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20" yWindow="120" windowWidth="2070" windowHeight="1170"/>
  </bookViews>
  <sheets>
    <sheet name="Parameters" sheetId="33" r:id="rId1"/>
    <sheet name="By group" sheetId="36" r:id="rId2"/>
    <sheet name="Dynamics" sheetId="37" r:id="rId3"/>
    <sheet name="Population" sheetId="2" r:id="rId4"/>
    <sheet name="Probability" sheetId="38" r:id="rId5"/>
    <sheet name="SCR" sheetId="39" r:id="rId6"/>
    <sheet name="LL" sheetId="34" r:id="rId7"/>
  </sheets>
  <definedNames>
    <definedName name="acute">Parameters!$E$31</definedName>
    <definedName name="adv">Parameters!$E$35</definedName>
    <definedName name="aids">Parameters!$E$36</definedName>
    <definedName name="art_acute">Parameters!$D$111</definedName>
    <definedName name="art_adv">Parameters!$D$115</definedName>
    <definedName name="art_aids">Parameters!$D$116</definedName>
    <definedName name="art_early">Parameters!$D$112</definedName>
    <definedName name="art_init_acute">Parameters!$E$97</definedName>
    <definedName name="art_init_adv">Parameters!$E$101</definedName>
    <definedName name="art_init_aids">Parameters!$E$102</definedName>
    <definedName name="art_init_early">Parameters!$E$98</definedName>
    <definedName name="art_init_late">Parameters!$E$100</definedName>
    <definedName name="art_init_med">Parameters!$E$99</definedName>
    <definedName name="art_late">Parameters!$D$114</definedName>
    <definedName name="art_med">Parameters!$D$113</definedName>
    <definedName name="art_quit">Parameters!$E$117</definedName>
    <definedName name="cdmon">Parameters!$D$136</definedName>
    <definedName name="cdmon_eff_mort">Parameters!$E$138</definedName>
    <definedName name="cdmon_eff_prog">Parameters!$E$137</definedName>
    <definedName name="circ">Parameters!$D$124</definedName>
    <definedName name="circ_eff">Parameters!$E$125</definedName>
    <definedName name="cond_eff">Parameters!$E$79</definedName>
    <definedName name="cond_gen">Parameters!$E$78</definedName>
    <definedName name="cond_idu">Parameters!$E$90</definedName>
    <definedName name="cond_msm">Parameters!$E$86</definedName>
    <definedName name="cond_sw">Parameters!$E$83</definedName>
    <definedName name="d_gen">Parameters!$E$12</definedName>
    <definedName name="d_idu">Parameters!$E$20</definedName>
    <definedName name="early">Parameters!$E$32</definedName>
    <definedName name="entry_gen">Parameters!$E$10</definedName>
    <definedName name="entry_idu">Parameters!$E$17</definedName>
    <definedName name="entry_msm">Parameters!$E$16</definedName>
    <definedName name="hivd_adv">Parameters!$E$68</definedName>
    <definedName name="hivd_adv_art">Parameters!$E$74</definedName>
    <definedName name="hivd_aids">Parameters!$E$69</definedName>
    <definedName name="hivd_aids_art">Parameters!$E$75</definedName>
    <definedName name="hivd_early">Parameters!$E$65</definedName>
    <definedName name="hivd_early_art">Parameters!$E$71</definedName>
    <definedName name="hivd_late">Parameters!$E$67</definedName>
    <definedName name="hivd_late_art">Parameters!$E$73</definedName>
    <definedName name="hivd_med">Parameters!$E$66</definedName>
    <definedName name="hivd_med_art">Parameters!$E$72</definedName>
    <definedName name="idu">Parameters!$E$8</definedName>
    <definedName name="inf_acute">Parameters!$E$38</definedName>
    <definedName name="inf_acute_inj">Parameters!$E$46</definedName>
    <definedName name="inf_adv">Parameters!$E$42</definedName>
    <definedName name="inf_adv_inj">Parameters!$E$50</definedName>
    <definedName name="inf_aids">Parameters!$E$43</definedName>
    <definedName name="inf_aids_inj">Parameters!$E$51</definedName>
    <definedName name="inf_early">Parameters!$E$39</definedName>
    <definedName name="inf_early_inj">Parameters!$E$47</definedName>
    <definedName name="inf_late">Parameters!$E$41</definedName>
    <definedName name="inf_late_inj">Parameters!$E$49</definedName>
    <definedName name="inf_med">Parameters!$E$40</definedName>
    <definedName name="inf_med_inj">Parameters!$E$48</definedName>
    <definedName name="inf_msm">Parameters!$E$44</definedName>
    <definedName name="inf_red_art">Parameters!$E$94</definedName>
    <definedName name="inf_red_art_inj">Parameters!$E$95</definedName>
    <definedName name="init_idu">Parameters!$E$18</definedName>
    <definedName name="init_sw">Parameters!$E$14</definedName>
    <definedName name="inj">Parameters!$E$92</definedName>
    <definedName name="late">Parameters!$E$34</definedName>
    <definedName name="matur_gen">Parameters!$E$11</definedName>
    <definedName name="med">Parameters!$E$33</definedName>
    <definedName name="media">Parameters!$D$122</definedName>
    <definedName name="media_eff">Parameters!$E$123</definedName>
    <definedName name="men">Parameters!$E$4</definedName>
    <definedName name="mmt">Parameters!$D$132</definedName>
    <definedName name="mmt_eff_cond">Parameters!$E$135</definedName>
    <definedName name="mmt_eff_part">Parameters!$E$133</definedName>
    <definedName name="mmt_eff_share">Parameters!$E$134</definedName>
    <definedName name="msm">Parameters!$E$7</definedName>
    <definedName name="nep">Parameters!$D$128</definedName>
    <definedName name="nep_eff_cond">Parameters!$E$131</definedName>
    <definedName name="nep_eff_part">Parameters!$E$129</definedName>
    <definedName name="nep_eff_share">Parameters!$E$130</definedName>
    <definedName name="part_gen">Parameters!$E$77</definedName>
    <definedName name="part_idu">Parameters!$E$89</definedName>
    <definedName name="part_msm">Parameters!$E$85</definedName>
    <definedName name="part_sw">Parameters!$E$82</definedName>
    <definedName name="prev_idu">Parameters!$E$26</definedName>
    <definedName name="prev_men">Parameters!$E$22</definedName>
    <definedName name="prev_msm">Parameters!$E$25</definedName>
    <definedName name="prev_sw">Parameters!$E$24</definedName>
    <definedName name="prev_women">Parameters!$E$23</definedName>
    <definedName name="prog_acute">Parameters!$E$53</definedName>
    <definedName name="prog_acute_art">Parameters!$E$59</definedName>
    <definedName name="prog_adv">Parameters!$E$57</definedName>
    <definedName name="prog_adv_art">Parameters!$E$63</definedName>
    <definedName name="prog_early">Parameters!$E$54</definedName>
    <definedName name="prog_early_art">Parameters!$E$60</definedName>
    <definedName name="prog_late">Parameters!$E$56</definedName>
    <definedName name="prog_late_art">Parameters!$E$62</definedName>
    <definedName name="prog_med">Parameters!$E$55</definedName>
    <definedName name="prog_med_art">Parameters!$E$61</definedName>
    <definedName name="program">LL!$E$1:$E$2</definedName>
    <definedName name="prop_idu_male">Parameters!$E$9</definedName>
    <definedName name="prop_idu_part">Parameters!$E$88</definedName>
    <definedName name="prop_shared">Parameters!$E$93</definedName>
    <definedName name="prop_sw_use">Parameters!$E$81</definedName>
    <definedName name="quit_idu">Parameters!$E$19</definedName>
    <definedName name="quit_sw">Parameters!$E$15</definedName>
    <definedName name="step">Parameters!$E$2</definedName>
    <definedName name="sw">Parameters!$E$6</definedName>
    <definedName name="swprog">Parameters!$D$126</definedName>
    <definedName name="swprog_eff">Parameters!$E$127</definedName>
    <definedName name="vct">Parameters!$D$118</definedName>
    <definedName name="vct_eff">Parameters!$E$121</definedName>
    <definedName name="vct_eff_part">Parameters!$E$119</definedName>
    <definedName name="vct_eff_share">Parameters!$E$120</definedName>
    <definedName name="vlmon">Parameters!$D$139</definedName>
    <definedName name="vlmon_eff_mort">Parameters!$E$141</definedName>
    <definedName name="vlmon_eff_prog">Parameters!$E$140</definedName>
    <definedName name="women">Parameters!$E$5</definedName>
  </definedNames>
  <calcPr calcId="145621" concurrentCalc="0"/>
</workbook>
</file>

<file path=xl/calcChain.xml><?xml version="1.0" encoding="utf-8"?>
<calcChain xmlns="http://schemas.openxmlformats.org/spreadsheetml/2006/main">
  <c r="D124" i="33" l="1"/>
  <c r="D136" i="33"/>
  <c r="D139" i="33"/>
  <c r="BJ22" i="36"/>
  <c r="BK22" i="36"/>
  <c r="BL22" i="36"/>
  <c r="BM22" i="36"/>
  <c r="BN22" i="36"/>
  <c r="AW22" i="36"/>
  <c r="AX22" i="36"/>
  <c r="AY22" i="36"/>
  <c r="AZ22" i="36"/>
  <c r="BA22" i="36"/>
  <c r="AJ22" i="36"/>
  <c r="AK22" i="36"/>
  <c r="AL22" i="36"/>
  <c r="AM22" i="36"/>
  <c r="AN22" i="36"/>
  <c r="W22" i="36"/>
  <c r="X22" i="36"/>
  <c r="Y22" i="36"/>
  <c r="Z22" i="36"/>
  <c r="AA22" i="36"/>
  <c r="J22" i="36"/>
  <c r="K22" i="36"/>
  <c r="L22" i="36"/>
  <c r="M22" i="36"/>
  <c r="N22" i="36"/>
  <c r="D118" i="33"/>
  <c r="D128" i="33"/>
  <c r="D132" i="33"/>
  <c r="BC27" i="36"/>
  <c r="BD27" i="36"/>
  <c r="BE27" i="36"/>
  <c r="BF27" i="36"/>
  <c r="BG27" i="36"/>
  <c r="BH27" i="36"/>
  <c r="C27" i="36"/>
  <c r="D27" i="36"/>
  <c r="E27" i="36"/>
  <c r="F27" i="36"/>
  <c r="G27" i="36"/>
  <c r="H27" i="36"/>
  <c r="AC27" i="36"/>
  <c r="AD27" i="36"/>
  <c r="AE27" i="36"/>
  <c r="AF27" i="36"/>
  <c r="AG27" i="36"/>
  <c r="AH27" i="36"/>
  <c r="DE4" i="2"/>
  <c r="D122" i="33"/>
  <c r="B28" i="36"/>
  <c r="B25" i="36"/>
  <c r="B26" i="36"/>
  <c r="B24" i="36"/>
  <c r="D126" i="33"/>
  <c r="AB28" i="36"/>
  <c r="DG4" i="2"/>
  <c r="BB27" i="36"/>
  <c r="BI27" i="36"/>
  <c r="BJ27" i="36"/>
  <c r="BK27" i="36"/>
  <c r="BL27" i="36"/>
  <c r="BM27" i="36"/>
  <c r="BN27" i="36"/>
  <c r="B4" i="39"/>
  <c r="AC28" i="36"/>
  <c r="C4" i="39"/>
  <c r="AD28" i="36"/>
  <c r="D4" i="39"/>
  <c r="AE28" i="36"/>
  <c r="E4" i="39"/>
  <c r="AF28" i="36"/>
  <c r="F4" i="39"/>
  <c r="AG28" i="36"/>
  <c r="G4" i="39"/>
  <c r="AH28" i="36"/>
  <c r="H4" i="39"/>
  <c r="AI28" i="36"/>
  <c r="I4" i="39"/>
  <c r="AJ28" i="36"/>
  <c r="J4" i="39"/>
  <c r="AK28" i="36"/>
  <c r="K4" i="39"/>
  <c r="AL28" i="36"/>
  <c r="L4" i="39"/>
  <c r="AM28" i="36"/>
  <c r="M4" i="39"/>
  <c r="AN28" i="36"/>
  <c r="N4" i="39"/>
  <c r="BO4" i="37"/>
  <c r="B5" i="2"/>
  <c r="EC4" i="37"/>
  <c r="C5" i="2"/>
  <c r="DC4" i="2"/>
  <c r="DD4" i="2"/>
  <c r="O28" i="36"/>
  <c r="BB28" i="36"/>
  <c r="O4" i="39"/>
  <c r="P28" i="36"/>
  <c r="BC28" i="36"/>
  <c r="P4" i="39"/>
  <c r="Q28" i="36"/>
  <c r="BD28" i="36"/>
  <c r="Q4" i="39"/>
  <c r="R28" i="36"/>
  <c r="BE28" i="36"/>
  <c r="R4" i="39"/>
  <c r="S28" i="36"/>
  <c r="BF28" i="36"/>
  <c r="S4" i="39"/>
  <c r="T28" i="36"/>
  <c r="BG28" i="36"/>
  <c r="T4" i="39"/>
  <c r="U28" i="36"/>
  <c r="BH28" i="36"/>
  <c r="U4" i="39"/>
  <c r="V28" i="36"/>
  <c r="BI28" i="36"/>
  <c r="V4" i="39"/>
  <c r="W28" i="36"/>
  <c r="BJ28" i="36"/>
  <c r="W4" i="39"/>
  <c r="X28" i="36"/>
  <c r="BK28" i="36"/>
  <c r="X4" i="39"/>
  <c r="Y28" i="36"/>
  <c r="BL28" i="36"/>
  <c r="Y4" i="39"/>
  <c r="Z28" i="36"/>
  <c r="BM28" i="36"/>
  <c r="Z4" i="39"/>
  <c r="AA28" i="36"/>
  <c r="BN28" i="36"/>
  <c r="AA4" i="39"/>
  <c r="CB4" i="37"/>
  <c r="O5" i="2"/>
  <c r="EP4" i="37"/>
  <c r="P5" i="2"/>
  <c r="AB25" i="36"/>
  <c r="AB26" i="36"/>
  <c r="AB24" i="36"/>
  <c r="AB4" i="39"/>
  <c r="AC4" i="39"/>
  <c r="AD4" i="39"/>
  <c r="AE4" i="39"/>
  <c r="AF4" i="39"/>
  <c r="AG4" i="39"/>
  <c r="AH4" i="39"/>
  <c r="AI4" i="39"/>
  <c r="AJ4" i="39"/>
  <c r="AK4" i="39"/>
  <c r="AL4" i="39"/>
  <c r="AM4" i="39"/>
  <c r="AN4" i="39"/>
  <c r="CO4" i="37"/>
  <c r="AB5" i="2"/>
  <c r="FC4" i="37"/>
  <c r="AC5" i="2"/>
  <c r="AO28" i="36"/>
  <c r="AO25" i="36"/>
  <c r="AO26" i="36"/>
  <c r="AO24" i="36"/>
  <c r="AO4" i="39"/>
  <c r="AP4" i="39"/>
  <c r="AQ4" i="39"/>
  <c r="AR4" i="39"/>
  <c r="AS4" i="39"/>
  <c r="AT4" i="39"/>
  <c r="AU4" i="39"/>
  <c r="AV4" i="39"/>
  <c r="AW4" i="39"/>
  <c r="AX4" i="39"/>
  <c r="AY4" i="39"/>
  <c r="AZ4" i="39"/>
  <c r="BA4" i="39"/>
  <c r="DB4" i="37"/>
  <c r="AO5" i="2"/>
  <c r="FP4" i="37"/>
  <c r="AP5" i="2"/>
  <c r="BB25" i="36"/>
  <c r="BB26" i="36"/>
  <c r="BB24" i="36"/>
  <c r="BB30" i="36"/>
  <c r="BB4" i="39"/>
  <c r="BC4" i="39"/>
  <c r="BD4" i="39"/>
  <c r="BE4" i="39"/>
  <c r="BF4" i="39"/>
  <c r="BG4" i="39"/>
  <c r="BH4" i="39"/>
  <c r="BI4" i="39"/>
  <c r="BJ4" i="39"/>
  <c r="BK4" i="39"/>
  <c r="BL4" i="39"/>
  <c r="BM4" i="39"/>
  <c r="BN4" i="39"/>
  <c r="DO4" i="37"/>
  <c r="BB5" i="2"/>
  <c r="GC4" i="37"/>
  <c r="BC5" i="2"/>
  <c r="I17" i="36"/>
  <c r="BV4" i="37"/>
  <c r="I5" i="2"/>
  <c r="J4" i="37"/>
  <c r="J18" i="36"/>
  <c r="BW4" i="37"/>
  <c r="EJ4" i="37"/>
  <c r="J5" i="2"/>
  <c r="K4" i="37"/>
  <c r="K19" i="36"/>
  <c r="BX4" i="37"/>
  <c r="EK4" i="37"/>
  <c r="K5" i="2"/>
  <c r="L4" i="37"/>
  <c r="L20" i="36"/>
  <c r="BY4" i="37"/>
  <c r="EL4" i="37"/>
  <c r="L5" i="2"/>
  <c r="M4" i="37"/>
  <c r="M21" i="36"/>
  <c r="BZ4" i="37"/>
  <c r="EM4" i="37"/>
  <c r="M5" i="2"/>
  <c r="N4" i="37"/>
  <c r="EN4" i="37"/>
  <c r="N5" i="2"/>
  <c r="V17" i="36"/>
  <c r="CI4" i="37"/>
  <c r="V5" i="2"/>
  <c r="W4" i="37"/>
  <c r="W18" i="36"/>
  <c r="CJ4" i="37"/>
  <c r="EW4" i="37"/>
  <c r="W5" i="2"/>
  <c r="X4" i="37"/>
  <c r="X19" i="36"/>
  <c r="CK4" i="37"/>
  <c r="EX4" i="37"/>
  <c r="X5" i="2"/>
  <c r="Y4" i="37"/>
  <c r="Y20" i="36"/>
  <c r="CL4" i="37"/>
  <c r="EY4" i="37"/>
  <c r="Y5" i="2"/>
  <c r="Z4" i="37"/>
  <c r="Z21" i="36"/>
  <c r="CM4" i="37"/>
  <c r="EZ4" i="37"/>
  <c r="Z5" i="2"/>
  <c r="AA4" i="37"/>
  <c r="FA4" i="37"/>
  <c r="AA5" i="2"/>
  <c r="AI17" i="36"/>
  <c r="CV4" i="37"/>
  <c r="AI5" i="2"/>
  <c r="AJ4" i="37"/>
  <c r="AJ18" i="36"/>
  <c r="CW4" i="37"/>
  <c r="FJ4" i="37"/>
  <c r="AJ5" i="2"/>
  <c r="AK4" i="37"/>
  <c r="AK19" i="36"/>
  <c r="CX4" i="37"/>
  <c r="FK4" i="37"/>
  <c r="AK5" i="2"/>
  <c r="AL4" i="37"/>
  <c r="AL20" i="36"/>
  <c r="CY4" i="37"/>
  <c r="FL4" i="37"/>
  <c r="AL5" i="2"/>
  <c r="AM4" i="37"/>
  <c r="AM21" i="36"/>
  <c r="CZ4" i="37"/>
  <c r="FM4" i="37"/>
  <c r="AM5" i="2"/>
  <c r="AN4" i="37"/>
  <c r="FN4" i="37"/>
  <c r="AN5" i="2"/>
  <c r="AV17" i="36"/>
  <c r="DI4" i="37"/>
  <c r="AV5" i="2"/>
  <c r="AW4" i="37"/>
  <c r="AW18" i="36"/>
  <c r="DJ4" i="37"/>
  <c r="FW4" i="37"/>
  <c r="AW5" i="2"/>
  <c r="AX4" i="37"/>
  <c r="AX19" i="36"/>
  <c r="DK4" i="37"/>
  <c r="FX4" i="37"/>
  <c r="AX5" i="2"/>
  <c r="AY4" i="37"/>
  <c r="AY20" i="36"/>
  <c r="DL4" i="37"/>
  <c r="FY4" i="37"/>
  <c r="AY5" i="2"/>
  <c r="AZ4" i="37"/>
  <c r="AZ21" i="36"/>
  <c r="DM4" i="37"/>
  <c r="FZ4" i="37"/>
  <c r="AZ5" i="2"/>
  <c r="BA4" i="37"/>
  <c r="GA4" i="37"/>
  <c r="BA5" i="2"/>
  <c r="BI17" i="36"/>
  <c r="DV4" i="37"/>
  <c r="BI5" i="2"/>
  <c r="BJ4" i="37"/>
  <c r="BJ18" i="36"/>
  <c r="DW4" i="37"/>
  <c r="GJ4" i="37"/>
  <c r="BJ5" i="2"/>
  <c r="BK4" i="37"/>
  <c r="BK19" i="36"/>
  <c r="DX4" i="37"/>
  <c r="GK4" i="37"/>
  <c r="BK5" i="2"/>
  <c r="BL4" i="37"/>
  <c r="BL20" i="36"/>
  <c r="DY4" i="37"/>
  <c r="GL4" i="37"/>
  <c r="BL5" i="2"/>
  <c r="BM4" i="37"/>
  <c r="BM21" i="36"/>
  <c r="DZ4" i="37"/>
  <c r="GM4" i="37"/>
  <c r="BM5" i="2"/>
  <c r="BN4" i="37"/>
  <c r="GN4" i="37"/>
  <c r="BN5" i="2"/>
  <c r="BO5" i="2"/>
  <c r="BB5" i="37"/>
  <c r="LB5" i="37"/>
  <c r="BB5" i="38"/>
  <c r="BB5" i="39"/>
  <c r="BC5" i="38"/>
  <c r="BC5" i="39"/>
  <c r="BD5" i="38"/>
  <c r="BD5" i="39"/>
  <c r="BE5" i="38"/>
  <c r="BE5" i="39"/>
  <c r="BF5" i="38"/>
  <c r="BF5" i="39"/>
  <c r="BG5" i="38"/>
  <c r="BG5" i="39"/>
  <c r="BH5" i="38"/>
  <c r="BH5" i="39"/>
  <c r="BI5" i="38"/>
  <c r="BI5" i="39"/>
  <c r="BJ5" i="38"/>
  <c r="BJ5" i="39"/>
  <c r="BK5" i="38"/>
  <c r="BK5" i="39"/>
  <c r="BL5" i="38"/>
  <c r="BL5" i="39"/>
  <c r="BM5" i="38"/>
  <c r="BM5" i="39"/>
  <c r="BN5" i="38"/>
  <c r="BN5" i="39"/>
  <c r="DO5" i="37"/>
  <c r="BB6" i="2"/>
  <c r="B5" i="37"/>
  <c r="O5" i="38"/>
  <c r="BP5" i="2"/>
  <c r="DE5" i="2"/>
  <c r="AB5" i="38"/>
  <c r="DG5" i="2"/>
  <c r="B5" i="39"/>
  <c r="P5" i="38"/>
  <c r="AC5" i="38"/>
  <c r="C5" i="39"/>
  <c r="Q5" i="38"/>
  <c r="AD5" i="38"/>
  <c r="D5" i="39"/>
  <c r="R5" i="38"/>
  <c r="AE5" i="38"/>
  <c r="E5" i="39"/>
  <c r="S5" i="38"/>
  <c r="AF5" i="38"/>
  <c r="F5" i="39"/>
  <c r="T5" i="38"/>
  <c r="AG5" i="38"/>
  <c r="G5" i="39"/>
  <c r="U5" i="38"/>
  <c r="AH5" i="38"/>
  <c r="H5" i="39"/>
  <c r="V5" i="38"/>
  <c r="AI5" i="38"/>
  <c r="I5" i="39"/>
  <c r="W5" i="38"/>
  <c r="AJ5" i="38"/>
  <c r="J5" i="39"/>
  <c r="X5" i="38"/>
  <c r="AK5" i="38"/>
  <c r="K5" i="39"/>
  <c r="Y5" i="38"/>
  <c r="AL5" i="38"/>
  <c r="L5" i="39"/>
  <c r="Z5" i="38"/>
  <c r="AM5" i="38"/>
  <c r="M5" i="39"/>
  <c r="AA5" i="38"/>
  <c r="AN5" i="38"/>
  <c r="N5" i="39"/>
  <c r="BO5" i="37"/>
  <c r="JB5" i="37"/>
  <c r="B6" i="2"/>
  <c r="C5" i="37"/>
  <c r="BP5" i="37"/>
  <c r="EC5" i="37"/>
  <c r="GP5" i="37"/>
  <c r="JC5" i="37"/>
  <c r="C6" i="2"/>
  <c r="D5" i="37"/>
  <c r="ED5" i="37"/>
  <c r="GQ5" i="37"/>
  <c r="D6" i="2"/>
  <c r="E5" i="37"/>
  <c r="GR5" i="37"/>
  <c r="E6" i="2"/>
  <c r="F5" i="37"/>
  <c r="GS5" i="37"/>
  <c r="F6" i="2"/>
  <c r="G5" i="37"/>
  <c r="GT5" i="37"/>
  <c r="G6" i="2"/>
  <c r="H5" i="37"/>
  <c r="GU5" i="37"/>
  <c r="H6" i="2"/>
  <c r="I5" i="37"/>
  <c r="GV5" i="37"/>
  <c r="BV5" i="37"/>
  <c r="JI5" i="37"/>
  <c r="I6" i="2"/>
  <c r="J5" i="37"/>
  <c r="BW5" i="37"/>
  <c r="EJ5" i="37"/>
  <c r="GW5" i="37"/>
  <c r="JJ5" i="37"/>
  <c r="J6" i="2"/>
  <c r="K5" i="37"/>
  <c r="BX5" i="37"/>
  <c r="EK5" i="37"/>
  <c r="GX5" i="37"/>
  <c r="JK5" i="37"/>
  <c r="K6" i="2"/>
  <c r="L5" i="37"/>
  <c r="BY5" i="37"/>
  <c r="EL5" i="37"/>
  <c r="GY5" i="37"/>
  <c r="JL5" i="37"/>
  <c r="L6" i="2"/>
  <c r="M5" i="37"/>
  <c r="BZ5" i="37"/>
  <c r="EM5" i="37"/>
  <c r="GZ5" i="37"/>
  <c r="JM5" i="37"/>
  <c r="M6" i="2"/>
  <c r="N5" i="37"/>
  <c r="CA5" i="37"/>
  <c r="EN5" i="37"/>
  <c r="HA5" i="37"/>
  <c r="JN5" i="37"/>
  <c r="N6" i="2"/>
  <c r="O5" i="37"/>
  <c r="B5" i="38"/>
  <c r="BQ5" i="2"/>
  <c r="DC5" i="2"/>
  <c r="DD5" i="2"/>
  <c r="O5" i="39"/>
  <c r="C5" i="38"/>
  <c r="P5" i="39"/>
  <c r="D5" i="38"/>
  <c r="Q5" i="39"/>
  <c r="E5" i="38"/>
  <c r="R5" i="39"/>
  <c r="F5" i="38"/>
  <c r="S5" i="39"/>
  <c r="G5" i="38"/>
  <c r="T5" i="39"/>
  <c r="H5" i="38"/>
  <c r="U5" i="39"/>
  <c r="I5" i="38"/>
  <c r="V5" i="39"/>
  <c r="J5" i="38"/>
  <c r="W5" i="39"/>
  <c r="K5" i="38"/>
  <c r="X5" i="39"/>
  <c r="L5" i="38"/>
  <c r="Y5" i="39"/>
  <c r="M5" i="38"/>
  <c r="Z5" i="39"/>
  <c r="N5" i="38"/>
  <c r="AA5" i="39"/>
  <c r="CB5" i="37"/>
  <c r="JO5" i="37"/>
  <c r="O6" i="2"/>
  <c r="P5" i="37"/>
  <c r="CC5" i="37"/>
  <c r="EP5" i="37"/>
  <c r="HC5" i="37"/>
  <c r="JP5" i="37"/>
  <c r="P6" i="2"/>
  <c r="Q5" i="37"/>
  <c r="EQ5" i="37"/>
  <c r="HD5" i="37"/>
  <c r="Q6" i="2"/>
  <c r="R5" i="37"/>
  <c r="HE5" i="37"/>
  <c r="R6" i="2"/>
  <c r="S5" i="37"/>
  <c r="HF5" i="37"/>
  <c r="S6" i="2"/>
  <c r="T5" i="37"/>
  <c r="HG5" i="37"/>
  <c r="T6" i="2"/>
  <c r="U5" i="37"/>
  <c r="HH5" i="37"/>
  <c r="U6" i="2"/>
  <c r="V5" i="37"/>
  <c r="HI5" i="37"/>
  <c r="CI5" i="37"/>
  <c r="JV5" i="37"/>
  <c r="V6" i="2"/>
  <c r="W5" i="37"/>
  <c r="CJ5" i="37"/>
  <c r="EW5" i="37"/>
  <c r="HJ5" i="37"/>
  <c r="JW5" i="37"/>
  <c r="W6" i="2"/>
  <c r="X5" i="37"/>
  <c r="CK5" i="37"/>
  <c r="EX5" i="37"/>
  <c r="HK5" i="37"/>
  <c r="JX5" i="37"/>
  <c r="X6" i="2"/>
  <c r="Y5" i="37"/>
  <c r="CL5" i="37"/>
  <c r="EY5" i="37"/>
  <c r="HL5" i="37"/>
  <c r="JY5" i="37"/>
  <c r="Y6" i="2"/>
  <c r="Z5" i="37"/>
  <c r="CM5" i="37"/>
  <c r="EZ5" i="37"/>
  <c r="HM5" i="37"/>
  <c r="JZ5" i="37"/>
  <c r="Z6" i="2"/>
  <c r="AA5" i="37"/>
  <c r="CN5" i="37"/>
  <c r="FA5" i="37"/>
  <c r="HN5" i="37"/>
  <c r="KA5" i="37"/>
  <c r="AA6" i="2"/>
  <c r="AB5" i="37"/>
  <c r="AB5" i="39"/>
  <c r="AC5" i="39"/>
  <c r="AD5" i="39"/>
  <c r="AE5" i="39"/>
  <c r="AF5" i="39"/>
  <c r="AG5" i="39"/>
  <c r="AH5" i="39"/>
  <c r="AI5" i="39"/>
  <c r="AJ5" i="39"/>
  <c r="AK5" i="39"/>
  <c r="AL5" i="39"/>
  <c r="AM5" i="39"/>
  <c r="AN5" i="39"/>
  <c r="CO5" i="37"/>
  <c r="KB5" i="37"/>
  <c r="AB6" i="2"/>
  <c r="AC5" i="37"/>
  <c r="FC5" i="37"/>
  <c r="KC5" i="37"/>
  <c r="CP5" i="37"/>
  <c r="HP5" i="37"/>
  <c r="AC6" i="2"/>
  <c r="AD5" i="37"/>
  <c r="FD5" i="37"/>
  <c r="HQ5" i="37"/>
  <c r="AD6" i="2"/>
  <c r="AE5" i="37"/>
  <c r="HR5" i="37"/>
  <c r="AE6" i="2"/>
  <c r="AF5" i="37"/>
  <c r="HS5" i="37"/>
  <c r="AF6" i="2"/>
  <c r="AG5" i="37"/>
  <c r="HT5" i="37"/>
  <c r="AG6" i="2"/>
  <c r="AH5" i="37"/>
  <c r="HU5" i="37"/>
  <c r="AH6" i="2"/>
  <c r="AI5" i="37"/>
  <c r="HV5" i="37"/>
  <c r="CV5" i="37"/>
  <c r="KI5" i="37"/>
  <c r="AI6" i="2"/>
  <c r="AJ5" i="37"/>
  <c r="CW5" i="37"/>
  <c r="FJ5" i="37"/>
  <c r="HW5" i="37"/>
  <c r="KJ5" i="37"/>
  <c r="AJ6" i="2"/>
  <c r="AK5" i="37"/>
  <c r="CX5" i="37"/>
  <c r="FK5" i="37"/>
  <c r="HX5" i="37"/>
  <c r="KK5" i="37"/>
  <c r="AK6" i="2"/>
  <c r="AL5" i="37"/>
  <c r="CY5" i="37"/>
  <c r="FL5" i="37"/>
  <c r="HY5" i="37"/>
  <c r="KL5" i="37"/>
  <c r="AL6" i="2"/>
  <c r="AM5" i="37"/>
  <c r="CZ5" i="37"/>
  <c r="FM5" i="37"/>
  <c r="HZ5" i="37"/>
  <c r="KM5" i="37"/>
  <c r="AM6" i="2"/>
  <c r="AN5" i="37"/>
  <c r="DA5" i="37"/>
  <c r="FN5" i="37"/>
  <c r="IA5" i="37"/>
  <c r="KN5" i="37"/>
  <c r="AN6" i="2"/>
  <c r="AO5" i="37"/>
  <c r="AO5" i="38"/>
  <c r="AO5" i="39"/>
  <c r="AP5" i="38"/>
  <c r="AP5" i="39"/>
  <c r="AQ5" i="38"/>
  <c r="AQ5" i="39"/>
  <c r="AR5" i="38"/>
  <c r="AR5" i="39"/>
  <c r="AS5" i="38"/>
  <c r="AS5" i="39"/>
  <c r="AT5" i="38"/>
  <c r="AT5" i="39"/>
  <c r="AU5" i="38"/>
  <c r="AU5" i="39"/>
  <c r="AV5" i="38"/>
  <c r="AV5" i="39"/>
  <c r="AW5" i="38"/>
  <c r="AW5" i="39"/>
  <c r="AX5" i="38"/>
  <c r="AX5" i="39"/>
  <c r="AY5" i="38"/>
  <c r="AY5" i="39"/>
  <c r="AZ5" i="38"/>
  <c r="AZ5" i="39"/>
  <c r="BA5" i="38"/>
  <c r="BA5" i="39"/>
  <c r="DB5" i="37"/>
  <c r="AO6" i="2"/>
  <c r="AP5" i="37"/>
  <c r="DC5" i="37"/>
  <c r="FP5" i="37"/>
  <c r="IC5" i="37"/>
  <c r="AP6" i="2"/>
  <c r="AQ5" i="37"/>
  <c r="FQ5" i="37"/>
  <c r="ID5" i="37"/>
  <c r="AQ6" i="2"/>
  <c r="AR5" i="37"/>
  <c r="IE5" i="37"/>
  <c r="AR6" i="2"/>
  <c r="AS5" i="37"/>
  <c r="IF5" i="37"/>
  <c r="AS6" i="2"/>
  <c r="AT5" i="37"/>
  <c r="IG5" i="37"/>
  <c r="AT6" i="2"/>
  <c r="AU5" i="37"/>
  <c r="IH5" i="37"/>
  <c r="AU6" i="2"/>
  <c r="AV5" i="37"/>
  <c r="II5" i="37"/>
  <c r="DI5" i="37"/>
  <c r="AV6" i="2"/>
  <c r="AW5" i="37"/>
  <c r="DJ5" i="37"/>
  <c r="FW5" i="37"/>
  <c r="IJ5" i="37"/>
  <c r="AW6" i="2"/>
  <c r="AX5" i="37"/>
  <c r="DK5" i="37"/>
  <c r="FX5" i="37"/>
  <c r="IK5" i="37"/>
  <c r="AX6" i="2"/>
  <c r="AY5" i="37"/>
  <c r="DL5" i="37"/>
  <c r="FY5" i="37"/>
  <c r="IL5" i="37"/>
  <c r="AY6" i="2"/>
  <c r="AZ5" i="37"/>
  <c r="DM5" i="37"/>
  <c r="FZ5" i="37"/>
  <c r="IM5" i="37"/>
  <c r="AZ6" i="2"/>
  <c r="BA5" i="37"/>
  <c r="DN5" i="37"/>
  <c r="GA5" i="37"/>
  <c r="IN5" i="37"/>
  <c r="BA6" i="2"/>
  <c r="BC5" i="37"/>
  <c r="LC5" i="37"/>
  <c r="DP5" i="37"/>
  <c r="GC5" i="37"/>
  <c r="IP5" i="37"/>
  <c r="BC6" i="2"/>
  <c r="BD5" i="37"/>
  <c r="GD5" i="37"/>
  <c r="IQ5" i="37"/>
  <c r="BD6" i="2"/>
  <c r="BE5" i="37"/>
  <c r="IR5" i="37"/>
  <c r="BE6" i="2"/>
  <c r="BF5" i="37"/>
  <c r="IS5" i="37"/>
  <c r="BF6" i="2"/>
  <c r="BG5" i="37"/>
  <c r="IT5" i="37"/>
  <c r="BG6" i="2"/>
  <c r="BH5" i="37"/>
  <c r="IU5" i="37"/>
  <c r="BH6" i="2"/>
  <c r="BI5" i="37"/>
  <c r="IV5" i="37"/>
  <c r="DV5" i="37"/>
  <c r="LI5" i="37"/>
  <c r="BI6" i="2"/>
  <c r="BJ5" i="37"/>
  <c r="DW5" i="37"/>
  <c r="GJ5" i="37"/>
  <c r="IW5" i="37"/>
  <c r="LJ5" i="37"/>
  <c r="BJ6" i="2"/>
  <c r="BK5" i="37"/>
  <c r="DX5" i="37"/>
  <c r="GK5" i="37"/>
  <c r="IX5" i="37"/>
  <c r="LK5" i="37"/>
  <c r="BK6" i="2"/>
  <c r="BL5" i="37"/>
  <c r="DY5" i="37"/>
  <c r="GL5" i="37"/>
  <c r="IY5" i="37"/>
  <c r="LL5" i="37"/>
  <c r="BL6" i="2"/>
  <c r="BM5" i="37"/>
  <c r="DZ5" i="37"/>
  <c r="GM5" i="37"/>
  <c r="IZ5" i="37"/>
  <c r="LM5" i="37"/>
  <c r="BM6" i="2"/>
  <c r="BN5" i="37"/>
  <c r="EA5" i="37"/>
  <c r="GN5" i="37"/>
  <c r="JA5" i="37"/>
  <c r="LN5" i="37"/>
  <c r="BN6" i="2"/>
  <c r="BO6" i="2"/>
  <c r="BB6" i="37"/>
  <c r="BB6" i="38"/>
  <c r="BB6" i="39"/>
  <c r="BC6" i="38"/>
  <c r="BC6" i="39"/>
  <c r="BD6" i="38"/>
  <c r="BD6" i="39"/>
  <c r="BE6" i="38"/>
  <c r="BE6" i="39"/>
  <c r="BF6" i="38"/>
  <c r="BF6" i="39"/>
  <c r="BG6" i="38"/>
  <c r="BG6" i="39"/>
  <c r="BH6" i="38"/>
  <c r="BH6" i="39"/>
  <c r="BI6" i="38"/>
  <c r="BI6" i="39"/>
  <c r="BJ6" i="38"/>
  <c r="BJ6" i="39"/>
  <c r="BK6" i="38"/>
  <c r="BK6" i="39"/>
  <c r="BL6" i="38"/>
  <c r="BL6" i="39"/>
  <c r="BM6" i="38"/>
  <c r="BM6" i="39"/>
  <c r="BN6" i="38"/>
  <c r="BN6" i="39"/>
  <c r="DO6" i="37"/>
  <c r="LB6" i="37"/>
  <c r="BB7" i="2"/>
  <c r="B6" i="37"/>
  <c r="O6" i="38"/>
  <c r="AB6" i="38"/>
  <c r="BP6" i="2"/>
  <c r="DE6" i="2"/>
  <c r="DG6" i="2"/>
  <c r="B6" i="39"/>
  <c r="P6" i="38"/>
  <c r="AC6" i="38"/>
  <c r="C6" i="39"/>
  <c r="Q6" i="38"/>
  <c r="AD6" i="38"/>
  <c r="D6" i="39"/>
  <c r="R6" i="38"/>
  <c r="AE6" i="38"/>
  <c r="E6" i="39"/>
  <c r="S6" i="38"/>
  <c r="AF6" i="38"/>
  <c r="F6" i="39"/>
  <c r="T6" i="38"/>
  <c r="AG6" i="38"/>
  <c r="G6" i="39"/>
  <c r="U6" i="38"/>
  <c r="AH6" i="38"/>
  <c r="H6" i="39"/>
  <c r="V6" i="38"/>
  <c r="AI6" i="38"/>
  <c r="I6" i="39"/>
  <c r="W6" i="38"/>
  <c r="AJ6" i="38"/>
  <c r="J6" i="39"/>
  <c r="X6" i="38"/>
  <c r="AK6" i="38"/>
  <c r="K6" i="39"/>
  <c r="Y6" i="38"/>
  <c r="AL6" i="38"/>
  <c r="L6" i="39"/>
  <c r="Z6" i="38"/>
  <c r="AM6" i="38"/>
  <c r="M6" i="39"/>
  <c r="AA6" i="38"/>
  <c r="AN6" i="38"/>
  <c r="N6" i="39"/>
  <c r="BO6" i="37"/>
  <c r="JB6" i="37"/>
  <c r="B7" i="2"/>
  <c r="C6" i="37"/>
  <c r="BP6" i="37"/>
  <c r="EC6" i="37"/>
  <c r="GP6" i="37"/>
  <c r="JC6" i="37"/>
  <c r="C7" i="2"/>
  <c r="D6" i="37"/>
  <c r="BQ6" i="37"/>
  <c r="ED6" i="37"/>
  <c r="GQ6" i="37"/>
  <c r="JD6" i="37"/>
  <c r="D7" i="2"/>
  <c r="E6" i="37"/>
  <c r="BR6" i="37"/>
  <c r="EE6" i="37"/>
  <c r="GR6" i="37"/>
  <c r="JE6" i="37"/>
  <c r="E7" i="2"/>
  <c r="F6" i="37"/>
  <c r="BS6" i="37"/>
  <c r="EF6" i="37"/>
  <c r="GS6" i="37"/>
  <c r="JF6" i="37"/>
  <c r="F7" i="2"/>
  <c r="G6" i="37"/>
  <c r="BT6" i="37"/>
  <c r="EG6" i="37"/>
  <c r="GT6" i="37"/>
  <c r="JG6" i="37"/>
  <c r="G7" i="2"/>
  <c r="H6" i="37"/>
  <c r="BU6" i="37"/>
  <c r="EH6" i="37"/>
  <c r="GU6" i="37"/>
  <c r="JH6" i="37"/>
  <c r="H7" i="2"/>
  <c r="I6" i="37"/>
  <c r="BV6" i="37"/>
  <c r="GV6" i="37"/>
  <c r="JI6" i="37"/>
  <c r="I7" i="2"/>
  <c r="J6" i="37"/>
  <c r="BW6" i="37"/>
  <c r="EJ6" i="37"/>
  <c r="GW6" i="37"/>
  <c r="JJ6" i="37"/>
  <c r="J7" i="2"/>
  <c r="K6" i="37"/>
  <c r="BX6" i="37"/>
  <c r="EK6" i="37"/>
  <c r="GX6" i="37"/>
  <c r="JK6" i="37"/>
  <c r="K7" i="2"/>
  <c r="L6" i="37"/>
  <c r="BY6" i="37"/>
  <c r="EL6" i="37"/>
  <c r="GY6" i="37"/>
  <c r="JL6" i="37"/>
  <c r="L7" i="2"/>
  <c r="M6" i="37"/>
  <c r="BZ6" i="37"/>
  <c r="EM6" i="37"/>
  <c r="GZ6" i="37"/>
  <c r="JM6" i="37"/>
  <c r="M7" i="2"/>
  <c r="N6" i="37"/>
  <c r="CA6" i="37"/>
  <c r="EN6" i="37"/>
  <c r="HA6" i="37"/>
  <c r="JN6" i="37"/>
  <c r="N7" i="2"/>
  <c r="O6" i="37"/>
  <c r="B6" i="38"/>
  <c r="BQ6" i="2"/>
  <c r="DC6" i="2"/>
  <c r="DD6" i="2"/>
  <c r="O6" i="39"/>
  <c r="C6" i="38"/>
  <c r="P6" i="39"/>
  <c r="D6" i="38"/>
  <c r="Q6" i="39"/>
  <c r="E6" i="38"/>
  <c r="R6" i="39"/>
  <c r="F6" i="38"/>
  <c r="S6" i="39"/>
  <c r="G6" i="38"/>
  <c r="T6" i="39"/>
  <c r="H6" i="38"/>
  <c r="U6" i="39"/>
  <c r="I6" i="38"/>
  <c r="V6" i="39"/>
  <c r="J6" i="38"/>
  <c r="W6" i="39"/>
  <c r="K6" i="38"/>
  <c r="X6" i="39"/>
  <c r="L6" i="38"/>
  <c r="Y6" i="39"/>
  <c r="M6" i="38"/>
  <c r="Z6" i="39"/>
  <c r="N6" i="38"/>
  <c r="AA6" i="39"/>
  <c r="CB6" i="37"/>
  <c r="JO6" i="37"/>
  <c r="O7" i="2"/>
  <c r="P6" i="37"/>
  <c r="CC6" i="37"/>
  <c r="EP6" i="37"/>
  <c r="HC6" i="37"/>
  <c r="JP6" i="37"/>
  <c r="P7" i="2"/>
  <c r="Q6" i="37"/>
  <c r="CD6" i="37"/>
  <c r="EQ6" i="37"/>
  <c r="HD6" i="37"/>
  <c r="JQ6" i="37"/>
  <c r="Q7" i="2"/>
  <c r="R6" i="37"/>
  <c r="CE6" i="37"/>
  <c r="ER6" i="37"/>
  <c r="HE6" i="37"/>
  <c r="JR6" i="37"/>
  <c r="R7" i="2"/>
  <c r="S6" i="37"/>
  <c r="CF6" i="37"/>
  <c r="ES6" i="37"/>
  <c r="HF6" i="37"/>
  <c r="JS6" i="37"/>
  <c r="S7" i="2"/>
  <c r="T6" i="37"/>
  <c r="CG6" i="37"/>
  <c r="ET6" i="37"/>
  <c r="HG6" i="37"/>
  <c r="JT6" i="37"/>
  <c r="T7" i="2"/>
  <c r="U6" i="37"/>
  <c r="CH6" i="37"/>
  <c r="EU6" i="37"/>
  <c r="HH6" i="37"/>
  <c r="JU6" i="37"/>
  <c r="U7" i="2"/>
  <c r="V6" i="37"/>
  <c r="CI6" i="37"/>
  <c r="HI6" i="37"/>
  <c r="JV6" i="37"/>
  <c r="V7" i="2"/>
  <c r="W6" i="37"/>
  <c r="CJ6" i="37"/>
  <c r="EW6" i="37"/>
  <c r="HJ6" i="37"/>
  <c r="JW6" i="37"/>
  <c r="W7" i="2"/>
  <c r="X6" i="37"/>
  <c r="CK6" i="37"/>
  <c r="EX6" i="37"/>
  <c r="HK6" i="37"/>
  <c r="JX6" i="37"/>
  <c r="X7" i="2"/>
  <c r="Y6" i="37"/>
  <c r="CL6" i="37"/>
  <c r="EY6" i="37"/>
  <c r="HL6" i="37"/>
  <c r="JY6" i="37"/>
  <c r="Y7" i="2"/>
  <c r="Z6" i="37"/>
  <c r="CM6" i="37"/>
  <c r="EZ6" i="37"/>
  <c r="HM6" i="37"/>
  <c r="JZ6" i="37"/>
  <c r="Z7" i="2"/>
  <c r="AA6" i="37"/>
  <c r="CN6" i="37"/>
  <c r="FA6" i="37"/>
  <c r="HN6" i="37"/>
  <c r="KA6" i="37"/>
  <c r="AA7" i="2"/>
  <c r="AB6" i="37"/>
  <c r="AB6" i="39"/>
  <c r="AC6" i="39"/>
  <c r="AD6" i="39"/>
  <c r="AE6" i="39"/>
  <c r="AF6" i="39"/>
  <c r="AG6" i="39"/>
  <c r="AH6" i="39"/>
  <c r="AI6" i="39"/>
  <c r="AJ6" i="39"/>
  <c r="AK6" i="39"/>
  <c r="AL6" i="39"/>
  <c r="AM6" i="39"/>
  <c r="AN6" i="39"/>
  <c r="CO6" i="37"/>
  <c r="KB6" i="37"/>
  <c r="AB7" i="2"/>
  <c r="AC6" i="37"/>
  <c r="CP6" i="37"/>
  <c r="FC6" i="37"/>
  <c r="HP6" i="37"/>
  <c r="KC6" i="37"/>
  <c r="AC7" i="2"/>
  <c r="AD6" i="37"/>
  <c r="CQ6" i="37"/>
  <c r="FD6" i="37"/>
  <c r="HQ6" i="37"/>
  <c r="KD6" i="37"/>
  <c r="AD7" i="2"/>
  <c r="AE6" i="37"/>
  <c r="CR6" i="37"/>
  <c r="FE6" i="37"/>
  <c r="HR6" i="37"/>
  <c r="KE6" i="37"/>
  <c r="AE7" i="2"/>
  <c r="AF6" i="37"/>
  <c r="CS6" i="37"/>
  <c r="FF6" i="37"/>
  <c r="HS6" i="37"/>
  <c r="KF6" i="37"/>
  <c r="AF7" i="2"/>
  <c r="AG6" i="37"/>
  <c r="CT6" i="37"/>
  <c r="FG6" i="37"/>
  <c r="HT6" i="37"/>
  <c r="KG6" i="37"/>
  <c r="AG7" i="2"/>
  <c r="AH6" i="37"/>
  <c r="CU6" i="37"/>
  <c r="FH6" i="37"/>
  <c r="HU6" i="37"/>
  <c r="KH6" i="37"/>
  <c r="AH7" i="2"/>
  <c r="AI6" i="37"/>
  <c r="CV6" i="37"/>
  <c r="HV6" i="37"/>
  <c r="KI6" i="37"/>
  <c r="AI7" i="2"/>
  <c r="AJ6" i="37"/>
  <c r="CW6" i="37"/>
  <c r="FJ6" i="37"/>
  <c r="HW6" i="37"/>
  <c r="KJ6" i="37"/>
  <c r="AJ7" i="2"/>
  <c r="AK6" i="37"/>
  <c r="CX6" i="37"/>
  <c r="FK6" i="37"/>
  <c r="HX6" i="37"/>
  <c r="KK6" i="37"/>
  <c r="AK7" i="2"/>
  <c r="AL6" i="37"/>
  <c r="CY6" i="37"/>
  <c r="FL6" i="37"/>
  <c r="HY6" i="37"/>
  <c r="KL6" i="37"/>
  <c r="AL7" i="2"/>
  <c r="AM6" i="37"/>
  <c r="CZ6" i="37"/>
  <c r="FM6" i="37"/>
  <c r="HZ6" i="37"/>
  <c r="KM6" i="37"/>
  <c r="AM7" i="2"/>
  <c r="AN6" i="37"/>
  <c r="DA6" i="37"/>
  <c r="FN6" i="37"/>
  <c r="IA6" i="37"/>
  <c r="KN6" i="37"/>
  <c r="AN7" i="2"/>
  <c r="AO6" i="37"/>
  <c r="AO6" i="38"/>
  <c r="AO6" i="39"/>
  <c r="AP6" i="38"/>
  <c r="AP6" i="39"/>
  <c r="AQ6" i="38"/>
  <c r="AQ6" i="39"/>
  <c r="AR6" i="38"/>
  <c r="AR6" i="39"/>
  <c r="AS6" i="38"/>
  <c r="AS6" i="39"/>
  <c r="AT6" i="38"/>
  <c r="AT6" i="39"/>
  <c r="AU6" i="38"/>
  <c r="AU6" i="39"/>
  <c r="AV6" i="38"/>
  <c r="AV6" i="39"/>
  <c r="AW6" i="38"/>
  <c r="AW6" i="39"/>
  <c r="AX6" i="38"/>
  <c r="AX6" i="39"/>
  <c r="AY6" i="38"/>
  <c r="AY6" i="39"/>
  <c r="AZ6" i="38"/>
  <c r="AZ6" i="39"/>
  <c r="BA6" i="38"/>
  <c r="BA6" i="39"/>
  <c r="DB6" i="37"/>
  <c r="AO7" i="2"/>
  <c r="AP6" i="37"/>
  <c r="DC6" i="37"/>
  <c r="FP6" i="37"/>
  <c r="IC6" i="37"/>
  <c r="AP7" i="2"/>
  <c r="AQ6" i="37"/>
  <c r="DD6" i="37"/>
  <c r="FQ6" i="37"/>
  <c r="ID6" i="37"/>
  <c r="AQ7" i="2"/>
  <c r="AR6" i="37"/>
  <c r="DE6" i="37"/>
  <c r="FR6" i="37"/>
  <c r="IE6" i="37"/>
  <c r="AR7" i="2"/>
  <c r="AS6" i="37"/>
  <c r="DF6" i="37"/>
  <c r="FS6" i="37"/>
  <c r="IF6" i="37"/>
  <c r="AS7" i="2"/>
  <c r="AT6" i="37"/>
  <c r="DG6" i="37"/>
  <c r="FT6" i="37"/>
  <c r="IG6" i="37"/>
  <c r="AT7" i="2"/>
  <c r="AU6" i="37"/>
  <c r="DH6" i="37"/>
  <c r="FU6" i="37"/>
  <c r="IH6" i="37"/>
  <c r="AU7" i="2"/>
  <c r="AV6" i="37"/>
  <c r="DI6" i="37"/>
  <c r="II6" i="37"/>
  <c r="AV7" i="2"/>
  <c r="AW6" i="37"/>
  <c r="DJ6" i="37"/>
  <c r="FW6" i="37"/>
  <c r="IJ6" i="37"/>
  <c r="AW7" i="2"/>
  <c r="AX6" i="37"/>
  <c r="DK6" i="37"/>
  <c r="FX6" i="37"/>
  <c r="IK6" i="37"/>
  <c r="AX7" i="2"/>
  <c r="AY6" i="37"/>
  <c r="DL6" i="37"/>
  <c r="FY6" i="37"/>
  <c r="IL6" i="37"/>
  <c r="AY7" i="2"/>
  <c r="AZ6" i="37"/>
  <c r="DM6" i="37"/>
  <c r="FZ6" i="37"/>
  <c r="IM6" i="37"/>
  <c r="AZ7" i="2"/>
  <c r="BA6" i="37"/>
  <c r="DN6" i="37"/>
  <c r="GA6" i="37"/>
  <c r="IN6" i="37"/>
  <c r="BA7" i="2"/>
  <c r="BC6" i="37"/>
  <c r="DP6" i="37"/>
  <c r="GC6" i="37"/>
  <c r="IP6" i="37"/>
  <c r="LC6" i="37"/>
  <c r="BC7" i="2"/>
  <c r="BD6" i="37"/>
  <c r="DQ6" i="37"/>
  <c r="GD6" i="37"/>
  <c r="IQ6" i="37"/>
  <c r="LD6" i="37"/>
  <c r="BD7" i="2"/>
  <c r="BE6" i="37"/>
  <c r="DR6" i="37"/>
  <c r="GE6" i="37"/>
  <c r="IR6" i="37"/>
  <c r="LE6" i="37"/>
  <c r="BE7" i="2"/>
  <c r="BF6" i="37"/>
  <c r="DS6" i="37"/>
  <c r="GF6" i="37"/>
  <c r="IS6" i="37"/>
  <c r="LF6" i="37"/>
  <c r="BF7" i="2"/>
  <c r="BG6" i="37"/>
  <c r="DT6" i="37"/>
  <c r="GG6" i="37"/>
  <c r="IT6" i="37"/>
  <c r="LG6" i="37"/>
  <c r="BG7" i="2"/>
  <c r="BH6" i="37"/>
  <c r="DU6" i="37"/>
  <c r="GH6" i="37"/>
  <c r="IU6" i="37"/>
  <c r="LH6" i="37"/>
  <c r="BH7" i="2"/>
  <c r="BI6" i="37"/>
  <c r="DV6" i="37"/>
  <c r="IV6" i="37"/>
  <c r="LI6" i="37"/>
  <c r="BI7" i="2"/>
  <c r="BJ6" i="37"/>
  <c r="DW6" i="37"/>
  <c r="GJ6" i="37"/>
  <c r="IW6" i="37"/>
  <c r="LJ6" i="37"/>
  <c r="BJ7" i="2"/>
  <c r="BK6" i="37"/>
  <c r="DX6" i="37"/>
  <c r="GK6" i="37"/>
  <c r="IX6" i="37"/>
  <c r="LK6" i="37"/>
  <c r="BK7" i="2"/>
  <c r="BL6" i="37"/>
  <c r="DY6" i="37"/>
  <c r="GL6" i="37"/>
  <c r="IY6" i="37"/>
  <c r="LL6" i="37"/>
  <c r="BL7" i="2"/>
  <c r="BM6" i="37"/>
  <c r="DZ6" i="37"/>
  <c r="GM6" i="37"/>
  <c r="IZ6" i="37"/>
  <c r="LM6" i="37"/>
  <c r="BM7" i="2"/>
  <c r="BN6" i="37"/>
  <c r="EA6" i="37"/>
  <c r="GN6" i="37"/>
  <c r="JA6" i="37"/>
  <c r="LN6" i="37"/>
  <c r="BN7" i="2"/>
  <c r="BO7" i="2"/>
  <c r="BB7" i="37"/>
  <c r="BB7" i="38"/>
  <c r="BB7" i="39"/>
  <c r="BC7" i="38"/>
  <c r="BC7" i="39"/>
  <c r="BD7" i="38"/>
  <c r="BD7" i="39"/>
  <c r="BE7" i="38"/>
  <c r="BE7" i="39"/>
  <c r="BF7" i="38"/>
  <c r="BF7" i="39"/>
  <c r="BG7" i="38"/>
  <c r="BG7" i="39"/>
  <c r="BH7" i="38"/>
  <c r="BH7" i="39"/>
  <c r="BI7" i="38"/>
  <c r="BI7" i="39"/>
  <c r="BJ7" i="38"/>
  <c r="BJ7" i="39"/>
  <c r="BK7" i="38"/>
  <c r="BK7" i="39"/>
  <c r="BL7" i="38"/>
  <c r="BL7" i="39"/>
  <c r="BM7" i="38"/>
  <c r="BM7" i="39"/>
  <c r="BN7" i="38"/>
  <c r="BN7" i="39"/>
  <c r="DO7" i="37"/>
  <c r="LB7" i="37"/>
  <c r="BB8" i="2"/>
  <c r="B7" i="37"/>
  <c r="O7" i="38"/>
  <c r="AB7" i="38"/>
  <c r="BP7" i="2"/>
  <c r="DE7" i="2"/>
  <c r="DG7" i="2"/>
  <c r="B7" i="39"/>
  <c r="P7" i="38"/>
  <c r="AC7" i="38"/>
  <c r="C7" i="39"/>
  <c r="Q7" i="38"/>
  <c r="AD7" i="38"/>
  <c r="D7" i="39"/>
  <c r="R7" i="38"/>
  <c r="AE7" i="38"/>
  <c r="E7" i="39"/>
  <c r="S7" i="38"/>
  <c r="AF7" i="38"/>
  <c r="F7" i="39"/>
  <c r="T7" i="38"/>
  <c r="AG7" i="38"/>
  <c r="G7" i="39"/>
  <c r="U7" i="38"/>
  <c r="AH7" i="38"/>
  <c r="H7" i="39"/>
  <c r="V7" i="38"/>
  <c r="AI7" i="38"/>
  <c r="I7" i="39"/>
  <c r="W7" i="38"/>
  <c r="AJ7" i="38"/>
  <c r="J7" i="39"/>
  <c r="X7" i="38"/>
  <c r="AK7" i="38"/>
  <c r="K7" i="39"/>
  <c r="Y7" i="38"/>
  <c r="AL7" i="38"/>
  <c r="L7" i="39"/>
  <c r="Z7" i="38"/>
  <c r="AM7" i="38"/>
  <c r="M7" i="39"/>
  <c r="AA7" i="38"/>
  <c r="AN7" i="38"/>
  <c r="N7" i="39"/>
  <c r="BO7" i="37"/>
  <c r="JB7" i="37"/>
  <c r="B8" i="2"/>
  <c r="C7" i="37"/>
  <c r="BP7" i="37"/>
  <c r="EC7" i="37"/>
  <c r="GP7" i="37"/>
  <c r="JC7" i="37"/>
  <c r="C8" i="2"/>
  <c r="D7" i="37"/>
  <c r="BQ7" i="37"/>
  <c r="ED7" i="37"/>
  <c r="GQ7" i="37"/>
  <c r="JD7" i="37"/>
  <c r="D8" i="2"/>
  <c r="E7" i="37"/>
  <c r="BR7" i="37"/>
  <c r="EE7" i="37"/>
  <c r="GR7" i="37"/>
  <c r="JE7" i="37"/>
  <c r="E8" i="2"/>
  <c r="F7" i="37"/>
  <c r="BS7" i="37"/>
  <c r="EF7" i="37"/>
  <c r="GS7" i="37"/>
  <c r="JF7" i="37"/>
  <c r="F8" i="2"/>
  <c r="G7" i="37"/>
  <c r="BT7" i="37"/>
  <c r="EG7" i="37"/>
  <c r="GT7" i="37"/>
  <c r="JG7" i="37"/>
  <c r="G8" i="2"/>
  <c r="H7" i="37"/>
  <c r="BU7" i="37"/>
  <c r="EH7" i="37"/>
  <c r="GU7" i="37"/>
  <c r="JH7" i="37"/>
  <c r="H8" i="2"/>
  <c r="I7" i="37"/>
  <c r="BV7" i="37"/>
  <c r="GV7" i="37"/>
  <c r="JI7" i="37"/>
  <c r="I8" i="2"/>
  <c r="J7" i="37"/>
  <c r="BW7" i="37"/>
  <c r="EJ7" i="37"/>
  <c r="GW7" i="37"/>
  <c r="JJ7" i="37"/>
  <c r="J8" i="2"/>
  <c r="K7" i="37"/>
  <c r="BX7" i="37"/>
  <c r="EK7" i="37"/>
  <c r="GX7" i="37"/>
  <c r="JK7" i="37"/>
  <c r="K8" i="2"/>
  <c r="L7" i="37"/>
  <c r="BY7" i="37"/>
  <c r="EL7" i="37"/>
  <c r="GY7" i="37"/>
  <c r="JL7" i="37"/>
  <c r="L8" i="2"/>
  <c r="M7" i="37"/>
  <c r="BZ7" i="37"/>
  <c r="EM7" i="37"/>
  <c r="GZ7" i="37"/>
  <c r="JM7" i="37"/>
  <c r="M8" i="2"/>
  <c r="N7" i="37"/>
  <c r="CA7" i="37"/>
  <c r="EN7" i="37"/>
  <c r="HA7" i="37"/>
  <c r="JN7" i="37"/>
  <c r="N8" i="2"/>
  <c r="O7" i="37"/>
  <c r="B7" i="38"/>
  <c r="BQ7" i="2"/>
  <c r="DC7" i="2"/>
  <c r="DD7" i="2"/>
  <c r="O7" i="39"/>
  <c r="C7" i="38"/>
  <c r="P7" i="39"/>
  <c r="D7" i="38"/>
  <c r="Q7" i="39"/>
  <c r="E7" i="38"/>
  <c r="R7" i="39"/>
  <c r="F7" i="38"/>
  <c r="S7" i="39"/>
  <c r="G7" i="38"/>
  <c r="T7" i="39"/>
  <c r="H7" i="38"/>
  <c r="U7" i="39"/>
  <c r="I7" i="38"/>
  <c r="V7" i="39"/>
  <c r="J7" i="38"/>
  <c r="W7" i="39"/>
  <c r="K7" i="38"/>
  <c r="X7" i="39"/>
  <c r="L7" i="38"/>
  <c r="Y7" i="39"/>
  <c r="M7" i="38"/>
  <c r="Z7" i="39"/>
  <c r="N7" i="38"/>
  <c r="AA7" i="39"/>
  <c r="CB7" i="37"/>
  <c r="JO7" i="37"/>
  <c r="O8" i="2"/>
  <c r="P7" i="37"/>
  <c r="CC7" i="37"/>
  <c r="EP7" i="37"/>
  <c r="HC7" i="37"/>
  <c r="JP7" i="37"/>
  <c r="P8" i="2"/>
  <c r="Q7" i="37"/>
  <c r="CD7" i="37"/>
  <c r="EQ7" i="37"/>
  <c r="HD7" i="37"/>
  <c r="JQ7" i="37"/>
  <c r="Q8" i="2"/>
  <c r="R7" i="37"/>
  <c r="CE7" i="37"/>
  <c r="ER7" i="37"/>
  <c r="HE7" i="37"/>
  <c r="JR7" i="37"/>
  <c r="R8" i="2"/>
  <c r="S7" i="37"/>
  <c r="CF7" i="37"/>
  <c r="ES7" i="37"/>
  <c r="HF7" i="37"/>
  <c r="JS7" i="37"/>
  <c r="S8" i="2"/>
  <c r="T7" i="37"/>
  <c r="CG7" i="37"/>
  <c r="ET7" i="37"/>
  <c r="HG7" i="37"/>
  <c r="JT7" i="37"/>
  <c r="T8" i="2"/>
  <c r="U7" i="37"/>
  <c r="CH7" i="37"/>
  <c r="EU7" i="37"/>
  <c r="HH7" i="37"/>
  <c r="JU7" i="37"/>
  <c r="U8" i="2"/>
  <c r="V7" i="37"/>
  <c r="CI7" i="37"/>
  <c r="HI7" i="37"/>
  <c r="JV7" i="37"/>
  <c r="V8" i="2"/>
  <c r="W7" i="37"/>
  <c r="CJ7" i="37"/>
  <c r="EW7" i="37"/>
  <c r="HJ7" i="37"/>
  <c r="JW7" i="37"/>
  <c r="W8" i="2"/>
  <c r="X7" i="37"/>
  <c r="CK7" i="37"/>
  <c r="EX7" i="37"/>
  <c r="HK7" i="37"/>
  <c r="JX7" i="37"/>
  <c r="X8" i="2"/>
  <c r="Y7" i="37"/>
  <c r="CL7" i="37"/>
  <c r="EY7" i="37"/>
  <c r="HL7" i="37"/>
  <c r="JY7" i="37"/>
  <c r="Y8" i="2"/>
  <c r="Z7" i="37"/>
  <c r="CM7" i="37"/>
  <c r="EZ7" i="37"/>
  <c r="HM7" i="37"/>
  <c r="JZ7" i="37"/>
  <c r="Z8" i="2"/>
  <c r="AA7" i="37"/>
  <c r="CN7" i="37"/>
  <c r="FA7" i="37"/>
  <c r="HN7" i="37"/>
  <c r="KA7" i="37"/>
  <c r="AA8" i="2"/>
  <c r="AB7" i="37"/>
  <c r="AB7" i="39"/>
  <c r="AC7" i="39"/>
  <c r="AD7" i="39"/>
  <c r="AE7" i="39"/>
  <c r="AF7" i="39"/>
  <c r="AG7" i="39"/>
  <c r="AH7" i="39"/>
  <c r="AI7" i="39"/>
  <c r="AJ7" i="39"/>
  <c r="AK7" i="39"/>
  <c r="AL7" i="39"/>
  <c r="AM7" i="39"/>
  <c r="AN7" i="39"/>
  <c r="CO7" i="37"/>
  <c r="KB7" i="37"/>
  <c r="AB8" i="2"/>
  <c r="AC7" i="37"/>
  <c r="CP7" i="37"/>
  <c r="FC7" i="37"/>
  <c r="HP7" i="37"/>
  <c r="KC7" i="37"/>
  <c r="AC8" i="2"/>
  <c r="AD7" i="37"/>
  <c r="CQ7" i="37"/>
  <c r="FD7" i="37"/>
  <c r="HQ7" i="37"/>
  <c r="KD7" i="37"/>
  <c r="AD8" i="2"/>
  <c r="AE7" i="37"/>
  <c r="CR7" i="37"/>
  <c r="FE7" i="37"/>
  <c r="HR7" i="37"/>
  <c r="KE7" i="37"/>
  <c r="AE8" i="2"/>
  <c r="AF7" i="37"/>
  <c r="CS7" i="37"/>
  <c r="FF7" i="37"/>
  <c r="HS7" i="37"/>
  <c r="KF7" i="37"/>
  <c r="AF8" i="2"/>
  <c r="AG7" i="37"/>
  <c r="CT7" i="37"/>
  <c r="FG7" i="37"/>
  <c r="HT7" i="37"/>
  <c r="KG7" i="37"/>
  <c r="AG8" i="2"/>
  <c r="AH7" i="37"/>
  <c r="CU7" i="37"/>
  <c r="FH7" i="37"/>
  <c r="HU7" i="37"/>
  <c r="KH7" i="37"/>
  <c r="AH8" i="2"/>
  <c r="AI7" i="37"/>
  <c r="CV7" i="37"/>
  <c r="HV7" i="37"/>
  <c r="KI7" i="37"/>
  <c r="AI8" i="2"/>
  <c r="AJ7" i="37"/>
  <c r="CW7" i="37"/>
  <c r="FJ7" i="37"/>
  <c r="HW7" i="37"/>
  <c r="KJ7" i="37"/>
  <c r="AJ8" i="2"/>
  <c r="AK7" i="37"/>
  <c r="CX7" i="37"/>
  <c r="FK7" i="37"/>
  <c r="HX7" i="37"/>
  <c r="KK7" i="37"/>
  <c r="AK8" i="2"/>
  <c r="AL7" i="37"/>
  <c r="CY7" i="37"/>
  <c r="FL7" i="37"/>
  <c r="HY7" i="37"/>
  <c r="KL7" i="37"/>
  <c r="AL8" i="2"/>
  <c r="AM7" i="37"/>
  <c r="CZ7" i="37"/>
  <c r="FM7" i="37"/>
  <c r="HZ7" i="37"/>
  <c r="KM7" i="37"/>
  <c r="AM8" i="2"/>
  <c r="AN7" i="37"/>
  <c r="DA7" i="37"/>
  <c r="FN7" i="37"/>
  <c r="IA7" i="37"/>
  <c r="KN7" i="37"/>
  <c r="AN8" i="2"/>
  <c r="AO7" i="37"/>
  <c r="AO7" i="38"/>
  <c r="AO7" i="39"/>
  <c r="AP7" i="38"/>
  <c r="AP7" i="39"/>
  <c r="AQ7" i="38"/>
  <c r="AQ7" i="39"/>
  <c r="AR7" i="38"/>
  <c r="AR7" i="39"/>
  <c r="AS7" i="38"/>
  <c r="AS7" i="39"/>
  <c r="AT7" i="38"/>
  <c r="AT7" i="39"/>
  <c r="AU7" i="38"/>
  <c r="AU7" i="39"/>
  <c r="AV7" i="38"/>
  <c r="AV7" i="39"/>
  <c r="AW7" i="38"/>
  <c r="AW7" i="39"/>
  <c r="AX7" i="38"/>
  <c r="AX7" i="39"/>
  <c r="AY7" i="38"/>
  <c r="AY7" i="39"/>
  <c r="AZ7" i="38"/>
  <c r="AZ7" i="39"/>
  <c r="BA7" i="38"/>
  <c r="BA7" i="39"/>
  <c r="DB7" i="37"/>
  <c r="AO8" i="2"/>
  <c r="AP7" i="37"/>
  <c r="DC7" i="37"/>
  <c r="FP7" i="37"/>
  <c r="IC7" i="37"/>
  <c r="AP8" i="2"/>
  <c r="AQ7" i="37"/>
  <c r="DD7" i="37"/>
  <c r="FQ7" i="37"/>
  <c r="ID7" i="37"/>
  <c r="AQ8" i="2"/>
  <c r="AR7" i="37"/>
  <c r="DE7" i="37"/>
  <c r="FR7" i="37"/>
  <c r="IE7" i="37"/>
  <c r="AR8" i="2"/>
  <c r="AS7" i="37"/>
  <c r="DF7" i="37"/>
  <c r="FS7" i="37"/>
  <c r="IF7" i="37"/>
  <c r="AS8" i="2"/>
  <c r="AT7" i="37"/>
  <c r="DG7" i="37"/>
  <c r="FT7" i="37"/>
  <c r="IG7" i="37"/>
  <c r="AT8" i="2"/>
  <c r="AU7" i="37"/>
  <c r="DH7" i="37"/>
  <c r="FU7" i="37"/>
  <c r="IH7" i="37"/>
  <c r="AU8" i="2"/>
  <c r="AV7" i="37"/>
  <c r="DI7" i="37"/>
  <c r="II7" i="37"/>
  <c r="AV8" i="2"/>
  <c r="AW7" i="37"/>
  <c r="DJ7" i="37"/>
  <c r="FW7" i="37"/>
  <c r="IJ7" i="37"/>
  <c r="AW8" i="2"/>
  <c r="AX7" i="37"/>
  <c r="DK7" i="37"/>
  <c r="FX7" i="37"/>
  <c r="IK7" i="37"/>
  <c r="AX8" i="2"/>
  <c r="AY7" i="37"/>
  <c r="DL7" i="37"/>
  <c r="FY7" i="37"/>
  <c r="IL7" i="37"/>
  <c r="AY8" i="2"/>
  <c r="AZ7" i="37"/>
  <c r="DM7" i="37"/>
  <c r="FZ7" i="37"/>
  <c r="IM7" i="37"/>
  <c r="AZ8" i="2"/>
  <c r="BA7" i="37"/>
  <c r="DN7" i="37"/>
  <c r="GA7" i="37"/>
  <c r="IN7" i="37"/>
  <c r="BA8" i="2"/>
  <c r="BC7" i="37"/>
  <c r="DP7" i="37"/>
  <c r="GC7" i="37"/>
  <c r="IP7" i="37"/>
  <c r="LC7" i="37"/>
  <c r="BC8" i="2"/>
  <c r="BD7" i="37"/>
  <c r="DQ7" i="37"/>
  <c r="GD7" i="37"/>
  <c r="IQ7" i="37"/>
  <c r="LD7" i="37"/>
  <c r="BD8" i="2"/>
  <c r="BE7" i="37"/>
  <c r="DR7" i="37"/>
  <c r="GE7" i="37"/>
  <c r="IR7" i="37"/>
  <c r="LE7" i="37"/>
  <c r="BE8" i="2"/>
  <c r="BF7" i="37"/>
  <c r="DS7" i="37"/>
  <c r="GF7" i="37"/>
  <c r="IS7" i="37"/>
  <c r="LF7" i="37"/>
  <c r="BF8" i="2"/>
  <c r="BG7" i="37"/>
  <c r="DT7" i="37"/>
  <c r="GG7" i="37"/>
  <c r="IT7" i="37"/>
  <c r="LG7" i="37"/>
  <c r="BG8" i="2"/>
  <c r="BH7" i="37"/>
  <c r="DU7" i="37"/>
  <c r="GH7" i="37"/>
  <c r="IU7" i="37"/>
  <c r="LH7" i="37"/>
  <c r="BH8" i="2"/>
  <c r="BI7" i="37"/>
  <c r="DV7" i="37"/>
  <c r="IV7" i="37"/>
  <c r="LI7" i="37"/>
  <c r="BI8" i="2"/>
  <c r="BJ7" i="37"/>
  <c r="DW7" i="37"/>
  <c r="GJ7" i="37"/>
  <c r="IW7" i="37"/>
  <c r="LJ7" i="37"/>
  <c r="BJ8" i="2"/>
  <c r="BK7" i="37"/>
  <c r="DX7" i="37"/>
  <c r="GK7" i="37"/>
  <c r="IX7" i="37"/>
  <c r="LK7" i="37"/>
  <c r="BK8" i="2"/>
  <c r="BL7" i="37"/>
  <c r="DY7" i="37"/>
  <c r="GL7" i="37"/>
  <c r="IY7" i="37"/>
  <c r="LL7" i="37"/>
  <c r="BL8" i="2"/>
  <c r="BM7" i="37"/>
  <c r="DZ7" i="37"/>
  <c r="GM7" i="37"/>
  <c r="IZ7" i="37"/>
  <c r="LM7" i="37"/>
  <c r="BM8" i="2"/>
  <c r="BN7" i="37"/>
  <c r="EA7" i="37"/>
  <c r="GN7" i="37"/>
  <c r="JA7" i="37"/>
  <c r="LN7" i="37"/>
  <c r="BN8" i="2"/>
  <c r="BO8" i="2"/>
  <c r="BB8" i="37"/>
  <c r="BB8" i="38"/>
  <c r="BB8" i="39"/>
  <c r="BC8" i="38"/>
  <c r="BC8" i="39"/>
  <c r="BD8" i="38"/>
  <c r="BD8" i="39"/>
  <c r="BE8" i="38"/>
  <c r="BE8" i="39"/>
  <c r="BF8" i="38"/>
  <c r="BF8" i="39"/>
  <c r="BG8" i="38"/>
  <c r="BG8" i="39"/>
  <c r="BH8" i="38"/>
  <c r="BH8" i="39"/>
  <c r="BI8" i="38"/>
  <c r="BI8" i="39"/>
  <c r="BJ8" i="38"/>
  <c r="BJ8" i="39"/>
  <c r="BK8" i="38"/>
  <c r="BK8" i="39"/>
  <c r="BL8" i="38"/>
  <c r="BL8" i="39"/>
  <c r="BM8" i="38"/>
  <c r="BM8" i="39"/>
  <c r="BN8" i="38"/>
  <c r="BN8" i="39"/>
  <c r="DO8" i="37"/>
  <c r="LB8" i="37"/>
  <c r="BB9" i="2"/>
  <c r="B8" i="37"/>
  <c r="O8" i="38"/>
  <c r="AB8" i="38"/>
  <c r="BP8" i="2"/>
  <c r="DE8" i="2"/>
  <c r="DG8" i="2"/>
  <c r="B8" i="39"/>
  <c r="P8" i="38"/>
  <c r="AC8" i="38"/>
  <c r="C8" i="39"/>
  <c r="Q8" i="38"/>
  <c r="AD8" i="38"/>
  <c r="D8" i="39"/>
  <c r="R8" i="38"/>
  <c r="AE8" i="38"/>
  <c r="E8" i="39"/>
  <c r="S8" i="38"/>
  <c r="AF8" i="38"/>
  <c r="F8" i="39"/>
  <c r="T8" i="38"/>
  <c r="AG8" i="38"/>
  <c r="G8" i="39"/>
  <c r="U8" i="38"/>
  <c r="AH8" i="38"/>
  <c r="H8" i="39"/>
  <c r="V8" i="38"/>
  <c r="AI8" i="38"/>
  <c r="I8" i="39"/>
  <c r="W8" i="38"/>
  <c r="AJ8" i="38"/>
  <c r="J8" i="39"/>
  <c r="X8" i="38"/>
  <c r="AK8" i="38"/>
  <c r="K8" i="39"/>
  <c r="Y8" i="38"/>
  <c r="AL8" i="38"/>
  <c r="L8" i="39"/>
  <c r="Z8" i="38"/>
  <c r="AM8" i="38"/>
  <c r="M8" i="39"/>
  <c r="AA8" i="38"/>
  <c r="AN8" i="38"/>
  <c r="N8" i="39"/>
  <c r="BO8" i="37"/>
  <c r="JB8" i="37"/>
  <c r="B9" i="2"/>
  <c r="C8" i="37"/>
  <c r="BP8" i="37"/>
  <c r="EC8" i="37"/>
  <c r="GP8" i="37"/>
  <c r="JC8" i="37"/>
  <c r="C9" i="2"/>
  <c r="D8" i="37"/>
  <c r="BQ8" i="37"/>
  <c r="ED8" i="37"/>
  <c r="GQ8" i="37"/>
  <c r="JD8" i="37"/>
  <c r="D9" i="2"/>
  <c r="E8" i="37"/>
  <c r="BR8" i="37"/>
  <c r="EE8" i="37"/>
  <c r="GR8" i="37"/>
  <c r="JE8" i="37"/>
  <c r="E9" i="2"/>
  <c r="F8" i="37"/>
  <c r="BS8" i="37"/>
  <c r="EF8" i="37"/>
  <c r="GS8" i="37"/>
  <c r="JF8" i="37"/>
  <c r="F9" i="2"/>
  <c r="G8" i="37"/>
  <c r="BT8" i="37"/>
  <c r="EG8" i="37"/>
  <c r="GT8" i="37"/>
  <c r="JG8" i="37"/>
  <c r="G9" i="2"/>
  <c r="H8" i="37"/>
  <c r="BU8" i="37"/>
  <c r="EH8" i="37"/>
  <c r="GU8" i="37"/>
  <c r="JH8" i="37"/>
  <c r="H9" i="2"/>
  <c r="I8" i="37"/>
  <c r="BV8" i="37"/>
  <c r="GV8" i="37"/>
  <c r="JI8" i="37"/>
  <c r="I9" i="2"/>
  <c r="J8" i="37"/>
  <c r="BW8" i="37"/>
  <c r="EJ8" i="37"/>
  <c r="GW8" i="37"/>
  <c r="JJ8" i="37"/>
  <c r="J9" i="2"/>
  <c r="K8" i="37"/>
  <c r="BX8" i="37"/>
  <c r="EK8" i="37"/>
  <c r="GX8" i="37"/>
  <c r="JK8" i="37"/>
  <c r="K9" i="2"/>
  <c r="L8" i="37"/>
  <c r="BY8" i="37"/>
  <c r="EL8" i="37"/>
  <c r="GY8" i="37"/>
  <c r="JL8" i="37"/>
  <c r="L9" i="2"/>
  <c r="M8" i="37"/>
  <c r="BZ8" i="37"/>
  <c r="EM8" i="37"/>
  <c r="GZ8" i="37"/>
  <c r="JM8" i="37"/>
  <c r="M9" i="2"/>
  <c r="N8" i="37"/>
  <c r="CA8" i="37"/>
  <c r="EN8" i="37"/>
  <c r="HA8" i="37"/>
  <c r="JN8" i="37"/>
  <c r="N9" i="2"/>
  <c r="O8" i="37"/>
  <c r="B8" i="38"/>
  <c r="BQ8" i="2"/>
  <c r="DC8" i="2"/>
  <c r="DD8" i="2"/>
  <c r="O8" i="39"/>
  <c r="C8" i="38"/>
  <c r="P8" i="39"/>
  <c r="D8" i="38"/>
  <c r="Q8" i="39"/>
  <c r="E8" i="38"/>
  <c r="R8" i="39"/>
  <c r="F8" i="38"/>
  <c r="S8" i="39"/>
  <c r="G8" i="38"/>
  <c r="T8" i="39"/>
  <c r="H8" i="38"/>
  <c r="U8" i="39"/>
  <c r="I8" i="38"/>
  <c r="V8" i="39"/>
  <c r="J8" i="38"/>
  <c r="W8" i="39"/>
  <c r="K8" i="38"/>
  <c r="X8" i="39"/>
  <c r="L8" i="38"/>
  <c r="Y8" i="39"/>
  <c r="M8" i="38"/>
  <c r="Z8" i="39"/>
  <c r="N8" i="38"/>
  <c r="AA8" i="39"/>
  <c r="CB8" i="37"/>
  <c r="JO8" i="37"/>
  <c r="O9" i="2"/>
  <c r="P8" i="37"/>
  <c r="CC8" i="37"/>
  <c r="EP8" i="37"/>
  <c r="HC8" i="37"/>
  <c r="JP8" i="37"/>
  <c r="P9" i="2"/>
  <c r="Q8" i="37"/>
  <c r="CD8" i="37"/>
  <c r="EQ8" i="37"/>
  <c r="HD8" i="37"/>
  <c r="JQ8" i="37"/>
  <c r="Q9" i="2"/>
  <c r="R8" i="37"/>
  <c r="CE8" i="37"/>
  <c r="ER8" i="37"/>
  <c r="HE8" i="37"/>
  <c r="JR8" i="37"/>
  <c r="R9" i="2"/>
  <c r="S8" i="37"/>
  <c r="CF8" i="37"/>
  <c r="ES8" i="37"/>
  <c r="HF8" i="37"/>
  <c r="JS8" i="37"/>
  <c r="S9" i="2"/>
  <c r="T8" i="37"/>
  <c r="CG8" i="37"/>
  <c r="ET8" i="37"/>
  <c r="HG8" i="37"/>
  <c r="JT8" i="37"/>
  <c r="T9" i="2"/>
  <c r="U8" i="37"/>
  <c r="CH8" i="37"/>
  <c r="EU8" i="37"/>
  <c r="HH8" i="37"/>
  <c r="JU8" i="37"/>
  <c r="U9" i="2"/>
  <c r="V8" i="37"/>
  <c r="CI8" i="37"/>
  <c r="HI8" i="37"/>
  <c r="JV8" i="37"/>
  <c r="V9" i="2"/>
  <c r="W8" i="37"/>
  <c r="CJ8" i="37"/>
  <c r="EW8" i="37"/>
  <c r="HJ8" i="37"/>
  <c r="JW8" i="37"/>
  <c r="W9" i="2"/>
  <c r="X8" i="37"/>
  <c r="CK8" i="37"/>
  <c r="EX8" i="37"/>
  <c r="HK8" i="37"/>
  <c r="JX8" i="37"/>
  <c r="X9" i="2"/>
  <c r="Y8" i="37"/>
  <c r="CL8" i="37"/>
  <c r="EY8" i="37"/>
  <c r="HL8" i="37"/>
  <c r="JY8" i="37"/>
  <c r="Y9" i="2"/>
  <c r="Z8" i="37"/>
  <c r="CM8" i="37"/>
  <c r="EZ8" i="37"/>
  <c r="HM8" i="37"/>
  <c r="JZ8" i="37"/>
  <c r="Z9" i="2"/>
  <c r="AA8" i="37"/>
  <c r="CN8" i="37"/>
  <c r="FA8" i="37"/>
  <c r="HN8" i="37"/>
  <c r="KA8" i="37"/>
  <c r="AA9" i="2"/>
  <c r="AB8" i="37"/>
  <c r="AB8" i="39"/>
  <c r="AC8" i="39"/>
  <c r="AD8" i="39"/>
  <c r="AE8" i="39"/>
  <c r="AF8" i="39"/>
  <c r="AG8" i="39"/>
  <c r="AH8" i="39"/>
  <c r="AI8" i="39"/>
  <c r="AJ8" i="39"/>
  <c r="AK8" i="39"/>
  <c r="AL8" i="39"/>
  <c r="AM8" i="39"/>
  <c r="AN8" i="39"/>
  <c r="CO8" i="37"/>
  <c r="KB8" i="37"/>
  <c r="AB9" i="2"/>
  <c r="AC8" i="37"/>
  <c r="CP8" i="37"/>
  <c r="FC8" i="37"/>
  <c r="HP8" i="37"/>
  <c r="KC8" i="37"/>
  <c r="AC9" i="2"/>
  <c r="AD8" i="37"/>
  <c r="CQ8" i="37"/>
  <c r="FD8" i="37"/>
  <c r="HQ8" i="37"/>
  <c r="KD8" i="37"/>
  <c r="AD9" i="2"/>
  <c r="AE8" i="37"/>
  <c r="CR8" i="37"/>
  <c r="FE8" i="37"/>
  <c r="HR8" i="37"/>
  <c r="KE8" i="37"/>
  <c r="AE9" i="2"/>
  <c r="AF8" i="37"/>
  <c r="CS8" i="37"/>
  <c r="FF8" i="37"/>
  <c r="HS8" i="37"/>
  <c r="KF8" i="37"/>
  <c r="AF9" i="2"/>
  <c r="AG8" i="37"/>
  <c r="CT8" i="37"/>
  <c r="FG8" i="37"/>
  <c r="HT8" i="37"/>
  <c r="KG8" i="37"/>
  <c r="AG9" i="2"/>
  <c r="AH8" i="37"/>
  <c r="CU8" i="37"/>
  <c r="FH8" i="37"/>
  <c r="HU8" i="37"/>
  <c r="KH8" i="37"/>
  <c r="AH9" i="2"/>
  <c r="AI8" i="37"/>
  <c r="CV8" i="37"/>
  <c r="HV8" i="37"/>
  <c r="KI8" i="37"/>
  <c r="AI9" i="2"/>
  <c r="AJ8" i="37"/>
  <c r="CW8" i="37"/>
  <c r="FJ8" i="37"/>
  <c r="HW8" i="37"/>
  <c r="KJ8" i="37"/>
  <c r="AJ9" i="2"/>
  <c r="AK8" i="37"/>
  <c r="CX8" i="37"/>
  <c r="FK8" i="37"/>
  <c r="HX8" i="37"/>
  <c r="KK8" i="37"/>
  <c r="AK9" i="2"/>
  <c r="AL8" i="37"/>
  <c r="CY8" i="37"/>
  <c r="FL8" i="37"/>
  <c r="HY8" i="37"/>
  <c r="KL8" i="37"/>
  <c r="AL9" i="2"/>
  <c r="AM8" i="37"/>
  <c r="CZ8" i="37"/>
  <c r="FM8" i="37"/>
  <c r="HZ8" i="37"/>
  <c r="KM8" i="37"/>
  <c r="AM9" i="2"/>
  <c r="AN8" i="37"/>
  <c r="DA8" i="37"/>
  <c r="FN8" i="37"/>
  <c r="IA8" i="37"/>
  <c r="KN8" i="37"/>
  <c r="AN9" i="2"/>
  <c r="AO8" i="37"/>
  <c r="AO8" i="38"/>
  <c r="AO8" i="39"/>
  <c r="AP8" i="38"/>
  <c r="AP8" i="39"/>
  <c r="AQ8" i="38"/>
  <c r="AQ8" i="39"/>
  <c r="AR8" i="38"/>
  <c r="AR8" i="39"/>
  <c r="AS8" i="38"/>
  <c r="AS8" i="39"/>
  <c r="AT8" i="38"/>
  <c r="AT8" i="39"/>
  <c r="AU8" i="38"/>
  <c r="AU8" i="39"/>
  <c r="AV8" i="38"/>
  <c r="AV8" i="39"/>
  <c r="AW8" i="38"/>
  <c r="AW8" i="39"/>
  <c r="AX8" i="38"/>
  <c r="AX8" i="39"/>
  <c r="AY8" i="38"/>
  <c r="AY8" i="39"/>
  <c r="AZ8" i="38"/>
  <c r="AZ8" i="39"/>
  <c r="BA8" i="38"/>
  <c r="BA8" i="39"/>
  <c r="DB8" i="37"/>
  <c r="AO9" i="2"/>
  <c r="AP8" i="37"/>
  <c r="DC8" i="37"/>
  <c r="FP8" i="37"/>
  <c r="IC8" i="37"/>
  <c r="AP9" i="2"/>
  <c r="AQ8" i="37"/>
  <c r="DD8" i="37"/>
  <c r="FQ8" i="37"/>
  <c r="ID8" i="37"/>
  <c r="AQ9" i="2"/>
  <c r="AR8" i="37"/>
  <c r="DE8" i="37"/>
  <c r="FR8" i="37"/>
  <c r="IE8" i="37"/>
  <c r="AR9" i="2"/>
  <c r="AS8" i="37"/>
  <c r="DF8" i="37"/>
  <c r="FS8" i="37"/>
  <c r="IF8" i="37"/>
  <c r="AS9" i="2"/>
  <c r="AT8" i="37"/>
  <c r="DG8" i="37"/>
  <c r="FT8" i="37"/>
  <c r="IG8" i="37"/>
  <c r="AT9" i="2"/>
  <c r="AU8" i="37"/>
  <c r="DH8" i="37"/>
  <c r="FU8" i="37"/>
  <c r="IH8" i="37"/>
  <c r="AU9" i="2"/>
  <c r="AV8" i="37"/>
  <c r="DI8" i="37"/>
  <c r="II8" i="37"/>
  <c r="AV9" i="2"/>
  <c r="AW8" i="37"/>
  <c r="DJ8" i="37"/>
  <c r="FW8" i="37"/>
  <c r="IJ8" i="37"/>
  <c r="AW9" i="2"/>
  <c r="AX8" i="37"/>
  <c r="DK8" i="37"/>
  <c r="FX8" i="37"/>
  <c r="IK8" i="37"/>
  <c r="AX9" i="2"/>
  <c r="AY8" i="37"/>
  <c r="DL8" i="37"/>
  <c r="FY8" i="37"/>
  <c r="IL8" i="37"/>
  <c r="AY9" i="2"/>
  <c r="AZ8" i="37"/>
  <c r="DM8" i="37"/>
  <c r="FZ8" i="37"/>
  <c r="IM8" i="37"/>
  <c r="AZ9" i="2"/>
  <c r="BA8" i="37"/>
  <c r="DN8" i="37"/>
  <c r="GA8" i="37"/>
  <c r="IN8" i="37"/>
  <c r="BA9" i="2"/>
  <c r="BC8" i="37"/>
  <c r="DP8" i="37"/>
  <c r="GC8" i="37"/>
  <c r="IP8" i="37"/>
  <c r="LC8" i="37"/>
  <c r="BC9" i="2"/>
  <c r="BD8" i="37"/>
  <c r="DQ8" i="37"/>
  <c r="GD8" i="37"/>
  <c r="IQ8" i="37"/>
  <c r="LD8" i="37"/>
  <c r="BD9" i="2"/>
  <c r="BE8" i="37"/>
  <c r="DR8" i="37"/>
  <c r="GE8" i="37"/>
  <c r="IR8" i="37"/>
  <c r="LE8" i="37"/>
  <c r="BE9" i="2"/>
  <c r="BF8" i="37"/>
  <c r="DS8" i="37"/>
  <c r="GF8" i="37"/>
  <c r="IS8" i="37"/>
  <c r="LF8" i="37"/>
  <c r="BF9" i="2"/>
  <c r="BG8" i="37"/>
  <c r="DT8" i="37"/>
  <c r="GG8" i="37"/>
  <c r="IT8" i="37"/>
  <c r="LG8" i="37"/>
  <c r="BG9" i="2"/>
  <c r="BH8" i="37"/>
  <c r="DU8" i="37"/>
  <c r="GH8" i="37"/>
  <c r="IU8" i="37"/>
  <c r="LH8" i="37"/>
  <c r="BH9" i="2"/>
  <c r="BI8" i="37"/>
  <c r="DV8" i="37"/>
  <c r="IV8" i="37"/>
  <c r="LI8" i="37"/>
  <c r="BI9" i="2"/>
  <c r="BJ8" i="37"/>
  <c r="DW8" i="37"/>
  <c r="GJ8" i="37"/>
  <c r="IW8" i="37"/>
  <c r="LJ8" i="37"/>
  <c r="BJ9" i="2"/>
  <c r="BK8" i="37"/>
  <c r="DX8" i="37"/>
  <c r="GK8" i="37"/>
  <c r="IX8" i="37"/>
  <c r="LK8" i="37"/>
  <c r="BK9" i="2"/>
  <c r="BL8" i="37"/>
  <c r="DY8" i="37"/>
  <c r="GL8" i="37"/>
  <c r="IY8" i="37"/>
  <c r="LL8" i="37"/>
  <c r="BL9" i="2"/>
  <c r="BM8" i="37"/>
  <c r="DZ8" i="37"/>
  <c r="GM8" i="37"/>
  <c r="IZ8" i="37"/>
  <c r="LM8" i="37"/>
  <c r="BM9" i="2"/>
  <c r="BN8" i="37"/>
  <c r="EA8" i="37"/>
  <c r="GN8" i="37"/>
  <c r="JA8" i="37"/>
  <c r="LN8" i="37"/>
  <c r="BN9" i="2"/>
  <c r="BO9" i="2"/>
  <c r="BB9" i="37"/>
  <c r="BB9" i="38"/>
  <c r="BB9" i="39"/>
  <c r="BC9" i="38"/>
  <c r="BC9" i="39"/>
  <c r="BD9" i="38"/>
  <c r="BD9" i="39"/>
  <c r="BE9" i="38"/>
  <c r="BE9" i="39"/>
  <c r="BF9" i="38"/>
  <c r="BF9" i="39"/>
  <c r="BG9" i="38"/>
  <c r="BG9" i="39"/>
  <c r="BH9" i="38"/>
  <c r="BH9" i="39"/>
  <c r="BI9" i="38"/>
  <c r="BI9" i="39"/>
  <c r="BJ9" i="38"/>
  <c r="BJ9" i="39"/>
  <c r="BK9" i="38"/>
  <c r="BK9" i="39"/>
  <c r="BL9" i="38"/>
  <c r="BL9" i="39"/>
  <c r="BM9" i="38"/>
  <c r="BM9" i="39"/>
  <c r="BN9" i="38"/>
  <c r="BN9" i="39"/>
  <c r="DO9" i="37"/>
  <c r="LB9" i="37"/>
  <c r="BB10" i="2"/>
  <c r="B9" i="37"/>
  <c r="O9" i="38"/>
  <c r="AB9" i="38"/>
  <c r="BP9" i="2"/>
  <c r="DE9" i="2"/>
  <c r="DG9" i="2"/>
  <c r="B9" i="39"/>
  <c r="P9" i="38"/>
  <c r="AC9" i="38"/>
  <c r="C9" i="39"/>
  <c r="Q9" i="38"/>
  <c r="AD9" i="38"/>
  <c r="D9" i="39"/>
  <c r="R9" i="38"/>
  <c r="AE9" i="38"/>
  <c r="E9" i="39"/>
  <c r="S9" i="38"/>
  <c r="AF9" i="38"/>
  <c r="F9" i="39"/>
  <c r="T9" i="38"/>
  <c r="AG9" i="38"/>
  <c r="G9" i="39"/>
  <c r="U9" i="38"/>
  <c r="AH9" i="38"/>
  <c r="H9" i="39"/>
  <c r="V9" i="38"/>
  <c r="AI9" i="38"/>
  <c r="I9" i="39"/>
  <c r="W9" i="38"/>
  <c r="AJ9" i="38"/>
  <c r="J9" i="39"/>
  <c r="X9" i="38"/>
  <c r="AK9" i="38"/>
  <c r="K9" i="39"/>
  <c r="Y9" i="38"/>
  <c r="AL9" i="38"/>
  <c r="L9" i="39"/>
  <c r="Z9" i="38"/>
  <c r="AM9" i="38"/>
  <c r="M9" i="39"/>
  <c r="AA9" i="38"/>
  <c r="AN9" i="38"/>
  <c r="N9" i="39"/>
  <c r="BO9" i="37"/>
  <c r="JB9" i="37"/>
  <c r="B10" i="2"/>
  <c r="C9" i="37"/>
  <c r="BP9" i="37"/>
  <c r="EC9" i="37"/>
  <c r="GP9" i="37"/>
  <c r="JC9" i="37"/>
  <c r="C10" i="2"/>
  <c r="D9" i="37"/>
  <c r="BQ9" i="37"/>
  <c r="ED9" i="37"/>
  <c r="GQ9" i="37"/>
  <c r="JD9" i="37"/>
  <c r="D10" i="2"/>
  <c r="E9" i="37"/>
  <c r="BR9" i="37"/>
  <c r="EE9" i="37"/>
  <c r="GR9" i="37"/>
  <c r="JE9" i="37"/>
  <c r="E10" i="2"/>
  <c r="F9" i="37"/>
  <c r="BS9" i="37"/>
  <c r="EF9" i="37"/>
  <c r="GS9" i="37"/>
  <c r="JF9" i="37"/>
  <c r="F10" i="2"/>
  <c r="G9" i="37"/>
  <c r="BT9" i="37"/>
  <c r="EG9" i="37"/>
  <c r="GT9" i="37"/>
  <c r="JG9" i="37"/>
  <c r="G10" i="2"/>
  <c r="H9" i="37"/>
  <c r="BU9" i="37"/>
  <c r="EH9" i="37"/>
  <c r="GU9" i="37"/>
  <c r="JH9" i="37"/>
  <c r="H10" i="2"/>
  <c r="I9" i="37"/>
  <c r="BV9" i="37"/>
  <c r="GV9" i="37"/>
  <c r="JI9" i="37"/>
  <c r="I10" i="2"/>
  <c r="J9" i="37"/>
  <c r="BW9" i="37"/>
  <c r="EJ9" i="37"/>
  <c r="GW9" i="37"/>
  <c r="JJ9" i="37"/>
  <c r="J10" i="2"/>
  <c r="K9" i="37"/>
  <c r="BX9" i="37"/>
  <c r="EK9" i="37"/>
  <c r="GX9" i="37"/>
  <c r="JK9" i="37"/>
  <c r="K10" i="2"/>
  <c r="L9" i="37"/>
  <c r="BY9" i="37"/>
  <c r="EL9" i="37"/>
  <c r="GY9" i="37"/>
  <c r="JL9" i="37"/>
  <c r="L10" i="2"/>
  <c r="M9" i="37"/>
  <c r="BZ9" i="37"/>
  <c r="EM9" i="37"/>
  <c r="GZ9" i="37"/>
  <c r="JM9" i="37"/>
  <c r="M10" i="2"/>
  <c r="N9" i="37"/>
  <c r="CA9" i="37"/>
  <c r="EN9" i="37"/>
  <c r="HA9" i="37"/>
  <c r="JN9" i="37"/>
  <c r="N10" i="2"/>
  <c r="O9" i="37"/>
  <c r="B9" i="38"/>
  <c r="BQ9" i="2"/>
  <c r="DC9" i="2"/>
  <c r="DD9" i="2"/>
  <c r="O9" i="39"/>
  <c r="C9" i="38"/>
  <c r="P9" i="39"/>
  <c r="D9" i="38"/>
  <c r="Q9" i="39"/>
  <c r="E9" i="38"/>
  <c r="R9" i="39"/>
  <c r="F9" i="38"/>
  <c r="S9" i="39"/>
  <c r="G9" i="38"/>
  <c r="T9" i="39"/>
  <c r="H9" i="38"/>
  <c r="U9" i="39"/>
  <c r="I9" i="38"/>
  <c r="V9" i="39"/>
  <c r="J9" i="38"/>
  <c r="W9" i="39"/>
  <c r="K9" i="38"/>
  <c r="X9" i="39"/>
  <c r="L9" i="38"/>
  <c r="Y9" i="39"/>
  <c r="M9" i="38"/>
  <c r="Z9" i="39"/>
  <c r="N9" i="38"/>
  <c r="AA9" i="39"/>
  <c r="CB9" i="37"/>
  <c r="JO9" i="37"/>
  <c r="O10" i="2"/>
  <c r="P9" i="37"/>
  <c r="CC9" i="37"/>
  <c r="EP9" i="37"/>
  <c r="HC9" i="37"/>
  <c r="JP9" i="37"/>
  <c r="P10" i="2"/>
  <c r="Q9" i="37"/>
  <c r="CD9" i="37"/>
  <c r="EQ9" i="37"/>
  <c r="HD9" i="37"/>
  <c r="JQ9" i="37"/>
  <c r="Q10" i="2"/>
  <c r="R9" i="37"/>
  <c r="CE9" i="37"/>
  <c r="ER9" i="37"/>
  <c r="HE9" i="37"/>
  <c r="JR9" i="37"/>
  <c r="R10" i="2"/>
  <c r="S9" i="37"/>
  <c r="CF9" i="37"/>
  <c r="ES9" i="37"/>
  <c r="HF9" i="37"/>
  <c r="JS9" i="37"/>
  <c r="S10" i="2"/>
  <c r="T9" i="37"/>
  <c r="CG9" i="37"/>
  <c r="ET9" i="37"/>
  <c r="HG9" i="37"/>
  <c r="JT9" i="37"/>
  <c r="T10" i="2"/>
  <c r="U9" i="37"/>
  <c r="CH9" i="37"/>
  <c r="EU9" i="37"/>
  <c r="HH9" i="37"/>
  <c r="JU9" i="37"/>
  <c r="U10" i="2"/>
  <c r="V9" i="37"/>
  <c r="CI9" i="37"/>
  <c r="HI9" i="37"/>
  <c r="JV9" i="37"/>
  <c r="V10" i="2"/>
  <c r="W9" i="37"/>
  <c r="CJ9" i="37"/>
  <c r="EW9" i="37"/>
  <c r="HJ9" i="37"/>
  <c r="JW9" i="37"/>
  <c r="W10" i="2"/>
  <c r="X9" i="37"/>
  <c r="CK9" i="37"/>
  <c r="EX9" i="37"/>
  <c r="HK9" i="37"/>
  <c r="JX9" i="37"/>
  <c r="X10" i="2"/>
  <c r="Y9" i="37"/>
  <c r="CL9" i="37"/>
  <c r="EY9" i="37"/>
  <c r="HL9" i="37"/>
  <c r="JY9" i="37"/>
  <c r="Y10" i="2"/>
  <c r="Z9" i="37"/>
  <c r="CM9" i="37"/>
  <c r="EZ9" i="37"/>
  <c r="HM9" i="37"/>
  <c r="JZ9" i="37"/>
  <c r="Z10" i="2"/>
  <c r="AA9" i="37"/>
  <c r="CN9" i="37"/>
  <c r="FA9" i="37"/>
  <c r="HN9" i="37"/>
  <c r="KA9" i="37"/>
  <c r="AA10" i="2"/>
  <c r="AB9" i="37"/>
  <c r="AB9" i="39"/>
  <c r="AC9" i="39"/>
  <c r="AD9" i="39"/>
  <c r="AE9" i="39"/>
  <c r="AF9" i="39"/>
  <c r="AG9" i="39"/>
  <c r="AH9" i="39"/>
  <c r="AI9" i="39"/>
  <c r="AJ9" i="39"/>
  <c r="AK9" i="39"/>
  <c r="AL9" i="39"/>
  <c r="AM9" i="39"/>
  <c r="AN9" i="39"/>
  <c r="CO9" i="37"/>
  <c r="KB9" i="37"/>
  <c r="AB10" i="2"/>
  <c r="AC9" i="37"/>
  <c r="CP9" i="37"/>
  <c r="FC9" i="37"/>
  <c r="HP9" i="37"/>
  <c r="KC9" i="37"/>
  <c r="AC10" i="2"/>
  <c r="AD9" i="37"/>
  <c r="CQ9" i="37"/>
  <c r="FD9" i="37"/>
  <c r="HQ9" i="37"/>
  <c r="KD9" i="37"/>
  <c r="AD10" i="2"/>
  <c r="AE9" i="37"/>
  <c r="CR9" i="37"/>
  <c r="FE9" i="37"/>
  <c r="HR9" i="37"/>
  <c r="KE9" i="37"/>
  <c r="AE10" i="2"/>
  <c r="AF9" i="37"/>
  <c r="CS9" i="37"/>
  <c r="FF9" i="37"/>
  <c r="HS9" i="37"/>
  <c r="KF9" i="37"/>
  <c r="AF10" i="2"/>
  <c r="AG9" i="37"/>
  <c r="CT9" i="37"/>
  <c r="FG9" i="37"/>
  <c r="HT9" i="37"/>
  <c r="KG9" i="37"/>
  <c r="AG10" i="2"/>
  <c r="AH9" i="37"/>
  <c r="CU9" i="37"/>
  <c r="FH9" i="37"/>
  <c r="HU9" i="37"/>
  <c r="KH9" i="37"/>
  <c r="AH10" i="2"/>
  <c r="AI9" i="37"/>
  <c r="CV9" i="37"/>
  <c r="HV9" i="37"/>
  <c r="KI9" i="37"/>
  <c r="AI10" i="2"/>
  <c r="AJ9" i="37"/>
  <c r="CW9" i="37"/>
  <c r="FJ9" i="37"/>
  <c r="HW9" i="37"/>
  <c r="KJ9" i="37"/>
  <c r="AJ10" i="2"/>
  <c r="AK9" i="37"/>
  <c r="CX9" i="37"/>
  <c r="FK9" i="37"/>
  <c r="HX9" i="37"/>
  <c r="KK9" i="37"/>
  <c r="AK10" i="2"/>
  <c r="AL9" i="37"/>
  <c r="CY9" i="37"/>
  <c r="FL9" i="37"/>
  <c r="HY9" i="37"/>
  <c r="KL9" i="37"/>
  <c r="AL10" i="2"/>
  <c r="AM9" i="37"/>
  <c r="CZ9" i="37"/>
  <c r="FM9" i="37"/>
  <c r="HZ9" i="37"/>
  <c r="KM9" i="37"/>
  <c r="AM10" i="2"/>
  <c r="AN9" i="37"/>
  <c r="DA9" i="37"/>
  <c r="FN9" i="37"/>
  <c r="IA9" i="37"/>
  <c r="KN9" i="37"/>
  <c r="AN10" i="2"/>
  <c r="AO9" i="37"/>
  <c r="AO9" i="38"/>
  <c r="AO9" i="39"/>
  <c r="AP9" i="38"/>
  <c r="AP9" i="39"/>
  <c r="AQ9" i="38"/>
  <c r="AQ9" i="39"/>
  <c r="AR9" i="38"/>
  <c r="AR9" i="39"/>
  <c r="AS9" i="38"/>
  <c r="AS9" i="39"/>
  <c r="AT9" i="38"/>
  <c r="AT9" i="39"/>
  <c r="AU9" i="38"/>
  <c r="AU9" i="39"/>
  <c r="AV9" i="38"/>
  <c r="AV9" i="39"/>
  <c r="AW9" i="38"/>
  <c r="AW9" i="39"/>
  <c r="AX9" i="38"/>
  <c r="AX9" i="39"/>
  <c r="AY9" i="38"/>
  <c r="AY9" i="39"/>
  <c r="AZ9" i="38"/>
  <c r="AZ9" i="39"/>
  <c r="BA9" i="38"/>
  <c r="BA9" i="39"/>
  <c r="DB9" i="37"/>
  <c r="AO10" i="2"/>
  <c r="AP9" i="37"/>
  <c r="DC9" i="37"/>
  <c r="FP9" i="37"/>
  <c r="IC9" i="37"/>
  <c r="AP10" i="2"/>
  <c r="AQ9" i="37"/>
  <c r="DD9" i="37"/>
  <c r="FQ9" i="37"/>
  <c r="ID9" i="37"/>
  <c r="AQ10" i="2"/>
  <c r="AR9" i="37"/>
  <c r="DE9" i="37"/>
  <c r="FR9" i="37"/>
  <c r="IE9" i="37"/>
  <c r="AR10" i="2"/>
  <c r="AS9" i="37"/>
  <c r="DF9" i="37"/>
  <c r="FS9" i="37"/>
  <c r="IF9" i="37"/>
  <c r="AS10" i="2"/>
  <c r="AT9" i="37"/>
  <c r="DG9" i="37"/>
  <c r="FT9" i="37"/>
  <c r="IG9" i="37"/>
  <c r="AT10" i="2"/>
  <c r="AU9" i="37"/>
  <c r="DH9" i="37"/>
  <c r="FU9" i="37"/>
  <c r="IH9" i="37"/>
  <c r="AU10" i="2"/>
  <c r="AV9" i="37"/>
  <c r="DI9" i="37"/>
  <c r="II9" i="37"/>
  <c r="AV10" i="2"/>
  <c r="AW9" i="37"/>
  <c r="DJ9" i="37"/>
  <c r="FW9" i="37"/>
  <c r="IJ9" i="37"/>
  <c r="AW10" i="2"/>
  <c r="AX9" i="37"/>
  <c r="DK9" i="37"/>
  <c r="FX9" i="37"/>
  <c r="IK9" i="37"/>
  <c r="AX10" i="2"/>
  <c r="AY9" i="37"/>
  <c r="DL9" i="37"/>
  <c r="FY9" i="37"/>
  <c r="IL9" i="37"/>
  <c r="AY10" i="2"/>
  <c r="AZ9" i="37"/>
  <c r="DM9" i="37"/>
  <c r="FZ9" i="37"/>
  <c r="IM9" i="37"/>
  <c r="AZ10" i="2"/>
  <c r="BA9" i="37"/>
  <c r="DN9" i="37"/>
  <c r="GA9" i="37"/>
  <c r="IN9" i="37"/>
  <c r="BA10" i="2"/>
  <c r="BC9" i="37"/>
  <c r="DP9" i="37"/>
  <c r="GC9" i="37"/>
  <c r="IP9" i="37"/>
  <c r="LC9" i="37"/>
  <c r="BC10" i="2"/>
  <c r="BD9" i="37"/>
  <c r="DQ9" i="37"/>
  <c r="GD9" i="37"/>
  <c r="IQ9" i="37"/>
  <c r="LD9" i="37"/>
  <c r="BD10" i="2"/>
  <c r="BE9" i="37"/>
  <c r="DR9" i="37"/>
  <c r="GE9" i="37"/>
  <c r="IR9" i="37"/>
  <c r="LE9" i="37"/>
  <c r="BE10" i="2"/>
  <c r="BF9" i="37"/>
  <c r="DS9" i="37"/>
  <c r="GF9" i="37"/>
  <c r="IS9" i="37"/>
  <c r="LF9" i="37"/>
  <c r="BF10" i="2"/>
  <c r="BG9" i="37"/>
  <c r="DT9" i="37"/>
  <c r="GG9" i="37"/>
  <c r="IT9" i="37"/>
  <c r="LG9" i="37"/>
  <c r="BG10" i="2"/>
  <c r="BH9" i="37"/>
  <c r="DU9" i="37"/>
  <c r="GH9" i="37"/>
  <c r="IU9" i="37"/>
  <c r="LH9" i="37"/>
  <c r="BH10" i="2"/>
  <c r="BI9" i="37"/>
  <c r="DV9" i="37"/>
  <c r="IV9" i="37"/>
  <c r="LI9" i="37"/>
  <c r="BI10" i="2"/>
  <c r="BJ9" i="37"/>
  <c r="DW9" i="37"/>
  <c r="GJ9" i="37"/>
  <c r="IW9" i="37"/>
  <c r="LJ9" i="37"/>
  <c r="BJ10" i="2"/>
  <c r="BK9" i="37"/>
  <c r="DX9" i="37"/>
  <c r="GK9" i="37"/>
  <c r="IX9" i="37"/>
  <c r="LK9" i="37"/>
  <c r="BK10" i="2"/>
  <c r="BL9" i="37"/>
  <c r="DY9" i="37"/>
  <c r="GL9" i="37"/>
  <c r="IY9" i="37"/>
  <c r="LL9" i="37"/>
  <c r="BL10" i="2"/>
  <c r="BM9" i="37"/>
  <c r="DZ9" i="37"/>
  <c r="GM9" i="37"/>
  <c r="IZ9" i="37"/>
  <c r="LM9" i="37"/>
  <c r="BM10" i="2"/>
  <c r="BN9" i="37"/>
  <c r="EA9" i="37"/>
  <c r="GN9" i="37"/>
  <c r="JA9" i="37"/>
  <c r="LN9" i="37"/>
  <c r="BN10" i="2"/>
  <c r="BO10" i="2"/>
  <c r="BB10" i="37"/>
  <c r="BB10" i="38"/>
  <c r="BB10" i="39"/>
  <c r="BC10" i="38"/>
  <c r="BC10" i="39"/>
  <c r="BD10" i="38"/>
  <c r="BD10" i="39"/>
  <c r="BE10" i="38"/>
  <c r="BE10" i="39"/>
  <c r="BF10" i="38"/>
  <c r="BF10" i="39"/>
  <c r="BG10" i="38"/>
  <c r="BG10" i="39"/>
  <c r="BH10" i="38"/>
  <c r="BH10" i="39"/>
  <c r="BI10" i="38"/>
  <c r="BI10" i="39"/>
  <c r="BJ10" i="38"/>
  <c r="BJ10" i="39"/>
  <c r="BK10" i="38"/>
  <c r="BK10" i="39"/>
  <c r="BL10" i="38"/>
  <c r="BL10" i="39"/>
  <c r="BM10" i="38"/>
  <c r="BM10" i="39"/>
  <c r="BN10" i="38"/>
  <c r="BN10" i="39"/>
  <c r="DO10" i="37"/>
  <c r="LB10" i="37"/>
  <c r="BB11" i="2"/>
  <c r="B10" i="37"/>
  <c r="O10" i="38"/>
  <c r="AB10" i="38"/>
  <c r="BP10" i="2"/>
  <c r="DE10" i="2"/>
  <c r="DG10" i="2"/>
  <c r="B10" i="39"/>
  <c r="P10" i="38"/>
  <c r="AC10" i="38"/>
  <c r="C10" i="39"/>
  <c r="Q10" i="38"/>
  <c r="AD10" i="38"/>
  <c r="D10" i="39"/>
  <c r="R10" i="38"/>
  <c r="AE10" i="38"/>
  <c r="E10" i="39"/>
  <c r="S10" i="38"/>
  <c r="AF10" i="38"/>
  <c r="F10" i="39"/>
  <c r="T10" i="38"/>
  <c r="AG10" i="38"/>
  <c r="G10" i="39"/>
  <c r="U10" i="38"/>
  <c r="AH10" i="38"/>
  <c r="H10" i="39"/>
  <c r="V10" i="38"/>
  <c r="AI10" i="38"/>
  <c r="I10" i="39"/>
  <c r="W10" i="38"/>
  <c r="AJ10" i="38"/>
  <c r="J10" i="39"/>
  <c r="X10" i="38"/>
  <c r="AK10" i="38"/>
  <c r="K10" i="39"/>
  <c r="Y10" i="38"/>
  <c r="AL10" i="38"/>
  <c r="L10" i="39"/>
  <c r="Z10" i="38"/>
  <c r="AM10" i="38"/>
  <c r="M10" i="39"/>
  <c r="AA10" i="38"/>
  <c r="AN10" i="38"/>
  <c r="N10" i="39"/>
  <c r="BO10" i="37"/>
  <c r="JB10" i="37"/>
  <c r="B11" i="2"/>
  <c r="C10" i="37"/>
  <c r="BP10" i="37"/>
  <c r="EC10" i="37"/>
  <c r="GP10" i="37"/>
  <c r="JC10" i="37"/>
  <c r="C11" i="2"/>
  <c r="D10" i="37"/>
  <c r="BQ10" i="37"/>
  <c r="ED10" i="37"/>
  <c r="GQ10" i="37"/>
  <c r="JD10" i="37"/>
  <c r="D11" i="2"/>
  <c r="E10" i="37"/>
  <c r="BR10" i="37"/>
  <c r="EE10" i="37"/>
  <c r="GR10" i="37"/>
  <c r="JE10" i="37"/>
  <c r="E11" i="2"/>
  <c r="F10" i="37"/>
  <c r="BS10" i="37"/>
  <c r="EF10" i="37"/>
  <c r="GS10" i="37"/>
  <c r="JF10" i="37"/>
  <c r="F11" i="2"/>
  <c r="G10" i="37"/>
  <c r="BT10" i="37"/>
  <c r="EG10" i="37"/>
  <c r="GT10" i="37"/>
  <c r="JG10" i="37"/>
  <c r="G11" i="2"/>
  <c r="H10" i="37"/>
  <c r="BU10" i="37"/>
  <c r="EH10" i="37"/>
  <c r="GU10" i="37"/>
  <c r="JH10" i="37"/>
  <c r="H11" i="2"/>
  <c r="I10" i="37"/>
  <c r="BV10" i="37"/>
  <c r="GV10" i="37"/>
  <c r="JI10" i="37"/>
  <c r="I11" i="2"/>
  <c r="J10" i="37"/>
  <c r="BW10" i="37"/>
  <c r="EJ10" i="37"/>
  <c r="GW10" i="37"/>
  <c r="JJ10" i="37"/>
  <c r="J11" i="2"/>
  <c r="K10" i="37"/>
  <c r="BX10" i="37"/>
  <c r="EK10" i="37"/>
  <c r="GX10" i="37"/>
  <c r="JK10" i="37"/>
  <c r="K11" i="2"/>
  <c r="L10" i="37"/>
  <c r="BY10" i="37"/>
  <c r="EL10" i="37"/>
  <c r="GY10" i="37"/>
  <c r="JL10" i="37"/>
  <c r="L11" i="2"/>
  <c r="M10" i="37"/>
  <c r="BZ10" i="37"/>
  <c r="EM10" i="37"/>
  <c r="GZ10" i="37"/>
  <c r="JM10" i="37"/>
  <c r="M11" i="2"/>
  <c r="N10" i="37"/>
  <c r="CA10" i="37"/>
  <c r="EN10" i="37"/>
  <c r="HA10" i="37"/>
  <c r="JN10" i="37"/>
  <c r="N11" i="2"/>
  <c r="O10" i="37"/>
  <c r="B10" i="38"/>
  <c r="BQ10" i="2"/>
  <c r="DC10" i="2"/>
  <c r="DD10" i="2"/>
  <c r="O10" i="39"/>
  <c r="C10" i="38"/>
  <c r="P10" i="39"/>
  <c r="D10" i="38"/>
  <c r="Q10" i="39"/>
  <c r="E10" i="38"/>
  <c r="R10" i="39"/>
  <c r="F10" i="38"/>
  <c r="S10" i="39"/>
  <c r="G10" i="38"/>
  <c r="T10" i="39"/>
  <c r="H10" i="38"/>
  <c r="U10" i="39"/>
  <c r="I10" i="38"/>
  <c r="V10" i="39"/>
  <c r="J10" i="38"/>
  <c r="W10" i="39"/>
  <c r="K10" i="38"/>
  <c r="X10" i="39"/>
  <c r="L10" i="38"/>
  <c r="Y10" i="39"/>
  <c r="M10" i="38"/>
  <c r="Z10" i="39"/>
  <c r="N10" i="38"/>
  <c r="AA10" i="39"/>
  <c r="CB10" i="37"/>
  <c r="JO10" i="37"/>
  <c r="O11" i="2"/>
  <c r="P10" i="37"/>
  <c r="CC10" i="37"/>
  <c r="EP10" i="37"/>
  <c r="HC10" i="37"/>
  <c r="JP10" i="37"/>
  <c r="P11" i="2"/>
  <c r="Q10" i="37"/>
  <c r="CD10" i="37"/>
  <c r="EQ10" i="37"/>
  <c r="HD10" i="37"/>
  <c r="JQ10" i="37"/>
  <c r="Q11" i="2"/>
  <c r="R10" i="37"/>
  <c r="CE10" i="37"/>
  <c r="ER10" i="37"/>
  <c r="HE10" i="37"/>
  <c r="JR10" i="37"/>
  <c r="R11" i="2"/>
  <c r="S10" i="37"/>
  <c r="CF10" i="37"/>
  <c r="ES10" i="37"/>
  <c r="HF10" i="37"/>
  <c r="JS10" i="37"/>
  <c r="S11" i="2"/>
  <c r="T10" i="37"/>
  <c r="CG10" i="37"/>
  <c r="ET10" i="37"/>
  <c r="HG10" i="37"/>
  <c r="JT10" i="37"/>
  <c r="T11" i="2"/>
  <c r="U10" i="37"/>
  <c r="CH10" i="37"/>
  <c r="EU10" i="37"/>
  <c r="HH10" i="37"/>
  <c r="JU10" i="37"/>
  <c r="U11" i="2"/>
  <c r="V10" i="37"/>
  <c r="CI10" i="37"/>
  <c r="HI10" i="37"/>
  <c r="JV10" i="37"/>
  <c r="V11" i="2"/>
  <c r="W10" i="37"/>
  <c r="CJ10" i="37"/>
  <c r="EW10" i="37"/>
  <c r="HJ10" i="37"/>
  <c r="JW10" i="37"/>
  <c r="W11" i="2"/>
  <c r="X10" i="37"/>
  <c r="CK10" i="37"/>
  <c r="EX10" i="37"/>
  <c r="HK10" i="37"/>
  <c r="JX10" i="37"/>
  <c r="X11" i="2"/>
  <c r="Y10" i="37"/>
  <c r="CL10" i="37"/>
  <c r="EY10" i="37"/>
  <c r="HL10" i="37"/>
  <c r="JY10" i="37"/>
  <c r="Y11" i="2"/>
  <c r="Z10" i="37"/>
  <c r="CM10" i="37"/>
  <c r="EZ10" i="37"/>
  <c r="HM10" i="37"/>
  <c r="JZ10" i="37"/>
  <c r="Z11" i="2"/>
  <c r="AA10" i="37"/>
  <c r="CN10" i="37"/>
  <c r="FA10" i="37"/>
  <c r="HN10" i="37"/>
  <c r="KA10" i="37"/>
  <c r="AA11" i="2"/>
  <c r="AB10" i="37"/>
  <c r="AB10" i="39"/>
  <c r="AC10" i="39"/>
  <c r="AD10" i="39"/>
  <c r="AE10" i="39"/>
  <c r="AF10" i="39"/>
  <c r="AG10" i="39"/>
  <c r="AH10" i="39"/>
  <c r="AI10" i="39"/>
  <c r="AJ10" i="39"/>
  <c r="AK10" i="39"/>
  <c r="AL10" i="39"/>
  <c r="AM10" i="39"/>
  <c r="AN10" i="39"/>
  <c r="CO10" i="37"/>
  <c r="KB10" i="37"/>
  <c r="AB11" i="2"/>
  <c r="AC10" i="37"/>
  <c r="CP10" i="37"/>
  <c r="FC10" i="37"/>
  <c r="HP10" i="37"/>
  <c r="KC10" i="37"/>
  <c r="AC11" i="2"/>
  <c r="AD10" i="37"/>
  <c r="CQ10" i="37"/>
  <c r="FD10" i="37"/>
  <c r="HQ10" i="37"/>
  <c r="KD10" i="37"/>
  <c r="AD11" i="2"/>
  <c r="AE10" i="37"/>
  <c r="CR10" i="37"/>
  <c r="FE10" i="37"/>
  <c r="HR10" i="37"/>
  <c r="KE10" i="37"/>
  <c r="AE11" i="2"/>
  <c r="AF10" i="37"/>
  <c r="CS10" i="37"/>
  <c r="FF10" i="37"/>
  <c r="HS10" i="37"/>
  <c r="KF10" i="37"/>
  <c r="AF11" i="2"/>
  <c r="AG10" i="37"/>
  <c r="CT10" i="37"/>
  <c r="FG10" i="37"/>
  <c r="HT10" i="37"/>
  <c r="KG10" i="37"/>
  <c r="AG11" i="2"/>
  <c r="AH10" i="37"/>
  <c r="CU10" i="37"/>
  <c r="FH10" i="37"/>
  <c r="HU10" i="37"/>
  <c r="KH10" i="37"/>
  <c r="AH11" i="2"/>
  <c r="AI10" i="37"/>
  <c r="CV10" i="37"/>
  <c r="HV10" i="37"/>
  <c r="KI10" i="37"/>
  <c r="AI11" i="2"/>
  <c r="AJ10" i="37"/>
  <c r="CW10" i="37"/>
  <c r="FJ10" i="37"/>
  <c r="HW10" i="37"/>
  <c r="KJ10" i="37"/>
  <c r="AJ11" i="2"/>
  <c r="AK10" i="37"/>
  <c r="CX10" i="37"/>
  <c r="FK10" i="37"/>
  <c r="HX10" i="37"/>
  <c r="KK10" i="37"/>
  <c r="AK11" i="2"/>
  <c r="AL10" i="37"/>
  <c r="CY10" i="37"/>
  <c r="FL10" i="37"/>
  <c r="HY10" i="37"/>
  <c r="KL10" i="37"/>
  <c r="AL11" i="2"/>
  <c r="AM10" i="37"/>
  <c r="CZ10" i="37"/>
  <c r="FM10" i="37"/>
  <c r="HZ10" i="37"/>
  <c r="KM10" i="37"/>
  <c r="AM11" i="2"/>
  <c r="AN10" i="37"/>
  <c r="DA10" i="37"/>
  <c r="FN10" i="37"/>
  <c r="IA10" i="37"/>
  <c r="KN10" i="37"/>
  <c r="AN11" i="2"/>
  <c r="AO10" i="37"/>
  <c r="AO10" i="38"/>
  <c r="AO10" i="39"/>
  <c r="AP10" i="38"/>
  <c r="AP10" i="39"/>
  <c r="AQ10" i="38"/>
  <c r="AQ10" i="39"/>
  <c r="AR10" i="38"/>
  <c r="AR10" i="39"/>
  <c r="AS10" i="38"/>
  <c r="AS10" i="39"/>
  <c r="AT10" i="38"/>
  <c r="AT10" i="39"/>
  <c r="AU10" i="38"/>
  <c r="AU10" i="39"/>
  <c r="AV10" i="38"/>
  <c r="AV10" i="39"/>
  <c r="AW10" i="38"/>
  <c r="AW10" i="39"/>
  <c r="AX10" i="38"/>
  <c r="AX10" i="39"/>
  <c r="AY10" i="38"/>
  <c r="AY10" i="39"/>
  <c r="AZ10" i="38"/>
  <c r="AZ10" i="39"/>
  <c r="BA10" i="38"/>
  <c r="BA10" i="39"/>
  <c r="DB10" i="37"/>
  <c r="AO11" i="2"/>
  <c r="AP10" i="37"/>
  <c r="DC10" i="37"/>
  <c r="FP10" i="37"/>
  <c r="IC10" i="37"/>
  <c r="AP11" i="2"/>
  <c r="AQ10" i="37"/>
  <c r="DD10" i="37"/>
  <c r="FQ10" i="37"/>
  <c r="ID10" i="37"/>
  <c r="AQ11" i="2"/>
  <c r="AR10" i="37"/>
  <c r="DE10" i="37"/>
  <c r="FR10" i="37"/>
  <c r="IE10" i="37"/>
  <c r="AR11" i="2"/>
  <c r="AS10" i="37"/>
  <c r="DF10" i="37"/>
  <c r="FS10" i="37"/>
  <c r="IF10" i="37"/>
  <c r="AS11" i="2"/>
  <c r="AT10" i="37"/>
  <c r="DG10" i="37"/>
  <c r="FT10" i="37"/>
  <c r="IG10" i="37"/>
  <c r="AT11" i="2"/>
  <c r="AU10" i="37"/>
  <c r="DH10" i="37"/>
  <c r="FU10" i="37"/>
  <c r="IH10" i="37"/>
  <c r="AU11" i="2"/>
  <c r="AV10" i="37"/>
  <c r="DI10" i="37"/>
  <c r="II10" i="37"/>
  <c r="AV11" i="2"/>
  <c r="AW10" i="37"/>
  <c r="DJ10" i="37"/>
  <c r="FW10" i="37"/>
  <c r="IJ10" i="37"/>
  <c r="AW11" i="2"/>
  <c r="AX10" i="37"/>
  <c r="DK10" i="37"/>
  <c r="FX10" i="37"/>
  <c r="IK10" i="37"/>
  <c r="AX11" i="2"/>
  <c r="AY10" i="37"/>
  <c r="DL10" i="37"/>
  <c r="FY10" i="37"/>
  <c r="IL10" i="37"/>
  <c r="AY11" i="2"/>
  <c r="AZ10" i="37"/>
  <c r="DM10" i="37"/>
  <c r="FZ10" i="37"/>
  <c r="IM10" i="37"/>
  <c r="AZ11" i="2"/>
  <c r="BA10" i="37"/>
  <c r="DN10" i="37"/>
  <c r="GA10" i="37"/>
  <c r="IN10" i="37"/>
  <c r="BA11" i="2"/>
  <c r="BC10" i="37"/>
  <c r="DP10" i="37"/>
  <c r="GC10" i="37"/>
  <c r="IP10" i="37"/>
  <c r="LC10" i="37"/>
  <c r="BC11" i="2"/>
  <c r="BD10" i="37"/>
  <c r="DQ10" i="37"/>
  <c r="GD10" i="37"/>
  <c r="IQ10" i="37"/>
  <c r="LD10" i="37"/>
  <c r="BD11" i="2"/>
  <c r="BE10" i="37"/>
  <c r="DR10" i="37"/>
  <c r="GE10" i="37"/>
  <c r="IR10" i="37"/>
  <c r="LE10" i="37"/>
  <c r="BE11" i="2"/>
  <c r="BF10" i="37"/>
  <c r="DS10" i="37"/>
  <c r="GF10" i="37"/>
  <c r="IS10" i="37"/>
  <c r="LF10" i="37"/>
  <c r="BF11" i="2"/>
  <c r="BG10" i="37"/>
  <c r="DT10" i="37"/>
  <c r="GG10" i="37"/>
  <c r="IT10" i="37"/>
  <c r="LG10" i="37"/>
  <c r="BG11" i="2"/>
  <c r="BH10" i="37"/>
  <c r="DU10" i="37"/>
  <c r="GH10" i="37"/>
  <c r="IU10" i="37"/>
  <c r="LH10" i="37"/>
  <c r="BH11" i="2"/>
  <c r="BI10" i="37"/>
  <c r="DV10" i="37"/>
  <c r="IV10" i="37"/>
  <c r="LI10" i="37"/>
  <c r="BI11" i="2"/>
  <c r="BJ10" i="37"/>
  <c r="DW10" i="37"/>
  <c r="GJ10" i="37"/>
  <c r="IW10" i="37"/>
  <c r="LJ10" i="37"/>
  <c r="BJ11" i="2"/>
  <c r="BK10" i="37"/>
  <c r="DX10" i="37"/>
  <c r="GK10" i="37"/>
  <c r="IX10" i="37"/>
  <c r="LK10" i="37"/>
  <c r="BK11" i="2"/>
  <c r="BL10" i="37"/>
  <c r="DY10" i="37"/>
  <c r="GL10" i="37"/>
  <c r="IY10" i="37"/>
  <c r="LL10" i="37"/>
  <c r="BL11" i="2"/>
  <c r="BM10" i="37"/>
  <c r="DZ10" i="37"/>
  <c r="GM10" i="37"/>
  <c r="IZ10" i="37"/>
  <c r="LM10" i="37"/>
  <c r="BM11" i="2"/>
  <c r="BN10" i="37"/>
  <c r="EA10" i="37"/>
  <c r="GN10" i="37"/>
  <c r="JA10" i="37"/>
  <c r="LN10" i="37"/>
  <c r="BN11" i="2"/>
  <c r="BO11" i="2"/>
  <c r="BB11" i="37"/>
  <c r="BB11" i="38"/>
  <c r="BB11" i="39"/>
  <c r="BC11" i="38"/>
  <c r="BC11" i="39"/>
  <c r="BD11" i="38"/>
  <c r="BD11" i="39"/>
  <c r="BE11" i="38"/>
  <c r="BE11" i="39"/>
  <c r="BF11" i="38"/>
  <c r="BF11" i="39"/>
  <c r="BG11" i="38"/>
  <c r="BG11" i="39"/>
  <c r="BH11" i="38"/>
  <c r="BH11" i="39"/>
  <c r="BI11" i="38"/>
  <c r="BI11" i="39"/>
  <c r="BJ11" i="38"/>
  <c r="BJ11" i="39"/>
  <c r="BK11" i="38"/>
  <c r="BK11" i="39"/>
  <c r="BL11" i="38"/>
  <c r="BL11" i="39"/>
  <c r="BM11" i="38"/>
  <c r="BM11" i="39"/>
  <c r="BN11" i="38"/>
  <c r="BN11" i="39"/>
  <c r="DO11" i="37"/>
  <c r="LB11" i="37"/>
  <c r="BB12" i="2"/>
  <c r="B11" i="37"/>
  <c r="O11" i="38"/>
  <c r="AB11" i="38"/>
  <c r="BP11" i="2"/>
  <c r="DE11" i="2"/>
  <c r="DG11" i="2"/>
  <c r="B11" i="39"/>
  <c r="P11" i="38"/>
  <c r="AC11" i="38"/>
  <c r="C11" i="39"/>
  <c r="Q11" i="38"/>
  <c r="AD11" i="38"/>
  <c r="D11" i="39"/>
  <c r="R11" i="38"/>
  <c r="AE11" i="38"/>
  <c r="E11" i="39"/>
  <c r="S11" i="38"/>
  <c r="AF11" i="38"/>
  <c r="F11" i="39"/>
  <c r="T11" i="38"/>
  <c r="AG11" i="38"/>
  <c r="G11" i="39"/>
  <c r="U11" i="38"/>
  <c r="AH11" i="38"/>
  <c r="H11" i="39"/>
  <c r="V11" i="38"/>
  <c r="AI11" i="38"/>
  <c r="I11" i="39"/>
  <c r="W11" i="38"/>
  <c r="AJ11" i="38"/>
  <c r="J11" i="39"/>
  <c r="X11" i="38"/>
  <c r="AK11" i="38"/>
  <c r="K11" i="39"/>
  <c r="Y11" i="38"/>
  <c r="AL11" i="38"/>
  <c r="L11" i="39"/>
  <c r="Z11" i="38"/>
  <c r="AM11" i="38"/>
  <c r="M11" i="39"/>
  <c r="AA11" i="38"/>
  <c r="AN11" i="38"/>
  <c r="N11" i="39"/>
  <c r="BO11" i="37"/>
  <c r="JB11" i="37"/>
  <c r="B12" i="2"/>
  <c r="C11" i="37"/>
  <c r="BP11" i="37"/>
  <c r="EC11" i="37"/>
  <c r="GP11" i="37"/>
  <c r="JC11" i="37"/>
  <c r="C12" i="2"/>
  <c r="D11" i="37"/>
  <c r="BQ11" i="37"/>
  <c r="ED11" i="37"/>
  <c r="GQ11" i="37"/>
  <c r="JD11" i="37"/>
  <c r="D12" i="2"/>
  <c r="E11" i="37"/>
  <c r="BR11" i="37"/>
  <c r="EE11" i="37"/>
  <c r="GR11" i="37"/>
  <c r="JE11" i="37"/>
  <c r="E12" i="2"/>
  <c r="F11" i="37"/>
  <c r="BS11" i="37"/>
  <c r="EF11" i="37"/>
  <c r="GS11" i="37"/>
  <c r="JF11" i="37"/>
  <c r="F12" i="2"/>
  <c r="G11" i="37"/>
  <c r="BT11" i="37"/>
  <c r="EG11" i="37"/>
  <c r="GT11" i="37"/>
  <c r="JG11" i="37"/>
  <c r="G12" i="2"/>
  <c r="H11" i="37"/>
  <c r="BU11" i="37"/>
  <c r="EH11" i="37"/>
  <c r="GU11" i="37"/>
  <c r="JH11" i="37"/>
  <c r="H12" i="2"/>
  <c r="I11" i="37"/>
  <c r="BV11" i="37"/>
  <c r="GV11" i="37"/>
  <c r="JI11" i="37"/>
  <c r="I12" i="2"/>
  <c r="J11" i="37"/>
  <c r="BW11" i="37"/>
  <c r="EJ11" i="37"/>
  <c r="GW11" i="37"/>
  <c r="JJ11" i="37"/>
  <c r="J12" i="2"/>
  <c r="K11" i="37"/>
  <c r="BX11" i="37"/>
  <c r="EK11" i="37"/>
  <c r="GX11" i="37"/>
  <c r="JK11" i="37"/>
  <c r="K12" i="2"/>
  <c r="L11" i="37"/>
  <c r="BY11" i="37"/>
  <c r="EL11" i="37"/>
  <c r="GY11" i="37"/>
  <c r="JL11" i="37"/>
  <c r="L12" i="2"/>
  <c r="M11" i="37"/>
  <c r="BZ11" i="37"/>
  <c r="EM11" i="37"/>
  <c r="GZ11" i="37"/>
  <c r="JM11" i="37"/>
  <c r="M12" i="2"/>
  <c r="N11" i="37"/>
  <c r="CA11" i="37"/>
  <c r="EN11" i="37"/>
  <c r="HA11" i="37"/>
  <c r="JN11" i="37"/>
  <c r="N12" i="2"/>
  <c r="O11" i="37"/>
  <c r="B11" i="38"/>
  <c r="BQ11" i="2"/>
  <c r="DC11" i="2"/>
  <c r="DD11" i="2"/>
  <c r="O11" i="39"/>
  <c r="C11" i="38"/>
  <c r="P11" i="39"/>
  <c r="D11" i="38"/>
  <c r="Q11" i="39"/>
  <c r="E11" i="38"/>
  <c r="R11" i="39"/>
  <c r="F11" i="38"/>
  <c r="S11" i="39"/>
  <c r="G11" i="38"/>
  <c r="T11" i="39"/>
  <c r="H11" i="38"/>
  <c r="U11" i="39"/>
  <c r="I11" i="38"/>
  <c r="V11" i="39"/>
  <c r="J11" i="38"/>
  <c r="W11" i="39"/>
  <c r="K11" i="38"/>
  <c r="X11" i="39"/>
  <c r="L11" i="38"/>
  <c r="Y11" i="39"/>
  <c r="M11" i="38"/>
  <c r="Z11" i="39"/>
  <c r="N11" i="38"/>
  <c r="AA11" i="39"/>
  <c r="CB11" i="37"/>
  <c r="JO11" i="37"/>
  <c r="O12" i="2"/>
  <c r="P11" i="37"/>
  <c r="CC11" i="37"/>
  <c r="EP11" i="37"/>
  <c r="HC11" i="37"/>
  <c r="JP11" i="37"/>
  <c r="P12" i="2"/>
  <c r="Q11" i="37"/>
  <c r="CD11" i="37"/>
  <c r="EQ11" i="37"/>
  <c r="HD11" i="37"/>
  <c r="JQ11" i="37"/>
  <c r="Q12" i="2"/>
  <c r="R11" i="37"/>
  <c r="CE11" i="37"/>
  <c r="ER11" i="37"/>
  <c r="HE11" i="37"/>
  <c r="JR11" i="37"/>
  <c r="R12" i="2"/>
  <c r="S11" i="37"/>
  <c r="CF11" i="37"/>
  <c r="ES11" i="37"/>
  <c r="HF11" i="37"/>
  <c r="JS11" i="37"/>
  <c r="S12" i="2"/>
  <c r="T11" i="37"/>
  <c r="CG11" i="37"/>
  <c r="ET11" i="37"/>
  <c r="HG11" i="37"/>
  <c r="JT11" i="37"/>
  <c r="T12" i="2"/>
  <c r="U11" i="37"/>
  <c r="CH11" i="37"/>
  <c r="EU11" i="37"/>
  <c r="HH11" i="37"/>
  <c r="JU11" i="37"/>
  <c r="U12" i="2"/>
  <c r="V11" i="37"/>
  <c r="CI11" i="37"/>
  <c r="HI11" i="37"/>
  <c r="JV11" i="37"/>
  <c r="V12" i="2"/>
  <c r="W11" i="37"/>
  <c r="CJ11" i="37"/>
  <c r="EW11" i="37"/>
  <c r="HJ11" i="37"/>
  <c r="JW11" i="37"/>
  <c r="W12" i="2"/>
  <c r="X11" i="37"/>
  <c r="CK11" i="37"/>
  <c r="EX11" i="37"/>
  <c r="HK11" i="37"/>
  <c r="JX11" i="37"/>
  <c r="X12" i="2"/>
  <c r="Y11" i="37"/>
  <c r="CL11" i="37"/>
  <c r="EY11" i="37"/>
  <c r="HL11" i="37"/>
  <c r="JY11" i="37"/>
  <c r="Y12" i="2"/>
  <c r="Z11" i="37"/>
  <c r="CM11" i="37"/>
  <c r="EZ11" i="37"/>
  <c r="HM11" i="37"/>
  <c r="JZ11" i="37"/>
  <c r="Z12" i="2"/>
  <c r="AA11" i="37"/>
  <c r="CN11" i="37"/>
  <c r="FA11" i="37"/>
  <c r="HN11" i="37"/>
  <c r="KA11" i="37"/>
  <c r="AA12" i="2"/>
  <c r="AB11" i="37"/>
  <c r="AB11" i="39"/>
  <c r="AC11" i="39"/>
  <c r="AD11" i="39"/>
  <c r="AE11" i="39"/>
  <c r="AF11" i="39"/>
  <c r="AG11" i="39"/>
  <c r="AH11" i="39"/>
  <c r="AI11" i="39"/>
  <c r="AJ11" i="39"/>
  <c r="AK11" i="39"/>
  <c r="AL11" i="39"/>
  <c r="AM11" i="39"/>
  <c r="AN11" i="39"/>
  <c r="CO11" i="37"/>
  <c r="KB11" i="37"/>
  <c r="AB12" i="2"/>
  <c r="AC11" i="37"/>
  <c r="CP11" i="37"/>
  <c r="FC11" i="37"/>
  <c r="HP11" i="37"/>
  <c r="KC11" i="37"/>
  <c r="AC12" i="2"/>
  <c r="AD11" i="37"/>
  <c r="CQ11" i="37"/>
  <c r="FD11" i="37"/>
  <c r="HQ11" i="37"/>
  <c r="KD11" i="37"/>
  <c r="AD12" i="2"/>
  <c r="AE11" i="37"/>
  <c r="CR11" i="37"/>
  <c r="FE11" i="37"/>
  <c r="HR11" i="37"/>
  <c r="KE11" i="37"/>
  <c r="AE12" i="2"/>
  <c r="AF11" i="37"/>
  <c r="CS11" i="37"/>
  <c r="FF11" i="37"/>
  <c r="HS11" i="37"/>
  <c r="KF11" i="37"/>
  <c r="AF12" i="2"/>
  <c r="AG11" i="37"/>
  <c r="CT11" i="37"/>
  <c r="FG11" i="37"/>
  <c r="HT11" i="37"/>
  <c r="KG11" i="37"/>
  <c r="AG12" i="2"/>
  <c r="AH11" i="37"/>
  <c r="CU11" i="37"/>
  <c r="FH11" i="37"/>
  <c r="HU11" i="37"/>
  <c r="KH11" i="37"/>
  <c r="AH12" i="2"/>
  <c r="AI11" i="37"/>
  <c r="CV11" i="37"/>
  <c r="HV11" i="37"/>
  <c r="KI11" i="37"/>
  <c r="AI12" i="2"/>
  <c r="AJ11" i="37"/>
  <c r="CW11" i="37"/>
  <c r="FJ11" i="37"/>
  <c r="HW11" i="37"/>
  <c r="KJ11" i="37"/>
  <c r="AJ12" i="2"/>
  <c r="AK11" i="37"/>
  <c r="CX11" i="37"/>
  <c r="FK11" i="37"/>
  <c r="HX11" i="37"/>
  <c r="KK11" i="37"/>
  <c r="AK12" i="2"/>
  <c r="AL11" i="37"/>
  <c r="CY11" i="37"/>
  <c r="FL11" i="37"/>
  <c r="HY11" i="37"/>
  <c r="KL11" i="37"/>
  <c r="AL12" i="2"/>
  <c r="AM11" i="37"/>
  <c r="CZ11" i="37"/>
  <c r="FM11" i="37"/>
  <c r="HZ11" i="37"/>
  <c r="KM11" i="37"/>
  <c r="AM12" i="2"/>
  <c r="AN11" i="37"/>
  <c r="DA11" i="37"/>
  <c r="FN11" i="37"/>
  <c r="IA11" i="37"/>
  <c r="KN11" i="37"/>
  <c r="AN12" i="2"/>
  <c r="AO11" i="37"/>
  <c r="AO11" i="38"/>
  <c r="AO11" i="39"/>
  <c r="AP11" i="38"/>
  <c r="AP11" i="39"/>
  <c r="AQ11" i="38"/>
  <c r="AQ11" i="39"/>
  <c r="AR11" i="38"/>
  <c r="AR11" i="39"/>
  <c r="AS11" i="38"/>
  <c r="AS11" i="39"/>
  <c r="AT11" i="38"/>
  <c r="AT11" i="39"/>
  <c r="AU11" i="38"/>
  <c r="AU11" i="39"/>
  <c r="AV11" i="38"/>
  <c r="AV11" i="39"/>
  <c r="AW11" i="38"/>
  <c r="AW11" i="39"/>
  <c r="AX11" i="38"/>
  <c r="AX11" i="39"/>
  <c r="AY11" i="38"/>
  <c r="AY11" i="39"/>
  <c r="AZ11" i="38"/>
  <c r="AZ11" i="39"/>
  <c r="BA11" i="38"/>
  <c r="BA11" i="39"/>
  <c r="DB11" i="37"/>
  <c r="AO12" i="2"/>
  <c r="AP11" i="37"/>
  <c r="DC11" i="37"/>
  <c r="FP11" i="37"/>
  <c r="IC11" i="37"/>
  <c r="AP12" i="2"/>
  <c r="AQ11" i="37"/>
  <c r="DD11" i="37"/>
  <c r="FQ11" i="37"/>
  <c r="ID11" i="37"/>
  <c r="AQ12" i="2"/>
  <c r="AR11" i="37"/>
  <c r="DE11" i="37"/>
  <c r="FR11" i="37"/>
  <c r="IE11" i="37"/>
  <c r="AR12" i="2"/>
  <c r="AS11" i="37"/>
  <c r="DF11" i="37"/>
  <c r="FS11" i="37"/>
  <c r="IF11" i="37"/>
  <c r="AS12" i="2"/>
  <c r="AT11" i="37"/>
  <c r="DG11" i="37"/>
  <c r="FT11" i="37"/>
  <c r="IG11" i="37"/>
  <c r="AT12" i="2"/>
  <c r="AU11" i="37"/>
  <c r="DH11" i="37"/>
  <c r="FU11" i="37"/>
  <c r="IH11" i="37"/>
  <c r="AU12" i="2"/>
  <c r="AV11" i="37"/>
  <c r="DI11" i="37"/>
  <c r="II11" i="37"/>
  <c r="AV12" i="2"/>
  <c r="AW11" i="37"/>
  <c r="DJ11" i="37"/>
  <c r="FW11" i="37"/>
  <c r="IJ11" i="37"/>
  <c r="AW12" i="2"/>
  <c r="AX11" i="37"/>
  <c r="DK11" i="37"/>
  <c r="FX11" i="37"/>
  <c r="IK11" i="37"/>
  <c r="AX12" i="2"/>
  <c r="AY11" i="37"/>
  <c r="DL11" i="37"/>
  <c r="FY11" i="37"/>
  <c r="IL11" i="37"/>
  <c r="AY12" i="2"/>
  <c r="AZ11" i="37"/>
  <c r="DM11" i="37"/>
  <c r="FZ11" i="37"/>
  <c r="IM11" i="37"/>
  <c r="AZ12" i="2"/>
  <c r="BA11" i="37"/>
  <c r="DN11" i="37"/>
  <c r="GA11" i="37"/>
  <c r="IN11" i="37"/>
  <c r="BA12" i="2"/>
  <c r="BC11" i="37"/>
  <c r="DP11" i="37"/>
  <c r="GC11" i="37"/>
  <c r="IP11" i="37"/>
  <c r="LC11" i="37"/>
  <c r="BC12" i="2"/>
  <c r="BD11" i="37"/>
  <c r="DQ11" i="37"/>
  <c r="GD11" i="37"/>
  <c r="IQ11" i="37"/>
  <c r="LD11" i="37"/>
  <c r="BD12" i="2"/>
  <c r="BE11" i="37"/>
  <c r="DR11" i="37"/>
  <c r="GE11" i="37"/>
  <c r="IR11" i="37"/>
  <c r="LE11" i="37"/>
  <c r="BE12" i="2"/>
  <c r="BF11" i="37"/>
  <c r="DS11" i="37"/>
  <c r="GF11" i="37"/>
  <c r="IS11" i="37"/>
  <c r="LF11" i="37"/>
  <c r="BF12" i="2"/>
  <c r="BG11" i="37"/>
  <c r="DT11" i="37"/>
  <c r="GG11" i="37"/>
  <c r="IT11" i="37"/>
  <c r="LG11" i="37"/>
  <c r="BG12" i="2"/>
  <c r="BH11" i="37"/>
  <c r="DU11" i="37"/>
  <c r="GH11" i="37"/>
  <c r="IU11" i="37"/>
  <c r="LH11" i="37"/>
  <c r="BH12" i="2"/>
  <c r="BI11" i="37"/>
  <c r="DV11" i="37"/>
  <c r="IV11" i="37"/>
  <c r="LI11" i="37"/>
  <c r="BI12" i="2"/>
  <c r="BJ11" i="37"/>
  <c r="DW11" i="37"/>
  <c r="GJ11" i="37"/>
  <c r="IW11" i="37"/>
  <c r="LJ11" i="37"/>
  <c r="BJ12" i="2"/>
  <c r="BK11" i="37"/>
  <c r="DX11" i="37"/>
  <c r="GK11" i="37"/>
  <c r="IX11" i="37"/>
  <c r="LK11" i="37"/>
  <c r="BK12" i="2"/>
  <c r="BL11" i="37"/>
  <c r="DY11" i="37"/>
  <c r="GL11" i="37"/>
  <c r="IY11" i="37"/>
  <c r="LL11" i="37"/>
  <c r="BL12" i="2"/>
  <c r="BM11" i="37"/>
  <c r="DZ11" i="37"/>
  <c r="GM11" i="37"/>
  <c r="IZ11" i="37"/>
  <c r="LM11" i="37"/>
  <c r="BM12" i="2"/>
  <c r="BN11" i="37"/>
  <c r="EA11" i="37"/>
  <c r="GN11" i="37"/>
  <c r="JA11" i="37"/>
  <c r="LN11" i="37"/>
  <c r="BN12" i="2"/>
  <c r="BO12" i="2"/>
  <c r="BB12" i="37"/>
  <c r="BB12" i="38"/>
  <c r="BB12" i="39"/>
  <c r="BC12" i="38"/>
  <c r="BC12" i="39"/>
  <c r="BD12" i="38"/>
  <c r="BD12" i="39"/>
  <c r="BE12" i="38"/>
  <c r="BE12" i="39"/>
  <c r="BF12" i="38"/>
  <c r="BF12" i="39"/>
  <c r="BG12" i="38"/>
  <c r="BG12" i="39"/>
  <c r="BH12" i="38"/>
  <c r="BH12" i="39"/>
  <c r="BI12" i="38"/>
  <c r="BI12" i="39"/>
  <c r="BJ12" i="38"/>
  <c r="BJ12" i="39"/>
  <c r="BK12" i="38"/>
  <c r="BK12" i="39"/>
  <c r="BL12" i="38"/>
  <c r="BL12" i="39"/>
  <c r="BM12" i="38"/>
  <c r="BM12" i="39"/>
  <c r="BN12" i="38"/>
  <c r="BN12" i="39"/>
  <c r="DO12" i="37"/>
  <c r="LB12" i="37"/>
  <c r="BB13" i="2"/>
  <c r="B12" i="37"/>
  <c r="O12" i="38"/>
  <c r="AB12" i="38"/>
  <c r="BP12" i="2"/>
  <c r="DE12" i="2"/>
  <c r="DG12" i="2"/>
  <c r="B12" i="39"/>
  <c r="P12" i="38"/>
  <c r="AC12" i="38"/>
  <c r="C12" i="39"/>
  <c r="Q12" i="38"/>
  <c r="AD12" i="38"/>
  <c r="D12" i="39"/>
  <c r="R12" i="38"/>
  <c r="AE12" i="38"/>
  <c r="E12" i="39"/>
  <c r="S12" i="38"/>
  <c r="AF12" i="38"/>
  <c r="F12" i="39"/>
  <c r="T12" i="38"/>
  <c r="AG12" i="38"/>
  <c r="G12" i="39"/>
  <c r="U12" i="38"/>
  <c r="AH12" i="38"/>
  <c r="H12" i="39"/>
  <c r="V12" i="38"/>
  <c r="AI12" i="38"/>
  <c r="I12" i="39"/>
  <c r="W12" i="38"/>
  <c r="AJ12" i="38"/>
  <c r="J12" i="39"/>
  <c r="X12" i="38"/>
  <c r="AK12" i="38"/>
  <c r="K12" i="39"/>
  <c r="Y12" i="38"/>
  <c r="AL12" i="38"/>
  <c r="L12" i="39"/>
  <c r="Z12" i="38"/>
  <c r="AM12" i="38"/>
  <c r="M12" i="39"/>
  <c r="AA12" i="38"/>
  <c r="AN12" i="38"/>
  <c r="N12" i="39"/>
  <c r="BO12" i="37"/>
  <c r="JB12" i="37"/>
  <c r="B13" i="2"/>
  <c r="C12" i="37"/>
  <c r="BP12" i="37"/>
  <c r="EC12" i="37"/>
  <c r="GP12" i="37"/>
  <c r="JC12" i="37"/>
  <c r="C13" i="2"/>
  <c r="D12" i="37"/>
  <c r="BQ12" i="37"/>
  <c r="ED12" i="37"/>
  <c r="GQ12" i="37"/>
  <c r="JD12" i="37"/>
  <c r="D13" i="2"/>
  <c r="E12" i="37"/>
  <c r="BR12" i="37"/>
  <c r="EE12" i="37"/>
  <c r="GR12" i="37"/>
  <c r="JE12" i="37"/>
  <c r="E13" i="2"/>
  <c r="F12" i="37"/>
  <c r="BS12" i="37"/>
  <c r="EF12" i="37"/>
  <c r="GS12" i="37"/>
  <c r="JF12" i="37"/>
  <c r="F13" i="2"/>
  <c r="G12" i="37"/>
  <c r="BT12" i="37"/>
  <c r="EG12" i="37"/>
  <c r="GT12" i="37"/>
  <c r="JG12" i="37"/>
  <c r="G13" i="2"/>
  <c r="H12" i="37"/>
  <c r="BU12" i="37"/>
  <c r="EH12" i="37"/>
  <c r="GU12" i="37"/>
  <c r="JH12" i="37"/>
  <c r="H13" i="2"/>
  <c r="I12" i="37"/>
  <c r="BV12" i="37"/>
  <c r="GV12" i="37"/>
  <c r="JI12" i="37"/>
  <c r="I13" i="2"/>
  <c r="J12" i="37"/>
  <c r="BW12" i="37"/>
  <c r="EJ12" i="37"/>
  <c r="GW12" i="37"/>
  <c r="JJ12" i="37"/>
  <c r="J13" i="2"/>
  <c r="K12" i="37"/>
  <c r="BX12" i="37"/>
  <c r="EK12" i="37"/>
  <c r="GX12" i="37"/>
  <c r="JK12" i="37"/>
  <c r="K13" i="2"/>
  <c r="L12" i="37"/>
  <c r="BY12" i="37"/>
  <c r="EL12" i="37"/>
  <c r="GY12" i="37"/>
  <c r="JL12" i="37"/>
  <c r="L13" i="2"/>
  <c r="M12" i="37"/>
  <c r="BZ12" i="37"/>
  <c r="EM12" i="37"/>
  <c r="GZ12" i="37"/>
  <c r="JM12" i="37"/>
  <c r="M13" i="2"/>
  <c r="N12" i="37"/>
  <c r="CA12" i="37"/>
  <c r="EN12" i="37"/>
  <c r="HA12" i="37"/>
  <c r="JN12" i="37"/>
  <c r="N13" i="2"/>
  <c r="O12" i="37"/>
  <c r="B12" i="38"/>
  <c r="BQ12" i="2"/>
  <c r="DC12" i="2"/>
  <c r="DD12" i="2"/>
  <c r="O12" i="39"/>
  <c r="C12" i="38"/>
  <c r="P12" i="39"/>
  <c r="D12" i="38"/>
  <c r="Q12" i="39"/>
  <c r="E12" i="38"/>
  <c r="R12" i="39"/>
  <c r="F12" i="38"/>
  <c r="S12" i="39"/>
  <c r="G12" i="38"/>
  <c r="T12" i="39"/>
  <c r="H12" i="38"/>
  <c r="U12" i="39"/>
  <c r="I12" i="38"/>
  <c r="V12" i="39"/>
  <c r="J12" i="38"/>
  <c r="W12" i="39"/>
  <c r="K12" i="38"/>
  <c r="X12" i="39"/>
  <c r="L12" i="38"/>
  <c r="Y12" i="39"/>
  <c r="M12" i="38"/>
  <c r="Z12" i="39"/>
  <c r="N12" i="38"/>
  <c r="AA12" i="39"/>
  <c r="CB12" i="37"/>
  <c r="JO12" i="37"/>
  <c r="O13" i="2"/>
  <c r="P12" i="37"/>
  <c r="CC12" i="37"/>
  <c r="EP12" i="37"/>
  <c r="HC12" i="37"/>
  <c r="JP12" i="37"/>
  <c r="P13" i="2"/>
  <c r="Q12" i="37"/>
  <c r="CD12" i="37"/>
  <c r="EQ12" i="37"/>
  <c r="HD12" i="37"/>
  <c r="JQ12" i="37"/>
  <c r="Q13" i="2"/>
  <c r="R12" i="37"/>
  <c r="CE12" i="37"/>
  <c r="ER12" i="37"/>
  <c r="HE12" i="37"/>
  <c r="JR12" i="37"/>
  <c r="R13" i="2"/>
  <c r="S12" i="37"/>
  <c r="CF12" i="37"/>
  <c r="ES12" i="37"/>
  <c r="HF12" i="37"/>
  <c r="JS12" i="37"/>
  <c r="S13" i="2"/>
  <c r="T12" i="37"/>
  <c r="CG12" i="37"/>
  <c r="ET12" i="37"/>
  <c r="HG12" i="37"/>
  <c r="JT12" i="37"/>
  <c r="T13" i="2"/>
  <c r="U12" i="37"/>
  <c r="CH12" i="37"/>
  <c r="EU12" i="37"/>
  <c r="HH12" i="37"/>
  <c r="JU12" i="37"/>
  <c r="U13" i="2"/>
  <c r="V12" i="37"/>
  <c r="CI12" i="37"/>
  <c r="HI12" i="37"/>
  <c r="JV12" i="37"/>
  <c r="V13" i="2"/>
  <c r="W12" i="37"/>
  <c r="CJ12" i="37"/>
  <c r="EW12" i="37"/>
  <c r="HJ12" i="37"/>
  <c r="JW12" i="37"/>
  <c r="W13" i="2"/>
  <c r="X12" i="37"/>
  <c r="CK12" i="37"/>
  <c r="EX12" i="37"/>
  <c r="HK12" i="37"/>
  <c r="JX12" i="37"/>
  <c r="X13" i="2"/>
  <c r="Y12" i="37"/>
  <c r="CL12" i="37"/>
  <c r="EY12" i="37"/>
  <c r="HL12" i="37"/>
  <c r="JY12" i="37"/>
  <c r="Y13" i="2"/>
  <c r="Z12" i="37"/>
  <c r="CM12" i="37"/>
  <c r="EZ12" i="37"/>
  <c r="HM12" i="37"/>
  <c r="JZ12" i="37"/>
  <c r="Z13" i="2"/>
  <c r="AA12" i="37"/>
  <c r="CN12" i="37"/>
  <c r="FA12" i="37"/>
  <c r="HN12" i="37"/>
  <c r="KA12" i="37"/>
  <c r="AA13" i="2"/>
  <c r="AB12" i="37"/>
  <c r="AB12" i="39"/>
  <c r="AC12" i="39"/>
  <c r="AD12" i="39"/>
  <c r="AE12" i="39"/>
  <c r="AF12" i="39"/>
  <c r="AG12" i="39"/>
  <c r="AH12" i="39"/>
  <c r="AI12" i="39"/>
  <c r="AJ12" i="39"/>
  <c r="AK12" i="39"/>
  <c r="AL12" i="39"/>
  <c r="AM12" i="39"/>
  <c r="AN12" i="39"/>
  <c r="CO12" i="37"/>
  <c r="KB12" i="37"/>
  <c r="AB13" i="2"/>
  <c r="AC12" i="37"/>
  <c r="CP12" i="37"/>
  <c r="FC12" i="37"/>
  <c r="HP12" i="37"/>
  <c r="KC12" i="37"/>
  <c r="AC13" i="2"/>
  <c r="AD12" i="37"/>
  <c r="CQ12" i="37"/>
  <c r="FD12" i="37"/>
  <c r="HQ12" i="37"/>
  <c r="KD12" i="37"/>
  <c r="AD13" i="2"/>
  <c r="AE12" i="37"/>
  <c r="CR12" i="37"/>
  <c r="FE12" i="37"/>
  <c r="HR12" i="37"/>
  <c r="KE12" i="37"/>
  <c r="AE13" i="2"/>
  <c r="AF12" i="37"/>
  <c r="CS12" i="37"/>
  <c r="FF12" i="37"/>
  <c r="HS12" i="37"/>
  <c r="KF12" i="37"/>
  <c r="AF13" i="2"/>
  <c r="AG12" i="37"/>
  <c r="CT12" i="37"/>
  <c r="FG12" i="37"/>
  <c r="HT12" i="37"/>
  <c r="KG12" i="37"/>
  <c r="AG13" i="2"/>
  <c r="AH12" i="37"/>
  <c r="CU12" i="37"/>
  <c r="FH12" i="37"/>
  <c r="HU12" i="37"/>
  <c r="KH12" i="37"/>
  <c r="AH13" i="2"/>
  <c r="AI12" i="37"/>
  <c r="CV12" i="37"/>
  <c r="HV12" i="37"/>
  <c r="KI12" i="37"/>
  <c r="AI13" i="2"/>
  <c r="AJ12" i="37"/>
  <c r="CW12" i="37"/>
  <c r="FJ12" i="37"/>
  <c r="HW12" i="37"/>
  <c r="KJ12" i="37"/>
  <c r="AJ13" i="2"/>
  <c r="AK12" i="37"/>
  <c r="CX12" i="37"/>
  <c r="FK12" i="37"/>
  <c r="HX12" i="37"/>
  <c r="KK12" i="37"/>
  <c r="AK13" i="2"/>
  <c r="AL12" i="37"/>
  <c r="CY12" i="37"/>
  <c r="FL12" i="37"/>
  <c r="HY12" i="37"/>
  <c r="KL12" i="37"/>
  <c r="AL13" i="2"/>
  <c r="AM12" i="37"/>
  <c r="CZ12" i="37"/>
  <c r="FM12" i="37"/>
  <c r="HZ12" i="37"/>
  <c r="KM12" i="37"/>
  <c r="AM13" i="2"/>
  <c r="AN12" i="37"/>
  <c r="DA12" i="37"/>
  <c r="FN12" i="37"/>
  <c r="IA12" i="37"/>
  <c r="KN12" i="37"/>
  <c r="AN13" i="2"/>
  <c r="AO12" i="37"/>
  <c r="AO12" i="38"/>
  <c r="AO12" i="39"/>
  <c r="AP12" i="38"/>
  <c r="AP12" i="39"/>
  <c r="AQ12" i="38"/>
  <c r="AQ12" i="39"/>
  <c r="AR12" i="38"/>
  <c r="AR12" i="39"/>
  <c r="AS12" i="38"/>
  <c r="AS12" i="39"/>
  <c r="AT12" i="38"/>
  <c r="AT12" i="39"/>
  <c r="AU12" i="38"/>
  <c r="AU12" i="39"/>
  <c r="AV12" i="38"/>
  <c r="AV12" i="39"/>
  <c r="AW12" i="38"/>
  <c r="AW12" i="39"/>
  <c r="AX12" i="38"/>
  <c r="AX12" i="39"/>
  <c r="AY12" i="38"/>
  <c r="AY12" i="39"/>
  <c r="AZ12" i="38"/>
  <c r="AZ12" i="39"/>
  <c r="BA12" i="38"/>
  <c r="BA12" i="39"/>
  <c r="DB12" i="37"/>
  <c r="AO13" i="2"/>
  <c r="AP12" i="37"/>
  <c r="DC12" i="37"/>
  <c r="FP12" i="37"/>
  <c r="IC12" i="37"/>
  <c r="AP13" i="2"/>
  <c r="AQ12" i="37"/>
  <c r="DD12" i="37"/>
  <c r="FQ12" i="37"/>
  <c r="ID12" i="37"/>
  <c r="AQ13" i="2"/>
  <c r="AR12" i="37"/>
  <c r="DE12" i="37"/>
  <c r="FR12" i="37"/>
  <c r="IE12" i="37"/>
  <c r="AR13" i="2"/>
  <c r="AS12" i="37"/>
  <c r="DF12" i="37"/>
  <c r="FS12" i="37"/>
  <c r="IF12" i="37"/>
  <c r="AS13" i="2"/>
  <c r="AT12" i="37"/>
  <c r="DG12" i="37"/>
  <c r="FT12" i="37"/>
  <c r="IG12" i="37"/>
  <c r="AT13" i="2"/>
  <c r="AU12" i="37"/>
  <c r="DH12" i="37"/>
  <c r="FU12" i="37"/>
  <c r="IH12" i="37"/>
  <c r="AU13" i="2"/>
  <c r="AV12" i="37"/>
  <c r="DI12" i="37"/>
  <c r="II12" i="37"/>
  <c r="AV13" i="2"/>
  <c r="AW12" i="37"/>
  <c r="DJ12" i="37"/>
  <c r="FW12" i="37"/>
  <c r="IJ12" i="37"/>
  <c r="AW13" i="2"/>
  <c r="AX12" i="37"/>
  <c r="DK12" i="37"/>
  <c r="FX12" i="37"/>
  <c r="IK12" i="37"/>
  <c r="AX13" i="2"/>
  <c r="AY12" i="37"/>
  <c r="DL12" i="37"/>
  <c r="FY12" i="37"/>
  <c r="IL12" i="37"/>
  <c r="AY13" i="2"/>
  <c r="AZ12" i="37"/>
  <c r="DM12" i="37"/>
  <c r="FZ12" i="37"/>
  <c r="IM12" i="37"/>
  <c r="AZ13" i="2"/>
  <c r="BA12" i="37"/>
  <c r="DN12" i="37"/>
  <c r="GA12" i="37"/>
  <c r="IN12" i="37"/>
  <c r="BA13" i="2"/>
  <c r="BC12" i="37"/>
  <c r="DP12" i="37"/>
  <c r="GC12" i="37"/>
  <c r="IP12" i="37"/>
  <c r="LC12" i="37"/>
  <c r="BC13" i="2"/>
  <c r="BD12" i="37"/>
  <c r="DQ12" i="37"/>
  <c r="GD12" i="37"/>
  <c r="IQ12" i="37"/>
  <c r="LD12" i="37"/>
  <c r="BD13" i="2"/>
  <c r="BE12" i="37"/>
  <c r="DR12" i="37"/>
  <c r="GE12" i="37"/>
  <c r="IR12" i="37"/>
  <c r="LE12" i="37"/>
  <c r="BE13" i="2"/>
  <c r="BF12" i="37"/>
  <c r="DS12" i="37"/>
  <c r="GF12" i="37"/>
  <c r="IS12" i="37"/>
  <c r="LF12" i="37"/>
  <c r="BF13" i="2"/>
  <c r="BG12" i="37"/>
  <c r="DT12" i="37"/>
  <c r="GG12" i="37"/>
  <c r="IT12" i="37"/>
  <c r="LG12" i="37"/>
  <c r="BG13" i="2"/>
  <c r="BH12" i="37"/>
  <c r="DU12" i="37"/>
  <c r="GH12" i="37"/>
  <c r="IU12" i="37"/>
  <c r="LH12" i="37"/>
  <c r="BH13" i="2"/>
  <c r="BI12" i="37"/>
  <c r="DV12" i="37"/>
  <c r="IV12" i="37"/>
  <c r="LI12" i="37"/>
  <c r="BI13" i="2"/>
  <c r="BJ12" i="37"/>
  <c r="DW12" i="37"/>
  <c r="GJ12" i="37"/>
  <c r="IW12" i="37"/>
  <c r="LJ12" i="37"/>
  <c r="BJ13" i="2"/>
  <c r="BK12" i="37"/>
  <c r="DX12" i="37"/>
  <c r="GK12" i="37"/>
  <c r="IX12" i="37"/>
  <c r="LK12" i="37"/>
  <c r="BK13" i="2"/>
  <c r="BL12" i="37"/>
  <c r="DY12" i="37"/>
  <c r="GL12" i="37"/>
  <c r="IY12" i="37"/>
  <c r="LL12" i="37"/>
  <c r="BL13" i="2"/>
  <c r="BM12" i="37"/>
  <c r="DZ12" i="37"/>
  <c r="GM12" i="37"/>
  <c r="IZ12" i="37"/>
  <c r="LM12" i="37"/>
  <c r="BM13" i="2"/>
  <c r="BN12" i="37"/>
  <c r="EA12" i="37"/>
  <c r="GN12" i="37"/>
  <c r="JA12" i="37"/>
  <c r="LN12" i="37"/>
  <c r="BN13" i="2"/>
  <c r="BO13" i="2"/>
  <c r="BB13" i="37"/>
  <c r="BB13" i="38"/>
  <c r="BB13" i="39"/>
  <c r="BC13" i="38"/>
  <c r="BC13" i="39"/>
  <c r="BD13" i="38"/>
  <c r="BD13" i="39"/>
  <c r="BE13" i="38"/>
  <c r="BE13" i="39"/>
  <c r="BF13" i="38"/>
  <c r="BF13" i="39"/>
  <c r="BG13" i="38"/>
  <c r="BG13" i="39"/>
  <c r="BH13" i="38"/>
  <c r="BH13" i="39"/>
  <c r="BI13" i="38"/>
  <c r="BI13" i="39"/>
  <c r="BJ13" i="38"/>
  <c r="BJ13" i="39"/>
  <c r="BK13" i="38"/>
  <c r="BK13" i="39"/>
  <c r="BL13" i="38"/>
  <c r="BL13" i="39"/>
  <c r="BM13" i="38"/>
  <c r="BM13" i="39"/>
  <c r="BN13" i="38"/>
  <c r="BN13" i="39"/>
  <c r="DO13" i="37"/>
  <c r="LB13" i="37"/>
  <c r="BB14" i="2"/>
  <c r="B13" i="37"/>
  <c r="O13" i="38"/>
  <c r="AB13" i="38"/>
  <c r="BP13" i="2"/>
  <c r="DE13" i="2"/>
  <c r="DG13" i="2"/>
  <c r="B13" i="39"/>
  <c r="P13" i="38"/>
  <c r="AC13" i="38"/>
  <c r="C13" i="39"/>
  <c r="Q13" i="38"/>
  <c r="AD13" i="38"/>
  <c r="D13" i="39"/>
  <c r="R13" i="38"/>
  <c r="AE13" i="38"/>
  <c r="E13" i="39"/>
  <c r="S13" i="38"/>
  <c r="AF13" i="38"/>
  <c r="F13" i="39"/>
  <c r="T13" i="38"/>
  <c r="AG13" i="38"/>
  <c r="G13" i="39"/>
  <c r="U13" i="38"/>
  <c r="AH13" i="38"/>
  <c r="H13" i="39"/>
  <c r="V13" i="38"/>
  <c r="AI13" i="38"/>
  <c r="I13" i="39"/>
  <c r="W13" i="38"/>
  <c r="AJ13" i="38"/>
  <c r="J13" i="39"/>
  <c r="X13" i="38"/>
  <c r="AK13" i="38"/>
  <c r="K13" i="39"/>
  <c r="Y13" i="38"/>
  <c r="AL13" i="38"/>
  <c r="L13" i="39"/>
  <c r="Z13" i="38"/>
  <c r="AM13" i="38"/>
  <c r="M13" i="39"/>
  <c r="AA13" i="38"/>
  <c r="AN13" i="38"/>
  <c r="N13" i="39"/>
  <c r="BO13" i="37"/>
  <c r="JB13" i="37"/>
  <c r="B14" i="2"/>
  <c r="C13" i="37"/>
  <c r="BP13" i="37"/>
  <c r="EC13" i="37"/>
  <c r="GP13" i="37"/>
  <c r="JC13" i="37"/>
  <c r="C14" i="2"/>
  <c r="D13" i="37"/>
  <c r="BQ13" i="37"/>
  <c r="ED13" i="37"/>
  <c r="GQ13" i="37"/>
  <c r="JD13" i="37"/>
  <c r="D14" i="2"/>
  <c r="E13" i="37"/>
  <c r="BR13" i="37"/>
  <c r="EE13" i="37"/>
  <c r="GR13" i="37"/>
  <c r="JE13" i="37"/>
  <c r="E14" i="2"/>
  <c r="F13" i="37"/>
  <c r="BS13" i="37"/>
  <c r="EF13" i="37"/>
  <c r="GS13" i="37"/>
  <c r="JF13" i="37"/>
  <c r="F14" i="2"/>
  <c r="G13" i="37"/>
  <c r="BT13" i="37"/>
  <c r="EG13" i="37"/>
  <c r="GT13" i="37"/>
  <c r="JG13" i="37"/>
  <c r="G14" i="2"/>
  <c r="H13" i="37"/>
  <c r="BU13" i="37"/>
  <c r="EH13" i="37"/>
  <c r="GU13" i="37"/>
  <c r="JH13" i="37"/>
  <c r="H14" i="2"/>
  <c r="I13" i="37"/>
  <c r="BV13" i="37"/>
  <c r="GV13" i="37"/>
  <c r="JI13" i="37"/>
  <c r="I14" i="2"/>
  <c r="J13" i="37"/>
  <c r="BW13" i="37"/>
  <c r="EJ13" i="37"/>
  <c r="GW13" i="37"/>
  <c r="JJ13" i="37"/>
  <c r="J14" i="2"/>
  <c r="K13" i="37"/>
  <c r="BX13" i="37"/>
  <c r="EK13" i="37"/>
  <c r="GX13" i="37"/>
  <c r="JK13" i="37"/>
  <c r="K14" i="2"/>
  <c r="L13" i="37"/>
  <c r="BY13" i="37"/>
  <c r="EL13" i="37"/>
  <c r="GY13" i="37"/>
  <c r="JL13" i="37"/>
  <c r="L14" i="2"/>
  <c r="M13" i="37"/>
  <c r="BZ13" i="37"/>
  <c r="EM13" i="37"/>
  <c r="GZ13" i="37"/>
  <c r="JM13" i="37"/>
  <c r="M14" i="2"/>
  <c r="N13" i="37"/>
  <c r="CA13" i="37"/>
  <c r="EN13" i="37"/>
  <c r="HA13" i="37"/>
  <c r="JN13" i="37"/>
  <c r="N14" i="2"/>
  <c r="O13" i="37"/>
  <c r="B13" i="38"/>
  <c r="BQ13" i="2"/>
  <c r="DC13" i="2"/>
  <c r="DD13" i="2"/>
  <c r="O13" i="39"/>
  <c r="C13" i="38"/>
  <c r="P13" i="39"/>
  <c r="D13" i="38"/>
  <c r="Q13" i="39"/>
  <c r="E13" i="38"/>
  <c r="R13" i="39"/>
  <c r="F13" i="38"/>
  <c r="S13" i="39"/>
  <c r="G13" i="38"/>
  <c r="T13" i="39"/>
  <c r="H13" i="38"/>
  <c r="U13" i="39"/>
  <c r="I13" i="38"/>
  <c r="V13" i="39"/>
  <c r="J13" i="38"/>
  <c r="W13" i="39"/>
  <c r="K13" i="38"/>
  <c r="X13" i="39"/>
  <c r="L13" i="38"/>
  <c r="Y13" i="39"/>
  <c r="M13" i="38"/>
  <c r="Z13" i="39"/>
  <c r="N13" i="38"/>
  <c r="AA13" i="39"/>
  <c r="CB13" i="37"/>
  <c r="JO13" i="37"/>
  <c r="O14" i="2"/>
  <c r="P13" i="37"/>
  <c r="CC13" i="37"/>
  <c r="EP13" i="37"/>
  <c r="HC13" i="37"/>
  <c r="JP13" i="37"/>
  <c r="P14" i="2"/>
  <c r="Q13" i="37"/>
  <c r="CD13" i="37"/>
  <c r="EQ13" i="37"/>
  <c r="HD13" i="37"/>
  <c r="JQ13" i="37"/>
  <c r="Q14" i="2"/>
  <c r="R13" i="37"/>
  <c r="CE13" i="37"/>
  <c r="ER13" i="37"/>
  <c r="HE13" i="37"/>
  <c r="JR13" i="37"/>
  <c r="R14" i="2"/>
  <c r="S13" i="37"/>
  <c r="CF13" i="37"/>
  <c r="ES13" i="37"/>
  <c r="HF13" i="37"/>
  <c r="JS13" i="37"/>
  <c r="S14" i="2"/>
  <c r="T13" i="37"/>
  <c r="CG13" i="37"/>
  <c r="ET13" i="37"/>
  <c r="HG13" i="37"/>
  <c r="JT13" i="37"/>
  <c r="T14" i="2"/>
  <c r="U13" i="37"/>
  <c r="CH13" i="37"/>
  <c r="EU13" i="37"/>
  <c r="HH13" i="37"/>
  <c r="JU13" i="37"/>
  <c r="U14" i="2"/>
  <c r="V13" i="37"/>
  <c r="CI13" i="37"/>
  <c r="HI13" i="37"/>
  <c r="JV13" i="37"/>
  <c r="V14" i="2"/>
  <c r="W13" i="37"/>
  <c r="CJ13" i="37"/>
  <c r="EW13" i="37"/>
  <c r="HJ13" i="37"/>
  <c r="JW13" i="37"/>
  <c r="W14" i="2"/>
  <c r="X13" i="37"/>
  <c r="CK13" i="37"/>
  <c r="EX13" i="37"/>
  <c r="HK13" i="37"/>
  <c r="JX13" i="37"/>
  <c r="X14" i="2"/>
  <c r="Y13" i="37"/>
  <c r="CL13" i="37"/>
  <c r="EY13" i="37"/>
  <c r="HL13" i="37"/>
  <c r="JY13" i="37"/>
  <c r="Y14" i="2"/>
  <c r="Z13" i="37"/>
  <c r="CM13" i="37"/>
  <c r="EZ13" i="37"/>
  <c r="HM13" i="37"/>
  <c r="JZ13" i="37"/>
  <c r="Z14" i="2"/>
  <c r="AA13" i="37"/>
  <c r="CN13" i="37"/>
  <c r="FA13" i="37"/>
  <c r="HN13" i="37"/>
  <c r="KA13" i="37"/>
  <c r="AA14" i="2"/>
  <c r="AB13" i="37"/>
  <c r="AB13" i="39"/>
  <c r="AC13" i="39"/>
  <c r="AD13" i="39"/>
  <c r="AE13" i="39"/>
  <c r="AF13" i="39"/>
  <c r="AG13" i="39"/>
  <c r="AH13" i="39"/>
  <c r="AI13" i="39"/>
  <c r="AJ13" i="39"/>
  <c r="AK13" i="39"/>
  <c r="AL13" i="39"/>
  <c r="AM13" i="39"/>
  <c r="AN13" i="39"/>
  <c r="CO13" i="37"/>
  <c r="KB13" i="37"/>
  <c r="AB14" i="2"/>
  <c r="AC13" i="37"/>
  <c r="CP13" i="37"/>
  <c r="FC13" i="37"/>
  <c r="HP13" i="37"/>
  <c r="KC13" i="37"/>
  <c r="AC14" i="2"/>
  <c r="AD13" i="37"/>
  <c r="CQ13" i="37"/>
  <c r="FD13" i="37"/>
  <c r="HQ13" i="37"/>
  <c r="KD13" i="37"/>
  <c r="AD14" i="2"/>
  <c r="AE13" i="37"/>
  <c r="CR13" i="37"/>
  <c r="FE13" i="37"/>
  <c r="HR13" i="37"/>
  <c r="KE13" i="37"/>
  <c r="AE14" i="2"/>
  <c r="AF13" i="37"/>
  <c r="CS13" i="37"/>
  <c r="FF13" i="37"/>
  <c r="HS13" i="37"/>
  <c r="KF13" i="37"/>
  <c r="AF14" i="2"/>
  <c r="AG13" i="37"/>
  <c r="CT13" i="37"/>
  <c r="FG13" i="37"/>
  <c r="HT13" i="37"/>
  <c r="KG13" i="37"/>
  <c r="AG14" i="2"/>
  <c r="AH13" i="37"/>
  <c r="CU13" i="37"/>
  <c r="FH13" i="37"/>
  <c r="HU13" i="37"/>
  <c r="KH13" i="37"/>
  <c r="AH14" i="2"/>
  <c r="AI13" i="37"/>
  <c r="CV13" i="37"/>
  <c r="HV13" i="37"/>
  <c r="KI13" i="37"/>
  <c r="AI14" i="2"/>
  <c r="AJ13" i="37"/>
  <c r="CW13" i="37"/>
  <c r="FJ13" i="37"/>
  <c r="HW13" i="37"/>
  <c r="KJ13" i="37"/>
  <c r="AJ14" i="2"/>
  <c r="AK13" i="37"/>
  <c r="CX13" i="37"/>
  <c r="FK13" i="37"/>
  <c r="HX13" i="37"/>
  <c r="KK13" i="37"/>
  <c r="AK14" i="2"/>
  <c r="AL13" i="37"/>
  <c r="CY13" i="37"/>
  <c r="FL13" i="37"/>
  <c r="HY13" i="37"/>
  <c r="KL13" i="37"/>
  <c r="AL14" i="2"/>
  <c r="AM13" i="37"/>
  <c r="CZ13" i="37"/>
  <c r="FM13" i="37"/>
  <c r="HZ13" i="37"/>
  <c r="KM13" i="37"/>
  <c r="AM14" i="2"/>
  <c r="AN13" i="37"/>
  <c r="DA13" i="37"/>
  <c r="FN13" i="37"/>
  <c r="IA13" i="37"/>
  <c r="KN13" i="37"/>
  <c r="AN14" i="2"/>
  <c r="AO13" i="37"/>
  <c r="AO13" i="38"/>
  <c r="AO13" i="39"/>
  <c r="AP13" i="38"/>
  <c r="AP13" i="39"/>
  <c r="AQ13" i="38"/>
  <c r="AQ13" i="39"/>
  <c r="AR13" i="38"/>
  <c r="AR13" i="39"/>
  <c r="AS13" i="38"/>
  <c r="AS13" i="39"/>
  <c r="AT13" i="38"/>
  <c r="AT13" i="39"/>
  <c r="AU13" i="38"/>
  <c r="AU13" i="39"/>
  <c r="AV13" i="38"/>
  <c r="AV13" i="39"/>
  <c r="AW13" i="38"/>
  <c r="AW13" i="39"/>
  <c r="AX13" i="38"/>
  <c r="AX13" i="39"/>
  <c r="AY13" i="38"/>
  <c r="AY13" i="39"/>
  <c r="AZ13" i="38"/>
  <c r="AZ13" i="39"/>
  <c r="BA13" i="38"/>
  <c r="BA13" i="39"/>
  <c r="DB13" i="37"/>
  <c r="AO14" i="2"/>
  <c r="AP13" i="37"/>
  <c r="DC13" i="37"/>
  <c r="FP13" i="37"/>
  <c r="IC13" i="37"/>
  <c r="AP14" i="2"/>
  <c r="AQ13" i="37"/>
  <c r="DD13" i="37"/>
  <c r="FQ13" i="37"/>
  <c r="ID13" i="37"/>
  <c r="AQ14" i="2"/>
  <c r="AR13" i="37"/>
  <c r="DE13" i="37"/>
  <c r="FR13" i="37"/>
  <c r="IE13" i="37"/>
  <c r="AR14" i="2"/>
  <c r="AS13" i="37"/>
  <c r="DF13" i="37"/>
  <c r="FS13" i="37"/>
  <c r="IF13" i="37"/>
  <c r="AS14" i="2"/>
  <c r="AT13" i="37"/>
  <c r="DG13" i="37"/>
  <c r="FT13" i="37"/>
  <c r="IG13" i="37"/>
  <c r="AT14" i="2"/>
  <c r="AU13" i="37"/>
  <c r="DH13" i="37"/>
  <c r="FU13" i="37"/>
  <c r="IH13" i="37"/>
  <c r="AU14" i="2"/>
  <c r="AV13" i="37"/>
  <c r="DI13" i="37"/>
  <c r="II13" i="37"/>
  <c r="AV14" i="2"/>
  <c r="AW13" i="37"/>
  <c r="DJ13" i="37"/>
  <c r="FW13" i="37"/>
  <c r="IJ13" i="37"/>
  <c r="AW14" i="2"/>
  <c r="AX13" i="37"/>
  <c r="DK13" i="37"/>
  <c r="FX13" i="37"/>
  <c r="IK13" i="37"/>
  <c r="AX14" i="2"/>
  <c r="AY13" i="37"/>
  <c r="DL13" i="37"/>
  <c r="FY13" i="37"/>
  <c r="IL13" i="37"/>
  <c r="AY14" i="2"/>
  <c r="AZ13" i="37"/>
  <c r="DM13" i="37"/>
  <c r="FZ13" i="37"/>
  <c r="IM13" i="37"/>
  <c r="AZ14" i="2"/>
  <c r="BA13" i="37"/>
  <c r="DN13" i="37"/>
  <c r="GA13" i="37"/>
  <c r="IN13" i="37"/>
  <c r="BA14" i="2"/>
  <c r="BC13" i="37"/>
  <c r="DP13" i="37"/>
  <c r="GC13" i="37"/>
  <c r="IP13" i="37"/>
  <c r="LC13" i="37"/>
  <c r="BC14" i="2"/>
  <c r="BD13" i="37"/>
  <c r="DQ13" i="37"/>
  <c r="GD13" i="37"/>
  <c r="IQ13" i="37"/>
  <c r="LD13" i="37"/>
  <c r="BD14" i="2"/>
  <c r="BE13" i="37"/>
  <c r="DR13" i="37"/>
  <c r="GE13" i="37"/>
  <c r="IR13" i="37"/>
  <c r="LE13" i="37"/>
  <c r="BE14" i="2"/>
  <c r="BF13" i="37"/>
  <c r="DS13" i="37"/>
  <c r="GF13" i="37"/>
  <c r="IS13" i="37"/>
  <c r="LF13" i="37"/>
  <c r="BF14" i="2"/>
  <c r="BG13" i="37"/>
  <c r="DT13" i="37"/>
  <c r="GG13" i="37"/>
  <c r="IT13" i="37"/>
  <c r="LG13" i="37"/>
  <c r="BG14" i="2"/>
  <c r="BH13" i="37"/>
  <c r="DU13" i="37"/>
  <c r="GH13" i="37"/>
  <c r="IU13" i="37"/>
  <c r="LH13" i="37"/>
  <c r="BH14" i="2"/>
  <c r="BI13" i="37"/>
  <c r="DV13" i="37"/>
  <c r="IV13" i="37"/>
  <c r="LI13" i="37"/>
  <c r="BI14" i="2"/>
  <c r="BJ13" i="37"/>
  <c r="DW13" i="37"/>
  <c r="GJ13" i="37"/>
  <c r="IW13" i="37"/>
  <c r="LJ13" i="37"/>
  <c r="BJ14" i="2"/>
  <c r="BK13" i="37"/>
  <c r="DX13" i="37"/>
  <c r="GK13" i="37"/>
  <c r="IX13" i="37"/>
  <c r="LK13" i="37"/>
  <c r="BK14" i="2"/>
  <c r="BL13" i="37"/>
  <c r="DY13" i="37"/>
  <c r="GL13" i="37"/>
  <c r="IY13" i="37"/>
  <c r="LL13" i="37"/>
  <c r="BL14" i="2"/>
  <c r="BM13" i="37"/>
  <c r="DZ13" i="37"/>
  <c r="GM13" i="37"/>
  <c r="IZ13" i="37"/>
  <c r="LM13" i="37"/>
  <c r="BM14" i="2"/>
  <c r="BN13" i="37"/>
  <c r="EA13" i="37"/>
  <c r="GN13" i="37"/>
  <c r="JA13" i="37"/>
  <c r="LN13" i="37"/>
  <c r="BN14" i="2"/>
  <c r="BO14" i="2"/>
  <c r="BB14" i="37"/>
  <c r="BB14" i="38"/>
  <c r="BB14" i="39"/>
  <c r="BC14" i="38"/>
  <c r="BC14" i="39"/>
  <c r="BD14" i="38"/>
  <c r="BD14" i="39"/>
  <c r="BE14" i="38"/>
  <c r="BE14" i="39"/>
  <c r="BF14" i="38"/>
  <c r="BF14" i="39"/>
  <c r="BG14" i="38"/>
  <c r="BG14" i="39"/>
  <c r="BH14" i="38"/>
  <c r="BH14" i="39"/>
  <c r="BI14" i="38"/>
  <c r="BI14" i="39"/>
  <c r="BJ14" i="38"/>
  <c r="BJ14" i="39"/>
  <c r="BK14" i="38"/>
  <c r="BK14" i="39"/>
  <c r="BL14" i="38"/>
  <c r="BL14" i="39"/>
  <c r="BM14" i="38"/>
  <c r="BM14" i="39"/>
  <c r="BN14" i="38"/>
  <c r="BN14" i="39"/>
  <c r="DO14" i="37"/>
  <c r="LB14" i="37"/>
  <c r="BB15" i="2"/>
  <c r="B14" i="37"/>
  <c r="O14" i="38"/>
  <c r="AB14" i="38"/>
  <c r="BP14" i="2"/>
  <c r="DE14" i="2"/>
  <c r="DG14" i="2"/>
  <c r="B14" i="39"/>
  <c r="P14" i="38"/>
  <c r="AC14" i="38"/>
  <c r="C14" i="39"/>
  <c r="Q14" i="38"/>
  <c r="AD14" i="38"/>
  <c r="D14" i="39"/>
  <c r="R14" i="38"/>
  <c r="AE14" i="38"/>
  <c r="E14" i="39"/>
  <c r="S14" i="38"/>
  <c r="AF14" i="38"/>
  <c r="F14" i="39"/>
  <c r="T14" i="38"/>
  <c r="AG14" i="38"/>
  <c r="G14" i="39"/>
  <c r="U14" i="38"/>
  <c r="AH14" i="38"/>
  <c r="H14" i="39"/>
  <c r="V14" i="38"/>
  <c r="AI14" i="38"/>
  <c r="I14" i="39"/>
  <c r="W14" i="38"/>
  <c r="AJ14" i="38"/>
  <c r="J14" i="39"/>
  <c r="X14" i="38"/>
  <c r="AK14" i="38"/>
  <c r="K14" i="39"/>
  <c r="Y14" i="38"/>
  <c r="AL14" i="38"/>
  <c r="L14" i="39"/>
  <c r="Z14" i="38"/>
  <c r="AM14" i="38"/>
  <c r="M14" i="39"/>
  <c r="AA14" i="38"/>
  <c r="AN14" i="38"/>
  <c r="N14" i="39"/>
  <c r="BO14" i="37"/>
  <c r="JB14" i="37"/>
  <c r="B15" i="2"/>
  <c r="C14" i="37"/>
  <c r="BP14" i="37"/>
  <c r="EC14" i="37"/>
  <c r="GP14" i="37"/>
  <c r="JC14" i="37"/>
  <c r="C15" i="2"/>
  <c r="D14" i="37"/>
  <c r="BQ14" i="37"/>
  <c r="ED14" i="37"/>
  <c r="GQ14" i="37"/>
  <c r="JD14" i="37"/>
  <c r="D15" i="2"/>
  <c r="E14" i="37"/>
  <c r="BR14" i="37"/>
  <c r="EE14" i="37"/>
  <c r="GR14" i="37"/>
  <c r="JE14" i="37"/>
  <c r="E15" i="2"/>
  <c r="F14" i="37"/>
  <c r="BS14" i="37"/>
  <c r="EF14" i="37"/>
  <c r="GS14" i="37"/>
  <c r="JF14" i="37"/>
  <c r="F15" i="2"/>
  <c r="G14" i="37"/>
  <c r="BT14" i="37"/>
  <c r="EG14" i="37"/>
  <c r="GT14" i="37"/>
  <c r="JG14" i="37"/>
  <c r="G15" i="2"/>
  <c r="H14" i="37"/>
  <c r="BU14" i="37"/>
  <c r="EH14" i="37"/>
  <c r="GU14" i="37"/>
  <c r="JH14" i="37"/>
  <c r="H15" i="2"/>
  <c r="I14" i="37"/>
  <c r="BV14" i="37"/>
  <c r="GV14" i="37"/>
  <c r="JI14" i="37"/>
  <c r="I15" i="2"/>
  <c r="J14" i="37"/>
  <c r="BW14" i="37"/>
  <c r="EJ14" i="37"/>
  <c r="GW14" i="37"/>
  <c r="JJ14" i="37"/>
  <c r="J15" i="2"/>
  <c r="K14" i="37"/>
  <c r="BX14" i="37"/>
  <c r="EK14" i="37"/>
  <c r="GX14" i="37"/>
  <c r="JK14" i="37"/>
  <c r="K15" i="2"/>
  <c r="L14" i="37"/>
  <c r="BY14" i="37"/>
  <c r="EL14" i="37"/>
  <c r="GY14" i="37"/>
  <c r="JL14" i="37"/>
  <c r="L15" i="2"/>
  <c r="M14" i="37"/>
  <c r="BZ14" i="37"/>
  <c r="EM14" i="37"/>
  <c r="GZ14" i="37"/>
  <c r="JM14" i="37"/>
  <c r="M15" i="2"/>
  <c r="N14" i="37"/>
  <c r="CA14" i="37"/>
  <c r="EN14" i="37"/>
  <c r="HA14" i="37"/>
  <c r="JN14" i="37"/>
  <c r="N15" i="2"/>
  <c r="O14" i="37"/>
  <c r="B14" i="38"/>
  <c r="BQ14" i="2"/>
  <c r="DC14" i="2"/>
  <c r="DD14" i="2"/>
  <c r="O14" i="39"/>
  <c r="C14" i="38"/>
  <c r="P14" i="39"/>
  <c r="D14" i="38"/>
  <c r="Q14" i="39"/>
  <c r="E14" i="38"/>
  <c r="R14" i="39"/>
  <c r="F14" i="38"/>
  <c r="S14" i="39"/>
  <c r="G14" i="38"/>
  <c r="T14" i="39"/>
  <c r="H14" i="38"/>
  <c r="U14" i="39"/>
  <c r="I14" i="38"/>
  <c r="V14" i="39"/>
  <c r="J14" i="38"/>
  <c r="W14" i="39"/>
  <c r="K14" i="38"/>
  <c r="X14" i="39"/>
  <c r="L14" i="38"/>
  <c r="Y14" i="39"/>
  <c r="M14" i="38"/>
  <c r="Z14" i="39"/>
  <c r="N14" i="38"/>
  <c r="AA14" i="39"/>
  <c r="CB14" i="37"/>
  <c r="JO14" i="37"/>
  <c r="O15" i="2"/>
  <c r="P14" i="37"/>
  <c r="CC14" i="37"/>
  <c r="EP14" i="37"/>
  <c r="HC14" i="37"/>
  <c r="JP14" i="37"/>
  <c r="P15" i="2"/>
  <c r="Q14" i="37"/>
  <c r="CD14" i="37"/>
  <c r="EQ14" i="37"/>
  <c r="HD14" i="37"/>
  <c r="JQ14" i="37"/>
  <c r="Q15" i="2"/>
  <c r="R14" i="37"/>
  <c r="CE14" i="37"/>
  <c r="ER14" i="37"/>
  <c r="HE14" i="37"/>
  <c r="JR14" i="37"/>
  <c r="R15" i="2"/>
  <c r="S14" i="37"/>
  <c r="CF14" i="37"/>
  <c r="ES14" i="37"/>
  <c r="HF14" i="37"/>
  <c r="JS14" i="37"/>
  <c r="S15" i="2"/>
  <c r="T14" i="37"/>
  <c r="CG14" i="37"/>
  <c r="ET14" i="37"/>
  <c r="HG14" i="37"/>
  <c r="JT14" i="37"/>
  <c r="T15" i="2"/>
  <c r="U14" i="37"/>
  <c r="CH14" i="37"/>
  <c r="EU14" i="37"/>
  <c r="HH14" i="37"/>
  <c r="JU14" i="37"/>
  <c r="U15" i="2"/>
  <c r="V14" i="37"/>
  <c r="CI14" i="37"/>
  <c r="HI14" i="37"/>
  <c r="JV14" i="37"/>
  <c r="V15" i="2"/>
  <c r="W14" i="37"/>
  <c r="CJ14" i="37"/>
  <c r="EW14" i="37"/>
  <c r="HJ14" i="37"/>
  <c r="JW14" i="37"/>
  <c r="W15" i="2"/>
  <c r="X14" i="37"/>
  <c r="CK14" i="37"/>
  <c r="EX14" i="37"/>
  <c r="HK14" i="37"/>
  <c r="JX14" i="37"/>
  <c r="X15" i="2"/>
  <c r="Y14" i="37"/>
  <c r="CL14" i="37"/>
  <c r="EY14" i="37"/>
  <c r="HL14" i="37"/>
  <c r="JY14" i="37"/>
  <c r="Y15" i="2"/>
  <c r="Z14" i="37"/>
  <c r="CM14" i="37"/>
  <c r="EZ14" i="37"/>
  <c r="HM14" i="37"/>
  <c r="JZ14" i="37"/>
  <c r="Z15" i="2"/>
  <c r="AA14" i="37"/>
  <c r="CN14" i="37"/>
  <c r="FA14" i="37"/>
  <c r="HN14" i="37"/>
  <c r="KA14" i="37"/>
  <c r="AA15" i="2"/>
  <c r="AB14" i="37"/>
  <c r="AB14" i="39"/>
  <c r="AC14" i="39"/>
  <c r="AD14" i="39"/>
  <c r="AE14" i="39"/>
  <c r="AF14" i="39"/>
  <c r="AG14" i="39"/>
  <c r="AH14" i="39"/>
  <c r="AI14" i="39"/>
  <c r="AJ14" i="39"/>
  <c r="AK14" i="39"/>
  <c r="AL14" i="39"/>
  <c r="AM14" i="39"/>
  <c r="AN14" i="39"/>
  <c r="CO14" i="37"/>
  <c r="KB14" i="37"/>
  <c r="AB15" i="2"/>
  <c r="AC14" i="37"/>
  <c r="CP14" i="37"/>
  <c r="FC14" i="37"/>
  <c r="HP14" i="37"/>
  <c r="KC14" i="37"/>
  <c r="AC15" i="2"/>
  <c r="AD14" i="37"/>
  <c r="CQ14" i="37"/>
  <c r="FD14" i="37"/>
  <c r="HQ14" i="37"/>
  <c r="KD14" i="37"/>
  <c r="AD15" i="2"/>
  <c r="AE14" i="37"/>
  <c r="CR14" i="37"/>
  <c r="FE14" i="37"/>
  <c r="HR14" i="37"/>
  <c r="KE14" i="37"/>
  <c r="AE15" i="2"/>
  <c r="AF14" i="37"/>
  <c r="CS14" i="37"/>
  <c r="FF14" i="37"/>
  <c r="HS14" i="37"/>
  <c r="KF14" i="37"/>
  <c r="AF15" i="2"/>
  <c r="AG14" i="37"/>
  <c r="CT14" i="37"/>
  <c r="FG14" i="37"/>
  <c r="HT14" i="37"/>
  <c r="KG14" i="37"/>
  <c r="AG15" i="2"/>
  <c r="AH14" i="37"/>
  <c r="CU14" i="37"/>
  <c r="FH14" i="37"/>
  <c r="HU14" i="37"/>
  <c r="KH14" i="37"/>
  <c r="AH15" i="2"/>
  <c r="AI14" i="37"/>
  <c r="CV14" i="37"/>
  <c r="HV14" i="37"/>
  <c r="KI14" i="37"/>
  <c r="AI15" i="2"/>
  <c r="AJ14" i="37"/>
  <c r="CW14" i="37"/>
  <c r="FJ14" i="37"/>
  <c r="HW14" i="37"/>
  <c r="KJ14" i="37"/>
  <c r="AJ15" i="2"/>
  <c r="AK14" i="37"/>
  <c r="CX14" i="37"/>
  <c r="FK14" i="37"/>
  <c r="HX14" i="37"/>
  <c r="KK14" i="37"/>
  <c r="AK15" i="2"/>
  <c r="AL14" i="37"/>
  <c r="CY14" i="37"/>
  <c r="FL14" i="37"/>
  <c r="HY14" i="37"/>
  <c r="KL14" i="37"/>
  <c r="AL15" i="2"/>
  <c r="AM14" i="37"/>
  <c r="CZ14" i="37"/>
  <c r="FM14" i="37"/>
  <c r="HZ14" i="37"/>
  <c r="KM14" i="37"/>
  <c r="AM15" i="2"/>
  <c r="AN14" i="37"/>
  <c r="DA14" i="37"/>
  <c r="FN14" i="37"/>
  <c r="IA14" i="37"/>
  <c r="KN14" i="37"/>
  <c r="AN15" i="2"/>
  <c r="AO14" i="37"/>
  <c r="AO14" i="38"/>
  <c r="AO14" i="39"/>
  <c r="AP14" i="38"/>
  <c r="AP14" i="39"/>
  <c r="AQ14" i="38"/>
  <c r="AQ14" i="39"/>
  <c r="AR14" i="38"/>
  <c r="AR14" i="39"/>
  <c r="AS14" i="38"/>
  <c r="AS14" i="39"/>
  <c r="AT14" i="38"/>
  <c r="AT14" i="39"/>
  <c r="AU14" i="38"/>
  <c r="AU14" i="39"/>
  <c r="AV14" i="38"/>
  <c r="AV14" i="39"/>
  <c r="AW14" i="38"/>
  <c r="AW14" i="39"/>
  <c r="AX14" i="38"/>
  <c r="AX14" i="39"/>
  <c r="AY14" i="38"/>
  <c r="AY14" i="39"/>
  <c r="AZ14" i="38"/>
  <c r="AZ14" i="39"/>
  <c r="BA14" i="38"/>
  <c r="BA14" i="39"/>
  <c r="DB14" i="37"/>
  <c r="AO15" i="2"/>
  <c r="AP14" i="37"/>
  <c r="DC14" i="37"/>
  <c r="FP14" i="37"/>
  <c r="IC14" i="37"/>
  <c r="AP15" i="2"/>
  <c r="AQ14" i="37"/>
  <c r="DD14" i="37"/>
  <c r="FQ14" i="37"/>
  <c r="ID14" i="37"/>
  <c r="AQ15" i="2"/>
  <c r="AR14" i="37"/>
  <c r="DE14" i="37"/>
  <c r="FR14" i="37"/>
  <c r="IE14" i="37"/>
  <c r="AR15" i="2"/>
  <c r="AS14" i="37"/>
  <c r="DF14" i="37"/>
  <c r="FS14" i="37"/>
  <c r="IF14" i="37"/>
  <c r="AS15" i="2"/>
  <c r="AT14" i="37"/>
  <c r="DG14" i="37"/>
  <c r="FT14" i="37"/>
  <c r="IG14" i="37"/>
  <c r="AT15" i="2"/>
  <c r="AU14" i="37"/>
  <c r="DH14" i="37"/>
  <c r="FU14" i="37"/>
  <c r="IH14" i="37"/>
  <c r="AU15" i="2"/>
  <c r="AV14" i="37"/>
  <c r="DI14" i="37"/>
  <c r="II14" i="37"/>
  <c r="AV15" i="2"/>
  <c r="AW14" i="37"/>
  <c r="DJ14" i="37"/>
  <c r="FW14" i="37"/>
  <c r="IJ14" i="37"/>
  <c r="AW15" i="2"/>
  <c r="AX14" i="37"/>
  <c r="DK14" i="37"/>
  <c r="FX14" i="37"/>
  <c r="IK14" i="37"/>
  <c r="AX15" i="2"/>
  <c r="AY14" i="37"/>
  <c r="DL14" i="37"/>
  <c r="FY14" i="37"/>
  <c r="IL14" i="37"/>
  <c r="AY15" i="2"/>
  <c r="AZ14" i="37"/>
  <c r="DM14" i="37"/>
  <c r="FZ14" i="37"/>
  <c r="IM14" i="37"/>
  <c r="AZ15" i="2"/>
  <c r="BA14" i="37"/>
  <c r="DN14" i="37"/>
  <c r="GA14" i="37"/>
  <c r="IN14" i="37"/>
  <c r="BA15" i="2"/>
  <c r="BC14" i="37"/>
  <c r="DP14" i="37"/>
  <c r="GC14" i="37"/>
  <c r="IP14" i="37"/>
  <c r="LC14" i="37"/>
  <c r="BC15" i="2"/>
  <c r="BD14" i="37"/>
  <c r="DQ14" i="37"/>
  <c r="GD14" i="37"/>
  <c r="IQ14" i="37"/>
  <c r="LD14" i="37"/>
  <c r="BD15" i="2"/>
  <c r="BE14" i="37"/>
  <c r="DR14" i="37"/>
  <c r="GE14" i="37"/>
  <c r="IR14" i="37"/>
  <c r="LE14" i="37"/>
  <c r="BE15" i="2"/>
  <c r="BF14" i="37"/>
  <c r="DS14" i="37"/>
  <c r="GF14" i="37"/>
  <c r="IS14" i="37"/>
  <c r="LF14" i="37"/>
  <c r="BF15" i="2"/>
  <c r="BG14" i="37"/>
  <c r="DT14" i="37"/>
  <c r="GG14" i="37"/>
  <c r="IT14" i="37"/>
  <c r="LG14" i="37"/>
  <c r="BG15" i="2"/>
  <c r="BH14" i="37"/>
  <c r="DU14" i="37"/>
  <c r="GH14" i="37"/>
  <c r="IU14" i="37"/>
  <c r="LH14" i="37"/>
  <c r="BH15" i="2"/>
  <c r="BI14" i="37"/>
  <c r="DV14" i="37"/>
  <c r="IV14" i="37"/>
  <c r="LI14" i="37"/>
  <c r="BI15" i="2"/>
  <c r="BJ14" i="37"/>
  <c r="DW14" i="37"/>
  <c r="GJ14" i="37"/>
  <c r="IW14" i="37"/>
  <c r="LJ14" i="37"/>
  <c r="BJ15" i="2"/>
  <c r="BK14" i="37"/>
  <c r="DX14" i="37"/>
  <c r="GK14" i="37"/>
  <c r="IX14" i="37"/>
  <c r="LK14" i="37"/>
  <c r="BK15" i="2"/>
  <c r="BL14" i="37"/>
  <c r="DY14" i="37"/>
  <c r="GL14" i="37"/>
  <c r="IY14" i="37"/>
  <c r="LL14" i="37"/>
  <c r="BL15" i="2"/>
  <c r="BM14" i="37"/>
  <c r="DZ14" i="37"/>
  <c r="GM14" i="37"/>
  <c r="IZ14" i="37"/>
  <c r="LM14" i="37"/>
  <c r="BM15" i="2"/>
  <c r="BN14" i="37"/>
  <c r="EA14" i="37"/>
  <c r="GN14" i="37"/>
  <c r="JA14" i="37"/>
  <c r="LN14" i="37"/>
  <c r="BN15" i="2"/>
  <c r="BO15" i="2"/>
  <c r="BB15" i="37"/>
  <c r="BB15" i="38"/>
  <c r="BB15" i="39"/>
  <c r="BC15" i="38"/>
  <c r="BC15" i="39"/>
  <c r="BD15" i="38"/>
  <c r="BD15" i="39"/>
  <c r="BE15" i="38"/>
  <c r="BE15" i="39"/>
  <c r="BF15" i="38"/>
  <c r="BF15" i="39"/>
  <c r="BG15" i="38"/>
  <c r="BG15" i="39"/>
  <c r="BH15" i="38"/>
  <c r="BH15" i="39"/>
  <c r="BI15" i="38"/>
  <c r="BI15" i="39"/>
  <c r="BJ15" i="38"/>
  <c r="BJ15" i="39"/>
  <c r="BK15" i="38"/>
  <c r="BK15" i="39"/>
  <c r="BL15" i="38"/>
  <c r="BL15" i="39"/>
  <c r="BM15" i="38"/>
  <c r="BM15" i="39"/>
  <c r="BN15" i="38"/>
  <c r="BN15" i="39"/>
  <c r="DO15" i="37"/>
  <c r="LB15" i="37"/>
  <c r="BB16" i="2"/>
  <c r="B15" i="37"/>
  <c r="O15" i="38"/>
  <c r="AB15" i="38"/>
  <c r="BP15" i="2"/>
  <c r="DE15" i="2"/>
  <c r="DG15" i="2"/>
  <c r="B15" i="39"/>
  <c r="P15" i="38"/>
  <c r="AC15" i="38"/>
  <c r="C15" i="39"/>
  <c r="Q15" i="38"/>
  <c r="AD15" i="38"/>
  <c r="D15" i="39"/>
  <c r="R15" i="38"/>
  <c r="AE15" i="38"/>
  <c r="E15" i="39"/>
  <c r="S15" i="38"/>
  <c r="AF15" i="38"/>
  <c r="F15" i="39"/>
  <c r="T15" i="38"/>
  <c r="AG15" i="38"/>
  <c r="G15" i="39"/>
  <c r="U15" i="38"/>
  <c r="AH15" i="38"/>
  <c r="H15" i="39"/>
  <c r="V15" i="38"/>
  <c r="AI15" i="38"/>
  <c r="I15" i="39"/>
  <c r="W15" i="38"/>
  <c r="AJ15" i="38"/>
  <c r="J15" i="39"/>
  <c r="X15" i="38"/>
  <c r="AK15" i="38"/>
  <c r="K15" i="39"/>
  <c r="Y15" i="38"/>
  <c r="AL15" i="38"/>
  <c r="L15" i="39"/>
  <c r="Z15" i="38"/>
  <c r="AM15" i="38"/>
  <c r="M15" i="39"/>
  <c r="AA15" i="38"/>
  <c r="AN15" i="38"/>
  <c r="N15" i="39"/>
  <c r="BO15" i="37"/>
  <c r="JB15" i="37"/>
  <c r="B16" i="2"/>
  <c r="C15" i="37"/>
  <c r="BP15" i="37"/>
  <c r="EC15" i="37"/>
  <c r="GP15" i="37"/>
  <c r="JC15" i="37"/>
  <c r="C16" i="2"/>
  <c r="D15" i="37"/>
  <c r="BQ15" i="37"/>
  <c r="ED15" i="37"/>
  <c r="GQ15" i="37"/>
  <c r="JD15" i="37"/>
  <c r="D16" i="2"/>
  <c r="E15" i="37"/>
  <c r="BR15" i="37"/>
  <c r="EE15" i="37"/>
  <c r="GR15" i="37"/>
  <c r="JE15" i="37"/>
  <c r="E16" i="2"/>
  <c r="F15" i="37"/>
  <c r="BS15" i="37"/>
  <c r="EF15" i="37"/>
  <c r="GS15" i="37"/>
  <c r="JF15" i="37"/>
  <c r="F16" i="2"/>
  <c r="G15" i="37"/>
  <c r="BT15" i="37"/>
  <c r="EG15" i="37"/>
  <c r="GT15" i="37"/>
  <c r="JG15" i="37"/>
  <c r="G16" i="2"/>
  <c r="H15" i="37"/>
  <c r="BU15" i="37"/>
  <c r="EH15" i="37"/>
  <c r="GU15" i="37"/>
  <c r="JH15" i="37"/>
  <c r="H16" i="2"/>
  <c r="I15" i="37"/>
  <c r="BV15" i="37"/>
  <c r="GV15" i="37"/>
  <c r="JI15" i="37"/>
  <c r="I16" i="2"/>
  <c r="J15" i="37"/>
  <c r="BW15" i="37"/>
  <c r="EJ15" i="37"/>
  <c r="GW15" i="37"/>
  <c r="JJ15" i="37"/>
  <c r="J16" i="2"/>
  <c r="K15" i="37"/>
  <c r="BX15" i="37"/>
  <c r="EK15" i="37"/>
  <c r="GX15" i="37"/>
  <c r="JK15" i="37"/>
  <c r="K16" i="2"/>
  <c r="L15" i="37"/>
  <c r="BY15" i="37"/>
  <c r="EL15" i="37"/>
  <c r="GY15" i="37"/>
  <c r="JL15" i="37"/>
  <c r="L16" i="2"/>
  <c r="M15" i="37"/>
  <c r="BZ15" i="37"/>
  <c r="EM15" i="37"/>
  <c r="GZ15" i="37"/>
  <c r="JM15" i="37"/>
  <c r="M16" i="2"/>
  <c r="N15" i="37"/>
  <c r="CA15" i="37"/>
  <c r="EN15" i="37"/>
  <c r="HA15" i="37"/>
  <c r="JN15" i="37"/>
  <c r="N16" i="2"/>
  <c r="O15" i="37"/>
  <c r="B15" i="38"/>
  <c r="BQ15" i="2"/>
  <c r="DC15" i="2"/>
  <c r="DD15" i="2"/>
  <c r="O15" i="39"/>
  <c r="C15" i="38"/>
  <c r="P15" i="39"/>
  <c r="D15" i="38"/>
  <c r="Q15" i="39"/>
  <c r="E15" i="38"/>
  <c r="R15" i="39"/>
  <c r="F15" i="38"/>
  <c r="S15" i="39"/>
  <c r="G15" i="38"/>
  <c r="T15" i="39"/>
  <c r="H15" i="38"/>
  <c r="U15" i="39"/>
  <c r="I15" i="38"/>
  <c r="V15" i="39"/>
  <c r="J15" i="38"/>
  <c r="W15" i="39"/>
  <c r="K15" i="38"/>
  <c r="X15" i="39"/>
  <c r="L15" i="38"/>
  <c r="Y15" i="39"/>
  <c r="M15" i="38"/>
  <c r="Z15" i="39"/>
  <c r="N15" i="38"/>
  <c r="AA15" i="39"/>
  <c r="CB15" i="37"/>
  <c r="JO15" i="37"/>
  <c r="O16" i="2"/>
  <c r="P15" i="37"/>
  <c r="CC15" i="37"/>
  <c r="EP15" i="37"/>
  <c r="HC15" i="37"/>
  <c r="JP15" i="37"/>
  <c r="P16" i="2"/>
  <c r="Q15" i="37"/>
  <c r="CD15" i="37"/>
  <c r="EQ15" i="37"/>
  <c r="HD15" i="37"/>
  <c r="JQ15" i="37"/>
  <c r="Q16" i="2"/>
  <c r="R15" i="37"/>
  <c r="CE15" i="37"/>
  <c r="ER15" i="37"/>
  <c r="HE15" i="37"/>
  <c r="JR15" i="37"/>
  <c r="R16" i="2"/>
  <c r="S15" i="37"/>
  <c r="CF15" i="37"/>
  <c r="ES15" i="37"/>
  <c r="HF15" i="37"/>
  <c r="JS15" i="37"/>
  <c r="S16" i="2"/>
  <c r="T15" i="37"/>
  <c r="CG15" i="37"/>
  <c r="ET15" i="37"/>
  <c r="HG15" i="37"/>
  <c r="JT15" i="37"/>
  <c r="T16" i="2"/>
  <c r="U15" i="37"/>
  <c r="CH15" i="37"/>
  <c r="EU15" i="37"/>
  <c r="HH15" i="37"/>
  <c r="JU15" i="37"/>
  <c r="U16" i="2"/>
  <c r="V15" i="37"/>
  <c r="CI15" i="37"/>
  <c r="HI15" i="37"/>
  <c r="JV15" i="37"/>
  <c r="V16" i="2"/>
  <c r="W15" i="37"/>
  <c r="CJ15" i="37"/>
  <c r="EW15" i="37"/>
  <c r="HJ15" i="37"/>
  <c r="JW15" i="37"/>
  <c r="W16" i="2"/>
  <c r="X15" i="37"/>
  <c r="CK15" i="37"/>
  <c r="EX15" i="37"/>
  <c r="HK15" i="37"/>
  <c r="JX15" i="37"/>
  <c r="X16" i="2"/>
  <c r="Y15" i="37"/>
  <c r="CL15" i="37"/>
  <c r="EY15" i="37"/>
  <c r="HL15" i="37"/>
  <c r="JY15" i="37"/>
  <c r="Y16" i="2"/>
  <c r="Z15" i="37"/>
  <c r="CM15" i="37"/>
  <c r="EZ15" i="37"/>
  <c r="HM15" i="37"/>
  <c r="JZ15" i="37"/>
  <c r="Z16" i="2"/>
  <c r="AA15" i="37"/>
  <c r="CN15" i="37"/>
  <c r="FA15" i="37"/>
  <c r="HN15" i="37"/>
  <c r="KA15" i="37"/>
  <c r="AA16" i="2"/>
  <c r="AB15" i="37"/>
  <c r="AB15" i="39"/>
  <c r="AC15" i="39"/>
  <c r="AD15" i="39"/>
  <c r="AE15" i="39"/>
  <c r="AF15" i="39"/>
  <c r="AG15" i="39"/>
  <c r="AH15" i="39"/>
  <c r="AI15" i="39"/>
  <c r="AJ15" i="39"/>
  <c r="AK15" i="39"/>
  <c r="AL15" i="39"/>
  <c r="AM15" i="39"/>
  <c r="AN15" i="39"/>
  <c r="CO15" i="37"/>
  <c r="KB15" i="37"/>
  <c r="AB16" i="2"/>
  <c r="AC15" i="37"/>
  <c r="CP15" i="37"/>
  <c r="FC15" i="37"/>
  <c r="HP15" i="37"/>
  <c r="KC15" i="37"/>
  <c r="AC16" i="2"/>
  <c r="AD15" i="37"/>
  <c r="CQ15" i="37"/>
  <c r="FD15" i="37"/>
  <c r="HQ15" i="37"/>
  <c r="KD15" i="37"/>
  <c r="AD16" i="2"/>
  <c r="AE15" i="37"/>
  <c r="CR15" i="37"/>
  <c r="FE15" i="37"/>
  <c r="HR15" i="37"/>
  <c r="KE15" i="37"/>
  <c r="AE16" i="2"/>
  <c r="AF15" i="37"/>
  <c r="CS15" i="37"/>
  <c r="FF15" i="37"/>
  <c r="HS15" i="37"/>
  <c r="KF15" i="37"/>
  <c r="AF16" i="2"/>
  <c r="AG15" i="37"/>
  <c r="CT15" i="37"/>
  <c r="FG15" i="37"/>
  <c r="HT15" i="37"/>
  <c r="KG15" i="37"/>
  <c r="AG16" i="2"/>
  <c r="AH15" i="37"/>
  <c r="CU15" i="37"/>
  <c r="FH15" i="37"/>
  <c r="HU15" i="37"/>
  <c r="KH15" i="37"/>
  <c r="AH16" i="2"/>
  <c r="AI15" i="37"/>
  <c r="CV15" i="37"/>
  <c r="HV15" i="37"/>
  <c r="KI15" i="37"/>
  <c r="AI16" i="2"/>
  <c r="AJ15" i="37"/>
  <c r="CW15" i="37"/>
  <c r="FJ15" i="37"/>
  <c r="HW15" i="37"/>
  <c r="KJ15" i="37"/>
  <c r="AJ16" i="2"/>
  <c r="AK15" i="37"/>
  <c r="CX15" i="37"/>
  <c r="FK15" i="37"/>
  <c r="HX15" i="37"/>
  <c r="KK15" i="37"/>
  <c r="AK16" i="2"/>
  <c r="AL15" i="37"/>
  <c r="CY15" i="37"/>
  <c r="FL15" i="37"/>
  <c r="HY15" i="37"/>
  <c r="KL15" i="37"/>
  <c r="AL16" i="2"/>
  <c r="AM15" i="37"/>
  <c r="CZ15" i="37"/>
  <c r="FM15" i="37"/>
  <c r="HZ15" i="37"/>
  <c r="KM15" i="37"/>
  <c r="AM16" i="2"/>
  <c r="AN15" i="37"/>
  <c r="DA15" i="37"/>
  <c r="FN15" i="37"/>
  <c r="IA15" i="37"/>
  <c r="KN15" i="37"/>
  <c r="AN16" i="2"/>
  <c r="AO15" i="37"/>
  <c r="AO15" i="38"/>
  <c r="AO15" i="39"/>
  <c r="AP15" i="38"/>
  <c r="AP15" i="39"/>
  <c r="AQ15" i="38"/>
  <c r="AQ15" i="39"/>
  <c r="AR15" i="38"/>
  <c r="AR15" i="39"/>
  <c r="AS15" i="38"/>
  <c r="AS15" i="39"/>
  <c r="AT15" i="38"/>
  <c r="AT15" i="39"/>
  <c r="AU15" i="38"/>
  <c r="AU15" i="39"/>
  <c r="AV15" i="38"/>
  <c r="AV15" i="39"/>
  <c r="AW15" i="38"/>
  <c r="AW15" i="39"/>
  <c r="AX15" i="38"/>
  <c r="AX15" i="39"/>
  <c r="AY15" i="38"/>
  <c r="AY15" i="39"/>
  <c r="AZ15" i="38"/>
  <c r="AZ15" i="39"/>
  <c r="BA15" i="38"/>
  <c r="BA15" i="39"/>
  <c r="DB15" i="37"/>
  <c r="AO16" i="2"/>
  <c r="AP15" i="37"/>
  <c r="DC15" i="37"/>
  <c r="FP15" i="37"/>
  <c r="IC15" i="37"/>
  <c r="AP16" i="2"/>
  <c r="AQ15" i="37"/>
  <c r="DD15" i="37"/>
  <c r="FQ15" i="37"/>
  <c r="ID15" i="37"/>
  <c r="AQ16" i="2"/>
  <c r="AR15" i="37"/>
  <c r="DE15" i="37"/>
  <c r="FR15" i="37"/>
  <c r="IE15" i="37"/>
  <c r="AR16" i="2"/>
  <c r="AS15" i="37"/>
  <c r="DF15" i="37"/>
  <c r="FS15" i="37"/>
  <c r="IF15" i="37"/>
  <c r="AS16" i="2"/>
  <c r="AT15" i="37"/>
  <c r="DG15" i="37"/>
  <c r="FT15" i="37"/>
  <c r="IG15" i="37"/>
  <c r="AT16" i="2"/>
  <c r="AU15" i="37"/>
  <c r="DH15" i="37"/>
  <c r="FU15" i="37"/>
  <c r="IH15" i="37"/>
  <c r="AU16" i="2"/>
  <c r="AV15" i="37"/>
  <c r="DI15" i="37"/>
  <c r="II15" i="37"/>
  <c r="AV16" i="2"/>
  <c r="AW15" i="37"/>
  <c r="DJ15" i="37"/>
  <c r="FW15" i="37"/>
  <c r="IJ15" i="37"/>
  <c r="AW16" i="2"/>
  <c r="AX15" i="37"/>
  <c r="DK15" i="37"/>
  <c r="FX15" i="37"/>
  <c r="IK15" i="37"/>
  <c r="AX16" i="2"/>
  <c r="AY15" i="37"/>
  <c r="DL15" i="37"/>
  <c r="FY15" i="37"/>
  <c r="IL15" i="37"/>
  <c r="AY16" i="2"/>
  <c r="AZ15" i="37"/>
  <c r="DM15" i="37"/>
  <c r="FZ15" i="37"/>
  <c r="IM15" i="37"/>
  <c r="AZ16" i="2"/>
  <c r="BA15" i="37"/>
  <c r="DN15" i="37"/>
  <c r="GA15" i="37"/>
  <c r="IN15" i="37"/>
  <c r="BA16" i="2"/>
  <c r="BC15" i="37"/>
  <c r="DP15" i="37"/>
  <c r="GC15" i="37"/>
  <c r="IP15" i="37"/>
  <c r="LC15" i="37"/>
  <c r="BC16" i="2"/>
  <c r="BD15" i="37"/>
  <c r="DQ15" i="37"/>
  <c r="GD15" i="37"/>
  <c r="IQ15" i="37"/>
  <c r="LD15" i="37"/>
  <c r="BD16" i="2"/>
  <c r="BE15" i="37"/>
  <c r="DR15" i="37"/>
  <c r="GE15" i="37"/>
  <c r="IR15" i="37"/>
  <c r="LE15" i="37"/>
  <c r="BE16" i="2"/>
  <c r="BF15" i="37"/>
  <c r="DS15" i="37"/>
  <c r="GF15" i="37"/>
  <c r="IS15" i="37"/>
  <c r="LF15" i="37"/>
  <c r="BF16" i="2"/>
  <c r="BG15" i="37"/>
  <c r="DT15" i="37"/>
  <c r="GG15" i="37"/>
  <c r="IT15" i="37"/>
  <c r="LG15" i="37"/>
  <c r="BG16" i="2"/>
  <c r="BH15" i="37"/>
  <c r="DU15" i="37"/>
  <c r="GH15" i="37"/>
  <c r="IU15" i="37"/>
  <c r="LH15" i="37"/>
  <c r="BH16" i="2"/>
  <c r="BI15" i="37"/>
  <c r="DV15" i="37"/>
  <c r="IV15" i="37"/>
  <c r="LI15" i="37"/>
  <c r="BI16" i="2"/>
  <c r="BJ15" i="37"/>
  <c r="DW15" i="37"/>
  <c r="GJ15" i="37"/>
  <c r="IW15" i="37"/>
  <c r="LJ15" i="37"/>
  <c r="BJ16" i="2"/>
  <c r="BK15" i="37"/>
  <c r="DX15" i="37"/>
  <c r="GK15" i="37"/>
  <c r="IX15" i="37"/>
  <c r="LK15" i="37"/>
  <c r="BK16" i="2"/>
  <c r="BL15" i="37"/>
  <c r="DY15" i="37"/>
  <c r="GL15" i="37"/>
  <c r="IY15" i="37"/>
  <c r="LL15" i="37"/>
  <c r="BL16" i="2"/>
  <c r="BM15" i="37"/>
  <c r="DZ15" i="37"/>
  <c r="GM15" i="37"/>
  <c r="IZ15" i="37"/>
  <c r="LM15" i="37"/>
  <c r="BM16" i="2"/>
  <c r="BN15" i="37"/>
  <c r="EA15" i="37"/>
  <c r="GN15" i="37"/>
  <c r="JA15" i="37"/>
  <c r="LN15" i="37"/>
  <c r="BN16" i="2"/>
  <c r="BO16" i="2"/>
  <c r="BB16" i="37"/>
  <c r="BB16" i="38"/>
  <c r="BB16" i="39"/>
  <c r="BC16" i="38"/>
  <c r="BC16" i="39"/>
  <c r="BD16" i="38"/>
  <c r="BD16" i="39"/>
  <c r="BE16" i="38"/>
  <c r="BE16" i="39"/>
  <c r="BF16" i="38"/>
  <c r="BF16" i="39"/>
  <c r="BG16" i="38"/>
  <c r="BG16" i="39"/>
  <c r="BH16" i="38"/>
  <c r="BH16" i="39"/>
  <c r="BI16" i="38"/>
  <c r="BI16" i="39"/>
  <c r="BJ16" i="38"/>
  <c r="BJ16" i="39"/>
  <c r="BK16" i="38"/>
  <c r="BK16" i="39"/>
  <c r="BL16" i="38"/>
  <c r="BL16" i="39"/>
  <c r="BM16" i="38"/>
  <c r="BM16" i="39"/>
  <c r="BN16" i="38"/>
  <c r="BN16" i="39"/>
  <c r="DO16" i="37"/>
  <c r="LB16" i="37"/>
  <c r="BB17" i="2"/>
  <c r="B16" i="37"/>
  <c r="O16" i="38"/>
  <c r="AB16" i="38"/>
  <c r="BP16" i="2"/>
  <c r="DE16" i="2"/>
  <c r="DG16" i="2"/>
  <c r="B16" i="39"/>
  <c r="P16" i="38"/>
  <c r="AC16" i="38"/>
  <c r="C16" i="39"/>
  <c r="Q16" i="38"/>
  <c r="AD16" i="38"/>
  <c r="D16" i="39"/>
  <c r="R16" i="38"/>
  <c r="AE16" i="38"/>
  <c r="E16" i="39"/>
  <c r="S16" i="38"/>
  <c r="AF16" i="38"/>
  <c r="F16" i="39"/>
  <c r="T16" i="38"/>
  <c r="AG16" i="38"/>
  <c r="G16" i="39"/>
  <c r="U16" i="38"/>
  <c r="AH16" i="38"/>
  <c r="H16" i="39"/>
  <c r="V16" i="38"/>
  <c r="AI16" i="38"/>
  <c r="I16" i="39"/>
  <c r="W16" i="38"/>
  <c r="AJ16" i="38"/>
  <c r="J16" i="39"/>
  <c r="X16" i="38"/>
  <c r="AK16" i="38"/>
  <c r="K16" i="39"/>
  <c r="Y16" i="38"/>
  <c r="AL16" i="38"/>
  <c r="L16" i="39"/>
  <c r="Z16" i="38"/>
  <c r="AM16" i="38"/>
  <c r="M16" i="39"/>
  <c r="AA16" i="38"/>
  <c r="AN16" i="38"/>
  <c r="N16" i="39"/>
  <c r="BO16" i="37"/>
  <c r="JB16" i="37"/>
  <c r="B17" i="2"/>
  <c r="C16" i="37"/>
  <c r="BP16" i="37"/>
  <c r="EC16" i="37"/>
  <c r="GP16" i="37"/>
  <c r="JC16" i="37"/>
  <c r="C17" i="2"/>
  <c r="D16" i="37"/>
  <c r="BQ16" i="37"/>
  <c r="ED16" i="37"/>
  <c r="GQ16" i="37"/>
  <c r="JD16" i="37"/>
  <c r="D17" i="2"/>
  <c r="E16" i="37"/>
  <c r="BR16" i="37"/>
  <c r="EE16" i="37"/>
  <c r="GR16" i="37"/>
  <c r="JE16" i="37"/>
  <c r="E17" i="2"/>
  <c r="F16" i="37"/>
  <c r="BS16" i="37"/>
  <c r="EF16" i="37"/>
  <c r="GS16" i="37"/>
  <c r="JF16" i="37"/>
  <c r="F17" i="2"/>
  <c r="G16" i="37"/>
  <c r="BT16" i="37"/>
  <c r="EG16" i="37"/>
  <c r="GT16" i="37"/>
  <c r="JG16" i="37"/>
  <c r="G17" i="2"/>
  <c r="H16" i="37"/>
  <c r="BU16" i="37"/>
  <c r="EH16" i="37"/>
  <c r="GU16" i="37"/>
  <c r="JH16" i="37"/>
  <c r="H17" i="2"/>
  <c r="I16" i="37"/>
  <c r="BV16" i="37"/>
  <c r="GV16" i="37"/>
  <c r="JI16" i="37"/>
  <c r="I17" i="2"/>
  <c r="J16" i="37"/>
  <c r="BW16" i="37"/>
  <c r="EJ16" i="37"/>
  <c r="GW16" i="37"/>
  <c r="JJ16" i="37"/>
  <c r="J17" i="2"/>
  <c r="K16" i="37"/>
  <c r="BX16" i="37"/>
  <c r="EK16" i="37"/>
  <c r="GX16" i="37"/>
  <c r="JK16" i="37"/>
  <c r="K17" i="2"/>
  <c r="L16" i="37"/>
  <c r="BY16" i="37"/>
  <c r="EL16" i="37"/>
  <c r="GY16" i="37"/>
  <c r="JL16" i="37"/>
  <c r="L17" i="2"/>
  <c r="M16" i="37"/>
  <c r="BZ16" i="37"/>
  <c r="EM16" i="37"/>
  <c r="GZ16" i="37"/>
  <c r="JM16" i="37"/>
  <c r="M17" i="2"/>
  <c r="N16" i="37"/>
  <c r="CA16" i="37"/>
  <c r="EN16" i="37"/>
  <c r="HA16" i="37"/>
  <c r="JN16" i="37"/>
  <c r="N17" i="2"/>
  <c r="O16" i="37"/>
  <c r="B16" i="38"/>
  <c r="BQ16" i="2"/>
  <c r="DC16" i="2"/>
  <c r="DD16" i="2"/>
  <c r="O16" i="39"/>
  <c r="C16" i="38"/>
  <c r="P16" i="39"/>
  <c r="D16" i="38"/>
  <c r="Q16" i="39"/>
  <c r="E16" i="38"/>
  <c r="R16" i="39"/>
  <c r="F16" i="38"/>
  <c r="S16" i="39"/>
  <c r="G16" i="38"/>
  <c r="T16" i="39"/>
  <c r="H16" i="38"/>
  <c r="U16" i="39"/>
  <c r="I16" i="38"/>
  <c r="V16" i="39"/>
  <c r="J16" i="38"/>
  <c r="W16" i="39"/>
  <c r="K16" i="38"/>
  <c r="X16" i="39"/>
  <c r="L16" i="38"/>
  <c r="Y16" i="39"/>
  <c r="M16" i="38"/>
  <c r="Z16" i="39"/>
  <c r="N16" i="38"/>
  <c r="AA16" i="39"/>
  <c r="CB16" i="37"/>
  <c r="JO16" i="37"/>
  <c r="O17" i="2"/>
  <c r="P16" i="37"/>
  <c r="CC16" i="37"/>
  <c r="EP16" i="37"/>
  <c r="HC16" i="37"/>
  <c r="JP16" i="37"/>
  <c r="P17" i="2"/>
  <c r="Q16" i="37"/>
  <c r="CD16" i="37"/>
  <c r="EQ16" i="37"/>
  <c r="HD16" i="37"/>
  <c r="JQ16" i="37"/>
  <c r="Q17" i="2"/>
  <c r="R16" i="37"/>
  <c r="CE16" i="37"/>
  <c r="ER16" i="37"/>
  <c r="HE16" i="37"/>
  <c r="JR16" i="37"/>
  <c r="R17" i="2"/>
  <c r="S16" i="37"/>
  <c r="CF16" i="37"/>
  <c r="ES16" i="37"/>
  <c r="HF16" i="37"/>
  <c r="JS16" i="37"/>
  <c r="S17" i="2"/>
  <c r="T16" i="37"/>
  <c r="CG16" i="37"/>
  <c r="ET16" i="37"/>
  <c r="HG16" i="37"/>
  <c r="JT16" i="37"/>
  <c r="T17" i="2"/>
  <c r="U16" i="37"/>
  <c r="CH16" i="37"/>
  <c r="EU16" i="37"/>
  <c r="HH16" i="37"/>
  <c r="JU16" i="37"/>
  <c r="U17" i="2"/>
  <c r="V16" i="37"/>
  <c r="CI16" i="37"/>
  <c r="HI16" i="37"/>
  <c r="JV16" i="37"/>
  <c r="V17" i="2"/>
  <c r="W16" i="37"/>
  <c r="CJ16" i="37"/>
  <c r="EW16" i="37"/>
  <c r="HJ16" i="37"/>
  <c r="JW16" i="37"/>
  <c r="W17" i="2"/>
  <c r="X16" i="37"/>
  <c r="CK16" i="37"/>
  <c r="EX16" i="37"/>
  <c r="HK16" i="37"/>
  <c r="JX16" i="37"/>
  <c r="X17" i="2"/>
  <c r="Y16" i="37"/>
  <c r="CL16" i="37"/>
  <c r="EY16" i="37"/>
  <c r="HL16" i="37"/>
  <c r="JY16" i="37"/>
  <c r="Y17" i="2"/>
  <c r="Z16" i="37"/>
  <c r="CM16" i="37"/>
  <c r="EZ16" i="37"/>
  <c r="HM16" i="37"/>
  <c r="JZ16" i="37"/>
  <c r="Z17" i="2"/>
  <c r="AA16" i="37"/>
  <c r="CN16" i="37"/>
  <c r="FA16" i="37"/>
  <c r="HN16" i="37"/>
  <c r="KA16" i="37"/>
  <c r="AA17" i="2"/>
  <c r="AB16" i="37"/>
  <c r="AB16" i="39"/>
  <c r="AC16" i="39"/>
  <c r="AD16" i="39"/>
  <c r="AE16" i="39"/>
  <c r="AF16" i="39"/>
  <c r="AG16" i="39"/>
  <c r="AH16" i="39"/>
  <c r="AI16" i="39"/>
  <c r="AJ16" i="39"/>
  <c r="AK16" i="39"/>
  <c r="AL16" i="39"/>
  <c r="AM16" i="39"/>
  <c r="AN16" i="39"/>
  <c r="CO16" i="37"/>
  <c r="KB16" i="37"/>
  <c r="AB17" i="2"/>
  <c r="AC16" i="37"/>
  <c r="CP16" i="37"/>
  <c r="FC16" i="37"/>
  <c r="HP16" i="37"/>
  <c r="KC16" i="37"/>
  <c r="AC17" i="2"/>
  <c r="AD16" i="37"/>
  <c r="CQ16" i="37"/>
  <c r="FD16" i="37"/>
  <c r="HQ16" i="37"/>
  <c r="KD16" i="37"/>
  <c r="AD17" i="2"/>
  <c r="AE16" i="37"/>
  <c r="CR16" i="37"/>
  <c r="FE16" i="37"/>
  <c r="HR16" i="37"/>
  <c r="KE16" i="37"/>
  <c r="AE17" i="2"/>
  <c r="AF16" i="37"/>
  <c r="CS16" i="37"/>
  <c r="FF16" i="37"/>
  <c r="HS16" i="37"/>
  <c r="KF16" i="37"/>
  <c r="AF17" i="2"/>
  <c r="AG16" i="37"/>
  <c r="CT16" i="37"/>
  <c r="FG16" i="37"/>
  <c r="HT16" i="37"/>
  <c r="KG16" i="37"/>
  <c r="AG17" i="2"/>
  <c r="AH16" i="37"/>
  <c r="CU16" i="37"/>
  <c r="FH16" i="37"/>
  <c r="HU16" i="37"/>
  <c r="KH16" i="37"/>
  <c r="AH17" i="2"/>
  <c r="AI16" i="37"/>
  <c r="CV16" i="37"/>
  <c r="HV16" i="37"/>
  <c r="KI16" i="37"/>
  <c r="AI17" i="2"/>
  <c r="AJ16" i="37"/>
  <c r="CW16" i="37"/>
  <c r="FJ16" i="37"/>
  <c r="HW16" i="37"/>
  <c r="KJ16" i="37"/>
  <c r="AJ17" i="2"/>
  <c r="AK16" i="37"/>
  <c r="CX16" i="37"/>
  <c r="FK16" i="37"/>
  <c r="HX16" i="37"/>
  <c r="KK16" i="37"/>
  <c r="AK17" i="2"/>
  <c r="AL16" i="37"/>
  <c r="CY16" i="37"/>
  <c r="FL16" i="37"/>
  <c r="HY16" i="37"/>
  <c r="KL16" i="37"/>
  <c r="AL17" i="2"/>
  <c r="AM16" i="37"/>
  <c r="CZ16" i="37"/>
  <c r="FM16" i="37"/>
  <c r="HZ16" i="37"/>
  <c r="KM16" i="37"/>
  <c r="AM17" i="2"/>
  <c r="AN16" i="37"/>
  <c r="DA16" i="37"/>
  <c r="FN16" i="37"/>
  <c r="IA16" i="37"/>
  <c r="KN16" i="37"/>
  <c r="AN17" i="2"/>
  <c r="AO16" i="37"/>
  <c r="AO16" i="38"/>
  <c r="AO16" i="39"/>
  <c r="AP16" i="38"/>
  <c r="AP16" i="39"/>
  <c r="AQ16" i="38"/>
  <c r="AQ16" i="39"/>
  <c r="AR16" i="38"/>
  <c r="AR16" i="39"/>
  <c r="AS16" i="38"/>
  <c r="AS16" i="39"/>
  <c r="AT16" i="38"/>
  <c r="AT16" i="39"/>
  <c r="AU16" i="38"/>
  <c r="AU16" i="39"/>
  <c r="AV16" i="38"/>
  <c r="AV16" i="39"/>
  <c r="AW16" i="38"/>
  <c r="AW16" i="39"/>
  <c r="AX16" i="38"/>
  <c r="AX16" i="39"/>
  <c r="AY16" i="38"/>
  <c r="AY16" i="39"/>
  <c r="AZ16" i="38"/>
  <c r="AZ16" i="39"/>
  <c r="BA16" i="38"/>
  <c r="BA16" i="39"/>
  <c r="DB16" i="37"/>
  <c r="AO17" i="2"/>
  <c r="AP16" i="37"/>
  <c r="DC16" i="37"/>
  <c r="FP16" i="37"/>
  <c r="IC16" i="37"/>
  <c r="AP17" i="2"/>
  <c r="AQ16" i="37"/>
  <c r="DD16" i="37"/>
  <c r="FQ16" i="37"/>
  <c r="ID16" i="37"/>
  <c r="AQ17" i="2"/>
  <c r="AR16" i="37"/>
  <c r="DE16" i="37"/>
  <c r="FR16" i="37"/>
  <c r="IE16" i="37"/>
  <c r="AR17" i="2"/>
  <c r="AS16" i="37"/>
  <c r="DF16" i="37"/>
  <c r="FS16" i="37"/>
  <c r="IF16" i="37"/>
  <c r="AS17" i="2"/>
  <c r="AT16" i="37"/>
  <c r="DG16" i="37"/>
  <c r="FT16" i="37"/>
  <c r="IG16" i="37"/>
  <c r="AT17" i="2"/>
  <c r="AU16" i="37"/>
  <c r="DH16" i="37"/>
  <c r="FU16" i="37"/>
  <c r="IH16" i="37"/>
  <c r="AU17" i="2"/>
  <c r="AV16" i="37"/>
  <c r="DI16" i="37"/>
  <c r="II16" i="37"/>
  <c r="AV17" i="2"/>
  <c r="AW16" i="37"/>
  <c r="DJ16" i="37"/>
  <c r="FW16" i="37"/>
  <c r="IJ16" i="37"/>
  <c r="AW17" i="2"/>
  <c r="AX16" i="37"/>
  <c r="DK16" i="37"/>
  <c r="FX16" i="37"/>
  <c r="IK16" i="37"/>
  <c r="AX17" i="2"/>
  <c r="AY16" i="37"/>
  <c r="DL16" i="37"/>
  <c r="FY16" i="37"/>
  <c r="IL16" i="37"/>
  <c r="AY17" i="2"/>
  <c r="AZ16" i="37"/>
  <c r="DM16" i="37"/>
  <c r="FZ16" i="37"/>
  <c r="IM16" i="37"/>
  <c r="AZ17" i="2"/>
  <c r="BA16" i="37"/>
  <c r="DN16" i="37"/>
  <c r="GA16" i="37"/>
  <c r="IN16" i="37"/>
  <c r="BA17" i="2"/>
  <c r="BC16" i="37"/>
  <c r="DP16" i="37"/>
  <c r="GC16" i="37"/>
  <c r="IP16" i="37"/>
  <c r="LC16" i="37"/>
  <c r="BC17" i="2"/>
  <c r="BD16" i="37"/>
  <c r="DQ16" i="37"/>
  <c r="GD16" i="37"/>
  <c r="IQ16" i="37"/>
  <c r="LD16" i="37"/>
  <c r="BD17" i="2"/>
  <c r="BE16" i="37"/>
  <c r="DR16" i="37"/>
  <c r="GE16" i="37"/>
  <c r="IR16" i="37"/>
  <c r="LE16" i="37"/>
  <c r="BE17" i="2"/>
  <c r="BF16" i="37"/>
  <c r="DS16" i="37"/>
  <c r="GF16" i="37"/>
  <c r="IS16" i="37"/>
  <c r="LF16" i="37"/>
  <c r="BF17" i="2"/>
  <c r="BG16" i="37"/>
  <c r="DT16" i="37"/>
  <c r="GG16" i="37"/>
  <c r="IT16" i="37"/>
  <c r="LG16" i="37"/>
  <c r="BG17" i="2"/>
  <c r="BH16" i="37"/>
  <c r="DU16" i="37"/>
  <c r="GH16" i="37"/>
  <c r="IU16" i="37"/>
  <c r="LH16" i="37"/>
  <c r="BH17" i="2"/>
  <c r="BI16" i="37"/>
  <c r="DV16" i="37"/>
  <c r="IV16" i="37"/>
  <c r="LI16" i="37"/>
  <c r="BI17" i="2"/>
  <c r="BJ16" i="37"/>
  <c r="DW16" i="37"/>
  <c r="GJ16" i="37"/>
  <c r="IW16" i="37"/>
  <c r="LJ16" i="37"/>
  <c r="BJ17" i="2"/>
  <c r="BK16" i="37"/>
  <c r="DX16" i="37"/>
  <c r="GK16" i="37"/>
  <c r="IX16" i="37"/>
  <c r="LK16" i="37"/>
  <c r="BK17" i="2"/>
  <c r="BL16" i="37"/>
  <c r="DY16" i="37"/>
  <c r="GL16" i="37"/>
  <c r="IY16" i="37"/>
  <c r="LL16" i="37"/>
  <c r="BL17" i="2"/>
  <c r="BM16" i="37"/>
  <c r="DZ16" i="37"/>
  <c r="GM16" i="37"/>
  <c r="IZ16" i="37"/>
  <c r="LM16" i="37"/>
  <c r="BM17" i="2"/>
  <c r="BN16" i="37"/>
  <c r="EA16" i="37"/>
  <c r="GN16" i="37"/>
  <c r="JA16" i="37"/>
  <c r="LN16" i="37"/>
  <c r="BN17" i="2"/>
  <c r="BO17" i="2"/>
  <c r="BB17" i="37"/>
  <c r="BB17" i="38"/>
  <c r="BB17" i="39"/>
  <c r="BC17" i="38"/>
  <c r="BC17" i="39"/>
  <c r="BD17" i="38"/>
  <c r="BD17" i="39"/>
  <c r="BE17" i="38"/>
  <c r="BE17" i="39"/>
  <c r="BF17" i="38"/>
  <c r="BF17" i="39"/>
  <c r="BG17" i="38"/>
  <c r="BG17" i="39"/>
  <c r="BH17" i="38"/>
  <c r="BH17" i="39"/>
  <c r="BI17" i="38"/>
  <c r="BI17" i="39"/>
  <c r="BJ17" i="38"/>
  <c r="BJ17" i="39"/>
  <c r="BK17" i="38"/>
  <c r="BK17" i="39"/>
  <c r="BL17" i="38"/>
  <c r="BL17" i="39"/>
  <c r="BM17" i="38"/>
  <c r="BM17" i="39"/>
  <c r="BN17" i="38"/>
  <c r="BN17" i="39"/>
  <c r="DO17" i="37"/>
  <c r="LB17" i="37"/>
  <c r="BB18" i="2"/>
  <c r="B17" i="37"/>
  <c r="O17" i="38"/>
  <c r="AB17" i="38"/>
  <c r="BP17" i="2"/>
  <c r="DE17" i="2"/>
  <c r="DG17" i="2"/>
  <c r="B17" i="39"/>
  <c r="P17" i="38"/>
  <c r="AC17" i="38"/>
  <c r="C17" i="39"/>
  <c r="Q17" i="38"/>
  <c r="AD17" i="38"/>
  <c r="D17" i="39"/>
  <c r="R17" i="38"/>
  <c r="AE17" i="38"/>
  <c r="E17" i="39"/>
  <c r="S17" i="38"/>
  <c r="AF17" i="38"/>
  <c r="F17" i="39"/>
  <c r="T17" i="38"/>
  <c r="AG17" i="38"/>
  <c r="G17" i="39"/>
  <c r="U17" i="38"/>
  <c r="AH17" i="38"/>
  <c r="H17" i="39"/>
  <c r="V17" i="38"/>
  <c r="AI17" i="38"/>
  <c r="I17" i="39"/>
  <c r="W17" i="38"/>
  <c r="AJ17" i="38"/>
  <c r="J17" i="39"/>
  <c r="X17" i="38"/>
  <c r="AK17" i="38"/>
  <c r="K17" i="39"/>
  <c r="Y17" i="38"/>
  <c r="AL17" i="38"/>
  <c r="L17" i="39"/>
  <c r="Z17" i="38"/>
  <c r="AM17" i="38"/>
  <c r="M17" i="39"/>
  <c r="AA17" i="38"/>
  <c r="AN17" i="38"/>
  <c r="N17" i="39"/>
  <c r="BO17" i="37"/>
  <c r="JB17" i="37"/>
  <c r="B18" i="2"/>
  <c r="C17" i="37"/>
  <c r="BP17" i="37"/>
  <c r="EC17" i="37"/>
  <c r="GP17" i="37"/>
  <c r="JC17" i="37"/>
  <c r="C18" i="2"/>
  <c r="D17" i="37"/>
  <c r="BQ17" i="37"/>
  <c r="ED17" i="37"/>
  <c r="GQ17" i="37"/>
  <c r="JD17" i="37"/>
  <c r="D18" i="2"/>
  <c r="E17" i="37"/>
  <c r="BR17" i="37"/>
  <c r="EE17" i="37"/>
  <c r="GR17" i="37"/>
  <c r="JE17" i="37"/>
  <c r="E18" i="2"/>
  <c r="F17" i="37"/>
  <c r="BS17" i="37"/>
  <c r="EF17" i="37"/>
  <c r="GS17" i="37"/>
  <c r="JF17" i="37"/>
  <c r="F18" i="2"/>
  <c r="G17" i="37"/>
  <c r="BT17" i="37"/>
  <c r="EG17" i="37"/>
  <c r="GT17" i="37"/>
  <c r="JG17" i="37"/>
  <c r="G18" i="2"/>
  <c r="H17" i="37"/>
  <c r="BU17" i="37"/>
  <c r="EH17" i="37"/>
  <c r="GU17" i="37"/>
  <c r="JH17" i="37"/>
  <c r="H18" i="2"/>
  <c r="I17" i="37"/>
  <c r="BV17" i="37"/>
  <c r="GV17" i="37"/>
  <c r="JI17" i="37"/>
  <c r="I18" i="2"/>
  <c r="J17" i="37"/>
  <c r="BW17" i="37"/>
  <c r="EJ17" i="37"/>
  <c r="GW17" i="37"/>
  <c r="JJ17" i="37"/>
  <c r="J18" i="2"/>
  <c r="K17" i="37"/>
  <c r="BX17" i="37"/>
  <c r="EK17" i="37"/>
  <c r="GX17" i="37"/>
  <c r="JK17" i="37"/>
  <c r="K18" i="2"/>
  <c r="L17" i="37"/>
  <c r="BY17" i="37"/>
  <c r="EL17" i="37"/>
  <c r="GY17" i="37"/>
  <c r="JL17" i="37"/>
  <c r="L18" i="2"/>
  <c r="M17" i="37"/>
  <c r="BZ17" i="37"/>
  <c r="EM17" i="37"/>
  <c r="GZ17" i="37"/>
  <c r="JM17" i="37"/>
  <c r="M18" i="2"/>
  <c r="N17" i="37"/>
  <c r="CA17" i="37"/>
  <c r="EN17" i="37"/>
  <c r="HA17" i="37"/>
  <c r="JN17" i="37"/>
  <c r="N18" i="2"/>
  <c r="O17" i="37"/>
  <c r="B17" i="38"/>
  <c r="BQ17" i="2"/>
  <c r="DC17" i="2"/>
  <c r="DD17" i="2"/>
  <c r="O17" i="39"/>
  <c r="C17" i="38"/>
  <c r="P17" i="39"/>
  <c r="D17" i="38"/>
  <c r="Q17" i="39"/>
  <c r="E17" i="38"/>
  <c r="R17" i="39"/>
  <c r="F17" i="38"/>
  <c r="S17" i="39"/>
  <c r="G17" i="38"/>
  <c r="T17" i="39"/>
  <c r="H17" i="38"/>
  <c r="U17" i="39"/>
  <c r="I17" i="38"/>
  <c r="V17" i="39"/>
  <c r="J17" i="38"/>
  <c r="W17" i="39"/>
  <c r="K17" i="38"/>
  <c r="X17" i="39"/>
  <c r="L17" i="38"/>
  <c r="Y17" i="39"/>
  <c r="M17" i="38"/>
  <c r="Z17" i="39"/>
  <c r="N17" i="38"/>
  <c r="AA17" i="39"/>
  <c r="CB17" i="37"/>
  <c r="JO17" i="37"/>
  <c r="O18" i="2"/>
  <c r="P17" i="37"/>
  <c r="CC17" i="37"/>
  <c r="EP17" i="37"/>
  <c r="HC17" i="37"/>
  <c r="JP17" i="37"/>
  <c r="P18" i="2"/>
  <c r="Q17" i="37"/>
  <c r="CD17" i="37"/>
  <c r="EQ17" i="37"/>
  <c r="HD17" i="37"/>
  <c r="JQ17" i="37"/>
  <c r="Q18" i="2"/>
  <c r="R17" i="37"/>
  <c r="CE17" i="37"/>
  <c r="ER17" i="37"/>
  <c r="HE17" i="37"/>
  <c r="JR17" i="37"/>
  <c r="R18" i="2"/>
  <c r="S17" i="37"/>
  <c r="CF17" i="37"/>
  <c r="ES17" i="37"/>
  <c r="HF17" i="37"/>
  <c r="JS17" i="37"/>
  <c r="S18" i="2"/>
  <c r="T17" i="37"/>
  <c r="CG17" i="37"/>
  <c r="ET17" i="37"/>
  <c r="HG17" i="37"/>
  <c r="JT17" i="37"/>
  <c r="T18" i="2"/>
  <c r="U17" i="37"/>
  <c r="CH17" i="37"/>
  <c r="EU17" i="37"/>
  <c r="HH17" i="37"/>
  <c r="JU17" i="37"/>
  <c r="U18" i="2"/>
  <c r="V17" i="37"/>
  <c r="CI17" i="37"/>
  <c r="HI17" i="37"/>
  <c r="JV17" i="37"/>
  <c r="V18" i="2"/>
  <c r="W17" i="37"/>
  <c r="CJ17" i="37"/>
  <c r="EW17" i="37"/>
  <c r="HJ17" i="37"/>
  <c r="JW17" i="37"/>
  <c r="W18" i="2"/>
  <c r="X17" i="37"/>
  <c r="CK17" i="37"/>
  <c r="EX17" i="37"/>
  <c r="HK17" i="37"/>
  <c r="JX17" i="37"/>
  <c r="X18" i="2"/>
  <c r="Y17" i="37"/>
  <c r="CL17" i="37"/>
  <c r="EY17" i="37"/>
  <c r="HL17" i="37"/>
  <c r="JY17" i="37"/>
  <c r="Y18" i="2"/>
  <c r="Z17" i="37"/>
  <c r="CM17" i="37"/>
  <c r="EZ17" i="37"/>
  <c r="HM17" i="37"/>
  <c r="JZ17" i="37"/>
  <c r="Z18" i="2"/>
  <c r="AA17" i="37"/>
  <c r="CN17" i="37"/>
  <c r="FA17" i="37"/>
  <c r="HN17" i="37"/>
  <c r="KA17" i="37"/>
  <c r="AA18" i="2"/>
  <c r="AB17" i="37"/>
  <c r="AB17" i="39"/>
  <c r="AC17" i="39"/>
  <c r="AD17" i="39"/>
  <c r="AE17" i="39"/>
  <c r="AF17" i="39"/>
  <c r="AG17" i="39"/>
  <c r="AH17" i="39"/>
  <c r="AI17" i="39"/>
  <c r="AJ17" i="39"/>
  <c r="AK17" i="39"/>
  <c r="AL17" i="39"/>
  <c r="AM17" i="39"/>
  <c r="AN17" i="39"/>
  <c r="CO17" i="37"/>
  <c r="KB17" i="37"/>
  <c r="AB18" i="2"/>
  <c r="AC17" i="37"/>
  <c r="CP17" i="37"/>
  <c r="FC17" i="37"/>
  <c r="HP17" i="37"/>
  <c r="KC17" i="37"/>
  <c r="AC18" i="2"/>
  <c r="AD17" i="37"/>
  <c r="CQ17" i="37"/>
  <c r="FD17" i="37"/>
  <c r="HQ17" i="37"/>
  <c r="KD17" i="37"/>
  <c r="AD18" i="2"/>
  <c r="AE17" i="37"/>
  <c r="CR17" i="37"/>
  <c r="FE17" i="37"/>
  <c r="HR17" i="37"/>
  <c r="KE17" i="37"/>
  <c r="AE18" i="2"/>
  <c r="AF17" i="37"/>
  <c r="CS17" i="37"/>
  <c r="FF17" i="37"/>
  <c r="HS17" i="37"/>
  <c r="KF17" i="37"/>
  <c r="AF18" i="2"/>
  <c r="AG17" i="37"/>
  <c r="CT17" i="37"/>
  <c r="FG17" i="37"/>
  <c r="HT17" i="37"/>
  <c r="KG17" i="37"/>
  <c r="AG18" i="2"/>
  <c r="AH17" i="37"/>
  <c r="CU17" i="37"/>
  <c r="FH17" i="37"/>
  <c r="HU17" i="37"/>
  <c r="KH17" i="37"/>
  <c r="AH18" i="2"/>
  <c r="AI17" i="37"/>
  <c r="CV17" i="37"/>
  <c r="HV17" i="37"/>
  <c r="KI17" i="37"/>
  <c r="AI18" i="2"/>
  <c r="AJ17" i="37"/>
  <c r="CW17" i="37"/>
  <c r="FJ17" i="37"/>
  <c r="HW17" i="37"/>
  <c r="KJ17" i="37"/>
  <c r="AJ18" i="2"/>
  <c r="AK17" i="37"/>
  <c r="CX17" i="37"/>
  <c r="FK17" i="37"/>
  <c r="HX17" i="37"/>
  <c r="KK17" i="37"/>
  <c r="AK18" i="2"/>
  <c r="AL17" i="37"/>
  <c r="CY17" i="37"/>
  <c r="FL17" i="37"/>
  <c r="HY17" i="37"/>
  <c r="KL17" i="37"/>
  <c r="AL18" i="2"/>
  <c r="AM17" i="37"/>
  <c r="CZ17" i="37"/>
  <c r="FM17" i="37"/>
  <c r="HZ17" i="37"/>
  <c r="KM17" i="37"/>
  <c r="AM18" i="2"/>
  <c r="AN17" i="37"/>
  <c r="DA17" i="37"/>
  <c r="FN17" i="37"/>
  <c r="IA17" i="37"/>
  <c r="KN17" i="37"/>
  <c r="AN18" i="2"/>
  <c r="AO17" i="37"/>
  <c r="AO17" i="38"/>
  <c r="AO17" i="39"/>
  <c r="AP17" i="38"/>
  <c r="AP17" i="39"/>
  <c r="AQ17" i="38"/>
  <c r="AQ17" i="39"/>
  <c r="AR17" i="38"/>
  <c r="AR17" i="39"/>
  <c r="AS17" i="38"/>
  <c r="AS17" i="39"/>
  <c r="AT17" i="38"/>
  <c r="AT17" i="39"/>
  <c r="AU17" i="38"/>
  <c r="AU17" i="39"/>
  <c r="AV17" i="38"/>
  <c r="AV17" i="39"/>
  <c r="AW17" i="38"/>
  <c r="AW17" i="39"/>
  <c r="AX17" i="38"/>
  <c r="AX17" i="39"/>
  <c r="AY17" i="38"/>
  <c r="AY17" i="39"/>
  <c r="AZ17" i="38"/>
  <c r="AZ17" i="39"/>
  <c r="BA17" i="38"/>
  <c r="BA17" i="39"/>
  <c r="DB17" i="37"/>
  <c r="AO18" i="2"/>
  <c r="AP17" i="37"/>
  <c r="DC17" i="37"/>
  <c r="FP17" i="37"/>
  <c r="IC17" i="37"/>
  <c r="AP18" i="2"/>
  <c r="AQ17" i="37"/>
  <c r="DD17" i="37"/>
  <c r="FQ17" i="37"/>
  <c r="ID17" i="37"/>
  <c r="AQ18" i="2"/>
  <c r="AR17" i="37"/>
  <c r="DE17" i="37"/>
  <c r="FR17" i="37"/>
  <c r="IE17" i="37"/>
  <c r="AR18" i="2"/>
  <c r="AS17" i="37"/>
  <c r="DF17" i="37"/>
  <c r="FS17" i="37"/>
  <c r="IF17" i="37"/>
  <c r="AS18" i="2"/>
  <c r="AT17" i="37"/>
  <c r="DG17" i="37"/>
  <c r="FT17" i="37"/>
  <c r="IG17" i="37"/>
  <c r="AT18" i="2"/>
  <c r="AU17" i="37"/>
  <c r="DH17" i="37"/>
  <c r="FU17" i="37"/>
  <c r="IH17" i="37"/>
  <c r="AU18" i="2"/>
  <c r="AV17" i="37"/>
  <c r="DI17" i="37"/>
  <c r="II17" i="37"/>
  <c r="AV18" i="2"/>
  <c r="AW17" i="37"/>
  <c r="DJ17" i="37"/>
  <c r="FW17" i="37"/>
  <c r="IJ17" i="37"/>
  <c r="AW18" i="2"/>
  <c r="AX17" i="37"/>
  <c r="DK17" i="37"/>
  <c r="FX17" i="37"/>
  <c r="IK17" i="37"/>
  <c r="AX18" i="2"/>
  <c r="AY17" i="37"/>
  <c r="DL17" i="37"/>
  <c r="FY17" i="37"/>
  <c r="IL17" i="37"/>
  <c r="AY18" i="2"/>
  <c r="AZ17" i="37"/>
  <c r="DM17" i="37"/>
  <c r="FZ17" i="37"/>
  <c r="IM17" i="37"/>
  <c r="AZ18" i="2"/>
  <c r="BA17" i="37"/>
  <c r="DN17" i="37"/>
  <c r="GA17" i="37"/>
  <c r="IN17" i="37"/>
  <c r="BA18" i="2"/>
  <c r="BC17" i="37"/>
  <c r="DP17" i="37"/>
  <c r="GC17" i="37"/>
  <c r="IP17" i="37"/>
  <c r="LC17" i="37"/>
  <c r="BC18" i="2"/>
  <c r="BD17" i="37"/>
  <c r="DQ17" i="37"/>
  <c r="GD17" i="37"/>
  <c r="IQ17" i="37"/>
  <c r="LD17" i="37"/>
  <c r="BD18" i="2"/>
  <c r="BE17" i="37"/>
  <c r="DR17" i="37"/>
  <c r="GE17" i="37"/>
  <c r="IR17" i="37"/>
  <c r="LE17" i="37"/>
  <c r="BE18" i="2"/>
  <c r="BF17" i="37"/>
  <c r="DS17" i="37"/>
  <c r="GF17" i="37"/>
  <c r="IS17" i="37"/>
  <c r="LF17" i="37"/>
  <c r="BF18" i="2"/>
  <c r="BG17" i="37"/>
  <c r="DT17" i="37"/>
  <c r="GG17" i="37"/>
  <c r="IT17" i="37"/>
  <c r="LG17" i="37"/>
  <c r="BG18" i="2"/>
  <c r="BH17" i="37"/>
  <c r="DU17" i="37"/>
  <c r="GH17" i="37"/>
  <c r="IU17" i="37"/>
  <c r="LH17" i="37"/>
  <c r="BH18" i="2"/>
  <c r="BI17" i="37"/>
  <c r="DV17" i="37"/>
  <c r="IV17" i="37"/>
  <c r="LI17" i="37"/>
  <c r="BI18" i="2"/>
  <c r="BJ17" i="37"/>
  <c r="DW17" i="37"/>
  <c r="GJ17" i="37"/>
  <c r="IW17" i="37"/>
  <c r="LJ17" i="37"/>
  <c r="BJ18" i="2"/>
  <c r="BK17" i="37"/>
  <c r="DX17" i="37"/>
  <c r="GK17" i="37"/>
  <c r="IX17" i="37"/>
  <c r="LK17" i="37"/>
  <c r="BK18" i="2"/>
  <c r="BL17" i="37"/>
  <c r="DY17" i="37"/>
  <c r="GL17" i="37"/>
  <c r="IY17" i="37"/>
  <c r="LL17" i="37"/>
  <c r="BL18" i="2"/>
  <c r="BM17" i="37"/>
  <c r="DZ17" i="37"/>
  <c r="GM17" i="37"/>
  <c r="IZ17" i="37"/>
  <c r="LM17" i="37"/>
  <c r="BM18" i="2"/>
  <c r="BN17" i="37"/>
  <c r="EA17" i="37"/>
  <c r="GN17" i="37"/>
  <c r="JA17" i="37"/>
  <c r="LN17" i="37"/>
  <c r="BN18" i="2"/>
  <c r="BO18" i="2"/>
  <c r="BB18" i="37"/>
  <c r="BB18" i="38"/>
  <c r="BB18" i="39"/>
  <c r="BC18" i="38"/>
  <c r="BC18" i="39"/>
  <c r="BD18" i="38"/>
  <c r="BD18" i="39"/>
  <c r="BE18" i="38"/>
  <c r="BE18" i="39"/>
  <c r="BF18" i="38"/>
  <c r="BF18" i="39"/>
  <c r="BG18" i="38"/>
  <c r="BG18" i="39"/>
  <c r="BH18" i="38"/>
  <c r="BH18" i="39"/>
  <c r="BI18" i="38"/>
  <c r="BI18" i="39"/>
  <c r="BJ18" i="38"/>
  <c r="BJ18" i="39"/>
  <c r="BK18" i="38"/>
  <c r="BK18" i="39"/>
  <c r="BL18" i="38"/>
  <c r="BL18" i="39"/>
  <c r="BM18" i="38"/>
  <c r="BM18" i="39"/>
  <c r="BN18" i="38"/>
  <c r="BN18" i="39"/>
  <c r="DO18" i="37"/>
  <c r="LB18" i="37"/>
  <c r="BB19" i="2"/>
  <c r="B18" i="37"/>
  <c r="O18" i="38"/>
  <c r="AB18" i="38"/>
  <c r="BP18" i="2"/>
  <c r="DE18" i="2"/>
  <c r="DG18" i="2"/>
  <c r="B18" i="39"/>
  <c r="P18" i="38"/>
  <c r="AC18" i="38"/>
  <c r="C18" i="39"/>
  <c r="Q18" i="38"/>
  <c r="AD18" i="38"/>
  <c r="D18" i="39"/>
  <c r="R18" i="38"/>
  <c r="AE18" i="38"/>
  <c r="E18" i="39"/>
  <c r="S18" i="38"/>
  <c r="AF18" i="38"/>
  <c r="F18" i="39"/>
  <c r="T18" i="38"/>
  <c r="AG18" i="38"/>
  <c r="G18" i="39"/>
  <c r="U18" i="38"/>
  <c r="AH18" i="38"/>
  <c r="H18" i="39"/>
  <c r="V18" i="38"/>
  <c r="AI18" i="38"/>
  <c r="I18" i="39"/>
  <c r="W18" i="38"/>
  <c r="AJ18" i="38"/>
  <c r="J18" i="39"/>
  <c r="X18" i="38"/>
  <c r="AK18" i="38"/>
  <c r="K18" i="39"/>
  <c r="Y18" i="38"/>
  <c r="AL18" i="38"/>
  <c r="L18" i="39"/>
  <c r="Z18" i="38"/>
  <c r="AM18" i="38"/>
  <c r="M18" i="39"/>
  <c r="AA18" i="38"/>
  <c r="AN18" i="38"/>
  <c r="N18" i="39"/>
  <c r="BO18" i="37"/>
  <c r="JB18" i="37"/>
  <c r="B19" i="2"/>
  <c r="C18" i="37"/>
  <c r="BP18" i="37"/>
  <c r="EC18" i="37"/>
  <c r="GP18" i="37"/>
  <c r="JC18" i="37"/>
  <c r="C19" i="2"/>
  <c r="D18" i="37"/>
  <c r="BQ18" i="37"/>
  <c r="ED18" i="37"/>
  <c r="GQ18" i="37"/>
  <c r="JD18" i="37"/>
  <c r="D19" i="2"/>
  <c r="E18" i="37"/>
  <c r="BR18" i="37"/>
  <c r="EE18" i="37"/>
  <c r="GR18" i="37"/>
  <c r="JE18" i="37"/>
  <c r="E19" i="2"/>
  <c r="F18" i="37"/>
  <c r="BS18" i="37"/>
  <c r="EF18" i="37"/>
  <c r="GS18" i="37"/>
  <c r="JF18" i="37"/>
  <c r="F19" i="2"/>
  <c r="G18" i="37"/>
  <c r="BT18" i="37"/>
  <c r="EG18" i="37"/>
  <c r="GT18" i="37"/>
  <c r="JG18" i="37"/>
  <c r="G19" i="2"/>
  <c r="H18" i="37"/>
  <c r="BU18" i="37"/>
  <c r="EH18" i="37"/>
  <c r="GU18" i="37"/>
  <c r="JH18" i="37"/>
  <c r="H19" i="2"/>
  <c r="I18" i="37"/>
  <c r="BV18" i="37"/>
  <c r="GV18" i="37"/>
  <c r="JI18" i="37"/>
  <c r="I19" i="2"/>
  <c r="J18" i="37"/>
  <c r="BW18" i="37"/>
  <c r="EJ18" i="37"/>
  <c r="GW18" i="37"/>
  <c r="JJ18" i="37"/>
  <c r="J19" i="2"/>
  <c r="K18" i="37"/>
  <c r="BX18" i="37"/>
  <c r="EK18" i="37"/>
  <c r="GX18" i="37"/>
  <c r="JK18" i="37"/>
  <c r="K19" i="2"/>
  <c r="L18" i="37"/>
  <c r="BY18" i="37"/>
  <c r="EL18" i="37"/>
  <c r="GY18" i="37"/>
  <c r="JL18" i="37"/>
  <c r="L19" i="2"/>
  <c r="M18" i="37"/>
  <c r="BZ18" i="37"/>
  <c r="EM18" i="37"/>
  <c r="GZ18" i="37"/>
  <c r="JM18" i="37"/>
  <c r="M19" i="2"/>
  <c r="N18" i="37"/>
  <c r="CA18" i="37"/>
  <c r="EN18" i="37"/>
  <c r="HA18" i="37"/>
  <c r="JN18" i="37"/>
  <c r="N19" i="2"/>
  <c r="O18" i="37"/>
  <c r="B18" i="38"/>
  <c r="BQ18" i="2"/>
  <c r="DC18" i="2"/>
  <c r="DD18" i="2"/>
  <c r="O18" i="39"/>
  <c r="C18" i="38"/>
  <c r="P18" i="39"/>
  <c r="D18" i="38"/>
  <c r="Q18" i="39"/>
  <c r="E18" i="38"/>
  <c r="R18" i="39"/>
  <c r="F18" i="38"/>
  <c r="S18" i="39"/>
  <c r="G18" i="38"/>
  <c r="T18" i="39"/>
  <c r="H18" i="38"/>
  <c r="U18" i="39"/>
  <c r="I18" i="38"/>
  <c r="V18" i="39"/>
  <c r="J18" i="38"/>
  <c r="W18" i="39"/>
  <c r="K18" i="38"/>
  <c r="X18" i="39"/>
  <c r="L18" i="38"/>
  <c r="Y18" i="39"/>
  <c r="M18" i="38"/>
  <c r="Z18" i="39"/>
  <c r="N18" i="38"/>
  <c r="AA18" i="39"/>
  <c r="CB18" i="37"/>
  <c r="JO18" i="37"/>
  <c r="O19" i="2"/>
  <c r="P18" i="37"/>
  <c r="CC18" i="37"/>
  <c r="EP18" i="37"/>
  <c r="HC18" i="37"/>
  <c r="JP18" i="37"/>
  <c r="P19" i="2"/>
  <c r="Q18" i="37"/>
  <c r="CD18" i="37"/>
  <c r="EQ18" i="37"/>
  <c r="HD18" i="37"/>
  <c r="JQ18" i="37"/>
  <c r="Q19" i="2"/>
  <c r="R18" i="37"/>
  <c r="CE18" i="37"/>
  <c r="ER18" i="37"/>
  <c r="HE18" i="37"/>
  <c r="JR18" i="37"/>
  <c r="R19" i="2"/>
  <c r="S18" i="37"/>
  <c r="CF18" i="37"/>
  <c r="ES18" i="37"/>
  <c r="HF18" i="37"/>
  <c r="JS18" i="37"/>
  <c r="S19" i="2"/>
  <c r="T18" i="37"/>
  <c r="CG18" i="37"/>
  <c r="ET18" i="37"/>
  <c r="HG18" i="37"/>
  <c r="JT18" i="37"/>
  <c r="T19" i="2"/>
  <c r="U18" i="37"/>
  <c r="CH18" i="37"/>
  <c r="EU18" i="37"/>
  <c r="HH18" i="37"/>
  <c r="JU18" i="37"/>
  <c r="U19" i="2"/>
  <c r="V18" i="37"/>
  <c r="CI18" i="37"/>
  <c r="HI18" i="37"/>
  <c r="JV18" i="37"/>
  <c r="V19" i="2"/>
  <c r="W18" i="37"/>
  <c r="CJ18" i="37"/>
  <c r="EW18" i="37"/>
  <c r="HJ18" i="37"/>
  <c r="JW18" i="37"/>
  <c r="W19" i="2"/>
  <c r="X18" i="37"/>
  <c r="CK18" i="37"/>
  <c r="EX18" i="37"/>
  <c r="HK18" i="37"/>
  <c r="JX18" i="37"/>
  <c r="X19" i="2"/>
  <c r="Y18" i="37"/>
  <c r="CL18" i="37"/>
  <c r="EY18" i="37"/>
  <c r="HL18" i="37"/>
  <c r="JY18" i="37"/>
  <c r="Y19" i="2"/>
  <c r="Z18" i="37"/>
  <c r="CM18" i="37"/>
  <c r="EZ18" i="37"/>
  <c r="HM18" i="37"/>
  <c r="JZ18" i="37"/>
  <c r="Z19" i="2"/>
  <c r="AA18" i="37"/>
  <c r="CN18" i="37"/>
  <c r="FA18" i="37"/>
  <c r="HN18" i="37"/>
  <c r="KA18" i="37"/>
  <c r="AA19" i="2"/>
  <c r="AB18" i="37"/>
  <c r="AB18" i="39"/>
  <c r="AC18" i="39"/>
  <c r="AD18" i="39"/>
  <c r="AE18" i="39"/>
  <c r="AF18" i="39"/>
  <c r="AG18" i="39"/>
  <c r="AH18" i="39"/>
  <c r="AI18" i="39"/>
  <c r="AJ18" i="39"/>
  <c r="AK18" i="39"/>
  <c r="AL18" i="39"/>
  <c r="AM18" i="39"/>
  <c r="AN18" i="39"/>
  <c r="CO18" i="37"/>
  <c r="KB18" i="37"/>
  <c r="AB19" i="2"/>
  <c r="AC18" i="37"/>
  <c r="CP18" i="37"/>
  <c r="FC18" i="37"/>
  <c r="HP18" i="37"/>
  <c r="KC18" i="37"/>
  <c r="AC19" i="2"/>
  <c r="AD18" i="37"/>
  <c r="CQ18" i="37"/>
  <c r="FD18" i="37"/>
  <c r="HQ18" i="37"/>
  <c r="KD18" i="37"/>
  <c r="AD19" i="2"/>
  <c r="AE18" i="37"/>
  <c r="CR18" i="37"/>
  <c r="FE18" i="37"/>
  <c r="HR18" i="37"/>
  <c r="KE18" i="37"/>
  <c r="AE19" i="2"/>
  <c r="AF18" i="37"/>
  <c r="CS18" i="37"/>
  <c r="FF18" i="37"/>
  <c r="HS18" i="37"/>
  <c r="KF18" i="37"/>
  <c r="AF19" i="2"/>
  <c r="AG18" i="37"/>
  <c r="CT18" i="37"/>
  <c r="FG18" i="37"/>
  <c r="HT18" i="37"/>
  <c r="KG18" i="37"/>
  <c r="AG19" i="2"/>
  <c r="AH18" i="37"/>
  <c r="CU18" i="37"/>
  <c r="FH18" i="37"/>
  <c r="HU18" i="37"/>
  <c r="KH18" i="37"/>
  <c r="AH19" i="2"/>
  <c r="AI18" i="37"/>
  <c r="CV18" i="37"/>
  <c r="HV18" i="37"/>
  <c r="KI18" i="37"/>
  <c r="AI19" i="2"/>
  <c r="AJ18" i="37"/>
  <c r="CW18" i="37"/>
  <c r="FJ18" i="37"/>
  <c r="HW18" i="37"/>
  <c r="KJ18" i="37"/>
  <c r="AJ19" i="2"/>
  <c r="AK18" i="37"/>
  <c r="CX18" i="37"/>
  <c r="FK18" i="37"/>
  <c r="HX18" i="37"/>
  <c r="KK18" i="37"/>
  <c r="AK19" i="2"/>
  <c r="AL18" i="37"/>
  <c r="CY18" i="37"/>
  <c r="FL18" i="37"/>
  <c r="HY18" i="37"/>
  <c r="KL18" i="37"/>
  <c r="AL19" i="2"/>
  <c r="AM18" i="37"/>
  <c r="CZ18" i="37"/>
  <c r="FM18" i="37"/>
  <c r="HZ18" i="37"/>
  <c r="KM18" i="37"/>
  <c r="AM19" i="2"/>
  <c r="AN18" i="37"/>
  <c r="DA18" i="37"/>
  <c r="FN18" i="37"/>
  <c r="IA18" i="37"/>
  <c r="KN18" i="37"/>
  <c r="AN19" i="2"/>
  <c r="AO18" i="37"/>
  <c r="AO18" i="38"/>
  <c r="AO18" i="39"/>
  <c r="AP18" i="38"/>
  <c r="AP18" i="39"/>
  <c r="AQ18" i="38"/>
  <c r="AQ18" i="39"/>
  <c r="AR18" i="38"/>
  <c r="AR18" i="39"/>
  <c r="AS18" i="38"/>
  <c r="AS18" i="39"/>
  <c r="AT18" i="38"/>
  <c r="AT18" i="39"/>
  <c r="AU18" i="38"/>
  <c r="AU18" i="39"/>
  <c r="AV18" i="38"/>
  <c r="AV18" i="39"/>
  <c r="AW18" i="38"/>
  <c r="AW18" i="39"/>
  <c r="AX18" i="38"/>
  <c r="AX18" i="39"/>
  <c r="AY18" i="38"/>
  <c r="AY18" i="39"/>
  <c r="AZ18" i="38"/>
  <c r="AZ18" i="39"/>
  <c r="BA18" i="38"/>
  <c r="BA18" i="39"/>
  <c r="DB18" i="37"/>
  <c r="AO19" i="2"/>
  <c r="AP18" i="37"/>
  <c r="DC18" i="37"/>
  <c r="FP18" i="37"/>
  <c r="IC18" i="37"/>
  <c r="AP19" i="2"/>
  <c r="AQ18" i="37"/>
  <c r="DD18" i="37"/>
  <c r="FQ18" i="37"/>
  <c r="ID18" i="37"/>
  <c r="AQ19" i="2"/>
  <c r="AR18" i="37"/>
  <c r="DE18" i="37"/>
  <c r="FR18" i="37"/>
  <c r="IE18" i="37"/>
  <c r="AR19" i="2"/>
  <c r="AS18" i="37"/>
  <c r="DF18" i="37"/>
  <c r="FS18" i="37"/>
  <c r="IF18" i="37"/>
  <c r="AS19" i="2"/>
  <c r="AT18" i="37"/>
  <c r="DG18" i="37"/>
  <c r="FT18" i="37"/>
  <c r="IG18" i="37"/>
  <c r="AT19" i="2"/>
  <c r="AU18" i="37"/>
  <c r="DH18" i="37"/>
  <c r="FU18" i="37"/>
  <c r="IH18" i="37"/>
  <c r="AU19" i="2"/>
  <c r="AV18" i="37"/>
  <c r="DI18" i="37"/>
  <c r="II18" i="37"/>
  <c r="AV19" i="2"/>
  <c r="AW18" i="37"/>
  <c r="DJ18" i="37"/>
  <c r="FW18" i="37"/>
  <c r="IJ18" i="37"/>
  <c r="AW19" i="2"/>
  <c r="AX18" i="37"/>
  <c r="DK18" i="37"/>
  <c r="FX18" i="37"/>
  <c r="IK18" i="37"/>
  <c r="AX19" i="2"/>
  <c r="AY18" i="37"/>
  <c r="DL18" i="37"/>
  <c r="FY18" i="37"/>
  <c r="IL18" i="37"/>
  <c r="AY19" i="2"/>
  <c r="AZ18" i="37"/>
  <c r="DM18" i="37"/>
  <c r="FZ18" i="37"/>
  <c r="IM18" i="37"/>
  <c r="AZ19" i="2"/>
  <c r="BA18" i="37"/>
  <c r="DN18" i="37"/>
  <c r="GA18" i="37"/>
  <c r="IN18" i="37"/>
  <c r="BA19" i="2"/>
  <c r="BC18" i="37"/>
  <c r="DP18" i="37"/>
  <c r="GC18" i="37"/>
  <c r="IP18" i="37"/>
  <c r="LC18" i="37"/>
  <c r="BC19" i="2"/>
  <c r="BD18" i="37"/>
  <c r="DQ18" i="37"/>
  <c r="GD18" i="37"/>
  <c r="IQ18" i="37"/>
  <c r="LD18" i="37"/>
  <c r="BD19" i="2"/>
  <c r="BE18" i="37"/>
  <c r="DR18" i="37"/>
  <c r="GE18" i="37"/>
  <c r="IR18" i="37"/>
  <c r="LE18" i="37"/>
  <c r="BE19" i="2"/>
  <c r="BF18" i="37"/>
  <c r="DS18" i="37"/>
  <c r="GF18" i="37"/>
  <c r="IS18" i="37"/>
  <c r="LF18" i="37"/>
  <c r="BF19" i="2"/>
  <c r="BG18" i="37"/>
  <c r="DT18" i="37"/>
  <c r="GG18" i="37"/>
  <c r="IT18" i="37"/>
  <c r="LG18" i="37"/>
  <c r="BG19" i="2"/>
  <c r="BH18" i="37"/>
  <c r="DU18" i="37"/>
  <c r="GH18" i="37"/>
  <c r="IU18" i="37"/>
  <c r="LH18" i="37"/>
  <c r="BH19" i="2"/>
  <c r="BI18" i="37"/>
  <c r="DV18" i="37"/>
  <c r="IV18" i="37"/>
  <c r="LI18" i="37"/>
  <c r="BI19" i="2"/>
  <c r="BJ18" i="37"/>
  <c r="DW18" i="37"/>
  <c r="GJ18" i="37"/>
  <c r="IW18" i="37"/>
  <c r="LJ18" i="37"/>
  <c r="BJ19" i="2"/>
  <c r="BK18" i="37"/>
  <c r="DX18" i="37"/>
  <c r="GK18" i="37"/>
  <c r="IX18" i="37"/>
  <c r="LK18" i="37"/>
  <c r="BK19" i="2"/>
  <c r="BL18" i="37"/>
  <c r="DY18" i="37"/>
  <c r="GL18" i="37"/>
  <c r="IY18" i="37"/>
  <c r="LL18" i="37"/>
  <c r="BL19" i="2"/>
  <c r="BM18" i="37"/>
  <c r="DZ18" i="37"/>
  <c r="GM18" i="37"/>
  <c r="IZ18" i="37"/>
  <c r="LM18" i="37"/>
  <c r="BM19" i="2"/>
  <c r="BN18" i="37"/>
  <c r="EA18" i="37"/>
  <c r="GN18" i="37"/>
  <c r="JA18" i="37"/>
  <c r="LN18" i="37"/>
  <c r="BN19" i="2"/>
  <c r="BO19" i="2"/>
  <c r="BB19" i="37"/>
  <c r="BB19" i="38"/>
  <c r="BB19" i="39"/>
  <c r="BC19" i="38"/>
  <c r="BC19" i="39"/>
  <c r="BD19" i="38"/>
  <c r="BD19" i="39"/>
  <c r="BE19" i="38"/>
  <c r="BE19" i="39"/>
  <c r="BF19" i="38"/>
  <c r="BF19" i="39"/>
  <c r="BG19" i="38"/>
  <c r="BG19" i="39"/>
  <c r="BH19" i="38"/>
  <c r="BH19" i="39"/>
  <c r="BI19" i="38"/>
  <c r="BI19" i="39"/>
  <c r="BJ19" i="38"/>
  <c r="BJ19" i="39"/>
  <c r="BK19" i="38"/>
  <c r="BK19" i="39"/>
  <c r="BL19" i="38"/>
  <c r="BL19" i="39"/>
  <c r="BM19" i="38"/>
  <c r="BM19" i="39"/>
  <c r="BN19" i="38"/>
  <c r="BN19" i="39"/>
  <c r="DO19" i="37"/>
  <c r="LB19" i="37"/>
  <c r="BB20" i="2"/>
  <c r="B19" i="37"/>
  <c r="O19" i="38"/>
  <c r="AB19" i="38"/>
  <c r="BP19" i="2"/>
  <c r="DE19" i="2"/>
  <c r="DG19" i="2"/>
  <c r="B19" i="39"/>
  <c r="P19" i="38"/>
  <c r="AC19" i="38"/>
  <c r="C19" i="39"/>
  <c r="Q19" i="38"/>
  <c r="AD19" i="38"/>
  <c r="D19" i="39"/>
  <c r="R19" i="38"/>
  <c r="AE19" i="38"/>
  <c r="E19" i="39"/>
  <c r="S19" i="38"/>
  <c r="AF19" i="38"/>
  <c r="F19" i="39"/>
  <c r="T19" i="38"/>
  <c r="AG19" i="38"/>
  <c r="G19" i="39"/>
  <c r="U19" i="38"/>
  <c r="AH19" i="38"/>
  <c r="H19" i="39"/>
  <c r="V19" i="38"/>
  <c r="AI19" i="38"/>
  <c r="I19" i="39"/>
  <c r="W19" i="38"/>
  <c r="AJ19" i="38"/>
  <c r="J19" i="39"/>
  <c r="X19" i="38"/>
  <c r="AK19" i="38"/>
  <c r="K19" i="39"/>
  <c r="Y19" i="38"/>
  <c r="AL19" i="38"/>
  <c r="L19" i="39"/>
  <c r="Z19" i="38"/>
  <c r="AM19" i="38"/>
  <c r="M19" i="39"/>
  <c r="AA19" i="38"/>
  <c r="AN19" i="38"/>
  <c r="N19" i="39"/>
  <c r="BO19" i="37"/>
  <c r="JB19" i="37"/>
  <c r="B20" i="2"/>
  <c r="C19" i="37"/>
  <c r="BP19" i="37"/>
  <c r="EC19" i="37"/>
  <c r="GP19" i="37"/>
  <c r="JC19" i="37"/>
  <c r="C20" i="2"/>
  <c r="D19" i="37"/>
  <c r="BQ19" i="37"/>
  <c r="ED19" i="37"/>
  <c r="GQ19" i="37"/>
  <c r="JD19" i="37"/>
  <c r="D20" i="2"/>
  <c r="E19" i="37"/>
  <c r="BR19" i="37"/>
  <c r="EE19" i="37"/>
  <c r="GR19" i="37"/>
  <c r="JE19" i="37"/>
  <c r="E20" i="2"/>
  <c r="F19" i="37"/>
  <c r="BS19" i="37"/>
  <c r="EF19" i="37"/>
  <c r="GS19" i="37"/>
  <c r="JF19" i="37"/>
  <c r="F20" i="2"/>
  <c r="G19" i="37"/>
  <c r="BT19" i="37"/>
  <c r="EG19" i="37"/>
  <c r="GT19" i="37"/>
  <c r="JG19" i="37"/>
  <c r="G20" i="2"/>
  <c r="H19" i="37"/>
  <c r="BU19" i="37"/>
  <c r="EH19" i="37"/>
  <c r="GU19" i="37"/>
  <c r="JH19" i="37"/>
  <c r="H20" i="2"/>
  <c r="I19" i="37"/>
  <c r="BV19" i="37"/>
  <c r="GV19" i="37"/>
  <c r="JI19" i="37"/>
  <c r="I20" i="2"/>
  <c r="J19" i="37"/>
  <c r="BW19" i="37"/>
  <c r="EJ19" i="37"/>
  <c r="GW19" i="37"/>
  <c r="JJ19" i="37"/>
  <c r="J20" i="2"/>
  <c r="K19" i="37"/>
  <c r="BX19" i="37"/>
  <c r="EK19" i="37"/>
  <c r="GX19" i="37"/>
  <c r="JK19" i="37"/>
  <c r="K20" i="2"/>
  <c r="L19" i="37"/>
  <c r="BY19" i="37"/>
  <c r="EL19" i="37"/>
  <c r="GY19" i="37"/>
  <c r="JL19" i="37"/>
  <c r="L20" i="2"/>
  <c r="M19" i="37"/>
  <c r="BZ19" i="37"/>
  <c r="EM19" i="37"/>
  <c r="GZ19" i="37"/>
  <c r="JM19" i="37"/>
  <c r="M20" i="2"/>
  <c r="N19" i="37"/>
  <c r="CA19" i="37"/>
  <c r="EN19" i="37"/>
  <c r="HA19" i="37"/>
  <c r="JN19" i="37"/>
  <c r="N20" i="2"/>
  <c r="O19" i="37"/>
  <c r="B19" i="38"/>
  <c r="BQ19" i="2"/>
  <c r="DC19" i="2"/>
  <c r="DD19" i="2"/>
  <c r="O19" i="39"/>
  <c r="C19" i="38"/>
  <c r="P19" i="39"/>
  <c r="D19" i="38"/>
  <c r="Q19" i="39"/>
  <c r="E19" i="38"/>
  <c r="R19" i="39"/>
  <c r="F19" i="38"/>
  <c r="S19" i="39"/>
  <c r="G19" i="38"/>
  <c r="T19" i="39"/>
  <c r="H19" i="38"/>
  <c r="U19" i="39"/>
  <c r="I19" i="38"/>
  <c r="V19" i="39"/>
  <c r="J19" i="38"/>
  <c r="W19" i="39"/>
  <c r="K19" i="38"/>
  <c r="X19" i="39"/>
  <c r="L19" i="38"/>
  <c r="Y19" i="39"/>
  <c r="M19" i="38"/>
  <c r="Z19" i="39"/>
  <c r="N19" i="38"/>
  <c r="AA19" i="39"/>
  <c r="CB19" i="37"/>
  <c r="JO19" i="37"/>
  <c r="O20" i="2"/>
  <c r="P19" i="37"/>
  <c r="CC19" i="37"/>
  <c r="EP19" i="37"/>
  <c r="HC19" i="37"/>
  <c r="JP19" i="37"/>
  <c r="P20" i="2"/>
  <c r="Q19" i="37"/>
  <c r="CD19" i="37"/>
  <c r="EQ19" i="37"/>
  <c r="HD19" i="37"/>
  <c r="JQ19" i="37"/>
  <c r="Q20" i="2"/>
  <c r="R19" i="37"/>
  <c r="CE19" i="37"/>
  <c r="ER19" i="37"/>
  <c r="HE19" i="37"/>
  <c r="JR19" i="37"/>
  <c r="R20" i="2"/>
  <c r="S19" i="37"/>
  <c r="CF19" i="37"/>
  <c r="ES19" i="37"/>
  <c r="HF19" i="37"/>
  <c r="JS19" i="37"/>
  <c r="S20" i="2"/>
  <c r="T19" i="37"/>
  <c r="CG19" i="37"/>
  <c r="ET19" i="37"/>
  <c r="HG19" i="37"/>
  <c r="JT19" i="37"/>
  <c r="T20" i="2"/>
  <c r="U19" i="37"/>
  <c r="CH19" i="37"/>
  <c r="EU19" i="37"/>
  <c r="HH19" i="37"/>
  <c r="JU19" i="37"/>
  <c r="U20" i="2"/>
  <c r="V19" i="37"/>
  <c r="CI19" i="37"/>
  <c r="HI19" i="37"/>
  <c r="JV19" i="37"/>
  <c r="V20" i="2"/>
  <c r="W19" i="37"/>
  <c r="CJ19" i="37"/>
  <c r="EW19" i="37"/>
  <c r="HJ19" i="37"/>
  <c r="JW19" i="37"/>
  <c r="W20" i="2"/>
  <c r="X19" i="37"/>
  <c r="CK19" i="37"/>
  <c r="EX19" i="37"/>
  <c r="HK19" i="37"/>
  <c r="JX19" i="37"/>
  <c r="X20" i="2"/>
  <c r="Y19" i="37"/>
  <c r="CL19" i="37"/>
  <c r="EY19" i="37"/>
  <c r="HL19" i="37"/>
  <c r="JY19" i="37"/>
  <c r="Y20" i="2"/>
  <c r="Z19" i="37"/>
  <c r="CM19" i="37"/>
  <c r="EZ19" i="37"/>
  <c r="HM19" i="37"/>
  <c r="JZ19" i="37"/>
  <c r="Z20" i="2"/>
  <c r="AA19" i="37"/>
  <c r="CN19" i="37"/>
  <c r="FA19" i="37"/>
  <c r="HN19" i="37"/>
  <c r="KA19" i="37"/>
  <c r="AA20" i="2"/>
  <c r="AB19" i="37"/>
  <c r="AB19" i="39"/>
  <c r="AC19" i="39"/>
  <c r="AD19" i="39"/>
  <c r="AE19" i="39"/>
  <c r="AF19" i="39"/>
  <c r="AG19" i="39"/>
  <c r="AH19" i="39"/>
  <c r="AI19" i="39"/>
  <c r="AJ19" i="39"/>
  <c r="AK19" i="39"/>
  <c r="AL19" i="39"/>
  <c r="AM19" i="39"/>
  <c r="AN19" i="39"/>
  <c r="CO19" i="37"/>
  <c r="KB19" i="37"/>
  <c r="AB20" i="2"/>
  <c r="AC19" i="37"/>
  <c r="CP19" i="37"/>
  <c r="FC19" i="37"/>
  <c r="HP19" i="37"/>
  <c r="KC19" i="37"/>
  <c r="AC20" i="2"/>
  <c r="AD19" i="37"/>
  <c r="CQ19" i="37"/>
  <c r="FD19" i="37"/>
  <c r="HQ19" i="37"/>
  <c r="KD19" i="37"/>
  <c r="AD20" i="2"/>
  <c r="AE19" i="37"/>
  <c r="CR19" i="37"/>
  <c r="FE19" i="37"/>
  <c r="HR19" i="37"/>
  <c r="KE19" i="37"/>
  <c r="AE20" i="2"/>
  <c r="AF19" i="37"/>
  <c r="CS19" i="37"/>
  <c r="FF19" i="37"/>
  <c r="HS19" i="37"/>
  <c r="KF19" i="37"/>
  <c r="AF20" i="2"/>
  <c r="AG19" i="37"/>
  <c r="CT19" i="37"/>
  <c r="FG19" i="37"/>
  <c r="HT19" i="37"/>
  <c r="KG19" i="37"/>
  <c r="AG20" i="2"/>
  <c r="AH19" i="37"/>
  <c r="CU19" i="37"/>
  <c r="FH19" i="37"/>
  <c r="HU19" i="37"/>
  <c r="KH19" i="37"/>
  <c r="AH20" i="2"/>
  <c r="AI19" i="37"/>
  <c r="CV19" i="37"/>
  <c r="HV19" i="37"/>
  <c r="KI19" i="37"/>
  <c r="AI20" i="2"/>
  <c r="AJ19" i="37"/>
  <c r="CW19" i="37"/>
  <c r="FJ19" i="37"/>
  <c r="HW19" i="37"/>
  <c r="KJ19" i="37"/>
  <c r="AJ20" i="2"/>
  <c r="AK19" i="37"/>
  <c r="CX19" i="37"/>
  <c r="FK19" i="37"/>
  <c r="HX19" i="37"/>
  <c r="KK19" i="37"/>
  <c r="AK20" i="2"/>
  <c r="AL19" i="37"/>
  <c r="CY19" i="37"/>
  <c r="FL19" i="37"/>
  <c r="HY19" i="37"/>
  <c r="KL19" i="37"/>
  <c r="AL20" i="2"/>
  <c r="AM19" i="37"/>
  <c r="CZ19" i="37"/>
  <c r="FM19" i="37"/>
  <c r="HZ19" i="37"/>
  <c r="KM19" i="37"/>
  <c r="AM20" i="2"/>
  <c r="AN19" i="37"/>
  <c r="DA19" i="37"/>
  <c r="FN19" i="37"/>
  <c r="IA19" i="37"/>
  <c r="KN19" i="37"/>
  <c r="AN20" i="2"/>
  <c r="AO19" i="37"/>
  <c r="AO19" i="38"/>
  <c r="AO19" i="39"/>
  <c r="AP19" i="38"/>
  <c r="AP19" i="39"/>
  <c r="AQ19" i="38"/>
  <c r="AQ19" i="39"/>
  <c r="AR19" i="38"/>
  <c r="AR19" i="39"/>
  <c r="AS19" i="38"/>
  <c r="AS19" i="39"/>
  <c r="AT19" i="38"/>
  <c r="AT19" i="39"/>
  <c r="AU19" i="38"/>
  <c r="AU19" i="39"/>
  <c r="AV19" i="38"/>
  <c r="AV19" i="39"/>
  <c r="AW19" i="38"/>
  <c r="AW19" i="39"/>
  <c r="AX19" i="38"/>
  <c r="AX19" i="39"/>
  <c r="AY19" i="38"/>
  <c r="AY19" i="39"/>
  <c r="AZ19" i="38"/>
  <c r="AZ19" i="39"/>
  <c r="BA19" i="38"/>
  <c r="BA19" i="39"/>
  <c r="DB19" i="37"/>
  <c r="AO20" i="2"/>
  <c r="AP19" i="37"/>
  <c r="DC19" i="37"/>
  <c r="FP19" i="37"/>
  <c r="IC19" i="37"/>
  <c r="AP20" i="2"/>
  <c r="AQ19" i="37"/>
  <c r="DD19" i="37"/>
  <c r="FQ19" i="37"/>
  <c r="ID19" i="37"/>
  <c r="AQ20" i="2"/>
  <c r="AR19" i="37"/>
  <c r="DE19" i="37"/>
  <c r="FR19" i="37"/>
  <c r="IE19" i="37"/>
  <c r="AR20" i="2"/>
  <c r="AS19" i="37"/>
  <c r="DF19" i="37"/>
  <c r="FS19" i="37"/>
  <c r="IF19" i="37"/>
  <c r="AS20" i="2"/>
  <c r="AT19" i="37"/>
  <c r="DG19" i="37"/>
  <c r="FT19" i="37"/>
  <c r="IG19" i="37"/>
  <c r="AT20" i="2"/>
  <c r="AU19" i="37"/>
  <c r="DH19" i="37"/>
  <c r="FU19" i="37"/>
  <c r="IH19" i="37"/>
  <c r="AU20" i="2"/>
  <c r="AV19" i="37"/>
  <c r="DI19" i="37"/>
  <c r="II19" i="37"/>
  <c r="AV20" i="2"/>
  <c r="AW19" i="37"/>
  <c r="DJ19" i="37"/>
  <c r="FW19" i="37"/>
  <c r="IJ19" i="37"/>
  <c r="AW20" i="2"/>
  <c r="AX19" i="37"/>
  <c r="DK19" i="37"/>
  <c r="FX19" i="37"/>
  <c r="IK19" i="37"/>
  <c r="AX20" i="2"/>
  <c r="AY19" i="37"/>
  <c r="DL19" i="37"/>
  <c r="FY19" i="37"/>
  <c r="IL19" i="37"/>
  <c r="AY20" i="2"/>
  <c r="AZ19" i="37"/>
  <c r="DM19" i="37"/>
  <c r="FZ19" i="37"/>
  <c r="IM19" i="37"/>
  <c r="AZ20" i="2"/>
  <c r="BA19" i="37"/>
  <c r="DN19" i="37"/>
  <c r="GA19" i="37"/>
  <c r="IN19" i="37"/>
  <c r="BA20" i="2"/>
  <c r="BC19" i="37"/>
  <c r="DP19" i="37"/>
  <c r="GC19" i="37"/>
  <c r="IP19" i="37"/>
  <c r="LC19" i="37"/>
  <c r="BC20" i="2"/>
  <c r="BD19" i="37"/>
  <c r="DQ19" i="37"/>
  <c r="GD19" i="37"/>
  <c r="IQ19" i="37"/>
  <c r="LD19" i="37"/>
  <c r="BD20" i="2"/>
  <c r="BE19" i="37"/>
  <c r="DR19" i="37"/>
  <c r="GE19" i="37"/>
  <c r="IR19" i="37"/>
  <c r="LE19" i="37"/>
  <c r="BE20" i="2"/>
  <c r="BF19" i="37"/>
  <c r="DS19" i="37"/>
  <c r="GF19" i="37"/>
  <c r="IS19" i="37"/>
  <c r="LF19" i="37"/>
  <c r="BF20" i="2"/>
  <c r="BG19" i="37"/>
  <c r="DT19" i="37"/>
  <c r="GG19" i="37"/>
  <c r="IT19" i="37"/>
  <c r="LG19" i="37"/>
  <c r="BG20" i="2"/>
  <c r="BH19" i="37"/>
  <c r="DU19" i="37"/>
  <c r="GH19" i="37"/>
  <c r="IU19" i="37"/>
  <c r="LH19" i="37"/>
  <c r="BH20" i="2"/>
  <c r="BI19" i="37"/>
  <c r="DV19" i="37"/>
  <c r="IV19" i="37"/>
  <c r="LI19" i="37"/>
  <c r="BI20" i="2"/>
  <c r="BJ19" i="37"/>
  <c r="DW19" i="37"/>
  <c r="GJ19" i="37"/>
  <c r="IW19" i="37"/>
  <c r="LJ19" i="37"/>
  <c r="BJ20" i="2"/>
  <c r="BK19" i="37"/>
  <c r="DX19" i="37"/>
  <c r="GK19" i="37"/>
  <c r="IX19" i="37"/>
  <c r="LK19" i="37"/>
  <c r="BK20" i="2"/>
  <c r="BL19" i="37"/>
  <c r="DY19" i="37"/>
  <c r="GL19" i="37"/>
  <c r="IY19" i="37"/>
  <c r="LL19" i="37"/>
  <c r="BL20" i="2"/>
  <c r="BM19" i="37"/>
  <c r="DZ19" i="37"/>
  <c r="GM19" i="37"/>
  <c r="IZ19" i="37"/>
  <c r="LM19" i="37"/>
  <c r="BM20" i="2"/>
  <c r="BN19" i="37"/>
  <c r="EA19" i="37"/>
  <c r="GN19" i="37"/>
  <c r="JA19" i="37"/>
  <c r="LN19" i="37"/>
  <c r="BN20" i="2"/>
  <c r="BO20" i="2"/>
  <c r="BB20" i="37"/>
  <c r="BB20" i="38"/>
  <c r="BB20" i="39"/>
  <c r="BC20" i="38"/>
  <c r="BC20" i="39"/>
  <c r="BD20" i="38"/>
  <c r="BD20" i="39"/>
  <c r="BE20" i="38"/>
  <c r="BE20" i="39"/>
  <c r="BF20" i="38"/>
  <c r="BF20" i="39"/>
  <c r="BG20" i="38"/>
  <c r="BG20" i="39"/>
  <c r="BH20" i="38"/>
  <c r="BH20" i="39"/>
  <c r="BI20" i="38"/>
  <c r="BI20" i="39"/>
  <c r="BJ20" i="38"/>
  <c r="BJ20" i="39"/>
  <c r="BK20" i="38"/>
  <c r="BK20" i="39"/>
  <c r="BL20" i="38"/>
  <c r="BL20" i="39"/>
  <c r="BM20" i="38"/>
  <c r="BM20" i="39"/>
  <c r="BN20" i="38"/>
  <c r="BN20" i="39"/>
  <c r="DO20" i="37"/>
  <c r="LB20" i="37"/>
  <c r="BB21" i="2"/>
  <c r="B20" i="37"/>
  <c r="O20" i="38"/>
  <c r="AB20" i="38"/>
  <c r="BP20" i="2"/>
  <c r="DE20" i="2"/>
  <c r="DG20" i="2"/>
  <c r="B20" i="39"/>
  <c r="P20" i="38"/>
  <c r="AC20" i="38"/>
  <c r="C20" i="39"/>
  <c r="Q20" i="38"/>
  <c r="AD20" i="38"/>
  <c r="D20" i="39"/>
  <c r="R20" i="38"/>
  <c r="AE20" i="38"/>
  <c r="E20" i="39"/>
  <c r="S20" i="38"/>
  <c r="AF20" i="38"/>
  <c r="F20" i="39"/>
  <c r="T20" i="38"/>
  <c r="AG20" i="38"/>
  <c r="G20" i="39"/>
  <c r="U20" i="38"/>
  <c r="AH20" i="38"/>
  <c r="H20" i="39"/>
  <c r="V20" i="38"/>
  <c r="AI20" i="38"/>
  <c r="I20" i="39"/>
  <c r="W20" i="38"/>
  <c r="AJ20" i="38"/>
  <c r="J20" i="39"/>
  <c r="X20" i="38"/>
  <c r="AK20" i="38"/>
  <c r="K20" i="39"/>
  <c r="Y20" i="38"/>
  <c r="AL20" i="38"/>
  <c r="L20" i="39"/>
  <c r="Z20" i="38"/>
  <c r="AM20" i="38"/>
  <c r="M20" i="39"/>
  <c r="AA20" i="38"/>
  <c r="AN20" i="38"/>
  <c r="N20" i="39"/>
  <c r="BO20" i="37"/>
  <c r="JB20" i="37"/>
  <c r="B21" i="2"/>
  <c r="C20" i="37"/>
  <c r="BP20" i="37"/>
  <c r="EC20" i="37"/>
  <c r="GP20" i="37"/>
  <c r="JC20" i="37"/>
  <c r="C21" i="2"/>
  <c r="D20" i="37"/>
  <c r="BQ20" i="37"/>
  <c r="ED20" i="37"/>
  <c r="GQ20" i="37"/>
  <c r="JD20" i="37"/>
  <c r="D21" i="2"/>
  <c r="E20" i="37"/>
  <c r="BR20" i="37"/>
  <c r="EE20" i="37"/>
  <c r="GR20" i="37"/>
  <c r="JE20" i="37"/>
  <c r="E21" i="2"/>
  <c r="F20" i="37"/>
  <c r="BS20" i="37"/>
  <c r="EF20" i="37"/>
  <c r="GS20" i="37"/>
  <c r="JF20" i="37"/>
  <c r="F21" i="2"/>
  <c r="G20" i="37"/>
  <c r="BT20" i="37"/>
  <c r="EG20" i="37"/>
  <c r="GT20" i="37"/>
  <c r="JG20" i="37"/>
  <c r="G21" i="2"/>
  <c r="H20" i="37"/>
  <c r="BU20" i="37"/>
  <c r="EH20" i="37"/>
  <c r="GU20" i="37"/>
  <c r="JH20" i="37"/>
  <c r="H21" i="2"/>
  <c r="I20" i="37"/>
  <c r="BV20" i="37"/>
  <c r="GV20" i="37"/>
  <c r="JI20" i="37"/>
  <c r="I21" i="2"/>
  <c r="J20" i="37"/>
  <c r="BW20" i="37"/>
  <c r="EJ20" i="37"/>
  <c r="GW20" i="37"/>
  <c r="JJ20" i="37"/>
  <c r="J21" i="2"/>
  <c r="K20" i="37"/>
  <c r="BX20" i="37"/>
  <c r="EK20" i="37"/>
  <c r="GX20" i="37"/>
  <c r="JK20" i="37"/>
  <c r="K21" i="2"/>
  <c r="L20" i="37"/>
  <c r="BY20" i="37"/>
  <c r="EL20" i="37"/>
  <c r="GY20" i="37"/>
  <c r="JL20" i="37"/>
  <c r="L21" i="2"/>
  <c r="M20" i="37"/>
  <c r="BZ20" i="37"/>
  <c r="EM20" i="37"/>
  <c r="GZ20" i="37"/>
  <c r="JM20" i="37"/>
  <c r="M21" i="2"/>
  <c r="N20" i="37"/>
  <c r="CA20" i="37"/>
  <c r="EN20" i="37"/>
  <c r="HA20" i="37"/>
  <c r="JN20" i="37"/>
  <c r="N21" i="2"/>
  <c r="O20" i="37"/>
  <c r="B20" i="38"/>
  <c r="BQ20" i="2"/>
  <c r="DC20" i="2"/>
  <c r="DD20" i="2"/>
  <c r="O20" i="39"/>
  <c r="C20" i="38"/>
  <c r="P20" i="39"/>
  <c r="D20" i="38"/>
  <c r="Q20" i="39"/>
  <c r="E20" i="38"/>
  <c r="R20" i="39"/>
  <c r="F20" i="38"/>
  <c r="S20" i="39"/>
  <c r="G20" i="38"/>
  <c r="T20" i="39"/>
  <c r="H20" i="38"/>
  <c r="U20" i="39"/>
  <c r="I20" i="38"/>
  <c r="V20" i="39"/>
  <c r="J20" i="38"/>
  <c r="W20" i="39"/>
  <c r="K20" i="38"/>
  <c r="X20" i="39"/>
  <c r="L20" i="38"/>
  <c r="Y20" i="39"/>
  <c r="M20" i="38"/>
  <c r="Z20" i="39"/>
  <c r="N20" i="38"/>
  <c r="AA20" i="39"/>
  <c r="CB20" i="37"/>
  <c r="JO20" i="37"/>
  <c r="O21" i="2"/>
  <c r="P20" i="37"/>
  <c r="CC20" i="37"/>
  <c r="EP20" i="37"/>
  <c r="HC20" i="37"/>
  <c r="JP20" i="37"/>
  <c r="P21" i="2"/>
  <c r="Q20" i="37"/>
  <c r="CD20" i="37"/>
  <c r="EQ20" i="37"/>
  <c r="HD20" i="37"/>
  <c r="JQ20" i="37"/>
  <c r="Q21" i="2"/>
  <c r="R20" i="37"/>
  <c r="CE20" i="37"/>
  <c r="ER20" i="37"/>
  <c r="HE20" i="37"/>
  <c r="JR20" i="37"/>
  <c r="R21" i="2"/>
  <c r="S20" i="37"/>
  <c r="CF20" i="37"/>
  <c r="ES20" i="37"/>
  <c r="HF20" i="37"/>
  <c r="JS20" i="37"/>
  <c r="S21" i="2"/>
  <c r="T20" i="37"/>
  <c r="CG20" i="37"/>
  <c r="ET20" i="37"/>
  <c r="HG20" i="37"/>
  <c r="JT20" i="37"/>
  <c r="T21" i="2"/>
  <c r="U20" i="37"/>
  <c r="CH20" i="37"/>
  <c r="EU20" i="37"/>
  <c r="HH20" i="37"/>
  <c r="JU20" i="37"/>
  <c r="U21" i="2"/>
  <c r="V20" i="37"/>
  <c r="CI20" i="37"/>
  <c r="HI20" i="37"/>
  <c r="JV20" i="37"/>
  <c r="V21" i="2"/>
  <c r="W20" i="37"/>
  <c r="CJ20" i="37"/>
  <c r="EW20" i="37"/>
  <c r="HJ20" i="37"/>
  <c r="JW20" i="37"/>
  <c r="W21" i="2"/>
  <c r="X20" i="37"/>
  <c r="CK20" i="37"/>
  <c r="EX20" i="37"/>
  <c r="HK20" i="37"/>
  <c r="JX20" i="37"/>
  <c r="X21" i="2"/>
  <c r="Y20" i="37"/>
  <c r="CL20" i="37"/>
  <c r="EY20" i="37"/>
  <c r="HL20" i="37"/>
  <c r="JY20" i="37"/>
  <c r="Y21" i="2"/>
  <c r="Z20" i="37"/>
  <c r="CM20" i="37"/>
  <c r="EZ20" i="37"/>
  <c r="HM20" i="37"/>
  <c r="JZ20" i="37"/>
  <c r="Z21" i="2"/>
  <c r="AA20" i="37"/>
  <c r="CN20" i="37"/>
  <c r="FA20" i="37"/>
  <c r="HN20" i="37"/>
  <c r="KA20" i="37"/>
  <c r="AA21" i="2"/>
  <c r="AB20" i="37"/>
  <c r="AB20" i="39"/>
  <c r="AC20" i="39"/>
  <c r="AD20" i="39"/>
  <c r="AE20" i="39"/>
  <c r="AF20" i="39"/>
  <c r="AG20" i="39"/>
  <c r="AH20" i="39"/>
  <c r="AI20" i="39"/>
  <c r="AJ20" i="39"/>
  <c r="AK20" i="39"/>
  <c r="AL20" i="39"/>
  <c r="AM20" i="39"/>
  <c r="AN20" i="39"/>
  <c r="CO20" i="37"/>
  <c r="KB20" i="37"/>
  <c r="AB21" i="2"/>
  <c r="AC20" i="37"/>
  <c r="CP20" i="37"/>
  <c r="FC20" i="37"/>
  <c r="HP20" i="37"/>
  <c r="KC20" i="37"/>
  <c r="AC21" i="2"/>
  <c r="AD20" i="37"/>
  <c r="CQ20" i="37"/>
  <c r="FD20" i="37"/>
  <c r="HQ20" i="37"/>
  <c r="KD20" i="37"/>
  <c r="AD21" i="2"/>
  <c r="AE20" i="37"/>
  <c r="CR20" i="37"/>
  <c r="FE20" i="37"/>
  <c r="HR20" i="37"/>
  <c r="KE20" i="37"/>
  <c r="AE21" i="2"/>
  <c r="AF20" i="37"/>
  <c r="CS20" i="37"/>
  <c r="FF20" i="37"/>
  <c r="HS20" i="37"/>
  <c r="KF20" i="37"/>
  <c r="AF21" i="2"/>
  <c r="AG20" i="37"/>
  <c r="CT20" i="37"/>
  <c r="FG20" i="37"/>
  <c r="HT20" i="37"/>
  <c r="KG20" i="37"/>
  <c r="AG21" i="2"/>
  <c r="AH20" i="37"/>
  <c r="CU20" i="37"/>
  <c r="FH20" i="37"/>
  <c r="HU20" i="37"/>
  <c r="KH20" i="37"/>
  <c r="AH21" i="2"/>
  <c r="AI20" i="37"/>
  <c r="CV20" i="37"/>
  <c r="HV20" i="37"/>
  <c r="KI20" i="37"/>
  <c r="AI21" i="2"/>
  <c r="AJ20" i="37"/>
  <c r="CW20" i="37"/>
  <c r="FJ20" i="37"/>
  <c r="HW20" i="37"/>
  <c r="KJ20" i="37"/>
  <c r="AJ21" i="2"/>
  <c r="AK20" i="37"/>
  <c r="CX20" i="37"/>
  <c r="FK20" i="37"/>
  <c r="HX20" i="37"/>
  <c r="KK20" i="37"/>
  <c r="AK21" i="2"/>
  <c r="AL20" i="37"/>
  <c r="CY20" i="37"/>
  <c r="FL20" i="37"/>
  <c r="HY20" i="37"/>
  <c r="KL20" i="37"/>
  <c r="AL21" i="2"/>
  <c r="AM20" i="37"/>
  <c r="CZ20" i="37"/>
  <c r="FM20" i="37"/>
  <c r="HZ20" i="37"/>
  <c r="KM20" i="37"/>
  <c r="AM21" i="2"/>
  <c r="AN20" i="37"/>
  <c r="DA20" i="37"/>
  <c r="FN20" i="37"/>
  <c r="IA20" i="37"/>
  <c r="KN20" i="37"/>
  <c r="AN21" i="2"/>
  <c r="AO20" i="37"/>
  <c r="AO20" i="38"/>
  <c r="AO20" i="39"/>
  <c r="AP20" i="38"/>
  <c r="AP20" i="39"/>
  <c r="AQ20" i="38"/>
  <c r="AQ20" i="39"/>
  <c r="AR20" i="38"/>
  <c r="AR20" i="39"/>
  <c r="AS20" i="38"/>
  <c r="AS20" i="39"/>
  <c r="AT20" i="38"/>
  <c r="AT20" i="39"/>
  <c r="AU20" i="38"/>
  <c r="AU20" i="39"/>
  <c r="AV20" i="38"/>
  <c r="AV20" i="39"/>
  <c r="AW20" i="38"/>
  <c r="AW20" i="39"/>
  <c r="AX20" i="38"/>
  <c r="AX20" i="39"/>
  <c r="AY20" i="38"/>
  <c r="AY20" i="39"/>
  <c r="AZ20" i="38"/>
  <c r="AZ20" i="39"/>
  <c r="BA20" i="38"/>
  <c r="BA20" i="39"/>
  <c r="DB20" i="37"/>
  <c r="AO21" i="2"/>
  <c r="AP20" i="37"/>
  <c r="DC20" i="37"/>
  <c r="FP20" i="37"/>
  <c r="IC20" i="37"/>
  <c r="AP21" i="2"/>
  <c r="AQ20" i="37"/>
  <c r="DD20" i="37"/>
  <c r="FQ20" i="37"/>
  <c r="ID20" i="37"/>
  <c r="AQ21" i="2"/>
  <c r="AR20" i="37"/>
  <c r="DE20" i="37"/>
  <c r="FR20" i="37"/>
  <c r="IE20" i="37"/>
  <c r="AR21" i="2"/>
  <c r="AS20" i="37"/>
  <c r="DF20" i="37"/>
  <c r="FS20" i="37"/>
  <c r="IF20" i="37"/>
  <c r="AS21" i="2"/>
  <c r="AT20" i="37"/>
  <c r="DG20" i="37"/>
  <c r="FT20" i="37"/>
  <c r="IG20" i="37"/>
  <c r="AT21" i="2"/>
  <c r="AU20" i="37"/>
  <c r="DH20" i="37"/>
  <c r="FU20" i="37"/>
  <c r="IH20" i="37"/>
  <c r="AU21" i="2"/>
  <c r="AV20" i="37"/>
  <c r="DI20" i="37"/>
  <c r="II20" i="37"/>
  <c r="AV21" i="2"/>
  <c r="AW20" i="37"/>
  <c r="DJ20" i="37"/>
  <c r="FW20" i="37"/>
  <c r="IJ20" i="37"/>
  <c r="AW21" i="2"/>
  <c r="AX20" i="37"/>
  <c r="DK20" i="37"/>
  <c r="FX20" i="37"/>
  <c r="IK20" i="37"/>
  <c r="AX21" i="2"/>
  <c r="AY20" i="37"/>
  <c r="DL20" i="37"/>
  <c r="FY20" i="37"/>
  <c r="IL20" i="37"/>
  <c r="AY21" i="2"/>
  <c r="AZ20" i="37"/>
  <c r="DM20" i="37"/>
  <c r="FZ20" i="37"/>
  <c r="IM20" i="37"/>
  <c r="AZ21" i="2"/>
  <c r="BA20" i="37"/>
  <c r="DN20" i="37"/>
  <c r="GA20" i="37"/>
  <c r="IN20" i="37"/>
  <c r="BA21" i="2"/>
  <c r="BC20" i="37"/>
  <c r="DP20" i="37"/>
  <c r="GC20" i="37"/>
  <c r="IP20" i="37"/>
  <c r="LC20" i="37"/>
  <c r="BC21" i="2"/>
  <c r="BD20" i="37"/>
  <c r="DQ20" i="37"/>
  <c r="GD20" i="37"/>
  <c r="IQ20" i="37"/>
  <c r="LD20" i="37"/>
  <c r="BD21" i="2"/>
  <c r="BE20" i="37"/>
  <c r="DR20" i="37"/>
  <c r="GE20" i="37"/>
  <c r="IR20" i="37"/>
  <c r="LE20" i="37"/>
  <c r="BE21" i="2"/>
  <c r="BF20" i="37"/>
  <c r="DS20" i="37"/>
  <c r="GF20" i="37"/>
  <c r="IS20" i="37"/>
  <c r="LF20" i="37"/>
  <c r="BF21" i="2"/>
  <c r="BG20" i="37"/>
  <c r="DT20" i="37"/>
  <c r="GG20" i="37"/>
  <c r="IT20" i="37"/>
  <c r="LG20" i="37"/>
  <c r="BG21" i="2"/>
  <c r="BH20" i="37"/>
  <c r="DU20" i="37"/>
  <c r="GH20" i="37"/>
  <c r="IU20" i="37"/>
  <c r="LH20" i="37"/>
  <c r="BH21" i="2"/>
  <c r="BI20" i="37"/>
  <c r="DV20" i="37"/>
  <c r="IV20" i="37"/>
  <c r="LI20" i="37"/>
  <c r="BI21" i="2"/>
  <c r="BJ20" i="37"/>
  <c r="DW20" i="37"/>
  <c r="GJ20" i="37"/>
  <c r="IW20" i="37"/>
  <c r="LJ20" i="37"/>
  <c r="BJ21" i="2"/>
  <c r="BK20" i="37"/>
  <c r="DX20" i="37"/>
  <c r="GK20" i="37"/>
  <c r="IX20" i="37"/>
  <c r="LK20" i="37"/>
  <c r="BK21" i="2"/>
  <c r="BL20" i="37"/>
  <c r="DY20" i="37"/>
  <c r="GL20" i="37"/>
  <c r="IY20" i="37"/>
  <c r="LL20" i="37"/>
  <c r="BL21" i="2"/>
  <c r="BM20" i="37"/>
  <c r="DZ20" i="37"/>
  <c r="GM20" i="37"/>
  <c r="IZ20" i="37"/>
  <c r="LM20" i="37"/>
  <c r="BM21" i="2"/>
  <c r="BN20" i="37"/>
  <c r="EA20" i="37"/>
  <c r="GN20" i="37"/>
  <c r="JA20" i="37"/>
  <c r="LN20" i="37"/>
  <c r="BN21" i="2"/>
  <c r="BO21" i="2"/>
  <c r="BB21" i="37"/>
  <c r="BB21" i="38"/>
  <c r="BB21" i="39"/>
  <c r="BC21" i="38"/>
  <c r="BC21" i="39"/>
  <c r="BD21" i="38"/>
  <c r="BD21" i="39"/>
  <c r="BE21" i="38"/>
  <c r="BE21" i="39"/>
  <c r="BF21" i="38"/>
  <c r="BF21" i="39"/>
  <c r="BG21" i="38"/>
  <c r="BG21" i="39"/>
  <c r="BH21" i="38"/>
  <c r="BH21" i="39"/>
  <c r="BI21" i="38"/>
  <c r="BI21" i="39"/>
  <c r="BJ21" i="38"/>
  <c r="BJ21" i="39"/>
  <c r="BK21" i="38"/>
  <c r="BK21" i="39"/>
  <c r="BL21" i="38"/>
  <c r="BL21" i="39"/>
  <c r="BM21" i="38"/>
  <c r="BM21" i="39"/>
  <c r="BN21" i="38"/>
  <c r="BN21" i="39"/>
  <c r="DO21" i="37"/>
  <c r="LB21" i="37"/>
  <c r="BB22" i="2"/>
  <c r="B21" i="37"/>
  <c r="O21" i="38"/>
  <c r="AB21" i="38"/>
  <c r="BP21" i="2"/>
  <c r="DE21" i="2"/>
  <c r="DG21" i="2"/>
  <c r="B21" i="39"/>
  <c r="P21" i="38"/>
  <c r="AC21" i="38"/>
  <c r="C21" i="39"/>
  <c r="Q21" i="38"/>
  <c r="AD21" i="38"/>
  <c r="D21" i="39"/>
  <c r="R21" i="38"/>
  <c r="AE21" i="38"/>
  <c r="E21" i="39"/>
  <c r="S21" i="38"/>
  <c r="AF21" i="38"/>
  <c r="F21" i="39"/>
  <c r="T21" i="38"/>
  <c r="AG21" i="38"/>
  <c r="G21" i="39"/>
  <c r="U21" i="38"/>
  <c r="AH21" i="38"/>
  <c r="H21" i="39"/>
  <c r="V21" i="38"/>
  <c r="AI21" i="38"/>
  <c r="I21" i="39"/>
  <c r="W21" i="38"/>
  <c r="AJ21" i="38"/>
  <c r="J21" i="39"/>
  <c r="X21" i="38"/>
  <c r="AK21" i="38"/>
  <c r="K21" i="39"/>
  <c r="Y21" i="38"/>
  <c r="AL21" i="38"/>
  <c r="L21" i="39"/>
  <c r="Z21" i="38"/>
  <c r="AM21" i="38"/>
  <c r="M21" i="39"/>
  <c r="AA21" i="38"/>
  <c r="AN21" i="38"/>
  <c r="N21" i="39"/>
  <c r="BO21" i="37"/>
  <c r="JB21" i="37"/>
  <c r="B22" i="2"/>
  <c r="C21" i="37"/>
  <c r="BP21" i="37"/>
  <c r="EC21" i="37"/>
  <c r="GP21" i="37"/>
  <c r="JC21" i="37"/>
  <c r="C22" i="2"/>
  <c r="D21" i="37"/>
  <c r="BQ21" i="37"/>
  <c r="ED21" i="37"/>
  <c r="GQ21" i="37"/>
  <c r="JD21" i="37"/>
  <c r="D22" i="2"/>
  <c r="E21" i="37"/>
  <c r="BR21" i="37"/>
  <c r="EE21" i="37"/>
  <c r="GR21" i="37"/>
  <c r="JE21" i="37"/>
  <c r="E22" i="2"/>
  <c r="F21" i="37"/>
  <c r="BS21" i="37"/>
  <c r="EF21" i="37"/>
  <c r="GS21" i="37"/>
  <c r="JF21" i="37"/>
  <c r="F22" i="2"/>
  <c r="G21" i="37"/>
  <c r="BT21" i="37"/>
  <c r="EG21" i="37"/>
  <c r="GT21" i="37"/>
  <c r="JG21" i="37"/>
  <c r="G22" i="2"/>
  <c r="H21" i="37"/>
  <c r="BU21" i="37"/>
  <c r="EH21" i="37"/>
  <c r="GU21" i="37"/>
  <c r="JH21" i="37"/>
  <c r="H22" i="2"/>
  <c r="I21" i="37"/>
  <c r="BV21" i="37"/>
  <c r="GV21" i="37"/>
  <c r="JI21" i="37"/>
  <c r="I22" i="2"/>
  <c r="J21" i="37"/>
  <c r="BW21" i="37"/>
  <c r="EJ21" i="37"/>
  <c r="GW21" i="37"/>
  <c r="JJ21" i="37"/>
  <c r="J22" i="2"/>
  <c r="K21" i="37"/>
  <c r="BX21" i="37"/>
  <c r="EK21" i="37"/>
  <c r="GX21" i="37"/>
  <c r="JK21" i="37"/>
  <c r="K22" i="2"/>
  <c r="L21" i="37"/>
  <c r="BY21" i="37"/>
  <c r="EL21" i="37"/>
  <c r="GY21" i="37"/>
  <c r="JL21" i="37"/>
  <c r="L22" i="2"/>
  <c r="M21" i="37"/>
  <c r="BZ21" i="37"/>
  <c r="EM21" i="37"/>
  <c r="GZ21" i="37"/>
  <c r="JM21" i="37"/>
  <c r="M22" i="2"/>
  <c r="N21" i="37"/>
  <c r="CA21" i="37"/>
  <c r="EN21" i="37"/>
  <c r="HA21" i="37"/>
  <c r="JN21" i="37"/>
  <c r="N22" i="2"/>
  <c r="O21" i="37"/>
  <c r="B21" i="38"/>
  <c r="BQ21" i="2"/>
  <c r="DC21" i="2"/>
  <c r="DD21" i="2"/>
  <c r="O21" i="39"/>
  <c r="C21" i="38"/>
  <c r="P21" i="39"/>
  <c r="D21" i="38"/>
  <c r="Q21" i="39"/>
  <c r="E21" i="38"/>
  <c r="R21" i="39"/>
  <c r="F21" i="38"/>
  <c r="S21" i="39"/>
  <c r="G21" i="38"/>
  <c r="T21" i="39"/>
  <c r="H21" i="38"/>
  <c r="U21" i="39"/>
  <c r="I21" i="38"/>
  <c r="V21" i="39"/>
  <c r="J21" i="38"/>
  <c r="W21" i="39"/>
  <c r="K21" i="38"/>
  <c r="X21" i="39"/>
  <c r="L21" i="38"/>
  <c r="Y21" i="39"/>
  <c r="M21" i="38"/>
  <c r="Z21" i="39"/>
  <c r="N21" i="38"/>
  <c r="AA21" i="39"/>
  <c r="CB21" i="37"/>
  <c r="JO21" i="37"/>
  <c r="O22" i="2"/>
  <c r="P21" i="37"/>
  <c r="CC21" i="37"/>
  <c r="EP21" i="37"/>
  <c r="HC21" i="37"/>
  <c r="JP21" i="37"/>
  <c r="P22" i="2"/>
  <c r="Q21" i="37"/>
  <c r="CD21" i="37"/>
  <c r="EQ21" i="37"/>
  <c r="HD21" i="37"/>
  <c r="JQ21" i="37"/>
  <c r="Q22" i="2"/>
  <c r="R21" i="37"/>
  <c r="CE21" i="37"/>
  <c r="ER21" i="37"/>
  <c r="HE21" i="37"/>
  <c r="JR21" i="37"/>
  <c r="R22" i="2"/>
  <c r="S21" i="37"/>
  <c r="CF21" i="37"/>
  <c r="ES21" i="37"/>
  <c r="HF21" i="37"/>
  <c r="JS21" i="37"/>
  <c r="S22" i="2"/>
  <c r="T21" i="37"/>
  <c r="CG21" i="37"/>
  <c r="ET21" i="37"/>
  <c r="HG21" i="37"/>
  <c r="JT21" i="37"/>
  <c r="T22" i="2"/>
  <c r="U21" i="37"/>
  <c r="CH21" i="37"/>
  <c r="EU21" i="37"/>
  <c r="HH21" i="37"/>
  <c r="JU21" i="37"/>
  <c r="U22" i="2"/>
  <c r="V21" i="37"/>
  <c r="CI21" i="37"/>
  <c r="HI21" i="37"/>
  <c r="JV21" i="37"/>
  <c r="V22" i="2"/>
  <c r="W21" i="37"/>
  <c r="CJ21" i="37"/>
  <c r="EW21" i="37"/>
  <c r="HJ21" i="37"/>
  <c r="JW21" i="37"/>
  <c r="W22" i="2"/>
  <c r="X21" i="37"/>
  <c r="CK21" i="37"/>
  <c r="EX21" i="37"/>
  <c r="HK21" i="37"/>
  <c r="JX21" i="37"/>
  <c r="X22" i="2"/>
  <c r="Y21" i="37"/>
  <c r="CL21" i="37"/>
  <c r="EY21" i="37"/>
  <c r="HL21" i="37"/>
  <c r="JY21" i="37"/>
  <c r="Y22" i="2"/>
  <c r="Z21" i="37"/>
  <c r="CM21" i="37"/>
  <c r="EZ21" i="37"/>
  <c r="HM21" i="37"/>
  <c r="JZ21" i="37"/>
  <c r="Z22" i="2"/>
  <c r="AA21" i="37"/>
  <c r="CN21" i="37"/>
  <c r="FA21" i="37"/>
  <c r="HN21" i="37"/>
  <c r="KA21" i="37"/>
  <c r="AA22" i="2"/>
  <c r="AB21" i="37"/>
  <c r="AB21" i="39"/>
  <c r="AC21" i="39"/>
  <c r="AD21" i="39"/>
  <c r="AE21" i="39"/>
  <c r="AF21" i="39"/>
  <c r="AG21" i="39"/>
  <c r="AH21" i="39"/>
  <c r="AI21" i="39"/>
  <c r="AJ21" i="39"/>
  <c r="AK21" i="39"/>
  <c r="AL21" i="39"/>
  <c r="AM21" i="39"/>
  <c r="AN21" i="39"/>
  <c r="CO21" i="37"/>
  <c r="KB21" i="37"/>
  <c r="AB22" i="2"/>
  <c r="AC21" i="37"/>
  <c r="CP21" i="37"/>
  <c r="FC21" i="37"/>
  <c r="HP21" i="37"/>
  <c r="KC21" i="37"/>
  <c r="AC22" i="2"/>
  <c r="AD21" i="37"/>
  <c r="CQ21" i="37"/>
  <c r="FD21" i="37"/>
  <c r="HQ21" i="37"/>
  <c r="KD21" i="37"/>
  <c r="AD22" i="2"/>
  <c r="AE21" i="37"/>
  <c r="CR21" i="37"/>
  <c r="FE21" i="37"/>
  <c r="HR21" i="37"/>
  <c r="KE21" i="37"/>
  <c r="AE22" i="2"/>
  <c r="AF21" i="37"/>
  <c r="CS21" i="37"/>
  <c r="FF21" i="37"/>
  <c r="HS21" i="37"/>
  <c r="KF21" i="37"/>
  <c r="AF22" i="2"/>
  <c r="AG21" i="37"/>
  <c r="CT21" i="37"/>
  <c r="FG21" i="37"/>
  <c r="HT21" i="37"/>
  <c r="KG21" i="37"/>
  <c r="AG22" i="2"/>
  <c r="AH21" i="37"/>
  <c r="CU21" i="37"/>
  <c r="FH21" i="37"/>
  <c r="HU21" i="37"/>
  <c r="KH21" i="37"/>
  <c r="AH22" i="2"/>
  <c r="AI21" i="37"/>
  <c r="CV21" i="37"/>
  <c r="HV21" i="37"/>
  <c r="KI21" i="37"/>
  <c r="AI22" i="2"/>
  <c r="AJ21" i="37"/>
  <c r="CW21" i="37"/>
  <c r="FJ21" i="37"/>
  <c r="HW21" i="37"/>
  <c r="KJ21" i="37"/>
  <c r="AJ22" i="2"/>
  <c r="AK21" i="37"/>
  <c r="CX21" i="37"/>
  <c r="FK21" i="37"/>
  <c r="HX21" i="37"/>
  <c r="KK21" i="37"/>
  <c r="AK22" i="2"/>
  <c r="AL21" i="37"/>
  <c r="CY21" i="37"/>
  <c r="FL21" i="37"/>
  <c r="HY21" i="37"/>
  <c r="KL21" i="37"/>
  <c r="AL22" i="2"/>
  <c r="AM21" i="37"/>
  <c r="CZ21" i="37"/>
  <c r="FM21" i="37"/>
  <c r="HZ21" i="37"/>
  <c r="KM21" i="37"/>
  <c r="AM22" i="2"/>
  <c r="AN21" i="37"/>
  <c r="DA21" i="37"/>
  <c r="FN21" i="37"/>
  <c r="IA21" i="37"/>
  <c r="KN21" i="37"/>
  <c r="AN22" i="2"/>
  <c r="AO21" i="37"/>
  <c r="AO21" i="38"/>
  <c r="AO21" i="39"/>
  <c r="AP21" i="38"/>
  <c r="AP21" i="39"/>
  <c r="AQ21" i="38"/>
  <c r="AQ21" i="39"/>
  <c r="AR21" i="38"/>
  <c r="AR21" i="39"/>
  <c r="AS21" i="38"/>
  <c r="AS21" i="39"/>
  <c r="AT21" i="38"/>
  <c r="AT21" i="39"/>
  <c r="AU21" i="38"/>
  <c r="AU21" i="39"/>
  <c r="AV21" i="38"/>
  <c r="AV21" i="39"/>
  <c r="AW21" i="38"/>
  <c r="AW21" i="39"/>
  <c r="AX21" i="38"/>
  <c r="AX21" i="39"/>
  <c r="AY21" i="38"/>
  <c r="AY21" i="39"/>
  <c r="AZ21" i="38"/>
  <c r="AZ21" i="39"/>
  <c r="BA21" i="38"/>
  <c r="BA21" i="39"/>
  <c r="DB21" i="37"/>
  <c r="AO22" i="2"/>
  <c r="AP21" i="37"/>
  <c r="DC21" i="37"/>
  <c r="FP21" i="37"/>
  <c r="IC21" i="37"/>
  <c r="AP22" i="2"/>
  <c r="AQ21" i="37"/>
  <c r="DD21" i="37"/>
  <c r="FQ21" i="37"/>
  <c r="ID21" i="37"/>
  <c r="AQ22" i="2"/>
  <c r="AR21" i="37"/>
  <c r="DE21" i="37"/>
  <c r="FR21" i="37"/>
  <c r="IE21" i="37"/>
  <c r="AR22" i="2"/>
  <c r="AS21" i="37"/>
  <c r="DF21" i="37"/>
  <c r="FS21" i="37"/>
  <c r="IF21" i="37"/>
  <c r="AS22" i="2"/>
  <c r="AT21" i="37"/>
  <c r="DG21" i="37"/>
  <c r="FT21" i="37"/>
  <c r="IG21" i="37"/>
  <c r="AT22" i="2"/>
  <c r="AU21" i="37"/>
  <c r="DH21" i="37"/>
  <c r="FU21" i="37"/>
  <c r="IH21" i="37"/>
  <c r="AU22" i="2"/>
  <c r="AV21" i="37"/>
  <c r="DI21" i="37"/>
  <c r="II21" i="37"/>
  <c r="AV22" i="2"/>
  <c r="AW21" i="37"/>
  <c r="DJ21" i="37"/>
  <c r="FW21" i="37"/>
  <c r="IJ21" i="37"/>
  <c r="AW22" i="2"/>
  <c r="AX21" i="37"/>
  <c r="DK21" i="37"/>
  <c r="FX21" i="37"/>
  <c r="IK21" i="37"/>
  <c r="AX22" i="2"/>
  <c r="AY21" i="37"/>
  <c r="DL21" i="37"/>
  <c r="FY21" i="37"/>
  <c r="IL21" i="37"/>
  <c r="AY22" i="2"/>
  <c r="AZ21" i="37"/>
  <c r="DM21" i="37"/>
  <c r="FZ21" i="37"/>
  <c r="IM21" i="37"/>
  <c r="AZ22" i="2"/>
  <c r="BA21" i="37"/>
  <c r="DN21" i="37"/>
  <c r="GA21" i="37"/>
  <c r="IN21" i="37"/>
  <c r="BA22" i="2"/>
  <c r="BC21" i="37"/>
  <c r="DP21" i="37"/>
  <c r="GC21" i="37"/>
  <c r="IP21" i="37"/>
  <c r="LC21" i="37"/>
  <c r="BC22" i="2"/>
  <c r="BD21" i="37"/>
  <c r="DQ21" i="37"/>
  <c r="GD21" i="37"/>
  <c r="IQ21" i="37"/>
  <c r="LD21" i="37"/>
  <c r="BD22" i="2"/>
  <c r="BE21" i="37"/>
  <c r="DR21" i="37"/>
  <c r="GE21" i="37"/>
  <c r="IR21" i="37"/>
  <c r="LE21" i="37"/>
  <c r="BE22" i="2"/>
  <c r="BF21" i="37"/>
  <c r="DS21" i="37"/>
  <c r="GF21" i="37"/>
  <c r="IS21" i="37"/>
  <c r="LF21" i="37"/>
  <c r="BF22" i="2"/>
  <c r="BG21" i="37"/>
  <c r="DT21" i="37"/>
  <c r="GG21" i="37"/>
  <c r="IT21" i="37"/>
  <c r="LG21" i="37"/>
  <c r="BG22" i="2"/>
  <c r="BH21" i="37"/>
  <c r="DU21" i="37"/>
  <c r="GH21" i="37"/>
  <c r="IU21" i="37"/>
  <c r="LH21" i="37"/>
  <c r="BH22" i="2"/>
  <c r="BI21" i="37"/>
  <c r="DV21" i="37"/>
  <c r="IV21" i="37"/>
  <c r="LI21" i="37"/>
  <c r="BI22" i="2"/>
  <c r="BJ21" i="37"/>
  <c r="DW21" i="37"/>
  <c r="GJ21" i="37"/>
  <c r="IW21" i="37"/>
  <c r="LJ21" i="37"/>
  <c r="BJ22" i="2"/>
  <c r="BK21" i="37"/>
  <c r="DX21" i="37"/>
  <c r="GK21" i="37"/>
  <c r="IX21" i="37"/>
  <c r="LK21" i="37"/>
  <c r="BK22" i="2"/>
  <c r="BL21" i="37"/>
  <c r="DY21" i="37"/>
  <c r="GL21" i="37"/>
  <c r="IY21" i="37"/>
  <c r="LL21" i="37"/>
  <c r="BL22" i="2"/>
  <c r="BM21" i="37"/>
  <c r="DZ21" i="37"/>
  <c r="GM21" i="37"/>
  <c r="IZ21" i="37"/>
  <c r="LM21" i="37"/>
  <c r="BM22" i="2"/>
  <c r="BN21" i="37"/>
  <c r="EA21" i="37"/>
  <c r="GN21" i="37"/>
  <c r="JA21" i="37"/>
  <c r="LN21" i="37"/>
  <c r="BN22" i="2"/>
  <c r="BO22" i="2"/>
  <c r="BB22" i="37"/>
  <c r="BB22" i="38"/>
  <c r="BB22" i="39"/>
  <c r="BC22" i="38"/>
  <c r="BC22" i="39"/>
  <c r="BD22" i="38"/>
  <c r="BD22" i="39"/>
  <c r="BE22" i="38"/>
  <c r="BE22" i="39"/>
  <c r="BF22" i="38"/>
  <c r="BF22" i="39"/>
  <c r="BG22" i="38"/>
  <c r="BG22" i="39"/>
  <c r="BH22" i="38"/>
  <c r="BH22" i="39"/>
  <c r="BI22" i="38"/>
  <c r="BI22" i="39"/>
  <c r="BJ22" i="38"/>
  <c r="BJ22" i="39"/>
  <c r="BK22" i="38"/>
  <c r="BK22" i="39"/>
  <c r="BL22" i="38"/>
  <c r="BL22" i="39"/>
  <c r="BM22" i="38"/>
  <c r="BM22" i="39"/>
  <c r="BN22" i="38"/>
  <c r="BN22" i="39"/>
  <c r="DO22" i="37"/>
  <c r="LB22" i="37"/>
  <c r="BB23" i="2"/>
  <c r="B22" i="37"/>
  <c r="O22" i="38"/>
  <c r="AB22" i="38"/>
  <c r="BP22" i="2"/>
  <c r="DE22" i="2"/>
  <c r="DG22" i="2"/>
  <c r="B22" i="39"/>
  <c r="P22" i="38"/>
  <c r="AC22" i="38"/>
  <c r="C22" i="39"/>
  <c r="Q22" i="38"/>
  <c r="AD22" i="38"/>
  <c r="D22" i="39"/>
  <c r="R22" i="38"/>
  <c r="AE22" i="38"/>
  <c r="E22" i="39"/>
  <c r="S22" i="38"/>
  <c r="AF22" i="38"/>
  <c r="F22" i="39"/>
  <c r="T22" i="38"/>
  <c r="AG22" i="38"/>
  <c r="G22" i="39"/>
  <c r="U22" i="38"/>
  <c r="AH22" i="38"/>
  <c r="H22" i="39"/>
  <c r="V22" i="38"/>
  <c r="AI22" i="38"/>
  <c r="I22" i="39"/>
  <c r="W22" i="38"/>
  <c r="AJ22" i="38"/>
  <c r="J22" i="39"/>
  <c r="X22" i="38"/>
  <c r="AK22" i="38"/>
  <c r="K22" i="39"/>
  <c r="Y22" i="38"/>
  <c r="AL22" i="38"/>
  <c r="L22" i="39"/>
  <c r="Z22" i="38"/>
  <c r="AM22" i="38"/>
  <c r="M22" i="39"/>
  <c r="AA22" i="38"/>
  <c r="AN22" i="38"/>
  <c r="N22" i="39"/>
  <c r="BO22" i="37"/>
  <c r="JB22" i="37"/>
  <c r="B23" i="2"/>
  <c r="C22" i="37"/>
  <c r="BP22" i="37"/>
  <c r="EC22" i="37"/>
  <c r="GP22" i="37"/>
  <c r="JC22" i="37"/>
  <c r="C23" i="2"/>
  <c r="D22" i="37"/>
  <c r="BQ22" i="37"/>
  <c r="ED22" i="37"/>
  <c r="GQ22" i="37"/>
  <c r="JD22" i="37"/>
  <c r="D23" i="2"/>
  <c r="E22" i="37"/>
  <c r="BR22" i="37"/>
  <c r="EE22" i="37"/>
  <c r="GR22" i="37"/>
  <c r="JE22" i="37"/>
  <c r="E23" i="2"/>
  <c r="F22" i="37"/>
  <c r="BS22" i="37"/>
  <c r="EF22" i="37"/>
  <c r="GS22" i="37"/>
  <c r="JF22" i="37"/>
  <c r="F23" i="2"/>
  <c r="G22" i="37"/>
  <c r="BT22" i="37"/>
  <c r="EG22" i="37"/>
  <c r="GT22" i="37"/>
  <c r="JG22" i="37"/>
  <c r="G23" i="2"/>
  <c r="H22" i="37"/>
  <c r="BU22" i="37"/>
  <c r="EH22" i="37"/>
  <c r="GU22" i="37"/>
  <c r="JH22" i="37"/>
  <c r="H23" i="2"/>
  <c r="I22" i="37"/>
  <c r="BV22" i="37"/>
  <c r="GV22" i="37"/>
  <c r="JI22" i="37"/>
  <c r="I23" i="2"/>
  <c r="J22" i="37"/>
  <c r="BW22" i="37"/>
  <c r="EJ22" i="37"/>
  <c r="GW22" i="37"/>
  <c r="JJ22" i="37"/>
  <c r="J23" i="2"/>
  <c r="K22" i="37"/>
  <c r="BX22" i="37"/>
  <c r="EK22" i="37"/>
  <c r="GX22" i="37"/>
  <c r="JK22" i="37"/>
  <c r="K23" i="2"/>
  <c r="L22" i="37"/>
  <c r="BY22" i="37"/>
  <c r="EL22" i="37"/>
  <c r="GY22" i="37"/>
  <c r="JL22" i="37"/>
  <c r="L23" i="2"/>
  <c r="M22" i="37"/>
  <c r="BZ22" i="37"/>
  <c r="EM22" i="37"/>
  <c r="GZ22" i="37"/>
  <c r="JM22" i="37"/>
  <c r="M23" i="2"/>
  <c r="N22" i="37"/>
  <c r="CA22" i="37"/>
  <c r="EN22" i="37"/>
  <c r="HA22" i="37"/>
  <c r="JN22" i="37"/>
  <c r="N23" i="2"/>
  <c r="O22" i="37"/>
  <c r="B22" i="38"/>
  <c r="BQ22" i="2"/>
  <c r="DC22" i="2"/>
  <c r="DD22" i="2"/>
  <c r="O22" i="39"/>
  <c r="C22" i="38"/>
  <c r="P22" i="39"/>
  <c r="D22" i="38"/>
  <c r="Q22" i="39"/>
  <c r="E22" i="38"/>
  <c r="R22" i="39"/>
  <c r="F22" i="38"/>
  <c r="S22" i="39"/>
  <c r="G22" i="38"/>
  <c r="T22" i="39"/>
  <c r="H22" i="38"/>
  <c r="U22" i="39"/>
  <c r="I22" i="38"/>
  <c r="V22" i="39"/>
  <c r="J22" i="38"/>
  <c r="W22" i="39"/>
  <c r="K22" i="38"/>
  <c r="X22" i="39"/>
  <c r="L22" i="38"/>
  <c r="Y22" i="39"/>
  <c r="M22" i="38"/>
  <c r="Z22" i="39"/>
  <c r="N22" i="38"/>
  <c r="AA22" i="39"/>
  <c r="CB22" i="37"/>
  <c r="JO22" i="37"/>
  <c r="O23" i="2"/>
  <c r="P22" i="37"/>
  <c r="CC22" i="37"/>
  <c r="EP22" i="37"/>
  <c r="HC22" i="37"/>
  <c r="JP22" i="37"/>
  <c r="P23" i="2"/>
  <c r="Q22" i="37"/>
  <c r="CD22" i="37"/>
  <c r="EQ22" i="37"/>
  <c r="HD22" i="37"/>
  <c r="JQ22" i="37"/>
  <c r="Q23" i="2"/>
  <c r="R22" i="37"/>
  <c r="CE22" i="37"/>
  <c r="ER22" i="37"/>
  <c r="HE22" i="37"/>
  <c r="JR22" i="37"/>
  <c r="R23" i="2"/>
  <c r="S22" i="37"/>
  <c r="CF22" i="37"/>
  <c r="ES22" i="37"/>
  <c r="HF22" i="37"/>
  <c r="JS22" i="37"/>
  <c r="S23" i="2"/>
  <c r="T22" i="37"/>
  <c r="CG22" i="37"/>
  <c r="ET22" i="37"/>
  <c r="HG22" i="37"/>
  <c r="JT22" i="37"/>
  <c r="T23" i="2"/>
  <c r="U22" i="37"/>
  <c r="CH22" i="37"/>
  <c r="EU22" i="37"/>
  <c r="HH22" i="37"/>
  <c r="JU22" i="37"/>
  <c r="U23" i="2"/>
  <c r="V22" i="37"/>
  <c r="CI22" i="37"/>
  <c r="HI22" i="37"/>
  <c r="JV22" i="37"/>
  <c r="V23" i="2"/>
  <c r="W22" i="37"/>
  <c r="CJ22" i="37"/>
  <c r="EW22" i="37"/>
  <c r="HJ22" i="37"/>
  <c r="JW22" i="37"/>
  <c r="W23" i="2"/>
  <c r="X22" i="37"/>
  <c r="CK22" i="37"/>
  <c r="EX22" i="37"/>
  <c r="HK22" i="37"/>
  <c r="JX22" i="37"/>
  <c r="X23" i="2"/>
  <c r="Y22" i="37"/>
  <c r="CL22" i="37"/>
  <c r="EY22" i="37"/>
  <c r="HL22" i="37"/>
  <c r="JY22" i="37"/>
  <c r="Y23" i="2"/>
  <c r="Z22" i="37"/>
  <c r="CM22" i="37"/>
  <c r="EZ22" i="37"/>
  <c r="HM22" i="37"/>
  <c r="JZ22" i="37"/>
  <c r="Z23" i="2"/>
  <c r="AA22" i="37"/>
  <c r="CN22" i="37"/>
  <c r="FA22" i="37"/>
  <c r="HN22" i="37"/>
  <c r="KA22" i="37"/>
  <c r="AA23" i="2"/>
  <c r="AB22" i="37"/>
  <c r="AB22" i="39"/>
  <c r="AC22" i="39"/>
  <c r="AD22" i="39"/>
  <c r="AE22" i="39"/>
  <c r="AF22" i="39"/>
  <c r="AG22" i="39"/>
  <c r="AH22" i="39"/>
  <c r="AI22" i="39"/>
  <c r="AJ22" i="39"/>
  <c r="AK22" i="39"/>
  <c r="AL22" i="39"/>
  <c r="AM22" i="39"/>
  <c r="AN22" i="39"/>
  <c r="CO22" i="37"/>
  <c r="KB22" i="37"/>
  <c r="AB23" i="2"/>
  <c r="AC22" i="37"/>
  <c r="CP22" i="37"/>
  <c r="FC22" i="37"/>
  <c r="HP22" i="37"/>
  <c r="KC22" i="37"/>
  <c r="AC23" i="2"/>
  <c r="AD22" i="37"/>
  <c r="CQ22" i="37"/>
  <c r="FD22" i="37"/>
  <c r="HQ22" i="37"/>
  <c r="KD22" i="37"/>
  <c r="AD23" i="2"/>
  <c r="AE22" i="37"/>
  <c r="CR22" i="37"/>
  <c r="FE22" i="37"/>
  <c r="HR22" i="37"/>
  <c r="KE22" i="37"/>
  <c r="AE23" i="2"/>
  <c r="AF22" i="37"/>
  <c r="CS22" i="37"/>
  <c r="FF22" i="37"/>
  <c r="HS22" i="37"/>
  <c r="KF22" i="37"/>
  <c r="AF23" i="2"/>
  <c r="AG22" i="37"/>
  <c r="CT22" i="37"/>
  <c r="FG22" i="37"/>
  <c r="HT22" i="37"/>
  <c r="KG22" i="37"/>
  <c r="AG23" i="2"/>
  <c r="AH22" i="37"/>
  <c r="CU22" i="37"/>
  <c r="FH22" i="37"/>
  <c r="HU22" i="37"/>
  <c r="KH22" i="37"/>
  <c r="AH23" i="2"/>
  <c r="AI22" i="37"/>
  <c r="CV22" i="37"/>
  <c r="HV22" i="37"/>
  <c r="KI22" i="37"/>
  <c r="AI23" i="2"/>
  <c r="AJ22" i="37"/>
  <c r="CW22" i="37"/>
  <c r="FJ22" i="37"/>
  <c r="HW22" i="37"/>
  <c r="KJ22" i="37"/>
  <c r="AJ23" i="2"/>
  <c r="AK22" i="37"/>
  <c r="CX22" i="37"/>
  <c r="FK22" i="37"/>
  <c r="HX22" i="37"/>
  <c r="KK22" i="37"/>
  <c r="AK23" i="2"/>
  <c r="AL22" i="37"/>
  <c r="CY22" i="37"/>
  <c r="FL22" i="37"/>
  <c r="HY22" i="37"/>
  <c r="KL22" i="37"/>
  <c r="AL23" i="2"/>
  <c r="AM22" i="37"/>
  <c r="CZ22" i="37"/>
  <c r="FM22" i="37"/>
  <c r="HZ22" i="37"/>
  <c r="KM22" i="37"/>
  <c r="AM23" i="2"/>
  <c r="AN22" i="37"/>
  <c r="DA22" i="37"/>
  <c r="FN22" i="37"/>
  <c r="IA22" i="37"/>
  <c r="KN22" i="37"/>
  <c r="AN23" i="2"/>
  <c r="AO22" i="37"/>
  <c r="AO22" i="38"/>
  <c r="AO22" i="39"/>
  <c r="AP22" i="38"/>
  <c r="AP22" i="39"/>
  <c r="AQ22" i="38"/>
  <c r="AQ22" i="39"/>
  <c r="AR22" i="38"/>
  <c r="AR22" i="39"/>
  <c r="AS22" i="38"/>
  <c r="AS22" i="39"/>
  <c r="AT22" i="38"/>
  <c r="AT22" i="39"/>
  <c r="AU22" i="38"/>
  <c r="AU22" i="39"/>
  <c r="AV22" i="38"/>
  <c r="AV22" i="39"/>
  <c r="AW22" i="38"/>
  <c r="AW22" i="39"/>
  <c r="AX22" i="38"/>
  <c r="AX22" i="39"/>
  <c r="AY22" i="38"/>
  <c r="AY22" i="39"/>
  <c r="AZ22" i="38"/>
  <c r="AZ22" i="39"/>
  <c r="BA22" i="38"/>
  <c r="BA22" i="39"/>
  <c r="DB22" i="37"/>
  <c r="AO23" i="2"/>
  <c r="AP22" i="37"/>
  <c r="DC22" i="37"/>
  <c r="FP22" i="37"/>
  <c r="IC22" i="37"/>
  <c r="AP23" i="2"/>
  <c r="AQ22" i="37"/>
  <c r="DD22" i="37"/>
  <c r="FQ22" i="37"/>
  <c r="ID22" i="37"/>
  <c r="AQ23" i="2"/>
  <c r="AR22" i="37"/>
  <c r="DE22" i="37"/>
  <c r="FR22" i="37"/>
  <c r="IE22" i="37"/>
  <c r="AR23" i="2"/>
  <c r="AS22" i="37"/>
  <c r="DF22" i="37"/>
  <c r="FS22" i="37"/>
  <c r="IF22" i="37"/>
  <c r="AS23" i="2"/>
  <c r="AT22" i="37"/>
  <c r="DG22" i="37"/>
  <c r="FT22" i="37"/>
  <c r="IG22" i="37"/>
  <c r="AT23" i="2"/>
  <c r="AU22" i="37"/>
  <c r="DH22" i="37"/>
  <c r="FU22" i="37"/>
  <c r="IH22" i="37"/>
  <c r="AU23" i="2"/>
  <c r="AV22" i="37"/>
  <c r="DI22" i="37"/>
  <c r="II22" i="37"/>
  <c r="AV23" i="2"/>
  <c r="AW22" i="37"/>
  <c r="DJ22" i="37"/>
  <c r="FW22" i="37"/>
  <c r="IJ22" i="37"/>
  <c r="AW23" i="2"/>
  <c r="AX22" i="37"/>
  <c r="DK22" i="37"/>
  <c r="FX22" i="37"/>
  <c r="IK22" i="37"/>
  <c r="AX23" i="2"/>
  <c r="AY22" i="37"/>
  <c r="DL22" i="37"/>
  <c r="FY22" i="37"/>
  <c r="IL22" i="37"/>
  <c r="AY23" i="2"/>
  <c r="AZ22" i="37"/>
  <c r="DM22" i="37"/>
  <c r="FZ22" i="37"/>
  <c r="IM22" i="37"/>
  <c r="AZ23" i="2"/>
  <c r="BA22" i="37"/>
  <c r="DN22" i="37"/>
  <c r="GA22" i="37"/>
  <c r="IN22" i="37"/>
  <c r="BA23" i="2"/>
  <c r="BC22" i="37"/>
  <c r="DP22" i="37"/>
  <c r="GC22" i="37"/>
  <c r="IP22" i="37"/>
  <c r="LC22" i="37"/>
  <c r="BC23" i="2"/>
  <c r="BD22" i="37"/>
  <c r="DQ22" i="37"/>
  <c r="GD22" i="37"/>
  <c r="IQ22" i="37"/>
  <c r="LD22" i="37"/>
  <c r="BD23" i="2"/>
  <c r="BE22" i="37"/>
  <c r="DR22" i="37"/>
  <c r="GE22" i="37"/>
  <c r="IR22" i="37"/>
  <c r="LE22" i="37"/>
  <c r="BE23" i="2"/>
  <c r="BF22" i="37"/>
  <c r="DS22" i="37"/>
  <c r="GF22" i="37"/>
  <c r="IS22" i="37"/>
  <c r="LF22" i="37"/>
  <c r="BF23" i="2"/>
  <c r="BG22" i="37"/>
  <c r="DT22" i="37"/>
  <c r="GG22" i="37"/>
  <c r="IT22" i="37"/>
  <c r="LG22" i="37"/>
  <c r="BG23" i="2"/>
  <c r="BH22" i="37"/>
  <c r="DU22" i="37"/>
  <c r="GH22" i="37"/>
  <c r="IU22" i="37"/>
  <c r="LH22" i="37"/>
  <c r="BH23" i="2"/>
  <c r="BI22" i="37"/>
  <c r="DV22" i="37"/>
  <c r="IV22" i="37"/>
  <c r="LI22" i="37"/>
  <c r="BI23" i="2"/>
  <c r="BJ22" i="37"/>
  <c r="DW22" i="37"/>
  <c r="GJ22" i="37"/>
  <c r="IW22" i="37"/>
  <c r="LJ22" i="37"/>
  <c r="BJ23" i="2"/>
  <c r="BK22" i="37"/>
  <c r="DX22" i="37"/>
  <c r="GK22" i="37"/>
  <c r="IX22" i="37"/>
  <c r="LK22" i="37"/>
  <c r="BK23" i="2"/>
  <c r="BL22" i="37"/>
  <c r="DY22" i="37"/>
  <c r="GL22" i="37"/>
  <c r="IY22" i="37"/>
  <c r="LL22" i="37"/>
  <c r="BL23" i="2"/>
  <c r="BM22" i="37"/>
  <c r="DZ22" i="37"/>
  <c r="GM22" i="37"/>
  <c r="IZ22" i="37"/>
  <c r="LM22" i="37"/>
  <c r="BM23" i="2"/>
  <c r="BN22" i="37"/>
  <c r="EA22" i="37"/>
  <c r="GN22" i="37"/>
  <c r="JA22" i="37"/>
  <c r="LN22" i="37"/>
  <c r="BN23" i="2"/>
  <c r="BO23" i="2"/>
  <c r="BB23" i="37"/>
  <c r="BB23" i="38"/>
  <c r="BB23" i="39"/>
  <c r="BC23" i="38"/>
  <c r="BC23" i="39"/>
  <c r="BD23" i="38"/>
  <c r="BD23" i="39"/>
  <c r="BE23" i="38"/>
  <c r="BE23" i="39"/>
  <c r="BF23" i="38"/>
  <c r="BF23" i="39"/>
  <c r="BG23" i="38"/>
  <c r="BG23" i="39"/>
  <c r="BH23" i="38"/>
  <c r="BH23" i="39"/>
  <c r="BI23" i="38"/>
  <c r="BI23" i="39"/>
  <c r="BJ23" i="38"/>
  <c r="BJ23" i="39"/>
  <c r="BK23" i="38"/>
  <c r="BK23" i="39"/>
  <c r="BL23" i="38"/>
  <c r="BL23" i="39"/>
  <c r="BM23" i="38"/>
  <c r="BM23" i="39"/>
  <c r="BN23" i="38"/>
  <c r="BN23" i="39"/>
  <c r="DO23" i="37"/>
  <c r="LB23" i="37"/>
  <c r="BB24" i="2"/>
  <c r="B23" i="37"/>
  <c r="O23" i="38"/>
  <c r="AB23" i="38"/>
  <c r="BP23" i="2"/>
  <c r="DE23" i="2"/>
  <c r="DG23" i="2"/>
  <c r="B23" i="39"/>
  <c r="P23" i="38"/>
  <c r="AC23" i="38"/>
  <c r="C23" i="39"/>
  <c r="Q23" i="38"/>
  <c r="AD23" i="38"/>
  <c r="D23" i="39"/>
  <c r="R23" i="38"/>
  <c r="AE23" i="38"/>
  <c r="E23" i="39"/>
  <c r="S23" i="38"/>
  <c r="AF23" i="38"/>
  <c r="F23" i="39"/>
  <c r="T23" i="38"/>
  <c r="AG23" i="38"/>
  <c r="G23" i="39"/>
  <c r="U23" i="38"/>
  <c r="AH23" i="38"/>
  <c r="H23" i="39"/>
  <c r="V23" i="38"/>
  <c r="AI23" i="38"/>
  <c r="I23" i="39"/>
  <c r="W23" i="38"/>
  <c r="AJ23" i="38"/>
  <c r="J23" i="39"/>
  <c r="X23" i="38"/>
  <c r="AK23" i="38"/>
  <c r="K23" i="39"/>
  <c r="Y23" i="38"/>
  <c r="AL23" i="38"/>
  <c r="L23" i="39"/>
  <c r="Z23" i="38"/>
  <c r="AM23" i="38"/>
  <c r="M23" i="39"/>
  <c r="AA23" i="38"/>
  <c r="AN23" i="38"/>
  <c r="N23" i="39"/>
  <c r="BO23" i="37"/>
  <c r="JB23" i="37"/>
  <c r="B24" i="2"/>
  <c r="C23" i="37"/>
  <c r="BP23" i="37"/>
  <c r="EC23" i="37"/>
  <c r="GP23" i="37"/>
  <c r="JC23" i="37"/>
  <c r="C24" i="2"/>
  <c r="D23" i="37"/>
  <c r="BQ23" i="37"/>
  <c r="ED23" i="37"/>
  <c r="GQ23" i="37"/>
  <c r="JD23" i="37"/>
  <c r="D24" i="2"/>
  <c r="E23" i="37"/>
  <c r="BR23" i="37"/>
  <c r="EE23" i="37"/>
  <c r="GR23" i="37"/>
  <c r="JE23" i="37"/>
  <c r="E24" i="2"/>
  <c r="F23" i="37"/>
  <c r="BS23" i="37"/>
  <c r="EF23" i="37"/>
  <c r="GS23" i="37"/>
  <c r="JF23" i="37"/>
  <c r="F24" i="2"/>
  <c r="G23" i="37"/>
  <c r="BT23" i="37"/>
  <c r="EG23" i="37"/>
  <c r="GT23" i="37"/>
  <c r="JG23" i="37"/>
  <c r="G24" i="2"/>
  <c r="H23" i="37"/>
  <c r="BU23" i="37"/>
  <c r="EH23" i="37"/>
  <c r="GU23" i="37"/>
  <c r="JH23" i="37"/>
  <c r="H24" i="2"/>
  <c r="I23" i="37"/>
  <c r="BV23" i="37"/>
  <c r="GV23" i="37"/>
  <c r="JI23" i="37"/>
  <c r="I24" i="2"/>
  <c r="J23" i="37"/>
  <c r="BW23" i="37"/>
  <c r="EJ23" i="37"/>
  <c r="GW23" i="37"/>
  <c r="JJ23" i="37"/>
  <c r="J24" i="2"/>
  <c r="K23" i="37"/>
  <c r="BX23" i="37"/>
  <c r="EK23" i="37"/>
  <c r="GX23" i="37"/>
  <c r="JK23" i="37"/>
  <c r="K24" i="2"/>
  <c r="L23" i="37"/>
  <c r="BY23" i="37"/>
  <c r="EL23" i="37"/>
  <c r="GY23" i="37"/>
  <c r="JL23" i="37"/>
  <c r="L24" i="2"/>
  <c r="M23" i="37"/>
  <c r="BZ23" i="37"/>
  <c r="EM23" i="37"/>
  <c r="GZ23" i="37"/>
  <c r="JM23" i="37"/>
  <c r="M24" i="2"/>
  <c r="N23" i="37"/>
  <c r="CA23" i="37"/>
  <c r="EN23" i="37"/>
  <c r="HA23" i="37"/>
  <c r="JN23" i="37"/>
  <c r="N24" i="2"/>
  <c r="O23" i="37"/>
  <c r="B23" i="38"/>
  <c r="BQ23" i="2"/>
  <c r="DC23" i="2"/>
  <c r="DD23" i="2"/>
  <c r="O23" i="39"/>
  <c r="C23" i="38"/>
  <c r="P23" i="39"/>
  <c r="D23" i="38"/>
  <c r="Q23" i="39"/>
  <c r="E23" i="38"/>
  <c r="R23" i="39"/>
  <c r="F23" i="38"/>
  <c r="S23" i="39"/>
  <c r="G23" i="38"/>
  <c r="T23" i="39"/>
  <c r="H23" i="38"/>
  <c r="U23" i="39"/>
  <c r="I23" i="38"/>
  <c r="V23" i="39"/>
  <c r="J23" i="38"/>
  <c r="W23" i="39"/>
  <c r="K23" i="38"/>
  <c r="X23" i="39"/>
  <c r="L23" i="38"/>
  <c r="Y23" i="39"/>
  <c r="M23" i="38"/>
  <c r="Z23" i="39"/>
  <c r="N23" i="38"/>
  <c r="AA23" i="39"/>
  <c r="CB23" i="37"/>
  <c r="JO23" i="37"/>
  <c r="O24" i="2"/>
  <c r="P23" i="37"/>
  <c r="CC23" i="37"/>
  <c r="EP23" i="37"/>
  <c r="HC23" i="37"/>
  <c r="JP23" i="37"/>
  <c r="P24" i="2"/>
  <c r="Q23" i="37"/>
  <c r="CD23" i="37"/>
  <c r="EQ23" i="37"/>
  <c r="HD23" i="37"/>
  <c r="JQ23" i="37"/>
  <c r="Q24" i="2"/>
  <c r="R23" i="37"/>
  <c r="CE23" i="37"/>
  <c r="ER23" i="37"/>
  <c r="HE23" i="37"/>
  <c r="JR23" i="37"/>
  <c r="R24" i="2"/>
  <c r="S23" i="37"/>
  <c r="CF23" i="37"/>
  <c r="ES23" i="37"/>
  <c r="HF23" i="37"/>
  <c r="JS23" i="37"/>
  <c r="S24" i="2"/>
  <c r="T23" i="37"/>
  <c r="CG23" i="37"/>
  <c r="ET23" i="37"/>
  <c r="HG23" i="37"/>
  <c r="JT23" i="37"/>
  <c r="T24" i="2"/>
  <c r="U23" i="37"/>
  <c r="CH23" i="37"/>
  <c r="EU23" i="37"/>
  <c r="HH23" i="37"/>
  <c r="JU23" i="37"/>
  <c r="U24" i="2"/>
  <c r="V23" i="37"/>
  <c r="CI23" i="37"/>
  <c r="HI23" i="37"/>
  <c r="JV23" i="37"/>
  <c r="V24" i="2"/>
  <c r="W23" i="37"/>
  <c r="CJ23" i="37"/>
  <c r="EW23" i="37"/>
  <c r="HJ23" i="37"/>
  <c r="JW23" i="37"/>
  <c r="W24" i="2"/>
  <c r="X23" i="37"/>
  <c r="CK23" i="37"/>
  <c r="EX23" i="37"/>
  <c r="HK23" i="37"/>
  <c r="JX23" i="37"/>
  <c r="X24" i="2"/>
  <c r="Y23" i="37"/>
  <c r="CL23" i="37"/>
  <c r="EY23" i="37"/>
  <c r="HL23" i="37"/>
  <c r="JY23" i="37"/>
  <c r="Y24" i="2"/>
  <c r="Z23" i="37"/>
  <c r="CM23" i="37"/>
  <c r="EZ23" i="37"/>
  <c r="HM23" i="37"/>
  <c r="JZ23" i="37"/>
  <c r="Z24" i="2"/>
  <c r="AA23" i="37"/>
  <c r="CN23" i="37"/>
  <c r="FA23" i="37"/>
  <c r="HN23" i="37"/>
  <c r="KA23" i="37"/>
  <c r="AA24" i="2"/>
  <c r="AB23" i="37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CO23" i="37"/>
  <c r="KB23" i="37"/>
  <c r="AB24" i="2"/>
  <c r="AC23" i="37"/>
  <c r="CP23" i="37"/>
  <c r="FC23" i="37"/>
  <c r="HP23" i="37"/>
  <c r="KC23" i="37"/>
  <c r="AC24" i="2"/>
  <c r="AD23" i="37"/>
  <c r="CQ23" i="37"/>
  <c r="FD23" i="37"/>
  <c r="HQ23" i="37"/>
  <c r="KD23" i="37"/>
  <c r="AD24" i="2"/>
  <c r="AE23" i="37"/>
  <c r="CR23" i="37"/>
  <c r="FE23" i="37"/>
  <c r="HR23" i="37"/>
  <c r="KE23" i="37"/>
  <c r="AE24" i="2"/>
  <c r="AF23" i="37"/>
  <c r="CS23" i="37"/>
  <c r="FF23" i="37"/>
  <c r="HS23" i="37"/>
  <c r="KF23" i="37"/>
  <c r="AF24" i="2"/>
  <c r="AG23" i="37"/>
  <c r="CT23" i="37"/>
  <c r="FG23" i="37"/>
  <c r="HT23" i="37"/>
  <c r="KG23" i="37"/>
  <c r="AG24" i="2"/>
  <c r="AH23" i="37"/>
  <c r="CU23" i="37"/>
  <c r="FH23" i="37"/>
  <c r="HU23" i="37"/>
  <c r="KH23" i="37"/>
  <c r="AH24" i="2"/>
  <c r="AI23" i="37"/>
  <c r="CV23" i="37"/>
  <c r="HV23" i="37"/>
  <c r="KI23" i="37"/>
  <c r="AI24" i="2"/>
  <c r="AJ23" i="37"/>
  <c r="CW23" i="37"/>
  <c r="FJ23" i="37"/>
  <c r="HW23" i="37"/>
  <c r="KJ23" i="37"/>
  <c r="AJ24" i="2"/>
  <c r="AK23" i="37"/>
  <c r="CX23" i="37"/>
  <c r="FK23" i="37"/>
  <c r="HX23" i="37"/>
  <c r="KK23" i="37"/>
  <c r="AK24" i="2"/>
  <c r="AL23" i="37"/>
  <c r="CY23" i="37"/>
  <c r="FL23" i="37"/>
  <c r="HY23" i="37"/>
  <c r="KL23" i="37"/>
  <c r="AL24" i="2"/>
  <c r="AM23" i="37"/>
  <c r="CZ23" i="37"/>
  <c r="FM23" i="37"/>
  <c r="HZ23" i="37"/>
  <c r="KM23" i="37"/>
  <c r="AM24" i="2"/>
  <c r="AN23" i="37"/>
  <c r="DA23" i="37"/>
  <c r="FN23" i="37"/>
  <c r="IA23" i="37"/>
  <c r="KN23" i="37"/>
  <c r="AN24" i="2"/>
  <c r="AO23" i="37"/>
  <c r="AO23" i="38"/>
  <c r="AO23" i="39"/>
  <c r="AP23" i="38"/>
  <c r="AP23" i="39"/>
  <c r="AQ23" i="38"/>
  <c r="AQ23" i="39"/>
  <c r="AR23" i="38"/>
  <c r="AR23" i="39"/>
  <c r="AS23" i="38"/>
  <c r="AS23" i="39"/>
  <c r="AT23" i="38"/>
  <c r="AT23" i="39"/>
  <c r="AU23" i="38"/>
  <c r="AU23" i="39"/>
  <c r="AV23" i="38"/>
  <c r="AV23" i="39"/>
  <c r="AW23" i="38"/>
  <c r="AW23" i="39"/>
  <c r="AX23" i="38"/>
  <c r="AX23" i="39"/>
  <c r="AY23" i="38"/>
  <c r="AY23" i="39"/>
  <c r="AZ23" i="38"/>
  <c r="AZ23" i="39"/>
  <c r="BA23" i="38"/>
  <c r="BA23" i="39"/>
  <c r="DB23" i="37"/>
  <c r="AO24" i="2"/>
  <c r="AP23" i="37"/>
  <c r="DC23" i="37"/>
  <c r="FP23" i="37"/>
  <c r="IC23" i="37"/>
  <c r="AP24" i="2"/>
  <c r="AQ23" i="37"/>
  <c r="DD23" i="37"/>
  <c r="FQ23" i="37"/>
  <c r="ID23" i="37"/>
  <c r="AQ24" i="2"/>
  <c r="AR23" i="37"/>
  <c r="DE23" i="37"/>
  <c r="FR23" i="37"/>
  <c r="IE23" i="37"/>
  <c r="AR24" i="2"/>
  <c r="AS23" i="37"/>
  <c r="DF23" i="37"/>
  <c r="FS23" i="37"/>
  <c r="IF23" i="37"/>
  <c r="AS24" i="2"/>
  <c r="AT23" i="37"/>
  <c r="DG23" i="37"/>
  <c r="FT23" i="37"/>
  <c r="IG23" i="37"/>
  <c r="AT24" i="2"/>
  <c r="AU23" i="37"/>
  <c r="DH23" i="37"/>
  <c r="FU23" i="37"/>
  <c r="IH23" i="37"/>
  <c r="AU24" i="2"/>
  <c r="AV23" i="37"/>
  <c r="DI23" i="37"/>
  <c r="II23" i="37"/>
  <c r="AV24" i="2"/>
  <c r="AW23" i="37"/>
  <c r="DJ23" i="37"/>
  <c r="FW23" i="37"/>
  <c r="IJ23" i="37"/>
  <c r="AW24" i="2"/>
  <c r="AX23" i="37"/>
  <c r="DK23" i="37"/>
  <c r="FX23" i="37"/>
  <c r="IK23" i="37"/>
  <c r="AX24" i="2"/>
  <c r="AY23" i="37"/>
  <c r="DL23" i="37"/>
  <c r="FY23" i="37"/>
  <c r="IL23" i="37"/>
  <c r="AY24" i="2"/>
  <c r="AZ23" i="37"/>
  <c r="DM23" i="37"/>
  <c r="FZ23" i="37"/>
  <c r="IM23" i="37"/>
  <c r="AZ24" i="2"/>
  <c r="BA23" i="37"/>
  <c r="DN23" i="37"/>
  <c r="GA23" i="37"/>
  <c r="IN23" i="37"/>
  <c r="BA24" i="2"/>
  <c r="BC23" i="37"/>
  <c r="DP23" i="37"/>
  <c r="GC23" i="37"/>
  <c r="IP23" i="37"/>
  <c r="LC23" i="37"/>
  <c r="BC24" i="2"/>
  <c r="BD23" i="37"/>
  <c r="DQ23" i="37"/>
  <c r="GD23" i="37"/>
  <c r="IQ23" i="37"/>
  <c r="LD23" i="37"/>
  <c r="BD24" i="2"/>
  <c r="BE23" i="37"/>
  <c r="DR23" i="37"/>
  <c r="GE23" i="37"/>
  <c r="IR23" i="37"/>
  <c r="LE23" i="37"/>
  <c r="BE24" i="2"/>
  <c r="BF23" i="37"/>
  <c r="DS23" i="37"/>
  <c r="GF23" i="37"/>
  <c r="IS23" i="37"/>
  <c r="LF23" i="37"/>
  <c r="BF24" i="2"/>
  <c r="BG23" i="37"/>
  <c r="DT23" i="37"/>
  <c r="GG23" i="37"/>
  <c r="IT23" i="37"/>
  <c r="LG23" i="37"/>
  <c r="BG24" i="2"/>
  <c r="BH23" i="37"/>
  <c r="DU23" i="37"/>
  <c r="GH23" i="37"/>
  <c r="IU23" i="37"/>
  <c r="LH23" i="37"/>
  <c r="BH24" i="2"/>
  <c r="BI23" i="37"/>
  <c r="DV23" i="37"/>
  <c r="IV23" i="37"/>
  <c r="LI23" i="37"/>
  <c r="BI24" i="2"/>
  <c r="BJ23" i="37"/>
  <c r="DW23" i="37"/>
  <c r="GJ23" i="37"/>
  <c r="IW23" i="37"/>
  <c r="LJ23" i="37"/>
  <c r="BJ24" i="2"/>
  <c r="BK23" i="37"/>
  <c r="DX23" i="37"/>
  <c r="GK23" i="37"/>
  <c r="IX23" i="37"/>
  <c r="LK23" i="37"/>
  <c r="BK24" i="2"/>
  <c r="BL23" i="37"/>
  <c r="DY23" i="37"/>
  <c r="GL23" i="37"/>
  <c r="IY23" i="37"/>
  <c r="LL23" i="37"/>
  <c r="BL24" i="2"/>
  <c r="BM23" i="37"/>
  <c r="DZ23" i="37"/>
  <c r="GM23" i="37"/>
  <c r="IZ23" i="37"/>
  <c r="LM23" i="37"/>
  <c r="BM24" i="2"/>
  <c r="BN23" i="37"/>
  <c r="EA23" i="37"/>
  <c r="GN23" i="37"/>
  <c r="JA23" i="37"/>
  <c r="LN23" i="37"/>
  <c r="BN24" i="2"/>
  <c r="BO24" i="2"/>
  <c r="BB24" i="37"/>
  <c r="BB24" i="38"/>
  <c r="BB24" i="39"/>
  <c r="BC24" i="38"/>
  <c r="BC24" i="39"/>
  <c r="BD24" i="38"/>
  <c r="BD24" i="39"/>
  <c r="BE24" i="38"/>
  <c r="BE24" i="39"/>
  <c r="BF24" i="38"/>
  <c r="BF24" i="39"/>
  <c r="BG24" i="38"/>
  <c r="BG24" i="39"/>
  <c r="BH24" i="38"/>
  <c r="BH24" i="39"/>
  <c r="BI24" i="38"/>
  <c r="BI24" i="39"/>
  <c r="BJ24" i="38"/>
  <c r="BJ24" i="39"/>
  <c r="BK24" i="38"/>
  <c r="BK24" i="39"/>
  <c r="BL24" i="38"/>
  <c r="BL24" i="39"/>
  <c r="BM24" i="38"/>
  <c r="BM24" i="39"/>
  <c r="BN24" i="38"/>
  <c r="BN24" i="39"/>
  <c r="DO24" i="37"/>
  <c r="LB24" i="37"/>
  <c r="BB25" i="2"/>
  <c r="B24" i="37"/>
  <c r="O24" i="38"/>
  <c r="AB24" i="38"/>
  <c r="BP24" i="2"/>
  <c r="DE24" i="2"/>
  <c r="DG24" i="2"/>
  <c r="B24" i="39"/>
  <c r="P24" i="38"/>
  <c r="AC24" i="38"/>
  <c r="C24" i="39"/>
  <c r="Q24" i="38"/>
  <c r="AD24" i="38"/>
  <c r="D24" i="39"/>
  <c r="R24" i="38"/>
  <c r="AE24" i="38"/>
  <c r="E24" i="39"/>
  <c r="S24" i="38"/>
  <c r="AF24" i="38"/>
  <c r="F24" i="39"/>
  <c r="T24" i="38"/>
  <c r="AG24" i="38"/>
  <c r="G24" i="39"/>
  <c r="U24" i="38"/>
  <c r="AH24" i="38"/>
  <c r="H24" i="39"/>
  <c r="V24" i="38"/>
  <c r="AI24" i="38"/>
  <c r="I24" i="39"/>
  <c r="W24" i="38"/>
  <c r="AJ24" i="38"/>
  <c r="J24" i="39"/>
  <c r="X24" i="38"/>
  <c r="AK24" i="38"/>
  <c r="K24" i="39"/>
  <c r="Y24" i="38"/>
  <c r="AL24" i="38"/>
  <c r="L24" i="39"/>
  <c r="Z24" i="38"/>
  <c r="AM24" i="38"/>
  <c r="M24" i="39"/>
  <c r="AA24" i="38"/>
  <c r="AN24" i="38"/>
  <c r="N24" i="39"/>
  <c r="BO24" i="37"/>
  <c r="JB24" i="37"/>
  <c r="B25" i="2"/>
  <c r="C24" i="37"/>
  <c r="BP24" i="37"/>
  <c r="EC24" i="37"/>
  <c r="GP24" i="37"/>
  <c r="JC24" i="37"/>
  <c r="C25" i="2"/>
  <c r="D24" i="37"/>
  <c r="BQ24" i="37"/>
  <c r="ED24" i="37"/>
  <c r="GQ24" i="37"/>
  <c r="JD24" i="37"/>
  <c r="D25" i="2"/>
  <c r="E24" i="37"/>
  <c r="BR24" i="37"/>
  <c r="EE24" i="37"/>
  <c r="GR24" i="37"/>
  <c r="JE24" i="37"/>
  <c r="E25" i="2"/>
  <c r="F24" i="37"/>
  <c r="BS24" i="37"/>
  <c r="EF24" i="37"/>
  <c r="GS24" i="37"/>
  <c r="JF24" i="37"/>
  <c r="F25" i="2"/>
  <c r="G24" i="37"/>
  <c r="BT24" i="37"/>
  <c r="EG24" i="37"/>
  <c r="GT24" i="37"/>
  <c r="JG24" i="37"/>
  <c r="G25" i="2"/>
  <c r="H24" i="37"/>
  <c r="BU24" i="37"/>
  <c r="EH24" i="37"/>
  <c r="GU24" i="37"/>
  <c r="JH24" i="37"/>
  <c r="H25" i="2"/>
  <c r="I24" i="37"/>
  <c r="BV24" i="37"/>
  <c r="GV24" i="37"/>
  <c r="JI24" i="37"/>
  <c r="I25" i="2"/>
  <c r="J24" i="37"/>
  <c r="BW24" i="37"/>
  <c r="EJ24" i="37"/>
  <c r="GW24" i="37"/>
  <c r="JJ24" i="37"/>
  <c r="J25" i="2"/>
  <c r="K24" i="37"/>
  <c r="BX24" i="37"/>
  <c r="EK24" i="37"/>
  <c r="GX24" i="37"/>
  <c r="JK24" i="37"/>
  <c r="K25" i="2"/>
  <c r="L24" i="37"/>
  <c r="BY24" i="37"/>
  <c r="EL24" i="37"/>
  <c r="GY24" i="37"/>
  <c r="JL24" i="37"/>
  <c r="L25" i="2"/>
  <c r="M24" i="37"/>
  <c r="BZ24" i="37"/>
  <c r="EM24" i="37"/>
  <c r="GZ24" i="37"/>
  <c r="JM24" i="37"/>
  <c r="M25" i="2"/>
  <c r="N24" i="37"/>
  <c r="CA24" i="37"/>
  <c r="EN24" i="37"/>
  <c r="HA24" i="37"/>
  <c r="JN24" i="37"/>
  <c r="N25" i="2"/>
  <c r="O24" i="37"/>
  <c r="B24" i="38"/>
  <c r="BQ24" i="2"/>
  <c r="DC24" i="2"/>
  <c r="DD24" i="2"/>
  <c r="O24" i="39"/>
  <c r="C24" i="38"/>
  <c r="P24" i="39"/>
  <c r="D24" i="38"/>
  <c r="Q24" i="39"/>
  <c r="E24" i="38"/>
  <c r="R24" i="39"/>
  <c r="F24" i="38"/>
  <c r="S24" i="39"/>
  <c r="G24" i="38"/>
  <c r="T24" i="39"/>
  <c r="H24" i="38"/>
  <c r="U24" i="39"/>
  <c r="I24" i="38"/>
  <c r="V24" i="39"/>
  <c r="J24" i="38"/>
  <c r="W24" i="39"/>
  <c r="K24" i="38"/>
  <c r="X24" i="39"/>
  <c r="L24" i="38"/>
  <c r="Y24" i="39"/>
  <c r="M24" i="38"/>
  <c r="Z24" i="39"/>
  <c r="N24" i="38"/>
  <c r="AA24" i="39"/>
  <c r="CB24" i="37"/>
  <c r="JO24" i="37"/>
  <c r="O25" i="2"/>
  <c r="P24" i="37"/>
  <c r="CC24" i="37"/>
  <c r="EP24" i="37"/>
  <c r="HC24" i="37"/>
  <c r="JP24" i="37"/>
  <c r="P25" i="2"/>
  <c r="Q24" i="37"/>
  <c r="CD24" i="37"/>
  <c r="EQ24" i="37"/>
  <c r="HD24" i="37"/>
  <c r="JQ24" i="37"/>
  <c r="Q25" i="2"/>
  <c r="R24" i="37"/>
  <c r="CE24" i="37"/>
  <c r="ER24" i="37"/>
  <c r="HE24" i="37"/>
  <c r="JR24" i="37"/>
  <c r="R25" i="2"/>
  <c r="S24" i="37"/>
  <c r="CF24" i="37"/>
  <c r="ES24" i="37"/>
  <c r="HF24" i="37"/>
  <c r="JS24" i="37"/>
  <c r="S25" i="2"/>
  <c r="T24" i="37"/>
  <c r="CG24" i="37"/>
  <c r="ET24" i="37"/>
  <c r="HG24" i="37"/>
  <c r="JT24" i="37"/>
  <c r="T25" i="2"/>
  <c r="U24" i="37"/>
  <c r="CH24" i="37"/>
  <c r="EU24" i="37"/>
  <c r="HH24" i="37"/>
  <c r="JU24" i="37"/>
  <c r="U25" i="2"/>
  <c r="V24" i="37"/>
  <c r="CI24" i="37"/>
  <c r="HI24" i="37"/>
  <c r="JV24" i="37"/>
  <c r="V25" i="2"/>
  <c r="W24" i="37"/>
  <c r="CJ24" i="37"/>
  <c r="EW24" i="37"/>
  <c r="HJ24" i="37"/>
  <c r="JW24" i="37"/>
  <c r="W25" i="2"/>
  <c r="X24" i="37"/>
  <c r="CK24" i="37"/>
  <c r="EX24" i="37"/>
  <c r="HK24" i="37"/>
  <c r="JX24" i="37"/>
  <c r="X25" i="2"/>
  <c r="Y24" i="37"/>
  <c r="CL24" i="37"/>
  <c r="EY24" i="37"/>
  <c r="HL24" i="37"/>
  <c r="JY24" i="37"/>
  <c r="Y25" i="2"/>
  <c r="Z24" i="37"/>
  <c r="CM24" i="37"/>
  <c r="EZ24" i="37"/>
  <c r="HM24" i="37"/>
  <c r="JZ24" i="37"/>
  <c r="Z25" i="2"/>
  <c r="AA24" i="37"/>
  <c r="CN24" i="37"/>
  <c r="FA24" i="37"/>
  <c r="HN24" i="37"/>
  <c r="KA24" i="37"/>
  <c r="AA25" i="2"/>
  <c r="AB24" i="37"/>
  <c r="AB24" i="39"/>
  <c r="AC24" i="39"/>
  <c r="AD24" i="39"/>
  <c r="AE24" i="39"/>
  <c r="AF24" i="39"/>
  <c r="AG24" i="39"/>
  <c r="AH24" i="39"/>
  <c r="AI24" i="39"/>
  <c r="AJ24" i="39"/>
  <c r="AK24" i="39"/>
  <c r="AL24" i="39"/>
  <c r="AM24" i="39"/>
  <c r="AN24" i="39"/>
  <c r="CO24" i="37"/>
  <c r="KB24" i="37"/>
  <c r="AB25" i="2"/>
  <c r="AC24" i="37"/>
  <c r="CP24" i="37"/>
  <c r="FC24" i="37"/>
  <c r="HP24" i="37"/>
  <c r="KC24" i="37"/>
  <c r="AC25" i="2"/>
  <c r="AD24" i="37"/>
  <c r="CQ24" i="37"/>
  <c r="FD24" i="37"/>
  <c r="HQ24" i="37"/>
  <c r="KD24" i="37"/>
  <c r="AD25" i="2"/>
  <c r="AE24" i="37"/>
  <c r="CR24" i="37"/>
  <c r="FE24" i="37"/>
  <c r="HR24" i="37"/>
  <c r="KE24" i="37"/>
  <c r="AE25" i="2"/>
  <c r="AF24" i="37"/>
  <c r="CS24" i="37"/>
  <c r="FF24" i="37"/>
  <c r="HS24" i="37"/>
  <c r="KF24" i="37"/>
  <c r="AF25" i="2"/>
  <c r="AG24" i="37"/>
  <c r="CT24" i="37"/>
  <c r="FG24" i="37"/>
  <c r="HT24" i="37"/>
  <c r="KG24" i="37"/>
  <c r="AG25" i="2"/>
  <c r="AH24" i="37"/>
  <c r="CU24" i="37"/>
  <c r="FH24" i="37"/>
  <c r="HU24" i="37"/>
  <c r="KH24" i="37"/>
  <c r="AH25" i="2"/>
  <c r="AI24" i="37"/>
  <c r="CV24" i="37"/>
  <c r="HV24" i="37"/>
  <c r="KI24" i="37"/>
  <c r="AI25" i="2"/>
  <c r="AJ24" i="37"/>
  <c r="CW24" i="37"/>
  <c r="FJ24" i="37"/>
  <c r="HW24" i="37"/>
  <c r="KJ24" i="37"/>
  <c r="AJ25" i="2"/>
  <c r="AK24" i="37"/>
  <c r="CX24" i="37"/>
  <c r="FK24" i="37"/>
  <c r="HX24" i="37"/>
  <c r="KK24" i="37"/>
  <c r="AK25" i="2"/>
  <c r="AL24" i="37"/>
  <c r="CY24" i="37"/>
  <c r="FL24" i="37"/>
  <c r="HY24" i="37"/>
  <c r="KL24" i="37"/>
  <c r="AL25" i="2"/>
  <c r="AM24" i="37"/>
  <c r="CZ24" i="37"/>
  <c r="FM24" i="37"/>
  <c r="HZ24" i="37"/>
  <c r="KM24" i="37"/>
  <c r="AM25" i="2"/>
  <c r="AN24" i="37"/>
  <c r="DA24" i="37"/>
  <c r="FN24" i="37"/>
  <c r="IA24" i="37"/>
  <c r="KN24" i="37"/>
  <c r="AN25" i="2"/>
  <c r="AO24" i="37"/>
  <c r="AO24" i="38"/>
  <c r="AO24" i="39"/>
  <c r="AP24" i="38"/>
  <c r="AP24" i="39"/>
  <c r="AQ24" i="38"/>
  <c r="AQ24" i="39"/>
  <c r="AR24" i="38"/>
  <c r="AR24" i="39"/>
  <c r="AS24" i="38"/>
  <c r="AS24" i="39"/>
  <c r="AT24" i="38"/>
  <c r="AT24" i="39"/>
  <c r="AU24" i="38"/>
  <c r="AU24" i="39"/>
  <c r="AV24" i="38"/>
  <c r="AV24" i="39"/>
  <c r="AW24" i="38"/>
  <c r="AW24" i="39"/>
  <c r="AX24" i="38"/>
  <c r="AX24" i="39"/>
  <c r="AY24" i="38"/>
  <c r="AY24" i="39"/>
  <c r="AZ24" i="38"/>
  <c r="AZ24" i="39"/>
  <c r="BA24" i="38"/>
  <c r="BA24" i="39"/>
  <c r="DB24" i="37"/>
  <c r="AO25" i="2"/>
  <c r="AP24" i="37"/>
  <c r="DC24" i="37"/>
  <c r="FP24" i="37"/>
  <c r="IC24" i="37"/>
  <c r="AP25" i="2"/>
  <c r="AQ24" i="37"/>
  <c r="DD24" i="37"/>
  <c r="FQ24" i="37"/>
  <c r="ID24" i="37"/>
  <c r="AQ25" i="2"/>
  <c r="AR24" i="37"/>
  <c r="DE24" i="37"/>
  <c r="FR24" i="37"/>
  <c r="IE24" i="37"/>
  <c r="AR25" i="2"/>
  <c r="AS24" i="37"/>
  <c r="DF24" i="37"/>
  <c r="FS24" i="37"/>
  <c r="IF24" i="37"/>
  <c r="AS25" i="2"/>
  <c r="AT24" i="37"/>
  <c r="DG24" i="37"/>
  <c r="FT24" i="37"/>
  <c r="IG24" i="37"/>
  <c r="AT25" i="2"/>
  <c r="AU24" i="37"/>
  <c r="DH24" i="37"/>
  <c r="FU24" i="37"/>
  <c r="IH24" i="37"/>
  <c r="AU25" i="2"/>
  <c r="AV24" i="37"/>
  <c r="DI24" i="37"/>
  <c r="II24" i="37"/>
  <c r="AV25" i="2"/>
  <c r="AW24" i="37"/>
  <c r="DJ24" i="37"/>
  <c r="FW24" i="37"/>
  <c r="IJ24" i="37"/>
  <c r="AW25" i="2"/>
  <c r="AX24" i="37"/>
  <c r="DK24" i="37"/>
  <c r="FX24" i="37"/>
  <c r="IK24" i="37"/>
  <c r="AX25" i="2"/>
  <c r="AY24" i="37"/>
  <c r="DL24" i="37"/>
  <c r="FY24" i="37"/>
  <c r="IL24" i="37"/>
  <c r="AY25" i="2"/>
  <c r="AZ24" i="37"/>
  <c r="DM24" i="37"/>
  <c r="FZ24" i="37"/>
  <c r="IM24" i="37"/>
  <c r="AZ25" i="2"/>
  <c r="BA24" i="37"/>
  <c r="DN24" i="37"/>
  <c r="GA24" i="37"/>
  <c r="IN24" i="37"/>
  <c r="BA25" i="2"/>
  <c r="BC24" i="37"/>
  <c r="DP24" i="37"/>
  <c r="GC24" i="37"/>
  <c r="IP24" i="37"/>
  <c r="LC24" i="37"/>
  <c r="BC25" i="2"/>
  <c r="BD24" i="37"/>
  <c r="DQ24" i="37"/>
  <c r="GD24" i="37"/>
  <c r="IQ24" i="37"/>
  <c r="LD24" i="37"/>
  <c r="BD25" i="2"/>
  <c r="BE24" i="37"/>
  <c r="DR24" i="37"/>
  <c r="GE24" i="37"/>
  <c r="IR24" i="37"/>
  <c r="LE24" i="37"/>
  <c r="BE25" i="2"/>
  <c r="BF24" i="37"/>
  <c r="DS24" i="37"/>
  <c r="GF24" i="37"/>
  <c r="IS24" i="37"/>
  <c r="LF24" i="37"/>
  <c r="BF25" i="2"/>
  <c r="BG24" i="37"/>
  <c r="DT24" i="37"/>
  <c r="GG24" i="37"/>
  <c r="IT24" i="37"/>
  <c r="LG24" i="37"/>
  <c r="BG25" i="2"/>
  <c r="BH24" i="37"/>
  <c r="DU24" i="37"/>
  <c r="GH24" i="37"/>
  <c r="IU24" i="37"/>
  <c r="LH24" i="37"/>
  <c r="BH25" i="2"/>
  <c r="BI24" i="37"/>
  <c r="DV24" i="37"/>
  <c r="IV24" i="37"/>
  <c r="LI24" i="37"/>
  <c r="BI25" i="2"/>
  <c r="BJ24" i="37"/>
  <c r="DW24" i="37"/>
  <c r="GJ24" i="37"/>
  <c r="IW24" i="37"/>
  <c r="LJ24" i="37"/>
  <c r="BJ25" i="2"/>
  <c r="BK24" i="37"/>
  <c r="DX24" i="37"/>
  <c r="GK24" i="37"/>
  <c r="IX24" i="37"/>
  <c r="LK24" i="37"/>
  <c r="BK25" i="2"/>
  <c r="BL24" i="37"/>
  <c r="DY24" i="37"/>
  <c r="GL24" i="37"/>
  <c r="IY24" i="37"/>
  <c r="LL24" i="37"/>
  <c r="BL25" i="2"/>
  <c r="BM24" i="37"/>
  <c r="DZ24" i="37"/>
  <c r="GM24" i="37"/>
  <c r="IZ24" i="37"/>
  <c r="LM24" i="37"/>
  <c r="BM25" i="2"/>
  <c r="BN24" i="37"/>
  <c r="EA24" i="37"/>
  <c r="GN24" i="37"/>
  <c r="JA24" i="37"/>
  <c r="LN24" i="37"/>
  <c r="BN25" i="2"/>
  <c r="BO25" i="2"/>
  <c r="BB25" i="37"/>
  <c r="BB25" i="38"/>
  <c r="BB25" i="39"/>
  <c r="BC25" i="38"/>
  <c r="BC25" i="39"/>
  <c r="BD25" i="38"/>
  <c r="BD25" i="39"/>
  <c r="BE25" i="38"/>
  <c r="BE25" i="39"/>
  <c r="BF25" i="38"/>
  <c r="BF25" i="39"/>
  <c r="BG25" i="38"/>
  <c r="BG25" i="39"/>
  <c r="BH25" i="38"/>
  <c r="BH25" i="39"/>
  <c r="BI25" i="38"/>
  <c r="BI25" i="39"/>
  <c r="BJ25" i="38"/>
  <c r="BJ25" i="39"/>
  <c r="BK25" i="38"/>
  <c r="BK25" i="39"/>
  <c r="BL25" i="38"/>
  <c r="BL25" i="39"/>
  <c r="BM25" i="38"/>
  <c r="BM25" i="39"/>
  <c r="BN25" i="38"/>
  <c r="BN25" i="39"/>
  <c r="DO25" i="37"/>
  <c r="LB25" i="37"/>
  <c r="BB26" i="2"/>
  <c r="B25" i="37"/>
  <c r="O25" i="38"/>
  <c r="AB25" i="38"/>
  <c r="BP25" i="2"/>
  <c r="DE25" i="2"/>
  <c r="DG25" i="2"/>
  <c r="B25" i="39"/>
  <c r="P25" i="38"/>
  <c r="AC25" i="38"/>
  <c r="C25" i="39"/>
  <c r="Q25" i="38"/>
  <c r="AD25" i="38"/>
  <c r="D25" i="39"/>
  <c r="R25" i="38"/>
  <c r="AE25" i="38"/>
  <c r="E25" i="39"/>
  <c r="S25" i="38"/>
  <c r="AF25" i="38"/>
  <c r="F25" i="39"/>
  <c r="T25" i="38"/>
  <c r="AG25" i="38"/>
  <c r="G25" i="39"/>
  <c r="U25" i="38"/>
  <c r="AH25" i="38"/>
  <c r="H25" i="39"/>
  <c r="V25" i="38"/>
  <c r="AI25" i="38"/>
  <c r="I25" i="39"/>
  <c r="W25" i="38"/>
  <c r="AJ25" i="38"/>
  <c r="J25" i="39"/>
  <c r="X25" i="38"/>
  <c r="AK25" i="38"/>
  <c r="K25" i="39"/>
  <c r="Y25" i="38"/>
  <c r="AL25" i="38"/>
  <c r="L25" i="39"/>
  <c r="Z25" i="38"/>
  <c r="AM25" i="38"/>
  <c r="M25" i="39"/>
  <c r="AA25" i="38"/>
  <c r="AN25" i="38"/>
  <c r="N25" i="39"/>
  <c r="BO25" i="37"/>
  <c r="JB25" i="37"/>
  <c r="B26" i="2"/>
  <c r="C25" i="37"/>
  <c r="BP25" i="37"/>
  <c r="EC25" i="37"/>
  <c r="GP25" i="37"/>
  <c r="JC25" i="37"/>
  <c r="C26" i="2"/>
  <c r="D25" i="37"/>
  <c r="BQ25" i="37"/>
  <c r="ED25" i="37"/>
  <c r="GQ25" i="37"/>
  <c r="JD25" i="37"/>
  <c r="D26" i="2"/>
  <c r="E25" i="37"/>
  <c r="BR25" i="37"/>
  <c r="EE25" i="37"/>
  <c r="GR25" i="37"/>
  <c r="JE25" i="37"/>
  <c r="E26" i="2"/>
  <c r="F25" i="37"/>
  <c r="BS25" i="37"/>
  <c r="EF25" i="37"/>
  <c r="GS25" i="37"/>
  <c r="JF25" i="37"/>
  <c r="F26" i="2"/>
  <c r="G25" i="37"/>
  <c r="BT25" i="37"/>
  <c r="EG25" i="37"/>
  <c r="GT25" i="37"/>
  <c r="JG25" i="37"/>
  <c r="G26" i="2"/>
  <c r="H25" i="37"/>
  <c r="BU25" i="37"/>
  <c r="EH25" i="37"/>
  <c r="GU25" i="37"/>
  <c r="JH25" i="37"/>
  <c r="H26" i="2"/>
  <c r="I25" i="37"/>
  <c r="BV25" i="37"/>
  <c r="GV25" i="37"/>
  <c r="JI25" i="37"/>
  <c r="I26" i="2"/>
  <c r="J25" i="37"/>
  <c r="BW25" i="37"/>
  <c r="EJ25" i="37"/>
  <c r="GW25" i="37"/>
  <c r="JJ25" i="37"/>
  <c r="J26" i="2"/>
  <c r="K25" i="37"/>
  <c r="BX25" i="37"/>
  <c r="EK25" i="37"/>
  <c r="GX25" i="37"/>
  <c r="JK25" i="37"/>
  <c r="K26" i="2"/>
  <c r="L25" i="37"/>
  <c r="BY25" i="37"/>
  <c r="EL25" i="37"/>
  <c r="GY25" i="37"/>
  <c r="JL25" i="37"/>
  <c r="L26" i="2"/>
  <c r="M25" i="37"/>
  <c r="BZ25" i="37"/>
  <c r="EM25" i="37"/>
  <c r="GZ25" i="37"/>
  <c r="JM25" i="37"/>
  <c r="M26" i="2"/>
  <c r="N25" i="37"/>
  <c r="CA25" i="37"/>
  <c r="EN25" i="37"/>
  <c r="HA25" i="37"/>
  <c r="JN25" i="37"/>
  <c r="N26" i="2"/>
  <c r="O25" i="37"/>
  <c r="B25" i="38"/>
  <c r="BQ25" i="2"/>
  <c r="DC25" i="2"/>
  <c r="DD25" i="2"/>
  <c r="O25" i="39"/>
  <c r="C25" i="38"/>
  <c r="P25" i="39"/>
  <c r="D25" i="38"/>
  <c r="Q25" i="39"/>
  <c r="E25" i="38"/>
  <c r="R25" i="39"/>
  <c r="F25" i="38"/>
  <c r="S25" i="39"/>
  <c r="G25" i="38"/>
  <c r="T25" i="39"/>
  <c r="H25" i="38"/>
  <c r="U25" i="39"/>
  <c r="I25" i="38"/>
  <c r="V25" i="39"/>
  <c r="J25" i="38"/>
  <c r="W25" i="39"/>
  <c r="K25" i="38"/>
  <c r="X25" i="39"/>
  <c r="L25" i="38"/>
  <c r="Y25" i="39"/>
  <c r="M25" i="38"/>
  <c r="Z25" i="39"/>
  <c r="N25" i="38"/>
  <c r="AA25" i="39"/>
  <c r="CB25" i="37"/>
  <c r="JO25" i="37"/>
  <c r="O26" i="2"/>
  <c r="P25" i="37"/>
  <c r="CC25" i="37"/>
  <c r="EP25" i="37"/>
  <c r="HC25" i="37"/>
  <c r="JP25" i="37"/>
  <c r="P26" i="2"/>
  <c r="Q25" i="37"/>
  <c r="CD25" i="37"/>
  <c r="EQ25" i="37"/>
  <c r="HD25" i="37"/>
  <c r="JQ25" i="37"/>
  <c r="Q26" i="2"/>
  <c r="R25" i="37"/>
  <c r="CE25" i="37"/>
  <c r="ER25" i="37"/>
  <c r="HE25" i="37"/>
  <c r="JR25" i="37"/>
  <c r="R26" i="2"/>
  <c r="S25" i="37"/>
  <c r="CF25" i="37"/>
  <c r="ES25" i="37"/>
  <c r="HF25" i="37"/>
  <c r="JS25" i="37"/>
  <c r="S26" i="2"/>
  <c r="T25" i="37"/>
  <c r="CG25" i="37"/>
  <c r="ET25" i="37"/>
  <c r="HG25" i="37"/>
  <c r="JT25" i="37"/>
  <c r="T26" i="2"/>
  <c r="U25" i="37"/>
  <c r="CH25" i="37"/>
  <c r="EU25" i="37"/>
  <c r="HH25" i="37"/>
  <c r="JU25" i="37"/>
  <c r="U26" i="2"/>
  <c r="V25" i="37"/>
  <c r="CI25" i="37"/>
  <c r="HI25" i="37"/>
  <c r="JV25" i="37"/>
  <c r="V26" i="2"/>
  <c r="W25" i="37"/>
  <c r="CJ25" i="37"/>
  <c r="EW25" i="37"/>
  <c r="HJ25" i="37"/>
  <c r="JW25" i="37"/>
  <c r="W26" i="2"/>
  <c r="X25" i="37"/>
  <c r="CK25" i="37"/>
  <c r="EX25" i="37"/>
  <c r="HK25" i="37"/>
  <c r="JX25" i="37"/>
  <c r="X26" i="2"/>
  <c r="Y25" i="37"/>
  <c r="CL25" i="37"/>
  <c r="EY25" i="37"/>
  <c r="HL25" i="37"/>
  <c r="JY25" i="37"/>
  <c r="Y26" i="2"/>
  <c r="Z25" i="37"/>
  <c r="CM25" i="37"/>
  <c r="EZ25" i="37"/>
  <c r="HM25" i="37"/>
  <c r="JZ25" i="37"/>
  <c r="Z26" i="2"/>
  <c r="AA25" i="37"/>
  <c r="CN25" i="37"/>
  <c r="FA25" i="37"/>
  <c r="HN25" i="37"/>
  <c r="KA25" i="37"/>
  <c r="AA26" i="2"/>
  <c r="AB25" i="37"/>
  <c r="AB25" i="39"/>
  <c r="AC25" i="39"/>
  <c r="AD25" i="39"/>
  <c r="AE25" i="39"/>
  <c r="AF25" i="39"/>
  <c r="AG25" i="39"/>
  <c r="AH25" i="39"/>
  <c r="AI25" i="39"/>
  <c r="AJ25" i="39"/>
  <c r="AK25" i="39"/>
  <c r="AL25" i="39"/>
  <c r="AM25" i="39"/>
  <c r="AN25" i="39"/>
  <c r="CO25" i="37"/>
  <c r="KB25" i="37"/>
  <c r="AB26" i="2"/>
  <c r="AC25" i="37"/>
  <c r="CP25" i="37"/>
  <c r="FC25" i="37"/>
  <c r="HP25" i="37"/>
  <c r="KC25" i="37"/>
  <c r="AC26" i="2"/>
  <c r="AD25" i="37"/>
  <c r="CQ25" i="37"/>
  <c r="FD25" i="37"/>
  <c r="HQ25" i="37"/>
  <c r="KD25" i="37"/>
  <c r="AD26" i="2"/>
  <c r="AE25" i="37"/>
  <c r="CR25" i="37"/>
  <c r="FE25" i="37"/>
  <c r="HR25" i="37"/>
  <c r="KE25" i="37"/>
  <c r="AE26" i="2"/>
  <c r="AF25" i="37"/>
  <c r="CS25" i="37"/>
  <c r="FF25" i="37"/>
  <c r="HS25" i="37"/>
  <c r="KF25" i="37"/>
  <c r="AF26" i="2"/>
  <c r="AG25" i="37"/>
  <c r="CT25" i="37"/>
  <c r="FG25" i="37"/>
  <c r="HT25" i="37"/>
  <c r="KG25" i="37"/>
  <c r="AG26" i="2"/>
  <c r="AH25" i="37"/>
  <c r="CU25" i="37"/>
  <c r="FH25" i="37"/>
  <c r="HU25" i="37"/>
  <c r="KH25" i="37"/>
  <c r="AH26" i="2"/>
  <c r="AI25" i="37"/>
  <c r="CV25" i="37"/>
  <c r="HV25" i="37"/>
  <c r="KI25" i="37"/>
  <c r="AI26" i="2"/>
  <c r="AJ25" i="37"/>
  <c r="CW25" i="37"/>
  <c r="FJ25" i="37"/>
  <c r="HW25" i="37"/>
  <c r="KJ25" i="37"/>
  <c r="AJ26" i="2"/>
  <c r="AK25" i="37"/>
  <c r="CX25" i="37"/>
  <c r="FK25" i="37"/>
  <c r="HX25" i="37"/>
  <c r="KK25" i="37"/>
  <c r="AK26" i="2"/>
  <c r="AL25" i="37"/>
  <c r="CY25" i="37"/>
  <c r="FL25" i="37"/>
  <c r="HY25" i="37"/>
  <c r="KL25" i="37"/>
  <c r="AL26" i="2"/>
  <c r="AM25" i="37"/>
  <c r="CZ25" i="37"/>
  <c r="FM25" i="37"/>
  <c r="HZ25" i="37"/>
  <c r="KM25" i="37"/>
  <c r="AM26" i="2"/>
  <c r="AN25" i="37"/>
  <c r="DA25" i="37"/>
  <c r="FN25" i="37"/>
  <c r="IA25" i="37"/>
  <c r="KN25" i="37"/>
  <c r="AN26" i="2"/>
  <c r="AO25" i="37"/>
  <c r="AO25" i="38"/>
  <c r="AO25" i="39"/>
  <c r="AP25" i="38"/>
  <c r="AP25" i="39"/>
  <c r="AQ25" i="38"/>
  <c r="AQ25" i="39"/>
  <c r="AR25" i="38"/>
  <c r="AR25" i="39"/>
  <c r="AS25" i="38"/>
  <c r="AS25" i="39"/>
  <c r="AT25" i="38"/>
  <c r="AT25" i="39"/>
  <c r="AU25" i="38"/>
  <c r="AU25" i="39"/>
  <c r="AV25" i="38"/>
  <c r="AV25" i="39"/>
  <c r="AW25" i="38"/>
  <c r="AW25" i="39"/>
  <c r="AX25" i="38"/>
  <c r="AX25" i="39"/>
  <c r="AY25" i="38"/>
  <c r="AY25" i="39"/>
  <c r="AZ25" i="38"/>
  <c r="AZ25" i="39"/>
  <c r="BA25" i="38"/>
  <c r="BA25" i="39"/>
  <c r="DB25" i="37"/>
  <c r="AO26" i="2"/>
  <c r="AP25" i="37"/>
  <c r="DC25" i="37"/>
  <c r="FP25" i="37"/>
  <c r="IC25" i="37"/>
  <c r="AP26" i="2"/>
  <c r="AQ25" i="37"/>
  <c r="DD25" i="37"/>
  <c r="FQ25" i="37"/>
  <c r="ID25" i="37"/>
  <c r="AQ26" i="2"/>
  <c r="AR25" i="37"/>
  <c r="DE25" i="37"/>
  <c r="FR25" i="37"/>
  <c r="IE25" i="37"/>
  <c r="AR26" i="2"/>
  <c r="AS25" i="37"/>
  <c r="DF25" i="37"/>
  <c r="FS25" i="37"/>
  <c r="IF25" i="37"/>
  <c r="AS26" i="2"/>
  <c r="AT25" i="37"/>
  <c r="DG25" i="37"/>
  <c r="FT25" i="37"/>
  <c r="IG25" i="37"/>
  <c r="AT26" i="2"/>
  <c r="AU25" i="37"/>
  <c r="DH25" i="37"/>
  <c r="FU25" i="37"/>
  <c r="IH25" i="37"/>
  <c r="AU26" i="2"/>
  <c r="AV25" i="37"/>
  <c r="DI25" i="37"/>
  <c r="II25" i="37"/>
  <c r="AV26" i="2"/>
  <c r="AW25" i="37"/>
  <c r="DJ25" i="37"/>
  <c r="FW25" i="37"/>
  <c r="IJ25" i="37"/>
  <c r="AW26" i="2"/>
  <c r="AX25" i="37"/>
  <c r="DK25" i="37"/>
  <c r="FX25" i="37"/>
  <c r="IK25" i="37"/>
  <c r="AX26" i="2"/>
  <c r="AY25" i="37"/>
  <c r="DL25" i="37"/>
  <c r="FY25" i="37"/>
  <c r="IL25" i="37"/>
  <c r="AY26" i="2"/>
  <c r="AZ25" i="37"/>
  <c r="DM25" i="37"/>
  <c r="FZ25" i="37"/>
  <c r="IM25" i="37"/>
  <c r="AZ26" i="2"/>
  <c r="BA25" i="37"/>
  <c r="DN25" i="37"/>
  <c r="GA25" i="37"/>
  <c r="IN25" i="37"/>
  <c r="BA26" i="2"/>
  <c r="BC25" i="37"/>
  <c r="DP25" i="37"/>
  <c r="GC25" i="37"/>
  <c r="IP25" i="37"/>
  <c r="LC25" i="37"/>
  <c r="BC26" i="2"/>
  <c r="BD25" i="37"/>
  <c r="DQ25" i="37"/>
  <c r="GD25" i="37"/>
  <c r="IQ25" i="37"/>
  <c r="LD25" i="37"/>
  <c r="BD26" i="2"/>
  <c r="BE25" i="37"/>
  <c r="DR25" i="37"/>
  <c r="GE25" i="37"/>
  <c r="IR25" i="37"/>
  <c r="LE25" i="37"/>
  <c r="BE26" i="2"/>
  <c r="BF25" i="37"/>
  <c r="DS25" i="37"/>
  <c r="GF25" i="37"/>
  <c r="IS25" i="37"/>
  <c r="LF25" i="37"/>
  <c r="BF26" i="2"/>
  <c r="BG25" i="37"/>
  <c r="DT25" i="37"/>
  <c r="GG25" i="37"/>
  <c r="IT25" i="37"/>
  <c r="LG25" i="37"/>
  <c r="BG26" i="2"/>
  <c r="BH25" i="37"/>
  <c r="DU25" i="37"/>
  <c r="GH25" i="37"/>
  <c r="IU25" i="37"/>
  <c r="LH25" i="37"/>
  <c r="BH26" i="2"/>
  <c r="BI25" i="37"/>
  <c r="DV25" i="37"/>
  <c r="IV25" i="37"/>
  <c r="LI25" i="37"/>
  <c r="BI26" i="2"/>
  <c r="BJ25" i="37"/>
  <c r="DW25" i="37"/>
  <c r="GJ25" i="37"/>
  <c r="IW25" i="37"/>
  <c r="LJ25" i="37"/>
  <c r="BJ26" i="2"/>
  <c r="BK25" i="37"/>
  <c r="DX25" i="37"/>
  <c r="GK25" i="37"/>
  <c r="IX25" i="37"/>
  <c r="LK25" i="37"/>
  <c r="BK26" i="2"/>
  <c r="BL25" i="37"/>
  <c r="DY25" i="37"/>
  <c r="GL25" i="37"/>
  <c r="IY25" i="37"/>
  <c r="LL25" i="37"/>
  <c r="BL26" i="2"/>
  <c r="BM25" i="37"/>
  <c r="DZ25" i="37"/>
  <c r="GM25" i="37"/>
  <c r="IZ25" i="37"/>
  <c r="LM25" i="37"/>
  <c r="BM26" i="2"/>
  <c r="BN25" i="37"/>
  <c r="EA25" i="37"/>
  <c r="GN25" i="37"/>
  <c r="JA25" i="37"/>
  <c r="LN25" i="37"/>
  <c r="BN26" i="2"/>
  <c r="BO26" i="2"/>
  <c r="BB26" i="37"/>
  <c r="BB26" i="38"/>
  <c r="BB26" i="39"/>
  <c r="BC26" i="38"/>
  <c r="BC26" i="39"/>
  <c r="BD26" i="38"/>
  <c r="BD26" i="39"/>
  <c r="BE26" i="38"/>
  <c r="BE26" i="39"/>
  <c r="BF26" i="38"/>
  <c r="BF26" i="39"/>
  <c r="BG26" i="38"/>
  <c r="BG26" i="39"/>
  <c r="BH26" i="38"/>
  <c r="BH26" i="39"/>
  <c r="BI26" i="38"/>
  <c r="BI26" i="39"/>
  <c r="BJ26" i="38"/>
  <c r="BJ26" i="39"/>
  <c r="BK26" i="38"/>
  <c r="BK26" i="39"/>
  <c r="BL26" i="38"/>
  <c r="BL26" i="39"/>
  <c r="BM26" i="38"/>
  <c r="BM26" i="39"/>
  <c r="BN26" i="38"/>
  <c r="BN26" i="39"/>
  <c r="DO26" i="37"/>
  <c r="LB26" i="37"/>
  <c r="BB27" i="2"/>
  <c r="B26" i="37"/>
  <c r="O26" i="38"/>
  <c r="AB26" i="38"/>
  <c r="BP26" i="2"/>
  <c r="DE26" i="2"/>
  <c r="DG26" i="2"/>
  <c r="B26" i="39"/>
  <c r="P26" i="38"/>
  <c r="AC26" i="38"/>
  <c r="C26" i="39"/>
  <c r="Q26" i="38"/>
  <c r="AD26" i="38"/>
  <c r="D26" i="39"/>
  <c r="R26" i="38"/>
  <c r="AE26" i="38"/>
  <c r="E26" i="39"/>
  <c r="S26" i="38"/>
  <c r="AF26" i="38"/>
  <c r="F26" i="39"/>
  <c r="T26" i="38"/>
  <c r="AG26" i="38"/>
  <c r="G26" i="39"/>
  <c r="U26" i="38"/>
  <c r="AH26" i="38"/>
  <c r="H26" i="39"/>
  <c r="V26" i="38"/>
  <c r="AI26" i="38"/>
  <c r="I26" i="39"/>
  <c r="W26" i="38"/>
  <c r="AJ26" i="38"/>
  <c r="J26" i="39"/>
  <c r="X26" i="38"/>
  <c r="AK26" i="38"/>
  <c r="K26" i="39"/>
  <c r="Y26" i="38"/>
  <c r="AL26" i="38"/>
  <c r="L26" i="39"/>
  <c r="Z26" i="38"/>
  <c r="AM26" i="38"/>
  <c r="M26" i="39"/>
  <c r="AA26" i="38"/>
  <c r="AN26" i="38"/>
  <c r="N26" i="39"/>
  <c r="BO26" i="37"/>
  <c r="JB26" i="37"/>
  <c r="B27" i="2"/>
  <c r="C26" i="37"/>
  <c r="BP26" i="37"/>
  <c r="EC26" i="37"/>
  <c r="GP26" i="37"/>
  <c r="JC26" i="37"/>
  <c r="C27" i="2"/>
  <c r="D26" i="37"/>
  <c r="BQ26" i="37"/>
  <c r="ED26" i="37"/>
  <c r="GQ26" i="37"/>
  <c r="JD26" i="37"/>
  <c r="D27" i="2"/>
  <c r="E26" i="37"/>
  <c r="BR26" i="37"/>
  <c r="EE26" i="37"/>
  <c r="GR26" i="37"/>
  <c r="JE26" i="37"/>
  <c r="E27" i="2"/>
  <c r="F26" i="37"/>
  <c r="BS26" i="37"/>
  <c r="EF26" i="37"/>
  <c r="GS26" i="37"/>
  <c r="JF26" i="37"/>
  <c r="F27" i="2"/>
  <c r="G26" i="37"/>
  <c r="BT26" i="37"/>
  <c r="EG26" i="37"/>
  <c r="GT26" i="37"/>
  <c r="JG26" i="37"/>
  <c r="G27" i="2"/>
  <c r="H26" i="37"/>
  <c r="BU26" i="37"/>
  <c r="EH26" i="37"/>
  <c r="GU26" i="37"/>
  <c r="JH26" i="37"/>
  <c r="H27" i="2"/>
  <c r="I26" i="37"/>
  <c r="BV26" i="37"/>
  <c r="GV26" i="37"/>
  <c r="JI26" i="37"/>
  <c r="I27" i="2"/>
  <c r="J26" i="37"/>
  <c r="BW26" i="37"/>
  <c r="EJ26" i="37"/>
  <c r="GW26" i="37"/>
  <c r="JJ26" i="37"/>
  <c r="J27" i="2"/>
  <c r="K26" i="37"/>
  <c r="BX26" i="37"/>
  <c r="EK26" i="37"/>
  <c r="GX26" i="37"/>
  <c r="JK26" i="37"/>
  <c r="K27" i="2"/>
  <c r="L26" i="37"/>
  <c r="BY26" i="37"/>
  <c r="EL26" i="37"/>
  <c r="GY26" i="37"/>
  <c r="JL26" i="37"/>
  <c r="L27" i="2"/>
  <c r="M26" i="37"/>
  <c r="BZ26" i="37"/>
  <c r="EM26" i="37"/>
  <c r="GZ26" i="37"/>
  <c r="JM26" i="37"/>
  <c r="M27" i="2"/>
  <c r="N26" i="37"/>
  <c r="CA26" i="37"/>
  <c r="EN26" i="37"/>
  <c r="HA26" i="37"/>
  <c r="JN26" i="37"/>
  <c r="N27" i="2"/>
  <c r="O26" i="37"/>
  <c r="B26" i="38"/>
  <c r="BQ26" i="2"/>
  <c r="DC26" i="2"/>
  <c r="DD26" i="2"/>
  <c r="O26" i="39"/>
  <c r="C26" i="38"/>
  <c r="P26" i="39"/>
  <c r="D26" i="38"/>
  <c r="Q26" i="39"/>
  <c r="E26" i="38"/>
  <c r="R26" i="39"/>
  <c r="F26" i="38"/>
  <c r="S26" i="39"/>
  <c r="G26" i="38"/>
  <c r="T26" i="39"/>
  <c r="H26" i="38"/>
  <c r="U26" i="39"/>
  <c r="I26" i="38"/>
  <c r="V26" i="39"/>
  <c r="J26" i="38"/>
  <c r="W26" i="39"/>
  <c r="K26" i="38"/>
  <c r="X26" i="39"/>
  <c r="L26" i="38"/>
  <c r="Y26" i="39"/>
  <c r="M26" i="38"/>
  <c r="Z26" i="39"/>
  <c r="N26" i="38"/>
  <c r="AA26" i="39"/>
  <c r="CB26" i="37"/>
  <c r="JO26" i="37"/>
  <c r="O27" i="2"/>
  <c r="P26" i="37"/>
  <c r="CC26" i="37"/>
  <c r="EP26" i="37"/>
  <c r="HC26" i="37"/>
  <c r="JP26" i="37"/>
  <c r="P27" i="2"/>
  <c r="Q26" i="37"/>
  <c r="CD26" i="37"/>
  <c r="EQ26" i="37"/>
  <c r="HD26" i="37"/>
  <c r="JQ26" i="37"/>
  <c r="Q27" i="2"/>
  <c r="R26" i="37"/>
  <c r="CE26" i="37"/>
  <c r="ER26" i="37"/>
  <c r="HE26" i="37"/>
  <c r="JR26" i="37"/>
  <c r="R27" i="2"/>
  <c r="S26" i="37"/>
  <c r="CF26" i="37"/>
  <c r="ES26" i="37"/>
  <c r="HF26" i="37"/>
  <c r="JS26" i="37"/>
  <c r="S27" i="2"/>
  <c r="T26" i="37"/>
  <c r="CG26" i="37"/>
  <c r="ET26" i="37"/>
  <c r="HG26" i="37"/>
  <c r="JT26" i="37"/>
  <c r="T27" i="2"/>
  <c r="U26" i="37"/>
  <c r="CH26" i="37"/>
  <c r="EU26" i="37"/>
  <c r="HH26" i="37"/>
  <c r="JU26" i="37"/>
  <c r="U27" i="2"/>
  <c r="V26" i="37"/>
  <c r="CI26" i="37"/>
  <c r="HI26" i="37"/>
  <c r="JV26" i="37"/>
  <c r="V27" i="2"/>
  <c r="W26" i="37"/>
  <c r="CJ26" i="37"/>
  <c r="EW26" i="37"/>
  <c r="HJ26" i="37"/>
  <c r="JW26" i="37"/>
  <c r="W27" i="2"/>
  <c r="X26" i="37"/>
  <c r="CK26" i="37"/>
  <c r="EX26" i="37"/>
  <c r="HK26" i="37"/>
  <c r="JX26" i="37"/>
  <c r="X27" i="2"/>
  <c r="Y26" i="37"/>
  <c r="CL26" i="37"/>
  <c r="EY26" i="37"/>
  <c r="HL26" i="37"/>
  <c r="JY26" i="37"/>
  <c r="Y27" i="2"/>
  <c r="Z26" i="37"/>
  <c r="CM26" i="37"/>
  <c r="EZ26" i="37"/>
  <c r="HM26" i="37"/>
  <c r="JZ26" i="37"/>
  <c r="Z27" i="2"/>
  <c r="AA26" i="37"/>
  <c r="CN26" i="37"/>
  <c r="FA26" i="37"/>
  <c r="HN26" i="37"/>
  <c r="KA26" i="37"/>
  <c r="AA27" i="2"/>
  <c r="AB26" i="37"/>
  <c r="AB26" i="39"/>
  <c r="AC26" i="39"/>
  <c r="AD26" i="39"/>
  <c r="AE26" i="39"/>
  <c r="AF26" i="39"/>
  <c r="AG26" i="39"/>
  <c r="AH26" i="39"/>
  <c r="AI26" i="39"/>
  <c r="AJ26" i="39"/>
  <c r="AK26" i="39"/>
  <c r="AL26" i="39"/>
  <c r="AM26" i="39"/>
  <c r="AN26" i="39"/>
  <c r="CO26" i="37"/>
  <c r="KB26" i="37"/>
  <c r="AB27" i="2"/>
  <c r="AC26" i="37"/>
  <c r="CP26" i="37"/>
  <c r="FC26" i="37"/>
  <c r="HP26" i="37"/>
  <c r="KC26" i="37"/>
  <c r="AC27" i="2"/>
  <c r="AD26" i="37"/>
  <c r="CQ26" i="37"/>
  <c r="FD26" i="37"/>
  <c r="HQ26" i="37"/>
  <c r="KD26" i="37"/>
  <c r="AD27" i="2"/>
  <c r="AE26" i="37"/>
  <c r="CR26" i="37"/>
  <c r="FE26" i="37"/>
  <c r="HR26" i="37"/>
  <c r="KE26" i="37"/>
  <c r="AE27" i="2"/>
  <c r="AF26" i="37"/>
  <c r="CS26" i="37"/>
  <c r="FF26" i="37"/>
  <c r="HS26" i="37"/>
  <c r="KF26" i="37"/>
  <c r="AF27" i="2"/>
  <c r="AG26" i="37"/>
  <c r="CT26" i="37"/>
  <c r="FG26" i="37"/>
  <c r="HT26" i="37"/>
  <c r="KG26" i="37"/>
  <c r="AG27" i="2"/>
  <c r="AH26" i="37"/>
  <c r="CU26" i="37"/>
  <c r="FH26" i="37"/>
  <c r="HU26" i="37"/>
  <c r="KH26" i="37"/>
  <c r="AH27" i="2"/>
  <c r="AI26" i="37"/>
  <c r="CV26" i="37"/>
  <c r="HV26" i="37"/>
  <c r="KI26" i="37"/>
  <c r="AI27" i="2"/>
  <c r="AJ26" i="37"/>
  <c r="CW26" i="37"/>
  <c r="FJ26" i="37"/>
  <c r="HW26" i="37"/>
  <c r="KJ26" i="37"/>
  <c r="AJ27" i="2"/>
  <c r="AK26" i="37"/>
  <c r="CX26" i="37"/>
  <c r="FK26" i="37"/>
  <c r="HX26" i="37"/>
  <c r="KK26" i="37"/>
  <c r="AK27" i="2"/>
  <c r="AL26" i="37"/>
  <c r="CY26" i="37"/>
  <c r="FL26" i="37"/>
  <c r="HY26" i="37"/>
  <c r="KL26" i="37"/>
  <c r="AL27" i="2"/>
  <c r="AM26" i="37"/>
  <c r="CZ26" i="37"/>
  <c r="FM26" i="37"/>
  <c r="HZ26" i="37"/>
  <c r="KM26" i="37"/>
  <c r="AM27" i="2"/>
  <c r="AN26" i="37"/>
  <c r="DA26" i="37"/>
  <c r="FN26" i="37"/>
  <c r="IA26" i="37"/>
  <c r="KN26" i="37"/>
  <c r="AN27" i="2"/>
  <c r="AO26" i="37"/>
  <c r="AO26" i="38"/>
  <c r="AO26" i="39"/>
  <c r="AP26" i="38"/>
  <c r="AP26" i="39"/>
  <c r="AQ26" i="38"/>
  <c r="AQ26" i="39"/>
  <c r="AR26" i="38"/>
  <c r="AR26" i="39"/>
  <c r="AS26" i="38"/>
  <c r="AS26" i="39"/>
  <c r="AT26" i="38"/>
  <c r="AT26" i="39"/>
  <c r="AU26" i="38"/>
  <c r="AU26" i="39"/>
  <c r="AV26" i="38"/>
  <c r="AV26" i="39"/>
  <c r="AW26" i="38"/>
  <c r="AW26" i="39"/>
  <c r="AX26" i="38"/>
  <c r="AX26" i="39"/>
  <c r="AY26" i="38"/>
  <c r="AY26" i="39"/>
  <c r="AZ26" i="38"/>
  <c r="AZ26" i="39"/>
  <c r="BA26" i="38"/>
  <c r="BA26" i="39"/>
  <c r="DB26" i="37"/>
  <c r="AO27" i="2"/>
  <c r="AP26" i="37"/>
  <c r="DC26" i="37"/>
  <c r="FP26" i="37"/>
  <c r="IC26" i="37"/>
  <c r="AP27" i="2"/>
  <c r="AQ26" i="37"/>
  <c r="DD26" i="37"/>
  <c r="FQ26" i="37"/>
  <c r="ID26" i="37"/>
  <c r="AQ27" i="2"/>
  <c r="AR26" i="37"/>
  <c r="DE26" i="37"/>
  <c r="FR26" i="37"/>
  <c r="IE26" i="37"/>
  <c r="AR27" i="2"/>
  <c r="AS26" i="37"/>
  <c r="DF26" i="37"/>
  <c r="FS26" i="37"/>
  <c r="IF26" i="37"/>
  <c r="AS27" i="2"/>
  <c r="AT26" i="37"/>
  <c r="DG26" i="37"/>
  <c r="FT26" i="37"/>
  <c r="IG26" i="37"/>
  <c r="AT27" i="2"/>
  <c r="AU26" i="37"/>
  <c r="DH26" i="37"/>
  <c r="FU26" i="37"/>
  <c r="IH26" i="37"/>
  <c r="AU27" i="2"/>
  <c r="AV26" i="37"/>
  <c r="DI26" i="37"/>
  <c r="II26" i="37"/>
  <c r="AV27" i="2"/>
  <c r="AW26" i="37"/>
  <c r="DJ26" i="37"/>
  <c r="FW26" i="37"/>
  <c r="IJ26" i="37"/>
  <c r="AW27" i="2"/>
  <c r="AX26" i="37"/>
  <c r="DK26" i="37"/>
  <c r="FX26" i="37"/>
  <c r="IK26" i="37"/>
  <c r="AX27" i="2"/>
  <c r="AY26" i="37"/>
  <c r="DL26" i="37"/>
  <c r="FY26" i="37"/>
  <c r="IL26" i="37"/>
  <c r="AY27" i="2"/>
  <c r="AZ26" i="37"/>
  <c r="DM26" i="37"/>
  <c r="FZ26" i="37"/>
  <c r="IM26" i="37"/>
  <c r="AZ27" i="2"/>
  <c r="BA26" i="37"/>
  <c r="DN26" i="37"/>
  <c r="GA26" i="37"/>
  <c r="IN26" i="37"/>
  <c r="BA27" i="2"/>
  <c r="BC26" i="37"/>
  <c r="DP26" i="37"/>
  <c r="GC26" i="37"/>
  <c r="IP26" i="37"/>
  <c r="LC26" i="37"/>
  <c r="BC27" i="2"/>
  <c r="BD26" i="37"/>
  <c r="DQ26" i="37"/>
  <c r="GD26" i="37"/>
  <c r="IQ26" i="37"/>
  <c r="LD26" i="37"/>
  <c r="BD27" i="2"/>
  <c r="BE26" i="37"/>
  <c r="DR26" i="37"/>
  <c r="GE26" i="37"/>
  <c r="IR26" i="37"/>
  <c r="LE26" i="37"/>
  <c r="BE27" i="2"/>
  <c r="BF26" i="37"/>
  <c r="DS26" i="37"/>
  <c r="GF26" i="37"/>
  <c r="IS26" i="37"/>
  <c r="LF26" i="37"/>
  <c r="BF27" i="2"/>
  <c r="BG26" i="37"/>
  <c r="DT26" i="37"/>
  <c r="GG26" i="37"/>
  <c r="IT26" i="37"/>
  <c r="LG26" i="37"/>
  <c r="BG27" i="2"/>
  <c r="BH26" i="37"/>
  <c r="DU26" i="37"/>
  <c r="GH26" i="37"/>
  <c r="IU26" i="37"/>
  <c r="LH26" i="37"/>
  <c r="BH27" i="2"/>
  <c r="BI26" i="37"/>
  <c r="DV26" i="37"/>
  <c r="IV26" i="37"/>
  <c r="LI26" i="37"/>
  <c r="BI27" i="2"/>
  <c r="BJ26" i="37"/>
  <c r="DW26" i="37"/>
  <c r="GJ26" i="37"/>
  <c r="IW26" i="37"/>
  <c r="LJ26" i="37"/>
  <c r="BJ27" i="2"/>
  <c r="BK26" i="37"/>
  <c r="DX26" i="37"/>
  <c r="GK26" i="37"/>
  <c r="IX26" i="37"/>
  <c r="LK26" i="37"/>
  <c r="BK27" i="2"/>
  <c r="BL26" i="37"/>
  <c r="DY26" i="37"/>
  <c r="GL26" i="37"/>
  <c r="IY26" i="37"/>
  <c r="LL26" i="37"/>
  <c r="BL27" i="2"/>
  <c r="BM26" i="37"/>
  <c r="DZ26" i="37"/>
  <c r="GM26" i="37"/>
  <c r="IZ26" i="37"/>
  <c r="LM26" i="37"/>
  <c r="BM27" i="2"/>
  <c r="BN26" i="37"/>
  <c r="EA26" i="37"/>
  <c r="GN26" i="37"/>
  <c r="JA26" i="37"/>
  <c r="LN26" i="37"/>
  <c r="BN27" i="2"/>
  <c r="BO27" i="2"/>
  <c r="BB27" i="37"/>
  <c r="BB27" i="38"/>
  <c r="BB27" i="39"/>
  <c r="BC27" i="38"/>
  <c r="BC27" i="39"/>
  <c r="BD27" i="38"/>
  <c r="BD27" i="39"/>
  <c r="BE27" i="38"/>
  <c r="BE27" i="39"/>
  <c r="BF27" i="38"/>
  <c r="BF27" i="39"/>
  <c r="BG27" i="38"/>
  <c r="BG27" i="39"/>
  <c r="BH27" i="38"/>
  <c r="BH27" i="39"/>
  <c r="BI27" i="38"/>
  <c r="BI27" i="39"/>
  <c r="BJ27" i="38"/>
  <c r="BJ27" i="39"/>
  <c r="BK27" i="38"/>
  <c r="BK27" i="39"/>
  <c r="BL27" i="38"/>
  <c r="BL27" i="39"/>
  <c r="BM27" i="38"/>
  <c r="BM27" i="39"/>
  <c r="BN27" i="38"/>
  <c r="BN27" i="39"/>
  <c r="DO27" i="37"/>
  <c r="LB27" i="37"/>
  <c r="BB28" i="2"/>
  <c r="B27" i="37"/>
  <c r="O27" i="38"/>
  <c r="AB27" i="38"/>
  <c r="BP27" i="2"/>
  <c r="DE27" i="2"/>
  <c r="DG27" i="2"/>
  <c r="B27" i="39"/>
  <c r="P27" i="38"/>
  <c r="AC27" i="38"/>
  <c r="C27" i="39"/>
  <c r="Q27" i="38"/>
  <c r="AD27" i="38"/>
  <c r="D27" i="39"/>
  <c r="R27" i="38"/>
  <c r="AE27" i="38"/>
  <c r="E27" i="39"/>
  <c r="S27" i="38"/>
  <c r="AF27" i="38"/>
  <c r="F27" i="39"/>
  <c r="T27" i="38"/>
  <c r="AG27" i="38"/>
  <c r="G27" i="39"/>
  <c r="U27" i="38"/>
  <c r="AH27" i="38"/>
  <c r="H27" i="39"/>
  <c r="V27" i="38"/>
  <c r="AI27" i="38"/>
  <c r="I27" i="39"/>
  <c r="W27" i="38"/>
  <c r="AJ27" i="38"/>
  <c r="J27" i="39"/>
  <c r="X27" i="38"/>
  <c r="AK27" i="38"/>
  <c r="K27" i="39"/>
  <c r="Y27" i="38"/>
  <c r="AL27" i="38"/>
  <c r="L27" i="39"/>
  <c r="Z27" i="38"/>
  <c r="AM27" i="38"/>
  <c r="M27" i="39"/>
  <c r="AA27" i="38"/>
  <c r="AN27" i="38"/>
  <c r="N27" i="39"/>
  <c r="BO27" i="37"/>
  <c r="JB27" i="37"/>
  <c r="B28" i="2"/>
  <c r="C27" i="37"/>
  <c r="BP27" i="37"/>
  <c r="EC27" i="37"/>
  <c r="GP27" i="37"/>
  <c r="JC27" i="37"/>
  <c r="C28" i="2"/>
  <c r="D27" i="37"/>
  <c r="BQ27" i="37"/>
  <c r="ED27" i="37"/>
  <c r="GQ27" i="37"/>
  <c r="JD27" i="37"/>
  <c r="D28" i="2"/>
  <c r="E27" i="37"/>
  <c r="BR27" i="37"/>
  <c r="EE27" i="37"/>
  <c r="GR27" i="37"/>
  <c r="JE27" i="37"/>
  <c r="E28" i="2"/>
  <c r="F27" i="37"/>
  <c r="BS27" i="37"/>
  <c r="EF27" i="37"/>
  <c r="GS27" i="37"/>
  <c r="JF27" i="37"/>
  <c r="F28" i="2"/>
  <c r="G27" i="37"/>
  <c r="BT27" i="37"/>
  <c r="EG27" i="37"/>
  <c r="GT27" i="37"/>
  <c r="JG27" i="37"/>
  <c r="G28" i="2"/>
  <c r="H27" i="37"/>
  <c r="BU27" i="37"/>
  <c r="EH27" i="37"/>
  <c r="GU27" i="37"/>
  <c r="JH27" i="37"/>
  <c r="H28" i="2"/>
  <c r="I27" i="37"/>
  <c r="BV27" i="37"/>
  <c r="GV27" i="37"/>
  <c r="JI27" i="37"/>
  <c r="I28" i="2"/>
  <c r="J27" i="37"/>
  <c r="BW27" i="37"/>
  <c r="EJ27" i="37"/>
  <c r="GW27" i="37"/>
  <c r="JJ27" i="37"/>
  <c r="J28" i="2"/>
  <c r="K27" i="37"/>
  <c r="BX27" i="37"/>
  <c r="EK27" i="37"/>
  <c r="GX27" i="37"/>
  <c r="JK27" i="37"/>
  <c r="K28" i="2"/>
  <c r="L27" i="37"/>
  <c r="BY27" i="37"/>
  <c r="EL27" i="37"/>
  <c r="GY27" i="37"/>
  <c r="JL27" i="37"/>
  <c r="L28" i="2"/>
  <c r="M27" i="37"/>
  <c r="BZ27" i="37"/>
  <c r="EM27" i="37"/>
  <c r="GZ27" i="37"/>
  <c r="JM27" i="37"/>
  <c r="M28" i="2"/>
  <c r="N27" i="37"/>
  <c r="CA27" i="37"/>
  <c r="EN27" i="37"/>
  <c r="HA27" i="37"/>
  <c r="JN27" i="37"/>
  <c r="N28" i="2"/>
  <c r="O27" i="37"/>
  <c r="B27" i="38"/>
  <c r="BQ27" i="2"/>
  <c r="DC27" i="2"/>
  <c r="DD27" i="2"/>
  <c r="O27" i="39"/>
  <c r="C27" i="38"/>
  <c r="P27" i="39"/>
  <c r="D27" i="38"/>
  <c r="Q27" i="39"/>
  <c r="E27" i="38"/>
  <c r="R27" i="39"/>
  <c r="F27" i="38"/>
  <c r="S27" i="39"/>
  <c r="G27" i="38"/>
  <c r="T27" i="39"/>
  <c r="H27" i="38"/>
  <c r="U27" i="39"/>
  <c r="I27" i="38"/>
  <c r="V27" i="39"/>
  <c r="J27" i="38"/>
  <c r="W27" i="39"/>
  <c r="K27" i="38"/>
  <c r="X27" i="39"/>
  <c r="L27" i="38"/>
  <c r="Y27" i="39"/>
  <c r="M27" i="38"/>
  <c r="Z27" i="39"/>
  <c r="N27" i="38"/>
  <c r="AA27" i="39"/>
  <c r="CB27" i="37"/>
  <c r="JO27" i="37"/>
  <c r="O28" i="2"/>
  <c r="P27" i="37"/>
  <c r="CC27" i="37"/>
  <c r="EP27" i="37"/>
  <c r="HC27" i="37"/>
  <c r="JP27" i="37"/>
  <c r="P28" i="2"/>
  <c r="Q27" i="37"/>
  <c r="CD27" i="37"/>
  <c r="EQ27" i="37"/>
  <c r="HD27" i="37"/>
  <c r="JQ27" i="37"/>
  <c r="Q28" i="2"/>
  <c r="R27" i="37"/>
  <c r="CE27" i="37"/>
  <c r="ER27" i="37"/>
  <c r="HE27" i="37"/>
  <c r="JR27" i="37"/>
  <c r="R28" i="2"/>
  <c r="S27" i="37"/>
  <c r="CF27" i="37"/>
  <c r="ES27" i="37"/>
  <c r="HF27" i="37"/>
  <c r="JS27" i="37"/>
  <c r="S28" i="2"/>
  <c r="T27" i="37"/>
  <c r="CG27" i="37"/>
  <c r="ET27" i="37"/>
  <c r="HG27" i="37"/>
  <c r="JT27" i="37"/>
  <c r="T28" i="2"/>
  <c r="U27" i="37"/>
  <c r="CH27" i="37"/>
  <c r="EU27" i="37"/>
  <c r="HH27" i="37"/>
  <c r="JU27" i="37"/>
  <c r="U28" i="2"/>
  <c r="V27" i="37"/>
  <c r="CI27" i="37"/>
  <c r="HI27" i="37"/>
  <c r="JV27" i="37"/>
  <c r="V28" i="2"/>
  <c r="W27" i="37"/>
  <c r="CJ27" i="37"/>
  <c r="EW27" i="37"/>
  <c r="HJ27" i="37"/>
  <c r="JW27" i="37"/>
  <c r="W28" i="2"/>
  <c r="X27" i="37"/>
  <c r="CK27" i="37"/>
  <c r="EX27" i="37"/>
  <c r="HK27" i="37"/>
  <c r="JX27" i="37"/>
  <c r="X28" i="2"/>
  <c r="Y27" i="37"/>
  <c r="CL27" i="37"/>
  <c r="EY27" i="37"/>
  <c r="HL27" i="37"/>
  <c r="JY27" i="37"/>
  <c r="Y28" i="2"/>
  <c r="Z27" i="37"/>
  <c r="CM27" i="37"/>
  <c r="EZ27" i="37"/>
  <c r="HM27" i="37"/>
  <c r="JZ27" i="37"/>
  <c r="Z28" i="2"/>
  <c r="AA27" i="37"/>
  <c r="CN27" i="37"/>
  <c r="FA27" i="37"/>
  <c r="HN27" i="37"/>
  <c r="KA27" i="37"/>
  <c r="AA28" i="2"/>
  <c r="AB27" i="37"/>
  <c r="AB27" i="39"/>
  <c r="AC27" i="39"/>
  <c r="AD27" i="39"/>
  <c r="AE27" i="39"/>
  <c r="AF27" i="39"/>
  <c r="AG27" i="39"/>
  <c r="AH27" i="39"/>
  <c r="AI27" i="39"/>
  <c r="AJ27" i="39"/>
  <c r="AK27" i="39"/>
  <c r="AL27" i="39"/>
  <c r="AM27" i="39"/>
  <c r="AN27" i="39"/>
  <c r="CO27" i="37"/>
  <c r="KB27" i="37"/>
  <c r="AB28" i="2"/>
  <c r="AC27" i="37"/>
  <c r="CP27" i="37"/>
  <c r="FC27" i="37"/>
  <c r="HP27" i="37"/>
  <c r="KC27" i="37"/>
  <c r="AC28" i="2"/>
  <c r="AD27" i="37"/>
  <c r="CQ27" i="37"/>
  <c r="FD27" i="37"/>
  <c r="HQ27" i="37"/>
  <c r="KD27" i="37"/>
  <c r="AD28" i="2"/>
  <c r="AE27" i="37"/>
  <c r="CR27" i="37"/>
  <c r="FE27" i="37"/>
  <c r="HR27" i="37"/>
  <c r="KE27" i="37"/>
  <c r="AE28" i="2"/>
  <c r="AF27" i="37"/>
  <c r="CS27" i="37"/>
  <c r="FF27" i="37"/>
  <c r="HS27" i="37"/>
  <c r="KF27" i="37"/>
  <c r="AF28" i="2"/>
  <c r="AG27" i="37"/>
  <c r="CT27" i="37"/>
  <c r="FG27" i="37"/>
  <c r="HT27" i="37"/>
  <c r="KG27" i="37"/>
  <c r="AG28" i="2"/>
  <c r="AH27" i="37"/>
  <c r="CU27" i="37"/>
  <c r="FH27" i="37"/>
  <c r="HU27" i="37"/>
  <c r="KH27" i="37"/>
  <c r="AH28" i="2"/>
  <c r="AI27" i="37"/>
  <c r="CV27" i="37"/>
  <c r="HV27" i="37"/>
  <c r="KI27" i="37"/>
  <c r="AI28" i="2"/>
  <c r="AJ27" i="37"/>
  <c r="CW27" i="37"/>
  <c r="FJ27" i="37"/>
  <c r="HW27" i="37"/>
  <c r="KJ27" i="37"/>
  <c r="AJ28" i="2"/>
  <c r="AK27" i="37"/>
  <c r="CX27" i="37"/>
  <c r="FK27" i="37"/>
  <c r="HX27" i="37"/>
  <c r="KK27" i="37"/>
  <c r="AK28" i="2"/>
  <c r="AL27" i="37"/>
  <c r="CY27" i="37"/>
  <c r="FL27" i="37"/>
  <c r="HY27" i="37"/>
  <c r="KL27" i="37"/>
  <c r="AL28" i="2"/>
  <c r="AM27" i="37"/>
  <c r="CZ27" i="37"/>
  <c r="FM27" i="37"/>
  <c r="HZ27" i="37"/>
  <c r="KM27" i="37"/>
  <c r="AM28" i="2"/>
  <c r="AN27" i="37"/>
  <c r="DA27" i="37"/>
  <c r="FN27" i="37"/>
  <c r="IA27" i="37"/>
  <c r="KN27" i="37"/>
  <c r="AN28" i="2"/>
  <c r="AO27" i="37"/>
  <c r="AO27" i="38"/>
  <c r="AO27" i="39"/>
  <c r="AP27" i="38"/>
  <c r="AP27" i="39"/>
  <c r="AQ27" i="38"/>
  <c r="AQ27" i="39"/>
  <c r="AR27" i="38"/>
  <c r="AR27" i="39"/>
  <c r="AS27" i="38"/>
  <c r="AS27" i="39"/>
  <c r="AT27" i="38"/>
  <c r="AT27" i="39"/>
  <c r="AU27" i="38"/>
  <c r="AU27" i="39"/>
  <c r="AV27" i="38"/>
  <c r="AV27" i="39"/>
  <c r="AW27" i="38"/>
  <c r="AW27" i="39"/>
  <c r="AX27" i="38"/>
  <c r="AX27" i="39"/>
  <c r="AY27" i="38"/>
  <c r="AY27" i="39"/>
  <c r="AZ27" i="38"/>
  <c r="AZ27" i="39"/>
  <c r="BA27" i="38"/>
  <c r="BA27" i="39"/>
  <c r="DB27" i="37"/>
  <c r="AO28" i="2"/>
  <c r="AP27" i="37"/>
  <c r="DC27" i="37"/>
  <c r="FP27" i="37"/>
  <c r="IC27" i="37"/>
  <c r="AP28" i="2"/>
  <c r="AQ27" i="37"/>
  <c r="DD27" i="37"/>
  <c r="FQ27" i="37"/>
  <c r="ID27" i="37"/>
  <c r="AQ28" i="2"/>
  <c r="AR27" i="37"/>
  <c r="DE27" i="37"/>
  <c r="FR27" i="37"/>
  <c r="IE27" i="37"/>
  <c r="AR28" i="2"/>
  <c r="AS27" i="37"/>
  <c r="DF27" i="37"/>
  <c r="FS27" i="37"/>
  <c r="IF27" i="37"/>
  <c r="AS28" i="2"/>
  <c r="AT27" i="37"/>
  <c r="DG27" i="37"/>
  <c r="FT27" i="37"/>
  <c r="IG27" i="37"/>
  <c r="AT28" i="2"/>
  <c r="AU27" i="37"/>
  <c r="DH27" i="37"/>
  <c r="FU27" i="37"/>
  <c r="IH27" i="37"/>
  <c r="AU28" i="2"/>
  <c r="AV27" i="37"/>
  <c r="DI27" i="37"/>
  <c r="II27" i="37"/>
  <c r="AV28" i="2"/>
  <c r="AW27" i="37"/>
  <c r="DJ27" i="37"/>
  <c r="FW27" i="37"/>
  <c r="IJ27" i="37"/>
  <c r="AW28" i="2"/>
  <c r="AX27" i="37"/>
  <c r="DK27" i="37"/>
  <c r="FX27" i="37"/>
  <c r="IK27" i="37"/>
  <c r="AX28" i="2"/>
  <c r="AY27" i="37"/>
  <c r="DL27" i="37"/>
  <c r="FY27" i="37"/>
  <c r="IL27" i="37"/>
  <c r="AY28" i="2"/>
  <c r="AZ27" i="37"/>
  <c r="DM27" i="37"/>
  <c r="FZ27" i="37"/>
  <c r="IM27" i="37"/>
  <c r="AZ28" i="2"/>
  <c r="BA27" i="37"/>
  <c r="DN27" i="37"/>
  <c r="GA27" i="37"/>
  <c r="IN27" i="37"/>
  <c r="BA28" i="2"/>
  <c r="BC27" i="37"/>
  <c r="DP27" i="37"/>
  <c r="GC27" i="37"/>
  <c r="IP27" i="37"/>
  <c r="LC27" i="37"/>
  <c r="BC28" i="2"/>
  <c r="BD27" i="37"/>
  <c r="DQ27" i="37"/>
  <c r="GD27" i="37"/>
  <c r="IQ27" i="37"/>
  <c r="LD27" i="37"/>
  <c r="BD28" i="2"/>
  <c r="BE27" i="37"/>
  <c r="DR27" i="37"/>
  <c r="GE27" i="37"/>
  <c r="IR27" i="37"/>
  <c r="LE27" i="37"/>
  <c r="BE28" i="2"/>
  <c r="BF27" i="37"/>
  <c r="DS27" i="37"/>
  <c r="GF27" i="37"/>
  <c r="IS27" i="37"/>
  <c r="LF27" i="37"/>
  <c r="BF28" i="2"/>
  <c r="BG27" i="37"/>
  <c r="DT27" i="37"/>
  <c r="GG27" i="37"/>
  <c r="IT27" i="37"/>
  <c r="LG27" i="37"/>
  <c r="BG28" i="2"/>
  <c r="BH27" i="37"/>
  <c r="DU27" i="37"/>
  <c r="GH27" i="37"/>
  <c r="IU27" i="37"/>
  <c r="LH27" i="37"/>
  <c r="BH28" i="2"/>
  <c r="BI27" i="37"/>
  <c r="DV27" i="37"/>
  <c r="IV27" i="37"/>
  <c r="LI27" i="37"/>
  <c r="BI28" i="2"/>
  <c r="BJ27" i="37"/>
  <c r="DW27" i="37"/>
  <c r="GJ27" i="37"/>
  <c r="IW27" i="37"/>
  <c r="LJ27" i="37"/>
  <c r="BJ28" i="2"/>
  <c r="BK27" i="37"/>
  <c r="DX27" i="37"/>
  <c r="GK27" i="37"/>
  <c r="IX27" i="37"/>
  <c r="LK27" i="37"/>
  <c r="BK28" i="2"/>
  <c r="BL27" i="37"/>
  <c r="DY27" i="37"/>
  <c r="GL27" i="37"/>
  <c r="IY27" i="37"/>
  <c r="LL27" i="37"/>
  <c r="BL28" i="2"/>
  <c r="BM27" i="37"/>
  <c r="DZ27" i="37"/>
  <c r="GM27" i="37"/>
  <c r="IZ27" i="37"/>
  <c r="LM27" i="37"/>
  <c r="BM28" i="2"/>
  <c r="BN27" i="37"/>
  <c r="EA27" i="37"/>
  <c r="GN27" i="37"/>
  <c r="JA27" i="37"/>
  <c r="LN27" i="37"/>
  <c r="BN28" i="2"/>
  <c r="BO28" i="2"/>
  <c r="BB28" i="37"/>
  <c r="BB28" i="38"/>
  <c r="BB28" i="39"/>
  <c r="BC28" i="38"/>
  <c r="BC28" i="39"/>
  <c r="BD28" i="38"/>
  <c r="BD28" i="39"/>
  <c r="BE28" i="38"/>
  <c r="BE28" i="39"/>
  <c r="BF28" i="38"/>
  <c r="BF28" i="39"/>
  <c r="BG28" i="38"/>
  <c r="BG28" i="39"/>
  <c r="BH28" i="38"/>
  <c r="BH28" i="39"/>
  <c r="BI28" i="38"/>
  <c r="BI28" i="39"/>
  <c r="BJ28" i="38"/>
  <c r="BJ28" i="39"/>
  <c r="BK28" i="38"/>
  <c r="BK28" i="39"/>
  <c r="BL28" i="38"/>
  <c r="BL28" i="39"/>
  <c r="BM28" i="38"/>
  <c r="BM28" i="39"/>
  <c r="BN28" i="38"/>
  <c r="BN28" i="39"/>
  <c r="DO28" i="37"/>
  <c r="LB28" i="37"/>
  <c r="BB29" i="2"/>
  <c r="B28" i="37"/>
  <c r="O28" i="38"/>
  <c r="AB28" i="38"/>
  <c r="BP28" i="2"/>
  <c r="DE28" i="2"/>
  <c r="DG28" i="2"/>
  <c r="B28" i="39"/>
  <c r="P28" i="38"/>
  <c r="AC28" i="38"/>
  <c r="C28" i="39"/>
  <c r="Q28" i="38"/>
  <c r="AD28" i="38"/>
  <c r="D28" i="39"/>
  <c r="R28" i="38"/>
  <c r="AE28" i="38"/>
  <c r="E28" i="39"/>
  <c r="S28" i="38"/>
  <c r="AF28" i="38"/>
  <c r="F28" i="39"/>
  <c r="T28" i="38"/>
  <c r="AG28" i="38"/>
  <c r="G28" i="39"/>
  <c r="U28" i="38"/>
  <c r="AH28" i="38"/>
  <c r="H28" i="39"/>
  <c r="V28" i="38"/>
  <c r="AI28" i="38"/>
  <c r="I28" i="39"/>
  <c r="W28" i="38"/>
  <c r="AJ28" i="38"/>
  <c r="J28" i="39"/>
  <c r="X28" i="38"/>
  <c r="AK28" i="38"/>
  <c r="K28" i="39"/>
  <c r="Y28" i="38"/>
  <c r="AL28" i="38"/>
  <c r="L28" i="39"/>
  <c r="Z28" i="38"/>
  <c r="AM28" i="38"/>
  <c r="M28" i="39"/>
  <c r="AA28" i="38"/>
  <c r="AN28" i="38"/>
  <c r="N28" i="39"/>
  <c r="BO28" i="37"/>
  <c r="JB28" i="37"/>
  <c r="B29" i="2"/>
  <c r="C28" i="37"/>
  <c r="BP28" i="37"/>
  <c r="EC28" i="37"/>
  <c r="GP28" i="37"/>
  <c r="JC28" i="37"/>
  <c r="C29" i="2"/>
  <c r="D28" i="37"/>
  <c r="BQ28" i="37"/>
  <c r="ED28" i="37"/>
  <c r="GQ28" i="37"/>
  <c r="JD28" i="37"/>
  <c r="D29" i="2"/>
  <c r="E28" i="37"/>
  <c r="BR28" i="37"/>
  <c r="EE28" i="37"/>
  <c r="GR28" i="37"/>
  <c r="JE28" i="37"/>
  <c r="E29" i="2"/>
  <c r="F28" i="37"/>
  <c r="BS28" i="37"/>
  <c r="EF28" i="37"/>
  <c r="GS28" i="37"/>
  <c r="JF28" i="37"/>
  <c r="F29" i="2"/>
  <c r="G28" i="37"/>
  <c r="BT28" i="37"/>
  <c r="EG28" i="37"/>
  <c r="GT28" i="37"/>
  <c r="JG28" i="37"/>
  <c r="G29" i="2"/>
  <c r="H28" i="37"/>
  <c r="BU28" i="37"/>
  <c r="EH28" i="37"/>
  <c r="GU28" i="37"/>
  <c r="JH28" i="37"/>
  <c r="H29" i="2"/>
  <c r="I28" i="37"/>
  <c r="BV28" i="37"/>
  <c r="GV28" i="37"/>
  <c r="JI28" i="37"/>
  <c r="I29" i="2"/>
  <c r="J28" i="37"/>
  <c r="BW28" i="37"/>
  <c r="EJ28" i="37"/>
  <c r="GW28" i="37"/>
  <c r="JJ28" i="37"/>
  <c r="J29" i="2"/>
  <c r="K28" i="37"/>
  <c r="BX28" i="37"/>
  <c r="EK28" i="37"/>
  <c r="GX28" i="37"/>
  <c r="JK28" i="37"/>
  <c r="K29" i="2"/>
  <c r="L28" i="37"/>
  <c r="BY28" i="37"/>
  <c r="EL28" i="37"/>
  <c r="GY28" i="37"/>
  <c r="JL28" i="37"/>
  <c r="L29" i="2"/>
  <c r="M28" i="37"/>
  <c r="BZ28" i="37"/>
  <c r="EM28" i="37"/>
  <c r="GZ28" i="37"/>
  <c r="JM28" i="37"/>
  <c r="M29" i="2"/>
  <c r="N28" i="37"/>
  <c r="CA28" i="37"/>
  <c r="EN28" i="37"/>
  <c r="HA28" i="37"/>
  <c r="JN28" i="37"/>
  <c r="N29" i="2"/>
  <c r="O28" i="37"/>
  <c r="B28" i="38"/>
  <c r="BQ28" i="2"/>
  <c r="DC28" i="2"/>
  <c r="DD28" i="2"/>
  <c r="O28" i="39"/>
  <c r="C28" i="38"/>
  <c r="P28" i="39"/>
  <c r="D28" i="38"/>
  <c r="Q28" i="39"/>
  <c r="E28" i="38"/>
  <c r="R28" i="39"/>
  <c r="F28" i="38"/>
  <c r="S28" i="39"/>
  <c r="G28" i="38"/>
  <c r="T28" i="39"/>
  <c r="H28" i="38"/>
  <c r="U28" i="39"/>
  <c r="I28" i="38"/>
  <c r="V28" i="39"/>
  <c r="J28" i="38"/>
  <c r="W28" i="39"/>
  <c r="K28" i="38"/>
  <c r="X28" i="39"/>
  <c r="L28" i="38"/>
  <c r="Y28" i="39"/>
  <c r="M28" i="38"/>
  <c r="Z28" i="39"/>
  <c r="N28" i="38"/>
  <c r="AA28" i="39"/>
  <c r="CB28" i="37"/>
  <c r="JO28" i="37"/>
  <c r="O29" i="2"/>
  <c r="P28" i="37"/>
  <c r="CC28" i="37"/>
  <c r="EP28" i="37"/>
  <c r="HC28" i="37"/>
  <c r="JP28" i="37"/>
  <c r="P29" i="2"/>
  <c r="Q28" i="37"/>
  <c r="CD28" i="37"/>
  <c r="EQ28" i="37"/>
  <c r="HD28" i="37"/>
  <c r="JQ28" i="37"/>
  <c r="Q29" i="2"/>
  <c r="R28" i="37"/>
  <c r="CE28" i="37"/>
  <c r="ER28" i="37"/>
  <c r="HE28" i="37"/>
  <c r="JR28" i="37"/>
  <c r="R29" i="2"/>
  <c r="S28" i="37"/>
  <c r="CF28" i="37"/>
  <c r="ES28" i="37"/>
  <c r="HF28" i="37"/>
  <c r="JS28" i="37"/>
  <c r="S29" i="2"/>
  <c r="T28" i="37"/>
  <c r="CG28" i="37"/>
  <c r="ET28" i="37"/>
  <c r="HG28" i="37"/>
  <c r="JT28" i="37"/>
  <c r="T29" i="2"/>
  <c r="U28" i="37"/>
  <c r="CH28" i="37"/>
  <c r="EU28" i="37"/>
  <c r="HH28" i="37"/>
  <c r="JU28" i="37"/>
  <c r="U29" i="2"/>
  <c r="V28" i="37"/>
  <c r="CI28" i="37"/>
  <c r="HI28" i="37"/>
  <c r="JV28" i="37"/>
  <c r="V29" i="2"/>
  <c r="W28" i="37"/>
  <c r="CJ28" i="37"/>
  <c r="EW28" i="37"/>
  <c r="HJ28" i="37"/>
  <c r="JW28" i="37"/>
  <c r="W29" i="2"/>
  <c r="X28" i="37"/>
  <c r="CK28" i="37"/>
  <c r="EX28" i="37"/>
  <c r="HK28" i="37"/>
  <c r="JX28" i="37"/>
  <c r="X29" i="2"/>
  <c r="Y28" i="37"/>
  <c r="CL28" i="37"/>
  <c r="EY28" i="37"/>
  <c r="HL28" i="37"/>
  <c r="JY28" i="37"/>
  <c r="Y29" i="2"/>
  <c r="Z28" i="37"/>
  <c r="CM28" i="37"/>
  <c r="EZ28" i="37"/>
  <c r="HM28" i="37"/>
  <c r="JZ28" i="37"/>
  <c r="Z29" i="2"/>
  <c r="AA28" i="37"/>
  <c r="CN28" i="37"/>
  <c r="FA28" i="37"/>
  <c r="HN28" i="37"/>
  <c r="KA28" i="37"/>
  <c r="AA29" i="2"/>
  <c r="AB28" i="37"/>
  <c r="AB28" i="39"/>
  <c r="AC28" i="39"/>
  <c r="AD28" i="39"/>
  <c r="AE28" i="39"/>
  <c r="AF28" i="39"/>
  <c r="AG28" i="39"/>
  <c r="AH28" i="39"/>
  <c r="AI28" i="39"/>
  <c r="AJ28" i="39"/>
  <c r="AK28" i="39"/>
  <c r="AL28" i="39"/>
  <c r="AM28" i="39"/>
  <c r="AN28" i="39"/>
  <c r="CO28" i="37"/>
  <c r="KB28" i="37"/>
  <c r="AB29" i="2"/>
  <c r="AC28" i="37"/>
  <c r="CP28" i="37"/>
  <c r="FC28" i="37"/>
  <c r="HP28" i="37"/>
  <c r="KC28" i="37"/>
  <c r="AC29" i="2"/>
  <c r="AD28" i="37"/>
  <c r="CQ28" i="37"/>
  <c r="FD28" i="37"/>
  <c r="HQ28" i="37"/>
  <c r="KD28" i="37"/>
  <c r="AD29" i="2"/>
  <c r="AE28" i="37"/>
  <c r="CR28" i="37"/>
  <c r="FE28" i="37"/>
  <c r="HR28" i="37"/>
  <c r="KE28" i="37"/>
  <c r="AE29" i="2"/>
  <c r="AF28" i="37"/>
  <c r="CS28" i="37"/>
  <c r="FF28" i="37"/>
  <c r="HS28" i="37"/>
  <c r="KF28" i="37"/>
  <c r="AF29" i="2"/>
  <c r="AG28" i="37"/>
  <c r="CT28" i="37"/>
  <c r="FG28" i="37"/>
  <c r="HT28" i="37"/>
  <c r="KG28" i="37"/>
  <c r="AG29" i="2"/>
  <c r="AH28" i="37"/>
  <c r="CU28" i="37"/>
  <c r="FH28" i="37"/>
  <c r="HU28" i="37"/>
  <c r="KH28" i="37"/>
  <c r="AH29" i="2"/>
  <c r="AI28" i="37"/>
  <c r="CV28" i="37"/>
  <c r="HV28" i="37"/>
  <c r="KI28" i="37"/>
  <c r="AI29" i="2"/>
  <c r="AJ28" i="37"/>
  <c r="CW28" i="37"/>
  <c r="FJ28" i="37"/>
  <c r="HW28" i="37"/>
  <c r="KJ28" i="37"/>
  <c r="AJ29" i="2"/>
  <c r="AK28" i="37"/>
  <c r="CX28" i="37"/>
  <c r="FK28" i="37"/>
  <c r="HX28" i="37"/>
  <c r="KK28" i="37"/>
  <c r="AK29" i="2"/>
  <c r="AL28" i="37"/>
  <c r="CY28" i="37"/>
  <c r="FL28" i="37"/>
  <c r="HY28" i="37"/>
  <c r="KL28" i="37"/>
  <c r="AL29" i="2"/>
  <c r="AM28" i="37"/>
  <c r="CZ28" i="37"/>
  <c r="FM28" i="37"/>
  <c r="HZ28" i="37"/>
  <c r="KM28" i="37"/>
  <c r="AM29" i="2"/>
  <c r="AN28" i="37"/>
  <c r="DA28" i="37"/>
  <c r="FN28" i="37"/>
  <c r="IA28" i="37"/>
  <c r="KN28" i="37"/>
  <c r="AN29" i="2"/>
  <c r="AO28" i="37"/>
  <c r="AO28" i="38"/>
  <c r="AO28" i="39"/>
  <c r="AP28" i="38"/>
  <c r="AP28" i="39"/>
  <c r="AQ28" i="38"/>
  <c r="AQ28" i="39"/>
  <c r="AR28" i="38"/>
  <c r="AR28" i="39"/>
  <c r="AS28" i="38"/>
  <c r="AS28" i="39"/>
  <c r="AT28" i="38"/>
  <c r="AT28" i="39"/>
  <c r="AU28" i="38"/>
  <c r="AU28" i="39"/>
  <c r="AV28" i="38"/>
  <c r="AV28" i="39"/>
  <c r="AW28" i="38"/>
  <c r="AW28" i="39"/>
  <c r="AX28" i="38"/>
  <c r="AX28" i="39"/>
  <c r="AY28" i="38"/>
  <c r="AY28" i="39"/>
  <c r="AZ28" i="38"/>
  <c r="AZ28" i="39"/>
  <c r="BA28" i="38"/>
  <c r="BA28" i="39"/>
  <c r="DB28" i="37"/>
  <c r="AO29" i="2"/>
  <c r="AP28" i="37"/>
  <c r="DC28" i="37"/>
  <c r="FP28" i="37"/>
  <c r="IC28" i="37"/>
  <c r="AP29" i="2"/>
  <c r="AQ28" i="37"/>
  <c r="DD28" i="37"/>
  <c r="FQ28" i="37"/>
  <c r="ID28" i="37"/>
  <c r="AQ29" i="2"/>
  <c r="AR28" i="37"/>
  <c r="DE28" i="37"/>
  <c r="FR28" i="37"/>
  <c r="IE28" i="37"/>
  <c r="AR29" i="2"/>
  <c r="AS28" i="37"/>
  <c r="DF28" i="37"/>
  <c r="FS28" i="37"/>
  <c r="IF28" i="37"/>
  <c r="AS29" i="2"/>
  <c r="AT28" i="37"/>
  <c r="DG28" i="37"/>
  <c r="FT28" i="37"/>
  <c r="IG28" i="37"/>
  <c r="AT29" i="2"/>
  <c r="AU28" i="37"/>
  <c r="DH28" i="37"/>
  <c r="FU28" i="37"/>
  <c r="IH28" i="37"/>
  <c r="AU29" i="2"/>
  <c r="AV28" i="37"/>
  <c r="DI28" i="37"/>
  <c r="II28" i="37"/>
  <c r="AV29" i="2"/>
  <c r="AW28" i="37"/>
  <c r="DJ28" i="37"/>
  <c r="FW28" i="37"/>
  <c r="IJ28" i="37"/>
  <c r="AW29" i="2"/>
  <c r="AX28" i="37"/>
  <c r="DK28" i="37"/>
  <c r="FX28" i="37"/>
  <c r="IK28" i="37"/>
  <c r="AX29" i="2"/>
  <c r="AY28" i="37"/>
  <c r="DL28" i="37"/>
  <c r="FY28" i="37"/>
  <c r="IL28" i="37"/>
  <c r="AY29" i="2"/>
  <c r="AZ28" i="37"/>
  <c r="DM28" i="37"/>
  <c r="FZ28" i="37"/>
  <c r="IM28" i="37"/>
  <c r="AZ29" i="2"/>
  <c r="BA28" i="37"/>
  <c r="DN28" i="37"/>
  <c r="GA28" i="37"/>
  <c r="IN28" i="37"/>
  <c r="BA29" i="2"/>
  <c r="BC28" i="37"/>
  <c r="DP28" i="37"/>
  <c r="GC28" i="37"/>
  <c r="IP28" i="37"/>
  <c r="LC28" i="37"/>
  <c r="BC29" i="2"/>
  <c r="BD28" i="37"/>
  <c r="DQ28" i="37"/>
  <c r="GD28" i="37"/>
  <c r="IQ28" i="37"/>
  <c r="LD28" i="37"/>
  <c r="BD29" i="2"/>
  <c r="BE28" i="37"/>
  <c r="DR28" i="37"/>
  <c r="GE28" i="37"/>
  <c r="IR28" i="37"/>
  <c r="LE28" i="37"/>
  <c r="BE29" i="2"/>
  <c r="BF28" i="37"/>
  <c r="DS28" i="37"/>
  <c r="GF28" i="37"/>
  <c r="IS28" i="37"/>
  <c r="LF28" i="37"/>
  <c r="BF29" i="2"/>
  <c r="BG28" i="37"/>
  <c r="DT28" i="37"/>
  <c r="GG28" i="37"/>
  <c r="IT28" i="37"/>
  <c r="LG28" i="37"/>
  <c r="BG29" i="2"/>
  <c r="BH28" i="37"/>
  <c r="DU28" i="37"/>
  <c r="GH28" i="37"/>
  <c r="IU28" i="37"/>
  <c r="LH28" i="37"/>
  <c r="BH29" i="2"/>
  <c r="BI28" i="37"/>
  <c r="DV28" i="37"/>
  <c r="IV28" i="37"/>
  <c r="LI28" i="37"/>
  <c r="BI29" i="2"/>
  <c r="BJ28" i="37"/>
  <c r="DW28" i="37"/>
  <c r="GJ28" i="37"/>
  <c r="IW28" i="37"/>
  <c r="LJ28" i="37"/>
  <c r="BJ29" i="2"/>
  <c r="BK28" i="37"/>
  <c r="DX28" i="37"/>
  <c r="GK28" i="37"/>
  <c r="IX28" i="37"/>
  <c r="LK28" i="37"/>
  <c r="BK29" i="2"/>
  <c r="BL28" i="37"/>
  <c r="DY28" i="37"/>
  <c r="GL28" i="37"/>
  <c r="IY28" i="37"/>
  <c r="LL28" i="37"/>
  <c r="BL29" i="2"/>
  <c r="BM28" i="37"/>
  <c r="DZ28" i="37"/>
  <c r="GM28" i="37"/>
  <c r="IZ28" i="37"/>
  <c r="LM28" i="37"/>
  <c r="BM29" i="2"/>
  <c r="BN28" i="37"/>
  <c r="EA28" i="37"/>
  <c r="GN28" i="37"/>
  <c r="JA28" i="37"/>
  <c r="LN28" i="37"/>
  <c r="BN29" i="2"/>
  <c r="BO29" i="2"/>
  <c r="BB29" i="37"/>
  <c r="BB29" i="38"/>
  <c r="BB29" i="39"/>
  <c r="BC29" i="38"/>
  <c r="BC29" i="39"/>
  <c r="BD29" i="38"/>
  <c r="BD29" i="39"/>
  <c r="BE29" i="38"/>
  <c r="BE29" i="39"/>
  <c r="BF29" i="38"/>
  <c r="BF29" i="39"/>
  <c r="BG29" i="38"/>
  <c r="BG29" i="39"/>
  <c r="BH29" i="38"/>
  <c r="BH29" i="39"/>
  <c r="BI29" i="38"/>
  <c r="BI29" i="39"/>
  <c r="BJ29" i="38"/>
  <c r="BJ29" i="39"/>
  <c r="BK29" i="38"/>
  <c r="BK29" i="39"/>
  <c r="BL29" i="38"/>
  <c r="BL29" i="39"/>
  <c r="BM29" i="38"/>
  <c r="BM29" i="39"/>
  <c r="BN29" i="38"/>
  <c r="BN29" i="39"/>
  <c r="DO29" i="37"/>
  <c r="LB29" i="37"/>
  <c r="BB30" i="2"/>
  <c r="B29" i="37"/>
  <c r="O29" i="38"/>
  <c r="AB29" i="38"/>
  <c r="BP29" i="2"/>
  <c r="DE29" i="2"/>
  <c r="DG29" i="2"/>
  <c r="B29" i="39"/>
  <c r="P29" i="38"/>
  <c r="AC29" i="38"/>
  <c r="C29" i="39"/>
  <c r="Q29" i="38"/>
  <c r="AD29" i="38"/>
  <c r="D29" i="39"/>
  <c r="R29" i="38"/>
  <c r="AE29" i="38"/>
  <c r="E29" i="39"/>
  <c r="S29" i="38"/>
  <c r="AF29" i="38"/>
  <c r="F29" i="39"/>
  <c r="T29" i="38"/>
  <c r="AG29" i="38"/>
  <c r="G29" i="39"/>
  <c r="U29" i="38"/>
  <c r="AH29" i="38"/>
  <c r="H29" i="39"/>
  <c r="V29" i="38"/>
  <c r="AI29" i="38"/>
  <c r="I29" i="39"/>
  <c r="W29" i="38"/>
  <c r="AJ29" i="38"/>
  <c r="J29" i="39"/>
  <c r="X29" i="38"/>
  <c r="AK29" i="38"/>
  <c r="K29" i="39"/>
  <c r="Y29" i="38"/>
  <c r="AL29" i="38"/>
  <c r="L29" i="39"/>
  <c r="Z29" i="38"/>
  <c r="AM29" i="38"/>
  <c r="M29" i="39"/>
  <c r="AA29" i="38"/>
  <c r="AN29" i="38"/>
  <c r="N29" i="39"/>
  <c r="BO29" i="37"/>
  <c r="JB29" i="37"/>
  <c r="B30" i="2"/>
  <c r="C29" i="37"/>
  <c r="BP29" i="37"/>
  <c r="EC29" i="37"/>
  <c r="GP29" i="37"/>
  <c r="JC29" i="37"/>
  <c r="C30" i="2"/>
  <c r="D29" i="37"/>
  <c r="BQ29" i="37"/>
  <c r="ED29" i="37"/>
  <c r="GQ29" i="37"/>
  <c r="JD29" i="37"/>
  <c r="D30" i="2"/>
  <c r="E29" i="37"/>
  <c r="BR29" i="37"/>
  <c r="EE29" i="37"/>
  <c r="GR29" i="37"/>
  <c r="JE29" i="37"/>
  <c r="E30" i="2"/>
  <c r="F29" i="37"/>
  <c r="BS29" i="37"/>
  <c r="EF29" i="37"/>
  <c r="GS29" i="37"/>
  <c r="JF29" i="37"/>
  <c r="F30" i="2"/>
  <c r="G29" i="37"/>
  <c r="BT29" i="37"/>
  <c r="EG29" i="37"/>
  <c r="GT29" i="37"/>
  <c r="JG29" i="37"/>
  <c r="G30" i="2"/>
  <c r="H29" i="37"/>
  <c r="BU29" i="37"/>
  <c r="EH29" i="37"/>
  <c r="GU29" i="37"/>
  <c r="JH29" i="37"/>
  <c r="H30" i="2"/>
  <c r="I29" i="37"/>
  <c r="BV29" i="37"/>
  <c r="GV29" i="37"/>
  <c r="JI29" i="37"/>
  <c r="I30" i="2"/>
  <c r="J29" i="37"/>
  <c r="BW29" i="37"/>
  <c r="EJ29" i="37"/>
  <c r="GW29" i="37"/>
  <c r="JJ29" i="37"/>
  <c r="J30" i="2"/>
  <c r="K29" i="37"/>
  <c r="BX29" i="37"/>
  <c r="EK29" i="37"/>
  <c r="GX29" i="37"/>
  <c r="JK29" i="37"/>
  <c r="K30" i="2"/>
  <c r="L29" i="37"/>
  <c r="BY29" i="37"/>
  <c r="EL29" i="37"/>
  <c r="GY29" i="37"/>
  <c r="JL29" i="37"/>
  <c r="L30" i="2"/>
  <c r="M29" i="37"/>
  <c r="BZ29" i="37"/>
  <c r="EM29" i="37"/>
  <c r="GZ29" i="37"/>
  <c r="JM29" i="37"/>
  <c r="M30" i="2"/>
  <c r="N29" i="37"/>
  <c r="CA29" i="37"/>
  <c r="EN29" i="37"/>
  <c r="HA29" i="37"/>
  <c r="JN29" i="37"/>
  <c r="N30" i="2"/>
  <c r="O29" i="37"/>
  <c r="B29" i="38"/>
  <c r="BQ29" i="2"/>
  <c r="DC29" i="2"/>
  <c r="DD29" i="2"/>
  <c r="O29" i="39"/>
  <c r="C29" i="38"/>
  <c r="P29" i="39"/>
  <c r="D29" i="38"/>
  <c r="Q29" i="39"/>
  <c r="E29" i="38"/>
  <c r="R29" i="39"/>
  <c r="F29" i="38"/>
  <c r="S29" i="39"/>
  <c r="G29" i="38"/>
  <c r="T29" i="39"/>
  <c r="H29" i="38"/>
  <c r="U29" i="39"/>
  <c r="I29" i="38"/>
  <c r="V29" i="39"/>
  <c r="J29" i="38"/>
  <c r="W29" i="39"/>
  <c r="K29" i="38"/>
  <c r="X29" i="39"/>
  <c r="L29" i="38"/>
  <c r="Y29" i="39"/>
  <c r="M29" i="38"/>
  <c r="Z29" i="39"/>
  <c r="N29" i="38"/>
  <c r="AA29" i="39"/>
  <c r="CB29" i="37"/>
  <c r="JO29" i="37"/>
  <c r="O30" i="2"/>
  <c r="P29" i="37"/>
  <c r="CC29" i="37"/>
  <c r="EP29" i="37"/>
  <c r="HC29" i="37"/>
  <c r="JP29" i="37"/>
  <c r="P30" i="2"/>
  <c r="Q29" i="37"/>
  <c r="CD29" i="37"/>
  <c r="EQ29" i="37"/>
  <c r="HD29" i="37"/>
  <c r="JQ29" i="37"/>
  <c r="Q30" i="2"/>
  <c r="R29" i="37"/>
  <c r="CE29" i="37"/>
  <c r="ER29" i="37"/>
  <c r="HE29" i="37"/>
  <c r="JR29" i="37"/>
  <c r="R30" i="2"/>
  <c r="S29" i="37"/>
  <c r="CF29" i="37"/>
  <c r="ES29" i="37"/>
  <c r="HF29" i="37"/>
  <c r="JS29" i="37"/>
  <c r="S30" i="2"/>
  <c r="T29" i="37"/>
  <c r="CG29" i="37"/>
  <c r="ET29" i="37"/>
  <c r="HG29" i="37"/>
  <c r="JT29" i="37"/>
  <c r="T30" i="2"/>
  <c r="U29" i="37"/>
  <c r="CH29" i="37"/>
  <c r="EU29" i="37"/>
  <c r="HH29" i="37"/>
  <c r="JU29" i="37"/>
  <c r="U30" i="2"/>
  <c r="V29" i="37"/>
  <c r="CI29" i="37"/>
  <c r="HI29" i="37"/>
  <c r="JV29" i="37"/>
  <c r="V30" i="2"/>
  <c r="W29" i="37"/>
  <c r="CJ29" i="37"/>
  <c r="EW29" i="37"/>
  <c r="HJ29" i="37"/>
  <c r="JW29" i="37"/>
  <c r="W30" i="2"/>
  <c r="X29" i="37"/>
  <c r="CK29" i="37"/>
  <c r="EX29" i="37"/>
  <c r="HK29" i="37"/>
  <c r="JX29" i="37"/>
  <c r="X30" i="2"/>
  <c r="Y29" i="37"/>
  <c r="CL29" i="37"/>
  <c r="EY29" i="37"/>
  <c r="HL29" i="37"/>
  <c r="JY29" i="37"/>
  <c r="Y30" i="2"/>
  <c r="Z29" i="37"/>
  <c r="CM29" i="37"/>
  <c r="EZ29" i="37"/>
  <c r="HM29" i="37"/>
  <c r="JZ29" i="37"/>
  <c r="Z30" i="2"/>
  <c r="AA29" i="37"/>
  <c r="CN29" i="37"/>
  <c r="FA29" i="37"/>
  <c r="HN29" i="37"/>
  <c r="KA29" i="37"/>
  <c r="AA30" i="2"/>
  <c r="AB29" i="37"/>
  <c r="AB29" i="39"/>
  <c r="AC29" i="39"/>
  <c r="AD29" i="39"/>
  <c r="AE29" i="39"/>
  <c r="AF29" i="39"/>
  <c r="AG29" i="39"/>
  <c r="AH29" i="39"/>
  <c r="AI29" i="39"/>
  <c r="AJ29" i="39"/>
  <c r="AK29" i="39"/>
  <c r="AL29" i="39"/>
  <c r="AM29" i="39"/>
  <c r="AN29" i="39"/>
  <c r="CO29" i="37"/>
  <c r="KB29" i="37"/>
  <c r="AB30" i="2"/>
  <c r="AC29" i="37"/>
  <c r="CP29" i="37"/>
  <c r="FC29" i="37"/>
  <c r="HP29" i="37"/>
  <c r="KC29" i="37"/>
  <c r="AC30" i="2"/>
  <c r="AD29" i="37"/>
  <c r="CQ29" i="37"/>
  <c r="FD29" i="37"/>
  <c r="HQ29" i="37"/>
  <c r="KD29" i="37"/>
  <c r="AD30" i="2"/>
  <c r="AE29" i="37"/>
  <c r="CR29" i="37"/>
  <c r="FE29" i="37"/>
  <c r="HR29" i="37"/>
  <c r="KE29" i="37"/>
  <c r="AE30" i="2"/>
  <c r="AF29" i="37"/>
  <c r="CS29" i="37"/>
  <c r="FF29" i="37"/>
  <c r="HS29" i="37"/>
  <c r="KF29" i="37"/>
  <c r="AF30" i="2"/>
  <c r="AG29" i="37"/>
  <c r="CT29" i="37"/>
  <c r="FG29" i="37"/>
  <c r="HT29" i="37"/>
  <c r="KG29" i="37"/>
  <c r="AG30" i="2"/>
  <c r="AH29" i="37"/>
  <c r="CU29" i="37"/>
  <c r="FH29" i="37"/>
  <c r="HU29" i="37"/>
  <c r="KH29" i="37"/>
  <c r="AH30" i="2"/>
  <c r="AI29" i="37"/>
  <c r="CV29" i="37"/>
  <c r="HV29" i="37"/>
  <c r="KI29" i="37"/>
  <c r="AI30" i="2"/>
  <c r="AJ29" i="37"/>
  <c r="CW29" i="37"/>
  <c r="FJ29" i="37"/>
  <c r="HW29" i="37"/>
  <c r="KJ29" i="37"/>
  <c r="AJ30" i="2"/>
  <c r="AK29" i="37"/>
  <c r="CX29" i="37"/>
  <c r="FK29" i="37"/>
  <c r="HX29" i="37"/>
  <c r="KK29" i="37"/>
  <c r="AK30" i="2"/>
  <c r="AL29" i="37"/>
  <c r="CY29" i="37"/>
  <c r="FL29" i="37"/>
  <c r="HY29" i="37"/>
  <c r="KL29" i="37"/>
  <c r="AL30" i="2"/>
  <c r="AM29" i="37"/>
  <c r="CZ29" i="37"/>
  <c r="FM29" i="37"/>
  <c r="HZ29" i="37"/>
  <c r="KM29" i="37"/>
  <c r="AM30" i="2"/>
  <c r="AN29" i="37"/>
  <c r="DA29" i="37"/>
  <c r="FN29" i="37"/>
  <c r="IA29" i="37"/>
  <c r="KN29" i="37"/>
  <c r="AN30" i="2"/>
  <c r="AO29" i="37"/>
  <c r="AO29" i="38"/>
  <c r="AO29" i="39"/>
  <c r="AP29" i="38"/>
  <c r="AP29" i="39"/>
  <c r="AQ29" i="38"/>
  <c r="AQ29" i="39"/>
  <c r="AR29" i="38"/>
  <c r="AR29" i="39"/>
  <c r="AS29" i="38"/>
  <c r="AS29" i="39"/>
  <c r="AT29" i="38"/>
  <c r="AT29" i="39"/>
  <c r="AU29" i="38"/>
  <c r="AU29" i="39"/>
  <c r="AV29" i="38"/>
  <c r="AV29" i="39"/>
  <c r="AW29" i="38"/>
  <c r="AW29" i="39"/>
  <c r="AX29" i="38"/>
  <c r="AX29" i="39"/>
  <c r="AY29" i="38"/>
  <c r="AY29" i="39"/>
  <c r="AZ29" i="38"/>
  <c r="AZ29" i="39"/>
  <c r="BA29" i="38"/>
  <c r="BA29" i="39"/>
  <c r="DB29" i="37"/>
  <c r="AO30" i="2"/>
  <c r="AP29" i="37"/>
  <c r="DC29" i="37"/>
  <c r="FP29" i="37"/>
  <c r="IC29" i="37"/>
  <c r="AP30" i="2"/>
  <c r="AQ29" i="37"/>
  <c r="DD29" i="37"/>
  <c r="FQ29" i="37"/>
  <c r="ID29" i="37"/>
  <c r="AQ30" i="2"/>
  <c r="AR29" i="37"/>
  <c r="DE29" i="37"/>
  <c r="FR29" i="37"/>
  <c r="IE29" i="37"/>
  <c r="AR30" i="2"/>
  <c r="AS29" i="37"/>
  <c r="DF29" i="37"/>
  <c r="FS29" i="37"/>
  <c r="IF29" i="37"/>
  <c r="AS30" i="2"/>
  <c r="AT29" i="37"/>
  <c r="DG29" i="37"/>
  <c r="FT29" i="37"/>
  <c r="IG29" i="37"/>
  <c r="AT30" i="2"/>
  <c r="AU29" i="37"/>
  <c r="DH29" i="37"/>
  <c r="FU29" i="37"/>
  <c r="IH29" i="37"/>
  <c r="AU30" i="2"/>
  <c r="AV29" i="37"/>
  <c r="DI29" i="37"/>
  <c r="II29" i="37"/>
  <c r="AV30" i="2"/>
  <c r="AW29" i="37"/>
  <c r="DJ29" i="37"/>
  <c r="FW29" i="37"/>
  <c r="IJ29" i="37"/>
  <c r="AW30" i="2"/>
  <c r="AX29" i="37"/>
  <c r="DK29" i="37"/>
  <c r="FX29" i="37"/>
  <c r="IK29" i="37"/>
  <c r="AX30" i="2"/>
  <c r="AY29" i="37"/>
  <c r="DL29" i="37"/>
  <c r="FY29" i="37"/>
  <c r="IL29" i="37"/>
  <c r="AY30" i="2"/>
  <c r="AZ29" i="37"/>
  <c r="DM29" i="37"/>
  <c r="FZ29" i="37"/>
  <c r="IM29" i="37"/>
  <c r="AZ30" i="2"/>
  <c r="BA29" i="37"/>
  <c r="DN29" i="37"/>
  <c r="GA29" i="37"/>
  <c r="IN29" i="37"/>
  <c r="BA30" i="2"/>
  <c r="BC29" i="37"/>
  <c r="DP29" i="37"/>
  <c r="GC29" i="37"/>
  <c r="IP29" i="37"/>
  <c r="LC29" i="37"/>
  <c r="BC30" i="2"/>
  <c r="BD29" i="37"/>
  <c r="DQ29" i="37"/>
  <c r="GD29" i="37"/>
  <c r="IQ29" i="37"/>
  <c r="LD29" i="37"/>
  <c r="BD30" i="2"/>
  <c r="BE29" i="37"/>
  <c r="DR29" i="37"/>
  <c r="GE29" i="37"/>
  <c r="IR29" i="37"/>
  <c r="LE29" i="37"/>
  <c r="BE30" i="2"/>
  <c r="BF29" i="37"/>
  <c r="DS29" i="37"/>
  <c r="GF29" i="37"/>
  <c r="IS29" i="37"/>
  <c r="LF29" i="37"/>
  <c r="BF30" i="2"/>
  <c r="BG29" i="37"/>
  <c r="DT29" i="37"/>
  <c r="GG29" i="37"/>
  <c r="IT29" i="37"/>
  <c r="LG29" i="37"/>
  <c r="BG30" i="2"/>
  <c r="BH29" i="37"/>
  <c r="DU29" i="37"/>
  <c r="GH29" i="37"/>
  <c r="IU29" i="37"/>
  <c r="LH29" i="37"/>
  <c r="BH30" i="2"/>
  <c r="BI29" i="37"/>
  <c r="DV29" i="37"/>
  <c r="IV29" i="37"/>
  <c r="LI29" i="37"/>
  <c r="BI30" i="2"/>
  <c r="BJ29" i="37"/>
  <c r="DW29" i="37"/>
  <c r="GJ29" i="37"/>
  <c r="IW29" i="37"/>
  <c r="LJ29" i="37"/>
  <c r="BJ30" i="2"/>
  <c r="BK29" i="37"/>
  <c r="DX29" i="37"/>
  <c r="GK29" i="37"/>
  <c r="IX29" i="37"/>
  <c r="LK29" i="37"/>
  <c r="BK30" i="2"/>
  <c r="BL29" i="37"/>
  <c r="DY29" i="37"/>
  <c r="GL29" i="37"/>
  <c r="IY29" i="37"/>
  <c r="LL29" i="37"/>
  <c r="BL30" i="2"/>
  <c r="BM29" i="37"/>
  <c r="DZ29" i="37"/>
  <c r="GM29" i="37"/>
  <c r="IZ29" i="37"/>
  <c r="LM29" i="37"/>
  <c r="BM30" i="2"/>
  <c r="BN29" i="37"/>
  <c r="EA29" i="37"/>
  <c r="GN29" i="37"/>
  <c r="JA29" i="37"/>
  <c r="LN29" i="37"/>
  <c r="BN30" i="2"/>
  <c r="BO30" i="2"/>
  <c r="BB30" i="37"/>
  <c r="BB30" i="38"/>
  <c r="BB30" i="39"/>
  <c r="BC30" i="38"/>
  <c r="BC30" i="39"/>
  <c r="BD30" i="38"/>
  <c r="BD30" i="39"/>
  <c r="BE30" i="38"/>
  <c r="BE30" i="39"/>
  <c r="BF30" i="38"/>
  <c r="BF30" i="39"/>
  <c r="BG30" i="38"/>
  <c r="BG30" i="39"/>
  <c r="BH30" i="38"/>
  <c r="BH30" i="39"/>
  <c r="BI30" i="38"/>
  <c r="BI30" i="39"/>
  <c r="BJ30" i="38"/>
  <c r="BJ30" i="39"/>
  <c r="BK30" i="38"/>
  <c r="BK30" i="39"/>
  <c r="BL30" i="38"/>
  <c r="BL30" i="39"/>
  <c r="BM30" i="38"/>
  <c r="BM30" i="39"/>
  <c r="BN30" i="38"/>
  <c r="BN30" i="39"/>
  <c r="DO30" i="37"/>
  <c r="LB30" i="37"/>
  <c r="BB31" i="2"/>
  <c r="B30" i="37"/>
  <c r="O30" i="38"/>
  <c r="AB30" i="38"/>
  <c r="BP30" i="2"/>
  <c r="DE30" i="2"/>
  <c r="DG30" i="2"/>
  <c r="B30" i="39"/>
  <c r="P30" i="38"/>
  <c r="AC30" i="38"/>
  <c r="C30" i="39"/>
  <c r="Q30" i="38"/>
  <c r="AD30" i="38"/>
  <c r="D30" i="39"/>
  <c r="R30" i="38"/>
  <c r="AE30" i="38"/>
  <c r="E30" i="39"/>
  <c r="S30" i="38"/>
  <c r="AF30" i="38"/>
  <c r="F30" i="39"/>
  <c r="T30" i="38"/>
  <c r="AG30" i="38"/>
  <c r="G30" i="39"/>
  <c r="U30" i="38"/>
  <c r="AH30" i="38"/>
  <c r="H30" i="39"/>
  <c r="V30" i="38"/>
  <c r="AI30" i="38"/>
  <c r="I30" i="39"/>
  <c r="W30" i="38"/>
  <c r="AJ30" i="38"/>
  <c r="J30" i="39"/>
  <c r="X30" i="38"/>
  <c r="AK30" i="38"/>
  <c r="K30" i="39"/>
  <c r="Y30" i="38"/>
  <c r="AL30" i="38"/>
  <c r="L30" i="39"/>
  <c r="Z30" i="38"/>
  <c r="AM30" i="38"/>
  <c r="M30" i="39"/>
  <c r="AA30" i="38"/>
  <c r="AN30" i="38"/>
  <c r="N30" i="39"/>
  <c r="BO30" i="37"/>
  <c r="JB30" i="37"/>
  <c r="B31" i="2"/>
  <c r="C30" i="37"/>
  <c r="BP30" i="37"/>
  <c r="EC30" i="37"/>
  <c r="GP30" i="37"/>
  <c r="JC30" i="37"/>
  <c r="C31" i="2"/>
  <c r="D30" i="37"/>
  <c r="BQ30" i="37"/>
  <c r="ED30" i="37"/>
  <c r="GQ30" i="37"/>
  <c r="JD30" i="37"/>
  <c r="D31" i="2"/>
  <c r="E30" i="37"/>
  <c r="BR30" i="37"/>
  <c r="EE30" i="37"/>
  <c r="GR30" i="37"/>
  <c r="JE30" i="37"/>
  <c r="E31" i="2"/>
  <c r="F30" i="37"/>
  <c r="BS30" i="37"/>
  <c r="EF30" i="37"/>
  <c r="GS30" i="37"/>
  <c r="JF30" i="37"/>
  <c r="F31" i="2"/>
  <c r="G30" i="37"/>
  <c r="BT30" i="37"/>
  <c r="EG30" i="37"/>
  <c r="GT30" i="37"/>
  <c r="JG30" i="37"/>
  <c r="G31" i="2"/>
  <c r="H30" i="37"/>
  <c r="BU30" i="37"/>
  <c r="EH30" i="37"/>
  <c r="GU30" i="37"/>
  <c r="JH30" i="37"/>
  <c r="H31" i="2"/>
  <c r="I30" i="37"/>
  <c r="BV30" i="37"/>
  <c r="GV30" i="37"/>
  <c r="JI30" i="37"/>
  <c r="I31" i="2"/>
  <c r="J30" i="37"/>
  <c r="BW30" i="37"/>
  <c r="EJ30" i="37"/>
  <c r="GW30" i="37"/>
  <c r="JJ30" i="37"/>
  <c r="J31" i="2"/>
  <c r="K30" i="37"/>
  <c r="BX30" i="37"/>
  <c r="EK30" i="37"/>
  <c r="GX30" i="37"/>
  <c r="JK30" i="37"/>
  <c r="K31" i="2"/>
  <c r="L30" i="37"/>
  <c r="BY30" i="37"/>
  <c r="EL30" i="37"/>
  <c r="GY30" i="37"/>
  <c r="JL30" i="37"/>
  <c r="L31" i="2"/>
  <c r="M30" i="37"/>
  <c r="BZ30" i="37"/>
  <c r="EM30" i="37"/>
  <c r="GZ30" i="37"/>
  <c r="JM30" i="37"/>
  <c r="M31" i="2"/>
  <c r="N30" i="37"/>
  <c r="CA30" i="37"/>
  <c r="EN30" i="37"/>
  <c r="HA30" i="37"/>
  <c r="JN30" i="37"/>
  <c r="N31" i="2"/>
  <c r="O30" i="37"/>
  <c r="B30" i="38"/>
  <c r="BQ30" i="2"/>
  <c r="DC30" i="2"/>
  <c r="DD30" i="2"/>
  <c r="O30" i="39"/>
  <c r="C30" i="38"/>
  <c r="P30" i="39"/>
  <c r="D30" i="38"/>
  <c r="Q30" i="39"/>
  <c r="E30" i="38"/>
  <c r="R30" i="39"/>
  <c r="F30" i="38"/>
  <c r="S30" i="39"/>
  <c r="G30" i="38"/>
  <c r="T30" i="39"/>
  <c r="H30" i="38"/>
  <c r="U30" i="39"/>
  <c r="I30" i="38"/>
  <c r="V30" i="39"/>
  <c r="J30" i="38"/>
  <c r="W30" i="39"/>
  <c r="K30" i="38"/>
  <c r="X30" i="39"/>
  <c r="L30" i="38"/>
  <c r="Y30" i="39"/>
  <c r="M30" i="38"/>
  <c r="Z30" i="39"/>
  <c r="N30" i="38"/>
  <c r="AA30" i="39"/>
  <c r="CB30" i="37"/>
  <c r="JO30" i="37"/>
  <c r="O31" i="2"/>
  <c r="P30" i="37"/>
  <c r="CC30" i="37"/>
  <c r="EP30" i="37"/>
  <c r="HC30" i="37"/>
  <c r="JP30" i="37"/>
  <c r="P31" i="2"/>
  <c r="Q30" i="37"/>
  <c r="CD30" i="37"/>
  <c r="EQ30" i="37"/>
  <c r="HD30" i="37"/>
  <c r="JQ30" i="37"/>
  <c r="Q31" i="2"/>
  <c r="R30" i="37"/>
  <c r="CE30" i="37"/>
  <c r="ER30" i="37"/>
  <c r="HE30" i="37"/>
  <c r="JR30" i="37"/>
  <c r="R31" i="2"/>
  <c r="S30" i="37"/>
  <c r="CF30" i="37"/>
  <c r="ES30" i="37"/>
  <c r="HF30" i="37"/>
  <c r="JS30" i="37"/>
  <c r="S31" i="2"/>
  <c r="T30" i="37"/>
  <c r="CG30" i="37"/>
  <c r="ET30" i="37"/>
  <c r="HG30" i="37"/>
  <c r="JT30" i="37"/>
  <c r="T31" i="2"/>
  <c r="U30" i="37"/>
  <c r="CH30" i="37"/>
  <c r="EU30" i="37"/>
  <c r="HH30" i="37"/>
  <c r="JU30" i="37"/>
  <c r="U31" i="2"/>
  <c r="V30" i="37"/>
  <c r="CI30" i="37"/>
  <c r="HI30" i="37"/>
  <c r="JV30" i="37"/>
  <c r="V31" i="2"/>
  <c r="W30" i="37"/>
  <c r="CJ30" i="37"/>
  <c r="EW30" i="37"/>
  <c r="HJ30" i="37"/>
  <c r="JW30" i="37"/>
  <c r="W31" i="2"/>
  <c r="X30" i="37"/>
  <c r="CK30" i="37"/>
  <c r="EX30" i="37"/>
  <c r="HK30" i="37"/>
  <c r="JX30" i="37"/>
  <c r="X31" i="2"/>
  <c r="Y30" i="37"/>
  <c r="CL30" i="37"/>
  <c r="EY30" i="37"/>
  <c r="HL30" i="37"/>
  <c r="JY30" i="37"/>
  <c r="Y31" i="2"/>
  <c r="Z30" i="37"/>
  <c r="CM30" i="37"/>
  <c r="EZ30" i="37"/>
  <c r="HM30" i="37"/>
  <c r="JZ30" i="37"/>
  <c r="Z31" i="2"/>
  <c r="AA30" i="37"/>
  <c r="CN30" i="37"/>
  <c r="FA30" i="37"/>
  <c r="HN30" i="37"/>
  <c r="KA30" i="37"/>
  <c r="AA31" i="2"/>
  <c r="AB30" i="37"/>
  <c r="AB30" i="39"/>
  <c r="AC30" i="39"/>
  <c r="AD30" i="39"/>
  <c r="AE30" i="39"/>
  <c r="AF30" i="39"/>
  <c r="AG30" i="39"/>
  <c r="AH30" i="39"/>
  <c r="AI30" i="39"/>
  <c r="AJ30" i="39"/>
  <c r="AK30" i="39"/>
  <c r="AL30" i="39"/>
  <c r="AM30" i="39"/>
  <c r="AN30" i="39"/>
  <c r="CO30" i="37"/>
  <c r="KB30" i="37"/>
  <c r="AB31" i="2"/>
  <c r="AC30" i="37"/>
  <c r="CP30" i="37"/>
  <c r="FC30" i="37"/>
  <c r="HP30" i="37"/>
  <c r="KC30" i="37"/>
  <c r="AC31" i="2"/>
  <c r="AD30" i="37"/>
  <c r="CQ30" i="37"/>
  <c r="FD30" i="37"/>
  <c r="HQ30" i="37"/>
  <c r="KD30" i="37"/>
  <c r="AD31" i="2"/>
  <c r="AE30" i="37"/>
  <c r="CR30" i="37"/>
  <c r="FE30" i="37"/>
  <c r="HR30" i="37"/>
  <c r="KE30" i="37"/>
  <c r="AE31" i="2"/>
  <c r="AF30" i="37"/>
  <c r="CS30" i="37"/>
  <c r="FF30" i="37"/>
  <c r="HS30" i="37"/>
  <c r="KF30" i="37"/>
  <c r="AF31" i="2"/>
  <c r="AG30" i="37"/>
  <c r="CT30" i="37"/>
  <c r="FG30" i="37"/>
  <c r="HT30" i="37"/>
  <c r="KG30" i="37"/>
  <c r="AG31" i="2"/>
  <c r="AH30" i="37"/>
  <c r="CU30" i="37"/>
  <c r="FH30" i="37"/>
  <c r="HU30" i="37"/>
  <c r="KH30" i="37"/>
  <c r="AH31" i="2"/>
  <c r="AI30" i="37"/>
  <c r="CV30" i="37"/>
  <c r="HV30" i="37"/>
  <c r="KI30" i="37"/>
  <c r="AI31" i="2"/>
  <c r="AJ30" i="37"/>
  <c r="CW30" i="37"/>
  <c r="FJ30" i="37"/>
  <c r="HW30" i="37"/>
  <c r="KJ30" i="37"/>
  <c r="AJ31" i="2"/>
  <c r="AK30" i="37"/>
  <c r="CX30" i="37"/>
  <c r="FK30" i="37"/>
  <c r="HX30" i="37"/>
  <c r="KK30" i="37"/>
  <c r="AK31" i="2"/>
  <c r="AL30" i="37"/>
  <c r="CY30" i="37"/>
  <c r="FL30" i="37"/>
  <c r="HY30" i="37"/>
  <c r="KL30" i="37"/>
  <c r="AL31" i="2"/>
  <c r="AM30" i="37"/>
  <c r="CZ30" i="37"/>
  <c r="FM30" i="37"/>
  <c r="HZ30" i="37"/>
  <c r="KM30" i="37"/>
  <c r="AM31" i="2"/>
  <c r="AN30" i="37"/>
  <c r="DA30" i="37"/>
  <c r="FN30" i="37"/>
  <c r="IA30" i="37"/>
  <c r="KN30" i="37"/>
  <c r="AN31" i="2"/>
  <c r="AO30" i="37"/>
  <c r="AO30" i="38"/>
  <c r="AO30" i="39"/>
  <c r="AP30" i="38"/>
  <c r="AP30" i="39"/>
  <c r="AQ30" i="38"/>
  <c r="AQ30" i="39"/>
  <c r="AR30" i="38"/>
  <c r="AR30" i="39"/>
  <c r="AS30" i="38"/>
  <c r="AS30" i="39"/>
  <c r="AT30" i="38"/>
  <c r="AT30" i="39"/>
  <c r="AU30" i="38"/>
  <c r="AU30" i="39"/>
  <c r="AV30" i="38"/>
  <c r="AV30" i="39"/>
  <c r="AW30" i="38"/>
  <c r="AW30" i="39"/>
  <c r="AX30" i="38"/>
  <c r="AX30" i="39"/>
  <c r="AY30" i="38"/>
  <c r="AY30" i="39"/>
  <c r="AZ30" i="38"/>
  <c r="AZ30" i="39"/>
  <c r="BA30" i="38"/>
  <c r="BA30" i="39"/>
  <c r="DB30" i="37"/>
  <c r="AO31" i="2"/>
  <c r="AP30" i="37"/>
  <c r="DC30" i="37"/>
  <c r="FP30" i="37"/>
  <c r="IC30" i="37"/>
  <c r="AP31" i="2"/>
  <c r="AQ30" i="37"/>
  <c r="DD30" i="37"/>
  <c r="FQ30" i="37"/>
  <c r="ID30" i="37"/>
  <c r="AQ31" i="2"/>
  <c r="AR30" i="37"/>
  <c r="DE30" i="37"/>
  <c r="FR30" i="37"/>
  <c r="IE30" i="37"/>
  <c r="AR31" i="2"/>
  <c r="AS30" i="37"/>
  <c r="DF30" i="37"/>
  <c r="FS30" i="37"/>
  <c r="IF30" i="37"/>
  <c r="AS31" i="2"/>
  <c r="AT30" i="37"/>
  <c r="DG30" i="37"/>
  <c r="FT30" i="37"/>
  <c r="IG30" i="37"/>
  <c r="AT31" i="2"/>
  <c r="AU30" i="37"/>
  <c r="DH30" i="37"/>
  <c r="FU30" i="37"/>
  <c r="IH30" i="37"/>
  <c r="AU31" i="2"/>
  <c r="AV30" i="37"/>
  <c r="DI30" i="37"/>
  <c r="II30" i="37"/>
  <c r="AV31" i="2"/>
  <c r="AW30" i="37"/>
  <c r="DJ30" i="37"/>
  <c r="FW30" i="37"/>
  <c r="IJ30" i="37"/>
  <c r="AW31" i="2"/>
  <c r="AX30" i="37"/>
  <c r="DK30" i="37"/>
  <c r="FX30" i="37"/>
  <c r="IK30" i="37"/>
  <c r="AX31" i="2"/>
  <c r="AY30" i="37"/>
  <c r="DL30" i="37"/>
  <c r="FY30" i="37"/>
  <c r="IL30" i="37"/>
  <c r="AY31" i="2"/>
  <c r="AZ30" i="37"/>
  <c r="DM30" i="37"/>
  <c r="FZ30" i="37"/>
  <c r="IM30" i="37"/>
  <c r="AZ31" i="2"/>
  <c r="BA30" i="37"/>
  <c r="DN30" i="37"/>
  <c r="GA30" i="37"/>
  <c r="IN30" i="37"/>
  <c r="BA31" i="2"/>
  <c r="BC30" i="37"/>
  <c r="DP30" i="37"/>
  <c r="GC30" i="37"/>
  <c r="IP30" i="37"/>
  <c r="LC30" i="37"/>
  <c r="BC31" i="2"/>
  <c r="BD30" i="37"/>
  <c r="DQ30" i="37"/>
  <c r="GD30" i="37"/>
  <c r="IQ30" i="37"/>
  <c r="LD30" i="37"/>
  <c r="BD31" i="2"/>
  <c r="BE30" i="37"/>
  <c r="DR30" i="37"/>
  <c r="GE30" i="37"/>
  <c r="IR30" i="37"/>
  <c r="LE30" i="37"/>
  <c r="BE31" i="2"/>
  <c r="BF30" i="37"/>
  <c r="DS30" i="37"/>
  <c r="GF30" i="37"/>
  <c r="IS30" i="37"/>
  <c r="LF30" i="37"/>
  <c r="BF31" i="2"/>
  <c r="BG30" i="37"/>
  <c r="DT30" i="37"/>
  <c r="GG30" i="37"/>
  <c r="IT30" i="37"/>
  <c r="LG30" i="37"/>
  <c r="BG31" i="2"/>
  <c r="BH30" i="37"/>
  <c r="DU30" i="37"/>
  <c r="GH30" i="37"/>
  <c r="IU30" i="37"/>
  <c r="LH30" i="37"/>
  <c r="BH31" i="2"/>
  <c r="BI30" i="37"/>
  <c r="DV30" i="37"/>
  <c r="IV30" i="37"/>
  <c r="LI30" i="37"/>
  <c r="BI31" i="2"/>
  <c r="BJ30" i="37"/>
  <c r="DW30" i="37"/>
  <c r="GJ30" i="37"/>
  <c r="IW30" i="37"/>
  <c r="LJ30" i="37"/>
  <c r="BJ31" i="2"/>
  <c r="BK30" i="37"/>
  <c r="DX30" i="37"/>
  <c r="GK30" i="37"/>
  <c r="IX30" i="37"/>
  <c r="LK30" i="37"/>
  <c r="BK31" i="2"/>
  <c r="BL30" i="37"/>
  <c r="DY30" i="37"/>
  <c r="GL30" i="37"/>
  <c r="IY30" i="37"/>
  <c r="LL30" i="37"/>
  <c r="BL31" i="2"/>
  <c r="BM30" i="37"/>
  <c r="DZ30" i="37"/>
  <c r="GM30" i="37"/>
  <c r="IZ30" i="37"/>
  <c r="LM30" i="37"/>
  <c r="BM31" i="2"/>
  <c r="BN30" i="37"/>
  <c r="EA30" i="37"/>
  <c r="GN30" i="37"/>
  <c r="JA30" i="37"/>
  <c r="LN30" i="37"/>
  <c r="BN31" i="2"/>
  <c r="BO31" i="2"/>
  <c r="BB31" i="37"/>
  <c r="BB31" i="38"/>
  <c r="BB31" i="39"/>
  <c r="BC31" i="38"/>
  <c r="BC31" i="39"/>
  <c r="BD31" i="38"/>
  <c r="BD31" i="39"/>
  <c r="BE31" i="38"/>
  <c r="BE31" i="39"/>
  <c r="BF31" i="38"/>
  <c r="BF31" i="39"/>
  <c r="BG31" i="38"/>
  <c r="BG31" i="39"/>
  <c r="BH31" i="38"/>
  <c r="BH31" i="39"/>
  <c r="BI31" i="38"/>
  <c r="BI31" i="39"/>
  <c r="BJ31" i="38"/>
  <c r="BJ31" i="39"/>
  <c r="BK31" i="38"/>
  <c r="BK31" i="39"/>
  <c r="BL31" i="38"/>
  <c r="BL31" i="39"/>
  <c r="BM31" i="38"/>
  <c r="BM31" i="39"/>
  <c r="BN31" i="38"/>
  <c r="BN31" i="39"/>
  <c r="DO31" i="37"/>
  <c r="LB31" i="37"/>
  <c r="BB32" i="2"/>
  <c r="B31" i="37"/>
  <c r="O31" i="38"/>
  <c r="AB31" i="38"/>
  <c r="BP31" i="2"/>
  <c r="DE31" i="2"/>
  <c r="DG31" i="2"/>
  <c r="B31" i="39"/>
  <c r="P31" i="38"/>
  <c r="AC31" i="38"/>
  <c r="C31" i="39"/>
  <c r="Q31" i="38"/>
  <c r="AD31" i="38"/>
  <c r="D31" i="39"/>
  <c r="R31" i="38"/>
  <c r="AE31" i="38"/>
  <c r="E31" i="39"/>
  <c r="S31" i="38"/>
  <c r="AF31" i="38"/>
  <c r="F31" i="39"/>
  <c r="T31" i="38"/>
  <c r="AG31" i="38"/>
  <c r="G31" i="39"/>
  <c r="U31" i="38"/>
  <c r="AH31" i="38"/>
  <c r="H31" i="39"/>
  <c r="V31" i="38"/>
  <c r="AI31" i="38"/>
  <c r="I31" i="39"/>
  <c r="W31" i="38"/>
  <c r="AJ31" i="38"/>
  <c r="J31" i="39"/>
  <c r="X31" i="38"/>
  <c r="AK31" i="38"/>
  <c r="K31" i="39"/>
  <c r="Y31" i="38"/>
  <c r="AL31" i="38"/>
  <c r="L31" i="39"/>
  <c r="Z31" i="38"/>
  <c r="AM31" i="38"/>
  <c r="M31" i="39"/>
  <c r="AA31" i="38"/>
  <c r="AN31" i="38"/>
  <c r="N31" i="39"/>
  <c r="BO31" i="37"/>
  <c r="JB31" i="37"/>
  <c r="B32" i="2"/>
  <c r="C31" i="37"/>
  <c r="BP31" i="37"/>
  <c r="EC31" i="37"/>
  <c r="GP31" i="37"/>
  <c r="JC31" i="37"/>
  <c r="C32" i="2"/>
  <c r="D31" i="37"/>
  <c r="BQ31" i="37"/>
  <c r="ED31" i="37"/>
  <c r="GQ31" i="37"/>
  <c r="JD31" i="37"/>
  <c r="D32" i="2"/>
  <c r="E31" i="37"/>
  <c r="BR31" i="37"/>
  <c r="EE31" i="37"/>
  <c r="GR31" i="37"/>
  <c r="JE31" i="37"/>
  <c r="E32" i="2"/>
  <c r="F31" i="37"/>
  <c r="BS31" i="37"/>
  <c r="EF31" i="37"/>
  <c r="GS31" i="37"/>
  <c r="JF31" i="37"/>
  <c r="F32" i="2"/>
  <c r="G31" i="37"/>
  <c r="BT31" i="37"/>
  <c r="EG31" i="37"/>
  <c r="GT31" i="37"/>
  <c r="JG31" i="37"/>
  <c r="G32" i="2"/>
  <c r="H31" i="37"/>
  <c r="BU31" i="37"/>
  <c r="EH31" i="37"/>
  <c r="GU31" i="37"/>
  <c r="JH31" i="37"/>
  <c r="H32" i="2"/>
  <c r="I31" i="37"/>
  <c r="BV31" i="37"/>
  <c r="GV31" i="37"/>
  <c r="JI31" i="37"/>
  <c r="I32" i="2"/>
  <c r="J31" i="37"/>
  <c r="BW31" i="37"/>
  <c r="EJ31" i="37"/>
  <c r="GW31" i="37"/>
  <c r="JJ31" i="37"/>
  <c r="J32" i="2"/>
  <c r="K31" i="37"/>
  <c r="BX31" i="37"/>
  <c r="EK31" i="37"/>
  <c r="GX31" i="37"/>
  <c r="JK31" i="37"/>
  <c r="K32" i="2"/>
  <c r="L31" i="37"/>
  <c r="BY31" i="37"/>
  <c r="EL31" i="37"/>
  <c r="GY31" i="37"/>
  <c r="JL31" i="37"/>
  <c r="L32" i="2"/>
  <c r="M31" i="37"/>
  <c r="BZ31" i="37"/>
  <c r="EM31" i="37"/>
  <c r="GZ31" i="37"/>
  <c r="JM31" i="37"/>
  <c r="M32" i="2"/>
  <c r="N31" i="37"/>
  <c r="CA31" i="37"/>
  <c r="EN31" i="37"/>
  <c r="HA31" i="37"/>
  <c r="JN31" i="37"/>
  <c r="N32" i="2"/>
  <c r="O31" i="37"/>
  <c r="B31" i="38"/>
  <c r="BQ31" i="2"/>
  <c r="DC31" i="2"/>
  <c r="DD31" i="2"/>
  <c r="O31" i="39"/>
  <c r="C31" i="38"/>
  <c r="P31" i="39"/>
  <c r="D31" i="38"/>
  <c r="Q31" i="39"/>
  <c r="E31" i="38"/>
  <c r="R31" i="39"/>
  <c r="F31" i="38"/>
  <c r="S31" i="39"/>
  <c r="G31" i="38"/>
  <c r="T31" i="39"/>
  <c r="H31" i="38"/>
  <c r="U31" i="39"/>
  <c r="I31" i="38"/>
  <c r="V31" i="39"/>
  <c r="J31" i="38"/>
  <c r="W31" i="39"/>
  <c r="K31" i="38"/>
  <c r="X31" i="39"/>
  <c r="L31" i="38"/>
  <c r="Y31" i="39"/>
  <c r="M31" i="38"/>
  <c r="Z31" i="39"/>
  <c r="N31" i="38"/>
  <c r="AA31" i="39"/>
  <c r="CB31" i="37"/>
  <c r="JO31" i="37"/>
  <c r="O32" i="2"/>
  <c r="P31" i="37"/>
  <c r="CC31" i="37"/>
  <c r="EP31" i="37"/>
  <c r="HC31" i="37"/>
  <c r="JP31" i="37"/>
  <c r="P32" i="2"/>
  <c r="Q31" i="37"/>
  <c r="CD31" i="37"/>
  <c r="EQ31" i="37"/>
  <c r="HD31" i="37"/>
  <c r="JQ31" i="37"/>
  <c r="Q32" i="2"/>
  <c r="R31" i="37"/>
  <c r="CE31" i="37"/>
  <c r="ER31" i="37"/>
  <c r="HE31" i="37"/>
  <c r="JR31" i="37"/>
  <c r="R32" i="2"/>
  <c r="S31" i="37"/>
  <c r="CF31" i="37"/>
  <c r="ES31" i="37"/>
  <c r="HF31" i="37"/>
  <c r="JS31" i="37"/>
  <c r="S32" i="2"/>
  <c r="T31" i="37"/>
  <c r="CG31" i="37"/>
  <c r="ET31" i="37"/>
  <c r="HG31" i="37"/>
  <c r="JT31" i="37"/>
  <c r="T32" i="2"/>
  <c r="U31" i="37"/>
  <c r="CH31" i="37"/>
  <c r="EU31" i="37"/>
  <c r="HH31" i="37"/>
  <c r="JU31" i="37"/>
  <c r="U32" i="2"/>
  <c r="V31" i="37"/>
  <c r="CI31" i="37"/>
  <c r="HI31" i="37"/>
  <c r="JV31" i="37"/>
  <c r="V32" i="2"/>
  <c r="W31" i="37"/>
  <c r="CJ31" i="37"/>
  <c r="EW31" i="37"/>
  <c r="HJ31" i="37"/>
  <c r="JW31" i="37"/>
  <c r="W32" i="2"/>
  <c r="X31" i="37"/>
  <c r="CK31" i="37"/>
  <c r="EX31" i="37"/>
  <c r="HK31" i="37"/>
  <c r="JX31" i="37"/>
  <c r="X32" i="2"/>
  <c r="Y31" i="37"/>
  <c r="CL31" i="37"/>
  <c r="EY31" i="37"/>
  <c r="HL31" i="37"/>
  <c r="JY31" i="37"/>
  <c r="Y32" i="2"/>
  <c r="Z31" i="37"/>
  <c r="CM31" i="37"/>
  <c r="EZ31" i="37"/>
  <c r="HM31" i="37"/>
  <c r="JZ31" i="37"/>
  <c r="Z32" i="2"/>
  <c r="AA31" i="37"/>
  <c r="CN31" i="37"/>
  <c r="FA31" i="37"/>
  <c r="HN31" i="37"/>
  <c r="KA31" i="37"/>
  <c r="AA32" i="2"/>
  <c r="AB31" i="37"/>
  <c r="AB31" i="39"/>
  <c r="AC31" i="39"/>
  <c r="AD31" i="39"/>
  <c r="AE31" i="39"/>
  <c r="AF31" i="39"/>
  <c r="AG31" i="39"/>
  <c r="AH31" i="39"/>
  <c r="AI31" i="39"/>
  <c r="AJ31" i="39"/>
  <c r="AK31" i="39"/>
  <c r="AL31" i="39"/>
  <c r="AM31" i="39"/>
  <c r="AN31" i="39"/>
  <c r="CO31" i="37"/>
  <c r="KB31" i="37"/>
  <c r="AB32" i="2"/>
  <c r="AC31" i="37"/>
  <c r="CP31" i="37"/>
  <c r="FC31" i="37"/>
  <c r="HP31" i="37"/>
  <c r="KC31" i="37"/>
  <c r="AC32" i="2"/>
  <c r="AD31" i="37"/>
  <c r="CQ31" i="37"/>
  <c r="FD31" i="37"/>
  <c r="HQ31" i="37"/>
  <c r="KD31" i="37"/>
  <c r="AD32" i="2"/>
  <c r="AE31" i="37"/>
  <c r="CR31" i="37"/>
  <c r="FE31" i="37"/>
  <c r="HR31" i="37"/>
  <c r="KE31" i="37"/>
  <c r="AE32" i="2"/>
  <c r="AF31" i="37"/>
  <c r="CS31" i="37"/>
  <c r="FF31" i="37"/>
  <c r="HS31" i="37"/>
  <c r="KF31" i="37"/>
  <c r="AF32" i="2"/>
  <c r="AG31" i="37"/>
  <c r="CT31" i="37"/>
  <c r="FG31" i="37"/>
  <c r="HT31" i="37"/>
  <c r="KG31" i="37"/>
  <c r="AG32" i="2"/>
  <c r="AH31" i="37"/>
  <c r="CU31" i="37"/>
  <c r="FH31" i="37"/>
  <c r="HU31" i="37"/>
  <c r="KH31" i="37"/>
  <c r="AH32" i="2"/>
  <c r="AI31" i="37"/>
  <c r="CV31" i="37"/>
  <c r="HV31" i="37"/>
  <c r="KI31" i="37"/>
  <c r="AI32" i="2"/>
  <c r="AJ31" i="37"/>
  <c r="CW31" i="37"/>
  <c r="FJ31" i="37"/>
  <c r="HW31" i="37"/>
  <c r="KJ31" i="37"/>
  <c r="AJ32" i="2"/>
  <c r="AK31" i="37"/>
  <c r="CX31" i="37"/>
  <c r="FK31" i="37"/>
  <c r="HX31" i="37"/>
  <c r="KK31" i="37"/>
  <c r="AK32" i="2"/>
  <c r="AL31" i="37"/>
  <c r="CY31" i="37"/>
  <c r="FL31" i="37"/>
  <c r="HY31" i="37"/>
  <c r="KL31" i="37"/>
  <c r="AL32" i="2"/>
  <c r="AM31" i="37"/>
  <c r="CZ31" i="37"/>
  <c r="FM31" i="37"/>
  <c r="HZ31" i="37"/>
  <c r="KM31" i="37"/>
  <c r="AM32" i="2"/>
  <c r="AN31" i="37"/>
  <c r="DA31" i="37"/>
  <c r="FN31" i="37"/>
  <c r="IA31" i="37"/>
  <c r="KN31" i="37"/>
  <c r="AN32" i="2"/>
  <c r="AO31" i="37"/>
  <c r="AO31" i="38"/>
  <c r="AO31" i="39"/>
  <c r="AP31" i="38"/>
  <c r="AP31" i="39"/>
  <c r="AQ31" i="38"/>
  <c r="AQ31" i="39"/>
  <c r="AR31" i="38"/>
  <c r="AR31" i="39"/>
  <c r="AS31" i="38"/>
  <c r="AS31" i="39"/>
  <c r="AT31" i="38"/>
  <c r="AT31" i="39"/>
  <c r="AU31" i="38"/>
  <c r="AU31" i="39"/>
  <c r="AV31" i="38"/>
  <c r="AV31" i="39"/>
  <c r="AW31" i="38"/>
  <c r="AW31" i="39"/>
  <c r="AX31" i="38"/>
  <c r="AX31" i="39"/>
  <c r="AY31" i="38"/>
  <c r="AY31" i="39"/>
  <c r="AZ31" i="38"/>
  <c r="AZ31" i="39"/>
  <c r="BA31" i="38"/>
  <c r="BA31" i="39"/>
  <c r="DB31" i="37"/>
  <c r="AO32" i="2"/>
  <c r="AP31" i="37"/>
  <c r="DC31" i="37"/>
  <c r="FP31" i="37"/>
  <c r="IC31" i="37"/>
  <c r="AP32" i="2"/>
  <c r="AQ31" i="37"/>
  <c r="DD31" i="37"/>
  <c r="FQ31" i="37"/>
  <c r="ID31" i="37"/>
  <c r="AQ32" i="2"/>
  <c r="AR31" i="37"/>
  <c r="DE31" i="37"/>
  <c r="FR31" i="37"/>
  <c r="IE31" i="37"/>
  <c r="AR32" i="2"/>
  <c r="AS31" i="37"/>
  <c r="DF31" i="37"/>
  <c r="FS31" i="37"/>
  <c r="IF31" i="37"/>
  <c r="AS32" i="2"/>
  <c r="AT31" i="37"/>
  <c r="DG31" i="37"/>
  <c r="FT31" i="37"/>
  <c r="IG31" i="37"/>
  <c r="AT32" i="2"/>
  <c r="AU31" i="37"/>
  <c r="DH31" i="37"/>
  <c r="FU31" i="37"/>
  <c r="IH31" i="37"/>
  <c r="AU32" i="2"/>
  <c r="AV31" i="37"/>
  <c r="DI31" i="37"/>
  <c r="II31" i="37"/>
  <c r="AV32" i="2"/>
  <c r="AW31" i="37"/>
  <c r="DJ31" i="37"/>
  <c r="FW31" i="37"/>
  <c r="IJ31" i="37"/>
  <c r="AW32" i="2"/>
  <c r="AX31" i="37"/>
  <c r="DK31" i="37"/>
  <c r="FX31" i="37"/>
  <c r="IK31" i="37"/>
  <c r="AX32" i="2"/>
  <c r="AY31" i="37"/>
  <c r="DL31" i="37"/>
  <c r="FY31" i="37"/>
  <c r="IL31" i="37"/>
  <c r="AY32" i="2"/>
  <c r="AZ31" i="37"/>
  <c r="DM31" i="37"/>
  <c r="FZ31" i="37"/>
  <c r="IM31" i="37"/>
  <c r="AZ32" i="2"/>
  <c r="BA31" i="37"/>
  <c r="DN31" i="37"/>
  <c r="GA31" i="37"/>
  <c r="IN31" i="37"/>
  <c r="BA32" i="2"/>
  <c r="BC31" i="37"/>
  <c r="DP31" i="37"/>
  <c r="GC31" i="37"/>
  <c r="IP31" i="37"/>
  <c r="LC31" i="37"/>
  <c r="BC32" i="2"/>
  <c r="BD31" i="37"/>
  <c r="DQ31" i="37"/>
  <c r="GD31" i="37"/>
  <c r="IQ31" i="37"/>
  <c r="LD31" i="37"/>
  <c r="BD32" i="2"/>
  <c r="BE31" i="37"/>
  <c r="DR31" i="37"/>
  <c r="GE31" i="37"/>
  <c r="IR31" i="37"/>
  <c r="LE31" i="37"/>
  <c r="BE32" i="2"/>
  <c r="BF31" i="37"/>
  <c r="DS31" i="37"/>
  <c r="GF31" i="37"/>
  <c r="IS31" i="37"/>
  <c r="LF31" i="37"/>
  <c r="BF32" i="2"/>
  <c r="BG31" i="37"/>
  <c r="DT31" i="37"/>
  <c r="GG31" i="37"/>
  <c r="IT31" i="37"/>
  <c r="LG31" i="37"/>
  <c r="BG32" i="2"/>
  <c r="BH31" i="37"/>
  <c r="DU31" i="37"/>
  <c r="GH31" i="37"/>
  <c r="IU31" i="37"/>
  <c r="LH31" i="37"/>
  <c r="BH32" i="2"/>
  <c r="BI31" i="37"/>
  <c r="DV31" i="37"/>
  <c r="IV31" i="37"/>
  <c r="LI31" i="37"/>
  <c r="BI32" i="2"/>
  <c r="BJ31" i="37"/>
  <c r="DW31" i="37"/>
  <c r="GJ31" i="37"/>
  <c r="IW31" i="37"/>
  <c r="LJ31" i="37"/>
  <c r="BJ32" i="2"/>
  <c r="BK31" i="37"/>
  <c r="DX31" i="37"/>
  <c r="GK31" i="37"/>
  <c r="IX31" i="37"/>
  <c r="LK31" i="37"/>
  <c r="BK32" i="2"/>
  <c r="BL31" i="37"/>
  <c r="DY31" i="37"/>
  <c r="GL31" i="37"/>
  <c r="IY31" i="37"/>
  <c r="LL31" i="37"/>
  <c r="BL32" i="2"/>
  <c r="BM31" i="37"/>
  <c r="DZ31" i="37"/>
  <c r="GM31" i="37"/>
  <c r="IZ31" i="37"/>
  <c r="LM31" i="37"/>
  <c r="BM32" i="2"/>
  <c r="BN31" i="37"/>
  <c r="EA31" i="37"/>
  <c r="GN31" i="37"/>
  <c r="JA31" i="37"/>
  <c r="LN31" i="37"/>
  <c r="BN32" i="2"/>
  <c r="BO32" i="2"/>
  <c r="BB32" i="37"/>
  <c r="BB32" i="38"/>
  <c r="BB32" i="39"/>
  <c r="BC32" i="38"/>
  <c r="BC32" i="39"/>
  <c r="BD32" i="38"/>
  <c r="BD32" i="39"/>
  <c r="BE32" i="38"/>
  <c r="BE32" i="39"/>
  <c r="BF32" i="38"/>
  <c r="BF32" i="39"/>
  <c r="BG32" i="38"/>
  <c r="BG32" i="39"/>
  <c r="BH32" i="38"/>
  <c r="BH32" i="39"/>
  <c r="BI32" i="38"/>
  <c r="BI32" i="39"/>
  <c r="BJ32" i="38"/>
  <c r="BJ32" i="39"/>
  <c r="BK32" i="38"/>
  <c r="BK32" i="39"/>
  <c r="BL32" i="38"/>
  <c r="BL32" i="39"/>
  <c r="BM32" i="38"/>
  <c r="BM32" i="39"/>
  <c r="BN32" i="38"/>
  <c r="BN32" i="39"/>
  <c r="DO32" i="37"/>
  <c r="LB32" i="37"/>
  <c r="BB33" i="2"/>
  <c r="B32" i="37"/>
  <c r="O32" i="38"/>
  <c r="AB32" i="38"/>
  <c r="BP32" i="2"/>
  <c r="DE32" i="2"/>
  <c r="DG32" i="2"/>
  <c r="B32" i="39"/>
  <c r="P32" i="38"/>
  <c r="AC32" i="38"/>
  <c r="C32" i="39"/>
  <c r="Q32" i="38"/>
  <c r="AD32" i="38"/>
  <c r="D32" i="39"/>
  <c r="R32" i="38"/>
  <c r="AE32" i="38"/>
  <c r="E32" i="39"/>
  <c r="S32" i="38"/>
  <c r="AF32" i="38"/>
  <c r="F32" i="39"/>
  <c r="T32" i="38"/>
  <c r="AG32" i="38"/>
  <c r="G32" i="39"/>
  <c r="U32" i="38"/>
  <c r="AH32" i="38"/>
  <c r="H32" i="39"/>
  <c r="V32" i="38"/>
  <c r="AI32" i="38"/>
  <c r="I32" i="39"/>
  <c r="W32" i="38"/>
  <c r="AJ32" i="38"/>
  <c r="J32" i="39"/>
  <c r="X32" i="38"/>
  <c r="AK32" i="38"/>
  <c r="K32" i="39"/>
  <c r="Y32" i="38"/>
  <c r="AL32" i="38"/>
  <c r="L32" i="39"/>
  <c r="Z32" i="38"/>
  <c r="AM32" i="38"/>
  <c r="M32" i="39"/>
  <c r="AA32" i="38"/>
  <c r="AN32" i="38"/>
  <c r="N32" i="39"/>
  <c r="BO32" i="37"/>
  <c r="JB32" i="37"/>
  <c r="B33" i="2"/>
  <c r="C32" i="37"/>
  <c r="BP32" i="37"/>
  <c r="EC32" i="37"/>
  <c r="GP32" i="37"/>
  <c r="JC32" i="37"/>
  <c r="C33" i="2"/>
  <c r="D32" i="37"/>
  <c r="BQ32" i="37"/>
  <c r="ED32" i="37"/>
  <c r="GQ32" i="37"/>
  <c r="JD32" i="37"/>
  <c r="D33" i="2"/>
  <c r="E32" i="37"/>
  <c r="BR32" i="37"/>
  <c r="EE32" i="37"/>
  <c r="GR32" i="37"/>
  <c r="JE32" i="37"/>
  <c r="E33" i="2"/>
  <c r="F32" i="37"/>
  <c r="BS32" i="37"/>
  <c r="EF32" i="37"/>
  <c r="GS32" i="37"/>
  <c r="JF32" i="37"/>
  <c r="F33" i="2"/>
  <c r="G32" i="37"/>
  <c r="BT32" i="37"/>
  <c r="EG32" i="37"/>
  <c r="GT32" i="37"/>
  <c r="JG32" i="37"/>
  <c r="G33" i="2"/>
  <c r="H32" i="37"/>
  <c r="BU32" i="37"/>
  <c r="EH32" i="37"/>
  <c r="GU32" i="37"/>
  <c r="JH32" i="37"/>
  <c r="H33" i="2"/>
  <c r="I32" i="37"/>
  <c r="BV32" i="37"/>
  <c r="GV32" i="37"/>
  <c r="JI32" i="37"/>
  <c r="I33" i="2"/>
  <c r="J32" i="37"/>
  <c r="BW32" i="37"/>
  <c r="EJ32" i="37"/>
  <c r="GW32" i="37"/>
  <c r="JJ32" i="37"/>
  <c r="J33" i="2"/>
  <c r="K32" i="37"/>
  <c r="BX32" i="37"/>
  <c r="EK32" i="37"/>
  <c r="GX32" i="37"/>
  <c r="JK32" i="37"/>
  <c r="K33" i="2"/>
  <c r="L32" i="37"/>
  <c r="BY32" i="37"/>
  <c r="EL32" i="37"/>
  <c r="GY32" i="37"/>
  <c r="JL32" i="37"/>
  <c r="L33" i="2"/>
  <c r="M32" i="37"/>
  <c r="BZ32" i="37"/>
  <c r="EM32" i="37"/>
  <c r="GZ32" i="37"/>
  <c r="JM32" i="37"/>
  <c r="M33" i="2"/>
  <c r="N32" i="37"/>
  <c r="CA32" i="37"/>
  <c r="EN32" i="37"/>
  <c r="HA32" i="37"/>
  <c r="JN32" i="37"/>
  <c r="N33" i="2"/>
  <c r="O32" i="37"/>
  <c r="B32" i="38"/>
  <c r="BQ32" i="2"/>
  <c r="DC32" i="2"/>
  <c r="DD32" i="2"/>
  <c r="O32" i="39"/>
  <c r="C32" i="38"/>
  <c r="P32" i="39"/>
  <c r="D32" i="38"/>
  <c r="Q32" i="39"/>
  <c r="E32" i="38"/>
  <c r="R32" i="39"/>
  <c r="F32" i="38"/>
  <c r="S32" i="39"/>
  <c r="G32" i="38"/>
  <c r="T32" i="39"/>
  <c r="H32" i="38"/>
  <c r="U32" i="39"/>
  <c r="I32" i="38"/>
  <c r="V32" i="39"/>
  <c r="J32" i="38"/>
  <c r="W32" i="39"/>
  <c r="K32" i="38"/>
  <c r="X32" i="39"/>
  <c r="L32" i="38"/>
  <c r="Y32" i="39"/>
  <c r="M32" i="38"/>
  <c r="Z32" i="39"/>
  <c r="N32" i="38"/>
  <c r="AA32" i="39"/>
  <c r="CB32" i="37"/>
  <c r="JO32" i="37"/>
  <c r="O33" i="2"/>
  <c r="P32" i="37"/>
  <c r="CC32" i="37"/>
  <c r="EP32" i="37"/>
  <c r="HC32" i="37"/>
  <c r="JP32" i="37"/>
  <c r="P33" i="2"/>
  <c r="Q32" i="37"/>
  <c r="CD32" i="37"/>
  <c r="EQ32" i="37"/>
  <c r="HD32" i="37"/>
  <c r="JQ32" i="37"/>
  <c r="Q33" i="2"/>
  <c r="R32" i="37"/>
  <c r="CE32" i="37"/>
  <c r="ER32" i="37"/>
  <c r="HE32" i="37"/>
  <c r="JR32" i="37"/>
  <c r="R33" i="2"/>
  <c r="S32" i="37"/>
  <c r="CF32" i="37"/>
  <c r="ES32" i="37"/>
  <c r="HF32" i="37"/>
  <c r="JS32" i="37"/>
  <c r="S33" i="2"/>
  <c r="T32" i="37"/>
  <c r="CG32" i="37"/>
  <c r="ET32" i="37"/>
  <c r="HG32" i="37"/>
  <c r="JT32" i="37"/>
  <c r="T33" i="2"/>
  <c r="U32" i="37"/>
  <c r="CH32" i="37"/>
  <c r="EU32" i="37"/>
  <c r="HH32" i="37"/>
  <c r="JU32" i="37"/>
  <c r="U33" i="2"/>
  <c r="V32" i="37"/>
  <c r="CI32" i="37"/>
  <c r="HI32" i="37"/>
  <c r="JV32" i="37"/>
  <c r="V33" i="2"/>
  <c r="W32" i="37"/>
  <c r="CJ32" i="37"/>
  <c r="EW32" i="37"/>
  <c r="HJ32" i="37"/>
  <c r="JW32" i="37"/>
  <c r="W33" i="2"/>
  <c r="X32" i="37"/>
  <c r="CK32" i="37"/>
  <c r="EX32" i="37"/>
  <c r="HK32" i="37"/>
  <c r="JX32" i="37"/>
  <c r="X33" i="2"/>
  <c r="Y32" i="37"/>
  <c r="CL32" i="37"/>
  <c r="EY32" i="37"/>
  <c r="HL32" i="37"/>
  <c r="JY32" i="37"/>
  <c r="Y33" i="2"/>
  <c r="Z32" i="37"/>
  <c r="CM32" i="37"/>
  <c r="EZ32" i="37"/>
  <c r="HM32" i="37"/>
  <c r="JZ32" i="37"/>
  <c r="Z33" i="2"/>
  <c r="AA32" i="37"/>
  <c r="CN32" i="37"/>
  <c r="FA32" i="37"/>
  <c r="HN32" i="37"/>
  <c r="KA32" i="37"/>
  <c r="AA33" i="2"/>
  <c r="AB32" i="37"/>
  <c r="AB32" i="39"/>
  <c r="AC32" i="39"/>
  <c r="AD32" i="39"/>
  <c r="AE32" i="39"/>
  <c r="AF32" i="39"/>
  <c r="AG32" i="39"/>
  <c r="AH32" i="39"/>
  <c r="AI32" i="39"/>
  <c r="AJ32" i="39"/>
  <c r="AK32" i="39"/>
  <c r="AL32" i="39"/>
  <c r="AM32" i="39"/>
  <c r="AN32" i="39"/>
  <c r="CO32" i="37"/>
  <c r="KB32" i="37"/>
  <c r="AB33" i="2"/>
  <c r="AC32" i="37"/>
  <c r="CP32" i="37"/>
  <c r="FC32" i="37"/>
  <c r="HP32" i="37"/>
  <c r="KC32" i="37"/>
  <c r="AC33" i="2"/>
  <c r="AD32" i="37"/>
  <c r="CQ32" i="37"/>
  <c r="FD32" i="37"/>
  <c r="HQ32" i="37"/>
  <c r="KD32" i="37"/>
  <c r="AD33" i="2"/>
  <c r="AE32" i="37"/>
  <c r="CR32" i="37"/>
  <c r="FE32" i="37"/>
  <c r="HR32" i="37"/>
  <c r="KE32" i="37"/>
  <c r="AE33" i="2"/>
  <c r="AF32" i="37"/>
  <c r="CS32" i="37"/>
  <c r="FF32" i="37"/>
  <c r="HS32" i="37"/>
  <c r="KF32" i="37"/>
  <c r="AF33" i="2"/>
  <c r="AG32" i="37"/>
  <c r="CT32" i="37"/>
  <c r="FG32" i="37"/>
  <c r="HT32" i="37"/>
  <c r="KG32" i="37"/>
  <c r="AG33" i="2"/>
  <c r="AH32" i="37"/>
  <c r="CU32" i="37"/>
  <c r="FH32" i="37"/>
  <c r="HU32" i="37"/>
  <c r="KH32" i="37"/>
  <c r="AH33" i="2"/>
  <c r="AI32" i="37"/>
  <c r="CV32" i="37"/>
  <c r="HV32" i="37"/>
  <c r="KI32" i="37"/>
  <c r="AI33" i="2"/>
  <c r="AJ32" i="37"/>
  <c r="CW32" i="37"/>
  <c r="FJ32" i="37"/>
  <c r="HW32" i="37"/>
  <c r="KJ32" i="37"/>
  <c r="AJ33" i="2"/>
  <c r="AK32" i="37"/>
  <c r="CX32" i="37"/>
  <c r="FK32" i="37"/>
  <c r="HX32" i="37"/>
  <c r="KK32" i="37"/>
  <c r="AK33" i="2"/>
  <c r="AL32" i="37"/>
  <c r="CY32" i="37"/>
  <c r="FL32" i="37"/>
  <c r="HY32" i="37"/>
  <c r="KL32" i="37"/>
  <c r="AL33" i="2"/>
  <c r="AM32" i="37"/>
  <c r="CZ32" i="37"/>
  <c r="FM32" i="37"/>
  <c r="HZ32" i="37"/>
  <c r="KM32" i="37"/>
  <c r="AM33" i="2"/>
  <c r="AN32" i="37"/>
  <c r="DA32" i="37"/>
  <c r="FN32" i="37"/>
  <c r="IA32" i="37"/>
  <c r="KN32" i="37"/>
  <c r="AN33" i="2"/>
  <c r="AO32" i="37"/>
  <c r="AO32" i="38"/>
  <c r="AO32" i="39"/>
  <c r="AP32" i="38"/>
  <c r="AP32" i="39"/>
  <c r="AQ32" i="38"/>
  <c r="AQ32" i="39"/>
  <c r="AR32" i="38"/>
  <c r="AR32" i="39"/>
  <c r="AS32" i="38"/>
  <c r="AS32" i="39"/>
  <c r="AT32" i="38"/>
  <c r="AT32" i="39"/>
  <c r="AU32" i="38"/>
  <c r="AU32" i="39"/>
  <c r="AV32" i="38"/>
  <c r="AV32" i="39"/>
  <c r="AW32" i="38"/>
  <c r="AW32" i="39"/>
  <c r="AX32" i="38"/>
  <c r="AX32" i="39"/>
  <c r="AY32" i="38"/>
  <c r="AY32" i="39"/>
  <c r="AZ32" i="38"/>
  <c r="AZ32" i="39"/>
  <c r="BA32" i="38"/>
  <c r="BA32" i="39"/>
  <c r="DB32" i="37"/>
  <c r="AO33" i="2"/>
  <c r="AP32" i="37"/>
  <c r="DC32" i="37"/>
  <c r="FP32" i="37"/>
  <c r="IC32" i="37"/>
  <c r="AP33" i="2"/>
  <c r="AQ32" i="37"/>
  <c r="DD32" i="37"/>
  <c r="FQ32" i="37"/>
  <c r="ID32" i="37"/>
  <c r="AQ33" i="2"/>
  <c r="AR32" i="37"/>
  <c r="DE32" i="37"/>
  <c r="FR32" i="37"/>
  <c r="IE32" i="37"/>
  <c r="AR33" i="2"/>
  <c r="AS32" i="37"/>
  <c r="DF32" i="37"/>
  <c r="FS32" i="37"/>
  <c r="IF32" i="37"/>
  <c r="AS33" i="2"/>
  <c r="AT32" i="37"/>
  <c r="DG32" i="37"/>
  <c r="FT32" i="37"/>
  <c r="IG32" i="37"/>
  <c r="AT33" i="2"/>
  <c r="AU32" i="37"/>
  <c r="DH32" i="37"/>
  <c r="FU32" i="37"/>
  <c r="IH32" i="37"/>
  <c r="AU33" i="2"/>
  <c r="AV32" i="37"/>
  <c r="DI32" i="37"/>
  <c r="II32" i="37"/>
  <c r="AV33" i="2"/>
  <c r="AW32" i="37"/>
  <c r="DJ32" i="37"/>
  <c r="FW32" i="37"/>
  <c r="IJ32" i="37"/>
  <c r="AW33" i="2"/>
  <c r="AX32" i="37"/>
  <c r="DK32" i="37"/>
  <c r="FX32" i="37"/>
  <c r="IK32" i="37"/>
  <c r="AX33" i="2"/>
  <c r="AY32" i="37"/>
  <c r="DL32" i="37"/>
  <c r="FY32" i="37"/>
  <c r="IL32" i="37"/>
  <c r="AY33" i="2"/>
  <c r="AZ32" i="37"/>
  <c r="DM32" i="37"/>
  <c r="FZ32" i="37"/>
  <c r="IM32" i="37"/>
  <c r="AZ33" i="2"/>
  <c r="BA32" i="37"/>
  <c r="DN32" i="37"/>
  <c r="GA32" i="37"/>
  <c r="IN32" i="37"/>
  <c r="BA33" i="2"/>
  <c r="BC32" i="37"/>
  <c r="DP32" i="37"/>
  <c r="GC32" i="37"/>
  <c r="IP32" i="37"/>
  <c r="LC32" i="37"/>
  <c r="BC33" i="2"/>
  <c r="BD32" i="37"/>
  <c r="DQ32" i="37"/>
  <c r="GD32" i="37"/>
  <c r="IQ32" i="37"/>
  <c r="LD32" i="37"/>
  <c r="BD33" i="2"/>
  <c r="BE32" i="37"/>
  <c r="DR32" i="37"/>
  <c r="GE32" i="37"/>
  <c r="IR32" i="37"/>
  <c r="LE32" i="37"/>
  <c r="BE33" i="2"/>
  <c r="BF32" i="37"/>
  <c r="DS32" i="37"/>
  <c r="GF32" i="37"/>
  <c r="IS32" i="37"/>
  <c r="LF32" i="37"/>
  <c r="BF33" i="2"/>
  <c r="BG32" i="37"/>
  <c r="DT32" i="37"/>
  <c r="GG32" i="37"/>
  <c r="IT32" i="37"/>
  <c r="LG32" i="37"/>
  <c r="BG33" i="2"/>
  <c r="BH32" i="37"/>
  <c r="DU32" i="37"/>
  <c r="GH32" i="37"/>
  <c r="IU32" i="37"/>
  <c r="LH32" i="37"/>
  <c r="BH33" i="2"/>
  <c r="BI32" i="37"/>
  <c r="DV32" i="37"/>
  <c r="IV32" i="37"/>
  <c r="LI32" i="37"/>
  <c r="BI33" i="2"/>
  <c r="BJ32" i="37"/>
  <c r="DW32" i="37"/>
  <c r="GJ32" i="37"/>
  <c r="IW32" i="37"/>
  <c r="LJ32" i="37"/>
  <c r="BJ33" i="2"/>
  <c r="BK32" i="37"/>
  <c r="DX32" i="37"/>
  <c r="GK32" i="37"/>
  <c r="IX32" i="37"/>
  <c r="LK32" i="37"/>
  <c r="BK33" i="2"/>
  <c r="BL32" i="37"/>
  <c r="DY32" i="37"/>
  <c r="GL32" i="37"/>
  <c r="IY32" i="37"/>
  <c r="LL32" i="37"/>
  <c r="BL33" i="2"/>
  <c r="BM32" i="37"/>
  <c r="DZ32" i="37"/>
  <c r="GM32" i="37"/>
  <c r="IZ32" i="37"/>
  <c r="LM32" i="37"/>
  <c r="BM33" i="2"/>
  <c r="BN32" i="37"/>
  <c r="EA32" i="37"/>
  <c r="GN32" i="37"/>
  <c r="JA32" i="37"/>
  <c r="LN32" i="37"/>
  <c r="BN33" i="2"/>
  <c r="BO33" i="2"/>
  <c r="BB33" i="37"/>
  <c r="BB33" i="38"/>
  <c r="BB33" i="39"/>
  <c r="BC33" i="38"/>
  <c r="BC33" i="39"/>
  <c r="BD33" i="38"/>
  <c r="BD33" i="39"/>
  <c r="BE33" i="38"/>
  <c r="BE33" i="39"/>
  <c r="BF33" i="38"/>
  <c r="BF33" i="39"/>
  <c r="BG33" i="38"/>
  <c r="BG33" i="39"/>
  <c r="BH33" i="38"/>
  <c r="BH33" i="39"/>
  <c r="BI33" i="38"/>
  <c r="BI33" i="39"/>
  <c r="BJ33" i="38"/>
  <c r="BJ33" i="39"/>
  <c r="BK33" i="38"/>
  <c r="BK33" i="39"/>
  <c r="BL33" i="38"/>
  <c r="BL33" i="39"/>
  <c r="BM33" i="38"/>
  <c r="BM33" i="39"/>
  <c r="BN33" i="38"/>
  <c r="BN33" i="39"/>
  <c r="DO33" i="37"/>
  <c r="LB33" i="37"/>
  <c r="BB34" i="2"/>
  <c r="B33" i="37"/>
  <c r="O33" i="38"/>
  <c r="AB33" i="38"/>
  <c r="BP33" i="2"/>
  <c r="DE33" i="2"/>
  <c r="DG33" i="2"/>
  <c r="B33" i="39"/>
  <c r="P33" i="38"/>
  <c r="AC33" i="38"/>
  <c r="C33" i="39"/>
  <c r="Q33" i="38"/>
  <c r="AD33" i="38"/>
  <c r="D33" i="39"/>
  <c r="R33" i="38"/>
  <c r="AE33" i="38"/>
  <c r="E33" i="39"/>
  <c r="S33" i="38"/>
  <c r="AF33" i="38"/>
  <c r="F33" i="39"/>
  <c r="T33" i="38"/>
  <c r="AG33" i="38"/>
  <c r="G33" i="39"/>
  <c r="U33" i="38"/>
  <c r="AH33" i="38"/>
  <c r="H33" i="39"/>
  <c r="V33" i="38"/>
  <c r="AI33" i="38"/>
  <c r="I33" i="39"/>
  <c r="W33" i="38"/>
  <c r="AJ33" i="38"/>
  <c r="J33" i="39"/>
  <c r="X33" i="38"/>
  <c r="AK33" i="38"/>
  <c r="K33" i="39"/>
  <c r="Y33" i="38"/>
  <c r="AL33" i="38"/>
  <c r="L33" i="39"/>
  <c r="Z33" i="38"/>
  <c r="AM33" i="38"/>
  <c r="M33" i="39"/>
  <c r="AA33" i="38"/>
  <c r="AN33" i="38"/>
  <c r="N33" i="39"/>
  <c r="BO33" i="37"/>
  <c r="JB33" i="37"/>
  <c r="B34" i="2"/>
  <c r="C33" i="37"/>
  <c r="BP33" i="37"/>
  <c r="EC33" i="37"/>
  <c r="GP33" i="37"/>
  <c r="JC33" i="37"/>
  <c r="C34" i="2"/>
  <c r="D33" i="37"/>
  <c r="BQ33" i="37"/>
  <c r="ED33" i="37"/>
  <c r="GQ33" i="37"/>
  <c r="JD33" i="37"/>
  <c r="D34" i="2"/>
  <c r="E33" i="37"/>
  <c r="BR33" i="37"/>
  <c r="EE33" i="37"/>
  <c r="GR33" i="37"/>
  <c r="JE33" i="37"/>
  <c r="E34" i="2"/>
  <c r="F33" i="37"/>
  <c r="BS33" i="37"/>
  <c r="EF33" i="37"/>
  <c r="GS33" i="37"/>
  <c r="JF33" i="37"/>
  <c r="F34" i="2"/>
  <c r="G33" i="37"/>
  <c r="BT33" i="37"/>
  <c r="EG33" i="37"/>
  <c r="GT33" i="37"/>
  <c r="JG33" i="37"/>
  <c r="G34" i="2"/>
  <c r="H33" i="37"/>
  <c r="BU33" i="37"/>
  <c r="EH33" i="37"/>
  <c r="GU33" i="37"/>
  <c r="JH33" i="37"/>
  <c r="H34" i="2"/>
  <c r="I33" i="37"/>
  <c r="BV33" i="37"/>
  <c r="GV33" i="37"/>
  <c r="JI33" i="37"/>
  <c r="I34" i="2"/>
  <c r="J33" i="37"/>
  <c r="BW33" i="37"/>
  <c r="EJ33" i="37"/>
  <c r="GW33" i="37"/>
  <c r="JJ33" i="37"/>
  <c r="J34" i="2"/>
  <c r="K33" i="37"/>
  <c r="BX33" i="37"/>
  <c r="EK33" i="37"/>
  <c r="GX33" i="37"/>
  <c r="JK33" i="37"/>
  <c r="K34" i="2"/>
  <c r="L33" i="37"/>
  <c r="BY33" i="37"/>
  <c r="EL33" i="37"/>
  <c r="GY33" i="37"/>
  <c r="JL33" i="37"/>
  <c r="L34" i="2"/>
  <c r="M33" i="37"/>
  <c r="BZ33" i="37"/>
  <c r="EM33" i="37"/>
  <c r="GZ33" i="37"/>
  <c r="JM33" i="37"/>
  <c r="M34" i="2"/>
  <c r="N33" i="37"/>
  <c r="CA33" i="37"/>
  <c r="EN33" i="37"/>
  <c r="HA33" i="37"/>
  <c r="JN33" i="37"/>
  <c r="N34" i="2"/>
  <c r="O33" i="37"/>
  <c r="B33" i="38"/>
  <c r="BQ33" i="2"/>
  <c r="DC33" i="2"/>
  <c r="DD33" i="2"/>
  <c r="O33" i="39"/>
  <c r="C33" i="38"/>
  <c r="P33" i="39"/>
  <c r="D33" i="38"/>
  <c r="Q33" i="39"/>
  <c r="E33" i="38"/>
  <c r="R33" i="39"/>
  <c r="F33" i="38"/>
  <c r="S33" i="39"/>
  <c r="G33" i="38"/>
  <c r="T33" i="39"/>
  <c r="H33" i="38"/>
  <c r="U33" i="39"/>
  <c r="I33" i="38"/>
  <c r="V33" i="39"/>
  <c r="J33" i="38"/>
  <c r="W33" i="39"/>
  <c r="K33" i="38"/>
  <c r="X33" i="39"/>
  <c r="L33" i="38"/>
  <c r="Y33" i="39"/>
  <c r="M33" i="38"/>
  <c r="Z33" i="39"/>
  <c r="N33" i="38"/>
  <c r="AA33" i="39"/>
  <c r="CB33" i="37"/>
  <c r="JO33" i="37"/>
  <c r="O34" i="2"/>
  <c r="P33" i="37"/>
  <c r="CC33" i="37"/>
  <c r="EP33" i="37"/>
  <c r="HC33" i="37"/>
  <c r="JP33" i="37"/>
  <c r="P34" i="2"/>
  <c r="Q33" i="37"/>
  <c r="CD33" i="37"/>
  <c r="EQ33" i="37"/>
  <c r="HD33" i="37"/>
  <c r="JQ33" i="37"/>
  <c r="Q34" i="2"/>
  <c r="R33" i="37"/>
  <c r="CE33" i="37"/>
  <c r="ER33" i="37"/>
  <c r="HE33" i="37"/>
  <c r="JR33" i="37"/>
  <c r="R34" i="2"/>
  <c r="S33" i="37"/>
  <c r="CF33" i="37"/>
  <c r="ES33" i="37"/>
  <c r="HF33" i="37"/>
  <c r="JS33" i="37"/>
  <c r="S34" i="2"/>
  <c r="T33" i="37"/>
  <c r="CG33" i="37"/>
  <c r="ET33" i="37"/>
  <c r="HG33" i="37"/>
  <c r="JT33" i="37"/>
  <c r="T34" i="2"/>
  <c r="U33" i="37"/>
  <c r="CH33" i="37"/>
  <c r="EU33" i="37"/>
  <c r="HH33" i="37"/>
  <c r="JU33" i="37"/>
  <c r="U34" i="2"/>
  <c r="V33" i="37"/>
  <c r="CI33" i="37"/>
  <c r="HI33" i="37"/>
  <c r="JV33" i="37"/>
  <c r="V34" i="2"/>
  <c r="W33" i="37"/>
  <c r="CJ33" i="37"/>
  <c r="EW33" i="37"/>
  <c r="HJ33" i="37"/>
  <c r="JW33" i="37"/>
  <c r="W34" i="2"/>
  <c r="X33" i="37"/>
  <c r="CK33" i="37"/>
  <c r="EX33" i="37"/>
  <c r="HK33" i="37"/>
  <c r="JX33" i="37"/>
  <c r="X34" i="2"/>
  <c r="Y33" i="37"/>
  <c r="CL33" i="37"/>
  <c r="EY33" i="37"/>
  <c r="HL33" i="37"/>
  <c r="JY33" i="37"/>
  <c r="Y34" i="2"/>
  <c r="Z33" i="37"/>
  <c r="CM33" i="37"/>
  <c r="EZ33" i="37"/>
  <c r="HM33" i="37"/>
  <c r="JZ33" i="37"/>
  <c r="Z34" i="2"/>
  <c r="AA33" i="37"/>
  <c r="CN33" i="37"/>
  <c r="FA33" i="37"/>
  <c r="HN33" i="37"/>
  <c r="KA33" i="37"/>
  <c r="AA34" i="2"/>
  <c r="AB33" i="37"/>
  <c r="AB33" i="39"/>
  <c r="AC33" i="39"/>
  <c r="AD33" i="39"/>
  <c r="AE33" i="39"/>
  <c r="AF33" i="39"/>
  <c r="AG33" i="39"/>
  <c r="AH33" i="39"/>
  <c r="AI33" i="39"/>
  <c r="AJ33" i="39"/>
  <c r="AK33" i="39"/>
  <c r="AL33" i="39"/>
  <c r="AM33" i="39"/>
  <c r="AN33" i="39"/>
  <c r="CO33" i="37"/>
  <c r="KB33" i="37"/>
  <c r="AB34" i="2"/>
  <c r="AC33" i="37"/>
  <c r="CP33" i="37"/>
  <c r="FC33" i="37"/>
  <c r="HP33" i="37"/>
  <c r="KC33" i="37"/>
  <c r="AC34" i="2"/>
  <c r="AD33" i="37"/>
  <c r="CQ33" i="37"/>
  <c r="FD33" i="37"/>
  <c r="HQ33" i="37"/>
  <c r="KD33" i="37"/>
  <c r="AD34" i="2"/>
  <c r="AE33" i="37"/>
  <c r="CR33" i="37"/>
  <c r="FE33" i="37"/>
  <c r="HR33" i="37"/>
  <c r="KE33" i="37"/>
  <c r="AE34" i="2"/>
  <c r="AF33" i="37"/>
  <c r="CS33" i="37"/>
  <c r="FF33" i="37"/>
  <c r="HS33" i="37"/>
  <c r="KF33" i="37"/>
  <c r="AF34" i="2"/>
  <c r="AG33" i="37"/>
  <c r="CT33" i="37"/>
  <c r="FG33" i="37"/>
  <c r="HT33" i="37"/>
  <c r="KG33" i="37"/>
  <c r="AG34" i="2"/>
  <c r="AH33" i="37"/>
  <c r="CU33" i="37"/>
  <c r="FH33" i="37"/>
  <c r="HU33" i="37"/>
  <c r="KH33" i="37"/>
  <c r="AH34" i="2"/>
  <c r="AI33" i="37"/>
  <c r="CV33" i="37"/>
  <c r="HV33" i="37"/>
  <c r="KI33" i="37"/>
  <c r="AI34" i="2"/>
  <c r="AJ33" i="37"/>
  <c r="CW33" i="37"/>
  <c r="FJ33" i="37"/>
  <c r="HW33" i="37"/>
  <c r="KJ33" i="37"/>
  <c r="AJ34" i="2"/>
  <c r="AK33" i="37"/>
  <c r="CX33" i="37"/>
  <c r="FK33" i="37"/>
  <c r="HX33" i="37"/>
  <c r="KK33" i="37"/>
  <c r="AK34" i="2"/>
  <c r="AL33" i="37"/>
  <c r="CY33" i="37"/>
  <c r="FL33" i="37"/>
  <c r="HY33" i="37"/>
  <c r="KL33" i="37"/>
  <c r="AL34" i="2"/>
  <c r="AM33" i="37"/>
  <c r="CZ33" i="37"/>
  <c r="FM33" i="37"/>
  <c r="HZ33" i="37"/>
  <c r="KM33" i="37"/>
  <c r="AM34" i="2"/>
  <c r="AN33" i="37"/>
  <c r="DA33" i="37"/>
  <c r="FN33" i="37"/>
  <c r="IA33" i="37"/>
  <c r="KN33" i="37"/>
  <c r="AN34" i="2"/>
  <c r="AO33" i="37"/>
  <c r="AO33" i="38"/>
  <c r="AO33" i="39"/>
  <c r="AP33" i="38"/>
  <c r="AP33" i="39"/>
  <c r="AQ33" i="38"/>
  <c r="AQ33" i="39"/>
  <c r="AR33" i="38"/>
  <c r="AR33" i="39"/>
  <c r="AS33" i="38"/>
  <c r="AS33" i="39"/>
  <c r="AT33" i="38"/>
  <c r="AT33" i="39"/>
  <c r="AU33" i="38"/>
  <c r="AU33" i="39"/>
  <c r="AV33" i="38"/>
  <c r="AV33" i="39"/>
  <c r="AW33" i="38"/>
  <c r="AW33" i="39"/>
  <c r="AX33" i="38"/>
  <c r="AX33" i="39"/>
  <c r="AY33" i="38"/>
  <c r="AY33" i="39"/>
  <c r="AZ33" i="38"/>
  <c r="AZ33" i="39"/>
  <c r="BA33" i="38"/>
  <c r="BA33" i="39"/>
  <c r="DB33" i="37"/>
  <c r="AO34" i="2"/>
  <c r="AP33" i="37"/>
  <c r="DC33" i="37"/>
  <c r="FP33" i="37"/>
  <c r="IC33" i="37"/>
  <c r="AP34" i="2"/>
  <c r="AQ33" i="37"/>
  <c r="DD33" i="37"/>
  <c r="FQ33" i="37"/>
  <c r="ID33" i="37"/>
  <c r="AQ34" i="2"/>
  <c r="AR33" i="37"/>
  <c r="DE33" i="37"/>
  <c r="FR33" i="37"/>
  <c r="IE33" i="37"/>
  <c r="AR34" i="2"/>
  <c r="AS33" i="37"/>
  <c r="DF33" i="37"/>
  <c r="FS33" i="37"/>
  <c r="IF33" i="37"/>
  <c r="AS34" i="2"/>
  <c r="AT33" i="37"/>
  <c r="DG33" i="37"/>
  <c r="FT33" i="37"/>
  <c r="IG33" i="37"/>
  <c r="AT34" i="2"/>
  <c r="AU33" i="37"/>
  <c r="DH33" i="37"/>
  <c r="FU33" i="37"/>
  <c r="IH33" i="37"/>
  <c r="AU34" i="2"/>
  <c r="AV33" i="37"/>
  <c r="DI33" i="37"/>
  <c r="II33" i="37"/>
  <c r="AV34" i="2"/>
  <c r="AW33" i="37"/>
  <c r="DJ33" i="37"/>
  <c r="FW33" i="37"/>
  <c r="IJ33" i="37"/>
  <c r="AW34" i="2"/>
  <c r="AX33" i="37"/>
  <c r="DK33" i="37"/>
  <c r="FX33" i="37"/>
  <c r="IK33" i="37"/>
  <c r="AX34" i="2"/>
  <c r="AY33" i="37"/>
  <c r="DL33" i="37"/>
  <c r="FY33" i="37"/>
  <c r="IL33" i="37"/>
  <c r="AY34" i="2"/>
  <c r="AZ33" i="37"/>
  <c r="DM33" i="37"/>
  <c r="FZ33" i="37"/>
  <c r="IM33" i="37"/>
  <c r="AZ34" i="2"/>
  <c r="BA33" i="37"/>
  <c r="DN33" i="37"/>
  <c r="GA33" i="37"/>
  <c r="IN33" i="37"/>
  <c r="BA34" i="2"/>
  <c r="BC33" i="37"/>
  <c r="DP33" i="37"/>
  <c r="GC33" i="37"/>
  <c r="IP33" i="37"/>
  <c r="LC33" i="37"/>
  <c r="BC34" i="2"/>
  <c r="BD33" i="37"/>
  <c r="DQ33" i="37"/>
  <c r="GD33" i="37"/>
  <c r="IQ33" i="37"/>
  <c r="LD33" i="37"/>
  <c r="BD34" i="2"/>
  <c r="BE33" i="37"/>
  <c r="DR33" i="37"/>
  <c r="GE33" i="37"/>
  <c r="IR33" i="37"/>
  <c r="LE33" i="37"/>
  <c r="BE34" i="2"/>
  <c r="BF33" i="37"/>
  <c r="DS33" i="37"/>
  <c r="GF33" i="37"/>
  <c r="IS33" i="37"/>
  <c r="LF33" i="37"/>
  <c r="BF34" i="2"/>
  <c r="BG33" i="37"/>
  <c r="DT33" i="37"/>
  <c r="GG33" i="37"/>
  <c r="IT33" i="37"/>
  <c r="LG33" i="37"/>
  <c r="BG34" i="2"/>
  <c r="BH33" i="37"/>
  <c r="DU33" i="37"/>
  <c r="GH33" i="37"/>
  <c r="IU33" i="37"/>
  <c r="LH33" i="37"/>
  <c r="BH34" i="2"/>
  <c r="BI33" i="37"/>
  <c r="DV33" i="37"/>
  <c r="IV33" i="37"/>
  <c r="LI33" i="37"/>
  <c r="BI34" i="2"/>
  <c r="BJ33" i="37"/>
  <c r="DW33" i="37"/>
  <c r="GJ33" i="37"/>
  <c r="IW33" i="37"/>
  <c r="LJ33" i="37"/>
  <c r="BJ34" i="2"/>
  <c r="BK33" i="37"/>
  <c r="DX33" i="37"/>
  <c r="GK33" i="37"/>
  <c r="IX33" i="37"/>
  <c r="LK33" i="37"/>
  <c r="BK34" i="2"/>
  <c r="BL33" i="37"/>
  <c r="DY33" i="37"/>
  <c r="GL33" i="37"/>
  <c r="IY33" i="37"/>
  <c r="LL33" i="37"/>
  <c r="BL34" i="2"/>
  <c r="BM33" i="37"/>
  <c r="DZ33" i="37"/>
  <c r="GM33" i="37"/>
  <c r="IZ33" i="37"/>
  <c r="LM33" i="37"/>
  <c r="BM34" i="2"/>
  <c r="BN33" i="37"/>
  <c r="EA33" i="37"/>
  <c r="GN33" i="37"/>
  <c r="JA33" i="37"/>
  <c r="LN33" i="37"/>
  <c r="BN34" i="2"/>
  <c r="BO34" i="2"/>
  <c r="BB34" i="37"/>
  <c r="BB34" i="38"/>
  <c r="BB34" i="39"/>
  <c r="BC34" i="38"/>
  <c r="BC34" i="39"/>
  <c r="BD34" i="38"/>
  <c r="BD34" i="39"/>
  <c r="BE34" i="38"/>
  <c r="BE34" i="39"/>
  <c r="BF34" i="38"/>
  <c r="BF34" i="39"/>
  <c r="BG34" i="38"/>
  <c r="BG34" i="39"/>
  <c r="BH34" i="38"/>
  <c r="BH34" i="39"/>
  <c r="BI34" i="38"/>
  <c r="BI34" i="39"/>
  <c r="BJ34" i="38"/>
  <c r="BJ34" i="39"/>
  <c r="BK34" i="38"/>
  <c r="BK34" i="39"/>
  <c r="BL34" i="38"/>
  <c r="BL34" i="39"/>
  <c r="BM34" i="38"/>
  <c r="BM34" i="39"/>
  <c r="BN34" i="38"/>
  <c r="BN34" i="39"/>
  <c r="DO34" i="37"/>
  <c r="LB34" i="37"/>
  <c r="BB35" i="2"/>
  <c r="B34" i="37"/>
  <c r="O34" i="38"/>
  <c r="AB34" i="38"/>
  <c r="BP34" i="2"/>
  <c r="DE34" i="2"/>
  <c r="DG34" i="2"/>
  <c r="B34" i="39"/>
  <c r="P34" i="38"/>
  <c r="AC34" i="38"/>
  <c r="C34" i="39"/>
  <c r="Q34" i="38"/>
  <c r="AD34" i="38"/>
  <c r="D34" i="39"/>
  <c r="R34" i="38"/>
  <c r="AE34" i="38"/>
  <c r="E34" i="39"/>
  <c r="S34" i="38"/>
  <c r="AF34" i="38"/>
  <c r="F34" i="39"/>
  <c r="T34" i="38"/>
  <c r="AG34" i="38"/>
  <c r="G34" i="39"/>
  <c r="U34" i="38"/>
  <c r="AH34" i="38"/>
  <c r="H34" i="39"/>
  <c r="V34" i="38"/>
  <c r="AI34" i="38"/>
  <c r="I34" i="39"/>
  <c r="W34" i="38"/>
  <c r="AJ34" i="38"/>
  <c r="J34" i="39"/>
  <c r="X34" i="38"/>
  <c r="AK34" i="38"/>
  <c r="K34" i="39"/>
  <c r="Y34" i="38"/>
  <c r="AL34" i="38"/>
  <c r="L34" i="39"/>
  <c r="Z34" i="38"/>
  <c r="AM34" i="38"/>
  <c r="M34" i="39"/>
  <c r="AA34" i="38"/>
  <c r="AN34" i="38"/>
  <c r="N34" i="39"/>
  <c r="BO34" i="37"/>
  <c r="JB34" i="37"/>
  <c r="B35" i="2"/>
  <c r="C34" i="37"/>
  <c r="BP34" i="37"/>
  <c r="EC34" i="37"/>
  <c r="GP34" i="37"/>
  <c r="JC34" i="37"/>
  <c r="C35" i="2"/>
  <c r="D34" i="37"/>
  <c r="BQ34" i="37"/>
  <c r="ED34" i="37"/>
  <c r="GQ34" i="37"/>
  <c r="JD34" i="37"/>
  <c r="D35" i="2"/>
  <c r="E34" i="37"/>
  <c r="BR34" i="37"/>
  <c r="EE34" i="37"/>
  <c r="GR34" i="37"/>
  <c r="JE34" i="37"/>
  <c r="E35" i="2"/>
  <c r="F34" i="37"/>
  <c r="BS34" i="37"/>
  <c r="EF34" i="37"/>
  <c r="GS34" i="37"/>
  <c r="JF34" i="37"/>
  <c r="F35" i="2"/>
  <c r="G34" i="37"/>
  <c r="BT34" i="37"/>
  <c r="EG34" i="37"/>
  <c r="GT34" i="37"/>
  <c r="JG34" i="37"/>
  <c r="G35" i="2"/>
  <c r="H34" i="37"/>
  <c r="BU34" i="37"/>
  <c r="EH34" i="37"/>
  <c r="GU34" i="37"/>
  <c r="JH34" i="37"/>
  <c r="H35" i="2"/>
  <c r="I34" i="37"/>
  <c r="BV34" i="37"/>
  <c r="GV34" i="37"/>
  <c r="JI34" i="37"/>
  <c r="I35" i="2"/>
  <c r="J34" i="37"/>
  <c r="BW34" i="37"/>
  <c r="EJ34" i="37"/>
  <c r="GW34" i="37"/>
  <c r="JJ34" i="37"/>
  <c r="J35" i="2"/>
  <c r="K34" i="37"/>
  <c r="BX34" i="37"/>
  <c r="EK34" i="37"/>
  <c r="GX34" i="37"/>
  <c r="JK34" i="37"/>
  <c r="K35" i="2"/>
  <c r="L34" i="37"/>
  <c r="BY34" i="37"/>
  <c r="EL34" i="37"/>
  <c r="GY34" i="37"/>
  <c r="JL34" i="37"/>
  <c r="L35" i="2"/>
  <c r="M34" i="37"/>
  <c r="BZ34" i="37"/>
  <c r="EM34" i="37"/>
  <c r="GZ34" i="37"/>
  <c r="JM34" i="37"/>
  <c r="M35" i="2"/>
  <c r="N34" i="37"/>
  <c r="CA34" i="37"/>
  <c r="EN34" i="37"/>
  <c r="HA34" i="37"/>
  <c r="JN34" i="37"/>
  <c r="N35" i="2"/>
  <c r="O34" i="37"/>
  <c r="B34" i="38"/>
  <c r="BQ34" i="2"/>
  <c r="DC34" i="2"/>
  <c r="DD34" i="2"/>
  <c r="O34" i="39"/>
  <c r="C34" i="38"/>
  <c r="P34" i="39"/>
  <c r="D34" i="38"/>
  <c r="Q34" i="39"/>
  <c r="E34" i="38"/>
  <c r="R34" i="39"/>
  <c r="F34" i="38"/>
  <c r="S34" i="39"/>
  <c r="G34" i="38"/>
  <c r="T34" i="39"/>
  <c r="H34" i="38"/>
  <c r="U34" i="39"/>
  <c r="I34" i="38"/>
  <c r="V34" i="39"/>
  <c r="J34" i="38"/>
  <c r="W34" i="39"/>
  <c r="K34" i="38"/>
  <c r="X34" i="39"/>
  <c r="L34" i="38"/>
  <c r="Y34" i="39"/>
  <c r="M34" i="38"/>
  <c r="Z34" i="39"/>
  <c r="N34" i="38"/>
  <c r="AA34" i="39"/>
  <c r="CB34" i="37"/>
  <c r="JO34" i="37"/>
  <c r="O35" i="2"/>
  <c r="P34" i="37"/>
  <c r="CC34" i="37"/>
  <c r="EP34" i="37"/>
  <c r="HC34" i="37"/>
  <c r="JP34" i="37"/>
  <c r="P35" i="2"/>
  <c r="Q34" i="37"/>
  <c r="CD34" i="37"/>
  <c r="EQ34" i="37"/>
  <c r="HD34" i="37"/>
  <c r="JQ34" i="37"/>
  <c r="Q35" i="2"/>
  <c r="R34" i="37"/>
  <c r="CE34" i="37"/>
  <c r="ER34" i="37"/>
  <c r="HE34" i="37"/>
  <c r="JR34" i="37"/>
  <c r="R35" i="2"/>
  <c r="S34" i="37"/>
  <c r="CF34" i="37"/>
  <c r="ES34" i="37"/>
  <c r="HF34" i="37"/>
  <c r="JS34" i="37"/>
  <c r="S35" i="2"/>
  <c r="T34" i="37"/>
  <c r="CG34" i="37"/>
  <c r="ET34" i="37"/>
  <c r="HG34" i="37"/>
  <c r="JT34" i="37"/>
  <c r="T35" i="2"/>
  <c r="U34" i="37"/>
  <c r="CH34" i="37"/>
  <c r="EU34" i="37"/>
  <c r="HH34" i="37"/>
  <c r="JU34" i="37"/>
  <c r="U35" i="2"/>
  <c r="V34" i="37"/>
  <c r="CI34" i="37"/>
  <c r="HI34" i="37"/>
  <c r="JV34" i="37"/>
  <c r="V35" i="2"/>
  <c r="W34" i="37"/>
  <c r="CJ34" i="37"/>
  <c r="EW34" i="37"/>
  <c r="HJ34" i="37"/>
  <c r="JW34" i="37"/>
  <c r="W35" i="2"/>
  <c r="X34" i="37"/>
  <c r="CK34" i="37"/>
  <c r="EX34" i="37"/>
  <c r="HK34" i="37"/>
  <c r="JX34" i="37"/>
  <c r="X35" i="2"/>
  <c r="Y34" i="37"/>
  <c r="CL34" i="37"/>
  <c r="EY34" i="37"/>
  <c r="HL34" i="37"/>
  <c r="JY34" i="37"/>
  <c r="Y35" i="2"/>
  <c r="Z34" i="37"/>
  <c r="CM34" i="37"/>
  <c r="EZ34" i="37"/>
  <c r="HM34" i="37"/>
  <c r="JZ34" i="37"/>
  <c r="Z35" i="2"/>
  <c r="AA34" i="37"/>
  <c r="CN34" i="37"/>
  <c r="FA34" i="37"/>
  <c r="HN34" i="37"/>
  <c r="KA34" i="37"/>
  <c r="AA35" i="2"/>
  <c r="AB34" i="37"/>
  <c r="AB34" i="39"/>
  <c r="AC34" i="39"/>
  <c r="AD34" i="39"/>
  <c r="AE34" i="39"/>
  <c r="AF34" i="39"/>
  <c r="AG34" i="39"/>
  <c r="AH34" i="39"/>
  <c r="AI34" i="39"/>
  <c r="AJ34" i="39"/>
  <c r="AK34" i="39"/>
  <c r="AL34" i="39"/>
  <c r="AM34" i="39"/>
  <c r="AN34" i="39"/>
  <c r="CO34" i="37"/>
  <c r="KB34" i="37"/>
  <c r="AB35" i="2"/>
  <c r="AC34" i="37"/>
  <c r="CP34" i="37"/>
  <c r="FC34" i="37"/>
  <c r="HP34" i="37"/>
  <c r="KC34" i="37"/>
  <c r="AC35" i="2"/>
  <c r="AD34" i="37"/>
  <c r="CQ34" i="37"/>
  <c r="FD34" i="37"/>
  <c r="HQ34" i="37"/>
  <c r="KD34" i="37"/>
  <c r="AD35" i="2"/>
  <c r="AE34" i="37"/>
  <c r="CR34" i="37"/>
  <c r="FE34" i="37"/>
  <c r="HR34" i="37"/>
  <c r="KE34" i="37"/>
  <c r="AE35" i="2"/>
  <c r="AF34" i="37"/>
  <c r="CS34" i="37"/>
  <c r="FF34" i="37"/>
  <c r="HS34" i="37"/>
  <c r="KF34" i="37"/>
  <c r="AF35" i="2"/>
  <c r="AG34" i="37"/>
  <c r="CT34" i="37"/>
  <c r="FG34" i="37"/>
  <c r="HT34" i="37"/>
  <c r="KG34" i="37"/>
  <c r="AG35" i="2"/>
  <c r="AH34" i="37"/>
  <c r="CU34" i="37"/>
  <c r="FH34" i="37"/>
  <c r="HU34" i="37"/>
  <c r="KH34" i="37"/>
  <c r="AH35" i="2"/>
  <c r="AI34" i="37"/>
  <c r="CV34" i="37"/>
  <c r="HV34" i="37"/>
  <c r="KI34" i="37"/>
  <c r="AI35" i="2"/>
  <c r="AJ34" i="37"/>
  <c r="CW34" i="37"/>
  <c r="FJ34" i="37"/>
  <c r="HW34" i="37"/>
  <c r="KJ34" i="37"/>
  <c r="AJ35" i="2"/>
  <c r="AK34" i="37"/>
  <c r="CX34" i="37"/>
  <c r="FK34" i="37"/>
  <c r="HX34" i="37"/>
  <c r="KK34" i="37"/>
  <c r="AK35" i="2"/>
  <c r="AL34" i="37"/>
  <c r="CY34" i="37"/>
  <c r="FL34" i="37"/>
  <c r="HY34" i="37"/>
  <c r="KL34" i="37"/>
  <c r="AL35" i="2"/>
  <c r="AM34" i="37"/>
  <c r="CZ34" i="37"/>
  <c r="FM34" i="37"/>
  <c r="HZ34" i="37"/>
  <c r="KM34" i="37"/>
  <c r="AM35" i="2"/>
  <c r="AN34" i="37"/>
  <c r="DA34" i="37"/>
  <c r="FN34" i="37"/>
  <c r="IA34" i="37"/>
  <c r="KN34" i="37"/>
  <c r="AN35" i="2"/>
  <c r="AO34" i="37"/>
  <c r="AO34" i="38"/>
  <c r="AO34" i="39"/>
  <c r="AP34" i="38"/>
  <c r="AP34" i="39"/>
  <c r="AQ34" i="38"/>
  <c r="AQ34" i="39"/>
  <c r="AR34" i="38"/>
  <c r="AR34" i="39"/>
  <c r="AS34" i="38"/>
  <c r="AS34" i="39"/>
  <c r="AT34" i="38"/>
  <c r="AT34" i="39"/>
  <c r="AU34" i="38"/>
  <c r="AU34" i="39"/>
  <c r="AV34" i="38"/>
  <c r="AV34" i="39"/>
  <c r="AW34" i="38"/>
  <c r="AW34" i="39"/>
  <c r="AX34" i="38"/>
  <c r="AX34" i="39"/>
  <c r="AY34" i="38"/>
  <c r="AY34" i="39"/>
  <c r="AZ34" i="38"/>
  <c r="AZ34" i="39"/>
  <c r="BA34" i="38"/>
  <c r="BA34" i="39"/>
  <c r="DB34" i="37"/>
  <c r="AO35" i="2"/>
  <c r="AP34" i="37"/>
  <c r="DC34" i="37"/>
  <c r="FP34" i="37"/>
  <c r="IC34" i="37"/>
  <c r="AP35" i="2"/>
  <c r="AQ34" i="37"/>
  <c r="DD34" i="37"/>
  <c r="FQ34" i="37"/>
  <c r="ID34" i="37"/>
  <c r="AQ35" i="2"/>
  <c r="AR34" i="37"/>
  <c r="DE34" i="37"/>
  <c r="FR34" i="37"/>
  <c r="IE34" i="37"/>
  <c r="AR35" i="2"/>
  <c r="AS34" i="37"/>
  <c r="DF34" i="37"/>
  <c r="FS34" i="37"/>
  <c r="IF34" i="37"/>
  <c r="AS35" i="2"/>
  <c r="AT34" i="37"/>
  <c r="DG34" i="37"/>
  <c r="FT34" i="37"/>
  <c r="IG34" i="37"/>
  <c r="AT35" i="2"/>
  <c r="AU34" i="37"/>
  <c r="DH34" i="37"/>
  <c r="FU34" i="37"/>
  <c r="IH34" i="37"/>
  <c r="AU35" i="2"/>
  <c r="AV34" i="37"/>
  <c r="DI34" i="37"/>
  <c r="II34" i="37"/>
  <c r="AV35" i="2"/>
  <c r="AW34" i="37"/>
  <c r="DJ34" i="37"/>
  <c r="FW34" i="37"/>
  <c r="IJ34" i="37"/>
  <c r="AW35" i="2"/>
  <c r="AX34" i="37"/>
  <c r="DK34" i="37"/>
  <c r="FX34" i="37"/>
  <c r="IK34" i="37"/>
  <c r="AX35" i="2"/>
  <c r="AY34" i="37"/>
  <c r="DL34" i="37"/>
  <c r="FY34" i="37"/>
  <c r="IL34" i="37"/>
  <c r="AY35" i="2"/>
  <c r="AZ34" i="37"/>
  <c r="DM34" i="37"/>
  <c r="FZ34" i="37"/>
  <c r="IM34" i="37"/>
  <c r="AZ35" i="2"/>
  <c r="BA34" i="37"/>
  <c r="DN34" i="37"/>
  <c r="GA34" i="37"/>
  <c r="IN34" i="37"/>
  <c r="BA35" i="2"/>
  <c r="BC34" i="37"/>
  <c r="DP34" i="37"/>
  <c r="GC34" i="37"/>
  <c r="IP34" i="37"/>
  <c r="LC34" i="37"/>
  <c r="BC35" i="2"/>
  <c r="BD34" i="37"/>
  <c r="DQ34" i="37"/>
  <c r="GD34" i="37"/>
  <c r="IQ34" i="37"/>
  <c r="LD34" i="37"/>
  <c r="BD35" i="2"/>
  <c r="BE34" i="37"/>
  <c r="DR34" i="37"/>
  <c r="GE34" i="37"/>
  <c r="IR34" i="37"/>
  <c r="LE34" i="37"/>
  <c r="BE35" i="2"/>
  <c r="BF34" i="37"/>
  <c r="DS34" i="37"/>
  <c r="GF34" i="37"/>
  <c r="IS34" i="37"/>
  <c r="LF34" i="37"/>
  <c r="BF35" i="2"/>
  <c r="BG34" i="37"/>
  <c r="DT34" i="37"/>
  <c r="GG34" i="37"/>
  <c r="IT34" i="37"/>
  <c r="LG34" i="37"/>
  <c r="BG35" i="2"/>
  <c r="BH34" i="37"/>
  <c r="DU34" i="37"/>
  <c r="GH34" i="37"/>
  <c r="IU34" i="37"/>
  <c r="LH34" i="37"/>
  <c r="BH35" i="2"/>
  <c r="BI34" i="37"/>
  <c r="DV34" i="37"/>
  <c r="IV34" i="37"/>
  <c r="LI34" i="37"/>
  <c r="BI35" i="2"/>
  <c r="BJ34" i="37"/>
  <c r="DW34" i="37"/>
  <c r="GJ34" i="37"/>
  <c r="IW34" i="37"/>
  <c r="LJ34" i="37"/>
  <c r="BJ35" i="2"/>
  <c r="BK34" i="37"/>
  <c r="DX34" i="37"/>
  <c r="GK34" i="37"/>
  <c r="IX34" i="37"/>
  <c r="LK34" i="37"/>
  <c r="BK35" i="2"/>
  <c r="BL34" i="37"/>
  <c r="DY34" i="37"/>
  <c r="GL34" i="37"/>
  <c r="IY34" i="37"/>
  <c r="LL34" i="37"/>
  <c r="BL35" i="2"/>
  <c r="BM34" i="37"/>
  <c r="DZ34" i="37"/>
  <c r="GM34" i="37"/>
  <c r="IZ34" i="37"/>
  <c r="LM34" i="37"/>
  <c r="BM35" i="2"/>
  <c r="BN34" i="37"/>
  <c r="EA34" i="37"/>
  <c r="GN34" i="37"/>
  <c r="JA34" i="37"/>
  <c r="LN34" i="37"/>
  <c r="BN35" i="2"/>
  <c r="BO35" i="2"/>
  <c r="BB35" i="37"/>
  <c r="BB35" i="38"/>
  <c r="BB35" i="39"/>
  <c r="BC35" i="38"/>
  <c r="BC35" i="39"/>
  <c r="BD35" i="38"/>
  <c r="BD35" i="39"/>
  <c r="BE35" i="38"/>
  <c r="BE35" i="39"/>
  <c r="BF35" i="38"/>
  <c r="BF35" i="39"/>
  <c r="BG35" i="38"/>
  <c r="BG35" i="39"/>
  <c r="BH35" i="38"/>
  <c r="BH35" i="39"/>
  <c r="BI35" i="38"/>
  <c r="BI35" i="39"/>
  <c r="BJ35" i="38"/>
  <c r="BJ35" i="39"/>
  <c r="BK35" i="38"/>
  <c r="BK35" i="39"/>
  <c r="BL35" i="38"/>
  <c r="BL35" i="39"/>
  <c r="BM35" i="38"/>
  <c r="BM35" i="39"/>
  <c r="BN35" i="38"/>
  <c r="BN35" i="39"/>
  <c r="DO35" i="37"/>
  <c r="LB35" i="37"/>
  <c r="BB36" i="2"/>
  <c r="B35" i="37"/>
  <c r="O35" i="38"/>
  <c r="AB35" i="38"/>
  <c r="BP35" i="2"/>
  <c r="DE35" i="2"/>
  <c r="DG35" i="2"/>
  <c r="B35" i="39"/>
  <c r="P35" i="38"/>
  <c r="AC35" i="38"/>
  <c r="C35" i="39"/>
  <c r="Q35" i="38"/>
  <c r="AD35" i="38"/>
  <c r="D35" i="39"/>
  <c r="R35" i="38"/>
  <c r="AE35" i="38"/>
  <c r="E35" i="39"/>
  <c r="S35" i="38"/>
  <c r="AF35" i="38"/>
  <c r="F35" i="39"/>
  <c r="T35" i="38"/>
  <c r="AG35" i="38"/>
  <c r="G35" i="39"/>
  <c r="U35" i="38"/>
  <c r="AH35" i="38"/>
  <c r="H35" i="39"/>
  <c r="V35" i="38"/>
  <c r="AI35" i="38"/>
  <c r="I35" i="39"/>
  <c r="W35" i="38"/>
  <c r="AJ35" i="38"/>
  <c r="J35" i="39"/>
  <c r="X35" i="38"/>
  <c r="AK35" i="38"/>
  <c r="K35" i="39"/>
  <c r="Y35" i="38"/>
  <c r="AL35" i="38"/>
  <c r="L35" i="39"/>
  <c r="Z35" i="38"/>
  <c r="AM35" i="38"/>
  <c r="M35" i="39"/>
  <c r="AA35" i="38"/>
  <c r="AN35" i="38"/>
  <c r="N35" i="39"/>
  <c r="BO35" i="37"/>
  <c r="JB35" i="37"/>
  <c r="B36" i="2"/>
  <c r="C35" i="37"/>
  <c r="BP35" i="37"/>
  <c r="EC35" i="37"/>
  <c r="GP35" i="37"/>
  <c r="JC35" i="37"/>
  <c r="C36" i="2"/>
  <c r="D35" i="37"/>
  <c r="BQ35" i="37"/>
  <c r="ED35" i="37"/>
  <c r="GQ35" i="37"/>
  <c r="JD35" i="37"/>
  <c r="D36" i="2"/>
  <c r="E35" i="37"/>
  <c r="BR35" i="37"/>
  <c r="EE35" i="37"/>
  <c r="GR35" i="37"/>
  <c r="JE35" i="37"/>
  <c r="E36" i="2"/>
  <c r="F35" i="37"/>
  <c r="BS35" i="37"/>
  <c r="EF35" i="37"/>
  <c r="GS35" i="37"/>
  <c r="JF35" i="37"/>
  <c r="F36" i="2"/>
  <c r="G35" i="37"/>
  <c r="BT35" i="37"/>
  <c r="EG35" i="37"/>
  <c r="GT35" i="37"/>
  <c r="JG35" i="37"/>
  <c r="G36" i="2"/>
  <c r="H35" i="37"/>
  <c r="BU35" i="37"/>
  <c r="EH35" i="37"/>
  <c r="GU35" i="37"/>
  <c r="JH35" i="37"/>
  <c r="H36" i="2"/>
  <c r="I35" i="37"/>
  <c r="BV35" i="37"/>
  <c r="GV35" i="37"/>
  <c r="JI35" i="37"/>
  <c r="I36" i="2"/>
  <c r="J35" i="37"/>
  <c r="BW35" i="37"/>
  <c r="EJ35" i="37"/>
  <c r="GW35" i="37"/>
  <c r="JJ35" i="37"/>
  <c r="J36" i="2"/>
  <c r="K35" i="37"/>
  <c r="BX35" i="37"/>
  <c r="EK35" i="37"/>
  <c r="GX35" i="37"/>
  <c r="JK35" i="37"/>
  <c r="K36" i="2"/>
  <c r="L35" i="37"/>
  <c r="BY35" i="37"/>
  <c r="EL35" i="37"/>
  <c r="GY35" i="37"/>
  <c r="JL35" i="37"/>
  <c r="L36" i="2"/>
  <c r="M35" i="37"/>
  <c r="BZ35" i="37"/>
  <c r="EM35" i="37"/>
  <c r="GZ35" i="37"/>
  <c r="JM35" i="37"/>
  <c r="M36" i="2"/>
  <c r="N35" i="37"/>
  <c r="CA35" i="37"/>
  <c r="EN35" i="37"/>
  <c r="HA35" i="37"/>
  <c r="JN35" i="37"/>
  <c r="N36" i="2"/>
  <c r="O35" i="37"/>
  <c r="B35" i="38"/>
  <c r="BQ35" i="2"/>
  <c r="DC35" i="2"/>
  <c r="DD35" i="2"/>
  <c r="O35" i="39"/>
  <c r="C35" i="38"/>
  <c r="P35" i="39"/>
  <c r="D35" i="38"/>
  <c r="Q35" i="39"/>
  <c r="E35" i="38"/>
  <c r="R35" i="39"/>
  <c r="F35" i="38"/>
  <c r="S35" i="39"/>
  <c r="G35" i="38"/>
  <c r="T35" i="39"/>
  <c r="H35" i="38"/>
  <c r="U35" i="39"/>
  <c r="I35" i="38"/>
  <c r="V35" i="39"/>
  <c r="J35" i="38"/>
  <c r="W35" i="39"/>
  <c r="K35" i="38"/>
  <c r="X35" i="39"/>
  <c r="L35" i="38"/>
  <c r="Y35" i="39"/>
  <c r="M35" i="38"/>
  <c r="Z35" i="39"/>
  <c r="N35" i="38"/>
  <c r="AA35" i="39"/>
  <c r="CB35" i="37"/>
  <c r="JO35" i="37"/>
  <c r="O36" i="2"/>
  <c r="P35" i="37"/>
  <c r="CC35" i="37"/>
  <c r="EP35" i="37"/>
  <c r="HC35" i="37"/>
  <c r="JP35" i="37"/>
  <c r="P36" i="2"/>
  <c r="Q35" i="37"/>
  <c r="CD35" i="37"/>
  <c r="EQ35" i="37"/>
  <c r="HD35" i="37"/>
  <c r="JQ35" i="37"/>
  <c r="Q36" i="2"/>
  <c r="R35" i="37"/>
  <c r="CE35" i="37"/>
  <c r="ER35" i="37"/>
  <c r="HE35" i="37"/>
  <c r="JR35" i="37"/>
  <c r="R36" i="2"/>
  <c r="S35" i="37"/>
  <c r="CF35" i="37"/>
  <c r="ES35" i="37"/>
  <c r="HF35" i="37"/>
  <c r="JS35" i="37"/>
  <c r="S36" i="2"/>
  <c r="T35" i="37"/>
  <c r="CG35" i="37"/>
  <c r="ET35" i="37"/>
  <c r="HG35" i="37"/>
  <c r="JT35" i="37"/>
  <c r="T36" i="2"/>
  <c r="U35" i="37"/>
  <c r="CH35" i="37"/>
  <c r="EU35" i="37"/>
  <c r="HH35" i="37"/>
  <c r="JU35" i="37"/>
  <c r="U36" i="2"/>
  <c r="V35" i="37"/>
  <c r="CI35" i="37"/>
  <c r="HI35" i="37"/>
  <c r="JV35" i="37"/>
  <c r="V36" i="2"/>
  <c r="W35" i="37"/>
  <c r="CJ35" i="37"/>
  <c r="EW35" i="37"/>
  <c r="HJ35" i="37"/>
  <c r="JW35" i="37"/>
  <c r="W36" i="2"/>
  <c r="X35" i="37"/>
  <c r="CK35" i="37"/>
  <c r="EX35" i="37"/>
  <c r="HK35" i="37"/>
  <c r="JX35" i="37"/>
  <c r="X36" i="2"/>
  <c r="Y35" i="37"/>
  <c r="CL35" i="37"/>
  <c r="EY35" i="37"/>
  <c r="HL35" i="37"/>
  <c r="JY35" i="37"/>
  <c r="Y36" i="2"/>
  <c r="Z35" i="37"/>
  <c r="CM35" i="37"/>
  <c r="EZ35" i="37"/>
  <c r="HM35" i="37"/>
  <c r="JZ35" i="37"/>
  <c r="Z36" i="2"/>
  <c r="AA35" i="37"/>
  <c r="CN35" i="37"/>
  <c r="FA35" i="37"/>
  <c r="HN35" i="37"/>
  <c r="KA35" i="37"/>
  <c r="AA36" i="2"/>
  <c r="AB35" i="37"/>
  <c r="AB35" i="39"/>
  <c r="AC35" i="39"/>
  <c r="AD35" i="39"/>
  <c r="AE35" i="39"/>
  <c r="AF35" i="39"/>
  <c r="AG35" i="39"/>
  <c r="AH35" i="39"/>
  <c r="AI35" i="39"/>
  <c r="AJ35" i="39"/>
  <c r="AK35" i="39"/>
  <c r="AL35" i="39"/>
  <c r="AM35" i="39"/>
  <c r="AN35" i="39"/>
  <c r="CO35" i="37"/>
  <c r="KB35" i="37"/>
  <c r="AB36" i="2"/>
  <c r="AC35" i="37"/>
  <c r="CP35" i="37"/>
  <c r="FC35" i="37"/>
  <c r="HP35" i="37"/>
  <c r="KC35" i="37"/>
  <c r="AC36" i="2"/>
  <c r="AD35" i="37"/>
  <c r="CQ35" i="37"/>
  <c r="FD35" i="37"/>
  <c r="HQ35" i="37"/>
  <c r="KD35" i="37"/>
  <c r="AD36" i="2"/>
  <c r="AE35" i="37"/>
  <c r="CR35" i="37"/>
  <c r="FE35" i="37"/>
  <c r="HR35" i="37"/>
  <c r="KE35" i="37"/>
  <c r="AE36" i="2"/>
  <c r="AF35" i="37"/>
  <c r="CS35" i="37"/>
  <c r="FF35" i="37"/>
  <c r="HS35" i="37"/>
  <c r="KF35" i="37"/>
  <c r="AF36" i="2"/>
  <c r="AG35" i="37"/>
  <c r="CT35" i="37"/>
  <c r="FG35" i="37"/>
  <c r="HT35" i="37"/>
  <c r="KG35" i="37"/>
  <c r="AG36" i="2"/>
  <c r="AH35" i="37"/>
  <c r="CU35" i="37"/>
  <c r="FH35" i="37"/>
  <c r="HU35" i="37"/>
  <c r="KH35" i="37"/>
  <c r="AH36" i="2"/>
  <c r="AI35" i="37"/>
  <c r="CV35" i="37"/>
  <c r="HV35" i="37"/>
  <c r="KI35" i="37"/>
  <c r="AI36" i="2"/>
  <c r="AJ35" i="37"/>
  <c r="CW35" i="37"/>
  <c r="FJ35" i="37"/>
  <c r="HW35" i="37"/>
  <c r="KJ35" i="37"/>
  <c r="AJ36" i="2"/>
  <c r="AK35" i="37"/>
  <c r="CX35" i="37"/>
  <c r="FK35" i="37"/>
  <c r="HX35" i="37"/>
  <c r="KK35" i="37"/>
  <c r="AK36" i="2"/>
  <c r="AL35" i="37"/>
  <c r="CY35" i="37"/>
  <c r="FL35" i="37"/>
  <c r="HY35" i="37"/>
  <c r="KL35" i="37"/>
  <c r="AL36" i="2"/>
  <c r="AM35" i="37"/>
  <c r="CZ35" i="37"/>
  <c r="FM35" i="37"/>
  <c r="HZ35" i="37"/>
  <c r="KM35" i="37"/>
  <c r="AM36" i="2"/>
  <c r="AN35" i="37"/>
  <c r="DA35" i="37"/>
  <c r="FN35" i="37"/>
  <c r="IA35" i="37"/>
  <c r="KN35" i="37"/>
  <c r="AN36" i="2"/>
  <c r="AO35" i="37"/>
  <c r="AO35" i="38"/>
  <c r="AO35" i="39"/>
  <c r="AP35" i="38"/>
  <c r="AP35" i="39"/>
  <c r="AQ35" i="38"/>
  <c r="AQ35" i="39"/>
  <c r="AR35" i="38"/>
  <c r="AR35" i="39"/>
  <c r="AS35" i="38"/>
  <c r="AS35" i="39"/>
  <c r="AT35" i="38"/>
  <c r="AT35" i="39"/>
  <c r="AU35" i="38"/>
  <c r="AU35" i="39"/>
  <c r="AV35" i="38"/>
  <c r="AV35" i="39"/>
  <c r="AW35" i="38"/>
  <c r="AW35" i="39"/>
  <c r="AX35" i="38"/>
  <c r="AX35" i="39"/>
  <c r="AY35" i="38"/>
  <c r="AY35" i="39"/>
  <c r="AZ35" i="38"/>
  <c r="AZ35" i="39"/>
  <c r="BA35" i="38"/>
  <c r="BA35" i="39"/>
  <c r="DB35" i="37"/>
  <c r="AO36" i="2"/>
  <c r="AP35" i="37"/>
  <c r="DC35" i="37"/>
  <c r="FP35" i="37"/>
  <c r="IC35" i="37"/>
  <c r="AP36" i="2"/>
  <c r="AQ35" i="37"/>
  <c r="DD35" i="37"/>
  <c r="FQ35" i="37"/>
  <c r="ID35" i="37"/>
  <c r="AQ36" i="2"/>
  <c r="AR35" i="37"/>
  <c r="DE35" i="37"/>
  <c r="FR35" i="37"/>
  <c r="IE35" i="37"/>
  <c r="AR36" i="2"/>
  <c r="AS35" i="37"/>
  <c r="DF35" i="37"/>
  <c r="FS35" i="37"/>
  <c r="IF35" i="37"/>
  <c r="AS36" i="2"/>
  <c r="AT35" i="37"/>
  <c r="DG35" i="37"/>
  <c r="FT35" i="37"/>
  <c r="IG35" i="37"/>
  <c r="AT36" i="2"/>
  <c r="AU35" i="37"/>
  <c r="DH35" i="37"/>
  <c r="FU35" i="37"/>
  <c r="IH35" i="37"/>
  <c r="AU36" i="2"/>
  <c r="AV35" i="37"/>
  <c r="DI35" i="37"/>
  <c r="II35" i="37"/>
  <c r="AV36" i="2"/>
  <c r="AW35" i="37"/>
  <c r="DJ35" i="37"/>
  <c r="FW35" i="37"/>
  <c r="IJ35" i="37"/>
  <c r="AW36" i="2"/>
  <c r="AX35" i="37"/>
  <c r="DK35" i="37"/>
  <c r="FX35" i="37"/>
  <c r="IK35" i="37"/>
  <c r="AX36" i="2"/>
  <c r="AY35" i="37"/>
  <c r="DL35" i="37"/>
  <c r="FY35" i="37"/>
  <c r="IL35" i="37"/>
  <c r="AY36" i="2"/>
  <c r="AZ35" i="37"/>
  <c r="DM35" i="37"/>
  <c r="FZ35" i="37"/>
  <c r="IM35" i="37"/>
  <c r="AZ36" i="2"/>
  <c r="BA35" i="37"/>
  <c r="DN35" i="37"/>
  <c r="GA35" i="37"/>
  <c r="IN35" i="37"/>
  <c r="BA36" i="2"/>
  <c r="BC35" i="37"/>
  <c r="DP35" i="37"/>
  <c r="GC35" i="37"/>
  <c r="IP35" i="37"/>
  <c r="LC35" i="37"/>
  <c r="BC36" i="2"/>
  <c r="BD35" i="37"/>
  <c r="DQ35" i="37"/>
  <c r="GD35" i="37"/>
  <c r="IQ35" i="37"/>
  <c r="LD35" i="37"/>
  <c r="BD36" i="2"/>
  <c r="BE35" i="37"/>
  <c r="DR35" i="37"/>
  <c r="GE35" i="37"/>
  <c r="IR35" i="37"/>
  <c r="LE35" i="37"/>
  <c r="BE36" i="2"/>
  <c r="BF35" i="37"/>
  <c r="DS35" i="37"/>
  <c r="GF35" i="37"/>
  <c r="IS35" i="37"/>
  <c r="LF35" i="37"/>
  <c r="BF36" i="2"/>
  <c r="BG35" i="37"/>
  <c r="DT35" i="37"/>
  <c r="GG35" i="37"/>
  <c r="IT35" i="37"/>
  <c r="LG35" i="37"/>
  <c r="BG36" i="2"/>
  <c r="BH35" i="37"/>
  <c r="DU35" i="37"/>
  <c r="GH35" i="37"/>
  <c r="IU35" i="37"/>
  <c r="LH35" i="37"/>
  <c r="BH36" i="2"/>
  <c r="BI35" i="37"/>
  <c r="DV35" i="37"/>
  <c r="IV35" i="37"/>
  <c r="LI35" i="37"/>
  <c r="BI36" i="2"/>
  <c r="BJ35" i="37"/>
  <c r="DW35" i="37"/>
  <c r="GJ35" i="37"/>
  <c r="IW35" i="37"/>
  <c r="LJ35" i="37"/>
  <c r="BJ36" i="2"/>
  <c r="BK35" i="37"/>
  <c r="DX35" i="37"/>
  <c r="GK35" i="37"/>
  <c r="IX35" i="37"/>
  <c r="LK35" i="37"/>
  <c r="BK36" i="2"/>
  <c r="BL35" i="37"/>
  <c r="DY35" i="37"/>
  <c r="GL35" i="37"/>
  <c r="IY35" i="37"/>
  <c r="LL35" i="37"/>
  <c r="BL36" i="2"/>
  <c r="BM35" i="37"/>
  <c r="DZ35" i="37"/>
  <c r="GM35" i="37"/>
  <c r="IZ35" i="37"/>
  <c r="LM35" i="37"/>
  <c r="BM36" i="2"/>
  <c r="BN35" i="37"/>
  <c r="EA35" i="37"/>
  <c r="GN35" i="37"/>
  <c r="JA35" i="37"/>
  <c r="LN35" i="37"/>
  <c r="BN36" i="2"/>
  <c r="BO36" i="2"/>
  <c r="BB36" i="37"/>
  <c r="BB36" i="38"/>
  <c r="BB36" i="39"/>
  <c r="BC36" i="38"/>
  <c r="BC36" i="39"/>
  <c r="BD36" i="38"/>
  <c r="BD36" i="39"/>
  <c r="BE36" i="38"/>
  <c r="BE36" i="39"/>
  <c r="BF36" i="38"/>
  <c r="BF36" i="39"/>
  <c r="BG36" i="38"/>
  <c r="BG36" i="39"/>
  <c r="BH36" i="38"/>
  <c r="BH36" i="39"/>
  <c r="BI36" i="38"/>
  <c r="BI36" i="39"/>
  <c r="BJ36" i="38"/>
  <c r="BJ36" i="39"/>
  <c r="BK36" i="38"/>
  <c r="BK36" i="39"/>
  <c r="BL36" i="38"/>
  <c r="BL36" i="39"/>
  <c r="BM36" i="38"/>
  <c r="BM36" i="39"/>
  <c r="BN36" i="38"/>
  <c r="BN36" i="39"/>
  <c r="DO36" i="37"/>
  <c r="LB36" i="37"/>
  <c r="BB37" i="2"/>
  <c r="B36" i="37"/>
  <c r="O36" i="38"/>
  <c r="AB36" i="38"/>
  <c r="BP36" i="2"/>
  <c r="DE36" i="2"/>
  <c r="DG36" i="2"/>
  <c r="B36" i="39"/>
  <c r="P36" i="38"/>
  <c r="AC36" i="38"/>
  <c r="C36" i="39"/>
  <c r="Q36" i="38"/>
  <c r="AD36" i="38"/>
  <c r="D36" i="39"/>
  <c r="R36" i="38"/>
  <c r="AE36" i="38"/>
  <c r="E36" i="39"/>
  <c r="S36" i="38"/>
  <c r="AF36" i="38"/>
  <c r="F36" i="39"/>
  <c r="T36" i="38"/>
  <c r="AG36" i="38"/>
  <c r="G36" i="39"/>
  <c r="U36" i="38"/>
  <c r="AH36" i="38"/>
  <c r="H36" i="39"/>
  <c r="V36" i="38"/>
  <c r="AI36" i="38"/>
  <c r="I36" i="39"/>
  <c r="W36" i="38"/>
  <c r="AJ36" i="38"/>
  <c r="J36" i="39"/>
  <c r="X36" i="38"/>
  <c r="AK36" i="38"/>
  <c r="K36" i="39"/>
  <c r="Y36" i="38"/>
  <c r="AL36" i="38"/>
  <c r="L36" i="39"/>
  <c r="Z36" i="38"/>
  <c r="AM36" i="38"/>
  <c r="M36" i="39"/>
  <c r="AA36" i="38"/>
  <c r="AN36" i="38"/>
  <c r="N36" i="39"/>
  <c r="BO36" i="37"/>
  <c r="JB36" i="37"/>
  <c r="B37" i="2"/>
  <c r="C36" i="37"/>
  <c r="BP36" i="37"/>
  <c r="EC36" i="37"/>
  <c r="GP36" i="37"/>
  <c r="JC36" i="37"/>
  <c r="C37" i="2"/>
  <c r="D36" i="37"/>
  <c r="BQ36" i="37"/>
  <c r="ED36" i="37"/>
  <c r="GQ36" i="37"/>
  <c r="JD36" i="37"/>
  <c r="D37" i="2"/>
  <c r="E36" i="37"/>
  <c r="BR36" i="37"/>
  <c r="EE36" i="37"/>
  <c r="GR36" i="37"/>
  <c r="JE36" i="37"/>
  <c r="E37" i="2"/>
  <c r="F36" i="37"/>
  <c r="BS36" i="37"/>
  <c r="EF36" i="37"/>
  <c r="GS36" i="37"/>
  <c r="JF36" i="37"/>
  <c r="F37" i="2"/>
  <c r="G36" i="37"/>
  <c r="BT36" i="37"/>
  <c r="EG36" i="37"/>
  <c r="GT36" i="37"/>
  <c r="JG36" i="37"/>
  <c r="G37" i="2"/>
  <c r="H36" i="37"/>
  <c r="BU36" i="37"/>
  <c r="EH36" i="37"/>
  <c r="GU36" i="37"/>
  <c r="JH36" i="37"/>
  <c r="H37" i="2"/>
  <c r="I36" i="37"/>
  <c r="BV36" i="37"/>
  <c r="GV36" i="37"/>
  <c r="JI36" i="37"/>
  <c r="I37" i="2"/>
  <c r="J36" i="37"/>
  <c r="BW36" i="37"/>
  <c r="EJ36" i="37"/>
  <c r="GW36" i="37"/>
  <c r="JJ36" i="37"/>
  <c r="J37" i="2"/>
  <c r="K36" i="37"/>
  <c r="BX36" i="37"/>
  <c r="EK36" i="37"/>
  <c r="GX36" i="37"/>
  <c r="JK36" i="37"/>
  <c r="K37" i="2"/>
  <c r="L36" i="37"/>
  <c r="BY36" i="37"/>
  <c r="EL36" i="37"/>
  <c r="GY36" i="37"/>
  <c r="JL36" i="37"/>
  <c r="L37" i="2"/>
  <c r="M36" i="37"/>
  <c r="BZ36" i="37"/>
  <c r="EM36" i="37"/>
  <c r="GZ36" i="37"/>
  <c r="JM36" i="37"/>
  <c r="M37" i="2"/>
  <c r="N36" i="37"/>
  <c r="CA36" i="37"/>
  <c r="EN36" i="37"/>
  <c r="HA36" i="37"/>
  <c r="JN36" i="37"/>
  <c r="N37" i="2"/>
  <c r="O36" i="37"/>
  <c r="B36" i="38"/>
  <c r="BQ36" i="2"/>
  <c r="DC36" i="2"/>
  <c r="DD36" i="2"/>
  <c r="O36" i="39"/>
  <c r="C36" i="38"/>
  <c r="P36" i="39"/>
  <c r="D36" i="38"/>
  <c r="Q36" i="39"/>
  <c r="E36" i="38"/>
  <c r="R36" i="39"/>
  <c r="F36" i="38"/>
  <c r="S36" i="39"/>
  <c r="G36" i="38"/>
  <c r="T36" i="39"/>
  <c r="H36" i="38"/>
  <c r="U36" i="39"/>
  <c r="I36" i="38"/>
  <c r="V36" i="39"/>
  <c r="J36" i="38"/>
  <c r="W36" i="39"/>
  <c r="K36" i="38"/>
  <c r="X36" i="39"/>
  <c r="L36" i="38"/>
  <c r="Y36" i="39"/>
  <c r="M36" i="38"/>
  <c r="Z36" i="39"/>
  <c r="N36" i="38"/>
  <c r="AA36" i="39"/>
  <c r="CB36" i="37"/>
  <c r="JO36" i="37"/>
  <c r="O37" i="2"/>
  <c r="P36" i="37"/>
  <c r="CC36" i="37"/>
  <c r="EP36" i="37"/>
  <c r="HC36" i="37"/>
  <c r="JP36" i="37"/>
  <c r="P37" i="2"/>
  <c r="Q36" i="37"/>
  <c r="CD36" i="37"/>
  <c r="EQ36" i="37"/>
  <c r="HD36" i="37"/>
  <c r="JQ36" i="37"/>
  <c r="Q37" i="2"/>
  <c r="R36" i="37"/>
  <c r="CE36" i="37"/>
  <c r="ER36" i="37"/>
  <c r="HE36" i="37"/>
  <c r="JR36" i="37"/>
  <c r="R37" i="2"/>
  <c r="S36" i="37"/>
  <c r="CF36" i="37"/>
  <c r="ES36" i="37"/>
  <c r="HF36" i="37"/>
  <c r="JS36" i="37"/>
  <c r="S37" i="2"/>
  <c r="T36" i="37"/>
  <c r="CG36" i="37"/>
  <c r="ET36" i="37"/>
  <c r="HG36" i="37"/>
  <c r="JT36" i="37"/>
  <c r="T37" i="2"/>
  <c r="U36" i="37"/>
  <c r="CH36" i="37"/>
  <c r="EU36" i="37"/>
  <c r="HH36" i="37"/>
  <c r="JU36" i="37"/>
  <c r="U37" i="2"/>
  <c r="V36" i="37"/>
  <c r="CI36" i="37"/>
  <c r="HI36" i="37"/>
  <c r="JV36" i="37"/>
  <c r="V37" i="2"/>
  <c r="W36" i="37"/>
  <c r="CJ36" i="37"/>
  <c r="EW36" i="37"/>
  <c r="HJ36" i="37"/>
  <c r="JW36" i="37"/>
  <c r="W37" i="2"/>
  <c r="X36" i="37"/>
  <c r="CK36" i="37"/>
  <c r="EX36" i="37"/>
  <c r="HK36" i="37"/>
  <c r="JX36" i="37"/>
  <c r="X37" i="2"/>
  <c r="Y36" i="37"/>
  <c r="CL36" i="37"/>
  <c r="EY36" i="37"/>
  <c r="HL36" i="37"/>
  <c r="JY36" i="37"/>
  <c r="Y37" i="2"/>
  <c r="Z36" i="37"/>
  <c r="CM36" i="37"/>
  <c r="EZ36" i="37"/>
  <c r="HM36" i="37"/>
  <c r="JZ36" i="37"/>
  <c r="Z37" i="2"/>
  <c r="AA36" i="37"/>
  <c r="CN36" i="37"/>
  <c r="FA36" i="37"/>
  <c r="HN36" i="37"/>
  <c r="KA36" i="37"/>
  <c r="AA37" i="2"/>
  <c r="AB36" i="37"/>
  <c r="AB36" i="39"/>
  <c r="AC36" i="39"/>
  <c r="AD36" i="39"/>
  <c r="AE36" i="39"/>
  <c r="AF36" i="39"/>
  <c r="AG36" i="39"/>
  <c r="AH36" i="39"/>
  <c r="AI36" i="39"/>
  <c r="AJ36" i="39"/>
  <c r="AK36" i="39"/>
  <c r="AL36" i="39"/>
  <c r="AM36" i="39"/>
  <c r="AN36" i="39"/>
  <c r="CO36" i="37"/>
  <c r="KB36" i="37"/>
  <c r="AB37" i="2"/>
  <c r="AC36" i="37"/>
  <c r="CP36" i="37"/>
  <c r="FC36" i="37"/>
  <c r="HP36" i="37"/>
  <c r="KC36" i="37"/>
  <c r="AC37" i="2"/>
  <c r="AD36" i="37"/>
  <c r="CQ36" i="37"/>
  <c r="FD36" i="37"/>
  <c r="HQ36" i="37"/>
  <c r="KD36" i="37"/>
  <c r="AD37" i="2"/>
  <c r="AE36" i="37"/>
  <c r="CR36" i="37"/>
  <c r="FE36" i="37"/>
  <c r="HR36" i="37"/>
  <c r="KE36" i="37"/>
  <c r="AE37" i="2"/>
  <c r="AF36" i="37"/>
  <c r="CS36" i="37"/>
  <c r="FF36" i="37"/>
  <c r="HS36" i="37"/>
  <c r="KF36" i="37"/>
  <c r="AF37" i="2"/>
  <c r="AG36" i="37"/>
  <c r="CT36" i="37"/>
  <c r="FG36" i="37"/>
  <c r="HT36" i="37"/>
  <c r="KG36" i="37"/>
  <c r="AG37" i="2"/>
  <c r="AH36" i="37"/>
  <c r="CU36" i="37"/>
  <c r="FH36" i="37"/>
  <c r="HU36" i="37"/>
  <c r="KH36" i="37"/>
  <c r="AH37" i="2"/>
  <c r="AI36" i="37"/>
  <c r="CV36" i="37"/>
  <c r="HV36" i="37"/>
  <c r="KI36" i="37"/>
  <c r="AI37" i="2"/>
  <c r="AJ36" i="37"/>
  <c r="CW36" i="37"/>
  <c r="FJ36" i="37"/>
  <c r="HW36" i="37"/>
  <c r="KJ36" i="37"/>
  <c r="AJ37" i="2"/>
  <c r="AK36" i="37"/>
  <c r="CX36" i="37"/>
  <c r="FK36" i="37"/>
  <c r="HX36" i="37"/>
  <c r="KK36" i="37"/>
  <c r="AK37" i="2"/>
  <c r="AL36" i="37"/>
  <c r="CY36" i="37"/>
  <c r="FL36" i="37"/>
  <c r="HY36" i="37"/>
  <c r="KL36" i="37"/>
  <c r="AL37" i="2"/>
  <c r="AM36" i="37"/>
  <c r="CZ36" i="37"/>
  <c r="FM36" i="37"/>
  <c r="HZ36" i="37"/>
  <c r="KM36" i="37"/>
  <c r="AM37" i="2"/>
  <c r="AN36" i="37"/>
  <c r="DA36" i="37"/>
  <c r="FN36" i="37"/>
  <c r="IA36" i="37"/>
  <c r="KN36" i="37"/>
  <c r="AN37" i="2"/>
  <c r="AO36" i="37"/>
  <c r="AO36" i="38"/>
  <c r="AO36" i="39"/>
  <c r="AP36" i="38"/>
  <c r="AP36" i="39"/>
  <c r="AQ36" i="38"/>
  <c r="AQ36" i="39"/>
  <c r="AR36" i="38"/>
  <c r="AR36" i="39"/>
  <c r="AS36" i="38"/>
  <c r="AS36" i="39"/>
  <c r="AT36" i="38"/>
  <c r="AT36" i="39"/>
  <c r="AU36" i="38"/>
  <c r="AU36" i="39"/>
  <c r="AV36" i="38"/>
  <c r="AV36" i="39"/>
  <c r="AW36" i="38"/>
  <c r="AW36" i="39"/>
  <c r="AX36" i="38"/>
  <c r="AX36" i="39"/>
  <c r="AY36" i="38"/>
  <c r="AY36" i="39"/>
  <c r="AZ36" i="38"/>
  <c r="AZ36" i="39"/>
  <c r="BA36" i="38"/>
  <c r="BA36" i="39"/>
  <c r="DB36" i="37"/>
  <c r="AO37" i="2"/>
  <c r="AP36" i="37"/>
  <c r="DC36" i="37"/>
  <c r="FP36" i="37"/>
  <c r="IC36" i="37"/>
  <c r="AP37" i="2"/>
  <c r="AQ36" i="37"/>
  <c r="DD36" i="37"/>
  <c r="FQ36" i="37"/>
  <c r="ID36" i="37"/>
  <c r="AQ37" i="2"/>
  <c r="AR36" i="37"/>
  <c r="DE36" i="37"/>
  <c r="FR36" i="37"/>
  <c r="IE36" i="37"/>
  <c r="AR37" i="2"/>
  <c r="AS36" i="37"/>
  <c r="DF36" i="37"/>
  <c r="FS36" i="37"/>
  <c r="IF36" i="37"/>
  <c r="AS37" i="2"/>
  <c r="AT36" i="37"/>
  <c r="DG36" i="37"/>
  <c r="FT36" i="37"/>
  <c r="IG36" i="37"/>
  <c r="AT37" i="2"/>
  <c r="AU36" i="37"/>
  <c r="DH36" i="37"/>
  <c r="FU36" i="37"/>
  <c r="IH36" i="37"/>
  <c r="AU37" i="2"/>
  <c r="AV36" i="37"/>
  <c r="DI36" i="37"/>
  <c r="II36" i="37"/>
  <c r="AV37" i="2"/>
  <c r="AW36" i="37"/>
  <c r="DJ36" i="37"/>
  <c r="FW36" i="37"/>
  <c r="IJ36" i="37"/>
  <c r="AW37" i="2"/>
  <c r="AX36" i="37"/>
  <c r="DK36" i="37"/>
  <c r="FX36" i="37"/>
  <c r="IK36" i="37"/>
  <c r="AX37" i="2"/>
  <c r="AY36" i="37"/>
  <c r="DL36" i="37"/>
  <c r="FY36" i="37"/>
  <c r="IL36" i="37"/>
  <c r="AY37" i="2"/>
  <c r="AZ36" i="37"/>
  <c r="DM36" i="37"/>
  <c r="FZ36" i="37"/>
  <c r="IM36" i="37"/>
  <c r="AZ37" i="2"/>
  <c r="BA36" i="37"/>
  <c r="DN36" i="37"/>
  <c r="GA36" i="37"/>
  <c r="IN36" i="37"/>
  <c r="BA37" i="2"/>
  <c r="BC36" i="37"/>
  <c r="DP36" i="37"/>
  <c r="GC36" i="37"/>
  <c r="IP36" i="37"/>
  <c r="LC36" i="37"/>
  <c r="BC37" i="2"/>
  <c r="BD36" i="37"/>
  <c r="DQ36" i="37"/>
  <c r="GD36" i="37"/>
  <c r="IQ36" i="37"/>
  <c r="LD36" i="37"/>
  <c r="BD37" i="2"/>
  <c r="BE36" i="37"/>
  <c r="DR36" i="37"/>
  <c r="GE36" i="37"/>
  <c r="IR36" i="37"/>
  <c r="LE36" i="37"/>
  <c r="BE37" i="2"/>
  <c r="BF36" i="37"/>
  <c r="DS36" i="37"/>
  <c r="GF36" i="37"/>
  <c r="IS36" i="37"/>
  <c r="LF36" i="37"/>
  <c r="BF37" i="2"/>
  <c r="BG36" i="37"/>
  <c r="DT36" i="37"/>
  <c r="GG36" i="37"/>
  <c r="IT36" i="37"/>
  <c r="LG36" i="37"/>
  <c r="BG37" i="2"/>
  <c r="BH36" i="37"/>
  <c r="DU36" i="37"/>
  <c r="GH36" i="37"/>
  <c r="IU36" i="37"/>
  <c r="LH36" i="37"/>
  <c r="BH37" i="2"/>
  <c r="BI36" i="37"/>
  <c r="DV36" i="37"/>
  <c r="IV36" i="37"/>
  <c r="LI36" i="37"/>
  <c r="BI37" i="2"/>
  <c r="BJ36" i="37"/>
  <c r="DW36" i="37"/>
  <c r="GJ36" i="37"/>
  <c r="IW36" i="37"/>
  <c r="LJ36" i="37"/>
  <c r="BJ37" i="2"/>
  <c r="BK36" i="37"/>
  <c r="DX36" i="37"/>
  <c r="GK36" i="37"/>
  <c r="IX36" i="37"/>
  <c r="LK36" i="37"/>
  <c r="BK37" i="2"/>
  <c r="BL36" i="37"/>
  <c r="DY36" i="37"/>
  <c r="GL36" i="37"/>
  <c r="IY36" i="37"/>
  <c r="LL36" i="37"/>
  <c r="BL37" i="2"/>
  <c r="BM36" i="37"/>
  <c r="DZ36" i="37"/>
  <c r="GM36" i="37"/>
  <c r="IZ36" i="37"/>
  <c r="LM36" i="37"/>
  <c r="BM37" i="2"/>
  <c r="BN36" i="37"/>
  <c r="EA36" i="37"/>
  <c r="GN36" i="37"/>
  <c r="JA36" i="37"/>
  <c r="LN36" i="37"/>
  <c r="BN37" i="2"/>
  <c r="BO37" i="2"/>
  <c r="BB37" i="37"/>
  <c r="BB37" i="38"/>
  <c r="BB37" i="39"/>
  <c r="BC37" i="38"/>
  <c r="BC37" i="39"/>
  <c r="BD37" i="38"/>
  <c r="BD37" i="39"/>
  <c r="BE37" i="38"/>
  <c r="BE37" i="39"/>
  <c r="BF37" i="38"/>
  <c r="BF37" i="39"/>
  <c r="BG37" i="38"/>
  <c r="BG37" i="39"/>
  <c r="BH37" i="38"/>
  <c r="BH37" i="39"/>
  <c r="BI37" i="38"/>
  <c r="BI37" i="39"/>
  <c r="BJ37" i="38"/>
  <c r="BJ37" i="39"/>
  <c r="BK37" i="38"/>
  <c r="BK37" i="39"/>
  <c r="BL37" i="38"/>
  <c r="BL37" i="39"/>
  <c r="BM37" i="38"/>
  <c r="BM37" i="39"/>
  <c r="BN37" i="38"/>
  <c r="BN37" i="39"/>
  <c r="DO37" i="37"/>
  <c r="LB37" i="37"/>
  <c r="BB38" i="2"/>
  <c r="B37" i="37"/>
  <c r="O37" i="38"/>
  <c r="AB37" i="38"/>
  <c r="BP37" i="2"/>
  <c r="DE37" i="2"/>
  <c r="DG37" i="2"/>
  <c r="B37" i="39"/>
  <c r="P37" i="38"/>
  <c r="AC37" i="38"/>
  <c r="C37" i="39"/>
  <c r="Q37" i="38"/>
  <c r="AD37" i="38"/>
  <c r="D37" i="39"/>
  <c r="R37" i="38"/>
  <c r="AE37" i="38"/>
  <c r="E37" i="39"/>
  <c r="S37" i="38"/>
  <c r="AF37" i="38"/>
  <c r="F37" i="39"/>
  <c r="T37" i="38"/>
  <c r="AG37" i="38"/>
  <c r="G37" i="39"/>
  <c r="U37" i="38"/>
  <c r="AH37" i="38"/>
  <c r="H37" i="39"/>
  <c r="V37" i="38"/>
  <c r="AI37" i="38"/>
  <c r="I37" i="39"/>
  <c r="W37" i="38"/>
  <c r="AJ37" i="38"/>
  <c r="J37" i="39"/>
  <c r="X37" i="38"/>
  <c r="AK37" i="38"/>
  <c r="K37" i="39"/>
  <c r="Y37" i="38"/>
  <c r="AL37" i="38"/>
  <c r="L37" i="39"/>
  <c r="Z37" i="38"/>
  <c r="AM37" i="38"/>
  <c r="M37" i="39"/>
  <c r="AA37" i="38"/>
  <c r="AN37" i="38"/>
  <c r="N37" i="39"/>
  <c r="BO37" i="37"/>
  <c r="JB37" i="37"/>
  <c r="B38" i="2"/>
  <c r="C37" i="37"/>
  <c r="BP37" i="37"/>
  <c r="EC37" i="37"/>
  <c r="GP37" i="37"/>
  <c r="JC37" i="37"/>
  <c r="C38" i="2"/>
  <c r="D37" i="37"/>
  <c r="BQ37" i="37"/>
  <c r="ED37" i="37"/>
  <c r="GQ37" i="37"/>
  <c r="JD37" i="37"/>
  <c r="D38" i="2"/>
  <c r="E37" i="37"/>
  <c r="BR37" i="37"/>
  <c r="EE37" i="37"/>
  <c r="GR37" i="37"/>
  <c r="JE37" i="37"/>
  <c r="E38" i="2"/>
  <c r="F37" i="37"/>
  <c r="BS37" i="37"/>
  <c r="EF37" i="37"/>
  <c r="GS37" i="37"/>
  <c r="JF37" i="37"/>
  <c r="F38" i="2"/>
  <c r="G37" i="37"/>
  <c r="BT37" i="37"/>
  <c r="EG37" i="37"/>
  <c r="GT37" i="37"/>
  <c r="JG37" i="37"/>
  <c r="G38" i="2"/>
  <c r="H37" i="37"/>
  <c r="BU37" i="37"/>
  <c r="EH37" i="37"/>
  <c r="GU37" i="37"/>
  <c r="JH37" i="37"/>
  <c r="H38" i="2"/>
  <c r="I37" i="37"/>
  <c r="BV37" i="37"/>
  <c r="GV37" i="37"/>
  <c r="JI37" i="37"/>
  <c r="I38" i="2"/>
  <c r="J37" i="37"/>
  <c r="BW37" i="37"/>
  <c r="EJ37" i="37"/>
  <c r="GW37" i="37"/>
  <c r="JJ37" i="37"/>
  <c r="J38" i="2"/>
  <c r="K37" i="37"/>
  <c r="BX37" i="37"/>
  <c r="EK37" i="37"/>
  <c r="GX37" i="37"/>
  <c r="JK37" i="37"/>
  <c r="K38" i="2"/>
  <c r="L37" i="37"/>
  <c r="BY37" i="37"/>
  <c r="EL37" i="37"/>
  <c r="GY37" i="37"/>
  <c r="JL37" i="37"/>
  <c r="L38" i="2"/>
  <c r="M37" i="37"/>
  <c r="BZ37" i="37"/>
  <c r="EM37" i="37"/>
  <c r="GZ37" i="37"/>
  <c r="JM37" i="37"/>
  <c r="M38" i="2"/>
  <c r="N37" i="37"/>
  <c r="CA37" i="37"/>
  <c r="EN37" i="37"/>
  <c r="HA37" i="37"/>
  <c r="JN37" i="37"/>
  <c r="N38" i="2"/>
  <c r="O37" i="37"/>
  <c r="B37" i="38"/>
  <c r="BQ37" i="2"/>
  <c r="DC37" i="2"/>
  <c r="DD37" i="2"/>
  <c r="O37" i="39"/>
  <c r="C37" i="38"/>
  <c r="P37" i="39"/>
  <c r="D37" i="38"/>
  <c r="Q37" i="39"/>
  <c r="E37" i="38"/>
  <c r="R37" i="39"/>
  <c r="F37" i="38"/>
  <c r="S37" i="39"/>
  <c r="G37" i="38"/>
  <c r="T37" i="39"/>
  <c r="H37" i="38"/>
  <c r="U37" i="39"/>
  <c r="I37" i="38"/>
  <c r="V37" i="39"/>
  <c r="J37" i="38"/>
  <c r="W37" i="39"/>
  <c r="K37" i="38"/>
  <c r="X37" i="39"/>
  <c r="L37" i="38"/>
  <c r="Y37" i="39"/>
  <c r="M37" i="38"/>
  <c r="Z37" i="39"/>
  <c r="N37" i="38"/>
  <c r="AA37" i="39"/>
  <c r="CB37" i="37"/>
  <c r="JO37" i="37"/>
  <c r="O38" i="2"/>
  <c r="P37" i="37"/>
  <c r="CC37" i="37"/>
  <c r="EP37" i="37"/>
  <c r="HC37" i="37"/>
  <c r="JP37" i="37"/>
  <c r="P38" i="2"/>
  <c r="Q37" i="37"/>
  <c r="CD37" i="37"/>
  <c r="EQ37" i="37"/>
  <c r="HD37" i="37"/>
  <c r="JQ37" i="37"/>
  <c r="Q38" i="2"/>
  <c r="R37" i="37"/>
  <c r="CE37" i="37"/>
  <c r="ER37" i="37"/>
  <c r="HE37" i="37"/>
  <c r="JR37" i="37"/>
  <c r="R38" i="2"/>
  <c r="S37" i="37"/>
  <c r="CF37" i="37"/>
  <c r="ES37" i="37"/>
  <c r="HF37" i="37"/>
  <c r="JS37" i="37"/>
  <c r="S38" i="2"/>
  <c r="T37" i="37"/>
  <c r="CG37" i="37"/>
  <c r="ET37" i="37"/>
  <c r="HG37" i="37"/>
  <c r="JT37" i="37"/>
  <c r="T38" i="2"/>
  <c r="U37" i="37"/>
  <c r="CH37" i="37"/>
  <c r="EU37" i="37"/>
  <c r="HH37" i="37"/>
  <c r="JU37" i="37"/>
  <c r="U38" i="2"/>
  <c r="V37" i="37"/>
  <c r="CI37" i="37"/>
  <c r="HI37" i="37"/>
  <c r="JV37" i="37"/>
  <c r="V38" i="2"/>
  <c r="W37" i="37"/>
  <c r="CJ37" i="37"/>
  <c r="EW37" i="37"/>
  <c r="HJ37" i="37"/>
  <c r="JW37" i="37"/>
  <c r="W38" i="2"/>
  <c r="X37" i="37"/>
  <c r="CK37" i="37"/>
  <c r="EX37" i="37"/>
  <c r="HK37" i="37"/>
  <c r="JX37" i="37"/>
  <c r="X38" i="2"/>
  <c r="Y37" i="37"/>
  <c r="CL37" i="37"/>
  <c r="EY37" i="37"/>
  <c r="HL37" i="37"/>
  <c r="JY37" i="37"/>
  <c r="Y38" i="2"/>
  <c r="Z37" i="37"/>
  <c r="CM37" i="37"/>
  <c r="EZ37" i="37"/>
  <c r="HM37" i="37"/>
  <c r="JZ37" i="37"/>
  <c r="Z38" i="2"/>
  <c r="AA37" i="37"/>
  <c r="CN37" i="37"/>
  <c r="FA37" i="37"/>
  <c r="HN37" i="37"/>
  <c r="KA37" i="37"/>
  <c r="AA38" i="2"/>
  <c r="AB37" i="37"/>
  <c r="AB37" i="39"/>
  <c r="AC37" i="39"/>
  <c r="AD37" i="39"/>
  <c r="AE37" i="39"/>
  <c r="AF37" i="39"/>
  <c r="AG37" i="39"/>
  <c r="AH37" i="39"/>
  <c r="AI37" i="39"/>
  <c r="AJ37" i="39"/>
  <c r="AK37" i="39"/>
  <c r="AL37" i="39"/>
  <c r="AM37" i="39"/>
  <c r="AN37" i="39"/>
  <c r="CO37" i="37"/>
  <c r="KB37" i="37"/>
  <c r="AB38" i="2"/>
  <c r="AC37" i="37"/>
  <c r="CP37" i="37"/>
  <c r="FC37" i="37"/>
  <c r="HP37" i="37"/>
  <c r="KC37" i="37"/>
  <c r="AC38" i="2"/>
  <c r="AD37" i="37"/>
  <c r="CQ37" i="37"/>
  <c r="FD37" i="37"/>
  <c r="HQ37" i="37"/>
  <c r="KD37" i="37"/>
  <c r="AD38" i="2"/>
  <c r="AE37" i="37"/>
  <c r="CR37" i="37"/>
  <c r="FE37" i="37"/>
  <c r="HR37" i="37"/>
  <c r="KE37" i="37"/>
  <c r="AE38" i="2"/>
  <c r="AF37" i="37"/>
  <c r="CS37" i="37"/>
  <c r="FF37" i="37"/>
  <c r="HS37" i="37"/>
  <c r="KF37" i="37"/>
  <c r="AF38" i="2"/>
  <c r="AG37" i="37"/>
  <c r="CT37" i="37"/>
  <c r="FG37" i="37"/>
  <c r="HT37" i="37"/>
  <c r="KG37" i="37"/>
  <c r="AG38" i="2"/>
  <c r="AH37" i="37"/>
  <c r="CU37" i="37"/>
  <c r="FH37" i="37"/>
  <c r="HU37" i="37"/>
  <c r="KH37" i="37"/>
  <c r="AH38" i="2"/>
  <c r="AI37" i="37"/>
  <c r="CV37" i="37"/>
  <c r="HV37" i="37"/>
  <c r="KI37" i="37"/>
  <c r="AI38" i="2"/>
  <c r="AJ37" i="37"/>
  <c r="CW37" i="37"/>
  <c r="FJ37" i="37"/>
  <c r="HW37" i="37"/>
  <c r="KJ37" i="37"/>
  <c r="AJ38" i="2"/>
  <c r="AK37" i="37"/>
  <c r="CX37" i="37"/>
  <c r="FK37" i="37"/>
  <c r="HX37" i="37"/>
  <c r="KK37" i="37"/>
  <c r="AK38" i="2"/>
  <c r="AL37" i="37"/>
  <c r="CY37" i="37"/>
  <c r="FL37" i="37"/>
  <c r="HY37" i="37"/>
  <c r="KL37" i="37"/>
  <c r="AL38" i="2"/>
  <c r="AM37" i="37"/>
  <c r="CZ37" i="37"/>
  <c r="FM37" i="37"/>
  <c r="HZ37" i="37"/>
  <c r="KM37" i="37"/>
  <c r="AM38" i="2"/>
  <c r="AN37" i="37"/>
  <c r="DA37" i="37"/>
  <c r="FN37" i="37"/>
  <c r="IA37" i="37"/>
  <c r="KN37" i="37"/>
  <c r="AN38" i="2"/>
  <c r="AO37" i="37"/>
  <c r="AO37" i="38"/>
  <c r="AO37" i="39"/>
  <c r="AP37" i="38"/>
  <c r="AP37" i="39"/>
  <c r="AQ37" i="38"/>
  <c r="AQ37" i="39"/>
  <c r="AR37" i="38"/>
  <c r="AR37" i="39"/>
  <c r="AS37" i="38"/>
  <c r="AS37" i="39"/>
  <c r="AT37" i="38"/>
  <c r="AT37" i="39"/>
  <c r="AU37" i="38"/>
  <c r="AU37" i="39"/>
  <c r="AV37" i="38"/>
  <c r="AV37" i="39"/>
  <c r="AW37" i="38"/>
  <c r="AW37" i="39"/>
  <c r="AX37" i="38"/>
  <c r="AX37" i="39"/>
  <c r="AY37" i="38"/>
  <c r="AY37" i="39"/>
  <c r="AZ37" i="38"/>
  <c r="AZ37" i="39"/>
  <c r="BA37" i="38"/>
  <c r="BA37" i="39"/>
  <c r="DB37" i="37"/>
  <c r="AO38" i="2"/>
  <c r="AP37" i="37"/>
  <c r="DC37" i="37"/>
  <c r="FP37" i="37"/>
  <c r="IC37" i="37"/>
  <c r="AP38" i="2"/>
  <c r="AQ37" i="37"/>
  <c r="DD37" i="37"/>
  <c r="FQ37" i="37"/>
  <c r="ID37" i="37"/>
  <c r="AQ38" i="2"/>
  <c r="AR37" i="37"/>
  <c r="DE37" i="37"/>
  <c r="FR37" i="37"/>
  <c r="IE37" i="37"/>
  <c r="AR38" i="2"/>
  <c r="AS37" i="37"/>
  <c r="DF37" i="37"/>
  <c r="FS37" i="37"/>
  <c r="IF37" i="37"/>
  <c r="AS38" i="2"/>
  <c r="AT37" i="37"/>
  <c r="DG37" i="37"/>
  <c r="FT37" i="37"/>
  <c r="IG37" i="37"/>
  <c r="AT38" i="2"/>
  <c r="AU37" i="37"/>
  <c r="DH37" i="37"/>
  <c r="FU37" i="37"/>
  <c r="IH37" i="37"/>
  <c r="AU38" i="2"/>
  <c r="AV37" i="37"/>
  <c r="DI37" i="37"/>
  <c r="II37" i="37"/>
  <c r="AV38" i="2"/>
  <c r="AW37" i="37"/>
  <c r="DJ37" i="37"/>
  <c r="FW37" i="37"/>
  <c r="IJ37" i="37"/>
  <c r="AW38" i="2"/>
  <c r="AX37" i="37"/>
  <c r="DK37" i="37"/>
  <c r="FX37" i="37"/>
  <c r="IK37" i="37"/>
  <c r="AX38" i="2"/>
  <c r="AY37" i="37"/>
  <c r="DL37" i="37"/>
  <c r="FY37" i="37"/>
  <c r="IL37" i="37"/>
  <c r="AY38" i="2"/>
  <c r="AZ37" i="37"/>
  <c r="DM37" i="37"/>
  <c r="FZ37" i="37"/>
  <c r="IM37" i="37"/>
  <c r="AZ38" i="2"/>
  <c r="BA37" i="37"/>
  <c r="DN37" i="37"/>
  <c r="GA37" i="37"/>
  <c r="IN37" i="37"/>
  <c r="BA38" i="2"/>
  <c r="BC37" i="37"/>
  <c r="DP37" i="37"/>
  <c r="GC37" i="37"/>
  <c r="IP37" i="37"/>
  <c r="LC37" i="37"/>
  <c r="BC38" i="2"/>
  <c r="BD37" i="37"/>
  <c r="DQ37" i="37"/>
  <c r="GD37" i="37"/>
  <c r="IQ37" i="37"/>
  <c r="LD37" i="37"/>
  <c r="BD38" i="2"/>
  <c r="BE37" i="37"/>
  <c r="DR37" i="37"/>
  <c r="GE37" i="37"/>
  <c r="IR37" i="37"/>
  <c r="LE37" i="37"/>
  <c r="BE38" i="2"/>
  <c r="BF37" i="37"/>
  <c r="DS37" i="37"/>
  <c r="GF37" i="37"/>
  <c r="IS37" i="37"/>
  <c r="LF37" i="37"/>
  <c r="BF38" i="2"/>
  <c r="BG37" i="37"/>
  <c r="DT37" i="37"/>
  <c r="GG37" i="37"/>
  <c r="IT37" i="37"/>
  <c r="LG37" i="37"/>
  <c r="BG38" i="2"/>
  <c r="BH37" i="37"/>
  <c r="DU37" i="37"/>
  <c r="GH37" i="37"/>
  <c r="IU37" i="37"/>
  <c r="LH37" i="37"/>
  <c r="BH38" i="2"/>
  <c r="BI37" i="37"/>
  <c r="DV37" i="37"/>
  <c r="IV37" i="37"/>
  <c r="LI37" i="37"/>
  <c r="BI38" i="2"/>
  <c r="BJ37" i="37"/>
  <c r="DW37" i="37"/>
  <c r="GJ37" i="37"/>
  <c r="IW37" i="37"/>
  <c r="LJ37" i="37"/>
  <c r="BJ38" i="2"/>
  <c r="BK37" i="37"/>
  <c r="DX37" i="37"/>
  <c r="GK37" i="37"/>
  <c r="IX37" i="37"/>
  <c r="LK37" i="37"/>
  <c r="BK38" i="2"/>
  <c r="BL37" i="37"/>
  <c r="DY37" i="37"/>
  <c r="GL37" i="37"/>
  <c r="IY37" i="37"/>
  <c r="LL37" i="37"/>
  <c r="BL38" i="2"/>
  <c r="BM37" i="37"/>
  <c r="DZ37" i="37"/>
  <c r="GM37" i="37"/>
  <c r="IZ37" i="37"/>
  <c r="LM37" i="37"/>
  <c r="BM38" i="2"/>
  <c r="BN37" i="37"/>
  <c r="EA37" i="37"/>
  <c r="GN37" i="37"/>
  <c r="JA37" i="37"/>
  <c r="LN37" i="37"/>
  <c r="BN38" i="2"/>
  <c r="BO38" i="2"/>
  <c r="BB38" i="37"/>
  <c r="BB38" i="38"/>
  <c r="BB38" i="39"/>
  <c r="BC38" i="38"/>
  <c r="BC38" i="39"/>
  <c r="BD38" i="38"/>
  <c r="BD38" i="39"/>
  <c r="BE38" i="38"/>
  <c r="BE38" i="39"/>
  <c r="BF38" i="38"/>
  <c r="BF38" i="39"/>
  <c r="BG38" i="38"/>
  <c r="BG38" i="39"/>
  <c r="BH38" i="38"/>
  <c r="BH38" i="39"/>
  <c r="BI38" i="38"/>
  <c r="BI38" i="39"/>
  <c r="BJ38" i="38"/>
  <c r="BJ38" i="39"/>
  <c r="BK38" i="38"/>
  <c r="BK38" i="39"/>
  <c r="BL38" i="38"/>
  <c r="BL38" i="39"/>
  <c r="BM38" i="38"/>
  <c r="BM38" i="39"/>
  <c r="BN38" i="38"/>
  <c r="BN38" i="39"/>
  <c r="DO38" i="37"/>
  <c r="LB38" i="37"/>
  <c r="BB39" i="2"/>
  <c r="B38" i="37"/>
  <c r="O38" i="38"/>
  <c r="AB38" i="38"/>
  <c r="BP38" i="2"/>
  <c r="DE38" i="2"/>
  <c r="DG38" i="2"/>
  <c r="B38" i="39"/>
  <c r="P38" i="38"/>
  <c r="AC38" i="38"/>
  <c r="C38" i="39"/>
  <c r="Q38" i="38"/>
  <c r="AD38" i="38"/>
  <c r="D38" i="39"/>
  <c r="R38" i="38"/>
  <c r="AE38" i="38"/>
  <c r="E38" i="39"/>
  <c r="S38" i="38"/>
  <c r="AF38" i="38"/>
  <c r="F38" i="39"/>
  <c r="T38" i="38"/>
  <c r="AG38" i="38"/>
  <c r="G38" i="39"/>
  <c r="U38" i="38"/>
  <c r="AH38" i="38"/>
  <c r="H38" i="39"/>
  <c r="V38" i="38"/>
  <c r="AI38" i="38"/>
  <c r="I38" i="39"/>
  <c r="W38" i="38"/>
  <c r="AJ38" i="38"/>
  <c r="J38" i="39"/>
  <c r="X38" i="38"/>
  <c r="AK38" i="38"/>
  <c r="K38" i="39"/>
  <c r="Y38" i="38"/>
  <c r="AL38" i="38"/>
  <c r="L38" i="39"/>
  <c r="Z38" i="38"/>
  <c r="AM38" i="38"/>
  <c r="M38" i="39"/>
  <c r="AA38" i="38"/>
  <c r="AN38" i="38"/>
  <c r="N38" i="39"/>
  <c r="BO38" i="37"/>
  <c r="JB38" i="37"/>
  <c r="B39" i="2"/>
  <c r="C38" i="37"/>
  <c r="BP38" i="37"/>
  <c r="EC38" i="37"/>
  <c r="GP38" i="37"/>
  <c r="JC38" i="37"/>
  <c r="C39" i="2"/>
  <c r="D38" i="37"/>
  <c r="BQ38" i="37"/>
  <c r="ED38" i="37"/>
  <c r="GQ38" i="37"/>
  <c r="JD38" i="37"/>
  <c r="D39" i="2"/>
  <c r="E38" i="37"/>
  <c r="BR38" i="37"/>
  <c r="EE38" i="37"/>
  <c r="GR38" i="37"/>
  <c r="JE38" i="37"/>
  <c r="E39" i="2"/>
  <c r="F38" i="37"/>
  <c r="BS38" i="37"/>
  <c r="EF38" i="37"/>
  <c r="GS38" i="37"/>
  <c r="JF38" i="37"/>
  <c r="F39" i="2"/>
  <c r="G38" i="37"/>
  <c r="BT38" i="37"/>
  <c r="EG38" i="37"/>
  <c r="GT38" i="37"/>
  <c r="JG38" i="37"/>
  <c r="G39" i="2"/>
  <c r="H38" i="37"/>
  <c r="BU38" i="37"/>
  <c r="EH38" i="37"/>
  <c r="GU38" i="37"/>
  <c r="JH38" i="37"/>
  <c r="H39" i="2"/>
  <c r="I38" i="37"/>
  <c r="BV38" i="37"/>
  <c r="GV38" i="37"/>
  <c r="JI38" i="37"/>
  <c r="I39" i="2"/>
  <c r="J38" i="37"/>
  <c r="BW38" i="37"/>
  <c r="EJ38" i="37"/>
  <c r="GW38" i="37"/>
  <c r="JJ38" i="37"/>
  <c r="J39" i="2"/>
  <c r="K38" i="37"/>
  <c r="BX38" i="37"/>
  <c r="EK38" i="37"/>
  <c r="GX38" i="37"/>
  <c r="JK38" i="37"/>
  <c r="K39" i="2"/>
  <c r="L38" i="37"/>
  <c r="BY38" i="37"/>
  <c r="EL38" i="37"/>
  <c r="GY38" i="37"/>
  <c r="JL38" i="37"/>
  <c r="L39" i="2"/>
  <c r="M38" i="37"/>
  <c r="BZ38" i="37"/>
  <c r="EM38" i="37"/>
  <c r="GZ38" i="37"/>
  <c r="JM38" i="37"/>
  <c r="M39" i="2"/>
  <c r="N38" i="37"/>
  <c r="CA38" i="37"/>
  <c r="EN38" i="37"/>
  <c r="HA38" i="37"/>
  <c r="JN38" i="37"/>
  <c r="N39" i="2"/>
  <c r="O38" i="37"/>
  <c r="B38" i="38"/>
  <c r="BQ38" i="2"/>
  <c r="DC38" i="2"/>
  <c r="DD38" i="2"/>
  <c r="O38" i="39"/>
  <c r="C38" i="38"/>
  <c r="P38" i="39"/>
  <c r="D38" i="38"/>
  <c r="Q38" i="39"/>
  <c r="E38" i="38"/>
  <c r="R38" i="39"/>
  <c r="F38" i="38"/>
  <c r="S38" i="39"/>
  <c r="G38" i="38"/>
  <c r="T38" i="39"/>
  <c r="H38" i="38"/>
  <c r="U38" i="39"/>
  <c r="I38" i="38"/>
  <c r="V38" i="39"/>
  <c r="J38" i="38"/>
  <c r="W38" i="39"/>
  <c r="K38" i="38"/>
  <c r="X38" i="39"/>
  <c r="L38" i="38"/>
  <c r="Y38" i="39"/>
  <c r="M38" i="38"/>
  <c r="Z38" i="39"/>
  <c r="N38" i="38"/>
  <c r="AA38" i="39"/>
  <c r="CB38" i="37"/>
  <c r="JO38" i="37"/>
  <c r="O39" i="2"/>
  <c r="P38" i="37"/>
  <c r="CC38" i="37"/>
  <c r="EP38" i="37"/>
  <c r="HC38" i="37"/>
  <c r="JP38" i="37"/>
  <c r="P39" i="2"/>
  <c r="Q38" i="37"/>
  <c r="CD38" i="37"/>
  <c r="EQ38" i="37"/>
  <c r="HD38" i="37"/>
  <c r="JQ38" i="37"/>
  <c r="Q39" i="2"/>
  <c r="R38" i="37"/>
  <c r="CE38" i="37"/>
  <c r="ER38" i="37"/>
  <c r="HE38" i="37"/>
  <c r="JR38" i="37"/>
  <c r="R39" i="2"/>
  <c r="S38" i="37"/>
  <c r="CF38" i="37"/>
  <c r="ES38" i="37"/>
  <c r="HF38" i="37"/>
  <c r="JS38" i="37"/>
  <c r="S39" i="2"/>
  <c r="T38" i="37"/>
  <c r="CG38" i="37"/>
  <c r="ET38" i="37"/>
  <c r="HG38" i="37"/>
  <c r="JT38" i="37"/>
  <c r="T39" i="2"/>
  <c r="U38" i="37"/>
  <c r="CH38" i="37"/>
  <c r="EU38" i="37"/>
  <c r="HH38" i="37"/>
  <c r="JU38" i="37"/>
  <c r="U39" i="2"/>
  <c r="V38" i="37"/>
  <c r="CI38" i="37"/>
  <c r="HI38" i="37"/>
  <c r="JV38" i="37"/>
  <c r="V39" i="2"/>
  <c r="W38" i="37"/>
  <c r="CJ38" i="37"/>
  <c r="EW38" i="37"/>
  <c r="HJ38" i="37"/>
  <c r="JW38" i="37"/>
  <c r="W39" i="2"/>
  <c r="X38" i="37"/>
  <c r="CK38" i="37"/>
  <c r="EX38" i="37"/>
  <c r="HK38" i="37"/>
  <c r="JX38" i="37"/>
  <c r="X39" i="2"/>
  <c r="Y38" i="37"/>
  <c r="CL38" i="37"/>
  <c r="EY38" i="37"/>
  <c r="HL38" i="37"/>
  <c r="JY38" i="37"/>
  <c r="Y39" i="2"/>
  <c r="Z38" i="37"/>
  <c r="CM38" i="37"/>
  <c r="EZ38" i="37"/>
  <c r="HM38" i="37"/>
  <c r="JZ38" i="37"/>
  <c r="Z39" i="2"/>
  <c r="AA38" i="37"/>
  <c r="CN38" i="37"/>
  <c r="FA38" i="37"/>
  <c r="HN38" i="37"/>
  <c r="KA38" i="37"/>
  <c r="AA39" i="2"/>
  <c r="AB38" i="37"/>
  <c r="AB38" i="39"/>
  <c r="AC38" i="39"/>
  <c r="AD38" i="39"/>
  <c r="AE38" i="39"/>
  <c r="AF38" i="39"/>
  <c r="AG38" i="39"/>
  <c r="AH38" i="39"/>
  <c r="AI38" i="39"/>
  <c r="AJ38" i="39"/>
  <c r="AK38" i="39"/>
  <c r="AL38" i="39"/>
  <c r="AM38" i="39"/>
  <c r="AN38" i="39"/>
  <c r="CO38" i="37"/>
  <c r="KB38" i="37"/>
  <c r="AB39" i="2"/>
  <c r="AC38" i="37"/>
  <c r="CP38" i="37"/>
  <c r="FC38" i="37"/>
  <c r="HP38" i="37"/>
  <c r="KC38" i="37"/>
  <c r="AC39" i="2"/>
  <c r="AD38" i="37"/>
  <c r="CQ38" i="37"/>
  <c r="FD38" i="37"/>
  <c r="HQ38" i="37"/>
  <c r="KD38" i="37"/>
  <c r="AD39" i="2"/>
  <c r="AE38" i="37"/>
  <c r="CR38" i="37"/>
  <c r="FE38" i="37"/>
  <c r="HR38" i="37"/>
  <c r="KE38" i="37"/>
  <c r="AE39" i="2"/>
  <c r="AF38" i="37"/>
  <c r="CS38" i="37"/>
  <c r="FF38" i="37"/>
  <c r="HS38" i="37"/>
  <c r="KF38" i="37"/>
  <c r="AF39" i="2"/>
  <c r="AG38" i="37"/>
  <c r="CT38" i="37"/>
  <c r="FG38" i="37"/>
  <c r="HT38" i="37"/>
  <c r="KG38" i="37"/>
  <c r="AG39" i="2"/>
  <c r="AH38" i="37"/>
  <c r="CU38" i="37"/>
  <c r="FH38" i="37"/>
  <c r="HU38" i="37"/>
  <c r="KH38" i="37"/>
  <c r="AH39" i="2"/>
  <c r="AI38" i="37"/>
  <c r="CV38" i="37"/>
  <c r="HV38" i="37"/>
  <c r="KI38" i="37"/>
  <c r="AI39" i="2"/>
  <c r="AJ38" i="37"/>
  <c r="CW38" i="37"/>
  <c r="FJ38" i="37"/>
  <c r="HW38" i="37"/>
  <c r="KJ38" i="37"/>
  <c r="AJ39" i="2"/>
  <c r="AK38" i="37"/>
  <c r="CX38" i="37"/>
  <c r="FK38" i="37"/>
  <c r="HX38" i="37"/>
  <c r="KK38" i="37"/>
  <c r="AK39" i="2"/>
  <c r="AL38" i="37"/>
  <c r="CY38" i="37"/>
  <c r="FL38" i="37"/>
  <c r="HY38" i="37"/>
  <c r="KL38" i="37"/>
  <c r="AL39" i="2"/>
  <c r="AM38" i="37"/>
  <c r="CZ38" i="37"/>
  <c r="FM38" i="37"/>
  <c r="HZ38" i="37"/>
  <c r="KM38" i="37"/>
  <c r="AM39" i="2"/>
  <c r="AN38" i="37"/>
  <c r="DA38" i="37"/>
  <c r="FN38" i="37"/>
  <c r="IA38" i="37"/>
  <c r="KN38" i="37"/>
  <c r="AN39" i="2"/>
  <c r="AO38" i="37"/>
  <c r="AO38" i="38"/>
  <c r="AO38" i="39"/>
  <c r="AP38" i="38"/>
  <c r="AP38" i="39"/>
  <c r="AQ38" i="38"/>
  <c r="AQ38" i="39"/>
  <c r="AR38" i="38"/>
  <c r="AR38" i="39"/>
  <c r="AS38" i="38"/>
  <c r="AS38" i="39"/>
  <c r="AT38" i="38"/>
  <c r="AT38" i="39"/>
  <c r="AU38" i="38"/>
  <c r="AU38" i="39"/>
  <c r="AV38" i="38"/>
  <c r="AV38" i="39"/>
  <c r="AW38" i="38"/>
  <c r="AW38" i="39"/>
  <c r="AX38" i="38"/>
  <c r="AX38" i="39"/>
  <c r="AY38" i="38"/>
  <c r="AY38" i="39"/>
  <c r="AZ38" i="38"/>
  <c r="AZ38" i="39"/>
  <c r="BA38" i="38"/>
  <c r="BA38" i="39"/>
  <c r="DB38" i="37"/>
  <c r="AO39" i="2"/>
  <c r="AP38" i="37"/>
  <c r="DC38" i="37"/>
  <c r="FP38" i="37"/>
  <c r="IC38" i="37"/>
  <c r="AP39" i="2"/>
  <c r="AQ38" i="37"/>
  <c r="DD38" i="37"/>
  <c r="FQ38" i="37"/>
  <c r="ID38" i="37"/>
  <c r="AQ39" i="2"/>
  <c r="AR38" i="37"/>
  <c r="DE38" i="37"/>
  <c r="FR38" i="37"/>
  <c r="IE38" i="37"/>
  <c r="AR39" i="2"/>
  <c r="AS38" i="37"/>
  <c r="DF38" i="37"/>
  <c r="FS38" i="37"/>
  <c r="IF38" i="37"/>
  <c r="AS39" i="2"/>
  <c r="AT38" i="37"/>
  <c r="DG38" i="37"/>
  <c r="FT38" i="37"/>
  <c r="IG38" i="37"/>
  <c r="AT39" i="2"/>
  <c r="AU38" i="37"/>
  <c r="DH38" i="37"/>
  <c r="FU38" i="37"/>
  <c r="IH38" i="37"/>
  <c r="AU39" i="2"/>
  <c r="AV38" i="37"/>
  <c r="DI38" i="37"/>
  <c r="II38" i="37"/>
  <c r="AV39" i="2"/>
  <c r="AW38" i="37"/>
  <c r="DJ38" i="37"/>
  <c r="FW38" i="37"/>
  <c r="IJ38" i="37"/>
  <c r="AW39" i="2"/>
  <c r="AX38" i="37"/>
  <c r="DK38" i="37"/>
  <c r="FX38" i="37"/>
  <c r="IK38" i="37"/>
  <c r="AX39" i="2"/>
  <c r="AY38" i="37"/>
  <c r="DL38" i="37"/>
  <c r="FY38" i="37"/>
  <c r="IL38" i="37"/>
  <c r="AY39" i="2"/>
  <c r="AZ38" i="37"/>
  <c r="DM38" i="37"/>
  <c r="FZ38" i="37"/>
  <c r="IM38" i="37"/>
  <c r="AZ39" i="2"/>
  <c r="BA38" i="37"/>
  <c r="DN38" i="37"/>
  <c r="GA38" i="37"/>
  <c r="IN38" i="37"/>
  <c r="BA39" i="2"/>
  <c r="BC38" i="37"/>
  <c r="DP38" i="37"/>
  <c r="GC38" i="37"/>
  <c r="IP38" i="37"/>
  <c r="LC38" i="37"/>
  <c r="BC39" i="2"/>
  <c r="BD38" i="37"/>
  <c r="DQ38" i="37"/>
  <c r="GD38" i="37"/>
  <c r="IQ38" i="37"/>
  <c r="LD38" i="37"/>
  <c r="BD39" i="2"/>
  <c r="BE38" i="37"/>
  <c r="DR38" i="37"/>
  <c r="GE38" i="37"/>
  <c r="IR38" i="37"/>
  <c r="LE38" i="37"/>
  <c r="BE39" i="2"/>
  <c r="BF38" i="37"/>
  <c r="DS38" i="37"/>
  <c r="GF38" i="37"/>
  <c r="IS38" i="37"/>
  <c r="LF38" i="37"/>
  <c r="BF39" i="2"/>
  <c r="BG38" i="37"/>
  <c r="DT38" i="37"/>
  <c r="GG38" i="37"/>
  <c r="IT38" i="37"/>
  <c r="LG38" i="37"/>
  <c r="BG39" i="2"/>
  <c r="BH38" i="37"/>
  <c r="DU38" i="37"/>
  <c r="GH38" i="37"/>
  <c r="IU38" i="37"/>
  <c r="LH38" i="37"/>
  <c r="BH39" i="2"/>
  <c r="BI38" i="37"/>
  <c r="DV38" i="37"/>
  <c r="IV38" i="37"/>
  <c r="LI38" i="37"/>
  <c r="BI39" i="2"/>
  <c r="BJ38" i="37"/>
  <c r="DW38" i="37"/>
  <c r="GJ38" i="37"/>
  <c r="IW38" i="37"/>
  <c r="LJ38" i="37"/>
  <c r="BJ39" i="2"/>
  <c r="BK38" i="37"/>
  <c r="DX38" i="37"/>
  <c r="GK38" i="37"/>
  <c r="IX38" i="37"/>
  <c r="LK38" i="37"/>
  <c r="BK39" i="2"/>
  <c r="BL38" i="37"/>
  <c r="DY38" i="37"/>
  <c r="GL38" i="37"/>
  <c r="IY38" i="37"/>
  <c r="LL38" i="37"/>
  <c r="BL39" i="2"/>
  <c r="BM38" i="37"/>
  <c r="DZ38" i="37"/>
  <c r="GM38" i="37"/>
  <c r="IZ38" i="37"/>
  <c r="LM38" i="37"/>
  <c r="BM39" i="2"/>
  <c r="BN38" i="37"/>
  <c r="EA38" i="37"/>
  <c r="GN38" i="37"/>
  <c r="JA38" i="37"/>
  <c r="LN38" i="37"/>
  <c r="BN39" i="2"/>
  <c r="BO39" i="2"/>
  <c r="BB39" i="37"/>
  <c r="BB39" i="38"/>
  <c r="BB39" i="39"/>
  <c r="BC39" i="38"/>
  <c r="BC39" i="39"/>
  <c r="BD39" i="38"/>
  <c r="BD39" i="39"/>
  <c r="BE39" i="38"/>
  <c r="BE39" i="39"/>
  <c r="BF39" i="38"/>
  <c r="BF39" i="39"/>
  <c r="BG39" i="38"/>
  <c r="BG39" i="39"/>
  <c r="BH39" i="38"/>
  <c r="BH39" i="39"/>
  <c r="BI39" i="38"/>
  <c r="BI39" i="39"/>
  <c r="BJ39" i="38"/>
  <c r="BJ39" i="39"/>
  <c r="BK39" i="38"/>
  <c r="BK39" i="39"/>
  <c r="BL39" i="38"/>
  <c r="BL39" i="39"/>
  <c r="BM39" i="38"/>
  <c r="BM39" i="39"/>
  <c r="BN39" i="38"/>
  <c r="BN39" i="39"/>
  <c r="DO39" i="37"/>
  <c r="LB39" i="37"/>
  <c r="BB40" i="2"/>
  <c r="B39" i="37"/>
  <c r="O39" i="38"/>
  <c r="AB39" i="38"/>
  <c r="BP39" i="2"/>
  <c r="DE39" i="2"/>
  <c r="DG39" i="2"/>
  <c r="B39" i="39"/>
  <c r="P39" i="38"/>
  <c r="AC39" i="38"/>
  <c r="C39" i="39"/>
  <c r="Q39" i="38"/>
  <c r="AD39" i="38"/>
  <c r="D39" i="39"/>
  <c r="R39" i="38"/>
  <c r="AE39" i="38"/>
  <c r="E39" i="39"/>
  <c r="S39" i="38"/>
  <c r="AF39" i="38"/>
  <c r="F39" i="39"/>
  <c r="T39" i="38"/>
  <c r="AG39" i="38"/>
  <c r="G39" i="39"/>
  <c r="U39" i="38"/>
  <c r="AH39" i="38"/>
  <c r="H39" i="39"/>
  <c r="V39" i="38"/>
  <c r="AI39" i="38"/>
  <c r="I39" i="39"/>
  <c r="W39" i="38"/>
  <c r="AJ39" i="38"/>
  <c r="J39" i="39"/>
  <c r="X39" i="38"/>
  <c r="AK39" i="38"/>
  <c r="K39" i="39"/>
  <c r="Y39" i="38"/>
  <c r="AL39" i="38"/>
  <c r="L39" i="39"/>
  <c r="Z39" i="38"/>
  <c r="AM39" i="38"/>
  <c r="M39" i="39"/>
  <c r="AA39" i="38"/>
  <c r="AN39" i="38"/>
  <c r="N39" i="39"/>
  <c r="BO39" i="37"/>
  <c r="JB39" i="37"/>
  <c r="B40" i="2"/>
  <c r="C39" i="37"/>
  <c r="BP39" i="37"/>
  <c r="EC39" i="37"/>
  <c r="GP39" i="37"/>
  <c r="JC39" i="37"/>
  <c r="C40" i="2"/>
  <c r="D39" i="37"/>
  <c r="BQ39" i="37"/>
  <c r="ED39" i="37"/>
  <c r="GQ39" i="37"/>
  <c r="JD39" i="37"/>
  <c r="D40" i="2"/>
  <c r="E39" i="37"/>
  <c r="BR39" i="37"/>
  <c r="EE39" i="37"/>
  <c r="GR39" i="37"/>
  <c r="JE39" i="37"/>
  <c r="E40" i="2"/>
  <c r="F39" i="37"/>
  <c r="BS39" i="37"/>
  <c r="EF39" i="37"/>
  <c r="GS39" i="37"/>
  <c r="JF39" i="37"/>
  <c r="F40" i="2"/>
  <c r="G39" i="37"/>
  <c r="BT39" i="37"/>
  <c r="EG39" i="37"/>
  <c r="GT39" i="37"/>
  <c r="JG39" i="37"/>
  <c r="G40" i="2"/>
  <c r="H39" i="37"/>
  <c r="BU39" i="37"/>
  <c r="EH39" i="37"/>
  <c r="GU39" i="37"/>
  <c r="JH39" i="37"/>
  <c r="H40" i="2"/>
  <c r="I39" i="37"/>
  <c r="BV39" i="37"/>
  <c r="GV39" i="37"/>
  <c r="JI39" i="37"/>
  <c r="I40" i="2"/>
  <c r="J39" i="37"/>
  <c r="BW39" i="37"/>
  <c r="EJ39" i="37"/>
  <c r="GW39" i="37"/>
  <c r="JJ39" i="37"/>
  <c r="J40" i="2"/>
  <c r="K39" i="37"/>
  <c r="BX39" i="37"/>
  <c r="EK39" i="37"/>
  <c r="GX39" i="37"/>
  <c r="JK39" i="37"/>
  <c r="K40" i="2"/>
  <c r="L39" i="37"/>
  <c r="BY39" i="37"/>
  <c r="EL39" i="37"/>
  <c r="GY39" i="37"/>
  <c r="JL39" i="37"/>
  <c r="L40" i="2"/>
  <c r="M39" i="37"/>
  <c r="BZ39" i="37"/>
  <c r="EM39" i="37"/>
  <c r="GZ39" i="37"/>
  <c r="JM39" i="37"/>
  <c r="M40" i="2"/>
  <c r="N39" i="37"/>
  <c r="CA39" i="37"/>
  <c r="EN39" i="37"/>
  <c r="HA39" i="37"/>
  <c r="JN39" i="37"/>
  <c r="N40" i="2"/>
  <c r="O39" i="37"/>
  <c r="B39" i="38"/>
  <c r="BQ39" i="2"/>
  <c r="DC39" i="2"/>
  <c r="DD39" i="2"/>
  <c r="O39" i="39"/>
  <c r="C39" i="38"/>
  <c r="P39" i="39"/>
  <c r="D39" i="38"/>
  <c r="Q39" i="39"/>
  <c r="E39" i="38"/>
  <c r="R39" i="39"/>
  <c r="F39" i="38"/>
  <c r="S39" i="39"/>
  <c r="G39" i="38"/>
  <c r="T39" i="39"/>
  <c r="H39" i="38"/>
  <c r="U39" i="39"/>
  <c r="I39" i="38"/>
  <c r="V39" i="39"/>
  <c r="J39" i="38"/>
  <c r="W39" i="39"/>
  <c r="K39" i="38"/>
  <c r="X39" i="39"/>
  <c r="L39" i="38"/>
  <c r="Y39" i="39"/>
  <c r="M39" i="38"/>
  <c r="Z39" i="39"/>
  <c r="N39" i="38"/>
  <c r="AA39" i="39"/>
  <c r="CB39" i="37"/>
  <c r="JO39" i="37"/>
  <c r="O40" i="2"/>
  <c r="P39" i="37"/>
  <c r="CC39" i="37"/>
  <c r="EP39" i="37"/>
  <c r="HC39" i="37"/>
  <c r="JP39" i="37"/>
  <c r="P40" i="2"/>
  <c r="Q39" i="37"/>
  <c r="CD39" i="37"/>
  <c r="EQ39" i="37"/>
  <c r="HD39" i="37"/>
  <c r="JQ39" i="37"/>
  <c r="Q40" i="2"/>
  <c r="R39" i="37"/>
  <c r="CE39" i="37"/>
  <c r="ER39" i="37"/>
  <c r="HE39" i="37"/>
  <c r="JR39" i="37"/>
  <c r="R40" i="2"/>
  <c r="S39" i="37"/>
  <c r="CF39" i="37"/>
  <c r="ES39" i="37"/>
  <c r="HF39" i="37"/>
  <c r="JS39" i="37"/>
  <c r="S40" i="2"/>
  <c r="T39" i="37"/>
  <c r="CG39" i="37"/>
  <c r="ET39" i="37"/>
  <c r="HG39" i="37"/>
  <c r="JT39" i="37"/>
  <c r="T40" i="2"/>
  <c r="U39" i="37"/>
  <c r="CH39" i="37"/>
  <c r="EU39" i="37"/>
  <c r="HH39" i="37"/>
  <c r="JU39" i="37"/>
  <c r="U40" i="2"/>
  <c r="V39" i="37"/>
  <c r="CI39" i="37"/>
  <c r="HI39" i="37"/>
  <c r="JV39" i="37"/>
  <c r="V40" i="2"/>
  <c r="W39" i="37"/>
  <c r="CJ39" i="37"/>
  <c r="EW39" i="37"/>
  <c r="HJ39" i="37"/>
  <c r="JW39" i="37"/>
  <c r="W40" i="2"/>
  <c r="X39" i="37"/>
  <c r="CK39" i="37"/>
  <c r="EX39" i="37"/>
  <c r="HK39" i="37"/>
  <c r="JX39" i="37"/>
  <c r="X40" i="2"/>
  <c r="Y39" i="37"/>
  <c r="CL39" i="37"/>
  <c r="EY39" i="37"/>
  <c r="HL39" i="37"/>
  <c r="JY39" i="37"/>
  <c r="Y40" i="2"/>
  <c r="Z39" i="37"/>
  <c r="CM39" i="37"/>
  <c r="EZ39" i="37"/>
  <c r="HM39" i="37"/>
  <c r="JZ39" i="37"/>
  <c r="Z40" i="2"/>
  <c r="AA39" i="37"/>
  <c r="CN39" i="37"/>
  <c r="FA39" i="37"/>
  <c r="HN39" i="37"/>
  <c r="KA39" i="37"/>
  <c r="AA40" i="2"/>
  <c r="AB39" i="37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CO39" i="37"/>
  <c r="KB39" i="37"/>
  <c r="AB40" i="2"/>
  <c r="AC39" i="37"/>
  <c r="CP39" i="37"/>
  <c r="FC39" i="37"/>
  <c r="HP39" i="37"/>
  <c r="KC39" i="37"/>
  <c r="AC40" i="2"/>
  <c r="AD39" i="37"/>
  <c r="CQ39" i="37"/>
  <c r="FD39" i="37"/>
  <c r="HQ39" i="37"/>
  <c r="KD39" i="37"/>
  <c r="AD40" i="2"/>
  <c r="AE39" i="37"/>
  <c r="CR39" i="37"/>
  <c r="FE39" i="37"/>
  <c r="HR39" i="37"/>
  <c r="KE39" i="37"/>
  <c r="AE40" i="2"/>
  <c r="AF39" i="37"/>
  <c r="CS39" i="37"/>
  <c r="FF39" i="37"/>
  <c r="HS39" i="37"/>
  <c r="KF39" i="37"/>
  <c r="AF40" i="2"/>
  <c r="AG39" i="37"/>
  <c r="CT39" i="37"/>
  <c r="FG39" i="37"/>
  <c r="HT39" i="37"/>
  <c r="KG39" i="37"/>
  <c r="AG40" i="2"/>
  <c r="AH39" i="37"/>
  <c r="CU39" i="37"/>
  <c r="FH39" i="37"/>
  <c r="HU39" i="37"/>
  <c r="KH39" i="37"/>
  <c r="AH40" i="2"/>
  <c r="AI39" i="37"/>
  <c r="CV39" i="37"/>
  <c r="HV39" i="37"/>
  <c r="KI39" i="37"/>
  <c r="AI40" i="2"/>
  <c r="AJ39" i="37"/>
  <c r="CW39" i="37"/>
  <c r="FJ39" i="37"/>
  <c r="HW39" i="37"/>
  <c r="KJ39" i="37"/>
  <c r="AJ40" i="2"/>
  <c r="AK39" i="37"/>
  <c r="CX39" i="37"/>
  <c r="FK39" i="37"/>
  <c r="HX39" i="37"/>
  <c r="KK39" i="37"/>
  <c r="AK40" i="2"/>
  <c r="AL39" i="37"/>
  <c r="CY39" i="37"/>
  <c r="FL39" i="37"/>
  <c r="HY39" i="37"/>
  <c r="KL39" i="37"/>
  <c r="AL40" i="2"/>
  <c r="AM39" i="37"/>
  <c r="CZ39" i="37"/>
  <c r="FM39" i="37"/>
  <c r="HZ39" i="37"/>
  <c r="KM39" i="37"/>
  <c r="AM40" i="2"/>
  <c r="AN39" i="37"/>
  <c r="DA39" i="37"/>
  <c r="FN39" i="37"/>
  <c r="IA39" i="37"/>
  <c r="KN39" i="37"/>
  <c r="AN40" i="2"/>
  <c r="AO39" i="37"/>
  <c r="AO39" i="38"/>
  <c r="AO39" i="39"/>
  <c r="AP39" i="38"/>
  <c r="AP39" i="39"/>
  <c r="AQ39" i="38"/>
  <c r="AQ39" i="39"/>
  <c r="AR39" i="38"/>
  <c r="AR39" i="39"/>
  <c r="AS39" i="38"/>
  <c r="AS39" i="39"/>
  <c r="AT39" i="38"/>
  <c r="AT39" i="39"/>
  <c r="AU39" i="38"/>
  <c r="AU39" i="39"/>
  <c r="AV39" i="38"/>
  <c r="AV39" i="39"/>
  <c r="AW39" i="38"/>
  <c r="AW39" i="39"/>
  <c r="AX39" i="38"/>
  <c r="AX39" i="39"/>
  <c r="AY39" i="38"/>
  <c r="AY39" i="39"/>
  <c r="AZ39" i="38"/>
  <c r="AZ39" i="39"/>
  <c r="BA39" i="38"/>
  <c r="BA39" i="39"/>
  <c r="DB39" i="37"/>
  <c r="AO40" i="2"/>
  <c r="AP39" i="37"/>
  <c r="DC39" i="37"/>
  <c r="FP39" i="37"/>
  <c r="IC39" i="37"/>
  <c r="AP40" i="2"/>
  <c r="AQ39" i="37"/>
  <c r="DD39" i="37"/>
  <c r="FQ39" i="37"/>
  <c r="ID39" i="37"/>
  <c r="AQ40" i="2"/>
  <c r="AR39" i="37"/>
  <c r="DE39" i="37"/>
  <c r="FR39" i="37"/>
  <c r="IE39" i="37"/>
  <c r="AR40" i="2"/>
  <c r="AS39" i="37"/>
  <c r="DF39" i="37"/>
  <c r="FS39" i="37"/>
  <c r="IF39" i="37"/>
  <c r="AS40" i="2"/>
  <c r="AT39" i="37"/>
  <c r="DG39" i="37"/>
  <c r="FT39" i="37"/>
  <c r="IG39" i="37"/>
  <c r="AT40" i="2"/>
  <c r="AU39" i="37"/>
  <c r="DH39" i="37"/>
  <c r="FU39" i="37"/>
  <c r="IH39" i="37"/>
  <c r="AU40" i="2"/>
  <c r="AV39" i="37"/>
  <c r="DI39" i="37"/>
  <c r="II39" i="37"/>
  <c r="AV40" i="2"/>
  <c r="AW39" i="37"/>
  <c r="DJ39" i="37"/>
  <c r="FW39" i="37"/>
  <c r="IJ39" i="37"/>
  <c r="AW40" i="2"/>
  <c r="AX39" i="37"/>
  <c r="DK39" i="37"/>
  <c r="FX39" i="37"/>
  <c r="IK39" i="37"/>
  <c r="AX40" i="2"/>
  <c r="AY39" i="37"/>
  <c r="DL39" i="37"/>
  <c r="FY39" i="37"/>
  <c r="IL39" i="37"/>
  <c r="AY40" i="2"/>
  <c r="AZ39" i="37"/>
  <c r="DM39" i="37"/>
  <c r="FZ39" i="37"/>
  <c r="IM39" i="37"/>
  <c r="AZ40" i="2"/>
  <c r="BA39" i="37"/>
  <c r="DN39" i="37"/>
  <c r="GA39" i="37"/>
  <c r="IN39" i="37"/>
  <c r="BA40" i="2"/>
  <c r="BC39" i="37"/>
  <c r="DP39" i="37"/>
  <c r="GC39" i="37"/>
  <c r="IP39" i="37"/>
  <c r="LC39" i="37"/>
  <c r="BC40" i="2"/>
  <c r="BD39" i="37"/>
  <c r="DQ39" i="37"/>
  <c r="GD39" i="37"/>
  <c r="IQ39" i="37"/>
  <c r="LD39" i="37"/>
  <c r="BD40" i="2"/>
  <c r="BE39" i="37"/>
  <c r="DR39" i="37"/>
  <c r="GE39" i="37"/>
  <c r="IR39" i="37"/>
  <c r="LE39" i="37"/>
  <c r="BE40" i="2"/>
  <c r="BF39" i="37"/>
  <c r="DS39" i="37"/>
  <c r="GF39" i="37"/>
  <c r="IS39" i="37"/>
  <c r="LF39" i="37"/>
  <c r="BF40" i="2"/>
  <c r="BG39" i="37"/>
  <c r="DT39" i="37"/>
  <c r="GG39" i="37"/>
  <c r="IT39" i="37"/>
  <c r="LG39" i="37"/>
  <c r="BG40" i="2"/>
  <c r="BH39" i="37"/>
  <c r="DU39" i="37"/>
  <c r="GH39" i="37"/>
  <c r="IU39" i="37"/>
  <c r="LH39" i="37"/>
  <c r="BH40" i="2"/>
  <c r="BI39" i="37"/>
  <c r="DV39" i="37"/>
  <c r="IV39" i="37"/>
  <c r="LI39" i="37"/>
  <c r="BI40" i="2"/>
  <c r="BJ39" i="37"/>
  <c r="DW39" i="37"/>
  <c r="GJ39" i="37"/>
  <c r="IW39" i="37"/>
  <c r="LJ39" i="37"/>
  <c r="BJ40" i="2"/>
  <c r="BK39" i="37"/>
  <c r="DX39" i="37"/>
  <c r="GK39" i="37"/>
  <c r="IX39" i="37"/>
  <c r="LK39" i="37"/>
  <c r="BK40" i="2"/>
  <c r="BL39" i="37"/>
  <c r="DY39" i="37"/>
  <c r="GL39" i="37"/>
  <c r="IY39" i="37"/>
  <c r="LL39" i="37"/>
  <c r="BL40" i="2"/>
  <c r="BM39" i="37"/>
  <c r="DZ39" i="37"/>
  <c r="GM39" i="37"/>
  <c r="IZ39" i="37"/>
  <c r="LM39" i="37"/>
  <c r="BM40" i="2"/>
  <c r="BN39" i="37"/>
  <c r="EA39" i="37"/>
  <c r="GN39" i="37"/>
  <c r="JA39" i="37"/>
  <c r="LN39" i="37"/>
  <c r="BN40" i="2"/>
  <c r="BO40" i="2"/>
  <c r="BB40" i="37"/>
  <c r="BB40" i="38"/>
  <c r="BB40" i="39"/>
  <c r="BC40" i="38"/>
  <c r="BC40" i="39"/>
  <c r="BD40" i="38"/>
  <c r="BD40" i="39"/>
  <c r="BE40" i="38"/>
  <c r="BE40" i="39"/>
  <c r="BF40" i="38"/>
  <c r="BF40" i="39"/>
  <c r="BG40" i="38"/>
  <c r="BG40" i="39"/>
  <c r="BH40" i="38"/>
  <c r="BH40" i="39"/>
  <c r="BI40" i="38"/>
  <c r="BI40" i="39"/>
  <c r="BJ40" i="38"/>
  <c r="BJ40" i="39"/>
  <c r="BK40" i="38"/>
  <c r="BK40" i="39"/>
  <c r="BL40" i="38"/>
  <c r="BL40" i="39"/>
  <c r="BM40" i="38"/>
  <c r="BM40" i="39"/>
  <c r="BN40" i="38"/>
  <c r="BN40" i="39"/>
  <c r="DO40" i="37"/>
  <c r="LB40" i="37"/>
  <c r="BB41" i="2"/>
  <c r="B40" i="37"/>
  <c r="O40" i="38"/>
  <c r="AB40" i="38"/>
  <c r="BP40" i="2"/>
  <c r="DE40" i="2"/>
  <c r="DG40" i="2"/>
  <c r="B40" i="39"/>
  <c r="P40" i="38"/>
  <c r="AC40" i="38"/>
  <c r="C40" i="39"/>
  <c r="Q40" i="38"/>
  <c r="AD40" i="38"/>
  <c r="D40" i="39"/>
  <c r="R40" i="38"/>
  <c r="AE40" i="38"/>
  <c r="E40" i="39"/>
  <c r="S40" i="38"/>
  <c r="AF40" i="38"/>
  <c r="F40" i="39"/>
  <c r="T40" i="38"/>
  <c r="AG40" i="38"/>
  <c r="G40" i="39"/>
  <c r="U40" i="38"/>
  <c r="AH40" i="38"/>
  <c r="H40" i="39"/>
  <c r="V40" i="38"/>
  <c r="AI40" i="38"/>
  <c r="I40" i="39"/>
  <c r="W40" i="38"/>
  <c r="AJ40" i="38"/>
  <c r="J40" i="39"/>
  <c r="X40" i="38"/>
  <c r="AK40" i="38"/>
  <c r="K40" i="39"/>
  <c r="Y40" i="38"/>
  <c r="AL40" i="38"/>
  <c r="L40" i="39"/>
  <c r="Z40" i="38"/>
  <c r="AM40" i="38"/>
  <c r="M40" i="39"/>
  <c r="AA40" i="38"/>
  <c r="AN40" i="38"/>
  <c r="N40" i="39"/>
  <c r="BO40" i="37"/>
  <c r="JB40" i="37"/>
  <c r="B41" i="2"/>
  <c r="C40" i="37"/>
  <c r="BP40" i="37"/>
  <c r="EC40" i="37"/>
  <c r="GP40" i="37"/>
  <c r="JC40" i="37"/>
  <c r="C41" i="2"/>
  <c r="D40" i="37"/>
  <c r="BQ40" i="37"/>
  <c r="ED40" i="37"/>
  <c r="GQ40" i="37"/>
  <c r="JD40" i="37"/>
  <c r="D41" i="2"/>
  <c r="E40" i="37"/>
  <c r="BR40" i="37"/>
  <c r="EE40" i="37"/>
  <c r="GR40" i="37"/>
  <c r="JE40" i="37"/>
  <c r="E41" i="2"/>
  <c r="F40" i="37"/>
  <c r="BS40" i="37"/>
  <c r="EF40" i="37"/>
  <c r="GS40" i="37"/>
  <c r="JF40" i="37"/>
  <c r="F41" i="2"/>
  <c r="G40" i="37"/>
  <c r="BT40" i="37"/>
  <c r="EG40" i="37"/>
  <c r="GT40" i="37"/>
  <c r="JG40" i="37"/>
  <c r="G41" i="2"/>
  <c r="H40" i="37"/>
  <c r="BU40" i="37"/>
  <c r="EH40" i="37"/>
  <c r="GU40" i="37"/>
  <c r="JH40" i="37"/>
  <c r="H41" i="2"/>
  <c r="I40" i="37"/>
  <c r="BV40" i="37"/>
  <c r="GV40" i="37"/>
  <c r="JI40" i="37"/>
  <c r="I41" i="2"/>
  <c r="J40" i="37"/>
  <c r="BW40" i="37"/>
  <c r="EJ40" i="37"/>
  <c r="GW40" i="37"/>
  <c r="JJ40" i="37"/>
  <c r="J41" i="2"/>
  <c r="K40" i="37"/>
  <c r="BX40" i="37"/>
  <c r="EK40" i="37"/>
  <c r="GX40" i="37"/>
  <c r="JK40" i="37"/>
  <c r="K41" i="2"/>
  <c r="L40" i="37"/>
  <c r="BY40" i="37"/>
  <c r="EL40" i="37"/>
  <c r="GY40" i="37"/>
  <c r="JL40" i="37"/>
  <c r="L41" i="2"/>
  <c r="M40" i="37"/>
  <c r="BZ40" i="37"/>
  <c r="EM40" i="37"/>
  <c r="GZ40" i="37"/>
  <c r="JM40" i="37"/>
  <c r="M41" i="2"/>
  <c r="N40" i="37"/>
  <c r="CA40" i="37"/>
  <c r="EN40" i="37"/>
  <c r="HA40" i="37"/>
  <c r="JN40" i="37"/>
  <c r="N41" i="2"/>
  <c r="O40" i="37"/>
  <c r="B40" i="38"/>
  <c r="BQ40" i="2"/>
  <c r="DC40" i="2"/>
  <c r="DD40" i="2"/>
  <c r="O40" i="39"/>
  <c r="C40" i="38"/>
  <c r="P40" i="39"/>
  <c r="D40" i="38"/>
  <c r="Q40" i="39"/>
  <c r="E40" i="38"/>
  <c r="R40" i="39"/>
  <c r="F40" i="38"/>
  <c r="S40" i="39"/>
  <c r="G40" i="38"/>
  <c r="T40" i="39"/>
  <c r="H40" i="38"/>
  <c r="U40" i="39"/>
  <c r="I40" i="38"/>
  <c r="V40" i="39"/>
  <c r="J40" i="38"/>
  <c r="W40" i="39"/>
  <c r="K40" i="38"/>
  <c r="X40" i="39"/>
  <c r="L40" i="38"/>
  <c r="Y40" i="39"/>
  <c r="M40" i="38"/>
  <c r="Z40" i="39"/>
  <c r="N40" i="38"/>
  <c r="AA40" i="39"/>
  <c r="CB40" i="37"/>
  <c r="JO40" i="37"/>
  <c r="O41" i="2"/>
  <c r="P40" i="37"/>
  <c r="CC40" i="37"/>
  <c r="EP40" i="37"/>
  <c r="HC40" i="37"/>
  <c r="JP40" i="37"/>
  <c r="P41" i="2"/>
  <c r="Q40" i="37"/>
  <c r="CD40" i="37"/>
  <c r="EQ40" i="37"/>
  <c r="HD40" i="37"/>
  <c r="JQ40" i="37"/>
  <c r="Q41" i="2"/>
  <c r="R40" i="37"/>
  <c r="CE40" i="37"/>
  <c r="ER40" i="37"/>
  <c r="HE40" i="37"/>
  <c r="JR40" i="37"/>
  <c r="R41" i="2"/>
  <c r="S40" i="37"/>
  <c r="CF40" i="37"/>
  <c r="ES40" i="37"/>
  <c r="HF40" i="37"/>
  <c r="JS40" i="37"/>
  <c r="S41" i="2"/>
  <c r="T40" i="37"/>
  <c r="CG40" i="37"/>
  <c r="ET40" i="37"/>
  <c r="HG40" i="37"/>
  <c r="JT40" i="37"/>
  <c r="T41" i="2"/>
  <c r="U40" i="37"/>
  <c r="CH40" i="37"/>
  <c r="EU40" i="37"/>
  <c r="HH40" i="37"/>
  <c r="JU40" i="37"/>
  <c r="U41" i="2"/>
  <c r="V40" i="37"/>
  <c r="CI40" i="37"/>
  <c r="HI40" i="37"/>
  <c r="JV40" i="37"/>
  <c r="V41" i="2"/>
  <c r="W40" i="37"/>
  <c r="CJ40" i="37"/>
  <c r="EW40" i="37"/>
  <c r="HJ40" i="37"/>
  <c r="JW40" i="37"/>
  <c r="W41" i="2"/>
  <c r="X40" i="37"/>
  <c r="CK40" i="37"/>
  <c r="EX40" i="37"/>
  <c r="HK40" i="37"/>
  <c r="JX40" i="37"/>
  <c r="X41" i="2"/>
  <c r="Y40" i="37"/>
  <c r="CL40" i="37"/>
  <c r="EY40" i="37"/>
  <c r="HL40" i="37"/>
  <c r="JY40" i="37"/>
  <c r="Y41" i="2"/>
  <c r="Z40" i="37"/>
  <c r="CM40" i="37"/>
  <c r="EZ40" i="37"/>
  <c r="HM40" i="37"/>
  <c r="JZ40" i="37"/>
  <c r="Z41" i="2"/>
  <c r="AA40" i="37"/>
  <c r="CN40" i="37"/>
  <c r="FA40" i="37"/>
  <c r="HN40" i="37"/>
  <c r="KA40" i="37"/>
  <c r="AA41" i="2"/>
  <c r="AB40" i="37"/>
  <c r="AB40" i="39"/>
  <c r="AC40" i="39"/>
  <c r="AD40" i="39"/>
  <c r="AE40" i="39"/>
  <c r="AF40" i="39"/>
  <c r="AG40" i="39"/>
  <c r="AH40" i="39"/>
  <c r="AI40" i="39"/>
  <c r="AJ40" i="39"/>
  <c r="AK40" i="39"/>
  <c r="AL40" i="39"/>
  <c r="AM40" i="39"/>
  <c r="AN40" i="39"/>
  <c r="CO40" i="37"/>
  <c r="KB40" i="37"/>
  <c r="AB41" i="2"/>
  <c r="AC40" i="37"/>
  <c r="CP40" i="37"/>
  <c r="FC40" i="37"/>
  <c r="HP40" i="37"/>
  <c r="KC40" i="37"/>
  <c r="AC41" i="2"/>
  <c r="AD40" i="37"/>
  <c r="CQ40" i="37"/>
  <c r="FD40" i="37"/>
  <c r="HQ40" i="37"/>
  <c r="KD40" i="37"/>
  <c r="AD41" i="2"/>
  <c r="AE40" i="37"/>
  <c r="CR40" i="37"/>
  <c r="FE40" i="37"/>
  <c r="HR40" i="37"/>
  <c r="KE40" i="37"/>
  <c r="AE41" i="2"/>
  <c r="AF40" i="37"/>
  <c r="CS40" i="37"/>
  <c r="FF40" i="37"/>
  <c r="HS40" i="37"/>
  <c r="KF40" i="37"/>
  <c r="AF41" i="2"/>
  <c r="AG40" i="37"/>
  <c r="CT40" i="37"/>
  <c r="FG40" i="37"/>
  <c r="HT40" i="37"/>
  <c r="KG40" i="37"/>
  <c r="AG41" i="2"/>
  <c r="AH40" i="37"/>
  <c r="CU40" i="37"/>
  <c r="FH40" i="37"/>
  <c r="HU40" i="37"/>
  <c r="KH40" i="37"/>
  <c r="AH41" i="2"/>
  <c r="AI40" i="37"/>
  <c r="CV40" i="37"/>
  <c r="HV40" i="37"/>
  <c r="KI40" i="37"/>
  <c r="AI41" i="2"/>
  <c r="AJ40" i="37"/>
  <c r="CW40" i="37"/>
  <c r="FJ40" i="37"/>
  <c r="HW40" i="37"/>
  <c r="KJ40" i="37"/>
  <c r="AJ41" i="2"/>
  <c r="AK40" i="37"/>
  <c r="CX40" i="37"/>
  <c r="FK40" i="37"/>
  <c r="HX40" i="37"/>
  <c r="KK40" i="37"/>
  <c r="AK41" i="2"/>
  <c r="AL40" i="37"/>
  <c r="CY40" i="37"/>
  <c r="FL40" i="37"/>
  <c r="HY40" i="37"/>
  <c r="KL40" i="37"/>
  <c r="AL41" i="2"/>
  <c r="AM40" i="37"/>
  <c r="CZ40" i="37"/>
  <c r="FM40" i="37"/>
  <c r="HZ40" i="37"/>
  <c r="KM40" i="37"/>
  <c r="AM41" i="2"/>
  <c r="AN40" i="37"/>
  <c r="DA40" i="37"/>
  <c r="FN40" i="37"/>
  <c r="IA40" i="37"/>
  <c r="KN40" i="37"/>
  <c r="AN41" i="2"/>
  <c r="AO40" i="37"/>
  <c r="AO40" i="38"/>
  <c r="AO40" i="39"/>
  <c r="AP40" i="38"/>
  <c r="AP40" i="39"/>
  <c r="AQ40" i="38"/>
  <c r="AQ40" i="39"/>
  <c r="AR40" i="38"/>
  <c r="AR40" i="39"/>
  <c r="AS40" i="38"/>
  <c r="AS40" i="39"/>
  <c r="AT40" i="38"/>
  <c r="AT40" i="39"/>
  <c r="AU40" i="38"/>
  <c r="AU40" i="39"/>
  <c r="AV40" i="38"/>
  <c r="AV40" i="39"/>
  <c r="AW40" i="38"/>
  <c r="AW40" i="39"/>
  <c r="AX40" i="38"/>
  <c r="AX40" i="39"/>
  <c r="AY40" i="38"/>
  <c r="AY40" i="39"/>
  <c r="AZ40" i="38"/>
  <c r="AZ40" i="39"/>
  <c r="BA40" i="38"/>
  <c r="BA40" i="39"/>
  <c r="DB40" i="37"/>
  <c r="AO41" i="2"/>
  <c r="AP40" i="37"/>
  <c r="DC40" i="37"/>
  <c r="FP40" i="37"/>
  <c r="IC40" i="37"/>
  <c r="AP41" i="2"/>
  <c r="AQ40" i="37"/>
  <c r="DD40" i="37"/>
  <c r="FQ40" i="37"/>
  <c r="ID40" i="37"/>
  <c r="AQ41" i="2"/>
  <c r="AR40" i="37"/>
  <c r="DE40" i="37"/>
  <c r="FR40" i="37"/>
  <c r="IE40" i="37"/>
  <c r="AR41" i="2"/>
  <c r="AS40" i="37"/>
  <c r="DF40" i="37"/>
  <c r="FS40" i="37"/>
  <c r="IF40" i="37"/>
  <c r="AS41" i="2"/>
  <c r="AT40" i="37"/>
  <c r="DG40" i="37"/>
  <c r="FT40" i="37"/>
  <c r="IG40" i="37"/>
  <c r="AT41" i="2"/>
  <c r="AU40" i="37"/>
  <c r="DH40" i="37"/>
  <c r="FU40" i="37"/>
  <c r="IH40" i="37"/>
  <c r="AU41" i="2"/>
  <c r="AV40" i="37"/>
  <c r="DI40" i="37"/>
  <c r="II40" i="37"/>
  <c r="AV41" i="2"/>
  <c r="AW40" i="37"/>
  <c r="DJ40" i="37"/>
  <c r="FW40" i="37"/>
  <c r="IJ40" i="37"/>
  <c r="AW41" i="2"/>
  <c r="AX40" i="37"/>
  <c r="DK40" i="37"/>
  <c r="FX40" i="37"/>
  <c r="IK40" i="37"/>
  <c r="AX41" i="2"/>
  <c r="AY40" i="37"/>
  <c r="DL40" i="37"/>
  <c r="FY40" i="37"/>
  <c r="IL40" i="37"/>
  <c r="AY41" i="2"/>
  <c r="AZ40" i="37"/>
  <c r="DM40" i="37"/>
  <c r="FZ40" i="37"/>
  <c r="IM40" i="37"/>
  <c r="AZ41" i="2"/>
  <c r="BA40" i="37"/>
  <c r="DN40" i="37"/>
  <c r="GA40" i="37"/>
  <c r="IN40" i="37"/>
  <c r="BA41" i="2"/>
  <c r="BC40" i="37"/>
  <c r="DP40" i="37"/>
  <c r="GC40" i="37"/>
  <c r="IP40" i="37"/>
  <c r="LC40" i="37"/>
  <c r="BC41" i="2"/>
  <c r="BD40" i="37"/>
  <c r="DQ40" i="37"/>
  <c r="GD40" i="37"/>
  <c r="IQ40" i="37"/>
  <c r="LD40" i="37"/>
  <c r="BD41" i="2"/>
  <c r="BE40" i="37"/>
  <c r="DR40" i="37"/>
  <c r="GE40" i="37"/>
  <c r="IR40" i="37"/>
  <c r="LE40" i="37"/>
  <c r="BE41" i="2"/>
  <c r="BF40" i="37"/>
  <c r="DS40" i="37"/>
  <c r="GF40" i="37"/>
  <c r="IS40" i="37"/>
  <c r="LF40" i="37"/>
  <c r="BF41" i="2"/>
  <c r="BG40" i="37"/>
  <c r="DT40" i="37"/>
  <c r="GG40" i="37"/>
  <c r="IT40" i="37"/>
  <c r="LG40" i="37"/>
  <c r="BG41" i="2"/>
  <c r="BH40" i="37"/>
  <c r="DU40" i="37"/>
  <c r="GH40" i="37"/>
  <c r="IU40" i="37"/>
  <c r="LH40" i="37"/>
  <c r="BH41" i="2"/>
  <c r="BI40" i="37"/>
  <c r="DV40" i="37"/>
  <c r="IV40" i="37"/>
  <c r="LI40" i="37"/>
  <c r="BI41" i="2"/>
  <c r="BJ40" i="37"/>
  <c r="DW40" i="37"/>
  <c r="GJ40" i="37"/>
  <c r="IW40" i="37"/>
  <c r="LJ40" i="37"/>
  <c r="BJ41" i="2"/>
  <c r="BK40" i="37"/>
  <c r="DX40" i="37"/>
  <c r="GK40" i="37"/>
  <c r="IX40" i="37"/>
  <c r="LK40" i="37"/>
  <c r="BK41" i="2"/>
  <c r="BL40" i="37"/>
  <c r="DY40" i="37"/>
  <c r="GL40" i="37"/>
  <c r="IY40" i="37"/>
  <c r="LL40" i="37"/>
  <c r="BL41" i="2"/>
  <c r="BM40" i="37"/>
  <c r="DZ40" i="37"/>
  <c r="GM40" i="37"/>
  <c r="IZ40" i="37"/>
  <c r="LM40" i="37"/>
  <c r="BM41" i="2"/>
  <c r="BN40" i="37"/>
  <c r="EA40" i="37"/>
  <c r="GN40" i="37"/>
  <c r="JA40" i="37"/>
  <c r="LN40" i="37"/>
  <c r="BN41" i="2"/>
  <c r="BO41" i="2"/>
  <c r="BB41" i="37"/>
  <c r="BB41" i="38"/>
  <c r="BB41" i="39"/>
  <c r="BC41" i="38"/>
  <c r="BC41" i="39"/>
  <c r="BD41" i="38"/>
  <c r="BD41" i="39"/>
  <c r="BE41" i="38"/>
  <c r="BE41" i="39"/>
  <c r="BF41" i="38"/>
  <c r="BF41" i="39"/>
  <c r="BG41" i="38"/>
  <c r="BG41" i="39"/>
  <c r="BH41" i="38"/>
  <c r="BH41" i="39"/>
  <c r="BI41" i="38"/>
  <c r="BI41" i="39"/>
  <c r="BJ41" i="38"/>
  <c r="BJ41" i="39"/>
  <c r="BK41" i="38"/>
  <c r="BK41" i="39"/>
  <c r="BL41" i="38"/>
  <c r="BL41" i="39"/>
  <c r="BM41" i="38"/>
  <c r="BM41" i="39"/>
  <c r="BN41" i="38"/>
  <c r="BN41" i="39"/>
  <c r="DO41" i="37"/>
  <c r="LB41" i="37"/>
  <c r="BB42" i="2"/>
  <c r="B41" i="37"/>
  <c r="O41" i="38"/>
  <c r="AB41" i="38"/>
  <c r="BP41" i="2"/>
  <c r="DE41" i="2"/>
  <c r="DG41" i="2"/>
  <c r="B41" i="39"/>
  <c r="P41" i="38"/>
  <c r="AC41" i="38"/>
  <c r="C41" i="39"/>
  <c r="Q41" i="38"/>
  <c r="AD41" i="38"/>
  <c r="D41" i="39"/>
  <c r="R41" i="38"/>
  <c r="AE41" i="38"/>
  <c r="E41" i="39"/>
  <c r="S41" i="38"/>
  <c r="AF41" i="38"/>
  <c r="F41" i="39"/>
  <c r="T41" i="38"/>
  <c r="AG41" i="38"/>
  <c r="G41" i="39"/>
  <c r="U41" i="38"/>
  <c r="AH41" i="38"/>
  <c r="H41" i="39"/>
  <c r="V41" i="38"/>
  <c r="AI41" i="38"/>
  <c r="I41" i="39"/>
  <c r="W41" i="38"/>
  <c r="AJ41" i="38"/>
  <c r="J41" i="39"/>
  <c r="X41" i="38"/>
  <c r="AK41" i="38"/>
  <c r="K41" i="39"/>
  <c r="Y41" i="38"/>
  <c r="AL41" i="38"/>
  <c r="L41" i="39"/>
  <c r="Z41" i="38"/>
  <c r="AM41" i="38"/>
  <c r="M41" i="39"/>
  <c r="AA41" i="38"/>
  <c r="AN41" i="38"/>
  <c r="N41" i="39"/>
  <c r="BO41" i="37"/>
  <c r="JB41" i="37"/>
  <c r="B42" i="2"/>
  <c r="C41" i="37"/>
  <c r="BP41" i="37"/>
  <c r="EC41" i="37"/>
  <c r="GP41" i="37"/>
  <c r="JC41" i="37"/>
  <c r="C42" i="2"/>
  <c r="D41" i="37"/>
  <c r="BQ41" i="37"/>
  <c r="ED41" i="37"/>
  <c r="GQ41" i="37"/>
  <c r="JD41" i="37"/>
  <c r="D42" i="2"/>
  <c r="E41" i="37"/>
  <c r="BR41" i="37"/>
  <c r="EE41" i="37"/>
  <c r="GR41" i="37"/>
  <c r="JE41" i="37"/>
  <c r="E42" i="2"/>
  <c r="F41" i="37"/>
  <c r="BS41" i="37"/>
  <c r="EF41" i="37"/>
  <c r="GS41" i="37"/>
  <c r="JF41" i="37"/>
  <c r="F42" i="2"/>
  <c r="G41" i="37"/>
  <c r="BT41" i="37"/>
  <c r="EG41" i="37"/>
  <c r="GT41" i="37"/>
  <c r="JG41" i="37"/>
  <c r="G42" i="2"/>
  <c r="H41" i="37"/>
  <c r="BU41" i="37"/>
  <c r="EH41" i="37"/>
  <c r="GU41" i="37"/>
  <c r="JH41" i="37"/>
  <c r="H42" i="2"/>
  <c r="I41" i="37"/>
  <c r="BV41" i="37"/>
  <c r="GV41" i="37"/>
  <c r="JI41" i="37"/>
  <c r="I42" i="2"/>
  <c r="J41" i="37"/>
  <c r="BW41" i="37"/>
  <c r="EJ41" i="37"/>
  <c r="GW41" i="37"/>
  <c r="JJ41" i="37"/>
  <c r="J42" i="2"/>
  <c r="K41" i="37"/>
  <c r="BX41" i="37"/>
  <c r="EK41" i="37"/>
  <c r="GX41" i="37"/>
  <c r="JK41" i="37"/>
  <c r="K42" i="2"/>
  <c r="L41" i="37"/>
  <c r="BY41" i="37"/>
  <c r="EL41" i="37"/>
  <c r="GY41" i="37"/>
  <c r="JL41" i="37"/>
  <c r="L42" i="2"/>
  <c r="M41" i="37"/>
  <c r="BZ41" i="37"/>
  <c r="EM41" i="37"/>
  <c r="GZ41" i="37"/>
  <c r="JM41" i="37"/>
  <c r="M42" i="2"/>
  <c r="N41" i="37"/>
  <c r="CA41" i="37"/>
  <c r="EN41" i="37"/>
  <c r="HA41" i="37"/>
  <c r="JN41" i="37"/>
  <c r="N42" i="2"/>
  <c r="O41" i="37"/>
  <c r="B41" i="38"/>
  <c r="BQ41" i="2"/>
  <c r="DC41" i="2"/>
  <c r="DD41" i="2"/>
  <c r="O41" i="39"/>
  <c r="C41" i="38"/>
  <c r="P41" i="39"/>
  <c r="D41" i="38"/>
  <c r="Q41" i="39"/>
  <c r="E41" i="38"/>
  <c r="R41" i="39"/>
  <c r="F41" i="38"/>
  <c r="S41" i="39"/>
  <c r="G41" i="38"/>
  <c r="T41" i="39"/>
  <c r="H41" i="38"/>
  <c r="U41" i="39"/>
  <c r="I41" i="38"/>
  <c r="V41" i="39"/>
  <c r="J41" i="38"/>
  <c r="W41" i="39"/>
  <c r="K41" i="38"/>
  <c r="X41" i="39"/>
  <c r="L41" i="38"/>
  <c r="Y41" i="39"/>
  <c r="M41" i="38"/>
  <c r="Z41" i="39"/>
  <c r="N41" i="38"/>
  <c r="AA41" i="39"/>
  <c r="CB41" i="37"/>
  <c r="JO41" i="37"/>
  <c r="O42" i="2"/>
  <c r="P41" i="37"/>
  <c r="CC41" i="37"/>
  <c r="EP41" i="37"/>
  <c r="HC41" i="37"/>
  <c r="JP41" i="37"/>
  <c r="P42" i="2"/>
  <c r="Q41" i="37"/>
  <c r="CD41" i="37"/>
  <c r="EQ41" i="37"/>
  <c r="HD41" i="37"/>
  <c r="JQ41" i="37"/>
  <c r="Q42" i="2"/>
  <c r="R41" i="37"/>
  <c r="CE41" i="37"/>
  <c r="ER41" i="37"/>
  <c r="HE41" i="37"/>
  <c r="JR41" i="37"/>
  <c r="R42" i="2"/>
  <c r="S41" i="37"/>
  <c r="CF41" i="37"/>
  <c r="ES41" i="37"/>
  <c r="HF41" i="37"/>
  <c r="JS41" i="37"/>
  <c r="S42" i="2"/>
  <c r="T41" i="37"/>
  <c r="CG41" i="37"/>
  <c r="ET41" i="37"/>
  <c r="HG41" i="37"/>
  <c r="JT41" i="37"/>
  <c r="T42" i="2"/>
  <c r="U41" i="37"/>
  <c r="CH41" i="37"/>
  <c r="EU41" i="37"/>
  <c r="HH41" i="37"/>
  <c r="JU41" i="37"/>
  <c r="U42" i="2"/>
  <c r="V41" i="37"/>
  <c r="CI41" i="37"/>
  <c r="HI41" i="37"/>
  <c r="JV41" i="37"/>
  <c r="V42" i="2"/>
  <c r="W41" i="37"/>
  <c r="CJ41" i="37"/>
  <c r="EW41" i="37"/>
  <c r="HJ41" i="37"/>
  <c r="JW41" i="37"/>
  <c r="W42" i="2"/>
  <c r="X41" i="37"/>
  <c r="CK41" i="37"/>
  <c r="EX41" i="37"/>
  <c r="HK41" i="37"/>
  <c r="JX41" i="37"/>
  <c r="X42" i="2"/>
  <c r="Y41" i="37"/>
  <c r="CL41" i="37"/>
  <c r="EY41" i="37"/>
  <c r="HL41" i="37"/>
  <c r="JY41" i="37"/>
  <c r="Y42" i="2"/>
  <c r="Z41" i="37"/>
  <c r="CM41" i="37"/>
  <c r="EZ41" i="37"/>
  <c r="HM41" i="37"/>
  <c r="JZ41" i="37"/>
  <c r="Z42" i="2"/>
  <c r="AA41" i="37"/>
  <c r="CN41" i="37"/>
  <c r="FA41" i="37"/>
  <c r="HN41" i="37"/>
  <c r="KA41" i="37"/>
  <c r="AA42" i="2"/>
  <c r="AB41" i="37"/>
  <c r="AB41" i="39"/>
  <c r="AC41" i="39"/>
  <c r="AD41" i="39"/>
  <c r="AE41" i="39"/>
  <c r="AF41" i="39"/>
  <c r="AG41" i="39"/>
  <c r="AH41" i="39"/>
  <c r="AI41" i="39"/>
  <c r="AJ41" i="39"/>
  <c r="AK41" i="39"/>
  <c r="AL41" i="39"/>
  <c r="AM41" i="39"/>
  <c r="AN41" i="39"/>
  <c r="CO41" i="37"/>
  <c r="KB41" i="37"/>
  <c r="AB42" i="2"/>
  <c r="AC41" i="37"/>
  <c r="CP41" i="37"/>
  <c r="FC41" i="37"/>
  <c r="HP41" i="37"/>
  <c r="KC41" i="37"/>
  <c r="AC42" i="2"/>
  <c r="AD41" i="37"/>
  <c r="CQ41" i="37"/>
  <c r="FD41" i="37"/>
  <c r="HQ41" i="37"/>
  <c r="KD41" i="37"/>
  <c r="AD42" i="2"/>
  <c r="AE41" i="37"/>
  <c r="CR41" i="37"/>
  <c r="FE41" i="37"/>
  <c r="HR41" i="37"/>
  <c r="KE41" i="37"/>
  <c r="AE42" i="2"/>
  <c r="AF41" i="37"/>
  <c r="CS41" i="37"/>
  <c r="FF41" i="37"/>
  <c r="HS41" i="37"/>
  <c r="KF41" i="37"/>
  <c r="AF42" i="2"/>
  <c r="AG41" i="37"/>
  <c r="CT41" i="37"/>
  <c r="FG41" i="37"/>
  <c r="HT41" i="37"/>
  <c r="KG41" i="37"/>
  <c r="AG42" i="2"/>
  <c r="AH41" i="37"/>
  <c r="CU41" i="37"/>
  <c r="FH41" i="37"/>
  <c r="HU41" i="37"/>
  <c r="KH41" i="37"/>
  <c r="AH42" i="2"/>
  <c r="AI41" i="37"/>
  <c r="CV41" i="37"/>
  <c r="HV41" i="37"/>
  <c r="KI41" i="37"/>
  <c r="AI42" i="2"/>
  <c r="AJ41" i="37"/>
  <c r="CW41" i="37"/>
  <c r="FJ41" i="37"/>
  <c r="HW41" i="37"/>
  <c r="KJ41" i="37"/>
  <c r="AJ42" i="2"/>
  <c r="AK41" i="37"/>
  <c r="CX41" i="37"/>
  <c r="FK41" i="37"/>
  <c r="HX41" i="37"/>
  <c r="KK41" i="37"/>
  <c r="AK42" i="2"/>
  <c r="AL41" i="37"/>
  <c r="CY41" i="37"/>
  <c r="FL41" i="37"/>
  <c r="HY41" i="37"/>
  <c r="KL41" i="37"/>
  <c r="AL42" i="2"/>
  <c r="AM41" i="37"/>
  <c r="CZ41" i="37"/>
  <c r="FM41" i="37"/>
  <c r="HZ41" i="37"/>
  <c r="KM41" i="37"/>
  <c r="AM42" i="2"/>
  <c r="AN41" i="37"/>
  <c r="DA41" i="37"/>
  <c r="FN41" i="37"/>
  <c r="IA41" i="37"/>
  <c r="KN41" i="37"/>
  <c r="AN42" i="2"/>
  <c r="AO41" i="37"/>
  <c r="AO41" i="38"/>
  <c r="AO41" i="39"/>
  <c r="AP41" i="38"/>
  <c r="AP41" i="39"/>
  <c r="AQ41" i="38"/>
  <c r="AQ41" i="39"/>
  <c r="AR41" i="38"/>
  <c r="AR41" i="39"/>
  <c r="AS41" i="38"/>
  <c r="AS41" i="39"/>
  <c r="AT41" i="38"/>
  <c r="AT41" i="39"/>
  <c r="AU41" i="38"/>
  <c r="AU41" i="39"/>
  <c r="AV41" i="38"/>
  <c r="AV41" i="39"/>
  <c r="AW41" i="38"/>
  <c r="AW41" i="39"/>
  <c r="AX41" i="38"/>
  <c r="AX41" i="39"/>
  <c r="AY41" i="38"/>
  <c r="AY41" i="39"/>
  <c r="AZ41" i="38"/>
  <c r="AZ41" i="39"/>
  <c r="BA41" i="38"/>
  <c r="BA41" i="39"/>
  <c r="DB41" i="37"/>
  <c r="AO42" i="2"/>
  <c r="AP41" i="37"/>
  <c r="DC41" i="37"/>
  <c r="FP41" i="37"/>
  <c r="IC41" i="37"/>
  <c r="AP42" i="2"/>
  <c r="AQ41" i="37"/>
  <c r="DD41" i="37"/>
  <c r="FQ41" i="37"/>
  <c r="ID41" i="37"/>
  <c r="AQ42" i="2"/>
  <c r="AR41" i="37"/>
  <c r="DE41" i="37"/>
  <c r="FR41" i="37"/>
  <c r="IE41" i="37"/>
  <c r="AR42" i="2"/>
  <c r="AS41" i="37"/>
  <c r="DF41" i="37"/>
  <c r="FS41" i="37"/>
  <c r="IF41" i="37"/>
  <c r="AS42" i="2"/>
  <c r="AT41" i="37"/>
  <c r="DG41" i="37"/>
  <c r="FT41" i="37"/>
  <c r="IG41" i="37"/>
  <c r="AT42" i="2"/>
  <c r="AU41" i="37"/>
  <c r="DH41" i="37"/>
  <c r="FU41" i="37"/>
  <c r="IH41" i="37"/>
  <c r="AU42" i="2"/>
  <c r="AV41" i="37"/>
  <c r="DI41" i="37"/>
  <c r="II41" i="37"/>
  <c r="AV42" i="2"/>
  <c r="AW41" i="37"/>
  <c r="DJ41" i="37"/>
  <c r="FW41" i="37"/>
  <c r="IJ41" i="37"/>
  <c r="AW42" i="2"/>
  <c r="AX41" i="37"/>
  <c r="DK41" i="37"/>
  <c r="FX41" i="37"/>
  <c r="IK41" i="37"/>
  <c r="AX42" i="2"/>
  <c r="AY41" i="37"/>
  <c r="DL41" i="37"/>
  <c r="FY41" i="37"/>
  <c r="IL41" i="37"/>
  <c r="AY42" i="2"/>
  <c r="AZ41" i="37"/>
  <c r="DM41" i="37"/>
  <c r="FZ41" i="37"/>
  <c r="IM41" i="37"/>
  <c r="AZ42" i="2"/>
  <c r="BA41" i="37"/>
  <c r="DN41" i="37"/>
  <c r="GA41" i="37"/>
  <c r="IN41" i="37"/>
  <c r="BA42" i="2"/>
  <c r="BC41" i="37"/>
  <c r="DP41" i="37"/>
  <c r="GC41" i="37"/>
  <c r="IP41" i="37"/>
  <c r="LC41" i="37"/>
  <c r="BC42" i="2"/>
  <c r="BD41" i="37"/>
  <c r="DQ41" i="37"/>
  <c r="GD41" i="37"/>
  <c r="IQ41" i="37"/>
  <c r="LD41" i="37"/>
  <c r="BD42" i="2"/>
  <c r="BE41" i="37"/>
  <c r="DR41" i="37"/>
  <c r="GE41" i="37"/>
  <c r="IR41" i="37"/>
  <c r="LE41" i="37"/>
  <c r="BE42" i="2"/>
  <c r="BF41" i="37"/>
  <c r="DS41" i="37"/>
  <c r="GF41" i="37"/>
  <c r="IS41" i="37"/>
  <c r="LF41" i="37"/>
  <c r="BF42" i="2"/>
  <c r="BG41" i="37"/>
  <c r="DT41" i="37"/>
  <c r="GG41" i="37"/>
  <c r="IT41" i="37"/>
  <c r="LG41" i="37"/>
  <c r="BG42" i="2"/>
  <c r="BH41" i="37"/>
  <c r="DU41" i="37"/>
  <c r="GH41" i="37"/>
  <c r="IU41" i="37"/>
  <c r="LH41" i="37"/>
  <c r="BH42" i="2"/>
  <c r="BI41" i="37"/>
  <c r="DV41" i="37"/>
  <c r="IV41" i="37"/>
  <c r="LI41" i="37"/>
  <c r="BI42" i="2"/>
  <c r="BJ41" i="37"/>
  <c r="DW41" i="37"/>
  <c r="GJ41" i="37"/>
  <c r="IW41" i="37"/>
  <c r="LJ41" i="37"/>
  <c r="BJ42" i="2"/>
  <c r="BK41" i="37"/>
  <c r="DX41" i="37"/>
  <c r="GK41" i="37"/>
  <c r="IX41" i="37"/>
  <c r="LK41" i="37"/>
  <c r="BK42" i="2"/>
  <c r="BL41" i="37"/>
  <c r="DY41" i="37"/>
  <c r="GL41" i="37"/>
  <c r="IY41" i="37"/>
  <c r="LL41" i="37"/>
  <c r="BL42" i="2"/>
  <c r="BM41" i="37"/>
  <c r="DZ41" i="37"/>
  <c r="GM41" i="37"/>
  <c r="IZ41" i="37"/>
  <c r="LM41" i="37"/>
  <c r="BM42" i="2"/>
  <c r="BN41" i="37"/>
  <c r="EA41" i="37"/>
  <c r="GN41" i="37"/>
  <c r="JA41" i="37"/>
  <c r="LN41" i="37"/>
  <c r="BN42" i="2"/>
  <c r="BO42" i="2"/>
  <c r="BB42" i="37"/>
  <c r="BB42" i="38"/>
  <c r="BB42" i="39"/>
  <c r="BC42" i="38"/>
  <c r="BC42" i="39"/>
  <c r="BD42" i="38"/>
  <c r="BD42" i="39"/>
  <c r="BE42" i="38"/>
  <c r="BE42" i="39"/>
  <c r="BF42" i="38"/>
  <c r="BF42" i="39"/>
  <c r="BG42" i="38"/>
  <c r="BG42" i="39"/>
  <c r="BH42" i="38"/>
  <c r="BH42" i="39"/>
  <c r="BI42" i="38"/>
  <c r="BI42" i="39"/>
  <c r="BJ42" i="38"/>
  <c r="BJ42" i="39"/>
  <c r="BK42" i="38"/>
  <c r="BK42" i="39"/>
  <c r="BL42" i="38"/>
  <c r="BL42" i="39"/>
  <c r="BM42" i="38"/>
  <c r="BM42" i="39"/>
  <c r="BN42" i="38"/>
  <c r="BN42" i="39"/>
  <c r="DO42" i="37"/>
  <c r="LB42" i="37"/>
  <c r="BB43" i="2"/>
  <c r="B42" i="37"/>
  <c r="O42" i="38"/>
  <c r="AB42" i="38"/>
  <c r="BP42" i="2"/>
  <c r="DE42" i="2"/>
  <c r="DG42" i="2"/>
  <c r="B42" i="39"/>
  <c r="P42" i="38"/>
  <c r="AC42" i="38"/>
  <c r="C42" i="39"/>
  <c r="Q42" i="38"/>
  <c r="AD42" i="38"/>
  <c r="D42" i="39"/>
  <c r="R42" i="38"/>
  <c r="AE42" i="38"/>
  <c r="E42" i="39"/>
  <c r="S42" i="38"/>
  <c r="AF42" i="38"/>
  <c r="F42" i="39"/>
  <c r="T42" i="38"/>
  <c r="AG42" i="38"/>
  <c r="G42" i="39"/>
  <c r="U42" i="38"/>
  <c r="AH42" i="38"/>
  <c r="H42" i="39"/>
  <c r="V42" i="38"/>
  <c r="AI42" i="38"/>
  <c r="I42" i="39"/>
  <c r="W42" i="38"/>
  <c r="AJ42" i="38"/>
  <c r="J42" i="39"/>
  <c r="X42" i="38"/>
  <c r="AK42" i="38"/>
  <c r="K42" i="39"/>
  <c r="Y42" i="38"/>
  <c r="AL42" i="38"/>
  <c r="L42" i="39"/>
  <c r="Z42" i="38"/>
  <c r="AM42" i="38"/>
  <c r="M42" i="39"/>
  <c r="AA42" i="38"/>
  <c r="AN42" i="38"/>
  <c r="N42" i="39"/>
  <c r="BO42" i="37"/>
  <c r="JB42" i="37"/>
  <c r="B43" i="2"/>
  <c r="C42" i="37"/>
  <c r="BP42" i="37"/>
  <c r="EC42" i="37"/>
  <c r="GP42" i="37"/>
  <c r="JC42" i="37"/>
  <c r="C43" i="2"/>
  <c r="D42" i="37"/>
  <c r="BQ42" i="37"/>
  <c r="ED42" i="37"/>
  <c r="GQ42" i="37"/>
  <c r="JD42" i="37"/>
  <c r="D43" i="2"/>
  <c r="E42" i="37"/>
  <c r="BR42" i="37"/>
  <c r="EE42" i="37"/>
  <c r="GR42" i="37"/>
  <c r="JE42" i="37"/>
  <c r="E43" i="2"/>
  <c r="F42" i="37"/>
  <c r="BS42" i="37"/>
  <c r="EF42" i="37"/>
  <c r="GS42" i="37"/>
  <c r="JF42" i="37"/>
  <c r="F43" i="2"/>
  <c r="G42" i="37"/>
  <c r="BT42" i="37"/>
  <c r="EG42" i="37"/>
  <c r="GT42" i="37"/>
  <c r="JG42" i="37"/>
  <c r="G43" i="2"/>
  <c r="H42" i="37"/>
  <c r="BU42" i="37"/>
  <c r="EH42" i="37"/>
  <c r="GU42" i="37"/>
  <c r="JH42" i="37"/>
  <c r="H43" i="2"/>
  <c r="I42" i="37"/>
  <c r="BV42" i="37"/>
  <c r="GV42" i="37"/>
  <c r="JI42" i="37"/>
  <c r="I43" i="2"/>
  <c r="J42" i="37"/>
  <c r="BW42" i="37"/>
  <c r="EJ42" i="37"/>
  <c r="GW42" i="37"/>
  <c r="JJ42" i="37"/>
  <c r="J43" i="2"/>
  <c r="K42" i="37"/>
  <c r="BX42" i="37"/>
  <c r="EK42" i="37"/>
  <c r="GX42" i="37"/>
  <c r="JK42" i="37"/>
  <c r="K43" i="2"/>
  <c r="L42" i="37"/>
  <c r="BY42" i="37"/>
  <c r="EL42" i="37"/>
  <c r="GY42" i="37"/>
  <c r="JL42" i="37"/>
  <c r="L43" i="2"/>
  <c r="M42" i="37"/>
  <c r="BZ42" i="37"/>
  <c r="EM42" i="37"/>
  <c r="GZ42" i="37"/>
  <c r="JM42" i="37"/>
  <c r="M43" i="2"/>
  <c r="N42" i="37"/>
  <c r="CA42" i="37"/>
  <c r="EN42" i="37"/>
  <c r="HA42" i="37"/>
  <c r="JN42" i="37"/>
  <c r="N43" i="2"/>
  <c r="O42" i="37"/>
  <c r="B42" i="38"/>
  <c r="BQ42" i="2"/>
  <c r="DC42" i="2"/>
  <c r="DD42" i="2"/>
  <c r="O42" i="39"/>
  <c r="C42" i="38"/>
  <c r="P42" i="39"/>
  <c r="D42" i="38"/>
  <c r="Q42" i="39"/>
  <c r="E42" i="38"/>
  <c r="R42" i="39"/>
  <c r="F42" i="38"/>
  <c r="S42" i="39"/>
  <c r="G42" i="38"/>
  <c r="T42" i="39"/>
  <c r="H42" i="38"/>
  <c r="U42" i="39"/>
  <c r="I42" i="38"/>
  <c r="V42" i="39"/>
  <c r="J42" i="38"/>
  <c r="W42" i="39"/>
  <c r="K42" i="38"/>
  <c r="X42" i="39"/>
  <c r="L42" i="38"/>
  <c r="Y42" i="39"/>
  <c r="M42" i="38"/>
  <c r="Z42" i="39"/>
  <c r="N42" i="38"/>
  <c r="AA42" i="39"/>
  <c r="CB42" i="37"/>
  <c r="JO42" i="37"/>
  <c r="O43" i="2"/>
  <c r="P42" i="37"/>
  <c r="CC42" i="37"/>
  <c r="EP42" i="37"/>
  <c r="HC42" i="37"/>
  <c r="JP42" i="37"/>
  <c r="P43" i="2"/>
  <c r="Q42" i="37"/>
  <c r="CD42" i="37"/>
  <c r="EQ42" i="37"/>
  <c r="HD42" i="37"/>
  <c r="JQ42" i="37"/>
  <c r="Q43" i="2"/>
  <c r="R42" i="37"/>
  <c r="CE42" i="37"/>
  <c r="ER42" i="37"/>
  <c r="HE42" i="37"/>
  <c r="JR42" i="37"/>
  <c r="R43" i="2"/>
  <c r="S42" i="37"/>
  <c r="CF42" i="37"/>
  <c r="ES42" i="37"/>
  <c r="HF42" i="37"/>
  <c r="JS42" i="37"/>
  <c r="S43" i="2"/>
  <c r="T42" i="37"/>
  <c r="CG42" i="37"/>
  <c r="ET42" i="37"/>
  <c r="HG42" i="37"/>
  <c r="JT42" i="37"/>
  <c r="T43" i="2"/>
  <c r="U42" i="37"/>
  <c r="CH42" i="37"/>
  <c r="EU42" i="37"/>
  <c r="HH42" i="37"/>
  <c r="JU42" i="37"/>
  <c r="U43" i="2"/>
  <c r="V42" i="37"/>
  <c r="CI42" i="37"/>
  <c r="HI42" i="37"/>
  <c r="JV42" i="37"/>
  <c r="V43" i="2"/>
  <c r="W42" i="37"/>
  <c r="CJ42" i="37"/>
  <c r="EW42" i="37"/>
  <c r="HJ42" i="37"/>
  <c r="JW42" i="37"/>
  <c r="W43" i="2"/>
  <c r="X42" i="37"/>
  <c r="CK42" i="37"/>
  <c r="EX42" i="37"/>
  <c r="HK42" i="37"/>
  <c r="JX42" i="37"/>
  <c r="X43" i="2"/>
  <c r="Y42" i="37"/>
  <c r="CL42" i="37"/>
  <c r="EY42" i="37"/>
  <c r="HL42" i="37"/>
  <c r="JY42" i="37"/>
  <c r="Y43" i="2"/>
  <c r="Z42" i="37"/>
  <c r="CM42" i="37"/>
  <c r="EZ42" i="37"/>
  <c r="HM42" i="37"/>
  <c r="JZ42" i="37"/>
  <c r="Z43" i="2"/>
  <c r="AA42" i="37"/>
  <c r="CN42" i="37"/>
  <c r="FA42" i="37"/>
  <c r="HN42" i="37"/>
  <c r="KA42" i="37"/>
  <c r="AA43" i="2"/>
  <c r="AB42" i="37"/>
  <c r="AB42" i="39"/>
  <c r="AC42" i="39"/>
  <c r="AD42" i="39"/>
  <c r="AE42" i="39"/>
  <c r="AF42" i="39"/>
  <c r="AG42" i="39"/>
  <c r="AH42" i="39"/>
  <c r="AI42" i="39"/>
  <c r="AJ42" i="39"/>
  <c r="AK42" i="39"/>
  <c r="AL42" i="39"/>
  <c r="AM42" i="39"/>
  <c r="AN42" i="39"/>
  <c r="CO42" i="37"/>
  <c r="KB42" i="37"/>
  <c r="AB43" i="2"/>
  <c r="AC42" i="37"/>
  <c r="CP42" i="37"/>
  <c r="FC42" i="37"/>
  <c r="HP42" i="37"/>
  <c r="KC42" i="37"/>
  <c r="AC43" i="2"/>
  <c r="AD42" i="37"/>
  <c r="CQ42" i="37"/>
  <c r="FD42" i="37"/>
  <c r="HQ42" i="37"/>
  <c r="KD42" i="37"/>
  <c r="AD43" i="2"/>
  <c r="AE42" i="37"/>
  <c r="CR42" i="37"/>
  <c r="FE42" i="37"/>
  <c r="HR42" i="37"/>
  <c r="KE42" i="37"/>
  <c r="AE43" i="2"/>
  <c r="AF42" i="37"/>
  <c r="CS42" i="37"/>
  <c r="FF42" i="37"/>
  <c r="HS42" i="37"/>
  <c r="KF42" i="37"/>
  <c r="AF43" i="2"/>
  <c r="AG42" i="37"/>
  <c r="CT42" i="37"/>
  <c r="FG42" i="37"/>
  <c r="HT42" i="37"/>
  <c r="KG42" i="37"/>
  <c r="AG43" i="2"/>
  <c r="AH42" i="37"/>
  <c r="CU42" i="37"/>
  <c r="FH42" i="37"/>
  <c r="HU42" i="37"/>
  <c r="KH42" i="37"/>
  <c r="AH43" i="2"/>
  <c r="AI42" i="37"/>
  <c r="CV42" i="37"/>
  <c r="HV42" i="37"/>
  <c r="KI42" i="37"/>
  <c r="AI43" i="2"/>
  <c r="AJ42" i="37"/>
  <c r="CW42" i="37"/>
  <c r="FJ42" i="37"/>
  <c r="HW42" i="37"/>
  <c r="KJ42" i="37"/>
  <c r="AJ43" i="2"/>
  <c r="AK42" i="37"/>
  <c r="CX42" i="37"/>
  <c r="FK42" i="37"/>
  <c r="HX42" i="37"/>
  <c r="KK42" i="37"/>
  <c r="AK43" i="2"/>
  <c r="AL42" i="37"/>
  <c r="CY42" i="37"/>
  <c r="FL42" i="37"/>
  <c r="HY42" i="37"/>
  <c r="KL42" i="37"/>
  <c r="AL43" i="2"/>
  <c r="AM42" i="37"/>
  <c r="CZ42" i="37"/>
  <c r="FM42" i="37"/>
  <c r="HZ42" i="37"/>
  <c r="KM42" i="37"/>
  <c r="AM43" i="2"/>
  <c r="AN42" i="37"/>
  <c r="DA42" i="37"/>
  <c r="FN42" i="37"/>
  <c r="IA42" i="37"/>
  <c r="KN42" i="37"/>
  <c r="AN43" i="2"/>
  <c r="AO42" i="37"/>
  <c r="AO42" i="38"/>
  <c r="AO42" i="39"/>
  <c r="AP42" i="38"/>
  <c r="AP42" i="39"/>
  <c r="AQ42" i="38"/>
  <c r="AQ42" i="39"/>
  <c r="AR42" i="38"/>
  <c r="AR42" i="39"/>
  <c r="AS42" i="38"/>
  <c r="AS42" i="39"/>
  <c r="AT42" i="38"/>
  <c r="AT42" i="39"/>
  <c r="AU42" i="38"/>
  <c r="AU42" i="39"/>
  <c r="AV42" i="38"/>
  <c r="AV42" i="39"/>
  <c r="AW42" i="38"/>
  <c r="AW42" i="39"/>
  <c r="AX42" i="38"/>
  <c r="AX42" i="39"/>
  <c r="AY42" i="38"/>
  <c r="AY42" i="39"/>
  <c r="AZ42" i="38"/>
  <c r="AZ42" i="39"/>
  <c r="BA42" i="38"/>
  <c r="BA42" i="39"/>
  <c r="DB42" i="37"/>
  <c r="AO43" i="2"/>
  <c r="AP42" i="37"/>
  <c r="DC42" i="37"/>
  <c r="FP42" i="37"/>
  <c r="IC42" i="37"/>
  <c r="AP43" i="2"/>
  <c r="AQ42" i="37"/>
  <c r="DD42" i="37"/>
  <c r="FQ42" i="37"/>
  <c r="ID42" i="37"/>
  <c r="AQ43" i="2"/>
  <c r="AR42" i="37"/>
  <c r="DE42" i="37"/>
  <c r="FR42" i="37"/>
  <c r="IE42" i="37"/>
  <c r="AR43" i="2"/>
  <c r="AS42" i="37"/>
  <c r="DF42" i="37"/>
  <c r="FS42" i="37"/>
  <c r="IF42" i="37"/>
  <c r="AS43" i="2"/>
  <c r="AT42" i="37"/>
  <c r="DG42" i="37"/>
  <c r="FT42" i="37"/>
  <c r="IG42" i="37"/>
  <c r="AT43" i="2"/>
  <c r="AU42" i="37"/>
  <c r="DH42" i="37"/>
  <c r="FU42" i="37"/>
  <c r="IH42" i="37"/>
  <c r="AU43" i="2"/>
  <c r="AV42" i="37"/>
  <c r="DI42" i="37"/>
  <c r="II42" i="37"/>
  <c r="AV43" i="2"/>
  <c r="AW42" i="37"/>
  <c r="DJ42" i="37"/>
  <c r="FW42" i="37"/>
  <c r="IJ42" i="37"/>
  <c r="AW43" i="2"/>
  <c r="AX42" i="37"/>
  <c r="DK42" i="37"/>
  <c r="FX42" i="37"/>
  <c r="IK42" i="37"/>
  <c r="AX43" i="2"/>
  <c r="AY42" i="37"/>
  <c r="DL42" i="37"/>
  <c r="FY42" i="37"/>
  <c r="IL42" i="37"/>
  <c r="AY43" i="2"/>
  <c r="AZ42" i="37"/>
  <c r="DM42" i="37"/>
  <c r="FZ42" i="37"/>
  <c r="IM42" i="37"/>
  <c r="AZ43" i="2"/>
  <c r="BA42" i="37"/>
  <c r="DN42" i="37"/>
  <c r="GA42" i="37"/>
  <c r="IN42" i="37"/>
  <c r="BA43" i="2"/>
  <c r="BC42" i="37"/>
  <c r="DP42" i="37"/>
  <c r="GC42" i="37"/>
  <c r="IP42" i="37"/>
  <c r="LC42" i="37"/>
  <c r="BC43" i="2"/>
  <c r="BD42" i="37"/>
  <c r="DQ42" i="37"/>
  <c r="GD42" i="37"/>
  <c r="IQ42" i="37"/>
  <c r="LD42" i="37"/>
  <c r="BD43" i="2"/>
  <c r="BE42" i="37"/>
  <c r="DR42" i="37"/>
  <c r="GE42" i="37"/>
  <c r="IR42" i="37"/>
  <c r="LE42" i="37"/>
  <c r="BE43" i="2"/>
  <c r="BF42" i="37"/>
  <c r="DS42" i="37"/>
  <c r="GF42" i="37"/>
  <c r="IS42" i="37"/>
  <c r="LF42" i="37"/>
  <c r="BF43" i="2"/>
  <c r="BG42" i="37"/>
  <c r="DT42" i="37"/>
  <c r="GG42" i="37"/>
  <c r="IT42" i="37"/>
  <c r="LG42" i="37"/>
  <c r="BG43" i="2"/>
  <c r="BH42" i="37"/>
  <c r="DU42" i="37"/>
  <c r="GH42" i="37"/>
  <c r="IU42" i="37"/>
  <c r="LH42" i="37"/>
  <c r="BH43" i="2"/>
  <c r="BI42" i="37"/>
  <c r="DV42" i="37"/>
  <c r="IV42" i="37"/>
  <c r="LI42" i="37"/>
  <c r="BI43" i="2"/>
  <c r="BJ42" i="37"/>
  <c r="DW42" i="37"/>
  <c r="GJ42" i="37"/>
  <c r="IW42" i="37"/>
  <c r="LJ42" i="37"/>
  <c r="BJ43" i="2"/>
  <c r="BK42" i="37"/>
  <c r="DX42" i="37"/>
  <c r="GK42" i="37"/>
  <c r="IX42" i="37"/>
  <c r="LK42" i="37"/>
  <c r="BK43" i="2"/>
  <c r="BL42" i="37"/>
  <c r="DY42" i="37"/>
  <c r="GL42" i="37"/>
  <c r="IY42" i="37"/>
  <c r="LL42" i="37"/>
  <c r="BL43" i="2"/>
  <c r="BM42" i="37"/>
  <c r="DZ42" i="37"/>
  <c r="GM42" i="37"/>
  <c r="IZ42" i="37"/>
  <c r="LM42" i="37"/>
  <c r="BM43" i="2"/>
  <c r="BN42" i="37"/>
  <c r="EA42" i="37"/>
  <c r="GN42" i="37"/>
  <c r="JA42" i="37"/>
  <c r="LN42" i="37"/>
  <c r="BN43" i="2"/>
  <c r="BO43" i="2"/>
  <c r="BB43" i="37"/>
  <c r="BB43" i="38"/>
  <c r="BB43" i="39"/>
  <c r="BC43" i="38"/>
  <c r="BC43" i="39"/>
  <c r="BD43" i="38"/>
  <c r="BD43" i="39"/>
  <c r="BE43" i="38"/>
  <c r="BE43" i="39"/>
  <c r="BF43" i="38"/>
  <c r="BF43" i="39"/>
  <c r="BG43" i="38"/>
  <c r="BG43" i="39"/>
  <c r="BH43" i="38"/>
  <c r="BH43" i="39"/>
  <c r="BI43" i="38"/>
  <c r="BI43" i="39"/>
  <c r="BJ43" i="38"/>
  <c r="BJ43" i="39"/>
  <c r="BK43" i="38"/>
  <c r="BK43" i="39"/>
  <c r="BL43" i="38"/>
  <c r="BL43" i="39"/>
  <c r="BM43" i="38"/>
  <c r="BM43" i="39"/>
  <c r="BN43" i="38"/>
  <c r="BN43" i="39"/>
  <c r="DO43" i="37"/>
  <c r="LB43" i="37"/>
  <c r="BB44" i="2"/>
  <c r="BC43" i="37"/>
  <c r="DP43" i="37"/>
  <c r="GC43" i="37"/>
  <c r="IP43" i="37"/>
  <c r="LC43" i="37"/>
  <c r="BC44" i="2"/>
  <c r="BD43" i="37"/>
  <c r="DQ43" i="37"/>
  <c r="GD43" i="37"/>
  <c r="IQ43" i="37"/>
  <c r="LD43" i="37"/>
  <c r="BD44" i="2"/>
  <c r="BE43" i="37"/>
  <c r="DR43" i="37"/>
  <c r="GE43" i="37"/>
  <c r="IR43" i="37"/>
  <c r="LE43" i="37"/>
  <c r="BE44" i="2"/>
  <c r="BF43" i="37"/>
  <c r="DS43" i="37"/>
  <c r="GF43" i="37"/>
  <c r="IS43" i="37"/>
  <c r="LF43" i="37"/>
  <c r="BF44" i="2"/>
  <c r="BG43" i="37"/>
  <c r="DT43" i="37"/>
  <c r="GG43" i="37"/>
  <c r="IT43" i="37"/>
  <c r="LG43" i="37"/>
  <c r="BG44" i="2"/>
  <c r="BH43" i="37"/>
  <c r="DU43" i="37"/>
  <c r="GH43" i="37"/>
  <c r="IU43" i="37"/>
  <c r="LH43" i="37"/>
  <c r="BH44" i="2"/>
  <c r="BI43" i="37"/>
  <c r="DV43" i="37"/>
  <c r="IV43" i="37"/>
  <c r="LI43" i="37"/>
  <c r="BI44" i="2"/>
  <c r="BJ43" i="37"/>
  <c r="DW43" i="37"/>
  <c r="GJ43" i="37"/>
  <c r="IW43" i="37"/>
  <c r="LJ43" i="37"/>
  <c r="BJ44" i="2"/>
  <c r="BK43" i="37"/>
  <c r="DX43" i="37"/>
  <c r="GK43" i="37"/>
  <c r="IX43" i="37"/>
  <c r="LK43" i="37"/>
  <c r="BK44" i="2"/>
  <c r="BL43" i="37"/>
  <c r="DY43" i="37"/>
  <c r="GL43" i="37"/>
  <c r="IY43" i="37"/>
  <c r="LL43" i="37"/>
  <c r="BL44" i="2"/>
  <c r="BM43" i="37"/>
  <c r="DZ43" i="37"/>
  <c r="GM43" i="37"/>
  <c r="IZ43" i="37"/>
  <c r="LM43" i="37"/>
  <c r="BM44" i="2"/>
  <c r="BN43" i="37"/>
  <c r="EA43" i="37"/>
  <c r="GN43" i="37"/>
  <c r="JA43" i="37"/>
  <c r="LN43" i="37"/>
  <c r="BN44" i="2"/>
  <c r="BB44" i="38"/>
  <c r="BB44" i="39"/>
  <c r="BC44" i="38"/>
  <c r="BC44" i="39"/>
  <c r="BD44" i="38"/>
  <c r="BD44" i="39"/>
  <c r="BE44" i="38"/>
  <c r="BE44" i="39"/>
  <c r="BF44" i="38"/>
  <c r="BF44" i="39"/>
  <c r="BG44" i="38"/>
  <c r="BG44" i="39"/>
  <c r="BH44" i="38"/>
  <c r="BH44" i="39"/>
  <c r="BI44" i="38"/>
  <c r="BI44" i="39"/>
  <c r="BJ44" i="38"/>
  <c r="BJ44" i="39"/>
  <c r="BK44" i="38"/>
  <c r="BK44" i="39"/>
  <c r="BL44" i="38"/>
  <c r="BL44" i="39"/>
  <c r="BM44" i="38"/>
  <c r="BM44" i="39"/>
  <c r="BN44" i="38"/>
  <c r="BN44" i="39"/>
  <c r="DO44" i="37"/>
  <c r="B43" i="37"/>
  <c r="O43" i="38"/>
  <c r="AB43" i="38"/>
  <c r="BP43" i="2"/>
  <c r="DE43" i="2"/>
  <c r="DG43" i="2"/>
  <c r="B43" i="39"/>
  <c r="P43" i="38"/>
  <c r="AC43" i="38"/>
  <c r="C43" i="39"/>
  <c r="Q43" i="38"/>
  <c r="AD43" i="38"/>
  <c r="D43" i="39"/>
  <c r="R43" i="38"/>
  <c r="AE43" i="38"/>
  <c r="E43" i="39"/>
  <c r="S43" i="38"/>
  <c r="AF43" i="38"/>
  <c r="F43" i="39"/>
  <c r="T43" i="38"/>
  <c r="AG43" i="38"/>
  <c r="G43" i="39"/>
  <c r="U43" i="38"/>
  <c r="AH43" i="38"/>
  <c r="H43" i="39"/>
  <c r="V43" i="38"/>
  <c r="AI43" i="38"/>
  <c r="I43" i="39"/>
  <c r="W43" i="38"/>
  <c r="AJ43" i="38"/>
  <c r="J43" i="39"/>
  <c r="X43" i="38"/>
  <c r="AK43" i="38"/>
  <c r="K43" i="39"/>
  <c r="Y43" i="38"/>
  <c r="AL43" i="38"/>
  <c r="L43" i="39"/>
  <c r="Z43" i="38"/>
  <c r="AM43" i="38"/>
  <c r="M43" i="39"/>
  <c r="AA43" i="38"/>
  <c r="AN43" i="38"/>
  <c r="N43" i="39"/>
  <c r="BO43" i="37"/>
  <c r="JB43" i="37"/>
  <c r="B44" i="2"/>
  <c r="C43" i="37"/>
  <c r="BP43" i="37"/>
  <c r="EC43" i="37"/>
  <c r="GP43" i="37"/>
  <c r="JC43" i="37"/>
  <c r="C44" i="2"/>
  <c r="D43" i="37"/>
  <c r="BQ43" i="37"/>
  <c r="ED43" i="37"/>
  <c r="GQ43" i="37"/>
  <c r="JD43" i="37"/>
  <c r="D44" i="2"/>
  <c r="E43" i="37"/>
  <c r="BR43" i="37"/>
  <c r="EE43" i="37"/>
  <c r="GR43" i="37"/>
  <c r="JE43" i="37"/>
  <c r="E44" i="2"/>
  <c r="F43" i="37"/>
  <c r="BS43" i="37"/>
  <c r="EF43" i="37"/>
  <c r="GS43" i="37"/>
  <c r="JF43" i="37"/>
  <c r="F44" i="2"/>
  <c r="G43" i="37"/>
  <c r="BT43" i="37"/>
  <c r="EG43" i="37"/>
  <c r="GT43" i="37"/>
  <c r="JG43" i="37"/>
  <c r="G44" i="2"/>
  <c r="H43" i="37"/>
  <c r="BU43" i="37"/>
  <c r="EH43" i="37"/>
  <c r="GU43" i="37"/>
  <c r="JH43" i="37"/>
  <c r="H44" i="2"/>
  <c r="I43" i="37"/>
  <c r="BV43" i="37"/>
  <c r="GV43" i="37"/>
  <c r="JI43" i="37"/>
  <c r="I44" i="2"/>
  <c r="J43" i="37"/>
  <c r="BW43" i="37"/>
  <c r="EJ43" i="37"/>
  <c r="GW43" i="37"/>
  <c r="JJ43" i="37"/>
  <c r="J44" i="2"/>
  <c r="K43" i="37"/>
  <c r="BX43" i="37"/>
  <c r="EK43" i="37"/>
  <c r="GX43" i="37"/>
  <c r="JK43" i="37"/>
  <c r="K44" i="2"/>
  <c r="L43" i="37"/>
  <c r="BY43" i="37"/>
  <c r="EL43" i="37"/>
  <c r="GY43" i="37"/>
  <c r="JL43" i="37"/>
  <c r="L44" i="2"/>
  <c r="M43" i="37"/>
  <c r="BZ43" i="37"/>
  <c r="EM43" i="37"/>
  <c r="GZ43" i="37"/>
  <c r="JM43" i="37"/>
  <c r="M44" i="2"/>
  <c r="N43" i="37"/>
  <c r="CA43" i="37"/>
  <c r="EN43" i="37"/>
  <c r="HA43" i="37"/>
  <c r="JN43" i="37"/>
  <c r="N44" i="2"/>
  <c r="O43" i="37"/>
  <c r="B43" i="38"/>
  <c r="BQ43" i="2"/>
  <c r="DC43" i="2"/>
  <c r="DD43" i="2"/>
  <c r="O43" i="39"/>
  <c r="C43" i="38"/>
  <c r="P43" i="39"/>
  <c r="D43" i="38"/>
  <c r="Q43" i="39"/>
  <c r="E43" i="38"/>
  <c r="R43" i="39"/>
  <c r="F43" i="38"/>
  <c r="S43" i="39"/>
  <c r="G43" i="38"/>
  <c r="T43" i="39"/>
  <c r="H43" i="38"/>
  <c r="U43" i="39"/>
  <c r="I43" i="38"/>
  <c r="V43" i="39"/>
  <c r="J43" i="38"/>
  <c r="W43" i="39"/>
  <c r="K43" i="38"/>
  <c r="X43" i="39"/>
  <c r="L43" i="38"/>
  <c r="Y43" i="39"/>
  <c r="M43" i="38"/>
  <c r="Z43" i="39"/>
  <c r="N43" i="38"/>
  <c r="AA43" i="39"/>
  <c r="CB43" i="37"/>
  <c r="JO43" i="37"/>
  <c r="O44" i="2"/>
  <c r="P43" i="37"/>
  <c r="CC43" i="37"/>
  <c r="EP43" i="37"/>
  <c r="HC43" i="37"/>
  <c r="JP43" i="37"/>
  <c r="P44" i="2"/>
  <c r="Q43" i="37"/>
  <c r="CD43" i="37"/>
  <c r="EQ43" i="37"/>
  <c r="HD43" i="37"/>
  <c r="JQ43" i="37"/>
  <c r="Q44" i="2"/>
  <c r="R43" i="37"/>
  <c r="CE43" i="37"/>
  <c r="ER43" i="37"/>
  <c r="HE43" i="37"/>
  <c r="JR43" i="37"/>
  <c r="R44" i="2"/>
  <c r="S43" i="37"/>
  <c r="CF43" i="37"/>
  <c r="ES43" i="37"/>
  <c r="HF43" i="37"/>
  <c r="JS43" i="37"/>
  <c r="S44" i="2"/>
  <c r="T43" i="37"/>
  <c r="CG43" i="37"/>
  <c r="ET43" i="37"/>
  <c r="HG43" i="37"/>
  <c r="JT43" i="37"/>
  <c r="T44" i="2"/>
  <c r="U43" i="37"/>
  <c r="CH43" i="37"/>
  <c r="EU43" i="37"/>
  <c r="HH43" i="37"/>
  <c r="JU43" i="37"/>
  <c r="U44" i="2"/>
  <c r="V43" i="37"/>
  <c r="CI43" i="37"/>
  <c r="HI43" i="37"/>
  <c r="JV43" i="37"/>
  <c r="V44" i="2"/>
  <c r="W43" i="37"/>
  <c r="CJ43" i="37"/>
  <c r="EW43" i="37"/>
  <c r="HJ43" i="37"/>
  <c r="JW43" i="37"/>
  <c r="W44" i="2"/>
  <c r="X43" i="37"/>
  <c r="CK43" i="37"/>
  <c r="EX43" i="37"/>
  <c r="HK43" i="37"/>
  <c r="JX43" i="37"/>
  <c r="X44" i="2"/>
  <c r="Y43" i="37"/>
  <c r="CL43" i="37"/>
  <c r="EY43" i="37"/>
  <c r="HL43" i="37"/>
  <c r="JY43" i="37"/>
  <c r="Y44" i="2"/>
  <c r="Z43" i="37"/>
  <c r="CM43" i="37"/>
  <c r="EZ43" i="37"/>
  <c r="HM43" i="37"/>
  <c r="JZ43" i="37"/>
  <c r="Z44" i="2"/>
  <c r="AA43" i="37"/>
  <c r="CN43" i="37"/>
  <c r="FA43" i="37"/>
  <c r="HN43" i="37"/>
  <c r="KA43" i="37"/>
  <c r="AA44" i="2"/>
  <c r="AB43" i="37"/>
  <c r="AB43" i="39"/>
  <c r="AC43" i="39"/>
  <c r="AD43" i="39"/>
  <c r="AE43" i="39"/>
  <c r="AF43" i="39"/>
  <c r="AG43" i="39"/>
  <c r="AH43" i="39"/>
  <c r="AI43" i="39"/>
  <c r="AJ43" i="39"/>
  <c r="AK43" i="39"/>
  <c r="AL43" i="39"/>
  <c r="AM43" i="39"/>
  <c r="AN43" i="39"/>
  <c r="CO43" i="37"/>
  <c r="KB43" i="37"/>
  <c r="AB44" i="2"/>
  <c r="AC43" i="37"/>
  <c r="CP43" i="37"/>
  <c r="FC43" i="37"/>
  <c r="HP43" i="37"/>
  <c r="KC43" i="37"/>
  <c r="AC44" i="2"/>
  <c r="AD43" i="37"/>
  <c r="CQ43" i="37"/>
  <c r="FD43" i="37"/>
  <c r="HQ43" i="37"/>
  <c r="KD43" i="37"/>
  <c r="AD44" i="2"/>
  <c r="AE43" i="37"/>
  <c r="CR43" i="37"/>
  <c r="FE43" i="37"/>
  <c r="HR43" i="37"/>
  <c r="KE43" i="37"/>
  <c r="AE44" i="2"/>
  <c r="AF43" i="37"/>
  <c r="CS43" i="37"/>
  <c r="FF43" i="37"/>
  <c r="HS43" i="37"/>
  <c r="KF43" i="37"/>
  <c r="AF44" i="2"/>
  <c r="AG43" i="37"/>
  <c r="CT43" i="37"/>
  <c r="FG43" i="37"/>
  <c r="HT43" i="37"/>
  <c r="KG43" i="37"/>
  <c r="AG44" i="2"/>
  <c r="AH43" i="37"/>
  <c r="CU43" i="37"/>
  <c r="FH43" i="37"/>
  <c r="HU43" i="37"/>
  <c r="KH43" i="37"/>
  <c r="AH44" i="2"/>
  <c r="AI43" i="37"/>
  <c r="CV43" i="37"/>
  <c r="HV43" i="37"/>
  <c r="KI43" i="37"/>
  <c r="AI44" i="2"/>
  <c r="AJ43" i="37"/>
  <c r="CW43" i="37"/>
  <c r="FJ43" i="37"/>
  <c r="HW43" i="37"/>
  <c r="KJ43" i="37"/>
  <c r="AJ44" i="2"/>
  <c r="AK43" i="37"/>
  <c r="CX43" i="37"/>
  <c r="FK43" i="37"/>
  <c r="HX43" i="37"/>
  <c r="KK43" i="37"/>
  <c r="AK44" i="2"/>
  <c r="AL43" i="37"/>
  <c r="CY43" i="37"/>
  <c r="FL43" i="37"/>
  <c r="HY43" i="37"/>
  <c r="KL43" i="37"/>
  <c r="AL44" i="2"/>
  <c r="AM43" i="37"/>
  <c r="CZ43" i="37"/>
  <c r="FM43" i="37"/>
  <c r="HZ43" i="37"/>
  <c r="KM43" i="37"/>
  <c r="AM44" i="2"/>
  <c r="AN43" i="37"/>
  <c r="DA43" i="37"/>
  <c r="FN43" i="37"/>
  <c r="IA43" i="37"/>
  <c r="KN43" i="37"/>
  <c r="AN44" i="2"/>
  <c r="AO43" i="37"/>
  <c r="AO43" i="38"/>
  <c r="AO43" i="39"/>
  <c r="AP43" i="38"/>
  <c r="AP43" i="39"/>
  <c r="AQ43" i="38"/>
  <c r="AQ43" i="39"/>
  <c r="AR43" i="38"/>
  <c r="AR43" i="39"/>
  <c r="AS43" i="38"/>
  <c r="AS43" i="39"/>
  <c r="AT43" i="38"/>
  <c r="AT43" i="39"/>
  <c r="AU43" i="38"/>
  <c r="AU43" i="39"/>
  <c r="AV43" i="38"/>
  <c r="AV43" i="39"/>
  <c r="AW43" i="38"/>
  <c r="AW43" i="39"/>
  <c r="AX43" i="38"/>
  <c r="AX43" i="39"/>
  <c r="AY43" i="38"/>
  <c r="AY43" i="39"/>
  <c r="AZ43" i="38"/>
  <c r="AZ43" i="39"/>
  <c r="BA43" i="38"/>
  <c r="BA43" i="39"/>
  <c r="DB43" i="37"/>
  <c r="AO44" i="2"/>
  <c r="AP43" i="37"/>
  <c r="DC43" i="37"/>
  <c r="FP43" i="37"/>
  <c r="IC43" i="37"/>
  <c r="AP44" i="2"/>
  <c r="AQ43" i="37"/>
  <c r="DD43" i="37"/>
  <c r="FQ43" i="37"/>
  <c r="ID43" i="37"/>
  <c r="AQ44" i="2"/>
  <c r="AR43" i="37"/>
  <c r="DE43" i="37"/>
  <c r="FR43" i="37"/>
  <c r="IE43" i="37"/>
  <c r="AR44" i="2"/>
  <c r="AS43" i="37"/>
  <c r="DF43" i="37"/>
  <c r="FS43" i="37"/>
  <c r="IF43" i="37"/>
  <c r="AS44" i="2"/>
  <c r="AT43" i="37"/>
  <c r="DG43" i="37"/>
  <c r="FT43" i="37"/>
  <c r="IG43" i="37"/>
  <c r="AT44" i="2"/>
  <c r="AU43" i="37"/>
  <c r="DH43" i="37"/>
  <c r="FU43" i="37"/>
  <c r="IH43" i="37"/>
  <c r="AU44" i="2"/>
  <c r="AV43" i="37"/>
  <c r="DI43" i="37"/>
  <c r="II43" i="37"/>
  <c r="AV44" i="2"/>
  <c r="AW43" i="37"/>
  <c r="DJ43" i="37"/>
  <c r="FW43" i="37"/>
  <c r="IJ43" i="37"/>
  <c r="AW44" i="2"/>
  <c r="AX43" i="37"/>
  <c r="DK43" i="37"/>
  <c r="FX43" i="37"/>
  <c r="IK43" i="37"/>
  <c r="AX44" i="2"/>
  <c r="AY43" i="37"/>
  <c r="DL43" i="37"/>
  <c r="FY43" i="37"/>
  <c r="IL43" i="37"/>
  <c r="AY44" i="2"/>
  <c r="AZ43" i="37"/>
  <c r="DM43" i="37"/>
  <c r="FZ43" i="37"/>
  <c r="IM43" i="37"/>
  <c r="AZ44" i="2"/>
  <c r="BA43" i="37"/>
  <c r="DN43" i="37"/>
  <c r="GA43" i="37"/>
  <c r="IN43" i="37"/>
  <c r="BA44" i="2"/>
  <c r="BO44" i="2"/>
  <c r="BB44" i="37"/>
  <c r="LB44" i="37"/>
  <c r="BB45" i="2"/>
  <c r="BC44" i="37"/>
  <c r="DP44" i="37"/>
  <c r="GC44" i="37"/>
  <c r="IP44" i="37"/>
  <c r="LC44" i="37"/>
  <c r="BC45" i="2"/>
  <c r="BD44" i="37"/>
  <c r="DQ44" i="37"/>
  <c r="GD44" i="37"/>
  <c r="IQ44" i="37"/>
  <c r="LD44" i="37"/>
  <c r="BD45" i="2"/>
  <c r="BE44" i="37"/>
  <c r="DR44" i="37"/>
  <c r="GE44" i="37"/>
  <c r="IR44" i="37"/>
  <c r="LE44" i="37"/>
  <c r="BE45" i="2"/>
  <c r="BF44" i="37"/>
  <c r="DS44" i="37"/>
  <c r="GF44" i="37"/>
  <c r="IS44" i="37"/>
  <c r="LF44" i="37"/>
  <c r="BF45" i="2"/>
  <c r="BG44" i="37"/>
  <c r="DT44" i="37"/>
  <c r="GG44" i="37"/>
  <c r="IT44" i="37"/>
  <c r="LG44" i="37"/>
  <c r="BG45" i="2"/>
  <c r="BH44" i="37"/>
  <c r="DU44" i="37"/>
  <c r="GH44" i="37"/>
  <c r="IU44" i="37"/>
  <c r="LH44" i="37"/>
  <c r="BH45" i="2"/>
  <c r="BI44" i="37"/>
  <c r="DV44" i="37"/>
  <c r="IV44" i="37"/>
  <c r="LI44" i="37"/>
  <c r="BI45" i="2"/>
  <c r="BJ44" i="37"/>
  <c r="DW44" i="37"/>
  <c r="GJ44" i="37"/>
  <c r="IW44" i="37"/>
  <c r="LJ44" i="37"/>
  <c r="BJ45" i="2"/>
  <c r="BK44" i="37"/>
  <c r="DX44" i="37"/>
  <c r="GK44" i="37"/>
  <c r="IX44" i="37"/>
  <c r="LK44" i="37"/>
  <c r="BK45" i="2"/>
  <c r="BL44" i="37"/>
  <c r="DY44" i="37"/>
  <c r="GL44" i="37"/>
  <c r="IY44" i="37"/>
  <c r="LL44" i="37"/>
  <c r="BL45" i="2"/>
  <c r="BM44" i="37"/>
  <c r="DZ44" i="37"/>
  <c r="GM44" i="37"/>
  <c r="IZ44" i="37"/>
  <c r="LM44" i="37"/>
  <c r="BM45" i="2"/>
  <c r="BN44" i="37"/>
  <c r="EA44" i="37"/>
  <c r="GN44" i="37"/>
  <c r="JA44" i="37"/>
  <c r="LN44" i="37"/>
  <c r="BN45" i="2"/>
  <c r="BB45" i="38"/>
  <c r="BB45" i="39"/>
  <c r="BC45" i="38"/>
  <c r="BC45" i="39"/>
  <c r="BD45" i="38"/>
  <c r="BD45" i="39"/>
  <c r="BE45" i="38"/>
  <c r="BE45" i="39"/>
  <c r="BF45" i="38"/>
  <c r="BF45" i="39"/>
  <c r="BG45" i="38"/>
  <c r="BG45" i="39"/>
  <c r="BH45" i="38"/>
  <c r="BH45" i="39"/>
  <c r="BI45" i="38"/>
  <c r="BI45" i="39"/>
  <c r="BJ45" i="38"/>
  <c r="BJ45" i="39"/>
  <c r="BK45" i="38"/>
  <c r="BK45" i="39"/>
  <c r="BL45" i="38"/>
  <c r="BL45" i="39"/>
  <c r="BM45" i="38"/>
  <c r="BM45" i="39"/>
  <c r="BN45" i="38"/>
  <c r="BN45" i="39"/>
  <c r="DO45" i="37"/>
  <c r="AO44" i="38"/>
  <c r="AO44" i="39"/>
  <c r="AP44" i="38"/>
  <c r="AP44" i="39"/>
  <c r="AQ44" i="38"/>
  <c r="AQ44" i="39"/>
  <c r="AR44" i="38"/>
  <c r="AR44" i="39"/>
  <c r="AS44" i="38"/>
  <c r="AS44" i="39"/>
  <c r="AT44" i="38"/>
  <c r="AT44" i="39"/>
  <c r="AU44" i="38"/>
  <c r="AU44" i="39"/>
  <c r="AV44" i="38"/>
  <c r="AV44" i="39"/>
  <c r="AW44" i="38"/>
  <c r="AW44" i="39"/>
  <c r="AX44" i="38"/>
  <c r="AX44" i="39"/>
  <c r="AY44" i="38"/>
  <c r="AY44" i="39"/>
  <c r="AZ44" i="38"/>
  <c r="AZ44" i="39"/>
  <c r="BA44" i="38"/>
  <c r="BA44" i="39"/>
  <c r="DB44" i="37"/>
  <c r="AO44" i="37"/>
  <c r="AO45" i="2"/>
  <c r="AP44" i="37"/>
  <c r="DC44" i="37"/>
  <c r="FP44" i="37"/>
  <c r="IC44" i="37"/>
  <c r="AP45" i="2"/>
  <c r="AQ44" i="37"/>
  <c r="DD44" i="37"/>
  <c r="FQ44" i="37"/>
  <c r="ID44" i="37"/>
  <c r="AQ45" i="2"/>
  <c r="AR44" i="37"/>
  <c r="DE44" i="37"/>
  <c r="FR44" i="37"/>
  <c r="IE44" i="37"/>
  <c r="AR45" i="2"/>
  <c r="AS44" i="37"/>
  <c r="DF44" i="37"/>
  <c r="FS44" i="37"/>
  <c r="IF44" i="37"/>
  <c r="AS45" i="2"/>
  <c r="AT44" i="37"/>
  <c r="DG44" i="37"/>
  <c r="FT44" i="37"/>
  <c r="IG44" i="37"/>
  <c r="AT45" i="2"/>
  <c r="AU44" i="37"/>
  <c r="DH44" i="37"/>
  <c r="FU44" i="37"/>
  <c r="IH44" i="37"/>
  <c r="AU45" i="2"/>
  <c r="AV44" i="37"/>
  <c r="DI44" i="37"/>
  <c r="II44" i="37"/>
  <c r="AV45" i="2"/>
  <c r="AW44" i="37"/>
  <c r="DJ44" i="37"/>
  <c r="FW44" i="37"/>
  <c r="IJ44" i="37"/>
  <c r="AW45" i="2"/>
  <c r="AX44" i="37"/>
  <c r="DK44" i="37"/>
  <c r="FX44" i="37"/>
  <c r="IK44" i="37"/>
  <c r="AX45" i="2"/>
  <c r="AY44" i="37"/>
  <c r="DL44" i="37"/>
  <c r="FY44" i="37"/>
  <c r="IL44" i="37"/>
  <c r="AY45" i="2"/>
  <c r="AZ44" i="37"/>
  <c r="DM44" i="37"/>
  <c r="FZ44" i="37"/>
  <c r="IM44" i="37"/>
  <c r="AZ45" i="2"/>
  <c r="BA44" i="37"/>
  <c r="DN44" i="37"/>
  <c r="GA44" i="37"/>
  <c r="IN44" i="37"/>
  <c r="BA45" i="2"/>
  <c r="AO45" i="38"/>
  <c r="AO45" i="39"/>
  <c r="AP45" i="38"/>
  <c r="AP45" i="39"/>
  <c r="AQ45" i="38"/>
  <c r="AQ45" i="39"/>
  <c r="AR45" i="38"/>
  <c r="AR45" i="39"/>
  <c r="AS45" i="38"/>
  <c r="AS45" i="39"/>
  <c r="AT45" i="38"/>
  <c r="AT45" i="39"/>
  <c r="AU45" i="38"/>
  <c r="AU45" i="39"/>
  <c r="AV45" i="38"/>
  <c r="AV45" i="39"/>
  <c r="AW45" i="38"/>
  <c r="AW45" i="39"/>
  <c r="AX45" i="38"/>
  <c r="AX45" i="39"/>
  <c r="AY45" i="38"/>
  <c r="AY45" i="39"/>
  <c r="AZ45" i="38"/>
  <c r="AZ45" i="39"/>
  <c r="BA45" i="38"/>
  <c r="BA45" i="39"/>
  <c r="DB45" i="37"/>
  <c r="B44" i="38"/>
  <c r="AB44" i="39"/>
  <c r="C44" i="38"/>
  <c r="AC44" i="39"/>
  <c r="D44" i="38"/>
  <c r="AD44" i="39"/>
  <c r="E44" i="38"/>
  <c r="AE44" i="39"/>
  <c r="F44" i="38"/>
  <c r="AF44" i="39"/>
  <c r="G44" i="38"/>
  <c r="AG44" i="39"/>
  <c r="H44" i="38"/>
  <c r="AH44" i="39"/>
  <c r="I44" i="38"/>
  <c r="AI44" i="39"/>
  <c r="J44" i="38"/>
  <c r="AJ44" i="39"/>
  <c r="K44" i="38"/>
  <c r="AK44" i="39"/>
  <c r="L44" i="38"/>
  <c r="AL44" i="39"/>
  <c r="M44" i="38"/>
  <c r="AM44" i="39"/>
  <c r="N44" i="38"/>
  <c r="AN44" i="39"/>
  <c r="CO44" i="37"/>
  <c r="B44" i="37"/>
  <c r="O44" i="38"/>
  <c r="AB44" i="38"/>
  <c r="BP44" i="2"/>
  <c r="DE44" i="2"/>
  <c r="DG44" i="2"/>
  <c r="B44" i="39"/>
  <c r="P44" i="38"/>
  <c r="AC44" i="38"/>
  <c r="C44" i="39"/>
  <c r="Q44" i="38"/>
  <c r="AD44" i="38"/>
  <c r="D44" i="39"/>
  <c r="R44" i="38"/>
  <c r="AE44" i="38"/>
  <c r="E44" i="39"/>
  <c r="S44" i="38"/>
  <c r="AF44" i="38"/>
  <c r="F44" i="39"/>
  <c r="T44" i="38"/>
  <c r="AG44" i="38"/>
  <c r="G44" i="39"/>
  <c r="U44" i="38"/>
  <c r="AH44" i="38"/>
  <c r="H44" i="39"/>
  <c r="V44" i="38"/>
  <c r="AI44" i="38"/>
  <c r="I44" i="39"/>
  <c r="W44" i="38"/>
  <c r="AJ44" i="38"/>
  <c r="J44" i="39"/>
  <c r="X44" i="38"/>
  <c r="AK44" i="38"/>
  <c r="K44" i="39"/>
  <c r="Y44" i="38"/>
  <c r="AL44" i="38"/>
  <c r="L44" i="39"/>
  <c r="Z44" i="38"/>
  <c r="AM44" i="38"/>
  <c r="M44" i="39"/>
  <c r="AA44" i="38"/>
  <c r="AN44" i="38"/>
  <c r="N44" i="39"/>
  <c r="BO44" i="37"/>
  <c r="JB44" i="37"/>
  <c r="B45" i="2"/>
  <c r="C44" i="37"/>
  <c r="BP44" i="37"/>
  <c r="EC44" i="37"/>
  <c r="GP44" i="37"/>
  <c r="JC44" i="37"/>
  <c r="C45" i="2"/>
  <c r="D44" i="37"/>
  <c r="BQ44" i="37"/>
  <c r="ED44" i="37"/>
  <c r="GQ44" i="37"/>
  <c r="JD44" i="37"/>
  <c r="D45" i="2"/>
  <c r="E44" i="37"/>
  <c r="BR44" i="37"/>
  <c r="EE44" i="37"/>
  <c r="GR44" i="37"/>
  <c r="JE44" i="37"/>
  <c r="E45" i="2"/>
  <c r="F44" i="37"/>
  <c r="BS44" i="37"/>
  <c r="EF44" i="37"/>
  <c r="GS44" i="37"/>
  <c r="JF44" i="37"/>
  <c r="F45" i="2"/>
  <c r="G44" i="37"/>
  <c r="BT44" i="37"/>
  <c r="EG44" i="37"/>
  <c r="GT44" i="37"/>
  <c r="JG44" i="37"/>
  <c r="G45" i="2"/>
  <c r="H44" i="37"/>
  <c r="BU44" i="37"/>
  <c r="EH44" i="37"/>
  <c r="GU44" i="37"/>
  <c r="JH44" i="37"/>
  <c r="H45" i="2"/>
  <c r="I44" i="37"/>
  <c r="BV44" i="37"/>
  <c r="GV44" i="37"/>
  <c r="JI44" i="37"/>
  <c r="I45" i="2"/>
  <c r="J44" i="37"/>
  <c r="BW44" i="37"/>
  <c r="EJ44" i="37"/>
  <c r="GW44" i="37"/>
  <c r="JJ44" i="37"/>
  <c r="J45" i="2"/>
  <c r="K44" i="37"/>
  <c r="BX44" i="37"/>
  <c r="EK44" i="37"/>
  <c r="GX44" i="37"/>
  <c r="JK44" i="37"/>
  <c r="K45" i="2"/>
  <c r="L44" i="37"/>
  <c r="BY44" i="37"/>
  <c r="EL44" i="37"/>
  <c r="GY44" i="37"/>
  <c r="JL44" i="37"/>
  <c r="L45" i="2"/>
  <c r="M44" i="37"/>
  <c r="BZ44" i="37"/>
  <c r="EM44" i="37"/>
  <c r="GZ44" i="37"/>
  <c r="JM44" i="37"/>
  <c r="M45" i="2"/>
  <c r="N44" i="37"/>
  <c r="CA44" i="37"/>
  <c r="EN44" i="37"/>
  <c r="HA44" i="37"/>
  <c r="JN44" i="37"/>
  <c r="N45" i="2"/>
  <c r="B45" i="38"/>
  <c r="AB45" i="39"/>
  <c r="C45" i="38"/>
  <c r="AC45" i="39"/>
  <c r="D45" i="38"/>
  <c r="AD45" i="39"/>
  <c r="E45" i="38"/>
  <c r="AE45" i="39"/>
  <c r="F45" i="38"/>
  <c r="AF45" i="39"/>
  <c r="G45" i="38"/>
  <c r="AG45" i="39"/>
  <c r="H45" i="38"/>
  <c r="AH45" i="39"/>
  <c r="I45" i="38"/>
  <c r="AI45" i="39"/>
  <c r="J45" i="38"/>
  <c r="AJ45" i="39"/>
  <c r="K45" i="38"/>
  <c r="AK45" i="39"/>
  <c r="L45" i="38"/>
  <c r="AL45" i="39"/>
  <c r="M45" i="38"/>
  <c r="AM45" i="39"/>
  <c r="N45" i="38"/>
  <c r="AN45" i="39"/>
  <c r="AB44" i="37"/>
  <c r="KB44" i="37"/>
  <c r="AB45" i="2"/>
  <c r="CO45" i="37"/>
  <c r="BQ44" i="2"/>
  <c r="DC44" i="2"/>
  <c r="DD44" i="2"/>
  <c r="O44" i="39"/>
  <c r="P44" i="39"/>
  <c r="Q44" i="39"/>
  <c r="R44" i="39"/>
  <c r="S44" i="39"/>
  <c r="T44" i="39"/>
  <c r="U44" i="39"/>
  <c r="V44" i="39"/>
  <c r="W44" i="39"/>
  <c r="X44" i="39"/>
  <c r="Y44" i="39"/>
  <c r="Z44" i="39"/>
  <c r="AA44" i="39"/>
  <c r="CB44" i="37"/>
  <c r="O44" i="37"/>
  <c r="JO44" i="37"/>
  <c r="O45" i="2"/>
  <c r="P44" i="37"/>
  <c r="CC44" i="37"/>
  <c r="EP44" i="37"/>
  <c r="HC44" i="37"/>
  <c r="JP44" i="37"/>
  <c r="P45" i="2"/>
  <c r="Q44" i="37"/>
  <c r="CD44" i="37"/>
  <c r="EQ44" i="37"/>
  <c r="HD44" i="37"/>
  <c r="JQ44" i="37"/>
  <c r="Q45" i="2"/>
  <c r="R44" i="37"/>
  <c r="CE44" i="37"/>
  <c r="ER44" i="37"/>
  <c r="HE44" i="37"/>
  <c r="JR44" i="37"/>
  <c r="R45" i="2"/>
  <c r="S44" i="37"/>
  <c r="CF44" i="37"/>
  <c r="ES44" i="37"/>
  <c r="HF44" i="37"/>
  <c r="JS44" i="37"/>
  <c r="S45" i="2"/>
  <c r="T44" i="37"/>
  <c r="CG44" i="37"/>
  <c r="ET44" i="37"/>
  <c r="HG44" i="37"/>
  <c r="JT44" i="37"/>
  <c r="T45" i="2"/>
  <c r="U44" i="37"/>
  <c r="CH44" i="37"/>
  <c r="EU44" i="37"/>
  <c r="HH44" i="37"/>
  <c r="JU44" i="37"/>
  <c r="U45" i="2"/>
  <c r="V44" i="37"/>
  <c r="CI44" i="37"/>
  <c r="HI44" i="37"/>
  <c r="JV44" i="37"/>
  <c r="V45" i="2"/>
  <c r="W44" i="37"/>
  <c r="CJ44" i="37"/>
  <c r="EW44" i="37"/>
  <c r="HJ44" i="37"/>
  <c r="JW44" i="37"/>
  <c r="W45" i="2"/>
  <c r="X44" i="37"/>
  <c r="CK44" i="37"/>
  <c r="EX44" i="37"/>
  <c r="HK44" i="37"/>
  <c r="JX44" i="37"/>
  <c r="X45" i="2"/>
  <c r="Y44" i="37"/>
  <c r="CL44" i="37"/>
  <c r="EY44" i="37"/>
  <c r="HL44" i="37"/>
  <c r="JY44" i="37"/>
  <c r="Y45" i="2"/>
  <c r="Z44" i="37"/>
  <c r="CM44" i="37"/>
  <c r="EZ44" i="37"/>
  <c r="HM44" i="37"/>
  <c r="JZ44" i="37"/>
  <c r="Z45" i="2"/>
  <c r="AA44" i="37"/>
  <c r="CN44" i="37"/>
  <c r="FA44" i="37"/>
  <c r="HN44" i="37"/>
  <c r="KA44" i="37"/>
  <c r="AA45" i="2"/>
  <c r="BQ45" i="2"/>
  <c r="DC45" i="2"/>
  <c r="DD45" i="2"/>
  <c r="O45" i="39"/>
  <c r="P45" i="39"/>
  <c r="Q45" i="39"/>
  <c r="R45" i="39"/>
  <c r="S45" i="39"/>
  <c r="T45" i="39"/>
  <c r="U45" i="39"/>
  <c r="V45" i="39"/>
  <c r="W45" i="39"/>
  <c r="X45" i="39"/>
  <c r="Y45" i="39"/>
  <c r="Z45" i="39"/>
  <c r="AA45" i="39"/>
  <c r="CB45" i="37"/>
  <c r="O45" i="38"/>
  <c r="AC44" i="37"/>
  <c r="CP44" i="37"/>
  <c r="FC44" i="37"/>
  <c r="HP44" i="37"/>
  <c r="KC44" i="37"/>
  <c r="AC45" i="2"/>
  <c r="AD44" i="37"/>
  <c r="CQ44" i="37"/>
  <c r="FD44" i="37"/>
  <c r="HQ44" i="37"/>
  <c r="KD44" i="37"/>
  <c r="AD45" i="2"/>
  <c r="AE44" i="37"/>
  <c r="CR44" i="37"/>
  <c r="FE44" i="37"/>
  <c r="HR44" i="37"/>
  <c r="KE44" i="37"/>
  <c r="AE45" i="2"/>
  <c r="AF44" i="37"/>
  <c r="CS44" i="37"/>
  <c r="FF44" i="37"/>
  <c r="HS44" i="37"/>
  <c r="KF44" i="37"/>
  <c r="AF45" i="2"/>
  <c r="AG44" i="37"/>
  <c r="CT44" i="37"/>
  <c r="FG44" i="37"/>
  <c r="HT44" i="37"/>
  <c r="KG44" i="37"/>
  <c r="AG45" i="2"/>
  <c r="AH44" i="37"/>
  <c r="CU44" i="37"/>
  <c r="FH44" i="37"/>
  <c r="HU44" i="37"/>
  <c r="KH44" i="37"/>
  <c r="AH45" i="2"/>
  <c r="AI44" i="37"/>
  <c r="CV44" i="37"/>
  <c r="HV44" i="37"/>
  <c r="KI44" i="37"/>
  <c r="AI45" i="2"/>
  <c r="AJ44" i="37"/>
  <c r="CW44" i="37"/>
  <c r="FJ44" i="37"/>
  <c r="HW44" i="37"/>
  <c r="KJ44" i="37"/>
  <c r="AJ45" i="2"/>
  <c r="AK44" i="37"/>
  <c r="CX44" i="37"/>
  <c r="FK44" i="37"/>
  <c r="HX44" i="37"/>
  <c r="KK44" i="37"/>
  <c r="AK45" i="2"/>
  <c r="AL44" i="37"/>
  <c r="CY44" i="37"/>
  <c r="FL44" i="37"/>
  <c r="HY44" i="37"/>
  <c r="KL44" i="37"/>
  <c r="AL45" i="2"/>
  <c r="AM44" i="37"/>
  <c r="CZ44" i="37"/>
  <c r="FM44" i="37"/>
  <c r="HZ44" i="37"/>
  <c r="KM44" i="37"/>
  <c r="AM45" i="2"/>
  <c r="AN44" i="37"/>
  <c r="DA44" i="37"/>
  <c r="FN44" i="37"/>
  <c r="IA44" i="37"/>
  <c r="KN44" i="37"/>
  <c r="AN45" i="2"/>
  <c r="AB45" i="38"/>
  <c r="BP45" i="2"/>
  <c r="DE45" i="2"/>
  <c r="DG45" i="2"/>
  <c r="B45" i="39"/>
  <c r="P45" i="38"/>
  <c r="AC45" i="38"/>
  <c r="C45" i="39"/>
  <c r="Q45" i="38"/>
  <c r="AD45" i="38"/>
  <c r="D45" i="39"/>
  <c r="R45" i="38"/>
  <c r="AE45" i="38"/>
  <c r="E45" i="39"/>
  <c r="S45" i="38"/>
  <c r="AF45" i="38"/>
  <c r="F45" i="39"/>
  <c r="T45" i="38"/>
  <c r="AG45" i="38"/>
  <c r="G45" i="39"/>
  <c r="U45" i="38"/>
  <c r="AH45" i="38"/>
  <c r="H45" i="39"/>
  <c r="V45" i="38"/>
  <c r="AI45" i="38"/>
  <c r="I45" i="39"/>
  <c r="W45" i="38"/>
  <c r="AJ45" i="38"/>
  <c r="J45" i="39"/>
  <c r="X45" i="38"/>
  <c r="AK45" i="38"/>
  <c r="K45" i="39"/>
  <c r="Y45" i="38"/>
  <c r="AL45" i="38"/>
  <c r="L45" i="39"/>
  <c r="Z45" i="38"/>
  <c r="AM45" i="38"/>
  <c r="M45" i="39"/>
  <c r="AA45" i="38"/>
  <c r="AN45" i="38"/>
  <c r="N45" i="39"/>
  <c r="BO45" i="37"/>
  <c r="V35" i="36"/>
  <c r="G60" i="33"/>
  <c r="G61" i="33"/>
  <c r="G62" i="33"/>
  <c r="G63" i="33"/>
  <c r="G59" i="33"/>
  <c r="JC4" i="37"/>
  <c r="JB4" i="37"/>
  <c r="JO4" i="37"/>
  <c r="JP4" i="37"/>
  <c r="JI4" i="37"/>
  <c r="JJ4" i="37"/>
  <c r="JK4" i="37"/>
  <c r="JL4" i="37"/>
  <c r="JM4" i="37"/>
  <c r="JN4" i="37"/>
  <c r="JV4" i="37"/>
  <c r="JW4" i="37"/>
  <c r="JX4" i="37"/>
  <c r="JY4" i="37"/>
  <c r="JZ4" i="37"/>
  <c r="KA4" i="37"/>
  <c r="JD4" i="37"/>
  <c r="D5" i="2"/>
  <c r="JE4" i="37"/>
  <c r="E5" i="2"/>
  <c r="JF4" i="37"/>
  <c r="F5" i="2"/>
  <c r="JG4" i="37"/>
  <c r="G5" i="2"/>
  <c r="JH4" i="37"/>
  <c r="H5" i="2"/>
  <c r="JQ4" i="37"/>
  <c r="Q5" i="2"/>
  <c r="JR4" i="37"/>
  <c r="R5" i="2"/>
  <c r="JS4" i="37"/>
  <c r="S5" i="2"/>
  <c r="JT4" i="37"/>
  <c r="T5" i="2"/>
  <c r="JU4" i="37"/>
  <c r="U5" i="2"/>
  <c r="BQ5" i="37"/>
  <c r="JD5" i="37"/>
  <c r="BR5" i="37"/>
  <c r="EE5" i="37"/>
  <c r="JE5" i="37"/>
  <c r="BS5" i="37"/>
  <c r="EF5" i="37"/>
  <c r="JF5" i="37"/>
  <c r="BT5" i="37"/>
  <c r="EG5" i="37"/>
  <c r="JG5" i="37"/>
  <c r="BU5" i="37"/>
  <c r="EH5" i="37"/>
  <c r="JH5" i="37"/>
  <c r="CD5" i="37"/>
  <c r="JQ5" i="37"/>
  <c r="CE5" i="37"/>
  <c r="ER5" i="37"/>
  <c r="JR5" i="37"/>
  <c r="CF5" i="37"/>
  <c r="ES5" i="37"/>
  <c r="JS5" i="37"/>
  <c r="CG5" i="37"/>
  <c r="ET5" i="37"/>
  <c r="JT5" i="37"/>
  <c r="CH5" i="37"/>
  <c r="EU5" i="37"/>
  <c r="JU5" i="37"/>
  <c r="KD5" i="37"/>
  <c r="KE5" i="37"/>
  <c r="KF5" i="37"/>
  <c r="KG5" i="37"/>
  <c r="KH5" i="37"/>
  <c r="LD5" i="37"/>
  <c r="LE5" i="37"/>
  <c r="LF5" i="37"/>
  <c r="LG5" i="37"/>
  <c r="LH5" i="37"/>
  <c r="BR6" i="2"/>
  <c r="BR7" i="2"/>
  <c r="BR8" i="2"/>
  <c r="J3" i="34"/>
  <c r="I3" i="34"/>
  <c r="H3" i="34"/>
  <c r="H2" i="34"/>
  <c r="J2" i="34"/>
  <c r="I2" i="34"/>
  <c r="G2" i="34"/>
  <c r="K2" i="34"/>
  <c r="E92" i="33"/>
  <c r="BD30" i="36"/>
  <c r="BE30" i="36"/>
  <c r="BF30" i="36"/>
  <c r="BG30" i="36"/>
  <c r="BH30" i="36"/>
  <c r="BC30" i="36"/>
  <c r="AW28" i="36"/>
  <c r="AX28" i="36"/>
  <c r="AY28" i="36"/>
  <c r="AZ28" i="36"/>
  <c r="BA28" i="36"/>
  <c r="AV28" i="36"/>
  <c r="AQ28" i="36"/>
  <c r="AR28" i="36"/>
  <c r="AS28" i="36"/>
  <c r="AT28" i="36"/>
  <c r="AU28" i="36"/>
  <c r="AP28" i="36"/>
  <c r="AQ27" i="36"/>
  <c r="AR27" i="36"/>
  <c r="AS27" i="36"/>
  <c r="AT27" i="36"/>
  <c r="AU27" i="36"/>
  <c r="AP27" i="36"/>
  <c r="AO27" i="36"/>
  <c r="AO29" i="36"/>
  <c r="E7" i="33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AO4" i="38"/>
  <c r="AP4" i="38"/>
  <c r="E38" i="33"/>
  <c r="AP23" i="36"/>
  <c r="AQ4" i="38"/>
  <c r="AQ23" i="36"/>
  <c r="AR4" i="38"/>
  <c r="AR23" i="36"/>
  <c r="AS4" i="38"/>
  <c r="AS23" i="36"/>
  <c r="AT4" i="38"/>
  <c r="AT23" i="36"/>
  <c r="AU4" i="38"/>
  <c r="AU23" i="36"/>
  <c r="AV4" i="38"/>
  <c r="AV23" i="36"/>
  <c r="AW4" i="38"/>
  <c r="AW23" i="36"/>
  <c r="AX4" i="38"/>
  <c r="AX23" i="36"/>
  <c r="AY4" i="38"/>
  <c r="AY23" i="36"/>
  <c r="AZ4" i="38"/>
  <c r="AZ23" i="36"/>
  <c r="BA4" i="38"/>
  <c r="BA23" i="36"/>
  <c r="AO4" i="36"/>
  <c r="AO5" i="36"/>
  <c r="E16" i="33"/>
  <c r="AO3" i="36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E6" i="33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E8" i="33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AO4" i="37"/>
  <c r="D111" i="33"/>
  <c r="AP32" i="36"/>
  <c r="AV33" i="36"/>
  <c r="IC4" i="37"/>
  <c r="AP4" i="36"/>
  <c r="AP5" i="36"/>
  <c r="AP4" i="37"/>
  <c r="AP11" i="36"/>
  <c r="DC4" i="37"/>
  <c r="D112" i="33"/>
  <c r="AQ32" i="36"/>
  <c r="AW33" i="36"/>
  <c r="ID4" i="37"/>
  <c r="AQ4" i="36"/>
  <c r="AQ5" i="36"/>
  <c r="AQ22" i="36"/>
  <c r="AQ4" i="37"/>
  <c r="AQ12" i="36"/>
  <c r="DD4" i="37"/>
  <c r="FQ4" i="37"/>
  <c r="AQ5" i="2"/>
  <c r="D113" i="33"/>
  <c r="AR32" i="36"/>
  <c r="AX33" i="36"/>
  <c r="IE4" i="37"/>
  <c r="AR4" i="36"/>
  <c r="AR5" i="36"/>
  <c r="AR22" i="36"/>
  <c r="AR4" i="37"/>
  <c r="AR13" i="36"/>
  <c r="DE4" i="37"/>
  <c r="FR4" i="37"/>
  <c r="AR5" i="2"/>
  <c r="D114" i="33"/>
  <c r="AS32" i="36"/>
  <c r="AY33" i="36"/>
  <c r="IF4" i="37"/>
  <c r="AS4" i="36"/>
  <c r="AS5" i="36"/>
  <c r="AS22" i="36"/>
  <c r="AS4" i="37"/>
  <c r="AS14" i="36"/>
  <c r="DF4" i="37"/>
  <c r="FS4" i="37"/>
  <c r="AS5" i="2"/>
  <c r="D115" i="33"/>
  <c r="AT32" i="36"/>
  <c r="AZ33" i="36"/>
  <c r="IG4" i="37"/>
  <c r="AT4" i="36"/>
  <c r="AT5" i="36"/>
  <c r="AT22" i="36"/>
  <c r="AT4" i="37"/>
  <c r="AT15" i="36"/>
  <c r="DG4" i="37"/>
  <c r="FT4" i="37"/>
  <c r="AT5" i="2"/>
  <c r="D116" i="33"/>
  <c r="AU32" i="36"/>
  <c r="BA33" i="36"/>
  <c r="IH4" i="37"/>
  <c r="AU4" i="36"/>
  <c r="AU5" i="36"/>
  <c r="AU22" i="36"/>
  <c r="AU4" i="37"/>
  <c r="DH4" i="37"/>
  <c r="FU4" i="37"/>
  <c r="AU5" i="2"/>
  <c r="II4" i="37"/>
  <c r="AV4" i="36"/>
  <c r="AV5" i="36"/>
  <c r="AV4" i="37"/>
  <c r="IJ4" i="37"/>
  <c r="AW4" i="36"/>
  <c r="AW5" i="36"/>
  <c r="IK4" i="37"/>
  <c r="AX4" i="36"/>
  <c r="AX5" i="36"/>
  <c r="IL4" i="37"/>
  <c r="AY4" i="36"/>
  <c r="AY5" i="36"/>
  <c r="IM4" i="37"/>
  <c r="AZ4" i="36"/>
  <c r="AZ5" i="36"/>
  <c r="IN4" i="37"/>
  <c r="BA4" i="36"/>
  <c r="BA5" i="36"/>
  <c r="DN4" i="37"/>
  <c r="AC25" i="36"/>
  <c r="AC29" i="36"/>
  <c r="AC26" i="36"/>
  <c r="AC24" i="36"/>
  <c r="C4" i="38"/>
  <c r="C23" i="36"/>
  <c r="AD25" i="36"/>
  <c r="AD29" i="36"/>
  <c r="AD26" i="36"/>
  <c r="AD24" i="36"/>
  <c r="D4" i="38"/>
  <c r="D23" i="36"/>
  <c r="AE25" i="36"/>
  <c r="AE29" i="36"/>
  <c r="AE26" i="36"/>
  <c r="AE24" i="36"/>
  <c r="E4" i="38"/>
  <c r="E23" i="36"/>
  <c r="AF25" i="36"/>
  <c r="AF29" i="36"/>
  <c r="AF26" i="36"/>
  <c r="AF24" i="36"/>
  <c r="F4" i="38"/>
  <c r="F23" i="36"/>
  <c r="AG25" i="36"/>
  <c r="AG29" i="36"/>
  <c r="AG26" i="36"/>
  <c r="AG24" i="36"/>
  <c r="G4" i="38"/>
  <c r="G23" i="36"/>
  <c r="AH25" i="36"/>
  <c r="AH29" i="36"/>
  <c r="AH26" i="36"/>
  <c r="AH24" i="36"/>
  <c r="H4" i="38"/>
  <c r="H23" i="36"/>
  <c r="AB27" i="36"/>
  <c r="AB29" i="36"/>
  <c r="B4" i="38"/>
  <c r="AI27" i="36"/>
  <c r="AI25" i="36"/>
  <c r="AI29" i="36"/>
  <c r="AI26" i="36"/>
  <c r="AI24" i="36"/>
  <c r="I4" i="38"/>
  <c r="I23" i="36"/>
  <c r="AJ27" i="36"/>
  <c r="AJ25" i="36"/>
  <c r="AJ29" i="36"/>
  <c r="AJ26" i="36"/>
  <c r="AJ24" i="36"/>
  <c r="J4" i="38"/>
  <c r="J23" i="36"/>
  <c r="AK27" i="36"/>
  <c r="AK25" i="36"/>
  <c r="AK29" i="36"/>
  <c r="AK26" i="36"/>
  <c r="AK24" i="36"/>
  <c r="K4" i="38"/>
  <c r="K23" i="36"/>
  <c r="AL27" i="36"/>
  <c r="AL25" i="36"/>
  <c r="AL29" i="36"/>
  <c r="AL26" i="36"/>
  <c r="AL24" i="36"/>
  <c r="L4" i="38"/>
  <c r="L23" i="36"/>
  <c r="AM27" i="36"/>
  <c r="AM25" i="36"/>
  <c r="AM29" i="36"/>
  <c r="AM26" i="36"/>
  <c r="AM24" i="36"/>
  <c r="M4" i="38"/>
  <c r="M23" i="36"/>
  <c r="AN27" i="36"/>
  <c r="AN25" i="36"/>
  <c r="AN29" i="36"/>
  <c r="AN26" i="36"/>
  <c r="AN24" i="36"/>
  <c r="N4" i="38"/>
  <c r="N23" i="36"/>
  <c r="AB4" i="36"/>
  <c r="AB5" i="36"/>
  <c r="AB4" i="37"/>
  <c r="O6" i="36"/>
  <c r="AB7" i="36"/>
  <c r="KB4" i="37"/>
  <c r="AC32" i="36"/>
  <c r="AI33" i="36"/>
  <c r="HP4" i="37"/>
  <c r="AC4" i="36"/>
  <c r="AC5" i="36"/>
  <c r="AC4" i="37"/>
  <c r="AC11" i="36"/>
  <c r="CP4" i="37"/>
  <c r="P6" i="36"/>
  <c r="AC7" i="36"/>
  <c r="KC4" i="37"/>
  <c r="B27" i="36"/>
  <c r="B29" i="36"/>
  <c r="BR4" i="2"/>
  <c r="BP4" i="2"/>
  <c r="I27" i="36"/>
  <c r="J27" i="36"/>
  <c r="K27" i="36"/>
  <c r="L27" i="36"/>
  <c r="M27" i="36"/>
  <c r="N27" i="36"/>
  <c r="O4" i="38"/>
  <c r="BB4" i="38"/>
  <c r="AB4" i="38"/>
  <c r="P4" i="38"/>
  <c r="P23" i="36"/>
  <c r="BC4" i="38"/>
  <c r="BC23" i="36"/>
  <c r="AC4" i="38"/>
  <c r="AC23" i="36"/>
  <c r="Q4" i="38"/>
  <c r="Q23" i="36"/>
  <c r="BD4" i="38"/>
  <c r="BD23" i="36"/>
  <c r="AD4" i="38"/>
  <c r="AD23" i="36"/>
  <c r="R4" i="38"/>
  <c r="R23" i="36"/>
  <c r="BE4" i="38"/>
  <c r="BE23" i="36"/>
  <c r="AE4" i="38"/>
  <c r="AE23" i="36"/>
  <c r="S4" i="38"/>
  <c r="S23" i="36"/>
  <c r="BF4" i="38"/>
  <c r="BF23" i="36"/>
  <c r="AF4" i="38"/>
  <c r="AF23" i="36"/>
  <c r="T4" i="38"/>
  <c r="T23" i="36"/>
  <c r="BG4" i="38"/>
  <c r="BG23" i="36"/>
  <c r="AG4" i="38"/>
  <c r="AG23" i="36"/>
  <c r="U4" i="38"/>
  <c r="U23" i="36"/>
  <c r="BH4" i="38"/>
  <c r="BH23" i="36"/>
  <c r="AH4" i="38"/>
  <c r="AH23" i="36"/>
  <c r="V4" i="38"/>
  <c r="V23" i="36"/>
  <c r="BI4" i="38"/>
  <c r="BI23" i="36"/>
  <c r="AI4" i="38"/>
  <c r="AI23" i="36"/>
  <c r="W4" i="38"/>
  <c r="W23" i="36"/>
  <c r="BJ4" i="38"/>
  <c r="BJ23" i="36"/>
  <c r="AJ4" i="38"/>
  <c r="AJ23" i="36"/>
  <c r="X4" i="38"/>
  <c r="X23" i="36"/>
  <c r="BK4" i="38"/>
  <c r="BK23" i="36"/>
  <c r="AK4" i="38"/>
  <c r="AK23" i="36"/>
  <c r="Y4" i="38"/>
  <c r="Y23" i="36"/>
  <c r="BL4" i="38"/>
  <c r="BL23" i="36"/>
  <c r="AL4" i="38"/>
  <c r="AL23" i="36"/>
  <c r="Z4" i="38"/>
  <c r="Z23" i="36"/>
  <c r="BM4" i="38"/>
  <c r="BM23" i="36"/>
  <c r="AM4" i="38"/>
  <c r="AM23" i="36"/>
  <c r="AA4" i="38"/>
  <c r="AA23" i="36"/>
  <c r="BN4" i="38"/>
  <c r="BN23" i="36"/>
  <c r="AN4" i="38"/>
  <c r="AN23" i="36"/>
  <c r="BB9" i="36"/>
  <c r="B8" i="36"/>
  <c r="B4" i="36"/>
  <c r="B5" i="36"/>
  <c r="B3" i="36"/>
  <c r="B4" i="37"/>
  <c r="BC9" i="36"/>
  <c r="C8" i="36"/>
  <c r="C32" i="36"/>
  <c r="I33" i="36"/>
  <c r="GP4" i="37"/>
  <c r="C4" i="36"/>
  <c r="C5" i="36"/>
  <c r="C4" i="37"/>
  <c r="C11" i="36"/>
  <c r="BP4" i="37"/>
  <c r="BQ4" i="2"/>
  <c r="O29" i="36"/>
  <c r="BB29" i="36"/>
  <c r="P29" i="36"/>
  <c r="BC29" i="36"/>
  <c r="Q29" i="36"/>
  <c r="BD29" i="36"/>
  <c r="R29" i="36"/>
  <c r="BE29" i="36"/>
  <c r="S29" i="36"/>
  <c r="BF29" i="36"/>
  <c r="T29" i="36"/>
  <c r="BG29" i="36"/>
  <c r="U29" i="36"/>
  <c r="BH29" i="36"/>
  <c r="V29" i="36"/>
  <c r="BI29" i="36"/>
  <c r="W29" i="36"/>
  <c r="BJ29" i="36"/>
  <c r="X29" i="36"/>
  <c r="BK29" i="36"/>
  <c r="Y29" i="36"/>
  <c r="BL29" i="36"/>
  <c r="Z29" i="36"/>
  <c r="BM29" i="36"/>
  <c r="AA29" i="36"/>
  <c r="BN29" i="36"/>
  <c r="O8" i="36"/>
  <c r="O4" i="36"/>
  <c r="O5" i="36"/>
  <c r="O3" i="36"/>
  <c r="O4" i="37"/>
  <c r="P8" i="36"/>
  <c r="P32" i="36"/>
  <c r="V33" i="36"/>
  <c r="HC4" i="37"/>
  <c r="P4" i="36"/>
  <c r="P5" i="36"/>
  <c r="P4" i="37"/>
  <c r="P11" i="36"/>
  <c r="CC4" i="37"/>
  <c r="BC31" i="36"/>
  <c r="BD31" i="36"/>
  <c r="BE31" i="36"/>
  <c r="BF31" i="36"/>
  <c r="BG31" i="36"/>
  <c r="BH31" i="36"/>
  <c r="BI31" i="36"/>
  <c r="BJ31" i="36"/>
  <c r="BK31" i="36"/>
  <c r="BL31" i="36"/>
  <c r="BM31" i="36"/>
  <c r="BN31" i="36"/>
  <c r="BB4" i="36"/>
  <c r="E20" i="33"/>
  <c r="BB5" i="36"/>
  <c r="E17" i="33"/>
  <c r="BB3" i="36"/>
  <c r="BB4" i="37"/>
  <c r="LB4" i="37"/>
  <c r="BC32" i="36"/>
  <c r="BI33" i="36"/>
  <c r="IP4" i="37"/>
  <c r="BC4" i="36"/>
  <c r="BC5" i="36"/>
  <c r="BC4" i="37"/>
  <c r="BC11" i="36"/>
  <c r="DP4" i="37"/>
  <c r="LC4" i="37"/>
  <c r="BI9" i="36"/>
  <c r="I8" i="36"/>
  <c r="GV4" i="37"/>
  <c r="I4" i="36"/>
  <c r="I5" i="36"/>
  <c r="I4" i="37"/>
  <c r="BJ9" i="36"/>
  <c r="J8" i="36"/>
  <c r="D32" i="36"/>
  <c r="J33" i="36"/>
  <c r="GQ4" i="37"/>
  <c r="GW4" i="37"/>
  <c r="J4" i="36"/>
  <c r="J5" i="36"/>
  <c r="K4" i="36"/>
  <c r="K5" i="36"/>
  <c r="BK9" i="36"/>
  <c r="K8" i="36"/>
  <c r="E32" i="36"/>
  <c r="K33" i="36"/>
  <c r="GR4" i="37"/>
  <c r="GX4" i="37"/>
  <c r="BD9" i="36"/>
  <c r="D8" i="36"/>
  <c r="D4" i="36"/>
  <c r="D5" i="36"/>
  <c r="D22" i="36"/>
  <c r="D4" i="37"/>
  <c r="D12" i="36"/>
  <c r="BQ4" i="37"/>
  <c r="ED4" i="37"/>
  <c r="BE9" i="36"/>
  <c r="E8" i="36"/>
  <c r="E4" i="36"/>
  <c r="E5" i="36"/>
  <c r="E22" i="36"/>
  <c r="E4" i="37"/>
  <c r="E13" i="36"/>
  <c r="BR4" i="37"/>
  <c r="EE4" i="37"/>
  <c r="BF9" i="36"/>
  <c r="F8" i="36"/>
  <c r="F32" i="36"/>
  <c r="L33" i="36"/>
  <c r="GS4" i="37"/>
  <c r="F4" i="36"/>
  <c r="F5" i="36"/>
  <c r="F22" i="36"/>
  <c r="F4" i="37"/>
  <c r="F14" i="36"/>
  <c r="BS4" i="37"/>
  <c r="EF4" i="37"/>
  <c r="BG9" i="36"/>
  <c r="G8" i="36"/>
  <c r="G32" i="36"/>
  <c r="M33" i="36"/>
  <c r="GT4" i="37"/>
  <c r="G4" i="36"/>
  <c r="G5" i="36"/>
  <c r="G22" i="36"/>
  <c r="G4" i="37"/>
  <c r="G15" i="36"/>
  <c r="BT4" i="37"/>
  <c r="EG4" i="37"/>
  <c r="BH9" i="36"/>
  <c r="H8" i="36"/>
  <c r="H32" i="36"/>
  <c r="N33" i="36"/>
  <c r="GU4" i="37"/>
  <c r="H4" i="36"/>
  <c r="H5" i="36"/>
  <c r="H22" i="36"/>
  <c r="H4" i="37"/>
  <c r="BU4" i="37"/>
  <c r="EH4" i="37"/>
  <c r="BL9" i="36"/>
  <c r="L8" i="36"/>
  <c r="GY4" i="37"/>
  <c r="L4" i="36"/>
  <c r="L5" i="36"/>
  <c r="BM9" i="36"/>
  <c r="M8" i="36"/>
  <c r="GZ4" i="37"/>
  <c r="M4" i="36"/>
  <c r="M5" i="36"/>
  <c r="BN9" i="36"/>
  <c r="N8" i="36"/>
  <c r="HA4" i="37"/>
  <c r="N4" i="36"/>
  <c r="N5" i="36"/>
  <c r="CA4" i="37"/>
  <c r="Q8" i="36"/>
  <c r="Q6" i="36"/>
  <c r="AD7" i="36"/>
  <c r="Q32" i="36"/>
  <c r="W33" i="36"/>
  <c r="HD4" i="37"/>
  <c r="Q4" i="36"/>
  <c r="Q5" i="36"/>
  <c r="Q22" i="36"/>
  <c r="Q4" i="37"/>
  <c r="Q12" i="36"/>
  <c r="CD4" i="37"/>
  <c r="EQ4" i="37"/>
  <c r="R8" i="36"/>
  <c r="R6" i="36"/>
  <c r="AE7" i="36"/>
  <c r="R32" i="36"/>
  <c r="X33" i="36"/>
  <c r="HE4" i="37"/>
  <c r="R4" i="36"/>
  <c r="R5" i="36"/>
  <c r="R22" i="36"/>
  <c r="R4" i="37"/>
  <c r="R13" i="36"/>
  <c r="CE4" i="37"/>
  <c r="ER4" i="37"/>
  <c r="S8" i="36"/>
  <c r="S6" i="36"/>
  <c r="AF7" i="36"/>
  <c r="S32" i="36"/>
  <c r="Y33" i="36"/>
  <c r="HF4" i="37"/>
  <c r="S4" i="36"/>
  <c r="S5" i="36"/>
  <c r="S22" i="36"/>
  <c r="S4" i="37"/>
  <c r="S14" i="36"/>
  <c r="CF4" i="37"/>
  <c r="ES4" i="37"/>
  <c r="T8" i="36"/>
  <c r="T6" i="36"/>
  <c r="AG7" i="36"/>
  <c r="T32" i="36"/>
  <c r="Z33" i="36"/>
  <c r="HG4" i="37"/>
  <c r="T4" i="36"/>
  <c r="T5" i="36"/>
  <c r="T22" i="36"/>
  <c r="T4" i="37"/>
  <c r="T15" i="36"/>
  <c r="CG4" i="37"/>
  <c r="ET4" i="37"/>
  <c r="U8" i="36"/>
  <c r="U6" i="36"/>
  <c r="AH7" i="36"/>
  <c r="U32" i="36"/>
  <c r="AA33" i="36"/>
  <c r="HH4" i="37"/>
  <c r="U4" i="36"/>
  <c r="U5" i="36"/>
  <c r="U22" i="36"/>
  <c r="U4" i="37"/>
  <c r="CH4" i="37"/>
  <c r="EU4" i="37"/>
  <c r="V8" i="36"/>
  <c r="V6" i="36"/>
  <c r="AI7" i="36"/>
  <c r="HI4" i="37"/>
  <c r="V4" i="36"/>
  <c r="V5" i="36"/>
  <c r="V4" i="37"/>
  <c r="W8" i="36"/>
  <c r="W6" i="36"/>
  <c r="AJ7" i="36"/>
  <c r="HJ4" i="37"/>
  <c r="W4" i="36"/>
  <c r="W5" i="36"/>
  <c r="X8" i="36"/>
  <c r="X6" i="36"/>
  <c r="AK7" i="36"/>
  <c r="HK4" i="37"/>
  <c r="X4" i="36"/>
  <c r="X5" i="36"/>
  <c r="Y8" i="36"/>
  <c r="Y6" i="36"/>
  <c r="AL7" i="36"/>
  <c r="HL4" i="37"/>
  <c r="Y4" i="36"/>
  <c r="Y5" i="36"/>
  <c r="Z8" i="36"/>
  <c r="Z6" i="36"/>
  <c r="AM7" i="36"/>
  <c r="HM4" i="37"/>
  <c r="Z4" i="36"/>
  <c r="Z5" i="36"/>
  <c r="AA8" i="36"/>
  <c r="AA6" i="36"/>
  <c r="AN7" i="36"/>
  <c r="HN4" i="37"/>
  <c r="AA4" i="36"/>
  <c r="AA5" i="36"/>
  <c r="CN4" i="37"/>
  <c r="AD32" i="36"/>
  <c r="AJ33" i="36"/>
  <c r="HQ4" i="37"/>
  <c r="AD4" i="36"/>
  <c r="AD5" i="36"/>
  <c r="AD22" i="36"/>
  <c r="AD4" i="37"/>
  <c r="AD12" i="36"/>
  <c r="CQ4" i="37"/>
  <c r="FD4" i="37"/>
  <c r="KD4" i="37"/>
  <c r="AD5" i="2"/>
  <c r="AE32" i="36"/>
  <c r="AK33" i="36"/>
  <c r="HR4" i="37"/>
  <c r="AE4" i="36"/>
  <c r="AE5" i="36"/>
  <c r="AE22" i="36"/>
  <c r="AE4" i="37"/>
  <c r="AE13" i="36"/>
  <c r="CR4" i="37"/>
  <c r="FE4" i="37"/>
  <c r="KE4" i="37"/>
  <c r="AE5" i="2"/>
  <c r="AF32" i="36"/>
  <c r="AL33" i="36"/>
  <c r="HS4" i="37"/>
  <c r="AF4" i="36"/>
  <c r="AF5" i="36"/>
  <c r="AF22" i="36"/>
  <c r="AF4" i="37"/>
  <c r="AF14" i="36"/>
  <c r="CS4" i="37"/>
  <c r="FF4" i="37"/>
  <c r="KF4" i="37"/>
  <c r="AF5" i="2"/>
  <c r="AG32" i="36"/>
  <c r="AM33" i="36"/>
  <c r="HT4" i="37"/>
  <c r="AG4" i="36"/>
  <c r="AG5" i="36"/>
  <c r="AG22" i="36"/>
  <c r="AG4" i="37"/>
  <c r="AG15" i="36"/>
  <c r="CT4" i="37"/>
  <c r="FG4" i="37"/>
  <c r="KG4" i="37"/>
  <c r="AG5" i="2"/>
  <c r="AH32" i="36"/>
  <c r="AN33" i="36"/>
  <c r="HU4" i="37"/>
  <c r="AH4" i="36"/>
  <c r="AH5" i="36"/>
  <c r="AH22" i="36"/>
  <c r="AH4" i="37"/>
  <c r="CU4" i="37"/>
  <c r="FH4" i="37"/>
  <c r="KH4" i="37"/>
  <c r="AH5" i="2"/>
  <c r="HV4" i="37"/>
  <c r="AI4" i="36"/>
  <c r="AI5" i="36"/>
  <c r="AI4" i="37"/>
  <c r="KI4" i="37"/>
  <c r="HW4" i="37"/>
  <c r="AJ4" i="36"/>
  <c r="AJ5" i="36"/>
  <c r="KJ4" i="37"/>
  <c r="HX4" i="37"/>
  <c r="AK4" i="36"/>
  <c r="AK5" i="36"/>
  <c r="KK4" i="37"/>
  <c r="HY4" i="37"/>
  <c r="AL4" i="36"/>
  <c r="AL5" i="36"/>
  <c r="KL4" i="37"/>
  <c r="HZ4" i="37"/>
  <c r="AM4" i="36"/>
  <c r="AM5" i="36"/>
  <c r="KM4" i="37"/>
  <c r="IA4" i="37"/>
  <c r="AN4" i="36"/>
  <c r="AN5" i="36"/>
  <c r="DA4" i="37"/>
  <c r="KN4" i="37"/>
  <c r="BD32" i="36"/>
  <c r="BJ33" i="36"/>
  <c r="IQ4" i="37"/>
  <c r="BD4" i="36"/>
  <c r="BD5" i="36"/>
  <c r="BD22" i="36"/>
  <c r="BD4" i="37"/>
  <c r="BD12" i="36"/>
  <c r="DQ4" i="37"/>
  <c r="GD4" i="37"/>
  <c r="LD4" i="37"/>
  <c r="BD5" i="2"/>
  <c r="BE32" i="36"/>
  <c r="BK33" i="36"/>
  <c r="IR4" i="37"/>
  <c r="BE4" i="36"/>
  <c r="BE5" i="36"/>
  <c r="BE22" i="36"/>
  <c r="BE4" i="37"/>
  <c r="BE13" i="36"/>
  <c r="DR4" i="37"/>
  <c r="GE4" i="37"/>
  <c r="LE4" i="37"/>
  <c r="BE5" i="2"/>
  <c r="BF32" i="36"/>
  <c r="BL33" i="36"/>
  <c r="IS4" i="37"/>
  <c r="BF4" i="36"/>
  <c r="BF5" i="36"/>
  <c r="BF22" i="36"/>
  <c r="BF4" i="37"/>
  <c r="BF14" i="36"/>
  <c r="DS4" i="37"/>
  <c r="GF4" i="37"/>
  <c r="LF4" i="37"/>
  <c r="BF5" i="2"/>
  <c r="BG32" i="36"/>
  <c r="BM33" i="36"/>
  <c r="IT4" i="37"/>
  <c r="BG4" i="36"/>
  <c r="BG5" i="36"/>
  <c r="BG22" i="36"/>
  <c r="BG4" i="37"/>
  <c r="BG15" i="36"/>
  <c r="DT4" i="37"/>
  <c r="GG4" i="37"/>
  <c r="LG4" i="37"/>
  <c r="BG5" i="2"/>
  <c r="BH32" i="36"/>
  <c r="BN33" i="36"/>
  <c r="IU4" i="37"/>
  <c r="BH4" i="36"/>
  <c r="BH5" i="36"/>
  <c r="BH22" i="36"/>
  <c r="BH4" i="37"/>
  <c r="DU4" i="37"/>
  <c r="GH4" i="37"/>
  <c r="LH4" i="37"/>
  <c r="BH5" i="2"/>
  <c r="IV4" i="37"/>
  <c r="BI4" i="36"/>
  <c r="BI5" i="36"/>
  <c r="BI4" i="37"/>
  <c r="LI4" i="37"/>
  <c r="IW4" i="37"/>
  <c r="BJ4" i="36"/>
  <c r="BJ5" i="36"/>
  <c r="LJ4" i="37"/>
  <c r="IX4" i="37"/>
  <c r="BK4" i="36"/>
  <c r="BK5" i="36"/>
  <c r="LK4" i="37"/>
  <c r="IY4" i="37"/>
  <c r="BL4" i="36"/>
  <c r="BL5" i="36"/>
  <c r="LL4" i="37"/>
  <c r="IZ4" i="37"/>
  <c r="BM4" i="36"/>
  <c r="BM5" i="36"/>
  <c r="LM4" i="37"/>
  <c r="JA4" i="37"/>
  <c r="BN4" i="36"/>
  <c r="BN5" i="36"/>
  <c r="EA4" i="37"/>
  <c r="LN4" i="37"/>
  <c r="DD5" i="37"/>
  <c r="DE5" i="37"/>
  <c r="FR5" i="37"/>
  <c r="DF5" i="37"/>
  <c r="FS5" i="37"/>
  <c r="DG5" i="37"/>
  <c r="FT5" i="37"/>
  <c r="DH5" i="37"/>
  <c r="FU5" i="37"/>
  <c r="BR5" i="2"/>
  <c r="CQ5" i="37"/>
  <c r="CR5" i="37"/>
  <c r="FE5" i="37"/>
  <c r="CS5" i="37"/>
  <c r="FF5" i="37"/>
  <c r="CT5" i="37"/>
  <c r="FG5" i="37"/>
  <c r="CU5" i="37"/>
  <c r="FH5" i="37"/>
  <c r="DQ5" i="37"/>
  <c r="DR5" i="37"/>
  <c r="GE5" i="37"/>
  <c r="DS5" i="37"/>
  <c r="GF5" i="37"/>
  <c r="DT5" i="37"/>
  <c r="GG5" i="37"/>
  <c r="DU5" i="37"/>
  <c r="GH5" i="37"/>
  <c r="DG46" i="2"/>
  <c r="DG47" i="2"/>
  <c r="DG48" i="2"/>
  <c r="DG49" i="2"/>
  <c r="DG50" i="2"/>
  <c r="DG51" i="2"/>
  <c r="DG52" i="2"/>
  <c r="DG53" i="2"/>
  <c r="DG54" i="2"/>
  <c r="DG55" i="2"/>
  <c r="DG56" i="2"/>
  <c r="DG57" i="2"/>
  <c r="DG58" i="2"/>
  <c r="DG59" i="2"/>
  <c r="DG60" i="2"/>
  <c r="DG61" i="2"/>
  <c r="DG62" i="2"/>
  <c r="DG63" i="2"/>
  <c r="DG64" i="2"/>
  <c r="DG65" i="2"/>
  <c r="DG66" i="2"/>
  <c r="DG67" i="2"/>
  <c r="DG68" i="2"/>
  <c r="DG69" i="2"/>
  <c r="DG70" i="2"/>
  <c r="DG71" i="2"/>
  <c r="DG72" i="2"/>
  <c r="DG73" i="2"/>
  <c r="DG74" i="2"/>
  <c r="DG75" i="2"/>
  <c r="DG76" i="2"/>
  <c r="DG77" i="2"/>
  <c r="DG78" i="2"/>
  <c r="DG79" i="2"/>
  <c r="DG80" i="2"/>
  <c r="DG81" i="2"/>
  <c r="DG82" i="2"/>
  <c r="DG83" i="2"/>
  <c r="DG84" i="2"/>
  <c r="DG85" i="2"/>
  <c r="DG86" i="2"/>
  <c r="DG87" i="2"/>
  <c r="DG88" i="2"/>
  <c r="DG89" i="2"/>
  <c r="DG90" i="2"/>
  <c r="DG91" i="2"/>
  <c r="DG92" i="2"/>
  <c r="DG93" i="2"/>
  <c r="DG94" i="2"/>
  <c r="DG95" i="2"/>
  <c r="DG96" i="2"/>
  <c r="DG97" i="2"/>
  <c r="DG98" i="2"/>
  <c r="DG99" i="2"/>
  <c r="DG100" i="2"/>
  <c r="DG101" i="2"/>
  <c r="DG102" i="2"/>
  <c r="DG103" i="2"/>
  <c r="DG104" i="2"/>
  <c r="DG105" i="2"/>
  <c r="DG106" i="2"/>
  <c r="DG107" i="2"/>
  <c r="DG108" i="2"/>
  <c r="DG109" i="2"/>
  <c r="DG110" i="2"/>
  <c r="DG111" i="2"/>
  <c r="DG112" i="2"/>
  <c r="DG113" i="2"/>
  <c r="DG114" i="2"/>
  <c r="DG115" i="2"/>
  <c r="DG116" i="2"/>
  <c r="DG117" i="2"/>
  <c r="DG118" i="2"/>
  <c r="DG119" i="2"/>
  <c r="DG120" i="2"/>
  <c r="DG121" i="2"/>
  <c r="DG122" i="2"/>
  <c r="DG123" i="2"/>
  <c r="DG124" i="2"/>
  <c r="DG125" i="2"/>
  <c r="DG126" i="2"/>
  <c r="DG127" i="2"/>
  <c r="DG128" i="2"/>
  <c r="DG129" i="2"/>
  <c r="DG130" i="2"/>
  <c r="DG131" i="2"/>
  <c r="DG132" i="2"/>
  <c r="DG133" i="2"/>
  <c r="DG134" i="2"/>
  <c r="DG135" i="2"/>
  <c r="DG136" i="2"/>
  <c r="DG137" i="2"/>
  <c r="DG138" i="2"/>
  <c r="DG139" i="2"/>
  <c r="DG140" i="2"/>
  <c r="DG141" i="2"/>
  <c r="DG142" i="2"/>
  <c r="DG143" i="2"/>
  <c r="DG144" i="2"/>
  <c r="DG145" i="2"/>
  <c r="DG146" i="2"/>
  <c r="DG147" i="2"/>
  <c r="DG148" i="2"/>
  <c r="DG149" i="2"/>
  <c r="DG150" i="2"/>
  <c r="DG151" i="2"/>
  <c r="DG152" i="2"/>
  <c r="DG153" i="2"/>
  <c r="DG154" i="2"/>
  <c r="DG155" i="2"/>
  <c r="DG156" i="2"/>
  <c r="DG157" i="2"/>
  <c r="DG158" i="2"/>
  <c r="DG159" i="2"/>
  <c r="DG160" i="2"/>
  <c r="DG161" i="2"/>
  <c r="DG162" i="2"/>
  <c r="DG163" i="2"/>
  <c r="DG164" i="2"/>
  <c r="DG165" i="2"/>
  <c r="DG166" i="2"/>
  <c r="DG167" i="2"/>
  <c r="DG168" i="2"/>
  <c r="DG169" i="2"/>
  <c r="DG170" i="2"/>
  <c r="DG171" i="2"/>
  <c r="DG172" i="2"/>
  <c r="DG173" i="2"/>
  <c r="DG174" i="2"/>
  <c r="DG175" i="2"/>
  <c r="DG176" i="2"/>
  <c r="DG177" i="2"/>
  <c r="DG178" i="2"/>
  <c r="DG179" i="2"/>
  <c r="DG180" i="2"/>
  <c r="DG181" i="2"/>
  <c r="DG182" i="2"/>
  <c r="DG183" i="2"/>
  <c r="DG184" i="2"/>
  <c r="DG185" i="2"/>
  <c r="DG186" i="2"/>
  <c r="DG187" i="2"/>
  <c r="DG188" i="2"/>
  <c r="DG189" i="2"/>
  <c r="DG190" i="2"/>
  <c r="DG191" i="2"/>
  <c r="DG192" i="2"/>
  <c r="DG193" i="2"/>
  <c r="DG194" i="2"/>
  <c r="DG195" i="2"/>
  <c r="DG196" i="2"/>
  <c r="DG197" i="2"/>
  <c r="DG198" i="2"/>
  <c r="DG199" i="2"/>
  <c r="DG200" i="2"/>
  <c r="DG201" i="2"/>
  <c r="DG202" i="2"/>
  <c r="DG203" i="2"/>
  <c r="J28" i="36"/>
  <c r="K28" i="36"/>
  <c r="L28" i="36"/>
  <c r="M28" i="36"/>
  <c r="N28" i="36"/>
  <c r="I28" i="36"/>
  <c r="D28" i="36"/>
  <c r="E28" i="36"/>
  <c r="F28" i="36"/>
  <c r="G28" i="36"/>
  <c r="H28" i="36"/>
  <c r="C28" i="36"/>
  <c r="BJ30" i="36"/>
  <c r="BK30" i="36"/>
  <c r="BL30" i="36"/>
  <c r="BM30" i="36"/>
  <c r="BN30" i="36"/>
  <c r="BI30" i="36"/>
  <c r="DF4" i="2"/>
  <c r="DF5" i="2"/>
  <c r="DG204" i="2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5" i="38"/>
  <c r="A6" i="38"/>
  <c r="A7" i="38"/>
  <c r="A8" i="38"/>
  <c r="A9" i="38"/>
  <c r="A10" i="38"/>
  <c r="A11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66" i="38"/>
  <c r="A67" i="38"/>
  <c r="A68" i="38"/>
  <c r="A69" i="38"/>
  <c r="A70" i="38"/>
  <c r="A71" i="38"/>
  <c r="A72" i="38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50" i="38"/>
  <c r="A151" i="38"/>
  <c r="A152" i="38"/>
  <c r="A153" i="38"/>
  <c r="A154" i="38"/>
  <c r="A155" i="38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BT5" i="2"/>
  <c r="BS5" i="2"/>
  <c r="CX5" i="2"/>
  <c r="CW5" i="2"/>
  <c r="CV5" i="2"/>
  <c r="CU5" i="2"/>
  <c r="CT5" i="2"/>
  <c r="CR5" i="2"/>
  <c r="CQ5" i="2"/>
  <c r="CP5" i="2"/>
  <c r="BT4" i="2"/>
  <c r="CL5" i="2"/>
  <c r="BS4" i="2"/>
  <c r="CK5" i="2"/>
  <c r="BZ5" i="2"/>
  <c r="CF5" i="2"/>
  <c r="BY5" i="2"/>
  <c r="CE5" i="2"/>
  <c r="BX5" i="2"/>
  <c r="CD5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BZ4" i="2"/>
  <c r="CF4" i="2"/>
  <c r="BY4" i="2"/>
  <c r="CE4" i="2"/>
  <c r="BX4" i="2"/>
  <c r="CD4" i="2"/>
  <c r="BW4" i="2"/>
  <c r="CC4" i="2"/>
  <c r="BV4" i="2"/>
  <c r="CB4" i="2"/>
  <c r="BU4" i="2"/>
  <c r="CA4" i="2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46" i="37"/>
  <c r="A147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62" i="37"/>
  <c r="A163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78" i="37"/>
  <c r="A179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95" i="37"/>
  <c r="A196" i="37"/>
  <c r="A197" i="37"/>
  <c r="A198" i="37"/>
  <c r="A199" i="37"/>
  <c r="A200" i="37"/>
  <c r="A201" i="37"/>
  <c r="A202" i="37"/>
  <c r="A203" i="37"/>
  <c r="A204" i="37"/>
  <c r="BA29" i="36"/>
  <c r="AZ29" i="36"/>
  <c r="AY29" i="36"/>
  <c r="AX29" i="36"/>
  <c r="AW29" i="36"/>
  <c r="AV29" i="36"/>
  <c r="AU29" i="36"/>
  <c r="AT29" i="36"/>
  <c r="AS29" i="36"/>
  <c r="AR29" i="36"/>
  <c r="AQ29" i="36"/>
  <c r="AP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A27" i="36"/>
  <c r="AZ27" i="36"/>
  <c r="AY27" i="36"/>
  <c r="AX27" i="36"/>
  <c r="AW27" i="36"/>
  <c r="AV27" i="36"/>
  <c r="BN26" i="36"/>
  <c r="BM26" i="36"/>
  <c r="BL26" i="36"/>
  <c r="BK26" i="36"/>
  <c r="BJ26" i="36"/>
  <c r="BI26" i="36"/>
  <c r="BH26" i="36"/>
  <c r="BG26" i="36"/>
  <c r="BF26" i="36"/>
  <c r="BE26" i="36"/>
  <c r="BD26" i="36"/>
  <c r="BC26" i="36"/>
  <c r="BA26" i="36"/>
  <c r="AZ26" i="36"/>
  <c r="AY26" i="36"/>
  <c r="AX26" i="36"/>
  <c r="AW26" i="36"/>
  <c r="AV26" i="36"/>
  <c r="AU26" i="36"/>
  <c r="AT26" i="36"/>
  <c r="AS26" i="36"/>
  <c r="AR26" i="36"/>
  <c r="AQ26" i="36"/>
  <c r="AP26" i="36"/>
  <c r="N26" i="36"/>
  <c r="M26" i="36"/>
  <c r="L26" i="36"/>
  <c r="K26" i="36"/>
  <c r="J26" i="36"/>
  <c r="I26" i="36"/>
  <c r="H26" i="36"/>
  <c r="G26" i="36"/>
  <c r="F26" i="36"/>
  <c r="E26" i="36"/>
  <c r="D26" i="36"/>
  <c r="C26" i="36"/>
  <c r="BN25" i="36"/>
  <c r="BM25" i="36"/>
  <c r="BL25" i="36"/>
  <c r="BK25" i="36"/>
  <c r="BJ25" i="36"/>
  <c r="BI25" i="36"/>
  <c r="BH25" i="36"/>
  <c r="BG25" i="36"/>
  <c r="BF25" i="36"/>
  <c r="BE25" i="36"/>
  <c r="BD25" i="36"/>
  <c r="BC25" i="36"/>
  <c r="BA25" i="36"/>
  <c r="AZ25" i="36"/>
  <c r="AY25" i="36"/>
  <c r="AX25" i="36"/>
  <c r="AW25" i="36"/>
  <c r="AV25" i="36"/>
  <c r="AU25" i="36"/>
  <c r="AT25" i="36"/>
  <c r="AS25" i="36"/>
  <c r="AR25" i="36"/>
  <c r="AQ25" i="36"/>
  <c r="AP25" i="36"/>
  <c r="N25" i="36"/>
  <c r="M25" i="36"/>
  <c r="L25" i="36"/>
  <c r="K25" i="36"/>
  <c r="J25" i="36"/>
  <c r="I25" i="36"/>
  <c r="H25" i="36"/>
  <c r="G25" i="36"/>
  <c r="F25" i="36"/>
  <c r="E25" i="36"/>
  <c r="D25" i="36"/>
  <c r="C25" i="36"/>
  <c r="BN24" i="36"/>
  <c r="BM24" i="36"/>
  <c r="BL24" i="36"/>
  <c r="BK24" i="36"/>
  <c r="BJ24" i="36"/>
  <c r="BI24" i="36"/>
  <c r="BH24" i="36"/>
  <c r="BG24" i="36"/>
  <c r="BF24" i="36"/>
  <c r="BE24" i="36"/>
  <c r="BD24" i="36"/>
  <c r="BC24" i="36"/>
  <c r="BA24" i="36"/>
  <c r="AZ24" i="36"/>
  <c r="AY24" i="36"/>
  <c r="AX24" i="36"/>
  <c r="AW24" i="36"/>
  <c r="AV24" i="36"/>
  <c r="AU24" i="36"/>
  <c r="AT24" i="36"/>
  <c r="AS24" i="36"/>
  <c r="AR24" i="36"/>
  <c r="AQ24" i="36"/>
  <c r="AP24" i="36"/>
  <c r="N24" i="36"/>
  <c r="M24" i="36"/>
  <c r="L24" i="36"/>
  <c r="K24" i="36"/>
  <c r="J24" i="36"/>
  <c r="I24" i="36"/>
  <c r="H24" i="36"/>
  <c r="G24" i="36"/>
  <c r="F24" i="36"/>
  <c r="E24" i="36"/>
  <c r="D24" i="36"/>
  <c r="C24" i="36"/>
  <c r="G57" i="33"/>
  <c r="G56" i="33"/>
  <c r="G55" i="33"/>
  <c r="G54" i="33"/>
  <c r="G53" i="33"/>
  <c r="E3" i="33"/>
  <c r="BV5" i="2"/>
  <c r="CB5" i="2"/>
  <c r="CJ5" i="2"/>
  <c r="CN5" i="2"/>
  <c r="CZ5" i="2"/>
  <c r="DF6" i="2"/>
  <c r="CP7" i="2"/>
  <c r="CQ7" i="2"/>
  <c r="CR7" i="2"/>
  <c r="BS7" i="2"/>
  <c r="BT7" i="2"/>
  <c r="CX7" i="2"/>
  <c r="CW7" i="2"/>
  <c r="CV7" i="2"/>
  <c r="CU7" i="2"/>
  <c r="CT7" i="2"/>
  <c r="BT6" i="2"/>
  <c r="CL7" i="2"/>
  <c r="BS6" i="2"/>
  <c r="CK7" i="2"/>
  <c r="BZ7" i="2"/>
  <c r="CF7" i="2"/>
  <c r="BY7" i="2"/>
  <c r="CE7" i="2"/>
  <c r="BX7" i="2"/>
  <c r="CD7" i="2"/>
  <c r="DB6" i="2"/>
  <c r="DA6" i="2"/>
  <c r="CZ6" i="2"/>
  <c r="CY6" i="2"/>
  <c r="CX6" i="2"/>
  <c r="CW6" i="2"/>
  <c r="CV6" i="2"/>
  <c r="CU6" i="2"/>
  <c r="CT6" i="2"/>
  <c r="CS6" i="2"/>
  <c r="CN6" i="2"/>
  <c r="CO6" i="2"/>
  <c r="CP6" i="2"/>
  <c r="CQ6" i="2"/>
  <c r="CR6" i="2"/>
  <c r="CM6" i="2"/>
  <c r="BZ6" i="2"/>
  <c r="CF6" i="2"/>
  <c r="BY6" i="2"/>
  <c r="CE6" i="2"/>
  <c r="BX6" i="2"/>
  <c r="CD6" i="2"/>
  <c r="BW6" i="2"/>
  <c r="CC6" i="2"/>
  <c r="BV6" i="2"/>
  <c r="CB6" i="2"/>
  <c r="BU6" i="2"/>
  <c r="CA6" i="2"/>
  <c r="DA5" i="2"/>
  <c r="CY5" i="2"/>
  <c r="CS5" i="2"/>
  <c r="CO5" i="2"/>
  <c r="CM5" i="2"/>
  <c r="CI5" i="2"/>
  <c r="CH5" i="2"/>
  <c r="CG5" i="2"/>
  <c r="BW5" i="2"/>
  <c r="CC5" i="2"/>
  <c r="BU5" i="2"/>
  <c r="CA5" i="2"/>
  <c r="BW7" i="2"/>
  <c r="CC7" i="2"/>
  <c r="CY7" i="2"/>
  <c r="CO7" i="2"/>
  <c r="BT8" i="2"/>
  <c r="BS8" i="2"/>
  <c r="CO8" i="2"/>
  <c r="CP8" i="2"/>
  <c r="CQ8" i="2"/>
  <c r="CR8" i="2"/>
  <c r="BU7" i="2"/>
  <c r="CA7" i="2"/>
  <c r="CN7" i="2"/>
  <c r="CM7" i="2"/>
  <c r="CS7" i="2"/>
  <c r="DA7" i="2"/>
  <c r="BX8" i="2"/>
  <c r="CD8" i="2"/>
  <c r="BY8" i="2"/>
  <c r="CE8" i="2"/>
  <c r="BZ8" i="2"/>
  <c r="CF8" i="2"/>
  <c r="CT8" i="2"/>
  <c r="CU8" i="2"/>
  <c r="CV8" i="2"/>
  <c r="CW8" i="2"/>
  <c r="CX8" i="2"/>
  <c r="CI7" i="2"/>
  <c r="BW8" i="2"/>
  <c r="CC8" i="2"/>
  <c r="CY8" i="2"/>
  <c r="CZ7" i="2"/>
  <c r="CJ7" i="2"/>
  <c r="BV7" i="2"/>
  <c r="CB7" i="2"/>
  <c r="DF8" i="2"/>
  <c r="CR10" i="2"/>
  <c r="CQ10" i="2"/>
  <c r="CP10" i="2"/>
  <c r="CO10" i="2"/>
  <c r="BS10" i="2"/>
  <c r="BT10" i="2"/>
  <c r="BR10" i="2"/>
  <c r="CY10" i="2"/>
  <c r="CX10" i="2"/>
  <c r="CW10" i="2"/>
  <c r="CV10" i="2"/>
  <c r="CU10" i="2"/>
  <c r="CT10" i="2"/>
  <c r="BZ10" i="2"/>
  <c r="CF10" i="2"/>
  <c r="BY10" i="2"/>
  <c r="CE10" i="2"/>
  <c r="BX10" i="2"/>
  <c r="CD10" i="2"/>
  <c r="BW10" i="2"/>
  <c r="CC10" i="2"/>
  <c r="BT9" i="2"/>
  <c r="DA9" i="2"/>
  <c r="BS9" i="2"/>
  <c r="CZ9" i="2"/>
  <c r="BR9" i="2"/>
  <c r="CY9" i="2"/>
  <c r="CX9" i="2"/>
  <c r="CW9" i="2"/>
  <c r="CV9" i="2"/>
  <c r="CU9" i="2"/>
  <c r="CT9" i="2"/>
  <c r="CS9" i="2"/>
  <c r="CN9" i="2"/>
  <c r="CO9" i="2"/>
  <c r="CP9" i="2"/>
  <c r="CQ9" i="2"/>
  <c r="CR9" i="2"/>
  <c r="CM9" i="2"/>
  <c r="CL9" i="2"/>
  <c r="CK9" i="2"/>
  <c r="CJ9" i="2"/>
  <c r="CI9" i="2"/>
  <c r="BZ9" i="2"/>
  <c r="CF9" i="2"/>
  <c r="BY9" i="2"/>
  <c r="CE9" i="2"/>
  <c r="BX9" i="2"/>
  <c r="CD9" i="2"/>
  <c r="BW9" i="2"/>
  <c r="CC9" i="2"/>
  <c r="BV9" i="2"/>
  <c r="CB9" i="2"/>
  <c r="BU9" i="2"/>
  <c r="CA9" i="2"/>
  <c r="DA8" i="2"/>
  <c r="CS8" i="2"/>
  <c r="CN8" i="2"/>
  <c r="CM8" i="2"/>
  <c r="BU8" i="2"/>
  <c r="CA8" i="2"/>
  <c r="CG7" i="2"/>
  <c r="DB8" i="2"/>
  <c r="CZ8" i="2"/>
  <c r="BV8" i="2"/>
  <c r="CB8" i="2"/>
  <c r="CH7" i="2"/>
  <c r="DF7" i="2"/>
  <c r="BO45" i="2"/>
  <c r="AB45" i="37"/>
  <c r="KB45" i="37"/>
  <c r="AC45" i="37"/>
  <c r="FC45" i="37"/>
  <c r="KC45" i="37"/>
  <c r="AD45" i="37"/>
  <c r="CP45" i="37"/>
  <c r="FD45" i="37"/>
  <c r="KD45" i="37"/>
  <c r="AE45" i="37"/>
  <c r="CQ45" i="37"/>
  <c r="FE45" i="37"/>
  <c r="KE45" i="37"/>
  <c r="AF45" i="37"/>
  <c r="CR45" i="37"/>
  <c r="FF45" i="37"/>
  <c r="KF45" i="37"/>
  <c r="AG45" i="37"/>
  <c r="CS45" i="37"/>
  <c r="FG45" i="37"/>
  <c r="KG45" i="37"/>
  <c r="AH45" i="37"/>
  <c r="CU45" i="37"/>
  <c r="CT45" i="37"/>
  <c r="FH45" i="37"/>
  <c r="KH45" i="37"/>
  <c r="AI45" i="37"/>
  <c r="HP45" i="37"/>
  <c r="HV45" i="37"/>
  <c r="KI45" i="37"/>
  <c r="AJ45" i="37"/>
  <c r="CV45" i="37"/>
  <c r="FJ45" i="37"/>
  <c r="HQ45" i="37"/>
  <c r="HW45" i="37"/>
  <c r="KJ45" i="37"/>
  <c r="AK45" i="37"/>
  <c r="CW45" i="37"/>
  <c r="FK45" i="37"/>
  <c r="HR45" i="37"/>
  <c r="HX45" i="37"/>
  <c r="KK45" i="37"/>
  <c r="AL45" i="37"/>
  <c r="CX45" i="37"/>
  <c r="FL45" i="37"/>
  <c r="HS45" i="37"/>
  <c r="HY45" i="37"/>
  <c r="KL45" i="37"/>
  <c r="AM45" i="37"/>
  <c r="CY45" i="37"/>
  <c r="FM45" i="37"/>
  <c r="HT45" i="37"/>
  <c r="HZ45" i="37"/>
  <c r="KM45" i="37"/>
  <c r="AN45" i="37"/>
  <c r="DA45" i="37"/>
  <c r="CZ45" i="37"/>
  <c r="FN45" i="37"/>
  <c r="HU45" i="37"/>
  <c r="IA45" i="37"/>
  <c r="KN45" i="37"/>
  <c r="B45" i="37"/>
  <c r="JB45" i="37"/>
  <c r="C45" i="37"/>
  <c r="EC45" i="37"/>
  <c r="JC45" i="37"/>
  <c r="D45" i="37"/>
  <c r="BP45" i="37"/>
  <c r="ED45" i="37"/>
  <c r="JD45" i="37"/>
  <c r="E45" i="37"/>
  <c r="BQ45" i="37"/>
  <c r="EE45" i="37"/>
  <c r="JE45" i="37"/>
  <c r="F45" i="37"/>
  <c r="BR45" i="37"/>
  <c r="EF45" i="37"/>
  <c r="JF45" i="37"/>
  <c r="G45" i="37"/>
  <c r="BS45" i="37"/>
  <c r="EG45" i="37"/>
  <c r="JG45" i="37"/>
  <c r="H45" i="37"/>
  <c r="BU45" i="37"/>
  <c r="BT45" i="37"/>
  <c r="EH45" i="37"/>
  <c r="JH45" i="37"/>
  <c r="I45" i="37"/>
  <c r="GP45" i="37"/>
  <c r="GV45" i="37"/>
  <c r="JI45" i="37"/>
  <c r="J45" i="37"/>
  <c r="BV45" i="37"/>
  <c r="EJ45" i="37"/>
  <c r="GQ45" i="37"/>
  <c r="GW45" i="37"/>
  <c r="JJ45" i="37"/>
  <c r="K45" i="37"/>
  <c r="BW45" i="37"/>
  <c r="EK45" i="37"/>
  <c r="GR45" i="37"/>
  <c r="GX45" i="37"/>
  <c r="JK45" i="37"/>
  <c r="L45" i="37"/>
  <c r="BX45" i="37"/>
  <c r="EL45" i="37"/>
  <c r="GS45" i="37"/>
  <c r="GY45" i="37"/>
  <c r="JL45" i="37"/>
  <c r="M45" i="37"/>
  <c r="BY45" i="37"/>
  <c r="EM45" i="37"/>
  <c r="GT45" i="37"/>
  <c r="GZ45" i="37"/>
  <c r="JM45" i="37"/>
  <c r="N45" i="37"/>
  <c r="CA45" i="37"/>
  <c r="BZ45" i="37"/>
  <c r="EN45" i="37"/>
  <c r="GU45" i="37"/>
  <c r="HA45" i="37"/>
  <c r="JN45" i="37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BP46" i="2"/>
  <c r="O45" i="37"/>
  <c r="JO45" i="37"/>
  <c r="P45" i="37"/>
  <c r="EP45" i="37"/>
  <c r="JP45" i="37"/>
  <c r="Q45" i="37"/>
  <c r="CC45" i="37"/>
  <c r="EQ45" i="37"/>
  <c r="JQ45" i="37"/>
  <c r="R45" i="37"/>
  <c r="CD45" i="37"/>
  <c r="ER45" i="37"/>
  <c r="JR45" i="37"/>
  <c r="S45" i="37"/>
  <c r="CE45" i="37"/>
  <c r="ES45" i="37"/>
  <c r="JS45" i="37"/>
  <c r="T45" i="37"/>
  <c r="CF45" i="37"/>
  <c r="ET45" i="37"/>
  <c r="JT45" i="37"/>
  <c r="U45" i="37"/>
  <c r="CH45" i="37"/>
  <c r="CG45" i="37"/>
  <c r="EU45" i="37"/>
  <c r="JU45" i="37"/>
  <c r="V45" i="37"/>
  <c r="HC45" i="37"/>
  <c r="HI45" i="37"/>
  <c r="JV45" i="37"/>
  <c r="W45" i="37"/>
  <c r="CI45" i="37"/>
  <c r="EW45" i="37"/>
  <c r="HD45" i="37"/>
  <c r="HJ45" i="37"/>
  <c r="JW45" i="37"/>
  <c r="X45" i="37"/>
  <c r="CJ45" i="37"/>
  <c r="EX45" i="37"/>
  <c r="HE45" i="37"/>
  <c r="HK45" i="37"/>
  <c r="JX45" i="37"/>
  <c r="Y45" i="37"/>
  <c r="CK45" i="37"/>
  <c r="EY45" i="37"/>
  <c r="HF45" i="37"/>
  <c r="HL45" i="37"/>
  <c r="JY45" i="37"/>
  <c r="Z45" i="37"/>
  <c r="CL45" i="37"/>
  <c r="EZ45" i="37"/>
  <c r="HG45" i="37"/>
  <c r="HM45" i="37"/>
  <c r="JZ45" i="37"/>
  <c r="AA45" i="37"/>
  <c r="CN45" i="37"/>
  <c r="CM45" i="37"/>
  <c r="FA45" i="37"/>
  <c r="HH45" i="37"/>
  <c r="HN45" i="37"/>
  <c r="KA45" i="37"/>
  <c r="AO45" i="37"/>
  <c r="AP45" i="37"/>
  <c r="FP45" i="37"/>
  <c r="AQ45" i="37"/>
  <c r="DC45" i="37"/>
  <c r="FQ45" i="37"/>
  <c r="AR45" i="37"/>
  <c r="DD45" i="37"/>
  <c r="FR45" i="37"/>
  <c r="AS45" i="37"/>
  <c r="DE45" i="37"/>
  <c r="FS45" i="37"/>
  <c r="AT45" i="37"/>
  <c r="DF45" i="37"/>
  <c r="FT45" i="37"/>
  <c r="AU45" i="37"/>
  <c r="DH45" i="37"/>
  <c r="DG45" i="37"/>
  <c r="FU45" i="37"/>
  <c r="AV45" i="37"/>
  <c r="IC45" i="37"/>
  <c r="II45" i="37"/>
  <c r="AW45" i="37"/>
  <c r="DI45" i="37"/>
  <c r="FW45" i="37"/>
  <c r="ID45" i="37"/>
  <c r="IJ45" i="37"/>
  <c r="AX45" i="37"/>
  <c r="DJ45" i="37"/>
  <c r="FX45" i="37"/>
  <c r="IE45" i="37"/>
  <c r="IK45" i="37"/>
  <c r="AY45" i="37"/>
  <c r="DK45" i="37"/>
  <c r="FY45" i="37"/>
  <c r="IF45" i="37"/>
  <c r="IL45" i="37"/>
  <c r="AZ45" i="37"/>
  <c r="DL45" i="37"/>
  <c r="FZ45" i="37"/>
  <c r="IG45" i="37"/>
  <c r="IM45" i="37"/>
  <c r="BA45" i="37"/>
  <c r="DN45" i="37"/>
  <c r="DM45" i="37"/>
  <c r="GA45" i="37"/>
  <c r="IH45" i="37"/>
  <c r="IN45" i="37"/>
  <c r="BB45" i="37"/>
  <c r="LB45" i="37"/>
  <c r="BC45" i="37"/>
  <c r="GC45" i="37"/>
  <c r="LC45" i="37"/>
  <c r="BD45" i="37"/>
  <c r="DP45" i="37"/>
  <c r="GD45" i="37"/>
  <c r="LD45" i="37"/>
  <c r="BE45" i="37"/>
  <c r="DQ45" i="37"/>
  <c r="GE45" i="37"/>
  <c r="LE45" i="37"/>
  <c r="BF45" i="37"/>
  <c r="DR45" i="37"/>
  <c r="GF45" i="37"/>
  <c r="LF45" i="37"/>
  <c r="BG45" i="37"/>
  <c r="DS45" i="37"/>
  <c r="GG45" i="37"/>
  <c r="LG45" i="37"/>
  <c r="BH45" i="37"/>
  <c r="DU45" i="37"/>
  <c r="DT45" i="37"/>
  <c r="GH45" i="37"/>
  <c r="LH45" i="37"/>
  <c r="BI45" i="37"/>
  <c r="IP45" i="37"/>
  <c r="IV45" i="37"/>
  <c r="LI45" i="37"/>
  <c r="BJ45" i="37"/>
  <c r="DV45" i="37"/>
  <c r="GJ45" i="37"/>
  <c r="IQ45" i="37"/>
  <c r="IW45" i="37"/>
  <c r="LJ45" i="37"/>
  <c r="BK45" i="37"/>
  <c r="DW45" i="37"/>
  <c r="GK45" i="37"/>
  <c r="IR45" i="37"/>
  <c r="IX45" i="37"/>
  <c r="LK45" i="37"/>
  <c r="BL45" i="37"/>
  <c r="DX45" i="37"/>
  <c r="GL45" i="37"/>
  <c r="IS45" i="37"/>
  <c r="IY45" i="37"/>
  <c r="LL45" i="37"/>
  <c r="BM45" i="37"/>
  <c r="DY45" i="37"/>
  <c r="GM45" i="37"/>
  <c r="IT45" i="37"/>
  <c r="IZ45" i="37"/>
  <c r="LM45" i="37"/>
  <c r="BN45" i="37"/>
  <c r="EA45" i="37"/>
  <c r="DZ45" i="37"/>
  <c r="GN45" i="37"/>
  <c r="IU45" i="37"/>
  <c r="JA45" i="37"/>
  <c r="LN45" i="37"/>
  <c r="AB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AB46" i="37"/>
  <c r="C46" i="38"/>
  <c r="AC46" i="39"/>
  <c r="D46" i="38"/>
  <c r="AD46" i="39"/>
  <c r="E46" i="38"/>
  <c r="AE46" i="39"/>
  <c r="F46" i="38"/>
  <c r="AF46" i="39"/>
  <c r="G46" i="38"/>
  <c r="AG46" i="39"/>
  <c r="H46" i="38"/>
  <c r="AH46" i="39"/>
  <c r="I46" i="38"/>
  <c r="AI46" i="39"/>
  <c r="J46" i="38"/>
  <c r="AJ46" i="39"/>
  <c r="K46" i="38"/>
  <c r="AK46" i="39"/>
  <c r="L46" i="38"/>
  <c r="AL46" i="39"/>
  <c r="M46" i="38"/>
  <c r="AM46" i="39"/>
  <c r="N46" i="38"/>
  <c r="AN46" i="39"/>
  <c r="KB46" i="37"/>
  <c r="AC46" i="37"/>
  <c r="B46" i="38"/>
  <c r="AB46" i="39"/>
  <c r="CO46" i="37"/>
  <c r="FC46" i="37"/>
  <c r="KC46" i="37"/>
  <c r="AD46" i="37"/>
  <c r="CP46" i="37"/>
  <c r="FD46" i="37"/>
  <c r="KD46" i="37"/>
  <c r="AE46" i="37"/>
  <c r="CQ46" i="37"/>
  <c r="FE46" i="37"/>
  <c r="KE46" i="37"/>
  <c r="AF46" i="37"/>
  <c r="CR46" i="37"/>
  <c r="FF46" i="37"/>
  <c r="KF46" i="37"/>
  <c r="AG46" i="37"/>
  <c r="CS46" i="37"/>
  <c r="FG46" i="37"/>
  <c r="KG46" i="37"/>
  <c r="AH46" i="37"/>
  <c r="CU46" i="37"/>
  <c r="CT46" i="37"/>
  <c r="FH46" i="37"/>
  <c r="KH46" i="37"/>
  <c r="AI46" i="37"/>
  <c r="HP46" i="37"/>
  <c r="HV46" i="37"/>
  <c r="KI46" i="37"/>
  <c r="AJ46" i="37"/>
  <c r="CV46" i="37"/>
  <c r="FJ46" i="37"/>
  <c r="HQ46" i="37"/>
  <c r="HW46" i="37"/>
  <c r="KJ46" i="37"/>
  <c r="AK46" i="37"/>
  <c r="CW46" i="37"/>
  <c r="FK46" i="37"/>
  <c r="HR46" i="37"/>
  <c r="HX46" i="37"/>
  <c r="KK46" i="37"/>
  <c r="AL46" i="37"/>
  <c r="CX46" i="37"/>
  <c r="FL46" i="37"/>
  <c r="HS46" i="37"/>
  <c r="HY46" i="37"/>
  <c r="KL46" i="37"/>
  <c r="AM46" i="37"/>
  <c r="CY46" i="37"/>
  <c r="FM46" i="37"/>
  <c r="HT46" i="37"/>
  <c r="HZ46" i="37"/>
  <c r="KM46" i="37"/>
  <c r="AN46" i="37"/>
  <c r="DA46" i="37"/>
  <c r="CZ46" i="37"/>
  <c r="FN46" i="37"/>
  <c r="HU46" i="37"/>
  <c r="IA46" i="37"/>
  <c r="KN46" i="37"/>
  <c r="B46" i="37"/>
  <c r="O46" i="38"/>
  <c r="AB46" i="38"/>
  <c r="P46" i="38"/>
  <c r="AC46" i="38"/>
  <c r="BC46" i="38"/>
  <c r="DE46" i="2"/>
  <c r="C46" i="39"/>
  <c r="Q46" i="38"/>
  <c r="AD46" i="38"/>
  <c r="BD46" i="38"/>
  <c r="D46" i="39"/>
  <c r="R46" i="38"/>
  <c r="AE46" i="38"/>
  <c r="BE46" i="38"/>
  <c r="E46" i="39"/>
  <c r="S46" i="38"/>
  <c r="AF46" i="38"/>
  <c r="BF46" i="38"/>
  <c r="F46" i="39"/>
  <c r="T46" i="38"/>
  <c r="AG46" i="38"/>
  <c r="BG46" i="38"/>
  <c r="G46" i="39"/>
  <c r="U46" i="38"/>
  <c r="AH46" i="38"/>
  <c r="BH46" i="38"/>
  <c r="H46" i="39"/>
  <c r="V46" i="38"/>
  <c r="AI46" i="38"/>
  <c r="BI46" i="38"/>
  <c r="I46" i="39"/>
  <c r="W46" i="38"/>
  <c r="AJ46" i="38"/>
  <c r="BJ46" i="38"/>
  <c r="J46" i="39"/>
  <c r="X46" i="38"/>
  <c r="AK46" i="38"/>
  <c r="BK46" i="38"/>
  <c r="K46" i="39"/>
  <c r="Y46" i="38"/>
  <c r="AL46" i="38"/>
  <c r="BL46" i="38"/>
  <c r="L46" i="39"/>
  <c r="Z46" i="38"/>
  <c r="AM46" i="38"/>
  <c r="BM46" i="38"/>
  <c r="M46" i="39"/>
  <c r="AA46" i="38"/>
  <c r="AN46" i="38"/>
  <c r="BN46" i="38"/>
  <c r="N46" i="39"/>
  <c r="JB46" i="37"/>
  <c r="C46" i="37"/>
  <c r="BB46" i="38"/>
  <c r="B46" i="39"/>
  <c r="BO46" i="37"/>
  <c r="EC46" i="37"/>
  <c r="JC46" i="37"/>
  <c r="D46" i="37"/>
  <c r="BP46" i="37"/>
  <c r="ED46" i="37"/>
  <c r="JD46" i="37"/>
  <c r="E46" i="37"/>
  <c r="BQ46" i="37"/>
  <c r="EE46" i="37"/>
  <c r="JE46" i="37"/>
  <c r="F46" i="37"/>
  <c r="BR46" i="37"/>
  <c r="EF46" i="37"/>
  <c r="JF46" i="37"/>
  <c r="G46" i="37"/>
  <c r="BS46" i="37"/>
  <c r="EG46" i="37"/>
  <c r="JG46" i="37"/>
  <c r="H46" i="37"/>
  <c r="BU46" i="37"/>
  <c r="BT46" i="37"/>
  <c r="EH46" i="37"/>
  <c r="JH46" i="37"/>
  <c r="I46" i="37"/>
  <c r="GP46" i="37"/>
  <c r="GV46" i="37"/>
  <c r="JI46" i="37"/>
  <c r="J46" i="37"/>
  <c r="BV46" i="37"/>
  <c r="EJ46" i="37"/>
  <c r="GQ46" i="37"/>
  <c r="GW46" i="37"/>
  <c r="JJ46" i="37"/>
  <c r="K46" i="37"/>
  <c r="BW46" i="37"/>
  <c r="EK46" i="37"/>
  <c r="GR46" i="37"/>
  <c r="GX46" i="37"/>
  <c r="JK46" i="37"/>
  <c r="L46" i="37"/>
  <c r="BX46" i="37"/>
  <c r="EL46" i="37"/>
  <c r="GS46" i="37"/>
  <c r="GY46" i="37"/>
  <c r="JL46" i="37"/>
  <c r="M46" i="37"/>
  <c r="BY46" i="37"/>
  <c r="EM46" i="37"/>
  <c r="GT46" i="37"/>
  <c r="GZ46" i="37"/>
  <c r="JM46" i="37"/>
  <c r="N46" i="37"/>
  <c r="CA46" i="37"/>
  <c r="BZ46" i="37"/>
  <c r="EN46" i="37"/>
  <c r="GU46" i="37"/>
  <c r="HA46" i="37"/>
  <c r="JN46" i="37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BP47" i="2"/>
  <c r="O46" i="37"/>
  <c r="BQ46" i="2"/>
  <c r="DC46" i="2"/>
  <c r="DD46" i="2"/>
  <c r="P46" i="39"/>
  <c r="Q46" i="39"/>
  <c r="R46" i="39"/>
  <c r="S46" i="39"/>
  <c r="T46" i="39"/>
  <c r="U46" i="39"/>
  <c r="V46" i="39"/>
  <c r="W46" i="39"/>
  <c r="X46" i="39"/>
  <c r="Y46" i="39"/>
  <c r="Z46" i="39"/>
  <c r="AA46" i="39"/>
  <c r="JO46" i="37"/>
  <c r="P46" i="37"/>
  <c r="O46" i="39"/>
  <c r="CB46" i="37"/>
  <c r="EP46" i="37"/>
  <c r="JP46" i="37"/>
  <c r="Q46" i="37"/>
  <c r="CC46" i="37"/>
  <c r="EQ46" i="37"/>
  <c r="JQ46" i="37"/>
  <c r="R46" i="37"/>
  <c r="CD46" i="37"/>
  <c r="ER46" i="37"/>
  <c r="JR46" i="37"/>
  <c r="S46" i="37"/>
  <c r="CE46" i="37"/>
  <c r="ES46" i="37"/>
  <c r="JS46" i="37"/>
  <c r="T46" i="37"/>
  <c r="CF46" i="37"/>
  <c r="ET46" i="37"/>
  <c r="JT46" i="37"/>
  <c r="U46" i="37"/>
  <c r="CH46" i="37"/>
  <c r="CG46" i="37"/>
  <c r="EU46" i="37"/>
  <c r="JU46" i="37"/>
  <c r="V46" i="37"/>
  <c r="HC46" i="37"/>
  <c r="HI46" i="37"/>
  <c r="JV46" i="37"/>
  <c r="W46" i="37"/>
  <c r="CI46" i="37"/>
  <c r="EW46" i="37"/>
  <c r="HD46" i="37"/>
  <c r="HJ46" i="37"/>
  <c r="JW46" i="37"/>
  <c r="X46" i="37"/>
  <c r="CJ46" i="37"/>
  <c r="EX46" i="37"/>
  <c r="HE46" i="37"/>
  <c r="HK46" i="37"/>
  <c r="JX46" i="37"/>
  <c r="Y46" i="37"/>
  <c r="CK46" i="37"/>
  <c r="EY46" i="37"/>
  <c r="HF46" i="37"/>
  <c r="HL46" i="37"/>
  <c r="JY46" i="37"/>
  <c r="Z46" i="37"/>
  <c r="CL46" i="37"/>
  <c r="EZ46" i="37"/>
  <c r="HG46" i="37"/>
  <c r="HM46" i="37"/>
  <c r="JZ46" i="37"/>
  <c r="AA46" i="37"/>
  <c r="CN46" i="37"/>
  <c r="CM46" i="37"/>
  <c r="FA46" i="37"/>
  <c r="HH46" i="37"/>
  <c r="HN46" i="37"/>
  <c r="KA46" i="37"/>
  <c r="AO46" i="37"/>
  <c r="AP46" i="38"/>
  <c r="AP46" i="39"/>
  <c r="AQ46" i="38"/>
  <c r="AQ46" i="39"/>
  <c r="AR46" i="38"/>
  <c r="AR46" i="39"/>
  <c r="AS46" i="38"/>
  <c r="AS46" i="39"/>
  <c r="AT46" i="38"/>
  <c r="AT46" i="39"/>
  <c r="AU46" i="38"/>
  <c r="AU46" i="39"/>
  <c r="AV46" i="38"/>
  <c r="AV46" i="39"/>
  <c r="AW46" i="38"/>
  <c r="AW46" i="39"/>
  <c r="AX46" i="38"/>
  <c r="AX46" i="39"/>
  <c r="AY46" i="38"/>
  <c r="AY46" i="39"/>
  <c r="AZ46" i="38"/>
  <c r="AZ46" i="39"/>
  <c r="BA46" i="38"/>
  <c r="BA46" i="39"/>
  <c r="AP46" i="37"/>
  <c r="AO46" i="38"/>
  <c r="AO46" i="39"/>
  <c r="DB46" i="37"/>
  <c r="FP46" i="37"/>
  <c r="AQ46" i="37"/>
  <c r="DC46" i="37"/>
  <c r="FQ46" i="37"/>
  <c r="AR46" i="37"/>
  <c r="DD46" i="37"/>
  <c r="FR46" i="37"/>
  <c r="AS46" i="37"/>
  <c r="DE46" i="37"/>
  <c r="FS46" i="37"/>
  <c r="AT46" i="37"/>
  <c r="DF46" i="37"/>
  <c r="FT46" i="37"/>
  <c r="AU46" i="37"/>
  <c r="DH46" i="37"/>
  <c r="DG46" i="37"/>
  <c r="FU46" i="37"/>
  <c r="AV46" i="37"/>
  <c r="IC46" i="37"/>
  <c r="II46" i="37"/>
  <c r="AW46" i="37"/>
  <c r="DI46" i="37"/>
  <c r="FW46" i="37"/>
  <c r="ID46" i="37"/>
  <c r="IJ46" i="37"/>
  <c r="AX46" i="37"/>
  <c r="DJ46" i="37"/>
  <c r="FX46" i="37"/>
  <c r="IE46" i="37"/>
  <c r="IK46" i="37"/>
  <c r="AY46" i="37"/>
  <c r="DK46" i="37"/>
  <c r="FY46" i="37"/>
  <c r="IF46" i="37"/>
  <c r="IL46" i="37"/>
  <c r="AZ46" i="37"/>
  <c r="DL46" i="37"/>
  <c r="FZ46" i="37"/>
  <c r="IG46" i="37"/>
  <c r="IM46" i="37"/>
  <c r="BA46" i="37"/>
  <c r="DN46" i="37"/>
  <c r="DM46" i="37"/>
  <c r="GA46" i="37"/>
  <c r="IH46" i="37"/>
  <c r="IN46" i="37"/>
  <c r="BB46" i="37"/>
  <c r="BC46" i="39"/>
  <c r="BD46" i="39"/>
  <c r="BE46" i="39"/>
  <c r="BF46" i="39"/>
  <c r="BG46" i="39"/>
  <c r="BH46" i="39"/>
  <c r="BI46" i="39"/>
  <c r="BJ46" i="39"/>
  <c r="BK46" i="39"/>
  <c r="BL46" i="39"/>
  <c r="BM46" i="39"/>
  <c r="BN46" i="39"/>
  <c r="LB46" i="37"/>
  <c r="BC46" i="37"/>
  <c r="BB46" i="39"/>
  <c r="DO46" i="37"/>
  <c r="GC46" i="37"/>
  <c r="LC46" i="37"/>
  <c r="BD46" i="37"/>
  <c r="DP46" i="37"/>
  <c r="GD46" i="37"/>
  <c r="LD46" i="37"/>
  <c r="BE46" i="37"/>
  <c r="DQ46" i="37"/>
  <c r="GE46" i="37"/>
  <c r="LE46" i="37"/>
  <c r="BF46" i="37"/>
  <c r="DR46" i="37"/>
  <c r="GF46" i="37"/>
  <c r="LF46" i="37"/>
  <c r="BG46" i="37"/>
  <c r="DS46" i="37"/>
  <c r="GG46" i="37"/>
  <c r="LG46" i="37"/>
  <c r="BH46" i="37"/>
  <c r="DU46" i="37"/>
  <c r="DT46" i="37"/>
  <c r="GH46" i="37"/>
  <c r="LH46" i="37"/>
  <c r="BI46" i="37"/>
  <c r="IP46" i="37"/>
  <c r="IV46" i="37"/>
  <c r="LI46" i="37"/>
  <c r="BJ46" i="37"/>
  <c r="DV46" i="37"/>
  <c r="GJ46" i="37"/>
  <c r="IQ46" i="37"/>
  <c r="IW46" i="37"/>
  <c r="LJ46" i="37"/>
  <c r="BK46" i="37"/>
  <c r="DW46" i="37"/>
  <c r="GK46" i="37"/>
  <c r="IR46" i="37"/>
  <c r="IX46" i="37"/>
  <c r="LK46" i="37"/>
  <c r="BL46" i="37"/>
  <c r="DX46" i="37"/>
  <c r="GL46" i="37"/>
  <c r="IS46" i="37"/>
  <c r="IY46" i="37"/>
  <c r="LL46" i="37"/>
  <c r="BM46" i="37"/>
  <c r="DY46" i="37"/>
  <c r="GM46" i="37"/>
  <c r="IT46" i="37"/>
  <c r="IZ46" i="37"/>
  <c r="LM46" i="37"/>
  <c r="BN46" i="37"/>
  <c r="EA46" i="37"/>
  <c r="DZ46" i="37"/>
  <c r="GN46" i="37"/>
  <c r="IU46" i="37"/>
  <c r="JA46" i="37"/>
  <c r="LN46" i="37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AB47" i="37"/>
  <c r="C47" i="38"/>
  <c r="AC47" i="39"/>
  <c r="D47" i="38"/>
  <c r="AD47" i="39"/>
  <c r="E47" i="38"/>
  <c r="AE47" i="39"/>
  <c r="F47" i="38"/>
  <c r="AF47" i="39"/>
  <c r="G47" i="38"/>
  <c r="AG47" i="39"/>
  <c r="H47" i="38"/>
  <c r="AH47" i="39"/>
  <c r="I47" i="38"/>
  <c r="AI47" i="39"/>
  <c r="J47" i="38"/>
  <c r="AJ47" i="39"/>
  <c r="K47" i="38"/>
  <c r="AK47" i="39"/>
  <c r="L47" i="38"/>
  <c r="AL47" i="39"/>
  <c r="M47" i="38"/>
  <c r="AM47" i="39"/>
  <c r="N47" i="38"/>
  <c r="AN47" i="39"/>
  <c r="KB47" i="37"/>
  <c r="AC47" i="37"/>
  <c r="B47" i="38"/>
  <c r="AB47" i="39"/>
  <c r="CO47" i="37"/>
  <c r="FC47" i="37"/>
  <c r="KC47" i="37"/>
  <c r="AD47" i="37"/>
  <c r="CP47" i="37"/>
  <c r="FD47" i="37"/>
  <c r="KD47" i="37"/>
  <c r="AE47" i="37"/>
  <c r="CQ47" i="37"/>
  <c r="FE47" i="37"/>
  <c r="KE47" i="37"/>
  <c r="AF47" i="37"/>
  <c r="CR47" i="37"/>
  <c r="FF47" i="37"/>
  <c r="KF47" i="37"/>
  <c r="AG47" i="37"/>
  <c r="CS47" i="37"/>
  <c r="FG47" i="37"/>
  <c r="KG47" i="37"/>
  <c r="AH47" i="37"/>
  <c r="CU47" i="37"/>
  <c r="CT47" i="37"/>
  <c r="FH47" i="37"/>
  <c r="KH47" i="37"/>
  <c r="AI47" i="37"/>
  <c r="HP47" i="37"/>
  <c r="HV47" i="37"/>
  <c r="KI47" i="37"/>
  <c r="AJ47" i="37"/>
  <c r="CV47" i="37"/>
  <c r="FJ47" i="37"/>
  <c r="HQ47" i="37"/>
  <c r="HW47" i="37"/>
  <c r="KJ47" i="37"/>
  <c r="AK47" i="37"/>
  <c r="CW47" i="37"/>
  <c r="FK47" i="37"/>
  <c r="HR47" i="37"/>
  <c r="HX47" i="37"/>
  <c r="KK47" i="37"/>
  <c r="AL47" i="37"/>
  <c r="CX47" i="37"/>
  <c r="FL47" i="37"/>
  <c r="HS47" i="37"/>
  <c r="HY47" i="37"/>
  <c r="KL47" i="37"/>
  <c r="AM47" i="37"/>
  <c r="CY47" i="37"/>
  <c r="FM47" i="37"/>
  <c r="HT47" i="37"/>
  <c r="HZ47" i="37"/>
  <c r="KM47" i="37"/>
  <c r="AN47" i="37"/>
  <c r="DA47" i="37"/>
  <c r="CZ47" i="37"/>
  <c r="FN47" i="37"/>
  <c r="HU47" i="37"/>
  <c r="IA47" i="37"/>
  <c r="KN47" i="37"/>
  <c r="B47" i="37"/>
  <c r="O47" i="38"/>
  <c r="AB47" i="38"/>
  <c r="P47" i="38"/>
  <c r="AC47" i="38"/>
  <c r="BC47" i="38"/>
  <c r="DE47" i="2"/>
  <c r="C47" i="39"/>
  <c r="Q47" i="38"/>
  <c r="AD47" i="38"/>
  <c r="BD47" i="38"/>
  <c r="D47" i="39"/>
  <c r="R47" i="38"/>
  <c r="AE47" i="38"/>
  <c r="BE47" i="38"/>
  <c r="E47" i="39"/>
  <c r="S47" i="38"/>
  <c r="AF47" i="38"/>
  <c r="BF47" i="38"/>
  <c r="F47" i="39"/>
  <c r="T47" i="38"/>
  <c r="AG47" i="38"/>
  <c r="BG47" i="38"/>
  <c r="G47" i="39"/>
  <c r="U47" i="38"/>
  <c r="AH47" i="38"/>
  <c r="BH47" i="38"/>
  <c r="H47" i="39"/>
  <c r="V47" i="38"/>
  <c r="AI47" i="38"/>
  <c r="BI47" i="38"/>
  <c r="I47" i="39"/>
  <c r="W47" i="38"/>
  <c r="AJ47" i="38"/>
  <c r="BJ47" i="38"/>
  <c r="J47" i="39"/>
  <c r="X47" i="38"/>
  <c r="AK47" i="38"/>
  <c r="BK47" i="38"/>
  <c r="K47" i="39"/>
  <c r="Y47" i="38"/>
  <c r="AL47" i="38"/>
  <c r="BL47" i="38"/>
  <c r="L47" i="39"/>
  <c r="Z47" i="38"/>
  <c r="AM47" i="38"/>
  <c r="BM47" i="38"/>
  <c r="M47" i="39"/>
  <c r="AA47" i="38"/>
  <c r="AN47" i="38"/>
  <c r="BN47" i="38"/>
  <c r="N47" i="39"/>
  <c r="JB47" i="37"/>
  <c r="C47" i="37"/>
  <c r="BB47" i="38"/>
  <c r="B47" i="39"/>
  <c r="BO47" i="37"/>
  <c r="EC47" i="37"/>
  <c r="JC47" i="37"/>
  <c r="D47" i="37"/>
  <c r="BP47" i="37"/>
  <c r="ED47" i="37"/>
  <c r="JD47" i="37"/>
  <c r="E47" i="37"/>
  <c r="BQ47" i="37"/>
  <c r="EE47" i="37"/>
  <c r="JE47" i="37"/>
  <c r="F47" i="37"/>
  <c r="BR47" i="37"/>
  <c r="EF47" i="37"/>
  <c r="JF47" i="37"/>
  <c r="G47" i="37"/>
  <c r="BS47" i="37"/>
  <c r="EG47" i="37"/>
  <c r="JG47" i="37"/>
  <c r="H47" i="37"/>
  <c r="BU47" i="37"/>
  <c r="BT47" i="37"/>
  <c r="EH47" i="37"/>
  <c r="JH47" i="37"/>
  <c r="I47" i="37"/>
  <c r="GP47" i="37"/>
  <c r="GV47" i="37"/>
  <c r="JI47" i="37"/>
  <c r="J47" i="37"/>
  <c r="BV47" i="37"/>
  <c r="EJ47" i="37"/>
  <c r="GQ47" i="37"/>
  <c r="GW47" i="37"/>
  <c r="JJ47" i="37"/>
  <c r="K47" i="37"/>
  <c r="BW47" i="37"/>
  <c r="EK47" i="37"/>
  <c r="GR47" i="37"/>
  <c r="GX47" i="37"/>
  <c r="JK47" i="37"/>
  <c r="L47" i="37"/>
  <c r="BX47" i="37"/>
  <c r="EL47" i="37"/>
  <c r="GS47" i="37"/>
  <c r="GY47" i="37"/>
  <c r="JL47" i="37"/>
  <c r="M47" i="37"/>
  <c r="BY47" i="37"/>
  <c r="EM47" i="37"/>
  <c r="GT47" i="37"/>
  <c r="GZ47" i="37"/>
  <c r="JM47" i="37"/>
  <c r="N47" i="37"/>
  <c r="CA47" i="37"/>
  <c r="BZ47" i="37"/>
  <c r="EN47" i="37"/>
  <c r="GU47" i="37"/>
  <c r="HA47" i="37"/>
  <c r="JN47" i="37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BP48" i="2"/>
  <c r="O47" i="37"/>
  <c r="BQ47" i="2"/>
  <c r="DC47" i="2"/>
  <c r="DD47" i="2"/>
  <c r="P47" i="39"/>
  <c r="Q47" i="39"/>
  <c r="R47" i="39"/>
  <c r="S47" i="39"/>
  <c r="T47" i="39"/>
  <c r="U47" i="39"/>
  <c r="V47" i="39"/>
  <c r="W47" i="39"/>
  <c r="X47" i="39"/>
  <c r="Y47" i="39"/>
  <c r="Z47" i="39"/>
  <c r="AA47" i="39"/>
  <c r="JO47" i="37"/>
  <c r="P47" i="37"/>
  <c r="O47" i="39"/>
  <c r="CB47" i="37"/>
  <c r="EP47" i="37"/>
  <c r="JP47" i="37"/>
  <c r="Q47" i="37"/>
  <c r="CC47" i="37"/>
  <c r="EQ47" i="37"/>
  <c r="JQ47" i="37"/>
  <c r="R47" i="37"/>
  <c r="CD47" i="37"/>
  <c r="ER47" i="37"/>
  <c r="JR47" i="37"/>
  <c r="S47" i="37"/>
  <c r="CE47" i="37"/>
  <c r="ES47" i="37"/>
  <c r="JS47" i="37"/>
  <c r="T47" i="37"/>
  <c r="CF47" i="37"/>
  <c r="ET47" i="37"/>
  <c r="JT47" i="37"/>
  <c r="U47" i="37"/>
  <c r="CH47" i="37"/>
  <c r="CG47" i="37"/>
  <c r="EU47" i="37"/>
  <c r="JU47" i="37"/>
  <c r="V47" i="37"/>
  <c r="HC47" i="37"/>
  <c r="HI47" i="37"/>
  <c r="JV47" i="37"/>
  <c r="W47" i="37"/>
  <c r="CI47" i="37"/>
  <c r="EW47" i="37"/>
  <c r="HD47" i="37"/>
  <c r="HJ47" i="37"/>
  <c r="JW47" i="37"/>
  <c r="X47" i="37"/>
  <c r="CJ47" i="37"/>
  <c r="EX47" i="37"/>
  <c r="HE47" i="37"/>
  <c r="HK47" i="37"/>
  <c r="JX47" i="37"/>
  <c r="Y47" i="37"/>
  <c r="CK47" i="37"/>
  <c r="EY47" i="37"/>
  <c r="HF47" i="37"/>
  <c r="HL47" i="37"/>
  <c r="JY47" i="37"/>
  <c r="Z47" i="37"/>
  <c r="CL47" i="37"/>
  <c r="EZ47" i="37"/>
  <c r="HG47" i="37"/>
  <c r="HM47" i="37"/>
  <c r="JZ47" i="37"/>
  <c r="AA47" i="37"/>
  <c r="CN47" i="37"/>
  <c r="CM47" i="37"/>
  <c r="FA47" i="37"/>
  <c r="HH47" i="37"/>
  <c r="HN47" i="37"/>
  <c r="KA47" i="37"/>
  <c r="AO47" i="37"/>
  <c r="AP47" i="38"/>
  <c r="AP47" i="39"/>
  <c r="AQ47" i="38"/>
  <c r="AQ47" i="39"/>
  <c r="AR47" i="38"/>
  <c r="AR47" i="39"/>
  <c r="AS47" i="38"/>
  <c r="AS47" i="39"/>
  <c r="AT47" i="38"/>
  <c r="AT47" i="39"/>
  <c r="AU47" i="38"/>
  <c r="AU47" i="39"/>
  <c r="AV47" i="38"/>
  <c r="AV47" i="39"/>
  <c r="AW47" i="38"/>
  <c r="AW47" i="39"/>
  <c r="AX47" i="38"/>
  <c r="AX47" i="39"/>
  <c r="AY47" i="38"/>
  <c r="AY47" i="39"/>
  <c r="AZ47" i="38"/>
  <c r="AZ47" i="39"/>
  <c r="BA47" i="38"/>
  <c r="BA47" i="39"/>
  <c r="AP47" i="37"/>
  <c r="AO47" i="38"/>
  <c r="AO47" i="39"/>
  <c r="DB47" i="37"/>
  <c r="FP47" i="37"/>
  <c r="AQ47" i="37"/>
  <c r="DC47" i="37"/>
  <c r="FQ47" i="37"/>
  <c r="AR47" i="37"/>
  <c r="DD47" i="37"/>
  <c r="FR47" i="37"/>
  <c r="AS47" i="37"/>
  <c r="DE47" i="37"/>
  <c r="FS47" i="37"/>
  <c r="AT47" i="37"/>
  <c r="DF47" i="37"/>
  <c r="FT47" i="37"/>
  <c r="AU47" i="37"/>
  <c r="DH47" i="37"/>
  <c r="DG47" i="37"/>
  <c r="FU47" i="37"/>
  <c r="AV47" i="37"/>
  <c r="IC47" i="37"/>
  <c r="II47" i="37"/>
  <c r="AW47" i="37"/>
  <c r="DI47" i="37"/>
  <c r="FW47" i="37"/>
  <c r="ID47" i="37"/>
  <c r="IJ47" i="37"/>
  <c r="AX47" i="37"/>
  <c r="DJ47" i="37"/>
  <c r="FX47" i="37"/>
  <c r="IE47" i="37"/>
  <c r="IK47" i="37"/>
  <c r="AY47" i="37"/>
  <c r="DK47" i="37"/>
  <c r="FY47" i="37"/>
  <c r="IF47" i="37"/>
  <c r="IL47" i="37"/>
  <c r="AZ47" i="37"/>
  <c r="DL47" i="37"/>
  <c r="FZ47" i="37"/>
  <c r="IG47" i="37"/>
  <c r="IM47" i="37"/>
  <c r="BA47" i="37"/>
  <c r="DN47" i="37"/>
  <c r="DM47" i="37"/>
  <c r="GA47" i="37"/>
  <c r="IH47" i="37"/>
  <c r="IN47" i="37"/>
  <c r="BB47" i="37"/>
  <c r="BC47" i="39"/>
  <c r="BD47" i="39"/>
  <c r="BE47" i="39"/>
  <c r="BF47" i="39"/>
  <c r="BG47" i="39"/>
  <c r="BH47" i="39"/>
  <c r="BI47" i="39"/>
  <c r="BJ47" i="39"/>
  <c r="BK47" i="39"/>
  <c r="BL47" i="39"/>
  <c r="BM47" i="39"/>
  <c r="BN47" i="39"/>
  <c r="LB47" i="37"/>
  <c r="BC47" i="37"/>
  <c r="BB47" i="39"/>
  <c r="DO47" i="37"/>
  <c r="GC47" i="37"/>
  <c r="LC47" i="37"/>
  <c r="BD47" i="37"/>
  <c r="DP47" i="37"/>
  <c r="GD47" i="37"/>
  <c r="LD47" i="37"/>
  <c r="BE47" i="37"/>
  <c r="DQ47" i="37"/>
  <c r="GE47" i="37"/>
  <c r="LE47" i="37"/>
  <c r="BF47" i="37"/>
  <c r="DR47" i="37"/>
  <c r="GF47" i="37"/>
  <c r="LF47" i="37"/>
  <c r="BG47" i="37"/>
  <c r="DS47" i="37"/>
  <c r="GG47" i="37"/>
  <c r="LG47" i="37"/>
  <c r="BH47" i="37"/>
  <c r="DU47" i="37"/>
  <c r="DT47" i="37"/>
  <c r="GH47" i="37"/>
  <c r="LH47" i="37"/>
  <c r="BI47" i="37"/>
  <c r="IP47" i="37"/>
  <c r="IV47" i="37"/>
  <c r="LI47" i="37"/>
  <c r="BJ47" i="37"/>
  <c r="DV47" i="37"/>
  <c r="GJ47" i="37"/>
  <c r="IQ47" i="37"/>
  <c r="IW47" i="37"/>
  <c r="LJ47" i="37"/>
  <c r="BK47" i="37"/>
  <c r="DW47" i="37"/>
  <c r="GK47" i="37"/>
  <c r="IR47" i="37"/>
  <c r="IX47" i="37"/>
  <c r="LK47" i="37"/>
  <c r="BL47" i="37"/>
  <c r="DX47" i="37"/>
  <c r="GL47" i="37"/>
  <c r="IS47" i="37"/>
  <c r="IY47" i="37"/>
  <c r="LL47" i="37"/>
  <c r="BM47" i="37"/>
  <c r="DY47" i="37"/>
  <c r="GM47" i="37"/>
  <c r="IT47" i="37"/>
  <c r="IZ47" i="37"/>
  <c r="LM47" i="37"/>
  <c r="BN47" i="37"/>
  <c r="EA47" i="37"/>
  <c r="DZ47" i="37"/>
  <c r="GN47" i="37"/>
  <c r="IU47" i="37"/>
  <c r="JA47" i="37"/>
  <c r="LN47" i="37"/>
  <c r="AB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AB48" i="37"/>
  <c r="C48" i="38"/>
  <c r="AC48" i="39"/>
  <c r="D48" i="38"/>
  <c r="AD48" i="39"/>
  <c r="E48" i="38"/>
  <c r="AE48" i="39"/>
  <c r="F48" i="38"/>
  <c r="AF48" i="39"/>
  <c r="G48" i="38"/>
  <c r="AG48" i="39"/>
  <c r="H48" i="38"/>
  <c r="AH48" i="39"/>
  <c r="I48" i="38"/>
  <c r="AI48" i="39"/>
  <c r="J48" i="38"/>
  <c r="AJ48" i="39"/>
  <c r="K48" i="38"/>
  <c r="AK48" i="39"/>
  <c r="L48" i="38"/>
  <c r="AL48" i="39"/>
  <c r="M48" i="38"/>
  <c r="AM48" i="39"/>
  <c r="N48" i="38"/>
  <c r="AN48" i="39"/>
  <c r="KB48" i="37"/>
  <c r="AC48" i="37"/>
  <c r="B48" i="38"/>
  <c r="AB48" i="39"/>
  <c r="CO48" i="37"/>
  <c r="FC48" i="37"/>
  <c r="KC48" i="37"/>
  <c r="AD48" i="37"/>
  <c r="CP48" i="37"/>
  <c r="FD48" i="37"/>
  <c r="KD48" i="37"/>
  <c r="AE48" i="37"/>
  <c r="CQ48" i="37"/>
  <c r="FE48" i="37"/>
  <c r="KE48" i="37"/>
  <c r="AF48" i="37"/>
  <c r="CR48" i="37"/>
  <c r="FF48" i="37"/>
  <c r="KF48" i="37"/>
  <c r="AG48" i="37"/>
  <c r="CS48" i="37"/>
  <c r="FG48" i="37"/>
  <c r="KG48" i="37"/>
  <c r="AH48" i="37"/>
  <c r="CU48" i="37"/>
  <c r="CT48" i="37"/>
  <c r="FH48" i="37"/>
  <c r="KH48" i="37"/>
  <c r="AI48" i="37"/>
  <c r="HP48" i="37"/>
  <c r="HV48" i="37"/>
  <c r="KI48" i="37"/>
  <c r="AJ48" i="37"/>
  <c r="CV48" i="37"/>
  <c r="FJ48" i="37"/>
  <c r="HQ48" i="37"/>
  <c r="HW48" i="37"/>
  <c r="KJ48" i="37"/>
  <c r="AK48" i="37"/>
  <c r="CW48" i="37"/>
  <c r="FK48" i="37"/>
  <c r="HR48" i="37"/>
  <c r="HX48" i="37"/>
  <c r="KK48" i="37"/>
  <c r="AL48" i="37"/>
  <c r="CX48" i="37"/>
  <c r="FL48" i="37"/>
  <c r="HS48" i="37"/>
  <c r="HY48" i="37"/>
  <c r="KL48" i="37"/>
  <c r="AM48" i="37"/>
  <c r="CY48" i="37"/>
  <c r="FM48" i="37"/>
  <c r="HT48" i="37"/>
  <c r="HZ48" i="37"/>
  <c r="KM48" i="37"/>
  <c r="AN48" i="37"/>
  <c r="DA48" i="37"/>
  <c r="CZ48" i="37"/>
  <c r="FN48" i="37"/>
  <c r="HU48" i="37"/>
  <c r="IA48" i="37"/>
  <c r="KN48" i="37"/>
  <c r="B48" i="37"/>
  <c r="O48" i="38"/>
  <c r="AB48" i="38"/>
  <c r="P48" i="38"/>
  <c r="AC48" i="38"/>
  <c r="BC48" i="38"/>
  <c r="DE48" i="2"/>
  <c r="C48" i="39"/>
  <c r="Q48" i="38"/>
  <c r="AD48" i="38"/>
  <c r="BD48" i="38"/>
  <c r="D48" i="39"/>
  <c r="R48" i="38"/>
  <c r="AE48" i="38"/>
  <c r="BE48" i="38"/>
  <c r="E48" i="39"/>
  <c r="S48" i="38"/>
  <c r="AF48" i="38"/>
  <c r="BF48" i="38"/>
  <c r="F48" i="39"/>
  <c r="T48" i="38"/>
  <c r="AG48" i="38"/>
  <c r="BG48" i="38"/>
  <c r="G48" i="39"/>
  <c r="U48" i="38"/>
  <c r="AH48" i="38"/>
  <c r="BH48" i="38"/>
  <c r="H48" i="39"/>
  <c r="V48" i="38"/>
  <c r="AI48" i="38"/>
  <c r="BI48" i="38"/>
  <c r="I48" i="39"/>
  <c r="W48" i="38"/>
  <c r="AJ48" i="38"/>
  <c r="BJ48" i="38"/>
  <c r="J48" i="39"/>
  <c r="X48" i="38"/>
  <c r="AK48" i="38"/>
  <c r="BK48" i="38"/>
  <c r="K48" i="39"/>
  <c r="Y48" i="38"/>
  <c r="AL48" i="38"/>
  <c r="BL48" i="38"/>
  <c r="L48" i="39"/>
  <c r="Z48" i="38"/>
  <c r="AM48" i="38"/>
  <c r="BM48" i="38"/>
  <c r="M48" i="39"/>
  <c r="AA48" i="38"/>
  <c r="AN48" i="38"/>
  <c r="BN48" i="38"/>
  <c r="N48" i="39"/>
  <c r="JB48" i="37"/>
  <c r="C48" i="37"/>
  <c r="BB48" i="38"/>
  <c r="B48" i="39"/>
  <c r="BO48" i="37"/>
  <c r="EC48" i="37"/>
  <c r="JC48" i="37"/>
  <c r="D48" i="37"/>
  <c r="BP48" i="37"/>
  <c r="ED48" i="37"/>
  <c r="JD48" i="37"/>
  <c r="E48" i="37"/>
  <c r="BQ48" i="37"/>
  <c r="EE48" i="37"/>
  <c r="JE48" i="37"/>
  <c r="F48" i="37"/>
  <c r="BR48" i="37"/>
  <c r="EF48" i="37"/>
  <c r="JF48" i="37"/>
  <c r="G48" i="37"/>
  <c r="BS48" i="37"/>
  <c r="EG48" i="37"/>
  <c r="JG48" i="37"/>
  <c r="H48" i="37"/>
  <c r="BU48" i="37"/>
  <c r="BT48" i="37"/>
  <c r="EH48" i="37"/>
  <c r="JH48" i="37"/>
  <c r="I48" i="37"/>
  <c r="GP48" i="37"/>
  <c r="GV48" i="37"/>
  <c r="JI48" i="37"/>
  <c r="J48" i="37"/>
  <c r="BV48" i="37"/>
  <c r="EJ48" i="37"/>
  <c r="GQ48" i="37"/>
  <c r="GW48" i="37"/>
  <c r="JJ48" i="37"/>
  <c r="K48" i="37"/>
  <c r="BW48" i="37"/>
  <c r="EK48" i="37"/>
  <c r="GR48" i="37"/>
  <c r="GX48" i="37"/>
  <c r="JK48" i="37"/>
  <c r="L48" i="37"/>
  <c r="BX48" i="37"/>
  <c r="EL48" i="37"/>
  <c r="GS48" i="37"/>
  <c r="GY48" i="37"/>
  <c r="JL48" i="37"/>
  <c r="M48" i="37"/>
  <c r="BY48" i="37"/>
  <c r="EM48" i="37"/>
  <c r="GT48" i="37"/>
  <c r="GZ48" i="37"/>
  <c r="JM48" i="37"/>
  <c r="N48" i="37"/>
  <c r="CA48" i="37"/>
  <c r="BZ48" i="37"/>
  <c r="EN48" i="37"/>
  <c r="GU48" i="37"/>
  <c r="HA48" i="37"/>
  <c r="JN48" i="37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BP49" i="2"/>
  <c r="O48" i="37"/>
  <c r="BQ48" i="2"/>
  <c r="DC48" i="2"/>
  <c r="DD48" i="2"/>
  <c r="P48" i="39"/>
  <c r="Q48" i="39"/>
  <c r="R48" i="39"/>
  <c r="S48" i="39"/>
  <c r="T48" i="39"/>
  <c r="U48" i="39"/>
  <c r="V48" i="39"/>
  <c r="W48" i="39"/>
  <c r="X48" i="39"/>
  <c r="Y48" i="39"/>
  <c r="Z48" i="39"/>
  <c r="AA48" i="39"/>
  <c r="JO48" i="37"/>
  <c r="P48" i="37"/>
  <c r="O48" i="39"/>
  <c r="CB48" i="37"/>
  <c r="EP48" i="37"/>
  <c r="JP48" i="37"/>
  <c r="Q48" i="37"/>
  <c r="CC48" i="37"/>
  <c r="EQ48" i="37"/>
  <c r="JQ48" i="37"/>
  <c r="R48" i="37"/>
  <c r="CD48" i="37"/>
  <c r="ER48" i="37"/>
  <c r="JR48" i="37"/>
  <c r="S48" i="37"/>
  <c r="CE48" i="37"/>
  <c r="ES48" i="37"/>
  <c r="JS48" i="37"/>
  <c r="T48" i="37"/>
  <c r="CF48" i="37"/>
  <c r="ET48" i="37"/>
  <c r="JT48" i="37"/>
  <c r="U48" i="37"/>
  <c r="CH48" i="37"/>
  <c r="CG48" i="37"/>
  <c r="EU48" i="37"/>
  <c r="JU48" i="37"/>
  <c r="V48" i="37"/>
  <c r="HC48" i="37"/>
  <c r="HI48" i="37"/>
  <c r="JV48" i="37"/>
  <c r="W48" i="37"/>
  <c r="CI48" i="37"/>
  <c r="EW48" i="37"/>
  <c r="HD48" i="37"/>
  <c r="HJ48" i="37"/>
  <c r="JW48" i="37"/>
  <c r="X48" i="37"/>
  <c r="CJ48" i="37"/>
  <c r="EX48" i="37"/>
  <c r="HE48" i="37"/>
  <c r="HK48" i="37"/>
  <c r="JX48" i="37"/>
  <c r="Y48" i="37"/>
  <c r="CK48" i="37"/>
  <c r="EY48" i="37"/>
  <c r="HF48" i="37"/>
  <c r="HL48" i="37"/>
  <c r="JY48" i="37"/>
  <c r="Z48" i="37"/>
  <c r="CL48" i="37"/>
  <c r="EZ48" i="37"/>
  <c r="HG48" i="37"/>
  <c r="HM48" i="37"/>
  <c r="JZ48" i="37"/>
  <c r="AA48" i="37"/>
  <c r="CN48" i="37"/>
  <c r="CM48" i="37"/>
  <c r="FA48" i="37"/>
  <c r="HH48" i="37"/>
  <c r="HN48" i="37"/>
  <c r="KA48" i="37"/>
  <c r="AO48" i="37"/>
  <c r="AP48" i="38"/>
  <c r="AP48" i="39"/>
  <c r="AQ48" i="38"/>
  <c r="AQ48" i="39"/>
  <c r="AR48" i="38"/>
  <c r="AR48" i="39"/>
  <c r="AS48" i="38"/>
  <c r="AS48" i="39"/>
  <c r="AT48" i="38"/>
  <c r="AT48" i="39"/>
  <c r="AU48" i="38"/>
  <c r="AU48" i="39"/>
  <c r="AV48" i="38"/>
  <c r="AV48" i="39"/>
  <c r="AW48" i="38"/>
  <c r="AW48" i="39"/>
  <c r="AX48" i="38"/>
  <c r="AX48" i="39"/>
  <c r="AY48" i="38"/>
  <c r="AY48" i="39"/>
  <c r="AZ48" i="38"/>
  <c r="AZ48" i="39"/>
  <c r="BA48" i="38"/>
  <c r="BA48" i="39"/>
  <c r="AP48" i="37"/>
  <c r="AO48" i="38"/>
  <c r="AO48" i="39"/>
  <c r="DB48" i="37"/>
  <c r="FP48" i="37"/>
  <c r="AQ48" i="37"/>
  <c r="DC48" i="37"/>
  <c r="FQ48" i="37"/>
  <c r="AR48" i="37"/>
  <c r="DD48" i="37"/>
  <c r="FR48" i="37"/>
  <c r="AS48" i="37"/>
  <c r="DE48" i="37"/>
  <c r="FS48" i="37"/>
  <c r="AT48" i="37"/>
  <c r="DF48" i="37"/>
  <c r="FT48" i="37"/>
  <c r="AU48" i="37"/>
  <c r="DH48" i="37"/>
  <c r="DG48" i="37"/>
  <c r="FU48" i="37"/>
  <c r="AV48" i="37"/>
  <c r="IC48" i="37"/>
  <c r="II48" i="37"/>
  <c r="AW48" i="37"/>
  <c r="DI48" i="37"/>
  <c r="FW48" i="37"/>
  <c r="ID48" i="37"/>
  <c r="IJ48" i="37"/>
  <c r="AX48" i="37"/>
  <c r="DJ48" i="37"/>
  <c r="FX48" i="37"/>
  <c r="IE48" i="37"/>
  <c r="IK48" i="37"/>
  <c r="AY48" i="37"/>
  <c r="DK48" i="37"/>
  <c r="FY48" i="37"/>
  <c r="IF48" i="37"/>
  <c r="IL48" i="37"/>
  <c r="AZ48" i="37"/>
  <c r="DL48" i="37"/>
  <c r="FZ48" i="37"/>
  <c r="IG48" i="37"/>
  <c r="IM48" i="37"/>
  <c r="BA48" i="37"/>
  <c r="DN48" i="37"/>
  <c r="DM48" i="37"/>
  <c r="GA48" i="37"/>
  <c r="IH48" i="37"/>
  <c r="IN48" i="37"/>
  <c r="BB48" i="37"/>
  <c r="BC48" i="39"/>
  <c r="BD48" i="39"/>
  <c r="BE48" i="39"/>
  <c r="BF48" i="39"/>
  <c r="BG48" i="39"/>
  <c r="BH48" i="39"/>
  <c r="BI48" i="39"/>
  <c r="BJ48" i="39"/>
  <c r="BK48" i="39"/>
  <c r="BL48" i="39"/>
  <c r="BM48" i="39"/>
  <c r="BN48" i="39"/>
  <c r="LB48" i="37"/>
  <c r="BC48" i="37"/>
  <c r="BB48" i="39"/>
  <c r="DO48" i="37"/>
  <c r="GC48" i="37"/>
  <c r="LC48" i="37"/>
  <c r="BD48" i="37"/>
  <c r="DP48" i="37"/>
  <c r="GD48" i="37"/>
  <c r="LD48" i="37"/>
  <c r="BE48" i="37"/>
  <c r="DQ48" i="37"/>
  <c r="GE48" i="37"/>
  <c r="LE48" i="37"/>
  <c r="BF48" i="37"/>
  <c r="DR48" i="37"/>
  <c r="GF48" i="37"/>
  <c r="LF48" i="37"/>
  <c r="BG48" i="37"/>
  <c r="DS48" i="37"/>
  <c r="GG48" i="37"/>
  <c r="LG48" i="37"/>
  <c r="BH48" i="37"/>
  <c r="DU48" i="37"/>
  <c r="DT48" i="37"/>
  <c r="GH48" i="37"/>
  <c r="LH48" i="37"/>
  <c r="BI48" i="37"/>
  <c r="IP48" i="37"/>
  <c r="IV48" i="37"/>
  <c r="LI48" i="37"/>
  <c r="BJ48" i="37"/>
  <c r="DV48" i="37"/>
  <c r="GJ48" i="37"/>
  <c r="IQ48" i="37"/>
  <c r="IW48" i="37"/>
  <c r="LJ48" i="37"/>
  <c r="BK48" i="37"/>
  <c r="DW48" i="37"/>
  <c r="GK48" i="37"/>
  <c r="IR48" i="37"/>
  <c r="IX48" i="37"/>
  <c r="LK48" i="37"/>
  <c r="BL48" i="37"/>
  <c r="DX48" i="37"/>
  <c r="GL48" i="37"/>
  <c r="IS48" i="37"/>
  <c r="IY48" i="37"/>
  <c r="LL48" i="37"/>
  <c r="BM48" i="37"/>
  <c r="DY48" i="37"/>
  <c r="GM48" i="37"/>
  <c r="IT48" i="37"/>
  <c r="IZ48" i="37"/>
  <c r="LM48" i="37"/>
  <c r="BN48" i="37"/>
  <c r="EA48" i="37"/>
  <c r="DZ48" i="37"/>
  <c r="GN48" i="37"/>
  <c r="IU48" i="37"/>
  <c r="JA48" i="37"/>
  <c r="LN48" i="37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AB49" i="37"/>
  <c r="C49" i="38"/>
  <c r="AC49" i="39"/>
  <c r="D49" i="38"/>
  <c r="AD49" i="39"/>
  <c r="E49" i="38"/>
  <c r="AE49" i="39"/>
  <c r="F49" i="38"/>
  <c r="AF49" i="39"/>
  <c r="G49" i="38"/>
  <c r="AG49" i="39"/>
  <c r="H49" i="38"/>
  <c r="AH49" i="39"/>
  <c r="I49" i="38"/>
  <c r="AI49" i="39"/>
  <c r="J49" i="38"/>
  <c r="AJ49" i="39"/>
  <c r="K49" i="38"/>
  <c r="AK49" i="39"/>
  <c r="L49" i="38"/>
  <c r="AL49" i="39"/>
  <c r="M49" i="38"/>
  <c r="AM49" i="39"/>
  <c r="N49" i="38"/>
  <c r="AN49" i="39"/>
  <c r="KB49" i="37"/>
  <c r="AC49" i="37"/>
  <c r="B49" i="38"/>
  <c r="AB49" i="39"/>
  <c r="CO49" i="37"/>
  <c r="FC49" i="37"/>
  <c r="KC49" i="37"/>
  <c r="AD49" i="37"/>
  <c r="CP49" i="37"/>
  <c r="FD49" i="37"/>
  <c r="KD49" i="37"/>
  <c r="AE49" i="37"/>
  <c r="CQ49" i="37"/>
  <c r="FE49" i="37"/>
  <c r="KE49" i="37"/>
  <c r="AF49" i="37"/>
  <c r="CR49" i="37"/>
  <c r="FF49" i="37"/>
  <c r="KF49" i="37"/>
  <c r="AG49" i="37"/>
  <c r="CS49" i="37"/>
  <c r="FG49" i="37"/>
  <c r="KG49" i="37"/>
  <c r="AH49" i="37"/>
  <c r="CU49" i="37"/>
  <c r="CT49" i="37"/>
  <c r="FH49" i="37"/>
  <c r="KH49" i="37"/>
  <c r="AI49" i="37"/>
  <c r="HP49" i="37"/>
  <c r="HV49" i="37"/>
  <c r="KI49" i="37"/>
  <c r="AJ49" i="37"/>
  <c r="CV49" i="37"/>
  <c r="FJ49" i="37"/>
  <c r="HQ49" i="37"/>
  <c r="HW49" i="37"/>
  <c r="KJ49" i="37"/>
  <c r="AK49" i="37"/>
  <c r="CW49" i="37"/>
  <c r="FK49" i="37"/>
  <c r="HR49" i="37"/>
  <c r="HX49" i="37"/>
  <c r="KK49" i="37"/>
  <c r="AL49" i="37"/>
  <c r="CX49" i="37"/>
  <c r="FL49" i="37"/>
  <c r="HS49" i="37"/>
  <c r="HY49" i="37"/>
  <c r="KL49" i="37"/>
  <c r="AM49" i="37"/>
  <c r="CY49" i="37"/>
  <c r="FM49" i="37"/>
  <c r="HT49" i="37"/>
  <c r="HZ49" i="37"/>
  <c r="KM49" i="37"/>
  <c r="AN49" i="37"/>
  <c r="DA49" i="37"/>
  <c r="CZ49" i="37"/>
  <c r="FN49" i="37"/>
  <c r="HU49" i="37"/>
  <c r="IA49" i="37"/>
  <c r="KN49" i="37"/>
  <c r="B49" i="37"/>
  <c r="O49" i="38"/>
  <c r="AB49" i="38"/>
  <c r="P49" i="38"/>
  <c r="AC49" i="38"/>
  <c r="BC49" i="38"/>
  <c r="DE49" i="2"/>
  <c r="C49" i="39"/>
  <c r="Q49" i="38"/>
  <c r="AD49" i="38"/>
  <c r="BD49" i="38"/>
  <c r="D49" i="39"/>
  <c r="R49" i="38"/>
  <c r="AE49" i="38"/>
  <c r="BE49" i="38"/>
  <c r="E49" i="39"/>
  <c r="S49" i="38"/>
  <c r="AF49" i="38"/>
  <c r="BF49" i="38"/>
  <c r="F49" i="39"/>
  <c r="T49" i="38"/>
  <c r="AG49" i="38"/>
  <c r="BG49" i="38"/>
  <c r="G49" i="39"/>
  <c r="U49" i="38"/>
  <c r="AH49" i="38"/>
  <c r="BH49" i="38"/>
  <c r="H49" i="39"/>
  <c r="V49" i="38"/>
  <c r="AI49" i="38"/>
  <c r="BI49" i="38"/>
  <c r="I49" i="39"/>
  <c r="W49" i="38"/>
  <c r="AJ49" i="38"/>
  <c r="BJ49" i="38"/>
  <c r="J49" i="39"/>
  <c r="X49" i="38"/>
  <c r="AK49" i="38"/>
  <c r="BK49" i="38"/>
  <c r="K49" i="39"/>
  <c r="Y49" i="38"/>
  <c r="AL49" i="38"/>
  <c r="BL49" i="38"/>
  <c r="L49" i="39"/>
  <c r="Z49" i="38"/>
  <c r="AM49" i="38"/>
  <c r="BM49" i="38"/>
  <c r="M49" i="39"/>
  <c r="AA49" i="38"/>
  <c r="AN49" i="38"/>
  <c r="BN49" i="38"/>
  <c r="N49" i="39"/>
  <c r="JB49" i="37"/>
  <c r="C49" i="37"/>
  <c r="BB49" i="38"/>
  <c r="B49" i="39"/>
  <c r="BO49" i="37"/>
  <c r="EC49" i="37"/>
  <c r="JC49" i="37"/>
  <c r="D49" i="37"/>
  <c r="BP49" i="37"/>
  <c r="ED49" i="37"/>
  <c r="JD49" i="37"/>
  <c r="E49" i="37"/>
  <c r="BQ49" i="37"/>
  <c r="EE49" i="37"/>
  <c r="JE49" i="37"/>
  <c r="F49" i="37"/>
  <c r="BR49" i="37"/>
  <c r="EF49" i="37"/>
  <c r="JF49" i="37"/>
  <c r="G49" i="37"/>
  <c r="BS49" i="37"/>
  <c r="EG49" i="37"/>
  <c r="JG49" i="37"/>
  <c r="H49" i="37"/>
  <c r="BU49" i="37"/>
  <c r="BT49" i="37"/>
  <c r="EH49" i="37"/>
  <c r="JH49" i="37"/>
  <c r="I49" i="37"/>
  <c r="GP49" i="37"/>
  <c r="GV49" i="37"/>
  <c r="JI49" i="37"/>
  <c r="J49" i="37"/>
  <c r="BV49" i="37"/>
  <c r="EJ49" i="37"/>
  <c r="GQ49" i="37"/>
  <c r="GW49" i="37"/>
  <c r="JJ49" i="37"/>
  <c r="K49" i="37"/>
  <c r="BW49" i="37"/>
  <c r="EK49" i="37"/>
  <c r="GR49" i="37"/>
  <c r="GX49" i="37"/>
  <c r="JK49" i="37"/>
  <c r="L49" i="37"/>
  <c r="BX49" i="37"/>
  <c r="EL49" i="37"/>
  <c r="GS49" i="37"/>
  <c r="GY49" i="37"/>
  <c r="JL49" i="37"/>
  <c r="M49" i="37"/>
  <c r="BY49" i="37"/>
  <c r="EM49" i="37"/>
  <c r="GT49" i="37"/>
  <c r="GZ49" i="37"/>
  <c r="JM49" i="37"/>
  <c r="N49" i="37"/>
  <c r="CA49" i="37"/>
  <c r="BZ49" i="37"/>
  <c r="EN49" i="37"/>
  <c r="GU49" i="37"/>
  <c r="HA49" i="37"/>
  <c r="JN49" i="37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BP50" i="2"/>
  <c r="O49" i="37"/>
  <c r="BQ49" i="2"/>
  <c r="DC49" i="2"/>
  <c r="DD49" i="2"/>
  <c r="P49" i="39"/>
  <c r="Q49" i="39"/>
  <c r="R49" i="39"/>
  <c r="S49" i="39"/>
  <c r="T49" i="39"/>
  <c r="U49" i="39"/>
  <c r="V49" i="39"/>
  <c r="W49" i="39"/>
  <c r="X49" i="39"/>
  <c r="Y49" i="39"/>
  <c r="Z49" i="39"/>
  <c r="AA49" i="39"/>
  <c r="JO49" i="37"/>
  <c r="P49" i="37"/>
  <c r="O49" i="39"/>
  <c r="CB49" i="37"/>
  <c r="EP49" i="37"/>
  <c r="JP49" i="37"/>
  <c r="Q49" i="37"/>
  <c r="CC49" i="37"/>
  <c r="EQ49" i="37"/>
  <c r="JQ49" i="37"/>
  <c r="R49" i="37"/>
  <c r="CD49" i="37"/>
  <c r="ER49" i="37"/>
  <c r="JR49" i="37"/>
  <c r="S49" i="37"/>
  <c r="CE49" i="37"/>
  <c r="ES49" i="37"/>
  <c r="JS49" i="37"/>
  <c r="T49" i="37"/>
  <c r="CF49" i="37"/>
  <c r="ET49" i="37"/>
  <c r="JT49" i="37"/>
  <c r="U49" i="37"/>
  <c r="CH49" i="37"/>
  <c r="CG49" i="37"/>
  <c r="EU49" i="37"/>
  <c r="JU49" i="37"/>
  <c r="V49" i="37"/>
  <c r="HC49" i="37"/>
  <c r="HI49" i="37"/>
  <c r="JV49" i="37"/>
  <c r="W49" i="37"/>
  <c r="CI49" i="37"/>
  <c r="EW49" i="37"/>
  <c r="HD49" i="37"/>
  <c r="HJ49" i="37"/>
  <c r="JW49" i="37"/>
  <c r="X49" i="37"/>
  <c r="CJ49" i="37"/>
  <c r="EX49" i="37"/>
  <c r="HE49" i="37"/>
  <c r="HK49" i="37"/>
  <c r="JX49" i="37"/>
  <c r="Y49" i="37"/>
  <c r="CK49" i="37"/>
  <c r="EY49" i="37"/>
  <c r="HF49" i="37"/>
  <c r="HL49" i="37"/>
  <c r="JY49" i="37"/>
  <c r="Z49" i="37"/>
  <c r="CL49" i="37"/>
  <c r="EZ49" i="37"/>
  <c r="HG49" i="37"/>
  <c r="HM49" i="37"/>
  <c r="JZ49" i="37"/>
  <c r="AA49" i="37"/>
  <c r="CN49" i="37"/>
  <c r="CM49" i="37"/>
  <c r="FA49" i="37"/>
  <c r="HH49" i="37"/>
  <c r="HN49" i="37"/>
  <c r="KA49" i="37"/>
  <c r="AO49" i="37"/>
  <c r="AP49" i="38"/>
  <c r="AP49" i="39"/>
  <c r="AQ49" i="38"/>
  <c r="AQ49" i="39"/>
  <c r="AR49" i="38"/>
  <c r="AR49" i="39"/>
  <c r="AS49" i="38"/>
  <c r="AS49" i="39"/>
  <c r="AT49" i="38"/>
  <c r="AT49" i="39"/>
  <c r="AU49" i="38"/>
  <c r="AU49" i="39"/>
  <c r="AV49" i="38"/>
  <c r="AV49" i="39"/>
  <c r="AW49" i="38"/>
  <c r="AW49" i="39"/>
  <c r="AX49" i="38"/>
  <c r="AX49" i="39"/>
  <c r="AY49" i="38"/>
  <c r="AY49" i="39"/>
  <c r="AZ49" i="38"/>
  <c r="AZ49" i="39"/>
  <c r="BA49" i="38"/>
  <c r="BA49" i="39"/>
  <c r="AP49" i="37"/>
  <c r="AO49" i="38"/>
  <c r="AO49" i="39"/>
  <c r="DB49" i="37"/>
  <c r="FP49" i="37"/>
  <c r="AQ49" i="37"/>
  <c r="DC49" i="37"/>
  <c r="FQ49" i="37"/>
  <c r="AR49" i="37"/>
  <c r="DD49" i="37"/>
  <c r="FR49" i="37"/>
  <c r="AS49" i="37"/>
  <c r="DE49" i="37"/>
  <c r="FS49" i="37"/>
  <c r="AT49" i="37"/>
  <c r="DF49" i="37"/>
  <c r="FT49" i="37"/>
  <c r="AU49" i="37"/>
  <c r="DH49" i="37"/>
  <c r="DG49" i="37"/>
  <c r="FU49" i="37"/>
  <c r="AV49" i="37"/>
  <c r="IC49" i="37"/>
  <c r="II49" i="37"/>
  <c r="AW49" i="37"/>
  <c r="DI49" i="37"/>
  <c r="FW49" i="37"/>
  <c r="ID49" i="37"/>
  <c r="IJ49" i="37"/>
  <c r="AX49" i="37"/>
  <c r="DJ49" i="37"/>
  <c r="FX49" i="37"/>
  <c r="IE49" i="37"/>
  <c r="IK49" i="37"/>
  <c r="AY49" i="37"/>
  <c r="DK49" i="37"/>
  <c r="FY49" i="37"/>
  <c r="IF49" i="37"/>
  <c r="IL49" i="37"/>
  <c r="AZ49" i="37"/>
  <c r="DL49" i="37"/>
  <c r="FZ49" i="37"/>
  <c r="IG49" i="37"/>
  <c r="IM49" i="37"/>
  <c r="BA49" i="37"/>
  <c r="DN49" i="37"/>
  <c r="DM49" i="37"/>
  <c r="GA49" i="37"/>
  <c r="IH49" i="37"/>
  <c r="IN49" i="37"/>
  <c r="BB49" i="37"/>
  <c r="BC49" i="39"/>
  <c r="BD49" i="39"/>
  <c r="BE49" i="39"/>
  <c r="BF49" i="39"/>
  <c r="BG49" i="39"/>
  <c r="BH49" i="39"/>
  <c r="BI49" i="39"/>
  <c r="BJ49" i="39"/>
  <c r="BK49" i="39"/>
  <c r="BL49" i="39"/>
  <c r="BM49" i="39"/>
  <c r="BN49" i="39"/>
  <c r="LB49" i="37"/>
  <c r="BC49" i="37"/>
  <c r="BB49" i="39"/>
  <c r="DO49" i="37"/>
  <c r="GC49" i="37"/>
  <c r="LC49" i="37"/>
  <c r="BD49" i="37"/>
  <c r="DP49" i="37"/>
  <c r="GD49" i="37"/>
  <c r="LD49" i="37"/>
  <c r="BE49" i="37"/>
  <c r="DQ49" i="37"/>
  <c r="GE49" i="37"/>
  <c r="LE49" i="37"/>
  <c r="BF49" i="37"/>
  <c r="DR49" i="37"/>
  <c r="GF49" i="37"/>
  <c r="LF49" i="37"/>
  <c r="BG49" i="37"/>
  <c r="DS49" i="37"/>
  <c r="GG49" i="37"/>
  <c r="LG49" i="37"/>
  <c r="BH49" i="37"/>
  <c r="DU49" i="37"/>
  <c r="DT49" i="37"/>
  <c r="GH49" i="37"/>
  <c r="LH49" i="37"/>
  <c r="BI49" i="37"/>
  <c r="IP49" i="37"/>
  <c r="IV49" i="37"/>
  <c r="LI49" i="37"/>
  <c r="BJ49" i="37"/>
  <c r="DV49" i="37"/>
  <c r="GJ49" i="37"/>
  <c r="IQ49" i="37"/>
  <c r="IW49" i="37"/>
  <c r="LJ49" i="37"/>
  <c r="BK49" i="37"/>
  <c r="DW49" i="37"/>
  <c r="GK49" i="37"/>
  <c r="IR49" i="37"/>
  <c r="IX49" i="37"/>
  <c r="LK49" i="37"/>
  <c r="BL49" i="37"/>
  <c r="DX49" i="37"/>
  <c r="GL49" i="37"/>
  <c r="IS49" i="37"/>
  <c r="IY49" i="37"/>
  <c r="LL49" i="37"/>
  <c r="BM49" i="37"/>
  <c r="DY49" i="37"/>
  <c r="GM49" i="37"/>
  <c r="IT49" i="37"/>
  <c r="IZ49" i="37"/>
  <c r="LM49" i="37"/>
  <c r="BN49" i="37"/>
  <c r="EA49" i="37"/>
  <c r="DZ49" i="37"/>
  <c r="GN49" i="37"/>
  <c r="IU49" i="37"/>
  <c r="JA49" i="37"/>
  <c r="LN49" i="37"/>
  <c r="AB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AB50" i="37"/>
  <c r="C50" i="38"/>
  <c r="AC50" i="39"/>
  <c r="D50" i="38"/>
  <c r="AD50" i="39"/>
  <c r="E50" i="38"/>
  <c r="AE50" i="39"/>
  <c r="F50" i="38"/>
  <c r="AF50" i="39"/>
  <c r="G50" i="38"/>
  <c r="AG50" i="39"/>
  <c r="H50" i="38"/>
  <c r="AH50" i="39"/>
  <c r="I50" i="38"/>
  <c r="AI50" i="39"/>
  <c r="J50" i="38"/>
  <c r="AJ50" i="39"/>
  <c r="K50" i="38"/>
  <c r="AK50" i="39"/>
  <c r="L50" i="38"/>
  <c r="AL50" i="39"/>
  <c r="M50" i="38"/>
  <c r="AM50" i="39"/>
  <c r="N50" i="38"/>
  <c r="AN50" i="39"/>
  <c r="KB50" i="37"/>
  <c r="AC50" i="37"/>
  <c r="B50" i="38"/>
  <c r="AB50" i="39"/>
  <c r="CO50" i="37"/>
  <c r="FC50" i="37"/>
  <c r="KC50" i="37"/>
  <c r="AD50" i="37"/>
  <c r="CP50" i="37"/>
  <c r="FD50" i="37"/>
  <c r="KD50" i="37"/>
  <c r="AE50" i="37"/>
  <c r="CQ50" i="37"/>
  <c r="FE50" i="37"/>
  <c r="KE50" i="37"/>
  <c r="AF50" i="37"/>
  <c r="CR50" i="37"/>
  <c r="FF50" i="37"/>
  <c r="KF50" i="37"/>
  <c r="AG50" i="37"/>
  <c r="CS50" i="37"/>
  <c r="FG50" i="37"/>
  <c r="KG50" i="37"/>
  <c r="AH50" i="37"/>
  <c r="CU50" i="37"/>
  <c r="CT50" i="37"/>
  <c r="FH50" i="37"/>
  <c r="KH50" i="37"/>
  <c r="AI50" i="37"/>
  <c r="HP50" i="37"/>
  <c r="HV50" i="37"/>
  <c r="KI50" i="37"/>
  <c r="AJ50" i="37"/>
  <c r="CV50" i="37"/>
  <c r="FJ50" i="37"/>
  <c r="HQ50" i="37"/>
  <c r="HW50" i="37"/>
  <c r="KJ50" i="37"/>
  <c r="AK50" i="37"/>
  <c r="CW50" i="37"/>
  <c r="FK50" i="37"/>
  <c r="HR50" i="37"/>
  <c r="HX50" i="37"/>
  <c r="KK50" i="37"/>
  <c r="AL50" i="37"/>
  <c r="CX50" i="37"/>
  <c r="FL50" i="37"/>
  <c r="HS50" i="37"/>
  <c r="HY50" i="37"/>
  <c r="KL50" i="37"/>
  <c r="AM50" i="37"/>
  <c r="CY50" i="37"/>
  <c r="FM50" i="37"/>
  <c r="HT50" i="37"/>
  <c r="HZ50" i="37"/>
  <c r="KM50" i="37"/>
  <c r="AN50" i="37"/>
  <c r="DA50" i="37"/>
  <c r="CZ50" i="37"/>
  <c r="FN50" i="37"/>
  <c r="HU50" i="37"/>
  <c r="IA50" i="37"/>
  <c r="KN50" i="37"/>
  <c r="B50" i="37"/>
  <c r="O50" i="38"/>
  <c r="AB50" i="38"/>
  <c r="P50" i="38"/>
  <c r="AC50" i="38"/>
  <c r="BC50" i="38"/>
  <c r="DE50" i="2"/>
  <c r="C50" i="39"/>
  <c r="Q50" i="38"/>
  <c r="AD50" i="38"/>
  <c r="BD50" i="38"/>
  <c r="D50" i="39"/>
  <c r="R50" i="38"/>
  <c r="AE50" i="38"/>
  <c r="BE50" i="38"/>
  <c r="E50" i="39"/>
  <c r="S50" i="38"/>
  <c r="AF50" i="38"/>
  <c r="BF50" i="38"/>
  <c r="F50" i="39"/>
  <c r="T50" i="38"/>
  <c r="AG50" i="38"/>
  <c r="BG50" i="38"/>
  <c r="G50" i="39"/>
  <c r="U50" i="38"/>
  <c r="AH50" i="38"/>
  <c r="BH50" i="38"/>
  <c r="H50" i="39"/>
  <c r="V50" i="38"/>
  <c r="AI50" i="38"/>
  <c r="BI50" i="38"/>
  <c r="I50" i="39"/>
  <c r="W50" i="38"/>
  <c r="AJ50" i="38"/>
  <c r="BJ50" i="38"/>
  <c r="J50" i="39"/>
  <c r="X50" i="38"/>
  <c r="AK50" i="38"/>
  <c r="BK50" i="38"/>
  <c r="K50" i="39"/>
  <c r="Y50" i="38"/>
  <c r="AL50" i="38"/>
  <c r="BL50" i="38"/>
  <c r="L50" i="39"/>
  <c r="Z50" i="38"/>
  <c r="AM50" i="38"/>
  <c r="BM50" i="38"/>
  <c r="M50" i="39"/>
  <c r="AA50" i="38"/>
  <c r="AN50" i="38"/>
  <c r="BN50" i="38"/>
  <c r="N50" i="39"/>
  <c r="JB50" i="37"/>
  <c r="C50" i="37"/>
  <c r="BB50" i="38"/>
  <c r="B50" i="39"/>
  <c r="BO50" i="37"/>
  <c r="EC50" i="37"/>
  <c r="JC50" i="37"/>
  <c r="D50" i="37"/>
  <c r="BP50" i="37"/>
  <c r="ED50" i="37"/>
  <c r="JD50" i="37"/>
  <c r="E50" i="37"/>
  <c r="BQ50" i="37"/>
  <c r="EE50" i="37"/>
  <c r="JE50" i="37"/>
  <c r="F50" i="37"/>
  <c r="BR50" i="37"/>
  <c r="EF50" i="37"/>
  <c r="JF50" i="37"/>
  <c r="G50" i="37"/>
  <c r="BS50" i="37"/>
  <c r="EG50" i="37"/>
  <c r="JG50" i="37"/>
  <c r="H50" i="37"/>
  <c r="BU50" i="37"/>
  <c r="BT50" i="37"/>
  <c r="EH50" i="37"/>
  <c r="JH50" i="37"/>
  <c r="I50" i="37"/>
  <c r="GP50" i="37"/>
  <c r="GV50" i="37"/>
  <c r="JI50" i="37"/>
  <c r="J50" i="37"/>
  <c r="BV50" i="37"/>
  <c r="EJ50" i="37"/>
  <c r="GQ50" i="37"/>
  <c r="GW50" i="37"/>
  <c r="JJ50" i="37"/>
  <c r="K50" i="37"/>
  <c r="BW50" i="37"/>
  <c r="EK50" i="37"/>
  <c r="GR50" i="37"/>
  <c r="GX50" i="37"/>
  <c r="JK50" i="37"/>
  <c r="L50" i="37"/>
  <c r="BX50" i="37"/>
  <c r="EL50" i="37"/>
  <c r="GS50" i="37"/>
  <c r="GY50" i="37"/>
  <c r="JL50" i="37"/>
  <c r="M50" i="37"/>
  <c r="BY50" i="37"/>
  <c r="EM50" i="37"/>
  <c r="GT50" i="37"/>
  <c r="GZ50" i="37"/>
  <c r="JM50" i="37"/>
  <c r="N50" i="37"/>
  <c r="CA50" i="37"/>
  <c r="BZ50" i="37"/>
  <c r="EN50" i="37"/>
  <c r="GU50" i="37"/>
  <c r="HA50" i="37"/>
  <c r="JN50" i="37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BP51" i="2"/>
  <c r="O50" i="37"/>
  <c r="BQ50" i="2"/>
  <c r="DC50" i="2"/>
  <c r="DD50" i="2"/>
  <c r="P50" i="39"/>
  <c r="Q50" i="39"/>
  <c r="R50" i="39"/>
  <c r="S50" i="39"/>
  <c r="T50" i="39"/>
  <c r="U50" i="39"/>
  <c r="V50" i="39"/>
  <c r="W50" i="39"/>
  <c r="X50" i="39"/>
  <c r="Y50" i="39"/>
  <c r="Z50" i="39"/>
  <c r="AA50" i="39"/>
  <c r="JO50" i="37"/>
  <c r="P50" i="37"/>
  <c r="O50" i="39"/>
  <c r="CB50" i="37"/>
  <c r="EP50" i="37"/>
  <c r="JP50" i="37"/>
  <c r="Q50" i="37"/>
  <c r="CC50" i="37"/>
  <c r="EQ50" i="37"/>
  <c r="JQ50" i="37"/>
  <c r="R50" i="37"/>
  <c r="CD50" i="37"/>
  <c r="ER50" i="37"/>
  <c r="JR50" i="37"/>
  <c r="S50" i="37"/>
  <c r="CE50" i="37"/>
  <c r="ES50" i="37"/>
  <c r="JS50" i="37"/>
  <c r="T50" i="37"/>
  <c r="CF50" i="37"/>
  <c r="ET50" i="37"/>
  <c r="JT50" i="37"/>
  <c r="U50" i="37"/>
  <c r="CH50" i="37"/>
  <c r="CG50" i="37"/>
  <c r="EU50" i="37"/>
  <c r="JU50" i="37"/>
  <c r="V50" i="37"/>
  <c r="HC50" i="37"/>
  <c r="HI50" i="37"/>
  <c r="JV50" i="37"/>
  <c r="W50" i="37"/>
  <c r="CI50" i="37"/>
  <c r="EW50" i="37"/>
  <c r="HD50" i="37"/>
  <c r="HJ50" i="37"/>
  <c r="JW50" i="37"/>
  <c r="X50" i="37"/>
  <c r="CJ50" i="37"/>
  <c r="EX50" i="37"/>
  <c r="HE50" i="37"/>
  <c r="HK50" i="37"/>
  <c r="JX50" i="37"/>
  <c r="Y50" i="37"/>
  <c r="CK50" i="37"/>
  <c r="EY50" i="37"/>
  <c r="HF50" i="37"/>
  <c r="HL50" i="37"/>
  <c r="JY50" i="37"/>
  <c r="Z50" i="37"/>
  <c r="CL50" i="37"/>
  <c r="EZ50" i="37"/>
  <c r="HG50" i="37"/>
  <c r="HM50" i="37"/>
  <c r="JZ50" i="37"/>
  <c r="AA50" i="37"/>
  <c r="CN50" i="37"/>
  <c r="CM50" i="37"/>
  <c r="FA50" i="37"/>
  <c r="HH50" i="37"/>
  <c r="HN50" i="37"/>
  <c r="KA50" i="37"/>
  <c r="AO50" i="37"/>
  <c r="AP50" i="38"/>
  <c r="AP50" i="39"/>
  <c r="AQ50" i="38"/>
  <c r="AQ50" i="39"/>
  <c r="AR50" i="38"/>
  <c r="AR50" i="39"/>
  <c r="AS50" i="38"/>
  <c r="AS50" i="39"/>
  <c r="AT50" i="38"/>
  <c r="AT50" i="39"/>
  <c r="AU50" i="38"/>
  <c r="AU50" i="39"/>
  <c r="AV50" i="38"/>
  <c r="AV50" i="39"/>
  <c r="AW50" i="38"/>
  <c r="AW50" i="39"/>
  <c r="AX50" i="38"/>
  <c r="AX50" i="39"/>
  <c r="AY50" i="38"/>
  <c r="AY50" i="39"/>
  <c r="AZ50" i="38"/>
  <c r="AZ50" i="39"/>
  <c r="BA50" i="38"/>
  <c r="BA50" i="39"/>
  <c r="AP50" i="37"/>
  <c r="AO50" i="38"/>
  <c r="AO50" i="39"/>
  <c r="DB50" i="37"/>
  <c r="FP50" i="37"/>
  <c r="AQ50" i="37"/>
  <c r="DC50" i="37"/>
  <c r="FQ50" i="37"/>
  <c r="AR50" i="37"/>
  <c r="DD50" i="37"/>
  <c r="FR50" i="37"/>
  <c r="AS50" i="37"/>
  <c r="DE50" i="37"/>
  <c r="FS50" i="37"/>
  <c r="AT50" i="37"/>
  <c r="DF50" i="37"/>
  <c r="FT50" i="37"/>
  <c r="AU50" i="37"/>
  <c r="DH50" i="37"/>
  <c r="DG50" i="37"/>
  <c r="FU50" i="37"/>
  <c r="AV50" i="37"/>
  <c r="IC50" i="37"/>
  <c r="II50" i="37"/>
  <c r="AW50" i="37"/>
  <c r="DI50" i="37"/>
  <c r="FW50" i="37"/>
  <c r="ID50" i="37"/>
  <c r="IJ50" i="37"/>
  <c r="AX50" i="37"/>
  <c r="DJ50" i="37"/>
  <c r="FX50" i="37"/>
  <c r="IE50" i="37"/>
  <c r="IK50" i="37"/>
  <c r="AY50" i="37"/>
  <c r="DK50" i="37"/>
  <c r="FY50" i="37"/>
  <c r="IF50" i="37"/>
  <c r="IL50" i="37"/>
  <c r="AZ50" i="37"/>
  <c r="DL50" i="37"/>
  <c r="FZ50" i="37"/>
  <c r="IG50" i="37"/>
  <c r="IM50" i="37"/>
  <c r="BA50" i="37"/>
  <c r="DN50" i="37"/>
  <c r="DM50" i="37"/>
  <c r="GA50" i="37"/>
  <c r="IH50" i="37"/>
  <c r="IN50" i="37"/>
  <c r="BB50" i="37"/>
  <c r="BC50" i="39"/>
  <c r="BD50" i="39"/>
  <c r="BE50" i="39"/>
  <c r="BF50" i="39"/>
  <c r="BG50" i="39"/>
  <c r="BH50" i="39"/>
  <c r="BI50" i="39"/>
  <c r="BJ50" i="39"/>
  <c r="BK50" i="39"/>
  <c r="BL50" i="39"/>
  <c r="BM50" i="39"/>
  <c r="BN50" i="39"/>
  <c r="LB50" i="37"/>
  <c r="BC50" i="37"/>
  <c r="BB50" i="39"/>
  <c r="DO50" i="37"/>
  <c r="GC50" i="37"/>
  <c r="LC50" i="37"/>
  <c r="BD50" i="37"/>
  <c r="DP50" i="37"/>
  <c r="GD50" i="37"/>
  <c r="LD50" i="37"/>
  <c r="BE50" i="37"/>
  <c r="DQ50" i="37"/>
  <c r="GE50" i="37"/>
  <c r="LE50" i="37"/>
  <c r="BF50" i="37"/>
  <c r="DR50" i="37"/>
  <c r="GF50" i="37"/>
  <c r="LF50" i="37"/>
  <c r="BG50" i="37"/>
  <c r="DS50" i="37"/>
  <c r="GG50" i="37"/>
  <c r="LG50" i="37"/>
  <c r="BH50" i="37"/>
  <c r="DU50" i="37"/>
  <c r="DT50" i="37"/>
  <c r="GH50" i="37"/>
  <c r="LH50" i="37"/>
  <c r="BI50" i="37"/>
  <c r="IP50" i="37"/>
  <c r="IV50" i="37"/>
  <c r="LI50" i="37"/>
  <c r="BJ50" i="37"/>
  <c r="DV50" i="37"/>
  <c r="GJ50" i="37"/>
  <c r="IQ50" i="37"/>
  <c r="IW50" i="37"/>
  <c r="LJ50" i="37"/>
  <c r="BK50" i="37"/>
  <c r="DW50" i="37"/>
  <c r="GK50" i="37"/>
  <c r="IR50" i="37"/>
  <c r="IX50" i="37"/>
  <c r="LK50" i="37"/>
  <c r="BL50" i="37"/>
  <c r="DX50" i="37"/>
  <c r="GL50" i="37"/>
  <c r="IS50" i="37"/>
  <c r="IY50" i="37"/>
  <c r="LL50" i="37"/>
  <c r="BM50" i="37"/>
  <c r="DY50" i="37"/>
  <c r="GM50" i="37"/>
  <c r="IT50" i="37"/>
  <c r="IZ50" i="37"/>
  <c r="LM50" i="37"/>
  <c r="BN50" i="37"/>
  <c r="EA50" i="37"/>
  <c r="DZ50" i="37"/>
  <c r="GN50" i="37"/>
  <c r="IU50" i="37"/>
  <c r="JA50" i="37"/>
  <c r="LN50" i="37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AB51" i="37"/>
  <c r="C51" i="38"/>
  <c r="AC51" i="39"/>
  <c r="D51" i="38"/>
  <c r="AD51" i="39"/>
  <c r="E51" i="38"/>
  <c r="AE51" i="39"/>
  <c r="F51" i="38"/>
  <c r="AF51" i="39"/>
  <c r="G51" i="38"/>
  <c r="AG51" i="39"/>
  <c r="H51" i="38"/>
  <c r="AH51" i="39"/>
  <c r="I51" i="38"/>
  <c r="AI51" i="39"/>
  <c r="J51" i="38"/>
  <c r="AJ51" i="39"/>
  <c r="K51" i="38"/>
  <c r="AK51" i="39"/>
  <c r="L51" i="38"/>
  <c r="AL51" i="39"/>
  <c r="M51" i="38"/>
  <c r="AM51" i="39"/>
  <c r="N51" i="38"/>
  <c r="AN51" i="39"/>
  <c r="KB51" i="37"/>
  <c r="AC51" i="37"/>
  <c r="B51" i="38"/>
  <c r="AB51" i="39"/>
  <c r="CO51" i="37"/>
  <c r="FC51" i="37"/>
  <c r="KC51" i="37"/>
  <c r="AD51" i="37"/>
  <c r="CP51" i="37"/>
  <c r="FD51" i="37"/>
  <c r="KD51" i="37"/>
  <c r="AE51" i="37"/>
  <c r="CQ51" i="37"/>
  <c r="FE51" i="37"/>
  <c r="KE51" i="37"/>
  <c r="AF51" i="37"/>
  <c r="CR51" i="37"/>
  <c r="FF51" i="37"/>
  <c r="KF51" i="37"/>
  <c r="AG51" i="37"/>
  <c r="CS51" i="37"/>
  <c r="FG51" i="37"/>
  <c r="KG51" i="37"/>
  <c r="AH51" i="37"/>
  <c r="CU51" i="37"/>
  <c r="CT51" i="37"/>
  <c r="FH51" i="37"/>
  <c r="KH51" i="37"/>
  <c r="AI51" i="37"/>
  <c r="HP51" i="37"/>
  <c r="HV51" i="37"/>
  <c r="KI51" i="37"/>
  <c r="AJ51" i="37"/>
  <c r="CV51" i="37"/>
  <c r="FJ51" i="37"/>
  <c r="HQ51" i="37"/>
  <c r="HW51" i="37"/>
  <c r="KJ51" i="37"/>
  <c r="AK51" i="37"/>
  <c r="CW51" i="37"/>
  <c r="FK51" i="37"/>
  <c r="HR51" i="37"/>
  <c r="HX51" i="37"/>
  <c r="KK51" i="37"/>
  <c r="AL51" i="37"/>
  <c r="CX51" i="37"/>
  <c r="FL51" i="37"/>
  <c r="HS51" i="37"/>
  <c r="HY51" i="37"/>
  <c r="KL51" i="37"/>
  <c r="AM51" i="37"/>
  <c r="CY51" i="37"/>
  <c r="FM51" i="37"/>
  <c r="HT51" i="37"/>
  <c r="HZ51" i="37"/>
  <c r="KM51" i="37"/>
  <c r="AN51" i="37"/>
  <c r="DA51" i="37"/>
  <c r="CZ51" i="37"/>
  <c r="FN51" i="37"/>
  <c r="HU51" i="37"/>
  <c r="IA51" i="37"/>
  <c r="KN51" i="37"/>
  <c r="B51" i="37"/>
  <c r="O51" i="38"/>
  <c r="AB51" i="38"/>
  <c r="P51" i="38"/>
  <c r="AC51" i="38"/>
  <c r="BC51" i="38"/>
  <c r="DE51" i="2"/>
  <c r="C51" i="39"/>
  <c r="Q51" i="38"/>
  <c r="AD51" i="38"/>
  <c r="BD51" i="38"/>
  <c r="D51" i="39"/>
  <c r="R51" i="38"/>
  <c r="AE51" i="38"/>
  <c r="BE51" i="38"/>
  <c r="E51" i="39"/>
  <c r="S51" i="38"/>
  <c r="AF51" i="38"/>
  <c r="BF51" i="38"/>
  <c r="F51" i="39"/>
  <c r="T51" i="38"/>
  <c r="AG51" i="38"/>
  <c r="BG51" i="38"/>
  <c r="G51" i="39"/>
  <c r="U51" i="38"/>
  <c r="AH51" i="38"/>
  <c r="BH51" i="38"/>
  <c r="H51" i="39"/>
  <c r="V51" i="38"/>
  <c r="AI51" i="38"/>
  <c r="BI51" i="38"/>
  <c r="I51" i="39"/>
  <c r="W51" i="38"/>
  <c r="AJ51" i="38"/>
  <c r="BJ51" i="38"/>
  <c r="J51" i="39"/>
  <c r="X51" i="38"/>
  <c r="AK51" i="38"/>
  <c r="BK51" i="38"/>
  <c r="K51" i="39"/>
  <c r="Y51" i="38"/>
  <c r="AL51" i="38"/>
  <c r="BL51" i="38"/>
  <c r="L51" i="39"/>
  <c r="Z51" i="38"/>
  <c r="AM51" i="38"/>
  <c r="BM51" i="38"/>
  <c r="M51" i="39"/>
  <c r="AA51" i="38"/>
  <c r="AN51" i="38"/>
  <c r="BN51" i="38"/>
  <c r="N51" i="39"/>
  <c r="JB51" i="37"/>
  <c r="C51" i="37"/>
  <c r="BB51" i="38"/>
  <c r="B51" i="39"/>
  <c r="BO51" i="37"/>
  <c r="EC51" i="37"/>
  <c r="JC51" i="37"/>
  <c r="D51" i="37"/>
  <c r="BP51" i="37"/>
  <c r="ED51" i="37"/>
  <c r="JD51" i="37"/>
  <c r="E51" i="37"/>
  <c r="BQ51" i="37"/>
  <c r="EE51" i="37"/>
  <c r="JE51" i="37"/>
  <c r="F51" i="37"/>
  <c r="BR51" i="37"/>
  <c r="EF51" i="37"/>
  <c r="JF51" i="37"/>
  <c r="G51" i="37"/>
  <c r="BS51" i="37"/>
  <c r="EG51" i="37"/>
  <c r="JG51" i="37"/>
  <c r="H51" i="37"/>
  <c r="BU51" i="37"/>
  <c r="BT51" i="37"/>
  <c r="EH51" i="37"/>
  <c r="JH51" i="37"/>
  <c r="I51" i="37"/>
  <c r="GP51" i="37"/>
  <c r="GV51" i="37"/>
  <c r="JI51" i="37"/>
  <c r="J51" i="37"/>
  <c r="BV51" i="37"/>
  <c r="EJ51" i="37"/>
  <c r="GQ51" i="37"/>
  <c r="GW51" i="37"/>
  <c r="JJ51" i="37"/>
  <c r="K51" i="37"/>
  <c r="BW51" i="37"/>
  <c r="EK51" i="37"/>
  <c r="GR51" i="37"/>
  <c r="GX51" i="37"/>
  <c r="JK51" i="37"/>
  <c r="L51" i="37"/>
  <c r="BX51" i="37"/>
  <c r="EL51" i="37"/>
  <c r="GS51" i="37"/>
  <c r="GY51" i="37"/>
  <c r="JL51" i="37"/>
  <c r="M51" i="37"/>
  <c r="BY51" i="37"/>
  <c r="EM51" i="37"/>
  <c r="GT51" i="37"/>
  <c r="GZ51" i="37"/>
  <c r="JM51" i="37"/>
  <c r="N51" i="37"/>
  <c r="CA51" i="37"/>
  <c r="BZ51" i="37"/>
  <c r="EN51" i="37"/>
  <c r="GU51" i="37"/>
  <c r="HA51" i="37"/>
  <c r="JN51" i="37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BP52" i="2"/>
  <c r="O51" i="37"/>
  <c r="BQ51" i="2"/>
  <c r="DC51" i="2"/>
  <c r="DD51" i="2"/>
  <c r="P51" i="39"/>
  <c r="Q51" i="39"/>
  <c r="R51" i="39"/>
  <c r="S51" i="39"/>
  <c r="T51" i="39"/>
  <c r="U51" i="39"/>
  <c r="V51" i="39"/>
  <c r="W51" i="39"/>
  <c r="X51" i="39"/>
  <c r="Y51" i="39"/>
  <c r="Z51" i="39"/>
  <c r="AA51" i="39"/>
  <c r="JO51" i="37"/>
  <c r="P51" i="37"/>
  <c r="O51" i="39"/>
  <c r="CB51" i="37"/>
  <c r="EP51" i="37"/>
  <c r="JP51" i="37"/>
  <c r="Q51" i="37"/>
  <c r="CC51" i="37"/>
  <c r="EQ51" i="37"/>
  <c r="JQ51" i="37"/>
  <c r="R51" i="37"/>
  <c r="CD51" i="37"/>
  <c r="ER51" i="37"/>
  <c r="JR51" i="37"/>
  <c r="S51" i="37"/>
  <c r="CE51" i="37"/>
  <c r="ES51" i="37"/>
  <c r="JS51" i="37"/>
  <c r="T51" i="37"/>
  <c r="CF51" i="37"/>
  <c r="ET51" i="37"/>
  <c r="JT51" i="37"/>
  <c r="U51" i="37"/>
  <c r="CH51" i="37"/>
  <c r="CG51" i="37"/>
  <c r="EU51" i="37"/>
  <c r="JU51" i="37"/>
  <c r="V51" i="37"/>
  <c r="HC51" i="37"/>
  <c r="HI51" i="37"/>
  <c r="JV51" i="37"/>
  <c r="W51" i="37"/>
  <c r="CI51" i="37"/>
  <c r="EW51" i="37"/>
  <c r="HD51" i="37"/>
  <c r="HJ51" i="37"/>
  <c r="JW51" i="37"/>
  <c r="X51" i="37"/>
  <c r="CJ51" i="37"/>
  <c r="EX51" i="37"/>
  <c r="HE51" i="37"/>
  <c r="HK51" i="37"/>
  <c r="JX51" i="37"/>
  <c r="Y51" i="37"/>
  <c r="CK51" i="37"/>
  <c r="EY51" i="37"/>
  <c r="HF51" i="37"/>
  <c r="HL51" i="37"/>
  <c r="JY51" i="37"/>
  <c r="Z51" i="37"/>
  <c r="CL51" i="37"/>
  <c r="EZ51" i="37"/>
  <c r="HG51" i="37"/>
  <c r="HM51" i="37"/>
  <c r="JZ51" i="37"/>
  <c r="AA51" i="37"/>
  <c r="CN51" i="37"/>
  <c r="CM51" i="37"/>
  <c r="FA51" i="37"/>
  <c r="HH51" i="37"/>
  <c r="HN51" i="37"/>
  <c r="KA51" i="37"/>
  <c r="AO51" i="37"/>
  <c r="AP51" i="38"/>
  <c r="AP51" i="39"/>
  <c r="AQ51" i="38"/>
  <c r="AQ51" i="39"/>
  <c r="AR51" i="38"/>
  <c r="AR51" i="39"/>
  <c r="AS51" i="38"/>
  <c r="AS51" i="39"/>
  <c r="AT51" i="38"/>
  <c r="AT51" i="39"/>
  <c r="AU51" i="38"/>
  <c r="AU51" i="39"/>
  <c r="AV51" i="38"/>
  <c r="AV51" i="39"/>
  <c r="AW51" i="38"/>
  <c r="AW51" i="39"/>
  <c r="AX51" i="38"/>
  <c r="AX51" i="39"/>
  <c r="AY51" i="38"/>
  <c r="AY51" i="39"/>
  <c r="AZ51" i="38"/>
  <c r="AZ51" i="39"/>
  <c r="BA51" i="38"/>
  <c r="BA51" i="39"/>
  <c r="AP51" i="37"/>
  <c r="AO51" i="38"/>
  <c r="AO51" i="39"/>
  <c r="DB51" i="37"/>
  <c r="FP51" i="37"/>
  <c r="AQ51" i="37"/>
  <c r="DC51" i="37"/>
  <c r="FQ51" i="37"/>
  <c r="AR51" i="37"/>
  <c r="DD51" i="37"/>
  <c r="FR51" i="37"/>
  <c r="AS51" i="37"/>
  <c r="DE51" i="37"/>
  <c r="FS51" i="37"/>
  <c r="AT51" i="37"/>
  <c r="DF51" i="37"/>
  <c r="FT51" i="37"/>
  <c r="AU51" i="37"/>
  <c r="DH51" i="37"/>
  <c r="DG51" i="37"/>
  <c r="FU51" i="37"/>
  <c r="AV51" i="37"/>
  <c r="IC51" i="37"/>
  <c r="II51" i="37"/>
  <c r="AW51" i="37"/>
  <c r="DI51" i="37"/>
  <c r="FW51" i="37"/>
  <c r="ID51" i="37"/>
  <c r="IJ51" i="37"/>
  <c r="AX51" i="37"/>
  <c r="DJ51" i="37"/>
  <c r="FX51" i="37"/>
  <c r="IE51" i="37"/>
  <c r="IK51" i="37"/>
  <c r="AY51" i="37"/>
  <c r="DK51" i="37"/>
  <c r="FY51" i="37"/>
  <c r="IF51" i="37"/>
  <c r="IL51" i="37"/>
  <c r="AZ51" i="37"/>
  <c r="DL51" i="37"/>
  <c r="FZ51" i="37"/>
  <c r="IG51" i="37"/>
  <c r="IM51" i="37"/>
  <c r="BA51" i="37"/>
  <c r="DN51" i="37"/>
  <c r="DM51" i="37"/>
  <c r="GA51" i="37"/>
  <c r="IH51" i="37"/>
  <c r="IN51" i="37"/>
  <c r="BB51" i="37"/>
  <c r="BC51" i="39"/>
  <c r="BD51" i="39"/>
  <c r="BE51" i="39"/>
  <c r="BF51" i="39"/>
  <c r="BG51" i="39"/>
  <c r="BH51" i="39"/>
  <c r="BI51" i="39"/>
  <c r="BJ51" i="39"/>
  <c r="BK51" i="39"/>
  <c r="BL51" i="39"/>
  <c r="BM51" i="39"/>
  <c r="BN51" i="39"/>
  <c r="LB51" i="37"/>
  <c r="BC51" i="37"/>
  <c r="BB51" i="39"/>
  <c r="DO51" i="37"/>
  <c r="GC51" i="37"/>
  <c r="LC51" i="37"/>
  <c r="BD51" i="37"/>
  <c r="DP51" i="37"/>
  <c r="GD51" i="37"/>
  <c r="LD51" i="37"/>
  <c r="BE51" i="37"/>
  <c r="DQ51" i="37"/>
  <c r="GE51" i="37"/>
  <c r="LE51" i="37"/>
  <c r="BF51" i="37"/>
  <c r="DR51" i="37"/>
  <c r="GF51" i="37"/>
  <c r="LF51" i="37"/>
  <c r="BG51" i="37"/>
  <c r="DS51" i="37"/>
  <c r="GG51" i="37"/>
  <c r="LG51" i="37"/>
  <c r="BH51" i="37"/>
  <c r="DU51" i="37"/>
  <c r="DT51" i="37"/>
  <c r="GH51" i="37"/>
  <c r="LH51" i="37"/>
  <c r="BI51" i="37"/>
  <c r="IP51" i="37"/>
  <c r="IV51" i="37"/>
  <c r="LI51" i="37"/>
  <c r="BJ51" i="37"/>
  <c r="DV51" i="37"/>
  <c r="GJ51" i="37"/>
  <c r="IQ51" i="37"/>
  <c r="IW51" i="37"/>
  <c r="LJ51" i="37"/>
  <c r="BK51" i="37"/>
  <c r="DW51" i="37"/>
  <c r="GK51" i="37"/>
  <c r="IR51" i="37"/>
  <c r="IX51" i="37"/>
  <c r="LK51" i="37"/>
  <c r="BL51" i="37"/>
  <c r="DX51" i="37"/>
  <c r="GL51" i="37"/>
  <c r="IS51" i="37"/>
  <c r="IY51" i="37"/>
  <c r="LL51" i="37"/>
  <c r="BM51" i="37"/>
  <c r="DY51" i="37"/>
  <c r="GM51" i="37"/>
  <c r="IT51" i="37"/>
  <c r="IZ51" i="37"/>
  <c r="LM51" i="37"/>
  <c r="BN51" i="37"/>
  <c r="EA51" i="37"/>
  <c r="DZ51" i="37"/>
  <c r="GN51" i="37"/>
  <c r="IU51" i="37"/>
  <c r="JA51" i="37"/>
  <c r="LN51" i="37"/>
  <c r="AB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AB52" i="37"/>
  <c r="C52" i="38"/>
  <c r="AC52" i="39"/>
  <c r="D52" i="38"/>
  <c r="AD52" i="39"/>
  <c r="E52" i="38"/>
  <c r="AE52" i="39"/>
  <c r="F52" i="38"/>
  <c r="AF52" i="39"/>
  <c r="G52" i="38"/>
  <c r="AG52" i="39"/>
  <c r="H52" i="38"/>
  <c r="AH52" i="39"/>
  <c r="I52" i="38"/>
  <c r="AI52" i="39"/>
  <c r="J52" i="38"/>
  <c r="AJ52" i="39"/>
  <c r="K52" i="38"/>
  <c r="AK52" i="39"/>
  <c r="L52" i="38"/>
  <c r="AL52" i="39"/>
  <c r="M52" i="38"/>
  <c r="AM52" i="39"/>
  <c r="N52" i="38"/>
  <c r="AN52" i="39"/>
  <c r="KB52" i="37"/>
  <c r="AC52" i="37"/>
  <c r="B52" i="38"/>
  <c r="AB52" i="39"/>
  <c r="CO52" i="37"/>
  <c r="FC52" i="37"/>
  <c r="KC52" i="37"/>
  <c r="AD52" i="37"/>
  <c r="CP52" i="37"/>
  <c r="FD52" i="37"/>
  <c r="KD52" i="37"/>
  <c r="AE52" i="37"/>
  <c r="CQ52" i="37"/>
  <c r="FE52" i="37"/>
  <c r="KE52" i="37"/>
  <c r="AF52" i="37"/>
  <c r="CR52" i="37"/>
  <c r="FF52" i="37"/>
  <c r="KF52" i="37"/>
  <c r="AG52" i="37"/>
  <c r="CS52" i="37"/>
  <c r="FG52" i="37"/>
  <c r="KG52" i="37"/>
  <c r="AH52" i="37"/>
  <c r="CU52" i="37"/>
  <c r="CT52" i="37"/>
  <c r="FH52" i="37"/>
  <c r="KH52" i="37"/>
  <c r="AI52" i="37"/>
  <c r="HP52" i="37"/>
  <c r="HV52" i="37"/>
  <c r="KI52" i="37"/>
  <c r="AJ52" i="37"/>
  <c r="CV52" i="37"/>
  <c r="FJ52" i="37"/>
  <c r="HQ52" i="37"/>
  <c r="HW52" i="37"/>
  <c r="KJ52" i="37"/>
  <c r="AK52" i="37"/>
  <c r="CW52" i="37"/>
  <c r="FK52" i="37"/>
  <c r="HR52" i="37"/>
  <c r="HX52" i="37"/>
  <c r="KK52" i="37"/>
  <c r="AL52" i="37"/>
  <c r="CX52" i="37"/>
  <c r="FL52" i="37"/>
  <c r="HS52" i="37"/>
  <c r="HY52" i="37"/>
  <c r="KL52" i="37"/>
  <c r="AM52" i="37"/>
  <c r="CY52" i="37"/>
  <c r="FM52" i="37"/>
  <c r="HT52" i="37"/>
  <c r="HZ52" i="37"/>
  <c r="KM52" i="37"/>
  <c r="AN52" i="37"/>
  <c r="DA52" i="37"/>
  <c r="CZ52" i="37"/>
  <c r="FN52" i="37"/>
  <c r="HU52" i="37"/>
  <c r="IA52" i="37"/>
  <c r="KN52" i="37"/>
  <c r="B52" i="37"/>
  <c r="O52" i="38"/>
  <c r="AB52" i="38"/>
  <c r="P52" i="38"/>
  <c r="AC52" i="38"/>
  <c r="BC52" i="38"/>
  <c r="DE52" i="2"/>
  <c r="C52" i="39"/>
  <c r="Q52" i="38"/>
  <c r="AD52" i="38"/>
  <c r="BD52" i="38"/>
  <c r="D52" i="39"/>
  <c r="R52" i="38"/>
  <c r="AE52" i="38"/>
  <c r="BE52" i="38"/>
  <c r="E52" i="39"/>
  <c r="S52" i="38"/>
  <c r="AF52" i="38"/>
  <c r="BF52" i="38"/>
  <c r="F52" i="39"/>
  <c r="T52" i="38"/>
  <c r="AG52" i="38"/>
  <c r="BG52" i="38"/>
  <c r="G52" i="39"/>
  <c r="U52" i="38"/>
  <c r="AH52" i="38"/>
  <c r="BH52" i="38"/>
  <c r="H52" i="39"/>
  <c r="V52" i="38"/>
  <c r="AI52" i="38"/>
  <c r="BI52" i="38"/>
  <c r="I52" i="39"/>
  <c r="W52" i="38"/>
  <c r="AJ52" i="38"/>
  <c r="BJ52" i="38"/>
  <c r="J52" i="39"/>
  <c r="X52" i="38"/>
  <c r="AK52" i="38"/>
  <c r="BK52" i="38"/>
  <c r="K52" i="39"/>
  <c r="Y52" i="38"/>
  <c r="AL52" i="38"/>
  <c r="BL52" i="38"/>
  <c r="L52" i="39"/>
  <c r="Z52" i="38"/>
  <c r="AM52" i="38"/>
  <c r="BM52" i="38"/>
  <c r="M52" i="39"/>
  <c r="AA52" i="38"/>
  <c r="AN52" i="38"/>
  <c r="BN52" i="38"/>
  <c r="N52" i="39"/>
  <c r="JB52" i="37"/>
  <c r="C52" i="37"/>
  <c r="BB52" i="38"/>
  <c r="B52" i="39"/>
  <c r="BO52" i="37"/>
  <c r="EC52" i="37"/>
  <c r="JC52" i="37"/>
  <c r="D52" i="37"/>
  <c r="BP52" i="37"/>
  <c r="ED52" i="37"/>
  <c r="JD52" i="37"/>
  <c r="E52" i="37"/>
  <c r="BQ52" i="37"/>
  <c r="EE52" i="37"/>
  <c r="JE52" i="37"/>
  <c r="F52" i="37"/>
  <c r="BR52" i="37"/>
  <c r="EF52" i="37"/>
  <c r="JF52" i="37"/>
  <c r="G52" i="37"/>
  <c r="BS52" i="37"/>
  <c r="EG52" i="37"/>
  <c r="JG52" i="37"/>
  <c r="H52" i="37"/>
  <c r="BU52" i="37"/>
  <c r="BT52" i="37"/>
  <c r="EH52" i="37"/>
  <c r="JH52" i="37"/>
  <c r="I52" i="37"/>
  <c r="GP52" i="37"/>
  <c r="GV52" i="37"/>
  <c r="JI52" i="37"/>
  <c r="J52" i="37"/>
  <c r="BV52" i="37"/>
  <c r="EJ52" i="37"/>
  <c r="GQ52" i="37"/>
  <c r="GW52" i="37"/>
  <c r="JJ52" i="37"/>
  <c r="K52" i="37"/>
  <c r="BW52" i="37"/>
  <c r="EK52" i="37"/>
  <c r="GR52" i="37"/>
  <c r="GX52" i="37"/>
  <c r="JK52" i="37"/>
  <c r="L52" i="37"/>
  <c r="BX52" i="37"/>
  <c r="EL52" i="37"/>
  <c r="GS52" i="37"/>
  <c r="GY52" i="37"/>
  <c r="JL52" i="37"/>
  <c r="M52" i="37"/>
  <c r="BY52" i="37"/>
  <c r="EM52" i="37"/>
  <c r="GT52" i="37"/>
  <c r="GZ52" i="37"/>
  <c r="JM52" i="37"/>
  <c r="N52" i="37"/>
  <c r="CA52" i="37"/>
  <c r="BZ52" i="37"/>
  <c r="EN52" i="37"/>
  <c r="GU52" i="37"/>
  <c r="HA52" i="37"/>
  <c r="JN52" i="37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BP53" i="2"/>
  <c r="O52" i="37"/>
  <c r="BQ52" i="2"/>
  <c r="DC52" i="2"/>
  <c r="DD52" i="2"/>
  <c r="P52" i="39"/>
  <c r="Q52" i="39"/>
  <c r="R52" i="39"/>
  <c r="S52" i="39"/>
  <c r="T52" i="39"/>
  <c r="U52" i="39"/>
  <c r="V52" i="39"/>
  <c r="W52" i="39"/>
  <c r="X52" i="39"/>
  <c r="Y52" i="39"/>
  <c r="Z52" i="39"/>
  <c r="AA52" i="39"/>
  <c r="JO52" i="37"/>
  <c r="P52" i="37"/>
  <c r="O52" i="39"/>
  <c r="CB52" i="37"/>
  <c r="EP52" i="37"/>
  <c r="JP52" i="37"/>
  <c r="Q52" i="37"/>
  <c r="CC52" i="37"/>
  <c r="EQ52" i="37"/>
  <c r="JQ52" i="37"/>
  <c r="R52" i="37"/>
  <c r="CD52" i="37"/>
  <c r="ER52" i="37"/>
  <c r="JR52" i="37"/>
  <c r="S52" i="37"/>
  <c r="CE52" i="37"/>
  <c r="ES52" i="37"/>
  <c r="JS52" i="37"/>
  <c r="T52" i="37"/>
  <c r="CF52" i="37"/>
  <c r="ET52" i="37"/>
  <c r="JT52" i="37"/>
  <c r="U52" i="37"/>
  <c r="CH52" i="37"/>
  <c r="CG52" i="37"/>
  <c r="EU52" i="37"/>
  <c r="JU52" i="37"/>
  <c r="V52" i="37"/>
  <c r="HC52" i="37"/>
  <c r="HI52" i="37"/>
  <c r="JV52" i="37"/>
  <c r="W52" i="37"/>
  <c r="CI52" i="37"/>
  <c r="EW52" i="37"/>
  <c r="HD52" i="37"/>
  <c r="HJ52" i="37"/>
  <c r="JW52" i="37"/>
  <c r="X52" i="37"/>
  <c r="CJ52" i="37"/>
  <c r="EX52" i="37"/>
  <c r="HE52" i="37"/>
  <c r="HK52" i="37"/>
  <c r="JX52" i="37"/>
  <c r="Y52" i="37"/>
  <c r="CK52" i="37"/>
  <c r="EY52" i="37"/>
  <c r="HF52" i="37"/>
  <c r="HL52" i="37"/>
  <c r="JY52" i="37"/>
  <c r="Z52" i="37"/>
  <c r="CL52" i="37"/>
  <c r="EZ52" i="37"/>
  <c r="HG52" i="37"/>
  <c r="HM52" i="37"/>
  <c r="JZ52" i="37"/>
  <c r="AA52" i="37"/>
  <c r="CN52" i="37"/>
  <c r="CM52" i="37"/>
  <c r="FA52" i="37"/>
  <c r="HH52" i="37"/>
  <c r="HN52" i="37"/>
  <c r="KA52" i="37"/>
  <c r="AO52" i="37"/>
  <c r="AP52" i="38"/>
  <c r="AP52" i="39"/>
  <c r="AQ52" i="38"/>
  <c r="AQ52" i="39"/>
  <c r="AR52" i="38"/>
  <c r="AR52" i="39"/>
  <c r="AS52" i="38"/>
  <c r="AS52" i="39"/>
  <c r="AT52" i="38"/>
  <c r="AT52" i="39"/>
  <c r="AU52" i="38"/>
  <c r="AU52" i="39"/>
  <c r="AV52" i="38"/>
  <c r="AV52" i="39"/>
  <c r="AW52" i="38"/>
  <c r="AW52" i="39"/>
  <c r="AX52" i="38"/>
  <c r="AX52" i="39"/>
  <c r="AY52" i="38"/>
  <c r="AY52" i="39"/>
  <c r="AZ52" i="38"/>
  <c r="AZ52" i="39"/>
  <c r="BA52" i="38"/>
  <c r="BA52" i="39"/>
  <c r="AP52" i="37"/>
  <c r="AO52" i="38"/>
  <c r="AO52" i="39"/>
  <c r="DB52" i="37"/>
  <c r="FP52" i="37"/>
  <c r="AQ52" i="37"/>
  <c r="DC52" i="37"/>
  <c r="FQ52" i="37"/>
  <c r="AR52" i="37"/>
  <c r="DD52" i="37"/>
  <c r="FR52" i="37"/>
  <c r="AS52" i="37"/>
  <c r="DE52" i="37"/>
  <c r="FS52" i="37"/>
  <c r="AT52" i="37"/>
  <c r="DF52" i="37"/>
  <c r="FT52" i="37"/>
  <c r="AU52" i="37"/>
  <c r="DH52" i="37"/>
  <c r="DG52" i="37"/>
  <c r="FU52" i="37"/>
  <c r="AV52" i="37"/>
  <c r="IC52" i="37"/>
  <c r="II52" i="37"/>
  <c r="AW52" i="37"/>
  <c r="DI52" i="37"/>
  <c r="FW52" i="37"/>
  <c r="ID52" i="37"/>
  <c r="IJ52" i="37"/>
  <c r="AX52" i="37"/>
  <c r="DJ52" i="37"/>
  <c r="FX52" i="37"/>
  <c r="IE52" i="37"/>
  <c r="IK52" i="37"/>
  <c r="AY52" i="37"/>
  <c r="DK52" i="37"/>
  <c r="FY52" i="37"/>
  <c r="IF52" i="37"/>
  <c r="IL52" i="37"/>
  <c r="AZ52" i="37"/>
  <c r="DL52" i="37"/>
  <c r="FZ52" i="37"/>
  <c r="IG52" i="37"/>
  <c r="IM52" i="37"/>
  <c r="BA52" i="37"/>
  <c r="DN52" i="37"/>
  <c r="DM52" i="37"/>
  <c r="GA52" i="37"/>
  <c r="IH52" i="37"/>
  <c r="IN52" i="37"/>
  <c r="BB52" i="37"/>
  <c r="BC52" i="39"/>
  <c r="BD52" i="39"/>
  <c r="BE52" i="39"/>
  <c r="BF52" i="39"/>
  <c r="BG52" i="39"/>
  <c r="BH52" i="39"/>
  <c r="BI52" i="39"/>
  <c r="BJ52" i="39"/>
  <c r="BK52" i="39"/>
  <c r="BL52" i="39"/>
  <c r="BM52" i="39"/>
  <c r="BN52" i="39"/>
  <c r="LB52" i="37"/>
  <c r="BC52" i="37"/>
  <c r="BB52" i="39"/>
  <c r="DO52" i="37"/>
  <c r="GC52" i="37"/>
  <c r="LC52" i="37"/>
  <c r="BD52" i="37"/>
  <c r="DP52" i="37"/>
  <c r="GD52" i="37"/>
  <c r="LD52" i="37"/>
  <c r="BE52" i="37"/>
  <c r="DQ52" i="37"/>
  <c r="GE52" i="37"/>
  <c r="LE52" i="37"/>
  <c r="BF52" i="37"/>
  <c r="DR52" i="37"/>
  <c r="GF52" i="37"/>
  <c r="LF52" i="37"/>
  <c r="BG52" i="37"/>
  <c r="DS52" i="37"/>
  <c r="GG52" i="37"/>
  <c r="LG52" i="37"/>
  <c r="BH52" i="37"/>
  <c r="DU52" i="37"/>
  <c r="DT52" i="37"/>
  <c r="GH52" i="37"/>
  <c r="LH52" i="37"/>
  <c r="BI52" i="37"/>
  <c r="IP52" i="37"/>
  <c r="IV52" i="37"/>
  <c r="LI52" i="37"/>
  <c r="BJ52" i="37"/>
  <c r="DV52" i="37"/>
  <c r="GJ52" i="37"/>
  <c r="IQ52" i="37"/>
  <c r="IW52" i="37"/>
  <c r="LJ52" i="37"/>
  <c r="BK52" i="37"/>
  <c r="DW52" i="37"/>
  <c r="GK52" i="37"/>
  <c r="IR52" i="37"/>
  <c r="IX52" i="37"/>
  <c r="LK52" i="37"/>
  <c r="BL52" i="37"/>
  <c r="DX52" i="37"/>
  <c r="GL52" i="37"/>
  <c r="IS52" i="37"/>
  <c r="IY52" i="37"/>
  <c r="LL52" i="37"/>
  <c r="BM52" i="37"/>
  <c r="DY52" i="37"/>
  <c r="GM52" i="37"/>
  <c r="IT52" i="37"/>
  <c r="IZ52" i="37"/>
  <c r="LM52" i="37"/>
  <c r="BN52" i="37"/>
  <c r="EA52" i="37"/>
  <c r="DZ52" i="37"/>
  <c r="GN52" i="37"/>
  <c r="IU52" i="37"/>
  <c r="JA52" i="37"/>
  <c r="LN52" i="37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AB53" i="37"/>
  <c r="C53" i="38"/>
  <c r="AC53" i="39"/>
  <c r="D53" i="38"/>
  <c r="AD53" i="39"/>
  <c r="E53" i="38"/>
  <c r="AE53" i="39"/>
  <c r="F53" i="38"/>
  <c r="AF53" i="39"/>
  <c r="G53" i="38"/>
  <c r="AG53" i="39"/>
  <c r="H53" i="38"/>
  <c r="AH53" i="39"/>
  <c r="I53" i="38"/>
  <c r="AI53" i="39"/>
  <c r="J53" i="38"/>
  <c r="AJ53" i="39"/>
  <c r="K53" i="38"/>
  <c r="AK53" i="39"/>
  <c r="L53" i="38"/>
  <c r="AL53" i="39"/>
  <c r="M53" i="38"/>
  <c r="AM53" i="39"/>
  <c r="N53" i="38"/>
  <c r="AN53" i="39"/>
  <c r="KB53" i="37"/>
  <c r="AC53" i="37"/>
  <c r="B53" i="38"/>
  <c r="AB53" i="39"/>
  <c r="CO53" i="37"/>
  <c r="FC53" i="37"/>
  <c r="KC53" i="37"/>
  <c r="AD53" i="37"/>
  <c r="CP53" i="37"/>
  <c r="FD53" i="37"/>
  <c r="KD53" i="37"/>
  <c r="AE53" i="37"/>
  <c r="CQ53" i="37"/>
  <c r="FE53" i="37"/>
  <c r="KE53" i="37"/>
  <c r="AF53" i="37"/>
  <c r="CR53" i="37"/>
  <c r="FF53" i="37"/>
  <c r="KF53" i="37"/>
  <c r="AG53" i="37"/>
  <c r="CS53" i="37"/>
  <c r="FG53" i="37"/>
  <c r="KG53" i="37"/>
  <c r="AH53" i="37"/>
  <c r="CU53" i="37"/>
  <c r="CT53" i="37"/>
  <c r="FH53" i="37"/>
  <c r="KH53" i="37"/>
  <c r="AI53" i="37"/>
  <c r="HP53" i="37"/>
  <c r="HV53" i="37"/>
  <c r="KI53" i="37"/>
  <c r="AJ53" i="37"/>
  <c r="CV53" i="37"/>
  <c r="FJ53" i="37"/>
  <c r="HQ53" i="37"/>
  <c r="HW53" i="37"/>
  <c r="KJ53" i="37"/>
  <c r="AK53" i="37"/>
  <c r="CW53" i="37"/>
  <c r="FK53" i="37"/>
  <c r="HR53" i="37"/>
  <c r="HX53" i="37"/>
  <c r="KK53" i="37"/>
  <c r="AL53" i="37"/>
  <c r="CX53" i="37"/>
  <c r="FL53" i="37"/>
  <c r="HS53" i="37"/>
  <c r="HY53" i="37"/>
  <c r="KL53" i="37"/>
  <c r="AM53" i="37"/>
  <c r="CY53" i="37"/>
  <c r="FM53" i="37"/>
  <c r="HT53" i="37"/>
  <c r="HZ53" i="37"/>
  <c r="KM53" i="37"/>
  <c r="AN53" i="37"/>
  <c r="DA53" i="37"/>
  <c r="CZ53" i="37"/>
  <c r="FN53" i="37"/>
  <c r="HU53" i="37"/>
  <c r="IA53" i="37"/>
  <c r="KN53" i="37"/>
  <c r="B53" i="37"/>
  <c r="O53" i="38"/>
  <c r="AB53" i="38"/>
  <c r="P53" i="38"/>
  <c r="AC53" i="38"/>
  <c r="BC53" i="38"/>
  <c r="DE53" i="2"/>
  <c r="C53" i="39"/>
  <c r="Q53" i="38"/>
  <c r="AD53" i="38"/>
  <c r="BD53" i="38"/>
  <c r="D53" i="39"/>
  <c r="R53" i="38"/>
  <c r="AE53" i="38"/>
  <c r="BE53" i="38"/>
  <c r="E53" i="39"/>
  <c r="S53" i="38"/>
  <c r="AF53" i="38"/>
  <c r="BF53" i="38"/>
  <c r="F53" i="39"/>
  <c r="T53" i="38"/>
  <c r="AG53" i="38"/>
  <c r="BG53" i="38"/>
  <c r="G53" i="39"/>
  <c r="U53" i="38"/>
  <c r="AH53" i="38"/>
  <c r="BH53" i="38"/>
  <c r="H53" i="39"/>
  <c r="V53" i="38"/>
  <c r="AI53" i="38"/>
  <c r="BI53" i="38"/>
  <c r="I53" i="39"/>
  <c r="W53" i="38"/>
  <c r="AJ53" i="38"/>
  <c r="BJ53" i="38"/>
  <c r="J53" i="39"/>
  <c r="X53" i="38"/>
  <c r="AK53" i="38"/>
  <c r="BK53" i="38"/>
  <c r="K53" i="39"/>
  <c r="Y53" i="38"/>
  <c r="AL53" i="38"/>
  <c r="BL53" i="38"/>
  <c r="L53" i="39"/>
  <c r="Z53" i="38"/>
  <c r="AM53" i="38"/>
  <c r="BM53" i="38"/>
  <c r="M53" i="39"/>
  <c r="AA53" i="38"/>
  <c r="AN53" i="38"/>
  <c r="BN53" i="38"/>
  <c r="N53" i="39"/>
  <c r="JB53" i="37"/>
  <c r="C53" i="37"/>
  <c r="BB53" i="38"/>
  <c r="B53" i="39"/>
  <c r="BO53" i="37"/>
  <c r="EC53" i="37"/>
  <c r="JC53" i="37"/>
  <c r="D53" i="37"/>
  <c r="BP53" i="37"/>
  <c r="ED53" i="37"/>
  <c r="JD53" i="37"/>
  <c r="E53" i="37"/>
  <c r="BQ53" i="37"/>
  <c r="EE53" i="37"/>
  <c r="JE53" i="37"/>
  <c r="F53" i="37"/>
  <c r="BR53" i="37"/>
  <c r="EF53" i="37"/>
  <c r="JF53" i="37"/>
  <c r="G53" i="37"/>
  <c r="BS53" i="37"/>
  <c r="EG53" i="37"/>
  <c r="JG53" i="37"/>
  <c r="H53" i="37"/>
  <c r="BU53" i="37"/>
  <c r="BT53" i="37"/>
  <c r="EH53" i="37"/>
  <c r="JH53" i="37"/>
  <c r="I53" i="37"/>
  <c r="GP53" i="37"/>
  <c r="GV53" i="37"/>
  <c r="JI53" i="37"/>
  <c r="J53" i="37"/>
  <c r="BV53" i="37"/>
  <c r="EJ53" i="37"/>
  <c r="GQ53" i="37"/>
  <c r="GW53" i="37"/>
  <c r="JJ53" i="37"/>
  <c r="K53" i="37"/>
  <c r="BW53" i="37"/>
  <c r="EK53" i="37"/>
  <c r="GR53" i="37"/>
  <c r="GX53" i="37"/>
  <c r="JK53" i="37"/>
  <c r="L53" i="37"/>
  <c r="BX53" i="37"/>
  <c r="EL53" i="37"/>
  <c r="GS53" i="37"/>
  <c r="GY53" i="37"/>
  <c r="JL53" i="37"/>
  <c r="M53" i="37"/>
  <c r="BY53" i="37"/>
  <c r="EM53" i="37"/>
  <c r="GT53" i="37"/>
  <c r="GZ53" i="37"/>
  <c r="JM53" i="37"/>
  <c r="N53" i="37"/>
  <c r="CA53" i="37"/>
  <c r="BZ53" i="37"/>
  <c r="EN53" i="37"/>
  <c r="GU53" i="37"/>
  <c r="HA53" i="37"/>
  <c r="JN53" i="37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BP54" i="2"/>
  <c r="O53" i="37"/>
  <c r="BQ53" i="2"/>
  <c r="DC53" i="2"/>
  <c r="DD53" i="2"/>
  <c r="P53" i="39"/>
  <c r="Q53" i="39"/>
  <c r="R53" i="39"/>
  <c r="S53" i="39"/>
  <c r="T53" i="39"/>
  <c r="U53" i="39"/>
  <c r="V53" i="39"/>
  <c r="W53" i="39"/>
  <c r="X53" i="39"/>
  <c r="Y53" i="39"/>
  <c r="Z53" i="39"/>
  <c r="AA53" i="39"/>
  <c r="JO53" i="37"/>
  <c r="P53" i="37"/>
  <c r="O53" i="39"/>
  <c r="CB53" i="37"/>
  <c r="EP53" i="37"/>
  <c r="JP53" i="37"/>
  <c r="Q53" i="37"/>
  <c r="CC53" i="37"/>
  <c r="EQ53" i="37"/>
  <c r="JQ53" i="37"/>
  <c r="R53" i="37"/>
  <c r="CD53" i="37"/>
  <c r="ER53" i="37"/>
  <c r="JR53" i="37"/>
  <c r="S53" i="37"/>
  <c r="CE53" i="37"/>
  <c r="ES53" i="37"/>
  <c r="JS53" i="37"/>
  <c r="T53" i="37"/>
  <c r="CF53" i="37"/>
  <c r="ET53" i="37"/>
  <c r="JT53" i="37"/>
  <c r="U53" i="37"/>
  <c r="CH53" i="37"/>
  <c r="CG53" i="37"/>
  <c r="EU53" i="37"/>
  <c r="JU53" i="37"/>
  <c r="V53" i="37"/>
  <c r="HC53" i="37"/>
  <c r="HI53" i="37"/>
  <c r="JV53" i="37"/>
  <c r="W53" i="37"/>
  <c r="CI53" i="37"/>
  <c r="EW53" i="37"/>
  <c r="HD53" i="37"/>
  <c r="HJ53" i="37"/>
  <c r="JW53" i="37"/>
  <c r="X53" i="37"/>
  <c r="CJ53" i="37"/>
  <c r="EX53" i="37"/>
  <c r="HE53" i="37"/>
  <c r="HK53" i="37"/>
  <c r="JX53" i="37"/>
  <c r="Y53" i="37"/>
  <c r="CK53" i="37"/>
  <c r="EY53" i="37"/>
  <c r="HF53" i="37"/>
  <c r="HL53" i="37"/>
  <c r="JY53" i="37"/>
  <c r="Z53" i="37"/>
  <c r="CL53" i="37"/>
  <c r="EZ53" i="37"/>
  <c r="HG53" i="37"/>
  <c r="HM53" i="37"/>
  <c r="JZ53" i="37"/>
  <c r="AA53" i="37"/>
  <c r="CN53" i="37"/>
  <c r="CM53" i="37"/>
  <c r="FA53" i="37"/>
  <c r="HH53" i="37"/>
  <c r="HN53" i="37"/>
  <c r="KA53" i="37"/>
  <c r="AO53" i="37"/>
  <c r="AP53" i="38"/>
  <c r="AP53" i="39"/>
  <c r="AQ53" i="38"/>
  <c r="AQ53" i="39"/>
  <c r="AR53" i="38"/>
  <c r="AR53" i="39"/>
  <c r="AS53" i="38"/>
  <c r="AS53" i="39"/>
  <c r="AT53" i="38"/>
  <c r="AT53" i="39"/>
  <c r="AU53" i="38"/>
  <c r="AU53" i="39"/>
  <c r="AV53" i="38"/>
  <c r="AV53" i="39"/>
  <c r="AW53" i="38"/>
  <c r="AW53" i="39"/>
  <c r="AX53" i="38"/>
  <c r="AX53" i="39"/>
  <c r="AY53" i="38"/>
  <c r="AY53" i="39"/>
  <c r="AZ53" i="38"/>
  <c r="AZ53" i="39"/>
  <c r="BA53" i="38"/>
  <c r="BA53" i="39"/>
  <c r="AP53" i="37"/>
  <c r="AO53" i="38"/>
  <c r="AO53" i="39"/>
  <c r="DB53" i="37"/>
  <c r="FP53" i="37"/>
  <c r="AQ53" i="37"/>
  <c r="DC53" i="37"/>
  <c r="FQ53" i="37"/>
  <c r="AR53" i="37"/>
  <c r="DD53" i="37"/>
  <c r="FR53" i="37"/>
  <c r="AS53" i="37"/>
  <c r="DE53" i="37"/>
  <c r="FS53" i="37"/>
  <c r="AT53" i="37"/>
  <c r="DF53" i="37"/>
  <c r="FT53" i="37"/>
  <c r="AU53" i="37"/>
  <c r="DH53" i="37"/>
  <c r="DG53" i="37"/>
  <c r="FU53" i="37"/>
  <c r="AV53" i="37"/>
  <c r="IC53" i="37"/>
  <c r="II53" i="37"/>
  <c r="AW53" i="37"/>
  <c r="DI53" i="37"/>
  <c r="FW53" i="37"/>
  <c r="ID53" i="37"/>
  <c r="IJ53" i="37"/>
  <c r="AX53" i="37"/>
  <c r="DJ53" i="37"/>
  <c r="FX53" i="37"/>
  <c r="IE53" i="37"/>
  <c r="IK53" i="37"/>
  <c r="AY53" i="37"/>
  <c r="DK53" i="37"/>
  <c r="FY53" i="37"/>
  <c r="IF53" i="37"/>
  <c r="IL53" i="37"/>
  <c r="AZ53" i="37"/>
  <c r="DL53" i="37"/>
  <c r="FZ53" i="37"/>
  <c r="IG53" i="37"/>
  <c r="IM53" i="37"/>
  <c r="BA53" i="37"/>
  <c r="DN53" i="37"/>
  <c r="DM53" i="37"/>
  <c r="GA53" i="37"/>
  <c r="IH53" i="37"/>
  <c r="IN53" i="37"/>
  <c r="BB53" i="37"/>
  <c r="BC53" i="39"/>
  <c r="BD53" i="39"/>
  <c r="BE53" i="39"/>
  <c r="BF53" i="39"/>
  <c r="BG53" i="39"/>
  <c r="BH53" i="39"/>
  <c r="BI53" i="39"/>
  <c r="BJ53" i="39"/>
  <c r="BK53" i="39"/>
  <c r="BL53" i="39"/>
  <c r="BM53" i="39"/>
  <c r="BN53" i="39"/>
  <c r="LB53" i="37"/>
  <c r="BC53" i="37"/>
  <c r="BB53" i="39"/>
  <c r="DO53" i="37"/>
  <c r="GC53" i="37"/>
  <c r="LC53" i="37"/>
  <c r="BD53" i="37"/>
  <c r="DP53" i="37"/>
  <c r="GD53" i="37"/>
  <c r="LD53" i="37"/>
  <c r="BE53" i="37"/>
  <c r="DQ53" i="37"/>
  <c r="GE53" i="37"/>
  <c r="LE53" i="37"/>
  <c r="BF53" i="37"/>
  <c r="DR53" i="37"/>
  <c r="GF53" i="37"/>
  <c r="LF53" i="37"/>
  <c r="BG53" i="37"/>
  <c r="DS53" i="37"/>
  <c r="GG53" i="37"/>
  <c r="LG53" i="37"/>
  <c r="BH53" i="37"/>
  <c r="DU53" i="37"/>
  <c r="DT53" i="37"/>
  <c r="GH53" i="37"/>
  <c r="LH53" i="37"/>
  <c r="BI53" i="37"/>
  <c r="IP53" i="37"/>
  <c r="IV53" i="37"/>
  <c r="LI53" i="37"/>
  <c r="BJ53" i="37"/>
  <c r="DV53" i="37"/>
  <c r="GJ53" i="37"/>
  <c r="IQ53" i="37"/>
  <c r="IW53" i="37"/>
  <c r="LJ53" i="37"/>
  <c r="BK53" i="37"/>
  <c r="DW53" i="37"/>
  <c r="GK53" i="37"/>
  <c r="IR53" i="37"/>
  <c r="IX53" i="37"/>
  <c r="LK53" i="37"/>
  <c r="BL53" i="37"/>
  <c r="DX53" i="37"/>
  <c r="GL53" i="37"/>
  <c r="IS53" i="37"/>
  <c r="IY53" i="37"/>
  <c r="LL53" i="37"/>
  <c r="BM53" i="37"/>
  <c r="DY53" i="37"/>
  <c r="GM53" i="37"/>
  <c r="IT53" i="37"/>
  <c r="IZ53" i="37"/>
  <c r="LM53" i="37"/>
  <c r="BN53" i="37"/>
  <c r="EA53" i="37"/>
  <c r="DZ53" i="37"/>
  <c r="GN53" i="37"/>
  <c r="IU53" i="37"/>
  <c r="JA53" i="37"/>
  <c r="LN53" i="37"/>
  <c r="AB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AB54" i="37"/>
  <c r="C54" i="38"/>
  <c r="AC54" i="39"/>
  <c r="D54" i="38"/>
  <c r="AD54" i="39"/>
  <c r="E54" i="38"/>
  <c r="AE54" i="39"/>
  <c r="F54" i="38"/>
  <c r="AF54" i="39"/>
  <c r="G54" i="38"/>
  <c r="AG54" i="39"/>
  <c r="H54" i="38"/>
  <c r="AH54" i="39"/>
  <c r="I54" i="38"/>
  <c r="AI54" i="39"/>
  <c r="J54" i="38"/>
  <c r="AJ54" i="39"/>
  <c r="K54" i="38"/>
  <c r="AK54" i="39"/>
  <c r="L54" i="38"/>
  <c r="AL54" i="39"/>
  <c r="M54" i="38"/>
  <c r="AM54" i="39"/>
  <c r="N54" i="38"/>
  <c r="AN54" i="39"/>
  <c r="KB54" i="37"/>
  <c r="AC54" i="37"/>
  <c r="B54" i="38"/>
  <c r="AB54" i="39"/>
  <c r="CO54" i="37"/>
  <c r="FC54" i="37"/>
  <c r="KC54" i="37"/>
  <c r="AD54" i="37"/>
  <c r="CP54" i="37"/>
  <c r="FD54" i="37"/>
  <c r="KD54" i="37"/>
  <c r="AE54" i="37"/>
  <c r="CQ54" i="37"/>
  <c r="FE54" i="37"/>
  <c r="KE54" i="37"/>
  <c r="AF54" i="37"/>
  <c r="CR54" i="37"/>
  <c r="FF54" i="37"/>
  <c r="KF54" i="37"/>
  <c r="AG54" i="37"/>
  <c r="CS54" i="37"/>
  <c r="FG54" i="37"/>
  <c r="KG54" i="37"/>
  <c r="AH54" i="37"/>
  <c r="CU54" i="37"/>
  <c r="CT54" i="37"/>
  <c r="FH54" i="37"/>
  <c r="KH54" i="37"/>
  <c r="AI54" i="37"/>
  <c r="HP54" i="37"/>
  <c r="HV54" i="37"/>
  <c r="KI54" i="37"/>
  <c r="AJ54" i="37"/>
  <c r="CV54" i="37"/>
  <c r="FJ54" i="37"/>
  <c r="HQ54" i="37"/>
  <c r="HW54" i="37"/>
  <c r="KJ54" i="37"/>
  <c r="AK54" i="37"/>
  <c r="CW54" i="37"/>
  <c r="FK54" i="37"/>
  <c r="HR54" i="37"/>
  <c r="HX54" i="37"/>
  <c r="KK54" i="37"/>
  <c r="AL54" i="37"/>
  <c r="CX54" i="37"/>
  <c r="FL54" i="37"/>
  <c r="HS54" i="37"/>
  <c r="HY54" i="37"/>
  <c r="KL54" i="37"/>
  <c r="AM54" i="37"/>
  <c r="CY54" i="37"/>
  <c r="FM54" i="37"/>
  <c r="HT54" i="37"/>
  <c r="HZ54" i="37"/>
  <c r="KM54" i="37"/>
  <c r="AN54" i="37"/>
  <c r="DA54" i="37"/>
  <c r="CZ54" i="37"/>
  <c r="FN54" i="37"/>
  <c r="HU54" i="37"/>
  <c r="IA54" i="37"/>
  <c r="KN54" i="37"/>
  <c r="B54" i="37"/>
  <c r="O54" i="38"/>
  <c r="AB54" i="38"/>
  <c r="P54" i="38"/>
  <c r="AC54" i="38"/>
  <c r="BC54" i="38"/>
  <c r="DE54" i="2"/>
  <c r="C54" i="39"/>
  <c r="Q54" i="38"/>
  <c r="AD54" i="38"/>
  <c r="BD54" i="38"/>
  <c r="D54" i="39"/>
  <c r="R54" i="38"/>
  <c r="AE54" i="38"/>
  <c r="BE54" i="38"/>
  <c r="E54" i="39"/>
  <c r="S54" i="38"/>
  <c r="AF54" i="38"/>
  <c r="BF54" i="38"/>
  <c r="F54" i="39"/>
  <c r="T54" i="38"/>
  <c r="AG54" i="38"/>
  <c r="BG54" i="38"/>
  <c r="G54" i="39"/>
  <c r="U54" i="38"/>
  <c r="AH54" i="38"/>
  <c r="BH54" i="38"/>
  <c r="H54" i="39"/>
  <c r="V54" i="38"/>
  <c r="AI54" i="38"/>
  <c r="BI54" i="38"/>
  <c r="I54" i="39"/>
  <c r="W54" i="38"/>
  <c r="AJ54" i="38"/>
  <c r="BJ54" i="38"/>
  <c r="J54" i="39"/>
  <c r="X54" i="38"/>
  <c r="AK54" i="38"/>
  <c r="BK54" i="38"/>
  <c r="K54" i="39"/>
  <c r="Y54" i="38"/>
  <c r="AL54" i="38"/>
  <c r="BL54" i="38"/>
  <c r="L54" i="39"/>
  <c r="Z54" i="38"/>
  <c r="AM54" i="38"/>
  <c r="BM54" i="38"/>
  <c r="M54" i="39"/>
  <c r="AA54" i="38"/>
  <c r="AN54" i="38"/>
  <c r="BN54" i="38"/>
  <c r="N54" i="39"/>
  <c r="JB54" i="37"/>
  <c r="C54" i="37"/>
  <c r="BB54" i="38"/>
  <c r="B54" i="39"/>
  <c r="BO54" i="37"/>
  <c r="EC54" i="37"/>
  <c r="JC54" i="37"/>
  <c r="D54" i="37"/>
  <c r="BP54" i="37"/>
  <c r="ED54" i="37"/>
  <c r="JD54" i="37"/>
  <c r="E54" i="37"/>
  <c r="BQ54" i="37"/>
  <c r="EE54" i="37"/>
  <c r="JE54" i="37"/>
  <c r="F54" i="37"/>
  <c r="BR54" i="37"/>
  <c r="EF54" i="37"/>
  <c r="JF54" i="37"/>
  <c r="G54" i="37"/>
  <c r="BS54" i="37"/>
  <c r="EG54" i="37"/>
  <c r="JG54" i="37"/>
  <c r="H54" i="37"/>
  <c r="BU54" i="37"/>
  <c r="BT54" i="37"/>
  <c r="EH54" i="37"/>
  <c r="JH54" i="37"/>
  <c r="I54" i="37"/>
  <c r="GP54" i="37"/>
  <c r="GV54" i="37"/>
  <c r="JI54" i="37"/>
  <c r="J54" i="37"/>
  <c r="BV54" i="37"/>
  <c r="EJ54" i="37"/>
  <c r="GQ54" i="37"/>
  <c r="GW54" i="37"/>
  <c r="JJ54" i="37"/>
  <c r="K54" i="37"/>
  <c r="BW54" i="37"/>
  <c r="EK54" i="37"/>
  <c r="GR54" i="37"/>
  <c r="GX54" i="37"/>
  <c r="JK54" i="37"/>
  <c r="L54" i="37"/>
  <c r="BX54" i="37"/>
  <c r="EL54" i="37"/>
  <c r="GS54" i="37"/>
  <c r="GY54" i="37"/>
  <c r="JL54" i="37"/>
  <c r="M54" i="37"/>
  <c r="BY54" i="37"/>
  <c r="EM54" i="37"/>
  <c r="GT54" i="37"/>
  <c r="GZ54" i="37"/>
  <c r="JM54" i="37"/>
  <c r="N54" i="37"/>
  <c r="CA54" i="37"/>
  <c r="BZ54" i="37"/>
  <c r="EN54" i="37"/>
  <c r="GU54" i="37"/>
  <c r="HA54" i="37"/>
  <c r="JN54" i="37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BP55" i="2"/>
  <c r="O54" i="37"/>
  <c r="BQ54" i="2"/>
  <c r="DC54" i="2"/>
  <c r="DD54" i="2"/>
  <c r="P54" i="39"/>
  <c r="Q54" i="39"/>
  <c r="R54" i="39"/>
  <c r="S54" i="39"/>
  <c r="T54" i="39"/>
  <c r="U54" i="39"/>
  <c r="V54" i="39"/>
  <c r="W54" i="39"/>
  <c r="X54" i="39"/>
  <c r="Y54" i="39"/>
  <c r="Z54" i="39"/>
  <c r="AA54" i="39"/>
  <c r="JO54" i="37"/>
  <c r="P54" i="37"/>
  <c r="O54" i="39"/>
  <c r="CB54" i="37"/>
  <c r="EP54" i="37"/>
  <c r="JP54" i="37"/>
  <c r="Q54" i="37"/>
  <c r="CC54" i="37"/>
  <c r="EQ54" i="37"/>
  <c r="JQ54" i="37"/>
  <c r="R54" i="37"/>
  <c r="CD54" i="37"/>
  <c r="ER54" i="37"/>
  <c r="JR54" i="37"/>
  <c r="S54" i="37"/>
  <c r="CE54" i="37"/>
  <c r="ES54" i="37"/>
  <c r="JS54" i="37"/>
  <c r="T54" i="37"/>
  <c r="CF54" i="37"/>
  <c r="ET54" i="37"/>
  <c r="JT54" i="37"/>
  <c r="U54" i="37"/>
  <c r="CH54" i="37"/>
  <c r="CG54" i="37"/>
  <c r="EU54" i="37"/>
  <c r="JU54" i="37"/>
  <c r="V54" i="37"/>
  <c r="HC54" i="37"/>
  <c r="HI54" i="37"/>
  <c r="JV54" i="37"/>
  <c r="W54" i="37"/>
  <c r="CI54" i="37"/>
  <c r="EW54" i="37"/>
  <c r="HD54" i="37"/>
  <c r="HJ54" i="37"/>
  <c r="JW54" i="37"/>
  <c r="X54" i="37"/>
  <c r="CJ54" i="37"/>
  <c r="EX54" i="37"/>
  <c r="HE54" i="37"/>
  <c r="HK54" i="37"/>
  <c r="JX54" i="37"/>
  <c r="Y54" i="37"/>
  <c r="CK54" i="37"/>
  <c r="EY54" i="37"/>
  <c r="HF54" i="37"/>
  <c r="HL54" i="37"/>
  <c r="JY54" i="37"/>
  <c r="Z54" i="37"/>
  <c r="CL54" i="37"/>
  <c r="EZ54" i="37"/>
  <c r="HG54" i="37"/>
  <c r="HM54" i="37"/>
  <c r="JZ54" i="37"/>
  <c r="AA54" i="37"/>
  <c r="CN54" i="37"/>
  <c r="CM54" i="37"/>
  <c r="FA54" i="37"/>
  <c r="HH54" i="37"/>
  <c r="HN54" i="37"/>
  <c r="KA54" i="37"/>
  <c r="AO54" i="37"/>
  <c r="AP54" i="38"/>
  <c r="AP54" i="39"/>
  <c r="AQ54" i="38"/>
  <c r="AQ54" i="39"/>
  <c r="AR54" i="38"/>
  <c r="AR54" i="39"/>
  <c r="AS54" i="38"/>
  <c r="AS54" i="39"/>
  <c r="AT54" i="38"/>
  <c r="AT54" i="39"/>
  <c r="AU54" i="38"/>
  <c r="AU54" i="39"/>
  <c r="AV54" i="38"/>
  <c r="AV54" i="39"/>
  <c r="AW54" i="38"/>
  <c r="AW54" i="39"/>
  <c r="AX54" i="38"/>
  <c r="AX54" i="39"/>
  <c r="AY54" i="38"/>
  <c r="AY54" i="39"/>
  <c r="AZ54" i="38"/>
  <c r="AZ54" i="39"/>
  <c r="BA54" i="38"/>
  <c r="BA54" i="39"/>
  <c r="AP54" i="37"/>
  <c r="AO54" i="38"/>
  <c r="AO54" i="39"/>
  <c r="DB54" i="37"/>
  <c r="FP54" i="37"/>
  <c r="AQ54" i="37"/>
  <c r="DC54" i="37"/>
  <c r="FQ54" i="37"/>
  <c r="AR54" i="37"/>
  <c r="DD54" i="37"/>
  <c r="FR54" i="37"/>
  <c r="AS54" i="37"/>
  <c r="DE54" i="37"/>
  <c r="FS54" i="37"/>
  <c r="AT54" i="37"/>
  <c r="DF54" i="37"/>
  <c r="FT54" i="37"/>
  <c r="AU54" i="37"/>
  <c r="DH54" i="37"/>
  <c r="DG54" i="37"/>
  <c r="FU54" i="37"/>
  <c r="AV54" i="37"/>
  <c r="IC54" i="37"/>
  <c r="II54" i="37"/>
  <c r="AW54" i="37"/>
  <c r="DI54" i="37"/>
  <c r="FW54" i="37"/>
  <c r="ID54" i="37"/>
  <c r="IJ54" i="37"/>
  <c r="AX54" i="37"/>
  <c r="DJ54" i="37"/>
  <c r="FX54" i="37"/>
  <c r="IE54" i="37"/>
  <c r="IK54" i="37"/>
  <c r="AY54" i="37"/>
  <c r="DK54" i="37"/>
  <c r="FY54" i="37"/>
  <c r="IF54" i="37"/>
  <c r="IL54" i="37"/>
  <c r="AZ54" i="37"/>
  <c r="DL54" i="37"/>
  <c r="FZ54" i="37"/>
  <c r="IG54" i="37"/>
  <c r="IM54" i="37"/>
  <c r="BA54" i="37"/>
  <c r="DN54" i="37"/>
  <c r="DM54" i="37"/>
  <c r="GA54" i="37"/>
  <c r="IH54" i="37"/>
  <c r="IN54" i="37"/>
  <c r="BB54" i="37"/>
  <c r="BC54" i="39"/>
  <c r="BD54" i="39"/>
  <c r="BE54" i="39"/>
  <c r="BF54" i="39"/>
  <c r="BG54" i="39"/>
  <c r="BH54" i="39"/>
  <c r="BI54" i="39"/>
  <c r="BJ54" i="39"/>
  <c r="BK54" i="39"/>
  <c r="BL54" i="39"/>
  <c r="BM54" i="39"/>
  <c r="BN54" i="39"/>
  <c r="LB54" i="37"/>
  <c r="BC54" i="37"/>
  <c r="BB54" i="39"/>
  <c r="DO54" i="37"/>
  <c r="GC54" i="37"/>
  <c r="LC54" i="37"/>
  <c r="BD54" i="37"/>
  <c r="DP54" i="37"/>
  <c r="GD54" i="37"/>
  <c r="LD54" i="37"/>
  <c r="BE54" i="37"/>
  <c r="DQ54" i="37"/>
  <c r="GE54" i="37"/>
  <c r="LE54" i="37"/>
  <c r="BF54" i="37"/>
  <c r="DR54" i="37"/>
  <c r="GF54" i="37"/>
  <c r="LF54" i="37"/>
  <c r="BG54" i="37"/>
  <c r="DS54" i="37"/>
  <c r="GG54" i="37"/>
  <c r="LG54" i="37"/>
  <c r="BH54" i="37"/>
  <c r="DU54" i="37"/>
  <c r="DT54" i="37"/>
  <c r="GH54" i="37"/>
  <c r="LH54" i="37"/>
  <c r="BI54" i="37"/>
  <c r="IP54" i="37"/>
  <c r="IV54" i="37"/>
  <c r="LI54" i="37"/>
  <c r="BJ54" i="37"/>
  <c r="DV54" i="37"/>
  <c r="GJ54" i="37"/>
  <c r="IQ54" i="37"/>
  <c r="IW54" i="37"/>
  <c r="LJ54" i="37"/>
  <c r="BK54" i="37"/>
  <c r="DW54" i="37"/>
  <c r="GK54" i="37"/>
  <c r="IR54" i="37"/>
  <c r="IX54" i="37"/>
  <c r="LK54" i="37"/>
  <c r="BL54" i="37"/>
  <c r="DX54" i="37"/>
  <c r="GL54" i="37"/>
  <c r="IS54" i="37"/>
  <c r="IY54" i="37"/>
  <c r="LL54" i="37"/>
  <c r="BM54" i="37"/>
  <c r="DY54" i="37"/>
  <c r="GM54" i="37"/>
  <c r="IT54" i="37"/>
  <c r="IZ54" i="37"/>
  <c r="LM54" i="37"/>
  <c r="BN54" i="37"/>
  <c r="EA54" i="37"/>
  <c r="DZ54" i="37"/>
  <c r="GN54" i="37"/>
  <c r="IU54" i="37"/>
  <c r="JA54" i="37"/>
  <c r="LN54" i="37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AB55" i="37"/>
  <c r="C55" i="38"/>
  <c r="AC55" i="39"/>
  <c r="D55" i="38"/>
  <c r="AD55" i="39"/>
  <c r="E55" i="38"/>
  <c r="AE55" i="39"/>
  <c r="F55" i="38"/>
  <c r="AF55" i="39"/>
  <c r="G55" i="38"/>
  <c r="AG55" i="39"/>
  <c r="H55" i="38"/>
  <c r="AH55" i="39"/>
  <c r="I55" i="38"/>
  <c r="AI55" i="39"/>
  <c r="J55" i="38"/>
  <c r="AJ55" i="39"/>
  <c r="K55" i="38"/>
  <c r="AK55" i="39"/>
  <c r="L55" i="38"/>
  <c r="AL55" i="39"/>
  <c r="M55" i="38"/>
  <c r="AM55" i="39"/>
  <c r="N55" i="38"/>
  <c r="AN55" i="39"/>
  <c r="KB55" i="37"/>
  <c r="AC55" i="37"/>
  <c r="B55" i="38"/>
  <c r="AB55" i="39"/>
  <c r="CO55" i="37"/>
  <c r="FC55" i="37"/>
  <c r="KC55" i="37"/>
  <c r="AD55" i="37"/>
  <c r="CP55" i="37"/>
  <c r="FD55" i="37"/>
  <c r="KD55" i="37"/>
  <c r="AE55" i="37"/>
  <c r="CQ55" i="37"/>
  <c r="FE55" i="37"/>
  <c r="KE55" i="37"/>
  <c r="AF55" i="37"/>
  <c r="CR55" i="37"/>
  <c r="FF55" i="37"/>
  <c r="KF55" i="37"/>
  <c r="AG55" i="37"/>
  <c r="CS55" i="37"/>
  <c r="FG55" i="37"/>
  <c r="KG55" i="37"/>
  <c r="AH55" i="37"/>
  <c r="CU55" i="37"/>
  <c r="CT55" i="37"/>
  <c r="FH55" i="37"/>
  <c r="KH55" i="37"/>
  <c r="AI55" i="37"/>
  <c r="HP55" i="37"/>
  <c r="HV55" i="37"/>
  <c r="KI55" i="37"/>
  <c r="AJ55" i="37"/>
  <c r="CV55" i="37"/>
  <c r="FJ55" i="37"/>
  <c r="HQ55" i="37"/>
  <c r="HW55" i="37"/>
  <c r="KJ55" i="37"/>
  <c r="AK55" i="37"/>
  <c r="CW55" i="37"/>
  <c r="FK55" i="37"/>
  <c r="HR55" i="37"/>
  <c r="HX55" i="37"/>
  <c r="KK55" i="37"/>
  <c r="AL55" i="37"/>
  <c r="CX55" i="37"/>
  <c r="FL55" i="37"/>
  <c r="HS55" i="37"/>
  <c r="HY55" i="37"/>
  <c r="KL55" i="37"/>
  <c r="AM55" i="37"/>
  <c r="CY55" i="37"/>
  <c r="FM55" i="37"/>
  <c r="HT55" i="37"/>
  <c r="HZ55" i="37"/>
  <c r="KM55" i="37"/>
  <c r="AN55" i="37"/>
  <c r="DA55" i="37"/>
  <c r="CZ55" i="37"/>
  <c r="FN55" i="37"/>
  <c r="HU55" i="37"/>
  <c r="IA55" i="37"/>
  <c r="KN55" i="37"/>
  <c r="B55" i="37"/>
  <c r="O55" i="38"/>
  <c r="AB55" i="38"/>
  <c r="P55" i="38"/>
  <c r="AC55" i="38"/>
  <c r="BC55" i="38"/>
  <c r="DE55" i="2"/>
  <c r="C55" i="39"/>
  <c r="Q55" i="38"/>
  <c r="AD55" i="38"/>
  <c r="BD55" i="38"/>
  <c r="D55" i="39"/>
  <c r="R55" i="38"/>
  <c r="AE55" i="38"/>
  <c r="BE55" i="38"/>
  <c r="E55" i="39"/>
  <c r="S55" i="38"/>
  <c r="AF55" i="38"/>
  <c r="BF55" i="38"/>
  <c r="F55" i="39"/>
  <c r="T55" i="38"/>
  <c r="AG55" i="38"/>
  <c r="BG55" i="38"/>
  <c r="G55" i="39"/>
  <c r="U55" i="38"/>
  <c r="AH55" i="38"/>
  <c r="BH55" i="38"/>
  <c r="H55" i="39"/>
  <c r="V55" i="38"/>
  <c r="AI55" i="38"/>
  <c r="BI55" i="38"/>
  <c r="I55" i="39"/>
  <c r="W55" i="38"/>
  <c r="AJ55" i="38"/>
  <c r="BJ55" i="38"/>
  <c r="J55" i="39"/>
  <c r="X55" i="38"/>
  <c r="AK55" i="38"/>
  <c r="BK55" i="38"/>
  <c r="K55" i="39"/>
  <c r="Y55" i="38"/>
  <c r="AL55" i="38"/>
  <c r="BL55" i="38"/>
  <c r="L55" i="39"/>
  <c r="Z55" i="38"/>
  <c r="AM55" i="38"/>
  <c r="BM55" i="38"/>
  <c r="M55" i="39"/>
  <c r="AA55" i="38"/>
  <c r="AN55" i="38"/>
  <c r="BN55" i="38"/>
  <c r="N55" i="39"/>
  <c r="JB55" i="37"/>
  <c r="C55" i="37"/>
  <c r="BB55" i="38"/>
  <c r="B55" i="39"/>
  <c r="BO55" i="37"/>
  <c r="EC55" i="37"/>
  <c r="JC55" i="37"/>
  <c r="D55" i="37"/>
  <c r="BP55" i="37"/>
  <c r="ED55" i="37"/>
  <c r="JD55" i="37"/>
  <c r="E55" i="37"/>
  <c r="BQ55" i="37"/>
  <c r="EE55" i="37"/>
  <c r="JE55" i="37"/>
  <c r="F55" i="37"/>
  <c r="BR55" i="37"/>
  <c r="EF55" i="37"/>
  <c r="JF55" i="37"/>
  <c r="G55" i="37"/>
  <c r="BS55" i="37"/>
  <c r="EG55" i="37"/>
  <c r="JG55" i="37"/>
  <c r="H55" i="37"/>
  <c r="BU55" i="37"/>
  <c r="BT55" i="37"/>
  <c r="EH55" i="37"/>
  <c r="JH55" i="37"/>
  <c r="I55" i="37"/>
  <c r="GP55" i="37"/>
  <c r="GV55" i="37"/>
  <c r="JI55" i="37"/>
  <c r="J55" i="37"/>
  <c r="BV55" i="37"/>
  <c r="EJ55" i="37"/>
  <c r="GQ55" i="37"/>
  <c r="GW55" i="37"/>
  <c r="JJ55" i="37"/>
  <c r="K55" i="37"/>
  <c r="BW55" i="37"/>
  <c r="EK55" i="37"/>
  <c r="GR55" i="37"/>
  <c r="GX55" i="37"/>
  <c r="JK55" i="37"/>
  <c r="L55" i="37"/>
  <c r="BX55" i="37"/>
  <c r="EL55" i="37"/>
  <c r="GS55" i="37"/>
  <c r="GY55" i="37"/>
  <c r="JL55" i="37"/>
  <c r="M55" i="37"/>
  <c r="BY55" i="37"/>
  <c r="EM55" i="37"/>
  <c r="GT55" i="37"/>
  <c r="GZ55" i="37"/>
  <c r="JM55" i="37"/>
  <c r="N55" i="37"/>
  <c r="CA55" i="37"/>
  <c r="BZ55" i="37"/>
  <c r="EN55" i="37"/>
  <c r="GU55" i="37"/>
  <c r="HA55" i="37"/>
  <c r="JN55" i="37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BP56" i="2"/>
  <c r="O55" i="37"/>
  <c r="BQ55" i="2"/>
  <c r="DC55" i="2"/>
  <c r="DD55" i="2"/>
  <c r="P55" i="39"/>
  <c r="Q55" i="39"/>
  <c r="R55" i="39"/>
  <c r="S55" i="39"/>
  <c r="T55" i="39"/>
  <c r="U55" i="39"/>
  <c r="V55" i="39"/>
  <c r="W55" i="39"/>
  <c r="X55" i="39"/>
  <c r="Y55" i="39"/>
  <c r="Z55" i="39"/>
  <c r="AA55" i="39"/>
  <c r="JO55" i="37"/>
  <c r="P55" i="37"/>
  <c r="O55" i="39"/>
  <c r="CB55" i="37"/>
  <c r="EP55" i="37"/>
  <c r="JP55" i="37"/>
  <c r="Q55" i="37"/>
  <c r="CC55" i="37"/>
  <c r="EQ55" i="37"/>
  <c r="JQ55" i="37"/>
  <c r="R55" i="37"/>
  <c r="CD55" i="37"/>
  <c r="ER55" i="37"/>
  <c r="JR55" i="37"/>
  <c r="S55" i="37"/>
  <c r="CE55" i="37"/>
  <c r="ES55" i="37"/>
  <c r="JS55" i="37"/>
  <c r="T55" i="37"/>
  <c r="CF55" i="37"/>
  <c r="ET55" i="37"/>
  <c r="JT55" i="37"/>
  <c r="U55" i="37"/>
  <c r="CH55" i="37"/>
  <c r="CG55" i="37"/>
  <c r="EU55" i="37"/>
  <c r="JU55" i="37"/>
  <c r="V55" i="37"/>
  <c r="HC55" i="37"/>
  <c r="HI55" i="37"/>
  <c r="JV55" i="37"/>
  <c r="W55" i="37"/>
  <c r="CI55" i="37"/>
  <c r="EW55" i="37"/>
  <c r="HD55" i="37"/>
  <c r="HJ55" i="37"/>
  <c r="JW55" i="37"/>
  <c r="X55" i="37"/>
  <c r="CJ55" i="37"/>
  <c r="EX55" i="37"/>
  <c r="HE55" i="37"/>
  <c r="HK55" i="37"/>
  <c r="JX55" i="37"/>
  <c r="Y55" i="37"/>
  <c r="CK55" i="37"/>
  <c r="EY55" i="37"/>
  <c r="HF55" i="37"/>
  <c r="HL55" i="37"/>
  <c r="JY55" i="37"/>
  <c r="Z55" i="37"/>
  <c r="CL55" i="37"/>
  <c r="EZ55" i="37"/>
  <c r="HG55" i="37"/>
  <c r="HM55" i="37"/>
  <c r="JZ55" i="37"/>
  <c r="AA55" i="37"/>
  <c r="CN55" i="37"/>
  <c r="CM55" i="37"/>
  <c r="FA55" i="37"/>
  <c r="HH55" i="37"/>
  <c r="HN55" i="37"/>
  <c r="KA55" i="37"/>
  <c r="AO55" i="37"/>
  <c r="AP55" i="38"/>
  <c r="AP55" i="39"/>
  <c r="AQ55" i="38"/>
  <c r="AQ55" i="39"/>
  <c r="AR55" i="38"/>
  <c r="AR55" i="39"/>
  <c r="AS55" i="38"/>
  <c r="AS55" i="39"/>
  <c r="AT55" i="38"/>
  <c r="AT55" i="39"/>
  <c r="AU55" i="38"/>
  <c r="AU55" i="39"/>
  <c r="AV55" i="38"/>
  <c r="AV55" i="39"/>
  <c r="AW55" i="38"/>
  <c r="AW55" i="39"/>
  <c r="AX55" i="38"/>
  <c r="AX55" i="39"/>
  <c r="AY55" i="38"/>
  <c r="AY55" i="39"/>
  <c r="AZ55" i="38"/>
  <c r="AZ55" i="39"/>
  <c r="BA55" i="38"/>
  <c r="BA55" i="39"/>
  <c r="AP55" i="37"/>
  <c r="AO55" i="38"/>
  <c r="AO55" i="39"/>
  <c r="DB55" i="37"/>
  <c r="FP55" i="37"/>
  <c r="AQ55" i="37"/>
  <c r="DC55" i="37"/>
  <c r="FQ55" i="37"/>
  <c r="AR55" i="37"/>
  <c r="DD55" i="37"/>
  <c r="FR55" i="37"/>
  <c r="AS55" i="37"/>
  <c r="DE55" i="37"/>
  <c r="FS55" i="37"/>
  <c r="AT55" i="37"/>
  <c r="DF55" i="37"/>
  <c r="FT55" i="37"/>
  <c r="AU55" i="37"/>
  <c r="DH55" i="37"/>
  <c r="DG55" i="37"/>
  <c r="FU55" i="37"/>
  <c r="AV55" i="37"/>
  <c r="IC55" i="37"/>
  <c r="II55" i="37"/>
  <c r="AW55" i="37"/>
  <c r="DI55" i="37"/>
  <c r="FW55" i="37"/>
  <c r="ID55" i="37"/>
  <c r="IJ55" i="37"/>
  <c r="AX55" i="37"/>
  <c r="DJ55" i="37"/>
  <c r="FX55" i="37"/>
  <c r="IE55" i="37"/>
  <c r="IK55" i="37"/>
  <c r="AY55" i="37"/>
  <c r="DK55" i="37"/>
  <c r="FY55" i="37"/>
  <c r="IF55" i="37"/>
  <c r="IL55" i="37"/>
  <c r="AZ55" i="37"/>
  <c r="DL55" i="37"/>
  <c r="FZ55" i="37"/>
  <c r="IG55" i="37"/>
  <c r="IM55" i="37"/>
  <c r="BA55" i="37"/>
  <c r="DN55" i="37"/>
  <c r="DM55" i="37"/>
  <c r="GA55" i="37"/>
  <c r="IH55" i="37"/>
  <c r="IN55" i="37"/>
  <c r="BB55" i="37"/>
  <c r="BC55" i="39"/>
  <c r="BD55" i="39"/>
  <c r="BE55" i="39"/>
  <c r="BF55" i="39"/>
  <c r="BG55" i="39"/>
  <c r="BH55" i="39"/>
  <c r="BI55" i="39"/>
  <c r="BJ55" i="39"/>
  <c r="BK55" i="39"/>
  <c r="BL55" i="39"/>
  <c r="BM55" i="39"/>
  <c r="BN55" i="39"/>
  <c r="LB55" i="37"/>
  <c r="BC55" i="37"/>
  <c r="BB55" i="39"/>
  <c r="DO55" i="37"/>
  <c r="GC55" i="37"/>
  <c r="LC55" i="37"/>
  <c r="BD55" i="37"/>
  <c r="DP55" i="37"/>
  <c r="GD55" i="37"/>
  <c r="LD55" i="37"/>
  <c r="BE55" i="37"/>
  <c r="DQ55" i="37"/>
  <c r="GE55" i="37"/>
  <c r="LE55" i="37"/>
  <c r="BF55" i="37"/>
  <c r="DR55" i="37"/>
  <c r="GF55" i="37"/>
  <c r="LF55" i="37"/>
  <c r="BG55" i="37"/>
  <c r="DS55" i="37"/>
  <c r="GG55" i="37"/>
  <c r="LG55" i="37"/>
  <c r="BH55" i="37"/>
  <c r="DU55" i="37"/>
  <c r="DT55" i="37"/>
  <c r="GH55" i="37"/>
  <c r="LH55" i="37"/>
  <c r="BI55" i="37"/>
  <c r="IP55" i="37"/>
  <c r="IV55" i="37"/>
  <c r="LI55" i="37"/>
  <c r="BJ55" i="37"/>
  <c r="DV55" i="37"/>
  <c r="GJ55" i="37"/>
  <c r="IQ55" i="37"/>
  <c r="IW55" i="37"/>
  <c r="LJ55" i="37"/>
  <c r="BK55" i="37"/>
  <c r="DW55" i="37"/>
  <c r="GK55" i="37"/>
  <c r="IR55" i="37"/>
  <c r="IX55" i="37"/>
  <c r="LK55" i="37"/>
  <c r="BL55" i="37"/>
  <c r="DX55" i="37"/>
  <c r="GL55" i="37"/>
  <c r="IS55" i="37"/>
  <c r="IY55" i="37"/>
  <c r="LL55" i="37"/>
  <c r="BM55" i="37"/>
  <c r="DY55" i="37"/>
  <c r="GM55" i="37"/>
  <c r="IT55" i="37"/>
  <c r="IZ55" i="37"/>
  <c r="LM55" i="37"/>
  <c r="BN55" i="37"/>
  <c r="EA55" i="37"/>
  <c r="DZ55" i="37"/>
  <c r="GN55" i="37"/>
  <c r="IU55" i="37"/>
  <c r="JA55" i="37"/>
  <c r="LN55" i="37"/>
  <c r="AB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AB56" i="37"/>
  <c r="C56" i="38"/>
  <c r="AC56" i="39"/>
  <c r="D56" i="38"/>
  <c r="AD56" i="39"/>
  <c r="E56" i="38"/>
  <c r="AE56" i="39"/>
  <c r="F56" i="38"/>
  <c r="AF56" i="39"/>
  <c r="G56" i="38"/>
  <c r="AG56" i="39"/>
  <c r="H56" i="38"/>
  <c r="AH56" i="39"/>
  <c r="I56" i="38"/>
  <c r="AI56" i="39"/>
  <c r="J56" i="38"/>
  <c r="AJ56" i="39"/>
  <c r="K56" i="38"/>
  <c r="AK56" i="39"/>
  <c r="L56" i="38"/>
  <c r="AL56" i="39"/>
  <c r="M56" i="38"/>
  <c r="AM56" i="39"/>
  <c r="N56" i="38"/>
  <c r="AN56" i="39"/>
  <c r="KB56" i="37"/>
  <c r="AC56" i="37"/>
  <c r="B56" i="38"/>
  <c r="AB56" i="39"/>
  <c r="CO56" i="37"/>
  <c r="FC56" i="37"/>
  <c r="KC56" i="37"/>
  <c r="AD56" i="37"/>
  <c r="CP56" i="37"/>
  <c r="FD56" i="37"/>
  <c r="KD56" i="37"/>
  <c r="AE56" i="37"/>
  <c r="CQ56" i="37"/>
  <c r="FE56" i="37"/>
  <c r="KE56" i="37"/>
  <c r="AF56" i="37"/>
  <c r="CR56" i="37"/>
  <c r="FF56" i="37"/>
  <c r="KF56" i="37"/>
  <c r="AG56" i="37"/>
  <c r="CS56" i="37"/>
  <c r="FG56" i="37"/>
  <c r="KG56" i="37"/>
  <c r="AH56" i="37"/>
  <c r="CU56" i="37"/>
  <c r="CT56" i="37"/>
  <c r="FH56" i="37"/>
  <c r="KH56" i="37"/>
  <c r="AI56" i="37"/>
  <c r="HP56" i="37"/>
  <c r="HV56" i="37"/>
  <c r="KI56" i="37"/>
  <c r="AJ56" i="37"/>
  <c r="CV56" i="37"/>
  <c r="FJ56" i="37"/>
  <c r="HQ56" i="37"/>
  <c r="HW56" i="37"/>
  <c r="KJ56" i="37"/>
  <c r="AK56" i="37"/>
  <c r="CW56" i="37"/>
  <c r="FK56" i="37"/>
  <c r="HR56" i="37"/>
  <c r="HX56" i="37"/>
  <c r="KK56" i="37"/>
  <c r="AL56" i="37"/>
  <c r="CX56" i="37"/>
  <c r="FL56" i="37"/>
  <c r="HS56" i="37"/>
  <c r="HY56" i="37"/>
  <c r="KL56" i="37"/>
  <c r="AM56" i="37"/>
  <c r="CY56" i="37"/>
  <c r="FM56" i="37"/>
  <c r="HT56" i="37"/>
  <c r="HZ56" i="37"/>
  <c r="KM56" i="37"/>
  <c r="AN56" i="37"/>
  <c r="DA56" i="37"/>
  <c r="CZ56" i="37"/>
  <c r="FN56" i="37"/>
  <c r="HU56" i="37"/>
  <c r="IA56" i="37"/>
  <c r="KN56" i="37"/>
  <c r="B56" i="37"/>
  <c r="O56" i="38"/>
  <c r="AB56" i="38"/>
  <c r="P56" i="38"/>
  <c r="AC56" i="38"/>
  <c r="BC56" i="38"/>
  <c r="DE56" i="2"/>
  <c r="C56" i="39"/>
  <c r="Q56" i="38"/>
  <c r="AD56" i="38"/>
  <c r="BD56" i="38"/>
  <c r="D56" i="39"/>
  <c r="R56" i="38"/>
  <c r="AE56" i="38"/>
  <c r="BE56" i="38"/>
  <c r="E56" i="39"/>
  <c r="S56" i="38"/>
  <c r="AF56" i="38"/>
  <c r="BF56" i="38"/>
  <c r="F56" i="39"/>
  <c r="T56" i="38"/>
  <c r="AG56" i="38"/>
  <c r="BG56" i="38"/>
  <c r="G56" i="39"/>
  <c r="U56" i="38"/>
  <c r="AH56" i="38"/>
  <c r="BH56" i="38"/>
  <c r="H56" i="39"/>
  <c r="V56" i="38"/>
  <c r="AI56" i="38"/>
  <c r="BI56" i="38"/>
  <c r="I56" i="39"/>
  <c r="W56" i="38"/>
  <c r="AJ56" i="38"/>
  <c r="BJ56" i="38"/>
  <c r="J56" i="39"/>
  <c r="X56" i="38"/>
  <c r="AK56" i="38"/>
  <c r="BK56" i="38"/>
  <c r="K56" i="39"/>
  <c r="Y56" i="38"/>
  <c r="AL56" i="38"/>
  <c r="BL56" i="38"/>
  <c r="L56" i="39"/>
  <c r="Z56" i="38"/>
  <c r="AM56" i="38"/>
  <c r="BM56" i="38"/>
  <c r="M56" i="39"/>
  <c r="AA56" i="38"/>
  <c r="AN56" i="38"/>
  <c r="BN56" i="38"/>
  <c r="N56" i="39"/>
  <c r="JB56" i="37"/>
  <c r="C56" i="37"/>
  <c r="BB56" i="38"/>
  <c r="B56" i="39"/>
  <c r="BO56" i="37"/>
  <c r="EC56" i="37"/>
  <c r="JC56" i="37"/>
  <c r="D56" i="37"/>
  <c r="BP56" i="37"/>
  <c r="ED56" i="37"/>
  <c r="JD56" i="37"/>
  <c r="E56" i="37"/>
  <c r="BQ56" i="37"/>
  <c r="EE56" i="37"/>
  <c r="JE56" i="37"/>
  <c r="F56" i="37"/>
  <c r="BR56" i="37"/>
  <c r="EF56" i="37"/>
  <c r="JF56" i="37"/>
  <c r="G56" i="37"/>
  <c r="BS56" i="37"/>
  <c r="EG56" i="37"/>
  <c r="JG56" i="37"/>
  <c r="H56" i="37"/>
  <c r="BU56" i="37"/>
  <c r="BT56" i="37"/>
  <c r="EH56" i="37"/>
  <c r="JH56" i="37"/>
  <c r="I56" i="37"/>
  <c r="GP56" i="37"/>
  <c r="GV56" i="37"/>
  <c r="JI56" i="37"/>
  <c r="J56" i="37"/>
  <c r="BV56" i="37"/>
  <c r="EJ56" i="37"/>
  <c r="GQ56" i="37"/>
  <c r="GW56" i="37"/>
  <c r="JJ56" i="37"/>
  <c r="K56" i="37"/>
  <c r="BW56" i="37"/>
  <c r="EK56" i="37"/>
  <c r="GR56" i="37"/>
  <c r="GX56" i="37"/>
  <c r="JK56" i="37"/>
  <c r="L56" i="37"/>
  <c r="BX56" i="37"/>
  <c r="EL56" i="37"/>
  <c r="GS56" i="37"/>
  <c r="GY56" i="37"/>
  <c r="JL56" i="37"/>
  <c r="M56" i="37"/>
  <c r="BY56" i="37"/>
  <c r="EM56" i="37"/>
  <c r="GT56" i="37"/>
  <c r="GZ56" i="37"/>
  <c r="JM56" i="37"/>
  <c r="N56" i="37"/>
  <c r="CA56" i="37"/>
  <c r="BZ56" i="37"/>
  <c r="EN56" i="37"/>
  <c r="GU56" i="37"/>
  <c r="HA56" i="37"/>
  <c r="JN56" i="37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BP57" i="2"/>
  <c r="O56" i="37"/>
  <c r="BQ56" i="2"/>
  <c r="DC56" i="2"/>
  <c r="DD56" i="2"/>
  <c r="P56" i="39"/>
  <c r="Q56" i="39"/>
  <c r="R56" i="39"/>
  <c r="S56" i="39"/>
  <c r="T56" i="39"/>
  <c r="U56" i="39"/>
  <c r="V56" i="39"/>
  <c r="W56" i="39"/>
  <c r="X56" i="39"/>
  <c r="Y56" i="39"/>
  <c r="Z56" i="39"/>
  <c r="AA56" i="39"/>
  <c r="JO56" i="37"/>
  <c r="P56" i="37"/>
  <c r="O56" i="39"/>
  <c r="CB56" i="37"/>
  <c r="EP56" i="37"/>
  <c r="JP56" i="37"/>
  <c r="Q56" i="37"/>
  <c r="CC56" i="37"/>
  <c r="EQ56" i="37"/>
  <c r="JQ56" i="37"/>
  <c r="R56" i="37"/>
  <c r="CD56" i="37"/>
  <c r="ER56" i="37"/>
  <c r="JR56" i="37"/>
  <c r="S56" i="37"/>
  <c r="CE56" i="37"/>
  <c r="ES56" i="37"/>
  <c r="JS56" i="37"/>
  <c r="T56" i="37"/>
  <c r="CF56" i="37"/>
  <c r="ET56" i="37"/>
  <c r="JT56" i="37"/>
  <c r="U56" i="37"/>
  <c r="CH56" i="37"/>
  <c r="CG56" i="37"/>
  <c r="EU56" i="37"/>
  <c r="JU56" i="37"/>
  <c r="V56" i="37"/>
  <c r="HC56" i="37"/>
  <c r="HI56" i="37"/>
  <c r="JV56" i="37"/>
  <c r="W56" i="37"/>
  <c r="CI56" i="37"/>
  <c r="EW56" i="37"/>
  <c r="HD56" i="37"/>
  <c r="HJ56" i="37"/>
  <c r="JW56" i="37"/>
  <c r="X56" i="37"/>
  <c r="CJ56" i="37"/>
  <c r="EX56" i="37"/>
  <c r="HE56" i="37"/>
  <c r="HK56" i="37"/>
  <c r="JX56" i="37"/>
  <c r="Y56" i="37"/>
  <c r="CK56" i="37"/>
  <c r="EY56" i="37"/>
  <c r="HF56" i="37"/>
  <c r="HL56" i="37"/>
  <c r="JY56" i="37"/>
  <c r="Z56" i="37"/>
  <c r="CL56" i="37"/>
  <c r="EZ56" i="37"/>
  <c r="HG56" i="37"/>
  <c r="HM56" i="37"/>
  <c r="JZ56" i="37"/>
  <c r="AA56" i="37"/>
  <c r="CN56" i="37"/>
  <c r="CM56" i="37"/>
  <c r="FA56" i="37"/>
  <c r="HH56" i="37"/>
  <c r="HN56" i="37"/>
  <c r="KA56" i="37"/>
  <c r="AO56" i="37"/>
  <c r="AP56" i="38"/>
  <c r="AP56" i="39"/>
  <c r="AQ56" i="38"/>
  <c r="AQ56" i="39"/>
  <c r="AR56" i="38"/>
  <c r="AR56" i="39"/>
  <c r="AS56" i="38"/>
  <c r="AS56" i="39"/>
  <c r="AT56" i="38"/>
  <c r="AT56" i="39"/>
  <c r="AU56" i="38"/>
  <c r="AU56" i="39"/>
  <c r="AV56" i="38"/>
  <c r="AV56" i="39"/>
  <c r="AW56" i="38"/>
  <c r="AW56" i="39"/>
  <c r="AX56" i="38"/>
  <c r="AX56" i="39"/>
  <c r="AY56" i="38"/>
  <c r="AY56" i="39"/>
  <c r="AZ56" i="38"/>
  <c r="AZ56" i="39"/>
  <c r="BA56" i="38"/>
  <c r="BA56" i="39"/>
  <c r="AP56" i="37"/>
  <c r="AO56" i="38"/>
  <c r="AO56" i="39"/>
  <c r="DB56" i="37"/>
  <c r="FP56" i="37"/>
  <c r="AQ56" i="37"/>
  <c r="DC56" i="37"/>
  <c r="FQ56" i="37"/>
  <c r="AR56" i="37"/>
  <c r="DD56" i="37"/>
  <c r="FR56" i="37"/>
  <c r="AS56" i="37"/>
  <c r="DE56" i="37"/>
  <c r="FS56" i="37"/>
  <c r="AT56" i="37"/>
  <c r="DF56" i="37"/>
  <c r="FT56" i="37"/>
  <c r="AU56" i="37"/>
  <c r="DH56" i="37"/>
  <c r="DG56" i="37"/>
  <c r="FU56" i="37"/>
  <c r="AV56" i="37"/>
  <c r="IC56" i="37"/>
  <c r="II56" i="37"/>
  <c r="AW56" i="37"/>
  <c r="DI56" i="37"/>
  <c r="FW56" i="37"/>
  <c r="ID56" i="37"/>
  <c r="IJ56" i="37"/>
  <c r="AX56" i="37"/>
  <c r="DJ56" i="37"/>
  <c r="FX56" i="37"/>
  <c r="IE56" i="37"/>
  <c r="IK56" i="37"/>
  <c r="AY56" i="37"/>
  <c r="DK56" i="37"/>
  <c r="FY56" i="37"/>
  <c r="IF56" i="37"/>
  <c r="IL56" i="37"/>
  <c r="AZ56" i="37"/>
  <c r="DL56" i="37"/>
  <c r="FZ56" i="37"/>
  <c r="IG56" i="37"/>
  <c r="IM56" i="37"/>
  <c r="BA56" i="37"/>
  <c r="DN56" i="37"/>
  <c r="DM56" i="37"/>
  <c r="GA56" i="37"/>
  <c r="IH56" i="37"/>
  <c r="IN56" i="37"/>
  <c r="BB56" i="37"/>
  <c r="BC56" i="39"/>
  <c r="BD56" i="39"/>
  <c r="BE56" i="39"/>
  <c r="BF56" i="39"/>
  <c r="BG56" i="39"/>
  <c r="BH56" i="39"/>
  <c r="BI56" i="39"/>
  <c r="BJ56" i="39"/>
  <c r="BK56" i="39"/>
  <c r="BL56" i="39"/>
  <c r="BM56" i="39"/>
  <c r="BN56" i="39"/>
  <c r="LB56" i="37"/>
  <c r="BC56" i="37"/>
  <c r="BB56" i="39"/>
  <c r="DO56" i="37"/>
  <c r="GC56" i="37"/>
  <c r="LC56" i="37"/>
  <c r="BD56" i="37"/>
  <c r="DP56" i="37"/>
  <c r="GD56" i="37"/>
  <c r="LD56" i="37"/>
  <c r="BE56" i="37"/>
  <c r="DQ56" i="37"/>
  <c r="GE56" i="37"/>
  <c r="LE56" i="37"/>
  <c r="BF56" i="37"/>
  <c r="DR56" i="37"/>
  <c r="GF56" i="37"/>
  <c r="LF56" i="37"/>
  <c r="BG56" i="37"/>
  <c r="DS56" i="37"/>
  <c r="GG56" i="37"/>
  <c r="LG56" i="37"/>
  <c r="BH56" i="37"/>
  <c r="DU56" i="37"/>
  <c r="DT56" i="37"/>
  <c r="GH56" i="37"/>
  <c r="LH56" i="37"/>
  <c r="BI56" i="37"/>
  <c r="IP56" i="37"/>
  <c r="IV56" i="37"/>
  <c r="LI56" i="37"/>
  <c r="BJ56" i="37"/>
  <c r="DV56" i="37"/>
  <c r="GJ56" i="37"/>
  <c r="IQ56" i="37"/>
  <c r="IW56" i="37"/>
  <c r="LJ56" i="37"/>
  <c r="BK56" i="37"/>
  <c r="DW56" i="37"/>
  <c r="GK56" i="37"/>
  <c r="IR56" i="37"/>
  <c r="IX56" i="37"/>
  <c r="LK56" i="37"/>
  <c r="BL56" i="37"/>
  <c r="DX56" i="37"/>
  <c r="GL56" i="37"/>
  <c r="IS56" i="37"/>
  <c r="IY56" i="37"/>
  <c r="LL56" i="37"/>
  <c r="BM56" i="37"/>
  <c r="DY56" i="37"/>
  <c r="GM56" i="37"/>
  <c r="IT56" i="37"/>
  <c r="IZ56" i="37"/>
  <c r="LM56" i="37"/>
  <c r="BN56" i="37"/>
  <c r="EA56" i="37"/>
  <c r="DZ56" i="37"/>
  <c r="GN56" i="37"/>
  <c r="IU56" i="37"/>
  <c r="JA56" i="37"/>
  <c r="LN56" i="37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AB57" i="37"/>
  <c r="C57" i="38"/>
  <c r="AC57" i="39"/>
  <c r="D57" i="38"/>
  <c r="AD57" i="39"/>
  <c r="E57" i="38"/>
  <c r="AE57" i="39"/>
  <c r="F57" i="38"/>
  <c r="AF57" i="39"/>
  <c r="G57" i="38"/>
  <c r="AG57" i="39"/>
  <c r="H57" i="38"/>
  <c r="AH57" i="39"/>
  <c r="I57" i="38"/>
  <c r="AI57" i="39"/>
  <c r="J57" i="38"/>
  <c r="AJ57" i="39"/>
  <c r="K57" i="38"/>
  <c r="AK57" i="39"/>
  <c r="L57" i="38"/>
  <c r="AL57" i="39"/>
  <c r="M57" i="38"/>
  <c r="AM57" i="39"/>
  <c r="N57" i="38"/>
  <c r="AN57" i="39"/>
  <c r="KB57" i="37"/>
  <c r="AC57" i="37"/>
  <c r="B57" i="38"/>
  <c r="AB57" i="39"/>
  <c r="CO57" i="37"/>
  <c r="FC57" i="37"/>
  <c r="KC57" i="37"/>
  <c r="AD57" i="37"/>
  <c r="CP57" i="37"/>
  <c r="FD57" i="37"/>
  <c r="KD57" i="37"/>
  <c r="AE57" i="37"/>
  <c r="CQ57" i="37"/>
  <c r="FE57" i="37"/>
  <c r="KE57" i="37"/>
  <c r="AF57" i="37"/>
  <c r="CR57" i="37"/>
  <c r="FF57" i="37"/>
  <c r="KF57" i="37"/>
  <c r="AG57" i="37"/>
  <c r="CS57" i="37"/>
  <c r="FG57" i="37"/>
  <c r="KG57" i="37"/>
  <c r="AH57" i="37"/>
  <c r="CU57" i="37"/>
  <c r="CT57" i="37"/>
  <c r="FH57" i="37"/>
  <c r="KH57" i="37"/>
  <c r="AI57" i="37"/>
  <c r="HP57" i="37"/>
  <c r="HV57" i="37"/>
  <c r="KI57" i="37"/>
  <c r="AJ57" i="37"/>
  <c r="CV57" i="37"/>
  <c r="FJ57" i="37"/>
  <c r="HQ57" i="37"/>
  <c r="HW57" i="37"/>
  <c r="KJ57" i="37"/>
  <c r="AK57" i="37"/>
  <c r="CW57" i="37"/>
  <c r="FK57" i="37"/>
  <c r="HR57" i="37"/>
  <c r="HX57" i="37"/>
  <c r="KK57" i="37"/>
  <c r="AL57" i="37"/>
  <c r="CX57" i="37"/>
  <c r="FL57" i="37"/>
  <c r="HS57" i="37"/>
  <c r="HY57" i="37"/>
  <c r="KL57" i="37"/>
  <c r="AM57" i="37"/>
  <c r="CY57" i="37"/>
  <c r="FM57" i="37"/>
  <c r="HT57" i="37"/>
  <c r="HZ57" i="37"/>
  <c r="KM57" i="37"/>
  <c r="AN57" i="37"/>
  <c r="DA57" i="37"/>
  <c r="CZ57" i="37"/>
  <c r="FN57" i="37"/>
  <c r="HU57" i="37"/>
  <c r="IA57" i="37"/>
  <c r="KN57" i="37"/>
  <c r="B57" i="37"/>
  <c r="O57" i="38"/>
  <c r="AB57" i="38"/>
  <c r="P57" i="38"/>
  <c r="AC57" i="38"/>
  <c r="BC57" i="38"/>
  <c r="DE57" i="2"/>
  <c r="C57" i="39"/>
  <c r="Q57" i="38"/>
  <c r="AD57" i="38"/>
  <c r="BD57" i="38"/>
  <c r="D57" i="39"/>
  <c r="R57" i="38"/>
  <c r="AE57" i="38"/>
  <c r="BE57" i="38"/>
  <c r="E57" i="39"/>
  <c r="S57" i="38"/>
  <c r="AF57" i="38"/>
  <c r="BF57" i="38"/>
  <c r="F57" i="39"/>
  <c r="T57" i="38"/>
  <c r="AG57" i="38"/>
  <c r="BG57" i="38"/>
  <c r="G57" i="39"/>
  <c r="U57" i="38"/>
  <c r="AH57" i="38"/>
  <c r="BH57" i="38"/>
  <c r="H57" i="39"/>
  <c r="V57" i="38"/>
  <c r="AI57" i="38"/>
  <c r="BI57" i="38"/>
  <c r="I57" i="39"/>
  <c r="W57" i="38"/>
  <c r="AJ57" i="38"/>
  <c r="BJ57" i="38"/>
  <c r="J57" i="39"/>
  <c r="X57" i="38"/>
  <c r="AK57" i="38"/>
  <c r="BK57" i="38"/>
  <c r="K57" i="39"/>
  <c r="Y57" i="38"/>
  <c r="AL57" i="38"/>
  <c r="BL57" i="38"/>
  <c r="L57" i="39"/>
  <c r="Z57" i="38"/>
  <c r="AM57" i="38"/>
  <c r="BM57" i="38"/>
  <c r="M57" i="39"/>
  <c r="AA57" i="38"/>
  <c r="AN57" i="38"/>
  <c r="BN57" i="38"/>
  <c r="N57" i="39"/>
  <c r="JB57" i="37"/>
  <c r="C57" i="37"/>
  <c r="BB57" i="38"/>
  <c r="B57" i="39"/>
  <c r="BO57" i="37"/>
  <c r="EC57" i="37"/>
  <c r="JC57" i="37"/>
  <c r="D57" i="37"/>
  <c r="BP57" i="37"/>
  <c r="ED57" i="37"/>
  <c r="JD57" i="37"/>
  <c r="E57" i="37"/>
  <c r="BQ57" i="37"/>
  <c r="EE57" i="37"/>
  <c r="JE57" i="37"/>
  <c r="F57" i="37"/>
  <c r="BR57" i="37"/>
  <c r="EF57" i="37"/>
  <c r="JF57" i="37"/>
  <c r="G57" i="37"/>
  <c r="BS57" i="37"/>
  <c r="EG57" i="37"/>
  <c r="JG57" i="37"/>
  <c r="H57" i="37"/>
  <c r="BU57" i="37"/>
  <c r="BT57" i="37"/>
  <c r="EH57" i="37"/>
  <c r="JH57" i="37"/>
  <c r="I57" i="37"/>
  <c r="GP57" i="37"/>
  <c r="GV57" i="37"/>
  <c r="JI57" i="37"/>
  <c r="J57" i="37"/>
  <c r="BV57" i="37"/>
  <c r="EJ57" i="37"/>
  <c r="GQ57" i="37"/>
  <c r="GW57" i="37"/>
  <c r="JJ57" i="37"/>
  <c r="K57" i="37"/>
  <c r="BW57" i="37"/>
  <c r="EK57" i="37"/>
  <c r="GR57" i="37"/>
  <c r="GX57" i="37"/>
  <c r="JK57" i="37"/>
  <c r="L57" i="37"/>
  <c r="BX57" i="37"/>
  <c r="EL57" i="37"/>
  <c r="GS57" i="37"/>
  <c r="GY57" i="37"/>
  <c r="JL57" i="37"/>
  <c r="M57" i="37"/>
  <c r="BY57" i="37"/>
  <c r="EM57" i="37"/>
  <c r="GT57" i="37"/>
  <c r="GZ57" i="37"/>
  <c r="JM57" i="37"/>
  <c r="N57" i="37"/>
  <c r="CA57" i="37"/>
  <c r="BZ57" i="37"/>
  <c r="EN57" i="37"/>
  <c r="GU57" i="37"/>
  <c r="HA57" i="37"/>
  <c r="JN57" i="37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BP58" i="2"/>
  <c r="O57" i="37"/>
  <c r="BQ57" i="2"/>
  <c r="DC57" i="2"/>
  <c r="DD57" i="2"/>
  <c r="P57" i="39"/>
  <c r="Q57" i="39"/>
  <c r="R57" i="39"/>
  <c r="S57" i="39"/>
  <c r="T57" i="39"/>
  <c r="U57" i="39"/>
  <c r="V57" i="39"/>
  <c r="W57" i="39"/>
  <c r="X57" i="39"/>
  <c r="Y57" i="39"/>
  <c r="Z57" i="39"/>
  <c r="AA57" i="39"/>
  <c r="JO57" i="37"/>
  <c r="P57" i="37"/>
  <c r="O57" i="39"/>
  <c r="CB57" i="37"/>
  <c r="EP57" i="37"/>
  <c r="JP57" i="37"/>
  <c r="Q57" i="37"/>
  <c r="CC57" i="37"/>
  <c r="EQ57" i="37"/>
  <c r="JQ57" i="37"/>
  <c r="R57" i="37"/>
  <c r="CD57" i="37"/>
  <c r="ER57" i="37"/>
  <c r="JR57" i="37"/>
  <c r="S57" i="37"/>
  <c r="CE57" i="37"/>
  <c r="ES57" i="37"/>
  <c r="JS57" i="37"/>
  <c r="T57" i="37"/>
  <c r="CF57" i="37"/>
  <c r="ET57" i="37"/>
  <c r="JT57" i="37"/>
  <c r="U57" i="37"/>
  <c r="CH57" i="37"/>
  <c r="CG57" i="37"/>
  <c r="EU57" i="37"/>
  <c r="JU57" i="37"/>
  <c r="V57" i="37"/>
  <c r="HC57" i="37"/>
  <c r="HI57" i="37"/>
  <c r="JV57" i="37"/>
  <c r="W57" i="37"/>
  <c r="CI57" i="37"/>
  <c r="EW57" i="37"/>
  <c r="HD57" i="37"/>
  <c r="HJ57" i="37"/>
  <c r="JW57" i="37"/>
  <c r="X57" i="37"/>
  <c r="CJ57" i="37"/>
  <c r="EX57" i="37"/>
  <c r="HE57" i="37"/>
  <c r="HK57" i="37"/>
  <c r="JX57" i="37"/>
  <c r="Y57" i="37"/>
  <c r="CK57" i="37"/>
  <c r="EY57" i="37"/>
  <c r="HF57" i="37"/>
  <c r="HL57" i="37"/>
  <c r="JY57" i="37"/>
  <c r="Z57" i="37"/>
  <c r="CL57" i="37"/>
  <c r="EZ57" i="37"/>
  <c r="HG57" i="37"/>
  <c r="HM57" i="37"/>
  <c r="JZ57" i="37"/>
  <c r="AA57" i="37"/>
  <c r="CN57" i="37"/>
  <c r="CM57" i="37"/>
  <c r="FA57" i="37"/>
  <c r="HH57" i="37"/>
  <c r="HN57" i="37"/>
  <c r="KA57" i="37"/>
  <c r="AO57" i="37"/>
  <c r="AP57" i="38"/>
  <c r="AP57" i="39"/>
  <c r="AQ57" i="38"/>
  <c r="AQ57" i="39"/>
  <c r="AR57" i="38"/>
  <c r="AR57" i="39"/>
  <c r="AS57" i="38"/>
  <c r="AS57" i="39"/>
  <c r="AT57" i="38"/>
  <c r="AT57" i="39"/>
  <c r="AU57" i="38"/>
  <c r="AU57" i="39"/>
  <c r="AV57" i="38"/>
  <c r="AV57" i="39"/>
  <c r="AW57" i="38"/>
  <c r="AW57" i="39"/>
  <c r="AX57" i="38"/>
  <c r="AX57" i="39"/>
  <c r="AY57" i="38"/>
  <c r="AY57" i="39"/>
  <c r="AZ57" i="38"/>
  <c r="AZ57" i="39"/>
  <c r="BA57" i="38"/>
  <c r="BA57" i="39"/>
  <c r="AP57" i="37"/>
  <c r="AO57" i="38"/>
  <c r="AO57" i="39"/>
  <c r="DB57" i="37"/>
  <c r="FP57" i="37"/>
  <c r="AQ57" i="37"/>
  <c r="DC57" i="37"/>
  <c r="FQ57" i="37"/>
  <c r="AR57" i="37"/>
  <c r="DD57" i="37"/>
  <c r="FR57" i="37"/>
  <c r="AS57" i="37"/>
  <c r="DE57" i="37"/>
  <c r="FS57" i="37"/>
  <c r="AT57" i="37"/>
  <c r="DF57" i="37"/>
  <c r="FT57" i="37"/>
  <c r="AU57" i="37"/>
  <c r="DH57" i="37"/>
  <c r="DG57" i="37"/>
  <c r="FU57" i="37"/>
  <c r="AV57" i="37"/>
  <c r="IC57" i="37"/>
  <c r="II57" i="37"/>
  <c r="AW57" i="37"/>
  <c r="DI57" i="37"/>
  <c r="FW57" i="37"/>
  <c r="ID57" i="37"/>
  <c r="IJ57" i="37"/>
  <c r="AX57" i="37"/>
  <c r="DJ57" i="37"/>
  <c r="FX57" i="37"/>
  <c r="IE57" i="37"/>
  <c r="IK57" i="37"/>
  <c r="AY57" i="37"/>
  <c r="DK57" i="37"/>
  <c r="FY57" i="37"/>
  <c r="IF57" i="37"/>
  <c r="IL57" i="37"/>
  <c r="AZ57" i="37"/>
  <c r="DL57" i="37"/>
  <c r="FZ57" i="37"/>
  <c r="IG57" i="37"/>
  <c r="IM57" i="37"/>
  <c r="BA57" i="37"/>
  <c r="DN57" i="37"/>
  <c r="DM57" i="37"/>
  <c r="GA57" i="37"/>
  <c r="IH57" i="37"/>
  <c r="IN57" i="37"/>
  <c r="BB57" i="37"/>
  <c r="BC57" i="39"/>
  <c r="BD57" i="39"/>
  <c r="BE57" i="39"/>
  <c r="BF57" i="39"/>
  <c r="BG57" i="39"/>
  <c r="BH57" i="39"/>
  <c r="BI57" i="39"/>
  <c r="BJ57" i="39"/>
  <c r="BK57" i="39"/>
  <c r="BL57" i="39"/>
  <c r="BM57" i="39"/>
  <c r="BN57" i="39"/>
  <c r="LB57" i="37"/>
  <c r="BC57" i="37"/>
  <c r="BB57" i="39"/>
  <c r="DO57" i="37"/>
  <c r="GC57" i="37"/>
  <c r="LC57" i="37"/>
  <c r="BD57" i="37"/>
  <c r="DP57" i="37"/>
  <c r="GD57" i="37"/>
  <c r="LD57" i="37"/>
  <c r="BE57" i="37"/>
  <c r="DQ57" i="37"/>
  <c r="GE57" i="37"/>
  <c r="LE57" i="37"/>
  <c r="BF57" i="37"/>
  <c r="DR57" i="37"/>
  <c r="GF57" i="37"/>
  <c r="LF57" i="37"/>
  <c r="BG57" i="37"/>
  <c r="DS57" i="37"/>
  <c r="GG57" i="37"/>
  <c r="LG57" i="37"/>
  <c r="BH57" i="37"/>
  <c r="DU57" i="37"/>
  <c r="DT57" i="37"/>
  <c r="GH57" i="37"/>
  <c r="LH57" i="37"/>
  <c r="BI57" i="37"/>
  <c r="IP57" i="37"/>
  <c r="IV57" i="37"/>
  <c r="LI57" i="37"/>
  <c r="BJ57" i="37"/>
  <c r="DV57" i="37"/>
  <c r="GJ57" i="37"/>
  <c r="IQ57" i="37"/>
  <c r="IW57" i="37"/>
  <c r="LJ57" i="37"/>
  <c r="BK57" i="37"/>
  <c r="DW57" i="37"/>
  <c r="GK57" i="37"/>
  <c r="IR57" i="37"/>
  <c r="IX57" i="37"/>
  <c r="LK57" i="37"/>
  <c r="BL57" i="37"/>
  <c r="DX57" i="37"/>
  <c r="GL57" i="37"/>
  <c r="IS57" i="37"/>
  <c r="IY57" i="37"/>
  <c r="LL57" i="37"/>
  <c r="BM57" i="37"/>
  <c r="DY57" i="37"/>
  <c r="GM57" i="37"/>
  <c r="IT57" i="37"/>
  <c r="IZ57" i="37"/>
  <c r="LM57" i="37"/>
  <c r="BN57" i="37"/>
  <c r="EA57" i="37"/>
  <c r="DZ57" i="37"/>
  <c r="GN57" i="37"/>
  <c r="IU57" i="37"/>
  <c r="JA57" i="37"/>
  <c r="LN57" i="37"/>
  <c r="AB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AB58" i="37"/>
  <c r="C58" i="38"/>
  <c r="AC58" i="39"/>
  <c r="D58" i="38"/>
  <c r="AD58" i="39"/>
  <c r="E58" i="38"/>
  <c r="AE58" i="39"/>
  <c r="F58" i="38"/>
  <c r="AF58" i="39"/>
  <c r="G58" i="38"/>
  <c r="AG58" i="39"/>
  <c r="H58" i="38"/>
  <c r="AH58" i="39"/>
  <c r="I58" i="38"/>
  <c r="AI58" i="39"/>
  <c r="J58" i="38"/>
  <c r="AJ58" i="39"/>
  <c r="K58" i="38"/>
  <c r="AK58" i="39"/>
  <c r="L58" i="38"/>
  <c r="AL58" i="39"/>
  <c r="M58" i="38"/>
  <c r="AM58" i="39"/>
  <c r="N58" i="38"/>
  <c r="AN58" i="39"/>
  <c r="KB58" i="37"/>
  <c r="AC58" i="37"/>
  <c r="B58" i="38"/>
  <c r="AB58" i="39"/>
  <c r="CO58" i="37"/>
  <c r="FC58" i="37"/>
  <c r="KC58" i="37"/>
  <c r="AD58" i="37"/>
  <c r="CP58" i="37"/>
  <c r="FD58" i="37"/>
  <c r="KD58" i="37"/>
  <c r="AE58" i="37"/>
  <c r="CQ58" i="37"/>
  <c r="FE58" i="37"/>
  <c r="KE58" i="37"/>
  <c r="AF58" i="37"/>
  <c r="CR58" i="37"/>
  <c r="FF58" i="37"/>
  <c r="KF58" i="37"/>
  <c r="AG58" i="37"/>
  <c r="CS58" i="37"/>
  <c r="FG58" i="37"/>
  <c r="KG58" i="37"/>
  <c r="AH58" i="37"/>
  <c r="CU58" i="37"/>
  <c r="CT58" i="37"/>
  <c r="FH58" i="37"/>
  <c r="KH58" i="37"/>
  <c r="AI58" i="37"/>
  <c r="HP58" i="37"/>
  <c r="HV58" i="37"/>
  <c r="KI58" i="37"/>
  <c r="AJ58" i="37"/>
  <c r="CV58" i="37"/>
  <c r="FJ58" i="37"/>
  <c r="HQ58" i="37"/>
  <c r="HW58" i="37"/>
  <c r="KJ58" i="37"/>
  <c r="AK58" i="37"/>
  <c r="CW58" i="37"/>
  <c r="FK58" i="37"/>
  <c r="HR58" i="37"/>
  <c r="HX58" i="37"/>
  <c r="KK58" i="37"/>
  <c r="AL58" i="37"/>
  <c r="CX58" i="37"/>
  <c r="FL58" i="37"/>
  <c r="HS58" i="37"/>
  <c r="HY58" i="37"/>
  <c r="KL58" i="37"/>
  <c r="AM58" i="37"/>
  <c r="CY58" i="37"/>
  <c r="FM58" i="37"/>
  <c r="HT58" i="37"/>
  <c r="HZ58" i="37"/>
  <c r="KM58" i="37"/>
  <c r="AN58" i="37"/>
  <c r="DA58" i="37"/>
  <c r="CZ58" i="37"/>
  <c r="FN58" i="37"/>
  <c r="HU58" i="37"/>
  <c r="IA58" i="37"/>
  <c r="KN58" i="37"/>
  <c r="B58" i="37"/>
  <c r="O58" i="38"/>
  <c r="AB58" i="38"/>
  <c r="P58" i="38"/>
  <c r="AC58" i="38"/>
  <c r="BC58" i="38"/>
  <c r="DE58" i="2"/>
  <c r="C58" i="39"/>
  <c r="Q58" i="38"/>
  <c r="AD58" i="38"/>
  <c r="BD58" i="38"/>
  <c r="D58" i="39"/>
  <c r="R58" i="38"/>
  <c r="AE58" i="38"/>
  <c r="BE58" i="38"/>
  <c r="E58" i="39"/>
  <c r="S58" i="38"/>
  <c r="AF58" i="38"/>
  <c r="BF58" i="38"/>
  <c r="F58" i="39"/>
  <c r="T58" i="38"/>
  <c r="AG58" i="38"/>
  <c r="BG58" i="38"/>
  <c r="G58" i="39"/>
  <c r="U58" i="38"/>
  <c r="AH58" i="38"/>
  <c r="BH58" i="38"/>
  <c r="H58" i="39"/>
  <c r="V58" i="38"/>
  <c r="AI58" i="38"/>
  <c r="BI58" i="38"/>
  <c r="I58" i="39"/>
  <c r="W58" i="38"/>
  <c r="AJ58" i="38"/>
  <c r="BJ58" i="38"/>
  <c r="J58" i="39"/>
  <c r="X58" i="38"/>
  <c r="AK58" i="38"/>
  <c r="BK58" i="38"/>
  <c r="K58" i="39"/>
  <c r="Y58" i="38"/>
  <c r="AL58" i="38"/>
  <c r="BL58" i="38"/>
  <c r="L58" i="39"/>
  <c r="Z58" i="38"/>
  <c r="AM58" i="38"/>
  <c r="BM58" i="38"/>
  <c r="M58" i="39"/>
  <c r="AA58" i="38"/>
  <c r="AN58" i="38"/>
  <c r="BN58" i="38"/>
  <c r="N58" i="39"/>
  <c r="JB58" i="37"/>
  <c r="C58" i="37"/>
  <c r="BB58" i="38"/>
  <c r="B58" i="39"/>
  <c r="BO58" i="37"/>
  <c r="EC58" i="37"/>
  <c r="JC58" i="37"/>
  <c r="D58" i="37"/>
  <c r="BP58" i="37"/>
  <c r="ED58" i="37"/>
  <c r="JD58" i="37"/>
  <c r="E58" i="37"/>
  <c r="BQ58" i="37"/>
  <c r="EE58" i="37"/>
  <c r="JE58" i="37"/>
  <c r="F58" i="37"/>
  <c r="BR58" i="37"/>
  <c r="EF58" i="37"/>
  <c r="JF58" i="37"/>
  <c r="G58" i="37"/>
  <c r="BS58" i="37"/>
  <c r="EG58" i="37"/>
  <c r="JG58" i="37"/>
  <c r="H58" i="37"/>
  <c r="BU58" i="37"/>
  <c r="BT58" i="37"/>
  <c r="EH58" i="37"/>
  <c r="JH58" i="37"/>
  <c r="I58" i="37"/>
  <c r="GP58" i="37"/>
  <c r="GV58" i="37"/>
  <c r="JI58" i="37"/>
  <c r="J58" i="37"/>
  <c r="BV58" i="37"/>
  <c r="EJ58" i="37"/>
  <c r="GQ58" i="37"/>
  <c r="GW58" i="37"/>
  <c r="JJ58" i="37"/>
  <c r="K58" i="37"/>
  <c r="BW58" i="37"/>
  <c r="EK58" i="37"/>
  <c r="GR58" i="37"/>
  <c r="GX58" i="37"/>
  <c r="JK58" i="37"/>
  <c r="L58" i="37"/>
  <c r="BX58" i="37"/>
  <c r="EL58" i="37"/>
  <c r="GS58" i="37"/>
  <c r="GY58" i="37"/>
  <c r="JL58" i="37"/>
  <c r="M58" i="37"/>
  <c r="BY58" i="37"/>
  <c r="EM58" i="37"/>
  <c r="GT58" i="37"/>
  <c r="GZ58" i="37"/>
  <c r="JM58" i="37"/>
  <c r="N58" i="37"/>
  <c r="CA58" i="37"/>
  <c r="BZ58" i="37"/>
  <c r="EN58" i="37"/>
  <c r="GU58" i="37"/>
  <c r="HA58" i="37"/>
  <c r="JN58" i="37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BP59" i="2"/>
  <c r="O58" i="37"/>
  <c r="BQ58" i="2"/>
  <c r="DC58" i="2"/>
  <c r="DD58" i="2"/>
  <c r="P58" i="39"/>
  <c r="Q58" i="39"/>
  <c r="R58" i="39"/>
  <c r="S58" i="39"/>
  <c r="T58" i="39"/>
  <c r="U58" i="39"/>
  <c r="V58" i="39"/>
  <c r="W58" i="39"/>
  <c r="X58" i="39"/>
  <c r="Y58" i="39"/>
  <c r="Z58" i="39"/>
  <c r="AA58" i="39"/>
  <c r="JO58" i="37"/>
  <c r="P58" i="37"/>
  <c r="O58" i="39"/>
  <c r="CB58" i="37"/>
  <c r="EP58" i="37"/>
  <c r="JP58" i="37"/>
  <c r="Q58" i="37"/>
  <c r="CC58" i="37"/>
  <c r="EQ58" i="37"/>
  <c r="JQ58" i="37"/>
  <c r="R58" i="37"/>
  <c r="CD58" i="37"/>
  <c r="ER58" i="37"/>
  <c r="JR58" i="37"/>
  <c r="S58" i="37"/>
  <c r="CE58" i="37"/>
  <c r="ES58" i="37"/>
  <c r="JS58" i="37"/>
  <c r="T58" i="37"/>
  <c r="CF58" i="37"/>
  <c r="ET58" i="37"/>
  <c r="JT58" i="37"/>
  <c r="U58" i="37"/>
  <c r="CH58" i="37"/>
  <c r="CG58" i="37"/>
  <c r="EU58" i="37"/>
  <c r="JU58" i="37"/>
  <c r="V58" i="37"/>
  <c r="HC58" i="37"/>
  <c r="HI58" i="37"/>
  <c r="JV58" i="37"/>
  <c r="W58" i="37"/>
  <c r="CI58" i="37"/>
  <c r="EW58" i="37"/>
  <c r="HD58" i="37"/>
  <c r="HJ58" i="37"/>
  <c r="JW58" i="37"/>
  <c r="X58" i="37"/>
  <c r="CJ58" i="37"/>
  <c r="EX58" i="37"/>
  <c r="HE58" i="37"/>
  <c r="HK58" i="37"/>
  <c r="JX58" i="37"/>
  <c r="Y58" i="37"/>
  <c r="CK58" i="37"/>
  <c r="EY58" i="37"/>
  <c r="HF58" i="37"/>
  <c r="HL58" i="37"/>
  <c r="JY58" i="37"/>
  <c r="Z58" i="37"/>
  <c r="CL58" i="37"/>
  <c r="EZ58" i="37"/>
  <c r="HG58" i="37"/>
  <c r="HM58" i="37"/>
  <c r="JZ58" i="37"/>
  <c r="AA58" i="37"/>
  <c r="CN58" i="37"/>
  <c r="CM58" i="37"/>
  <c r="FA58" i="37"/>
  <c r="HH58" i="37"/>
  <c r="HN58" i="37"/>
  <c r="KA58" i="37"/>
  <c r="AO58" i="37"/>
  <c r="AP58" i="38"/>
  <c r="AP58" i="39"/>
  <c r="AQ58" i="38"/>
  <c r="AQ58" i="39"/>
  <c r="AR58" i="38"/>
  <c r="AR58" i="39"/>
  <c r="AS58" i="38"/>
  <c r="AS58" i="39"/>
  <c r="AT58" i="38"/>
  <c r="AT58" i="39"/>
  <c r="AU58" i="38"/>
  <c r="AU58" i="39"/>
  <c r="AV58" i="38"/>
  <c r="AV58" i="39"/>
  <c r="AW58" i="38"/>
  <c r="AW58" i="39"/>
  <c r="AX58" i="38"/>
  <c r="AX58" i="39"/>
  <c r="AY58" i="38"/>
  <c r="AY58" i="39"/>
  <c r="AZ58" i="38"/>
  <c r="AZ58" i="39"/>
  <c r="BA58" i="38"/>
  <c r="BA58" i="39"/>
  <c r="AP58" i="37"/>
  <c r="AO58" i="38"/>
  <c r="AO58" i="39"/>
  <c r="DB58" i="37"/>
  <c r="FP58" i="37"/>
  <c r="AQ58" i="37"/>
  <c r="DC58" i="37"/>
  <c r="FQ58" i="37"/>
  <c r="AR58" i="37"/>
  <c r="DD58" i="37"/>
  <c r="FR58" i="37"/>
  <c r="AS58" i="37"/>
  <c r="DE58" i="37"/>
  <c r="FS58" i="37"/>
  <c r="AT58" i="37"/>
  <c r="DF58" i="37"/>
  <c r="FT58" i="37"/>
  <c r="AU58" i="37"/>
  <c r="DH58" i="37"/>
  <c r="DG58" i="37"/>
  <c r="FU58" i="37"/>
  <c r="AV58" i="37"/>
  <c r="IC58" i="37"/>
  <c r="II58" i="37"/>
  <c r="AW58" i="37"/>
  <c r="DI58" i="37"/>
  <c r="FW58" i="37"/>
  <c r="ID58" i="37"/>
  <c r="IJ58" i="37"/>
  <c r="AX58" i="37"/>
  <c r="DJ58" i="37"/>
  <c r="FX58" i="37"/>
  <c r="IE58" i="37"/>
  <c r="IK58" i="37"/>
  <c r="AY58" i="37"/>
  <c r="DK58" i="37"/>
  <c r="FY58" i="37"/>
  <c r="IF58" i="37"/>
  <c r="IL58" i="37"/>
  <c r="AZ58" i="37"/>
  <c r="DL58" i="37"/>
  <c r="FZ58" i="37"/>
  <c r="IG58" i="37"/>
  <c r="IM58" i="37"/>
  <c r="BA58" i="37"/>
  <c r="DN58" i="37"/>
  <c r="DM58" i="37"/>
  <c r="GA58" i="37"/>
  <c r="IH58" i="37"/>
  <c r="IN58" i="37"/>
  <c r="BB58" i="37"/>
  <c r="BC58" i="39"/>
  <c r="BD58" i="39"/>
  <c r="BE58" i="39"/>
  <c r="BF58" i="39"/>
  <c r="BG58" i="39"/>
  <c r="BH58" i="39"/>
  <c r="BI58" i="39"/>
  <c r="BJ58" i="39"/>
  <c r="BK58" i="39"/>
  <c r="BL58" i="39"/>
  <c r="BM58" i="39"/>
  <c r="BN58" i="39"/>
  <c r="LB58" i="37"/>
  <c r="BC58" i="37"/>
  <c r="BB58" i="39"/>
  <c r="DO58" i="37"/>
  <c r="GC58" i="37"/>
  <c r="LC58" i="37"/>
  <c r="BD58" i="37"/>
  <c r="DP58" i="37"/>
  <c r="GD58" i="37"/>
  <c r="LD58" i="37"/>
  <c r="BE58" i="37"/>
  <c r="DQ58" i="37"/>
  <c r="GE58" i="37"/>
  <c r="LE58" i="37"/>
  <c r="BF58" i="37"/>
  <c r="DR58" i="37"/>
  <c r="GF58" i="37"/>
  <c r="LF58" i="37"/>
  <c r="BG58" i="37"/>
  <c r="DS58" i="37"/>
  <c r="GG58" i="37"/>
  <c r="LG58" i="37"/>
  <c r="BH58" i="37"/>
  <c r="DU58" i="37"/>
  <c r="DT58" i="37"/>
  <c r="GH58" i="37"/>
  <c r="LH58" i="37"/>
  <c r="BI58" i="37"/>
  <c r="IP58" i="37"/>
  <c r="IV58" i="37"/>
  <c r="LI58" i="37"/>
  <c r="BJ58" i="37"/>
  <c r="DV58" i="37"/>
  <c r="GJ58" i="37"/>
  <c r="IQ58" i="37"/>
  <c r="IW58" i="37"/>
  <c r="LJ58" i="37"/>
  <c r="BK58" i="37"/>
  <c r="DW58" i="37"/>
  <c r="GK58" i="37"/>
  <c r="IR58" i="37"/>
  <c r="IX58" i="37"/>
  <c r="LK58" i="37"/>
  <c r="BL58" i="37"/>
  <c r="DX58" i="37"/>
  <c r="GL58" i="37"/>
  <c r="IS58" i="37"/>
  <c r="IY58" i="37"/>
  <c r="LL58" i="37"/>
  <c r="BM58" i="37"/>
  <c r="DY58" i="37"/>
  <c r="GM58" i="37"/>
  <c r="IT58" i="37"/>
  <c r="IZ58" i="37"/>
  <c r="LM58" i="37"/>
  <c r="BN58" i="37"/>
  <c r="EA58" i="37"/>
  <c r="DZ58" i="37"/>
  <c r="GN58" i="37"/>
  <c r="IU58" i="37"/>
  <c r="JA58" i="37"/>
  <c r="LN58" i="37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AB59" i="37"/>
  <c r="C59" i="38"/>
  <c r="AC59" i="39"/>
  <c r="D59" i="38"/>
  <c r="AD59" i="39"/>
  <c r="E59" i="38"/>
  <c r="AE59" i="39"/>
  <c r="F59" i="38"/>
  <c r="AF59" i="39"/>
  <c r="G59" i="38"/>
  <c r="AG59" i="39"/>
  <c r="H59" i="38"/>
  <c r="AH59" i="39"/>
  <c r="I59" i="38"/>
  <c r="AI59" i="39"/>
  <c r="J59" i="38"/>
  <c r="AJ59" i="39"/>
  <c r="K59" i="38"/>
  <c r="AK59" i="39"/>
  <c r="L59" i="38"/>
  <c r="AL59" i="39"/>
  <c r="M59" i="38"/>
  <c r="AM59" i="39"/>
  <c r="N59" i="38"/>
  <c r="AN59" i="39"/>
  <c r="KB59" i="37"/>
  <c r="AC59" i="37"/>
  <c r="B59" i="38"/>
  <c r="AB59" i="39"/>
  <c r="CO59" i="37"/>
  <c r="FC59" i="37"/>
  <c r="KC59" i="37"/>
  <c r="AD59" i="37"/>
  <c r="CP59" i="37"/>
  <c r="FD59" i="37"/>
  <c r="KD59" i="37"/>
  <c r="AE59" i="37"/>
  <c r="CQ59" i="37"/>
  <c r="FE59" i="37"/>
  <c r="KE59" i="37"/>
  <c r="AF59" i="37"/>
  <c r="CR59" i="37"/>
  <c r="FF59" i="37"/>
  <c r="KF59" i="37"/>
  <c r="AG59" i="37"/>
  <c r="CS59" i="37"/>
  <c r="FG59" i="37"/>
  <c r="KG59" i="37"/>
  <c r="AH59" i="37"/>
  <c r="CU59" i="37"/>
  <c r="CT59" i="37"/>
  <c r="FH59" i="37"/>
  <c r="KH59" i="37"/>
  <c r="AI59" i="37"/>
  <c r="HP59" i="37"/>
  <c r="HV59" i="37"/>
  <c r="KI59" i="37"/>
  <c r="AJ59" i="37"/>
  <c r="CV59" i="37"/>
  <c r="FJ59" i="37"/>
  <c r="HQ59" i="37"/>
  <c r="HW59" i="37"/>
  <c r="KJ59" i="37"/>
  <c r="AK59" i="37"/>
  <c r="CW59" i="37"/>
  <c r="FK59" i="37"/>
  <c r="HR59" i="37"/>
  <c r="HX59" i="37"/>
  <c r="KK59" i="37"/>
  <c r="AL59" i="37"/>
  <c r="CX59" i="37"/>
  <c r="FL59" i="37"/>
  <c r="HS59" i="37"/>
  <c r="HY59" i="37"/>
  <c r="KL59" i="37"/>
  <c r="AM59" i="37"/>
  <c r="CY59" i="37"/>
  <c r="FM59" i="37"/>
  <c r="HT59" i="37"/>
  <c r="HZ59" i="37"/>
  <c r="KM59" i="37"/>
  <c r="AN59" i="37"/>
  <c r="DA59" i="37"/>
  <c r="CZ59" i="37"/>
  <c r="FN59" i="37"/>
  <c r="HU59" i="37"/>
  <c r="IA59" i="37"/>
  <c r="KN59" i="37"/>
  <c r="B59" i="37"/>
  <c r="O59" i="38"/>
  <c r="AB59" i="38"/>
  <c r="P59" i="38"/>
  <c r="AC59" i="38"/>
  <c r="BC59" i="38"/>
  <c r="DE59" i="2"/>
  <c r="C59" i="39"/>
  <c r="Q59" i="38"/>
  <c r="AD59" i="38"/>
  <c r="BD59" i="38"/>
  <c r="D59" i="39"/>
  <c r="R59" i="38"/>
  <c r="AE59" i="38"/>
  <c r="BE59" i="38"/>
  <c r="E59" i="39"/>
  <c r="S59" i="38"/>
  <c r="AF59" i="38"/>
  <c r="BF59" i="38"/>
  <c r="F59" i="39"/>
  <c r="T59" i="38"/>
  <c r="AG59" i="38"/>
  <c r="BG59" i="38"/>
  <c r="G59" i="39"/>
  <c r="U59" i="38"/>
  <c r="AH59" i="38"/>
  <c r="BH59" i="38"/>
  <c r="H59" i="39"/>
  <c r="V59" i="38"/>
  <c r="AI59" i="38"/>
  <c r="BI59" i="38"/>
  <c r="I59" i="39"/>
  <c r="W59" i="38"/>
  <c r="AJ59" i="38"/>
  <c r="BJ59" i="38"/>
  <c r="J59" i="39"/>
  <c r="X59" i="38"/>
  <c r="AK59" i="38"/>
  <c r="BK59" i="38"/>
  <c r="K59" i="39"/>
  <c r="Y59" i="38"/>
  <c r="AL59" i="38"/>
  <c r="BL59" i="38"/>
  <c r="L59" i="39"/>
  <c r="Z59" i="38"/>
  <c r="AM59" i="38"/>
  <c r="BM59" i="38"/>
  <c r="M59" i="39"/>
  <c r="AA59" i="38"/>
  <c r="AN59" i="38"/>
  <c r="BN59" i="38"/>
  <c r="N59" i="39"/>
  <c r="JB59" i="37"/>
  <c r="C59" i="37"/>
  <c r="BB59" i="38"/>
  <c r="B59" i="39"/>
  <c r="BO59" i="37"/>
  <c r="EC59" i="37"/>
  <c r="JC59" i="37"/>
  <c r="D59" i="37"/>
  <c r="BP59" i="37"/>
  <c r="ED59" i="37"/>
  <c r="JD59" i="37"/>
  <c r="E59" i="37"/>
  <c r="BQ59" i="37"/>
  <c r="EE59" i="37"/>
  <c r="JE59" i="37"/>
  <c r="F59" i="37"/>
  <c r="BR59" i="37"/>
  <c r="EF59" i="37"/>
  <c r="JF59" i="37"/>
  <c r="G59" i="37"/>
  <c r="BS59" i="37"/>
  <c r="EG59" i="37"/>
  <c r="JG59" i="37"/>
  <c r="H59" i="37"/>
  <c r="BU59" i="37"/>
  <c r="BT59" i="37"/>
  <c r="EH59" i="37"/>
  <c r="JH59" i="37"/>
  <c r="I59" i="37"/>
  <c r="GP59" i="37"/>
  <c r="GV59" i="37"/>
  <c r="JI59" i="37"/>
  <c r="J59" i="37"/>
  <c r="BV59" i="37"/>
  <c r="EJ59" i="37"/>
  <c r="GQ59" i="37"/>
  <c r="GW59" i="37"/>
  <c r="JJ59" i="37"/>
  <c r="K59" i="37"/>
  <c r="BW59" i="37"/>
  <c r="EK59" i="37"/>
  <c r="GR59" i="37"/>
  <c r="GX59" i="37"/>
  <c r="JK59" i="37"/>
  <c r="L59" i="37"/>
  <c r="BX59" i="37"/>
  <c r="EL59" i="37"/>
  <c r="GS59" i="37"/>
  <c r="GY59" i="37"/>
  <c r="JL59" i="37"/>
  <c r="M59" i="37"/>
  <c r="BY59" i="37"/>
  <c r="EM59" i="37"/>
  <c r="GT59" i="37"/>
  <c r="GZ59" i="37"/>
  <c r="JM59" i="37"/>
  <c r="N59" i="37"/>
  <c r="CA59" i="37"/>
  <c r="BZ59" i="37"/>
  <c r="EN59" i="37"/>
  <c r="GU59" i="37"/>
  <c r="HA59" i="37"/>
  <c r="JN59" i="37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BP60" i="2"/>
  <c r="O59" i="37"/>
  <c r="BQ59" i="2"/>
  <c r="DC59" i="2"/>
  <c r="DD59" i="2"/>
  <c r="P59" i="39"/>
  <c r="Q59" i="39"/>
  <c r="R59" i="39"/>
  <c r="S59" i="39"/>
  <c r="T59" i="39"/>
  <c r="U59" i="39"/>
  <c r="V59" i="39"/>
  <c r="W59" i="39"/>
  <c r="X59" i="39"/>
  <c r="Y59" i="39"/>
  <c r="Z59" i="39"/>
  <c r="AA59" i="39"/>
  <c r="JO59" i="37"/>
  <c r="P59" i="37"/>
  <c r="O59" i="39"/>
  <c r="CB59" i="37"/>
  <c r="EP59" i="37"/>
  <c r="JP59" i="37"/>
  <c r="Q59" i="37"/>
  <c r="CC59" i="37"/>
  <c r="EQ59" i="37"/>
  <c r="JQ59" i="37"/>
  <c r="R59" i="37"/>
  <c r="CD59" i="37"/>
  <c r="ER59" i="37"/>
  <c r="JR59" i="37"/>
  <c r="S59" i="37"/>
  <c r="CE59" i="37"/>
  <c r="ES59" i="37"/>
  <c r="JS59" i="37"/>
  <c r="T59" i="37"/>
  <c r="CF59" i="37"/>
  <c r="ET59" i="37"/>
  <c r="JT59" i="37"/>
  <c r="U59" i="37"/>
  <c r="CH59" i="37"/>
  <c r="CG59" i="37"/>
  <c r="EU59" i="37"/>
  <c r="JU59" i="37"/>
  <c r="V59" i="37"/>
  <c r="HC59" i="37"/>
  <c r="HI59" i="37"/>
  <c r="JV59" i="37"/>
  <c r="W59" i="37"/>
  <c r="CI59" i="37"/>
  <c r="EW59" i="37"/>
  <c r="HD59" i="37"/>
  <c r="HJ59" i="37"/>
  <c r="JW59" i="37"/>
  <c r="X59" i="37"/>
  <c r="CJ59" i="37"/>
  <c r="EX59" i="37"/>
  <c r="HE59" i="37"/>
  <c r="HK59" i="37"/>
  <c r="JX59" i="37"/>
  <c r="Y59" i="37"/>
  <c r="CK59" i="37"/>
  <c r="EY59" i="37"/>
  <c r="HF59" i="37"/>
  <c r="HL59" i="37"/>
  <c r="JY59" i="37"/>
  <c r="Z59" i="37"/>
  <c r="CL59" i="37"/>
  <c r="EZ59" i="37"/>
  <c r="HG59" i="37"/>
  <c r="HM59" i="37"/>
  <c r="JZ59" i="37"/>
  <c r="AA59" i="37"/>
  <c r="CN59" i="37"/>
  <c r="CM59" i="37"/>
  <c r="FA59" i="37"/>
  <c r="HH59" i="37"/>
  <c r="HN59" i="37"/>
  <c r="KA59" i="37"/>
  <c r="AO59" i="37"/>
  <c r="AP59" i="38"/>
  <c r="AP59" i="39"/>
  <c r="AQ59" i="38"/>
  <c r="AQ59" i="39"/>
  <c r="AR59" i="38"/>
  <c r="AR59" i="39"/>
  <c r="AS59" i="38"/>
  <c r="AS59" i="39"/>
  <c r="AT59" i="38"/>
  <c r="AT59" i="39"/>
  <c r="AU59" i="38"/>
  <c r="AU59" i="39"/>
  <c r="AV59" i="38"/>
  <c r="AV59" i="39"/>
  <c r="AW59" i="38"/>
  <c r="AW59" i="39"/>
  <c r="AX59" i="38"/>
  <c r="AX59" i="39"/>
  <c r="AY59" i="38"/>
  <c r="AY59" i="39"/>
  <c r="AZ59" i="38"/>
  <c r="AZ59" i="39"/>
  <c r="BA59" i="38"/>
  <c r="BA59" i="39"/>
  <c r="AP59" i="37"/>
  <c r="AO59" i="38"/>
  <c r="AO59" i="39"/>
  <c r="DB59" i="37"/>
  <c r="FP59" i="37"/>
  <c r="AQ59" i="37"/>
  <c r="DC59" i="37"/>
  <c r="FQ59" i="37"/>
  <c r="AR59" i="37"/>
  <c r="DD59" i="37"/>
  <c r="FR59" i="37"/>
  <c r="AS59" i="37"/>
  <c r="DE59" i="37"/>
  <c r="FS59" i="37"/>
  <c r="AT59" i="37"/>
  <c r="DF59" i="37"/>
  <c r="FT59" i="37"/>
  <c r="AU59" i="37"/>
  <c r="DH59" i="37"/>
  <c r="DG59" i="37"/>
  <c r="FU59" i="37"/>
  <c r="AV59" i="37"/>
  <c r="IC59" i="37"/>
  <c r="II59" i="37"/>
  <c r="AW59" i="37"/>
  <c r="DI59" i="37"/>
  <c r="FW59" i="37"/>
  <c r="ID59" i="37"/>
  <c r="IJ59" i="37"/>
  <c r="AX59" i="37"/>
  <c r="DJ59" i="37"/>
  <c r="FX59" i="37"/>
  <c r="IE59" i="37"/>
  <c r="IK59" i="37"/>
  <c r="AY59" i="37"/>
  <c r="DK59" i="37"/>
  <c r="FY59" i="37"/>
  <c r="IF59" i="37"/>
  <c r="IL59" i="37"/>
  <c r="AZ59" i="37"/>
  <c r="DL59" i="37"/>
  <c r="FZ59" i="37"/>
  <c r="IG59" i="37"/>
  <c r="IM59" i="37"/>
  <c r="BA59" i="37"/>
  <c r="DN59" i="37"/>
  <c r="DM59" i="37"/>
  <c r="GA59" i="37"/>
  <c r="IH59" i="37"/>
  <c r="IN59" i="37"/>
  <c r="BB59" i="37"/>
  <c r="BC59" i="39"/>
  <c r="BD59" i="39"/>
  <c r="BE59" i="39"/>
  <c r="BF59" i="39"/>
  <c r="BG59" i="39"/>
  <c r="BH59" i="39"/>
  <c r="BI59" i="39"/>
  <c r="BJ59" i="39"/>
  <c r="BK59" i="39"/>
  <c r="BL59" i="39"/>
  <c r="BM59" i="39"/>
  <c r="BN59" i="39"/>
  <c r="LB59" i="37"/>
  <c r="BC59" i="37"/>
  <c r="BB59" i="39"/>
  <c r="DO59" i="37"/>
  <c r="GC59" i="37"/>
  <c r="LC59" i="37"/>
  <c r="BD59" i="37"/>
  <c r="DP59" i="37"/>
  <c r="GD59" i="37"/>
  <c r="LD59" i="37"/>
  <c r="BE59" i="37"/>
  <c r="DQ59" i="37"/>
  <c r="GE59" i="37"/>
  <c r="LE59" i="37"/>
  <c r="BF59" i="37"/>
  <c r="DR59" i="37"/>
  <c r="GF59" i="37"/>
  <c r="LF59" i="37"/>
  <c r="BG59" i="37"/>
  <c r="DS59" i="37"/>
  <c r="GG59" i="37"/>
  <c r="LG59" i="37"/>
  <c r="BH59" i="37"/>
  <c r="DU59" i="37"/>
  <c r="DT59" i="37"/>
  <c r="GH59" i="37"/>
  <c r="LH59" i="37"/>
  <c r="BI59" i="37"/>
  <c r="IP59" i="37"/>
  <c r="IV59" i="37"/>
  <c r="LI59" i="37"/>
  <c r="BJ59" i="37"/>
  <c r="DV59" i="37"/>
  <c r="GJ59" i="37"/>
  <c r="IQ59" i="37"/>
  <c r="IW59" i="37"/>
  <c r="LJ59" i="37"/>
  <c r="BK59" i="37"/>
  <c r="DW59" i="37"/>
  <c r="GK59" i="37"/>
  <c r="IR59" i="37"/>
  <c r="IX59" i="37"/>
  <c r="LK59" i="37"/>
  <c r="BL59" i="37"/>
  <c r="DX59" i="37"/>
  <c r="GL59" i="37"/>
  <c r="IS59" i="37"/>
  <c r="IY59" i="37"/>
  <c r="LL59" i="37"/>
  <c r="BM59" i="37"/>
  <c r="DY59" i="37"/>
  <c r="GM59" i="37"/>
  <c r="IT59" i="37"/>
  <c r="IZ59" i="37"/>
  <c r="LM59" i="37"/>
  <c r="BN59" i="37"/>
  <c r="EA59" i="37"/>
  <c r="DZ59" i="37"/>
  <c r="GN59" i="37"/>
  <c r="IU59" i="37"/>
  <c r="JA59" i="37"/>
  <c r="LN59" i="37"/>
  <c r="AB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AB60" i="37"/>
  <c r="C60" i="38"/>
  <c r="AC60" i="39"/>
  <c r="D60" i="38"/>
  <c r="AD60" i="39"/>
  <c r="E60" i="38"/>
  <c r="AE60" i="39"/>
  <c r="F60" i="38"/>
  <c r="AF60" i="39"/>
  <c r="G60" i="38"/>
  <c r="AG60" i="39"/>
  <c r="H60" i="38"/>
  <c r="AH60" i="39"/>
  <c r="I60" i="38"/>
  <c r="AI60" i="39"/>
  <c r="J60" i="38"/>
  <c r="AJ60" i="39"/>
  <c r="K60" i="38"/>
  <c r="AK60" i="39"/>
  <c r="L60" i="38"/>
  <c r="AL60" i="39"/>
  <c r="M60" i="38"/>
  <c r="AM60" i="39"/>
  <c r="N60" i="38"/>
  <c r="AN60" i="39"/>
  <c r="KB60" i="37"/>
  <c r="AC60" i="37"/>
  <c r="B60" i="38"/>
  <c r="AB60" i="39"/>
  <c r="CO60" i="37"/>
  <c r="FC60" i="37"/>
  <c r="KC60" i="37"/>
  <c r="AD60" i="37"/>
  <c r="CP60" i="37"/>
  <c r="FD60" i="37"/>
  <c r="KD60" i="37"/>
  <c r="AE60" i="37"/>
  <c r="CQ60" i="37"/>
  <c r="FE60" i="37"/>
  <c r="KE60" i="37"/>
  <c r="AF60" i="37"/>
  <c r="CR60" i="37"/>
  <c r="FF60" i="37"/>
  <c r="KF60" i="37"/>
  <c r="AG60" i="37"/>
  <c r="CS60" i="37"/>
  <c r="FG60" i="37"/>
  <c r="KG60" i="37"/>
  <c r="AH60" i="37"/>
  <c r="CU60" i="37"/>
  <c r="CT60" i="37"/>
  <c r="FH60" i="37"/>
  <c r="KH60" i="37"/>
  <c r="AI60" i="37"/>
  <c r="HP60" i="37"/>
  <c r="HV60" i="37"/>
  <c r="KI60" i="37"/>
  <c r="AJ60" i="37"/>
  <c r="CV60" i="37"/>
  <c r="FJ60" i="37"/>
  <c r="HQ60" i="37"/>
  <c r="HW60" i="37"/>
  <c r="KJ60" i="37"/>
  <c r="AK60" i="37"/>
  <c r="CW60" i="37"/>
  <c r="FK60" i="37"/>
  <c r="HR60" i="37"/>
  <c r="HX60" i="37"/>
  <c r="KK60" i="37"/>
  <c r="AL60" i="37"/>
  <c r="CX60" i="37"/>
  <c r="FL60" i="37"/>
  <c r="HS60" i="37"/>
  <c r="HY60" i="37"/>
  <c r="KL60" i="37"/>
  <c r="AM60" i="37"/>
  <c r="CY60" i="37"/>
  <c r="FM60" i="37"/>
  <c r="HT60" i="37"/>
  <c r="HZ60" i="37"/>
  <c r="KM60" i="37"/>
  <c r="AN60" i="37"/>
  <c r="DA60" i="37"/>
  <c r="CZ60" i="37"/>
  <c r="FN60" i="37"/>
  <c r="HU60" i="37"/>
  <c r="IA60" i="37"/>
  <c r="KN60" i="37"/>
  <c r="B60" i="37"/>
  <c r="O60" i="38"/>
  <c r="AB60" i="38"/>
  <c r="P60" i="38"/>
  <c r="AC60" i="38"/>
  <c r="BC60" i="38"/>
  <c r="DE60" i="2"/>
  <c r="C60" i="39"/>
  <c r="Q60" i="38"/>
  <c r="AD60" i="38"/>
  <c r="BD60" i="38"/>
  <c r="D60" i="39"/>
  <c r="R60" i="38"/>
  <c r="AE60" i="38"/>
  <c r="BE60" i="38"/>
  <c r="E60" i="39"/>
  <c r="S60" i="38"/>
  <c r="AF60" i="38"/>
  <c r="BF60" i="38"/>
  <c r="F60" i="39"/>
  <c r="T60" i="38"/>
  <c r="AG60" i="38"/>
  <c r="BG60" i="38"/>
  <c r="G60" i="39"/>
  <c r="U60" i="38"/>
  <c r="AH60" i="38"/>
  <c r="BH60" i="38"/>
  <c r="H60" i="39"/>
  <c r="V60" i="38"/>
  <c r="AI60" i="38"/>
  <c r="BI60" i="38"/>
  <c r="I60" i="39"/>
  <c r="W60" i="38"/>
  <c r="AJ60" i="38"/>
  <c r="BJ60" i="38"/>
  <c r="J60" i="39"/>
  <c r="X60" i="38"/>
  <c r="AK60" i="38"/>
  <c r="BK60" i="38"/>
  <c r="K60" i="39"/>
  <c r="Y60" i="38"/>
  <c r="AL60" i="38"/>
  <c r="BL60" i="38"/>
  <c r="L60" i="39"/>
  <c r="Z60" i="38"/>
  <c r="AM60" i="38"/>
  <c r="BM60" i="38"/>
  <c r="M60" i="39"/>
  <c r="AA60" i="38"/>
  <c r="AN60" i="38"/>
  <c r="BN60" i="38"/>
  <c r="N60" i="39"/>
  <c r="JB60" i="37"/>
  <c r="C60" i="37"/>
  <c r="BB60" i="38"/>
  <c r="B60" i="39"/>
  <c r="BO60" i="37"/>
  <c r="EC60" i="37"/>
  <c r="JC60" i="37"/>
  <c r="D60" i="37"/>
  <c r="BP60" i="37"/>
  <c r="ED60" i="37"/>
  <c r="JD60" i="37"/>
  <c r="E60" i="37"/>
  <c r="BQ60" i="37"/>
  <c r="EE60" i="37"/>
  <c r="JE60" i="37"/>
  <c r="F60" i="37"/>
  <c r="BR60" i="37"/>
  <c r="EF60" i="37"/>
  <c r="JF60" i="37"/>
  <c r="G60" i="37"/>
  <c r="BS60" i="37"/>
  <c r="EG60" i="37"/>
  <c r="JG60" i="37"/>
  <c r="H60" i="37"/>
  <c r="BU60" i="37"/>
  <c r="BT60" i="37"/>
  <c r="EH60" i="37"/>
  <c r="JH60" i="37"/>
  <c r="I60" i="37"/>
  <c r="GP60" i="37"/>
  <c r="GV60" i="37"/>
  <c r="JI60" i="37"/>
  <c r="J60" i="37"/>
  <c r="BV60" i="37"/>
  <c r="EJ60" i="37"/>
  <c r="GQ60" i="37"/>
  <c r="GW60" i="37"/>
  <c r="JJ60" i="37"/>
  <c r="K60" i="37"/>
  <c r="BW60" i="37"/>
  <c r="EK60" i="37"/>
  <c r="GR60" i="37"/>
  <c r="GX60" i="37"/>
  <c r="JK60" i="37"/>
  <c r="L60" i="37"/>
  <c r="BX60" i="37"/>
  <c r="EL60" i="37"/>
  <c r="GS60" i="37"/>
  <c r="GY60" i="37"/>
  <c r="JL60" i="37"/>
  <c r="M60" i="37"/>
  <c r="BY60" i="37"/>
  <c r="EM60" i="37"/>
  <c r="GT60" i="37"/>
  <c r="GZ60" i="37"/>
  <c r="JM60" i="37"/>
  <c r="N60" i="37"/>
  <c r="CA60" i="37"/>
  <c r="BZ60" i="37"/>
  <c r="EN60" i="37"/>
  <c r="GU60" i="37"/>
  <c r="HA60" i="37"/>
  <c r="JN60" i="37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BP61" i="2"/>
  <c r="O60" i="37"/>
  <c r="BQ60" i="2"/>
  <c r="DC60" i="2"/>
  <c r="DD60" i="2"/>
  <c r="P60" i="39"/>
  <c r="Q60" i="39"/>
  <c r="R60" i="39"/>
  <c r="S60" i="39"/>
  <c r="T60" i="39"/>
  <c r="U60" i="39"/>
  <c r="V60" i="39"/>
  <c r="W60" i="39"/>
  <c r="X60" i="39"/>
  <c r="Y60" i="39"/>
  <c r="Z60" i="39"/>
  <c r="AA60" i="39"/>
  <c r="JO60" i="37"/>
  <c r="P60" i="37"/>
  <c r="O60" i="39"/>
  <c r="CB60" i="37"/>
  <c r="EP60" i="37"/>
  <c r="JP60" i="37"/>
  <c r="Q60" i="37"/>
  <c r="CC60" i="37"/>
  <c r="EQ60" i="37"/>
  <c r="JQ60" i="37"/>
  <c r="R60" i="37"/>
  <c r="CD60" i="37"/>
  <c r="ER60" i="37"/>
  <c r="JR60" i="37"/>
  <c r="S60" i="37"/>
  <c r="CE60" i="37"/>
  <c r="ES60" i="37"/>
  <c r="JS60" i="37"/>
  <c r="T60" i="37"/>
  <c r="CF60" i="37"/>
  <c r="ET60" i="37"/>
  <c r="JT60" i="37"/>
  <c r="U60" i="37"/>
  <c r="CH60" i="37"/>
  <c r="CG60" i="37"/>
  <c r="EU60" i="37"/>
  <c r="JU60" i="37"/>
  <c r="V60" i="37"/>
  <c r="HC60" i="37"/>
  <c r="HI60" i="37"/>
  <c r="JV60" i="37"/>
  <c r="W60" i="37"/>
  <c r="CI60" i="37"/>
  <c r="EW60" i="37"/>
  <c r="HD60" i="37"/>
  <c r="HJ60" i="37"/>
  <c r="JW60" i="37"/>
  <c r="X60" i="37"/>
  <c r="CJ60" i="37"/>
  <c r="EX60" i="37"/>
  <c r="HE60" i="37"/>
  <c r="HK60" i="37"/>
  <c r="JX60" i="37"/>
  <c r="Y60" i="37"/>
  <c r="CK60" i="37"/>
  <c r="EY60" i="37"/>
  <c r="HF60" i="37"/>
  <c r="HL60" i="37"/>
  <c r="JY60" i="37"/>
  <c r="Z60" i="37"/>
  <c r="CL60" i="37"/>
  <c r="EZ60" i="37"/>
  <c r="HG60" i="37"/>
  <c r="HM60" i="37"/>
  <c r="JZ60" i="37"/>
  <c r="AA60" i="37"/>
  <c r="CN60" i="37"/>
  <c r="CM60" i="37"/>
  <c r="FA60" i="37"/>
  <c r="HH60" i="37"/>
  <c r="HN60" i="37"/>
  <c r="KA60" i="37"/>
  <c r="AO60" i="37"/>
  <c r="AP60" i="38"/>
  <c r="AP60" i="39"/>
  <c r="AQ60" i="38"/>
  <c r="AQ60" i="39"/>
  <c r="AR60" i="38"/>
  <c r="AR60" i="39"/>
  <c r="AS60" i="38"/>
  <c r="AS60" i="39"/>
  <c r="AT60" i="38"/>
  <c r="AT60" i="39"/>
  <c r="AU60" i="38"/>
  <c r="AU60" i="39"/>
  <c r="AV60" i="38"/>
  <c r="AV60" i="39"/>
  <c r="AW60" i="38"/>
  <c r="AW60" i="39"/>
  <c r="AX60" i="38"/>
  <c r="AX60" i="39"/>
  <c r="AY60" i="38"/>
  <c r="AY60" i="39"/>
  <c r="AZ60" i="38"/>
  <c r="AZ60" i="39"/>
  <c r="BA60" i="38"/>
  <c r="BA60" i="39"/>
  <c r="AP60" i="37"/>
  <c r="AO60" i="38"/>
  <c r="AO60" i="39"/>
  <c r="DB60" i="37"/>
  <c r="FP60" i="37"/>
  <c r="AQ60" i="37"/>
  <c r="DC60" i="37"/>
  <c r="FQ60" i="37"/>
  <c r="AR60" i="37"/>
  <c r="DD60" i="37"/>
  <c r="FR60" i="37"/>
  <c r="AS60" i="37"/>
  <c r="DE60" i="37"/>
  <c r="FS60" i="37"/>
  <c r="AT60" i="37"/>
  <c r="DF60" i="37"/>
  <c r="FT60" i="37"/>
  <c r="AU60" i="37"/>
  <c r="DH60" i="37"/>
  <c r="DG60" i="37"/>
  <c r="FU60" i="37"/>
  <c r="AV60" i="37"/>
  <c r="IC60" i="37"/>
  <c r="II60" i="37"/>
  <c r="AW60" i="37"/>
  <c r="DI60" i="37"/>
  <c r="FW60" i="37"/>
  <c r="ID60" i="37"/>
  <c r="IJ60" i="37"/>
  <c r="AX60" i="37"/>
  <c r="DJ60" i="37"/>
  <c r="FX60" i="37"/>
  <c r="IE60" i="37"/>
  <c r="IK60" i="37"/>
  <c r="AY60" i="37"/>
  <c r="DK60" i="37"/>
  <c r="FY60" i="37"/>
  <c r="IF60" i="37"/>
  <c r="IL60" i="37"/>
  <c r="AZ60" i="37"/>
  <c r="DL60" i="37"/>
  <c r="FZ60" i="37"/>
  <c r="IG60" i="37"/>
  <c r="IM60" i="37"/>
  <c r="BA60" i="37"/>
  <c r="DN60" i="37"/>
  <c r="DM60" i="37"/>
  <c r="GA60" i="37"/>
  <c r="IH60" i="37"/>
  <c r="IN60" i="37"/>
  <c r="BB60" i="37"/>
  <c r="BC60" i="39"/>
  <c r="BD60" i="39"/>
  <c r="BE60" i="39"/>
  <c r="BF60" i="39"/>
  <c r="BG60" i="39"/>
  <c r="BH60" i="39"/>
  <c r="BI60" i="39"/>
  <c r="BJ60" i="39"/>
  <c r="BK60" i="39"/>
  <c r="BL60" i="39"/>
  <c r="BM60" i="39"/>
  <c r="BN60" i="39"/>
  <c r="LB60" i="37"/>
  <c r="BC60" i="37"/>
  <c r="BB60" i="39"/>
  <c r="DO60" i="37"/>
  <c r="GC60" i="37"/>
  <c r="LC60" i="37"/>
  <c r="BD60" i="37"/>
  <c r="DP60" i="37"/>
  <c r="GD60" i="37"/>
  <c r="LD60" i="37"/>
  <c r="BE60" i="37"/>
  <c r="DQ60" i="37"/>
  <c r="GE60" i="37"/>
  <c r="LE60" i="37"/>
  <c r="BF60" i="37"/>
  <c r="DR60" i="37"/>
  <c r="GF60" i="37"/>
  <c r="LF60" i="37"/>
  <c r="BG60" i="37"/>
  <c r="DS60" i="37"/>
  <c r="GG60" i="37"/>
  <c r="LG60" i="37"/>
  <c r="BH60" i="37"/>
  <c r="DU60" i="37"/>
  <c r="DT60" i="37"/>
  <c r="GH60" i="37"/>
  <c r="LH60" i="37"/>
  <c r="BI60" i="37"/>
  <c r="IP60" i="37"/>
  <c r="IV60" i="37"/>
  <c r="LI60" i="37"/>
  <c r="BJ60" i="37"/>
  <c r="DV60" i="37"/>
  <c r="GJ60" i="37"/>
  <c r="IQ60" i="37"/>
  <c r="IW60" i="37"/>
  <c r="LJ60" i="37"/>
  <c r="BK60" i="37"/>
  <c r="DW60" i="37"/>
  <c r="GK60" i="37"/>
  <c r="IR60" i="37"/>
  <c r="IX60" i="37"/>
  <c r="LK60" i="37"/>
  <c r="BL60" i="37"/>
  <c r="DX60" i="37"/>
  <c r="GL60" i="37"/>
  <c r="IS60" i="37"/>
  <c r="IY60" i="37"/>
  <c r="LL60" i="37"/>
  <c r="BM60" i="37"/>
  <c r="DY60" i="37"/>
  <c r="GM60" i="37"/>
  <c r="IT60" i="37"/>
  <c r="IZ60" i="37"/>
  <c r="LM60" i="37"/>
  <c r="BN60" i="37"/>
  <c r="EA60" i="37"/>
  <c r="DZ60" i="37"/>
  <c r="GN60" i="37"/>
  <c r="IU60" i="37"/>
  <c r="JA60" i="37"/>
  <c r="LN60" i="37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AB61" i="37"/>
  <c r="C61" i="38"/>
  <c r="AC61" i="39"/>
  <c r="D61" i="38"/>
  <c r="AD61" i="39"/>
  <c r="E61" i="38"/>
  <c r="AE61" i="39"/>
  <c r="F61" i="38"/>
  <c r="AF61" i="39"/>
  <c r="G61" i="38"/>
  <c r="AG61" i="39"/>
  <c r="H61" i="38"/>
  <c r="AH61" i="39"/>
  <c r="I61" i="38"/>
  <c r="AI61" i="39"/>
  <c r="J61" i="38"/>
  <c r="AJ61" i="39"/>
  <c r="K61" i="38"/>
  <c r="AK61" i="39"/>
  <c r="L61" i="38"/>
  <c r="AL61" i="39"/>
  <c r="M61" i="38"/>
  <c r="AM61" i="39"/>
  <c r="N61" i="38"/>
  <c r="AN61" i="39"/>
  <c r="KB61" i="37"/>
  <c r="AC61" i="37"/>
  <c r="B61" i="38"/>
  <c r="AB61" i="39"/>
  <c r="CO61" i="37"/>
  <c r="FC61" i="37"/>
  <c r="KC61" i="37"/>
  <c r="AD61" i="37"/>
  <c r="CP61" i="37"/>
  <c r="FD61" i="37"/>
  <c r="KD61" i="37"/>
  <c r="AE61" i="37"/>
  <c r="CQ61" i="37"/>
  <c r="FE61" i="37"/>
  <c r="KE61" i="37"/>
  <c r="AF61" i="37"/>
  <c r="CR61" i="37"/>
  <c r="FF61" i="37"/>
  <c r="KF61" i="37"/>
  <c r="AG61" i="37"/>
  <c r="CS61" i="37"/>
  <c r="FG61" i="37"/>
  <c r="KG61" i="37"/>
  <c r="AH61" i="37"/>
  <c r="CU61" i="37"/>
  <c r="CT61" i="37"/>
  <c r="FH61" i="37"/>
  <c r="KH61" i="37"/>
  <c r="AI61" i="37"/>
  <c r="HP61" i="37"/>
  <c r="HV61" i="37"/>
  <c r="KI61" i="37"/>
  <c r="AJ61" i="37"/>
  <c r="CV61" i="37"/>
  <c r="FJ61" i="37"/>
  <c r="HQ61" i="37"/>
  <c r="HW61" i="37"/>
  <c r="KJ61" i="37"/>
  <c r="AK61" i="37"/>
  <c r="CW61" i="37"/>
  <c r="FK61" i="37"/>
  <c r="HR61" i="37"/>
  <c r="HX61" i="37"/>
  <c r="KK61" i="37"/>
  <c r="AL61" i="37"/>
  <c r="CX61" i="37"/>
  <c r="FL61" i="37"/>
  <c r="HS61" i="37"/>
  <c r="HY61" i="37"/>
  <c r="KL61" i="37"/>
  <c r="AM61" i="37"/>
  <c r="CY61" i="37"/>
  <c r="FM61" i="37"/>
  <c r="HT61" i="37"/>
  <c r="HZ61" i="37"/>
  <c r="KM61" i="37"/>
  <c r="AN61" i="37"/>
  <c r="DA61" i="37"/>
  <c r="CZ61" i="37"/>
  <c r="FN61" i="37"/>
  <c r="HU61" i="37"/>
  <c r="IA61" i="37"/>
  <c r="KN61" i="37"/>
  <c r="B61" i="37"/>
  <c r="O61" i="38"/>
  <c r="AB61" i="38"/>
  <c r="P61" i="38"/>
  <c r="AC61" i="38"/>
  <c r="BC61" i="38"/>
  <c r="DE61" i="2"/>
  <c r="C61" i="39"/>
  <c r="Q61" i="38"/>
  <c r="AD61" i="38"/>
  <c r="BD61" i="38"/>
  <c r="D61" i="39"/>
  <c r="R61" i="38"/>
  <c r="AE61" i="38"/>
  <c r="BE61" i="38"/>
  <c r="E61" i="39"/>
  <c r="S61" i="38"/>
  <c r="AF61" i="38"/>
  <c r="BF61" i="38"/>
  <c r="F61" i="39"/>
  <c r="T61" i="38"/>
  <c r="AG61" i="38"/>
  <c r="BG61" i="38"/>
  <c r="G61" i="39"/>
  <c r="U61" i="38"/>
  <c r="AH61" i="38"/>
  <c r="BH61" i="38"/>
  <c r="H61" i="39"/>
  <c r="V61" i="38"/>
  <c r="AI61" i="38"/>
  <c r="BI61" i="38"/>
  <c r="I61" i="39"/>
  <c r="W61" i="38"/>
  <c r="AJ61" i="38"/>
  <c r="BJ61" i="38"/>
  <c r="J61" i="39"/>
  <c r="X61" i="38"/>
  <c r="AK61" i="38"/>
  <c r="BK61" i="38"/>
  <c r="K61" i="39"/>
  <c r="Y61" i="38"/>
  <c r="AL61" i="38"/>
  <c r="BL61" i="38"/>
  <c r="L61" i="39"/>
  <c r="Z61" i="38"/>
  <c r="AM61" i="38"/>
  <c r="BM61" i="38"/>
  <c r="M61" i="39"/>
  <c r="AA61" i="38"/>
  <c r="AN61" i="38"/>
  <c r="BN61" i="38"/>
  <c r="N61" i="39"/>
  <c r="JB61" i="37"/>
  <c r="C61" i="37"/>
  <c r="BB61" i="38"/>
  <c r="B61" i="39"/>
  <c r="BO61" i="37"/>
  <c r="EC61" i="37"/>
  <c r="JC61" i="37"/>
  <c r="D61" i="37"/>
  <c r="BP61" i="37"/>
  <c r="ED61" i="37"/>
  <c r="JD61" i="37"/>
  <c r="E61" i="37"/>
  <c r="BQ61" i="37"/>
  <c r="EE61" i="37"/>
  <c r="JE61" i="37"/>
  <c r="F61" i="37"/>
  <c r="BR61" i="37"/>
  <c r="EF61" i="37"/>
  <c r="JF61" i="37"/>
  <c r="G61" i="37"/>
  <c r="BS61" i="37"/>
  <c r="EG61" i="37"/>
  <c r="JG61" i="37"/>
  <c r="H61" i="37"/>
  <c r="BU61" i="37"/>
  <c r="BT61" i="37"/>
  <c r="EH61" i="37"/>
  <c r="JH61" i="37"/>
  <c r="I61" i="37"/>
  <c r="GP61" i="37"/>
  <c r="GV61" i="37"/>
  <c r="JI61" i="37"/>
  <c r="J61" i="37"/>
  <c r="BV61" i="37"/>
  <c r="EJ61" i="37"/>
  <c r="GQ61" i="37"/>
  <c r="GW61" i="37"/>
  <c r="JJ61" i="37"/>
  <c r="K61" i="37"/>
  <c r="BW61" i="37"/>
  <c r="EK61" i="37"/>
  <c r="GR61" i="37"/>
  <c r="GX61" i="37"/>
  <c r="JK61" i="37"/>
  <c r="L61" i="37"/>
  <c r="BX61" i="37"/>
  <c r="EL61" i="37"/>
  <c r="GS61" i="37"/>
  <c r="GY61" i="37"/>
  <c r="JL61" i="37"/>
  <c r="M61" i="37"/>
  <c r="BY61" i="37"/>
  <c r="EM61" i="37"/>
  <c r="GT61" i="37"/>
  <c r="GZ61" i="37"/>
  <c r="JM61" i="37"/>
  <c r="N61" i="37"/>
  <c r="CA61" i="37"/>
  <c r="BZ61" i="37"/>
  <c r="EN61" i="37"/>
  <c r="GU61" i="37"/>
  <c r="HA61" i="37"/>
  <c r="JN61" i="37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BP62" i="2"/>
  <c r="O61" i="37"/>
  <c r="BQ61" i="2"/>
  <c r="DC61" i="2"/>
  <c r="DD61" i="2"/>
  <c r="P61" i="39"/>
  <c r="Q61" i="39"/>
  <c r="R61" i="39"/>
  <c r="S61" i="39"/>
  <c r="T61" i="39"/>
  <c r="U61" i="39"/>
  <c r="V61" i="39"/>
  <c r="W61" i="39"/>
  <c r="X61" i="39"/>
  <c r="Y61" i="39"/>
  <c r="Z61" i="39"/>
  <c r="AA61" i="39"/>
  <c r="JO61" i="37"/>
  <c r="P61" i="37"/>
  <c r="O61" i="39"/>
  <c r="CB61" i="37"/>
  <c r="EP61" i="37"/>
  <c r="JP61" i="37"/>
  <c r="Q61" i="37"/>
  <c r="CC61" i="37"/>
  <c r="EQ61" i="37"/>
  <c r="JQ61" i="37"/>
  <c r="R61" i="37"/>
  <c r="CD61" i="37"/>
  <c r="ER61" i="37"/>
  <c r="JR61" i="37"/>
  <c r="S61" i="37"/>
  <c r="CE61" i="37"/>
  <c r="ES61" i="37"/>
  <c r="JS61" i="37"/>
  <c r="T61" i="37"/>
  <c r="CF61" i="37"/>
  <c r="ET61" i="37"/>
  <c r="JT61" i="37"/>
  <c r="U61" i="37"/>
  <c r="CH61" i="37"/>
  <c r="CG61" i="37"/>
  <c r="EU61" i="37"/>
  <c r="JU61" i="37"/>
  <c r="V61" i="37"/>
  <c r="HC61" i="37"/>
  <c r="HI61" i="37"/>
  <c r="JV61" i="37"/>
  <c r="W61" i="37"/>
  <c r="CI61" i="37"/>
  <c r="EW61" i="37"/>
  <c r="HD61" i="37"/>
  <c r="HJ61" i="37"/>
  <c r="JW61" i="37"/>
  <c r="X61" i="37"/>
  <c r="CJ61" i="37"/>
  <c r="EX61" i="37"/>
  <c r="HE61" i="37"/>
  <c r="HK61" i="37"/>
  <c r="JX61" i="37"/>
  <c r="Y61" i="37"/>
  <c r="CK61" i="37"/>
  <c r="EY61" i="37"/>
  <c r="HF61" i="37"/>
  <c r="HL61" i="37"/>
  <c r="JY61" i="37"/>
  <c r="Z61" i="37"/>
  <c r="CL61" i="37"/>
  <c r="EZ61" i="37"/>
  <c r="HG61" i="37"/>
  <c r="HM61" i="37"/>
  <c r="JZ61" i="37"/>
  <c r="AA61" i="37"/>
  <c r="CN61" i="37"/>
  <c r="CM61" i="37"/>
  <c r="FA61" i="37"/>
  <c r="HH61" i="37"/>
  <c r="HN61" i="37"/>
  <c r="KA61" i="37"/>
  <c r="AO61" i="37"/>
  <c r="AP61" i="38"/>
  <c r="AP61" i="39"/>
  <c r="AQ61" i="38"/>
  <c r="AQ61" i="39"/>
  <c r="AR61" i="38"/>
  <c r="AR61" i="39"/>
  <c r="AS61" i="38"/>
  <c r="AS61" i="39"/>
  <c r="AT61" i="38"/>
  <c r="AT61" i="39"/>
  <c r="AU61" i="38"/>
  <c r="AU61" i="39"/>
  <c r="AV61" i="38"/>
  <c r="AV61" i="39"/>
  <c r="AW61" i="38"/>
  <c r="AW61" i="39"/>
  <c r="AX61" i="38"/>
  <c r="AX61" i="39"/>
  <c r="AY61" i="38"/>
  <c r="AY61" i="39"/>
  <c r="AZ61" i="38"/>
  <c r="AZ61" i="39"/>
  <c r="BA61" i="38"/>
  <c r="BA61" i="39"/>
  <c r="AP61" i="37"/>
  <c r="AO61" i="38"/>
  <c r="AO61" i="39"/>
  <c r="DB61" i="37"/>
  <c r="FP61" i="37"/>
  <c r="AQ61" i="37"/>
  <c r="DC61" i="37"/>
  <c r="FQ61" i="37"/>
  <c r="AR61" i="37"/>
  <c r="DD61" i="37"/>
  <c r="FR61" i="37"/>
  <c r="AS61" i="37"/>
  <c r="DE61" i="37"/>
  <c r="FS61" i="37"/>
  <c r="AT61" i="37"/>
  <c r="DF61" i="37"/>
  <c r="FT61" i="37"/>
  <c r="AU61" i="37"/>
  <c r="DH61" i="37"/>
  <c r="DG61" i="37"/>
  <c r="FU61" i="37"/>
  <c r="AV61" i="37"/>
  <c r="IC61" i="37"/>
  <c r="II61" i="37"/>
  <c r="AW61" i="37"/>
  <c r="DI61" i="37"/>
  <c r="FW61" i="37"/>
  <c r="ID61" i="37"/>
  <c r="IJ61" i="37"/>
  <c r="AX61" i="37"/>
  <c r="DJ61" i="37"/>
  <c r="FX61" i="37"/>
  <c r="IE61" i="37"/>
  <c r="IK61" i="37"/>
  <c r="AY61" i="37"/>
  <c r="DK61" i="37"/>
  <c r="FY61" i="37"/>
  <c r="IF61" i="37"/>
  <c r="IL61" i="37"/>
  <c r="AZ61" i="37"/>
  <c r="DL61" i="37"/>
  <c r="FZ61" i="37"/>
  <c r="IG61" i="37"/>
  <c r="IM61" i="37"/>
  <c r="BA61" i="37"/>
  <c r="DN61" i="37"/>
  <c r="DM61" i="37"/>
  <c r="GA61" i="37"/>
  <c r="IH61" i="37"/>
  <c r="IN61" i="37"/>
  <c r="BB61" i="37"/>
  <c r="BC61" i="39"/>
  <c r="BD61" i="39"/>
  <c r="BE61" i="39"/>
  <c r="BF61" i="39"/>
  <c r="BG61" i="39"/>
  <c r="BH61" i="39"/>
  <c r="BI61" i="39"/>
  <c r="BJ61" i="39"/>
  <c r="BK61" i="39"/>
  <c r="BL61" i="39"/>
  <c r="BM61" i="39"/>
  <c r="BN61" i="39"/>
  <c r="LB61" i="37"/>
  <c r="BC61" i="37"/>
  <c r="BB61" i="39"/>
  <c r="DO61" i="37"/>
  <c r="GC61" i="37"/>
  <c r="LC61" i="37"/>
  <c r="BD61" i="37"/>
  <c r="DP61" i="37"/>
  <c r="GD61" i="37"/>
  <c r="LD61" i="37"/>
  <c r="BE61" i="37"/>
  <c r="DQ61" i="37"/>
  <c r="GE61" i="37"/>
  <c r="LE61" i="37"/>
  <c r="BF61" i="37"/>
  <c r="DR61" i="37"/>
  <c r="GF61" i="37"/>
  <c r="LF61" i="37"/>
  <c r="BG61" i="37"/>
  <c r="DS61" i="37"/>
  <c r="GG61" i="37"/>
  <c r="LG61" i="37"/>
  <c r="BH61" i="37"/>
  <c r="DU61" i="37"/>
  <c r="DT61" i="37"/>
  <c r="GH61" i="37"/>
  <c r="LH61" i="37"/>
  <c r="BI61" i="37"/>
  <c r="IP61" i="37"/>
  <c r="IV61" i="37"/>
  <c r="LI61" i="37"/>
  <c r="BJ61" i="37"/>
  <c r="DV61" i="37"/>
  <c r="GJ61" i="37"/>
  <c r="IQ61" i="37"/>
  <c r="IW61" i="37"/>
  <c r="LJ61" i="37"/>
  <c r="BK61" i="37"/>
  <c r="DW61" i="37"/>
  <c r="GK61" i="37"/>
  <c r="IR61" i="37"/>
  <c r="IX61" i="37"/>
  <c r="LK61" i="37"/>
  <c r="BL61" i="37"/>
  <c r="DX61" i="37"/>
  <c r="GL61" i="37"/>
  <c r="IS61" i="37"/>
  <c r="IY61" i="37"/>
  <c r="LL61" i="37"/>
  <c r="BM61" i="37"/>
  <c r="DY61" i="37"/>
  <c r="GM61" i="37"/>
  <c r="IT61" i="37"/>
  <c r="IZ61" i="37"/>
  <c r="LM61" i="37"/>
  <c r="BN61" i="37"/>
  <c r="EA61" i="37"/>
  <c r="DZ61" i="37"/>
  <c r="GN61" i="37"/>
  <c r="IU61" i="37"/>
  <c r="JA61" i="37"/>
  <c r="LN61" i="37"/>
  <c r="AB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AB62" i="37"/>
  <c r="C62" i="38"/>
  <c r="AC62" i="39"/>
  <c r="D62" i="38"/>
  <c r="AD62" i="39"/>
  <c r="E62" i="38"/>
  <c r="AE62" i="39"/>
  <c r="F62" i="38"/>
  <c r="AF62" i="39"/>
  <c r="G62" i="38"/>
  <c r="AG62" i="39"/>
  <c r="H62" i="38"/>
  <c r="AH62" i="39"/>
  <c r="I62" i="38"/>
  <c r="AI62" i="39"/>
  <c r="J62" i="38"/>
  <c r="AJ62" i="39"/>
  <c r="K62" i="38"/>
  <c r="AK62" i="39"/>
  <c r="L62" i="38"/>
  <c r="AL62" i="39"/>
  <c r="M62" i="38"/>
  <c r="AM62" i="39"/>
  <c r="N62" i="38"/>
  <c r="AN62" i="39"/>
  <c r="KB62" i="37"/>
  <c r="AC62" i="37"/>
  <c r="B62" i="38"/>
  <c r="AB62" i="39"/>
  <c r="CO62" i="37"/>
  <c r="FC62" i="37"/>
  <c r="KC62" i="37"/>
  <c r="AD62" i="37"/>
  <c r="CP62" i="37"/>
  <c r="FD62" i="37"/>
  <c r="KD62" i="37"/>
  <c r="AE62" i="37"/>
  <c r="CQ62" i="37"/>
  <c r="FE62" i="37"/>
  <c r="KE62" i="37"/>
  <c r="AF62" i="37"/>
  <c r="CR62" i="37"/>
  <c r="FF62" i="37"/>
  <c r="KF62" i="37"/>
  <c r="AG62" i="37"/>
  <c r="CS62" i="37"/>
  <c r="FG62" i="37"/>
  <c r="KG62" i="37"/>
  <c r="AH62" i="37"/>
  <c r="CU62" i="37"/>
  <c r="CT62" i="37"/>
  <c r="FH62" i="37"/>
  <c r="KH62" i="37"/>
  <c r="AI62" i="37"/>
  <c r="HP62" i="37"/>
  <c r="HV62" i="37"/>
  <c r="KI62" i="37"/>
  <c r="AJ62" i="37"/>
  <c r="CV62" i="37"/>
  <c r="FJ62" i="37"/>
  <c r="HQ62" i="37"/>
  <c r="HW62" i="37"/>
  <c r="KJ62" i="37"/>
  <c r="AK62" i="37"/>
  <c r="CW62" i="37"/>
  <c r="FK62" i="37"/>
  <c r="HR62" i="37"/>
  <c r="HX62" i="37"/>
  <c r="KK62" i="37"/>
  <c r="AL62" i="37"/>
  <c r="CX62" i="37"/>
  <c r="FL62" i="37"/>
  <c r="HS62" i="37"/>
  <c r="HY62" i="37"/>
  <c r="KL62" i="37"/>
  <c r="AM62" i="37"/>
  <c r="CY62" i="37"/>
  <c r="FM62" i="37"/>
  <c r="HT62" i="37"/>
  <c r="HZ62" i="37"/>
  <c r="KM62" i="37"/>
  <c r="AN62" i="37"/>
  <c r="DA62" i="37"/>
  <c r="CZ62" i="37"/>
  <c r="FN62" i="37"/>
  <c r="HU62" i="37"/>
  <c r="IA62" i="37"/>
  <c r="KN62" i="37"/>
  <c r="B62" i="37"/>
  <c r="O62" i="38"/>
  <c r="AB62" i="38"/>
  <c r="P62" i="38"/>
  <c r="AC62" i="38"/>
  <c r="BC62" i="38"/>
  <c r="DE62" i="2"/>
  <c r="C62" i="39"/>
  <c r="Q62" i="38"/>
  <c r="AD62" i="38"/>
  <c r="BD62" i="38"/>
  <c r="D62" i="39"/>
  <c r="R62" i="38"/>
  <c r="AE62" i="38"/>
  <c r="BE62" i="38"/>
  <c r="E62" i="39"/>
  <c r="S62" i="38"/>
  <c r="AF62" i="38"/>
  <c r="BF62" i="38"/>
  <c r="F62" i="39"/>
  <c r="T62" i="38"/>
  <c r="AG62" i="38"/>
  <c r="BG62" i="38"/>
  <c r="G62" i="39"/>
  <c r="U62" i="38"/>
  <c r="AH62" i="38"/>
  <c r="BH62" i="38"/>
  <c r="H62" i="39"/>
  <c r="V62" i="38"/>
  <c r="AI62" i="38"/>
  <c r="BI62" i="38"/>
  <c r="I62" i="39"/>
  <c r="W62" i="38"/>
  <c r="AJ62" i="38"/>
  <c r="BJ62" i="38"/>
  <c r="J62" i="39"/>
  <c r="X62" i="38"/>
  <c r="AK62" i="38"/>
  <c r="BK62" i="38"/>
  <c r="K62" i="39"/>
  <c r="Y62" i="38"/>
  <c r="AL62" i="38"/>
  <c r="BL62" i="38"/>
  <c r="L62" i="39"/>
  <c r="Z62" i="38"/>
  <c r="AM62" i="38"/>
  <c r="BM62" i="38"/>
  <c r="M62" i="39"/>
  <c r="AA62" i="38"/>
  <c r="AN62" i="38"/>
  <c r="BN62" i="38"/>
  <c r="N62" i="39"/>
  <c r="JB62" i="37"/>
  <c r="C62" i="37"/>
  <c r="BB62" i="38"/>
  <c r="B62" i="39"/>
  <c r="BO62" i="37"/>
  <c r="EC62" i="37"/>
  <c r="JC62" i="37"/>
  <c r="D62" i="37"/>
  <c r="BP62" i="37"/>
  <c r="ED62" i="37"/>
  <c r="JD62" i="37"/>
  <c r="E62" i="37"/>
  <c r="BQ62" i="37"/>
  <c r="EE62" i="37"/>
  <c r="JE62" i="37"/>
  <c r="F62" i="37"/>
  <c r="BR62" i="37"/>
  <c r="EF62" i="37"/>
  <c r="JF62" i="37"/>
  <c r="G62" i="37"/>
  <c r="BS62" i="37"/>
  <c r="EG62" i="37"/>
  <c r="JG62" i="37"/>
  <c r="H62" i="37"/>
  <c r="BU62" i="37"/>
  <c r="BT62" i="37"/>
  <c r="EH62" i="37"/>
  <c r="JH62" i="37"/>
  <c r="I62" i="37"/>
  <c r="GP62" i="37"/>
  <c r="GV62" i="37"/>
  <c r="JI62" i="37"/>
  <c r="J62" i="37"/>
  <c r="BV62" i="37"/>
  <c r="EJ62" i="37"/>
  <c r="GQ62" i="37"/>
  <c r="GW62" i="37"/>
  <c r="JJ62" i="37"/>
  <c r="K62" i="37"/>
  <c r="BW62" i="37"/>
  <c r="EK62" i="37"/>
  <c r="GR62" i="37"/>
  <c r="GX62" i="37"/>
  <c r="JK62" i="37"/>
  <c r="L62" i="37"/>
  <c r="BX62" i="37"/>
  <c r="EL62" i="37"/>
  <c r="GS62" i="37"/>
  <c r="GY62" i="37"/>
  <c r="JL62" i="37"/>
  <c r="M62" i="37"/>
  <c r="BY62" i="37"/>
  <c r="EM62" i="37"/>
  <c r="GT62" i="37"/>
  <c r="GZ62" i="37"/>
  <c r="JM62" i="37"/>
  <c r="N62" i="37"/>
  <c r="CA62" i="37"/>
  <c r="BZ62" i="37"/>
  <c r="EN62" i="37"/>
  <c r="GU62" i="37"/>
  <c r="HA62" i="37"/>
  <c r="JN62" i="37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BP63" i="2"/>
  <c r="O62" i="37"/>
  <c r="BQ62" i="2"/>
  <c r="DC62" i="2"/>
  <c r="DD62" i="2"/>
  <c r="P62" i="39"/>
  <c r="Q62" i="39"/>
  <c r="R62" i="39"/>
  <c r="S62" i="39"/>
  <c r="T62" i="39"/>
  <c r="U62" i="39"/>
  <c r="V62" i="39"/>
  <c r="W62" i="39"/>
  <c r="X62" i="39"/>
  <c r="Y62" i="39"/>
  <c r="Z62" i="39"/>
  <c r="AA62" i="39"/>
  <c r="JO62" i="37"/>
  <c r="P62" i="37"/>
  <c r="O62" i="39"/>
  <c r="CB62" i="37"/>
  <c r="EP62" i="37"/>
  <c r="JP62" i="37"/>
  <c r="Q62" i="37"/>
  <c r="CC62" i="37"/>
  <c r="EQ62" i="37"/>
  <c r="JQ62" i="37"/>
  <c r="R62" i="37"/>
  <c r="CD62" i="37"/>
  <c r="ER62" i="37"/>
  <c r="JR62" i="37"/>
  <c r="S62" i="37"/>
  <c r="CE62" i="37"/>
  <c r="ES62" i="37"/>
  <c r="JS62" i="37"/>
  <c r="T62" i="37"/>
  <c r="CF62" i="37"/>
  <c r="ET62" i="37"/>
  <c r="JT62" i="37"/>
  <c r="U62" i="37"/>
  <c r="CH62" i="37"/>
  <c r="CG62" i="37"/>
  <c r="EU62" i="37"/>
  <c r="JU62" i="37"/>
  <c r="V62" i="37"/>
  <c r="HC62" i="37"/>
  <c r="HI62" i="37"/>
  <c r="JV62" i="37"/>
  <c r="W62" i="37"/>
  <c r="CI62" i="37"/>
  <c r="EW62" i="37"/>
  <c r="HD62" i="37"/>
  <c r="HJ62" i="37"/>
  <c r="JW62" i="37"/>
  <c r="X62" i="37"/>
  <c r="CJ62" i="37"/>
  <c r="EX62" i="37"/>
  <c r="HE62" i="37"/>
  <c r="HK62" i="37"/>
  <c r="JX62" i="37"/>
  <c r="Y62" i="37"/>
  <c r="CK62" i="37"/>
  <c r="EY62" i="37"/>
  <c r="HF62" i="37"/>
  <c r="HL62" i="37"/>
  <c r="JY62" i="37"/>
  <c r="Z62" i="37"/>
  <c r="CL62" i="37"/>
  <c r="EZ62" i="37"/>
  <c r="HG62" i="37"/>
  <c r="HM62" i="37"/>
  <c r="JZ62" i="37"/>
  <c r="AA62" i="37"/>
  <c r="CN62" i="37"/>
  <c r="CM62" i="37"/>
  <c r="FA62" i="37"/>
  <c r="HH62" i="37"/>
  <c r="HN62" i="37"/>
  <c r="KA62" i="37"/>
  <c r="AO62" i="37"/>
  <c r="AP62" i="38"/>
  <c r="AP62" i="39"/>
  <c r="AQ62" i="38"/>
  <c r="AQ62" i="39"/>
  <c r="AR62" i="38"/>
  <c r="AR62" i="39"/>
  <c r="AS62" i="38"/>
  <c r="AS62" i="39"/>
  <c r="AT62" i="38"/>
  <c r="AT62" i="39"/>
  <c r="AU62" i="38"/>
  <c r="AU62" i="39"/>
  <c r="AV62" i="38"/>
  <c r="AV62" i="39"/>
  <c r="AW62" i="38"/>
  <c r="AW62" i="39"/>
  <c r="AX62" i="38"/>
  <c r="AX62" i="39"/>
  <c r="AY62" i="38"/>
  <c r="AY62" i="39"/>
  <c r="AZ62" i="38"/>
  <c r="AZ62" i="39"/>
  <c r="BA62" i="38"/>
  <c r="BA62" i="39"/>
  <c r="AP62" i="37"/>
  <c r="AO62" i="38"/>
  <c r="AO62" i="39"/>
  <c r="DB62" i="37"/>
  <c r="FP62" i="37"/>
  <c r="AQ62" i="37"/>
  <c r="DC62" i="37"/>
  <c r="FQ62" i="37"/>
  <c r="AR62" i="37"/>
  <c r="DD62" i="37"/>
  <c r="FR62" i="37"/>
  <c r="AS62" i="37"/>
  <c r="DE62" i="37"/>
  <c r="FS62" i="37"/>
  <c r="AT62" i="37"/>
  <c r="DF62" i="37"/>
  <c r="FT62" i="37"/>
  <c r="AU62" i="37"/>
  <c r="DH62" i="37"/>
  <c r="DG62" i="37"/>
  <c r="FU62" i="37"/>
  <c r="AV62" i="37"/>
  <c r="IC62" i="37"/>
  <c r="II62" i="37"/>
  <c r="AW62" i="37"/>
  <c r="DI62" i="37"/>
  <c r="FW62" i="37"/>
  <c r="ID62" i="37"/>
  <c r="IJ62" i="37"/>
  <c r="AX62" i="37"/>
  <c r="DJ62" i="37"/>
  <c r="FX62" i="37"/>
  <c r="IE62" i="37"/>
  <c r="IK62" i="37"/>
  <c r="AY62" i="37"/>
  <c r="DK62" i="37"/>
  <c r="FY62" i="37"/>
  <c r="IF62" i="37"/>
  <c r="IL62" i="37"/>
  <c r="AZ62" i="37"/>
  <c r="DL62" i="37"/>
  <c r="FZ62" i="37"/>
  <c r="IG62" i="37"/>
  <c r="IM62" i="37"/>
  <c r="BA62" i="37"/>
  <c r="DN62" i="37"/>
  <c r="DM62" i="37"/>
  <c r="GA62" i="37"/>
  <c r="IH62" i="37"/>
  <c r="IN62" i="37"/>
  <c r="BB62" i="37"/>
  <c r="BC62" i="39"/>
  <c r="BD62" i="39"/>
  <c r="BE62" i="39"/>
  <c r="BF62" i="39"/>
  <c r="BG62" i="39"/>
  <c r="BH62" i="39"/>
  <c r="BI62" i="39"/>
  <c r="BJ62" i="39"/>
  <c r="BK62" i="39"/>
  <c r="BL62" i="39"/>
  <c r="BM62" i="39"/>
  <c r="BN62" i="39"/>
  <c r="LB62" i="37"/>
  <c r="BC62" i="37"/>
  <c r="BB62" i="39"/>
  <c r="DO62" i="37"/>
  <c r="GC62" i="37"/>
  <c r="LC62" i="37"/>
  <c r="BD62" i="37"/>
  <c r="DP62" i="37"/>
  <c r="GD62" i="37"/>
  <c r="LD62" i="37"/>
  <c r="BE62" i="37"/>
  <c r="DQ62" i="37"/>
  <c r="GE62" i="37"/>
  <c r="LE62" i="37"/>
  <c r="BF62" i="37"/>
  <c r="DR62" i="37"/>
  <c r="GF62" i="37"/>
  <c r="LF62" i="37"/>
  <c r="BG62" i="37"/>
  <c r="DS62" i="37"/>
  <c r="GG62" i="37"/>
  <c r="LG62" i="37"/>
  <c r="BH62" i="37"/>
  <c r="DU62" i="37"/>
  <c r="DT62" i="37"/>
  <c r="GH62" i="37"/>
  <c r="LH62" i="37"/>
  <c r="BI62" i="37"/>
  <c r="IP62" i="37"/>
  <c r="IV62" i="37"/>
  <c r="LI62" i="37"/>
  <c r="BJ62" i="37"/>
  <c r="DV62" i="37"/>
  <c r="GJ62" i="37"/>
  <c r="IQ62" i="37"/>
  <c r="IW62" i="37"/>
  <c r="LJ62" i="37"/>
  <c r="BK62" i="37"/>
  <c r="DW62" i="37"/>
  <c r="GK62" i="37"/>
  <c r="IR62" i="37"/>
  <c r="IX62" i="37"/>
  <c r="LK62" i="37"/>
  <c r="BL62" i="37"/>
  <c r="DX62" i="37"/>
  <c r="GL62" i="37"/>
  <c r="IS62" i="37"/>
  <c r="IY62" i="37"/>
  <c r="LL62" i="37"/>
  <c r="BM62" i="37"/>
  <c r="DY62" i="37"/>
  <c r="GM62" i="37"/>
  <c r="IT62" i="37"/>
  <c r="IZ62" i="37"/>
  <c r="LM62" i="37"/>
  <c r="BN62" i="37"/>
  <c r="EA62" i="37"/>
  <c r="DZ62" i="37"/>
  <c r="GN62" i="37"/>
  <c r="IU62" i="37"/>
  <c r="JA62" i="37"/>
  <c r="LN62" i="37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AB63" i="37"/>
  <c r="C63" i="38"/>
  <c r="AC63" i="39"/>
  <c r="D63" i="38"/>
  <c r="AD63" i="39"/>
  <c r="E63" i="38"/>
  <c r="AE63" i="39"/>
  <c r="F63" i="38"/>
  <c r="AF63" i="39"/>
  <c r="G63" i="38"/>
  <c r="AG63" i="39"/>
  <c r="H63" i="38"/>
  <c r="AH63" i="39"/>
  <c r="I63" i="38"/>
  <c r="AI63" i="39"/>
  <c r="J63" i="38"/>
  <c r="AJ63" i="39"/>
  <c r="K63" i="38"/>
  <c r="AK63" i="39"/>
  <c r="L63" i="38"/>
  <c r="AL63" i="39"/>
  <c r="M63" i="38"/>
  <c r="AM63" i="39"/>
  <c r="N63" i="38"/>
  <c r="AN63" i="39"/>
  <c r="KB63" i="37"/>
  <c r="AC63" i="37"/>
  <c r="B63" i="38"/>
  <c r="AB63" i="39"/>
  <c r="CO63" i="37"/>
  <c r="FC63" i="37"/>
  <c r="KC63" i="37"/>
  <c r="AD63" i="37"/>
  <c r="CP63" i="37"/>
  <c r="FD63" i="37"/>
  <c r="KD63" i="37"/>
  <c r="AE63" i="37"/>
  <c r="CQ63" i="37"/>
  <c r="FE63" i="37"/>
  <c r="KE63" i="37"/>
  <c r="AF63" i="37"/>
  <c r="CR63" i="37"/>
  <c r="FF63" i="37"/>
  <c r="KF63" i="37"/>
  <c r="AG63" i="37"/>
  <c r="CS63" i="37"/>
  <c r="FG63" i="37"/>
  <c r="KG63" i="37"/>
  <c r="AH63" i="37"/>
  <c r="CU63" i="37"/>
  <c r="CT63" i="37"/>
  <c r="FH63" i="37"/>
  <c r="KH63" i="37"/>
  <c r="AI63" i="37"/>
  <c r="HP63" i="37"/>
  <c r="HV63" i="37"/>
  <c r="KI63" i="37"/>
  <c r="AJ63" i="37"/>
  <c r="CV63" i="37"/>
  <c r="FJ63" i="37"/>
  <c r="HQ63" i="37"/>
  <c r="HW63" i="37"/>
  <c r="KJ63" i="37"/>
  <c r="AK63" i="37"/>
  <c r="CW63" i="37"/>
  <c r="FK63" i="37"/>
  <c r="HR63" i="37"/>
  <c r="HX63" i="37"/>
  <c r="KK63" i="37"/>
  <c r="AL63" i="37"/>
  <c r="CX63" i="37"/>
  <c r="FL63" i="37"/>
  <c r="HS63" i="37"/>
  <c r="HY63" i="37"/>
  <c r="KL63" i="37"/>
  <c r="AM63" i="37"/>
  <c r="CY63" i="37"/>
  <c r="FM63" i="37"/>
  <c r="HT63" i="37"/>
  <c r="HZ63" i="37"/>
  <c r="KM63" i="37"/>
  <c r="AN63" i="37"/>
  <c r="DA63" i="37"/>
  <c r="CZ63" i="37"/>
  <c r="FN63" i="37"/>
  <c r="HU63" i="37"/>
  <c r="IA63" i="37"/>
  <c r="KN63" i="37"/>
  <c r="B63" i="37"/>
  <c r="O63" i="38"/>
  <c r="AB63" i="38"/>
  <c r="P63" i="38"/>
  <c r="AC63" i="38"/>
  <c r="BC63" i="38"/>
  <c r="DE63" i="2"/>
  <c r="C63" i="39"/>
  <c r="Q63" i="38"/>
  <c r="AD63" i="38"/>
  <c r="BD63" i="38"/>
  <c r="D63" i="39"/>
  <c r="R63" i="38"/>
  <c r="AE63" i="38"/>
  <c r="BE63" i="38"/>
  <c r="E63" i="39"/>
  <c r="S63" i="38"/>
  <c r="AF63" i="38"/>
  <c r="BF63" i="38"/>
  <c r="F63" i="39"/>
  <c r="T63" i="38"/>
  <c r="AG63" i="38"/>
  <c r="BG63" i="38"/>
  <c r="G63" i="39"/>
  <c r="U63" i="38"/>
  <c r="AH63" i="38"/>
  <c r="BH63" i="38"/>
  <c r="H63" i="39"/>
  <c r="V63" i="38"/>
  <c r="AI63" i="38"/>
  <c r="BI63" i="38"/>
  <c r="I63" i="39"/>
  <c r="W63" i="38"/>
  <c r="AJ63" i="38"/>
  <c r="BJ63" i="38"/>
  <c r="J63" i="39"/>
  <c r="X63" i="38"/>
  <c r="AK63" i="38"/>
  <c r="BK63" i="38"/>
  <c r="K63" i="39"/>
  <c r="Y63" i="38"/>
  <c r="AL63" i="38"/>
  <c r="BL63" i="38"/>
  <c r="L63" i="39"/>
  <c r="Z63" i="38"/>
  <c r="AM63" i="38"/>
  <c r="BM63" i="38"/>
  <c r="M63" i="39"/>
  <c r="AA63" i="38"/>
  <c r="AN63" i="38"/>
  <c r="BN63" i="38"/>
  <c r="N63" i="39"/>
  <c r="JB63" i="37"/>
  <c r="C63" i="37"/>
  <c r="BB63" i="38"/>
  <c r="B63" i="39"/>
  <c r="BO63" i="37"/>
  <c r="EC63" i="37"/>
  <c r="JC63" i="37"/>
  <c r="D63" i="37"/>
  <c r="BP63" i="37"/>
  <c r="ED63" i="37"/>
  <c r="JD63" i="37"/>
  <c r="E63" i="37"/>
  <c r="BQ63" i="37"/>
  <c r="EE63" i="37"/>
  <c r="JE63" i="37"/>
  <c r="F63" i="37"/>
  <c r="BR63" i="37"/>
  <c r="EF63" i="37"/>
  <c r="JF63" i="37"/>
  <c r="G63" i="37"/>
  <c r="BS63" i="37"/>
  <c r="EG63" i="37"/>
  <c r="JG63" i="37"/>
  <c r="H63" i="37"/>
  <c r="BU63" i="37"/>
  <c r="BT63" i="37"/>
  <c r="EH63" i="37"/>
  <c r="JH63" i="37"/>
  <c r="I63" i="37"/>
  <c r="GP63" i="37"/>
  <c r="GV63" i="37"/>
  <c r="JI63" i="37"/>
  <c r="J63" i="37"/>
  <c r="BV63" i="37"/>
  <c r="EJ63" i="37"/>
  <c r="GQ63" i="37"/>
  <c r="GW63" i="37"/>
  <c r="JJ63" i="37"/>
  <c r="K63" i="37"/>
  <c r="BW63" i="37"/>
  <c r="EK63" i="37"/>
  <c r="GR63" i="37"/>
  <c r="GX63" i="37"/>
  <c r="JK63" i="37"/>
  <c r="L63" i="37"/>
  <c r="BX63" i="37"/>
  <c r="EL63" i="37"/>
  <c r="GS63" i="37"/>
  <c r="GY63" i="37"/>
  <c r="JL63" i="37"/>
  <c r="M63" i="37"/>
  <c r="BY63" i="37"/>
  <c r="EM63" i="37"/>
  <c r="GT63" i="37"/>
  <c r="GZ63" i="37"/>
  <c r="JM63" i="37"/>
  <c r="N63" i="37"/>
  <c r="CA63" i="37"/>
  <c r="BZ63" i="37"/>
  <c r="EN63" i="37"/>
  <c r="GU63" i="37"/>
  <c r="HA63" i="37"/>
  <c r="JN63" i="37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BP64" i="2"/>
  <c r="O63" i="37"/>
  <c r="BQ63" i="2"/>
  <c r="DC63" i="2"/>
  <c r="DD63" i="2"/>
  <c r="P63" i="39"/>
  <c r="Q63" i="39"/>
  <c r="R63" i="39"/>
  <c r="S63" i="39"/>
  <c r="T63" i="39"/>
  <c r="U63" i="39"/>
  <c r="V63" i="39"/>
  <c r="W63" i="39"/>
  <c r="X63" i="39"/>
  <c r="Y63" i="39"/>
  <c r="Z63" i="39"/>
  <c r="AA63" i="39"/>
  <c r="JO63" i="37"/>
  <c r="P63" i="37"/>
  <c r="O63" i="39"/>
  <c r="CB63" i="37"/>
  <c r="EP63" i="37"/>
  <c r="JP63" i="37"/>
  <c r="Q63" i="37"/>
  <c r="CC63" i="37"/>
  <c r="EQ63" i="37"/>
  <c r="JQ63" i="37"/>
  <c r="R63" i="37"/>
  <c r="CD63" i="37"/>
  <c r="ER63" i="37"/>
  <c r="JR63" i="37"/>
  <c r="S63" i="37"/>
  <c r="CE63" i="37"/>
  <c r="ES63" i="37"/>
  <c r="JS63" i="37"/>
  <c r="T63" i="37"/>
  <c r="CF63" i="37"/>
  <c r="ET63" i="37"/>
  <c r="JT63" i="37"/>
  <c r="U63" i="37"/>
  <c r="CH63" i="37"/>
  <c r="CG63" i="37"/>
  <c r="EU63" i="37"/>
  <c r="JU63" i="37"/>
  <c r="V63" i="37"/>
  <c r="HC63" i="37"/>
  <c r="HI63" i="37"/>
  <c r="JV63" i="37"/>
  <c r="W63" i="37"/>
  <c r="CI63" i="37"/>
  <c r="EW63" i="37"/>
  <c r="HD63" i="37"/>
  <c r="HJ63" i="37"/>
  <c r="JW63" i="37"/>
  <c r="X63" i="37"/>
  <c r="CJ63" i="37"/>
  <c r="EX63" i="37"/>
  <c r="HE63" i="37"/>
  <c r="HK63" i="37"/>
  <c r="JX63" i="37"/>
  <c r="Y63" i="37"/>
  <c r="CK63" i="37"/>
  <c r="EY63" i="37"/>
  <c r="HF63" i="37"/>
  <c r="HL63" i="37"/>
  <c r="JY63" i="37"/>
  <c r="Z63" i="37"/>
  <c r="CL63" i="37"/>
  <c r="EZ63" i="37"/>
  <c r="HG63" i="37"/>
  <c r="HM63" i="37"/>
  <c r="JZ63" i="37"/>
  <c r="AA63" i="37"/>
  <c r="CN63" i="37"/>
  <c r="CM63" i="37"/>
  <c r="FA63" i="37"/>
  <c r="HH63" i="37"/>
  <c r="HN63" i="37"/>
  <c r="KA63" i="37"/>
  <c r="AO63" i="37"/>
  <c r="AP63" i="38"/>
  <c r="AP63" i="39"/>
  <c r="AQ63" i="38"/>
  <c r="AQ63" i="39"/>
  <c r="AR63" i="38"/>
  <c r="AR63" i="39"/>
  <c r="AS63" i="38"/>
  <c r="AS63" i="39"/>
  <c r="AT63" i="38"/>
  <c r="AT63" i="39"/>
  <c r="AU63" i="38"/>
  <c r="AU63" i="39"/>
  <c r="AV63" i="38"/>
  <c r="AV63" i="39"/>
  <c r="AW63" i="38"/>
  <c r="AW63" i="39"/>
  <c r="AX63" i="38"/>
  <c r="AX63" i="39"/>
  <c r="AY63" i="38"/>
  <c r="AY63" i="39"/>
  <c r="AZ63" i="38"/>
  <c r="AZ63" i="39"/>
  <c r="BA63" i="38"/>
  <c r="BA63" i="39"/>
  <c r="AP63" i="37"/>
  <c r="AO63" i="38"/>
  <c r="AO63" i="39"/>
  <c r="DB63" i="37"/>
  <c r="FP63" i="37"/>
  <c r="AQ63" i="37"/>
  <c r="DC63" i="37"/>
  <c r="FQ63" i="37"/>
  <c r="AR63" i="37"/>
  <c r="DD63" i="37"/>
  <c r="FR63" i="37"/>
  <c r="AS63" i="37"/>
  <c r="DE63" i="37"/>
  <c r="FS63" i="37"/>
  <c r="AT63" i="37"/>
  <c r="DF63" i="37"/>
  <c r="FT63" i="37"/>
  <c r="AU63" i="37"/>
  <c r="DH63" i="37"/>
  <c r="DG63" i="37"/>
  <c r="FU63" i="37"/>
  <c r="AV63" i="37"/>
  <c r="IC63" i="37"/>
  <c r="II63" i="37"/>
  <c r="AW63" i="37"/>
  <c r="DI63" i="37"/>
  <c r="FW63" i="37"/>
  <c r="ID63" i="37"/>
  <c r="IJ63" i="37"/>
  <c r="AX63" i="37"/>
  <c r="DJ63" i="37"/>
  <c r="FX63" i="37"/>
  <c r="IE63" i="37"/>
  <c r="IK63" i="37"/>
  <c r="AY63" i="37"/>
  <c r="DK63" i="37"/>
  <c r="FY63" i="37"/>
  <c r="IF63" i="37"/>
  <c r="IL63" i="37"/>
  <c r="AZ63" i="37"/>
  <c r="DL63" i="37"/>
  <c r="FZ63" i="37"/>
  <c r="IG63" i="37"/>
  <c r="IM63" i="37"/>
  <c r="BA63" i="37"/>
  <c r="DN63" i="37"/>
  <c r="DM63" i="37"/>
  <c r="GA63" i="37"/>
  <c r="IH63" i="37"/>
  <c r="IN63" i="37"/>
  <c r="BB63" i="37"/>
  <c r="BC63" i="39"/>
  <c r="BD63" i="39"/>
  <c r="BE63" i="39"/>
  <c r="BF63" i="39"/>
  <c r="BG63" i="39"/>
  <c r="BH63" i="39"/>
  <c r="BI63" i="39"/>
  <c r="BJ63" i="39"/>
  <c r="BK63" i="39"/>
  <c r="BL63" i="39"/>
  <c r="BM63" i="39"/>
  <c r="BN63" i="39"/>
  <c r="LB63" i="37"/>
  <c r="BC63" i="37"/>
  <c r="BB63" i="39"/>
  <c r="DO63" i="37"/>
  <c r="GC63" i="37"/>
  <c r="LC63" i="37"/>
  <c r="BD63" i="37"/>
  <c r="DP63" i="37"/>
  <c r="GD63" i="37"/>
  <c r="LD63" i="37"/>
  <c r="BE63" i="37"/>
  <c r="DQ63" i="37"/>
  <c r="GE63" i="37"/>
  <c r="LE63" i="37"/>
  <c r="BF63" i="37"/>
  <c r="DR63" i="37"/>
  <c r="GF63" i="37"/>
  <c r="LF63" i="37"/>
  <c r="BG63" i="37"/>
  <c r="DS63" i="37"/>
  <c r="GG63" i="37"/>
  <c r="LG63" i="37"/>
  <c r="BH63" i="37"/>
  <c r="DU63" i="37"/>
  <c r="DT63" i="37"/>
  <c r="GH63" i="37"/>
  <c r="LH63" i="37"/>
  <c r="BI63" i="37"/>
  <c r="IP63" i="37"/>
  <c r="IV63" i="37"/>
  <c r="LI63" i="37"/>
  <c r="BJ63" i="37"/>
  <c r="DV63" i="37"/>
  <c r="GJ63" i="37"/>
  <c r="IQ63" i="37"/>
  <c r="IW63" i="37"/>
  <c r="LJ63" i="37"/>
  <c r="BK63" i="37"/>
  <c r="DW63" i="37"/>
  <c r="GK63" i="37"/>
  <c r="IR63" i="37"/>
  <c r="IX63" i="37"/>
  <c r="LK63" i="37"/>
  <c r="BL63" i="37"/>
  <c r="DX63" i="37"/>
  <c r="GL63" i="37"/>
  <c r="IS63" i="37"/>
  <c r="IY63" i="37"/>
  <c r="LL63" i="37"/>
  <c r="BM63" i="37"/>
  <c r="DY63" i="37"/>
  <c r="GM63" i="37"/>
  <c r="IT63" i="37"/>
  <c r="IZ63" i="37"/>
  <c r="LM63" i="37"/>
  <c r="BN63" i="37"/>
  <c r="EA63" i="37"/>
  <c r="DZ63" i="37"/>
  <c r="GN63" i="37"/>
  <c r="IU63" i="37"/>
  <c r="JA63" i="37"/>
  <c r="LN63" i="37"/>
  <c r="AB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AB64" i="37"/>
  <c r="C64" i="38"/>
  <c r="AC64" i="39"/>
  <c r="D64" i="38"/>
  <c r="AD64" i="39"/>
  <c r="E64" i="38"/>
  <c r="AE64" i="39"/>
  <c r="F64" i="38"/>
  <c r="AF64" i="39"/>
  <c r="G64" i="38"/>
  <c r="AG64" i="39"/>
  <c r="H64" i="38"/>
  <c r="AH64" i="39"/>
  <c r="I64" i="38"/>
  <c r="AI64" i="39"/>
  <c r="J64" i="38"/>
  <c r="AJ64" i="39"/>
  <c r="K64" i="38"/>
  <c r="AK64" i="39"/>
  <c r="L64" i="38"/>
  <c r="AL64" i="39"/>
  <c r="M64" i="38"/>
  <c r="AM64" i="39"/>
  <c r="N64" i="38"/>
  <c r="AN64" i="39"/>
  <c r="KB64" i="37"/>
  <c r="AC64" i="37"/>
  <c r="B64" i="38"/>
  <c r="AB64" i="39"/>
  <c r="CO64" i="37"/>
  <c r="FC64" i="37"/>
  <c r="KC64" i="37"/>
  <c r="AD64" i="37"/>
  <c r="CP64" i="37"/>
  <c r="FD64" i="37"/>
  <c r="KD64" i="37"/>
  <c r="AE64" i="37"/>
  <c r="CQ64" i="37"/>
  <c r="FE64" i="37"/>
  <c r="KE64" i="37"/>
  <c r="AF64" i="37"/>
  <c r="CR64" i="37"/>
  <c r="FF64" i="37"/>
  <c r="KF64" i="37"/>
  <c r="AG64" i="37"/>
  <c r="CS64" i="37"/>
  <c r="FG64" i="37"/>
  <c r="KG64" i="37"/>
  <c r="AH64" i="37"/>
  <c r="CU64" i="37"/>
  <c r="CT64" i="37"/>
  <c r="FH64" i="37"/>
  <c r="KH64" i="37"/>
  <c r="AI64" i="37"/>
  <c r="HP64" i="37"/>
  <c r="HV64" i="37"/>
  <c r="KI64" i="37"/>
  <c r="AJ64" i="37"/>
  <c r="CV64" i="37"/>
  <c r="FJ64" i="37"/>
  <c r="HQ64" i="37"/>
  <c r="HW64" i="37"/>
  <c r="KJ64" i="37"/>
  <c r="AK64" i="37"/>
  <c r="CW64" i="37"/>
  <c r="FK64" i="37"/>
  <c r="HR64" i="37"/>
  <c r="HX64" i="37"/>
  <c r="KK64" i="37"/>
  <c r="AL64" i="37"/>
  <c r="CX64" i="37"/>
  <c r="FL64" i="37"/>
  <c r="HS64" i="37"/>
  <c r="HY64" i="37"/>
  <c r="KL64" i="37"/>
  <c r="AM64" i="37"/>
  <c r="CY64" i="37"/>
  <c r="FM64" i="37"/>
  <c r="HT64" i="37"/>
  <c r="HZ64" i="37"/>
  <c r="KM64" i="37"/>
  <c r="AN64" i="37"/>
  <c r="DA64" i="37"/>
  <c r="CZ64" i="37"/>
  <c r="FN64" i="37"/>
  <c r="HU64" i="37"/>
  <c r="IA64" i="37"/>
  <c r="KN64" i="37"/>
  <c r="B64" i="37"/>
  <c r="O64" i="38"/>
  <c r="AB64" i="38"/>
  <c r="P64" i="38"/>
  <c r="AC64" i="38"/>
  <c r="BC64" i="38"/>
  <c r="DE64" i="2"/>
  <c r="C64" i="39"/>
  <c r="Q64" i="38"/>
  <c r="AD64" i="38"/>
  <c r="BD64" i="38"/>
  <c r="D64" i="39"/>
  <c r="R64" i="38"/>
  <c r="AE64" i="38"/>
  <c r="BE64" i="38"/>
  <c r="E64" i="39"/>
  <c r="S64" i="38"/>
  <c r="AF64" i="38"/>
  <c r="BF64" i="38"/>
  <c r="F64" i="39"/>
  <c r="T64" i="38"/>
  <c r="AG64" i="38"/>
  <c r="BG64" i="38"/>
  <c r="G64" i="39"/>
  <c r="U64" i="38"/>
  <c r="AH64" i="38"/>
  <c r="BH64" i="38"/>
  <c r="H64" i="39"/>
  <c r="V64" i="38"/>
  <c r="AI64" i="38"/>
  <c r="BI64" i="38"/>
  <c r="I64" i="39"/>
  <c r="W64" i="38"/>
  <c r="AJ64" i="38"/>
  <c r="BJ64" i="38"/>
  <c r="J64" i="39"/>
  <c r="X64" i="38"/>
  <c r="AK64" i="38"/>
  <c r="BK64" i="38"/>
  <c r="K64" i="39"/>
  <c r="Y64" i="38"/>
  <c r="AL64" i="38"/>
  <c r="BL64" i="38"/>
  <c r="L64" i="39"/>
  <c r="Z64" i="38"/>
  <c r="AM64" i="38"/>
  <c r="BM64" i="38"/>
  <c r="M64" i="39"/>
  <c r="AA64" i="38"/>
  <c r="AN64" i="38"/>
  <c r="BN64" i="38"/>
  <c r="N64" i="39"/>
  <c r="JB64" i="37"/>
  <c r="C64" i="37"/>
  <c r="BB64" i="38"/>
  <c r="B64" i="39"/>
  <c r="BO64" i="37"/>
  <c r="EC64" i="37"/>
  <c r="JC64" i="37"/>
  <c r="D64" i="37"/>
  <c r="BP64" i="37"/>
  <c r="ED64" i="37"/>
  <c r="JD64" i="37"/>
  <c r="E64" i="37"/>
  <c r="BQ64" i="37"/>
  <c r="EE64" i="37"/>
  <c r="JE64" i="37"/>
  <c r="F64" i="37"/>
  <c r="BR64" i="37"/>
  <c r="EF64" i="37"/>
  <c r="JF64" i="37"/>
  <c r="G64" i="37"/>
  <c r="BS64" i="37"/>
  <c r="EG64" i="37"/>
  <c r="JG64" i="37"/>
  <c r="H64" i="37"/>
  <c r="BU64" i="37"/>
  <c r="BT64" i="37"/>
  <c r="EH64" i="37"/>
  <c r="JH64" i="37"/>
  <c r="I64" i="37"/>
  <c r="GP64" i="37"/>
  <c r="GV64" i="37"/>
  <c r="JI64" i="37"/>
  <c r="J64" i="37"/>
  <c r="BV64" i="37"/>
  <c r="EJ64" i="37"/>
  <c r="GQ64" i="37"/>
  <c r="GW64" i="37"/>
  <c r="JJ64" i="37"/>
  <c r="K64" i="37"/>
  <c r="BW64" i="37"/>
  <c r="EK64" i="37"/>
  <c r="GR64" i="37"/>
  <c r="GX64" i="37"/>
  <c r="JK64" i="37"/>
  <c r="L64" i="37"/>
  <c r="BX64" i="37"/>
  <c r="EL64" i="37"/>
  <c r="GS64" i="37"/>
  <c r="GY64" i="37"/>
  <c r="JL64" i="37"/>
  <c r="M64" i="37"/>
  <c r="BY64" i="37"/>
  <c r="EM64" i="37"/>
  <c r="GT64" i="37"/>
  <c r="GZ64" i="37"/>
  <c r="JM64" i="37"/>
  <c r="N64" i="37"/>
  <c r="CA64" i="37"/>
  <c r="BZ64" i="37"/>
  <c r="EN64" i="37"/>
  <c r="GU64" i="37"/>
  <c r="HA64" i="37"/>
  <c r="JN64" i="37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BP65" i="2"/>
  <c r="O64" i="37"/>
  <c r="BQ64" i="2"/>
  <c r="DC64" i="2"/>
  <c r="DD64" i="2"/>
  <c r="P64" i="39"/>
  <c r="Q64" i="39"/>
  <c r="R64" i="39"/>
  <c r="S64" i="39"/>
  <c r="T64" i="39"/>
  <c r="U64" i="39"/>
  <c r="V64" i="39"/>
  <c r="W64" i="39"/>
  <c r="X64" i="39"/>
  <c r="Y64" i="39"/>
  <c r="Z64" i="39"/>
  <c r="AA64" i="39"/>
  <c r="JO64" i="37"/>
  <c r="P64" i="37"/>
  <c r="O64" i="39"/>
  <c r="CB64" i="37"/>
  <c r="EP64" i="37"/>
  <c r="JP64" i="37"/>
  <c r="Q64" i="37"/>
  <c r="CC64" i="37"/>
  <c r="EQ64" i="37"/>
  <c r="JQ64" i="37"/>
  <c r="R64" i="37"/>
  <c r="CD64" i="37"/>
  <c r="ER64" i="37"/>
  <c r="JR64" i="37"/>
  <c r="S64" i="37"/>
  <c r="CE64" i="37"/>
  <c r="ES64" i="37"/>
  <c r="JS64" i="37"/>
  <c r="T64" i="37"/>
  <c r="CF64" i="37"/>
  <c r="ET64" i="37"/>
  <c r="JT64" i="37"/>
  <c r="U64" i="37"/>
  <c r="CH64" i="37"/>
  <c r="CG64" i="37"/>
  <c r="EU64" i="37"/>
  <c r="JU64" i="37"/>
  <c r="V64" i="37"/>
  <c r="HC64" i="37"/>
  <c r="HI64" i="37"/>
  <c r="JV64" i="37"/>
  <c r="W64" i="37"/>
  <c r="CI64" i="37"/>
  <c r="EW64" i="37"/>
  <c r="HD64" i="37"/>
  <c r="HJ64" i="37"/>
  <c r="JW64" i="37"/>
  <c r="X64" i="37"/>
  <c r="CJ64" i="37"/>
  <c r="EX64" i="37"/>
  <c r="HE64" i="37"/>
  <c r="HK64" i="37"/>
  <c r="JX64" i="37"/>
  <c r="Y64" i="37"/>
  <c r="CK64" i="37"/>
  <c r="EY64" i="37"/>
  <c r="HF64" i="37"/>
  <c r="HL64" i="37"/>
  <c r="JY64" i="37"/>
  <c r="Z64" i="37"/>
  <c r="CL64" i="37"/>
  <c r="EZ64" i="37"/>
  <c r="HG64" i="37"/>
  <c r="HM64" i="37"/>
  <c r="JZ64" i="37"/>
  <c r="AA64" i="37"/>
  <c r="CN64" i="37"/>
  <c r="CM64" i="37"/>
  <c r="FA64" i="37"/>
  <c r="HH64" i="37"/>
  <c r="HN64" i="37"/>
  <c r="KA64" i="37"/>
  <c r="AO64" i="37"/>
  <c r="AP64" i="38"/>
  <c r="AP64" i="39"/>
  <c r="AQ64" i="38"/>
  <c r="AQ64" i="39"/>
  <c r="AR64" i="38"/>
  <c r="AR64" i="39"/>
  <c r="AS64" i="38"/>
  <c r="AS64" i="39"/>
  <c r="AT64" i="38"/>
  <c r="AT64" i="39"/>
  <c r="AU64" i="38"/>
  <c r="AU64" i="39"/>
  <c r="AV64" i="38"/>
  <c r="AV64" i="39"/>
  <c r="AW64" i="38"/>
  <c r="AW64" i="39"/>
  <c r="AX64" i="38"/>
  <c r="AX64" i="39"/>
  <c r="AY64" i="38"/>
  <c r="AY64" i="39"/>
  <c r="AZ64" i="38"/>
  <c r="AZ64" i="39"/>
  <c r="BA64" i="38"/>
  <c r="BA64" i="39"/>
  <c r="AP64" i="37"/>
  <c r="AO64" i="38"/>
  <c r="AO64" i="39"/>
  <c r="DB64" i="37"/>
  <c r="FP64" i="37"/>
  <c r="AQ64" i="37"/>
  <c r="DC64" i="37"/>
  <c r="FQ64" i="37"/>
  <c r="AR64" i="37"/>
  <c r="DD64" i="37"/>
  <c r="FR64" i="37"/>
  <c r="AS64" i="37"/>
  <c r="DE64" i="37"/>
  <c r="FS64" i="37"/>
  <c r="AT64" i="37"/>
  <c r="DF64" i="37"/>
  <c r="FT64" i="37"/>
  <c r="AU64" i="37"/>
  <c r="DH64" i="37"/>
  <c r="DG64" i="37"/>
  <c r="FU64" i="37"/>
  <c r="AV64" i="37"/>
  <c r="IC64" i="37"/>
  <c r="II64" i="37"/>
  <c r="AW64" i="37"/>
  <c r="DI64" i="37"/>
  <c r="FW64" i="37"/>
  <c r="ID64" i="37"/>
  <c r="IJ64" i="37"/>
  <c r="AX64" i="37"/>
  <c r="DJ64" i="37"/>
  <c r="FX64" i="37"/>
  <c r="IE64" i="37"/>
  <c r="IK64" i="37"/>
  <c r="AY64" i="37"/>
  <c r="DK64" i="37"/>
  <c r="FY64" i="37"/>
  <c r="IF64" i="37"/>
  <c r="IL64" i="37"/>
  <c r="AZ64" i="37"/>
  <c r="DL64" i="37"/>
  <c r="FZ64" i="37"/>
  <c r="IG64" i="37"/>
  <c r="IM64" i="37"/>
  <c r="BA64" i="37"/>
  <c r="DN64" i="37"/>
  <c r="DM64" i="37"/>
  <c r="GA64" i="37"/>
  <c r="IH64" i="37"/>
  <c r="IN64" i="37"/>
  <c r="BB64" i="37"/>
  <c r="BC64" i="39"/>
  <c r="BD64" i="39"/>
  <c r="BE64" i="39"/>
  <c r="BF64" i="39"/>
  <c r="BG64" i="39"/>
  <c r="BH64" i="39"/>
  <c r="BI64" i="39"/>
  <c r="BJ64" i="39"/>
  <c r="BK64" i="39"/>
  <c r="BL64" i="39"/>
  <c r="BM64" i="39"/>
  <c r="BN64" i="39"/>
  <c r="LB64" i="37"/>
  <c r="BC64" i="37"/>
  <c r="BB64" i="39"/>
  <c r="DO64" i="37"/>
  <c r="GC64" i="37"/>
  <c r="LC64" i="37"/>
  <c r="BD64" i="37"/>
  <c r="DP64" i="37"/>
  <c r="GD64" i="37"/>
  <c r="LD64" i="37"/>
  <c r="BE64" i="37"/>
  <c r="DQ64" i="37"/>
  <c r="GE64" i="37"/>
  <c r="LE64" i="37"/>
  <c r="BF64" i="37"/>
  <c r="DR64" i="37"/>
  <c r="GF64" i="37"/>
  <c r="LF64" i="37"/>
  <c r="BG64" i="37"/>
  <c r="DS64" i="37"/>
  <c r="GG64" i="37"/>
  <c r="LG64" i="37"/>
  <c r="BH64" i="37"/>
  <c r="DU64" i="37"/>
  <c r="DT64" i="37"/>
  <c r="GH64" i="37"/>
  <c r="LH64" i="37"/>
  <c r="BI64" i="37"/>
  <c r="IP64" i="37"/>
  <c r="IV64" i="37"/>
  <c r="LI64" i="37"/>
  <c r="BJ64" i="37"/>
  <c r="DV64" i="37"/>
  <c r="GJ64" i="37"/>
  <c r="IQ64" i="37"/>
  <c r="IW64" i="37"/>
  <c r="LJ64" i="37"/>
  <c r="BK64" i="37"/>
  <c r="DW64" i="37"/>
  <c r="GK64" i="37"/>
  <c r="IR64" i="37"/>
  <c r="IX64" i="37"/>
  <c r="LK64" i="37"/>
  <c r="BL64" i="37"/>
  <c r="DX64" i="37"/>
  <c r="GL64" i="37"/>
  <c r="IS64" i="37"/>
  <c r="IY64" i="37"/>
  <c r="LL64" i="37"/>
  <c r="BM64" i="37"/>
  <c r="DY64" i="37"/>
  <c r="GM64" i="37"/>
  <c r="IT64" i="37"/>
  <c r="IZ64" i="37"/>
  <c r="LM64" i="37"/>
  <c r="BN64" i="37"/>
  <c r="EA64" i="37"/>
  <c r="DZ64" i="37"/>
  <c r="GN64" i="37"/>
  <c r="IU64" i="37"/>
  <c r="JA64" i="37"/>
  <c r="LN64" i="37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AB65" i="37"/>
  <c r="C65" i="38"/>
  <c r="AC65" i="39"/>
  <c r="D65" i="38"/>
  <c r="AD65" i="39"/>
  <c r="E65" i="38"/>
  <c r="AE65" i="39"/>
  <c r="F65" i="38"/>
  <c r="AF65" i="39"/>
  <c r="G65" i="38"/>
  <c r="AG65" i="39"/>
  <c r="H65" i="38"/>
  <c r="AH65" i="39"/>
  <c r="I65" i="38"/>
  <c r="AI65" i="39"/>
  <c r="J65" i="38"/>
  <c r="AJ65" i="39"/>
  <c r="K65" i="38"/>
  <c r="AK65" i="39"/>
  <c r="L65" i="38"/>
  <c r="AL65" i="39"/>
  <c r="M65" i="38"/>
  <c r="AM65" i="39"/>
  <c r="N65" i="38"/>
  <c r="AN65" i="39"/>
  <c r="KB65" i="37"/>
  <c r="AC65" i="37"/>
  <c r="B65" i="38"/>
  <c r="AB65" i="39"/>
  <c r="CO65" i="37"/>
  <c r="FC65" i="37"/>
  <c r="KC65" i="37"/>
  <c r="AD65" i="37"/>
  <c r="CP65" i="37"/>
  <c r="FD65" i="37"/>
  <c r="KD65" i="37"/>
  <c r="AE65" i="37"/>
  <c r="CQ65" i="37"/>
  <c r="FE65" i="37"/>
  <c r="KE65" i="37"/>
  <c r="AF65" i="37"/>
  <c r="CR65" i="37"/>
  <c r="FF65" i="37"/>
  <c r="KF65" i="37"/>
  <c r="AG65" i="37"/>
  <c r="CS65" i="37"/>
  <c r="FG65" i="37"/>
  <c r="KG65" i="37"/>
  <c r="AH65" i="37"/>
  <c r="CU65" i="37"/>
  <c r="CT65" i="37"/>
  <c r="FH65" i="37"/>
  <c r="KH65" i="37"/>
  <c r="AI65" i="37"/>
  <c r="HP65" i="37"/>
  <c r="HV65" i="37"/>
  <c r="KI65" i="37"/>
  <c r="AJ65" i="37"/>
  <c r="CV65" i="37"/>
  <c r="FJ65" i="37"/>
  <c r="HQ65" i="37"/>
  <c r="HW65" i="37"/>
  <c r="KJ65" i="37"/>
  <c r="AK65" i="37"/>
  <c r="CW65" i="37"/>
  <c r="FK65" i="37"/>
  <c r="HR65" i="37"/>
  <c r="HX65" i="37"/>
  <c r="KK65" i="37"/>
  <c r="AL65" i="37"/>
  <c r="CX65" i="37"/>
  <c r="FL65" i="37"/>
  <c r="HS65" i="37"/>
  <c r="HY65" i="37"/>
  <c r="KL65" i="37"/>
  <c r="AM65" i="37"/>
  <c r="CY65" i="37"/>
  <c r="FM65" i="37"/>
  <c r="HT65" i="37"/>
  <c r="HZ65" i="37"/>
  <c r="KM65" i="37"/>
  <c r="AN65" i="37"/>
  <c r="DA65" i="37"/>
  <c r="CZ65" i="37"/>
  <c r="FN65" i="37"/>
  <c r="HU65" i="37"/>
  <c r="IA65" i="37"/>
  <c r="KN65" i="37"/>
  <c r="B65" i="37"/>
  <c r="O65" i="38"/>
  <c r="AB65" i="38"/>
  <c r="P65" i="38"/>
  <c r="AC65" i="38"/>
  <c r="BC65" i="38"/>
  <c r="DE65" i="2"/>
  <c r="C65" i="39"/>
  <c r="Q65" i="38"/>
  <c r="AD65" i="38"/>
  <c r="BD65" i="38"/>
  <c r="D65" i="39"/>
  <c r="R65" i="38"/>
  <c r="AE65" i="38"/>
  <c r="BE65" i="38"/>
  <c r="E65" i="39"/>
  <c r="S65" i="38"/>
  <c r="AF65" i="38"/>
  <c r="BF65" i="38"/>
  <c r="F65" i="39"/>
  <c r="T65" i="38"/>
  <c r="AG65" i="38"/>
  <c r="BG65" i="38"/>
  <c r="G65" i="39"/>
  <c r="U65" i="38"/>
  <c r="AH65" i="38"/>
  <c r="BH65" i="38"/>
  <c r="H65" i="39"/>
  <c r="V65" i="38"/>
  <c r="AI65" i="38"/>
  <c r="BI65" i="38"/>
  <c r="I65" i="39"/>
  <c r="W65" i="38"/>
  <c r="AJ65" i="38"/>
  <c r="BJ65" i="38"/>
  <c r="J65" i="39"/>
  <c r="X65" i="38"/>
  <c r="AK65" i="38"/>
  <c r="BK65" i="38"/>
  <c r="K65" i="39"/>
  <c r="Y65" i="38"/>
  <c r="AL65" i="38"/>
  <c r="BL65" i="38"/>
  <c r="L65" i="39"/>
  <c r="Z65" i="38"/>
  <c r="AM65" i="38"/>
  <c r="BM65" i="38"/>
  <c r="M65" i="39"/>
  <c r="AA65" i="38"/>
  <c r="AN65" i="38"/>
  <c r="BN65" i="38"/>
  <c r="N65" i="39"/>
  <c r="JB65" i="37"/>
  <c r="C65" i="37"/>
  <c r="BB65" i="38"/>
  <c r="B65" i="39"/>
  <c r="BO65" i="37"/>
  <c r="EC65" i="37"/>
  <c r="JC65" i="37"/>
  <c r="D65" i="37"/>
  <c r="BP65" i="37"/>
  <c r="ED65" i="37"/>
  <c r="JD65" i="37"/>
  <c r="E65" i="37"/>
  <c r="BQ65" i="37"/>
  <c r="EE65" i="37"/>
  <c r="JE65" i="37"/>
  <c r="F65" i="37"/>
  <c r="BR65" i="37"/>
  <c r="EF65" i="37"/>
  <c r="JF65" i="37"/>
  <c r="G65" i="37"/>
  <c r="BS65" i="37"/>
  <c r="EG65" i="37"/>
  <c r="JG65" i="37"/>
  <c r="H65" i="37"/>
  <c r="BU65" i="37"/>
  <c r="BT65" i="37"/>
  <c r="EH65" i="37"/>
  <c r="JH65" i="37"/>
  <c r="I65" i="37"/>
  <c r="GP65" i="37"/>
  <c r="GV65" i="37"/>
  <c r="JI65" i="37"/>
  <c r="J65" i="37"/>
  <c r="BV65" i="37"/>
  <c r="EJ65" i="37"/>
  <c r="GQ65" i="37"/>
  <c r="GW65" i="37"/>
  <c r="JJ65" i="37"/>
  <c r="K65" i="37"/>
  <c r="BW65" i="37"/>
  <c r="EK65" i="37"/>
  <c r="GR65" i="37"/>
  <c r="GX65" i="37"/>
  <c r="JK65" i="37"/>
  <c r="L65" i="37"/>
  <c r="BX65" i="37"/>
  <c r="EL65" i="37"/>
  <c r="GS65" i="37"/>
  <c r="GY65" i="37"/>
  <c r="JL65" i="37"/>
  <c r="M65" i="37"/>
  <c r="BY65" i="37"/>
  <c r="EM65" i="37"/>
  <c r="GT65" i="37"/>
  <c r="GZ65" i="37"/>
  <c r="JM65" i="37"/>
  <c r="N65" i="37"/>
  <c r="CA65" i="37"/>
  <c r="BZ65" i="37"/>
  <c r="EN65" i="37"/>
  <c r="GU65" i="37"/>
  <c r="HA65" i="37"/>
  <c r="JN65" i="37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BP66" i="2"/>
  <c r="O65" i="37"/>
  <c r="BQ65" i="2"/>
  <c r="DC65" i="2"/>
  <c r="DD65" i="2"/>
  <c r="P65" i="39"/>
  <c r="Q65" i="39"/>
  <c r="R65" i="39"/>
  <c r="S65" i="39"/>
  <c r="T65" i="39"/>
  <c r="U65" i="39"/>
  <c r="V65" i="39"/>
  <c r="W65" i="39"/>
  <c r="X65" i="39"/>
  <c r="Y65" i="39"/>
  <c r="Z65" i="39"/>
  <c r="AA65" i="39"/>
  <c r="JO65" i="37"/>
  <c r="P65" i="37"/>
  <c r="O65" i="39"/>
  <c r="CB65" i="37"/>
  <c r="EP65" i="37"/>
  <c r="JP65" i="37"/>
  <c r="Q65" i="37"/>
  <c r="CC65" i="37"/>
  <c r="EQ65" i="37"/>
  <c r="JQ65" i="37"/>
  <c r="R65" i="37"/>
  <c r="CD65" i="37"/>
  <c r="ER65" i="37"/>
  <c r="JR65" i="37"/>
  <c r="S65" i="37"/>
  <c r="CE65" i="37"/>
  <c r="ES65" i="37"/>
  <c r="JS65" i="37"/>
  <c r="T65" i="37"/>
  <c r="CF65" i="37"/>
  <c r="ET65" i="37"/>
  <c r="JT65" i="37"/>
  <c r="U65" i="37"/>
  <c r="CH65" i="37"/>
  <c r="CG65" i="37"/>
  <c r="EU65" i="37"/>
  <c r="JU65" i="37"/>
  <c r="V65" i="37"/>
  <c r="HC65" i="37"/>
  <c r="HI65" i="37"/>
  <c r="JV65" i="37"/>
  <c r="W65" i="37"/>
  <c r="CI65" i="37"/>
  <c r="EW65" i="37"/>
  <c r="HD65" i="37"/>
  <c r="HJ65" i="37"/>
  <c r="JW65" i="37"/>
  <c r="X65" i="37"/>
  <c r="CJ65" i="37"/>
  <c r="EX65" i="37"/>
  <c r="HE65" i="37"/>
  <c r="HK65" i="37"/>
  <c r="JX65" i="37"/>
  <c r="Y65" i="37"/>
  <c r="CK65" i="37"/>
  <c r="EY65" i="37"/>
  <c r="HF65" i="37"/>
  <c r="HL65" i="37"/>
  <c r="JY65" i="37"/>
  <c r="Z65" i="37"/>
  <c r="CL65" i="37"/>
  <c r="EZ65" i="37"/>
  <c r="HG65" i="37"/>
  <c r="HM65" i="37"/>
  <c r="JZ65" i="37"/>
  <c r="AA65" i="37"/>
  <c r="CN65" i="37"/>
  <c r="CM65" i="37"/>
  <c r="FA65" i="37"/>
  <c r="HH65" i="37"/>
  <c r="HN65" i="37"/>
  <c r="KA65" i="37"/>
  <c r="AO65" i="37"/>
  <c r="AP65" i="38"/>
  <c r="AP65" i="39"/>
  <c r="AQ65" i="38"/>
  <c r="AQ65" i="39"/>
  <c r="AR65" i="38"/>
  <c r="AR65" i="39"/>
  <c r="AS65" i="38"/>
  <c r="AS65" i="39"/>
  <c r="AT65" i="38"/>
  <c r="AT65" i="39"/>
  <c r="AU65" i="38"/>
  <c r="AU65" i="39"/>
  <c r="AV65" i="38"/>
  <c r="AV65" i="39"/>
  <c r="AW65" i="38"/>
  <c r="AW65" i="39"/>
  <c r="AX65" i="38"/>
  <c r="AX65" i="39"/>
  <c r="AY65" i="38"/>
  <c r="AY65" i="39"/>
  <c r="AZ65" i="38"/>
  <c r="AZ65" i="39"/>
  <c r="BA65" i="38"/>
  <c r="BA65" i="39"/>
  <c r="AP65" i="37"/>
  <c r="AO65" i="38"/>
  <c r="AO65" i="39"/>
  <c r="DB65" i="37"/>
  <c r="FP65" i="37"/>
  <c r="AQ65" i="37"/>
  <c r="DC65" i="37"/>
  <c r="FQ65" i="37"/>
  <c r="AR65" i="37"/>
  <c r="DD65" i="37"/>
  <c r="FR65" i="37"/>
  <c r="AS65" i="37"/>
  <c r="DE65" i="37"/>
  <c r="FS65" i="37"/>
  <c r="AT65" i="37"/>
  <c r="DF65" i="37"/>
  <c r="FT65" i="37"/>
  <c r="AU65" i="37"/>
  <c r="DH65" i="37"/>
  <c r="DG65" i="37"/>
  <c r="FU65" i="37"/>
  <c r="AV65" i="37"/>
  <c r="IC65" i="37"/>
  <c r="II65" i="37"/>
  <c r="AW65" i="37"/>
  <c r="DI65" i="37"/>
  <c r="FW65" i="37"/>
  <c r="ID65" i="37"/>
  <c r="IJ65" i="37"/>
  <c r="AX65" i="37"/>
  <c r="DJ65" i="37"/>
  <c r="FX65" i="37"/>
  <c r="IE65" i="37"/>
  <c r="IK65" i="37"/>
  <c r="AY65" i="37"/>
  <c r="DK65" i="37"/>
  <c r="FY65" i="37"/>
  <c r="IF65" i="37"/>
  <c r="IL65" i="37"/>
  <c r="AZ65" i="37"/>
  <c r="DL65" i="37"/>
  <c r="FZ65" i="37"/>
  <c r="IG65" i="37"/>
  <c r="IM65" i="37"/>
  <c r="BA65" i="37"/>
  <c r="DN65" i="37"/>
  <c r="DM65" i="37"/>
  <c r="GA65" i="37"/>
  <c r="IH65" i="37"/>
  <c r="IN65" i="37"/>
  <c r="BB65" i="37"/>
  <c r="BC65" i="39"/>
  <c r="BD65" i="39"/>
  <c r="BE65" i="39"/>
  <c r="BF65" i="39"/>
  <c r="BG65" i="39"/>
  <c r="BH65" i="39"/>
  <c r="BI65" i="39"/>
  <c r="BJ65" i="39"/>
  <c r="BK65" i="39"/>
  <c r="BL65" i="39"/>
  <c r="BM65" i="39"/>
  <c r="BN65" i="39"/>
  <c r="LB65" i="37"/>
  <c r="BC65" i="37"/>
  <c r="BB65" i="39"/>
  <c r="DO65" i="37"/>
  <c r="GC65" i="37"/>
  <c r="LC65" i="37"/>
  <c r="BD65" i="37"/>
  <c r="DP65" i="37"/>
  <c r="GD65" i="37"/>
  <c r="LD65" i="37"/>
  <c r="BE65" i="37"/>
  <c r="DQ65" i="37"/>
  <c r="GE65" i="37"/>
  <c r="LE65" i="37"/>
  <c r="BF65" i="37"/>
  <c r="DR65" i="37"/>
  <c r="GF65" i="37"/>
  <c r="LF65" i="37"/>
  <c r="BG65" i="37"/>
  <c r="DS65" i="37"/>
  <c r="GG65" i="37"/>
  <c r="LG65" i="37"/>
  <c r="BH65" i="37"/>
  <c r="DU65" i="37"/>
  <c r="DT65" i="37"/>
  <c r="GH65" i="37"/>
  <c r="LH65" i="37"/>
  <c r="BI65" i="37"/>
  <c r="IP65" i="37"/>
  <c r="IV65" i="37"/>
  <c r="LI65" i="37"/>
  <c r="BJ65" i="37"/>
  <c r="DV65" i="37"/>
  <c r="GJ65" i="37"/>
  <c r="IQ65" i="37"/>
  <c r="IW65" i="37"/>
  <c r="LJ65" i="37"/>
  <c r="BK65" i="37"/>
  <c r="DW65" i="37"/>
  <c r="GK65" i="37"/>
  <c r="IR65" i="37"/>
  <c r="IX65" i="37"/>
  <c r="LK65" i="37"/>
  <c r="BL65" i="37"/>
  <c r="DX65" i="37"/>
  <c r="GL65" i="37"/>
  <c r="IS65" i="37"/>
  <c r="IY65" i="37"/>
  <c r="LL65" i="37"/>
  <c r="BM65" i="37"/>
  <c r="DY65" i="37"/>
  <c r="GM65" i="37"/>
  <c r="IT65" i="37"/>
  <c r="IZ65" i="37"/>
  <c r="LM65" i="37"/>
  <c r="BN65" i="37"/>
  <c r="EA65" i="37"/>
  <c r="DZ65" i="37"/>
  <c r="GN65" i="37"/>
  <c r="IU65" i="37"/>
  <c r="JA65" i="37"/>
  <c r="LN65" i="37"/>
  <c r="AB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AB66" i="37"/>
  <c r="C66" i="38"/>
  <c r="AC66" i="39"/>
  <c r="D66" i="38"/>
  <c r="AD66" i="39"/>
  <c r="E66" i="38"/>
  <c r="AE66" i="39"/>
  <c r="F66" i="38"/>
  <c r="AF66" i="39"/>
  <c r="G66" i="38"/>
  <c r="AG66" i="39"/>
  <c r="H66" i="38"/>
  <c r="AH66" i="39"/>
  <c r="I66" i="38"/>
  <c r="AI66" i="39"/>
  <c r="J66" i="38"/>
  <c r="AJ66" i="39"/>
  <c r="K66" i="38"/>
  <c r="AK66" i="39"/>
  <c r="L66" i="38"/>
  <c r="AL66" i="39"/>
  <c r="M66" i="38"/>
  <c r="AM66" i="39"/>
  <c r="N66" i="38"/>
  <c r="AN66" i="39"/>
  <c r="KB66" i="37"/>
  <c r="AC66" i="37"/>
  <c r="B66" i="38"/>
  <c r="AB66" i="39"/>
  <c r="CO66" i="37"/>
  <c r="FC66" i="37"/>
  <c r="KC66" i="37"/>
  <c r="AD66" i="37"/>
  <c r="CP66" i="37"/>
  <c r="FD66" i="37"/>
  <c r="KD66" i="37"/>
  <c r="AE66" i="37"/>
  <c r="CQ66" i="37"/>
  <c r="FE66" i="37"/>
  <c r="KE66" i="37"/>
  <c r="AF66" i="37"/>
  <c r="CR66" i="37"/>
  <c r="FF66" i="37"/>
  <c r="KF66" i="37"/>
  <c r="AG66" i="37"/>
  <c r="CS66" i="37"/>
  <c r="FG66" i="37"/>
  <c r="KG66" i="37"/>
  <c r="AH66" i="37"/>
  <c r="CU66" i="37"/>
  <c r="CT66" i="37"/>
  <c r="FH66" i="37"/>
  <c r="KH66" i="37"/>
  <c r="AI66" i="37"/>
  <c r="HP66" i="37"/>
  <c r="HV66" i="37"/>
  <c r="KI66" i="37"/>
  <c r="AJ66" i="37"/>
  <c r="CV66" i="37"/>
  <c r="FJ66" i="37"/>
  <c r="HQ66" i="37"/>
  <c r="HW66" i="37"/>
  <c r="KJ66" i="37"/>
  <c r="AK66" i="37"/>
  <c r="CW66" i="37"/>
  <c r="FK66" i="37"/>
  <c r="HR66" i="37"/>
  <c r="HX66" i="37"/>
  <c r="KK66" i="37"/>
  <c r="AL66" i="37"/>
  <c r="CX66" i="37"/>
  <c r="FL66" i="37"/>
  <c r="HS66" i="37"/>
  <c r="HY66" i="37"/>
  <c r="KL66" i="37"/>
  <c r="AM66" i="37"/>
  <c r="CY66" i="37"/>
  <c r="FM66" i="37"/>
  <c r="HT66" i="37"/>
  <c r="HZ66" i="37"/>
  <c r="KM66" i="37"/>
  <c r="AN66" i="37"/>
  <c r="DA66" i="37"/>
  <c r="CZ66" i="37"/>
  <c r="FN66" i="37"/>
  <c r="HU66" i="37"/>
  <c r="IA66" i="37"/>
  <c r="KN66" i="37"/>
  <c r="B66" i="37"/>
  <c r="O66" i="38"/>
  <c r="AB66" i="38"/>
  <c r="P66" i="38"/>
  <c r="AC66" i="38"/>
  <c r="BC66" i="38"/>
  <c r="DE66" i="2"/>
  <c r="C66" i="39"/>
  <c r="Q66" i="38"/>
  <c r="AD66" i="38"/>
  <c r="BD66" i="38"/>
  <c r="D66" i="39"/>
  <c r="R66" i="38"/>
  <c r="AE66" i="38"/>
  <c r="BE66" i="38"/>
  <c r="E66" i="39"/>
  <c r="S66" i="38"/>
  <c r="AF66" i="38"/>
  <c r="BF66" i="38"/>
  <c r="F66" i="39"/>
  <c r="T66" i="38"/>
  <c r="AG66" i="38"/>
  <c r="BG66" i="38"/>
  <c r="G66" i="39"/>
  <c r="U66" i="38"/>
  <c r="AH66" i="38"/>
  <c r="BH66" i="38"/>
  <c r="H66" i="39"/>
  <c r="V66" i="38"/>
  <c r="AI66" i="38"/>
  <c r="BI66" i="38"/>
  <c r="I66" i="39"/>
  <c r="W66" i="38"/>
  <c r="AJ66" i="38"/>
  <c r="BJ66" i="38"/>
  <c r="J66" i="39"/>
  <c r="X66" i="38"/>
  <c r="AK66" i="38"/>
  <c r="BK66" i="38"/>
  <c r="K66" i="39"/>
  <c r="Y66" i="38"/>
  <c r="AL66" i="38"/>
  <c r="BL66" i="38"/>
  <c r="L66" i="39"/>
  <c r="Z66" i="38"/>
  <c r="AM66" i="38"/>
  <c r="BM66" i="38"/>
  <c r="M66" i="39"/>
  <c r="AA66" i="38"/>
  <c r="AN66" i="38"/>
  <c r="BN66" i="38"/>
  <c r="N66" i="39"/>
  <c r="JB66" i="37"/>
  <c r="C66" i="37"/>
  <c r="BB66" i="38"/>
  <c r="B66" i="39"/>
  <c r="BO66" i="37"/>
  <c r="EC66" i="37"/>
  <c r="JC66" i="37"/>
  <c r="D66" i="37"/>
  <c r="BP66" i="37"/>
  <c r="ED66" i="37"/>
  <c r="JD66" i="37"/>
  <c r="E66" i="37"/>
  <c r="BQ66" i="37"/>
  <c r="EE66" i="37"/>
  <c r="JE66" i="37"/>
  <c r="F66" i="37"/>
  <c r="BR66" i="37"/>
  <c r="EF66" i="37"/>
  <c r="JF66" i="37"/>
  <c r="G66" i="37"/>
  <c r="BS66" i="37"/>
  <c r="EG66" i="37"/>
  <c r="JG66" i="37"/>
  <c r="H66" i="37"/>
  <c r="BU66" i="37"/>
  <c r="BT66" i="37"/>
  <c r="EH66" i="37"/>
  <c r="JH66" i="37"/>
  <c r="I66" i="37"/>
  <c r="GP66" i="37"/>
  <c r="GV66" i="37"/>
  <c r="JI66" i="37"/>
  <c r="J66" i="37"/>
  <c r="BV66" i="37"/>
  <c r="EJ66" i="37"/>
  <c r="GQ66" i="37"/>
  <c r="GW66" i="37"/>
  <c r="JJ66" i="37"/>
  <c r="K66" i="37"/>
  <c r="BW66" i="37"/>
  <c r="EK66" i="37"/>
  <c r="GR66" i="37"/>
  <c r="GX66" i="37"/>
  <c r="JK66" i="37"/>
  <c r="L66" i="37"/>
  <c r="BX66" i="37"/>
  <c r="EL66" i="37"/>
  <c r="GS66" i="37"/>
  <c r="GY66" i="37"/>
  <c r="JL66" i="37"/>
  <c r="M66" i="37"/>
  <c r="BY66" i="37"/>
  <c r="EM66" i="37"/>
  <c r="GT66" i="37"/>
  <c r="GZ66" i="37"/>
  <c r="JM66" i="37"/>
  <c r="N66" i="37"/>
  <c r="CA66" i="37"/>
  <c r="BZ66" i="37"/>
  <c r="EN66" i="37"/>
  <c r="GU66" i="37"/>
  <c r="HA66" i="37"/>
  <c r="JN66" i="37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BP67" i="2"/>
  <c r="O66" i="37"/>
  <c r="BQ66" i="2"/>
  <c r="DC66" i="2"/>
  <c r="DD66" i="2"/>
  <c r="P66" i="39"/>
  <c r="Q66" i="39"/>
  <c r="R66" i="39"/>
  <c r="S66" i="39"/>
  <c r="T66" i="39"/>
  <c r="U66" i="39"/>
  <c r="V66" i="39"/>
  <c r="W66" i="39"/>
  <c r="X66" i="39"/>
  <c r="Y66" i="39"/>
  <c r="Z66" i="39"/>
  <c r="AA66" i="39"/>
  <c r="JO66" i="37"/>
  <c r="P66" i="37"/>
  <c r="O66" i="39"/>
  <c r="CB66" i="37"/>
  <c r="EP66" i="37"/>
  <c r="JP66" i="37"/>
  <c r="Q66" i="37"/>
  <c r="CC66" i="37"/>
  <c r="EQ66" i="37"/>
  <c r="JQ66" i="37"/>
  <c r="R66" i="37"/>
  <c r="CD66" i="37"/>
  <c r="ER66" i="37"/>
  <c r="JR66" i="37"/>
  <c r="S66" i="37"/>
  <c r="CE66" i="37"/>
  <c r="ES66" i="37"/>
  <c r="JS66" i="37"/>
  <c r="T66" i="37"/>
  <c r="CF66" i="37"/>
  <c r="ET66" i="37"/>
  <c r="JT66" i="37"/>
  <c r="U66" i="37"/>
  <c r="CH66" i="37"/>
  <c r="CG66" i="37"/>
  <c r="EU66" i="37"/>
  <c r="JU66" i="37"/>
  <c r="V66" i="37"/>
  <c r="HC66" i="37"/>
  <c r="HI66" i="37"/>
  <c r="JV66" i="37"/>
  <c r="W66" i="37"/>
  <c r="CI66" i="37"/>
  <c r="EW66" i="37"/>
  <c r="HD66" i="37"/>
  <c r="HJ66" i="37"/>
  <c r="JW66" i="37"/>
  <c r="X66" i="37"/>
  <c r="CJ66" i="37"/>
  <c r="EX66" i="37"/>
  <c r="HE66" i="37"/>
  <c r="HK66" i="37"/>
  <c r="JX66" i="37"/>
  <c r="Y66" i="37"/>
  <c r="CK66" i="37"/>
  <c r="EY66" i="37"/>
  <c r="HF66" i="37"/>
  <c r="HL66" i="37"/>
  <c r="JY66" i="37"/>
  <c r="Z66" i="37"/>
  <c r="CL66" i="37"/>
  <c r="EZ66" i="37"/>
  <c r="HG66" i="37"/>
  <c r="HM66" i="37"/>
  <c r="JZ66" i="37"/>
  <c r="AA66" i="37"/>
  <c r="CN66" i="37"/>
  <c r="CM66" i="37"/>
  <c r="FA66" i="37"/>
  <c r="HH66" i="37"/>
  <c r="HN66" i="37"/>
  <c r="KA66" i="37"/>
  <c r="AO66" i="37"/>
  <c r="AP66" i="38"/>
  <c r="AP66" i="39"/>
  <c r="AQ66" i="38"/>
  <c r="AQ66" i="39"/>
  <c r="AR66" i="38"/>
  <c r="AR66" i="39"/>
  <c r="AS66" i="38"/>
  <c r="AS66" i="39"/>
  <c r="AT66" i="38"/>
  <c r="AT66" i="39"/>
  <c r="AU66" i="38"/>
  <c r="AU66" i="39"/>
  <c r="AV66" i="38"/>
  <c r="AV66" i="39"/>
  <c r="AW66" i="38"/>
  <c r="AW66" i="39"/>
  <c r="AX66" i="38"/>
  <c r="AX66" i="39"/>
  <c r="AY66" i="38"/>
  <c r="AY66" i="39"/>
  <c r="AZ66" i="38"/>
  <c r="AZ66" i="39"/>
  <c r="BA66" i="38"/>
  <c r="BA66" i="39"/>
  <c r="AP66" i="37"/>
  <c r="AO66" i="38"/>
  <c r="AO66" i="39"/>
  <c r="DB66" i="37"/>
  <c r="FP66" i="37"/>
  <c r="AQ66" i="37"/>
  <c r="DC66" i="37"/>
  <c r="FQ66" i="37"/>
  <c r="AR66" i="37"/>
  <c r="DD66" i="37"/>
  <c r="FR66" i="37"/>
  <c r="AS66" i="37"/>
  <c r="DE66" i="37"/>
  <c r="FS66" i="37"/>
  <c r="AT66" i="37"/>
  <c r="DF66" i="37"/>
  <c r="FT66" i="37"/>
  <c r="AU66" i="37"/>
  <c r="DH66" i="37"/>
  <c r="DG66" i="37"/>
  <c r="FU66" i="37"/>
  <c r="AV66" i="37"/>
  <c r="IC66" i="37"/>
  <c r="II66" i="37"/>
  <c r="AW66" i="37"/>
  <c r="DI66" i="37"/>
  <c r="FW66" i="37"/>
  <c r="ID66" i="37"/>
  <c r="IJ66" i="37"/>
  <c r="AX66" i="37"/>
  <c r="DJ66" i="37"/>
  <c r="FX66" i="37"/>
  <c r="IE66" i="37"/>
  <c r="IK66" i="37"/>
  <c r="AY66" i="37"/>
  <c r="DK66" i="37"/>
  <c r="FY66" i="37"/>
  <c r="IF66" i="37"/>
  <c r="IL66" i="37"/>
  <c r="AZ66" i="37"/>
  <c r="DL66" i="37"/>
  <c r="FZ66" i="37"/>
  <c r="IG66" i="37"/>
  <c r="IM66" i="37"/>
  <c r="BA66" i="37"/>
  <c r="DN66" i="37"/>
  <c r="DM66" i="37"/>
  <c r="GA66" i="37"/>
  <c r="IH66" i="37"/>
  <c r="IN66" i="37"/>
  <c r="BB66" i="37"/>
  <c r="BC66" i="39"/>
  <c r="BD66" i="39"/>
  <c r="BE66" i="39"/>
  <c r="BF66" i="39"/>
  <c r="BG66" i="39"/>
  <c r="BH66" i="39"/>
  <c r="BI66" i="39"/>
  <c r="BJ66" i="39"/>
  <c r="BK66" i="39"/>
  <c r="BL66" i="39"/>
  <c r="BM66" i="39"/>
  <c r="BN66" i="39"/>
  <c r="LB66" i="37"/>
  <c r="BC66" i="37"/>
  <c r="BB66" i="39"/>
  <c r="DO66" i="37"/>
  <c r="GC66" i="37"/>
  <c r="LC66" i="37"/>
  <c r="BD66" i="37"/>
  <c r="DP66" i="37"/>
  <c r="GD66" i="37"/>
  <c r="LD66" i="37"/>
  <c r="BE66" i="37"/>
  <c r="DQ66" i="37"/>
  <c r="GE66" i="37"/>
  <c r="LE66" i="37"/>
  <c r="BF66" i="37"/>
  <c r="DR66" i="37"/>
  <c r="GF66" i="37"/>
  <c r="LF66" i="37"/>
  <c r="BG66" i="37"/>
  <c r="DS66" i="37"/>
  <c r="GG66" i="37"/>
  <c r="LG66" i="37"/>
  <c r="BH66" i="37"/>
  <c r="DU66" i="37"/>
  <c r="DT66" i="37"/>
  <c r="GH66" i="37"/>
  <c r="LH66" i="37"/>
  <c r="BI66" i="37"/>
  <c r="IP66" i="37"/>
  <c r="IV66" i="37"/>
  <c r="LI66" i="37"/>
  <c r="BJ66" i="37"/>
  <c r="DV66" i="37"/>
  <c r="GJ66" i="37"/>
  <c r="IQ66" i="37"/>
  <c r="IW66" i="37"/>
  <c r="LJ66" i="37"/>
  <c r="BK66" i="37"/>
  <c r="DW66" i="37"/>
  <c r="GK66" i="37"/>
  <c r="IR66" i="37"/>
  <c r="IX66" i="37"/>
  <c r="LK66" i="37"/>
  <c r="BL66" i="37"/>
  <c r="DX66" i="37"/>
  <c r="GL66" i="37"/>
  <c r="IS66" i="37"/>
  <c r="IY66" i="37"/>
  <c r="LL66" i="37"/>
  <c r="BM66" i="37"/>
  <c r="DY66" i="37"/>
  <c r="GM66" i="37"/>
  <c r="IT66" i="37"/>
  <c r="IZ66" i="37"/>
  <c r="LM66" i="37"/>
  <c r="BN66" i="37"/>
  <c r="EA66" i="37"/>
  <c r="DZ66" i="37"/>
  <c r="GN66" i="37"/>
  <c r="IU66" i="37"/>
  <c r="JA66" i="37"/>
  <c r="LN66" i="37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AB67" i="37"/>
  <c r="C67" i="38"/>
  <c r="AC67" i="39"/>
  <c r="D67" i="38"/>
  <c r="AD67" i="39"/>
  <c r="E67" i="38"/>
  <c r="AE67" i="39"/>
  <c r="F67" i="38"/>
  <c r="AF67" i="39"/>
  <c r="G67" i="38"/>
  <c r="AG67" i="39"/>
  <c r="H67" i="38"/>
  <c r="AH67" i="39"/>
  <c r="I67" i="38"/>
  <c r="AI67" i="39"/>
  <c r="J67" i="38"/>
  <c r="AJ67" i="39"/>
  <c r="K67" i="38"/>
  <c r="AK67" i="39"/>
  <c r="L67" i="38"/>
  <c r="AL67" i="39"/>
  <c r="M67" i="38"/>
  <c r="AM67" i="39"/>
  <c r="N67" i="38"/>
  <c r="AN67" i="39"/>
  <c r="KB67" i="37"/>
  <c r="AC67" i="37"/>
  <c r="B67" i="38"/>
  <c r="AB67" i="39"/>
  <c r="CO67" i="37"/>
  <c r="FC67" i="37"/>
  <c r="KC67" i="37"/>
  <c r="AD67" i="37"/>
  <c r="CP67" i="37"/>
  <c r="FD67" i="37"/>
  <c r="KD67" i="37"/>
  <c r="AE67" i="37"/>
  <c r="CQ67" i="37"/>
  <c r="FE67" i="37"/>
  <c r="KE67" i="37"/>
  <c r="AF67" i="37"/>
  <c r="CR67" i="37"/>
  <c r="FF67" i="37"/>
  <c r="KF67" i="37"/>
  <c r="AG67" i="37"/>
  <c r="CS67" i="37"/>
  <c r="FG67" i="37"/>
  <c r="KG67" i="37"/>
  <c r="AH67" i="37"/>
  <c r="CU67" i="37"/>
  <c r="CT67" i="37"/>
  <c r="FH67" i="37"/>
  <c r="KH67" i="37"/>
  <c r="AI67" i="37"/>
  <c r="HP67" i="37"/>
  <c r="HV67" i="37"/>
  <c r="KI67" i="37"/>
  <c r="AJ67" i="37"/>
  <c r="CV67" i="37"/>
  <c r="FJ67" i="37"/>
  <c r="HQ67" i="37"/>
  <c r="HW67" i="37"/>
  <c r="KJ67" i="37"/>
  <c r="AK67" i="37"/>
  <c r="CW67" i="37"/>
  <c r="FK67" i="37"/>
  <c r="HR67" i="37"/>
  <c r="HX67" i="37"/>
  <c r="KK67" i="37"/>
  <c r="AL67" i="37"/>
  <c r="CX67" i="37"/>
  <c r="FL67" i="37"/>
  <c r="HS67" i="37"/>
  <c r="HY67" i="37"/>
  <c r="KL67" i="37"/>
  <c r="AM67" i="37"/>
  <c r="CY67" i="37"/>
  <c r="FM67" i="37"/>
  <c r="HT67" i="37"/>
  <c r="HZ67" i="37"/>
  <c r="KM67" i="37"/>
  <c r="AN67" i="37"/>
  <c r="DA67" i="37"/>
  <c r="CZ67" i="37"/>
  <c r="FN67" i="37"/>
  <c r="HU67" i="37"/>
  <c r="IA67" i="37"/>
  <c r="KN67" i="37"/>
  <c r="B67" i="37"/>
  <c r="O67" i="38"/>
  <c r="AB67" i="38"/>
  <c r="P67" i="38"/>
  <c r="AC67" i="38"/>
  <c r="BC67" i="38"/>
  <c r="DE67" i="2"/>
  <c r="C67" i="39"/>
  <c r="Q67" i="38"/>
  <c r="AD67" i="38"/>
  <c r="BD67" i="38"/>
  <c r="D67" i="39"/>
  <c r="R67" i="38"/>
  <c r="AE67" i="38"/>
  <c r="BE67" i="38"/>
  <c r="E67" i="39"/>
  <c r="S67" i="38"/>
  <c r="AF67" i="38"/>
  <c r="BF67" i="38"/>
  <c r="F67" i="39"/>
  <c r="T67" i="38"/>
  <c r="AG67" i="38"/>
  <c r="BG67" i="38"/>
  <c r="G67" i="39"/>
  <c r="U67" i="38"/>
  <c r="AH67" i="38"/>
  <c r="BH67" i="38"/>
  <c r="H67" i="39"/>
  <c r="V67" i="38"/>
  <c r="AI67" i="38"/>
  <c r="BI67" i="38"/>
  <c r="I67" i="39"/>
  <c r="W67" i="38"/>
  <c r="AJ67" i="38"/>
  <c r="BJ67" i="38"/>
  <c r="J67" i="39"/>
  <c r="X67" i="38"/>
  <c r="AK67" i="38"/>
  <c r="BK67" i="38"/>
  <c r="K67" i="39"/>
  <c r="Y67" i="38"/>
  <c r="AL67" i="38"/>
  <c r="BL67" i="38"/>
  <c r="L67" i="39"/>
  <c r="Z67" i="38"/>
  <c r="AM67" i="38"/>
  <c r="BM67" i="38"/>
  <c r="M67" i="39"/>
  <c r="AA67" i="38"/>
  <c r="AN67" i="38"/>
  <c r="BN67" i="38"/>
  <c r="N67" i="39"/>
  <c r="JB67" i="37"/>
  <c r="C67" i="37"/>
  <c r="BB67" i="38"/>
  <c r="B67" i="39"/>
  <c r="BO67" i="37"/>
  <c r="EC67" i="37"/>
  <c r="JC67" i="37"/>
  <c r="D67" i="37"/>
  <c r="BP67" i="37"/>
  <c r="ED67" i="37"/>
  <c r="JD67" i="37"/>
  <c r="E67" i="37"/>
  <c r="BQ67" i="37"/>
  <c r="EE67" i="37"/>
  <c r="JE67" i="37"/>
  <c r="F67" i="37"/>
  <c r="BR67" i="37"/>
  <c r="EF67" i="37"/>
  <c r="JF67" i="37"/>
  <c r="G67" i="37"/>
  <c r="BS67" i="37"/>
  <c r="EG67" i="37"/>
  <c r="JG67" i="37"/>
  <c r="H67" i="37"/>
  <c r="BU67" i="37"/>
  <c r="BT67" i="37"/>
  <c r="EH67" i="37"/>
  <c r="JH67" i="37"/>
  <c r="I67" i="37"/>
  <c r="GP67" i="37"/>
  <c r="GV67" i="37"/>
  <c r="JI67" i="37"/>
  <c r="J67" i="37"/>
  <c r="BV67" i="37"/>
  <c r="EJ67" i="37"/>
  <c r="GQ67" i="37"/>
  <c r="GW67" i="37"/>
  <c r="JJ67" i="37"/>
  <c r="K67" i="37"/>
  <c r="BW67" i="37"/>
  <c r="EK67" i="37"/>
  <c r="GR67" i="37"/>
  <c r="GX67" i="37"/>
  <c r="JK67" i="37"/>
  <c r="L67" i="37"/>
  <c r="BX67" i="37"/>
  <c r="EL67" i="37"/>
  <c r="GS67" i="37"/>
  <c r="GY67" i="37"/>
  <c r="JL67" i="37"/>
  <c r="M67" i="37"/>
  <c r="BY67" i="37"/>
  <c r="EM67" i="37"/>
  <c r="GT67" i="37"/>
  <c r="GZ67" i="37"/>
  <c r="JM67" i="37"/>
  <c r="N67" i="37"/>
  <c r="CA67" i="37"/>
  <c r="BZ67" i="37"/>
  <c r="EN67" i="37"/>
  <c r="GU67" i="37"/>
  <c r="HA67" i="37"/>
  <c r="JN67" i="37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BP68" i="2"/>
  <c r="O67" i="37"/>
  <c r="BQ67" i="2"/>
  <c r="DC67" i="2"/>
  <c r="DD67" i="2"/>
  <c r="P67" i="39"/>
  <c r="Q67" i="39"/>
  <c r="R67" i="39"/>
  <c r="S67" i="39"/>
  <c r="T67" i="39"/>
  <c r="U67" i="39"/>
  <c r="V67" i="39"/>
  <c r="W67" i="39"/>
  <c r="X67" i="39"/>
  <c r="Y67" i="39"/>
  <c r="Z67" i="39"/>
  <c r="AA67" i="39"/>
  <c r="JO67" i="37"/>
  <c r="P67" i="37"/>
  <c r="O67" i="39"/>
  <c r="CB67" i="37"/>
  <c r="EP67" i="37"/>
  <c r="JP67" i="37"/>
  <c r="Q67" i="37"/>
  <c r="CC67" i="37"/>
  <c r="EQ67" i="37"/>
  <c r="JQ67" i="37"/>
  <c r="R67" i="37"/>
  <c r="CD67" i="37"/>
  <c r="ER67" i="37"/>
  <c r="JR67" i="37"/>
  <c r="S67" i="37"/>
  <c r="CE67" i="37"/>
  <c r="ES67" i="37"/>
  <c r="JS67" i="37"/>
  <c r="T67" i="37"/>
  <c r="CF67" i="37"/>
  <c r="ET67" i="37"/>
  <c r="JT67" i="37"/>
  <c r="U67" i="37"/>
  <c r="CH67" i="37"/>
  <c r="CG67" i="37"/>
  <c r="EU67" i="37"/>
  <c r="JU67" i="37"/>
  <c r="V67" i="37"/>
  <c r="HC67" i="37"/>
  <c r="HI67" i="37"/>
  <c r="JV67" i="37"/>
  <c r="W67" i="37"/>
  <c r="CI67" i="37"/>
  <c r="EW67" i="37"/>
  <c r="HD67" i="37"/>
  <c r="HJ67" i="37"/>
  <c r="JW67" i="37"/>
  <c r="X67" i="37"/>
  <c r="CJ67" i="37"/>
  <c r="EX67" i="37"/>
  <c r="HE67" i="37"/>
  <c r="HK67" i="37"/>
  <c r="JX67" i="37"/>
  <c r="Y67" i="37"/>
  <c r="CK67" i="37"/>
  <c r="EY67" i="37"/>
  <c r="HF67" i="37"/>
  <c r="HL67" i="37"/>
  <c r="JY67" i="37"/>
  <c r="Z67" i="37"/>
  <c r="CL67" i="37"/>
  <c r="EZ67" i="37"/>
  <c r="HG67" i="37"/>
  <c r="HM67" i="37"/>
  <c r="JZ67" i="37"/>
  <c r="AA67" i="37"/>
  <c r="CN67" i="37"/>
  <c r="CM67" i="37"/>
  <c r="FA67" i="37"/>
  <c r="HH67" i="37"/>
  <c r="HN67" i="37"/>
  <c r="KA67" i="37"/>
  <c r="AO67" i="37"/>
  <c r="AP67" i="38"/>
  <c r="AP67" i="39"/>
  <c r="AQ67" i="38"/>
  <c r="AQ67" i="39"/>
  <c r="AR67" i="38"/>
  <c r="AR67" i="39"/>
  <c r="AS67" i="38"/>
  <c r="AS67" i="39"/>
  <c r="AT67" i="38"/>
  <c r="AT67" i="39"/>
  <c r="AU67" i="38"/>
  <c r="AU67" i="39"/>
  <c r="AV67" i="38"/>
  <c r="AV67" i="39"/>
  <c r="AW67" i="38"/>
  <c r="AW67" i="39"/>
  <c r="AX67" i="38"/>
  <c r="AX67" i="39"/>
  <c r="AY67" i="38"/>
  <c r="AY67" i="39"/>
  <c r="AZ67" i="38"/>
  <c r="AZ67" i="39"/>
  <c r="BA67" i="38"/>
  <c r="BA67" i="39"/>
  <c r="AP67" i="37"/>
  <c r="AO67" i="38"/>
  <c r="AO67" i="39"/>
  <c r="DB67" i="37"/>
  <c r="FP67" i="37"/>
  <c r="AQ67" i="37"/>
  <c r="DC67" i="37"/>
  <c r="FQ67" i="37"/>
  <c r="AR67" i="37"/>
  <c r="DD67" i="37"/>
  <c r="FR67" i="37"/>
  <c r="AS67" i="37"/>
  <c r="DE67" i="37"/>
  <c r="FS67" i="37"/>
  <c r="AT67" i="37"/>
  <c r="DF67" i="37"/>
  <c r="FT67" i="37"/>
  <c r="AU67" i="37"/>
  <c r="DH67" i="37"/>
  <c r="DG67" i="37"/>
  <c r="FU67" i="37"/>
  <c r="AV67" i="37"/>
  <c r="IC67" i="37"/>
  <c r="II67" i="37"/>
  <c r="AW67" i="37"/>
  <c r="DI67" i="37"/>
  <c r="FW67" i="37"/>
  <c r="ID67" i="37"/>
  <c r="IJ67" i="37"/>
  <c r="AX67" i="37"/>
  <c r="DJ67" i="37"/>
  <c r="FX67" i="37"/>
  <c r="IE67" i="37"/>
  <c r="IK67" i="37"/>
  <c r="AY67" i="37"/>
  <c r="DK67" i="37"/>
  <c r="FY67" i="37"/>
  <c r="IF67" i="37"/>
  <c r="IL67" i="37"/>
  <c r="AZ67" i="37"/>
  <c r="DL67" i="37"/>
  <c r="FZ67" i="37"/>
  <c r="IG67" i="37"/>
  <c r="IM67" i="37"/>
  <c r="BA67" i="37"/>
  <c r="DN67" i="37"/>
  <c r="DM67" i="37"/>
  <c r="GA67" i="37"/>
  <c r="IH67" i="37"/>
  <c r="IN67" i="37"/>
  <c r="BB67" i="37"/>
  <c r="BC67" i="39"/>
  <c r="BD67" i="39"/>
  <c r="BE67" i="39"/>
  <c r="BF67" i="39"/>
  <c r="BG67" i="39"/>
  <c r="BH67" i="39"/>
  <c r="BI67" i="39"/>
  <c r="BJ67" i="39"/>
  <c r="BK67" i="39"/>
  <c r="BL67" i="39"/>
  <c r="BM67" i="39"/>
  <c r="BN67" i="39"/>
  <c r="LB67" i="37"/>
  <c r="BC67" i="37"/>
  <c r="BB67" i="39"/>
  <c r="DO67" i="37"/>
  <c r="GC67" i="37"/>
  <c r="LC67" i="37"/>
  <c r="BD67" i="37"/>
  <c r="DP67" i="37"/>
  <c r="GD67" i="37"/>
  <c r="LD67" i="37"/>
  <c r="BE67" i="37"/>
  <c r="DQ67" i="37"/>
  <c r="GE67" i="37"/>
  <c r="LE67" i="37"/>
  <c r="BF67" i="37"/>
  <c r="DR67" i="37"/>
  <c r="GF67" i="37"/>
  <c r="LF67" i="37"/>
  <c r="BG67" i="37"/>
  <c r="DS67" i="37"/>
  <c r="GG67" i="37"/>
  <c r="LG67" i="37"/>
  <c r="BH67" i="37"/>
  <c r="DU67" i="37"/>
  <c r="DT67" i="37"/>
  <c r="GH67" i="37"/>
  <c r="LH67" i="37"/>
  <c r="BI67" i="37"/>
  <c r="IP67" i="37"/>
  <c r="IV67" i="37"/>
  <c r="LI67" i="37"/>
  <c r="BJ67" i="37"/>
  <c r="DV67" i="37"/>
  <c r="GJ67" i="37"/>
  <c r="IQ67" i="37"/>
  <c r="IW67" i="37"/>
  <c r="LJ67" i="37"/>
  <c r="BK67" i="37"/>
  <c r="DW67" i="37"/>
  <c r="GK67" i="37"/>
  <c r="IR67" i="37"/>
  <c r="IX67" i="37"/>
  <c r="LK67" i="37"/>
  <c r="BL67" i="37"/>
  <c r="DX67" i="37"/>
  <c r="GL67" i="37"/>
  <c r="IS67" i="37"/>
  <c r="IY67" i="37"/>
  <c r="LL67" i="37"/>
  <c r="BM67" i="37"/>
  <c r="DY67" i="37"/>
  <c r="GM67" i="37"/>
  <c r="IT67" i="37"/>
  <c r="IZ67" i="37"/>
  <c r="LM67" i="37"/>
  <c r="BN67" i="37"/>
  <c r="EA67" i="37"/>
  <c r="DZ67" i="37"/>
  <c r="GN67" i="37"/>
  <c r="IU67" i="37"/>
  <c r="JA67" i="37"/>
  <c r="LN67" i="37"/>
  <c r="AB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AB68" i="37"/>
  <c r="C68" i="38"/>
  <c r="AC68" i="39"/>
  <c r="D68" i="38"/>
  <c r="AD68" i="39"/>
  <c r="E68" i="38"/>
  <c r="AE68" i="39"/>
  <c r="F68" i="38"/>
  <c r="AF68" i="39"/>
  <c r="G68" i="38"/>
  <c r="AG68" i="39"/>
  <c r="H68" i="38"/>
  <c r="AH68" i="39"/>
  <c r="I68" i="38"/>
  <c r="AI68" i="39"/>
  <c r="J68" i="38"/>
  <c r="AJ68" i="39"/>
  <c r="K68" i="38"/>
  <c r="AK68" i="39"/>
  <c r="L68" i="38"/>
  <c r="AL68" i="39"/>
  <c r="M68" i="38"/>
  <c r="AM68" i="39"/>
  <c r="N68" i="38"/>
  <c r="AN68" i="39"/>
  <c r="KB68" i="37"/>
  <c r="AC68" i="37"/>
  <c r="B68" i="38"/>
  <c r="AB68" i="39"/>
  <c r="CO68" i="37"/>
  <c r="FC68" i="37"/>
  <c r="KC68" i="37"/>
  <c r="AD68" i="37"/>
  <c r="CP68" i="37"/>
  <c r="FD68" i="37"/>
  <c r="KD68" i="37"/>
  <c r="AE68" i="37"/>
  <c r="CQ68" i="37"/>
  <c r="FE68" i="37"/>
  <c r="KE68" i="37"/>
  <c r="AF68" i="37"/>
  <c r="CR68" i="37"/>
  <c r="FF68" i="37"/>
  <c r="KF68" i="37"/>
  <c r="AG68" i="37"/>
  <c r="CS68" i="37"/>
  <c r="FG68" i="37"/>
  <c r="KG68" i="37"/>
  <c r="AH68" i="37"/>
  <c r="CU68" i="37"/>
  <c r="CT68" i="37"/>
  <c r="FH68" i="37"/>
  <c r="KH68" i="37"/>
  <c r="AI68" i="37"/>
  <c r="HP68" i="37"/>
  <c r="HV68" i="37"/>
  <c r="KI68" i="37"/>
  <c r="AJ68" i="37"/>
  <c r="CV68" i="37"/>
  <c r="FJ68" i="37"/>
  <c r="HQ68" i="37"/>
  <c r="HW68" i="37"/>
  <c r="KJ68" i="37"/>
  <c r="AK68" i="37"/>
  <c r="CW68" i="37"/>
  <c r="FK68" i="37"/>
  <c r="HR68" i="37"/>
  <c r="HX68" i="37"/>
  <c r="KK68" i="37"/>
  <c r="AL68" i="37"/>
  <c r="CX68" i="37"/>
  <c r="FL68" i="37"/>
  <c r="HS68" i="37"/>
  <c r="HY68" i="37"/>
  <c r="KL68" i="37"/>
  <c r="AM68" i="37"/>
  <c r="CY68" i="37"/>
  <c r="FM68" i="37"/>
  <c r="HT68" i="37"/>
  <c r="HZ68" i="37"/>
  <c r="KM68" i="37"/>
  <c r="AN68" i="37"/>
  <c r="DA68" i="37"/>
  <c r="CZ68" i="37"/>
  <c r="FN68" i="37"/>
  <c r="HU68" i="37"/>
  <c r="IA68" i="37"/>
  <c r="KN68" i="37"/>
  <c r="B68" i="37"/>
  <c r="O68" i="38"/>
  <c r="AB68" i="38"/>
  <c r="P68" i="38"/>
  <c r="AC68" i="38"/>
  <c r="BC68" i="38"/>
  <c r="DE68" i="2"/>
  <c r="C68" i="39"/>
  <c r="Q68" i="38"/>
  <c r="AD68" i="38"/>
  <c r="BD68" i="38"/>
  <c r="D68" i="39"/>
  <c r="R68" i="38"/>
  <c r="AE68" i="38"/>
  <c r="BE68" i="38"/>
  <c r="E68" i="39"/>
  <c r="S68" i="38"/>
  <c r="AF68" i="38"/>
  <c r="BF68" i="38"/>
  <c r="F68" i="39"/>
  <c r="T68" i="38"/>
  <c r="AG68" i="38"/>
  <c r="BG68" i="38"/>
  <c r="G68" i="39"/>
  <c r="U68" i="38"/>
  <c r="AH68" i="38"/>
  <c r="BH68" i="38"/>
  <c r="H68" i="39"/>
  <c r="V68" i="38"/>
  <c r="AI68" i="38"/>
  <c r="BI68" i="38"/>
  <c r="I68" i="39"/>
  <c r="W68" i="38"/>
  <c r="AJ68" i="38"/>
  <c r="BJ68" i="38"/>
  <c r="J68" i="39"/>
  <c r="X68" i="38"/>
  <c r="AK68" i="38"/>
  <c r="BK68" i="38"/>
  <c r="K68" i="39"/>
  <c r="Y68" i="38"/>
  <c r="AL68" i="38"/>
  <c r="BL68" i="38"/>
  <c r="L68" i="39"/>
  <c r="Z68" i="38"/>
  <c r="AM68" i="38"/>
  <c r="BM68" i="38"/>
  <c r="M68" i="39"/>
  <c r="AA68" i="38"/>
  <c r="AN68" i="38"/>
  <c r="BN68" i="38"/>
  <c r="N68" i="39"/>
  <c r="JB68" i="37"/>
  <c r="C68" i="37"/>
  <c r="BB68" i="38"/>
  <c r="B68" i="39"/>
  <c r="BO68" i="37"/>
  <c r="EC68" i="37"/>
  <c r="JC68" i="37"/>
  <c r="D68" i="37"/>
  <c r="BP68" i="37"/>
  <c r="ED68" i="37"/>
  <c r="JD68" i="37"/>
  <c r="E68" i="37"/>
  <c r="BQ68" i="37"/>
  <c r="EE68" i="37"/>
  <c r="JE68" i="37"/>
  <c r="F68" i="37"/>
  <c r="BR68" i="37"/>
  <c r="EF68" i="37"/>
  <c r="JF68" i="37"/>
  <c r="G68" i="37"/>
  <c r="BS68" i="37"/>
  <c r="EG68" i="37"/>
  <c r="JG68" i="37"/>
  <c r="H68" i="37"/>
  <c r="BU68" i="37"/>
  <c r="BT68" i="37"/>
  <c r="EH68" i="37"/>
  <c r="JH68" i="37"/>
  <c r="I68" i="37"/>
  <c r="GP68" i="37"/>
  <c r="GV68" i="37"/>
  <c r="JI68" i="37"/>
  <c r="J68" i="37"/>
  <c r="BV68" i="37"/>
  <c r="EJ68" i="37"/>
  <c r="GQ68" i="37"/>
  <c r="GW68" i="37"/>
  <c r="JJ68" i="37"/>
  <c r="K68" i="37"/>
  <c r="BW68" i="37"/>
  <c r="EK68" i="37"/>
  <c r="GR68" i="37"/>
  <c r="GX68" i="37"/>
  <c r="JK68" i="37"/>
  <c r="L68" i="37"/>
  <c r="BX68" i="37"/>
  <c r="EL68" i="37"/>
  <c r="GS68" i="37"/>
  <c r="GY68" i="37"/>
  <c r="JL68" i="37"/>
  <c r="M68" i="37"/>
  <c r="BY68" i="37"/>
  <c r="EM68" i="37"/>
  <c r="GT68" i="37"/>
  <c r="GZ68" i="37"/>
  <c r="JM68" i="37"/>
  <c r="N68" i="37"/>
  <c r="CA68" i="37"/>
  <c r="BZ68" i="37"/>
  <c r="EN68" i="37"/>
  <c r="GU68" i="37"/>
  <c r="HA68" i="37"/>
  <c r="JN68" i="37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BP69" i="2"/>
  <c r="O68" i="37"/>
  <c r="BQ68" i="2"/>
  <c r="DC68" i="2"/>
  <c r="DD68" i="2"/>
  <c r="P68" i="39"/>
  <c r="Q68" i="39"/>
  <c r="R68" i="39"/>
  <c r="S68" i="39"/>
  <c r="T68" i="39"/>
  <c r="U68" i="39"/>
  <c r="V68" i="39"/>
  <c r="W68" i="39"/>
  <c r="X68" i="39"/>
  <c r="Y68" i="39"/>
  <c r="Z68" i="39"/>
  <c r="AA68" i="39"/>
  <c r="JO68" i="37"/>
  <c r="P68" i="37"/>
  <c r="O68" i="39"/>
  <c r="CB68" i="37"/>
  <c r="EP68" i="37"/>
  <c r="JP68" i="37"/>
  <c r="Q68" i="37"/>
  <c r="CC68" i="37"/>
  <c r="EQ68" i="37"/>
  <c r="JQ68" i="37"/>
  <c r="R68" i="37"/>
  <c r="CD68" i="37"/>
  <c r="ER68" i="37"/>
  <c r="JR68" i="37"/>
  <c r="S68" i="37"/>
  <c r="CE68" i="37"/>
  <c r="ES68" i="37"/>
  <c r="JS68" i="37"/>
  <c r="T68" i="37"/>
  <c r="CF68" i="37"/>
  <c r="ET68" i="37"/>
  <c r="JT68" i="37"/>
  <c r="U68" i="37"/>
  <c r="CH68" i="37"/>
  <c r="CG68" i="37"/>
  <c r="EU68" i="37"/>
  <c r="JU68" i="37"/>
  <c r="V68" i="37"/>
  <c r="HC68" i="37"/>
  <c r="HI68" i="37"/>
  <c r="JV68" i="37"/>
  <c r="W68" i="37"/>
  <c r="CI68" i="37"/>
  <c r="EW68" i="37"/>
  <c r="HD68" i="37"/>
  <c r="HJ68" i="37"/>
  <c r="JW68" i="37"/>
  <c r="X68" i="37"/>
  <c r="CJ68" i="37"/>
  <c r="EX68" i="37"/>
  <c r="HE68" i="37"/>
  <c r="HK68" i="37"/>
  <c r="JX68" i="37"/>
  <c r="Y68" i="37"/>
  <c r="CK68" i="37"/>
  <c r="EY68" i="37"/>
  <c r="HF68" i="37"/>
  <c r="HL68" i="37"/>
  <c r="JY68" i="37"/>
  <c r="Z68" i="37"/>
  <c r="CL68" i="37"/>
  <c r="EZ68" i="37"/>
  <c r="HG68" i="37"/>
  <c r="HM68" i="37"/>
  <c r="JZ68" i="37"/>
  <c r="AA68" i="37"/>
  <c r="CN68" i="37"/>
  <c r="CM68" i="37"/>
  <c r="FA68" i="37"/>
  <c r="HH68" i="37"/>
  <c r="HN68" i="37"/>
  <c r="KA68" i="37"/>
  <c r="AO68" i="37"/>
  <c r="AP68" i="38"/>
  <c r="AP68" i="39"/>
  <c r="AQ68" i="38"/>
  <c r="AQ68" i="39"/>
  <c r="AR68" i="38"/>
  <c r="AR68" i="39"/>
  <c r="AS68" i="38"/>
  <c r="AS68" i="39"/>
  <c r="AT68" i="38"/>
  <c r="AT68" i="39"/>
  <c r="AU68" i="38"/>
  <c r="AU68" i="39"/>
  <c r="AV68" i="38"/>
  <c r="AV68" i="39"/>
  <c r="AW68" i="38"/>
  <c r="AW68" i="39"/>
  <c r="AX68" i="38"/>
  <c r="AX68" i="39"/>
  <c r="AY68" i="38"/>
  <c r="AY68" i="39"/>
  <c r="AZ68" i="38"/>
  <c r="AZ68" i="39"/>
  <c r="BA68" i="38"/>
  <c r="BA68" i="39"/>
  <c r="AP68" i="37"/>
  <c r="AO68" i="38"/>
  <c r="AO68" i="39"/>
  <c r="DB68" i="37"/>
  <c r="FP68" i="37"/>
  <c r="AQ68" i="37"/>
  <c r="DC68" i="37"/>
  <c r="FQ68" i="37"/>
  <c r="AR68" i="37"/>
  <c r="DD68" i="37"/>
  <c r="FR68" i="37"/>
  <c r="AS68" i="37"/>
  <c r="DE68" i="37"/>
  <c r="FS68" i="37"/>
  <c r="AT68" i="37"/>
  <c r="DF68" i="37"/>
  <c r="FT68" i="37"/>
  <c r="AU68" i="37"/>
  <c r="DH68" i="37"/>
  <c r="DG68" i="37"/>
  <c r="FU68" i="37"/>
  <c r="AV68" i="37"/>
  <c r="IC68" i="37"/>
  <c r="II68" i="37"/>
  <c r="AW68" i="37"/>
  <c r="DI68" i="37"/>
  <c r="FW68" i="37"/>
  <c r="ID68" i="37"/>
  <c r="IJ68" i="37"/>
  <c r="AX68" i="37"/>
  <c r="DJ68" i="37"/>
  <c r="FX68" i="37"/>
  <c r="IE68" i="37"/>
  <c r="IK68" i="37"/>
  <c r="AY68" i="37"/>
  <c r="DK68" i="37"/>
  <c r="FY68" i="37"/>
  <c r="IF68" i="37"/>
  <c r="IL68" i="37"/>
  <c r="AZ68" i="37"/>
  <c r="DL68" i="37"/>
  <c r="FZ68" i="37"/>
  <c r="IG68" i="37"/>
  <c r="IM68" i="37"/>
  <c r="BA68" i="37"/>
  <c r="DN68" i="37"/>
  <c r="DM68" i="37"/>
  <c r="GA68" i="37"/>
  <c r="IH68" i="37"/>
  <c r="IN68" i="37"/>
  <c r="BB68" i="37"/>
  <c r="BC68" i="39"/>
  <c r="BD68" i="39"/>
  <c r="BE68" i="39"/>
  <c r="BF68" i="39"/>
  <c r="BG68" i="39"/>
  <c r="BH68" i="39"/>
  <c r="BI68" i="39"/>
  <c r="BJ68" i="39"/>
  <c r="BK68" i="39"/>
  <c r="BL68" i="39"/>
  <c r="BM68" i="39"/>
  <c r="BN68" i="39"/>
  <c r="LB68" i="37"/>
  <c r="BC68" i="37"/>
  <c r="BB68" i="39"/>
  <c r="DO68" i="37"/>
  <c r="GC68" i="37"/>
  <c r="LC68" i="37"/>
  <c r="BD68" i="37"/>
  <c r="DP68" i="37"/>
  <c r="GD68" i="37"/>
  <c r="LD68" i="37"/>
  <c r="BE68" i="37"/>
  <c r="DQ68" i="37"/>
  <c r="GE68" i="37"/>
  <c r="LE68" i="37"/>
  <c r="BF68" i="37"/>
  <c r="DR68" i="37"/>
  <c r="GF68" i="37"/>
  <c r="LF68" i="37"/>
  <c r="BG68" i="37"/>
  <c r="DS68" i="37"/>
  <c r="GG68" i="37"/>
  <c r="LG68" i="37"/>
  <c r="BH68" i="37"/>
  <c r="DU68" i="37"/>
  <c r="DT68" i="37"/>
  <c r="GH68" i="37"/>
  <c r="LH68" i="37"/>
  <c r="BI68" i="37"/>
  <c r="IP68" i="37"/>
  <c r="IV68" i="37"/>
  <c r="LI68" i="37"/>
  <c r="BJ68" i="37"/>
  <c r="DV68" i="37"/>
  <c r="GJ68" i="37"/>
  <c r="IQ68" i="37"/>
  <c r="IW68" i="37"/>
  <c r="LJ68" i="37"/>
  <c r="BK68" i="37"/>
  <c r="DW68" i="37"/>
  <c r="GK68" i="37"/>
  <c r="IR68" i="37"/>
  <c r="IX68" i="37"/>
  <c r="LK68" i="37"/>
  <c r="BL68" i="37"/>
  <c r="DX68" i="37"/>
  <c r="GL68" i="37"/>
  <c r="IS68" i="37"/>
  <c r="IY68" i="37"/>
  <c r="LL68" i="37"/>
  <c r="BM68" i="37"/>
  <c r="DY68" i="37"/>
  <c r="GM68" i="37"/>
  <c r="IT68" i="37"/>
  <c r="IZ68" i="37"/>
  <c r="LM68" i="37"/>
  <c r="BN68" i="37"/>
  <c r="EA68" i="37"/>
  <c r="DZ68" i="37"/>
  <c r="GN68" i="37"/>
  <c r="IU68" i="37"/>
  <c r="JA68" i="37"/>
  <c r="LN68" i="37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AB69" i="37"/>
  <c r="C69" i="38"/>
  <c r="AC69" i="39"/>
  <c r="D69" i="38"/>
  <c r="AD69" i="39"/>
  <c r="E69" i="38"/>
  <c r="AE69" i="39"/>
  <c r="F69" i="38"/>
  <c r="AF69" i="39"/>
  <c r="G69" i="38"/>
  <c r="AG69" i="39"/>
  <c r="H69" i="38"/>
  <c r="AH69" i="39"/>
  <c r="I69" i="38"/>
  <c r="AI69" i="39"/>
  <c r="J69" i="38"/>
  <c r="AJ69" i="39"/>
  <c r="K69" i="38"/>
  <c r="AK69" i="39"/>
  <c r="L69" i="38"/>
  <c r="AL69" i="39"/>
  <c r="M69" i="38"/>
  <c r="AM69" i="39"/>
  <c r="N69" i="38"/>
  <c r="AN69" i="39"/>
  <c r="KB69" i="37"/>
  <c r="AC69" i="37"/>
  <c r="B69" i="38"/>
  <c r="AB69" i="39"/>
  <c r="CO69" i="37"/>
  <c r="FC69" i="37"/>
  <c r="KC69" i="37"/>
  <c r="AD69" i="37"/>
  <c r="CP69" i="37"/>
  <c r="FD69" i="37"/>
  <c r="KD69" i="37"/>
  <c r="AE69" i="37"/>
  <c r="CQ69" i="37"/>
  <c r="FE69" i="37"/>
  <c r="KE69" i="37"/>
  <c r="AF69" i="37"/>
  <c r="CR69" i="37"/>
  <c r="FF69" i="37"/>
  <c r="KF69" i="37"/>
  <c r="AG69" i="37"/>
  <c r="CS69" i="37"/>
  <c r="FG69" i="37"/>
  <c r="KG69" i="37"/>
  <c r="AH69" i="37"/>
  <c r="CU69" i="37"/>
  <c r="CT69" i="37"/>
  <c r="FH69" i="37"/>
  <c r="KH69" i="37"/>
  <c r="AI69" i="37"/>
  <c r="HP69" i="37"/>
  <c r="HV69" i="37"/>
  <c r="KI69" i="37"/>
  <c r="AJ69" i="37"/>
  <c r="CV69" i="37"/>
  <c r="FJ69" i="37"/>
  <c r="HQ69" i="37"/>
  <c r="HW69" i="37"/>
  <c r="KJ69" i="37"/>
  <c r="AK69" i="37"/>
  <c r="CW69" i="37"/>
  <c r="FK69" i="37"/>
  <c r="HR69" i="37"/>
  <c r="HX69" i="37"/>
  <c r="KK69" i="37"/>
  <c r="AL69" i="37"/>
  <c r="CX69" i="37"/>
  <c r="FL69" i="37"/>
  <c r="HS69" i="37"/>
  <c r="HY69" i="37"/>
  <c r="KL69" i="37"/>
  <c r="AM69" i="37"/>
  <c r="CY69" i="37"/>
  <c r="FM69" i="37"/>
  <c r="HT69" i="37"/>
  <c r="HZ69" i="37"/>
  <c r="KM69" i="37"/>
  <c r="AN69" i="37"/>
  <c r="DA69" i="37"/>
  <c r="CZ69" i="37"/>
  <c r="FN69" i="37"/>
  <c r="HU69" i="37"/>
  <c r="IA69" i="37"/>
  <c r="KN69" i="37"/>
  <c r="B69" i="37"/>
  <c r="O69" i="38"/>
  <c r="AB69" i="38"/>
  <c r="P69" i="38"/>
  <c r="AC69" i="38"/>
  <c r="BC69" i="38"/>
  <c r="DE69" i="2"/>
  <c r="C69" i="39"/>
  <c r="Q69" i="38"/>
  <c r="AD69" i="38"/>
  <c r="BD69" i="38"/>
  <c r="D69" i="39"/>
  <c r="R69" i="38"/>
  <c r="AE69" i="38"/>
  <c r="BE69" i="38"/>
  <c r="E69" i="39"/>
  <c r="S69" i="38"/>
  <c r="AF69" i="38"/>
  <c r="BF69" i="38"/>
  <c r="F69" i="39"/>
  <c r="T69" i="38"/>
  <c r="AG69" i="38"/>
  <c r="BG69" i="38"/>
  <c r="G69" i="39"/>
  <c r="U69" i="38"/>
  <c r="AH69" i="38"/>
  <c r="BH69" i="38"/>
  <c r="H69" i="39"/>
  <c r="V69" i="38"/>
  <c r="AI69" i="38"/>
  <c r="BI69" i="38"/>
  <c r="I69" i="39"/>
  <c r="W69" i="38"/>
  <c r="AJ69" i="38"/>
  <c r="BJ69" i="38"/>
  <c r="J69" i="39"/>
  <c r="X69" i="38"/>
  <c r="AK69" i="38"/>
  <c r="BK69" i="38"/>
  <c r="K69" i="39"/>
  <c r="Y69" i="38"/>
  <c r="AL69" i="38"/>
  <c r="BL69" i="38"/>
  <c r="L69" i="39"/>
  <c r="Z69" i="38"/>
  <c r="AM69" i="38"/>
  <c r="BM69" i="38"/>
  <c r="M69" i="39"/>
  <c r="AA69" i="38"/>
  <c r="AN69" i="38"/>
  <c r="BN69" i="38"/>
  <c r="N69" i="39"/>
  <c r="JB69" i="37"/>
  <c r="C69" i="37"/>
  <c r="BB69" i="38"/>
  <c r="B69" i="39"/>
  <c r="BO69" i="37"/>
  <c r="EC69" i="37"/>
  <c r="JC69" i="37"/>
  <c r="D69" i="37"/>
  <c r="BP69" i="37"/>
  <c r="ED69" i="37"/>
  <c r="JD69" i="37"/>
  <c r="E69" i="37"/>
  <c r="BQ69" i="37"/>
  <c r="EE69" i="37"/>
  <c r="JE69" i="37"/>
  <c r="F69" i="37"/>
  <c r="BR69" i="37"/>
  <c r="EF69" i="37"/>
  <c r="JF69" i="37"/>
  <c r="G69" i="37"/>
  <c r="BS69" i="37"/>
  <c r="EG69" i="37"/>
  <c r="JG69" i="37"/>
  <c r="H69" i="37"/>
  <c r="BU69" i="37"/>
  <c r="BT69" i="37"/>
  <c r="EH69" i="37"/>
  <c r="JH69" i="37"/>
  <c r="I69" i="37"/>
  <c r="GP69" i="37"/>
  <c r="GV69" i="37"/>
  <c r="JI69" i="37"/>
  <c r="J69" i="37"/>
  <c r="BV69" i="37"/>
  <c r="EJ69" i="37"/>
  <c r="GQ69" i="37"/>
  <c r="GW69" i="37"/>
  <c r="JJ69" i="37"/>
  <c r="K69" i="37"/>
  <c r="BW69" i="37"/>
  <c r="EK69" i="37"/>
  <c r="GR69" i="37"/>
  <c r="GX69" i="37"/>
  <c r="JK69" i="37"/>
  <c r="L69" i="37"/>
  <c r="BX69" i="37"/>
  <c r="EL69" i="37"/>
  <c r="GS69" i="37"/>
  <c r="GY69" i="37"/>
  <c r="JL69" i="37"/>
  <c r="M69" i="37"/>
  <c r="BY69" i="37"/>
  <c r="EM69" i="37"/>
  <c r="GT69" i="37"/>
  <c r="GZ69" i="37"/>
  <c r="JM69" i="37"/>
  <c r="N69" i="37"/>
  <c r="CA69" i="37"/>
  <c r="BZ69" i="37"/>
  <c r="EN69" i="37"/>
  <c r="GU69" i="37"/>
  <c r="HA69" i="37"/>
  <c r="JN69" i="37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BP70" i="2"/>
  <c r="O69" i="37"/>
  <c r="BQ69" i="2"/>
  <c r="DC69" i="2"/>
  <c r="DD69" i="2"/>
  <c r="P69" i="39"/>
  <c r="Q69" i="39"/>
  <c r="R69" i="39"/>
  <c r="S69" i="39"/>
  <c r="T69" i="39"/>
  <c r="U69" i="39"/>
  <c r="V69" i="39"/>
  <c r="W69" i="39"/>
  <c r="X69" i="39"/>
  <c r="Y69" i="39"/>
  <c r="Z69" i="39"/>
  <c r="AA69" i="39"/>
  <c r="JO69" i="37"/>
  <c r="P69" i="37"/>
  <c r="O69" i="39"/>
  <c r="CB69" i="37"/>
  <c r="EP69" i="37"/>
  <c r="JP69" i="37"/>
  <c r="Q69" i="37"/>
  <c r="CC69" i="37"/>
  <c r="EQ69" i="37"/>
  <c r="JQ69" i="37"/>
  <c r="R69" i="37"/>
  <c r="CD69" i="37"/>
  <c r="ER69" i="37"/>
  <c r="JR69" i="37"/>
  <c r="S69" i="37"/>
  <c r="CE69" i="37"/>
  <c r="ES69" i="37"/>
  <c r="JS69" i="37"/>
  <c r="T69" i="37"/>
  <c r="CF69" i="37"/>
  <c r="ET69" i="37"/>
  <c r="JT69" i="37"/>
  <c r="U69" i="37"/>
  <c r="CH69" i="37"/>
  <c r="CG69" i="37"/>
  <c r="EU69" i="37"/>
  <c r="JU69" i="37"/>
  <c r="V69" i="37"/>
  <c r="HC69" i="37"/>
  <c r="HI69" i="37"/>
  <c r="JV69" i="37"/>
  <c r="W69" i="37"/>
  <c r="CI69" i="37"/>
  <c r="EW69" i="37"/>
  <c r="HD69" i="37"/>
  <c r="HJ69" i="37"/>
  <c r="JW69" i="37"/>
  <c r="X69" i="37"/>
  <c r="CJ69" i="37"/>
  <c r="EX69" i="37"/>
  <c r="HE69" i="37"/>
  <c r="HK69" i="37"/>
  <c r="JX69" i="37"/>
  <c r="Y69" i="37"/>
  <c r="CK69" i="37"/>
  <c r="EY69" i="37"/>
  <c r="HF69" i="37"/>
  <c r="HL69" i="37"/>
  <c r="JY69" i="37"/>
  <c r="Z69" i="37"/>
  <c r="CL69" i="37"/>
  <c r="EZ69" i="37"/>
  <c r="HG69" i="37"/>
  <c r="HM69" i="37"/>
  <c r="JZ69" i="37"/>
  <c r="AA69" i="37"/>
  <c r="CN69" i="37"/>
  <c r="CM69" i="37"/>
  <c r="FA69" i="37"/>
  <c r="HH69" i="37"/>
  <c r="HN69" i="37"/>
  <c r="KA69" i="37"/>
  <c r="AO69" i="37"/>
  <c r="AP69" i="38"/>
  <c r="AP69" i="39"/>
  <c r="AQ69" i="38"/>
  <c r="AQ69" i="39"/>
  <c r="AR69" i="38"/>
  <c r="AR69" i="39"/>
  <c r="AS69" i="38"/>
  <c r="AS69" i="39"/>
  <c r="AT69" i="38"/>
  <c r="AT69" i="39"/>
  <c r="AU69" i="38"/>
  <c r="AU69" i="39"/>
  <c r="AV69" i="38"/>
  <c r="AV69" i="39"/>
  <c r="AW69" i="38"/>
  <c r="AW69" i="39"/>
  <c r="AX69" i="38"/>
  <c r="AX69" i="39"/>
  <c r="AY69" i="38"/>
  <c r="AY69" i="39"/>
  <c r="AZ69" i="38"/>
  <c r="AZ69" i="39"/>
  <c r="BA69" i="38"/>
  <c r="BA69" i="39"/>
  <c r="AP69" i="37"/>
  <c r="AO69" i="38"/>
  <c r="AO69" i="39"/>
  <c r="DB69" i="37"/>
  <c r="FP69" i="37"/>
  <c r="AQ69" i="37"/>
  <c r="DC69" i="37"/>
  <c r="FQ69" i="37"/>
  <c r="AR69" i="37"/>
  <c r="DD69" i="37"/>
  <c r="FR69" i="37"/>
  <c r="AS69" i="37"/>
  <c r="DE69" i="37"/>
  <c r="FS69" i="37"/>
  <c r="AT69" i="37"/>
  <c r="DF69" i="37"/>
  <c r="FT69" i="37"/>
  <c r="AU69" i="37"/>
  <c r="DH69" i="37"/>
  <c r="DG69" i="37"/>
  <c r="FU69" i="37"/>
  <c r="AV69" i="37"/>
  <c r="IC69" i="37"/>
  <c r="II69" i="37"/>
  <c r="AW69" i="37"/>
  <c r="DI69" i="37"/>
  <c r="FW69" i="37"/>
  <c r="ID69" i="37"/>
  <c r="IJ69" i="37"/>
  <c r="AX69" i="37"/>
  <c r="DJ69" i="37"/>
  <c r="FX69" i="37"/>
  <c r="IE69" i="37"/>
  <c r="IK69" i="37"/>
  <c r="AY69" i="37"/>
  <c r="DK69" i="37"/>
  <c r="FY69" i="37"/>
  <c r="IF69" i="37"/>
  <c r="IL69" i="37"/>
  <c r="AZ69" i="37"/>
  <c r="DL69" i="37"/>
  <c r="FZ69" i="37"/>
  <c r="IG69" i="37"/>
  <c r="IM69" i="37"/>
  <c r="BA69" i="37"/>
  <c r="DN69" i="37"/>
  <c r="DM69" i="37"/>
  <c r="GA69" i="37"/>
  <c r="IH69" i="37"/>
  <c r="IN69" i="37"/>
  <c r="BB69" i="37"/>
  <c r="BC69" i="39"/>
  <c r="BD69" i="39"/>
  <c r="BE69" i="39"/>
  <c r="BF69" i="39"/>
  <c r="BG69" i="39"/>
  <c r="BH69" i="39"/>
  <c r="BI69" i="39"/>
  <c r="BJ69" i="39"/>
  <c r="BK69" i="39"/>
  <c r="BL69" i="39"/>
  <c r="BM69" i="39"/>
  <c r="BN69" i="39"/>
  <c r="LB69" i="37"/>
  <c r="BC69" i="37"/>
  <c r="BB69" i="39"/>
  <c r="DO69" i="37"/>
  <c r="GC69" i="37"/>
  <c r="LC69" i="37"/>
  <c r="BD69" i="37"/>
  <c r="DP69" i="37"/>
  <c r="GD69" i="37"/>
  <c r="LD69" i="37"/>
  <c r="BE69" i="37"/>
  <c r="DQ69" i="37"/>
  <c r="GE69" i="37"/>
  <c r="LE69" i="37"/>
  <c r="BF69" i="37"/>
  <c r="DR69" i="37"/>
  <c r="GF69" i="37"/>
  <c r="LF69" i="37"/>
  <c r="BG69" i="37"/>
  <c r="DS69" i="37"/>
  <c r="GG69" i="37"/>
  <c r="LG69" i="37"/>
  <c r="BH69" i="37"/>
  <c r="DU69" i="37"/>
  <c r="DT69" i="37"/>
  <c r="GH69" i="37"/>
  <c r="LH69" i="37"/>
  <c r="BI69" i="37"/>
  <c r="IP69" i="37"/>
  <c r="IV69" i="37"/>
  <c r="LI69" i="37"/>
  <c r="BJ69" i="37"/>
  <c r="DV69" i="37"/>
  <c r="GJ69" i="37"/>
  <c r="IQ69" i="37"/>
  <c r="IW69" i="37"/>
  <c r="LJ69" i="37"/>
  <c r="BK69" i="37"/>
  <c r="DW69" i="37"/>
  <c r="GK69" i="37"/>
  <c r="IR69" i="37"/>
  <c r="IX69" i="37"/>
  <c r="LK69" i="37"/>
  <c r="BL69" i="37"/>
  <c r="DX69" i="37"/>
  <c r="GL69" i="37"/>
  <c r="IS69" i="37"/>
  <c r="IY69" i="37"/>
  <c r="LL69" i="37"/>
  <c r="BM69" i="37"/>
  <c r="DY69" i="37"/>
  <c r="GM69" i="37"/>
  <c r="IT69" i="37"/>
  <c r="IZ69" i="37"/>
  <c r="LM69" i="37"/>
  <c r="BN69" i="37"/>
  <c r="EA69" i="37"/>
  <c r="DZ69" i="37"/>
  <c r="GN69" i="37"/>
  <c r="IU69" i="37"/>
  <c r="JA69" i="37"/>
  <c r="LN69" i="37"/>
  <c r="AB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AB70" i="37"/>
  <c r="C70" i="38"/>
  <c r="AC70" i="39"/>
  <c r="D70" i="38"/>
  <c r="AD70" i="39"/>
  <c r="E70" i="38"/>
  <c r="AE70" i="39"/>
  <c r="F70" i="38"/>
  <c r="AF70" i="39"/>
  <c r="G70" i="38"/>
  <c r="AG70" i="39"/>
  <c r="H70" i="38"/>
  <c r="AH70" i="39"/>
  <c r="I70" i="38"/>
  <c r="AI70" i="39"/>
  <c r="J70" i="38"/>
  <c r="AJ70" i="39"/>
  <c r="K70" i="38"/>
  <c r="AK70" i="39"/>
  <c r="L70" i="38"/>
  <c r="AL70" i="39"/>
  <c r="M70" i="38"/>
  <c r="AM70" i="39"/>
  <c r="N70" i="38"/>
  <c r="AN70" i="39"/>
  <c r="KB70" i="37"/>
  <c r="AC70" i="37"/>
  <c r="B70" i="38"/>
  <c r="AB70" i="39"/>
  <c r="CO70" i="37"/>
  <c r="FC70" i="37"/>
  <c r="KC70" i="37"/>
  <c r="AD70" i="37"/>
  <c r="CP70" i="37"/>
  <c r="FD70" i="37"/>
  <c r="KD70" i="37"/>
  <c r="AE70" i="37"/>
  <c r="CQ70" i="37"/>
  <c r="FE70" i="37"/>
  <c r="KE70" i="37"/>
  <c r="AF70" i="37"/>
  <c r="CR70" i="37"/>
  <c r="FF70" i="37"/>
  <c r="KF70" i="37"/>
  <c r="AG70" i="37"/>
  <c r="CS70" i="37"/>
  <c r="FG70" i="37"/>
  <c r="KG70" i="37"/>
  <c r="AH70" i="37"/>
  <c r="CU70" i="37"/>
  <c r="CT70" i="37"/>
  <c r="FH70" i="37"/>
  <c r="KH70" i="37"/>
  <c r="AI70" i="37"/>
  <c r="HP70" i="37"/>
  <c r="HV70" i="37"/>
  <c r="KI70" i="37"/>
  <c r="AJ70" i="37"/>
  <c r="CV70" i="37"/>
  <c r="FJ70" i="37"/>
  <c r="HQ70" i="37"/>
  <c r="HW70" i="37"/>
  <c r="KJ70" i="37"/>
  <c r="AK70" i="37"/>
  <c r="CW70" i="37"/>
  <c r="FK70" i="37"/>
  <c r="HR70" i="37"/>
  <c r="HX70" i="37"/>
  <c r="KK70" i="37"/>
  <c r="AL70" i="37"/>
  <c r="CX70" i="37"/>
  <c r="FL70" i="37"/>
  <c r="HS70" i="37"/>
  <c r="HY70" i="37"/>
  <c r="KL70" i="37"/>
  <c r="AM70" i="37"/>
  <c r="CY70" i="37"/>
  <c r="FM70" i="37"/>
  <c r="HT70" i="37"/>
  <c r="HZ70" i="37"/>
  <c r="KM70" i="37"/>
  <c r="AN70" i="37"/>
  <c r="DA70" i="37"/>
  <c r="CZ70" i="37"/>
  <c r="FN70" i="37"/>
  <c r="HU70" i="37"/>
  <c r="IA70" i="37"/>
  <c r="KN70" i="37"/>
  <c r="B70" i="37"/>
  <c r="O70" i="38"/>
  <c r="AB70" i="38"/>
  <c r="P70" i="38"/>
  <c r="AC70" i="38"/>
  <c r="BC70" i="38"/>
  <c r="DE70" i="2"/>
  <c r="C70" i="39"/>
  <c r="Q70" i="38"/>
  <c r="AD70" i="38"/>
  <c r="BD70" i="38"/>
  <c r="D70" i="39"/>
  <c r="R70" i="38"/>
  <c r="AE70" i="38"/>
  <c r="BE70" i="38"/>
  <c r="E70" i="39"/>
  <c r="S70" i="38"/>
  <c r="AF70" i="38"/>
  <c r="BF70" i="38"/>
  <c r="F70" i="39"/>
  <c r="T70" i="38"/>
  <c r="AG70" i="38"/>
  <c r="BG70" i="38"/>
  <c r="G70" i="39"/>
  <c r="U70" i="38"/>
  <c r="AH70" i="38"/>
  <c r="BH70" i="38"/>
  <c r="H70" i="39"/>
  <c r="V70" i="38"/>
  <c r="AI70" i="38"/>
  <c r="BI70" i="38"/>
  <c r="I70" i="39"/>
  <c r="W70" i="38"/>
  <c r="AJ70" i="38"/>
  <c r="BJ70" i="38"/>
  <c r="J70" i="39"/>
  <c r="X70" i="38"/>
  <c r="AK70" i="38"/>
  <c r="BK70" i="38"/>
  <c r="K70" i="39"/>
  <c r="Y70" i="38"/>
  <c r="AL70" i="38"/>
  <c r="BL70" i="38"/>
  <c r="L70" i="39"/>
  <c r="Z70" i="38"/>
  <c r="AM70" i="38"/>
  <c r="BM70" i="38"/>
  <c r="M70" i="39"/>
  <c r="AA70" i="38"/>
  <c r="AN70" i="38"/>
  <c r="BN70" i="38"/>
  <c r="N70" i="39"/>
  <c r="JB70" i="37"/>
  <c r="C70" i="37"/>
  <c r="BB70" i="38"/>
  <c r="B70" i="39"/>
  <c r="BO70" i="37"/>
  <c r="EC70" i="37"/>
  <c r="JC70" i="37"/>
  <c r="D70" i="37"/>
  <c r="BP70" i="37"/>
  <c r="ED70" i="37"/>
  <c r="JD70" i="37"/>
  <c r="E70" i="37"/>
  <c r="BQ70" i="37"/>
  <c r="EE70" i="37"/>
  <c r="JE70" i="37"/>
  <c r="F70" i="37"/>
  <c r="BR70" i="37"/>
  <c r="EF70" i="37"/>
  <c r="JF70" i="37"/>
  <c r="G70" i="37"/>
  <c r="BS70" i="37"/>
  <c r="EG70" i="37"/>
  <c r="JG70" i="37"/>
  <c r="H70" i="37"/>
  <c r="BU70" i="37"/>
  <c r="BT70" i="37"/>
  <c r="EH70" i="37"/>
  <c r="JH70" i="37"/>
  <c r="I70" i="37"/>
  <c r="GP70" i="37"/>
  <c r="GV70" i="37"/>
  <c r="JI70" i="37"/>
  <c r="J70" i="37"/>
  <c r="BV70" i="37"/>
  <c r="EJ70" i="37"/>
  <c r="GQ70" i="37"/>
  <c r="GW70" i="37"/>
  <c r="JJ70" i="37"/>
  <c r="K70" i="37"/>
  <c r="BW70" i="37"/>
  <c r="EK70" i="37"/>
  <c r="GR70" i="37"/>
  <c r="GX70" i="37"/>
  <c r="JK70" i="37"/>
  <c r="L70" i="37"/>
  <c r="BX70" i="37"/>
  <c r="EL70" i="37"/>
  <c r="GS70" i="37"/>
  <c r="GY70" i="37"/>
  <c r="JL70" i="37"/>
  <c r="M70" i="37"/>
  <c r="BY70" i="37"/>
  <c r="EM70" i="37"/>
  <c r="GT70" i="37"/>
  <c r="GZ70" i="37"/>
  <c r="JM70" i="37"/>
  <c r="N70" i="37"/>
  <c r="CA70" i="37"/>
  <c r="BZ70" i="37"/>
  <c r="EN70" i="37"/>
  <c r="GU70" i="37"/>
  <c r="HA70" i="37"/>
  <c r="JN70" i="37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BP71" i="2"/>
  <c r="O70" i="37"/>
  <c r="BQ70" i="2"/>
  <c r="DC70" i="2"/>
  <c r="DD70" i="2"/>
  <c r="P70" i="39"/>
  <c r="Q70" i="39"/>
  <c r="R70" i="39"/>
  <c r="S70" i="39"/>
  <c r="T70" i="39"/>
  <c r="U70" i="39"/>
  <c r="V70" i="39"/>
  <c r="W70" i="39"/>
  <c r="X70" i="39"/>
  <c r="Y70" i="39"/>
  <c r="Z70" i="39"/>
  <c r="AA70" i="39"/>
  <c r="JO70" i="37"/>
  <c r="P70" i="37"/>
  <c r="O70" i="39"/>
  <c r="CB70" i="37"/>
  <c r="EP70" i="37"/>
  <c r="JP70" i="37"/>
  <c r="Q70" i="37"/>
  <c r="CC70" i="37"/>
  <c r="EQ70" i="37"/>
  <c r="JQ70" i="37"/>
  <c r="R70" i="37"/>
  <c r="CD70" i="37"/>
  <c r="ER70" i="37"/>
  <c r="JR70" i="37"/>
  <c r="S70" i="37"/>
  <c r="CE70" i="37"/>
  <c r="ES70" i="37"/>
  <c r="JS70" i="37"/>
  <c r="T70" i="37"/>
  <c r="CF70" i="37"/>
  <c r="ET70" i="37"/>
  <c r="JT70" i="37"/>
  <c r="U70" i="37"/>
  <c r="CH70" i="37"/>
  <c r="CG70" i="37"/>
  <c r="EU70" i="37"/>
  <c r="JU70" i="37"/>
  <c r="V70" i="37"/>
  <c r="HC70" i="37"/>
  <c r="HI70" i="37"/>
  <c r="JV70" i="37"/>
  <c r="W70" i="37"/>
  <c r="CI70" i="37"/>
  <c r="EW70" i="37"/>
  <c r="HD70" i="37"/>
  <c r="HJ70" i="37"/>
  <c r="JW70" i="37"/>
  <c r="X70" i="37"/>
  <c r="CJ70" i="37"/>
  <c r="EX70" i="37"/>
  <c r="HE70" i="37"/>
  <c r="HK70" i="37"/>
  <c r="JX70" i="37"/>
  <c r="Y70" i="37"/>
  <c r="CK70" i="37"/>
  <c r="EY70" i="37"/>
  <c r="HF70" i="37"/>
  <c r="HL70" i="37"/>
  <c r="JY70" i="37"/>
  <c r="Z70" i="37"/>
  <c r="CL70" i="37"/>
  <c r="EZ70" i="37"/>
  <c r="HG70" i="37"/>
  <c r="HM70" i="37"/>
  <c r="JZ70" i="37"/>
  <c r="AA70" i="37"/>
  <c r="CN70" i="37"/>
  <c r="CM70" i="37"/>
  <c r="FA70" i="37"/>
  <c r="HH70" i="37"/>
  <c r="HN70" i="37"/>
  <c r="KA70" i="37"/>
  <c r="AO70" i="37"/>
  <c r="AP70" i="38"/>
  <c r="AP70" i="39"/>
  <c r="AQ70" i="38"/>
  <c r="AQ70" i="39"/>
  <c r="AR70" i="38"/>
  <c r="AR70" i="39"/>
  <c r="AS70" i="38"/>
  <c r="AS70" i="39"/>
  <c r="AT70" i="38"/>
  <c r="AT70" i="39"/>
  <c r="AU70" i="38"/>
  <c r="AU70" i="39"/>
  <c r="AV70" i="38"/>
  <c r="AV70" i="39"/>
  <c r="AW70" i="38"/>
  <c r="AW70" i="39"/>
  <c r="AX70" i="38"/>
  <c r="AX70" i="39"/>
  <c r="AY70" i="38"/>
  <c r="AY70" i="39"/>
  <c r="AZ70" i="38"/>
  <c r="AZ70" i="39"/>
  <c r="BA70" i="38"/>
  <c r="BA70" i="39"/>
  <c r="AP70" i="37"/>
  <c r="AO70" i="38"/>
  <c r="AO70" i="39"/>
  <c r="DB70" i="37"/>
  <c r="FP70" i="37"/>
  <c r="AQ70" i="37"/>
  <c r="DC70" i="37"/>
  <c r="FQ70" i="37"/>
  <c r="AR70" i="37"/>
  <c r="DD70" i="37"/>
  <c r="FR70" i="37"/>
  <c r="AS70" i="37"/>
  <c r="DE70" i="37"/>
  <c r="FS70" i="37"/>
  <c r="AT70" i="37"/>
  <c r="DF70" i="37"/>
  <c r="FT70" i="37"/>
  <c r="AU70" i="37"/>
  <c r="DH70" i="37"/>
  <c r="DG70" i="37"/>
  <c r="FU70" i="37"/>
  <c r="AV70" i="37"/>
  <c r="IC70" i="37"/>
  <c r="II70" i="37"/>
  <c r="AW70" i="37"/>
  <c r="DI70" i="37"/>
  <c r="FW70" i="37"/>
  <c r="ID70" i="37"/>
  <c r="IJ70" i="37"/>
  <c r="AX70" i="37"/>
  <c r="DJ70" i="37"/>
  <c r="FX70" i="37"/>
  <c r="IE70" i="37"/>
  <c r="IK70" i="37"/>
  <c r="AY70" i="37"/>
  <c r="DK70" i="37"/>
  <c r="FY70" i="37"/>
  <c r="IF70" i="37"/>
  <c r="IL70" i="37"/>
  <c r="AZ70" i="37"/>
  <c r="DL70" i="37"/>
  <c r="FZ70" i="37"/>
  <c r="IG70" i="37"/>
  <c r="IM70" i="37"/>
  <c r="BA70" i="37"/>
  <c r="DN70" i="37"/>
  <c r="DM70" i="37"/>
  <c r="GA70" i="37"/>
  <c r="IH70" i="37"/>
  <c r="IN70" i="37"/>
  <c r="BB70" i="37"/>
  <c r="BC70" i="39"/>
  <c r="BD70" i="39"/>
  <c r="BE70" i="39"/>
  <c r="BF70" i="39"/>
  <c r="BG70" i="39"/>
  <c r="BH70" i="39"/>
  <c r="BI70" i="39"/>
  <c r="BJ70" i="39"/>
  <c r="BK70" i="39"/>
  <c r="BL70" i="39"/>
  <c r="BM70" i="39"/>
  <c r="BN70" i="39"/>
  <c r="LB70" i="37"/>
  <c r="BC70" i="37"/>
  <c r="BB70" i="39"/>
  <c r="DO70" i="37"/>
  <c r="GC70" i="37"/>
  <c r="LC70" i="37"/>
  <c r="BD70" i="37"/>
  <c r="DP70" i="37"/>
  <c r="GD70" i="37"/>
  <c r="LD70" i="37"/>
  <c r="BE70" i="37"/>
  <c r="DQ70" i="37"/>
  <c r="GE70" i="37"/>
  <c r="LE70" i="37"/>
  <c r="BF70" i="37"/>
  <c r="DR70" i="37"/>
  <c r="GF70" i="37"/>
  <c r="LF70" i="37"/>
  <c r="BG70" i="37"/>
  <c r="DS70" i="37"/>
  <c r="GG70" i="37"/>
  <c r="LG70" i="37"/>
  <c r="BH70" i="37"/>
  <c r="DU70" i="37"/>
  <c r="DT70" i="37"/>
  <c r="GH70" i="37"/>
  <c r="LH70" i="37"/>
  <c r="BI70" i="37"/>
  <c r="IP70" i="37"/>
  <c r="IV70" i="37"/>
  <c r="LI70" i="37"/>
  <c r="BJ70" i="37"/>
  <c r="DV70" i="37"/>
  <c r="GJ70" i="37"/>
  <c r="IQ70" i="37"/>
  <c r="IW70" i="37"/>
  <c r="LJ70" i="37"/>
  <c r="BK70" i="37"/>
  <c r="DW70" i="37"/>
  <c r="GK70" i="37"/>
  <c r="IR70" i="37"/>
  <c r="IX70" i="37"/>
  <c r="LK70" i="37"/>
  <c r="BL70" i="37"/>
  <c r="DX70" i="37"/>
  <c r="GL70" i="37"/>
  <c r="IS70" i="37"/>
  <c r="IY70" i="37"/>
  <c r="LL70" i="37"/>
  <c r="BM70" i="37"/>
  <c r="DY70" i="37"/>
  <c r="GM70" i="37"/>
  <c r="IT70" i="37"/>
  <c r="IZ70" i="37"/>
  <c r="LM70" i="37"/>
  <c r="BN70" i="37"/>
  <c r="EA70" i="37"/>
  <c r="DZ70" i="37"/>
  <c r="GN70" i="37"/>
  <c r="IU70" i="37"/>
  <c r="JA70" i="37"/>
  <c r="LN70" i="37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AB71" i="37"/>
  <c r="C71" i="38"/>
  <c r="AC71" i="39"/>
  <c r="D71" i="38"/>
  <c r="AD71" i="39"/>
  <c r="E71" i="38"/>
  <c r="AE71" i="39"/>
  <c r="F71" i="38"/>
  <c r="AF71" i="39"/>
  <c r="G71" i="38"/>
  <c r="AG71" i="39"/>
  <c r="H71" i="38"/>
  <c r="AH71" i="39"/>
  <c r="I71" i="38"/>
  <c r="AI71" i="39"/>
  <c r="J71" i="38"/>
  <c r="AJ71" i="39"/>
  <c r="K71" i="38"/>
  <c r="AK71" i="39"/>
  <c r="L71" i="38"/>
  <c r="AL71" i="39"/>
  <c r="M71" i="38"/>
  <c r="AM71" i="39"/>
  <c r="N71" i="38"/>
  <c r="AN71" i="39"/>
  <c r="KB71" i="37"/>
  <c r="AC71" i="37"/>
  <c r="B71" i="38"/>
  <c r="AB71" i="39"/>
  <c r="CO71" i="37"/>
  <c r="FC71" i="37"/>
  <c r="KC71" i="37"/>
  <c r="AD71" i="37"/>
  <c r="CP71" i="37"/>
  <c r="FD71" i="37"/>
  <c r="KD71" i="37"/>
  <c r="AE71" i="37"/>
  <c r="CQ71" i="37"/>
  <c r="FE71" i="37"/>
  <c r="KE71" i="37"/>
  <c r="AF71" i="37"/>
  <c r="CR71" i="37"/>
  <c r="FF71" i="37"/>
  <c r="KF71" i="37"/>
  <c r="AG71" i="37"/>
  <c r="CS71" i="37"/>
  <c r="FG71" i="37"/>
  <c r="KG71" i="37"/>
  <c r="AH71" i="37"/>
  <c r="CU71" i="37"/>
  <c r="CT71" i="37"/>
  <c r="FH71" i="37"/>
  <c r="KH71" i="37"/>
  <c r="AI71" i="37"/>
  <c r="HP71" i="37"/>
  <c r="HV71" i="37"/>
  <c r="KI71" i="37"/>
  <c r="AJ71" i="37"/>
  <c r="CV71" i="37"/>
  <c r="FJ71" i="37"/>
  <c r="HQ71" i="37"/>
  <c r="HW71" i="37"/>
  <c r="KJ71" i="37"/>
  <c r="AK71" i="37"/>
  <c r="CW71" i="37"/>
  <c r="FK71" i="37"/>
  <c r="HR71" i="37"/>
  <c r="HX71" i="37"/>
  <c r="KK71" i="37"/>
  <c r="AL71" i="37"/>
  <c r="CX71" i="37"/>
  <c r="FL71" i="37"/>
  <c r="HS71" i="37"/>
  <c r="HY71" i="37"/>
  <c r="KL71" i="37"/>
  <c r="AM71" i="37"/>
  <c r="CY71" i="37"/>
  <c r="FM71" i="37"/>
  <c r="HT71" i="37"/>
  <c r="HZ71" i="37"/>
  <c r="KM71" i="37"/>
  <c r="AN71" i="37"/>
  <c r="DA71" i="37"/>
  <c r="CZ71" i="37"/>
  <c r="FN71" i="37"/>
  <c r="HU71" i="37"/>
  <c r="IA71" i="37"/>
  <c r="KN71" i="37"/>
  <c r="B71" i="37"/>
  <c r="O71" i="38"/>
  <c r="AB71" i="38"/>
  <c r="P71" i="38"/>
  <c r="AC71" i="38"/>
  <c r="BC71" i="38"/>
  <c r="DE71" i="2"/>
  <c r="C71" i="39"/>
  <c r="Q71" i="38"/>
  <c r="AD71" i="38"/>
  <c r="BD71" i="38"/>
  <c r="D71" i="39"/>
  <c r="R71" i="38"/>
  <c r="AE71" i="38"/>
  <c r="BE71" i="38"/>
  <c r="E71" i="39"/>
  <c r="S71" i="38"/>
  <c r="AF71" i="38"/>
  <c r="BF71" i="38"/>
  <c r="F71" i="39"/>
  <c r="T71" i="38"/>
  <c r="AG71" i="38"/>
  <c r="BG71" i="38"/>
  <c r="G71" i="39"/>
  <c r="U71" i="38"/>
  <c r="AH71" i="38"/>
  <c r="BH71" i="38"/>
  <c r="H71" i="39"/>
  <c r="V71" i="38"/>
  <c r="AI71" i="38"/>
  <c r="BI71" i="38"/>
  <c r="I71" i="39"/>
  <c r="W71" i="38"/>
  <c r="AJ71" i="38"/>
  <c r="BJ71" i="38"/>
  <c r="J71" i="39"/>
  <c r="X71" i="38"/>
  <c r="AK71" i="38"/>
  <c r="BK71" i="38"/>
  <c r="K71" i="39"/>
  <c r="Y71" i="38"/>
  <c r="AL71" i="38"/>
  <c r="BL71" i="38"/>
  <c r="L71" i="39"/>
  <c r="Z71" i="38"/>
  <c r="AM71" i="38"/>
  <c r="BM71" i="38"/>
  <c r="M71" i="39"/>
  <c r="AA71" i="38"/>
  <c r="AN71" i="38"/>
  <c r="BN71" i="38"/>
  <c r="N71" i="39"/>
  <c r="JB71" i="37"/>
  <c r="C71" i="37"/>
  <c r="BB71" i="38"/>
  <c r="B71" i="39"/>
  <c r="BO71" i="37"/>
  <c r="EC71" i="37"/>
  <c r="JC71" i="37"/>
  <c r="D71" i="37"/>
  <c r="BP71" i="37"/>
  <c r="ED71" i="37"/>
  <c r="JD71" i="37"/>
  <c r="E71" i="37"/>
  <c r="BQ71" i="37"/>
  <c r="EE71" i="37"/>
  <c r="JE71" i="37"/>
  <c r="F71" i="37"/>
  <c r="BR71" i="37"/>
  <c r="EF71" i="37"/>
  <c r="JF71" i="37"/>
  <c r="G71" i="37"/>
  <c r="BS71" i="37"/>
  <c r="EG71" i="37"/>
  <c r="JG71" i="37"/>
  <c r="H71" i="37"/>
  <c r="BU71" i="37"/>
  <c r="BT71" i="37"/>
  <c r="EH71" i="37"/>
  <c r="JH71" i="37"/>
  <c r="I71" i="37"/>
  <c r="GP71" i="37"/>
  <c r="GV71" i="37"/>
  <c r="JI71" i="37"/>
  <c r="J71" i="37"/>
  <c r="BV71" i="37"/>
  <c r="EJ71" i="37"/>
  <c r="GQ71" i="37"/>
  <c r="GW71" i="37"/>
  <c r="JJ71" i="37"/>
  <c r="K71" i="37"/>
  <c r="BW71" i="37"/>
  <c r="EK71" i="37"/>
  <c r="GR71" i="37"/>
  <c r="GX71" i="37"/>
  <c r="JK71" i="37"/>
  <c r="L71" i="37"/>
  <c r="BX71" i="37"/>
  <c r="EL71" i="37"/>
  <c r="GS71" i="37"/>
  <c r="GY71" i="37"/>
  <c r="JL71" i="37"/>
  <c r="M71" i="37"/>
  <c r="BY71" i="37"/>
  <c r="EM71" i="37"/>
  <c r="GT71" i="37"/>
  <c r="GZ71" i="37"/>
  <c r="JM71" i="37"/>
  <c r="N71" i="37"/>
  <c r="CA71" i="37"/>
  <c r="BZ71" i="37"/>
  <c r="EN71" i="37"/>
  <c r="GU71" i="37"/>
  <c r="HA71" i="37"/>
  <c r="JN71" i="37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BP72" i="2"/>
  <c r="O71" i="37"/>
  <c r="BQ71" i="2"/>
  <c r="DC71" i="2"/>
  <c r="DD71" i="2"/>
  <c r="P71" i="39"/>
  <c r="Q71" i="39"/>
  <c r="R71" i="39"/>
  <c r="S71" i="39"/>
  <c r="T71" i="39"/>
  <c r="U71" i="39"/>
  <c r="V71" i="39"/>
  <c r="W71" i="39"/>
  <c r="X71" i="39"/>
  <c r="Y71" i="39"/>
  <c r="Z71" i="39"/>
  <c r="AA71" i="39"/>
  <c r="JO71" i="37"/>
  <c r="P71" i="37"/>
  <c r="O71" i="39"/>
  <c r="CB71" i="37"/>
  <c r="EP71" i="37"/>
  <c r="JP71" i="37"/>
  <c r="Q71" i="37"/>
  <c r="CC71" i="37"/>
  <c r="EQ71" i="37"/>
  <c r="JQ71" i="37"/>
  <c r="R71" i="37"/>
  <c r="CD71" i="37"/>
  <c r="ER71" i="37"/>
  <c r="JR71" i="37"/>
  <c r="S71" i="37"/>
  <c r="CE71" i="37"/>
  <c r="ES71" i="37"/>
  <c r="JS71" i="37"/>
  <c r="T71" i="37"/>
  <c r="CF71" i="37"/>
  <c r="ET71" i="37"/>
  <c r="JT71" i="37"/>
  <c r="U71" i="37"/>
  <c r="CH71" i="37"/>
  <c r="CG71" i="37"/>
  <c r="EU71" i="37"/>
  <c r="JU71" i="37"/>
  <c r="V71" i="37"/>
  <c r="HC71" i="37"/>
  <c r="HI71" i="37"/>
  <c r="JV71" i="37"/>
  <c r="W71" i="37"/>
  <c r="CI71" i="37"/>
  <c r="EW71" i="37"/>
  <c r="HD71" i="37"/>
  <c r="HJ71" i="37"/>
  <c r="JW71" i="37"/>
  <c r="X71" i="37"/>
  <c r="CJ71" i="37"/>
  <c r="EX71" i="37"/>
  <c r="HE71" i="37"/>
  <c r="HK71" i="37"/>
  <c r="JX71" i="37"/>
  <c r="Y71" i="37"/>
  <c r="CK71" i="37"/>
  <c r="EY71" i="37"/>
  <c r="HF71" i="37"/>
  <c r="HL71" i="37"/>
  <c r="JY71" i="37"/>
  <c r="Z71" i="37"/>
  <c r="CL71" i="37"/>
  <c r="EZ71" i="37"/>
  <c r="HG71" i="37"/>
  <c r="HM71" i="37"/>
  <c r="JZ71" i="37"/>
  <c r="AA71" i="37"/>
  <c r="CN71" i="37"/>
  <c r="CM71" i="37"/>
  <c r="FA71" i="37"/>
  <c r="HH71" i="37"/>
  <c r="HN71" i="37"/>
  <c r="KA71" i="37"/>
  <c r="AO71" i="37"/>
  <c r="AP71" i="38"/>
  <c r="AP71" i="39"/>
  <c r="AQ71" i="38"/>
  <c r="AQ71" i="39"/>
  <c r="AR71" i="38"/>
  <c r="AR71" i="39"/>
  <c r="AS71" i="38"/>
  <c r="AS71" i="39"/>
  <c r="AT71" i="38"/>
  <c r="AT71" i="39"/>
  <c r="AU71" i="38"/>
  <c r="AU71" i="39"/>
  <c r="AV71" i="38"/>
  <c r="AV71" i="39"/>
  <c r="AW71" i="38"/>
  <c r="AW71" i="39"/>
  <c r="AX71" i="38"/>
  <c r="AX71" i="39"/>
  <c r="AY71" i="38"/>
  <c r="AY71" i="39"/>
  <c r="AZ71" i="38"/>
  <c r="AZ71" i="39"/>
  <c r="BA71" i="38"/>
  <c r="BA71" i="39"/>
  <c r="AP71" i="37"/>
  <c r="AO71" i="38"/>
  <c r="AO71" i="39"/>
  <c r="DB71" i="37"/>
  <c r="FP71" i="37"/>
  <c r="AQ71" i="37"/>
  <c r="DC71" i="37"/>
  <c r="FQ71" i="37"/>
  <c r="AR71" i="37"/>
  <c r="DD71" i="37"/>
  <c r="FR71" i="37"/>
  <c r="AS71" i="37"/>
  <c r="DE71" i="37"/>
  <c r="FS71" i="37"/>
  <c r="AT71" i="37"/>
  <c r="DF71" i="37"/>
  <c r="FT71" i="37"/>
  <c r="AU71" i="37"/>
  <c r="DH71" i="37"/>
  <c r="DG71" i="37"/>
  <c r="FU71" i="37"/>
  <c r="AV71" i="37"/>
  <c r="IC71" i="37"/>
  <c r="II71" i="37"/>
  <c r="AW71" i="37"/>
  <c r="DI71" i="37"/>
  <c r="FW71" i="37"/>
  <c r="ID71" i="37"/>
  <c r="IJ71" i="37"/>
  <c r="AX71" i="37"/>
  <c r="DJ71" i="37"/>
  <c r="FX71" i="37"/>
  <c r="IE71" i="37"/>
  <c r="IK71" i="37"/>
  <c r="AY71" i="37"/>
  <c r="DK71" i="37"/>
  <c r="FY71" i="37"/>
  <c r="IF71" i="37"/>
  <c r="IL71" i="37"/>
  <c r="AZ71" i="37"/>
  <c r="DL71" i="37"/>
  <c r="FZ71" i="37"/>
  <c r="IG71" i="37"/>
  <c r="IM71" i="37"/>
  <c r="BA71" i="37"/>
  <c r="DN71" i="37"/>
  <c r="DM71" i="37"/>
  <c r="GA71" i="37"/>
  <c r="IH71" i="37"/>
  <c r="IN71" i="37"/>
  <c r="BB71" i="37"/>
  <c r="BC71" i="39"/>
  <c r="BD71" i="39"/>
  <c r="BE71" i="39"/>
  <c r="BF71" i="39"/>
  <c r="BG71" i="39"/>
  <c r="BH71" i="39"/>
  <c r="BI71" i="39"/>
  <c r="BJ71" i="39"/>
  <c r="BK71" i="39"/>
  <c r="BL71" i="39"/>
  <c r="BM71" i="39"/>
  <c r="BN71" i="39"/>
  <c r="LB71" i="37"/>
  <c r="BC71" i="37"/>
  <c r="BB71" i="39"/>
  <c r="DO71" i="37"/>
  <c r="GC71" i="37"/>
  <c r="LC71" i="37"/>
  <c r="BD71" i="37"/>
  <c r="DP71" i="37"/>
  <c r="GD71" i="37"/>
  <c r="LD71" i="37"/>
  <c r="BE71" i="37"/>
  <c r="DQ71" i="37"/>
  <c r="GE71" i="37"/>
  <c r="LE71" i="37"/>
  <c r="BF71" i="37"/>
  <c r="DR71" i="37"/>
  <c r="GF71" i="37"/>
  <c r="LF71" i="37"/>
  <c r="BG71" i="37"/>
  <c r="DS71" i="37"/>
  <c r="GG71" i="37"/>
  <c r="LG71" i="37"/>
  <c r="BH71" i="37"/>
  <c r="DU71" i="37"/>
  <c r="DT71" i="37"/>
  <c r="GH71" i="37"/>
  <c r="LH71" i="37"/>
  <c r="BI71" i="37"/>
  <c r="IP71" i="37"/>
  <c r="IV71" i="37"/>
  <c r="LI71" i="37"/>
  <c r="BJ71" i="37"/>
  <c r="DV71" i="37"/>
  <c r="GJ71" i="37"/>
  <c r="IQ71" i="37"/>
  <c r="IW71" i="37"/>
  <c r="LJ71" i="37"/>
  <c r="BK71" i="37"/>
  <c r="DW71" i="37"/>
  <c r="GK71" i="37"/>
  <c r="IR71" i="37"/>
  <c r="IX71" i="37"/>
  <c r="LK71" i="37"/>
  <c r="BL71" i="37"/>
  <c r="DX71" i="37"/>
  <c r="GL71" i="37"/>
  <c r="IS71" i="37"/>
  <c r="IY71" i="37"/>
  <c r="LL71" i="37"/>
  <c r="BM71" i="37"/>
  <c r="DY71" i="37"/>
  <c r="GM71" i="37"/>
  <c r="IT71" i="37"/>
  <c r="IZ71" i="37"/>
  <c r="LM71" i="37"/>
  <c r="BN71" i="37"/>
  <c r="EA71" i="37"/>
  <c r="DZ71" i="37"/>
  <c r="GN71" i="37"/>
  <c r="IU71" i="37"/>
  <c r="JA71" i="37"/>
  <c r="LN71" i="37"/>
  <c r="AB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AB72" i="37"/>
  <c r="C72" i="38"/>
  <c r="AC72" i="39"/>
  <c r="D72" i="38"/>
  <c r="AD72" i="39"/>
  <c r="E72" i="38"/>
  <c r="AE72" i="39"/>
  <c r="F72" i="38"/>
  <c r="AF72" i="39"/>
  <c r="G72" i="38"/>
  <c r="AG72" i="39"/>
  <c r="H72" i="38"/>
  <c r="AH72" i="39"/>
  <c r="I72" i="38"/>
  <c r="AI72" i="39"/>
  <c r="J72" i="38"/>
  <c r="AJ72" i="39"/>
  <c r="K72" i="38"/>
  <c r="AK72" i="39"/>
  <c r="L72" i="38"/>
  <c r="AL72" i="39"/>
  <c r="M72" i="38"/>
  <c r="AM72" i="39"/>
  <c r="N72" i="38"/>
  <c r="AN72" i="39"/>
  <c r="KB72" i="37"/>
  <c r="AC72" i="37"/>
  <c r="B72" i="38"/>
  <c r="AB72" i="39"/>
  <c r="CO72" i="37"/>
  <c r="FC72" i="37"/>
  <c r="KC72" i="37"/>
  <c r="AD72" i="37"/>
  <c r="CP72" i="37"/>
  <c r="FD72" i="37"/>
  <c r="KD72" i="37"/>
  <c r="AE72" i="37"/>
  <c r="CQ72" i="37"/>
  <c r="FE72" i="37"/>
  <c r="KE72" i="37"/>
  <c r="AF72" i="37"/>
  <c r="CR72" i="37"/>
  <c r="FF72" i="37"/>
  <c r="KF72" i="37"/>
  <c r="AG72" i="37"/>
  <c r="CS72" i="37"/>
  <c r="FG72" i="37"/>
  <c r="KG72" i="37"/>
  <c r="AH72" i="37"/>
  <c r="CU72" i="37"/>
  <c r="CT72" i="37"/>
  <c r="FH72" i="37"/>
  <c r="KH72" i="37"/>
  <c r="AI72" i="37"/>
  <c r="HP72" i="37"/>
  <c r="HV72" i="37"/>
  <c r="KI72" i="37"/>
  <c r="AJ72" i="37"/>
  <c r="CV72" i="37"/>
  <c r="FJ72" i="37"/>
  <c r="HQ72" i="37"/>
  <c r="HW72" i="37"/>
  <c r="KJ72" i="37"/>
  <c r="AK72" i="37"/>
  <c r="CW72" i="37"/>
  <c r="FK72" i="37"/>
  <c r="HR72" i="37"/>
  <c r="HX72" i="37"/>
  <c r="KK72" i="37"/>
  <c r="AL72" i="37"/>
  <c r="CX72" i="37"/>
  <c r="FL72" i="37"/>
  <c r="HS72" i="37"/>
  <c r="HY72" i="37"/>
  <c r="KL72" i="37"/>
  <c r="AM72" i="37"/>
  <c r="CY72" i="37"/>
  <c r="FM72" i="37"/>
  <c r="HT72" i="37"/>
  <c r="HZ72" i="37"/>
  <c r="KM72" i="37"/>
  <c r="AN72" i="37"/>
  <c r="DA72" i="37"/>
  <c r="CZ72" i="37"/>
  <c r="FN72" i="37"/>
  <c r="HU72" i="37"/>
  <c r="IA72" i="37"/>
  <c r="KN72" i="37"/>
  <c r="B72" i="37"/>
  <c r="O72" i="38"/>
  <c r="AB72" i="38"/>
  <c r="P72" i="38"/>
  <c r="AC72" i="38"/>
  <c r="BC72" i="38"/>
  <c r="DE72" i="2"/>
  <c r="C72" i="39"/>
  <c r="Q72" i="38"/>
  <c r="AD72" i="38"/>
  <c r="BD72" i="38"/>
  <c r="D72" i="39"/>
  <c r="R72" i="38"/>
  <c r="AE72" i="38"/>
  <c r="BE72" i="38"/>
  <c r="E72" i="39"/>
  <c r="S72" i="38"/>
  <c r="AF72" i="38"/>
  <c r="BF72" i="38"/>
  <c r="F72" i="39"/>
  <c r="T72" i="38"/>
  <c r="AG72" i="38"/>
  <c r="BG72" i="38"/>
  <c r="G72" i="39"/>
  <c r="U72" i="38"/>
  <c r="AH72" i="38"/>
  <c r="BH72" i="38"/>
  <c r="H72" i="39"/>
  <c r="V72" i="38"/>
  <c r="AI72" i="38"/>
  <c r="BI72" i="38"/>
  <c r="I72" i="39"/>
  <c r="W72" i="38"/>
  <c r="AJ72" i="38"/>
  <c r="BJ72" i="38"/>
  <c r="J72" i="39"/>
  <c r="X72" i="38"/>
  <c r="AK72" i="38"/>
  <c r="BK72" i="38"/>
  <c r="K72" i="39"/>
  <c r="Y72" i="38"/>
  <c r="AL72" i="38"/>
  <c r="BL72" i="38"/>
  <c r="L72" i="39"/>
  <c r="Z72" i="38"/>
  <c r="AM72" i="38"/>
  <c r="BM72" i="38"/>
  <c r="M72" i="39"/>
  <c r="AA72" i="38"/>
  <c r="AN72" i="38"/>
  <c r="BN72" i="38"/>
  <c r="N72" i="39"/>
  <c r="JB72" i="37"/>
  <c r="C72" i="37"/>
  <c r="BB72" i="38"/>
  <c r="B72" i="39"/>
  <c r="BO72" i="37"/>
  <c r="EC72" i="37"/>
  <c r="JC72" i="37"/>
  <c r="D72" i="37"/>
  <c r="BP72" i="37"/>
  <c r="ED72" i="37"/>
  <c r="JD72" i="37"/>
  <c r="E72" i="37"/>
  <c r="BQ72" i="37"/>
  <c r="EE72" i="37"/>
  <c r="JE72" i="37"/>
  <c r="F72" i="37"/>
  <c r="BR72" i="37"/>
  <c r="EF72" i="37"/>
  <c r="JF72" i="37"/>
  <c r="G72" i="37"/>
  <c r="BS72" i="37"/>
  <c r="EG72" i="37"/>
  <c r="JG72" i="37"/>
  <c r="H72" i="37"/>
  <c r="BU72" i="37"/>
  <c r="BT72" i="37"/>
  <c r="EH72" i="37"/>
  <c r="JH72" i="37"/>
  <c r="I72" i="37"/>
  <c r="GP72" i="37"/>
  <c r="GV72" i="37"/>
  <c r="JI72" i="37"/>
  <c r="J72" i="37"/>
  <c r="BV72" i="37"/>
  <c r="EJ72" i="37"/>
  <c r="GQ72" i="37"/>
  <c r="GW72" i="37"/>
  <c r="JJ72" i="37"/>
  <c r="K72" i="37"/>
  <c r="BW72" i="37"/>
  <c r="EK72" i="37"/>
  <c r="GR72" i="37"/>
  <c r="GX72" i="37"/>
  <c r="JK72" i="37"/>
  <c r="L72" i="37"/>
  <c r="BX72" i="37"/>
  <c r="EL72" i="37"/>
  <c r="GS72" i="37"/>
  <c r="GY72" i="37"/>
  <c r="JL72" i="37"/>
  <c r="M72" i="37"/>
  <c r="BY72" i="37"/>
  <c r="EM72" i="37"/>
  <c r="GT72" i="37"/>
  <c r="GZ72" i="37"/>
  <c r="JM72" i="37"/>
  <c r="N72" i="37"/>
  <c r="CA72" i="37"/>
  <c r="BZ72" i="37"/>
  <c r="EN72" i="37"/>
  <c r="GU72" i="37"/>
  <c r="HA72" i="37"/>
  <c r="JN72" i="37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BP73" i="2"/>
  <c r="O72" i="37"/>
  <c r="BQ72" i="2"/>
  <c r="DC72" i="2"/>
  <c r="DD72" i="2"/>
  <c r="P72" i="39"/>
  <c r="Q72" i="39"/>
  <c r="R72" i="39"/>
  <c r="S72" i="39"/>
  <c r="T72" i="39"/>
  <c r="U72" i="39"/>
  <c r="V72" i="39"/>
  <c r="W72" i="39"/>
  <c r="X72" i="39"/>
  <c r="Y72" i="39"/>
  <c r="Z72" i="39"/>
  <c r="AA72" i="39"/>
  <c r="JO72" i="37"/>
  <c r="P72" i="37"/>
  <c r="O72" i="39"/>
  <c r="CB72" i="37"/>
  <c r="EP72" i="37"/>
  <c r="JP72" i="37"/>
  <c r="Q72" i="37"/>
  <c r="CC72" i="37"/>
  <c r="EQ72" i="37"/>
  <c r="JQ72" i="37"/>
  <c r="R72" i="37"/>
  <c r="CD72" i="37"/>
  <c r="ER72" i="37"/>
  <c r="JR72" i="37"/>
  <c r="S72" i="37"/>
  <c r="CE72" i="37"/>
  <c r="ES72" i="37"/>
  <c r="JS72" i="37"/>
  <c r="T72" i="37"/>
  <c r="CF72" i="37"/>
  <c r="ET72" i="37"/>
  <c r="JT72" i="37"/>
  <c r="U72" i="37"/>
  <c r="CH72" i="37"/>
  <c r="CG72" i="37"/>
  <c r="EU72" i="37"/>
  <c r="JU72" i="37"/>
  <c r="V72" i="37"/>
  <c r="HC72" i="37"/>
  <c r="HI72" i="37"/>
  <c r="JV72" i="37"/>
  <c r="W72" i="37"/>
  <c r="CI72" i="37"/>
  <c r="EW72" i="37"/>
  <c r="HD72" i="37"/>
  <c r="HJ72" i="37"/>
  <c r="JW72" i="37"/>
  <c r="X72" i="37"/>
  <c r="CJ72" i="37"/>
  <c r="EX72" i="37"/>
  <c r="HE72" i="37"/>
  <c r="HK72" i="37"/>
  <c r="JX72" i="37"/>
  <c r="Y72" i="37"/>
  <c r="CK72" i="37"/>
  <c r="EY72" i="37"/>
  <c r="HF72" i="37"/>
  <c r="HL72" i="37"/>
  <c r="JY72" i="37"/>
  <c r="Z72" i="37"/>
  <c r="CL72" i="37"/>
  <c r="EZ72" i="37"/>
  <c r="HG72" i="37"/>
  <c r="HM72" i="37"/>
  <c r="JZ72" i="37"/>
  <c r="AA72" i="37"/>
  <c r="CN72" i="37"/>
  <c r="CM72" i="37"/>
  <c r="FA72" i="37"/>
  <c r="HH72" i="37"/>
  <c r="HN72" i="37"/>
  <c r="KA72" i="37"/>
  <c r="AO72" i="37"/>
  <c r="AP72" i="38"/>
  <c r="AP72" i="39"/>
  <c r="AQ72" i="38"/>
  <c r="AQ72" i="39"/>
  <c r="AR72" i="38"/>
  <c r="AR72" i="39"/>
  <c r="AS72" i="38"/>
  <c r="AS72" i="39"/>
  <c r="AT72" i="38"/>
  <c r="AT72" i="39"/>
  <c r="AU72" i="38"/>
  <c r="AU72" i="39"/>
  <c r="AV72" i="38"/>
  <c r="AV72" i="39"/>
  <c r="AW72" i="38"/>
  <c r="AW72" i="39"/>
  <c r="AX72" i="38"/>
  <c r="AX72" i="39"/>
  <c r="AY72" i="38"/>
  <c r="AY72" i="39"/>
  <c r="AZ72" i="38"/>
  <c r="AZ72" i="39"/>
  <c r="BA72" i="38"/>
  <c r="BA72" i="39"/>
  <c r="AP72" i="37"/>
  <c r="AO72" i="38"/>
  <c r="AO72" i="39"/>
  <c r="DB72" i="37"/>
  <c r="FP72" i="37"/>
  <c r="AQ72" i="37"/>
  <c r="DC72" i="37"/>
  <c r="FQ72" i="37"/>
  <c r="AR72" i="37"/>
  <c r="DD72" i="37"/>
  <c r="FR72" i="37"/>
  <c r="AS72" i="37"/>
  <c r="DE72" i="37"/>
  <c r="FS72" i="37"/>
  <c r="AT72" i="37"/>
  <c r="DF72" i="37"/>
  <c r="FT72" i="37"/>
  <c r="AU72" i="37"/>
  <c r="DH72" i="37"/>
  <c r="DG72" i="37"/>
  <c r="FU72" i="37"/>
  <c r="AV72" i="37"/>
  <c r="IC72" i="37"/>
  <c r="II72" i="37"/>
  <c r="AW72" i="37"/>
  <c r="DI72" i="37"/>
  <c r="FW72" i="37"/>
  <c r="ID72" i="37"/>
  <c r="IJ72" i="37"/>
  <c r="AX72" i="37"/>
  <c r="DJ72" i="37"/>
  <c r="FX72" i="37"/>
  <c r="IE72" i="37"/>
  <c r="IK72" i="37"/>
  <c r="AY72" i="37"/>
  <c r="DK72" i="37"/>
  <c r="FY72" i="37"/>
  <c r="IF72" i="37"/>
  <c r="IL72" i="37"/>
  <c r="AZ72" i="37"/>
  <c r="DL72" i="37"/>
  <c r="FZ72" i="37"/>
  <c r="IG72" i="37"/>
  <c r="IM72" i="37"/>
  <c r="BA72" i="37"/>
  <c r="DN72" i="37"/>
  <c r="DM72" i="37"/>
  <c r="GA72" i="37"/>
  <c r="IH72" i="37"/>
  <c r="IN72" i="37"/>
  <c r="BB72" i="37"/>
  <c r="BC72" i="39"/>
  <c r="BD72" i="39"/>
  <c r="BE72" i="39"/>
  <c r="BF72" i="39"/>
  <c r="BG72" i="39"/>
  <c r="BH72" i="39"/>
  <c r="BI72" i="39"/>
  <c r="BJ72" i="39"/>
  <c r="BK72" i="39"/>
  <c r="BL72" i="39"/>
  <c r="BM72" i="39"/>
  <c r="BN72" i="39"/>
  <c r="LB72" i="37"/>
  <c r="BC72" i="37"/>
  <c r="BB72" i="39"/>
  <c r="DO72" i="37"/>
  <c r="GC72" i="37"/>
  <c r="LC72" i="37"/>
  <c r="BD72" i="37"/>
  <c r="DP72" i="37"/>
  <c r="GD72" i="37"/>
  <c r="LD72" i="37"/>
  <c r="BE72" i="37"/>
  <c r="DQ72" i="37"/>
  <c r="GE72" i="37"/>
  <c r="LE72" i="37"/>
  <c r="BF72" i="37"/>
  <c r="DR72" i="37"/>
  <c r="GF72" i="37"/>
  <c r="LF72" i="37"/>
  <c r="BG72" i="37"/>
  <c r="DS72" i="37"/>
  <c r="GG72" i="37"/>
  <c r="LG72" i="37"/>
  <c r="BH72" i="37"/>
  <c r="DU72" i="37"/>
  <c r="DT72" i="37"/>
  <c r="GH72" i="37"/>
  <c r="LH72" i="37"/>
  <c r="BI72" i="37"/>
  <c r="IP72" i="37"/>
  <c r="IV72" i="37"/>
  <c r="LI72" i="37"/>
  <c r="BJ72" i="37"/>
  <c r="DV72" i="37"/>
  <c r="GJ72" i="37"/>
  <c r="IQ72" i="37"/>
  <c r="IW72" i="37"/>
  <c r="LJ72" i="37"/>
  <c r="BK72" i="37"/>
  <c r="DW72" i="37"/>
  <c r="GK72" i="37"/>
  <c r="IR72" i="37"/>
  <c r="IX72" i="37"/>
  <c r="LK72" i="37"/>
  <c r="BL72" i="37"/>
  <c r="DX72" i="37"/>
  <c r="GL72" i="37"/>
  <c r="IS72" i="37"/>
  <c r="IY72" i="37"/>
  <c r="LL72" i="37"/>
  <c r="BM72" i="37"/>
  <c r="DY72" i="37"/>
  <c r="GM72" i="37"/>
  <c r="IT72" i="37"/>
  <c r="IZ72" i="37"/>
  <c r="LM72" i="37"/>
  <c r="BN72" i="37"/>
  <c r="EA72" i="37"/>
  <c r="DZ72" i="37"/>
  <c r="GN72" i="37"/>
  <c r="IU72" i="37"/>
  <c r="JA72" i="37"/>
  <c r="LN72" i="37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AB73" i="37"/>
  <c r="C73" i="38"/>
  <c r="AC73" i="39"/>
  <c r="D73" i="38"/>
  <c r="AD73" i="39"/>
  <c r="E73" i="38"/>
  <c r="AE73" i="39"/>
  <c r="F73" i="38"/>
  <c r="AF73" i="39"/>
  <c r="G73" i="38"/>
  <c r="AG73" i="39"/>
  <c r="H73" i="38"/>
  <c r="AH73" i="39"/>
  <c r="I73" i="38"/>
  <c r="AI73" i="39"/>
  <c r="J73" i="38"/>
  <c r="AJ73" i="39"/>
  <c r="K73" i="38"/>
  <c r="AK73" i="39"/>
  <c r="L73" i="38"/>
  <c r="AL73" i="39"/>
  <c r="M73" i="38"/>
  <c r="AM73" i="39"/>
  <c r="N73" i="38"/>
  <c r="AN73" i="39"/>
  <c r="KB73" i="37"/>
  <c r="AC73" i="37"/>
  <c r="B73" i="38"/>
  <c r="AB73" i="39"/>
  <c r="CO73" i="37"/>
  <c r="FC73" i="37"/>
  <c r="KC73" i="37"/>
  <c r="AD73" i="37"/>
  <c r="CP73" i="37"/>
  <c r="FD73" i="37"/>
  <c r="KD73" i="37"/>
  <c r="AE73" i="37"/>
  <c r="CQ73" i="37"/>
  <c r="FE73" i="37"/>
  <c r="KE73" i="37"/>
  <c r="AF73" i="37"/>
  <c r="CR73" i="37"/>
  <c r="FF73" i="37"/>
  <c r="KF73" i="37"/>
  <c r="AG73" i="37"/>
  <c r="CS73" i="37"/>
  <c r="FG73" i="37"/>
  <c r="KG73" i="37"/>
  <c r="AH73" i="37"/>
  <c r="CU73" i="37"/>
  <c r="CT73" i="37"/>
  <c r="FH73" i="37"/>
  <c r="KH73" i="37"/>
  <c r="AI73" i="37"/>
  <c r="HP73" i="37"/>
  <c r="HV73" i="37"/>
  <c r="KI73" i="37"/>
  <c r="AJ73" i="37"/>
  <c r="CV73" i="37"/>
  <c r="FJ73" i="37"/>
  <c r="HQ73" i="37"/>
  <c r="HW73" i="37"/>
  <c r="KJ73" i="37"/>
  <c r="AK73" i="37"/>
  <c r="CW73" i="37"/>
  <c r="FK73" i="37"/>
  <c r="HR73" i="37"/>
  <c r="HX73" i="37"/>
  <c r="KK73" i="37"/>
  <c r="AL73" i="37"/>
  <c r="CX73" i="37"/>
  <c r="FL73" i="37"/>
  <c r="HS73" i="37"/>
  <c r="HY73" i="37"/>
  <c r="KL73" i="37"/>
  <c r="AM73" i="37"/>
  <c r="CY73" i="37"/>
  <c r="FM73" i="37"/>
  <c r="HT73" i="37"/>
  <c r="HZ73" i="37"/>
  <c r="KM73" i="37"/>
  <c r="AN73" i="37"/>
  <c r="DA73" i="37"/>
  <c r="CZ73" i="37"/>
  <c r="FN73" i="37"/>
  <c r="HU73" i="37"/>
  <c r="IA73" i="37"/>
  <c r="KN73" i="37"/>
  <c r="B73" i="37"/>
  <c r="O73" i="38"/>
  <c r="AB73" i="38"/>
  <c r="P73" i="38"/>
  <c r="AC73" i="38"/>
  <c r="BC73" i="38"/>
  <c r="DE73" i="2"/>
  <c r="C73" i="39"/>
  <c r="Q73" i="38"/>
  <c r="AD73" i="38"/>
  <c r="BD73" i="38"/>
  <c r="D73" i="39"/>
  <c r="R73" i="38"/>
  <c r="AE73" i="38"/>
  <c r="BE73" i="38"/>
  <c r="E73" i="39"/>
  <c r="S73" i="38"/>
  <c r="AF73" i="38"/>
  <c r="BF73" i="38"/>
  <c r="F73" i="39"/>
  <c r="T73" i="38"/>
  <c r="AG73" i="38"/>
  <c r="BG73" i="38"/>
  <c r="G73" i="39"/>
  <c r="U73" i="38"/>
  <c r="AH73" i="38"/>
  <c r="BH73" i="38"/>
  <c r="H73" i="39"/>
  <c r="V73" i="38"/>
  <c r="AI73" i="38"/>
  <c r="BI73" i="38"/>
  <c r="I73" i="39"/>
  <c r="W73" i="38"/>
  <c r="AJ73" i="38"/>
  <c r="BJ73" i="38"/>
  <c r="J73" i="39"/>
  <c r="X73" i="38"/>
  <c r="AK73" i="38"/>
  <c r="BK73" i="38"/>
  <c r="K73" i="39"/>
  <c r="Y73" i="38"/>
  <c r="AL73" i="38"/>
  <c r="BL73" i="38"/>
  <c r="L73" i="39"/>
  <c r="Z73" i="38"/>
  <c r="AM73" i="38"/>
  <c r="BM73" i="38"/>
  <c r="M73" i="39"/>
  <c r="AA73" i="38"/>
  <c r="AN73" i="38"/>
  <c r="BN73" i="38"/>
  <c r="N73" i="39"/>
  <c r="JB73" i="37"/>
  <c r="C73" i="37"/>
  <c r="BB73" i="38"/>
  <c r="B73" i="39"/>
  <c r="BO73" i="37"/>
  <c r="EC73" i="37"/>
  <c r="JC73" i="37"/>
  <c r="D73" i="37"/>
  <c r="BP73" i="37"/>
  <c r="ED73" i="37"/>
  <c r="JD73" i="37"/>
  <c r="E73" i="37"/>
  <c r="BQ73" i="37"/>
  <c r="EE73" i="37"/>
  <c r="JE73" i="37"/>
  <c r="F73" i="37"/>
  <c r="BR73" i="37"/>
  <c r="EF73" i="37"/>
  <c r="JF73" i="37"/>
  <c r="G73" i="37"/>
  <c r="BS73" i="37"/>
  <c r="EG73" i="37"/>
  <c r="JG73" i="37"/>
  <c r="H73" i="37"/>
  <c r="BU73" i="37"/>
  <c r="BT73" i="37"/>
  <c r="EH73" i="37"/>
  <c r="JH73" i="37"/>
  <c r="I73" i="37"/>
  <c r="GP73" i="37"/>
  <c r="GV73" i="37"/>
  <c r="JI73" i="37"/>
  <c r="J73" i="37"/>
  <c r="BV73" i="37"/>
  <c r="EJ73" i="37"/>
  <c r="GQ73" i="37"/>
  <c r="GW73" i="37"/>
  <c r="JJ73" i="37"/>
  <c r="K73" i="37"/>
  <c r="BW73" i="37"/>
  <c r="EK73" i="37"/>
  <c r="GR73" i="37"/>
  <c r="GX73" i="37"/>
  <c r="JK73" i="37"/>
  <c r="L73" i="37"/>
  <c r="BX73" i="37"/>
  <c r="EL73" i="37"/>
  <c r="GS73" i="37"/>
  <c r="GY73" i="37"/>
  <c r="JL73" i="37"/>
  <c r="M73" i="37"/>
  <c r="BY73" i="37"/>
  <c r="EM73" i="37"/>
  <c r="GT73" i="37"/>
  <c r="GZ73" i="37"/>
  <c r="JM73" i="37"/>
  <c r="N73" i="37"/>
  <c r="CA73" i="37"/>
  <c r="BZ73" i="37"/>
  <c r="EN73" i="37"/>
  <c r="GU73" i="37"/>
  <c r="HA73" i="37"/>
  <c r="JN73" i="37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BP74" i="2"/>
  <c r="O73" i="37"/>
  <c r="BQ73" i="2"/>
  <c r="DC73" i="2"/>
  <c r="DD73" i="2"/>
  <c r="P73" i="39"/>
  <c r="Q73" i="39"/>
  <c r="R73" i="39"/>
  <c r="S73" i="39"/>
  <c r="T73" i="39"/>
  <c r="U73" i="39"/>
  <c r="V73" i="39"/>
  <c r="W73" i="39"/>
  <c r="X73" i="39"/>
  <c r="Y73" i="39"/>
  <c r="Z73" i="39"/>
  <c r="AA73" i="39"/>
  <c r="JO73" i="37"/>
  <c r="P73" i="37"/>
  <c r="O73" i="39"/>
  <c r="CB73" i="37"/>
  <c r="EP73" i="37"/>
  <c r="JP73" i="37"/>
  <c r="Q73" i="37"/>
  <c r="CC73" i="37"/>
  <c r="EQ73" i="37"/>
  <c r="JQ73" i="37"/>
  <c r="R73" i="37"/>
  <c r="CD73" i="37"/>
  <c r="ER73" i="37"/>
  <c r="JR73" i="37"/>
  <c r="S73" i="37"/>
  <c r="CE73" i="37"/>
  <c r="ES73" i="37"/>
  <c r="JS73" i="37"/>
  <c r="T73" i="37"/>
  <c r="CF73" i="37"/>
  <c r="ET73" i="37"/>
  <c r="JT73" i="37"/>
  <c r="U73" i="37"/>
  <c r="CH73" i="37"/>
  <c r="CG73" i="37"/>
  <c r="EU73" i="37"/>
  <c r="JU73" i="37"/>
  <c r="V73" i="37"/>
  <c r="HC73" i="37"/>
  <c r="HI73" i="37"/>
  <c r="JV73" i="37"/>
  <c r="W73" i="37"/>
  <c r="CI73" i="37"/>
  <c r="EW73" i="37"/>
  <c r="HD73" i="37"/>
  <c r="HJ73" i="37"/>
  <c r="JW73" i="37"/>
  <c r="X73" i="37"/>
  <c r="CJ73" i="37"/>
  <c r="EX73" i="37"/>
  <c r="HE73" i="37"/>
  <c r="HK73" i="37"/>
  <c r="JX73" i="37"/>
  <c r="Y73" i="37"/>
  <c r="CK73" i="37"/>
  <c r="EY73" i="37"/>
  <c r="HF73" i="37"/>
  <c r="HL73" i="37"/>
  <c r="JY73" i="37"/>
  <c r="Z73" i="37"/>
  <c r="CL73" i="37"/>
  <c r="EZ73" i="37"/>
  <c r="HG73" i="37"/>
  <c r="HM73" i="37"/>
  <c r="JZ73" i="37"/>
  <c r="AA73" i="37"/>
  <c r="CN73" i="37"/>
  <c r="CM73" i="37"/>
  <c r="FA73" i="37"/>
  <c r="HH73" i="37"/>
  <c r="HN73" i="37"/>
  <c r="KA73" i="37"/>
  <c r="AO73" i="37"/>
  <c r="AP73" i="38"/>
  <c r="AP73" i="39"/>
  <c r="AQ73" i="38"/>
  <c r="AQ73" i="39"/>
  <c r="AR73" i="38"/>
  <c r="AR73" i="39"/>
  <c r="AS73" i="38"/>
  <c r="AS73" i="39"/>
  <c r="AT73" i="38"/>
  <c r="AT73" i="39"/>
  <c r="AU73" i="38"/>
  <c r="AU73" i="39"/>
  <c r="AV73" i="38"/>
  <c r="AV73" i="39"/>
  <c r="AW73" i="38"/>
  <c r="AW73" i="39"/>
  <c r="AX73" i="38"/>
  <c r="AX73" i="39"/>
  <c r="AY73" i="38"/>
  <c r="AY73" i="39"/>
  <c r="AZ73" i="38"/>
  <c r="AZ73" i="39"/>
  <c r="BA73" i="38"/>
  <c r="BA73" i="39"/>
  <c r="AP73" i="37"/>
  <c r="AO73" i="38"/>
  <c r="AO73" i="39"/>
  <c r="DB73" i="37"/>
  <c r="FP73" i="37"/>
  <c r="AQ73" i="37"/>
  <c r="DC73" i="37"/>
  <c r="FQ73" i="37"/>
  <c r="AR73" i="37"/>
  <c r="DD73" i="37"/>
  <c r="FR73" i="37"/>
  <c r="AS73" i="37"/>
  <c r="DE73" i="37"/>
  <c r="FS73" i="37"/>
  <c r="AT73" i="37"/>
  <c r="DF73" i="37"/>
  <c r="FT73" i="37"/>
  <c r="AU73" i="37"/>
  <c r="DH73" i="37"/>
  <c r="DG73" i="37"/>
  <c r="FU73" i="37"/>
  <c r="AV73" i="37"/>
  <c r="IC73" i="37"/>
  <c r="II73" i="37"/>
  <c r="AW73" i="37"/>
  <c r="DI73" i="37"/>
  <c r="FW73" i="37"/>
  <c r="ID73" i="37"/>
  <c r="IJ73" i="37"/>
  <c r="AX73" i="37"/>
  <c r="DJ73" i="37"/>
  <c r="FX73" i="37"/>
  <c r="IE73" i="37"/>
  <c r="IK73" i="37"/>
  <c r="AY73" i="37"/>
  <c r="DK73" i="37"/>
  <c r="FY73" i="37"/>
  <c r="IF73" i="37"/>
  <c r="IL73" i="37"/>
  <c r="AZ73" i="37"/>
  <c r="DL73" i="37"/>
  <c r="FZ73" i="37"/>
  <c r="IG73" i="37"/>
  <c r="IM73" i="37"/>
  <c r="BA73" i="37"/>
  <c r="DN73" i="37"/>
  <c r="DM73" i="37"/>
  <c r="GA73" i="37"/>
  <c r="IH73" i="37"/>
  <c r="IN73" i="37"/>
  <c r="BB73" i="37"/>
  <c r="BC73" i="39"/>
  <c r="BD73" i="39"/>
  <c r="BE73" i="39"/>
  <c r="BF73" i="39"/>
  <c r="BG73" i="39"/>
  <c r="BH73" i="39"/>
  <c r="BI73" i="39"/>
  <c r="BJ73" i="39"/>
  <c r="BK73" i="39"/>
  <c r="BL73" i="39"/>
  <c r="BM73" i="39"/>
  <c r="BN73" i="39"/>
  <c r="LB73" i="37"/>
  <c r="BC73" i="37"/>
  <c r="BB73" i="39"/>
  <c r="DO73" i="37"/>
  <c r="GC73" i="37"/>
  <c r="LC73" i="37"/>
  <c r="BD73" i="37"/>
  <c r="DP73" i="37"/>
  <c r="GD73" i="37"/>
  <c r="LD73" i="37"/>
  <c r="BE73" i="37"/>
  <c r="DQ73" i="37"/>
  <c r="GE73" i="37"/>
  <c r="LE73" i="37"/>
  <c r="BF73" i="37"/>
  <c r="DR73" i="37"/>
  <c r="GF73" i="37"/>
  <c r="LF73" i="37"/>
  <c r="BG73" i="37"/>
  <c r="DS73" i="37"/>
  <c r="GG73" i="37"/>
  <c r="LG73" i="37"/>
  <c r="BH73" i="37"/>
  <c r="DU73" i="37"/>
  <c r="DT73" i="37"/>
  <c r="GH73" i="37"/>
  <c r="LH73" i="37"/>
  <c r="BI73" i="37"/>
  <c r="IP73" i="37"/>
  <c r="IV73" i="37"/>
  <c r="LI73" i="37"/>
  <c r="BJ73" i="37"/>
  <c r="DV73" i="37"/>
  <c r="GJ73" i="37"/>
  <c r="IQ73" i="37"/>
  <c r="IW73" i="37"/>
  <c r="LJ73" i="37"/>
  <c r="BK73" i="37"/>
  <c r="DW73" i="37"/>
  <c r="GK73" i="37"/>
  <c r="IR73" i="37"/>
  <c r="IX73" i="37"/>
  <c r="LK73" i="37"/>
  <c r="BL73" i="37"/>
  <c r="DX73" i="37"/>
  <c r="GL73" i="37"/>
  <c r="IS73" i="37"/>
  <c r="IY73" i="37"/>
  <c r="LL73" i="37"/>
  <c r="BM73" i="37"/>
  <c r="DY73" i="37"/>
  <c r="GM73" i="37"/>
  <c r="IT73" i="37"/>
  <c r="IZ73" i="37"/>
  <c r="LM73" i="37"/>
  <c r="BN73" i="37"/>
  <c r="EA73" i="37"/>
  <c r="DZ73" i="37"/>
  <c r="GN73" i="37"/>
  <c r="IU73" i="37"/>
  <c r="JA73" i="37"/>
  <c r="LN73" i="37"/>
  <c r="AB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AB74" i="37"/>
  <c r="C74" i="38"/>
  <c r="AC74" i="39"/>
  <c r="D74" i="38"/>
  <c r="AD74" i="39"/>
  <c r="E74" i="38"/>
  <c r="AE74" i="39"/>
  <c r="F74" i="38"/>
  <c r="AF74" i="39"/>
  <c r="G74" i="38"/>
  <c r="AG74" i="39"/>
  <c r="H74" i="38"/>
  <c r="AH74" i="39"/>
  <c r="I74" i="38"/>
  <c r="AI74" i="39"/>
  <c r="J74" i="38"/>
  <c r="AJ74" i="39"/>
  <c r="K74" i="38"/>
  <c r="AK74" i="39"/>
  <c r="L74" i="38"/>
  <c r="AL74" i="39"/>
  <c r="M74" i="38"/>
  <c r="AM74" i="39"/>
  <c r="N74" i="38"/>
  <c r="AN74" i="39"/>
  <c r="KB74" i="37"/>
  <c r="AC74" i="37"/>
  <c r="B74" i="38"/>
  <c r="AB74" i="39"/>
  <c r="CO74" i="37"/>
  <c r="FC74" i="37"/>
  <c r="KC74" i="37"/>
  <c r="AD74" i="37"/>
  <c r="CP74" i="37"/>
  <c r="FD74" i="37"/>
  <c r="KD74" i="37"/>
  <c r="AE74" i="37"/>
  <c r="CQ74" i="37"/>
  <c r="FE74" i="37"/>
  <c r="KE74" i="37"/>
  <c r="AF74" i="37"/>
  <c r="CR74" i="37"/>
  <c r="FF74" i="37"/>
  <c r="KF74" i="37"/>
  <c r="AG74" i="37"/>
  <c r="CS74" i="37"/>
  <c r="FG74" i="37"/>
  <c r="KG74" i="37"/>
  <c r="AH74" i="37"/>
  <c r="CU74" i="37"/>
  <c r="CT74" i="37"/>
  <c r="FH74" i="37"/>
  <c r="KH74" i="37"/>
  <c r="AI74" i="37"/>
  <c r="HP74" i="37"/>
  <c r="HV74" i="37"/>
  <c r="KI74" i="37"/>
  <c r="AJ74" i="37"/>
  <c r="CV74" i="37"/>
  <c r="FJ74" i="37"/>
  <c r="HQ74" i="37"/>
  <c r="HW74" i="37"/>
  <c r="KJ74" i="37"/>
  <c r="AK74" i="37"/>
  <c r="CW74" i="37"/>
  <c r="FK74" i="37"/>
  <c r="HR74" i="37"/>
  <c r="HX74" i="37"/>
  <c r="KK74" i="37"/>
  <c r="AL74" i="37"/>
  <c r="CX74" i="37"/>
  <c r="FL74" i="37"/>
  <c r="HS74" i="37"/>
  <c r="HY74" i="37"/>
  <c r="KL74" i="37"/>
  <c r="AM74" i="37"/>
  <c r="CY74" i="37"/>
  <c r="FM74" i="37"/>
  <c r="HT74" i="37"/>
  <c r="HZ74" i="37"/>
  <c r="KM74" i="37"/>
  <c r="AN74" i="37"/>
  <c r="DA74" i="37"/>
  <c r="CZ74" i="37"/>
  <c r="FN74" i="37"/>
  <c r="HU74" i="37"/>
  <c r="IA74" i="37"/>
  <c r="KN74" i="37"/>
  <c r="B74" i="37"/>
  <c r="O74" i="38"/>
  <c r="AB74" i="38"/>
  <c r="P74" i="38"/>
  <c r="AC74" i="38"/>
  <c r="BC74" i="38"/>
  <c r="DE74" i="2"/>
  <c r="C74" i="39"/>
  <c r="Q74" i="38"/>
  <c r="AD74" i="38"/>
  <c r="BD74" i="38"/>
  <c r="D74" i="39"/>
  <c r="R74" i="38"/>
  <c r="AE74" i="38"/>
  <c r="BE74" i="38"/>
  <c r="E74" i="39"/>
  <c r="S74" i="38"/>
  <c r="AF74" i="38"/>
  <c r="BF74" i="38"/>
  <c r="F74" i="39"/>
  <c r="T74" i="38"/>
  <c r="AG74" i="38"/>
  <c r="BG74" i="38"/>
  <c r="G74" i="39"/>
  <c r="U74" i="38"/>
  <c r="AH74" i="38"/>
  <c r="BH74" i="38"/>
  <c r="H74" i="39"/>
  <c r="V74" i="38"/>
  <c r="AI74" i="38"/>
  <c r="BI74" i="38"/>
  <c r="I74" i="39"/>
  <c r="W74" i="38"/>
  <c r="AJ74" i="38"/>
  <c r="BJ74" i="38"/>
  <c r="J74" i="39"/>
  <c r="X74" i="38"/>
  <c r="AK74" i="38"/>
  <c r="BK74" i="38"/>
  <c r="K74" i="39"/>
  <c r="Y74" i="38"/>
  <c r="AL74" i="38"/>
  <c r="BL74" i="38"/>
  <c r="L74" i="39"/>
  <c r="Z74" i="38"/>
  <c r="AM74" i="38"/>
  <c r="BM74" i="38"/>
  <c r="M74" i="39"/>
  <c r="AA74" i="38"/>
  <c r="AN74" i="38"/>
  <c r="BN74" i="38"/>
  <c r="N74" i="39"/>
  <c r="JB74" i="37"/>
  <c r="C74" i="37"/>
  <c r="BB74" i="38"/>
  <c r="B74" i="39"/>
  <c r="BO74" i="37"/>
  <c r="EC74" i="37"/>
  <c r="JC74" i="37"/>
  <c r="D74" i="37"/>
  <c r="BP74" i="37"/>
  <c r="ED74" i="37"/>
  <c r="JD74" i="37"/>
  <c r="E74" i="37"/>
  <c r="BQ74" i="37"/>
  <c r="EE74" i="37"/>
  <c r="JE74" i="37"/>
  <c r="F74" i="37"/>
  <c r="BR74" i="37"/>
  <c r="EF74" i="37"/>
  <c r="JF74" i="37"/>
  <c r="G74" i="37"/>
  <c r="BS74" i="37"/>
  <c r="EG74" i="37"/>
  <c r="JG74" i="37"/>
  <c r="H74" i="37"/>
  <c r="BU74" i="37"/>
  <c r="BT74" i="37"/>
  <c r="EH74" i="37"/>
  <c r="JH74" i="37"/>
  <c r="I74" i="37"/>
  <c r="GP74" i="37"/>
  <c r="GV74" i="37"/>
  <c r="JI74" i="37"/>
  <c r="J74" i="37"/>
  <c r="BV74" i="37"/>
  <c r="EJ74" i="37"/>
  <c r="GQ74" i="37"/>
  <c r="GW74" i="37"/>
  <c r="JJ74" i="37"/>
  <c r="K74" i="37"/>
  <c r="BW74" i="37"/>
  <c r="EK74" i="37"/>
  <c r="GR74" i="37"/>
  <c r="GX74" i="37"/>
  <c r="JK74" i="37"/>
  <c r="L74" i="37"/>
  <c r="BX74" i="37"/>
  <c r="EL74" i="37"/>
  <c r="GS74" i="37"/>
  <c r="GY74" i="37"/>
  <c r="JL74" i="37"/>
  <c r="M74" i="37"/>
  <c r="BY74" i="37"/>
  <c r="EM74" i="37"/>
  <c r="GT74" i="37"/>
  <c r="GZ74" i="37"/>
  <c r="JM74" i="37"/>
  <c r="N74" i="37"/>
  <c r="CA74" i="37"/>
  <c r="BZ74" i="37"/>
  <c r="EN74" i="37"/>
  <c r="GU74" i="37"/>
  <c r="HA74" i="37"/>
  <c r="JN74" i="37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BP75" i="2"/>
  <c r="O74" i="37"/>
  <c r="BQ74" i="2"/>
  <c r="DC74" i="2"/>
  <c r="DD74" i="2"/>
  <c r="P74" i="39"/>
  <c r="Q74" i="39"/>
  <c r="R74" i="39"/>
  <c r="S74" i="39"/>
  <c r="T74" i="39"/>
  <c r="U74" i="39"/>
  <c r="V74" i="39"/>
  <c r="W74" i="39"/>
  <c r="X74" i="39"/>
  <c r="Y74" i="39"/>
  <c r="Z74" i="39"/>
  <c r="AA74" i="39"/>
  <c r="JO74" i="37"/>
  <c r="P74" i="37"/>
  <c r="O74" i="39"/>
  <c r="CB74" i="37"/>
  <c r="EP74" i="37"/>
  <c r="JP74" i="37"/>
  <c r="Q74" i="37"/>
  <c r="CC74" i="37"/>
  <c r="EQ74" i="37"/>
  <c r="JQ74" i="37"/>
  <c r="R74" i="37"/>
  <c r="CD74" i="37"/>
  <c r="ER74" i="37"/>
  <c r="JR74" i="37"/>
  <c r="S74" i="37"/>
  <c r="CE74" i="37"/>
  <c r="ES74" i="37"/>
  <c r="JS74" i="37"/>
  <c r="T74" i="37"/>
  <c r="CF74" i="37"/>
  <c r="ET74" i="37"/>
  <c r="JT74" i="37"/>
  <c r="U74" i="37"/>
  <c r="CH74" i="37"/>
  <c r="CG74" i="37"/>
  <c r="EU74" i="37"/>
  <c r="JU74" i="37"/>
  <c r="V74" i="37"/>
  <c r="HC74" i="37"/>
  <c r="HI74" i="37"/>
  <c r="JV74" i="37"/>
  <c r="W74" i="37"/>
  <c r="CI74" i="37"/>
  <c r="EW74" i="37"/>
  <c r="HD74" i="37"/>
  <c r="HJ74" i="37"/>
  <c r="JW74" i="37"/>
  <c r="X74" i="37"/>
  <c r="CJ74" i="37"/>
  <c r="EX74" i="37"/>
  <c r="HE74" i="37"/>
  <c r="HK74" i="37"/>
  <c r="JX74" i="37"/>
  <c r="Y74" i="37"/>
  <c r="CK74" i="37"/>
  <c r="EY74" i="37"/>
  <c r="HF74" i="37"/>
  <c r="HL74" i="37"/>
  <c r="JY74" i="37"/>
  <c r="Z74" i="37"/>
  <c r="CL74" i="37"/>
  <c r="EZ74" i="37"/>
  <c r="HG74" i="37"/>
  <c r="HM74" i="37"/>
  <c r="JZ74" i="37"/>
  <c r="AA74" i="37"/>
  <c r="CN74" i="37"/>
  <c r="CM74" i="37"/>
  <c r="FA74" i="37"/>
  <c r="HH74" i="37"/>
  <c r="HN74" i="37"/>
  <c r="KA74" i="37"/>
  <c r="AO74" i="37"/>
  <c r="AP74" i="38"/>
  <c r="AP74" i="39"/>
  <c r="AQ74" i="38"/>
  <c r="AQ74" i="39"/>
  <c r="AR74" i="38"/>
  <c r="AR74" i="39"/>
  <c r="AS74" i="38"/>
  <c r="AS74" i="39"/>
  <c r="AT74" i="38"/>
  <c r="AT74" i="39"/>
  <c r="AU74" i="38"/>
  <c r="AU74" i="39"/>
  <c r="AV74" i="38"/>
  <c r="AV74" i="39"/>
  <c r="AW74" i="38"/>
  <c r="AW74" i="39"/>
  <c r="AX74" i="38"/>
  <c r="AX74" i="39"/>
  <c r="AY74" i="38"/>
  <c r="AY74" i="39"/>
  <c r="AZ74" i="38"/>
  <c r="AZ74" i="39"/>
  <c r="BA74" i="38"/>
  <c r="BA74" i="39"/>
  <c r="AP74" i="37"/>
  <c r="AO74" i="38"/>
  <c r="AO74" i="39"/>
  <c r="DB74" i="37"/>
  <c r="FP74" i="37"/>
  <c r="AQ74" i="37"/>
  <c r="DC74" i="37"/>
  <c r="FQ74" i="37"/>
  <c r="AR74" i="37"/>
  <c r="DD74" i="37"/>
  <c r="FR74" i="37"/>
  <c r="AS74" i="37"/>
  <c r="DE74" i="37"/>
  <c r="FS74" i="37"/>
  <c r="AT74" i="37"/>
  <c r="DF74" i="37"/>
  <c r="FT74" i="37"/>
  <c r="AU74" i="37"/>
  <c r="DH74" i="37"/>
  <c r="DG74" i="37"/>
  <c r="FU74" i="37"/>
  <c r="AV74" i="37"/>
  <c r="IC74" i="37"/>
  <c r="II74" i="37"/>
  <c r="AW74" i="37"/>
  <c r="DI74" i="37"/>
  <c r="FW74" i="37"/>
  <c r="ID74" i="37"/>
  <c r="IJ74" i="37"/>
  <c r="AX74" i="37"/>
  <c r="DJ74" i="37"/>
  <c r="FX74" i="37"/>
  <c r="IE74" i="37"/>
  <c r="IK74" i="37"/>
  <c r="AY74" i="37"/>
  <c r="DK74" i="37"/>
  <c r="FY74" i="37"/>
  <c r="IF74" i="37"/>
  <c r="IL74" i="37"/>
  <c r="AZ74" i="37"/>
  <c r="DL74" i="37"/>
  <c r="FZ74" i="37"/>
  <c r="IG74" i="37"/>
  <c r="IM74" i="37"/>
  <c r="BA74" i="37"/>
  <c r="DN74" i="37"/>
  <c r="DM74" i="37"/>
  <c r="GA74" i="37"/>
  <c r="IH74" i="37"/>
  <c r="IN74" i="37"/>
  <c r="BB74" i="37"/>
  <c r="BC74" i="39"/>
  <c r="BD74" i="39"/>
  <c r="BE74" i="39"/>
  <c r="BF74" i="39"/>
  <c r="BG74" i="39"/>
  <c r="BH74" i="39"/>
  <c r="BI74" i="39"/>
  <c r="BJ74" i="39"/>
  <c r="BK74" i="39"/>
  <c r="BL74" i="39"/>
  <c r="BM74" i="39"/>
  <c r="BN74" i="39"/>
  <c r="LB74" i="37"/>
  <c r="BC74" i="37"/>
  <c r="BB74" i="39"/>
  <c r="DO74" i="37"/>
  <c r="GC74" i="37"/>
  <c r="LC74" i="37"/>
  <c r="BD74" i="37"/>
  <c r="DP74" i="37"/>
  <c r="GD74" i="37"/>
  <c r="LD74" i="37"/>
  <c r="BE74" i="37"/>
  <c r="DQ74" i="37"/>
  <c r="GE74" i="37"/>
  <c r="LE74" i="37"/>
  <c r="BF74" i="37"/>
  <c r="DR74" i="37"/>
  <c r="GF74" i="37"/>
  <c r="LF74" i="37"/>
  <c r="BG74" i="37"/>
  <c r="DS74" i="37"/>
  <c r="GG74" i="37"/>
  <c r="LG74" i="37"/>
  <c r="BH74" i="37"/>
  <c r="DU74" i="37"/>
  <c r="DT74" i="37"/>
  <c r="GH74" i="37"/>
  <c r="LH74" i="37"/>
  <c r="BI74" i="37"/>
  <c r="IP74" i="37"/>
  <c r="IV74" i="37"/>
  <c r="LI74" i="37"/>
  <c r="BJ74" i="37"/>
  <c r="DV74" i="37"/>
  <c r="GJ74" i="37"/>
  <c r="IQ74" i="37"/>
  <c r="IW74" i="37"/>
  <c r="LJ74" i="37"/>
  <c r="BK74" i="37"/>
  <c r="DW74" i="37"/>
  <c r="GK74" i="37"/>
  <c r="IR74" i="37"/>
  <c r="IX74" i="37"/>
  <c r="LK74" i="37"/>
  <c r="BL74" i="37"/>
  <c r="DX74" i="37"/>
  <c r="GL74" i="37"/>
  <c r="IS74" i="37"/>
  <c r="IY74" i="37"/>
  <c r="LL74" i="37"/>
  <c r="BM74" i="37"/>
  <c r="DY74" i="37"/>
  <c r="GM74" i="37"/>
  <c r="IT74" i="37"/>
  <c r="IZ74" i="37"/>
  <c r="LM74" i="37"/>
  <c r="BN74" i="37"/>
  <c r="EA74" i="37"/>
  <c r="DZ74" i="37"/>
  <c r="GN74" i="37"/>
  <c r="IU74" i="37"/>
  <c r="JA74" i="37"/>
  <c r="LN74" i="37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AB75" i="37"/>
  <c r="C75" i="38"/>
  <c r="AC75" i="39"/>
  <c r="D75" i="38"/>
  <c r="AD75" i="39"/>
  <c r="E75" i="38"/>
  <c r="AE75" i="39"/>
  <c r="F75" i="38"/>
  <c r="AF75" i="39"/>
  <c r="G75" i="38"/>
  <c r="AG75" i="39"/>
  <c r="H75" i="38"/>
  <c r="AH75" i="39"/>
  <c r="I75" i="38"/>
  <c r="AI75" i="39"/>
  <c r="J75" i="38"/>
  <c r="AJ75" i="39"/>
  <c r="K75" i="38"/>
  <c r="AK75" i="39"/>
  <c r="L75" i="38"/>
  <c r="AL75" i="39"/>
  <c r="M75" i="38"/>
  <c r="AM75" i="39"/>
  <c r="N75" i="38"/>
  <c r="AN75" i="39"/>
  <c r="KB75" i="37"/>
  <c r="AC75" i="37"/>
  <c r="B75" i="38"/>
  <c r="AB75" i="39"/>
  <c r="CO75" i="37"/>
  <c r="FC75" i="37"/>
  <c r="KC75" i="37"/>
  <c r="AD75" i="37"/>
  <c r="CP75" i="37"/>
  <c r="FD75" i="37"/>
  <c r="KD75" i="37"/>
  <c r="AE75" i="37"/>
  <c r="CQ75" i="37"/>
  <c r="FE75" i="37"/>
  <c r="KE75" i="37"/>
  <c r="AF75" i="37"/>
  <c r="CR75" i="37"/>
  <c r="FF75" i="37"/>
  <c r="KF75" i="37"/>
  <c r="AG75" i="37"/>
  <c r="CS75" i="37"/>
  <c r="FG75" i="37"/>
  <c r="KG75" i="37"/>
  <c r="AH75" i="37"/>
  <c r="CU75" i="37"/>
  <c r="CT75" i="37"/>
  <c r="FH75" i="37"/>
  <c r="KH75" i="37"/>
  <c r="AI75" i="37"/>
  <c r="HP75" i="37"/>
  <c r="HV75" i="37"/>
  <c r="KI75" i="37"/>
  <c r="AJ75" i="37"/>
  <c r="CV75" i="37"/>
  <c r="FJ75" i="37"/>
  <c r="HQ75" i="37"/>
  <c r="HW75" i="37"/>
  <c r="KJ75" i="37"/>
  <c r="AK75" i="37"/>
  <c r="CW75" i="37"/>
  <c r="FK75" i="37"/>
  <c r="HR75" i="37"/>
  <c r="HX75" i="37"/>
  <c r="KK75" i="37"/>
  <c r="AL75" i="37"/>
  <c r="CX75" i="37"/>
  <c r="FL75" i="37"/>
  <c r="HS75" i="37"/>
  <c r="HY75" i="37"/>
  <c r="KL75" i="37"/>
  <c r="AM75" i="37"/>
  <c r="CY75" i="37"/>
  <c r="FM75" i="37"/>
  <c r="HT75" i="37"/>
  <c r="HZ75" i="37"/>
  <c r="KM75" i="37"/>
  <c r="AN75" i="37"/>
  <c r="DA75" i="37"/>
  <c r="CZ75" i="37"/>
  <c r="FN75" i="37"/>
  <c r="HU75" i="37"/>
  <c r="IA75" i="37"/>
  <c r="KN75" i="37"/>
  <c r="B75" i="37"/>
  <c r="O75" i="38"/>
  <c r="AB75" i="38"/>
  <c r="P75" i="38"/>
  <c r="AC75" i="38"/>
  <c r="BC75" i="38"/>
  <c r="DE75" i="2"/>
  <c r="C75" i="39"/>
  <c r="Q75" i="38"/>
  <c r="AD75" i="38"/>
  <c r="BD75" i="38"/>
  <c r="D75" i="39"/>
  <c r="R75" i="38"/>
  <c r="AE75" i="38"/>
  <c r="BE75" i="38"/>
  <c r="E75" i="39"/>
  <c r="S75" i="38"/>
  <c r="AF75" i="38"/>
  <c r="BF75" i="38"/>
  <c r="F75" i="39"/>
  <c r="T75" i="38"/>
  <c r="AG75" i="38"/>
  <c r="BG75" i="38"/>
  <c r="G75" i="39"/>
  <c r="U75" i="38"/>
  <c r="AH75" i="38"/>
  <c r="BH75" i="38"/>
  <c r="H75" i="39"/>
  <c r="V75" i="38"/>
  <c r="AI75" i="38"/>
  <c r="BI75" i="38"/>
  <c r="I75" i="39"/>
  <c r="W75" i="38"/>
  <c r="AJ75" i="38"/>
  <c r="BJ75" i="38"/>
  <c r="J75" i="39"/>
  <c r="X75" i="38"/>
  <c r="AK75" i="38"/>
  <c r="BK75" i="38"/>
  <c r="K75" i="39"/>
  <c r="Y75" i="38"/>
  <c r="AL75" i="38"/>
  <c r="BL75" i="38"/>
  <c r="L75" i="39"/>
  <c r="Z75" i="38"/>
  <c r="AM75" i="38"/>
  <c r="BM75" i="38"/>
  <c r="M75" i="39"/>
  <c r="AA75" i="38"/>
  <c r="AN75" i="38"/>
  <c r="BN75" i="38"/>
  <c r="N75" i="39"/>
  <c r="JB75" i="37"/>
  <c r="C75" i="37"/>
  <c r="BB75" i="38"/>
  <c r="B75" i="39"/>
  <c r="BO75" i="37"/>
  <c r="EC75" i="37"/>
  <c r="JC75" i="37"/>
  <c r="D75" i="37"/>
  <c r="BP75" i="37"/>
  <c r="ED75" i="37"/>
  <c r="JD75" i="37"/>
  <c r="E75" i="37"/>
  <c r="BQ75" i="37"/>
  <c r="EE75" i="37"/>
  <c r="JE75" i="37"/>
  <c r="F75" i="37"/>
  <c r="BR75" i="37"/>
  <c r="EF75" i="37"/>
  <c r="JF75" i="37"/>
  <c r="G75" i="37"/>
  <c r="BS75" i="37"/>
  <c r="EG75" i="37"/>
  <c r="JG75" i="37"/>
  <c r="H75" i="37"/>
  <c r="BU75" i="37"/>
  <c r="BT75" i="37"/>
  <c r="EH75" i="37"/>
  <c r="JH75" i="37"/>
  <c r="I75" i="37"/>
  <c r="GP75" i="37"/>
  <c r="GV75" i="37"/>
  <c r="JI75" i="37"/>
  <c r="J75" i="37"/>
  <c r="BV75" i="37"/>
  <c r="EJ75" i="37"/>
  <c r="GQ75" i="37"/>
  <c r="GW75" i="37"/>
  <c r="JJ75" i="37"/>
  <c r="K75" i="37"/>
  <c r="BW75" i="37"/>
  <c r="EK75" i="37"/>
  <c r="GR75" i="37"/>
  <c r="GX75" i="37"/>
  <c r="JK75" i="37"/>
  <c r="L75" i="37"/>
  <c r="BX75" i="37"/>
  <c r="EL75" i="37"/>
  <c r="GS75" i="37"/>
  <c r="GY75" i="37"/>
  <c r="JL75" i="37"/>
  <c r="M75" i="37"/>
  <c r="BY75" i="37"/>
  <c r="EM75" i="37"/>
  <c r="GT75" i="37"/>
  <c r="GZ75" i="37"/>
  <c r="JM75" i="37"/>
  <c r="N75" i="37"/>
  <c r="CA75" i="37"/>
  <c r="BZ75" i="37"/>
  <c r="EN75" i="37"/>
  <c r="GU75" i="37"/>
  <c r="HA75" i="37"/>
  <c r="JN75" i="37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BP76" i="2"/>
  <c r="O75" i="37"/>
  <c r="BQ75" i="2"/>
  <c r="DC75" i="2"/>
  <c r="DD75" i="2"/>
  <c r="P75" i="39"/>
  <c r="Q75" i="39"/>
  <c r="R75" i="39"/>
  <c r="S75" i="39"/>
  <c r="T75" i="39"/>
  <c r="U75" i="39"/>
  <c r="V75" i="39"/>
  <c r="W75" i="39"/>
  <c r="X75" i="39"/>
  <c r="Y75" i="39"/>
  <c r="Z75" i="39"/>
  <c r="AA75" i="39"/>
  <c r="JO75" i="37"/>
  <c r="P75" i="37"/>
  <c r="O75" i="39"/>
  <c r="CB75" i="37"/>
  <c r="EP75" i="37"/>
  <c r="JP75" i="37"/>
  <c r="Q75" i="37"/>
  <c r="CC75" i="37"/>
  <c r="EQ75" i="37"/>
  <c r="JQ75" i="37"/>
  <c r="R75" i="37"/>
  <c r="CD75" i="37"/>
  <c r="ER75" i="37"/>
  <c r="JR75" i="37"/>
  <c r="S75" i="37"/>
  <c r="CE75" i="37"/>
  <c r="ES75" i="37"/>
  <c r="JS75" i="37"/>
  <c r="T75" i="37"/>
  <c r="CF75" i="37"/>
  <c r="ET75" i="37"/>
  <c r="JT75" i="37"/>
  <c r="U75" i="37"/>
  <c r="CH75" i="37"/>
  <c r="CG75" i="37"/>
  <c r="EU75" i="37"/>
  <c r="JU75" i="37"/>
  <c r="V75" i="37"/>
  <c r="HC75" i="37"/>
  <c r="HI75" i="37"/>
  <c r="JV75" i="37"/>
  <c r="W75" i="37"/>
  <c r="CI75" i="37"/>
  <c r="EW75" i="37"/>
  <c r="HD75" i="37"/>
  <c r="HJ75" i="37"/>
  <c r="JW75" i="37"/>
  <c r="X75" i="37"/>
  <c r="CJ75" i="37"/>
  <c r="EX75" i="37"/>
  <c r="HE75" i="37"/>
  <c r="HK75" i="37"/>
  <c r="JX75" i="37"/>
  <c r="Y75" i="37"/>
  <c r="CK75" i="37"/>
  <c r="EY75" i="37"/>
  <c r="HF75" i="37"/>
  <c r="HL75" i="37"/>
  <c r="JY75" i="37"/>
  <c r="Z75" i="37"/>
  <c r="CL75" i="37"/>
  <c r="EZ75" i="37"/>
  <c r="HG75" i="37"/>
  <c r="HM75" i="37"/>
  <c r="JZ75" i="37"/>
  <c r="AA75" i="37"/>
  <c r="CN75" i="37"/>
  <c r="CM75" i="37"/>
  <c r="FA75" i="37"/>
  <c r="HH75" i="37"/>
  <c r="HN75" i="37"/>
  <c r="KA75" i="37"/>
  <c r="AO75" i="37"/>
  <c r="AP75" i="38"/>
  <c r="AP75" i="39"/>
  <c r="AQ75" i="38"/>
  <c r="AQ75" i="39"/>
  <c r="AR75" i="38"/>
  <c r="AR75" i="39"/>
  <c r="AS75" i="38"/>
  <c r="AS75" i="39"/>
  <c r="AT75" i="38"/>
  <c r="AT75" i="39"/>
  <c r="AU75" i="38"/>
  <c r="AU75" i="39"/>
  <c r="AV75" i="38"/>
  <c r="AV75" i="39"/>
  <c r="AW75" i="38"/>
  <c r="AW75" i="39"/>
  <c r="AX75" i="38"/>
  <c r="AX75" i="39"/>
  <c r="AY75" i="38"/>
  <c r="AY75" i="39"/>
  <c r="AZ75" i="38"/>
  <c r="AZ75" i="39"/>
  <c r="BA75" i="38"/>
  <c r="BA75" i="39"/>
  <c r="AP75" i="37"/>
  <c r="AO75" i="38"/>
  <c r="AO75" i="39"/>
  <c r="DB75" i="37"/>
  <c r="FP75" i="37"/>
  <c r="AQ75" i="37"/>
  <c r="DC75" i="37"/>
  <c r="FQ75" i="37"/>
  <c r="AR75" i="37"/>
  <c r="DD75" i="37"/>
  <c r="FR75" i="37"/>
  <c r="AS75" i="37"/>
  <c r="DE75" i="37"/>
  <c r="FS75" i="37"/>
  <c r="AT75" i="37"/>
  <c r="DF75" i="37"/>
  <c r="FT75" i="37"/>
  <c r="AU75" i="37"/>
  <c r="DH75" i="37"/>
  <c r="DG75" i="37"/>
  <c r="FU75" i="37"/>
  <c r="AV75" i="37"/>
  <c r="IC75" i="37"/>
  <c r="II75" i="37"/>
  <c r="AW75" i="37"/>
  <c r="DI75" i="37"/>
  <c r="FW75" i="37"/>
  <c r="ID75" i="37"/>
  <c r="IJ75" i="37"/>
  <c r="AX75" i="37"/>
  <c r="DJ75" i="37"/>
  <c r="FX75" i="37"/>
  <c r="IE75" i="37"/>
  <c r="IK75" i="37"/>
  <c r="AY75" i="37"/>
  <c r="DK75" i="37"/>
  <c r="FY75" i="37"/>
  <c r="IF75" i="37"/>
  <c r="IL75" i="37"/>
  <c r="AZ75" i="37"/>
  <c r="DL75" i="37"/>
  <c r="FZ75" i="37"/>
  <c r="IG75" i="37"/>
  <c r="IM75" i="37"/>
  <c r="BA75" i="37"/>
  <c r="DN75" i="37"/>
  <c r="DM75" i="37"/>
  <c r="GA75" i="37"/>
  <c r="IH75" i="37"/>
  <c r="IN75" i="37"/>
  <c r="BB75" i="37"/>
  <c r="BC75" i="39"/>
  <c r="BD75" i="39"/>
  <c r="BE75" i="39"/>
  <c r="BF75" i="39"/>
  <c r="BG75" i="39"/>
  <c r="BH75" i="39"/>
  <c r="BI75" i="39"/>
  <c r="BJ75" i="39"/>
  <c r="BK75" i="39"/>
  <c r="BL75" i="39"/>
  <c r="BM75" i="39"/>
  <c r="BN75" i="39"/>
  <c r="LB75" i="37"/>
  <c r="BC75" i="37"/>
  <c r="BB75" i="39"/>
  <c r="DO75" i="37"/>
  <c r="GC75" i="37"/>
  <c r="LC75" i="37"/>
  <c r="BD75" i="37"/>
  <c r="DP75" i="37"/>
  <c r="GD75" i="37"/>
  <c r="LD75" i="37"/>
  <c r="BE75" i="37"/>
  <c r="DQ75" i="37"/>
  <c r="GE75" i="37"/>
  <c r="LE75" i="37"/>
  <c r="BF75" i="37"/>
  <c r="DR75" i="37"/>
  <c r="GF75" i="37"/>
  <c r="LF75" i="37"/>
  <c r="BG75" i="37"/>
  <c r="DS75" i="37"/>
  <c r="GG75" i="37"/>
  <c r="LG75" i="37"/>
  <c r="BH75" i="37"/>
  <c r="DU75" i="37"/>
  <c r="DT75" i="37"/>
  <c r="GH75" i="37"/>
  <c r="LH75" i="37"/>
  <c r="BI75" i="37"/>
  <c r="IP75" i="37"/>
  <c r="IV75" i="37"/>
  <c r="LI75" i="37"/>
  <c r="BJ75" i="37"/>
  <c r="DV75" i="37"/>
  <c r="GJ75" i="37"/>
  <c r="IQ75" i="37"/>
  <c r="IW75" i="37"/>
  <c r="LJ75" i="37"/>
  <c r="BK75" i="37"/>
  <c r="DW75" i="37"/>
  <c r="GK75" i="37"/>
  <c r="IR75" i="37"/>
  <c r="IX75" i="37"/>
  <c r="LK75" i="37"/>
  <c r="BL75" i="37"/>
  <c r="DX75" i="37"/>
  <c r="GL75" i="37"/>
  <c r="IS75" i="37"/>
  <c r="IY75" i="37"/>
  <c r="LL75" i="37"/>
  <c r="BM75" i="37"/>
  <c r="DY75" i="37"/>
  <c r="GM75" i="37"/>
  <c r="IT75" i="37"/>
  <c r="IZ75" i="37"/>
  <c r="LM75" i="37"/>
  <c r="BN75" i="37"/>
  <c r="EA75" i="37"/>
  <c r="DZ75" i="37"/>
  <c r="GN75" i="37"/>
  <c r="IU75" i="37"/>
  <c r="JA75" i="37"/>
  <c r="LN75" i="37"/>
  <c r="AB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AB76" i="37"/>
  <c r="C76" i="38"/>
  <c r="AC76" i="39"/>
  <c r="D76" i="38"/>
  <c r="AD76" i="39"/>
  <c r="E76" i="38"/>
  <c r="AE76" i="39"/>
  <c r="F76" i="38"/>
  <c r="AF76" i="39"/>
  <c r="G76" i="38"/>
  <c r="AG76" i="39"/>
  <c r="H76" i="38"/>
  <c r="AH76" i="39"/>
  <c r="I76" i="38"/>
  <c r="AI76" i="39"/>
  <c r="J76" i="38"/>
  <c r="AJ76" i="39"/>
  <c r="K76" i="38"/>
  <c r="AK76" i="39"/>
  <c r="L76" i="38"/>
  <c r="AL76" i="39"/>
  <c r="M76" i="38"/>
  <c r="AM76" i="39"/>
  <c r="N76" i="38"/>
  <c r="AN76" i="39"/>
  <c r="KB76" i="37"/>
  <c r="AC76" i="37"/>
  <c r="B76" i="38"/>
  <c r="AB76" i="39"/>
  <c r="CO76" i="37"/>
  <c r="FC76" i="37"/>
  <c r="KC76" i="37"/>
  <c r="AD76" i="37"/>
  <c r="CP76" i="37"/>
  <c r="FD76" i="37"/>
  <c r="KD76" i="37"/>
  <c r="AE76" i="37"/>
  <c r="CQ76" i="37"/>
  <c r="FE76" i="37"/>
  <c r="KE76" i="37"/>
  <c r="AF76" i="37"/>
  <c r="CR76" i="37"/>
  <c r="FF76" i="37"/>
  <c r="KF76" i="37"/>
  <c r="AG76" i="37"/>
  <c r="CS76" i="37"/>
  <c r="FG76" i="37"/>
  <c r="KG76" i="37"/>
  <c r="AH76" i="37"/>
  <c r="CU76" i="37"/>
  <c r="CT76" i="37"/>
  <c r="FH76" i="37"/>
  <c r="KH76" i="37"/>
  <c r="AI76" i="37"/>
  <c r="HP76" i="37"/>
  <c r="HV76" i="37"/>
  <c r="KI76" i="37"/>
  <c r="AJ76" i="37"/>
  <c r="CV76" i="37"/>
  <c r="FJ76" i="37"/>
  <c r="HQ76" i="37"/>
  <c r="HW76" i="37"/>
  <c r="KJ76" i="37"/>
  <c r="AK76" i="37"/>
  <c r="CW76" i="37"/>
  <c r="FK76" i="37"/>
  <c r="HR76" i="37"/>
  <c r="HX76" i="37"/>
  <c r="KK76" i="37"/>
  <c r="AL76" i="37"/>
  <c r="CX76" i="37"/>
  <c r="FL76" i="37"/>
  <c r="HS76" i="37"/>
  <c r="HY76" i="37"/>
  <c r="KL76" i="37"/>
  <c r="AM76" i="37"/>
  <c r="CY76" i="37"/>
  <c r="FM76" i="37"/>
  <c r="HT76" i="37"/>
  <c r="HZ76" i="37"/>
  <c r="KM76" i="37"/>
  <c r="AN76" i="37"/>
  <c r="DA76" i="37"/>
  <c r="CZ76" i="37"/>
  <c r="FN76" i="37"/>
  <c r="HU76" i="37"/>
  <c r="IA76" i="37"/>
  <c r="KN76" i="37"/>
  <c r="B76" i="37"/>
  <c r="O76" i="38"/>
  <c r="AB76" i="38"/>
  <c r="P76" i="38"/>
  <c r="AC76" i="38"/>
  <c r="BC76" i="38"/>
  <c r="DE76" i="2"/>
  <c r="C76" i="39"/>
  <c r="Q76" i="38"/>
  <c r="AD76" i="38"/>
  <c r="BD76" i="38"/>
  <c r="D76" i="39"/>
  <c r="R76" i="38"/>
  <c r="AE76" i="38"/>
  <c r="BE76" i="38"/>
  <c r="E76" i="39"/>
  <c r="S76" i="38"/>
  <c r="AF76" i="38"/>
  <c r="BF76" i="38"/>
  <c r="F76" i="39"/>
  <c r="T76" i="38"/>
  <c r="AG76" i="38"/>
  <c r="BG76" i="38"/>
  <c r="G76" i="39"/>
  <c r="U76" i="38"/>
  <c r="AH76" i="38"/>
  <c r="BH76" i="38"/>
  <c r="H76" i="39"/>
  <c r="V76" i="38"/>
  <c r="AI76" i="38"/>
  <c r="BI76" i="38"/>
  <c r="I76" i="39"/>
  <c r="W76" i="38"/>
  <c r="AJ76" i="38"/>
  <c r="BJ76" i="38"/>
  <c r="J76" i="39"/>
  <c r="X76" i="38"/>
  <c r="AK76" i="38"/>
  <c r="BK76" i="38"/>
  <c r="K76" i="39"/>
  <c r="Y76" i="38"/>
  <c r="AL76" i="38"/>
  <c r="BL76" i="38"/>
  <c r="L76" i="39"/>
  <c r="Z76" i="38"/>
  <c r="AM76" i="38"/>
  <c r="BM76" i="38"/>
  <c r="M76" i="39"/>
  <c r="AA76" i="38"/>
  <c r="AN76" i="38"/>
  <c r="BN76" i="38"/>
  <c r="N76" i="39"/>
  <c r="JB76" i="37"/>
  <c r="C76" i="37"/>
  <c r="BB76" i="38"/>
  <c r="B76" i="39"/>
  <c r="BO76" i="37"/>
  <c r="EC76" i="37"/>
  <c r="JC76" i="37"/>
  <c r="D76" i="37"/>
  <c r="BP76" i="37"/>
  <c r="ED76" i="37"/>
  <c r="JD76" i="37"/>
  <c r="E76" i="37"/>
  <c r="BQ76" i="37"/>
  <c r="EE76" i="37"/>
  <c r="JE76" i="37"/>
  <c r="F76" i="37"/>
  <c r="BR76" i="37"/>
  <c r="EF76" i="37"/>
  <c r="JF76" i="37"/>
  <c r="G76" i="37"/>
  <c r="BS76" i="37"/>
  <c r="EG76" i="37"/>
  <c r="JG76" i="37"/>
  <c r="H76" i="37"/>
  <c r="BU76" i="37"/>
  <c r="BT76" i="37"/>
  <c r="EH76" i="37"/>
  <c r="JH76" i="37"/>
  <c r="I76" i="37"/>
  <c r="GP76" i="37"/>
  <c r="GV76" i="37"/>
  <c r="JI76" i="37"/>
  <c r="J76" i="37"/>
  <c r="BV76" i="37"/>
  <c r="EJ76" i="37"/>
  <c r="GQ76" i="37"/>
  <c r="GW76" i="37"/>
  <c r="JJ76" i="37"/>
  <c r="K76" i="37"/>
  <c r="BW76" i="37"/>
  <c r="EK76" i="37"/>
  <c r="GR76" i="37"/>
  <c r="GX76" i="37"/>
  <c r="JK76" i="37"/>
  <c r="L76" i="37"/>
  <c r="BX76" i="37"/>
  <c r="EL76" i="37"/>
  <c r="GS76" i="37"/>
  <c r="GY76" i="37"/>
  <c r="JL76" i="37"/>
  <c r="M76" i="37"/>
  <c r="BY76" i="37"/>
  <c r="EM76" i="37"/>
  <c r="GT76" i="37"/>
  <c r="GZ76" i="37"/>
  <c r="JM76" i="37"/>
  <c r="N76" i="37"/>
  <c r="CA76" i="37"/>
  <c r="BZ76" i="37"/>
  <c r="EN76" i="37"/>
  <c r="GU76" i="37"/>
  <c r="HA76" i="37"/>
  <c r="JN76" i="37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BP77" i="2"/>
  <c r="O76" i="37"/>
  <c r="BQ76" i="2"/>
  <c r="DC76" i="2"/>
  <c r="DD76" i="2"/>
  <c r="P76" i="39"/>
  <c r="Q76" i="39"/>
  <c r="R76" i="39"/>
  <c r="S76" i="39"/>
  <c r="T76" i="39"/>
  <c r="U76" i="39"/>
  <c r="V76" i="39"/>
  <c r="W76" i="39"/>
  <c r="X76" i="39"/>
  <c r="Y76" i="39"/>
  <c r="Z76" i="39"/>
  <c r="AA76" i="39"/>
  <c r="JO76" i="37"/>
  <c r="P76" i="37"/>
  <c r="O76" i="39"/>
  <c r="CB76" i="37"/>
  <c r="EP76" i="37"/>
  <c r="JP76" i="37"/>
  <c r="Q76" i="37"/>
  <c r="CC76" i="37"/>
  <c r="EQ76" i="37"/>
  <c r="JQ76" i="37"/>
  <c r="R76" i="37"/>
  <c r="CD76" i="37"/>
  <c r="ER76" i="37"/>
  <c r="JR76" i="37"/>
  <c r="S76" i="37"/>
  <c r="CE76" i="37"/>
  <c r="ES76" i="37"/>
  <c r="JS76" i="37"/>
  <c r="T76" i="37"/>
  <c r="CF76" i="37"/>
  <c r="ET76" i="37"/>
  <c r="JT76" i="37"/>
  <c r="U76" i="37"/>
  <c r="CH76" i="37"/>
  <c r="CG76" i="37"/>
  <c r="EU76" i="37"/>
  <c r="JU76" i="37"/>
  <c r="V76" i="37"/>
  <c r="HC76" i="37"/>
  <c r="HI76" i="37"/>
  <c r="JV76" i="37"/>
  <c r="W76" i="37"/>
  <c r="CI76" i="37"/>
  <c r="EW76" i="37"/>
  <c r="HD76" i="37"/>
  <c r="HJ76" i="37"/>
  <c r="JW76" i="37"/>
  <c r="X76" i="37"/>
  <c r="CJ76" i="37"/>
  <c r="EX76" i="37"/>
  <c r="HE76" i="37"/>
  <c r="HK76" i="37"/>
  <c r="JX76" i="37"/>
  <c r="Y76" i="37"/>
  <c r="CK76" i="37"/>
  <c r="EY76" i="37"/>
  <c r="HF76" i="37"/>
  <c r="HL76" i="37"/>
  <c r="JY76" i="37"/>
  <c r="Z76" i="37"/>
  <c r="CL76" i="37"/>
  <c r="EZ76" i="37"/>
  <c r="HG76" i="37"/>
  <c r="HM76" i="37"/>
  <c r="JZ76" i="37"/>
  <c r="AA76" i="37"/>
  <c r="CN76" i="37"/>
  <c r="CM76" i="37"/>
  <c r="FA76" i="37"/>
  <c r="HH76" i="37"/>
  <c r="HN76" i="37"/>
  <c r="KA76" i="37"/>
  <c r="AO76" i="37"/>
  <c r="AP76" i="38"/>
  <c r="AP76" i="39"/>
  <c r="AQ76" i="38"/>
  <c r="AQ76" i="39"/>
  <c r="AR76" i="38"/>
  <c r="AR76" i="39"/>
  <c r="AS76" i="38"/>
  <c r="AS76" i="39"/>
  <c r="AT76" i="38"/>
  <c r="AT76" i="39"/>
  <c r="AU76" i="38"/>
  <c r="AU76" i="39"/>
  <c r="AV76" i="38"/>
  <c r="AV76" i="39"/>
  <c r="AW76" i="38"/>
  <c r="AW76" i="39"/>
  <c r="AX76" i="38"/>
  <c r="AX76" i="39"/>
  <c r="AY76" i="38"/>
  <c r="AY76" i="39"/>
  <c r="AZ76" i="38"/>
  <c r="AZ76" i="39"/>
  <c r="BA76" i="38"/>
  <c r="BA76" i="39"/>
  <c r="AP76" i="37"/>
  <c r="AO76" i="38"/>
  <c r="AO76" i="39"/>
  <c r="DB76" i="37"/>
  <c r="FP76" i="37"/>
  <c r="AQ76" i="37"/>
  <c r="DC76" i="37"/>
  <c r="FQ76" i="37"/>
  <c r="AR76" i="37"/>
  <c r="DD76" i="37"/>
  <c r="FR76" i="37"/>
  <c r="AS76" i="37"/>
  <c r="DE76" i="37"/>
  <c r="FS76" i="37"/>
  <c r="AT76" i="37"/>
  <c r="DF76" i="37"/>
  <c r="FT76" i="37"/>
  <c r="AU76" i="37"/>
  <c r="DH76" i="37"/>
  <c r="DG76" i="37"/>
  <c r="FU76" i="37"/>
  <c r="AV76" i="37"/>
  <c r="IC76" i="37"/>
  <c r="II76" i="37"/>
  <c r="AW76" i="37"/>
  <c r="DI76" i="37"/>
  <c r="FW76" i="37"/>
  <c r="ID76" i="37"/>
  <c r="IJ76" i="37"/>
  <c r="AX76" i="37"/>
  <c r="DJ76" i="37"/>
  <c r="FX76" i="37"/>
  <c r="IE76" i="37"/>
  <c r="IK76" i="37"/>
  <c r="AY76" i="37"/>
  <c r="DK76" i="37"/>
  <c r="FY76" i="37"/>
  <c r="IF76" i="37"/>
  <c r="IL76" i="37"/>
  <c r="AZ76" i="37"/>
  <c r="DL76" i="37"/>
  <c r="FZ76" i="37"/>
  <c r="IG76" i="37"/>
  <c r="IM76" i="37"/>
  <c r="BA76" i="37"/>
  <c r="DN76" i="37"/>
  <c r="DM76" i="37"/>
  <c r="GA76" i="37"/>
  <c r="IH76" i="37"/>
  <c r="IN76" i="37"/>
  <c r="BB76" i="37"/>
  <c r="BC76" i="39"/>
  <c r="BD76" i="39"/>
  <c r="BE76" i="39"/>
  <c r="BF76" i="39"/>
  <c r="BG76" i="39"/>
  <c r="BH76" i="39"/>
  <c r="BI76" i="39"/>
  <c r="BJ76" i="39"/>
  <c r="BK76" i="39"/>
  <c r="BL76" i="39"/>
  <c r="BM76" i="39"/>
  <c r="BN76" i="39"/>
  <c r="LB76" i="37"/>
  <c r="BC76" i="37"/>
  <c r="BB76" i="39"/>
  <c r="DO76" i="37"/>
  <c r="GC76" i="37"/>
  <c r="LC76" i="37"/>
  <c r="BD76" i="37"/>
  <c r="DP76" i="37"/>
  <c r="GD76" i="37"/>
  <c r="LD76" i="37"/>
  <c r="BE76" i="37"/>
  <c r="DQ76" i="37"/>
  <c r="GE76" i="37"/>
  <c r="LE76" i="37"/>
  <c r="BF76" i="37"/>
  <c r="DR76" i="37"/>
  <c r="GF76" i="37"/>
  <c r="LF76" i="37"/>
  <c r="BG76" i="37"/>
  <c r="DS76" i="37"/>
  <c r="GG76" i="37"/>
  <c r="LG76" i="37"/>
  <c r="BH76" i="37"/>
  <c r="DU76" i="37"/>
  <c r="DT76" i="37"/>
  <c r="GH76" i="37"/>
  <c r="LH76" i="37"/>
  <c r="BI76" i="37"/>
  <c r="IP76" i="37"/>
  <c r="IV76" i="37"/>
  <c r="LI76" i="37"/>
  <c r="BJ76" i="37"/>
  <c r="DV76" i="37"/>
  <c r="GJ76" i="37"/>
  <c r="IQ76" i="37"/>
  <c r="IW76" i="37"/>
  <c r="LJ76" i="37"/>
  <c r="BK76" i="37"/>
  <c r="DW76" i="37"/>
  <c r="GK76" i="37"/>
  <c r="IR76" i="37"/>
  <c r="IX76" i="37"/>
  <c r="LK76" i="37"/>
  <c r="BL76" i="37"/>
  <c r="DX76" i="37"/>
  <c r="GL76" i="37"/>
  <c r="IS76" i="37"/>
  <c r="IY76" i="37"/>
  <c r="LL76" i="37"/>
  <c r="BM76" i="37"/>
  <c r="DY76" i="37"/>
  <c r="GM76" i="37"/>
  <c r="IT76" i="37"/>
  <c r="IZ76" i="37"/>
  <c r="LM76" i="37"/>
  <c r="BN76" i="37"/>
  <c r="EA76" i="37"/>
  <c r="DZ76" i="37"/>
  <c r="GN76" i="37"/>
  <c r="IU76" i="37"/>
  <c r="JA76" i="37"/>
  <c r="LN76" i="37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AB77" i="37"/>
  <c r="C77" i="38"/>
  <c r="AC77" i="39"/>
  <c r="D77" i="38"/>
  <c r="AD77" i="39"/>
  <c r="E77" i="38"/>
  <c r="AE77" i="39"/>
  <c r="F77" i="38"/>
  <c r="AF77" i="39"/>
  <c r="G77" i="38"/>
  <c r="AG77" i="39"/>
  <c r="H77" i="38"/>
  <c r="AH77" i="39"/>
  <c r="I77" i="38"/>
  <c r="AI77" i="39"/>
  <c r="J77" i="38"/>
  <c r="AJ77" i="39"/>
  <c r="K77" i="38"/>
  <c r="AK77" i="39"/>
  <c r="L77" i="38"/>
  <c r="AL77" i="39"/>
  <c r="M77" i="38"/>
  <c r="AM77" i="39"/>
  <c r="N77" i="38"/>
  <c r="AN77" i="39"/>
  <c r="KB77" i="37"/>
  <c r="AC77" i="37"/>
  <c r="B77" i="38"/>
  <c r="AB77" i="39"/>
  <c r="CO77" i="37"/>
  <c r="FC77" i="37"/>
  <c r="KC77" i="37"/>
  <c r="AD77" i="37"/>
  <c r="CP77" i="37"/>
  <c r="FD77" i="37"/>
  <c r="KD77" i="37"/>
  <c r="AE77" i="37"/>
  <c r="CQ77" i="37"/>
  <c r="FE77" i="37"/>
  <c r="KE77" i="37"/>
  <c r="AF77" i="37"/>
  <c r="CR77" i="37"/>
  <c r="FF77" i="37"/>
  <c r="KF77" i="37"/>
  <c r="AG77" i="37"/>
  <c r="CS77" i="37"/>
  <c r="FG77" i="37"/>
  <c r="KG77" i="37"/>
  <c r="AH77" i="37"/>
  <c r="CU77" i="37"/>
  <c r="CT77" i="37"/>
  <c r="FH77" i="37"/>
  <c r="KH77" i="37"/>
  <c r="AI77" i="37"/>
  <c r="HP77" i="37"/>
  <c r="HV77" i="37"/>
  <c r="KI77" i="37"/>
  <c r="AJ77" i="37"/>
  <c r="CV77" i="37"/>
  <c r="FJ77" i="37"/>
  <c r="HQ77" i="37"/>
  <c r="HW77" i="37"/>
  <c r="KJ77" i="37"/>
  <c r="AK77" i="37"/>
  <c r="CW77" i="37"/>
  <c r="FK77" i="37"/>
  <c r="HR77" i="37"/>
  <c r="HX77" i="37"/>
  <c r="KK77" i="37"/>
  <c r="AL77" i="37"/>
  <c r="CX77" i="37"/>
  <c r="FL77" i="37"/>
  <c r="HS77" i="37"/>
  <c r="HY77" i="37"/>
  <c r="KL77" i="37"/>
  <c r="AM77" i="37"/>
  <c r="CY77" i="37"/>
  <c r="FM77" i="37"/>
  <c r="HT77" i="37"/>
  <c r="HZ77" i="37"/>
  <c r="KM77" i="37"/>
  <c r="AN77" i="37"/>
  <c r="DA77" i="37"/>
  <c r="CZ77" i="37"/>
  <c r="FN77" i="37"/>
  <c r="HU77" i="37"/>
  <c r="IA77" i="37"/>
  <c r="KN77" i="37"/>
  <c r="B77" i="37"/>
  <c r="O77" i="38"/>
  <c r="AB77" i="38"/>
  <c r="P77" i="38"/>
  <c r="AC77" i="38"/>
  <c r="BC77" i="38"/>
  <c r="DE77" i="2"/>
  <c r="C77" i="39"/>
  <c r="Q77" i="38"/>
  <c r="AD77" i="38"/>
  <c r="BD77" i="38"/>
  <c r="D77" i="39"/>
  <c r="R77" i="38"/>
  <c r="AE77" i="38"/>
  <c r="BE77" i="38"/>
  <c r="E77" i="39"/>
  <c r="S77" i="38"/>
  <c r="AF77" i="38"/>
  <c r="BF77" i="38"/>
  <c r="F77" i="39"/>
  <c r="T77" i="38"/>
  <c r="AG77" i="38"/>
  <c r="BG77" i="38"/>
  <c r="G77" i="39"/>
  <c r="U77" i="38"/>
  <c r="AH77" i="38"/>
  <c r="BH77" i="38"/>
  <c r="H77" i="39"/>
  <c r="V77" i="38"/>
  <c r="AI77" i="38"/>
  <c r="BI77" i="38"/>
  <c r="I77" i="39"/>
  <c r="W77" i="38"/>
  <c r="AJ77" i="38"/>
  <c r="BJ77" i="38"/>
  <c r="J77" i="39"/>
  <c r="X77" i="38"/>
  <c r="AK77" i="38"/>
  <c r="BK77" i="38"/>
  <c r="K77" i="39"/>
  <c r="Y77" i="38"/>
  <c r="AL77" i="38"/>
  <c r="BL77" i="38"/>
  <c r="L77" i="39"/>
  <c r="Z77" i="38"/>
  <c r="AM77" i="38"/>
  <c r="BM77" i="38"/>
  <c r="M77" i="39"/>
  <c r="AA77" i="38"/>
  <c r="AN77" i="38"/>
  <c r="BN77" i="38"/>
  <c r="N77" i="39"/>
  <c r="JB77" i="37"/>
  <c r="C77" i="37"/>
  <c r="BB77" i="38"/>
  <c r="B77" i="39"/>
  <c r="BO77" i="37"/>
  <c r="EC77" i="37"/>
  <c r="JC77" i="37"/>
  <c r="D77" i="37"/>
  <c r="BP77" i="37"/>
  <c r="ED77" i="37"/>
  <c r="JD77" i="37"/>
  <c r="E77" i="37"/>
  <c r="BQ77" i="37"/>
  <c r="EE77" i="37"/>
  <c r="JE77" i="37"/>
  <c r="F77" i="37"/>
  <c r="BR77" i="37"/>
  <c r="EF77" i="37"/>
  <c r="JF77" i="37"/>
  <c r="G77" i="37"/>
  <c r="BS77" i="37"/>
  <c r="EG77" i="37"/>
  <c r="JG77" i="37"/>
  <c r="H77" i="37"/>
  <c r="BU77" i="37"/>
  <c r="BT77" i="37"/>
  <c r="EH77" i="37"/>
  <c r="JH77" i="37"/>
  <c r="I77" i="37"/>
  <c r="GP77" i="37"/>
  <c r="GV77" i="37"/>
  <c r="JI77" i="37"/>
  <c r="J77" i="37"/>
  <c r="BV77" i="37"/>
  <c r="EJ77" i="37"/>
  <c r="GQ77" i="37"/>
  <c r="GW77" i="37"/>
  <c r="JJ77" i="37"/>
  <c r="K77" i="37"/>
  <c r="BW77" i="37"/>
  <c r="EK77" i="37"/>
  <c r="GR77" i="37"/>
  <c r="GX77" i="37"/>
  <c r="JK77" i="37"/>
  <c r="L77" i="37"/>
  <c r="BX77" i="37"/>
  <c r="EL77" i="37"/>
  <c r="GS77" i="37"/>
  <c r="GY77" i="37"/>
  <c r="JL77" i="37"/>
  <c r="M77" i="37"/>
  <c r="BY77" i="37"/>
  <c r="EM77" i="37"/>
  <c r="GT77" i="37"/>
  <c r="GZ77" i="37"/>
  <c r="JM77" i="37"/>
  <c r="N77" i="37"/>
  <c r="CA77" i="37"/>
  <c r="BZ77" i="37"/>
  <c r="EN77" i="37"/>
  <c r="GU77" i="37"/>
  <c r="HA77" i="37"/>
  <c r="JN77" i="37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BP78" i="2"/>
  <c r="O77" i="37"/>
  <c r="BQ77" i="2"/>
  <c r="DC77" i="2"/>
  <c r="DD77" i="2"/>
  <c r="P77" i="39"/>
  <c r="Q77" i="39"/>
  <c r="R77" i="39"/>
  <c r="S77" i="39"/>
  <c r="T77" i="39"/>
  <c r="U77" i="39"/>
  <c r="V77" i="39"/>
  <c r="W77" i="39"/>
  <c r="X77" i="39"/>
  <c r="Y77" i="39"/>
  <c r="Z77" i="39"/>
  <c r="AA77" i="39"/>
  <c r="JO77" i="37"/>
  <c r="P77" i="37"/>
  <c r="O77" i="39"/>
  <c r="CB77" i="37"/>
  <c r="EP77" i="37"/>
  <c r="JP77" i="37"/>
  <c r="Q77" i="37"/>
  <c r="CC77" i="37"/>
  <c r="EQ77" i="37"/>
  <c r="JQ77" i="37"/>
  <c r="R77" i="37"/>
  <c r="CD77" i="37"/>
  <c r="ER77" i="37"/>
  <c r="JR77" i="37"/>
  <c r="S77" i="37"/>
  <c r="CE77" i="37"/>
  <c r="ES77" i="37"/>
  <c r="JS77" i="37"/>
  <c r="T77" i="37"/>
  <c r="CF77" i="37"/>
  <c r="ET77" i="37"/>
  <c r="JT77" i="37"/>
  <c r="U77" i="37"/>
  <c r="CH77" i="37"/>
  <c r="CG77" i="37"/>
  <c r="EU77" i="37"/>
  <c r="JU77" i="37"/>
  <c r="V77" i="37"/>
  <c r="HC77" i="37"/>
  <c r="HI77" i="37"/>
  <c r="JV77" i="37"/>
  <c r="W77" i="37"/>
  <c r="CI77" i="37"/>
  <c r="EW77" i="37"/>
  <c r="HD77" i="37"/>
  <c r="HJ77" i="37"/>
  <c r="JW77" i="37"/>
  <c r="X77" i="37"/>
  <c r="CJ77" i="37"/>
  <c r="EX77" i="37"/>
  <c r="HE77" i="37"/>
  <c r="HK77" i="37"/>
  <c r="JX77" i="37"/>
  <c r="Y77" i="37"/>
  <c r="CK77" i="37"/>
  <c r="EY77" i="37"/>
  <c r="HF77" i="37"/>
  <c r="HL77" i="37"/>
  <c r="JY77" i="37"/>
  <c r="Z77" i="37"/>
  <c r="CL77" i="37"/>
  <c r="EZ77" i="37"/>
  <c r="HG77" i="37"/>
  <c r="HM77" i="37"/>
  <c r="JZ77" i="37"/>
  <c r="AA77" i="37"/>
  <c r="CN77" i="37"/>
  <c r="CM77" i="37"/>
  <c r="FA77" i="37"/>
  <c r="HH77" i="37"/>
  <c r="HN77" i="37"/>
  <c r="KA77" i="37"/>
  <c r="AO77" i="37"/>
  <c r="AP77" i="38"/>
  <c r="AP77" i="39"/>
  <c r="AQ77" i="38"/>
  <c r="AQ77" i="39"/>
  <c r="AR77" i="38"/>
  <c r="AR77" i="39"/>
  <c r="AS77" i="38"/>
  <c r="AS77" i="39"/>
  <c r="AT77" i="38"/>
  <c r="AT77" i="39"/>
  <c r="AU77" i="38"/>
  <c r="AU77" i="39"/>
  <c r="AV77" i="38"/>
  <c r="AV77" i="39"/>
  <c r="AW77" i="38"/>
  <c r="AW77" i="39"/>
  <c r="AX77" i="38"/>
  <c r="AX77" i="39"/>
  <c r="AY77" i="38"/>
  <c r="AY77" i="39"/>
  <c r="AZ77" i="38"/>
  <c r="AZ77" i="39"/>
  <c r="BA77" i="38"/>
  <c r="BA77" i="39"/>
  <c r="AP77" i="37"/>
  <c r="AO77" i="38"/>
  <c r="AO77" i="39"/>
  <c r="DB77" i="37"/>
  <c r="FP77" i="37"/>
  <c r="AQ77" i="37"/>
  <c r="DC77" i="37"/>
  <c r="FQ77" i="37"/>
  <c r="AR77" i="37"/>
  <c r="DD77" i="37"/>
  <c r="FR77" i="37"/>
  <c r="AS77" i="37"/>
  <c r="DE77" i="37"/>
  <c r="FS77" i="37"/>
  <c r="AT77" i="37"/>
  <c r="DF77" i="37"/>
  <c r="FT77" i="37"/>
  <c r="AU77" i="37"/>
  <c r="DH77" i="37"/>
  <c r="DG77" i="37"/>
  <c r="FU77" i="37"/>
  <c r="AV77" i="37"/>
  <c r="IC77" i="37"/>
  <c r="II77" i="37"/>
  <c r="AW77" i="37"/>
  <c r="DI77" i="37"/>
  <c r="FW77" i="37"/>
  <c r="ID77" i="37"/>
  <c r="IJ77" i="37"/>
  <c r="AX77" i="37"/>
  <c r="DJ77" i="37"/>
  <c r="FX77" i="37"/>
  <c r="IE77" i="37"/>
  <c r="IK77" i="37"/>
  <c r="AY77" i="37"/>
  <c r="DK77" i="37"/>
  <c r="FY77" i="37"/>
  <c r="IF77" i="37"/>
  <c r="IL77" i="37"/>
  <c r="AZ77" i="37"/>
  <c r="DL77" i="37"/>
  <c r="FZ77" i="37"/>
  <c r="IG77" i="37"/>
  <c r="IM77" i="37"/>
  <c r="BA77" i="37"/>
  <c r="DN77" i="37"/>
  <c r="DM77" i="37"/>
  <c r="GA77" i="37"/>
  <c r="IH77" i="37"/>
  <c r="IN77" i="37"/>
  <c r="BB77" i="37"/>
  <c r="BC77" i="39"/>
  <c r="BD77" i="39"/>
  <c r="BE77" i="39"/>
  <c r="BF77" i="39"/>
  <c r="BG77" i="39"/>
  <c r="BH77" i="39"/>
  <c r="BI77" i="39"/>
  <c r="BJ77" i="39"/>
  <c r="BK77" i="39"/>
  <c r="BL77" i="39"/>
  <c r="BM77" i="39"/>
  <c r="BN77" i="39"/>
  <c r="LB77" i="37"/>
  <c r="BC77" i="37"/>
  <c r="BB77" i="39"/>
  <c r="DO77" i="37"/>
  <c r="GC77" i="37"/>
  <c r="LC77" i="37"/>
  <c r="BD77" i="37"/>
  <c r="DP77" i="37"/>
  <c r="GD77" i="37"/>
  <c r="LD77" i="37"/>
  <c r="BE77" i="37"/>
  <c r="DQ77" i="37"/>
  <c r="GE77" i="37"/>
  <c r="LE77" i="37"/>
  <c r="BF77" i="37"/>
  <c r="DR77" i="37"/>
  <c r="GF77" i="37"/>
  <c r="LF77" i="37"/>
  <c r="BG77" i="37"/>
  <c r="DS77" i="37"/>
  <c r="GG77" i="37"/>
  <c r="LG77" i="37"/>
  <c r="BH77" i="37"/>
  <c r="DU77" i="37"/>
  <c r="DT77" i="37"/>
  <c r="GH77" i="37"/>
  <c r="LH77" i="37"/>
  <c r="BI77" i="37"/>
  <c r="IP77" i="37"/>
  <c r="IV77" i="37"/>
  <c r="LI77" i="37"/>
  <c r="BJ77" i="37"/>
  <c r="DV77" i="37"/>
  <c r="GJ77" i="37"/>
  <c r="IQ77" i="37"/>
  <c r="IW77" i="37"/>
  <c r="LJ77" i="37"/>
  <c r="BK77" i="37"/>
  <c r="DW77" i="37"/>
  <c r="GK77" i="37"/>
  <c r="IR77" i="37"/>
  <c r="IX77" i="37"/>
  <c r="LK77" i="37"/>
  <c r="BL77" i="37"/>
  <c r="DX77" i="37"/>
  <c r="GL77" i="37"/>
  <c r="IS77" i="37"/>
  <c r="IY77" i="37"/>
  <c r="LL77" i="37"/>
  <c r="BM77" i="37"/>
  <c r="DY77" i="37"/>
  <c r="GM77" i="37"/>
  <c r="IT77" i="37"/>
  <c r="IZ77" i="37"/>
  <c r="LM77" i="37"/>
  <c r="BN77" i="37"/>
  <c r="EA77" i="37"/>
  <c r="DZ77" i="37"/>
  <c r="GN77" i="37"/>
  <c r="IU77" i="37"/>
  <c r="JA77" i="37"/>
  <c r="LN77" i="37"/>
  <c r="AB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AB78" i="37"/>
  <c r="C78" i="38"/>
  <c r="AC78" i="39"/>
  <c r="D78" i="38"/>
  <c r="AD78" i="39"/>
  <c r="E78" i="38"/>
  <c r="AE78" i="39"/>
  <c r="F78" i="38"/>
  <c r="AF78" i="39"/>
  <c r="G78" i="38"/>
  <c r="AG78" i="39"/>
  <c r="H78" i="38"/>
  <c r="AH78" i="39"/>
  <c r="I78" i="38"/>
  <c r="AI78" i="39"/>
  <c r="J78" i="38"/>
  <c r="AJ78" i="39"/>
  <c r="K78" i="38"/>
  <c r="AK78" i="39"/>
  <c r="L78" i="38"/>
  <c r="AL78" i="39"/>
  <c r="M78" i="38"/>
  <c r="AM78" i="39"/>
  <c r="N78" i="38"/>
  <c r="AN78" i="39"/>
  <c r="KB78" i="37"/>
  <c r="AC78" i="37"/>
  <c r="B78" i="38"/>
  <c r="AB78" i="39"/>
  <c r="CO78" i="37"/>
  <c r="FC78" i="37"/>
  <c r="KC78" i="37"/>
  <c r="AD78" i="37"/>
  <c r="CP78" i="37"/>
  <c r="FD78" i="37"/>
  <c r="KD78" i="37"/>
  <c r="AE78" i="37"/>
  <c r="CQ78" i="37"/>
  <c r="FE78" i="37"/>
  <c r="KE78" i="37"/>
  <c r="AF78" i="37"/>
  <c r="CR78" i="37"/>
  <c r="FF78" i="37"/>
  <c r="KF78" i="37"/>
  <c r="AG78" i="37"/>
  <c r="CS78" i="37"/>
  <c r="FG78" i="37"/>
  <c r="KG78" i="37"/>
  <c r="AH78" i="37"/>
  <c r="CU78" i="37"/>
  <c r="CT78" i="37"/>
  <c r="FH78" i="37"/>
  <c r="KH78" i="37"/>
  <c r="AI78" i="37"/>
  <c r="HP78" i="37"/>
  <c r="HV78" i="37"/>
  <c r="KI78" i="37"/>
  <c r="AJ78" i="37"/>
  <c r="CV78" i="37"/>
  <c r="FJ78" i="37"/>
  <c r="HQ78" i="37"/>
  <c r="HW78" i="37"/>
  <c r="KJ78" i="37"/>
  <c r="AK78" i="37"/>
  <c r="CW78" i="37"/>
  <c r="FK78" i="37"/>
  <c r="HR78" i="37"/>
  <c r="HX78" i="37"/>
  <c r="KK78" i="37"/>
  <c r="AL78" i="37"/>
  <c r="CX78" i="37"/>
  <c r="FL78" i="37"/>
  <c r="HS78" i="37"/>
  <c r="HY78" i="37"/>
  <c r="KL78" i="37"/>
  <c r="AM78" i="37"/>
  <c r="CY78" i="37"/>
  <c r="FM78" i="37"/>
  <c r="HT78" i="37"/>
  <c r="HZ78" i="37"/>
  <c r="KM78" i="37"/>
  <c r="AN78" i="37"/>
  <c r="DA78" i="37"/>
  <c r="CZ78" i="37"/>
  <c r="FN78" i="37"/>
  <c r="HU78" i="37"/>
  <c r="IA78" i="37"/>
  <c r="KN78" i="37"/>
  <c r="B78" i="37"/>
  <c r="O78" i="38"/>
  <c r="AB78" i="38"/>
  <c r="P78" i="38"/>
  <c r="AC78" i="38"/>
  <c r="BC78" i="38"/>
  <c r="DE78" i="2"/>
  <c r="C78" i="39"/>
  <c r="Q78" i="38"/>
  <c r="AD78" i="38"/>
  <c r="BD78" i="38"/>
  <c r="D78" i="39"/>
  <c r="R78" i="38"/>
  <c r="AE78" i="38"/>
  <c r="BE78" i="38"/>
  <c r="E78" i="39"/>
  <c r="S78" i="38"/>
  <c r="AF78" i="38"/>
  <c r="BF78" i="38"/>
  <c r="F78" i="39"/>
  <c r="T78" i="38"/>
  <c r="AG78" i="38"/>
  <c r="BG78" i="38"/>
  <c r="G78" i="39"/>
  <c r="U78" i="38"/>
  <c r="AH78" i="38"/>
  <c r="BH78" i="38"/>
  <c r="H78" i="39"/>
  <c r="V78" i="38"/>
  <c r="AI78" i="38"/>
  <c r="BI78" i="38"/>
  <c r="I78" i="39"/>
  <c r="W78" i="38"/>
  <c r="AJ78" i="38"/>
  <c r="BJ78" i="38"/>
  <c r="J78" i="39"/>
  <c r="X78" i="38"/>
  <c r="AK78" i="38"/>
  <c r="BK78" i="38"/>
  <c r="K78" i="39"/>
  <c r="Y78" i="38"/>
  <c r="AL78" i="38"/>
  <c r="BL78" i="38"/>
  <c r="L78" i="39"/>
  <c r="Z78" i="38"/>
  <c r="AM78" i="38"/>
  <c r="BM78" i="38"/>
  <c r="M78" i="39"/>
  <c r="AA78" i="38"/>
  <c r="AN78" i="38"/>
  <c r="BN78" i="38"/>
  <c r="N78" i="39"/>
  <c r="JB78" i="37"/>
  <c r="C78" i="37"/>
  <c r="BB78" i="38"/>
  <c r="B78" i="39"/>
  <c r="BO78" i="37"/>
  <c r="EC78" i="37"/>
  <c r="JC78" i="37"/>
  <c r="D78" i="37"/>
  <c r="BP78" i="37"/>
  <c r="ED78" i="37"/>
  <c r="JD78" i="37"/>
  <c r="E78" i="37"/>
  <c r="BQ78" i="37"/>
  <c r="EE78" i="37"/>
  <c r="JE78" i="37"/>
  <c r="F78" i="37"/>
  <c r="BR78" i="37"/>
  <c r="EF78" i="37"/>
  <c r="JF78" i="37"/>
  <c r="G78" i="37"/>
  <c r="BS78" i="37"/>
  <c r="EG78" i="37"/>
  <c r="JG78" i="37"/>
  <c r="H78" i="37"/>
  <c r="BU78" i="37"/>
  <c r="BT78" i="37"/>
  <c r="EH78" i="37"/>
  <c r="JH78" i="37"/>
  <c r="I78" i="37"/>
  <c r="GP78" i="37"/>
  <c r="GV78" i="37"/>
  <c r="JI78" i="37"/>
  <c r="J78" i="37"/>
  <c r="BV78" i="37"/>
  <c r="EJ78" i="37"/>
  <c r="GQ78" i="37"/>
  <c r="GW78" i="37"/>
  <c r="JJ78" i="37"/>
  <c r="K78" i="37"/>
  <c r="BW78" i="37"/>
  <c r="EK78" i="37"/>
  <c r="GR78" i="37"/>
  <c r="GX78" i="37"/>
  <c r="JK78" i="37"/>
  <c r="L78" i="37"/>
  <c r="BX78" i="37"/>
  <c r="EL78" i="37"/>
  <c r="GS78" i="37"/>
  <c r="GY78" i="37"/>
  <c r="JL78" i="37"/>
  <c r="M78" i="37"/>
  <c r="BY78" i="37"/>
  <c r="EM78" i="37"/>
  <c r="GT78" i="37"/>
  <c r="GZ78" i="37"/>
  <c r="JM78" i="37"/>
  <c r="N78" i="37"/>
  <c r="CA78" i="37"/>
  <c r="BZ78" i="37"/>
  <c r="EN78" i="37"/>
  <c r="GU78" i="37"/>
  <c r="HA78" i="37"/>
  <c r="JN78" i="37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BP79" i="2"/>
  <c r="O78" i="37"/>
  <c r="BQ78" i="2"/>
  <c r="DC78" i="2"/>
  <c r="DD78" i="2"/>
  <c r="P78" i="39"/>
  <c r="Q78" i="39"/>
  <c r="R78" i="39"/>
  <c r="S78" i="39"/>
  <c r="T78" i="39"/>
  <c r="U78" i="39"/>
  <c r="V78" i="39"/>
  <c r="W78" i="39"/>
  <c r="X78" i="39"/>
  <c r="Y78" i="39"/>
  <c r="Z78" i="39"/>
  <c r="AA78" i="39"/>
  <c r="JO78" i="37"/>
  <c r="P78" i="37"/>
  <c r="O78" i="39"/>
  <c r="CB78" i="37"/>
  <c r="EP78" i="37"/>
  <c r="JP78" i="37"/>
  <c r="Q78" i="37"/>
  <c r="CC78" i="37"/>
  <c r="EQ78" i="37"/>
  <c r="JQ78" i="37"/>
  <c r="R78" i="37"/>
  <c r="CD78" i="37"/>
  <c r="ER78" i="37"/>
  <c r="JR78" i="37"/>
  <c r="S78" i="37"/>
  <c r="CE78" i="37"/>
  <c r="ES78" i="37"/>
  <c r="JS78" i="37"/>
  <c r="T78" i="37"/>
  <c r="CF78" i="37"/>
  <c r="ET78" i="37"/>
  <c r="JT78" i="37"/>
  <c r="U78" i="37"/>
  <c r="CH78" i="37"/>
  <c r="CG78" i="37"/>
  <c r="EU78" i="37"/>
  <c r="JU78" i="37"/>
  <c r="V78" i="37"/>
  <c r="HC78" i="37"/>
  <c r="HI78" i="37"/>
  <c r="JV78" i="37"/>
  <c r="W78" i="37"/>
  <c r="CI78" i="37"/>
  <c r="EW78" i="37"/>
  <c r="HD78" i="37"/>
  <c r="HJ78" i="37"/>
  <c r="JW78" i="37"/>
  <c r="X78" i="37"/>
  <c r="CJ78" i="37"/>
  <c r="EX78" i="37"/>
  <c r="HE78" i="37"/>
  <c r="HK78" i="37"/>
  <c r="JX78" i="37"/>
  <c r="Y78" i="37"/>
  <c r="CK78" i="37"/>
  <c r="EY78" i="37"/>
  <c r="HF78" i="37"/>
  <c r="HL78" i="37"/>
  <c r="JY78" i="37"/>
  <c r="Z78" i="37"/>
  <c r="CL78" i="37"/>
  <c r="EZ78" i="37"/>
  <c r="HG78" i="37"/>
  <c r="HM78" i="37"/>
  <c r="JZ78" i="37"/>
  <c r="AA78" i="37"/>
  <c r="CN78" i="37"/>
  <c r="CM78" i="37"/>
  <c r="FA78" i="37"/>
  <c r="HH78" i="37"/>
  <c r="HN78" i="37"/>
  <c r="KA78" i="37"/>
  <c r="AO78" i="37"/>
  <c r="AP78" i="38"/>
  <c r="AP78" i="39"/>
  <c r="AQ78" i="38"/>
  <c r="AQ78" i="39"/>
  <c r="AR78" i="38"/>
  <c r="AR78" i="39"/>
  <c r="AS78" i="38"/>
  <c r="AS78" i="39"/>
  <c r="AT78" i="38"/>
  <c r="AT78" i="39"/>
  <c r="AU78" i="38"/>
  <c r="AU78" i="39"/>
  <c r="AV78" i="38"/>
  <c r="AV78" i="39"/>
  <c r="AW78" i="38"/>
  <c r="AW78" i="39"/>
  <c r="AX78" i="38"/>
  <c r="AX78" i="39"/>
  <c r="AY78" i="38"/>
  <c r="AY78" i="39"/>
  <c r="AZ78" i="38"/>
  <c r="AZ78" i="39"/>
  <c r="BA78" i="38"/>
  <c r="BA78" i="39"/>
  <c r="AP78" i="37"/>
  <c r="AO78" i="38"/>
  <c r="AO78" i="39"/>
  <c r="DB78" i="37"/>
  <c r="FP78" i="37"/>
  <c r="AQ78" i="37"/>
  <c r="DC78" i="37"/>
  <c r="FQ78" i="37"/>
  <c r="AR78" i="37"/>
  <c r="DD78" i="37"/>
  <c r="FR78" i="37"/>
  <c r="AS78" i="37"/>
  <c r="DE78" i="37"/>
  <c r="FS78" i="37"/>
  <c r="AT78" i="37"/>
  <c r="DF78" i="37"/>
  <c r="FT78" i="37"/>
  <c r="AU78" i="37"/>
  <c r="DH78" i="37"/>
  <c r="DG78" i="37"/>
  <c r="FU78" i="37"/>
  <c r="AV78" i="37"/>
  <c r="IC78" i="37"/>
  <c r="II78" i="37"/>
  <c r="AW78" i="37"/>
  <c r="DI78" i="37"/>
  <c r="FW78" i="37"/>
  <c r="ID78" i="37"/>
  <c r="IJ78" i="37"/>
  <c r="AX78" i="37"/>
  <c r="DJ78" i="37"/>
  <c r="FX78" i="37"/>
  <c r="IE78" i="37"/>
  <c r="IK78" i="37"/>
  <c r="AY78" i="37"/>
  <c r="DK78" i="37"/>
  <c r="FY78" i="37"/>
  <c r="IF78" i="37"/>
  <c r="IL78" i="37"/>
  <c r="AZ78" i="37"/>
  <c r="DL78" i="37"/>
  <c r="FZ78" i="37"/>
  <c r="IG78" i="37"/>
  <c r="IM78" i="37"/>
  <c r="BA78" i="37"/>
  <c r="DN78" i="37"/>
  <c r="DM78" i="37"/>
  <c r="GA78" i="37"/>
  <c r="IH78" i="37"/>
  <c r="IN78" i="37"/>
  <c r="BB78" i="37"/>
  <c r="BC78" i="39"/>
  <c r="BD78" i="39"/>
  <c r="BE78" i="39"/>
  <c r="BF78" i="39"/>
  <c r="BG78" i="39"/>
  <c r="BH78" i="39"/>
  <c r="BI78" i="39"/>
  <c r="BJ78" i="39"/>
  <c r="BK78" i="39"/>
  <c r="BL78" i="39"/>
  <c r="BM78" i="39"/>
  <c r="BN78" i="39"/>
  <c r="LB78" i="37"/>
  <c r="BC78" i="37"/>
  <c r="BB78" i="39"/>
  <c r="DO78" i="37"/>
  <c r="GC78" i="37"/>
  <c r="LC78" i="37"/>
  <c r="BD78" i="37"/>
  <c r="DP78" i="37"/>
  <c r="GD78" i="37"/>
  <c r="LD78" i="37"/>
  <c r="BE78" i="37"/>
  <c r="DQ78" i="37"/>
  <c r="GE78" i="37"/>
  <c r="LE78" i="37"/>
  <c r="BF78" i="37"/>
  <c r="DR78" i="37"/>
  <c r="GF78" i="37"/>
  <c r="LF78" i="37"/>
  <c r="BG78" i="37"/>
  <c r="DS78" i="37"/>
  <c r="GG78" i="37"/>
  <c r="LG78" i="37"/>
  <c r="BH78" i="37"/>
  <c r="DU78" i="37"/>
  <c r="DT78" i="37"/>
  <c r="GH78" i="37"/>
  <c r="LH78" i="37"/>
  <c r="BI78" i="37"/>
  <c r="IP78" i="37"/>
  <c r="IV78" i="37"/>
  <c r="LI78" i="37"/>
  <c r="BJ78" i="37"/>
  <c r="DV78" i="37"/>
  <c r="GJ78" i="37"/>
  <c r="IQ78" i="37"/>
  <c r="IW78" i="37"/>
  <c r="LJ78" i="37"/>
  <c r="BK78" i="37"/>
  <c r="DW78" i="37"/>
  <c r="GK78" i="37"/>
  <c r="IR78" i="37"/>
  <c r="IX78" i="37"/>
  <c r="LK78" i="37"/>
  <c r="BL78" i="37"/>
  <c r="DX78" i="37"/>
  <c r="GL78" i="37"/>
  <c r="IS78" i="37"/>
  <c r="IY78" i="37"/>
  <c r="LL78" i="37"/>
  <c r="BM78" i="37"/>
  <c r="DY78" i="37"/>
  <c r="GM78" i="37"/>
  <c r="IT78" i="37"/>
  <c r="IZ78" i="37"/>
  <c r="LM78" i="37"/>
  <c r="BN78" i="37"/>
  <c r="EA78" i="37"/>
  <c r="DZ78" i="37"/>
  <c r="GN78" i="37"/>
  <c r="IU78" i="37"/>
  <c r="JA78" i="37"/>
  <c r="LN78" i="37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AB79" i="37"/>
  <c r="C79" i="38"/>
  <c r="AC79" i="39"/>
  <c r="D79" i="38"/>
  <c r="AD79" i="39"/>
  <c r="E79" i="38"/>
  <c r="AE79" i="39"/>
  <c r="F79" i="38"/>
  <c r="AF79" i="39"/>
  <c r="G79" i="38"/>
  <c r="AG79" i="39"/>
  <c r="H79" i="38"/>
  <c r="AH79" i="39"/>
  <c r="I79" i="38"/>
  <c r="AI79" i="39"/>
  <c r="J79" i="38"/>
  <c r="AJ79" i="39"/>
  <c r="K79" i="38"/>
  <c r="AK79" i="39"/>
  <c r="L79" i="38"/>
  <c r="AL79" i="39"/>
  <c r="M79" i="38"/>
  <c r="AM79" i="39"/>
  <c r="N79" i="38"/>
  <c r="AN79" i="39"/>
  <c r="KB79" i="37"/>
  <c r="AC79" i="37"/>
  <c r="B79" i="38"/>
  <c r="AB79" i="39"/>
  <c r="CO79" i="37"/>
  <c r="FC79" i="37"/>
  <c r="KC79" i="37"/>
  <c r="AD79" i="37"/>
  <c r="CP79" i="37"/>
  <c r="FD79" i="37"/>
  <c r="KD79" i="37"/>
  <c r="AE79" i="37"/>
  <c r="CQ79" i="37"/>
  <c r="FE79" i="37"/>
  <c r="KE79" i="37"/>
  <c r="AF79" i="37"/>
  <c r="CR79" i="37"/>
  <c r="FF79" i="37"/>
  <c r="KF79" i="37"/>
  <c r="AG79" i="37"/>
  <c r="CS79" i="37"/>
  <c r="FG79" i="37"/>
  <c r="KG79" i="37"/>
  <c r="AH79" i="37"/>
  <c r="CU79" i="37"/>
  <c r="CT79" i="37"/>
  <c r="FH79" i="37"/>
  <c r="KH79" i="37"/>
  <c r="AI79" i="37"/>
  <c r="HP79" i="37"/>
  <c r="HV79" i="37"/>
  <c r="KI79" i="37"/>
  <c r="AJ79" i="37"/>
  <c r="CV79" i="37"/>
  <c r="FJ79" i="37"/>
  <c r="HQ79" i="37"/>
  <c r="HW79" i="37"/>
  <c r="KJ79" i="37"/>
  <c r="AK79" i="37"/>
  <c r="CW79" i="37"/>
  <c r="FK79" i="37"/>
  <c r="HR79" i="37"/>
  <c r="HX79" i="37"/>
  <c r="KK79" i="37"/>
  <c r="AL79" i="37"/>
  <c r="CX79" i="37"/>
  <c r="FL79" i="37"/>
  <c r="HS79" i="37"/>
  <c r="HY79" i="37"/>
  <c r="KL79" i="37"/>
  <c r="AM79" i="37"/>
  <c r="CY79" i="37"/>
  <c r="FM79" i="37"/>
  <c r="HT79" i="37"/>
  <c r="HZ79" i="37"/>
  <c r="KM79" i="37"/>
  <c r="AN79" i="37"/>
  <c r="DA79" i="37"/>
  <c r="CZ79" i="37"/>
  <c r="FN79" i="37"/>
  <c r="HU79" i="37"/>
  <c r="IA79" i="37"/>
  <c r="KN79" i="37"/>
  <c r="B79" i="37"/>
  <c r="O79" i="38"/>
  <c r="AB79" i="38"/>
  <c r="P79" i="38"/>
  <c r="AC79" i="38"/>
  <c r="BC79" i="38"/>
  <c r="DE79" i="2"/>
  <c r="C79" i="39"/>
  <c r="Q79" i="38"/>
  <c r="AD79" i="38"/>
  <c r="BD79" i="38"/>
  <c r="D79" i="39"/>
  <c r="R79" i="38"/>
  <c r="AE79" i="38"/>
  <c r="BE79" i="38"/>
  <c r="E79" i="39"/>
  <c r="S79" i="38"/>
  <c r="AF79" i="38"/>
  <c r="BF79" i="38"/>
  <c r="F79" i="39"/>
  <c r="T79" i="38"/>
  <c r="AG79" i="38"/>
  <c r="BG79" i="38"/>
  <c r="G79" i="39"/>
  <c r="U79" i="38"/>
  <c r="AH79" i="38"/>
  <c r="BH79" i="38"/>
  <c r="H79" i="39"/>
  <c r="V79" i="38"/>
  <c r="AI79" i="38"/>
  <c r="BI79" i="38"/>
  <c r="I79" i="39"/>
  <c r="W79" i="38"/>
  <c r="AJ79" i="38"/>
  <c r="BJ79" i="38"/>
  <c r="J79" i="39"/>
  <c r="X79" i="38"/>
  <c r="AK79" i="38"/>
  <c r="BK79" i="38"/>
  <c r="K79" i="39"/>
  <c r="Y79" i="38"/>
  <c r="AL79" i="38"/>
  <c r="BL79" i="38"/>
  <c r="L79" i="39"/>
  <c r="Z79" i="38"/>
  <c r="AM79" i="38"/>
  <c r="BM79" i="38"/>
  <c r="M79" i="39"/>
  <c r="AA79" i="38"/>
  <c r="AN79" i="38"/>
  <c r="BN79" i="38"/>
  <c r="N79" i="39"/>
  <c r="JB79" i="37"/>
  <c r="C79" i="37"/>
  <c r="BB79" i="38"/>
  <c r="B79" i="39"/>
  <c r="BO79" i="37"/>
  <c r="EC79" i="37"/>
  <c r="JC79" i="37"/>
  <c r="D79" i="37"/>
  <c r="BP79" i="37"/>
  <c r="ED79" i="37"/>
  <c r="JD79" i="37"/>
  <c r="E79" i="37"/>
  <c r="BQ79" i="37"/>
  <c r="EE79" i="37"/>
  <c r="JE79" i="37"/>
  <c r="F79" i="37"/>
  <c r="BR79" i="37"/>
  <c r="EF79" i="37"/>
  <c r="JF79" i="37"/>
  <c r="G79" i="37"/>
  <c r="BS79" i="37"/>
  <c r="EG79" i="37"/>
  <c r="JG79" i="37"/>
  <c r="H79" i="37"/>
  <c r="BU79" i="37"/>
  <c r="BT79" i="37"/>
  <c r="EH79" i="37"/>
  <c r="JH79" i="37"/>
  <c r="I79" i="37"/>
  <c r="GP79" i="37"/>
  <c r="GV79" i="37"/>
  <c r="JI79" i="37"/>
  <c r="J79" i="37"/>
  <c r="BV79" i="37"/>
  <c r="EJ79" i="37"/>
  <c r="GQ79" i="37"/>
  <c r="GW79" i="37"/>
  <c r="JJ79" i="37"/>
  <c r="K79" i="37"/>
  <c r="BW79" i="37"/>
  <c r="EK79" i="37"/>
  <c r="GR79" i="37"/>
  <c r="GX79" i="37"/>
  <c r="JK79" i="37"/>
  <c r="L79" i="37"/>
  <c r="BX79" i="37"/>
  <c r="EL79" i="37"/>
  <c r="GS79" i="37"/>
  <c r="GY79" i="37"/>
  <c r="JL79" i="37"/>
  <c r="M79" i="37"/>
  <c r="BY79" i="37"/>
  <c r="EM79" i="37"/>
  <c r="GT79" i="37"/>
  <c r="GZ79" i="37"/>
  <c r="JM79" i="37"/>
  <c r="N79" i="37"/>
  <c r="CA79" i="37"/>
  <c r="BZ79" i="37"/>
  <c r="EN79" i="37"/>
  <c r="GU79" i="37"/>
  <c r="HA79" i="37"/>
  <c r="JN79" i="37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BP80" i="2"/>
  <c r="O79" i="37"/>
  <c r="BQ79" i="2"/>
  <c r="DC79" i="2"/>
  <c r="DD79" i="2"/>
  <c r="P79" i="39"/>
  <c r="Q79" i="39"/>
  <c r="R79" i="39"/>
  <c r="S79" i="39"/>
  <c r="T79" i="39"/>
  <c r="U79" i="39"/>
  <c r="V79" i="39"/>
  <c r="W79" i="39"/>
  <c r="X79" i="39"/>
  <c r="Y79" i="39"/>
  <c r="Z79" i="39"/>
  <c r="AA79" i="39"/>
  <c r="JO79" i="37"/>
  <c r="P79" i="37"/>
  <c r="O79" i="39"/>
  <c r="CB79" i="37"/>
  <c r="EP79" i="37"/>
  <c r="JP79" i="37"/>
  <c r="Q79" i="37"/>
  <c r="CC79" i="37"/>
  <c r="EQ79" i="37"/>
  <c r="JQ79" i="37"/>
  <c r="R79" i="37"/>
  <c r="CD79" i="37"/>
  <c r="ER79" i="37"/>
  <c r="JR79" i="37"/>
  <c r="S79" i="37"/>
  <c r="CE79" i="37"/>
  <c r="ES79" i="37"/>
  <c r="JS79" i="37"/>
  <c r="T79" i="37"/>
  <c r="CF79" i="37"/>
  <c r="ET79" i="37"/>
  <c r="JT79" i="37"/>
  <c r="U79" i="37"/>
  <c r="CH79" i="37"/>
  <c r="CG79" i="37"/>
  <c r="EU79" i="37"/>
  <c r="JU79" i="37"/>
  <c r="V79" i="37"/>
  <c r="HC79" i="37"/>
  <c r="HI79" i="37"/>
  <c r="JV79" i="37"/>
  <c r="W79" i="37"/>
  <c r="CI79" i="37"/>
  <c r="EW79" i="37"/>
  <c r="HD79" i="37"/>
  <c r="HJ79" i="37"/>
  <c r="JW79" i="37"/>
  <c r="X79" i="37"/>
  <c r="CJ79" i="37"/>
  <c r="EX79" i="37"/>
  <c r="HE79" i="37"/>
  <c r="HK79" i="37"/>
  <c r="JX79" i="37"/>
  <c r="Y79" i="37"/>
  <c r="CK79" i="37"/>
  <c r="EY79" i="37"/>
  <c r="HF79" i="37"/>
  <c r="HL79" i="37"/>
  <c r="JY79" i="37"/>
  <c r="Z79" i="37"/>
  <c r="CL79" i="37"/>
  <c r="EZ79" i="37"/>
  <c r="HG79" i="37"/>
  <c r="HM79" i="37"/>
  <c r="JZ79" i="37"/>
  <c r="AA79" i="37"/>
  <c r="CN79" i="37"/>
  <c r="CM79" i="37"/>
  <c r="FA79" i="37"/>
  <c r="HH79" i="37"/>
  <c r="HN79" i="37"/>
  <c r="KA79" i="37"/>
  <c r="AO79" i="37"/>
  <c r="AP79" i="38"/>
  <c r="AP79" i="39"/>
  <c r="AQ79" i="38"/>
  <c r="AQ79" i="39"/>
  <c r="AR79" i="38"/>
  <c r="AR79" i="39"/>
  <c r="AS79" i="38"/>
  <c r="AS79" i="39"/>
  <c r="AT79" i="38"/>
  <c r="AT79" i="39"/>
  <c r="AU79" i="38"/>
  <c r="AU79" i="39"/>
  <c r="AV79" i="38"/>
  <c r="AV79" i="39"/>
  <c r="AW79" i="38"/>
  <c r="AW79" i="39"/>
  <c r="AX79" i="38"/>
  <c r="AX79" i="39"/>
  <c r="AY79" i="38"/>
  <c r="AY79" i="39"/>
  <c r="AZ79" i="38"/>
  <c r="AZ79" i="39"/>
  <c r="BA79" i="38"/>
  <c r="BA79" i="39"/>
  <c r="AP79" i="37"/>
  <c r="AO79" i="38"/>
  <c r="AO79" i="39"/>
  <c r="DB79" i="37"/>
  <c r="FP79" i="37"/>
  <c r="AQ79" i="37"/>
  <c r="DC79" i="37"/>
  <c r="FQ79" i="37"/>
  <c r="AR79" i="37"/>
  <c r="DD79" i="37"/>
  <c r="FR79" i="37"/>
  <c r="AS79" i="37"/>
  <c r="DE79" i="37"/>
  <c r="FS79" i="37"/>
  <c r="AT79" i="37"/>
  <c r="DF79" i="37"/>
  <c r="FT79" i="37"/>
  <c r="AU79" i="37"/>
  <c r="DH79" i="37"/>
  <c r="DG79" i="37"/>
  <c r="FU79" i="37"/>
  <c r="AV79" i="37"/>
  <c r="IC79" i="37"/>
  <c r="II79" i="37"/>
  <c r="AW79" i="37"/>
  <c r="DI79" i="37"/>
  <c r="FW79" i="37"/>
  <c r="ID79" i="37"/>
  <c r="IJ79" i="37"/>
  <c r="AX79" i="37"/>
  <c r="DJ79" i="37"/>
  <c r="FX79" i="37"/>
  <c r="IE79" i="37"/>
  <c r="IK79" i="37"/>
  <c r="AY79" i="37"/>
  <c r="DK79" i="37"/>
  <c r="FY79" i="37"/>
  <c r="IF79" i="37"/>
  <c r="IL79" i="37"/>
  <c r="AZ79" i="37"/>
  <c r="DL79" i="37"/>
  <c r="FZ79" i="37"/>
  <c r="IG79" i="37"/>
  <c r="IM79" i="37"/>
  <c r="BA79" i="37"/>
  <c r="DN79" i="37"/>
  <c r="DM79" i="37"/>
  <c r="GA79" i="37"/>
  <c r="IH79" i="37"/>
  <c r="IN79" i="37"/>
  <c r="BB79" i="37"/>
  <c r="BC79" i="39"/>
  <c r="BD79" i="39"/>
  <c r="BE79" i="39"/>
  <c r="BF79" i="39"/>
  <c r="BG79" i="39"/>
  <c r="BH79" i="39"/>
  <c r="BI79" i="39"/>
  <c r="BJ79" i="39"/>
  <c r="BK79" i="39"/>
  <c r="BL79" i="39"/>
  <c r="BM79" i="39"/>
  <c r="BN79" i="39"/>
  <c r="LB79" i="37"/>
  <c r="BC79" i="37"/>
  <c r="BB79" i="39"/>
  <c r="DO79" i="37"/>
  <c r="GC79" i="37"/>
  <c r="LC79" i="37"/>
  <c r="BD79" i="37"/>
  <c r="DP79" i="37"/>
  <c r="GD79" i="37"/>
  <c r="LD79" i="37"/>
  <c r="BE79" i="37"/>
  <c r="DQ79" i="37"/>
  <c r="GE79" i="37"/>
  <c r="LE79" i="37"/>
  <c r="BF79" i="37"/>
  <c r="DR79" i="37"/>
  <c r="GF79" i="37"/>
  <c r="LF79" i="37"/>
  <c r="BG79" i="37"/>
  <c r="DS79" i="37"/>
  <c r="GG79" i="37"/>
  <c r="LG79" i="37"/>
  <c r="BH79" i="37"/>
  <c r="DU79" i="37"/>
  <c r="DT79" i="37"/>
  <c r="GH79" i="37"/>
  <c r="LH79" i="37"/>
  <c r="BI79" i="37"/>
  <c r="IP79" i="37"/>
  <c r="IV79" i="37"/>
  <c r="LI79" i="37"/>
  <c r="BJ79" i="37"/>
  <c r="DV79" i="37"/>
  <c r="GJ79" i="37"/>
  <c r="IQ79" i="37"/>
  <c r="IW79" i="37"/>
  <c r="LJ79" i="37"/>
  <c r="BK79" i="37"/>
  <c r="DW79" i="37"/>
  <c r="GK79" i="37"/>
  <c r="IR79" i="37"/>
  <c r="IX79" i="37"/>
  <c r="LK79" i="37"/>
  <c r="BL79" i="37"/>
  <c r="DX79" i="37"/>
  <c r="GL79" i="37"/>
  <c r="IS79" i="37"/>
  <c r="IY79" i="37"/>
  <c r="LL79" i="37"/>
  <c r="BM79" i="37"/>
  <c r="DY79" i="37"/>
  <c r="GM79" i="37"/>
  <c r="IT79" i="37"/>
  <c r="IZ79" i="37"/>
  <c r="LM79" i="37"/>
  <c r="BN79" i="37"/>
  <c r="EA79" i="37"/>
  <c r="DZ79" i="37"/>
  <c r="GN79" i="37"/>
  <c r="IU79" i="37"/>
  <c r="JA79" i="37"/>
  <c r="LN79" i="37"/>
  <c r="AB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AB80" i="37"/>
  <c r="C80" i="38"/>
  <c r="AC80" i="39"/>
  <c r="D80" i="38"/>
  <c r="AD80" i="39"/>
  <c r="E80" i="38"/>
  <c r="AE80" i="39"/>
  <c r="F80" i="38"/>
  <c r="AF80" i="39"/>
  <c r="G80" i="38"/>
  <c r="AG80" i="39"/>
  <c r="H80" i="38"/>
  <c r="AH80" i="39"/>
  <c r="I80" i="38"/>
  <c r="AI80" i="39"/>
  <c r="J80" i="38"/>
  <c r="AJ80" i="39"/>
  <c r="K80" i="38"/>
  <c r="AK80" i="39"/>
  <c r="L80" i="38"/>
  <c r="AL80" i="39"/>
  <c r="M80" i="38"/>
  <c r="AM80" i="39"/>
  <c r="N80" i="38"/>
  <c r="AN80" i="39"/>
  <c r="KB80" i="37"/>
  <c r="AC80" i="37"/>
  <c r="B80" i="38"/>
  <c r="AB80" i="39"/>
  <c r="CO80" i="37"/>
  <c r="FC80" i="37"/>
  <c r="KC80" i="37"/>
  <c r="AD80" i="37"/>
  <c r="CP80" i="37"/>
  <c r="FD80" i="37"/>
  <c r="KD80" i="37"/>
  <c r="AE80" i="37"/>
  <c r="CQ80" i="37"/>
  <c r="FE80" i="37"/>
  <c r="KE80" i="37"/>
  <c r="AF80" i="37"/>
  <c r="CR80" i="37"/>
  <c r="FF80" i="37"/>
  <c r="KF80" i="37"/>
  <c r="AG80" i="37"/>
  <c r="CS80" i="37"/>
  <c r="FG80" i="37"/>
  <c r="KG80" i="37"/>
  <c r="AH80" i="37"/>
  <c r="CU80" i="37"/>
  <c r="CT80" i="37"/>
  <c r="FH80" i="37"/>
  <c r="KH80" i="37"/>
  <c r="AI80" i="37"/>
  <c r="HP80" i="37"/>
  <c r="HV80" i="37"/>
  <c r="KI80" i="37"/>
  <c r="AJ80" i="37"/>
  <c r="CV80" i="37"/>
  <c r="FJ80" i="37"/>
  <c r="HQ80" i="37"/>
  <c r="HW80" i="37"/>
  <c r="KJ80" i="37"/>
  <c r="AK80" i="37"/>
  <c r="CW80" i="37"/>
  <c r="FK80" i="37"/>
  <c r="HR80" i="37"/>
  <c r="HX80" i="37"/>
  <c r="KK80" i="37"/>
  <c r="AL80" i="37"/>
  <c r="CX80" i="37"/>
  <c r="FL80" i="37"/>
  <c r="HS80" i="37"/>
  <c r="HY80" i="37"/>
  <c r="KL80" i="37"/>
  <c r="AM80" i="37"/>
  <c r="CY80" i="37"/>
  <c r="FM80" i="37"/>
  <c r="HT80" i="37"/>
  <c r="HZ80" i="37"/>
  <c r="KM80" i="37"/>
  <c r="AN80" i="37"/>
  <c r="DA80" i="37"/>
  <c r="CZ80" i="37"/>
  <c r="FN80" i="37"/>
  <c r="HU80" i="37"/>
  <c r="IA80" i="37"/>
  <c r="KN80" i="37"/>
  <c r="B80" i="37"/>
  <c r="O80" i="38"/>
  <c r="AB80" i="38"/>
  <c r="P80" i="38"/>
  <c r="AC80" i="38"/>
  <c r="BC80" i="38"/>
  <c r="DE80" i="2"/>
  <c r="C80" i="39"/>
  <c r="Q80" i="38"/>
  <c r="AD80" i="38"/>
  <c r="BD80" i="38"/>
  <c r="D80" i="39"/>
  <c r="R80" i="38"/>
  <c r="AE80" i="38"/>
  <c r="BE80" i="38"/>
  <c r="E80" i="39"/>
  <c r="S80" i="38"/>
  <c r="AF80" i="38"/>
  <c r="BF80" i="38"/>
  <c r="F80" i="39"/>
  <c r="T80" i="38"/>
  <c r="AG80" i="38"/>
  <c r="BG80" i="38"/>
  <c r="G80" i="39"/>
  <c r="U80" i="38"/>
  <c r="AH80" i="38"/>
  <c r="BH80" i="38"/>
  <c r="H80" i="39"/>
  <c r="V80" i="38"/>
  <c r="AI80" i="38"/>
  <c r="BI80" i="38"/>
  <c r="I80" i="39"/>
  <c r="W80" i="38"/>
  <c r="AJ80" i="38"/>
  <c r="BJ80" i="38"/>
  <c r="J80" i="39"/>
  <c r="X80" i="38"/>
  <c r="AK80" i="38"/>
  <c r="BK80" i="38"/>
  <c r="K80" i="39"/>
  <c r="Y80" i="38"/>
  <c r="AL80" i="38"/>
  <c r="BL80" i="38"/>
  <c r="L80" i="39"/>
  <c r="Z80" i="38"/>
  <c r="AM80" i="38"/>
  <c r="BM80" i="38"/>
  <c r="M80" i="39"/>
  <c r="AA80" i="38"/>
  <c r="AN80" i="38"/>
  <c r="BN80" i="38"/>
  <c r="N80" i="39"/>
  <c r="JB80" i="37"/>
  <c r="C80" i="37"/>
  <c r="BB80" i="38"/>
  <c r="B80" i="39"/>
  <c r="BO80" i="37"/>
  <c r="EC80" i="37"/>
  <c r="JC80" i="37"/>
  <c r="D80" i="37"/>
  <c r="BP80" i="37"/>
  <c r="ED80" i="37"/>
  <c r="JD80" i="37"/>
  <c r="E80" i="37"/>
  <c r="BQ80" i="37"/>
  <c r="EE80" i="37"/>
  <c r="JE80" i="37"/>
  <c r="F80" i="37"/>
  <c r="BR80" i="37"/>
  <c r="EF80" i="37"/>
  <c r="JF80" i="37"/>
  <c r="G80" i="37"/>
  <c r="BS80" i="37"/>
  <c r="EG80" i="37"/>
  <c r="JG80" i="37"/>
  <c r="H80" i="37"/>
  <c r="BU80" i="37"/>
  <c r="BT80" i="37"/>
  <c r="EH80" i="37"/>
  <c r="JH80" i="37"/>
  <c r="I80" i="37"/>
  <c r="GP80" i="37"/>
  <c r="GV80" i="37"/>
  <c r="JI80" i="37"/>
  <c r="J80" i="37"/>
  <c r="BV80" i="37"/>
  <c r="EJ80" i="37"/>
  <c r="GQ80" i="37"/>
  <c r="GW80" i="37"/>
  <c r="JJ80" i="37"/>
  <c r="K80" i="37"/>
  <c r="BW80" i="37"/>
  <c r="EK80" i="37"/>
  <c r="GR80" i="37"/>
  <c r="GX80" i="37"/>
  <c r="JK80" i="37"/>
  <c r="L80" i="37"/>
  <c r="BX80" i="37"/>
  <c r="EL80" i="37"/>
  <c r="GS80" i="37"/>
  <c r="GY80" i="37"/>
  <c r="JL80" i="37"/>
  <c r="M80" i="37"/>
  <c r="BY80" i="37"/>
  <c r="EM80" i="37"/>
  <c r="GT80" i="37"/>
  <c r="GZ80" i="37"/>
  <c r="JM80" i="37"/>
  <c r="N80" i="37"/>
  <c r="CA80" i="37"/>
  <c r="BZ80" i="37"/>
  <c r="EN80" i="37"/>
  <c r="GU80" i="37"/>
  <c r="HA80" i="37"/>
  <c r="JN80" i="37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BP81" i="2"/>
  <c r="O80" i="37"/>
  <c r="BQ80" i="2"/>
  <c r="DC80" i="2"/>
  <c r="DD80" i="2"/>
  <c r="P80" i="39"/>
  <c r="Q80" i="39"/>
  <c r="R80" i="39"/>
  <c r="S80" i="39"/>
  <c r="T80" i="39"/>
  <c r="U80" i="39"/>
  <c r="V80" i="39"/>
  <c r="W80" i="39"/>
  <c r="X80" i="39"/>
  <c r="Y80" i="39"/>
  <c r="Z80" i="39"/>
  <c r="AA80" i="39"/>
  <c r="JO80" i="37"/>
  <c r="P80" i="37"/>
  <c r="O80" i="39"/>
  <c r="CB80" i="37"/>
  <c r="EP80" i="37"/>
  <c r="JP80" i="37"/>
  <c r="Q80" i="37"/>
  <c r="CC80" i="37"/>
  <c r="EQ80" i="37"/>
  <c r="JQ80" i="37"/>
  <c r="R80" i="37"/>
  <c r="CD80" i="37"/>
  <c r="ER80" i="37"/>
  <c r="JR80" i="37"/>
  <c r="S80" i="37"/>
  <c r="CE80" i="37"/>
  <c r="ES80" i="37"/>
  <c r="JS80" i="37"/>
  <c r="T80" i="37"/>
  <c r="CF80" i="37"/>
  <c r="ET80" i="37"/>
  <c r="JT80" i="37"/>
  <c r="U80" i="37"/>
  <c r="CH80" i="37"/>
  <c r="CG80" i="37"/>
  <c r="EU80" i="37"/>
  <c r="JU80" i="37"/>
  <c r="V80" i="37"/>
  <c r="HC80" i="37"/>
  <c r="HI80" i="37"/>
  <c r="JV80" i="37"/>
  <c r="W80" i="37"/>
  <c r="CI80" i="37"/>
  <c r="EW80" i="37"/>
  <c r="HD80" i="37"/>
  <c r="HJ80" i="37"/>
  <c r="JW80" i="37"/>
  <c r="X80" i="37"/>
  <c r="CJ80" i="37"/>
  <c r="EX80" i="37"/>
  <c r="HE80" i="37"/>
  <c r="HK80" i="37"/>
  <c r="JX80" i="37"/>
  <c r="Y80" i="37"/>
  <c r="CK80" i="37"/>
  <c r="EY80" i="37"/>
  <c r="HF80" i="37"/>
  <c r="HL80" i="37"/>
  <c r="JY80" i="37"/>
  <c r="Z80" i="37"/>
  <c r="CL80" i="37"/>
  <c r="EZ80" i="37"/>
  <c r="HG80" i="37"/>
  <c r="HM80" i="37"/>
  <c r="JZ80" i="37"/>
  <c r="AA80" i="37"/>
  <c r="CN80" i="37"/>
  <c r="CM80" i="37"/>
  <c r="FA80" i="37"/>
  <c r="HH80" i="37"/>
  <c r="HN80" i="37"/>
  <c r="KA80" i="37"/>
  <c r="AO80" i="37"/>
  <c r="AP80" i="38"/>
  <c r="AP80" i="39"/>
  <c r="AQ80" i="38"/>
  <c r="AQ80" i="39"/>
  <c r="AR80" i="38"/>
  <c r="AR80" i="39"/>
  <c r="AS80" i="38"/>
  <c r="AS80" i="39"/>
  <c r="AT80" i="38"/>
  <c r="AT80" i="39"/>
  <c r="AU80" i="38"/>
  <c r="AU80" i="39"/>
  <c r="AV80" i="38"/>
  <c r="AV80" i="39"/>
  <c r="AW80" i="38"/>
  <c r="AW80" i="39"/>
  <c r="AX80" i="38"/>
  <c r="AX80" i="39"/>
  <c r="AY80" i="38"/>
  <c r="AY80" i="39"/>
  <c r="AZ80" i="38"/>
  <c r="AZ80" i="39"/>
  <c r="BA80" i="38"/>
  <c r="BA80" i="39"/>
  <c r="AP80" i="37"/>
  <c r="AO80" i="38"/>
  <c r="AO80" i="39"/>
  <c r="DB80" i="37"/>
  <c r="FP80" i="37"/>
  <c r="AQ80" i="37"/>
  <c r="DC80" i="37"/>
  <c r="FQ80" i="37"/>
  <c r="AR80" i="37"/>
  <c r="DD80" i="37"/>
  <c r="FR80" i="37"/>
  <c r="AS80" i="37"/>
  <c r="DE80" i="37"/>
  <c r="FS80" i="37"/>
  <c r="AT80" i="37"/>
  <c r="DF80" i="37"/>
  <c r="FT80" i="37"/>
  <c r="AU80" i="37"/>
  <c r="DH80" i="37"/>
  <c r="DG80" i="37"/>
  <c r="FU80" i="37"/>
  <c r="AV80" i="37"/>
  <c r="IC80" i="37"/>
  <c r="II80" i="37"/>
  <c r="AW80" i="37"/>
  <c r="DI80" i="37"/>
  <c r="FW80" i="37"/>
  <c r="ID80" i="37"/>
  <c r="IJ80" i="37"/>
  <c r="AX80" i="37"/>
  <c r="DJ80" i="37"/>
  <c r="FX80" i="37"/>
  <c r="IE80" i="37"/>
  <c r="IK80" i="37"/>
  <c r="AY80" i="37"/>
  <c r="DK80" i="37"/>
  <c r="FY80" i="37"/>
  <c r="IF80" i="37"/>
  <c r="IL80" i="37"/>
  <c r="AZ80" i="37"/>
  <c r="DL80" i="37"/>
  <c r="FZ80" i="37"/>
  <c r="IG80" i="37"/>
  <c r="IM80" i="37"/>
  <c r="BA80" i="37"/>
  <c r="DN80" i="37"/>
  <c r="DM80" i="37"/>
  <c r="GA80" i="37"/>
  <c r="IH80" i="37"/>
  <c r="IN80" i="37"/>
  <c r="BB80" i="37"/>
  <c r="BC80" i="39"/>
  <c r="BD80" i="39"/>
  <c r="BE80" i="39"/>
  <c r="BF80" i="39"/>
  <c r="BG80" i="39"/>
  <c r="BH80" i="39"/>
  <c r="BI80" i="39"/>
  <c r="BJ80" i="39"/>
  <c r="BK80" i="39"/>
  <c r="BL80" i="39"/>
  <c r="BM80" i="39"/>
  <c r="BN80" i="39"/>
  <c r="LB80" i="37"/>
  <c r="BC80" i="37"/>
  <c r="BB80" i="39"/>
  <c r="DO80" i="37"/>
  <c r="GC80" i="37"/>
  <c r="LC80" i="37"/>
  <c r="BD80" i="37"/>
  <c r="DP80" i="37"/>
  <c r="GD80" i="37"/>
  <c r="LD80" i="37"/>
  <c r="BE80" i="37"/>
  <c r="DQ80" i="37"/>
  <c r="GE80" i="37"/>
  <c r="LE80" i="37"/>
  <c r="BF80" i="37"/>
  <c r="DR80" i="37"/>
  <c r="GF80" i="37"/>
  <c r="LF80" i="37"/>
  <c r="BG80" i="37"/>
  <c r="DS80" i="37"/>
  <c r="GG80" i="37"/>
  <c r="LG80" i="37"/>
  <c r="BH80" i="37"/>
  <c r="DU80" i="37"/>
  <c r="DT80" i="37"/>
  <c r="GH80" i="37"/>
  <c r="LH80" i="37"/>
  <c r="BI80" i="37"/>
  <c r="IP80" i="37"/>
  <c r="IV80" i="37"/>
  <c r="LI80" i="37"/>
  <c r="BJ80" i="37"/>
  <c r="DV80" i="37"/>
  <c r="GJ80" i="37"/>
  <c r="IQ80" i="37"/>
  <c r="IW80" i="37"/>
  <c r="LJ80" i="37"/>
  <c r="BK80" i="37"/>
  <c r="DW80" i="37"/>
  <c r="GK80" i="37"/>
  <c r="IR80" i="37"/>
  <c r="IX80" i="37"/>
  <c r="LK80" i="37"/>
  <c r="BL80" i="37"/>
  <c r="DX80" i="37"/>
  <c r="GL80" i="37"/>
  <c r="IS80" i="37"/>
  <c r="IY80" i="37"/>
  <c r="LL80" i="37"/>
  <c r="BM80" i="37"/>
  <c r="DY80" i="37"/>
  <c r="GM80" i="37"/>
  <c r="IT80" i="37"/>
  <c r="IZ80" i="37"/>
  <c r="LM80" i="37"/>
  <c r="BN80" i="37"/>
  <c r="EA80" i="37"/>
  <c r="DZ80" i="37"/>
  <c r="GN80" i="37"/>
  <c r="IU80" i="37"/>
  <c r="JA80" i="37"/>
  <c r="LN80" i="37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AB81" i="37"/>
  <c r="C81" i="38"/>
  <c r="AC81" i="39"/>
  <c r="D81" i="38"/>
  <c r="AD81" i="39"/>
  <c r="E81" i="38"/>
  <c r="AE81" i="39"/>
  <c r="F81" i="38"/>
  <c r="AF81" i="39"/>
  <c r="G81" i="38"/>
  <c r="AG81" i="39"/>
  <c r="H81" i="38"/>
  <c r="AH81" i="39"/>
  <c r="I81" i="38"/>
  <c r="AI81" i="39"/>
  <c r="J81" i="38"/>
  <c r="AJ81" i="39"/>
  <c r="K81" i="38"/>
  <c r="AK81" i="39"/>
  <c r="L81" i="38"/>
  <c r="AL81" i="39"/>
  <c r="M81" i="38"/>
  <c r="AM81" i="39"/>
  <c r="N81" i="38"/>
  <c r="AN81" i="39"/>
  <c r="KB81" i="37"/>
  <c r="AC81" i="37"/>
  <c r="B81" i="38"/>
  <c r="AB81" i="39"/>
  <c r="CO81" i="37"/>
  <c r="FC81" i="37"/>
  <c r="KC81" i="37"/>
  <c r="AD81" i="37"/>
  <c r="CP81" i="37"/>
  <c r="FD81" i="37"/>
  <c r="KD81" i="37"/>
  <c r="AE81" i="37"/>
  <c r="CQ81" i="37"/>
  <c r="FE81" i="37"/>
  <c r="KE81" i="37"/>
  <c r="AF81" i="37"/>
  <c r="CR81" i="37"/>
  <c r="FF81" i="37"/>
  <c r="KF81" i="37"/>
  <c r="AG81" i="37"/>
  <c r="CS81" i="37"/>
  <c r="FG81" i="37"/>
  <c r="KG81" i="37"/>
  <c r="AH81" i="37"/>
  <c r="CU81" i="37"/>
  <c r="CT81" i="37"/>
  <c r="FH81" i="37"/>
  <c r="KH81" i="37"/>
  <c r="AI81" i="37"/>
  <c r="HP81" i="37"/>
  <c r="HV81" i="37"/>
  <c r="KI81" i="37"/>
  <c r="AJ81" i="37"/>
  <c r="CV81" i="37"/>
  <c r="FJ81" i="37"/>
  <c r="HQ81" i="37"/>
  <c r="HW81" i="37"/>
  <c r="KJ81" i="37"/>
  <c r="AK81" i="37"/>
  <c r="CW81" i="37"/>
  <c r="FK81" i="37"/>
  <c r="HR81" i="37"/>
  <c r="HX81" i="37"/>
  <c r="KK81" i="37"/>
  <c r="AL81" i="37"/>
  <c r="CX81" i="37"/>
  <c r="FL81" i="37"/>
  <c r="HS81" i="37"/>
  <c r="HY81" i="37"/>
  <c r="KL81" i="37"/>
  <c r="AM81" i="37"/>
  <c r="CY81" i="37"/>
  <c r="FM81" i="37"/>
  <c r="HT81" i="37"/>
  <c r="HZ81" i="37"/>
  <c r="KM81" i="37"/>
  <c r="AN81" i="37"/>
  <c r="DA81" i="37"/>
  <c r="CZ81" i="37"/>
  <c r="FN81" i="37"/>
  <c r="HU81" i="37"/>
  <c r="IA81" i="37"/>
  <c r="KN81" i="37"/>
  <c r="B81" i="37"/>
  <c r="O81" i="38"/>
  <c r="AB81" i="38"/>
  <c r="P81" i="38"/>
  <c r="AC81" i="38"/>
  <c r="BC81" i="38"/>
  <c r="DE81" i="2"/>
  <c r="C81" i="39"/>
  <c r="Q81" i="38"/>
  <c r="AD81" i="38"/>
  <c r="BD81" i="38"/>
  <c r="D81" i="39"/>
  <c r="R81" i="38"/>
  <c r="AE81" i="38"/>
  <c r="BE81" i="38"/>
  <c r="E81" i="39"/>
  <c r="S81" i="38"/>
  <c r="AF81" i="38"/>
  <c r="BF81" i="38"/>
  <c r="F81" i="39"/>
  <c r="T81" i="38"/>
  <c r="AG81" i="38"/>
  <c r="BG81" i="38"/>
  <c r="G81" i="39"/>
  <c r="U81" i="38"/>
  <c r="AH81" i="38"/>
  <c r="BH81" i="38"/>
  <c r="H81" i="39"/>
  <c r="V81" i="38"/>
  <c r="AI81" i="38"/>
  <c r="BI81" i="38"/>
  <c r="I81" i="39"/>
  <c r="W81" i="38"/>
  <c r="AJ81" i="38"/>
  <c r="BJ81" i="38"/>
  <c r="J81" i="39"/>
  <c r="X81" i="38"/>
  <c r="AK81" i="38"/>
  <c r="BK81" i="38"/>
  <c r="K81" i="39"/>
  <c r="Y81" i="38"/>
  <c r="AL81" i="38"/>
  <c r="BL81" i="38"/>
  <c r="L81" i="39"/>
  <c r="Z81" i="38"/>
  <c r="AM81" i="38"/>
  <c r="BM81" i="38"/>
  <c r="M81" i="39"/>
  <c r="AA81" i="38"/>
  <c r="AN81" i="38"/>
  <c r="BN81" i="38"/>
  <c r="N81" i="39"/>
  <c r="JB81" i="37"/>
  <c r="C81" i="37"/>
  <c r="BB81" i="38"/>
  <c r="B81" i="39"/>
  <c r="BO81" i="37"/>
  <c r="EC81" i="37"/>
  <c r="JC81" i="37"/>
  <c r="D81" i="37"/>
  <c r="BP81" i="37"/>
  <c r="ED81" i="37"/>
  <c r="JD81" i="37"/>
  <c r="E81" i="37"/>
  <c r="BQ81" i="37"/>
  <c r="EE81" i="37"/>
  <c r="JE81" i="37"/>
  <c r="F81" i="37"/>
  <c r="BR81" i="37"/>
  <c r="EF81" i="37"/>
  <c r="JF81" i="37"/>
  <c r="G81" i="37"/>
  <c r="BS81" i="37"/>
  <c r="EG81" i="37"/>
  <c r="JG81" i="37"/>
  <c r="H81" i="37"/>
  <c r="BU81" i="37"/>
  <c r="BT81" i="37"/>
  <c r="EH81" i="37"/>
  <c r="JH81" i="37"/>
  <c r="I81" i="37"/>
  <c r="GP81" i="37"/>
  <c r="GV81" i="37"/>
  <c r="JI81" i="37"/>
  <c r="J81" i="37"/>
  <c r="BV81" i="37"/>
  <c r="EJ81" i="37"/>
  <c r="GQ81" i="37"/>
  <c r="GW81" i="37"/>
  <c r="JJ81" i="37"/>
  <c r="K81" i="37"/>
  <c r="BW81" i="37"/>
  <c r="EK81" i="37"/>
  <c r="GR81" i="37"/>
  <c r="GX81" i="37"/>
  <c r="JK81" i="37"/>
  <c r="L81" i="37"/>
  <c r="BX81" i="37"/>
  <c r="EL81" i="37"/>
  <c r="GS81" i="37"/>
  <c r="GY81" i="37"/>
  <c r="JL81" i="37"/>
  <c r="M81" i="37"/>
  <c r="BY81" i="37"/>
  <c r="EM81" i="37"/>
  <c r="GT81" i="37"/>
  <c r="GZ81" i="37"/>
  <c r="JM81" i="37"/>
  <c r="N81" i="37"/>
  <c r="CA81" i="37"/>
  <c r="BZ81" i="37"/>
  <c r="EN81" i="37"/>
  <c r="GU81" i="37"/>
  <c r="HA81" i="37"/>
  <c r="JN81" i="37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BP82" i="2"/>
  <c r="O81" i="37"/>
  <c r="BQ81" i="2"/>
  <c r="DC81" i="2"/>
  <c r="DD81" i="2"/>
  <c r="P81" i="39"/>
  <c r="Q81" i="39"/>
  <c r="R81" i="39"/>
  <c r="S81" i="39"/>
  <c r="T81" i="39"/>
  <c r="U81" i="39"/>
  <c r="V81" i="39"/>
  <c r="W81" i="39"/>
  <c r="X81" i="39"/>
  <c r="Y81" i="39"/>
  <c r="Z81" i="39"/>
  <c r="AA81" i="39"/>
  <c r="JO81" i="37"/>
  <c r="P81" i="37"/>
  <c r="O81" i="39"/>
  <c r="CB81" i="37"/>
  <c r="EP81" i="37"/>
  <c r="JP81" i="37"/>
  <c r="Q81" i="37"/>
  <c r="CC81" i="37"/>
  <c r="EQ81" i="37"/>
  <c r="JQ81" i="37"/>
  <c r="R81" i="37"/>
  <c r="CD81" i="37"/>
  <c r="ER81" i="37"/>
  <c r="JR81" i="37"/>
  <c r="S81" i="37"/>
  <c r="CE81" i="37"/>
  <c r="ES81" i="37"/>
  <c r="JS81" i="37"/>
  <c r="T81" i="37"/>
  <c r="CF81" i="37"/>
  <c r="ET81" i="37"/>
  <c r="JT81" i="37"/>
  <c r="U81" i="37"/>
  <c r="CH81" i="37"/>
  <c r="CG81" i="37"/>
  <c r="EU81" i="37"/>
  <c r="JU81" i="37"/>
  <c r="V81" i="37"/>
  <c r="HC81" i="37"/>
  <c r="HI81" i="37"/>
  <c r="JV81" i="37"/>
  <c r="W81" i="37"/>
  <c r="CI81" i="37"/>
  <c r="EW81" i="37"/>
  <c r="HD81" i="37"/>
  <c r="HJ81" i="37"/>
  <c r="JW81" i="37"/>
  <c r="X81" i="37"/>
  <c r="CJ81" i="37"/>
  <c r="EX81" i="37"/>
  <c r="HE81" i="37"/>
  <c r="HK81" i="37"/>
  <c r="JX81" i="37"/>
  <c r="Y81" i="37"/>
  <c r="CK81" i="37"/>
  <c r="EY81" i="37"/>
  <c r="HF81" i="37"/>
  <c r="HL81" i="37"/>
  <c r="JY81" i="37"/>
  <c r="Z81" i="37"/>
  <c r="CL81" i="37"/>
  <c r="EZ81" i="37"/>
  <c r="HG81" i="37"/>
  <c r="HM81" i="37"/>
  <c r="JZ81" i="37"/>
  <c r="AA81" i="37"/>
  <c r="CN81" i="37"/>
  <c r="CM81" i="37"/>
  <c r="FA81" i="37"/>
  <c r="HH81" i="37"/>
  <c r="HN81" i="37"/>
  <c r="KA81" i="37"/>
  <c r="AO81" i="37"/>
  <c r="AP81" i="38"/>
  <c r="AP81" i="39"/>
  <c r="AQ81" i="38"/>
  <c r="AQ81" i="39"/>
  <c r="AR81" i="38"/>
  <c r="AR81" i="39"/>
  <c r="AS81" i="38"/>
  <c r="AS81" i="39"/>
  <c r="AT81" i="38"/>
  <c r="AT81" i="39"/>
  <c r="AU81" i="38"/>
  <c r="AU81" i="39"/>
  <c r="AV81" i="38"/>
  <c r="AV81" i="39"/>
  <c r="AW81" i="38"/>
  <c r="AW81" i="39"/>
  <c r="AX81" i="38"/>
  <c r="AX81" i="39"/>
  <c r="AY81" i="38"/>
  <c r="AY81" i="39"/>
  <c r="AZ81" i="38"/>
  <c r="AZ81" i="39"/>
  <c r="BA81" i="38"/>
  <c r="BA81" i="39"/>
  <c r="AP81" i="37"/>
  <c r="AO81" i="38"/>
  <c r="AO81" i="39"/>
  <c r="DB81" i="37"/>
  <c r="FP81" i="37"/>
  <c r="AQ81" i="37"/>
  <c r="DC81" i="37"/>
  <c r="FQ81" i="37"/>
  <c r="AR81" i="37"/>
  <c r="DD81" i="37"/>
  <c r="FR81" i="37"/>
  <c r="AS81" i="37"/>
  <c r="DE81" i="37"/>
  <c r="FS81" i="37"/>
  <c r="AT81" i="37"/>
  <c r="DF81" i="37"/>
  <c r="FT81" i="37"/>
  <c r="AU81" i="37"/>
  <c r="DH81" i="37"/>
  <c r="DG81" i="37"/>
  <c r="FU81" i="37"/>
  <c r="AV81" i="37"/>
  <c r="IC81" i="37"/>
  <c r="II81" i="37"/>
  <c r="AW81" i="37"/>
  <c r="DI81" i="37"/>
  <c r="FW81" i="37"/>
  <c r="ID81" i="37"/>
  <c r="IJ81" i="37"/>
  <c r="AX81" i="37"/>
  <c r="DJ81" i="37"/>
  <c r="FX81" i="37"/>
  <c r="IE81" i="37"/>
  <c r="IK81" i="37"/>
  <c r="AY81" i="37"/>
  <c r="DK81" i="37"/>
  <c r="FY81" i="37"/>
  <c r="IF81" i="37"/>
  <c r="IL81" i="37"/>
  <c r="AZ81" i="37"/>
  <c r="DL81" i="37"/>
  <c r="FZ81" i="37"/>
  <c r="IG81" i="37"/>
  <c r="IM81" i="37"/>
  <c r="BA81" i="37"/>
  <c r="DN81" i="37"/>
  <c r="DM81" i="37"/>
  <c r="GA81" i="37"/>
  <c r="IH81" i="37"/>
  <c r="IN81" i="37"/>
  <c r="BB81" i="37"/>
  <c r="BC81" i="39"/>
  <c r="BD81" i="39"/>
  <c r="BE81" i="39"/>
  <c r="BF81" i="39"/>
  <c r="BG81" i="39"/>
  <c r="BH81" i="39"/>
  <c r="BI81" i="39"/>
  <c r="BJ81" i="39"/>
  <c r="BK81" i="39"/>
  <c r="BL81" i="39"/>
  <c r="BM81" i="39"/>
  <c r="BN81" i="39"/>
  <c r="LB81" i="37"/>
  <c r="BC81" i="37"/>
  <c r="BB81" i="39"/>
  <c r="DO81" i="37"/>
  <c r="GC81" i="37"/>
  <c r="LC81" i="37"/>
  <c r="BD81" i="37"/>
  <c r="DP81" i="37"/>
  <c r="GD81" i="37"/>
  <c r="LD81" i="37"/>
  <c r="BE81" i="37"/>
  <c r="DQ81" i="37"/>
  <c r="GE81" i="37"/>
  <c r="LE81" i="37"/>
  <c r="BF81" i="37"/>
  <c r="DR81" i="37"/>
  <c r="GF81" i="37"/>
  <c r="LF81" i="37"/>
  <c r="BG81" i="37"/>
  <c r="DS81" i="37"/>
  <c r="GG81" i="37"/>
  <c r="LG81" i="37"/>
  <c r="BH81" i="37"/>
  <c r="DU81" i="37"/>
  <c r="DT81" i="37"/>
  <c r="GH81" i="37"/>
  <c r="LH81" i="37"/>
  <c r="BI81" i="37"/>
  <c r="IP81" i="37"/>
  <c r="IV81" i="37"/>
  <c r="LI81" i="37"/>
  <c r="BJ81" i="37"/>
  <c r="DV81" i="37"/>
  <c r="GJ81" i="37"/>
  <c r="IQ81" i="37"/>
  <c r="IW81" i="37"/>
  <c r="LJ81" i="37"/>
  <c r="BK81" i="37"/>
  <c r="DW81" i="37"/>
  <c r="GK81" i="37"/>
  <c r="IR81" i="37"/>
  <c r="IX81" i="37"/>
  <c r="LK81" i="37"/>
  <c r="BL81" i="37"/>
  <c r="DX81" i="37"/>
  <c r="GL81" i="37"/>
  <c r="IS81" i="37"/>
  <c r="IY81" i="37"/>
  <c r="LL81" i="37"/>
  <c r="BM81" i="37"/>
  <c r="DY81" i="37"/>
  <c r="GM81" i="37"/>
  <c r="IT81" i="37"/>
  <c r="IZ81" i="37"/>
  <c r="LM81" i="37"/>
  <c r="BN81" i="37"/>
  <c r="EA81" i="37"/>
  <c r="DZ81" i="37"/>
  <c r="GN81" i="37"/>
  <c r="IU81" i="37"/>
  <c r="JA81" i="37"/>
  <c r="LN81" i="37"/>
  <c r="AB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AB82" i="37"/>
  <c r="C82" i="38"/>
  <c r="AC82" i="39"/>
  <c r="D82" i="38"/>
  <c r="AD82" i="39"/>
  <c r="E82" i="38"/>
  <c r="AE82" i="39"/>
  <c r="F82" i="38"/>
  <c r="AF82" i="39"/>
  <c r="G82" i="38"/>
  <c r="AG82" i="39"/>
  <c r="H82" i="38"/>
  <c r="AH82" i="39"/>
  <c r="I82" i="38"/>
  <c r="AI82" i="39"/>
  <c r="J82" i="38"/>
  <c r="AJ82" i="39"/>
  <c r="K82" i="38"/>
  <c r="AK82" i="39"/>
  <c r="L82" i="38"/>
  <c r="AL82" i="39"/>
  <c r="M82" i="38"/>
  <c r="AM82" i="39"/>
  <c r="N82" i="38"/>
  <c r="AN82" i="39"/>
  <c r="KB82" i="37"/>
  <c r="AC82" i="37"/>
  <c r="B82" i="38"/>
  <c r="AB82" i="39"/>
  <c r="CO82" i="37"/>
  <c r="FC82" i="37"/>
  <c r="KC82" i="37"/>
  <c r="AD82" i="37"/>
  <c r="CP82" i="37"/>
  <c r="FD82" i="37"/>
  <c r="KD82" i="37"/>
  <c r="AE82" i="37"/>
  <c r="CQ82" i="37"/>
  <c r="FE82" i="37"/>
  <c r="KE82" i="37"/>
  <c r="AF82" i="37"/>
  <c r="CR82" i="37"/>
  <c r="FF82" i="37"/>
  <c r="KF82" i="37"/>
  <c r="AG82" i="37"/>
  <c r="CS82" i="37"/>
  <c r="FG82" i="37"/>
  <c r="KG82" i="37"/>
  <c r="AH82" i="37"/>
  <c r="CU82" i="37"/>
  <c r="CT82" i="37"/>
  <c r="FH82" i="37"/>
  <c r="KH82" i="37"/>
  <c r="AI82" i="37"/>
  <c r="HP82" i="37"/>
  <c r="HV82" i="37"/>
  <c r="KI82" i="37"/>
  <c r="AJ82" i="37"/>
  <c r="CV82" i="37"/>
  <c r="FJ82" i="37"/>
  <c r="HQ82" i="37"/>
  <c r="HW82" i="37"/>
  <c r="KJ82" i="37"/>
  <c r="AK82" i="37"/>
  <c r="CW82" i="37"/>
  <c r="FK82" i="37"/>
  <c r="HR82" i="37"/>
  <c r="HX82" i="37"/>
  <c r="KK82" i="37"/>
  <c r="AL82" i="37"/>
  <c r="CX82" i="37"/>
  <c r="FL82" i="37"/>
  <c r="HS82" i="37"/>
  <c r="HY82" i="37"/>
  <c r="KL82" i="37"/>
  <c r="AM82" i="37"/>
  <c r="CY82" i="37"/>
  <c r="FM82" i="37"/>
  <c r="HT82" i="37"/>
  <c r="HZ82" i="37"/>
  <c r="KM82" i="37"/>
  <c r="AN82" i="37"/>
  <c r="DA82" i="37"/>
  <c r="CZ82" i="37"/>
  <c r="FN82" i="37"/>
  <c r="HU82" i="37"/>
  <c r="IA82" i="37"/>
  <c r="KN82" i="37"/>
  <c r="B82" i="37"/>
  <c r="O82" i="38"/>
  <c r="AB82" i="38"/>
  <c r="P82" i="38"/>
  <c r="AC82" i="38"/>
  <c r="BC82" i="38"/>
  <c r="DE82" i="2"/>
  <c r="C82" i="39"/>
  <c r="Q82" i="38"/>
  <c r="AD82" i="38"/>
  <c r="BD82" i="38"/>
  <c r="D82" i="39"/>
  <c r="R82" i="38"/>
  <c r="AE82" i="38"/>
  <c r="BE82" i="38"/>
  <c r="E82" i="39"/>
  <c r="S82" i="38"/>
  <c r="AF82" i="38"/>
  <c r="BF82" i="38"/>
  <c r="F82" i="39"/>
  <c r="T82" i="38"/>
  <c r="AG82" i="38"/>
  <c r="BG82" i="38"/>
  <c r="G82" i="39"/>
  <c r="U82" i="38"/>
  <c r="AH82" i="38"/>
  <c r="BH82" i="38"/>
  <c r="H82" i="39"/>
  <c r="V82" i="38"/>
  <c r="AI82" i="38"/>
  <c r="BI82" i="38"/>
  <c r="I82" i="39"/>
  <c r="W82" i="38"/>
  <c r="AJ82" i="38"/>
  <c r="BJ82" i="38"/>
  <c r="J82" i="39"/>
  <c r="X82" i="38"/>
  <c r="AK82" i="38"/>
  <c r="BK82" i="38"/>
  <c r="K82" i="39"/>
  <c r="Y82" i="38"/>
  <c r="AL82" i="38"/>
  <c r="BL82" i="38"/>
  <c r="L82" i="39"/>
  <c r="Z82" i="38"/>
  <c r="AM82" i="38"/>
  <c r="BM82" i="38"/>
  <c r="M82" i="39"/>
  <c r="AA82" i="38"/>
  <c r="AN82" i="38"/>
  <c r="BN82" i="38"/>
  <c r="N82" i="39"/>
  <c r="JB82" i="37"/>
  <c r="C82" i="37"/>
  <c r="BB82" i="38"/>
  <c r="B82" i="39"/>
  <c r="BO82" i="37"/>
  <c r="EC82" i="37"/>
  <c r="JC82" i="37"/>
  <c r="D82" i="37"/>
  <c r="BP82" i="37"/>
  <c r="ED82" i="37"/>
  <c r="JD82" i="37"/>
  <c r="E82" i="37"/>
  <c r="BQ82" i="37"/>
  <c r="EE82" i="37"/>
  <c r="JE82" i="37"/>
  <c r="F82" i="37"/>
  <c r="BR82" i="37"/>
  <c r="EF82" i="37"/>
  <c r="JF82" i="37"/>
  <c r="G82" i="37"/>
  <c r="BS82" i="37"/>
  <c r="EG82" i="37"/>
  <c r="JG82" i="37"/>
  <c r="H82" i="37"/>
  <c r="BU82" i="37"/>
  <c r="BT82" i="37"/>
  <c r="EH82" i="37"/>
  <c r="JH82" i="37"/>
  <c r="I82" i="37"/>
  <c r="GP82" i="37"/>
  <c r="GV82" i="37"/>
  <c r="JI82" i="37"/>
  <c r="J82" i="37"/>
  <c r="BV82" i="37"/>
  <c r="EJ82" i="37"/>
  <c r="GQ82" i="37"/>
  <c r="GW82" i="37"/>
  <c r="JJ82" i="37"/>
  <c r="K82" i="37"/>
  <c r="BW82" i="37"/>
  <c r="EK82" i="37"/>
  <c r="GR82" i="37"/>
  <c r="GX82" i="37"/>
  <c r="JK82" i="37"/>
  <c r="L82" i="37"/>
  <c r="BX82" i="37"/>
  <c r="EL82" i="37"/>
  <c r="GS82" i="37"/>
  <c r="GY82" i="37"/>
  <c r="JL82" i="37"/>
  <c r="M82" i="37"/>
  <c r="BY82" i="37"/>
  <c r="EM82" i="37"/>
  <c r="GT82" i="37"/>
  <c r="GZ82" i="37"/>
  <c r="JM82" i="37"/>
  <c r="N82" i="37"/>
  <c r="CA82" i="37"/>
  <c r="BZ82" i="37"/>
  <c r="EN82" i="37"/>
  <c r="GU82" i="37"/>
  <c r="HA82" i="37"/>
  <c r="JN82" i="37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BP83" i="2"/>
  <c r="O82" i="37"/>
  <c r="BQ82" i="2"/>
  <c r="DC82" i="2"/>
  <c r="DD82" i="2"/>
  <c r="P82" i="39"/>
  <c r="Q82" i="39"/>
  <c r="R82" i="39"/>
  <c r="S82" i="39"/>
  <c r="T82" i="39"/>
  <c r="U82" i="39"/>
  <c r="V82" i="39"/>
  <c r="W82" i="39"/>
  <c r="X82" i="39"/>
  <c r="Y82" i="39"/>
  <c r="Z82" i="39"/>
  <c r="AA82" i="39"/>
  <c r="JO82" i="37"/>
  <c r="P82" i="37"/>
  <c r="O82" i="39"/>
  <c r="CB82" i="37"/>
  <c r="EP82" i="37"/>
  <c r="JP82" i="37"/>
  <c r="Q82" i="37"/>
  <c r="CC82" i="37"/>
  <c r="EQ82" i="37"/>
  <c r="JQ82" i="37"/>
  <c r="R82" i="37"/>
  <c r="CD82" i="37"/>
  <c r="ER82" i="37"/>
  <c r="JR82" i="37"/>
  <c r="S82" i="37"/>
  <c r="CE82" i="37"/>
  <c r="ES82" i="37"/>
  <c r="JS82" i="37"/>
  <c r="T82" i="37"/>
  <c r="CF82" i="37"/>
  <c r="ET82" i="37"/>
  <c r="JT82" i="37"/>
  <c r="U82" i="37"/>
  <c r="CH82" i="37"/>
  <c r="CG82" i="37"/>
  <c r="EU82" i="37"/>
  <c r="JU82" i="37"/>
  <c r="V82" i="37"/>
  <c r="HC82" i="37"/>
  <c r="HI82" i="37"/>
  <c r="JV82" i="37"/>
  <c r="W82" i="37"/>
  <c r="CI82" i="37"/>
  <c r="EW82" i="37"/>
  <c r="HD82" i="37"/>
  <c r="HJ82" i="37"/>
  <c r="JW82" i="37"/>
  <c r="X82" i="37"/>
  <c r="CJ82" i="37"/>
  <c r="EX82" i="37"/>
  <c r="HE82" i="37"/>
  <c r="HK82" i="37"/>
  <c r="JX82" i="37"/>
  <c r="Y82" i="37"/>
  <c r="CK82" i="37"/>
  <c r="EY82" i="37"/>
  <c r="HF82" i="37"/>
  <c r="HL82" i="37"/>
  <c r="JY82" i="37"/>
  <c r="Z82" i="37"/>
  <c r="CL82" i="37"/>
  <c r="EZ82" i="37"/>
  <c r="HG82" i="37"/>
  <c r="HM82" i="37"/>
  <c r="JZ82" i="37"/>
  <c r="AA82" i="37"/>
  <c r="CN82" i="37"/>
  <c r="CM82" i="37"/>
  <c r="FA82" i="37"/>
  <c r="HH82" i="37"/>
  <c r="HN82" i="37"/>
  <c r="KA82" i="37"/>
  <c r="AO82" i="37"/>
  <c r="AP82" i="38"/>
  <c r="AP82" i="39"/>
  <c r="AQ82" i="38"/>
  <c r="AQ82" i="39"/>
  <c r="AR82" i="38"/>
  <c r="AR82" i="39"/>
  <c r="AS82" i="38"/>
  <c r="AS82" i="39"/>
  <c r="AT82" i="38"/>
  <c r="AT82" i="39"/>
  <c r="AU82" i="38"/>
  <c r="AU82" i="39"/>
  <c r="AV82" i="38"/>
  <c r="AV82" i="39"/>
  <c r="AW82" i="38"/>
  <c r="AW82" i="39"/>
  <c r="AX82" i="38"/>
  <c r="AX82" i="39"/>
  <c r="AY82" i="38"/>
  <c r="AY82" i="39"/>
  <c r="AZ82" i="38"/>
  <c r="AZ82" i="39"/>
  <c r="BA82" i="38"/>
  <c r="BA82" i="39"/>
  <c r="AP82" i="37"/>
  <c r="AO82" i="38"/>
  <c r="AO82" i="39"/>
  <c r="DB82" i="37"/>
  <c r="FP82" i="37"/>
  <c r="AQ82" i="37"/>
  <c r="DC82" i="37"/>
  <c r="FQ82" i="37"/>
  <c r="AR82" i="37"/>
  <c r="DD82" i="37"/>
  <c r="FR82" i="37"/>
  <c r="AS82" i="37"/>
  <c r="DE82" i="37"/>
  <c r="FS82" i="37"/>
  <c r="AT82" i="37"/>
  <c r="DF82" i="37"/>
  <c r="FT82" i="37"/>
  <c r="AU82" i="37"/>
  <c r="DH82" i="37"/>
  <c r="DG82" i="37"/>
  <c r="FU82" i="37"/>
  <c r="AV82" i="37"/>
  <c r="IC82" i="37"/>
  <c r="II82" i="37"/>
  <c r="AW82" i="37"/>
  <c r="DI82" i="37"/>
  <c r="FW82" i="37"/>
  <c r="ID82" i="37"/>
  <c r="IJ82" i="37"/>
  <c r="AX82" i="37"/>
  <c r="DJ82" i="37"/>
  <c r="FX82" i="37"/>
  <c r="IE82" i="37"/>
  <c r="IK82" i="37"/>
  <c r="AY82" i="37"/>
  <c r="DK82" i="37"/>
  <c r="FY82" i="37"/>
  <c r="IF82" i="37"/>
  <c r="IL82" i="37"/>
  <c r="AZ82" i="37"/>
  <c r="DL82" i="37"/>
  <c r="FZ82" i="37"/>
  <c r="IG82" i="37"/>
  <c r="IM82" i="37"/>
  <c r="BA82" i="37"/>
  <c r="DN82" i="37"/>
  <c r="DM82" i="37"/>
  <c r="GA82" i="37"/>
  <c r="IH82" i="37"/>
  <c r="IN82" i="37"/>
  <c r="BB82" i="37"/>
  <c r="BC82" i="39"/>
  <c r="BD82" i="39"/>
  <c r="BE82" i="39"/>
  <c r="BF82" i="39"/>
  <c r="BG82" i="39"/>
  <c r="BH82" i="39"/>
  <c r="BI82" i="39"/>
  <c r="BJ82" i="39"/>
  <c r="BK82" i="39"/>
  <c r="BL82" i="39"/>
  <c r="BM82" i="39"/>
  <c r="BN82" i="39"/>
  <c r="LB82" i="37"/>
  <c r="BC82" i="37"/>
  <c r="BB82" i="39"/>
  <c r="DO82" i="37"/>
  <c r="GC82" i="37"/>
  <c r="LC82" i="37"/>
  <c r="BD82" i="37"/>
  <c r="DP82" i="37"/>
  <c r="GD82" i="37"/>
  <c r="LD82" i="37"/>
  <c r="BE82" i="37"/>
  <c r="DQ82" i="37"/>
  <c r="GE82" i="37"/>
  <c r="LE82" i="37"/>
  <c r="BF82" i="37"/>
  <c r="DR82" i="37"/>
  <c r="GF82" i="37"/>
  <c r="LF82" i="37"/>
  <c r="BG82" i="37"/>
  <c r="DS82" i="37"/>
  <c r="GG82" i="37"/>
  <c r="LG82" i="37"/>
  <c r="BH82" i="37"/>
  <c r="DU82" i="37"/>
  <c r="DT82" i="37"/>
  <c r="GH82" i="37"/>
  <c r="LH82" i="37"/>
  <c r="BI82" i="37"/>
  <c r="IP82" i="37"/>
  <c r="IV82" i="37"/>
  <c r="LI82" i="37"/>
  <c r="BJ82" i="37"/>
  <c r="DV82" i="37"/>
  <c r="GJ82" i="37"/>
  <c r="IQ82" i="37"/>
  <c r="IW82" i="37"/>
  <c r="LJ82" i="37"/>
  <c r="BK82" i="37"/>
  <c r="DW82" i="37"/>
  <c r="GK82" i="37"/>
  <c r="IR82" i="37"/>
  <c r="IX82" i="37"/>
  <c r="LK82" i="37"/>
  <c r="BL82" i="37"/>
  <c r="DX82" i="37"/>
  <c r="GL82" i="37"/>
  <c r="IS82" i="37"/>
  <c r="IY82" i="37"/>
  <c r="LL82" i="37"/>
  <c r="BM82" i="37"/>
  <c r="DY82" i="37"/>
  <c r="GM82" i="37"/>
  <c r="IT82" i="37"/>
  <c r="IZ82" i="37"/>
  <c r="LM82" i="37"/>
  <c r="BN82" i="37"/>
  <c r="EA82" i="37"/>
  <c r="DZ82" i="37"/>
  <c r="GN82" i="37"/>
  <c r="IU82" i="37"/>
  <c r="JA82" i="37"/>
  <c r="LN82" i="37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AB83" i="37"/>
  <c r="C83" i="38"/>
  <c r="AC83" i="39"/>
  <c r="D83" i="38"/>
  <c r="AD83" i="39"/>
  <c r="E83" i="38"/>
  <c r="AE83" i="39"/>
  <c r="F83" i="38"/>
  <c r="AF83" i="39"/>
  <c r="G83" i="38"/>
  <c r="AG83" i="39"/>
  <c r="H83" i="38"/>
  <c r="AH83" i="39"/>
  <c r="I83" i="38"/>
  <c r="AI83" i="39"/>
  <c r="J83" i="38"/>
  <c r="AJ83" i="39"/>
  <c r="K83" i="38"/>
  <c r="AK83" i="39"/>
  <c r="L83" i="38"/>
  <c r="AL83" i="39"/>
  <c r="M83" i="38"/>
  <c r="AM83" i="39"/>
  <c r="N83" i="38"/>
  <c r="AN83" i="39"/>
  <c r="KB83" i="37"/>
  <c r="AC83" i="37"/>
  <c r="B83" i="38"/>
  <c r="AB83" i="39"/>
  <c r="CO83" i="37"/>
  <c r="FC83" i="37"/>
  <c r="KC83" i="37"/>
  <c r="AD83" i="37"/>
  <c r="CP83" i="37"/>
  <c r="FD83" i="37"/>
  <c r="KD83" i="37"/>
  <c r="AE83" i="37"/>
  <c r="CQ83" i="37"/>
  <c r="FE83" i="37"/>
  <c r="KE83" i="37"/>
  <c r="AF83" i="37"/>
  <c r="CR83" i="37"/>
  <c r="FF83" i="37"/>
  <c r="KF83" i="37"/>
  <c r="AG83" i="37"/>
  <c r="CS83" i="37"/>
  <c r="FG83" i="37"/>
  <c r="KG83" i="37"/>
  <c r="AH83" i="37"/>
  <c r="CU83" i="37"/>
  <c r="CT83" i="37"/>
  <c r="FH83" i="37"/>
  <c r="KH83" i="37"/>
  <c r="AI83" i="37"/>
  <c r="HP83" i="37"/>
  <c r="HV83" i="37"/>
  <c r="KI83" i="37"/>
  <c r="AJ83" i="37"/>
  <c r="CV83" i="37"/>
  <c r="FJ83" i="37"/>
  <c r="HQ83" i="37"/>
  <c r="HW83" i="37"/>
  <c r="KJ83" i="37"/>
  <c r="AK83" i="37"/>
  <c r="CW83" i="37"/>
  <c r="FK83" i="37"/>
  <c r="HR83" i="37"/>
  <c r="HX83" i="37"/>
  <c r="KK83" i="37"/>
  <c r="AL83" i="37"/>
  <c r="CX83" i="37"/>
  <c r="FL83" i="37"/>
  <c r="HS83" i="37"/>
  <c r="HY83" i="37"/>
  <c r="KL83" i="37"/>
  <c r="AM83" i="37"/>
  <c r="CY83" i="37"/>
  <c r="FM83" i="37"/>
  <c r="HT83" i="37"/>
  <c r="HZ83" i="37"/>
  <c r="KM83" i="37"/>
  <c r="AN83" i="37"/>
  <c r="DA83" i="37"/>
  <c r="CZ83" i="37"/>
  <c r="FN83" i="37"/>
  <c r="HU83" i="37"/>
  <c r="IA83" i="37"/>
  <c r="KN83" i="37"/>
  <c r="B83" i="37"/>
  <c r="O83" i="38"/>
  <c r="AB83" i="38"/>
  <c r="P83" i="38"/>
  <c r="AC83" i="38"/>
  <c r="BC83" i="38"/>
  <c r="DE83" i="2"/>
  <c r="C83" i="39"/>
  <c r="Q83" i="38"/>
  <c r="AD83" i="38"/>
  <c r="BD83" i="38"/>
  <c r="D83" i="39"/>
  <c r="R83" i="38"/>
  <c r="AE83" i="38"/>
  <c r="BE83" i="38"/>
  <c r="E83" i="39"/>
  <c r="S83" i="38"/>
  <c r="AF83" i="38"/>
  <c r="BF83" i="38"/>
  <c r="F83" i="39"/>
  <c r="T83" i="38"/>
  <c r="AG83" i="38"/>
  <c r="BG83" i="38"/>
  <c r="G83" i="39"/>
  <c r="U83" i="38"/>
  <c r="AH83" i="38"/>
  <c r="BH83" i="38"/>
  <c r="H83" i="39"/>
  <c r="V83" i="38"/>
  <c r="AI83" i="38"/>
  <c r="BI83" i="38"/>
  <c r="I83" i="39"/>
  <c r="W83" i="38"/>
  <c r="AJ83" i="38"/>
  <c r="BJ83" i="38"/>
  <c r="J83" i="39"/>
  <c r="X83" i="38"/>
  <c r="AK83" i="38"/>
  <c r="BK83" i="38"/>
  <c r="K83" i="39"/>
  <c r="Y83" i="38"/>
  <c r="AL83" i="38"/>
  <c r="BL83" i="38"/>
  <c r="L83" i="39"/>
  <c r="Z83" i="38"/>
  <c r="AM83" i="38"/>
  <c r="BM83" i="38"/>
  <c r="M83" i="39"/>
  <c r="AA83" i="38"/>
  <c r="AN83" i="38"/>
  <c r="BN83" i="38"/>
  <c r="N83" i="39"/>
  <c r="JB83" i="37"/>
  <c r="C83" i="37"/>
  <c r="BB83" i="38"/>
  <c r="B83" i="39"/>
  <c r="BO83" i="37"/>
  <c r="EC83" i="37"/>
  <c r="JC83" i="37"/>
  <c r="D83" i="37"/>
  <c r="BP83" i="37"/>
  <c r="ED83" i="37"/>
  <c r="JD83" i="37"/>
  <c r="E83" i="37"/>
  <c r="BQ83" i="37"/>
  <c r="EE83" i="37"/>
  <c r="JE83" i="37"/>
  <c r="F83" i="37"/>
  <c r="BR83" i="37"/>
  <c r="EF83" i="37"/>
  <c r="JF83" i="37"/>
  <c r="G83" i="37"/>
  <c r="BS83" i="37"/>
  <c r="EG83" i="37"/>
  <c r="JG83" i="37"/>
  <c r="H83" i="37"/>
  <c r="BU83" i="37"/>
  <c r="BT83" i="37"/>
  <c r="EH83" i="37"/>
  <c r="JH83" i="37"/>
  <c r="I83" i="37"/>
  <c r="GP83" i="37"/>
  <c r="GV83" i="37"/>
  <c r="JI83" i="37"/>
  <c r="J83" i="37"/>
  <c r="BV83" i="37"/>
  <c r="EJ83" i="37"/>
  <c r="GQ83" i="37"/>
  <c r="GW83" i="37"/>
  <c r="JJ83" i="37"/>
  <c r="K83" i="37"/>
  <c r="BW83" i="37"/>
  <c r="EK83" i="37"/>
  <c r="GR83" i="37"/>
  <c r="GX83" i="37"/>
  <c r="JK83" i="37"/>
  <c r="L83" i="37"/>
  <c r="BX83" i="37"/>
  <c r="EL83" i="37"/>
  <c r="GS83" i="37"/>
  <c r="GY83" i="37"/>
  <c r="JL83" i="37"/>
  <c r="M83" i="37"/>
  <c r="BY83" i="37"/>
  <c r="EM83" i="37"/>
  <c r="GT83" i="37"/>
  <c r="GZ83" i="37"/>
  <c r="JM83" i="37"/>
  <c r="N83" i="37"/>
  <c r="CA83" i="37"/>
  <c r="BZ83" i="37"/>
  <c r="EN83" i="37"/>
  <c r="GU83" i="37"/>
  <c r="HA83" i="37"/>
  <c r="JN83" i="37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BP84" i="2"/>
  <c r="O83" i="37"/>
  <c r="BQ83" i="2"/>
  <c r="DC83" i="2"/>
  <c r="DD83" i="2"/>
  <c r="P83" i="39"/>
  <c r="Q83" i="39"/>
  <c r="R83" i="39"/>
  <c r="S83" i="39"/>
  <c r="T83" i="39"/>
  <c r="U83" i="39"/>
  <c r="V83" i="39"/>
  <c r="W83" i="39"/>
  <c r="X83" i="39"/>
  <c r="Y83" i="39"/>
  <c r="Z83" i="39"/>
  <c r="AA83" i="39"/>
  <c r="JO83" i="37"/>
  <c r="P83" i="37"/>
  <c r="O83" i="39"/>
  <c r="CB83" i="37"/>
  <c r="EP83" i="37"/>
  <c r="JP83" i="37"/>
  <c r="Q83" i="37"/>
  <c r="CC83" i="37"/>
  <c r="EQ83" i="37"/>
  <c r="JQ83" i="37"/>
  <c r="R83" i="37"/>
  <c r="CD83" i="37"/>
  <c r="ER83" i="37"/>
  <c r="JR83" i="37"/>
  <c r="S83" i="37"/>
  <c r="CE83" i="37"/>
  <c r="ES83" i="37"/>
  <c r="JS83" i="37"/>
  <c r="T83" i="37"/>
  <c r="CF83" i="37"/>
  <c r="ET83" i="37"/>
  <c r="JT83" i="37"/>
  <c r="U83" i="37"/>
  <c r="CH83" i="37"/>
  <c r="CG83" i="37"/>
  <c r="EU83" i="37"/>
  <c r="JU83" i="37"/>
  <c r="V83" i="37"/>
  <c r="HC83" i="37"/>
  <c r="HI83" i="37"/>
  <c r="JV83" i="37"/>
  <c r="W83" i="37"/>
  <c r="CI83" i="37"/>
  <c r="EW83" i="37"/>
  <c r="HD83" i="37"/>
  <c r="HJ83" i="37"/>
  <c r="JW83" i="37"/>
  <c r="X83" i="37"/>
  <c r="CJ83" i="37"/>
  <c r="EX83" i="37"/>
  <c r="HE83" i="37"/>
  <c r="HK83" i="37"/>
  <c r="JX83" i="37"/>
  <c r="Y83" i="37"/>
  <c r="CK83" i="37"/>
  <c r="EY83" i="37"/>
  <c r="HF83" i="37"/>
  <c r="HL83" i="37"/>
  <c r="JY83" i="37"/>
  <c r="Z83" i="37"/>
  <c r="CL83" i="37"/>
  <c r="EZ83" i="37"/>
  <c r="HG83" i="37"/>
  <c r="HM83" i="37"/>
  <c r="JZ83" i="37"/>
  <c r="AA83" i="37"/>
  <c r="CN83" i="37"/>
  <c r="CM83" i="37"/>
  <c r="FA83" i="37"/>
  <c r="HH83" i="37"/>
  <c r="HN83" i="37"/>
  <c r="KA83" i="37"/>
  <c r="AO83" i="37"/>
  <c r="AP83" i="38"/>
  <c r="AP83" i="39"/>
  <c r="AQ83" i="38"/>
  <c r="AQ83" i="39"/>
  <c r="AR83" i="38"/>
  <c r="AR83" i="39"/>
  <c r="AS83" i="38"/>
  <c r="AS83" i="39"/>
  <c r="AT83" i="38"/>
  <c r="AT83" i="39"/>
  <c r="AU83" i="38"/>
  <c r="AU83" i="39"/>
  <c r="AV83" i="38"/>
  <c r="AV83" i="39"/>
  <c r="AW83" i="38"/>
  <c r="AW83" i="39"/>
  <c r="AX83" i="38"/>
  <c r="AX83" i="39"/>
  <c r="AY83" i="38"/>
  <c r="AY83" i="39"/>
  <c r="AZ83" i="38"/>
  <c r="AZ83" i="39"/>
  <c r="BA83" i="38"/>
  <c r="BA83" i="39"/>
  <c r="AP83" i="37"/>
  <c r="AO83" i="38"/>
  <c r="AO83" i="39"/>
  <c r="DB83" i="37"/>
  <c r="FP83" i="37"/>
  <c r="AQ83" i="37"/>
  <c r="DC83" i="37"/>
  <c r="FQ83" i="37"/>
  <c r="AR83" i="37"/>
  <c r="DD83" i="37"/>
  <c r="FR83" i="37"/>
  <c r="AS83" i="37"/>
  <c r="DE83" i="37"/>
  <c r="FS83" i="37"/>
  <c r="AT83" i="37"/>
  <c r="DF83" i="37"/>
  <c r="FT83" i="37"/>
  <c r="AU83" i="37"/>
  <c r="DH83" i="37"/>
  <c r="DG83" i="37"/>
  <c r="FU83" i="37"/>
  <c r="AV83" i="37"/>
  <c r="IC83" i="37"/>
  <c r="II83" i="37"/>
  <c r="AW83" i="37"/>
  <c r="DI83" i="37"/>
  <c r="FW83" i="37"/>
  <c r="ID83" i="37"/>
  <c r="IJ83" i="37"/>
  <c r="AX83" i="37"/>
  <c r="DJ83" i="37"/>
  <c r="FX83" i="37"/>
  <c r="IE83" i="37"/>
  <c r="IK83" i="37"/>
  <c r="AY83" i="37"/>
  <c r="DK83" i="37"/>
  <c r="FY83" i="37"/>
  <c r="IF83" i="37"/>
  <c r="IL83" i="37"/>
  <c r="AZ83" i="37"/>
  <c r="DL83" i="37"/>
  <c r="FZ83" i="37"/>
  <c r="IG83" i="37"/>
  <c r="IM83" i="37"/>
  <c r="BA83" i="37"/>
  <c r="DN83" i="37"/>
  <c r="DM83" i="37"/>
  <c r="GA83" i="37"/>
  <c r="IH83" i="37"/>
  <c r="IN83" i="37"/>
  <c r="BB83" i="37"/>
  <c r="BC83" i="39"/>
  <c r="BD83" i="39"/>
  <c r="BE83" i="39"/>
  <c r="BF83" i="39"/>
  <c r="BG83" i="39"/>
  <c r="BH83" i="39"/>
  <c r="BI83" i="39"/>
  <c r="BJ83" i="39"/>
  <c r="BK83" i="39"/>
  <c r="BL83" i="39"/>
  <c r="BM83" i="39"/>
  <c r="BN83" i="39"/>
  <c r="LB83" i="37"/>
  <c r="BC83" i="37"/>
  <c r="BB83" i="39"/>
  <c r="DO83" i="37"/>
  <c r="GC83" i="37"/>
  <c r="LC83" i="37"/>
  <c r="BD83" i="37"/>
  <c r="DP83" i="37"/>
  <c r="GD83" i="37"/>
  <c r="LD83" i="37"/>
  <c r="BE83" i="37"/>
  <c r="DQ83" i="37"/>
  <c r="GE83" i="37"/>
  <c r="LE83" i="37"/>
  <c r="BF83" i="37"/>
  <c r="DR83" i="37"/>
  <c r="GF83" i="37"/>
  <c r="LF83" i="37"/>
  <c r="BG83" i="37"/>
  <c r="DS83" i="37"/>
  <c r="GG83" i="37"/>
  <c r="LG83" i="37"/>
  <c r="BH83" i="37"/>
  <c r="DU83" i="37"/>
  <c r="DT83" i="37"/>
  <c r="GH83" i="37"/>
  <c r="LH83" i="37"/>
  <c r="BI83" i="37"/>
  <c r="IP83" i="37"/>
  <c r="IV83" i="37"/>
  <c r="LI83" i="37"/>
  <c r="BJ83" i="37"/>
  <c r="DV83" i="37"/>
  <c r="GJ83" i="37"/>
  <c r="IQ83" i="37"/>
  <c r="IW83" i="37"/>
  <c r="LJ83" i="37"/>
  <c r="BK83" i="37"/>
  <c r="DW83" i="37"/>
  <c r="GK83" i="37"/>
  <c r="IR83" i="37"/>
  <c r="IX83" i="37"/>
  <c r="LK83" i="37"/>
  <c r="BL83" i="37"/>
  <c r="DX83" i="37"/>
  <c r="GL83" i="37"/>
  <c r="IS83" i="37"/>
  <c r="IY83" i="37"/>
  <c r="LL83" i="37"/>
  <c r="BM83" i="37"/>
  <c r="DY83" i="37"/>
  <c r="GM83" i="37"/>
  <c r="IT83" i="37"/>
  <c r="IZ83" i="37"/>
  <c r="LM83" i="37"/>
  <c r="BN83" i="37"/>
  <c r="EA83" i="37"/>
  <c r="DZ83" i="37"/>
  <c r="GN83" i="37"/>
  <c r="IU83" i="37"/>
  <c r="JA83" i="37"/>
  <c r="LN83" i="37"/>
  <c r="AB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AB84" i="37"/>
  <c r="C84" i="38"/>
  <c r="AC84" i="39"/>
  <c r="D84" i="38"/>
  <c r="AD84" i="39"/>
  <c r="E84" i="38"/>
  <c r="AE84" i="39"/>
  <c r="F84" i="38"/>
  <c r="AF84" i="39"/>
  <c r="G84" i="38"/>
  <c r="AG84" i="39"/>
  <c r="H84" i="38"/>
  <c r="AH84" i="39"/>
  <c r="I84" i="38"/>
  <c r="AI84" i="39"/>
  <c r="J84" i="38"/>
  <c r="AJ84" i="39"/>
  <c r="K84" i="38"/>
  <c r="AK84" i="39"/>
  <c r="L84" i="38"/>
  <c r="AL84" i="39"/>
  <c r="M84" i="38"/>
  <c r="AM84" i="39"/>
  <c r="N84" i="38"/>
  <c r="AN84" i="39"/>
  <c r="KB84" i="37"/>
  <c r="AC84" i="37"/>
  <c r="B84" i="38"/>
  <c r="AB84" i="39"/>
  <c r="CO84" i="37"/>
  <c r="FC84" i="37"/>
  <c r="KC84" i="37"/>
  <c r="AD84" i="37"/>
  <c r="CP84" i="37"/>
  <c r="FD84" i="37"/>
  <c r="KD84" i="37"/>
  <c r="AE84" i="37"/>
  <c r="CQ84" i="37"/>
  <c r="FE84" i="37"/>
  <c r="KE84" i="37"/>
  <c r="AF84" i="37"/>
  <c r="CR84" i="37"/>
  <c r="FF84" i="37"/>
  <c r="KF84" i="37"/>
  <c r="AG84" i="37"/>
  <c r="CS84" i="37"/>
  <c r="FG84" i="37"/>
  <c r="KG84" i="37"/>
  <c r="AH84" i="37"/>
  <c r="CU84" i="37"/>
  <c r="CT84" i="37"/>
  <c r="FH84" i="37"/>
  <c r="KH84" i="37"/>
  <c r="AI84" i="37"/>
  <c r="HP84" i="37"/>
  <c r="HV84" i="37"/>
  <c r="KI84" i="37"/>
  <c r="AJ84" i="37"/>
  <c r="CV84" i="37"/>
  <c r="FJ84" i="37"/>
  <c r="HQ84" i="37"/>
  <c r="HW84" i="37"/>
  <c r="KJ84" i="37"/>
  <c r="AK84" i="37"/>
  <c r="CW84" i="37"/>
  <c r="FK84" i="37"/>
  <c r="HR84" i="37"/>
  <c r="HX84" i="37"/>
  <c r="KK84" i="37"/>
  <c r="AL84" i="37"/>
  <c r="CX84" i="37"/>
  <c r="FL84" i="37"/>
  <c r="HS84" i="37"/>
  <c r="HY84" i="37"/>
  <c r="KL84" i="37"/>
  <c r="AM84" i="37"/>
  <c r="CY84" i="37"/>
  <c r="FM84" i="37"/>
  <c r="HT84" i="37"/>
  <c r="HZ84" i="37"/>
  <c r="KM84" i="37"/>
  <c r="AN84" i="37"/>
  <c r="DA84" i="37"/>
  <c r="CZ84" i="37"/>
  <c r="FN84" i="37"/>
  <c r="HU84" i="37"/>
  <c r="IA84" i="37"/>
  <c r="KN84" i="37"/>
  <c r="B84" i="37"/>
  <c r="O84" i="38"/>
  <c r="AB84" i="38"/>
  <c r="P84" i="38"/>
  <c r="AC84" i="38"/>
  <c r="BC84" i="38"/>
  <c r="DE84" i="2"/>
  <c r="C84" i="39"/>
  <c r="Q84" i="38"/>
  <c r="AD84" i="38"/>
  <c r="BD84" i="38"/>
  <c r="D84" i="39"/>
  <c r="R84" i="38"/>
  <c r="AE84" i="38"/>
  <c r="BE84" i="38"/>
  <c r="E84" i="39"/>
  <c r="S84" i="38"/>
  <c r="AF84" i="38"/>
  <c r="BF84" i="38"/>
  <c r="F84" i="39"/>
  <c r="T84" i="38"/>
  <c r="AG84" i="38"/>
  <c r="BG84" i="38"/>
  <c r="G84" i="39"/>
  <c r="U84" i="38"/>
  <c r="AH84" i="38"/>
  <c r="BH84" i="38"/>
  <c r="H84" i="39"/>
  <c r="V84" i="38"/>
  <c r="AI84" i="38"/>
  <c r="BI84" i="38"/>
  <c r="I84" i="39"/>
  <c r="W84" i="38"/>
  <c r="AJ84" i="38"/>
  <c r="BJ84" i="38"/>
  <c r="J84" i="39"/>
  <c r="X84" i="38"/>
  <c r="AK84" i="38"/>
  <c r="BK84" i="38"/>
  <c r="K84" i="39"/>
  <c r="Y84" i="38"/>
  <c r="AL84" i="38"/>
  <c r="BL84" i="38"/>
  <c r="L84" i="39"/>
  <c r="Z84" i="38"/>
  <c r="AM84" i="38"/>
  <c r="BM84" i="38"/>
  <c r="M84" i="39"/>
  <c r="AA84" i="38"/>
  <c r="AN84" i="38"/>
  <c r="BN84" i="38"/>
  <c r="N84" i="39"/>
  <c r="JB84" i="37"/>
  <c r="C84" i="37"/>
  <c r="BB84" i="38"/>
  <c r="B84" i="39"/>
  <c r="BO84" i="37"/>
  <c r="EC84" i="37"/>
  <c r="JC84" i="37"/>
  <c r="D84" i="37"/>
  <c r="BP84" i="37"/>
  <c r="ED84" i="37"/>
  <c r="JD84" i="37"/>
  <c r="E84" i="37"/>
  <c r="BQ84" i="37"/>
  <c r="EE84" i="37"/>
  <c r="JE84" i="37"/>
  <c r="F84" i="37"/>
  <c r="BR84" i="37"/>
  <c r="EF84" i="37"/>
  <c r="JF84" i="37"/>
  <c r="G84" i="37"/>
  <c r="BS84" i="37"/>
  <c r="EG84" i="37"/>
  <c r="JG84" i="37"/>
  <c r="H84" i="37"/>
  <c r="BU84" i="37"/>
  <c r="BT84" i="37"/>
  <c r="EH84" i="37"/>
  <c r="JH84" i="37"/>
  <c r="I84" i="37"/>
  <c r="GP84" i="37"/>
  <c r="GV84" i="37"/>
  <c r="JI84" i="37"/>
  <c r="J84" i="37"/>
  <c r="BV84" i="37"/>
  <c r="EJ84" i="37"/>
  <c r="GQ84" i="37"/>
  <c r="GW84" i="37"/>
  <c r="JJ84" i="37"/>
  <c r="K84" i="37"/>
  <c r="BW84" i="37"/>
  <c r="EK84" i="37"/>
  <c r="GR84" i="37"/>
  <c r="GX84" i="37"/>
  <c r="JK84" i="37"/>
  <c r="L84" i="37"/>
  <c r="BX84" i="37"/>
  <c r="EL84" i="37"/>
  <c r="GS84" i="37"/>
  <c r="GY84" i="37"/>
  <c r="JL84" i="37"/>
  <c r="M84" i="37"/>
  <c r="BY84" i="37"/>
  <c r="EM84" i="37"/>
  <c r="GT84" i="37"/>
  <c r="GZ84" i="37"/>
  <c r="JM84" i="37"/>
  <c r="N84" i="37"/>
  <c r="CA84" i="37"/>
  <c r="BZ84" i="37"/>
  <c r="EN84" i="37"/>
  <c r="GU84" i="37"/>
  <c r="HA84" i="37"/>
  <c r="JN84" i="37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BP85" i="2"/>
  <c r="O84" i="37"/>
  <c r="BQ84" i="2"/>
  <c r="DC84" i="2"/>
  <c r="DD84" i="2"/>
  <c r="P84" i="39"/>
  <c r="Q84" i="39"/>
  <c r="R84" i="39"/>
  <c r="S84" i="39"/>
  <c r="T84" i="39"/>
  <c r="U84" i="39"/>
  <c r="V84" i="39"/>
  <c r="W84" i="39"/>
  <c r="X84" i="39"/>
  <c r="Y84" i="39"/>
  <c r="Z84" i="39"/>
  <c r="AA84" i="39"/>
  <c r="JO84" i="37"/>
  <c r="P84" i="37"/>
  <c r="O84" i="39"/>
  <c r="CB84" i="37"/>
  <c r="EP84" i="37"/>
  <c r="JP84" i="37"/>
  <c r="Q84" i="37"/>
  <c r="CC84" i="37"/>
  <c r="EQ84" i="37"/>
  <c r="JQ84" i="37"/>
  <c r="R84" i="37"/>
  <c r="CD84" i="37"/>
  <c r="ER84" i="37"/>
  <c r="JR84" i="37"/>
  <c r="S84" i="37"/>
  <c r="CE84" i="37"/>
  <c r="ES84" i="37"/>
  <c r="JS84" i="37"/>
  <c r="T84" i="37"/>
  <c r="CF84" i="37"/>
  <c r="ET84" i="37"/>
  <c r="JT84" i="37"/>
  <c r="U84" i="37"/>
  <c r="CH84" i="37"/>
  <c r="CG84" i="37"/>
  <c r="EU84" i="37"/>
  <c r="JU84" i="37"/>
  <c r="V84" i="37"/>
  <c r="HC84" i="37"/>
  <c r="HI84" i="37"/>
  <c r="JV84" i="37"/>
  <c r="W84" i="37"/>
  <c r="CI84" i="37"/>
  <c r="EW84" i="37"/>
  <c r="HD84" i="37"/>
  <c r="HJ84" i="37"/>
  <c r="JW84" i="37"/>
  <c r="X84" i="37"/>
  <c r="CJ84" i="37"/>
  <c r="EX84" i="37"/>
  <c r="HE84" i="37"/>
  <c r="HK84" i="37"/>
  <c r="JX84" i="37"/>
  <c r="Y84" i="37"/>
  <c r="CK84" i="37"/>
  <c r="EY84" i="37"/>
  <c r="HF84" i="37"/>
  <c r="HL84" i="37"/>
  <c r="JY84" i="37"/>
  <c r="Z84" i="37"/>
  <c r="CL84" i="37"/>
  <c r="EZ84" i="37"/>
  <c r="HG84" i="37"/>
  <c r="HM84" i="37"/>
  <c r="JZ84" i="37"/>
  <c r="AA84" i="37"/>
  <c r="CN84" i="37"/>
  <c r="CM84" i="37"/>
  <c r="FA84" i="37"/>
  <c r="HH84" i="37"/>
  <c r="HN84" i="37"/>
  <c r="KA84" i="37"/>
  <c r="AO84" i="37"/>
  <c r="AP84" i="38"/>
  <c r="AP84" i="39"/>
  <c r="AQ84" i="38"/>
  <c r="AQ84" i="39"/>
  <c r="AR84" i="38"/>
  <c r="AR84" i="39"/>
  <c r="AS84" i="38"/>
  <c r="AS84" i="39"/>
  <c r="AT84" i="38"/>
  <c r="AT84" i="39"/>
  <c r="AU84" i="38"/>
  <c r="AU84" i="39"/>
  <c r="AV84" i="38"/>
  <c r="AV84" i="39"/>
  <c r="AW84" i="38"/>
  <c r="AW84" i="39"/>
  <c r="AX84" i="38"/>
  <c r="AX84" i="39"/>
  <c r="AY84" i="38"/>
  <c r="AY84" i="39"/>
  <c r="AZ84" i="38"/>
  <c r="AZ84" i="39"/>
  <c r="BA84" i="38"/>
  <c r="BA84" i="39"/>
  <c r="AP84" i="37"/>
  <c r="AO84" i="38"/>
  <c r="AO84" i="39"/>
  <c r="DB84" i="37"/>
  <c r="FP84" i="37"/>
  <c r="AQ84" i="37"/>
  <c r="DC84" i="37"/>
  <c r="FQ84" i="37"/>
  <c r="AR84" i="37"/>
  <c r="DD84" i="37"/>
  <c r="FR84" i="37"/>
  <c r="AS84" i="37"/>
  <c r="DE84" i="37"/>
  <c r="FS84" i="37"/>
  <c r="AT84" i="37"/>
  <c r="DF84" i="37"/>
  <c r="FT84" i="37"/>
  <c r="AU84" i="37"/>
  <c r="DH84" i="37"/>
  <c r="DG84" i="37"/>
  <c r="FU84" i="37"/>
  <c r="AV84" i="37"/>
  <c r="IC84" i="37"/>
  <c r="II84" i="37"/>
  <c r="AW84" i="37"/>
  <c r="DI84" i="37"/>
  <c r="FW84" i="37"/>
  <c r="ID84" i="37"/>
  <c r="IJ84" i="37"/>
  <c r="AX84" i="37"/>
  <c r="DJ84" i="37"/>
  <c r="FX84" i="37"/>
  <c r="IE84" i="37"/>
  <c r="IK84" i="37"/>
  <c r="AY84" i="37"/>
  <c r="DK84" i="37"/>
  <c r="FY84" i="37"/>
  <c r="IF84" i="37"/>
  <c r="IL84" i="37"/>
  <c r="AZ84" i="37"/>
  <c r="DL84" i="37"/>
  <c r="FZ84" i="37"/>
  <c r="IG84" i="37"/>
  <c r="IM84" i="37"/>
  <c r="BA84" i="37"/>
  <c r="DN84" i="37"/>
  <c r="DM84" i="37"/>
  <c r="GA84" i="37"/>
  <c r="IH84" i="37"/>
  <c r="IN84" i="37"/>
  <c r="BB84" i="37"/>
  <c r="BC84" i="39"/>
  <c r="BD84" i="39"/>
  <c r="BE84" i="39"/>
  <c r="BF84" i="39"/>
  <c r="BG84" i="39"/>
  <c r="BH84" i="39"/>
  <c r="BI84" i="39"/>
  <c r="BJ84" i="39"/>
  <c r="BK84" i="39"/>
  <c r="BL84" i="39"/>
  <c r="BM84" i="39"/>
  <c r="BN84" i="39"/>
  <c r="LB84" i="37"/>
  <c r="BC84" i="37"/>
  <c r="BB84" i="39"/>
  <c r="DO84" i="37"/>
  <c r="GC84" i="37"/>
  <c r="LC84" i="37"/>
  <c r="BD84" i="37"/>
  <c r="DP84" i="37"/>
  <c r="GD84" i="37"/>
  <c r="LD84" i="37"/>
  <c r="BE84" i="37"/>
  <c r="DQ84" i="37"/>
  <c r="GE84" i="37"/>
  <c r="LE84" i="37"/>
  <c r="BF84" i="37"/>
  <c r="DR84" i="37"/>
  <c r="GF84" i="37"/>
  <c r="LF84" i="37"/>
  <c r="BG84" i="37"/>
  <c r="DS84" i="37"/>
  <c r="GG84" i="37"/>
  <c r="LG84" i="37"/>
  <c r="BH84" i="37"/>
  <c r="DU84" i="37"/>
  <c r="DT84" i="37"/>
  <c r="GH84" i="37"/>
  <c r="LH84" i="37"/>
  <c r="BI84" i="37"/>
  <c r="IP84" i="37"/>
  <c r="IV84" i="37"/>
  <c r="LI84" i="37"/>
  <c r="BJ84" i="37"/>
  <c r="DV84" i="37"/>
  <c r="GJ84" i="37"/>
  <c r="IQ84" i="37"/>
  <c r="IW84" i="37"/>
  <c r="LJ84" i="37"/>
  <c r="BK84" i="37"/>
  <c r="DW84" i="37"/>
  <c r="GK84" i="37"/>
  <c r="IR84" i="37"/>
  <c r="IX84" i="37"/>
  <c r="LK84" i="37"/>
  <c r="BL84" i="37"/>
  <c r="DX84" i="37"/>
  <c r="GL84" i="37"/>
  <c r="IS84" i="37"/>
  <c r="IY84" i="37"/>
  <c r="LL84" i="37"/>
  <c r="BM84" i="37"/>
  <c r="DY84" i="37"/>
  <c r="GM84" i="37"/>
  <c r="IT84" i="37"/>
  <c r="IZ84" i="37"/>
  <c r="LM84" i="37"/>
  <c r="BN84" i="37"/>
  <c r="EA84" i="37"/>
  <c r="DZ84" i="37"/>
  <c r="GN84" i="37"/>
  <c r="IU84" i="37"/>
  <c r="JA84" i="37"/>
  <c r="LN84" i="37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AB85" i="37"/>
  <c r="C85" i="38"/>
  <c r="AC85" i="39"/>
  <c r="D85" i="38"/>
  <c r="AD85" i="39"/>
  <c r="E85" i="38"/>
  <c r="AE85" i="39"/>
  <c r="F85" i="38"/>
  <c r="AF85" i="39"/>
  <c r="G85" i="38"/>
  <c r="AG85" i="39"/>
  <c r="H85" i="38"/>
  <c r="AH85" i="39"/>
  <c r="I85" i="38"/>
  <c r="AI85" i="39"/>
  <c r="J85" i="38"/>
  <c r="AJ85" i="39"/>
  <c r="K85" i="38"/>
  <c r="AK85" i="39"/>
  <c r="L85" i="38"/>
  <c r="AL85" i="39"/>
  <c r="M85" i="38"/>
  <c r="AM85" i="39"/>
  <c r="N85" i="38"/>
  <c r="AN85" i="39"/>
  <c r="KB85" i="37"/>
  <c r="AC85" i="37"/>
  <c r="B85" i="38"/>
  <c r="AB85" i="39"/>
  <c r="CO85" i="37"/>
  <c r="FC85" i="37"/>
  <c r="KC85" i="37"/>
  <c r="AD85" i="37"/>
  <c r="CP85" i="37"/>
  <c r="FD85" i="37"/>
  <c r="KD85" i="37"/>
  <c r="AE85" i="37"/>
  <c r="CQ85" i="37"/>
  <c r="FE85" i="37"/>
  <c r="KE85" i="37"/>
  <c r="AF85" i="37"/>
  <c r="CR85" i="37"/>
  <c r="FF85" i="37"/>
  <c r="KF85" i="37"/>
  <c r="AG85" i="37"/>
  <c r="CS85" i="37"/>
  <c r="FG85" i="37"/>
  <c r="KG85" i="37"/>
  <c r="AH85" i="37"/>
  <c r="CU85" i="37"/>
  <c r="CT85" i="37"/>
  <c r="FH85" i="37"/>
  <c r="KH85" i="37"/>
  <c r="AI85" i="37"/>
  <c r="HP85" i="37"/>
  <c r="HV85" i="37"/>
  <c r="KI85" i="37"/>
  <c r="AJ85" i="37"/>
  <c r="CV85" i="37"/>
  <c r="FJ85" i="37"/>
  <c r="HQ85" i="37"/>
  <c r="HW85" i="37"/>
  <c r="KJ85" i="37"/>
  <c r="AK85" i="37"/>
  <c r="CW85" i="37"/>
  <c r="FK85" i="37"/>
  <c r="HR85" i="37"/>
  <c r="HX85" i="37"/>
  <c r="KK85" i="37"/>
  <c r="AL85" i="37"/>
  <c r="CX85" i="37"/>
  <c r="FL85" i="37"/>
  <c r="HS85" i="37"/>
  <c r="HY85" i="37"/>
  <c r="KL85" i="37"/>
  <c r="AM85" i="37"/>
  <c r="CY85" i="37"/>
  <c r="FM85" i="37"/>
  <c r="HT85" i="37"/>
  <c r="HZ85" i="37"/>
  <c r="KM85" i="37"/>
  <c r="AN85" i="37"/>
  <c r="DA85" i="37"/>
  <c r="CZ85" i="37"/>
  <c r="FN85" i="37"/>
  <c r="HU85" i="37"/>
  <c r="IA85" i="37"/>
  <c r="KN85" i="37"/>
  <c r="B85" i="37"/>
  <c r="O85" i="38"/>
  <c r="AB85" i="38"/>
  <c r="P85" i="38"/>
  <c r="AC85" i="38"/>
  <c r="BC85" i="38"/>
  <c r="DE85" i="2"/>
  <c r="C85" i="39"/>
  <c r="Q85" i="38"/>
  <c r="AD85" i="38"/>
  <c r="BD85" i="38"/>
  <c r="D85" i="39"/>
  <c r="R85" i="38"/>
  <c r="AE85" i="38"/>
  <c r="BE85" i="38"/>
  <c r="E85" i="39"/>
  <c r="S85" i="38"/>
  <c r="AF85" i="38"/>
  <c r="BF85" i="38"/>
  <c r="F85" i="39"/>
  <c r="T85" i="38"/>
  <c r="AG85" i="38"/>
  <c r="BG85" i="38"/>
  <c r="G85" i="39"/>
  <c r="U85" i="38"/>
  <c r="AH85" i="38"/>
  <c r="BH85" i="38"/>
  <c r="H85" i="39"/>
  <c r="V85" i="38"/>
  <c r="AI85" i="38"/>
  <c r="BI85" i="38"/>
  <c r="I85" i="39"/>
  <c r="W85" i="38"/>
  <c r="AJ85" i="38"/>
  <c r="BJ85" i="38"/>
  <c r="J85" i="39"/>
  <c r="X85" i="38"/>
  <c r="AK85" i="38"/>
  <c r="BK85" i="38"/>
  <c r="K85" i="39"/>
  <c r="Y85" i="38"/>
  <c r="AL85" i="38"/>
  <c r="BL85" i="38"/>
  <c r="L85" i="39"/>
  <c r="Z85" i="38"/>
  <c r="AM85" i="38"/>
  <c r="BM85" i="38"/>
  <c r="M85" i="39"/>
  <c r="AA85" i="38"/>
  <c r="AN85" i="38"/>
  <c r="BN85" i="38"/>
  <c r="N85" i="39"/>
  <c r="JB85" i="37"/>
  <c r="C85" i="37"/>
  <c r="BB85" i="38"/>
  <c r="B85" i="39"/>
  <c r="BO85" i="37"/>
  <c r="EC85" i="37"/>
  <c r="JC85" i="37"/>
  <c r="D85" i="37"/>
  <c r="BP85" i="37"/>
  <c r="ED85" i="37"/>
  <c r="JD85" i="37"/>
  <c r="E85" i="37"/>
  <c r="BQ85" i="37"/>
  <c r="EE85" i="37"/>
  <c r="JE85" i="37"/>
  <c r="F85" i="37"/>
  <c r="BR85" i="37"/>
  <c r="EF85" i="37"/>
  <c r="JF85" i="37"/>
  <c r="G85" i="37"/>
  <c r="BS85" i="37"/>
  <c r="EG85" i="37"/>
  <c r="JG85" i="37"/>
  <c r="H85" i="37"/>
  <c r="BU85" i="37"/>
  <c r="BT85" i="37"/>
  <c r="EH85" i="37"/>
  <c r="JH85" i="37"/>
  <c r="I85" i="37"/>
  <c r="GP85" i="37"/>
  <c r="GV85" i="37"/>
  <c r="JI85" i="37"/>
  <c r="J85" i="37"/>
  <c r="BV85" i="37"/>
  <c r="EJ85" i="37"/>
  <c r="GQ85" i="37"/>
  <c r="GW85" i="37"/>
  <c r="JJ85" i="37"/>
  <c r="K85" i="37"/>
  <c r="BW85" i="37"/>
  <c r="EK85" i="37"/>
  <c r="GR85" i="37"/>
  <c r="GX85" i="37"/>
  <c r="JK85" i="37"/>
  <c r="L85" i="37"/>
  <c r="BX85" i="37"/>
  <c r="EL85" i="37"/>
  <c r="GS85" i="37"/>
  <c r="GY85" i="37"/>
  <c r="JL85" i="37"/>
  <c r="M85" i="37"/>
  <c r="BY85" i="37"/>
  <c r="EM85" i="37"/>
  <c r="GT85" i="37"/>
  <c r="GZ85" i="37"/>
  <c r="JM85" i="37"/>
  <c r="N85" i="37"/>
  <c r="CA85" i="37"/>
  <c r="BZ85" i="37"/>
  <c r="EN85" i="37"/>
  <c r="GU85" i="37"/>
  <c r="HA85" i="37"/>
  <c r="JN85" i="37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BP86" i="2"/>
  <c r="O85" i="37"/>
  <c r="BQ85" i="2"/>
  <c r="DC85" i="2"/>
  <c r="DD85" i="2"/>
  <c r="P85" i="39"/>
  <c r="Q85" i="39"/>
  <c r="R85" i="39"/>
  <c r="S85" i="39"/>
  <c r="T85" i="39"/>
  <c r="U85" i="39"/>
  <c r="V85" i="39"/>
  <c r="W85" i="39"/>
  <c r="X85" i="39"/>
  <c r="Y85" i="39"/>
  <c r="Z85" i="39"/>
  <c r="AA85" i="39"/>
  <c r="JO85" i="37"/>
  <c r="P85" i="37"/>
  <c r="O85" i="39"/>
  <c r="CB85" i="37"/>
  <c r="EP85" i="37"/>
  <c r="JP85" i="37"/>
  <c r="Q85" i="37"/>
  <c r="CC85" i="37"/>
  <c r="EQ85" i="37"/>
  <c r="JQ85" i="37"/>
  <c r="R85" i="37"/>
  <c r="CD85" i="37"/>
  <c r="ER85" i="37"/>
  <c r="JR85" i="37"/>
  <c r="S85" i="37"/>
  <c r="CE85" i="37"/>
  <c r="ES85" i="37"/>
  <c r="JS85" i="37"/>
  <c r="T85" i="37"/>
  <c r="CF85" i="37"/>
  <c r="ET85" i="37"/>
  <c r="JT85" i="37"/>
  <c r="U85" i="37"/>
  <c r="CH85" i="37"/>
  <c r="CG85" i="37"/>
  <c r="EU85" i="37"/>
  <c r="JU85" i="37"/>
  <c r="V85" i="37"/>
  <c r="HC85" i="37"/>
  <c r="HI85" i="37"/>
  <c r="JV85" i="37"/>
  <c r="W85" i="37"/>
  <c r="CI85" i="37"/>
  <c r="EW85" i="37"/>
  <c r="HD85" i="37"/>
  <c r="HJ85" i="37"/>
  <c r="JW85" i="37"/>
  <c r="X85" i="37"/>
  <c r="CJ85" i="37"/>
  <c r="EX85" i="37"/>
  <c r="HE85" i="37"/>
  <c r="HK85" i="37"/>
  <c r="JX85" i="37"/>
  <c r="Y85" i="37"/>
  <c r="CK85" i="37"/>
  <c r="EY85" i="37"/>
  <c r="HF85" i="37"/>
  <c r="HL85" i="37"/>
  <c r="JY85" i="37"/>
  <c r="Z85" i="37"/>
  <c r="CL85" i="37"/>
  <c r="EZ85" i="37"/>
  <c r="HG85" i="37"/>
  <c r="HM85" i="37"/>
  <c r="JZ85" i="37"/>
  <c r="AA85" i="37"/>
  <c r="CN85" i="37"/>
  <c r="CM85" i="37"/>
  <c r="FA85" i="37"/>
  <c r="HH85" i="37"/>
  <c r="HN85" i="37"/>
  <c r="KA85" i="37"/>
  <c r="AO85" i="37"/>
  <c r="AP85" i="38"/>
  <c r="AP85" i="39"/>
  <c r="AQ85" i="38"/>
  <c r="AQ85" i="39"/>
  <c r="AR85" i="38"/>
  <c r="AR85" i="39"/>
  <c r="AS85" i="38"/>
  <c r="AS85" i="39"/>
  <c r="AT85" i="38"/>
  <c r="AT85" i="39"/>
  <c r="AU85" i="38"/>
  <c r="AU85" i="39"/>
  <c r="AV85" i="38"/>
  <c r="AV85" i="39"/>
  <c r="AW85" i="38"/>
  <c r="AW85" i="39"/>
  <c r="AX85" i="38"/>
  <c r="AX85" i="39"/>
  <c r="AY85" i="38"/>
  <c r="AY85" i="39"/>
  <c r="AZ85" i="38"/>
  <c r="AZ85" i="39"/>
  <c r="BA85" i="38"/>
  <c r="BA85" i="39"/>
  <c r="AP85" i="37"/>
  <c r="AO85" i="38"/>
  <c r="AO85" i="39"/>
  <c r="DB85" i="37"/>
  <c r="FP85" i="37"/>
  <c r="AQ85" i="37"/>
  <c r="DC85" i="37"/>
  <c r="FQ85" i="37"/>
  <c r="AR85" i="37"/>
  <c r="DD85" i="37"/>
  <c r="FR85" i="37"/>
  <c r="AS85" i="37"/>
  <c r="DE85" i="37"/>
  <c r="FS85" i="37"/>
  <c r="AT85" i="37"/>
  <c r="DF85" i="37"/>
  <c r="FT85" i="37"/>
  <c r="AU85" i="37"/>
  <c r="DH85" i="37"/>
  <c r="DG85" i="37"/>
  <c r="FU85" i="37"/>
  <c r="AV85" i="37"/>
  <c r="IC85" i="37"/>
  <c r="II85" i="37"/>
  <c r="AW85" i="37"/>
  <c r="DI85" i="37"/>
  <c r="FW85" i="37"/>
  <c r="ID85" i="37"/>
  <c r="IJ85" i="37"/>
  <c r="AX85" i="37"/>
  <c r="DJ85" i="37"/>
  <c r="FX85" i="37"/>
  <c r="IE85" i="37"/>
  <c r="IK85" i="37"/>
  <c r="AY85" i="37"/>
  <c r="DK85" i="37"/>
  <c r="FY85" i="37"/>
  <c r="IF85" i="37"/>
  <c r="IL85" i="37"/>
  <c r="AZ85" i="37"/>
  <c r="DL85" i="37"/>
  <c r="FZ85" i="37"/>
  <c r="IG85" i="37"/>
  <c r="IM85" i="37"/>
  <c r="BA85" i="37"/>
  <c r="DN85" i="37"/>
  <c r="DM85" i="37"/>
  <c r="GA85" i="37"/>
  <c r="IH85" i="37"/>
  <c r="IN85" i="37"/>
  <c r="BB85" i="37"/>
  <c r="BC85" i="39"/>
  <c r="BD85" i="39"/>
  <c r="BE85" i="39"/>
  <c r="BF85" i="39"/>
  <c r="BG85" i="39"/>
  <c r="BH85" i="39"/>
  <c r="BI85" i="39"/>
  <c r="BJ85" i="39"/>
  <c r="BK85" i="39"/>
  <c r="BL85" i="39"/>
  <c r="BM85" i="39"/>
  <c r="BN85" i="39"/>
  <c r="LB85" i="37"/>
  <c r="BC85" i="37"/>
  <c r="BB85" i="39"/>
  <c r="DO85" i="37"/>
  <c r="GC85" i="37"/>
  <c r="LC85" i="37"/>
  <c r="BD85" i="37"/>
  <c r="DP85" i="37"/>
  <c r="GD85" i="37"/>
  <c r="LD85" i="37"/>
  <c r="BE85" i="37"/>
  <c r="DQ85" i="37"/>
  <c r="GE85" i="37"/>
  <c r="LE85" i="37"/>
  <c r="BF85" i="37"/>
  <c r="DR85" i="37"/>
  <c r="GF85" i="37"/>
  <c r="LF85" i="37"/>
  <c r="BG85" i="37"/>
  <c r="DS85" i="37"/>
  <c r="GG85" i="37"/>
  <c r="LG85" i="37"/>
  <c r="BH85" i="37"/>
  <c r="DU85" i="37"/>
  <c r="DT85" i="37"/>
  <c r="GH85" i="37"/>
  <c r="LH85" i="37"/>
  <c r="BI85" i="37"/>
  <c r="IP85" i="37"/>
  <c r="IV85" i="37"/>
  <c r="LI85" i="37"/>
  <c r="BJ85" i="37"/>
  <c r="DV85" i="37"/>
  <c r="GJ85" i="37"/>
  <c r="IQ85" i="37"/>
  <c r="IW85" i="37"/>
  <c r="LJ85" i="37"/>
  <c r="BK85" i="37"/>
  <c r="DW85" i="37"/>
  <c r="GK85" i="37"/>
  <c r="IR85" i="37"/>
  <c r="IX85" i="37"/>
  <c r="LK85" i="37"/>
  <c r="BL85" i="37"/>
  <c r="DX85" i="37"/>
  <c r="GL85" i="37"/>
  <c r="IS85" i="37"/>
  <c r="IY85" i="37"/>
  <c r="LL85" i="37"/>
  <c r="BM85" i="37"/>
  <c r="DY85" i="37"/>
  <c r="GM85" i="37"/>
  <c r="IT85" i="37"/>
  <c r="IZ85" i="37"/>
  <c r="LM85" i="37"/>
  <c r="BN85" i="37"/>
  <c r="EA85" i="37"/>
  <c r="DZ85" i="37"/>
  <c r="GN85" i="37"/>
  <c r="IU85" i="37"/>
  <c r="JA85" i="37"/>
  <c r="LN85" i="37"/>
  <c r="AB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AB86" i="37"/>
  <c r="C86" i="38"/>
  <c r="AC86" i="39"/>
  <c r="D86" i="38"/>
  <c r="AD86" i="39"/>
  <c r="E86" i="38"/>
  <c r="AE86" i="39"/>
  <c r="F86" i="38"/>
  <c r="AF86" i="39"/>
  <c r="G86" i="38"/>
  <c r="AG86" i="39"/>
  <c r="H86" i="38"/>
  <c r="AH86" i="39"/>
  <c r="I86" i="38"/>
  <c r="AI86" i="39"/>
  <c r="J86" i="38"/>
  <c r="AJ86" i="39"/>
  <c r="K86" i="38"/>
  <c r="AK86" i="39"/>
  <c r="L86" i="38"/>
  <c r="AL86" i="39"/>
  <c r="M86" i="38"/>
  <c r="AM86" i="39"/>
  <c r="N86" i="38"/>
  <c r="AN86" i="39"/>
  <c r="KB86" i="37"/>
  <c r="AC86" i="37"/>
  <c r="B86" i="38"/>
  <c r="AB86" i="39"/>
  <c r="CO86" i="37"/>
  <c r="FC86" i="37"/>
  <c r="KC86" i="37"/>
  <c r="AD86" i="37"/>
  <c r="CP86" i="37"/>
  <c r="FD86" i="37"/>
  <c r="KD86" i="37"/>
  <c r="AE86" i="37"/>
  <c r="CQ86" i="37"/>
  <c r="FE86" i="37"/>
  <c r="KE86" i="37"/>
  <c r="AF86" i="37"/>
  <c r="CR86" i="37"/>
  <c r="FF86" i="37"/>
  <c r="KF86" i="37"/>
  <c r="AG86" i="37"/>
  <c r="CS86" i="37"/>
  <c r="FG86" i="37"/>
  <c r="KG86" i="37"/>
  <c r="AH86" i="37"/>
  <c r="CU86" i="37"/>
  <c r="CT86" i="37"/>
  <c r="FH86" i="37"/>
  <c r="KH86" i="37"/>
  <c r="AI86" i="37"/>
  <c r="HP86" i="37"/>
  <c r="HV86" i="37"/>
  <c r="KI86" i="37"/>
  <c r="AJ86" i="37"/>
  <c r="CV86" i="37"/>
  <c r="FJ86" i="37"/>
  <c r="HQ86" i="37"/>
  <c r="HW86" i="37"/>
  <c r="KJ86" i="37"/>
  <c r="AK86" i="37"/>
  <c r="CW86" i="37"/>
  <c r="FK86" i="37"/>
  <c r="HR86" i="37"/>
  <c r="HX86" i="37"/>
  <c r="KK86" i="37"/>
  <c r="AL86" i="37"/>
  <c r="CX86" i="37"/>
  <c r="FL86" i="37"/>
  <c r="HS86" i="37"/>
  <c r="HY86" i="37"/>
  <c r="KL86" i="37"/>
  <c r="AM86" i="37"/>
  <c r="CY86" i="37"/>
  <c r="FM86" i="37"/>
  <c r="HT86" i="37"/>
  <c r="HZ86" i="37"/>
  <c r="KM86" i="37"/>
  <c r="AN86" i="37"/>
  <c r="DA86" i="37"/>
  <c r="CZ86" i="37"/>
  <c r="FN86" i="37"/>
  <c r="HU86" i="37"/>
  <c r="IA86" i="37"/>
  <c r="KN86" i="37"/>
  <c r="B86" i="37"/>
  <c r="O86" i="38"/>
  <c r="AB86" i="38"/>
  <c r="P86" i="38"/>
  <c r="AC86" i="38"/>
  <c r="BC86" i="38"/>
  <c r="DE86" i="2"/>
  <c r="C86" i="39"/>
  <c r="Q86" i="38"/>
  <c r="AD86" i="38"/>
  <c r="BD86" i="38"/>
  <c r="D86" i="39"/>
  <c r="R86" i="38"/>
  <c r="AE86" i="38"/>
  <c r="BE86" i="38"/>
  <c r="E86" i="39"/>
  <c r="S86" i="38"/>
  <c r="AF86" i="38"/>
  <c r="BF86" i="38"/>
  <c r="F86" i="39"/>
  <c r="T86" i="38"/>
  <c r="AG86" i="38"/>
  <c r="BG86" i="38"/>
  <c r="G86" i="39"/>
  <c r="U86" i="38"/>
  <c r="AH86" i="38"/>
  <c r="BH86" i="38"/>
  <c r="H86" i="39"/>
  <c r="V86" i="38"/>
  <c r="AI86" i="38"/>
  <c r="BI86" i="38"/>
  <c r="I86" i="39"/>
  <c r="W86" i="38"/>
  <c r="AJ86" i="38"/>
  <c r="BJ86" i="38"/>
  <c r="J86" i="39"/>
  <c r="X86" i="38"/>
  <c r="AK86" i="38"/>
  <c r="BK86" i="38"/>
  <c r="K86" i="39"/>
  <c r="Y86" i="38"/>
  <c r="AL86" i="38"/>
  <c r="BL86" i="38"/>
  <c r="L86" i="39"/>
  <c r="Z86" i="38"/>
  <c r="AM86" i="38"/>
  <c r="BM86" i="38"/>
  <c r="M86" i="39"/>
  <c r="AA86" i="38"/>
  <c r="AN86" i="38"/>
  <c r="BN86" i="38"/>
  <c r="N86" i="39"/>
  <c r="JB86" i="37"/>
  <c r="C86" i="37"/>
  <c r="BB86" i="38"/>
  <c r="B86" i="39"/>
  <c r="BO86" i="37"/>
  <c r="EC86" i="37"/>
  <c r="JC86" i="37"/>
  <c r="D86" i="37"/>
  <c r="BP86" i="37"/>
  <c r="ED86" i="37"/>
  <c r="JD86" i="37"/>
  <c r="E86" i="37"/>
  <c r="BQ86" i="37"/>
  <c r="EE86" i="37"/>
  <c r="JE86" i="37"/>
  <c r="F86" i="37"/>
  <c r="BR86" i="37"/>
  <c r="EF86" i="37"/>
  <c r="JF86" i="37"/>
  <c r="G86" i="37"/>
  <c r="BS86" i="37"/>
  <c r="EG86" i="37"/>
  <c r="JG86" i="37"/>
  <c r="H86" i="37"/>
  <c r="BU86" i="37"/>
  <c r="BT86" i="37"/>
  <c r="EH86" i="37"/>
  <c r="JH86" i="37"/>
  <c r="I86" i="37"/>
  <c r="GP86" i="37"/>
  <c r="GV86" i="37"/>
  <c r="JI86" i="37"/>
  <c r="J86" i="37"/>
  <c r="BV86" i="37"/>
  <c r="EJ86" i="37"/>
  <c r="GQ86" i="37"/>
  <c r="GW86" i="37"/>
  <c r="JJ86" i="37"/>
  <c r="K86" i="37"/>
  <c r="BW86" i="37"/>
  <c r="EK86" i="37"/>
  <c r="GR86" i="37"/>
  <c r="GX86" i="37"/>
  <c r="JK86" i="37"/>
  <c r="L86" i="37"/>
  <c r="BX86" i="37"/>
  <c r="EL86" i="37"/>
  <c r="GS86" i="37"/>
  <c r="GY86" i="37"/>
  <c r="JL86" i="37"/>
  <c r="M86" i="37"/>
  <c r="BY86" i="37"/>
  <c r="EM86" i="37"/>
  <c r="GT86" i="37"/>
  <c r="GZ86" i="37"/>
  <c r="JM86" i="37"/>
  <c r="N86" i="37"/>
  <c r="CA86" i="37"/>
  <c r="BZ86" i="37"/>
  <c r="EN86" i="37"/>
  <c r="GU86" i="37"/>
  <c r="HA86" i="37"/>
  <c r="JN86" i="37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BP87" i="2"/>
  <c r="O86" i="37"/>
  <c r="BQ86" i="2"/>
  <c r="DC86" i="2"/>
  <c r="DD86" i="2"/>
  <c r="P86" i="39"/>
  <c r="Q86" i="39"/>
  <c r="R86" i="39"/>
  <c r="S86" i="39"/>
  <c r="T86" i="39"/>
  <c r="U86" i="39"/>
  <c r="V86" i="39"/>
  <c r="W86" i="39"/>
  <c r="X86" i="39"/>
  <c r="Y86" i="39"/>
  <c r="Z86" i="39"/>
  <c r="AA86" i="39"/>
  <c r="JO86" i="37"/>
  <c r="P86" i="37"/>
  <c r="O86" i="39"/>
  <c r="CB86" i="37"/>
  <c r="EP86" i="37"/>
  <c r="JP86" i="37"/>
  <c r="Q86" i="37"/>
  <c r="CC86" i="37"/>
  <c r="EQ86" i="37"/>
  <c r="JQ86" i="37"/>
  <c r="R86" i="37"/>
  <c r="CD86" i="37"/>
  <c r="ER86" i="37"/>
  <c r="JR86" i="37"/>
  <c r="S86" i="37"/>
  <c r="CE86" i="37"/>
  <c r="ES86" i="37"/>
  <c r="JS86" i="37"/>
  <c r="T86" i="37"/>
  <c r="CF86" i="37"/>
  <c r="ET86" i="37"/>
  <c r="JT86" i="37"/>
  <c r="U86" i="37"/>
  <c r="CH86" i="37"/>
  <c r="CG86" i="37"/>
  <c r="EU86" i="37"/>
  <c r="JU86" i="37"/>
  <c r="V86" i="37"/>
  <c r="HC86" i="37"/>
  <c r="HI86" i="37"/>
  <c r="JV86" i="37"/>
  <c r="W86" i="37"/>
  <c r="CI86" i="37"/>
  <c r="EW86" i="37"/>
  <c r="HD86" i="37"/>
  <c r="HJ86" i="37"/>
  <c r="JW86" i="37"/>
  <c r="X86" i="37"/>
  <c r="CJ86" i="37"/>
  <c r="EX86" i="37"/>
  <c r="HE86" i="37"/>
  <c r="HK86" i="37"/>
  <c r="JX86" i="37"/>
  <c r="Y86" i="37"/>
  <c r="CK86" i="37"/>
  <c r="EY86" i="37"/>
  <c r="HF86" i="37"/>
  <c r="HL86" i="37"/>
  <c r="JY86" i="37"/>
  <c r="Z86" i="37"/>
  <c r="CL86" i="37"/>
  <c r="EZ86" i="37"/>
  <c r="HG86" i="37"/>
  <c r="HM86" i="37"/>
  <c r="JZ86" i="37"/>
  <c r="AA86" i="37"/>
  <c r="CN86" i="37"/>
  <c r="CM86" i="37"/>
  <c r="FA86" i="37"/>
  <c r="HH86" i="37"/>
  <c r="HN86" i="37"/>
  <c r="KA86" i="37"/>
  <c r="AO86" i="37"/>
  <c r="AP86" i="38"/>
  <c r="AP86" i="39"/>
  <c r="AQ86" i="38"/>
  <c r="AQ86" i="39"/>
  <c r="AR86" i="38"/>
  <c r="AR86" i="39"/>
  <c r="AS86" i="38"/>
  <c r="AS86" i="39"/>
  <c r="AT86" i="38"/>
  <c r="AT86" i="39"/>
  <c r="AU86" i="38"/>
  <c r="AU86" i="39"/>
  <c r="AV86" i="38"/>
  <c r="AV86" i="39"/>
  <c r="AW86" i="38"/>
  <c r="AW86" i="39"/>
  <c r="AX86" i="38"/>
  <c r="AX86" i="39"/>
  <c r="AY86" i="38"/>
  <c r="AY86" i="39"/>
  <c r="AZ86" i="38"/>
  <c r="AZ86" i="39"/>
  <c r="BA86" i="38"/>
  <c r="BA86" i="39"/>
  <c r="AP86" i="37"/>
  <c r="AO86" i="38"/>
  <c r="AO86" i="39"/>
  <c r="DB86" i="37"/>
  <c r="FP86" i="37"/>
  <c r="AQ86" i="37"/>
  <c r="DC86" i="37"/>
  <c r="FQ86" i="37"/>
  <c r="AR86" i="37"/>
  <c r="DD86" i="37"/>
  <c r="FR86" i="37"/>
  <c r="AS86" i="37"/>
  <c r="DE86" i="37"/>
  <c r="FS86" i="37"/>
  <c r="AT86" i="37"/>
  <c r="DF86" i="37"/>
  <c r="FT86" i="37"/>
  <c r="AU86" i="37"/>
  <c r="DH86" i="37"/>
  <c r="DG86" i="37"/>
  <c r="FU86" i="37"/>
  <c r="AV86" i="37"/>
  <c r="IC86" i="37"/>
  <c r="II86" i="37"/>
  <c r="AW86" i="37"/>
  <c r="DI86" i="37"/>
  <c r="FW86" i="37"/>
  <c r="ID86" i="37"/>
  <c r="IJ86" i="37"/>
  <c r="AX86" i="37"/>
  <c r="DJ86" i="37"/>
  <c r="FX86" i="37"/>
  <c r="IE86" i="37"/>
  <c r="IK86" i="37"/>
  <c r="AY86" i="37"/>
  <c r="DK86" i="37"/>
  <c r="FY86" i="37"/>
  <c r="IF86" i="37"/>
  <c r="IL86" i="37"/>
  <c r="AZ86" i="37"/>
  <c r="DL86" i="37"/>
  <c r="FZ86" i="37"/>
  <c r="IG86" i="37"/>
  <c r="IM86" i="37"/>
  <c r="BA86" i="37"/>
  <c r="DN86" i="37"/>
  <c r="DM86" i="37"/>
  <c r="GA86" i="37"/>
  <c r="IH86" i="37"/>
  <c r="IN86" i="37"/>
  <c r="BB86" i="37"/>
  <c r="BC86" i="39"/>
  <c r="BD86" i="39"/>
  <c r="BE86" i="39"/>
  <c r="BF86" i="39"/>
  <c r="BG86" i="39"/>
  <c r="BH86" i="39"/>
  <c r="BI86" i="39"/>
  <c r="BJ86" i="39"/>
  <c r="BK86" i="39"/>
  <c r="BL86" i="39"/>
  <c r="BM86" i="39"/>
  <c r="BN86" i="39"/>
  <c r="LB86" i="37"/>
  <c r="BC86" i="37"/>
  <c r="BB86" i="39"/>
  <c r="DO86" i="37"/>
  <c r="GC86" i="37"/>
  <c r="LC86" i="37"/>
  <c r="BD86" i="37"/>
  <c r="DP86" i="37"/>
  <c r="GD86" i="37"/>
  <c r="LD86" i="37"/>
  <c r="BE86" i="37"/>
  <c r="DQ86" i="37"/>
  <c r="GE86" i="37"/>
  <c r="LE86" i="37"/>
  <c r="BF86" i="37"/>
  <c r="DR86" i="37"/>
  <c r="GF86" i="37"/>
  <c r="LF86" i="37"/>
  <c r="BG86" i="37"/>
  <c r="DS86" i="37"/>
  <c r="GG86" i="37"/>
  <c r="LG86" i="37"/>
  <c r="BH86" i="37"/>
  <c r="DU86" i="37"/>
  <c r="DT86" i="37"/>
  <c r="GH86" i="37"/>
  <c r="LH86" i="37"/>
  <c r="BI86" i="37"/>
  <c r="IP86" i="37"/>
  <c r="IV86" i="37"/>
  <c r="LI86" i="37"/>
  <c r="BJ86" i="37"/>
  <c r="DV86" i="37"/>
  <c r="GJ86" i="37"/>
  <c r="IQ86" i="37"/>
  <c r="IW86" i="37"/>
  <c r="LJ86" i="37"/>
  <c r="BK86" i="37"/>
  <c r="DW86" i="37"/>
  <c r="GK86" i="37"/>
  <c r="IR86" i="37"/>
  <c r="IX86" i="37"/>
  <c r="LK86" i="37"/>
  <c r="BL86" i="37"/>
  <c r="DX86" i="37"/>
  <c r="GL86" i="37"/>
  <c r="IS86" i="37"/>
  <c r="IY86" i="37"/>
  <c r="LL86" i="37"/>
  <c r="BM86" i="37"/>
  <c r="DY86" i="37"/>
  <c r="GM86" i="37"/>
  <c r="IT86" i="37"/>
  <c r="IZ86" i="37"/>
  <c r="LM86" i="37"/>
  <c r="BN86" i="37"/>
  <c r="EA86" i="37"/>
  <c r="DZ86" i="37"/>
  <c r="GN86" i="37"/>
  <c r="IU86" i="37"/>
  <c r="JA86" i="37"/>
  <c r="LN86" i="37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AB87" i="37"/>
  <c r="C87" i="38"/>
  <c r="AC87" i="39"/>
  <c r="D87" i="38"/>
  <c r="AD87" i="39"/>
  <c r="E87" i="38"/>
  <c r="AE87" i="39"/>
  <c r="F87" i="38"/>
  <c r="AF87" i="39"/>
  <c r="G87" i="38"/>
  <c r="AG87" i="39"/>
  <c r="H87" i="38"/>
  <c r="AH87" i="39"/>
  <c r="I87" i="38"/>
  <c r="AI87" i="39"/>
  <c r="J87" i="38"/>
  <c r="AJ87" i="39"/>
  <c r="K87" i="38"/>
  <c r="AK87" i="39"/>
  <c r="L87" i="38"/>
  <c r="AL87" i="39"/>
  <c r="M87" i="38"/>
  <c r="AM87" i="39"/>
  <c r="N87" i="38"/>
  <c r="AN87" i="39"/>
  <c r="KB87" i="37"/>
  <c r="AC87" i="37"/>
  <c r="B87" i="38"/>
  <c r="AB87" i="39"/>
  <c r="CO87" i="37"/>
  <c r="FC87" i="37"/>
  <c r="KC87" i="37"/>
  <c r="AD87" i="37"/>
  <c r="CP87" i="37"/>
  <c r="FD87" i="37"/>
  <c r="KD87" i="37"/>
  <c r="AE87" i="37"/>
  <c r="CQ87" i="37"/>
  <c r="FE87" i="37"/>
  <c r="KE87" i="37"/>
  <c r="AF87" i="37"/>
  <c r="CR87" i="37"/>
  <c r="FF87" i="37"/>
  <c r="KF87" i="37"/>
  <c r="AG87" i="37"/>
  <c r="CS87" i="37"/>
  <c r="FG87" i="37"/>
  <c r="KG87" i="37"/>
  <c r="AH87" i="37"/>
  <c r="CU87" i="37"/>
  <c r="CT87" i="37"/>
  <c r="FH87" i="37"/>
  <c r="KH87" i="37"/>
  <c r="AI87" i="37"/>
  <c r="HP87" i="37"/>
  <c r="HV87" i="37"/>
  <c r="KI87" i="37"/>
  <c r="AJ87" i="37"/>
  <c r="CV87" i="37"/>
  <c r="FJ87" i="37"/>
  <c r="HQ87" i="37"/>
  <c r="HW87" i="37"/>
  <c r="KJ87" i="37"/>
  <c r="AK87" i="37"/>
  <c r="CW87" i="37"/>
  <c r="FK87" i="37"/>
  <c r="HR87" i="37"/>
  <c r="HX87" i="37"/>
  <c r="KK87" i="37"/>
  <c r="AL87" i="37"/>
  <c r="CX87" i="37"/>
  <c r="FL87" i="37"/>
  <c r="HS87" i="37"/>
  <c r="HY87" i="37"/>
  <c r="KL87" i="37"/>
  <c r="AM87" i="37"/>
  <c r="CY87" i="37"/>
  <c r="FM87" i="37"/>
  <c r="HT87" i="37"/>
  <c r="HZ87" i="37"/>
  <c r="KM87" i="37"/>
  <c r="AN87" i="37"/>
  <c r="DA87" i="37"/>
  <c r="CZ87" i="37"/>
  <c r="FN87" i="37"/>
  <c r="HU87" i="37"/>
  <c r="IA87" i="37"/>
  <c r="KN87" i="37"/>
  <c r="B87" i="37"/>
  <c r="O87" i="38"/>
  <c r="AB87" i="38"/>
  <c r="P87" i="38"/>
  <c r="AC87" i="38"/>
  <c r="BC87" i="38"/>
  <c r="DE87" i="2"/>
  <c r="C87" i="39"/>
  <c r="Q87" i="38"/>
  <c r="AD87" i="38"/>
  <c r="BD87" i="38"/>
  <c r="D87" i="39"/>
  <c r="R87" i="38"/>
  <c r="AE87" i="38"/>
  <c r="BE87" i="38"/>
  <c r="E87" i="39"/>
  <c r="S87" i="38"/>
  <c r="AF87" i="38"/>
  <c r="BF87" i="38"/>
  <c r="F87" i="39"/>
  <c r="T87" i="38"/>
  <c r="AG87" i="38"/>
  <c r="BG87" i="38"/>
  <c r="G87" i="39"/>
  <c r="U87" i="38"/>
  <c r="AH87" i="38"/>
  <c r="BH87" i="38"/>
  <c r="H87" i="39"/>
  <c r="V87" i="38"/>
  <c r="AI87" i="38"/>
  <c r="BI87" i="38"/>
  <c r="I87" i="39"/>
  <c r="W87" i="38"/>
  <c r="AJ87" i="38"/>
  <c r="BJ87" i="38"/>
  <c r="J87" i="39"/>
  <c r="X87" i="38"/>
  <c r="AK87" i="38"/>
  <c r="BK87" i="38"/>
  <c r="K87" i="39"/>
  <c r="Y87" i="38"/>
  <c r="AL87" i="38"/>
  <c r="BL87" i="38"/>
  <c r="L87" i="39"/>
  <c r="Z87" i="38"/>
  <c r="AM87" i="38"/>
  <c r="BM87" i="38"/>
  <c r="M87" i="39"/>
  <c r="AA87" i="38"/>
  <c r="AN87" i="38"/>
  <c r="BN87" i="38"/>
  <c r="N87" i="39"/>
  <c r="JB87" i="37"/>
  <c r="C87" i="37"/>
  <c r="BB87" i="38"/>
  <c r="B87" i="39"/>
  <c r="BO87" i="37"/>
  <c r="EC87" i="37"/>
  <c r="JC87" i="37"/>
  <c r="D87" i="37"/>
  <c r="BP87" i="37"/>
  <c r="ED87" i="37"/>
  <c r="JD87" i="37"/>
  <c r="E87" i="37"/>
  <c r="BQ87" i="37"/>
  <c r="EE87" i="37"/>
  <c r="JE87" i="37"/>
  <c r="F87" i="37"/>
  <c r="BR87" i="37"/>
  <c r="EF87" i="37"/>
  <c r="JF87" i="37"/>
  <c r="G87" i="37"/>
  <c r="BS87" i="37"/>
  <c r="EG87" i="37"/>
  <c r="JG87" i="37"/>
  <c r="H87" i="37"/>
  <c r="BU87" i="37"/>
  <c r="BT87" i="37"/>
  <c r="EH87" i="37"/>
  <c r="JH87" i="37"/>
  <c r="I87" i="37"/>
  <c r="GP87" i="37"/>
  <c r="GV87" i="37"/>
  <c r="JI87" i="37"/>
  <c r="J87" i="37"/>
  <c r="BV87" i="37"/>
  <c r="EJ87" i="37"/>
  <c r="GQ87" i="37"/>
  <c r="GW87" i="37"/>
  <c r="JJ87" i="37"/>
  <c r="K87" i="37"/>
  <c r="BW87" i="37"/>
  <c r="EK87" i="37"/>
  <c r="GR87" i="37"/>
  <c r="GX87" i="37"/>
  <c r="JK87" i="37"/>
  <c r="L87" i="37"/>
  <c r="BX87" i="37"/>
  <c r="EL87" i="37"/>
  <c r="GS87" i="37"/>
  <c r="GY87" i="37"/>
  <c r="JL87" i="37"/>
  <c r="M87" i="37"/>
  <c r="BY87" i="37"/>
  <c r="EM87" i="37"/>
  <c r="GT87" i="37"/>
  <c r="GZ87" i="37"/>
  <c r="JM87" i="37"/>
  <c r="N87" i="37"/>
  <c r="CA87" i="37"/>
  <c r="BZ87" i="37"/>
  <c r="EN87" i="37"/>
  <c r="GU87" i="37"/>
  <c r="HA87" i="37"/>
  <c r="JN87" i="37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BP88" i="2"/>
  <c r="O87" i="37"/>
  <c r="BQ87" i="2"/>
  <c r="DC87" i="2"/>
  <c r="DD87" i="2"/>
  <c r="P87" i="39"/>
  <c r="Q87" i="39"/>
  <c r="R87" i="39"/>
  <c r="S87" i="39"/>
  <c r="T87" i="39"/>
  <c r="U87" i="39"/>
  <c r="V87" i="39"/>
  <c r="W87" i="39"/>
  <c r="X87" i="39"/>
  <c r="Y87" i="39"/>
  <c r="Z87" i="39"/>
  <c r="AA87" i="39"/>
  <c r="JO87" i="37"/>
  <c r="P87" i="37"/>
  <c r="O87" i="39"/>
  <c r="CB87" i="37"/>
  <c r="EP87" i="37"/>
  <c r="JP87" i="37"/>
  <c r="Q87" i="37"/>
  <c r="CC87" i="37"/>
  <c r="EQ87" i="37"/>
  <c r="JQ87" i="37"/>
  <c r="R87" i="37"/>
  <c r="CD87" i="37"/>
  <c r="ER87" i="37"/>
  <c r="JR87" i="37"/>
  <c r="S87" i="37"/>
  <c r="CE87" i="37"/>
  <c r="ES87" i="37"/>
  <c r="JS87" i="37"/>
  <c r="T87" i="37"/>
  <c r="CF87" i="37"/>
  <c r="ET87" i="37"/>
  <c r="JT87" i="37"/>
  <c r="U87" i="37"/>
  <c r="CH87" i="37"/>
  <c r="CG87" i="37"/>
  <c r="EU87" i="37"/>
  <c r="JU87" i="37"/>
  <c r="V87" i="37"/>
  <c r="HC87" i="37"/>
  <c r="HI87" i="37"/>
  <c r="JV87" i="37"/>
  <c r="W87" i="37"/>
  <c r="CI87" i="37"/>
  <c r="EW87" i="37"/>
  <c r="HD87" i="37"/>
  <c r="HJ87" i="37"/>
  <c r="JW87" i="37"/>
  <c r="X87" i="37"/>
  <c r="CJ87" i="37"/>
  <c r="EX87" i="37"/>
  <c r="HE87" i="37"/>
  <c r="HK87" i="37"/>
  <c r="JX87" i="37"/>
  <c r="Y87" i="37"/>
  <c r="CK87" i="37"/>
  <c r="EY87" i="37"/>
  <c r="HF87" i="37"/>
  <c r="HL87" i="37"/>
  <c r="JY87" i="37"/>
  <c r="Z87" i="37"/>
  <c r="CL87" i="37"/>
  <c r="EZ87" i="37"/>
  <c r="HG87" i="37"/>
  <c r="HM87" i="37"/>
  <c r="JZ87" i="37"/>
  <c r="AA87" i="37"/>
  <c r="CN87" i="37"/>
  <c r="CM87" i="37"/>
  <c r="FA87" i="37"/>
  <c r="HH87" i="37"/>
  <c r="HN87" i="37"/>
  <c r="KA87" i="37"/>
  <c r="AO87" i="37"/>
  <c r="AP87" i="38"/>
  <c r="AP87" i="39"/>
  <c r="AQ87" i="38"/>
  <c r="AQ87" i="39"/>
  <c r="AR87" i="38"/>
  <c r="AR87" i="39"/>
  <c r="AS87" i="38"/>
  <c r="AS87" i="39"/>
  <c r="AT87" i="38"/>
  <c r="AT87" i="39"/>
  <c r="AU87" i="38"/>
  <c r="AU87" i="39"/>
  <c r="AV87" i="38"/>
  <c r="AV87" i="39"/>
  <c r="AW87" i="38"/>
  <c r="AW87" i="39"/>
  <c r="AX87" i="38"/>
  <c r="AX87" i="39"/>
  <c r="AY87" i="38"/>
  <c r="AY87" i="39"/>
  <c r="AZ87" i="38"/>
  <c r="AZ87" i="39"/>
  <c r="BA87" i="38"/>
  <c r="BA87" i="39"/>
  <c r="AP87" i="37"/>
  <c r="AO87" i="38"/>
  <c r="AO87" i="39"/>
  <c r="DB87" i="37"/>
  <c r="FP87" i="37"/>
  <c r="AQ87" i="37"/>
  <c r="DC87" i="37"/>
  <c r="FQ87" i="37"/>
  <c r="AR87" i="37"/>
  <c r="DD87" i="37"/>
  <c r="FR87" i="37"/>
  <c r="AS87" i="37"/>
  <c r="DE87" i="37"/>
  <c r="FS87" i="37"/>
  <c r="AT87" i="37"/>
  <c r="DF87" i="37"/>
  <c r="FT87" i="37"/>
  <c r="AU87" i="37"/>
  <c r="DH87" i="37"/>
  <c r="DG87" i="37"/>
  <c r="FU87" i="37"/>
  <c r="AV87" i="37"/>
  <c r="IC87" i="37"/>
  <c r="II87" i="37"/>
  <c r="AW87" i="37"/>
  <c r="DI87" i="37"/>
  <c r="FW87" i="37"/>
  <c r="ID87" i="37"/>
  <c r="IJ87" i="37"/>
  <c r="AX87" i="37"/>
  <c r="DJ87" i="37"/>
  <c r="FX87" i="37"/>
  <c r="IE87" i="37"/>
  <c r="IK87" i="37"/>
  <c r="AY87" i="37"/>
  <c r="DK87" i="37"/>
  <c r="FY87" i="37"/>
  <c r="IF87" i="37"/>
  <c r="IL87" i="37"/>
  <c r="AZ87" i="37"/>
  <c r="DL87" i="37"/>
  <c r="FZ87" i="37"/>
  <c r="IG87" i="37"/>
  <c r="IM87" i="37"/>
  <c r="BA87" i="37"/>
  <c r="DN87" i="37"/>
  <c r="DM87" i="37"/>
  <c r="GA87" i="37"/>
  <c r="IH87" i="37"/>
  <c r="IN87" i="37"/>
  <c r="BB87" i="37"/>
  <c r="BC87" i="39"/>
  <c r="BD87" i="39"/>
  <c r="BE87" i="39"/>
  <c r="BF87" i="39"/>
  <c r="BG87" i="39"/>
  <c r="BH87" i="39"/>
  <c r="BI87" i="39"/>
  <c r="BJ87" i="39"/>
  <c r="BK87" i="39"/>
  <c r="BL87" i="39"/>
  <c r="BM87" i="39"/>
  <c r="BN87" i="39"/>
  <c r="LB87" i="37"/>
  <c r="BC87" i="37"/>
  <c r="BB87" i="39"/>
  <c r="DO87" i="37"/>
  <c r="GC87" i="37"/>
  <c r="LC87" i="37"/>
  <c r="BD87" i="37"/>
  <c r="DP87" i="37"/>
  <c r="GD87" i="37"/>
  <c r="LD87" i="37"/>
  <c r="BE87" i="37"/>
  <c r="DQ87" i="37"/>
  <c r="GE87" i="37"/>
  <c r="LE87" i="37"/>
  <c r="BF87" i="37"/>
  <c r="DR87" i="37"/>
  <c r="GF87" i="37"/>
  <c r="LF87" i="37"/>
  <c r="BG87" i="37"/>
  <c r="DS87" i="37"/>
  <c r="GG87" i="37"/>
  <c r="LG87" i="37"/>
  <c r="BH87" i="37"/>
  <c r="DU87" i="37"/>
  <c r="DT87" i="37"/>
  <c r="GH87" i="37"/>
  <c r="LH87" i="37"/>
  <c r="BI87" i="37"/>
  <c r="IP87" i="37"/>
  <c r="IV87" i="37"/>
  <c r="LI87" i="37"/>
  <c r="BJ87" i="37"/>
  <c r="DV87" i="37"/>
  <c r="GJ87" i="37"/>
  <c r="IQ87" i="37"/>
  <c r="IW87" i="37"/>
  <c r="LJ87" i="37"/>
  <c r="BK87" i="37"/>
  <c r="DW87" i="37"/>
  <c r="GK87" i="37"/>
  <c r="IR87" i="37"/>
  <c r="IX87" i="37"/>
  <c r="LK87" i="37"/>
  <c r="BL87" i="37"/>
  <c r="DX87" i="37"/>
  <c r="GL87" i="37"/>
  <c r="IS87" i="37"/>
  <c r="IY87" i="37"/>
  <c r="LL87" i="37"/>
  <c r="BM87" i="37"/>
  <c r="DY87" i="37"/>
  <c r="GM87" i="37"/>
  <c r="IT87" i="37"/>
  <c r="IZ87" i="37"/>
  <c r="LM87" i="37"/>
  <c r="BN87" i="37"/>
  <c r="EA87" i="37"/>
  <c r="DZ87" i="37"/>
  <c r="GN87" i="37"/>
  <c r="IU87" i="37"/>
  <c r="JA87" i="37"/>
  <c r="LN87" i="37"/>
  <c r="AB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AB88" i="37"/>
  <c r="C88" i="38"/>
  <c r="AC88" i="39"/>
  <c r="D88" i="38"/>
  <c r="AD88" i="39"/>
  <c r="E88" i="38"/>
  <c r="AE88" i="39"/>
  <c r="F88" i="38"/>
  <c r="AF88" i="39"/>
  <c r="G88" i="38"/>
  <c r="AG88" i="39"/>
  <c r="H88" i="38"/>
  <c r="AH88" i="39"/>
  <c r="I88" i="38"/>
  <c r="AI88" i="39"/>
  <c r="J88" i="38"/>
  <c r="AJ88" i="39"/>
  <c r="K88" i="38"/>
  <c r="AK88" i="39"/>
  <c r="L88" i="38"/>
  <c r="AL88" i="39"/>
  <c r="M88" i="38"/>
  <c r="AM88" i="39"/>
  <c r="N88" i="38"/>
  <c r="AN88" i="39"/>
  <c r="KB88" i="37"/>
  <c r="AC88" i="37"/>
  <c r="B88" i="38"/>
  <c r="AB88" i="39"/>
  <c r="CO88" i="37"/>
  <c r="FC88" i="37"/>
  <c r="KC88" i="37"/>
  <c r="AD88" i="37"/>
  <c r="CP88" i="37"/>
  <c r="FD88" i="37"/>
  <c r="KD88" i="37"/>
  <c r="AE88" i="37"/>
  <c r="CQ88" i="37"/>
  <c r="FE88" i="37"/>
  <c r="KE88" i="37"/>
  <c r="AF88" i="37"/>
  <c r="CR88" i="37"/>
  <c r="FF88" i="37"/>
  <c r="KF88" i="37"/>
  <c r="AG88" i="37"/>
  <c r="CS88" i="37"/>
  <c r="FG88" i="37"/>
  <c r="KG88" i="37"/>
  <c r="AH88" i="37"/>
  <c r="CU88" i="37"/>
  <c r="CT88" i="37"/>
  <c r="FH88" i="37"/>
  <c r="KH88" i="37"/>
  <c r="AI88" i="37"/>
  <c r="HP88" i="37"/>
  <c r="HV88" i="37"/>
  <c r="KI88" i="37"/>
  <c r="AJ88" i="37"/>
  <c r="CV88" i="37"/>
  <c r="FJ88" i="37"/>
  <c r="HQ88" i="37"/>
  <c r="HW88" i="37"/>
  <c r="KJ88" i="37"/>
  <c r="AK88" i="37"/>
  <c r="CW88" i="37"/>
  <c r="FK88" i="37"/>
  <c r="HR88" i="37"/>
  <c r="HX88" i="37"/>
  <c r="KK88" i="37"/>
  <c r="AL88" i="37"/>
  <c r="CX88" i="37"/>
  <c r="FL88" i="37"/>
  <c r="HS88" i="37"/>
  <c r="HY88" i="37"/>
  <c r="KL88" i="37"/>
  <c r="AM88" i="37"/>
  <c r="CY88" i="37"/>
  <c r="FM88" i="37"/>
  <c r="HT88" i="37"/>
  <c r="HZ88" i="37"/>
  <c r="KM88" i="37"/>
  <c r="AN88" i="37"/>
  <c r="DA88" i="37"/>
  <c r="CZ88" i="37"/>
  <c r="FN88" i="37"/>
  <c r="HU88" i="37"/>
  <c r="IA88" i="37"/>
  <c r="KN88" i="37"/>
  <c r="B88" i="37"/>
  <c r="O88" i="38"/>
  <c r="AB88" i="38"/>
  <c r="P88" i="38"/>
  <c r="AC88" i="38"/>
  <c r="BC88" i="38"/>
  <c r="DE88" i="2"/>
  <c r="C88" i="39"/>
  <c r="Q88" i="38"/>
  <c r="AD88" i="38"/>
  <c r="BD88" i="38"/>
  <c r="D88" i="39"/>
  <c r="R88" i="38"/>
  <c r="AE88" i="38"/>
  <c r="BE88" i="38"/>
  <c r="E88" i="39"/>
  <c r="S88" i="38"/>
  <c r="AF88" i="38"/>
  <c r="BF88" i="38"/>
  <c r="F88" i="39"/>
  <c r="T88" i="38"/>
  <c r="AG88" i="38"/>
  <c r="BG88" i="38"/>
  <c r="G88" i="39"/>
  <c r="U88" i="38"/>
  <c r="AH88" i="38"/>
  <c r="BH88" i="38"/>
  <c r="H88" i="39"/>
  <c r="V88" i="38"/>
  <c r="AI88" i="38"/>
  <c r="BI88" i="38"/>
  <c r="I88" i="39"/>
  <c r="W88" i="38"/>
  <c r="AJ88" i="38"/>
  <c r="BJ88" i="38"/>
  <c r="J88" i="39"/>
  <c r="X88" i="38"/>
  <c r="AK88" i="38"/>
  <c r="BK88" i="38"/>
  <c r="K88" i="39"/>
  <c r="Y88" i="38"/>
  <c r="AL88" i="38"/>
  <c r="BL88" i="38"/>
  <c r="L88" i="39"/>
  <c r="Z88" i="38"/>
  <c r="AM88" i="38"/>
  <c r="BM88" i="38"/>
  <c r="M88" i="39"/>
  <c r="AA88" i="38"/>
  <c r="AN88" i="38"/>
  <c r="BN88" i="38"/>
  <c r="N88" i="39"/>
  <c r="JB88" i="37"/>
  <c r="C88" i="37"/>
  <c r="BB88" i="38"/>
  <c r="B88" i="39"/>
  <c r="BO88" i="37"/>
  <c r="EC88" i="37"/>
  <c r="JC88" i="37"/>
  <c r="D88" i="37"/>
  <c r="BP88" i="37"/>
  <c r="ED88" i="37"/>
  <c r="JD88" i="37"/>
  <c r="E88" i="37"/>
  <c r="BQ88" i="37"/>
  <c r="EE88" i="37"/>
  <c r="JE88" i="37"/>
  <c r="F88" i="37"/>
  <c r="BR88" i="37"/>
  <c r="EF88" i="37"/>
  <c r="JF88" i="37"/>
  <c r="G88" i="37"/>
  <c r="BS88" i="37"/>
  <c r="EG88" i="37"/>
  <c r="JG88" i="37"/>
  <c r="H88" i="37"/>
  <c r="BU88" i="37"/>
  <c r="BT88" i="37"/>
  <c r="EH88" i="37"/>
  <c r="JH88" i="37"/>
  <c r="I88" i="37"/>
  <c r="GP88" i="37"/>
  <c r="GV88" i="37"/>
  <c r="JI88" i="37"/>
  <c r="J88" i="37"/>
  <c r="BV88" i="37"/>
  <c r="EJ88" i="37"/>
  <c r="GQ88" i="37"/>
  <c r="GW88" i="37"/>
  <c r="JJ88" i="37"/>
  <c r="K88" i="37"/>
  <c r="BW88" i="37"/>
  <c r="EK88" i="37"/>
  <c r="GR88" i="37"/>
  <c r="GX88" i="37"/>
  <c r="JK88" i="37"/>
  <c r="L88" i="37"/>
  <c r="BX88" i="37"/>
  <c r="EL88" i="37"/>
  <c r="GS88" i="37"/>
  <c r="GY88" i="37"/>
  <c r="JL88" i="37"/>
  <c r="M88" i="37"/>
  <c r="BY88" i="37"/>
  <c r="EM88" i="37"/>
  <c r="GT88" i="37"/>
  <c r="GZ88" i="37"/>
  <c r="JM88" i="37"/>
  <c r="N88" i="37"/>
  <c r="CA88" i="37"/>
  <c r="BZ88" i="37"/>
  <c r="EN88" i="37"/>
  <c r="GU88" i="37"/>
  <c r="HA88" i="37"/>
  <c r="JN88" i="37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BP89" i="2"/>
  <c r="O88" i="37"/>
  <c r="BQ88" i="2"/>
  <c r="DC88" i="2"/>
  <c r="DD88" i="2"/>
  <c r="P88" i="39"/>
  <c r="Q88" i="39"/>
  <c r="R88" i="39"/>
  <c r="S88" i="39"/>
  <c r="T88" i="39"/>
  <c r="U88" i="39"/>
  <c r="V88" i="39"/>
  <c r="W88" i="39"/>
  <c r="X88" i="39"/>
  <c r="Y88" i="39"/>
  <c r="Z88" i="39"/>
  <c r="AA88" i="39"/>
  <c r="JO88" i="37"/>
  <c r="P88" i="37"/>
  <c r="O88" i="39"/>
  <c r="CB88" i="37"/>
  <c r="EP88" i="37"/>
  <c r="JP88" i="37"/>
  <c r="Q88" i="37"/>
  <c r="CC88" i="37"/>
  <c r="EQ88" i="37"/>
  <c r="JQ88" i="37"/>
  <c r="R88" i="37"/>
  <c r="CD88" i="37"/>
  <c r="ER88" i="37"/>
  <c r="JR88" i="37"/>
  <c r="S88" i="37"/>
  <c r="CE88" i="37"/>
  <c r="ES88" i="37"/>
  <c r="JS88" i="37"/>
  <c r="T88" i="37"/>
  <c r="CF88" i="37"/>
  <c r="ET88" i="37"/>
  <c r="JT88" i="37"/>
  <c r="U88" i="37"/>
  <c r="CH88" i="37"/>
  <c r="CG88" i="37"/>
  <c r="EU88" i="37"/>
  <c r="JU88" i="37"/>
  <c r="V88" i="37"/>
  <c r="HC88" i="37"/>
  <c r="HI88" i="37"/>
  <c r="JV88" i="37"/>
  <c r="W88" i="37"/>
  <c r="CI88" i="37"/>
  <c r="EW88" i="37"/>
  <c r="HD88" i="37"/>
  <c r="HJ88" i="37"/>
  <c r="JW88" i="37"/>
  <c r="X88" i="37"/>
  <c r="CJ88" i="37"/>
  <c r="EX88" i="37"/>
  <c r="HE88" i="37"/>
  <c r="HK88" i="37"/>
  <c r="JX88" i="37"/>
  <c r="Y88" i="37"/>
  <c r="CK88" i="37"/>
  <c r="EY88" i="37"/>
  <c r="HF88" i="37"/>
  <c r="HL88" i="37"/>
  <c r="JY88" i="37"/>
  <c r="Z88" i="37"/>
  <c r="CL88" i="37"/>
  <c r="EZ88" i="37"/>
  <c r="HG88" i="37"/>
  <c r="HM88" i="37"/>
  <c r="JZ88" i="37"/>
  <c r="AA88" i="37"/>
  <c r="CN88" i="37"/>
  <c r="CM88" i="37"/>
  <c r="FA88" i="37"/>
  <c r="HH88" i="37"/>
  <c r="HN88" i="37"/>
  <c r="KA88" i="37"/>
  <c r="AO88" i="37"/>
  <c r="AP88" i="38"/>
  <c r="AP88" i="39"/>
  <c r="AQ88" i="38"/>
  <c r="AQ88" i="39"/>
  <c r="AR88" i="38"/>
  <c r="AR88" i="39"/>
  <c r="AS88" i="38"/>
  <c r="AS88" i="39"/>
  <c r="AT88" i="38"/>
  <c r="AT88" i="39"/>
  <c r="AU88" i="38"/>
  <c r="AU88" i="39"/>
  <c r="AV88" i="38"/>
  <c r="AV88" i="39"/>
  <c r="AW88" i="38"/>
  <c r="AW88" i="39"/>
  <c r="AX88" i="38"/>
  <c r="AX88" i="39"/>
  <c r="AY88" i="38"/>
  <c r="AY88" i="39"/>
  <c r="AZ88" i="38"/>
  <c r="AZ88" i="39"/>
  <c r="BA88" i="38"/>
  <c r="BA88" i="39"/>
  <c r="AP88" i="37"/>
  <c r="AO88" i="38"/>
  <c r="AO88" i="39"/>
  <c r="DB88" i="37"/>
  <c r="FP88" i="37"/>
  <c r="AQ88" i="37"/>
  <c r="DC88" i="37"/>
  <c r="FQ88" i="37"/>
  <c r="AR88" i="37"/>
  <c r="DD88" i="37"/>
  <c r="FR88" i="37"/>
  <c r="AS88" i="37"/>
  <c r="DE88" i="37"/>
  <c r="FS88" i="37"/>
  <c r="AT88" i="37"/>
  <c r="DF88" i="37"/>
  <c r="FT88" i="37"/>
  <c r="AU88" i="37"/>
  <c r="DH88" i="37"/>
  <c r="DG88" i="37"/>
  <c r="FU88" i="37"/>
  <c r="AV88" i="37"/>
  <c r="IC88" i="37"/>
  <c r="II88" i="37"/>
  <c r="AW88" i="37"/>
  <c r="DI88" i="37"/>
  <c r="FW88" i="37"/>
  <c r="ID88" i="37"/>
  <c r="IJ88" i="37"/>
  <c r="AX88" i="37"/>
  <c r="DJ88" i="37"/>
  <c r="FX88" i="37"/>
  <c r="IE88" i="37"/>
  <c r="IK88" i="37"/>
  <c r="AY88" i="37"/>
  <c r="DK88" i="37"/>
  <c r="FY88" i="37"/>
  <c r="IF88" i="37"/>
  <c r="IL88" i="37"/>
  <c r="AZ88" i="37"/>
  <c r="DL88" i="37"/>
  <c r="FZ88" i="37"/>
  <c r="IG88" i="37"/>
  <c r="IM88" i="37"/>
  <c r="BA88" i="37"/>
  <c r="DN88" i="37"/>
  <c r="DM88" i="37"/>
  <c r="GA88" i="37"/>
  <c r="IH88" i="37"/>
  <c r="IN88" i="37"/>
  <c r="BB88" i="37"/>
  <c r="BC88" i="39"/>
  <c r="BD88" i="39"/>
  <c r="BE88" i="39"/>
  <c r="BF88" i="39"/>
  <c r="BG88" i="39"/>
  <c r="BH88" i="39"/>
  <c r="BI88" i="39"/>
  <c r="BJ88" i="39"/>
  <c r="BK88" i="39"/>
  <c r="BL88" i="39"/>
  <c r="BM88" i="39"/>
  <c r="BN88" i="39"/>
  <c r="LB88" i="37"/>
  <c r="BC88" i="37"/>
  <c r="BB88" i="39"/>
  <c r="DO88" i="37"/>
  <c r="GC88" i="37"/>
  <c r="LC88" i="37"/>
  <c r="BD88" i="37"/>
  <c r="DP88" i="37"/>
  <c r="GD88" i="37"/>
  <c r="LD88" i="37"/>
  <c r="BE88" i="37"/>
  <c r="DQ88" i="37"/>
  <c r="GE88" i="37"/>
  <c r="LE88" i="37"/>
  <c r="BF88" i="37"/>
  <c r="DR88" i="37"/>
  <c r="GF88" i="37"/>
  <c r="LF88" i="37"/>
  <c r="BG88" i="37"/>
  <c r="DS88" i="37"/>
  <c r="GG88" i="37"/>
  <c r="LG88" i="37"/>
  <c r="BH88" i="37"/>
  <c r="DU88" i="37"/>
  <c r="DT88" i="37"/>
  <c r="GH88" i="37"/>
  <c r="LH88" i="37"/>
  <c r="BI88" i="37"/>
  <c r="IP88" i="37"/>
  <c r="IV88" i="37"/>
  <c r="LI88" i="37"/>
  <c r="BJ88" i="37"/>
  <c r="DV88" i="37"/>
  <c r="GJ88" i="37"/>
  <c r="IQ88" i="37"/>
  <c r="IW88" i="37"/>
  <c r="LJ88" i="37"/>
  <c r="BK88" i="37"/>
  <c r="DW88" i="37"/>
  <c r="GK88" i="37"/>
  <c r="IR88" i="37"/>
  <c r="IX88" i="37"/>
  <c r="LK88" i="37"/>
  <c r="BL88" i="37"/>
  <c r="DX88" i="37"/>
  <c r="GL88" i="37"/>
  <c r="IS88" i="37"/>
  <c r="IY88" i="37"/>
  <c r="LL88" i="37"/>
  <c r="BM88" i="37"/>
  <c r="DY88" i="37"/>
  <c r="GM88" i="37"/>
  <c r="IT88" i="37"/>
  <c r="IZ88" i="37"/>
  <c r="LM88" i="37"/>
  <c r="BN88" i="37"/>
  <c r="EA88" i="37"/>
  <c r="DZ88" i="37"/>
  <c r="GN88" i="37"/>
  <c r="IU88" i="37"/>
  <c r="JA88" i="37"/>
  <c r="LN88" i="37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AB89" i="37"/>
  <c r="C89" i="38"/>
  <c r="AC89" i="39"/>
  <c r="D89" i="38"/>
  <c r="AD89" i="39"/>
  <c r="E89" i="38"/>
  <c r="AE89" i="39"/>
  <c r="F89" i="38"/>
  <c r="AF89" i="39"/>
  <c r="G89" i="38"/>
  <c r="AG89" i="39"/>
  <c r="H89" i="38"/>
  <c r="AH89" i="39"/>
  <c r="I89" i="38"/>
  <c r="AI89" i="39"/>
  <c r="J89" i="38"/>
  <c r="AJ89" i="39"/>
  <c r="K89" i="38"/>
  <c r="AK89" i="39"/>
  <c r="L89" i="38"/>
  <c r="AL89" i="39"/>
  <c r="M89" i="38"/>
  <c r="AM89" i="39"/>
  <c r="N89" i="38"/>
  <c r="AN89" i="39"/>
  <c r="KB89" i="37"/>
  <c r="AC89" i="37"/>
  <c r="B89" i="38"/>
  <c r="AB89" i="39"/>
  <c r="CO89" i="37"/>
  <c r="FC89" i="37"/>
  <c r="KC89" i="37"/>
  <c r="AD89" i="37"/>
  <c r="CP89" i="37"/>
  <c r="FD89" i="37"/>
  <c r="KD89" i="37"/>
  <c r="AE89" i="37"/>
  <c r="CQ89" i="37"/>
  <c r="FE89" i="37"/>
  <c r="KE89" i="37"/>
  <c r="AF89" i="37"/>
  <c r="CR89" i="37"/>
  <c r="FF89" i="37"/>
  <c r="KF89" i="37"/>
  <c r="AG89" i="37"/>
  <c r="CS89" i="37"/>
  <c r="FG89" i="37"/>
  <c r="KG89" i="37"/>
  <c r="AH89" i="37"/>
  <c r="CU89" i="37"/>
  <c r="CT89" i="37"/>
  <c r="FH89" i="37"/>
  <c r="KH89" i="37"/>
  <c r="AI89" i="37"/>
  <c r="HP89" i="37"/>
  <c r="HV89" i="37"/>
  <c r="KI89" i="37"/>
  <c r="AJ89" i="37"/>
  <c r="CV89" i="37"/>
  <c r="FJ89" i="37"/>
  <c r="HQ89" i="37"/>
  <c r="HW89" i="37"/>
  <c r="KJ89" i="37"/>
  <c r="AK89" i="37"/>
  <c r="CW89" i="37"/>
  <c r="FK89" i="37"/>
  <c r="HR89" i="37"/>
  <c r="HX89" i="37"/>
  <c r="KK89" i="37"/>
  <c r="AL89" i="37"/>
  <c r="CX89" i="37"/>
  <c r="FL89" i="37"/>
  <c r="HS89" i="37"/>
  <c r="HY89" i="37"/>
  <c r="KL89" i="37"/>
  <c r="AM89" i="37"/>
  <c r="CY89" i="37"/>
  <c r="FM89" i="37"/>
  <c r="HT89" i="37"/>
  <c r="HZ89" i="37"/>
  <c r="KM89" i="37"/>
  <c r="AN89" i="37"/>
  <c r="DA89" i="37"/>
  <c r="CZ89" i="37"/>
  <c r="FN89" i="37"/>
  <c r="HU89" i="37"/>
  <c r="IA89" i="37"/>
  <c r="KN89" i="37"/>
  <c r="B89" i="37"/>
  <c r="O89" i="38"/>
  <c r="AB89" i="38"/>
  <c r="P89" i="38"/>
  <c r="AC89" i="38"/>
  <c r="BC89" i="38"/>
  <c r="DE89" i="2"/>
  <c r="C89" i="39"/>
  <c r="Q89" i="38"/>
  <c r="AD89" i="38"/>
  <c r="BD89" i="38"/>
  <c r="D89" i="39"/>
  <c r="R89" i="38"/>
  <c r="AE89" i="38"/>
  <c r="BE89" i="38"/>
  <c r="E89" i="39"/>
  <c r="S89" i="38"/>
  <c r="AF89" i="38"/>
  <c r="BF89" i="38"/>
  <c r="F89" i="39"/>
  <c r="T89" i="38"/>
  <c r="AG89" i="38"/>
  <c r="BG89" i="38"/>
  <c r="G89" i="39"/>
  <c r="U89" i="38"/>
  <c r="AH89" i="38"/>
  <c r="BH89" i="38"/>
  <c r="H89" i="39"/>
  <c r="V89" i="38"/>
  <c r="AI89" i="38"/>
  <c r="BI89" i="38"/>
  <c r="I89" i="39"/>
  <c r="W89" i="38"/>
  <c r="AJ89" i="38"/>
  <c r="BJ89" i="38"/>
  <c r="J89" i="39"/>
  <c r="X89" i="38"/>
  <c r="AK89" i="38"/>
  <c r="BK89" i="38"/>
  <c r="K89" i="39"/>
  <c r="Y89" i="38"/>
  <c r="AL89" i="38"/>
  <c r="BL89" i="38"/>
  <c r="L89" i="39"/>
  <c r="Z89" i="38"/>
  <c r="AM89" i="38"/>
  <c r="BM89" i="38"/>
  <c r="M89" i="39"/>
  <c r="AA89" i="38"/>
  <c r="AN89" i="38"/>
  <c r="BN89" i="38"/>
  <c r="N89" i="39"/>
  <c r="JB89" i="37"/>
  <c r="C89" i="37"/>
  <c r="BB89" i="38"/>
  <c r="B89" i="39"/>
  <c r="BO89" i="37"/>
  <c r="EC89" i="37"/>
  <c r="JC89" i="37"/>
  <c r="D89" i="37"/>
  <c r="BP89" i="37"/>
  <c r="ED89" i="37"/>
  <c r="JD89" i="37"/>
  <c r="E89" i="37"/>
  <c r="BQ89" i="37"/>
  <c r="EE89" i="37"/>
  <c r="JE89" i="37"/>
  <c r="F89" i="37"/>
  <c r="BR89" i="37"/>
  <c r="EF89" i="37"/>
  <c r="JF89" i="37"/>
  <c r="G89" i="37"/>
  <c r="BS89" i="37"/>
  <c r="EG89" i="37"/>
  <c r="JG89" i="37"/>
  <c r="H89" i="37"/>
  <c r="BU89" i="37"/>
  <c r="BT89" i="37"/>
  <c r="EH89" i="37"/>
  <c r="JH89" i="37"/>
  <c r="I89" i="37"/>
  <c r="GP89" i="37"/>
  <c r="GV89" i="37"/>
  <c r="JI89" i="37"/>
  <c r="J89" i="37"/>
  <c r="BV89" i="37"/>
  <c r="EJ89" i="37"/>
  <c r="GQ89" i="37"/>
  <c r="GW89" i="37"/>
  <c r="JJ89" i="37"/>
  <c r="K89" i="37"/>
  <c r="BW89" i="37"/>
  <c r="EK89" i="37"/>
  <c r="GR89" i="37"/>
  <c r="GX89" i="37"/>
  <c r="JK89" i="37"/>
  <c r="L89" i="37"/>
  <c r="BX89" i="37"/>
  <c r="EL89" i="37"/>
  <c r="GS89" i="37"/>
  <c r="GY89" i="37"/>
  <c r="JL89" i="37"/>
  <c r="M89" i="37"/>
  <c r="BY89" i="37"/>
  <c r="EM89" i="37"/>
  <c r="GT89" i="37"/>
  <c r="GZ89" i="37"/>
  <c r="JM89" i="37"/>
  <c r="N89" i="37"/>
  <c r="CA89" i="37"/>
  <c r="BZ89" i="37"/>
  <c r="EN89" i="37"/>
  <c r="GU89" i="37"/>
  <c r="HA89" i="37"/>
  <c r="JN89" i="37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BP90" i="2"/>
  <c r="O89" i="37"/>
  <c r="BQ89" i="2"/>
  <c r="DC89" i="2"/>
  <c r="DD89" i="2"/>
  <c r="P89" i="39"/>
  <c r="Q89" i="39"/>
  <c r="R89" i="39"/>
  <c r="S89" i="39"/>
  <c r="T89" i="39"/>
  <c r="U89" i="39"/>
  <c r="V89" i="39"/>
  <c r="W89" i="39"/>
  <c r="X89" i="39"/>
  <c r="Y89" i="39"/>
  <c r="Z89" i="39"/>
  <c r="AA89" i="39"/>
  <c r="JO89" i="37"/>
  <c r="P89" i="37"/>
  <c r="O89" i="39"/>
  <c r="CB89" i="37"/>
  <c r="EP89" i="37"/>
  <c r="JP89" i="37"/>
  <c r="Q89" i="37"/>
  <c r="CC89" i="37"/>
  <c r="EQ89" i="37"/>
  <c r="JQ89" i="37"/>
  <c r="R89" i="37"/>
  <c r="CD89" i="37"/>
  <c r="ER89" i="37"/>
  <c r="JR89" i="37"/>
  <c r="S89" i="37"/>
  <c r="CE89" i="37"/>
  <c r="ES89" i="37"/>
  <c r="JS89" i="37"/>
  <c r="T89" i="37"/>
  <c r="CF89" i="37"/>
  <c r="ET89" i="37"/>
  <c r="JT89" i="37"/>
  <c r="U89" i="37"/>
  <c r="CH89" i="37"/>
  <c r="CG89" i="37"/>
  <c r="EU89" i="37"/>
  <c r="JU89" i="37"/>
  <c r="V89" i="37"/>
  <c r="HC89" i="37"/>
  <c r="HI89" i="37"/>
  <c r="JV89" i="37"/>
  <c r="W89" i="37"/>
  <c r="CI89" i="37"/>
  <c r="EW89" i="37"/>
  <c r="HD89" i="37"/>
  <c r="HJ89" i="37"/>
  <c r="JW89" i="37"/>
  <c r="X89" i="37"/>
  <c r="CJ89" i="37"/>
  <c r="EX89" i="37"/>
  <c r="HE89" i="37"/>
  <c r="HK89" i="37"/>
  <c r="JX89" i="37"/>
  <c r="Y89" i="37"/>
  <c r="CK89" i="37"/>
  <c r="EY89" i="37"/>
  <c r="HF89" i="37"/>
  <c r="HL89" i="37"/>
  <c r="JY89" i="37"/>
  <c r="Z89" i="37"/>
  <c r="CL89" i="37"/>
  <c r="EZ89" i="37"/>
  <c r="HG89" i="37"/>
  <c r="HM89" i="37"/>
  <c r="JZ89" i="37"/>
  <c r="AA89" i="37"/>
  <c r="CN89" i="37"/>
  <c r="CM89" i="37"/>
  <c r="FA89" i="37"/>
  <c r="HH89" i="37"/>
  <c r="HN89" i="37"/>
  <c r="KA89" i="37"/>
  <c r="AO89" i="37"/>
  <c r="AP89" i="38"/>
  <c r="AP89" i="39"/>
  <c r="AQ89" i="38"/>
  <c r="AQ89" i="39"/>
  <c r="AR89" i="38"/>
  <c r="AR89" i="39"/>
  <c r="AS89" i="38"/>
  <c r="AS89" i="39"/>
  <c r="AT89" i="38"/>
  <c r="AT89" i="39"/>
  <c r="AU89" i="38"/>
  <c r="AU89" i="39"/>
  <c r="AV89" i="38"/>
  <c r="AV89" i="39"/>
  <c r="AW89" i="38"/>
  <c r="AW89" i="39"/>
  <c r="AX89" i="38"/>
  <c r="AX89" i="39"/>
  <c r="AY89" i="38"/>
  <c r="AY89" i="39"/>
  <c r="AZ89" i="38"/>
  <c r="AZ89" i="39"/>
  <c r="BA89" i="38"/>
  <c r="BA89" i="39"/>
  <c r="AP89" i="37"/>
  <c r="AO89" i="38"/>
  <c r="AO89" i="39"/>
  <c r="DB89" i="37"/>
  <c r="FP89" i="37"/>
  <c r="AQ89" i="37"/>
  <c r="DC89" i="37"/>
  <c r="FQ89" i="37"/>
  <c r="AR89" i="37"/>
  <c r="DD89" i="37"/>
  <c r="FR89" i="37"/>
  <c r="AS89" i="37"/>
  <c r="DE89" i="37"/>
  <c r="FS89" i="37"/>
  <c r="AT89" i="37"/>
  <c r="DF89" i="37"/>
  <c r="FT89" i="37"/>
  <c r="AU89" i="37"/>
  <c r="DH89" i="37"/>
  <c r="DG89" i="37"/>
  <c r="FU89" i="37"/>
  <c r="AV89" i="37"/>
  <c r="IC89" i="37"/>
  <c r="II89" i="37"/>
  <c r="AW89" i="37"/>
  <c r="DI89" i="37"/>
  <c r="FW89" i="37"/>
  <c r="ID89" i="37"/>
  <c r="IJ89" i="37"/>
  <c r="AX89" i="37"/>
  <c r="DJ89" i="37"/>
  <c r="FX89" i="37"/>
  <c r="IE89" i="37"/>
  <c r="IK89" i="37"/>
  <c r="AY89" i="37"/>
  <c r="DK89" i="37"/>
  <c r="FY89" i="37"/>
  <c r="IF89" i="37"/>
  <c r="IL89" i="37"/>
  <c r="AZ89" i="37"/>
  <c r="DL89" i="37"/>
  <c r="FZ89" i="37"/>
  <c r="IG89" i="37"/>
  <c r="IM89" i="37"/>
  <c r="BA89" i="37"/>
  <c r="DN89" i="37"/>
  <c r="DM89" i="37"/>
  <c r="GA89" i="37"/>
  <c r="IH89" i="37"/>
  <c r="IN89" i="37"/>
  <c r="BB89" i="37"/>
  <c r="BC89" i="39"/>
  <c r="BD89" i="39"/>
  <c r="BE89" i="39"/>
  <c r="BF89" i="39"/>
  <c r="BG89" i="39"/>
  <c r="BH89" i="39"/>
  <c r="BI89" i="39"/>
  <c r="BJ89" i="39"/>
  <c r="BK89" i="39"/>
  <c r="BL89" i="39"/>
  <c r="BM89" i="39"/>
  <c r="BN89" i="39"/>
  <c r="LB89" i="37"/>
  <c r="BC89" i="37"/>
  <c r="BB89" i="39"/>
  <c r="DO89" i="37"/>
  <c r="GC89" i="37"/>
  <c r="LC89" i="37"/>
  <c r="BD89" i="37"/>
  <c r="DP89" i="37"/>
  <c r="GD89" i="37"/>
  <c r="LD89" i="37"/>
  <c r="BE89" i="37"/>
  <c r="DQ89" i="37"/>
  <c r="GE89" i="37"/>
  <c r="LE89" i="37"/>
  <c r="BF89" i="37"/>
  <c r="DR89" i="37"/>
  <c r="GF89" i="37"/>
  <c r="LF89" i="37"/>
  <c r="BG89" i="37"/>
  <c r="DS89" i="37"/>
  <c r="GG89" i="37"/>
  <c r="LG89" i="37"/>
  <c r="BH89" i="37"/>
  <c r="DU89" i="37"/>
  <c r="DT89" i="37"/>
  <c r="GH89" i="37"/>
  <c r="LH89" i="37"/>
  <c r="BI89" i="37"/>
  <c r="IP89" i="37"/>
  <c r="IV89" i="37"/>
  <c r="LI89" i="37"/>
  <c r="BJ89" i="37"/>
  <c r="DV89" i="37"/>
  <c r="GJ89" i="37"/>
  <c r="IQ89" i="37"/>
  <c r="IW89" i="37"/>
  <c r="LJ89" i="37"/>
  <c r="BK89" i="37"/>
  <c r="DW89" i="37"/>
  <c r="GK89" i="37"/>
  <c r="IR89" i="37"/>
  <c r="IX89" i="37"/>
  <c r="LK89" i="37"/>
  <c r="BL89" i="37"/>
  <c r="DX89" i="37"/>
  <c r="GL89" i="37"/>
  <c r="IS89" i="37"/>
  <c r="IY89" i="37"/>
  <c r="LL89" i="37"/>
  <c r="BM89" i="37"/>
  <c r="DY89" i="37"/>
  <c r="GM89" i="37"/>
  <c r="IT89" i="37"/>
  <c r="IZ89" i="37"/>
  <c r="LM89" i="37"/>
  <c r="BN89" i="37"/>
  <c r="EA89" i="37"/>
  <c r="DZ89" i="37"/>
  <c r="GN89" i="37"/>
  <c r="IU89" i="37"/>
  <c r="JA89" i="37"/>
  <c r="LN89" i="37"/>
  <c r="AB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AB90" i="37"/>
  <c r="C90" i="38"/>
  <c r="AC90" i="39"/>
  <c r="D90" i="38"/>
  <c r="AD90" i="39"/>
  <c r="E90" i="38"/>
  <c r="AE90" i="39"/>
  <c r="F90" i="38"/>
  <c r="AF90" i="39"/>
  <c r="G90" i="38"/>
  <c r="AG90" i="39"/>
  <c r="H90" i="38"/>
  <c r="AH90" i="39"/>
  <c r="I90" i="38"/>
  <c r="AI90" i="39"/>
  <c r="J90" i="38"/>
  <c r="AJ90" i="39"/>
  <c r="K90" i="38"/>
  <c r="AK90" i="39"/>
  <c r="L90" i="38"/>
  <c r="AL90" i="39"/>
  <c r="M90" i="38"/>
  <c r="AM90" i="39"/>
  <c r="N90" i="38"/>
  <c r="AN90" i="39"/>
  <c r="KB90" i="37"/>
  <c r="AC90" i="37"/>
  <c r="B90" i="38"/>
  <c r="AB90" i="39"/>
  <c r="CO90" i="37"/>
  <c r="FC90" i="37"/>
  <c r="KC90" i="37"/>
  <c r="AD90" i="37"/>
  <c r="CP90" i="37"/>
  <c r="FD90" i="37"/>
  <c r="KD90" i="37"/>
  <c r="AE90" i="37"/>
  <c r="CQ90" i="37"/>
  <c r="FE90" i="37"/>
  <c r="KE90" i="37"/>
  <c r="AF90" i="37"/>
  <c r="CR90" i="37"/>
  <c r="FF90" i="37"/>
  <c r="KF90" i="37"/>
  <c r="AG90" i="37"/>
  <c r="CS90" i="37"/>
  <c r="FG90" i="37"/>
  <c r="KG90" i="37"/>
  <c r="AH90" i="37"/>
  <c r="CU90" i="37"/>
  <c r="CT90" i="37"/>
  <c r="FH90" i="37"/>
  <c r="KH90" i="37"/>
  <c r="AI90" i="37"/>
  <c r="HP90" i="37"/>
  <c r="HV90" i="37"/>
  <c r="KI90" i="37"/>
  <c r="AJ90" i="37"/>
  <c r="CV90" i="37"/>
  <c r="FJ90" i="37"/>
  <c r="HQ90" i="37"/>
  <c r="HW90" i="37"/>
  <c r="KJ90" i="37"/>
  <c r="AK90" i="37"/>
  <c r="CW90" i="37"/>
  <c r="FK90" i="37"/>
  <c r="HR90" i="37"/>
  <c r="HX90" i="37"/>
  <c r="KK90" i="37"/>
  <c r="AL90" i="37"/>
  <c r="CX90" i="37"/>
  <c r="FL90" i="37"/>
  <c r="HS90" i="37"/>
  <c r="HY90" i="37"/>
  <c r="KL90" i="37"/>
  <c r="AM90" i="37"/>
  <c r="CY90" i="37"/>
  <c r="FM90" i="37"/>
  <c r="HT90" i="37"/>
  <c r="HZ90" i="37"/>
  <c r="KM90" i="37"/>
  <c r="AN90" i="37"/>
  <c r="DA90" i="37"/>
  <c r="CZ90" i="37"/>
  <c r="FN90" i="37"/>
  <c r="HU90" i="37"/>
  <c r="IA90" i="37"/>
  <c r="KN90" i="37"/>
  <c r="B90" i="37"/>
  <c r="O90" i="38"/>
  <c r="AB90" i="38"/>
  <c r="P90" i="38"/>
  <c r="AC90" i="38"/>
  <c r="BC90" i="38"/>
  <c r="DE90" i="2"/>
  <c r="C90" i="39"/>
  <c r="Q90" i="38"/>
  <c r="AD90" i="38"/>
  <c r="BD90" i="38"/>
  <c r="D90" i="39"/>
  <c r="R90" i="38"/>
  <c r="AE90" i="38"/>
  <c r="BE90" i="38"/>
  <c r="E90" i="39"/>
  <c r="S90" i="38"/>
  <c r="AF90" i="38"/>
  <c r="BF90" i="38"/>
  <c r="F90" i="39"/>
  <c r="T90" i="38"/>
  <c r="AG90" i="38"/>
  <c r="BG90" i="38"/>
  <c r="G90" i="39"/>
  <c r="U90" i="38"/>
  <c r="AH90" i="38"/>
  <c r="BH90" i="38"/>
  <c r="H90" i="39"/>
  <c r="V90" i="38"/>
  <c r="AI90" i="38"/>
  <c r="BI90" i="38"/>
  <c r="I90" i="39"/>
  <c r="W90" i="38"/>
  <c r="AJ90" i="38"/>
  <c r="BJ90" i="38"/>
  <c r="J90" i="39"/>
  <c r="X90" i="38"/>
  <c r="AK90" i="38"/>
  <c r="BK90" i="38"/>
  <c r="K90" i="39"/>
  <c r="Y90" i="38"/>
  <c r="AL90" i="38"/>
  <c r="BL90" i="38"/>
  <c r="L90" i="39"/>
  <c r="Z90" i="38"/>
  <c r="AM90" i="38"/>
  <c r="BM90" i="38"/>
  <c r="M90" i="39"/>
  <c r="AA90" i="38"/>
  <c r="AN90" i="38"/>
  <c r="BN90" i="38"/>
  <c r="N90" i="39"/>
  <c r="JB90" i="37"/>
  <c r="C90" i="37"/>
  <c r="BB90" i="38"/>
  <c r="B90" i="39"/>
  <c r="BO90" i="37"/>
  <c r="EC90" i="37"/>
  <c r="JC90" i="37"/>
  <c r="D90" i="37"/>
  <c r="BP90" i="37"/>
  <c r="ED90" i="37"/>
  <c r="JD90" i="37"/>
  <c r="E90" i="37"/>
  <c r="BQ90" i="37"/>
  <c r="EE90" i="37"/>
  <c r="JE90" i="37"/>
  <c r="F90" i="37"/>
  <c r="BR90" i="37"/>
  <c r="EF90" i="37"/>
  <c r="JF90" i="37"/>
  <c r="G90" i="37"/>
  <c r="BS90" i="37"/>
  <c r="EG90" i="37"/>
  <c r="JG90" i="37"/>
  <c r="H90" i="37"/>
  <c r="BU90" i="37"/>
  <c r="BT90" i="37"/>
  <c r="EH90" i="37"/>
  <c r="JH90" i="37"/>
  <c r="I90" i="37"/>
  <c r="GP90" i="37"/>
  <c r="GV90" i="37"/>
  <c r="JI90" i="37"/>
  <c r="J90" i="37"/>
  <c r="BV90" i="37"/>
  <c r="EJ90" i="37"/>
  <c r="GQ90" i="37"/>
  <c r="GW90" i="37"/>
  <c r="JJ90" i="37"/>
  <c r="K90" i="37"/>
  <c r="BW90" i="37"/>
  <c r="EK90" i="37"/>
  <c r="GR90" i="37"/>
  <c r="GX90" i="37"/>
  <c r="JK90" i="37"/>
  <c r="L90" i="37"/>
  <c r="BX90" i="37"/>
  <c r="EL90" i="37"/>
  <c r="GS90" i="37"/>
  <c r="GY90" i="37"/>
  <c r="JL90" i="37"/>
  <c r="M90" i="37"/>
  <c r="BY90" i="37"/>
  <c r="EM90" i="37"/>
  <c r="GT90" i="37"/>
  <c r="GZ90" i="37"/>
  <c r="JM90" i="37"/>
  <c r="N90" i="37"/>
  <c r="CA90" i="37"/>
  <c r="BZ90" i="37"/>
  <c r="EN90" i="37"/>
  <c r="GU90" i="37"/>
  <c r="HA90" i="37"/>
  <c r="JN90" i="37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BP91" i="2"/>
  <c r="O90" i="37"/>
  <c r="BQ90" i="2"/>
  <c r="DC90" i="2"/>
  <c r="DD90" i="2"/>
  <c r="P90" i="39"/>
  <c r="Q90" i="39"/>
  <c r="R90" i="39"/>
  <c r="S90" i="39"/>
  <c r="T90" i="39"/>
  <c r="U90" i="39"/>
  <c r="V90" i="39"/>
  <c r="W90" i="39"/>
  <c r="X90" i="39"/>
  <c r="Y90" i="39"/>
  <c r="Z90" i="39"/>
  <c r="AA90" i="39"/>
  <c r="JO90" i="37"/>
  <c r="P90" i="37"/>
  <c r="O90" i="39"/>
  <c r="CB90" i="37"/>
  <c r="EP90" i="37"/>
  <c r="JP90" i="37"/>
  <c r="Q90" i="37"/>
  <c r="CC90" i="37"/>
  <c r="EQ90" i="37"/>
  <c r="JQ90" i="37"/>
  <c r="R90" i="37"/>
  <c r="CD90" i="37"/>
  <c r="ER90" i="37"/>
  <c r="JR90" i="37"/>
  <c r="S90" i="37"/>
  <c r="CE90" i="37"/>
  <c r="ES90" i="37"/>
  <c r="JS90" i="37"/>
  <c r="T90" i="37"/>
  <c r="CF90" i="37"/>
  <c r="ET90" i="37"/>
  <c r="JT90" i="37"/>
  <c r="U90" i="37"/>
  <c r="CH90" i="37"/>
  <c r="CG90" i="37"/>
  <c r="EU90" i="37"/>
  <c r="JU90" i="37"/>
  <c r="V90" i="37"/>
  <c r="HC90" i="37"/>
  <c r="HI90" i="37"/>
  <c r="JV90" i="37"/>
  <c r="W90" i="37"/>
  <c r="CI90" i="37"/>
  <c r="EW90" i="37"/>
  <c r="HD90" i="37"/>
  <c r="HJ90" i="37"/>
  <c r="JW90" i="37"/>
  <c r="X90" i="37"/>
  <c r="CJ90" i="37"/>
  <c r="EX90" i="37"/>
  <c r="HE90" i="37"/>
  <c r="HK90" i="37"/>
  <c r="JX90" i="37"/>
  <c r="Y90" i="37"/>
  <c r="CK90" i="37"/>
  <c r="EY90" i="37"/>
  <c r="HF90" i="37"/>
  <c r="HL90" i="37"/>
  <c r="JY90" i="37"/>
  <c r="Z90" i="37"/>
  <c r="CL90" i="37"/>
  <c r="EZ90" i="37"/>
  <c r="HG90" i="37"/>
  <c r="HM90" i="37"/>
  <c r="JZ90" i="37"/>
  <c r="AA90" i="37"/>
  <c r="CN90" i="37"/>
  <c r="CM90" i="37"/>
  <c r="FA90" i="37"/>
  <c r="HH90" i="37"/>
  <c r="HN90" i="37"/>
  <c r="KA90" i="37"/>
  <c r="AO90" i="37"/>
  <c r="AP90" i="38"/>
  <c r="AP90" i="39"/>
  <c r="AQ90" i="38"/>
  <c r="AQ90" i="39"/>
  <c r="AR90" i="38"/>
  <c r="AR90" i="39"/>
  <c r="AS90" i="38"/>
  <c r="AS90" i="39"/>
  <c r="AT90" i="38"/>
  <c r="AT90" i="39"/>
  <c r="AU90" i="38"/>
  <c r="AU90" i="39"/>
  <c r="AV90" i="38"/>
  <c r="AV90" i="39"/>
  <c r="AW90" i="38"/>
  <c r="AW90" i="39"/>
  <c r="AX90" i="38"/>
  <c r="AX90" i="39"/>
  <c r="AY90" i="38"/>
  <c r="AY90" i="39"/>
  <c r="AZ90" i="38"/>
  <c r="AZ90" i="39"/>
  <c r="BA90" i="38"/>
  <c r="BA90" i="39"/>
  <c r="AP90" i="37"/>
  <c r="AO90" i="38"/>
  <c r="AO90" i="39"/>
  <c r="DB90" i="37"/>
  <c r="FP90" i="37"/>
  <c r="AQ90" i="37"/>
  <c r="DC90" i="37"/>
  <c r="FQ90" i="37"/>
  <c r="AR90" i="37"/>
  <c r="DD90" i="37"/>
  <c r="FR90" i="37"/>
  <c r="AS90" i="37"/>
  <c r="DE90" i="37"/>
  <c r="FS90" i="37"/>
  <c r="AT90" i="37"/>
  <c r="DF90" i="37"/>
  <c r="FT90" i="37"/>
  <c r="AU90" i="37"/>
  <c r="DH90" i="37"/>
  <c r="DG90" i="37"/>
  <c r="FU90" i="37"/>
  <c r="AV90" i="37"/>
  <c r="IC90" i="37"/>
  <c r="II90" i="37"/>
  <c r="AW90" i="37"/>
  <c r="DI90" i="37"/>
  <c r="FW90" i="37"/>
  <c r="ID90" i="37"/>
  <c r="IJ90" i="37"/>
  <c r="AX90" i="37"/>
  <c r="DJ90" i="37"/>
  <c r="FX90" i="37"/>
  <c r="IE90" i="37"/>
  <c r="IK90" i="37"/>
  <c r="AY90" i="37"/>
  <c r="DK90" i="37"/>
  <c r="FY90" i="37"/>
  <c r="IF90" i="37"/>
  <c r="IL90" i="37"/>
  <c r="AZ90" i="37"/>
  <c r="DL90" i="37"/>
  <c r="FZ90" i="37"/>
  <c r="IG90" i="37"/>
  <c r="IM90" i="37"/>
  <c r="BA90" i="37"/>
  <c r="DN90" i="37"/>
  <c r="DM90" i="37"/>
  <c r="GA90" i="37"/>
  <c r="IH90" i="37"/>
  <c r="IN90" i="37"/>
  <c r="BB90" i="37"/>
  <c r="BC90" i="39"/>
  <c r="BD90" i="39"/>
  <c r="BE90" i="39"/>
  <c r="BF90" i="39"/>
  <c r="BG90" i="39"/>
  <c r="BH90" i="39"/>
  <c r="BI90" i="39"/>
  <c r="BJ90" i="39"/>
  <c r="BK90" i="39"/>
  <c r="BL90" i="39"/>
  <c r="BM90" i="39"/>
  <c r="BN90" i="39"/>
  <c r="LB90" i="37"/>
  <c r="BC90" i="37"/>
  <c r="BB90" i="39"/>
  <c r="DO90" i="37"/>
  <c r="GC90" i="37"/>
  <c r="LC90" i="37"/>
  <c r="BD90" i="37"/>
  <c r="DP90" i="37"/>
  <c r="GD90" i="37"/>
  <c r="LD90" i="37"/>
  <c r="BE90" i="37"/>
  <c r="DQ90" i="37"/>
  <c r="GE90" i="37"/>
  <c r="LE90" i="37"/>
  <c r="BF90" i="37"/>
  <c r="DR90" i="37"/>
  <c r="GF90" i="37"/>
  <c r="LF90" i="37"/>
  <c r="BG90" i="37"/>
  <c r="DS90" i="37"/>
  <c r="GG90" i="37"/>
  <c r="LG90" i="37"/>
  <c r="BH90" i="37"/>
  <c r="DU90" i="37"/>
  <c r="DT90" i="37"/>
  <c r="GH90" i="37"/>
  <c r="LH90" i="37"/>
  <c r="BI90" i="37"/>
  <c r="IP90" i="37"/>
  <c r="IV90" i="37"/>
  <c r="LI90" i="37"/>
  <c r="BJ90" i="37"/>
  <c r="DV90" i="37"/>
  <c r="GJ90" i="37"/>
  <c r="IQ90" i="37"/>
  <c r="IW90" i="37"/>
  <c r="LJ90" i="37"/>
  <c r="BK90" i="37"/>
  <c r="DW90" i="37"/>
  <c r="GK90" i="37"/>
  <c r="IR90" i="37"/>
  <c r="IX90" i="37"/>
  <c r="LK90" i="37"/>
  <c r="BL90" i="37"/>
  <c r="DX90" i="37"/>
  <c r="GL90" i="37"/>
  <c r="IS90" i="37"/>
  <c r="IY90" i="37"/>
  <c r="LL90" i="37"/>
  <c r="BM90" i="37"/>
  <c r="DY90" i="37"/>
  <c r="GM90" i="37"/>
  <c r="IT90" i="37"/>
  <c r="IZ90" i="37"/>
  <c r="LM90" i="37"/>
  <c r="BN90" i="37"/>
  <c r="EA90" i="37"/>
  <c r="DZ90" i="37"/>
  <c r="GN90" i="37"/>
  <c r="IU90" i="37"/>
  <c r="JA90" i="37"/>
  <c r="LN90" i="37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AB91" i="37"/>
  <c r="C91" i="38"/>
  <c r="AC91" i="39"/>
  <c r="D91" i="38"/>
  <c r="AD91" i="39"/>
  <c r="E91" i="38"/>
  <c r="AE91" i="39"/>
  <c r="F91" i="38"/>
  <c r="AF91" i="39"/>
  <c r="G91" i="38"/>
  <c r="AG91" i="39"/>
  <c r="H91" i="38"/>
  <c r="AH91" i="39"/>
  <c r="I91" i="38"/>
  <c r="AI91" i="39"/>
  <c r="J91" i="38"/>
  <c r="AJ91" i="39"/>
  <c r="K91" i="38"/>
  <c r="AK91" i="39"/>
  <c r="L91" i="38"/>
  <c r="AL91" i="39"/>
  <c r="M91" i="38"/>
  <c r="AM91" i="39"/>
  <c r="N91" i="38"/>
  <c r="AN91" i="39"/>
  <c r="KB91" i="37"/>
  <c r="AC91" i="37"/>
  <c r="B91" i="38"/>
  <c r="AB91" i="39"/>
  <c r="CO91" i="37"/>
  <c r="FC91" i="37"/>
  <c r="KC91" i="37"/>
  <c r="AD91" i="37"/>
  <c r="CP91" i="37"/>
  <c r="FD91" i="37"/>
  <c r="KD91" i="37"/>
  <c r="AE91" i="37"/>
  <c r="CQ91" i="37"/>
  <c r="FE91" i="37"/>
  <c r="KE91" i="37"/>
  <c r="AF91" i="37"/>
  <c r="CR91" i="37"/>
  <c r="FF91" i="37"/>
  <c r="KF91" i="37"/>
  <c r="AG91" i="37"/>
  <c r="CS91" i="37"/>
  <c r="FG91" i="37"/>
  <c r="KG91" i="37"/>
  <c r="AH91" i="37"/>
  <c r="CU91" i="37"/>
  <c r="CT91" i="37"/>
  <c r="FH91" i="37"/>
  <c r="KH91" i="37"/>
  <c r="AI91" i="37"/>
  <c r="HP91" i="37"/>
  <c r="HV91" i="37"/>
  <c r="KI91" i="37"/>
  <c r="AJ91" i="37"/>
  <c r="CV91" i="37"/>
  <c r="FJ91" i="37"/>
  <c r="HQ91" i="37"/>
  <c r="HW91" i="37"/>
  <c r="KJ91" i="37"/>
  <c r="AK91" i="37"/>
  <c r="CW91" i="37"/>
  <c r="FK91" i="37"/>
  <c r="HR91" i="37"/>
  <c r="HX91" i="37"/>
  <c r="KK91" i="37"/>
  <c r="AL91" i="37"/>
  <c r="CX91" i="37"/>
  <c r="FL91" i="37"/>
  <c r="HS91" i="37"/>
  <c r="HY91" i="37"/>
  <c r="KL91" i="37"/>
  <c r="AM91" i="37"/>
  <c r="CY91" i="37"/>
  <c r="FM91" i="37"/>
  <c r="HT91" i="37"/>
  <c r="HZ91" i="37"/>
  <c r="KM91" i="37"/>
  <c r="AN91" i="37"/>
  <c r="DA91" i="37"/>
  <c r="CZ91" i="37"/>
  <c r="FN91" i="37"/>
  <c r="HU91" i="37"/>
  <c r="IA91" i="37"/>
  <c r="KN91" i="37"/>
  <c r="B91" i="37"/>
  <c r="O91" i="38"/>
  <c r="AB91" i="38"/>
  <c r="P91" i="38"/>
  <c r="AC91" i="38"/>
  <c r="BC91" i="38"/>
  <c r="DE91" i="2"/>
  <c r="C91" i="39"/>
  <c r="Q91" i="38"/>
  <c r="AD91" i="38"/>
  <c r="BD91" i="38"/>
  <c r="D91" i="39"/>
  <c r="R91" i="38"/>
  <c r="AE91" i="38"/>
  <c r="BE91" i="38"/>
  <c r="E91" i="39"/>
  <c r="S91" i="38"/>
  <c r="AF91" i="38"/>
  <c r="BF91" i="38"/>
  <c r="F91" i="39"/>
  <c r="T91" i="38"/>
  <c r="AG91" i="38"/>
  <c r="BG91" i="38"/>
  <c r="G91" i="39"/>
  <c r="U91" i="38"/>
  <c r="AH91" i="38"/>
  <c r="BH91" i="38"/>
  <c r="H91" i="39"/>
  <c r="V91" i="38"/>
  <c r="AI91" i="38"/>
  <c r="BI91" i="38"/>
  <c r="I91" i="39"/>
  <c r="W91" i="38"/>
  <c r="AJ91" i="38"/>
  <c r="BJ91" i="38"/>
  <c r="J91" i="39"/>
  <c r="X91" i="38"/>
  <c r="AK91" i="38"/>
  <c r="BK91" i="38"/>
  <c r="K91" i="39"/>
  <c r="Y91" i="38"/>
  <c r="AL91" i="38"/>
  <c r="BL91" i="38"/>
  <c r="L91" i="39"/>
  <c r="Z91" i="38"/>
  <c r="AM91" i="38"/>
  <c r="BM91" i="38"/>
  <c r="M91" i="39"/>
  <c r="AA91" i="38"/>
  <c r="AN91" i="38"/>
  <c r="BN91" i="38"/>
  <c r="N91" i="39"/>
  <c r="JB91" i="37"/>
  <c r="C91" i="37"/>
  <c r="BB91" i="38"/>
  <c r="B91" i="39"/>
  <c r="BO91" i="37"/>
  <c r="EC91" i="37"/>
  <c r="JC91" i="37"/>
  <c r="D91" i="37"/>
  <c r="BP91" i="37"/>
  <c r="ED91" i="37"/>
  <c r="JD91" i="37"/>
  <c r="E91" i="37"/>
  <c r="BQ91" i="37"/>
  <c r="EE91" i="37"/>
  <c r="JE91" i="37"/>
  <c r="F91" i="37"/>
  <c r="BR91" i="37"/>
  <c r="EF91" i="37"/>
  <c r="JF91" i="37"/>
  <c r="G91" i="37"/>
  <c r="BS91" i="37"/>
  <c r="EG91" i="37"/>
  <c r="JG91" i="37"/>
  <c r="H91" i="37"/>
  <c r="BU91" i="37"/>
  <c r="BT91" i="37"/>
  <c r="EH91" i="37"/>
  <c r="JH91" i="37"/>
  <c r="I91" i="37"/>
  <c r="GP91" i="37"/>
  <c r="GV91" i="37"/>
  <c r="JI91" i="37"/>
  <c r="J91" i="37"/>
  <c r="BV91" i="37"/>
  <c r="EJ91" i="37"/>
  <c r="GQ91" i="37"/>
  <c r="GW91" i="37"/>
  <c r="JJ91" i="37"/>
  <c r="K91" i="37"/>
  <c r="BW91" i="37"/>
  <c r="EK91" i="37"/>
  <c r="GR91" i="37"/>
  <c r="GX91" i="37"/>
  <c r="JK91" i="37"/>
  <c r="L91" i="37"/>
  <c r="BX91" i="37"/>
  <c r="EL91" i="37"/>
  <c r="GS91" i="37"/>
  <c r="GY91" i="37"/>
  <c r="JL91" i="37"/>
  <c r="M91" i="37"/>
  <c r="BY91" i="37"/>
  <c r="EM91" i="37"/>
  <c r="GT91" i="37"/>
  <c r="GZ91" i="37"/>
  <c r="JM91" i="37"/>
  <c r="N91" i="37"/>
  <c r="CA91" i="37"/>
  <c r="BZ91" i="37"/>
  <c r="EN91" i="37"/>
  <c r="GU91" i="37"/>
  <c r="HA91" i="37"/>
  <c r="JN91" i="37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BP92" i="2"/>
  <c r="O91" i="37"/>
  <c r="BQ91" i="2"/>
  <c r="DC91" i="2"/>
  <c r="DD91" i="2"/>
  <c r="P91" i="39"/>
  <c r="Q91" i="39"/>
  <c r="R91" i="39"/>
  <c r="S91" i="39"/>
  <c r="T91" i="39"/>
  <c r="U91" i="39"/>
  <c r="V91" i="39"/>
  <c r="W91" i="39"/>
  <c r="X91" i="39"/>
  <c r="Y91" i="39"/>
  <c r="Z91" i="39"/>
  <c r="AA91" i="39"/>
  <c r="JO91" i="37"/>
  <c r="P91" i="37"/>
  <c r="O91" i="39"/>
  <c r="CB91" i="37"/>
  <c r="EP91" i="37"/>
  <c r="JP91" i="37"/>
  <c r="Q91" i="37"/>
  <c r="CC91" i="37"/>
  <c r="EQ91" i="37"/>
  <c r="JQ91" i="37"/>
  <c r="R91" i="37"/>
  <c r="CD91" i="37"/>
  <c r="ER91" i="37"/>
  <c r="JR91" i="37"/>
  <c r="S91" i="37"/>
  <c r="CE91" i="37"/>
  <c r="ES91" i="37"/>
  <c r="JS91" i="37"/>
  <c r="T91" i="37"/>
  <c r="CF91" i="37"/>
  <c r="ET91" i="37"/>
  <c r="JT91" i="37"/>
  <c r="U91" i="37"/>
  <c r="CH91" i="37"/>
  <c r="CG91" i="37"/>
  <c r="EU91" i="37"/>
  <c r="JU91" i="37"/>
  <c r="V91" i="37"/>
  <c r="HC91" i="37"/>
  <c r="HI91" i="37"/>
  <c r="JV91" i="37"/>
  <c r="W91" i="37"/>
  <c r="CI91" i="37"/>
  <c r="EW91" i="37"/>
  <c r="HD91" i="37"/>
  <c r="HJ91" i="37"/>
  <c r="JW91" i="37"/>
  <c r="X91" i="37"/>
  <c r="CJ91" i="37"/>
  <c r="EX91" i="37"/>
  <c r="HE91" i="37"/>
  <c r="HK91" i="37"/>
  <c r="JX91" i="37"/>
  <c r="Y91" i="37"/>
  <c r="CK91" i="37"/>
  <c r="EY91" i="37"/>
  <c r="HF91" i="37"/>
  <c r="HL91" i="37"/>
  <c r="JY91" i="37"/>
  <c r="Z91" i="37"/>
  <c r="CL91" i="37"/>
  <c r="EZ91" i="37"/>
  <c r="HG91" i="37"/>
  <c r="HM91" i="37"/>
  <c r="JZ91" i="37"/>
  <c r="AA91" i="37"/>
  <c r="CN91" i="37"/>
  <c r="CM91" i="37"/>
  <c r="FA91" i="37"/>
  <c r="HH91" i="37"/>
  <c r="HN91" i="37"/>
  <c r="KA91" i="37"/>
  <c r="AO91" i="37"/>
  <c r="AP91" i="38"/>
  <c r="AP91" i="39"/>
  <c r="AQ91" i="38"/>
  <c r="AQ91" i="39"/>
  <c r="AR91" i="38"/>
  <c r="AR91" i="39"/>
  <c r="AS91" i="38"/>
  <c r="AS91" i="39"/>
  <c r="AT91" i="38"/>
  <c r="AT91" i="39"/>
  <c r="AU91" i="38"/>
  <c r="AU91" i="39"/>
  <c r="AV91" i="38"/>
  <c r="AV91" i="39"/>
  <c r="AW91" i="38"/>
  <c r="AW91" i="39"/>
  <c r="AX91" i="38"/>
  <c r="AX91" i="39"/>
  <c r="AY91" i="38"/>
  <c r="AY91" i="39"/>
  <c r="AZ91" i="38"/>
  <c r="AZ91" i="39"/>
  <c r="BA91" i="38"/>
  <c r="BA91" i="39"/>
  <c r="AP91" i="37"/>
  <c r="AO91" i="38"/>
  <c r="AO91" i="39"/>
  <c r="DB91" i="37"/>
  <c r="FP91" i="37"/>
  <c r="AQ91" i="37"/>
  <c r="DC91" i="37"/>
  <c r="FQ91" i="37"/>
  <c r="AR91" i="37"/>
  <c r="DD91" i="37"/>
  <c r="FR91" i="37"/>
  <c r="AS91" i="37"/>
  <c r="DE91" i="37"/>
  <c r="FS91" i="37"/>
  <c r="AT91" i="37"/>
  <c r="DF91" i="37"/>
  <c r="FT91" i="37"/>
  <c r="AU91" i="37"/>
  <c r="DH91" i="37"/>
  <c r="DG91" i="37"/>
  <c r="FU91" i="37"/>
  <c r="AV91" i="37"/>
  <c r="IC91" i="37"/>
  <c r="II91" i="37"/>
  <c r="AW91" i="37"/>
  <c r="DI91" i="37"/>
  <c r="FW91" i="37"/>
  <c r="ID91" i="37"/>
  <c r="IJ91" i="37"/>
  <c r="AX91" i="37"/>
  <c r="DJ91" i="37"/>
  <c r="FX91" i="37"/>
  <c r="IE91" i="37"/>
  <c r="IK91" i="37"/>
  <c r="AY91" i="37"/>
  <c r="DK91" i="37"/>
  <c r="FY91" i="37"/>
  <c r="IF91" i="37"/>
  <c r="IL91" i="37"/>
  <c r="AZ91" i="37"/>
  <c r="DL91" i="37"/>
  <c r="FZ91" i="37"/>
  <c r="IG91" i="37"/>
  <c r="IM91" i="37"/>
  <c r="BA91" i="37"/>
  <c r="DN91" i="37"/>
  <c r="DM91" i="37"/>
  <c r="GA91" i="37"/>
  <c r="IH91" i="37"/>
  <c r="IN91" i="37"/>
  <c r="BB91" i="37"/>
  <c r="BC91" i="39"/>
  <c r="BD91" i="39"/>
  <c r="BE91" i="39"/>
  <c r="BF91" i="39"/>
  <c r="BG91" i="39"/>
  <c r="BH91" i="39"/>
  <c r="BI91" i="39"/>
  <c r="BJ91" i="39"/>
  <c r="BK91" i="39"/>
  <c r="BL91" i="39"/>
  <c r="BM91" i="39"/>
  <c r="BN91" i="39"/>
  <c r="LB91" i="37"/>
  <c r="BC91" i="37"/>
  <c r="BB91" i="39"/>
  <c r="DO91" i="37"/>
  <c r="GC91" i="37"/>
  <c r="LC91" i="37"/>
  <c r="BD91" i="37"/>
  <c r="DP91" i="37"/>
  <c r="GD91" i="37"/>
  <c r="LD91" i="37"/>
  <c r="BE91" i="37"/>
  <c r="DQ91" i="37"/>
  <c r="GE91" i="37"/>
  <c r="LE91" i="37"/>
  <c r="BF91" i="37"/>
  <c r="DR91" i="37"/>
  <c r="GF91" i="37"/>
  <c r="LF91" i="37"/>
  <c r="BG91" i="37"/>
  <c r="DS91" i="37"/>
  <c r="GG91" i="37"/>
  <c r="LG91" i="37"/>
  <c r="BH91" i="37"/>
  <c r="DU91" i="37"/>
  <c r="DT91" i="37"/>
  <c r="GH91" i="37"/>
  <c r="LH91" i="37"/>
  <c r="BI91" i="37"/>
  <c r="IP91" i="37"/>
  <c r="IV91" i="37"/>
  <c r="LI91" i="37"/>
  <c r="BJ91" i="37"/>
  <c r="DV91" i="37"/>
  <c r="GJ91" i="37"/>
  <c r="IQ91" i="37"/>
  <c r="IW91" i="37"/>
  <c r="LJ91" i="37"/>
  <c r="BK91" i="37"/>
  <c r="DW91" i="37"/>
  <c r="GK91" i="37"/>
  <c r="IR91" i="37"/>
  <c r="IX91" i="37"/>
  <c r="LK91" i="37"/>
  <c r="BL91" i="37"/>
  <c r="DX91" i="37"/>
  <c r="GL91" i="37"/>
  <c r="IS91" i="37"/>
  <c r="IY91" i="37"/>
  <c r="LL91" i="37"/>
  <c r="BM91" i="37"/>
  <c r="DY91" i="37"/>
  <c r="GM91" i="37"/>
  <c r="IT91" i="37"/>
  <c r="IZ91" i="37"/>
  <c r="LM91" i="37"/>
  <c r="BN91" i="37"/>
  <c r="EA91" i="37"/>
  <c r="DZ91" i="37"/>
  <c r="GN91" i="37"/>
  <c r="IU91" i="37"/>
  <c r="JA91" i="37"/>
  <c r="LN91" i="37"/>
  <c r="AB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AB92" i="37"/>
  <c r="C92" i="38"/>
  <c r="AC92" i="39"/>
  <c r="D92" i="38"/>
  <c r="AD92" i="39"/>
  <c r="E92" i="38"/>
  <c r="AE92" i="39"/>
  <c r="F92" i="38"/>
  <c r="AF92" i="39"/>
  <c r="G92" i="38"/>
  <c r="AG92" i="39"/>
  <c r="H92" i="38"/>
  <c r="AH92" i="39"/>
  <c r="I92" i="38"/>
  <c r="AI92" i="39"/>
  <c r="J92" i="38"/>
  <c r="AJ92" i="39"/>
  <c r="K92" i="38"/>
  <c r="AK92" i="39"/>
  <c r="L92" i="38"/>
  <c r="AL92" i="39"/>
  <c r="M92" i="38"/>
  <c r="AM92" i="39"/>
  <c r="N92" i="38"/>
  <c r="AN92" i="39"/>
  <c r="KB92" i="37"/>
  <c r="AC92" i="37"/>
  <c r="B92" i="38"/>
  <c r="AB92" i="39"/>
  <c r="CO92" i="37"/>
  <c r="FC92" i="37"/>
  <c r="KC92" i="37"/>
  <c r="AD92" i="37"/>
  <c r="CP92" i="37"/>
  <c r="FD92" i="37"/>
  <c r="KD92" i="37"/>
  <c r="AE92" i="37"/>
  <c r="CQ92" i="37"/>
  <c r="FE92" i="37"/>
  <c r="KE92" i="37"/>
  <c r="AF92" i="37"/>
  <c r="CR92" i="37"/>
  <c r="FF92" i="37"/>
  <c r="KF92" i="37"/>
  <c r="AG92" i="37"/>
  <c r="CS92" i="37"/>
  <c r="FG92" i="37"/>
  <c r="KG92" i="37"/>
  <c r="AH92" i="37"/>
  <c r="CU92" i="37"/>
  <c r="CT92" i="37"/>
  <c r="FH92" i="37"/>
  <c r="KH92" i="37"/>
  <c r="AI92" i="37"/>
  <c r="HP92" i="37"/>
  <c r="HV92" i="37"/>
  <c r="KI92" i="37"/>
  <c r="AJ92" i="37"/>
  <c r="CV92" i="37"/>
  <c r="FJ92" i="37"/>
  <c r="HQ92" i="37"/>
  <c r="HW92" i="37"/>
  <c r="KJ92" i="37"/>
  <c r="AK92" i="37"/>
  <c r="CW92" i="37"/>
  <c r="FK92" i="37"/>
  <c r="HR92" i="37"/>
  <c r="HX92" i="37"/>
  <c r="KK92" i="37"/>
  <c r="AL92" i="37"/>
  <c r="CX92" i="37"/>
  <c r="FL92" i="37"/>
  <c r="HS92" i="37"/>
  <c r="HY92" i="37"/>
  <c r="KL92" i="37"/>
  <c r="AM92" i="37"/>
  <c r="CY92" i="37"/>
  <c r="FM92" i="37"/>
  <c r="HT92" i="37"/>
  <c r="HZ92" i="37"/>
  <c r="KM92" i="37"/>
  <c r="AN92" i="37"/>
  <c r="DA92" i="37"/>
  <c r="CZ92" i="37"/>
  <c r="FN92" i="37"/>
  <c r="HU92" i="37"/>
  <c r="IA92" i="37"/>
  <c r="KN92" i="37"/>
  <c r="B92" i="37"/>
  <c r="O92" i="38"/>
  <c r="AB92" i="38"/>
  <c r="P92" i="38"/>
  <c r="AC92" i="38"/>
  <c r="BC92" i="38"/>
  <c r="DE92" i="2"/>
  <c r="C92" i="39"/>
  <c r="Q92" i="38"/>
  <c r="AD92" i="38"/>
  <c r="BD92" i="38"/>
  <c r="D92" i="39"/>
  <c r="R92" i="38"/>
  <c r="AE92" i="38"/>
  <c r="BE92" i="38"/>
  <c r="E92" i="39"/>
  <c r="S92" i="38"/>
  <c r="AF92" i="38"/>
  <c r="BF92" i="38"/>
  <c r="F92" i="39"/>
  <c r="T92" i="38"/>
  <c r="AG92" i="38"/>
  <c r="BG92" i="38"/>
  <c r="G92" i="39"/>
  <c r="U92" i="38"/>
  <c r="AH92" i="38"/>
  <c r="BH92" i="38"/>
  <c r="H92" i="39"/>
  <c r="V92" i="38"/>
  <c r="AI92" i="38"/>
  <c r="BI92" i="38"/>
  <c r="I92" i="39"/>
  <c r="W92" i="38"/>
  <c r="AJ92" i="38"/>
  <c r="BJ92" i="38"/>
  <c r="J92" i="39"/>
  <c r="X92" i="38"/>
  <c r="AK92" i="38"/>
  <c r="BK92" i="38"/>
  <c r="K92" i="39"/>
  <c r="Y92" i="38"/>
  <c r="AL92" i="38"/>
  <c r="BL92" i="38"/>
  <c r="L92" i="39"/>
  <c r="Z92" i="38"/>
  <c r="AM92" i="38"/>
  <c r="BM92" i="38"/>
  <c r="M92" i="39"/>
  <c r="AA92" i="38"/>
  <c r="AN92" i="38"/>
  <c r="BN92" i="38"/>
  <c r="N92" i="39"/>
  <c r="JB92" i="37"/>
  <c r="C92" i="37"/>
  <c r="BB92" i="38"/>
  <c r="B92" i="39"/>
  <c r="BO92" i="37"/>
  <c r="EC92" i="37"/>
  <c r="JC92" i="37"/>
  <c r="D92" i="37"/>
  <c r="BP92" i="37"/>
  <c r="ED92" i="37"/>
  <c r="JD92" i="37"/>
  <c r="E92" i="37"/>
  <c r="BQ92" i="37"/>
  <c r="EE92" i="37"/>
  <c r="JE92" i="37"/>
  <c r="F92" i="37"/>
  <c r="BR92" i="37"/>
  <c r="EF92" i="37"/>
  <c r="JF92" i="37"/>
  <c r="G92" i="37"/>
  <c r="BS92" i="37"/>
  <c r="EG92" i="37"/>
  <c r="JG92" i="37"/>
  <c r="H92" i="37"/>
  <c r="BU92" i="37"/>
  <c r="BT92" i="37"/>
  <c r="EH92" i="37"/>
  <c r="JH92" i="37"/>
  <c r="I92" i="37"/>
  <c r="GP92" i="37"/>
  <c r="GV92" i="37"/>
  <c r="JI92" i="37"/>
  <c r="J92" i="37"/>
  <c r="BV92" i="37"/>
  <c r="EJ92" i="37"/>
  <c r="GQ92" i="37"/>
  <c r="GW92" i="37"/>
  <c r="JJ92" i="37"/>
  <c r="K92" i="37"/>
  <c r="BW92" i="37"/>
  <c r="EK92" i="37"/>
  <c r="GR92" i="37"/>
  <c r="GX92" i="37"/>
  <c r="JK92" i="37"/>
  <c r="L92" i="37"/>
  <c r="BX92" i="37"/>
  <c r="EL92" i="37"/>
  <c r="GS92" i="37"/>
  <c r="GY92" i="37"/>
  <c r="JL92" i="37"/>
  <c r="M92" i="37"/>
  <c r="BY92" i="37"/>
  <c r="EM92" i="37"/>
  <c r="GT92" i="37"/>
  <c r="GZ92" i="37"/>
  <c r="JM92" i="37"/>
  <c r="N92" i="37"/>
  <c r="CA92" i="37"/>
  <c r="BZ92" i="37"/>
  <c r="EN92" i="37"/>
  <c r="GU92" i="37"/>
  <c r="HA92" i="37"/>
  <c r="JN92" i="37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BP93" i="2"/>
  <c r="O92" i="37"/>
  <c r="BQ92" i="2"/>
  <c r="DC92" i="2"/>
  <c r="DD92" i="2"/>
  <c r="P92" i="39"/>
  <c r="Q92" i="39"/>
  <c r="R92" i="39"/>
  <c r="S92" i="39"/>
  <c r="T92" i="39"/>
  <c r="U92" i="39"/>
  <c r="V92" i="39"/>
  <c r="W92" i="39"/>
  <c r="X92" i="39"/>
  <c r="Y92" i="39"/>
  <c r="Z92" i="39"/>
  <c r="AA92" i="39"/>
  <c r="JO92" i="37"/>
  <c r="P92" i="37"/>
  <c r="O92" i="39"/>
  <c r="CB92" i="37"/>
  <c r="EP92" i="37"/>
  <c r="JP92" i="37"/>
  <c r="Q92" i="37"/>
  <c r="CC92" i="37"/>
  <c r="EQ92" i="37"/>
  <c r="JQ92" i="37"/>
  <c r="R92" i="37"/>
  <c r="CD92" i="37"/>
  <c r="ER92" i="37"/>
  <c r="JR92" i="37"/>
  <c r="S92" i="37"/>
  <c r="CE92" i="37"/>
  <c r="ES92" i="37"/>
  <c r="JS92" i="37"/>
  <c r="T92" i="37"/>
  <c r="CF92" i="37"/>
  <c r="ET92" i="37"/>
  <c r="JT92" i="37"/>
  <c r="U92" i="37"/>
  <c r="CH92" i="37"/>
  <c r="CG92" i="37"/>
  <c r="EU92" i="37"/>
  <c r="JU92" i="37"/>
  <c r="V92" i="37"/>
  <c r="HC92" i="37"/>
  <c r="HI92" i="37"/>
  <c r="JV92" i="37"/>
  <c r="W92" i="37"/>
  <c r="CI92" i="37"/>
  <c r="EW92" i="37"/>
  <c r="HD92" i="37"/>
  <c r="HJ92" i="37"/>
  <c r="JW92" i="37"/>
  <c r="X92" i="37"/>
  <c r="CJ92" i="37"/>
  <c r="EX92" i="37"/>
  <c r="HE92" i="37"/>
  <c r="HK92" i="37"/>
  <c r="JX92" i="37"/>
  <c r="Y92" i="37"/>
  <c r="CK92" i="37"/>
  <c r="EY92" i="37"/>
  <c r="HF92" i="37"/>
  <c r="HL92" i="37"/>
  <c r="JY92" i="37"/>
  <c r="Z92" i="37"/>
  <c r="CL92" i="37"/>
  <c r="EZ92" i="37"/>
  <c r="HG92" i="37"/>
  <c r="HM92" i="37"/>
  <c r="JZ92" i="37"/>
  <c r="AA92" i="37"/>
  <c r="CN92" i="37"/>
  <c r="CM92" i="37"/>
  <c r="FA92" i="37"/>
  <c r="HH92" i="37"/>
  <c r="HN92" i="37"/>
  <c r="KA92" i="37"/>
  <c r="AO92" i="37"/>
  <c r="AP92" i="38"/>
  <c r="AP92" i="39"/>
  <c r="AQ92" i="38"/>
  <c r="AQ92" i="39"/>
  <c r="AR92" i="38"/>
  <c r="AR92" i="39"/>
  <c r="AS92" i="38"/>
  <c r="AS92" i="39"/>
  <c r="AT92" i="38"/>
  <c r="AT92" i="39"/>
  <c r="AU92" i="38"/>
  <c r="AU92" i="39"/>
  <c r="AV92" i="38"/>
  <c r="AV92" i="39"/>
  <c r="AW92" i="38"/>
  <c r="AW92" i="39"/>
  <c r="AX92" i="38"/>
  <c r="AX92" i="39"/>
  <c r="AY92" i="38"/>
  <c r="AY92" i="39"/>
  <c r="AZ92" i="38"/>
  <c r="AZ92" i="39"/>
  <c r="BA92" i="38"/>
  <c r="BA92" i="39"/>
  <c r="AP92" i="37"/>
  <c r="AO92" i="38"/>
  <c r="AO92" i="39"/>
  <c r="DB92" i="37"/>
  <c r="FP92" i="37"/>
  <c r="AQ92" i="37"/>
  <c r="DC92" i="37"/>
  <c r="FQ92" i="37"/>
  <c r="AR92" i="37"/>
  <c r="DD92" i="37"/>
  <c r="FR92" i="37"/>
  <c r="AS92" i="37"/>
  <c r="DE92" i="37"/>
  <c r="FS92" i="37"/>
  <c r="AT92" i="37"/>
  <c r="DF92" i="37"/>
  <c r="FT92" i="37"/>
  <c r="AU92" i="37"/>
  <c r="DH92" i="37"/>
  <c r="DG92" i="37"/>
  <c r="FU92" i="37"/>
  <c r="AV92" i="37"/>
  <c r="IC92" i="37"/>
  <c r="II92" i="37"/>
  <c r="AW92" i="37"/>
  <c r="DI92" i="37"/>
  <c r="FW92" i="37"/>
  <c r="ID92" i="37"/>
  <c r="IJ92" i="37"/>
  <c r="AX92" i="37"/>
  <c r="DJ92" i="37"/>
  <c r="FX92" i="37"/>
  <c r="IE92" i="37"/>
  <c r="IK92" i="37"/>
  <c r="AY92" i="37"/>
  <c r="DK92" i="37"/>
  <c r="FY92" i="37"/>
  <c r="IF92" i="37"/>
  <c r="IL92" i="37"/>
  <c r="AZ92" i="37"/>
  <c r="DL92" i="37"/>
  <c r="FZ92" i="37"/>
  <c r="IG92" i="37"/>
  <c r="IM92" i="37"/>
  <c r="BA92" i="37"/>
  <c r="DN92" i="37"/>
  <c r="DM92" i="37"/>
  <c r="GA92" i="37"/>
  <c r="IH92" i="37"/>
  <c r="IN92" i="37"/>
  <c r="BB92" i="37"/>
  <c r="BC92" i="39"/>
  <c r="BD92" i="39"/>
  <c r="BE92" i="39"/>
  <c r="BF92" i="39"/>
  <c r="BG92" i="39"/>
  <c r="BH92" i="39"/>
  <c r="BI92" i="39"/>
  <c r="BJ92" i="39"/>
  <c r="BK92" i="39"/>
  <c r="BL92" i="39"/>
  <c r="BM92" i="39"/>
  <c r="BN92" i="39"/>
  <c r="LB92" i="37"/>
  <c r="BC92" i="37"/>
  <c r="BB92" i="39"/>
  <c r="DO92" i="37"/>
  <c r="GC92" i="37"/>
  <c r="LC92" i="37"/>
  <c r="BD92" i="37"/>
  <c r="DP92" i="37"/>
  <c r="GD92" i="37"/>
  <c r="LD92" i="37"/>
  <c r="BE92" i="37"/>
  <c r="DQ92" i="37"/>
  <c r="GE92" i="37"/>
  <c r="LE92" i="37"/>
  <c r="BF92" i="37"/>
  <c r="DR92" i="37"/>
  <c r="GF92" i="37"/>
  <c r="LF92" i="37"/>
  <c r="BG92" i="37"/>
  <c r="DS92" i="37"/>
  <c r="GG92" i="37"/>
  <c r="LG92" i="37"/>
  <c r="BH92" i="37"/>
  <c r="DU92" i="37"/>
  <c r="DT92" i="37"/>
  <c r="GH92" i="37"/>
  <c r="LH92" i="37"/>
  <c r="BI92" i="37"/>
  <c r="IP92" i="37"/>
  <c r="IV92" i="37"/>
  <c r="LI92" i="37"/>
  <c r="BJ92" i="37"/>
  <c r="DV92" i="37"/>
  <c r="GJ92" i="37"/>
  <c r="IQ92" i="37"/>
  <c r="IW92" i="37"/>
  <c r="LJ92" i="37"/>
  <c r="BK92" i="37"/>
  <c r="DW92" i="37"/>
  <c r="GK92" i="37"/>
  <c r="IR92" i="37"/>
  <c r="IX92" i="37"/>
  <c r="LK92" i="37"/>
  <c r="BL92" i="37"/>
  <c r="DX92" i="37"/>
  <c r="GL92" i="37"/>
  <c r="IS92" i="37"/>
  <c r="IY92" i="37"/>
  <c r="LL92" i="37"/>
  <c r="BM92" i="37"/>
  <c r="DY92" i="37"/>
  <c r="GM92" i="37"/>
  <c r="IT92" i="37"/>
  <c r="IZ92" i="37"/>
  <c r="LM92" i="37"/>
  <c r="BN92" i="37"/>
  <c r="EA92" i="37"/>
  <c r="DZ92" i="37"/>
  <c r="GN92" i="37"/>
  <c r="IU92" i="37"/>
  <c r="JA92" i="37"/>
  <c r="LN92" i="37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AB93" i="37"/>
  <c r="C93" i="38"/>
  <c r="AC93" i="39"/>
  <c r="D93" i="38"/>
  <c r="AD93" i="39"/>
  <c r="E93" i="38"/>
  <c r="AE93" i="39"/>
  <c r="F93" i="38"/>
  <c r="AF93" i="39"/>
  <c r="G93" i="38"/>
  <c r="AG93" i="39"/>
  <c r="H93" i="38"/>
  <c r="AH93" i="39"/>
  <c r="I93" i="38"/>
  <c r="AI93" i="39"/>
  <c r="J93" i="38"/>
  <c r="AJ93" i="39"/>
  <c r="K93" i="38"/>
  <c r="AK93" i="39"/>
  <c r="L93" i="38"/>
  <c r="AL93" i="39"/>
  <c r="M93" i="38"/>
  <c r="AM93" i="39"/>
  <c r="N93" i="38"/>
  <c r="AN93" i="39"/>
  <c r="KB93" i="37"/>
  <c r="AC93" i="37"/>
  <c r="B93" i="38"/>
  <c r="AB93" i="39"/>
  <c r="CO93" i="37"/>
  <c r="FC93" i="37"/>
  <c r="KC93" i="37"/>
  <c r="AD93" i="37"/>
  <c r="CP93" i="37"/>
  <c r="FD93" i="37"/>
  <c r="KD93" i="37"/>
  <c r="AE93" i="37"/>
  <c r="CQ93" i="37"/>
  <c r="FE93" i="37"/>
  <c r="KE93" i="37"/>
  <c r="AF93" i="37"/>
  <c r="CR93" i="37"/>
  <c r="FF93" i="37"/>
  <c r="KF93" i="37"/>
  <c r="AG93" i="37"/>
  <c r="CS93" i="37"/>
  <c r="FG93" i="37"/>
  <c r="KG93" i="37"/>
  <c r="AH93" i="37"/>
  <c r="CU93" i="37"/>
  <c r="CT93" i="37"/>
  <c r="FH93" i="37"/>
  <c r="KH93" i="37"/>
  <c r="AI93" i="37"/>
  <c r="HP93" i="37"/>
  <c r="HV93" i="37"/>
  <c r="KI93" i="37"/>
  <c r="AJ93" i="37"/>
  <c r="CV93" i="37"/>
  <c r="FJ93" i="37"/>
  <c r="HQ93" i="37"/>
  <c r="HW93" i="37"/>
  <c r="KJ93" i="37"/>
  <c r="AK93" i="37"/>
  <c r="CW93" i="37"/>
  <c r="FK93" i="37"/>
  <c r="HR93" i="37"/>
  <c r="HX93" i="37"/>
  <c r="KK93" i="37"/>
  <c r="AL93" i="37"/>
  <c r="CX93" i="37"/>
  <c r="FL93" i="37"/>
  <c r="HS93" i="37"/>
  <c r="HY93" i="37"/>
  <c r="KL93" i="37"/>
  <c r="AM93" i="37"/>
  <c r="CY93" i="37"/>
  <c r="FM93" i="37"/>
  <c r="HT93" i="37"/>
  <c r="HZ93" i="37"/>
  <c r="KM93" i="37"/>
  <c r="AN93" i="37"/>
  <c r="DA93" i="37"/>
  <c r="CZ93" i="37"/>
  <c r="FN93" i="37"/>
  <c r="HU93" i="37"/>
  <c r="IA93" i="37"/>
  <c r="KN93" i="37"/>
  <c r="B93" i="37"/>
  <c r="O93" i="38"/>
  <c r="AB93" i="38"/>
  <c r="P93" i="38"/>
  <c r="AC93" i="38"/>
  <c r="BC93" i="38"/>
  <c r="DE93" i="2"/>
  <c r="C93" i="39"/>
  <c r="Q93" i="38"/>
  <c r="AD93" i="38"/>
  <c r="BD93" i="38"/>
  <c r="D93" i="39"/>
  <c r="R93" i="38"/>
  <c r="AE93" i="38"/>
  <c r="BE93" i="38"/>
  <c r="E93" i="39"/>
  <c r="S93" i="38"/>
  <c r="AF93" i="38"/>
  <c r="BF93" i="38"/>
  <c r="F93" i="39"/>
  <c r="T93" i="38"/>
  <c r="AG93" i="38"/>
  <c r="BG93" i="38"/>
  <c r="G93" i="39"/>
  <c r="U93" i="38"/>
  <c r="AH93" i="38"/>
  <c r="BH93" i="38"/>
  <c r="H93" i="39"/>
  <c r="V93" i="38"/>
  <c r="AI93" i="38"/>
  <c r="BI93" i="38"/>
  <c r="I93" i="39"/>
  <c r="W93" i="38"/>
  <c r="AJ93" i="38"/>
  <c r="BJ93" i="38"/>
  <c r="J93" i="39"/>
  <c r="X93" i="38"/>
  <c r="AK93" i="38"/>
  <c r="BK93" i="38"/>
  <c r="K93" i="39"/>
  <c r="Y93" i="38"/>
  <c r="AL93" i="38"/>
  <c r="BL93" i="38"/>
  <c r="L93" i="39"/>
  <c r="Z93" i="38"/>
  <c r="AM93" i="38"/>
  <c r="BM93" i="38"/>
  <c r="M93" i="39"/>
  <c r="AA93" i="38"/>
  <c r="AN93" i="38"/>
  <c r="BN93" i="38"/>
  <c r="N93" i="39"/>
  <c r="JB93" i="37"/>
  <c r="C93" i="37"/>
  <c r="BB93" i="38"/>
  <c r="B93" i="39"/>
  <c r="BO93" i="37"/>
  <c r="EC93" i="37"/>
  <c r="JC93" i="37"/>
  <c r="D93" i="37"/>
  <c r="BP93" i="37"/>
  <c r="ED93" i="37"/>
  <c r="JD93" i="37"/>
  <c r="E93" i="37"/>
  <c r="BQ93" i="37"/>
  <c r="EE93" i="37"/>
  <c r="JE93" i="37"/>
  <c r="F93" i="37"/>
  <c r="BR93" i="37"/>
  <c r="EF93" i="37"/>
  <c r="JF93" i="37"/>
  <c r="G93" i="37"/>
  <c r="BS93" i="37"/>
  <c r="EG93" i="37"/>
  <c r="JG93" i="37"/>
  <c r="H93" i="37"/>
  <c r="BU93" i="37"/>
  <c r="BT93" i="37"/>
  <c r="EH93" i="37"/>
  <c r="JH93" i="37"/>
  <c r="I93" i="37"/>
  <c r="GP93" i="37"/>
  <c r="GV93" i="37"/>
  <c r="JI93" i="37"/>
  <c r="J93" i="37"/>
  <c r="BV93" i="37"/>
  <c r="EJ93" i="37"/>
  <c r="GQ93" i="37"/>
  <c r="GW93" i="37"/>
  <c r="JJ93" i="37"/>
  <c r="K93" i="37"/>
  <c r="BW93" i="37"/>
  <c r="EK93" i="37"/>
  <c r="GR93" i="37"/>
  <c r="GX93" i="37"/>
  <c r="JK93" i="37"/>
  <c r="L93" i="37"/>
  <c r="BX93" i="37"/>
  <c r="EL93" i="37"/>
  <c r="GS93" i="37"/>
  <c r="GY93" i="37"/>
  <c r="JL93" i="37"/>
  <c r="M93" i="37"/>
  <c r="BY93" i="37"/>
  <c r="EM93" i="37"/>
  <c r="GT93" i="37"/>
  <c r="GZ93" i="37"/>
  <c r="JM93" i="37"/>
  <c r="N93" i="37"/>
  <c r="CA93" i="37"/>
  <c r="BZ93" i="37"/>
  <c r="EN93" i="37"/>
  <c r="GU93" i="37"/>
  <c r="HA93" i="37"/>
  <c r="JN93" i="37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BP94" i="2"/>
  <c r="O93" i="37"/>
  <c r="BQ93" i="2"/>
  <c r="DC93" i="2"/>
  <c r="DD93" i="2"/>
  <c r="P93" i="39"/>
  <c r="Q93" i="39"/>
  <c r="R93" i="39"/>
  <c r="S93" i="39"/>
  <c r="T93" i="39"/>
  <c r="U93" i="39"/>
  <c r="V93" i="39"/>
  <c r="W93" i="39"/>
  <c r="X93" i="39"/>
  <c r="Y93" i="39"/>
  <c r="Z93" i="39"/>
  <c r="AA93" i="39"/>
  <c r="JO93" i="37"/>
  <c r="P93" i="37"/>
  <c r="O93" i="39"/>
  <c r="CB93" i="37"/>
  <c r="EP93" i="37"/>
  <c r="JP93" i="37"/>
  <c r="Q93" i="37"/>
  <c r="CC93" i="37"/>
  <c r="EQ93" i="37"/>
  <c r="JQ93" i="37"/>
  <c r="R93" i="37"/>
  <c r="CD93" i="37"/>
  <c r="ER93" i="37"/>
  <c r="JR93" i="37"/>
  <c r="S93" i="37"/>
  <c r="CE93" i="37"/>
  <c r="ES93" i="37"/>
  <c r="JS93" i="37"/>
  <c r="T93" i="37"/>
  <c r="CF93" i="37"/>
  <c r="ET93" i="37"/>
  <c r="JT93" i="37"/>
  <c r="U93" i="37"/>
  <c r="CH93" i="37"/>
  <c r="CG93" i="37"/>
  <c r="EU93" i="37"/>
  <c r="JU93" i="37"/>
  <c r="V93" i="37"/>
  <c r="HC93" i="37"/>
  <c r="HI93" i="37"/>
  <c r="JV93" i="37"/>
  <c r="W93" i="37"/>
  <c r="CI93" i="37"/>
  <c r="EW93" i="37"/>
  <c r="HD93" i="37"/>
  <c r="HJ93" i="37"/>
  <c r="JW93" i="37"/>
  <c r="X93" i="37"/>
  <c r="CJ93" i="37"/>
  <c r="EX93" i="37"/>
  <c r="HE93" i="37"/>
  <c r="HK93" i="37"/>
  <c r="JX93" i="37"/>
  <c r="Y93" i="37"/>
  <c r="CK93" i="37"/>
  <c r="EY93" i="37"/>
  <c r="HF93" i="37"/>
  <c r="HL93" i="37"/>
  <c r="JY93" i="37"/>
  <c r="Z93" i="37"/>
  <c r="CL93" i="37"/>
  <c r="EZ93" i="37"/>
  <c r="HG93" i="37"/>
  <c r="HM93" i="37"/>
  <c r="JZ93" i="37"/>
  <c r="AA93" i="37"/>
  <c r="CN93" i="37"/>
  <c r="CM93" i="37"/>
  <c r="FA93" i="37"/>
  <c r="HH93" i="37"/>
  <c r="HN93" i="37"/>
  <c r="KA93" i="37"/>
  <c r="AO93" i="37"/>
  <c r="AP93" i="38"/>
  <c r="AP93" i="39"/>
  <c r="AQ93" i="38"/>
  <c r="AQ93" i="39"/>
  <c r="AR93" i="38"/>
  <c r="AR93" i="39"/>
  <c r="AS93" i="38"/>
  <c r="AS93" i="39"/>
  <c r="AT93" i="38"/>
  <c r="AT93" i="39"/>
  <c r="AU93" i="38"/>
  <c r="AU93" i="39"/>
  <c r="AV93" i="38"/>
  <c r="AV93" i="39"/>
  <c r="AW93" i="38"/>
  <c r="AW93" i="39"/>
  <c r="AX93" i="38"/>
  <c r="AX93" i="39"/>
  <c r="AY93" i="38"/>
  <c r="AY93" i="39"/>
  <c r="AZ93" i="38"/>
  <c r="AZ93" i="39"/>
  <c r="BA93" i="38"/>
  <c r="BA93" i="39"/>
  <c r="AP93" i="37"/>
  <c r="AO93" i="38"/>
  <c r="AO93" i="39"/>
  <c r="DB93" i="37"/>
  <c r="FP93" i="37"/>
  <c r="AQ93" i="37"/>
  <c r="DC93" i="37"/>
  <c r="FQ93" i="37"/>
  <c r="AR93" i="37"/>
  <c r="DD93" i="37"/>
  <c r="FR93" i="37"/>
  <c r="AS93" i="37"/>
  <c r="DE93" i="37"/>
  <c r="FS93" i="37"/>
  <c r="AT93" i="37"/>
  <c r="DF93" i="37"/>
  <c r="FT93" i="37"/>
  <c r="AU93" i="37"/>
  <c r="DH93" i="37"/>
  <c r="DG93" i="37"/>
  <c r="FU93" i="37"/>
  <c r="AV93" i="37"/>
  <c r="IC93" i="37"/>
  <c r="II93" i="37"/>
  <c r="AW93" i="37"/>
  <c r="DI93" i="37"/>
  <c r="FW93" i="37"/>
  <c r="ID93" i="37"/>
  <c r="IJ93" i="37"/>
  <c r="AX93" i="37"/>
  <c r="DJ93" i="37"/>
  <c r="FX93" i="37"/>
  <c r="IE93" i="37"/>
  <c r="IK93" i="37"/>
  <c r="AY93" i="37"/>
  <c r="DK93" i="37"/>
  <c r="FY93" i="37"/>
  <c r="IF93" i="37"/>
  <c r="IL93" i="37"/>
  <c r="AZ93" i="37"/>
  <c r="DL93" i="37"/>
  <c r="FZ93" i="37"/>
  <c r="IG93" i="37"/>
  <c r="IM93" i="37"/>
  <c r="BA93" i="37"/>
  <c r="DN93" i="37"/>
  <c r="DM93" i="37"/>
  <c r="GA93" i="37"/>
  <c r="IH93" i="37"/>
  <c r="IN93" i="37"/>
  <c r="BB93" i="37"/>
  <c r="BC93" i="39"/>
  <c r="BD93" i="39"/>
  <c r="BE93" i="39"/>
  <c r="BF93" i="39"/>
  <c r="BG93" i="39"/>
  <c r="BH93" i="39"/>
  <c r="BI93" i="39"/>
  <c r="BJ93" i="39"/>
  <c r="BK93" i="39"/>
  <c r="BL93" i="39"/>
  <c r="BM93" i="39"/>
  <c r="BN93" i="39"/>
  <c r="LB93" i="37"/>
  <c r="BC93" i="37"/>
  <c r="BB93" i="39"/>
  <c r="DO93" i="37"/>
  <c r="GC93" i="37"/>
  <c r="LC93" i="37"/>
  <c r="BD93" i="37"/>
  <c r="DP93" i="37"/>
  <c r="GD93" i="37"/>
  <c r="LD93" i="37"/>
  <c r="BE93" i="37"/>
  <c r="DQ93" i="37"/>
  <c r="GE93" i="37"/>
  <c r="LE93" i="37"/>
  <c r="BF93" i="37"/>
  <c r="DR93" i="37"/>
  <c r="GF93" i="37"/>
  <c r="LF93" i="37"/>
  <c r="BG93" i="37"/>
  <c r="DS93" i="37"/>
  <c r="GG93" i="37"/>
  <c r="LG93" i="37"/>
  <c r="BH93" i="37"/>
  <c r="DU93" i="37"/>
  <c r="DT93" i="37"/>
  <c r="GH93" i="37"/>
  <c r="LH93" i="37"/>
  <c r="BI93" i="37"/>
  <c r="IP93" i="37"/>
  <c r="IV93" i="37"/>
  <c r="LI93" i="37"/>
  <c r="BJ93" i="37"/>
  <c r="DV93" i="37"/>
  <c r="GJ93" i="37"/>
  <c r="IQ93" i="37"/>
  <c r="IW93" i="37"/>
  <c r="LJ93" i="37"/>
  <c r="BK93" i="37"/>
  <c r="DW93" i="37"/>
  <c r="GK93" i="37"/>
  <c r="IR93" i="37"/>
  <c r="IX93" i="37"/>
  <c r="LK93" i="37"/>
  <c r="BL93" i="37"/>
  <c r="DX93" i="37"/>
  <c r="GL93" i="37"/>
  <c r="IS93" i="37"/>
  <c r="IY93" i="37"/>
  <c r="LL93" i="37"/>
  <c r="BM93" i="37"/>
  <c r="DY93" i="37"/>
  <c r="GM93" i="37"/>
  <c r="IT93" i="37"/>
  <c r="IZ93" i="37"/>
  <c r="LM93" i="37"/>
  <c r="BN93" i="37"/>
  <c r="EA93" i="37"/>
  <c r="DZ93" i="37"/>
  <c r="GN93" i="37"/>
  <c r="IU93" i="37"/>
  <c r="JA93" i="37"/>
  <c r="LN93" i="37"/>
  <c r="AB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AB94" i="37"/>
  <c r="C94" i="38"/>
  <c r="AC94" i="39"/>
  <c r="D94" i="38"/>
  <c r="AD94" i="39"/>
  <c r="E94" i="38"/>
  <c r="AE94" i="39"/>
  <c r="F94" i="38"/>
  <c r="AF94" i="39"/>
  <c r="G94" i="38"/>
  <c r="AG94" i="39"/>
  <c r="H94" i="38"/>
  <c r="AH94" i="39"/>
  <c r="I94" i="38"/>
  <c r="AI94" i="39"/>
  <c r="J94" i="38"/>
  <c r="AJ94" i="39"/>
  <c r="K94" i="38"/>
  <c r="AK94" i="39"/>
  <c r="L94" i="38"/>
  <c r="AL94" i="39"/>
  <c r="M94" i="38"/>
  <c r="AM94" i="39"/>
  <c r="N94" i="38"/>
  <c r="AN94" i="39"/>
  <c r="KB94" i="37"/>
  <c r="AC94" i="37"/>
  <c r="B94" i="38"/>
  <c r="AB94" i="39"/>
  <c r="CO94" i="37"/>
  <c r="FC94" i="37"/>
  <c r="KC94" i="37"/>
  <c r="AD94" i="37"/>
  <c r="CP94" i="37"/>
  <c r="FD94" i="37"/>
  <c r="KD94" i="37"/>
  <c r="AE94" i="37"/>
  <c r="CQ94" i="37"/>
  <c r="FE94" i="37"/>
  <c r="KE94" i="37"/>
  <c r="AF94" i="37"/>
  <c r="CR94" i="37"/>
  <c r="FF94" i="37"/>
  <c r="KF94" i="37"/>
  <c r="AG94" i="37"/>
  <c r="CS94" i="37"/>
  <c r="FG94" i="37"/>
  <c r="KG94" i="37"/>
  <c r="AH94" i="37"/>
  <c r="CU94" i="37"/>
  <c r="CT94" i="37"/>
  <c r="FH94" i="37"/>
  <c r="KH94" i="37"/>
  <c r="AI94" i="37"/>
  <c r="HP94" i="37"/>
  <c r="HV94" i="37"/>
  <c r="KI94" i="37"/>
  <c r="AJ94" i="37"/>
  <c r="CV94" i="37"/>
  <c r="FJ94" i="37"/>
  <c r="HQ94" i="37"/>
  <c r="HW94" i="37"/>
  <c r="KJ94" i="37"/>
  <c r="AK94" i="37"/>
  <c r="CW94" i="37"/>
  <c r="FK94" i="37"/>
  <c r="HR94" i="37"/>
  <c r="HX94" i="37"/>
  <c r="KK94" i="37"/>
  <c r="AL94" i="37"/>
  <c r="CX94" i="37"/>
  <c r="FL94" i="37"/>
  <c r="HS94" i="37"/>
  <c r="HY94" i="37"/>
  <c r="KL94" i="37"/>
  <c r="AM94" i="37"/>
  <c r="CY94" i="37"/>
  <c r="FM94" i="37"/>
  <c r="HT94" i="37"/>
  <c r="HZ94" i="37"/>
  <c r="KM94" i="37"/>
  <c r="AN94" i="37"/>
  <c r="DA94" i="37"/>
  <c r="CZ94" i="37"/>
  <c r="FN94" i="37"/>
  <c r="HU94" i="37"/>
  <c r="IA94" i="37"/>
  <c r="KN94" i="37"/>
  <c r="B94" i="37"/>
  <c r="O94" i="38"/>
  <c r="AB94" i="38"/>
  <c r="P94" i="38"/>
  <c r="AC94" i="38"/>
  <c r="BC94" i="38"/>
  <c r="DE94" i="2"/>
  <c r="C94" i="39"/>
  <c r="Q94" i="38"/>
  <c r="AD94" i="38"/>
  <c r="BD94" i="38"/>
  <c r="D94" i="39"/>
  <c r="R94" i="38"/>
  <c r="AE94" i="38"/>
  <c r="BE94" i="38"/>
  <c r="E94" i="39"/>
  <c r="S94" i="38"/>
  <c r="AF94" i="38"/>
  <c r="BF94" i="38"/>
  <c r="F94" i="39"/>
  <c r="T94" i="38"/>
  <c r="AG94" i="38"/>
  <c r="BG94" i="38"/>
  <c r="G94" i="39"/>
  <c r="U94" i="38"/>
  <c r="AH94" i="38"/>
  <c r="BH94" i="38"/>
  <c r="H94" i="39"/>
  <c r="V94" i="38"/>
  <c r="AI94" i="38"/>
  <c r="BI94" i="38"/>
  <c r="I94" i="39"/>
  <c r="W94" i="38"/>
  <c r="AJ94" i="38"/>
  <c r="BJ94" i="38"/>
  <c r="J94" i="39"/>
  <c r="X94" i="38"/>
  <c r="AK94" i="38"/>
  <c r="BK94" i="38"/>
  <c r="K94" i="39"/>
  <c r="Y94" i="38"/>
  <c r="AL94" i="38"/>
  <c r="BL94" i="38"/>
  <c r="L94" i="39"/>
  <c r="Z94" i="38"/>
  <c r="AM94" i="38"/>
  <c r="BM94" i="38"/>
  <c r="M94" i="39"/>
  <c r="AA94" i="38"/>
  <c r="AN94" i="38"/>
  <c r="BN94" i="38"/>
  <c r="N94" i="39"/>
  <c r="JB94" i="37"/>
  <c r="C94" i="37"/>
  <c r="BB94" i="38"/>
  <c r="B94" i="39"/>
  <c r="BO94" i="37"/>
  <c r="EC94" i="37"/>
  <c r="JC94" i="37"/>
  <c r="D94" i="37"/>
  <c r="BP94" i="37"/>
  <c r="ED94" i="37"/>
  <c r="JD94" i="37"/>
  <c r="E94" i="37"/>
  <c r="BQ94" i="37"/>
  <c r="EE94" i="37"/>
  <c r="JE94" i="37"/>
  <c r="F94" i="37"/>
  <c r="BR94" i="37"/>
  <c r="EF94" i="37"/>
  <c r="JF94" i="37"/>
  <c r="G94" i="37"/>
  <c r="BS94" i="37"/>
  <c r="EG94" i="37"/>
  <c r="JG94" i="37"/>
  <c r="H94" i="37"/>
  <c r="BU94" i="37"/>
  <c r="BT94" i="37"/>
  <c r="EH94" i="37"/>
  <c r="JH94" i="37"/>
  <c r="I94" i="37"/>
  <c r="GP94" i="37"/>
  <c r="GV94" i="37"/>
  <c r="JI94" i="37"/>
  <c r="J94" i="37"/>
  <c r="BV94" i="37"/>
  <c r="EJ94" i="37"/>
  <c r="GQ94" i="37"/>
  <c r="GW94" i="37"/>
  <c r="JJ94" i="37"/>
  <c r="K94" i="37"/>
  <c r="BW94" i="37"/>
  <c r="EK94" i="37"/>
  <c r="GR94" i="37"/>
  <c r="GX94" i="37"/>
  <c r="JK94" i="37"/>
  <c r="L94" i="37"/>
  <c r="BX94" i="37"/>
  <c r="EL94" i="37"/>
  <c r="GS94" i="37"/>
  <c r="GY94" i="37"/>
  <c r="JL94" i="37"/>
  <c r="M94" i="37"/>
  <c r="BY94" i="37"/>
  <c r="EM94" i="37"/>
  <c r="GT94" i="37"/>
  <c r="GZ94" i="37"/>
  <c r="JM94" i="37"/>
  <c r="N94" i="37"/>
  <c r="CA94" i="37"/>
  <c r="BZ94" i="37"/>
  <c r="EN94" i="37"/>
  <c r="GU94" i="37"/>
  <c r="HA94" i="37"/>
  <c r="JN94" i="37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BP95" i="2"/>
  <c r="O94" i="37"/>
  <c r="BQ94" i="2"/>
  <c r="DC94" i="2"/>
  <c r="DD94" i="2"/>
  <c r="P94" i="39"/>
  <c r="Q94" i="39"/>
  <c r="R94" i="39"/>
  <c r="S94" i="39"/>
  <c r="T94" i="39"/>
  <c r="U94" i="39"/>
  <c r="V94" i="39"/>
  <c r="W94" i="39"/>
  <c r="X94" i="39"/>
  <c r="Y94" i="39"/>
  <c r="Z94" i="39"/>
  <c r="AA94" i="39"/>
  <c r="JO94" i="37"/>
  <c r="P94" i="37"/>
  <c r="O94" i="39"/>
  <c r="CB94" i="37"/>
  <c r="EP94" i="37"/>
  <c r="JP94" i="37"/>
  <c r="Q94" i="37"/>
  <c r="CC94" i="37"/>
  <c r="EQ94" i="37"/>
  <c r="JQ94" i="37"/>
  <c r="R94" i="37"/>
  <c r="CD94" i="37"/>
  <c r="ER94" i="37"/>
  <c r="JR94" i="37"/>
  <c r="S94" i="37"/>
  <c r="CE94" i="37"/>
  <c r="ES94" i="37"/>
  <c r="JS94" i="37"/>
  <c r="T94" i="37"/>
  <c r="CF94" i="37"/>
  <c r="ET94" i="37"/>
  <c r="JT94" i="37"/>
  <c r="U94" i="37"/>
  <c r="CH94" i="37"/>
  <c r="CG94" i="37"/>
  <c r="EU94" i="37"/>
  <c r="JU94" i="37"/>
  <c r="V94" i="37"/>
  <c r="HC94" i="37"/>
  <c r="HI94" i="37"/>
  <c r="JV94" i="37"/>
  <c r="W94" i="37"/>
  <c r="CI94" i="37"/>
  <c r="EW94" i="37"/>
  <c r="HD94" i="37"/>
  <c r="HJ94" i="37"/>
  <c r="JW94" i="37"/>
  <c r="X94" i="37"/>
  <c r="CJ94" i="37"/>
  <c r="EX94" i="37"/>
  <c r="HE94" i="37"/>
  <c r="HK94" i="37"/>
  <c r="JX94" i="37"/>
  <c r="Y94" i="37"/>
  <c r="CK94" i="37"/>
  <c r="EY94" i="37"/>
  <c r="HF94" i="37"/>
  <c r="HL94" i="37"/>
  <c r="JY94" i="37"/>
  <c r="Z94" i="37"/>
  <c r="CL94" i="37"/>
  <c r="EZ94" i="37"/>
  <c r="HG94" i="37"/>
  <c r="HM94" i="37"/>
  <c r="JZ94" i="37"/>
  <c r="AA94" i="37"/>
  <c r="CN94" i="37"/>
  <c r="CM94" i="37"/>
  <c r="FA94" i="37"/>
  <c r="HH94" i="37"/>
  <c r="HN94" i="37"/>
  <c r="KA94" i="37"/>
  <c r="AO94" i="37"/>
  <c r="AP94" i="38"/>
  <c r="AP94" i="39"/>
  <c r="AQ94" i="38"/>
  <c r="AQ94" i="39"/>
  <c r="AR94" i="38"/>
  <c r="AR94" i="39"/>
  <c r="AS94" i="38"/>
  <c r="AS94" i="39"/>
  <c r="AT94" i="38"/>
  <c r="AT94" i="39"/>
  <c r="AU94" i="38"/>
  <c r="AU94" i="39"/>
  <c r="AV94" i="38"/>
  <c r="AV94" i="39"/>
  <c r="AW94" i="38"/>
  <c r="AW94" i="39"/>
  <c r="AX94" i="38"/>
  <c r="AX94" i="39"/>
  <c r="AY94" i="38"/>
  <c r="AY94" i="39"/>
  <c r="AZ94" i="38"/>
  <c r="AZ94" i="39"/>
  <c r="BA94" i="38"/>
  <c r="BA94" i="39"/>
  <c r="AP94" i="37"/>
  <c r="AO94" i="38"/>
  <c r="AO94" i="39"/>
  <c r="DB94" i="37"/>
  <c r="FP94" i="37"/>
  <c r="AQ94" i="37"/>
  <c r="DC94" i="37"/>
  <c r="FQ94" i="37"/>
  <c r="AR94" i="37"/>
  <c r="DD94" i="37"/>
  <c r="FR94" i="37"/>
  <c r="AS94" i="37"/>
  <c r="DE94" i="37"/>
  <c r="FS94" i="37"/>
  <c r="AT94" i="37"/>
  <c r="DF94" i="37"/>
  <c r="FT94" i="37"/>
  <c r="AU94" i="37"/>
  <c r="DH94" i="37"/>
  <c r="DG94" i="37"/>
  <c r="FU94" i="37"/>
  <c r="AV94" i="37"/>
  <c r="IC94" i="37"/>
  <c r="II94" i="37"/>
  <c r="AW94" i="37"/>
  <c r="DI94" i="37"/>
  <c r="FW94" i="37"/>
  <c r="ID94" i="37"/>
  <c r="IJ94" i="37"/>
  <c r="AX94" i="37"/>
  <c r="DJ94" i="37"/>
  <c r="FX94" i="37"/>
  <c r="IE94" i="37"/>
  <c r="IK94" i="37"/>
  <c r="AY94" i="37"/>
  <c r="DK94" i="37"/>
  <c r="FY94" i="37"/>
  <c r="IF94" i="37"/>
  <c r="IL94" i="37"/>
  <c r="AZ94" i="37"/>
  <c r="DL94" i="37"/>
  <c r="FZ94" i="37"/>
  <c r="IG94" i="37"/>
  <c r="IM94" i="37"/>
  <c r="BA94" i="37"/>
  <c r="DN94" i="37"/>
  <c r="DM94" i="37"/>
  <c r="GA94" i="37"/>
  <c r="IH94" i="37"/>
  <c r="IN94" i="37"/>
  <c r="BB94" i="37"/>
  <c r="BC94" i="39"/>
  <c r="BD94" i="39"/>
  <c r="BE94" i="39"/>
  <c r="BF94" i="39"/>
  <c r="BG94" i="39"/>
  <c r="BH94" i="39"/>
  <c r="BI94" i="39"/>
  <c r="BJ94" i="39"/>
  <c r="BK94" i="39"/>
  <c r="BL94" i="39"/>
  <c r="BM94" i="39"/>
  <c r="BN94" i="39"/>
  <c r="LB94" i="37"/>
  <c r="BC94" i="37"/>
  <c r="BB94" i="39"/>
  <c r="DO94" i="37"/>
  <c r="GC94" i="37"/>
  <c r="LC94" i="37"/>
  <c r="BD94" i="37"/>
  <c r="DP94" i="37"/>
  <c r="GD94" i="37"/>
  <c r="LD94" i="37"/>
  <c r="BE94" i="37"/>
  <c r="DQ94" i="37"/>
  <c r="GE94" i="37"/>
  <c r="LE94" i="37"/>
  <c r="BF94" i="37"/>
  <c r="DR94" i="37"/>
  <c r="GF94" i="37"/>
  <c r="LF94" i="37"/>
  <c r="BG94" i="37"/>
  <c r="DS94" i="37"/>
  <c r="GG94" i="37"/>
  <c r="LG94" i="37"/>
  <c r="BH94" i="37"/>
  <c r="DU94" i="37"/>
  <c r="DT94" i="37"/>
  <c r="GH94" i="37"/>
  <c r="LH94" i="37"/>
  <c r="BI94" i="37"/>
  <c r="IP94" i="37"/>
  <c r="IV94" i="37"/>
  <c r="LI94" i="37"/>
  <c r="BJ94" i="37"/>
  <c r="DV94" i="37"/>
  <c r="GJ94" i="37"/>
  <c r="IQ94" i="37"/>
  <c r="IW94" i="37"/>
  <c r="LJ94" i="37"/>
  <c r="BK94" i="37"/>
  <c r="DW94" i="37"/>
  <c r="GK94" i="37"/>
  <c r="IR94" i="37"/>
  <c r="IX94" i="37"/>
  <c r="LK94" i="37"/>
  <c r="BL94" i="37"/>
  <c r="DX94" i="37"/>
  <c r="GL94" i="37"/>
  <c r="IS94" i="37"/>
  <c r="IY94" i="37"/>
  <c r="LL94" i="37"/>
  <c r="BM94" i="37"/>
  <c r="DY94" i="37"/>
  <c r="GM94" i="37"/>
  <c r="IT94" i="37"/>
  <c r="IZ94" i="37"/>
  <c r="LM94" i="37"/>
  <c r="BN94" i="37"/>
  <c r="EA94" i="37"/>
  <c r="DZ94" i="37"/>
  <c r="GN94" i="37"/>
  <c r="IU94" i="37"/>
  <c r="JA94" i="37"/>
  <c r="LN94" i="37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AB95" i="37"/>
  <c r="C95" i="38"/>
  <c r="AC95" i="39"/>
  <c r="D95" i="38"/>
  <c r="AD95" i="39"/>
  <c r="E95" i="38"/>
  <c r="AE95" i="39"/>
  <c r="F95" i="38"/>
  <c r="AF95" i="39"/>
  <c r="G95" i="38"/>
  <c r="AG95" i="39"/>
  <c r="H95" i="38"/>
  <c r="AH95" i="39"/>
  <c r="I95" i="38"/>
  <c r="AI95" i="39"/>
  <c r="J95" i="38"/>
  <c r="AJ95" i="39"/>
  <c r="K95" i="38"/>
  <c r="AK95" i="39"/>
  <c r="L95" i="38"/>
  <c r="AL95" i="39"/>
  <c r="M95" i="38"/>
  <c r="AM95" i="39"/>
  <c r="N95" i="38"/>
  <c r="AN95" i="39"/>
  <c r="KB95" i="37"/>
  <c r="AC95" i="37"/>
  <c r="B95" i="38"/>
  <c r="AB95" i="39"/>
  <c r="CO95" i="37"/>
  <c r="FC95" i="37"/>
  <c r="KC95" i="37"/>
  <c r="AD95" i="37"/>
  <c r="CP95" i="37"/>
  <c r="FD95" i="37"/>
  <c r="KD95" i="37"/>
  <c r="AE95" i="37"/>
  <c r="CQ95" i="37"/>
  <c r="FE95" i="37"/>
  <c r="KE95" i="37"/>
  <c r="AF95" i="37"/>
  <c r="CR95" i="37"/>
  <c r="FF95" i="37"/>
  <c r="KF95" i="37"/>
  <c r="AG95" i="37"/>
  <c r="CS95" i="37"/>
  <c r="FG95" i="37"/>
  <c r="KG95" i="37"/>
  <c r="AH95" i="37"/>
  <c r="CU95" i="37"/>
  <c r="CT95" i="37"/>
  <c r="FH95" i="37"/>
  <c r="KH95" i="37"/>
  <c r="AI95" i="37"/>
  <c r="HP95" i="37"/>
  <c r="HV95" i="37"/>
  <c r="KI95" i="37"/>
  <c r="AJ95" i="37"/>
  <c r="CV95" i="37"/>
  <c r="FJ95" i="37"/>
  <c r="HQ95" i="37"/>
  <c r="HW95" i="37"/>
  <c r="KJ95" i="37"/>
  <c r="AK95" i="37"/>
  <c r="CW95" i="37"/>
  <c r="FK95" i="37"/>
  <c r="HR95" i="37"/>
  <c r="HX95" i="37"/>
  <c r="KK95" i="37"/>
  <c r="AL95" i="37"/>
  <c r="CX95" i="37"/>
  <c r="FL95" i="37"/>
  <c r="HS95" i="37"/>
  <c r="HY95" i="37"/>
  <c r="KL95" i="37"/>
  <c r="AM95" i="37"/>
  <c r="CY95" i="37"/>
  <c r="FM95" i="37"/>
  <c r="HT95" i="37"/>
  <c r="HZ95" i="37"/>
  <c r="KM95" i="37"/>
  <c r="AN95" i="37"/>
  <c r="DA95" i="37"/>
  <c r="CZ95" i="37"/>
  <c r="FN95" i="37"/>
  <c r="HU95" i="37"/>
  <c r="IA95" i="37"/>
  <c r="KN95" i="37"/>
  <c r="B95" i="37"/>
  <c r="O95" i="38"/>
  <c r="AB95" i="38"/>
  <c r="P95" i="38"/>
  <c r="AC95" i="38"/>
  <c r="BC95" i="38"/>
  <c r="DE95" i="2"/>
  <c r="C95" i="39"/>
  <c r="Q95" i="38"/>
  <c r="AD95" i="38"/>
  <c r="BD95" i="38"/>
  <c r="D95" i="39"/>
  <c r="R95" i="38"/>
  <c r="AE95" i="38"/>
  <c r="BE95" i="38"/>
  <c r="E95" i="39"/>
  <c r="S95" i="38"/>
  <c r="AF95" i="38"/>
  <c r="BF95" i="38"/>
  <c r="F95" i="39"/>
  <c r="T95" i="38"/>
  <c r="AG95" i="38"/>
  <c r="BG95" i="38"/>
  <c r="G95" i="39"/>
  <c r="U95" i="38"/>
  <c r="AH95" i="38"/>
  <c r="BH95" i="38"/>
  <c r="H95" i="39"/>
  <c r="V95" i="38"/>
  <c r="AI95" i="38"/>
  <c r="BI95" i="38"/>
  <c r="I95" i="39"/>
  <c r="W95" i="38"/>
  <c r="AJ95" i="38"/>
  <c r="BJ95" i="38"/>
  <c r="J95" i="39"/>
  <c r="X95" i="38"/>
  <c r="AK95" i="38"/>
  <c r="BK95" i="38"/>
  <c r="K95" i="39"/>
  <c r="Y95" i="38"/>
  <c r="AL95" i="38"/>
  <c r="BL95" i="38"/>
  <c r="L95" i="39"/>
  <c r="Z95" i="38"/>
  <c r="AM95" i="38"/>
  <c r="BM95" i="38"/>
  <c r="M95" i="39"/>
  <c r="AA95" i="38"/>
  <c r="AN95" i="38"/>
  <c r="BN95" i="38"/>
  <c r="N95" i="39"/>
  <c r="JB95" i="37"/>
  <c r="C95" i="37"/>
  <c r="BB95" i="38"/>
  <c r="B95" i="39"/>
  <c r="BO95" i="37"/>
  <c r="EC95" i="37"/>
  <c r="JC95" i="37"/>
  <c r="D95" i="37"/>
  <c r="BP95" i="37"/>
  <c r="ED95" i="37"/>
  <c r="JD95" i="37"/>
  <c r="E95" i="37"/>
  <c r="BQ95" i="37"/>
  <c r="EE95" i="37"/>
  <c r="JE95" i="37"/>
  <c r="F95" i="37"/>
  <c r="BR95" i="37"/>
  <c r="EF95" i="37"/>
  <c r="JF95" i="37"/>
  <c r="G95" i="37"/>
  <c r="BS95" i="37"/>
  <c r="EG95" i="37"/>
  <c r="JG95" i="37"/>
  <c r="H95" i="37"/>
  <c r="BU95" i="37"/>
  <c r="BT95" i="37"/>
  <c r="EH95" i="37"/>
  <c r="JH95" i="37"/>
  <c r="I95" i="37"/>
  <c r="GP95" i="37"/>
  <c r="GV95" i="37"/>
  <c r="JI95" i="37"/>
  <c r="J95" i="37"/>
  <c r="BV95" i="37"/>
  <c r="EJ95" i="37"/>
  <c r="GQ95" i="37"/>
  <c r="GW95" i="37"/>
  <c r="JJ95" i="37"/>
  <c r="K95" i="37"/>
  <c r="BW95" i="37"/>
  <c r="EK95" i="37"/>
  <c r="GR95" i="37"/>
  <c r="GX95" i="37"/>
  <c r="JK95" i="37"/>
  <c r="L95" i="37"/>
  <c r="BX95" i="37"/>
  <c r="EL95" i="37"/>
  <c r="GS95" i="37"/>
  <c r="GY95" i="37"/>
  <c r="JL95" i="37"/>
  <c r="M95" i="37"/>
  <c r="BY95" i="37"/>
  <c r="EM95" i="37"/>
  <c r="GT95" i="37"/>
  <c r="GZ95" i="37"/>
  <c r="JM95" i="37"/>
  <c r="N95" i="37"/>
  <c r="CA95" i="37"/>
  <c r="BZ95" i="37"/>
  <c r="EN95" i="37"/>
  <c r="GU95" i="37"/>
  <c r="HA95" i="37"/>
  <c r="JN95" i="37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BP96" i="2"/>
  <c r="O95" i="37"/>
  <c r="BQ95" i="2"/>
  <c r="DC95" i="2"/>
  <c r="DD95" i="2"/>
  <c r="P95" i="39"/>
  <c r="Q95" i="39"/>
  <c r="R95" i="39"/>
  <c r="S95" i="39"/>
  <c r="T95" i="39"/>
  <c r="U95" i="39"/>
  <c r="V95" i="39"/>
  <c r="W95" i="39"/>
  <c r="X95" i="39"/>
  <c r="Y95" i="39"/>
  <c r="Z95" i="39"/>
  <c r="AA95" i="39"/>
  <c r="JO95" i="37"/>
  <c r="P95" i="37"/>
  <c r="O95" i="39"/>
  <c r="CB95" i="37"/>
  <c r="EP95" i="37"/>
  <c r="JP95" i="37"/>
  <c r="Q95" i="37"/>
  <c r="CC95" i="37"/>
  <c r="EQ95" i="37"/>
  <c r="JQ95" i="37"/>
  <c r="R95" i="37"/>
  <c r="CD95" i="37"/>
  <c r="ER95" i="37"/>
  <c r="JR95" i="37"/>
  <c r="S95" i="37"/>
  <c r="CE95" i="37"/>
  <c r="ES95" i="37"/>
  <c r="JS95" i="37"/>
  <c r="T95" i="37"/>
  <c r="CF95" i="37"/>
  <c r="ET95" i="37"/>
  <c r="JT95" i="37"/>
  <c r="U95" i="37"/>
  <c r="CH95" i="37"/>
  <c r="CG95" i="37"/>
  <c r="EU95" i="37"/>
  <c r="JU95" i="37"/>
  <c r="V95" i="37"/>
  <c r="HC95" i="37"/>
  <c r="HI95" i="37"/>
  <c r="JV95" i="37"/>
  <c r="W95" i="37"/>
  <c r="CI95" i="37"/>
  <c r="EW95" i="37"/>
  <c r="HD95" i="37"/>
  <c r="HJ95" i="37"/>
  <c r="JW95" i="37"/>
  <c r="X95" i="37"/>
  <c r="CJ95" i="37"/>
  <c r="EX95" i="37"/>
  <c r="HE95" i="37"/>
  <c r="HK95" i="37"/>
  <c r="JX95" i="37"/>
  <c r="Y95" i="37"/>
  <c r="CK95" i="37"/>
  <c r="EY95" i="37"/>
  <c r="HF95" i="37"/>
  <c r="HL95" i="37"/>
  <c r="JY95" i="37"/>
  <c r="Z95" i="37"/>
  <c r="CL95" i="37"/>
  <c r="EZ95" i="37"/>
  <c r="HG95" i="37"/>
  <c r="HM95" i="37"/>
  <c r="JZ95" i="37"/>
  <c r="AA95" i="37"/>
  <c r="CN95" i="37"/>
  <c r="CM95" i="37"/>
  <c r="FA95" i="37"/>
  <c r="HH95" i="37"/>
  <c r="HN95" i="37"/>
  <c r="KA95" i="37"/>
  <c r="AO95" i="37"/>
  <c r="AP95" i="38"/>
  <c r="AP95" i="39"/>
  <c r="AQ95" i="38"/>
  <c r="AQ95" i="39"/>
  <c r="AR95" i="38"/>
  <c r="AR95" i="39"/>
  <c r="AS95" i="38"/>
  <c r="AS95" i="39"/>
  <c r="AT95" i="38"/>
  <c r="AT95" i="39"/>
  <c r="AU95" i="38"/>
  <c r="AU95" i="39"/>
  <c r="AV95" i="38"/>
  <c r="AV95" i="39"/>
  <c r="AW95" i="38"/>
  <c r="AW95" i="39"/>
  <c r="AX95" i="38"/>
  <c r="AX95" i="39"/>
  <c r="AY95" i="38"/>
  <c r="AY95" i="39"/>
  <c r="AZ95" i="38"/>
  <c r="AZ95" i="39"/>
  <c r="BA95" i="38"/>
  <c r="BA95" i="39"/>
  <c r="AP95" i="37"/>
  <c r="AO95" i="38"/>
  <c r="AO95" i="39"/>
  <c r="DB95" i="37"/>
  <c r="FP95" i="37"/>
  <c r="AQ95" i="37"/>
  <c r="DC95" i="37"/>
  <c r="FQ95" i="37"/>
  <c r="AR95" i="37"/>
  <c r="DD95" i="37"/>
  <c r="FR95" i="37"/>
  <c r="AS95" i="37"/>
  <c r="DE95" i="37"/>
  <c r="FS95" i="37"/>
  <c r="AT95" i="37"/>
  <c r="DF95" i="37"/>
  <c r="FT95" i="37"/>
  <c r="AU95" i="37"/>
  <c r="DH95" i="37"/>
  <c r="DG95" i="37"/>
  <c r="FU95" i="37"/>
  <c r="AV95" i="37"/>
  <c r="IC95" i="37"/>
  <c r="II95" i="37"/>
  <c r="AW95" i="37"/>
  <c r="DI95" i="37"/>
  <c r="FW95" i="37"/>
  <c r="ID95" i="37"/>
  <c r="IJ95" i="37"/>
  <c r="AX95" i="37"/>
  <c r="DJ95" i="37"/>
  <c r="FX95" i="37"/>
  <c r="IE95" i="37"/>
  <c r="IK95" i="37"/>
  <c r="AY95" i="37"/>
  <c r="DK95" i="37"/>
  <c r="FY95" i="37"/>
  <c r="IF95" i="37"/>
  <c r="IL95" i="37"/>
  <c r="AZ95" i="37"/>
  <c r="DL95" i="37"/>
  <c r="FZ95" i="37"/>
  <c r="IG95" i="37"/>
  <c r="IM95" i="37"/>
  <c r="BA95" i="37"/>
  <c r="DN95" i="37"/>
  <c r="DM95" i="37"/>
  <c r="GA95" i="37"/>
  <c r="IH95" i="37"/>
  <c r="IN95" i="37"/>
  <c r="BB95" i="37"/>
  <c r="BC95" i="39"/>
  <c r="BD95" i="39"/>
  <c r="BE95" i="39"/>
  <c r="BF95" i="39"/>
  <c r="BG95" i="39"/>
  <c r="BH95" i="39"/>
  <c r="BI95" i="39"/>
  <c r="BJ95" i="39"/>
  <c r="BK95" i="39"/>
  <c r="BL95" i="39"/>
  <c r="BM95" i="39"/>
  <c r="BN95" i="39"/>
  <c r="LB95" i="37"/>
  <c r="BC95" i="37"/>
  <c r="BB95" i="39"/>
  <c r="DO95" i="37"/>
  <c r="GC95" i="37"/>
  <c r="LC95" i="37"/>
  <c r="BD95" i="37"/>
  <c r="DP95" i="37"/>
  <c r="GD95" i="37"/>
  <c r="LD95" i="37"/>
  <c r="BE95" i="37"/>
  <c r="DQ95" i="37"/>
  <c r="GE95" i="37"/>
  <c r="LE95" i="37"/>
  <c r="BF95" i="37"/>
  <c r="DR95" i="37"/>
  <c r="GF95" i="37"/>
  <c r="LF95" i="37"/>
  <c r="BG95" i="37"/>
  <c r="DS95" i="37"/>
  <c r="GG95" i="37"/>
  <c r="LG95" i="37"/>
  <c r="BH95" i="37"/>
  <c r="DU95" i="37"/>
  <c r="DT95" i="37"/>
  <c r="GH95" i="37"/>
  <c r="LH95" i="37"/>
  <c r="BI95" i="37"/>
  <c r="IP95" i="37"/>
  <c r="IV95" i="37"/>
  <c r="LI95" i="37"/>
  <c r="BJ95" i="37"/>
  <c r="DV95" i="37"/>
  <c r="GJ95" i="37"/>
  <c r="IQ95" i="37"/>
  <c r="IW95" i="37"/>
  <c r="LJ95" i="37"/>
  <c r="BK95" i="37"/>
  <c r="DW95" i="37"/>
  <c r="GK95" i="37"/>
  <c r="IR95" i="37"/>
  <c r="IX95" i="37"/>
  <c r="LK95" i="37"/>
  <c r="BL95" i="37"/>
  <c r="DX95" i="37"/>
  <c r="GL95" i="37"/>
  <c r="IS95" i="37"/>
  <c r="IY95" i="37"/>
  <c r="LL95" i="37"/>
  <c r="BM95" i="37"/>
  <c r="DY95" i="37"/>
  <c r="GM95" i="37"/>
  <c r="IT95" i="37"/>
  <c r="IZ95" i="37"/>
  <c r="LM95" i="37"/>
  <c r="BN95" i="37"/>
  <c r="EA95" i="37"/>
  <c r="DZ95" i="37"/>
  <c r="GN95" i="37"/>
  <c r="IU95" i="37"/>
  <c r="JA95" i="37"/>
  <c r="LN95" i="37"/>
  <c r="AB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AB96" i="37"/>
  <c r="C96" i="38"/>
  <c r="AC96" i="39"/>
  <c r="D96" i="38"/>
  <c r="AD96" i="39"/>
  <c r="E96" i="38"/>
  <c r="AE96" i="39"/>
  <c r="F96" i="38"/>
  <c r="AF96" i="39"/>
  <c r="G96" i="38"/>
  <c r="AG96" i="39"/>
  <c r="H96" i="38"/>
  <c r="AH96" i="39"/>
  <c r="I96" i="38"/>
  <c r="AI96" i="39"/>
  <c r="J96" i="38"/>
  <c r="AJ96" i="39"/>
  <c r="K96" i="38"/>
  <c r="AK96" i="39"/>
  <c r="L96" i="38"/>
  <c r="AL96" i="39"/>
  <c r="M96" i="38"/>
  <c r="AM96" i="39"/>
  <c r="N96" i="38"/>
  <c r="AN96" i="39"/>
  <c r="KB96" i="37"/>
  <c r="AC96" i="37"/>
  <c r="B96" i="38"/>
  <c r="AB96" i="39"/>
  <c r="CO96" i="37"/>
  <c r="FC96" i="37"/>
  <c r="KC96" i="37"/>
  <c r="AD96" i="37"/>
  <c r="CP96" i="37"/>
  <c r="FD96" i="37"/>
  <c r="KD96" i="37"/>
  <c r="AE96" i="37"/>
  <c r="CQ96" i="37"/>
  <c r="FE96" i="37"/>
  <c r="KE96" i="37"/>
  <c r="AF96" i="37"/>
  <c r="CR96" i="37"/>
  <c r="FF96" i="37"/>
  <c r="KF96" i="37"/>
  <c r="AG96" i="37"/>
  <c r="CS96" i="37"/>
  <c r="FG96" i="37"/>
  <c r="KG96" i="37"/>
  <c r="AH96" i="37"/>
  <c r="CU96" i="37"/>
  <c r="CT96" i="37"/>
  <c r="FH96" i="37"/>
  <c r="KH96" i="37"/>
  <c r="AI96" i="37"/>
  <c r="HP96" i="37"/>
  <c r="HV96" i="37"/>
  <c r="KI96" i="37"/>
  <c r="AJ96" i="37"/>
  <c r="CV96" i="37"/>
  <c r="FJ96" i="37"/>
  <c r="HQ96" i="37"/>
  <c r="HW96" i="37"/>
  <c r="KJ96" i="37"/>
  <c r="AK96" i="37"/>
  <c r="CW96" i="37"/>
  <c r="FK96" i="37"/>
  <c r="HR96" i="37"/>
  <c r="HX96" i="37"/>
  <c r="KK96" i="37"/>
  <c r="AL96" i="37"/>
  <c r="CX96" i="37"/>
  <c r="FL96" i="37"/>
  <c r="HS96" i="37"/>
  <c r="HY96" i="37"/>
  <c r="KL96" i="37"/>
  <c r="AM96" i="37"/>
  <c r="CY96" i="37"/>
  <c r="FM96" i="37"/>
  <c r="HT96" i="37"/>
  <c r="HZ96" i="37"/>
  <c r="KM96" i="37"/>
  <c r="AN96" i="37"/>
  <c r="DA96" i="37"/>
  <c r="CZ96" i="37"/>
  <c r="FN96" i="37"/>
  <c r="HU96" i="37"/>
  <c r="IA96" i="37"/>
  <c r="KN96" i="37"/>
  <c r="B96" i="37"/>
  <c r="O96" i="38"/>
  <c r="AB96" i="38"/>
  <c r="P96" i="38"/>
  <c r="AC96" i="38"/>
  <c r="BC96" i="38"/>
  <c r="DE96" i="2"/>
  <c r="C96" i="39"/>
  <c r="Q96" i="38"/>
  <c r="AD96" i="38"/>
  <c r="BD96" i="38"/>
  <c r="D96" i="39"/>
  <c r="R96" i="38"/>
  <c r="AE96" i="38"/>
  <c r="BE96" i="38"/>
  <c r="E96" i="39"/>
  <c r="S96" i="38"/>
  <c r="AF96" i="38"/>
  <c r="BF96" i="38"/>
  <c r="F96" i="39"/>
  <c r="T96" i="38"/>
  <c r="AG96" i="38"/>
  <c r="BG96" i="38"/>
  <c r="G96" i="39"/>
  <c r="U96" i="38"/>
  <c r="AH96" i="38"/>
  <c r="BH96" i="38"/>
  <c r="H96" i="39"/>
  <c r="V96" i="38"/>
  <c r="AI96" i="38"/>
  <c r="BI96" i="38"/>
  <c r="I96" i="39"/>
  <c r="W96" i="38"/>
  <c r="AJ96" i="38"/>
  <c r="BJ96" i="38"/>
  <c r="J96" i="39"/>
  <c r="X96" i="38"/>
  <c r="AK96" i="38"/>
  <c r="BK96" i="38"/>
  <c r="K96" i="39"/>
  <c r="Y96" i="38"/>
  <c r="AL96" i="38"/>
  <c r="BL96" i="38"/>
  <c r="L96" i="39"/>
  <c r="Z96" i="38"/>
  <c r="AM96" i="38"/>
  <c r="BM96" i="38"/>
  <c r="M96" i="39"/>
  <c r="AA96" i="38"/>
  <c r="AN96" i="38"/>
  <c r="BN96" i="38"/>
  <c r="N96" i="39"/>
  <c r="JB96" i="37"/>
  <c r="C96" i="37"/>
  <c r="BB96" i="38"/>
  <c r="B96" i="39"/>
  <c r="BO96" i="37"/>
  <c r="EC96" i="37"/>
  <c r="JC96" i="37"/>
  <c r="D96" i="37"/>
  <c r="BP96" i="37"/>
  <c r="ED96" i="37"/>
  <c r="JD96" i="37"/>
  <c r="E96" i="37"/>
  <c r="BQ96" i="37"/>
  <c r="EE96" i="37"/>
  <c r="JE96" i="37"/>
  <c r="F96" i="37"/>
  <c r="BR96" i="37"/>
  <c r="EF96" i="37"/>
  <c r="JF96" i="37"/>
  <c r="G96" i="37"/>
  <c r="BS96" i="37"/>
  <c r="EG96" i="37"/>
  <c r="JG96" i="37"/>
  <c r="H96" i="37"/>
  <c r="BU96" i="37"/>
  <c r="BT96" i="37"/>
  <c r="EH96" i="37"/>
  <c r="JH96" i="37"/>
  <c r="I96" i="37"/>
  <c r="GP96" i="37"/>
  <c r="GV96" i="37"/>
  <c r="JI96" i="37"/>
  <c r="J96" i="37"/>
  <c r="BV96" i="37"/>
  <c r="EJ96" i="37"/>
  <c r="GQ96" i="37"/>
  <c r="GW96" i="37"/>
  <c r="JJ96" i="37"/>
  <c r="K96" i="37"/>
  <c r="BW96" i="37"/>
  <c r="EK96" i="37"/>
  <c r="GR96" i="37"/>
  <c r="GX96" i="37"/>
  <c r="JK96" i="37"/>
  <c r="L96" i="37"/>
  <c r="BX96" i="37"/>
  <c r="EL96" i="37"/>
  <c r="GS96" i="37"/>
  <c r="GY96" i="37"/>
  <c r="JL96" i="37"/>
  <c r="M96" i="37"/>
  <c r="BY96" i="37"/>
  <c r="EM96" i="37"/>
  <c r="GT96" i="37"/>
  <c r="GZ96" i="37"/>
  <c r="JM96" i="37"/>
  <c r="N96" i="37"/>
  <c r="CA96" i="37"/>
  <c r="BZ96" i="37"/>
  <c r="EN96" i="37"/>
  <c r="GU96" i="37"/>
  <c r="HA96" i="37"/>
  <c r="JN96" i="37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BP97" i="2"/>
  <c r="O96" i="37"/>
  <c r="BQ96" i="2"/>
  <c r="DC96" i="2"/>
  <c r="DD96" i="2"/>
  <c r="P96" i="39"/>
  <c r="Q96" i="39"/>
  <c r="R96" i="39"/>
  <c r="S96" i="39"/>
  <c r="T96" i="39"/>
  <c r="U96" i="39"/>
  <c r="V96" i="39"/>
  <c r="W96" i="39"/>
  <c r="X96" i="39"/>
  <c r="Y96" i="39"/>
  <c r="Z96" i="39"/>
  <c r="AA96" i="39"/>
  <c r="JO96" i="37"/>
  <c r="P96" i="37"/>
  <c r="O96" i="39"/>
  <c r="CB96" i="37"/>
  <c r="EP96" i="37"/>
  <c r="JP96" i="37"/>
  <c r="Q96" i="37"/>
  <c r="CC96" i="37"/>
  <c r="EQ96" i="37"/>
  <c r="JQ96" i="37"/>
  <c r="R96" i="37"/>
  <c r="CD96" i="37"/>
  <c r="ER96" i="37"/>
  <c r="JR96" i="37"/>
  <c r="S96" i="37"/>
  <c r="CE96" i="37"/>
  <c r="ES96" i="37"/>
  <c r="JS96" i="37"/>
  <c r="T96" i="37"/>
  <c r="CF96" i="37"/>
  <c r="ET96" i="37"/>
  <c r="JT96" i="37"/>
  <c r="U96" i="37"/>
  <c r="CH96" i="37"/>
  <c r="CG96" i="37"/>
  <c r="EU96" i="37"/>
  <c r="JU96" i="37"/>
  <c r="V96" i="37"/>
  <c r="HC96" i="37"/>
  <c r="HI96" i="37"/>
  <c r="JV96" i="37"/>
  <c r="W96" i="37"/>
  <c r="CI96" i="37"/>
  <c r="EW96" i="37"/>
  <c r="HD96" i="37"/>
  <c r="HJ96" i="37"/>
  <c r="JW96" i="37"/>
  <c r="X96" i="37"/>
  <c r="CJ96" i="37"/>
  <c r="EX96" i="37"/>
  <c r="HE96" i="37"/>
  <c r="HK96" i="37"/>
  <c r="JX96" i="37"/>
  <c r="Y96" i="37"/>
  <c r="CK96" i="37"/>
  <c r="EY96" i="37"/>
  <c r="HF96" i="37"/>
  <c r="HL96" i="37"/>
  <c r="JY96" i="37"/>
  <c r="Z96" i="37"/>
  <c r="CL96" i="37"/>
  <c r="EZ96" i="37"/>
  <c r="HG96" i="37"/>
  <c r="HM96" i="37"/>
  <c r="JZ96" i="37"/>
  <c r="AA96" i="37"/>
  <c r="CN96" i="37"/>
  <c r="CM96" i="37"/>
  <c r="FA96" i="37"/>
  <c r="HH96" i="37"/>
  <c r="HN96" i="37"/>
  <c r="KA96" i="37"/>
  <c r="AO96" i="37"/>
  <c r="AP96" i="38"/>
  <c r="AP96" i="39"/>
  <c r="AQ96" i="38"/>
  <c r="AQ96" i="39"/>
  <c r="AR96" i="38"/>
  <c r="AR96" i="39"/>
  <c r="AS96" i="38"/>
  <c r="AS96" i="39"/>
  <c r="AT96" i="38"/>
  <c r="AT96" i="39"/>
  <c r="AU96" i="38"/>
  <c r="AU96" i="39"/>
  <c r="AV96" i="38"/>
  <c r="AV96" i="39"/>
  <c r="AW96" i="38"/>
  <c r="AW96" i="39"/>
  <c r="AX96" i="38"/>
  <c r="AX96" i="39"/>
  <c r="AY96" i="38"/>
  <c r="AY96" i="39"/>
  <c r="AZ96" i="38"/>
  <c r="AZ96" i="39"/>
  <c r="BA96" i="38"/>
  <c r="BA96" i="39"/>
  <c r="AP96" i="37"/>
  <c r="AO96" i="38"/>
  <c r="AO96" i="39"/>
  <c r="DB96" i="37"/>
  <c r="FP96" i="37"/>
  <c r="AQ96" i="37"/>
  <c r="DC96" i="37"/>
  <c r="FQ96" i="37"/>
  <c r="AR96" i="37"/>
  <c r="DD96" i="37"/>
  <c r="FR96" i="37"/>
  <c r="AS96" i="37"/>
  <c r="DE96" i="37"/>
  <c r="FS96" i="37"/>
  <c r="AT96" i="37"/>
  <c r="DF96" i="37"/>
  <c r="FT96" i="37"/>
  <c r="AU96" i="37"/>
  <c r="DH96" i="37"/>
  <c r="DG96" i="37"/>
  <c r="FU96" i="37"/>
  <c r="AV96" i="37"/>
  <c r="IC96" i="37"/>
  <c r="II96" i="37"/>
  <c r="AW96" i="37"/>
  <c r="DI96" i="37"/>
  <c r="FW96" i="37"/>
  <c r="ID96" i="37"/>
  <c r="IJ96" i="37"/>
  <c r="AX96" i="37"/>
  <c r="DJ96" i="37"/>
  <c r="FX96" i="37"/>
  <c r="IE96" i="37"/>
  <c r="IK96" i="37"/>
  <c r="AY96" i="37"/>
  <c r="DK96" i="37"/>
  <c r="FY96" i="37"/>
  <c r="IF96" i="37"/>
  <c r="IL96" i="37"/>
  <c r="AZ96" i="37"/>
  <c r="DL96" i="37"/>
  <c r="FZ96" i="37"/>
  <c r="IG96" i="37"/>
  <c r="IM96" i="37"/>
  <c r="BA96" i="37"/>
  <c r="DN96" i="37"/>
  <c r="DM96" i="37"/>
  <c r="GA96" i="37"/>
  <c r="IH96" i="37"/>
  <c r="IN96" i="37"/>
  <c r="BB96" i="37"/>
  <c r="BC96" i="39"/>
  <c r="BD96" i="39"/>
  <c r="BE96" i="39"/>
  <c r="BF96" i="39"/>
  <c r="BG96" i="39"/>
  <c r="BH96" i="39"/>
  <c r="BI96" i="39"/>
  <c r="BJ96" i="39"/>
  <c r="BK96" i="39"/>
  <c r="BL96" i="39"/>
  <c r="BM96" i="39"/>
  <c r="BN96" i="39"/>
  <c r="LB96" i="37"/>
  <c r="BC96" i="37"/>
  <c r="BB96" i="39"/>
  <c r="DO96" i="37"/>
  <c r="GC96" i="37"/>
  <c r="LC96" i="37"/>
  <c r="BD96" i="37"/>
  <c r="DP96" i="37"/>
  <c r="GD96" i="37"/>
  <c r="LD96" i="37"/>
  <c r="BE96" i="37"/>
  <c r="DQ96" i="37"/>
  <c r="GE96" i="37"/>
  <c r="LE96" i="37"/>
  <c r="BF96" i="37"/>
  <c r="DR96" i="37"/>
  <c r="GF96" i="37"/>
  <c r="LF96" i="37"/>
  <c r="BG96" i="37"/>
  <c r="DS96" i="37"/>
  <c r="GG96" i="37"/>
  <c r="LG96" i="37"/>
  <c r="BH96" i="37"/>
  <c r="DU96" i="37"/>
  <c r="DT96" i="37"/>
  <c r="GH96" i="37"/>
  <c r="LH96" i="37"/>
  <c r="BI96" i="37"/>
  <c r="IP96" i="37"/>
  <c r="IV96" i="37"/>
  <c r="LI96" i="37"/>
  <c r="BJ96" i="37"/>
  <c r="DV96" i="37"/>
  <c r="GJ96" i="37"/>
  <c r="IQ96" i="37"/>
  <c r="IW96" i="37"/>
  <c r="LJ96" i="37"/>
  <c r="BK96" i="37"/>
  <c r="DW96" i="37"/>
  <c r="GK96" i="37"/>
  <c r="IR96" i="37"/>
  <c r="IX96" i="37"/>
  <c r="LK96" i="37"/>
  <c r="BL96" i="37"/>
  <c r="DX96" i="37"/>
  <c r="GL96" i="37"/>
  <c r="IS96" i="37"/>
  <c r="IY96" i="37"/>
  <c r="LL96" i="37"/>
  <c r="BM96" i="37"/>
  <c r="DY96" i="37"/>
  <c r="GM96" i="37"/>
  <c r="IT96" i="37"/>
  <c r="IZ96" i="37"/>
  <c r="LM96" i="37"/>
  <c r="BN96" i="37"/>
  <c r="EA96" i="37"/>
  <c r="DZ96" i="37"/>
  <c r="GN96" i="37"/>
  <c r="IU96" i="37"/>
  <c r="JA96" i="37"/>
  <c r="LN96" i="37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AB97" i="37"/>
  <c r="C97" i="38"/>
  <c r="AC97" i="39"/>
  <c r="D97" i="38"/>
  <c r="AD97" i="39"/>
  <c r="E97" i="38"/>
  <c r="AE97" i="39"/>
  <c r="F97" i="38"/>
  <c r="AF97" i="39"/>
  <c r="G97" i="38"/>
  <c r="AG97" i="39"/>
  <c r="H97" i="38"/>
  <c r="AH97" i="39"/>
  <c r="I97" i="38"/>
  <c r="AI97" i="39"/>
  <c r="J97" i="38"/>
  <c r="AJ97" i="39"/>
  <c r="K97" i="38"/>
  <c r="AK97" i="39"/>
  <c r="L97" i="38"/>
  <c r="AL97" i="39"/>
  <c r="M97" i="38"/>
  <c r="AM97" i="39"/>
  <c r="N97" i="38"/>
  <c r="AN97" i="39"/>
  <c r="KB97" i="37"/>
  <c r="AC97" i="37"/>
  <c r="B97" i="38"/>
  <c r="AB97" i="39"/>
  <c r="CO97" i="37"/>
  <c r="FC97" i="37"/>
  <c r="KC97" i="37"/>
  <c r="AD97" i="37"/>
  <c r="CP97" i="37"/>
  <c r="FD97" i="37"/>
  <c r="KD97" i="37"/>
  <c r="AE97" i="37"/>
  <c r="CQ97" i="37"/>
  <c r="FE97" i="37"/>
  <c r="KE97" i="37"/>
  <c r="AF97" i="37"/>
  <c r="CR97" i="37"/>
  <c r="FF97" i="37"/>
  <c r="KF97" i="37"/>
  <c r="AG97" i="37"/>
  <c r="CS97" i="37"/>
  <c r="FG97" i="37"/>
  <c r="KG97" i="37"/>
  <c r="AH97" i="37"/>
  <c r="CU97" i="37"/>
  <c r="CT97" i="37"/>
  <c r="FH97" i="37"/>
  <c r="KH97" i="37"/>
  <c r="AI97" i="37"/>
  <c r="HP97" i="37"/>
  <c r="HV97" i="37"/>
  <c r="KI97" i="37"/>
  <c r="AJ97" i="37"/>
  <c r="CV97" i="37"/>
  <c r="FJ97" i="37"/>
  <c r="HQ97" i="37"/>
  <c r="HW97" i="37"/>
  <c r="KJ97" i="37"/>
  <c r="AK97" i="37"/>
  <c r="CW97" i="37"/>
  <c r="FK97" i="37"/>
  <c r="HR97" i="37"/>
  <c r="HX97" i="37"/>
  <c r="KK97" i="37"/>
  <c r="AL97" i="37"/>
  <c r="CX97" i="37"/>
  <c r="FL97" i="37"/>
  <c r="HS97" i="37"/>
  <c r="HY97" i="37"/>
  <c r="KL97" i="37"/>
  <c r="AM97" i="37"/>
  <c r="CY97" i="37"/>
  <c r="FM97" i="37"/>
  <c r="HT97" i="37"/>
  <c r="HZ97" i="37"/>
  <c r="KM97" i="37"/>
  <c r="AN97" i="37"/>
  <c r="DA97" i="37"/>
  <c r="CZ97" i="37"/>
  <c r="FN97" i="37"/>
  <c r="HU97" i="37"/>
  <c r="IA97" i="37"/>
  <c r="KN97" i="37"/>
  <c r="B97" i="37"/>
  <c r="O97" i="38"/>
  <c r="AB97" i="38"/>
  <c r="P97" i="38"/>
  <c r="AC97" i="38"/>
  <c r="BC97" i="38"/>
  <c r="DE97" i="2"/>
  <c r="C97" i="39"/>
  <c r="Q97" i="38"/>
  <c r="AD97" i="38"/>
  <c r="BD97" i="38"/>
  <c r="D97" i="39"/>
  <c r="R97" i="38"/>
  <c r="AE97" i="38"/>
  <c r="BE97" i="38"/>
  <c r="E97" i="39"/>
  <c r="S97" i="38"/>
  <c r="AF97" i="38"/>
  <c r="BF97" i="38"/>
  <c r="F97" i="39"/>
  <c r="T97" i="38"/>
  <c r="AG97" i="38"/>
  <c r="BG97" i="38"/>
  <c r="G97" i="39"/>
  <c r="U97" i="38"/>
  <c r="AH97" i="38"/>
  <c r="BH97" i="38"/>
  <c r="H97" i="39"/>
  <c r="V97" i="38"/>
  <c r="AI97" i="38"/>
  <c r="BI97" i="38"/>
  <c r="I97" i="39"/>
  <c r="W97" i="38"/>
  <c r="AJ97" i="38"/>
  <c r="BJ97" i="38"/>
  <c r="J97" i="39"/>
  <c r="X97" i="38"/>
  <c r="AK97" i="38"/>
  <c r="BK97" i="38"/>
  <c r="K97" i="39"/>
  <c r="Y97" i="38"/>
  <c r="AL97" i="38"/>
  <c r="BL97" i="38"/>
  <c r="L97" i="39"/>
  <c r="Z97" i="38"/>
  <c r="AM97" i="38"/>
  <c r="BM97" i="38"/>
  <c r="M97" i="39"/>
  <c r="AA97" i="38"/>
  <c r="AN97" i="38"/>
  <c r="BN97" i="38"/>
  <c r="N97" i="39"/>
  <c r="JB97" i="37"/>
  <c r="C97" i="37"/>
  <c r="BB97" i="38"/>
  <c r="B97" i="39"/>
  <c r="BO97" i="37"/>
  <c r="EC97" i="37"/>
  <c r="JC97" i="37"/>
  <c r="D97" i="37"/>
  <c r="BP97" i="37"/>
  <c r="ED97" i="37"/>
  <c r="JD97" i="37"/>
  <c r="E97" i="37"/>
  <c r="BQ97" i="37"/>
  <c r="EE97" i="37"/>
  <c r="JE97" i="37"/>
  <c r="F97" i="37"/>
  <c r="BR97" i="37"/>
  <c r="EF97" i="37"/>
  <c r="JF97" i="37"/>
  <c r="G97" i="37"/>
  <c r="BS97" i="37"/>
  <c r="EG97" i="37"/>
  <c r="JG97" i="37"/>
  <c r="H97" i="37"/>
  <c r="BU97" i="37"/>
  <c r="BT97" i="37"/>
  <c r="EH97" i="37"/>
  <c r="JH97" i="37"/>
  <c r="I97" i="37"/>
  <c r="GP97" i="37"/>
  <c r="GV97" i="37"/>
  <c r="JI97" i="37"/>
  <c r="J97" i="37"/>
  <c r="BV97" i="37"/>
  <c r="EJ97" i="37"/>
  <c r="GQ97" i="37"/>
  <c r="GW97" i="37"/>
  <c r="JJ97" i="37"/>
  <c r="K97" i="37"/>
  <c r="BW97" i="37"/>
  <c r="EK97" i="37"/>
  <c r="GR97" i="37"/>
  <c r="GX97" i="37"/>
  <c r="JK97" i="37"/>
  <c r="L97" i="37"/>
  <c r="BX97" i="37"/>
  <c r="EL97" i="37"/>
  <c r="GS97" i="37"/>
  <c r="GY97" i="37"/>
  <c r="JL97" i="37"/>
  <c r="M97" i="37"/>
  <c r="BY97" i="37"/>
  <c r="EM97" i="37"/>
  <c r="GT97" i="37"/>
  <c r="GZ97" i="37"/>
  <c r="JM97" i="37"/>
  <c r="N97" i="37"/>
  <c r="CA97" i="37"/>
  <c r="BZ97" i="37"/>
  <c r="EN97" i="37"/>
  <c r="GU97" i="37"/>
  <c r="HA97" i="37"/>
  <c r="JN97" i="37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BP98" i="2"/>
  <c r="O97" i="37"/>
  <c r="BQ97" i="2"/>
  <c r="DC97" i="2"/>
  <c r="DD97" i="2"/>
  <c r="P97" i="39"/>
  <c r="Q97" i="39"/>
  <c r="R97" i="39"/>
  <c r="S97" i="39"/>
  <c r="T97" i="39"/>
  <c r="U97" i="39"/>
  <c r="V97" i="39"/>
  <c r="W97" i="39"/>
  <c r="X97" i="39"/>
  <c r="Y97" i="39"/>
  <c r="Z97" i="39"/>
  <c r="AA97" i="39"/>
  <c r="JO97" i="37"/>
  <c r="P97" i="37"/>
  <c r="O97" i="39"/>
  <c r="CB97" i="37"/>
  <c r="EP97" i="37"/>
  <c r="JP97" i="37"/>
  <c r="Q97" i="37"/>
  <c r="CC97" i="37"/>
  <c r="EQ97" i="37"/>
  <c r="JQ97" i="37"/>
  <c r="R97" i="37"/>
  <c r="CD97" i="37"/>
  <c r="ER97" i="37"/>
  <c r="JR97" i="37"/>
  <c r="S97" i="37"/>
  <c r="CE97" i="37"/>
  <c r="ES97" i="37"/>
  <c r="JS97" i="37"/>
  <c r="T97" i="37"/>
  <c r="CF97" i="37"/>
  <c r="ET97" i="37"/>
  <c r="JT97" i="37"/>
  <c r="U97" i="37"/>
  <c r="CH97" i="37"/>
  <c r="CG97" i="37"/>
  <c r="EU97" i="37"/>
  <c r="JU97" i="37"/>
  <c r="V97" i="37"/>
  <c r="HC97" i="37"/>
  <c r="HI97" i="37"/>
  <c r="JV97" i="37"/>
  <c r="W97" i="37"/>
  <c r="CI97" i="37"/>
  <c r="EW97" i="37"/>
  <c r="HD97" i="37"/>
  <c r="HJ97" i="37"/>
  <c r="JW97" i="37"/>
  <c r="X97" i="37"/>
  <c r="CJ97" i="37"/>
  <c r="EX97" i="37"/>
  <c r="HE97" i="37"/>
  <c r="HK97" i="37"/>
  <c r="JX97" i="37"/>
  <c r="Y97" i="37"/>
  <c r="CK97" i="37"/>
  <c r="EY97" i="37"/>
  <c r="HF97" i="37"/>
  <c r="HL97" i="37"/>
  <c r="JY97" i="37"/>
  <c r="Z97" i="37"/>
  <c r="CL97" i="37"/>
  <c r="EZ97" i="37"/>
  <c r="HG97" i="37"/>
  <c r="HM97" i="37"/>
  <c r="JZ97" i="37"/>
  <c r="AA97" i="37"/>
  <c r="CN97" i="37"/>
  <c r="CM97" i="37"/>
  <c r="FA97" i="37"/>
  <c r="HH97" i="37"/>
  <c r="HN97" i="37"/>
  <c r="KA97" i="37"/>
  <c r="AO97" i="37"/>
  <c r="AP97" i="38"/>
  <c r="AP97" i="39"/>
  <c r="AQ97" i="38"/>
  <c r="AQ97" i="39"/>
  <c r="AR97" i="38"/>
  <c r="AR97" i="39"/>
  <c r="AS97" i="38"/>
  <c r="AS97" i="39"/>
  <c r="AT97" i="38"/>
  <c r="AT97" i="39"/>
  <c r="AU97" i="38"/>
  <c r="AU97" i="39"/>
  <c r="AV97" i="38"/>
  <c r="AV97" i="39"/>
  <c r="AW97" i="38"/>
  <c r="AW97" i="39"/>
  <c r="AX97" i="38"/>
  <c r="AX97" i="39"/>
  <c r="AY97" i="38"/>
  <c r="AY97" i="39"/>
  <c r="AZ97" i="38"/>
  <c r="AZ97" i="39"/>
  <c r="BA97" i="38"/>
  <c r="BA97" i="39"/>
  <c r="AP97" i="37"/>
  <c r="AO97" i="38"/>
  <c r="AO97" i="39"/>
  <c r="DB97" i="37"/>
  <c r="FP97" i="37"/>
  <c r="AQ97" i="37"/>
  <c r="DC97" i="37"/>
  <c r="FQ97" i="37"/>
  <c r="AR97" i="37"/>
  <c r="DD97" i="37"/>
  <c r="FR97" i="37"/>
  <c r="AS97" i="37"/>
  <c r="DE97" i="37"/>
  <c r="FS97" i="37"/>
  <c r="AT97" i="37"/>
  <c r="DF97" i="37"/>
  <c r="FT97" i="37"/>
  <c r="AU97" i="37"/>
  <c r="DH97" i="37"/>
  <c r="DG97" i="37"/>
  <c r="FU97" i="37"/>
  <c r="AV97" i="37"/>
  <c r="IC97" i="37"/>
  <c r="II97" i="37"/>
  <c r="AW97" i="37"/>
  <c r="DI97" i="37"/>
  <c r="FW97" i="37"/>
  <c r="ID97" i="37"/>
  <c r="IJ97" i="37"/>
  <c r="AX97" i="37"/>
  <c r="DJ97" i="37"/>
  <c r="FX97" i="37"/>
  <c r="IE97" i="37"/>
  <c r="IK97" i="37"/>
  <c r="AY97" i="37"/>
  <c r="DK97" i="37"/>
  <c r="FY97" i="37"/>
  <c r="IF97" i="37"/>
  <c r="IL97" i="37"/>
  <c r="AZ97" i="37"/>
  <c r="DL97" i="37"/>
  <c r="FZ97" i="37"/>
  <c r="IG97" i="37"/>
  <c r="IM97" i="37"/>
  <c r="BA97" i="37"/>
  <c r="DN97" i="37"/>
  <c r="DM97" i="37"/>
  <c r="GA97" i="37"/>
  <c r="IH97" i="37"/>
  <c r="IN97" i="37"/>
  <c r="BB97" i="37"/>
  <c r="BC97" i="39"/>
  <c r="BD97" i="39"/>
  <c r="BE97" i="39"/>
  <c r="BF97" i="39"/>
  <c r="BG97" i="39"/>
  <c r="BH97" i="39"/>
  <c r="BI97" i="39"/>
  <c r="BJ97" i="39"/>
  <c r="BK97" i="39"/>
  <c r="BL97" i="39"/>
  <c r="BM97" i="39"/>
  <c r="BN97" i="39"/>
  <c r="LB97" i="37"/>
  <c r="BC97" i="37"/>
  <c r="BB97" i="39"/>
  <c r="DO97" i="37"/>
  <c r="GC97" i="37"/>
  <c r="LC97" i="37"/>
  <c r="BD97" i="37"/>
  <c r="DP97" i="37"/>
  <c r="GD97" i="37"/>
  <c r="LD97" i="37"/>
  <c r="BE97" i="37"/>
  <c r="DQ97" i="37"/>
  <c r="GE97" i="37"/>
  <c r="LE97" i="37"/>
  <c r="BF97" i="37"/>
  <c r="DR97" i="37"/>
  <c r="GF97" i="37"/>
  <c r="LF97" i="37"/>
  <c r="BG97" i="37"/>
  <c r="DS97" i="37"/>
  <c r="GG97" i="37"/>
  <c r="LG97" i="37"/>
  <c r="BH97" i="37"/>
  <c r="DU97" i="37"/>
  <c r="DT97" i="37"/>
  <c r="GH97" i="37"/>
  <c r="LH97" i="37"/>
  <c r="BI97" i="37"/>
  <c r="IP97" i="37"/>
  <c r="IV97" i="37"/>
  <c r="LI97" i="37"/>
  <c r="BJ97" i="37"/>
  <c r="DV97" i="37"/>
  <c r="GJ97" i="37"/>
  <c r="IQ97" i="37"/>
  <c r="IW97" i="37"/>
  <c r="LJ97" i="37"/>
  <c r="BK97" i="37"/>
  <c r="DW97" i="37"/>
  <c r="GK97" i="37"/>
  <c r="IR97" i="37"/>
  <c r="IX97" i="37"/>
  <c r="LK97" i="37"/>
  <c r="BL97" i="37"/>
  <c r="DX97" i="37"/>
  <c r="GL97" i="37"/>
  <c r="IS97" i="37"/>
  <c r="IY97" i="37"/>
  <c r="LL97" i="37"/>
  <c r="BM97" i="37"/>
  <c r="DY97" i="37"/>
  <c r="GM97" i="37"/>
  <c r="IT97" i="37"/>
  <c r="IZ97" i="37"/>
  <c r="LM97" i="37"/>
  <c r="BN97" i="37"/>
  <c r="EA97" i="37"/>
  <c r="DZ97" i="37"/>
  <c r="GN97" i="37"/>
  <c r="IU97" i="37"/>
  <c r="JA97" i="37"/>
  <c r="LN97" i="37"/>
  <c r="AB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AB98" i="37"/>
  <c r="C98" i="38"/>
  <c r="AC98" i="39"/>
  <c r="D98" i="38"/>
  <c r="AD98" i="39"/>
  <c r="E98" i="38"/>
  <c r="AE98" i="39"/>
  <c r="F98" i="38"/>
  <c r="AF98" i="39"/>
  <c r="G98" i="38"/>
  <c r="AG98" i="39"/>
  <c r="H98" i="38"/>
  <c r="AH98" i="39"/>
  <c r="I98" i="38"/>
  <c r="AI98" i="39"/>
  <c r="J98" i="38"/>
  <c r="AJ98" i="39"/>
  <c r="K98" i="38"/>
  <c r="AK98" i="39"/>
  <c r="L98" i="38"/>
  <c r="AL98" i="39"/>
  <c r="M98" i="38"/>
  <c r="AM98" i="39"/>
  <c r="N98" i="38"/>
  <c r="AN98" i="39"/>
  <c r="KB98" i="37"/>
  <c r="AC98" i="37"/>
  <c r="B98" i="38"/>
  <c r="AB98" i="39"/>
  <c r="CO98" i="37"/>
  <c r="FC98" i="37"/>
  <c r="KC98" i="37"/>
  <c r="AD98" i="37"/>
  <c r="CP98" i="37"/>
  <c r="FD98" i="37"/>
  <c r="KD98" i="37"/>
  <c r="AE98" i="37"/>
  <c r="CQ98" i="37"/>
  <c r="FE98" i="37"/>
  <c r="KE98" i="37"/>
  <c r="AF98" i="37"/>
  <c r="CR98" i="37"/>
  <c r="FF98" i="37"/>
  <c r="KF98" i="37"/>
  <c r="AG98" i="37"/>
  <c r="CS98" i="37"/>
  <c r="FG98" i="37"/>
  <c r="KG98" i="37"/>
  <c r="AH98" i="37"/>
  <c r="CU98" i="37"/>
  <c r="CT98" i="37"/>
  <c r="FH98" i="37"/>
  <c r="KH98" i="37"/>
  <c r="AI98" i="37"/>
  <c r="HP98" i="37"/>
  <c r="HV98" i="37"/>
  <c r="KI98" i="37"/>
  <c r="AJ98" i="37"/>
  <c r="CV98" i="37"/>
  <c r="FJ98" i="37"/>
  <c r="HQ98" i="37"/>
  <c r="HW98" i="37"/>
  <c r="KJ98" i="37"/>
  <c r="AK98" i="37"/>
  <c r="CW98" i="37"/>
  <c r="FK98" i="37"/>
  <c r="HR98" i="37"/>
  <c r="HX98" i="37"/>
  <c r="KK98" i="37"/>
  <c r="AL98" i="37"/>
  <c r="CX98" i="37"/>
  <c r="FL98" i="37"/>
  <c r="HS98" i="37"/>
  <c r="HY98" i="37"/>
  <c r="KL98" i="37"/>
  <c r="AM98" i="37"/>
  <c r="CY98" i="37"/>
  <c r="FM98" i="37"/>
  <c r="HT98" i="37"/>
  <c r="HZ98" i="37"/>
  <c r="KM98" i="37"/>
  <c r="AN98" i="37"/>
  <c r="DA98" i="37"/>
  <c r="CZ98" i="37"/>
  <c r="FN98" i="37"/>
  <c r="HU98" i="37"/>
  <c r="IA98" i="37"/>
  <c r="KN98" i="37"/>
  <c r="B98" i="37"/>
  <c r="O98" i="38"/>
  <c r="AB98" i="38"/>
  <c r="P98" i="38"/>
  <c r="AC98" i="38"/>
  <c r="BC98" i="38"/>
  <c r="DE98" i="2"/>
  <c r="C98" i="39"/>
  <c r="Q98" i="38"/>
  <c r="AD98" i="38"/>
  <c r="BD98" i="38"/>
  <c r="D98" i="39"/>
  <c r="R98" i="38"/>
  <c r="AE98" i="38"/>
  <c r="BE98" i="38"/>
  <c r="E98" i="39"/>
  <c r="S98" i="38"/>
  <c r="AF98" i="38"/>
  <c r="BF98" i="38"/>
  <c r="F98" i="39"/>
  <c r="T98" i="38"/>
  <c r="AG98" i="38"/>
  <c r="BG98" i="38"/>
  <c r="G98" i="39"/>
  <c r="U98" i="38"/>
  <c r="AH98" i="38"/>
  <c r="BH98" i="38"/>
  <c r="H98" i="39"/>
  <c r="V98" i="38"/>
  <c r="AI98" i="38"/>
  <c r="BI98" i="38"/>
  <c r="I98" i="39"/>
  <c r="W98" i="38"/>
  <c r="AJ98" i="38"/>
  <c r="BJ98" i="38"/>
  <c r="J98" i="39"/>
  <c r="X98" i="38"/>
  <c r="AK98" i="38"/>
  <c r="BK98" i="38"/>
  <c r="K98" i="39"/>
  <c r="Y98" i="38"/>
  <c r="AL98" i="38"/>
  <c r="BL98" i="38"/>
  <c r="L98" i="39"/>
  <c r="Z98" i="38"/>
  <c r="AM98" i="38"/>
  <c r="BM98" i="38"/>
  <c r="M98" i="39"/>
  <c r="AA98" i="38"/>
  <c r="AN98" i="38"/>
  <c r="BN98" i="38"/>
  <c r="N98" i="39"/>
  <c r="JB98" i="37"/>
  <c r="C98" i="37"/>
  <c r="BB98" i="38"/>
  <c r="B98" i="39"/>
  <c r="BO98" i="37"/>
  <c r="EC98" i="37"/>
  <c r="JC98" i="37"/>
  <c r="D98" i="37"/>
  <c r="BP98" i="37"/>
  <c r="ED98" i="37"/>
  <c r="JD98" i="37"/>
  <c r="E98" i="37"/>
  <c r="BQ98" i="37"/>
  <c r="EE98" i="37"/>
  <c r="JE98" i="37"/>
  <c r="F98" i="37"/>
  <c r="BR98" i="37"/>
  <c r="EF98" i="37"/>
  <c r="JF98" i="37"/>
  <c r="G98" i="37"/>
  <c r="BS98" i="37"/>
  <c r="EG98" i="37"/>
  <c r="JG98" i="37"/>
  <c r="H98" i="37"/>
  <c r="BU98" i="37"/>
  <c r="BT98" i="37"/>
  <c r="EH98" i="37"/>
  <c r="JH98" i="37"/>
  <c r="I98" i="37"/>
  <c r="GP98" i="37"/>
  <c r="GV98" i="37"/>
  <c r="JI98" i="37"/>
  <c r="J98" i="37"/>
  <c r="BV98" i="37"/>
  <c r="EJ98" i="37"/>
  <c r="GQ98" i="37"/>
  <c r="GW98" i="37"/>
  <c r="JJ98" i="37"/>
  <c r="K98" i="37"/>
  <c r="BW98" i="37"/>
  <c r="EK98" i="37"/>
  <c r="GR98" i="37"/>
  <c r="GX98" i="37"/>
  <c r="JK98" i="37"/>
  <c r="L98" i="37"/>
  <c r="BX98" i="37"/>
  <c r="EL98" i="37"/>
  <c r="GS98" i="37"/>
  <c r="GY98" i="37"/>
  <c r="JL98" i="37"/>
  <c r="M98" i="37"/>
  <c r="BY98" i="37"/>
  <c r="EM98" i="37"/>
  <c r="GT98" i="37"/>
  <c r="GZ98" i="37"/>
  <c r="JM98" i="37"/>
  <c r="N98" i="37"/>
  <c r="CA98" i="37"/>
  <c r="BZ98" i="37"/>
  <c r="EN98" i="37"/>
  <c r="GU98" i="37"/>
  <c r="HA98" i="37"/>
  <c r="JN98" i="37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BP99" i="2"/>
  <c r="O98" i="37"/>
  <c r="BQ98" i="2"/>
  <c r="DC98" i="2"/>
  <c r="DD98" i="2"/>
  <c r="P98" i="39"/>
  <c r="Q98" i="39"/>
  <c r="R98" i="39"/>
  <c r="S98" i="39"/>
  <c r="T98" i="39"/>
  <c r="U98" i="39"/>
  <c r="V98" i="39"/>
  <c r="W98" i="39"/>
  <c r="X98" i="39"/>
  <c r="Y98" i="39"/>
  <c r="Z98" i="39"/>
  <c r="AA98" i="39"/>
  <c r="JO98" i="37"/>
  <c r="P98" i="37"/>
  <c r="O98" i="39"/>
  <c r="CB98" i="37"/>
  <c r="EP98" i="37"/>
  <c r="JP98" i="37"/>
  <c r="Q98" i="37"/>
  <c r="CC98" i="37"/>
  <c r="EQ98" i="37"/>
  <c r="JQ98" i="37"/>
  <c r="R98" i="37"/>
  <c r="CD98" i="37"/>
  <c r="ER98" i="37"/>
  <c r="JR98" i="37"/>
  <c r="S98" i="37"/>
  <c r="CE98" i="37"/>
  <c r="ES98" i="37"/>
  <c r="JS98" i="37"/>
  <c r="T98" i="37"/>
  <c r="CF98" i="37"/>
  <c r="ET98" i="37"/>
  <c r="JT98" i="37"/>
  <c r="U98" i="37"/>
  <c r="CH98" i="37"/>
  <c r="CG98" i="37"/>
  <c r="EU98" i="37"/>
  <c r="JU98" i="37"/>
  <c r="V98" i="37"/>
  <c r="HC98" i="37"/>
  <c r="HI98" i="37"/>
  <c r="JV98" i="37"/>
  <c r="W98" i="37"/>
  <c r="CI98" i="37"/>
  <c r="EW98" i="37"/>
  <c r="HD98" i="37"/>
  <c r="HJ98" i="37"/>
  <c r="JW98" i="37"/>
  <c r="X98" i="37"/>
  <c r="CJ98" i="37"/>
  <c r="EX98" i="37"/>
  <c r="HE98" i="37"/>
  <c r="HK98" i="37"/>
  <c r="JX98" i="37"/>
  <c r="Y98" i="37"/>
  <c r="CK98" i="37"/>
  <c r="EY98" i="37"/>
  <c r="HF98" i="37"/>
  <c r="HL98" i="37"/>
  <c r="JY98" i="37"/>
  <c r="Z98" i="37"/>
  <c r="CL98" i="37"/>
  <c r="EZ98" i="37"/>
  <c r="HG98" i="37"/>
  <c r="HM98" i="37"/>
  <c r="JZ98" i="37"/>
  <c r="AA98" i="37"/>
  <c r="CN98" i="37"/>
  <c r="CM98" i="37"/>
  <c r="FA98" i="37"/>
  <c r="HH98" i="37"/>
  <c r="HN98" i="37"/>
  <c r="KA98" i="37"/>
  <c r="AO98" i="37"/>
  <c r="AP98" i="38"/>
  <c r="AP98" i="39"/>
  <c r="AQ98" i="38"/>
  <c r="AQ98" i="39"/>
  <c r="AR98" i="38"/>
  <c r="AR98" i="39"/>
  <c r="AS98" i="38"/>
  <c r="AS98" i="39"/>
  <c r="AT98" i="38"/>
  <c r="AT98" i="39"/>
  <c r="AU98" i="38"/>
  <c r="AU98" i="39"/>
  <c r="AV98" i="38"/>
  <c r="AV98" i="39"/>
  <c r="AW98" i="38"/>
  <c r="AW98" i="39"/>
  <c r="AX98" i="38"/>
  <c r="AX98" i="39"/>
  <c r="AY98" i="38"/>
  <c r="AY98" i="39"/>
  <c r="AZ98" i="38"/>
  <c r="AZ98" i="39"/>
  <c r="BA98" i="38"/>
  <c r="BA98" i="39"/>
  <c r="AP98" i="37"/>
  <c r="AO98" i="38"/>
  <c r="AO98" i="39"/>
  <c r="DB98" i="37"/>
  <c r="FP98" i="37"/>
  <c r="AQ98" i="37"/>
  <c r="DC98" i="37"/>
  <c r="FQ98" i="37"/>
  <c r="AR98" i="37"/>
  <c r="DD98" i="37"/>
  <c r="FR98" i="37"/>
  <c r="AS98" i="37"/>
  <c r="DE98" i="37"/>
  <c r="FS98" i="37"/>
  <c r="AT98" i="37"/>
  <c r="DF98" i="37"/>
  <c r="FT98" i="37"/>
  <c r="AU98" i="37"/>
  <c r="DH98" i="37"/>
  <c r="DG98" i="37"/>
  <c r="FU98" i="37"/>
  <c r="AV98" i="37"/>
  <c r="IC98" i="37"/>
  <c r="II98" i="37"/>
  <c r="AW98" i="37"/>
  <c r="DI98" i="37"/>
  <c r="FW98" i="37"/>
  <c r="ID98" i="37"/>
  <c r="IJ98" i="37"/>
  <c r="AX98" i="37"/>
  <c r="DJ98" i="37"/>
  <c r="FX98" i="37"/>
  <c r="IE98" i="37"/>
  <c r="IK98" i="37"/>
  <c r="AY98" i="37"/>
  <c r="DK98" i="37"/>
  <c r="FY98" i="37"/>
  <c r="IF98" i="37"/>
  <c r="IL98" i="37"/>
  <c r="AZ98" i="37"/>
  <c r="DL98" i="37"/>
  <c r="FZ98" i="37"/>
  <c r="IG98" i="37"/>
  <c r="IM98" i="37"/>
  <c r="BA98" i="37"/>
  <c r="DN98" i="37"/>
  <c r="DM98" i="37"/>
  <c r="GA98" i="37"/>
  <c r="IH98" i="37"/>
  <c r="IN98" i="37"/>
  <c r="BB98" i="37"/>
  <c r="BC98" i="39"/>
  <c r="BD98" i="39"/>
  <c r="BE98" i="39"/>
  <c r="BF98" i="39"/>
  <c r="BG98" i="39"/>
  <c r="BH98" i="39"/>
  <c r="BI98" i="39"/>
  <c r="BJ98" i="39"/>
  <c r="BK98" i="39"/>
  <c r="BL98" i="39"/>
  <c r="BM98" i="39"/>
  <c r="BN98" i="39"/>
  <c r="LB98" i="37"/>
  <c r="BC98" i="37"/>
  <c r="BB98" i="39"/>
  <c r="DO98" i="37"/>
  <c r="GC98" i="37"/>
  <c r="LC98" i="37"/>
  <c r="BD98" i="37"/>
  <c r="DP98" i="37"/>
  <c r="GD98" i="37"/>
  <c r="LD98" i="37"/>
  <c r="BE98" i="37"/>
  <c r="DQ98" i="37"/>
  <c r="GE98" i="37"/>
  <c r="LE98" i="37"/>
  <c r="BF98" i="37"/>
  <c r="DR98" i="37"/>
  <c r="GF98" i="37"/>
  <c r="LF98" i="37"/>
  <c r="BG98" i="37"/>
  <c r="DS98" i="37"/>
  <c r="GG98" i="37"/>
  <c r="LG98" i="37"/>
  <c r="BH98" i="37"/>
  <c r="DU98" i="37"/>
  <c r="DT98" i="37"/>
  <c r="GH98" i="37"/>
  <c r="LH98" i="37"/>
  <c r="BI98" i="37"/>
  <c r="IP98" i="37"/>
  <c r="IV98" i="37"/>
  <c r="LI98" i="37"/>
  <c r="BJ98" i="37"/>
  <c r="DV98" i="37"/>
  <c r="GJ98" i="37"/>
  <c r="IQ98" i="37"/>
  <c r="IW98" i="37"/>
  <c r="LJ98" i="37"/>
  <c r="BK98" i="37"/>
  <c r="DW98" i="37"/>
  <c r="GK98" i="37"/>
  <c r="IR98" i="37"/>
  <c r="IX98" i="37"/>
  <c r="LK98" i="37"/>
  <c r="BL98" i="37"/>
  <c r="DX98" i="37"/>
  <c r="GL98" i="37"/>
  <c r="IS98" i="37"/>
  <c r="IY98" i="37"/>
  <c r="LL98" i="37"/>
  <c r="BM98" i="37"/>
  <c r="DY98" i="37"/>
  <c r="GM98" i="37"/>
  <c r="IT98" i="37"/>
  <c r="IZ98" i="37"/>
  <c r="LM98" i="37"/>
  <c r="BN98" i="37"/>
  <c r="EA98" i="37"/>
  <c r="DZ98" i="37"/>
  <c r="GN98" i="37"/>
  <c r="IU98" i="37"/>
  <c r="JA98" i="37"/>
  <c r="LN98" i="37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AB99" i="37"/>
  <c r="C99" i="38"/>
  <c r="AC99" i="39"/>
  <c r="D99" i="38"/>
  <c r="AD99" i="39"/>
  <c r="E99" i="38"/>
  <c r="AE99" i="39"/>
  <c r="F99" i="38"/>
  <c r="AF99" i="39"/>
  <c r="G99" i="38"/>
  <c r="AG99" i="39"/>
  <c r="H99" i="38"/>
  <c r="AH99" i="39"/>
  <c r="I99" i="38"/>
  <c r="AI99" i="39"/>
  <c r="J99" i="38"/>
  <c r="AJ99" i="39"/>
  <c r="K99" i="38"/>
  <c r="AK99" i="39"/>
  <c r="L99" i="38"/>
  <c r="AL99" i="39"/>
  <c r="M99" i="38"/>
  <c r="AM99" i="39"/>
  <c r="N99" i="38"/>
  <c r="AN99" i="39"/>
  <c r="KB99" i="37"/>
  <c r="AC99" i="37"/>
  <c r="B99" i="38"/>
  <c r="AB99" i="39"/>
  <c r="CO99" i="37"/>
  <c r="FC99" i="37"/>
  <c r="KC99" i="37"/>
  <c r="AD99" i="37"/>
  <c r="CP99" i="37"/>
  <c r="FD99" i="37"/>
  <c r="KD99" i="37"/>
  <c r="AE99" i="37"/>
  <c r="CQ99" i="37"/>
  <c r="FE99" i="37"/>
  <c r="KE99" i="37"/>
  <c r="AF99" i="37"/>
  <c r="CR99" i="37"/>
  <c r="FF99" i="37"/>
  <c r="KF99" i="37"/>
  <c r="AG99" i="37"/>
  <c r="CS99" i="37"/>
  <c r="FG99" i="37"/>
  <c r="KG99" i="37"/>
  <c r="AH99" i="37"/>
  <c r="CU99" i="37"/>
  <c r="CT99" i="37"/>
  <c r="FH99" i="37"/>
  <c r="KH99" i="37"/>
  <c r="AI99" i="37"/>
  <c r="HP99" i="37"/>
  <c r="HV99" i="37"/>
  <c r="KI99" i="37"/>
  <c r="AJ99" i="37"/>
  <c r="CV99" i="37"/>
  <c r="FJ99" i="37"/>
  <c r="HQ99" i="37"/>
  <c r="HW99" i="37"/>
  <c r="KJ99" i="37"/>
  <c r="AK99" i="37"/>
  <c r="CW99" i="37"/>
  <c r="FK99" i="37"/>
  <c r="HR99" i="37"/>
  <c r="HX99" i="37"/>
  <c r="KK99" i="37"/>
  <c r="AL99" i="37"/>
  <c r="CX99" i="37"/>
  <c r="FL99" i="37"/>
  <c r="HS99" i="37"/>
  <c r="HY99" i="37"/>
  <c r="KL99" i="37"/>
  <c r="AM99" i="37"/>
  <c r="CY99" i="37"/>
  <c r="FM99" i="37"/>
  <c r="HT99" i="37"/>
  <c r="HZ99" i="37"/>
  <c r="KM99" i="37"/>
  <c r="AN99" i="37"/>
  <c r="DA99" i="37"/>
  <c r="CZ99" i="37"/>
  <c r="FN99" i="37"/>
  <c r="HU99" i="37"/>
  <c r="IA99" i="37"/>
  <c r="KN99" i="37"/>
  <c r="B99" i="37"/>
  <c r="O99" i="38"/>
  <c r="AB99" i="38"/>
  <c r="P99" i="38"/>
  <c r="AC99" i="38"/>
  <c r="BC99" i="38"/>
  <c r="DE99" i="2"/>
  <c r="C99" i="39"/>
  <c r="Q99" i="38"/>
  <c r="AD99" i="38"/>
  <c r="BD99" i="38"/>
  <c r="D99" i="39"/>
  <c r="R99" i="38"/>
  <c r="AE99" i="38"/>
  <c r="BE99" i="38"/>
  <c r="E99" i="39"/>
  <c r="S99" i="38"/>
  <c r="AF99" i="38"/>
  <c r="BF99" i="38"/>
  <c r="F99" i="39"/>
  <c r="T99" i="38"/>
  <c r="AG99" i="38"/>
  <c r="BG99" i="38"/>
  <c r="G99" i="39"/>
  <c r="U99" i="38"/>
  <c r="AH99" i="38"/>
  <c r="BH99" i="38"/>
  <c r="H99" i="39"/>
  <c r="V99" i="38"/>
  <c r="AI99" i="38"/>
  <c r="BI99" i="38"/>
  <c r="I99" i="39"/>
  <c r="W99" i="38"/>
  <c r="AJ99" i="38"/>
  <c r="BJ99" i="38"/>
  <c r="J99" i="39"/>
  <c r="X99" i="38"/>
  <c r="AK99" i="38"/>
  <c r="BK99" i="38"/>
  <c r="K99" i="39"/>
  <c r="Y99" i="38"/>
  <c r="AL99" i="38"/>
  <c r="BL99" i="38"/>
  <c r="L99" i="39"/>
  <c r="Z99" i="38"/>
  <c r="AM99" i="38"/>
  <c r="BM99" i="38"/>
  <c r="M99" i="39"/>
  <c r="AA99" i="38"/>
  <c r="AN99" i="38"/>
  <c r="BN99" i="38"/>
  <c r="N99" i="39"/>
  <c r="JB99" i="37"/>
  <c r="C99" i="37"/>
  <c r="BB99" i="38"/>
  <c r="B99" i="39"/>
  <c r="BO99" i="37"/>
  <c r="EC99" i="37"/>
  <c r="JC99" i="37"/>
  <c r="D99" i="37"/>
  <c r="BP99" i="37"/>
  <c r="ED99" i="37"/>
  <c r="JD99" i="37"/>
  <c r="E99" i="37"/>
  <c r="BQ99" i="37"/>
  <c r="EE99" i="37"/>
  <c r="JE99" i="37"/>
  <c r="F99" i="37"/>
  <c r="BR99" i="37"/>
  <c r="EF99" i="37"/>
  <c r="JF99" i="37"/>
  <c r="G99" i="37"/>
  <c r="BS99" i="37"/>
  <c r="EG99" i="37"/>
  <c r="JG99" i="37"/>
  <c r="H99" i="37"/>
  <c r="BU99" i="37"/>
  <c r="BT99" i="37"/>
  <c r="EH99" i="37"/>
  <c r="JH99" i="37"/>
  <c r="I99" i="37"/>
  <c r="GP99" i="37"/>
  <c r="GV99" i="37"/>
  <c r="JI99" i="37"/>
  <c r="J99" i="37"/>
  <c r="BV99" i="37"/>
  <c r="EJ99" i="37"/>
  <c r="GQ99" i="37"/>
  <c r="GW99" i="37"/>
  <c r="JJ99" i="37"/>
  <c r="K99" i="37"/>
  <c r="BW99" i="37"/>
  <c r="EK99" i="37"/>
  <c r="GR99" i="37"/>
  <c r="GX99" i="37"/>
  <c r="JK99" i="37"/>
  <c r="L99" i="37"/>
  <c r="BX99" i="37"/>
  <c r="EL99" i="37"/>
  <c r="GS99" i="37"/>
  <c r="GY99" i="37"/>
  <c r="JL99" i="37"/>
  <c r="M99" i="37"/>
  <c r="BY99" i="37"/>
  <c r="EM99" i="37"/>
  <c r="GT99" i="37"/>
  <c r="GZ99" i="37"/>
  <c r="JM99" i="37"/>
  <c r="N99" i="37"/>
  <c r="CA99" i="37"/>
  <c r="BZ99" i="37"/>
  <c r="EN99" i="37"/>
  <c r="GU99" i="37"/>
  <c r="HA99" i="37"/>
  <c r="JN99" i="37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BP100" i="2"/>
  <c r="O99" i="37"/>
  <c r="BQ99" i="2"/>
  <c r="DC99" i="2"/>
  <c r="DD99" i="2"/>
  <c r="P99" i="39"/>
  <c r="Q99" i="39"/>
  <c r="R99" i="39"/>
  <c r="S99" i="39"/>
  <c r="T99" i="39"/>
  <c r="U99" i="39"/>
  <c r="V99" i="39"/>
  <c r="W99" i="39"/>
  <c r="X99" i="39"/>
  <c r="Y99" i="39"/>
  <c r="Z99" i="39"/>
  <c r="AA99" i="39"/>
  <c r="JO99" i="37"/>
  <c r="P99" i="37"/>
  <c r="O99" i="39"/>
  <c r="CB99" i="37"/>
  <c r="EP99" i="37"/>
  <c r="JP99" i="37"/>
  <c r="Q99" i="37"/>
  <c r="CC99" i="37"/>
  <c r="EQ99" i="37"/>
  <c r="JQ99" i="37"/>
  <c r="R99" i="37"/>
  <c r="CD99" i="37"/>
  <c r="ER99" i="37"/>
  <c r="JR99" i="37"/>
  <c r="S99" i="37"/>
  <c r="CE99" i="37"/>
  <c r="ES99" i="37"/>
  <c r="JS99" i="37"/>
  <c r="T99" i="37"/>
  <c r="CF99" i="37"/>
  <c r="ET99" i="37"/>
  <c r="JT99" i="37"/>
  <c r="U99" i="37"/>
  <c r="CH99" i="37"/>
  <c r="CG99" i="37"/>
  <c r="EU99" i="37"/>
  <c r="JU99" i="37"/>
  <c r="V99" i="37"/>
  <c r="HC99" i="37"/>
  <c r="HI99" i="37"/>
  <c r="JV99" i="37"/>
  <c r="W99" i="37"/>
  <c r="CI99" i="37"/>
  <c r="EW99" i="37"/>
  <c r="HD99" i="37"/>
  <c r="HJ99" i="37"/>
  <c r="JW99" i="37"/>
  <c r="X99" i="37"/>
  <c r="CJ99" i="37"/>
  <c r="EX99" i="37"/>
  <c r="HE99" i="37"/>
  <c r="HK99" i="37"/>
  <c r="JX99" i="37"/>
  <c r="Y99" i="37"/>
  <c r="CK99" i="37"/>
  <c r="EY99" i="37"/>
  <c r="HF99" i="37"/>
  <c r="HL99" i="37"/>
  <c r="JY99" i="37"/>
  <c r="Z99" i="37"/>
  <c r="CL99" i="37"/>
  <c r="EZ99" i="37"/>
  <c r="HG99" i="37"/>
  <c r="HM99" i="37"/>
  <c r="JZ99" i="37"/>
  <c r="AA99" i="37"/>
  <c r="CN99" i="37"/>
  <c r="CM99" i="37"/>
  <c r="FA99" i="37"/>
  <c r="HH99" i="37"/>
  <c r="HN99" i="37"/>
  <c r="KA99" i="37"/>
  <c r="AO99" i="37"/>
  <c r="AP99" i="38"/>
  <c r="AP99" i="39"/>
  <c r="AQ99" i="38"/>
  <c r="AQ99" i="39"/>
  <c r="AR99" i="38"/>
  <c r="AR99" i="39"/>
  <c r="AS99" i="38"/>
  <c r="AS99" i="39"/>
  <c r="AT99" i="38"/>
  <c r="AT99" i="39"/>
  <c r="AU99" i="38"/>
  <c r="AU99" i="39"/>
  <c r="AV99" i="38"/>
  <c r="AV99" i="39"/>
  <c r="AW99" i="38"/>
  <c r="AW99" i="39"/>
  <c r="AX99" i="38"/>
  <c r="AX99" i="39"/>
  <c r="AY99" i="38"/>
  <c r="AY99" i="39"/>
  <c r="AZ99" i="38"/>
  <c r="AZ99" i="39"/>
  <c r="BA99" i="38"/>
  <c r="BA99" i="39"/>
  <c r="AP99" i="37"/>
  <c r="AO99" i="38"/>
  <c r="AO99" i="39"/>
  <c r="DB99" i="37"/>
  <c r="FP99" i="37"/>
  <c r="AQ99" i="37"/>
  <c r="DC99" i="37"/>
  <c r="FQ99" i="37"/>
  <c r="AR99" i="37"/>
  <c r="DD99" i="37"/>
  <c r="FR99" i="37"/>
  <c r="AS99" i="37"/>
  <c r="DE99" i="37"/>
  <c r="FS99" i="37"/>
  <c r="AT99" i="37"/>
  <c r="DF99" i="37"/>
  <c r="FT99" i="37"/>
  <c r="AU99" i="37"/>
  <c r="DH99" i="37"/>
  <c r="DG99" i="37"/>
  <c r="FU99" i="37"/>
  <c r="AV99" i="37"/>
  <c r="IC99" i="37"/>
  <c r="II99" i="37"/>
  <c r="AW99" i="37"/>
  <c r="DI99" i="37"/>
  <c r="FW99" i="37"/>
  <c r="ID99" i="37"/>
  <c r="IJ99" i="37"/>
  <c r="AX99" i="37"/>
  <c r="DJ99" i="37"/>
  <c r="FX99" i="37"/>
  <c r="IE99" i="37"/>
  <c r="IK99" i="37"/>
  <c r="AY99" i="37"/>
  <c r="DK99" i="37"/>
  <c r="FY99" i="37"/>
  <c r="IF99" i="37"/>
  <c r="IL99" i="37"/>
  <c r="AZ99" i="37"/>
  <c r="DL99" i="37"/>
  <c r="FZ99" i="37"/>
  <c r="IG99" i="37"/>
  <c r="IM99" i="37"/>
  <c r="BA99" i="37"/>
  <c r="DN99" i="37"/>
  <c r="DM99" i="37"/>
  <c r="GA99" i="37"/>
  <c r="IH99" i="37"/>
  <c r="IN99" i="37"/>
  <c r="BB99" i="37"/>
  <c r="BC99" i="39"/>
  <c r="BD99" i="39"/>
  <c r="BE99" i="39"/>
  <c r="BF99" i="39"/>
  <c r="BG99" i="39"/>
  <c r="BH99" i="39"/>
  <c r="BI99" i="39"/>
  <c r="BJ99" i="39"/>
  <c r="BK99" i="39"/>
  <c r="BL99" i="39"/>
  <c r="BM99" i="39"/>
  <c r="BN99" i="39"/>
  <c r="LB99" i="37"/>
  <c r="BC99" i="37"/>
  <c r="BB99" i="39"/>
  <c r="DO99" i="37"/>
  <c r="GC99" i="37"/>
  <c r="LC99" i="37"/>
  <c r="BD99" i="37"/>
  <c r="DP99" i="37"/>
  <c r="GD99" i="37"/>
  <c r="LD99" i="37"/>
  <c r="BE99" i="37"/>
  <c r="DQ99" i="37"/>
  <c r="GE99" i="37"/>
  <c r="LE99" i="37"/>
  <c r="BF99" i="37"/>
  <c r="DR99" i="37"/>
  <c r="GF99" i="37"/>
  <c r="LF99" i="37"/>
  <c r="BG99" i="37"/>
  <c r="DS99" i="37"/>
  <c r="GG99" i="37"/>
  <c r="LG99" i="37"/>
  <c r="BH99" i="37"/>
  <c r="DU99" i="37"/>
  <c r="DT99" i="37"/>
  <c r="GH99" i="37"/>
  <c r="LH99" i="37"/>
  <c r="BI99" i="37"/>
  <c r="IP99" i="37"/>
  <c r="IV99" i="37"/>
  <c r="LI99" i="37"/>
  <c r="BJ99" i="37"/>
  <c r="DV99" i="37"/>
  <c r="GJ99" i="37"/>
  <c r="IQ99" i="37"/>
  <c r="IW99" i="37"/>
  <c r="LJ99" i="37"/>
  <c r="BK99" i="37"/>
  <c r="DW99" i="37"/>
  <c r="GK99" i="37"/>
  <c r="IR99" i="37"/>
  <c r="IX99" i="37"/>
  <c r="LK99" i="37"/>
  <c r="BL99" i="37"/>
  <c r="DX99" i="37"/>
  <c r="GL99" i="37"/>
  <c r="IS99" i="37"/>
  <c r="IY99" i="37"/>
  <c r="LL99" i="37"/>
  <c r="BM99" i="37"/>
  <c r="DY99" i="37"/>
  <c r="GM99" i="37"/>
  <c r="IT99" i="37"/>
  <c r="IZ99" i="37"/>
  <c r="LM99" i="37"/>
  <c r="BN99" i="37"/>
  <c r="EA99" i="37"/>
  <c r="DZ99" i="37"/>
  <c r="GN99" i="37"/>
  <c r="IU99" i="37"/>
  <c r="JA99" i="37"/>
  <c r="LN99" i="37"/>
  <c r="AB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AB100" i="37"/>
  <c r="C100" i="38"/>
  <c r="AC100" i="39"/>
  <c r="D100" i="38"/>
  <c r="AD100" i="39"/>
  <c r="E100" i="38"/>
  <c r="AE100" i="39"/>
  <c r="F100" i="38"/>
  <c r="AF100" i="39"/>
  <c r="G100" i="38"/>
  <c r="AG100" i="39"/>
  <c r="H100" i="38"/>
  <c r="AH100" i="39"/>
  <c r="I100" i="38"/>
  <c r="AI100" i="39"/>
  <c r="J100" i="38"/>
  <c r="AJ100" i="39"/>
  <c r="K100" i="38"/>
  <c r="AK100" i="39"/>
  <c r="L100" i="38"/>
  <c r="AL100" i="39"/>
  <c r="M100" i="38"/>
  <c r="AM100" i="39"/>
  <c r="N100" i="38"/>
  <c r="AN100" i="39"/>
  <c r="KB100" i="37"/>
  <c r="AC100" i="37"/>
  <c r="B100" i="38"/>
  <c r="AB100" i="39"/>
  <c r="CO100" i="37"/>
  <c r="FC100" i="37"/>
  <c r="KC100" i="37"/>
  <c r="AD100" i="37"/>
  <c r="CP100" i="37"/>
  <c r="FD100" i="37"/>
  <c r="KD100" i="37"/>
  <c r="AE100" i="37"/>
  <c r="CQ100" i="37"/>
  <c r="FE100" i="37"/>
  <c r="KE100" i="37"/>
  <c r="AF100" i="37"/>
  <c r="CR100" i="37"/>
  <c r="FF100" i="37"/>
  <c r="KF100" i="37"/>
  <c r="AG100" i="37"/>
  <c r="CS100" i="37"/>
  <c r="FG100" i="37"/>
  <c r="KG100" i="37"/>
  <c r="AH100" i="37"/>
  <c r="CU100" i="37"/>
  <c r="CT100" i="37"/>
  <c r="FH100" i="37"/>
  <c r="KH100" i="37"/>
  <c r="AI100" i="37"/>
  <c r="HP100" i="37"/>
  <c r="HV100" i="37"/>
  <c r="KI100" i="37"/>
  <c r="AJ100" i="37"/>
  <c r="CV100" i="37"/>
  <c r="FJ100" i="37"/>
  <c r="HQ100" i="37"/>
  <c r="HW100" i="37"/>
  <c r="KJ100" i="37"/>
  <c r="AK100" i="37"/>
  <c r="CW100" i="37"/>
  <c r="FK100" i="37"/>
  <c r="HR100" i="37"/>
  <c r="HX100" i="37"/>
  <c r="KK100" i="37"/>
  <c r="AL100" i="37"/>
  <c r="CX100" i="37"/>
  <c r="FL100" i="37"/>
  <c r="HS100" i="37"/>
  <c r="HY100" i="37"/>
  <c r="KL100" i="37"/>
  <c r="AM100" i="37"/>
  <c r="CY100" i="37"/>
  <c r="FM100" i="37"/>
  <c r="HT100" i="37"/>
  <c r="HZ100" i="37"/>
  <c r="KM100" i="37"/>
  <c r="AN100" i="37"/>
  <c r="DA100" i="37"/>
  <c r="CZ100" i="37"/>
  <c r="FN100" i="37"/>
  <c r="HU100" i="37"/>
  <c r="IA100" i="37"/>
  <c r="KN100" i="37"/>
  <c r="B100" i="37"/>
  <c r="O100" i="38"/>
  <c r="AB100" i="38"/>
  <c r="P100" i="38"/>
  <c r="AC100" i="38"/>
  <c r="BC100" i="38"/>
  <c r="DE100" i="2"/>
  <c r="C100" i="39"/>
  <c r="Q100" i="38"/>
  <c r="AD100" i="38"/>
  <c r="BD100" i="38"/>
  <c r="D100" i="39"/>
  <c r="R100" i="38"/>
  <c r="AE100" i="38"/>
  <c r="BE100" i="38"/>
  <c r="E100" i="39"/>
  <c r="S100" i="38"/>
  <c r="AF100" i="38"/>
  <c r="BF100" i="38"/>
  <c r="F100" i="39"/>
  <c r="T100" i="38"/>
  <c r="AG100" i="38"/>
  <c r="BG100" i="38"/>
  <c r="G100" i="39"/>
  <c r="U100" i="38"/>
  <c r="AH100" i="38"/>
  <c r="BH100" i="38"/>
  <c r="H100" i="39"/>
  <c r="V100" i="38"/>
  <c r="AI100" i="38"/>
  <c r="BI100" i="38"/>
  <c r="I100" i="39"/>
  <c r="W100" i="38"/>
  <c r="AJ100" i="38"/>
  <c r="BJ100" i="38"/>
  <c r="J100" i="39"/>
  <c r="X100" i="38"/>
  <c r="AK100" i="38"/>
  <c r="BK100" i="38"/>
  <c r="K100" i="39"/>
  <c r="Y100" i="38"/>
  <c r="AL100" i="38"/>
  <c r="BL100" i="38"/>
  <c r="L100" i="39"/>
  <c r="Z100" i="38"/>
  <c r="AM100" i="38"/>
  <c r="BM100" i="38"/>
  <c r="M100" i="39"/>
  <c r="AA100" i="38"/>
  <c r="AN100" i="38"/>
  <c r="BN100" i="38"/>
  <c r="N100" i="39"/>
  <c r="JB100" i="37"/>
  <c r="C100" i="37"/>
  <c r="BB100" i="38"/>
  <c r="B100" i="39"/>
  <c r="BO100" i="37"/>
  <c r="EC100" i="37"/>
  <c r="JC100" i="37"/>
  <c r="D100" i="37"/>
  <c r="BP100" i="37"/>
  <c r="ED100" i="37"/>
  <c r="JD100" i="37"/>
  <c r="E100" i="37"/>
  <c r="BQ100" i="37"/>
  <c r="EE100" i="37"/>
  <c r="JE100" i="37"/>
  <c r="F100" i="37"/>
  <c r="BR100" i="37"/>
  <c r="EF100" i="37"/>
  <c r="JF100" i="37"/>
  <c r="G100" i="37"/>
  <c r="BS100" i="37"/>
  <c r="EG100" i="37"/>
  <c r="JG100" i="37"/>
  <c r="H100" i="37"/>
  <c r="BU100" i="37"/>
  <c r="BT100" i="37"/>
  <c r="EH100" i="37"/>
  <c r="JH100" i="37"/>
  <c r="I100" i="37"/>
  <c r="GP100" i="37"/>
  <c r="GV100" i="37"/>
  <c r="JI100" i="37"/>
  <c r="J100" i="37"/>
  <c r="BV100" i="37"/>
  <c r="EJ100" i="37"/>
  <c r="GQ100" i="37"/>
  <c r="GW100" i="37"/>
  <c r="JJ100" i="37"/>
  <c r="K100" i="37"/>
  <c r="BW100" i="37"/>
  <c r="EK100" i="37"/>
  <c r="GR100" i="37"/>
  <c r="GX100" i="37"/>
  <c r="JK100" i="37"/>
  <c r="L100" i="37"/>
  <c r="BX100" i="37"/>
  <c r="EL100" i="37"/>
  <c r="GS100" i="37"/>
  <c r="GY100" i="37"/>
  <c r="JL100" i="37"/>
  <c r="M100" i="37"/>
  <c r="BY100" i="37"/>
  <c r="EM100" i="37"/>
  <c r="GT100" i="37"/>
  <c r="GZ100" i="37"/>
  <c r="JM100" i="37"/>
  <c r="N100" i="37"/>
  <c r="CA100" i="37"/>
  <c r="BZ100" i="37"/>
  <c r="EN100" i="37"/>
  <c r="GU100" i="37"/>
  <c r="HA100" i="37"/>
  <c r="JN100" i="37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BP101" i="2"/>
  <c r="O100" i="37"/>
  <c r="BQ100" i="2"/>
  <c r="DC100" i="2"/>
  <c r="DD100" i="2"/>
  <c r="P100" i="39"/>
  <c r="Q100" i="39"/>
  <c r="R100" i="39"/>
  <c r="S100" i="39"/>
  <c r="T100" i="39"/>
  <c r="U100" i="39"/>
  <c r="V100" i="39"/>
  <c r="W100" i="39"/>
  <c r="X100" i="39"/>
  <c r="Y100" i="39"/>
  <c r="Z100" i="39"/>
  <c r="AA100" i="39"/>
  <c r="JO100" i="37"/>
  <c r="P100" i="37"/>
  <c r="O100" i="39"/>
  <c r="CB100" i="37"/>
  <c r="EP100" i="37"/>
  <c r="JP100" i="37"/>
  <c r="Q100" i="37"/>
  <c r="CC100" i="37"/>
  <c r="EQ100" i="37"/>
  <c r="JQ100" i="37"/>
  <c r="R100" i="37"/>
  <c r="CD100" i="37"/>
  <c r="ER100" i="37"/>
  <c r="JR100" i="37"/>
  <c r="S100" i="37"/>
  <c r="CE100" i="37"/>
  <c r="ES100" i="37"/>
  <c r="JS100" i="37"/>
  <c r="T100" i="37"/>
  <c r="CF100" i="37"/>
  <c r="ET100" i="37"/>
  <c r="JT100" i="37"/>
  <c r="U100" i="37"/>
  <c r="CH100" i="37"/>
  <c r="CG100" i="37"/>
  <c r="EU100" i="37"/>
  <c r="JU100" i="37"/>
  <c r="V100" i="37"/>
  <c r="HC100" i="37"/>
  <c r="HI100" i="37"/>
  <c r="JV100" i="37"/>
  <c r="W100" i="37"/>
  <c r="CI100" i="37"/>
  <c r="EW100" i="37"/>
  <c r="HD100" i="37"/>
  <c r="HJ100" i="37"/>
  <c r="JW100" i="37"/>
  <c r="X100" i="37"/>
  <c r="CJ100" i="37"/>
  <c r="EX100" i="37"/>
  <c r="HE100" i="37"/>
  <c r="HK100" i="37"/>
  <c r="JX100" i="37"/>
  <c r="Y100" i="37"/>
  <c r="CK100" i="37"/>
  <c r="EY100" i="37"/>
  <c r="HF100" i="37"/>
  <c r="HL100" i="37"/>
  <c r="JY100" i="37"/>
  <c r="Z100" i="37"/>
  <c r="CL100" i="37"/>
  <c r="EZ100" i="37"/>
  <c r="HG100" i="37"/>
  <c r="HM100" i="37"/>
  <c r="JZ100" i="37"/>
  <c r="AA100" i="37"/>
  <c r="CN100" i="37"/>
  <c r="CM100" i="37"/>
  <c r="FA100" i="37"/>
  <c r="HH100" i="37"/>
  <c r="HN100" i="37"/>
  <c r="KA100" i="37"/>
  <c r="AO100" i="37"/>
  <c r="AP100" i="38"/>
  <c r="AP100" i="39"/>
  <c r="AQ100" i="38"/>
  <c r="AQ100" i="39"/>
  <c r="AR100" i="38"/>
  <c r="AR100" i="39"/>
  <c r="AS100" i="38"/>
  <c r="AS100" i="39"/>
  <c r="AT100" i="38"/>
  <c r="AT100" i="39"/>
  <c r="AU100" i="38"/>
  <c r="AU100" i="39"/>
  <c r="AV100" i="38"/>
  <c r="AV100" i="39"/>
  <c r="AW100" i="38"/>
  <c r="AW100" i="39"/>
  <c r="AX100" i="38"/>
  <c r="AX100" i="39"/>
  <c r="AY100" i="38"/>
  <c r="AY100" i="39"/>
  <c r="AZ100" i="38"/>
  <c r="AZ100" i="39"/>
  <c r="BA100" i="38"/>
  <c r="BA100" i="39"/>
  <c r="AP100" i="37"/>
  <c r="AO100" i="38"/>
  <c r="AO100" i="39"/>
  <c r="DB100" i="37"/>
  <c r="FP100" i="37"/>
  <c r="AQ100" i="37"/>
  <c r="DC100" i="37"/>
  <c r="FQ100" i="37"/>
  <c r="AR100" i="37"/>
  <c r="DD100" i="37"/>
  <c r="FR100" i="37"/>
  <c r="AS100" i="37"/>
  <c r="DE100" i="37"/>
  <c r="FS100" i="37"/>
  <c r="AT100" i="37"/>
  <c r="DF100" i="37"/>
  <c r="FT100" i="37"/>
  <c r="AU100" i="37"/>
  <c r="DH100" i="37"/>
  <c r="DG100" i="37"/>
  <c r="FU100" i="37"/>
  <c r="AV100" i="37"/>
  <c r="IC100" i="37"/>
  <c r="II100" i="37"/>
  <c r="AW100" i="37"/>
  <c r="DI100" i="37"/>
  <c r="FW100" i="37"/>
  <c r="ID100" i="37"/>
  <c r="IJ100" i="37"/>
  <c r="AX100" i="37"/>
  <c r="DJ100" i="37"/>
  <c r="FX100" i="37"/>
  <c r="IE100" i="37"/>
  <c r="IK100" i="37"/>
  <c r="AY100" i="37"/>
  <c r="DK100" i="37"/>
  <c r="FY100" i="37"/>
  <c r="IF100" i="37"/>
  <c r="IL100" i="37"/>
  <c r="AZ100" i="37"/>
  <c r="DL100" i="37"/>
  <c r="FZ100" i="37"/>
  <c r="IG100" i="37"/>
  <c r="IM100" i="37"/>
  <c r="BA100" i="37"/>
  <c r="DN100" i="37"/>
  <c r="DM100" i="37"/>
  <c r="GA100" i="37"/>
  <c r="IH100" i="37"/>
  <c r="IN100" i="37"/>
  <c r="BB100" i="37"/>
  <c r="BC100" i="39"/>
  <c r="BD100" i="39"/>
  <c r="BE100" i="39"/>
  <c r="BF100" i="39"/>
  <c r="BG100" i="39"/>
  <c r="BH100" i="39"/>
  <c r="BI100" i="39"/>
  <c r="BJ100" i="39"/>
  <c r="BK100" i="39"/>
  <c r="BL100" i="39"/>
  <c r="BM100" i="39"/>
  <c r="BN100" i="39"/>
  <c r="LB100" i="37"/>
  <c r="BC100" i="37"/>
  <c r="BB100" i="39"/>
  <c r="DO100" i="37"/>
  <c r="GC100" i="37"/>
  <c r="LC100" i="37"/>
  <c r="BD100" i="37"/>
  <c r="DP100" i="37"/>
  <c r="GD100" i="37"/>
  <c r="LD100" i="37"/>
  <c r="BE100" i="37"/>
  <c r="DQ100" i="37"/>
  <c r="GE100" i="37"/>
  <c r="LE100" i="37"/>
  <c r="BF100" i="37"/>
  <c r="DR100" i="37"/>
  <c r="GF100" i="37"/>
  <c r="LF100" i="37"/>
  <c r="BG100" i="37"/>
  <c r="DS100" i="37"/>
  <c r="GG100" i="37"/>
  <c r="LG100" i="37"/>
  <c r="BH100" i="37"/>
  <c r="DU100" i="37"/>
  <c r="DT100" i="37"/>
  <c r="GH100" i="37"/>
  <c r="LH100" i="37"/>
  <c r="BI100" i="37"/>
  <c r="IP100" i="37"/>
  <c r="IV100" i="37"/>
  <c r="LI100" i="37"/>
  <c r="BJ100" i="37"/>
  <c r="DV100" i="37"/>
  <c r="GJ100" i="37"/>
  <c r="IQ100" i="37"/>
  <c r="IW100" i="37"/>
  <c r="LJ100" i="37"/>
  <c r="BK100" i="37"/>
  <c r="DW100" i="37"/>
  <c r="GK100" i="37"/>
  <c r="IR100" i="37"/>
  <c r="IX100" i="37"/>
  <c r="LK100" i="37"/>
  <c r="BL100" i="37"/>
  <c r="DX100" i="37"/>
  <c r="GL100" i="37"/>
  <c r="IS100" i="37"/>
  <c r="IY100" i="37"/>
  <c r="LL100" i="37"/>
  <c r="BM100" i="37"/>
  <c r="DY100" i="37"/>
  <c r="GM100" i="37"/>
  <c r="IT100" i="37"/>
  <c r="IZ100" i="37"/>
  <c r="LM100" i="37"/>
  <c r="BN100" i="37"/>
  <c r="EA100" i="37"/>
  <c r="DZ100" i="37"/>
  <c r="GN100" i="37"/>
  <c r="IU100" i="37"/>
  <c r="JA100" i="37"/>
  <c r="LN100" i="37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AB101" i="37"/>
  <c r="C101" i="38"/>
  <c r="AC101" i="39"/>
  <c r="D101" i="38"/>
  <c r="AD101" i="39"/>
  <c r="E101" i="38"/>
  <c r="AE101" i="39"/>
  <c r="F101" i="38"/>
  <c r="AF101" i="39"/>
  <c r="G101" i="38"/>
  <c r="AG101" i="39"/>
  <c r="H101" i="38"/>
  <c r="AH101" i="39"/>
  <c r="I101" i="38"/>
  <c r="AI101" i="39"/>
  <c r="J101" i="38"/>
  <c r="AJ101" i="39"/>
  <c r="K101" i="38"/>
  <c r="AK101" i="39"/>
  <c r="L101" i="38"/>
  <c r="AL101" i="39"/>
  <c r="M101" i="38"/>
  <c r="AM101" i="39"/>
  <c r="N101" i="38"/>
  <c r="AN101" i="39"/>
  <c r="KB101" i="37"/>
  <c r="AC101" i="37"/>
  <c r="B101" i="38"/>
  <c r="AB101" i="39"/>
  <c r="CO101" i="37"/>
  <c r="FC101" i="37"/>
  <c r="KC101" i="37"/>
  <c r="AD101" i="37"/>
  <c r="CP101" i="37"/>
  <c r="FD101" i="37"/>
  <c r="KD101" i="37"/>
  <c r="AE101" i="37"/>
  <c r="CQ101" i="37"/>
  <c r="FE101" i="37"/>
  <c r="KE101" i="37"/>
  <c r="AF101" i="37"/>
  <c r="CR101" i="37"/>
  <c r="FF101" i="37"/>
  <c r="KF101" i="37"/>
  <c r="AG101" i="37"/>
  <c r="CS101" i="37"/>
  <c r="FG101" i="37"/>
  <c r="KG101" i="37"/>
  <c r="AH101" i="37"/>
  <c r="CU101" i="37"/>
  <c r="CT101" i="37"/>
  <c r="FH101" i="37"/>
  <c r="KH101" i="37"/>
  <c r="AI101" i="37"/>
  <c r="HP101" i="37"/>
  <c r="HV101" i="37"/>
  <c r="KI101" i="37"/>
  <c r="AJ101" i="37"/>
  <c r="CV101" i="37"/>
  <c r="FJ101" i="37"/>
  <c r="HQ101" i="37"/>
  <c r="HW101" i="37"/>
  <c r="KJ101" i="37"/>
  <c r="AK101" i="37"/>
  <c r="CW101" i="37"/>
  <c r="FK101" i="37"/>
  <c r="HR101" i="37"/>
  <c r="HX101" i="37"/>
  <c r="KK101" i="37"/>
  <c r="AL101" i="37"/>
  <c r="CX101" i="37"/>
  <c r="FL101" i="37"/>
  <c r="HS101" i="37"/>
  <c r="HY101" i="37"/>
  <c r="KL101" i="37"/>
  <c r="AM101" i="37"/>
  <c r="CY101" i="37"/>
  <c r="FM101" i="37"/>
  <c r="HT101" i="37"/>
  <c r="HZ101" i="37"/>
  <c r="KM101" i="37"/>
  <c r="AN101" i="37"/>
  <c r="DA101" i="37"/>
  <c r="CZ101" i="37"/>
  <c r="FN101" i="37"/>
  <c r="HU101" i="37"/>
  <c r="IA101" i="37"/>
  <c r="KN101" i="37"/>
  <c r="B101" i="37"/>
  <c r="O101" i="38"/>
  <c r="AB101" i="38"/>
  <c r="P101" i="38"/>
  <c r="AC101" i="38"/>
  <c r="BC101" i="38"/>
  <c r="DE101" i="2"/>
  <c r="C101" i="39"/>
  <c r="Q101" i="38"/>
  <c r="AD101" i="38"/>
  <c r="BD101" i="38"/>
  <c r="D101" i="39"/>
  <c r="R101" i="38"/>
  <c r="AE101" i="38"/>
  <c r="BE101" i="38"/>
  <c r="E101" i="39"/>
  <c r="S101" i="38"/>
  <c r="AF101" i="38"/>
  <c r="BF101" i="38"/>
  <c r="F101" i="39"/>
  <c r="T101" i="38"/>
  <c r="AG101" i="38"/>
  <c r="BG101" i="38"/>
  <c r="G101" i="39"/>
  <c r="U101" i="38"/>
  <c r="AH101" i="38"/>
  <c r="BH101" i="38"/>
  <c r="H101" i="39"/>
  <c r="V101" i="38"/>
  <c r="AI101" i="38"/>
  <c r="BI101" i="38"/>
  <c r="I101" i="39"/>
  <c r="W101" i="38"/>
  <c r="AJ101" i="38"/>
  <c r="BJ101" i="38"/>
  <c r="J101" i="39"/>
  <c r="X101" i="38"/>
  <c r="AK101" i="38"/>
  <c r="BK101" i="38"/>
  <c r="K101" i="39"/>
  <c r="Y101" i="38"/>
  <c r="AL101" i="38"/>
  <c r="BL101" i="38"/>
  <c r="L101" i="39"/>
  <c r="Z101" i="38"/>
  <c r="AM101" i="38"/>
  <c r="BM101" i="38"/>
  <c r="M101" i="39"/>
  <c r="AA101" i="38"/>
  <c r="AN101" i="38"/>
  <c r="BN101" i="38"/>
  <c r="N101" i="39"/>
  <c r="JB101" i="37"/>
  <c r="C101" i="37"/>
  <c r="BB101" i="38"/>
  <c r="B101" i="39"/>
  <c r="BO101" i="37"/>
  <c r="EC101" i="37"/>
  <c r="JC101" i="37"/>
  <c r="D101" i="37"/>
  <c r="BP101" i="37"/>
  <c r="ED101" i="37"/>
  <c r="JD101" i="37"/>
  <c r="E101" i="37"/>
  <c r="BQ101" i="37"/>
  <c r="EE101" i="37"/>
  <c r="JE101" i="37"/>
  <c r="F101" i="37"/>
  <c r="BR101" i="37"/>
  <c r="EF101" i="37"/>
  <c r="JF101" i="37"/>
  <c r="G101" i="37"/>
  <c r="BS101" i="37"/>
  <c r="EG101" i="37"/>
  <c r="JG101" i="37"/>
  <c r="H101" i="37"/>
  <c r="BU101" i="37"/>
  <c r="BT101" i="37"/>
  <c r="EH101" i="37"/>
  <c r="JH101" i="37"/>
  <c r="I101" i="37"/>
  <c r="GP101" i="37"/>
  <c r="GV101" i="37"/>
  <c r="JI101" i="37"/>
  <c r="J101" i="37"/>
  <c r="BV101" i="37"/>
  <c r="EJ101" i="37"/>
  <c r="GQ101" i="37"/>
  <c r="GW101" i="37"/>
  <c r="JJ101" i="37"/>
  <c r="K101" i="37"/>
  <c r="BW101" i="37"/>
  <c r="EK101" i="37"/>
  <c r="GR101" i="37"/>
  <c r="GX101" i="37"/>
  <c r="JK101" i="37"/>
  <c r="L101" i="37"/>
  <c r="BX101" i="37"/>
  <c r="EL101" i="37"/>
  <c r="GS101" i="37"/>
  <c r="GY101" i="37"/>
  <c r="JL101" i="37"/>
  <c r="M101" i="37"/>
  <c r="BY101" i="37"/>
  <c r="EM101" i="37"/>
  <c r="GT101" i="37"/>
  <c r="GZ101" i="37"/>
  <c r="JM101" i="37"/>
  <c r="N101" i="37"/>
  <c r="CA101" i="37"/>
  <c r="BZ101" i="37"/>
  <c r="EN101" i="37"/>
  <c r="GU101" i="37"/>
  <c r="HA101" i="37"/>
  <c r="JN101" i="37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BP102" i="2"/>
  <c r="O101" i="37"/>
  <c r="BQ101" i="2"/>
  <c r="DC101" i="2"/>
  <c r="DD101" i="2"/>
  <c r="P101" i="39"/>
  <c r="Q101" i="39"/>
  <c r="R101" i="39"/>
  <c r="S101" i="39"/>
  <c r="T101" i="39"/>
  <c r="U101" i="39"/>
  <c r="V101" i="39"/>
  <c r="W101" i="39"/>
  <c r="X101" i="39"/>
  <c r="Y101" i="39"/>
  <c r="Z101" i="39"/>
  <c r="AA101" i="39"/>
  <c r="JO101" i="37"/>
  <c r="P101" i="37"/>
  <c r="O101" i="39"/>
  <c r="CB101" i="37"/>
  <c r="EP101" i="37"/>
  <c r="JP101" i="37"/>
  <c r="Q101" i="37"/>
  <c r="CC101" i="37"/>
  <c r="EQ101" i="37"/>
  <c r="JQ101" i="37"/>
  <c r="R101" i="37"/>
  <c r="CD101" i="37"/>
  <c r="ER101" i="37"/>
  <c r="JR101" i="37"/>
  <c r="S101" i="37"/>
  <c r="CE101" i="37"/>
  <c r="ES101" i="37"/>
  <c r="JS101" i="37"/>
  <c r="T101" i="37"/>
  <c r="CF101" i="37"/>
  <c r="ET101" i="37"/>
  <c r="JT101" i="37"/>
  <c r="U101" i="37"/>
  <c r="CH101" i="37"/>
  <c r="CG101" i="37"/>
  <c r="EU101" i="37"/>
  <c r="JU101" i="37"/>
  <c r="V101" i="37"/>
  <c r="HC101" i="37"/>
  <c r="HI101" i="37"/>
  <c r="JV101" i="37"/>
  <c r="W101" i="37"/>
  <c r="CI101" i="37"/>
  <c r="EW101" i="37"/>
  <c r="HD101" i="37"/>
  <c r="HJ101" i="37"/>
  <c r="JW101" i="37"/>
  <c r="X101" i="37"/>
  <c r="CJ101" i="37"/>
  <c r="EX101" i="37"/>
  <c r="HE101" i="37"/>
  <c r="HK101" i="37"/>
  <c r="JX101" i="37"/>
  <c r="Y101" i="37"/>
  <c r="CK101" i="37"/>
  <c r="EY101" i="37"/>
  <c r="HF101" i="37"/>
  <c r="HL101" i="37"/>
  <c r="JY101" i="37"/>
  <c r="Z101" i="37"/>
  <c r="CL101" i="37"/>
  <c r="EZ101" i="37"/>
  <c r="HG101" i="37"/>
  <c r="HM101" i="37"/>
  <c r="JZ101" i="37"/>
  <c r="AA101" i="37"/>
  <c r="CN101" i="37"/>
  <c r="CM101" i="37"/>
  <c r="FA101" i="37"/>
  <c r="HH101" i="37"/>
  <c r="HN101" i="37"/>
  <c r="KA101" i="37"/>
  <c r="AO101" i="37"/>
  <c r="AP101" i="38"/>
  <c r="AP101" i="39"/>
  <c r="AQ101" i="38"/>
  <c r="AQ101" i="39"/>
  <c r="AR101" i="38"/>
  <c r="AR101" i="39"/>
  <c r="AS101" i="38"/>
  <c r="AS101" i="39"/>
  <c r="AT101" i="38"/>
  <c r="AT101" i="39"/>
  <c r="AU101" i="38"/>
  <c r="AU101" i="39"/>
  <c r="AV101" i="38"/>
  <c r="AV101" i="39"/>
  <c r="AW101" i="38"/>
  <c r="AW101" i="39"/>
  <c r="AX101" i="38"/>
  <c r="AX101" i="39"/>
  <c r="AY101" i="38"/>
  <c r="AY101" i="39"/>
  <c r="AZ101" i="38"/>
  <c r="AZ101" i="39"/>
  <c r="BA101" i="38"/>
  <c r="BA101" i="39"/>
  <c r="AP101" i="37"/>
  <c r="AO101" i="38"/>
  <c r="AO101" i="39"/>
  <c r="DB101" i="37"/>
  <c r="FP101" i="37"/>
  <c r="AQ101" i="37"/>
  <c r="DC101" i="37"/>
  <c r="FQ101" i="37"/>
  <c r="AR101" i="37"/>
  <c r="DD101" i="37"/>
  <c r="FR101" i="37"/>
  <c r="AS101" i="37"/>
  <c r="DE101" i="37"/>
  <c r="FS101" i="37"/>
  <c r="AT101" i="37"/>
  <c r="DF101" i="37"/>
  <c r="FT101" i="37"/>
  <c r="AU101" i="37"/>
  <c r="DH101" i="37"/>
  <c r="DG101" i="37"/>
  <c r="FU101" i="37"/>
  <c r="AV101" i="37"/>
  <c r="IC101" i="37"/>
  <c r="II101" i="37"/>
  <c r="AW101" i="37"/>
  <c r="DI101" i="37"/>
  <c r="FW101" i="37"/>
  <c r="ID101" i="37"/>
  <c r="IJ101" i="37"/>
  <c r="AX101" i="37"/>
  <c r="DJ101" i="37"/>
  <c r="FX101" i="37"/>
  <c r="IE101" i="37"/>
  <c r="IK101" i="37"/>
  <c r="AY101" i="37"/>
  <c r="DK101" i="37"/>
  <c r="FY101" i="37"/>
  <c r="IF101" i="37"/>
  <c r="IL101" i="37"/>
  <c r="AZ101" i="37"/>
  <c r="DL101" i="37"/>
  <c r="FZ101" i="37"/>
  <c r="IG101" i="37"/>
  <c r="IM101" i="37"/>
  <c r="BA101" i="37"/>
  <c r="DN101" i="37"/>
  <c r="DM101" i="37"/>
  <c r="GA101" i="37"/>
  <c r="IH101" i="37"/>
  <c r="IN101" i="37"/>
  <c r="BB101" i="37"/>
  <c r="BC101" i="39"/>
  <c r="BD101" i="39"/>
  <c r="BE101" i="39"/>
  <c r="BF101" i="39"/>
  <c r="BG101" i="39"/>
  <c r="BH101" i="39"/>
  <c r="BI101" i="39"/>
  <c r="BJ101" i="39"/>
  <c r="BK101" i="39"/>
  <c r="BL101" i="39"/>
  <c r="BM101" i="39"/>
  <c r="BN101" i="39"/>
  <c r="LB101" i="37"/>
  <c r="BC101" i="37"/>
  <c r="BB101" i="39"/>
  <c r="DO101" i="37"/>
  <c r="GC101" i="37"/>
  <c r="LC101" i="37"/>
  <c r="BD101" i="37"/>
  <c r="DP101" i="37"/>
  <c r="GD101" i="37"/>
  <c r="LD101" i="37"/>
  <c r="BE101" i="37"/>
  <c r="DQ101" i="37"/>
  <c r="GE101" i="37"/>
  <c r="LE101" i="37"/>
  <c r="BF101" i="37"/>
  <c r="DR101" i="37"/>
  <c r="GF101" i="37"/>
  <c r="LF101" i="37"/>
  <c r="BG101" i="37"/>
  <c r="DS101" i="37"/>
  <c r="GG101" i="37"/>
  <c r="LG101" i="37"/>
  <c r="BH101" i="37"/>
  <c r="DU101" i="37"/>
  <c r="DT101" i="37"/>
  <c r="GH101" i="37"/>
  <c r="LH101" i="37"/>
  <c r="BI101" i="37"/>
  <c r="IP101" i="37"/>
  <c r="IV101" i="37"/>
  <c r="LI101" i="37"/>
  <c r="BJ101" i="37"/>
  <c r="DV101" i="37"/>
  <c r="GJ101" i="37"/>
  <c r="IQ101" i="37"/>
  <c r="IW101" i="37"/>
  <c r="LJ101" i="37"/>
  <c r="BK101" i="37"/>
  <c r="DW101" i="37"/>
  <c r="GK101" i="37"/>
  <c r="IR101" i="37"/>
  <c r="IX101" i="37"/>
  <c r="LK101" i="37"/>
  <c r="BL101" i="37"/>
  <c r="DX101" i="37"/>
  <c r="GL101" i="37"/>
  <c r="IS101" i="37"/>
  <c r="IY101" i="37"/>
  <c r="LL101" i="37"/>
  <c r="BM101" i="37"/>
  <c r="DY101" i="37"/>
  <c r="GM101" i="37"/>
  <c r="IT101" i="37"/>
  <c r="IZ101" i="37"/>
  <c r="LM101" i="37"/>
  <c r="BN101" i="37"/>
  <c r="EA101" i="37"/>
  <c r="DZ101" i="37"/>
  <c r="GN101" i="37"/>
  <c r="IU101" i="37"/>
  <c r="JA101" i="37"/>
  <c r="LN101" i="37"/>
  <c r="AB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AB102" i="37"/>
  <c r="C102" i="38"/>
  <c r="AC102" i="39"/>
  <c r="D102" i="38"/>
  <c r="AD102" i="39"/>
  <c r="E102" i="38"/>
  <c r="AE102" i="39"/>
  <c r="F102" i="38"/>
  <c r="AF102" i="39"/>
  <c r="G102" i="38"/>
  <c r="AG102" i="39"/>
  <c r="H102" i="38"/>
  <c r="AH102" i="39"/>
  <c r="I102" i="38"/>
  <c r="AI102" i="39"/>
  <c r="J102" i="38"/>
  <c r="AJ102" i="39"/>
  <c r="K102" i="38"/>
  <c r="AK102" i="39"/>
  <c r="L102" i="38"/>
  <c r="AL102" i="39"/>
  <c r="M102" i="38"/>
  <c r="AM102" i="39"/>
  <c r="N102" i="38"/>
  <c r="AN102" i="39"/>
  <c r="KB102" i="37"/>
  <c r="AC102" i="37"/>
  <c r="B102" i="38"/>
  <c r="AB102" i="39"/>
  <c r="CO102" i="37"/>
  <c r="FC102" i="37"/>
  <c r="KC102" i="37"/>
  <c r="AD102" i="37"/>
  <c r="CP102" i="37"/>
  <c r="FD102" i="37"/>
  <c r="KD102" i="37"/>
  <c r="AE102" i="37"/>
  <c r="CQ102" i="37"/>
  <c r="FE102" i="37"/>
  <c r="KE102" i="37"/>
  <c r="AF102" i="37"/>
  <c r="CR102" i="37"/>
  <c r="FF102" i="37"/>
  <c r="KF102" i="37"/>
  <c r="AG102" i="37"/>
  <c r="CS102" i="37"/>
  <c r="FG102" i="37"/>
  <c r="KG102" i="37"/>
  <c r="AH102" i="37"/>
  <c r="CU102" i="37"/>
  <c r="CT102" i="37"/>
  <c r="FH102" i="37"/>
  <c r="KH102" i="37"/>
  <c r="AI102" i="37"/>
  <c r="HP102" i="37"/>
  <c r="HV102" i="37"/>
  <c r="KI102" i="37"/>
  <c r="AJ102" i="37"/>
  <c r="CV102" i="37"/>
  <c r="FJ102" i="37"/>
  <c r="HQ102" i="37"/>
  <c r="HW102" i="37"/>
  <c r="KJ102" i="37"/>
  <c r="AK102" i="37"/>
  <c r="CW102" i="37"/>
  <c r="FK102" i="37"/>
  <c r="HR102" i="37"/>
  <c r="HX102" i="37"/>
  <c r="KK102" i="37"/>
  <c r="AL102" i="37"/>
  <c r="CX102" i="37"/>
  <c r="FL102" i="37"/>
  <c r="HS102" i="37"/>
  <c r="HY102" i="37"/>
  <c r="KL102" i="37"/>
  <c r="AM102" i="37"/>
  <c r="CY102" i="37"/>
  <c r="FM102" i="37"/>
  <c r="HT102" i="37"/>
  <c r="HZ102" i="37"/>
  <c r="KM102" i="37"/>
  <c r="AN102" i="37"/>
  <c r="DA102" i="37"/>
  <c r="CZ102" i="37"/>
  <c r="FN102" i="37"/>
  <c r="HU102" i="37"/>
  <c r="IA102" i="37"/>
  <c r="KN102" i="37"/>
  <c r="B102" i="37"/>
  <c r="O102" i="38"/>
  <c r="AB102" i="38"/>
  <c r="P102" i="38"/>
  <c r="AC102" i="38"/>
  <c r="BC102" i="38"/>
  <c r="DE102" i="2"/>
  <c r="C102" i="39"/>
  <c r="Q102" i="38"/>
  <c r="AD102" i="38"/>
  <c r="BD102" i="38"/>
  <c r="D102" i="39"/>
  <c r="R102" i="38"/>
  <c r="AE102" i="38"/>
  <c r="BE102" i="38"/>
  <c r="E102" i="39"/>
  <c r="S102" i="38"/>
  <c r="AF102" i="38"/>
  <c r="BF102" i="38"/>
  <c r="F102" i="39"/>
  <c r="T102" i="38"/>
  <c r="AG102" i="38"/>
  <c r="BG102" i="38"/>
  <c r="G102" i="39"/>
  <c r="U102" i="38"/>
  <c r="AH102" i="38"/>
  <c r="BH102" i="38"/>
  <c r="H102" i="39"/>
  <c r="V102" i="38"/>
  <c r="AI102" i="38"/>
  <c r="BI102" i="38"/>
  <c r="I102" i="39"/>
  <c r="W102" i="38"/>
  <c r="AJ102" i="38"/>
  <c r="BJ102" i="38"/>
  <c r="J102" i="39"/>
  <c r="X102" i="38"/>
  <c r="AK102" i="38"/>
  <c r="BK102" i="38"/>
  <c r="K102" i="39"/>
  <c r="Y102" i="38"/>
  <c r="AL102" i="38"/>
  <c r="BL102" i="38"/>
  <c r="L102" i="39"/>
  <c r="Z102" i="38"/>
  <c r="AM102" i="38"/>
  <c r="BM102" i="38"/>
  <c r="M102" i="39"/>
  <c r="AA102" i="38"/>
  <c r="AN102" i="38"/>
  <c r="BN102" i="38"/>
  <c r="N102" i="39"/>
  <c r="JB102" i="37"/>
  <c r="C102" i="37"/>
  <c r="BB102" i="38"/>
  <c r="B102" i="39"/>
  <c r="BO102" i="37"/>
  <c r="EC102" i="37"/>
  <c r="JC102" i="37"/>
  <c r="D102" i="37"/>
  <c r="BP102" i="37"/>
  <c r="ED102" i="37"/>
  <c r="JD102" i="37"/>
  <c r="E102" i="37"/>
  <c r="BQ102" i="37"/>
  <c r="EE102" i="37"/>
  <c r="JE102" i="37"/>
  <c r="F102" i="37"/>
  <c r="BR102" i="37"/>
  <c r="EF102" i="37"/>
  <c r="JF102" i="37"/>
  <c r="G102" i="37"/>
  <c r="BS102" i="37"/>
  <c r="EG102" i="37"/>
  <c r="JG102" i="37"/>
  <c r="H102" i="37"/>
  <c r="BU102" i="37"/>
  <c r="BT102" i="37"/>
  <c r="EH102" i="37"/>
  <c r="JH102" i="37"/>
  <c r="I102" i="37"/>
  <c r="GP102" i="37"/>
  <c r="GV102" i="37"/>
  <c r="JI102" i="37"/>
  <c r="J102" i="37"/>
  <c r="BV102" i="37"/>
  <c r="EJ102" i="37"/>
  <c r="GQ102" i="37"/>
  <c r="GW102" i="37"/>
  <c r="JJ102" i="37"/>
  <c r="K102" i="37"/>
  <c r="BW102" i="37"/>
  <c r="EK102" i="37"/>
  <c r="GR102" i="37"/>
  <c r="GX102" i="37"/>
  <c r="JK102" i="37"/>
  <c r="L102" i="37"/>
  <c r="BX102" i="37"/>
  <c r="EL102" i="37"/>
  <c r="GS102" i="37"/>
  <c r="GY102" i="37"/>
  <c r="JL102" i="37"/>
  <c r="M102" i="37"/>
  <c r="BY102" i="37"/>
  <c r="EM102" i="37"/>
  <c r="GT102" i="37"/>
  <c r="GZ102" i="37"/>
  <c r="JM102" i="37"/>
  <c r="N102" i="37"/>
  <c r="CA102" i="37"/>
  <c r="BZ102" i="37"/>
  <c r="EN102" i="37"/>
  <c r="GU102" i="37"/>
  <c r="HA102" i="37"/>
  <c r="JN102" i="37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BP103" i="2"/>
  <c r="O102" i="37"/>
  <c r="BQ102" i="2"/>
  <c r="DC102" i="2"/>
  <c r="DD102" i="2"/>
  <c r="P102" i="39"/>
  <c r="Q102" i="39"/>
  <c r="R102" i="39"/>
  <c r="S102" i="39"/>
  <c r="T102" i="39"/>
  <c r="U102" i="39"/>
  <c r="V102" i="39"/>
  <c r="W102" i="39"/>
  <c r="X102" i="39"/>
  <c r="Y102" i="39"/>
  <c r="Z102" i="39"/>
  <c r="AA102" i="39"/>
  <c r="JO102" i="37"/>
  <c r="P102" i="37"/>
  <c r="O102" i="39"/>
  <c r="CB102" i="37"/>
  <c r="EP102" i="37"/>
  <c r="JP102" i="37"/>
  <c r="Q102" i="37"/>
  <c r="CC102" i="37"/>
  <c r="EQ102" i="37"/>
  <c r="JQ102" i="37"/>
  <c r="R102" i="37"/>
  <c r="CD102" i="37"/>
  <c r="ER102" i="37"/>
  <c r="JR102" i="37"/>
  <c r="S102" i="37"/>
  <c r="CE102" i="37"/>
  <c r="ES102" i="37"/>
  <c r="JS102" i="37"/>
  <c r="T102" i="37"/>
  <c r="CF102" i="37"/>
  <c r="ET102" i="37"/>
  <c r="JT102" i="37"/>
  <c r="U102" i="37"/>
  <c r="CH102" i="37"/>
  <c r="CG102" i="37"/>
  <c r="EU102" i="37"/>
  <c r="JU102" i="37"/>
  <c r="V102" i="37"/>
  <c r="HC102" i="37"/>
  <c r="HI102" i="37"/>
  <c r="JV102" i="37"/>
  <c r="W102" i="37"/>
  <c r="CI102" i="37"/>
  <c r="EW102" i="37"/>
  <c r="HD102" i="37"/>
  <c r="HJ102" i="37"/>
  <c r="JW102" i="37"/>
  <c r="X102" i="37"/>
  <c r="CJ102" i="37"/>
  <c r="EX102" i="37"/>
  <c r="HE102" i="37"/>
  <c r="HK102" i="37"/>
  <c r="JX102" i="37"/>
  <c r="Y102" i="37"/>
  <c r="CK102" i="37"/>
  <c r="EY102" i="37"/>
  <c r="HF102" i="37"/>
  <c r="HL102" i="37"/>
  <c r="JY102" i="37"/>
  <c r="Z102" i="37"/>
  <c r="CL102" i="37"/>
  <c r="EZ102" i="37"/>
  <c r="HG102" i="37"/>
  <c r="HM102" i="37"/>
  <c r="JZ102" i="37"/>
  <c r="AA102" i="37"/>
  <c r="CN102" i="37"/>
  <c r="CM102" i="37"/>
  <c r="FA102" i="37"/>
  <c r="HH102" i="37"/>
  <c r="HN102" i="37"/>
  <c r="KA102" i="37"/>
  <c r="AO102" i="37"/>
  <c r="AP102" i="38"/>
  <c r="AP102" i="39"/>
  <c r="AQ102" i="38"/>
  <c r="AQ102" i="39"/>
  <c r="AR102" i="38"/>
  <c r="AR102" i="39"/>
  <c r="AS102" i="38"/>
  <c r="AS102" i="39"/>
  <c r="AT102" i="38"/>
  <c r="AT102" i="39"/>
  <c r="AU102" i="38"/>
  <c r="AU102" i="39"/>
  <c r="AV102" i="38"/>
  <c r="AV102" i="39"/>
  <c r="AW102" i="38"/>
  <c r="AW102" i="39"/>
  <c r="AX102" i="38"/>
  <c r="AX102" i="39"/>
  <c r="AY102" i="38"/>
  <c r="AY102" i="39"/>
  <c r="AZ102" i="38"/>
  <c r="AZ102" i="39"/>
  <c r="BA102" i="38"/>
  <c r="BA102" i="39"/>
  <c r="AP102" i="37"/>
  <c r="AO102" i="38"/>
  <c r="AO102" i="39"/>
  <c r="DB102" i="37"/>
  <c r="FP102" i="37"/>
  <c r="AQ102" i="37"/>
  <c r="DC102" i="37"/>
  <c r="FQ102" i="37"/>
  <c r="AR102" i="37"/>
  <c r="DD102" i="37"/>
  <c r="FR102" i="37"/>
  <c r="AS102" i="37"/>
  <c r="DE102" i="37"/>
  <c r="FS102" i="37"/>
  <c r="AT102" i="37"/>
  <c r="DF102" i="37"/>
  <c r="FT102" i="37"/>
  <c r="AU102" i="37"/>
  <c r="DH102" i="37"/>
  <c r="DG102" i="37"/>
  <c r="FU102" i="37"/>
  <c r="AV102" i="37"/>
  <c r="IC102" i="37"/>
  <c r="II102" i="37"/>
  <c r="AW102" i="37"/>
  <c r="DI102" i="37"/>
  <c r="FW102" i="37"/>
  <c r="ID102" i="37"/>
  <c r="IJ102" i="37"/>
  <c r="AX102" i="37"/>
  <c r="DJ102" i="37"/>
  <c r="FX102" i="37"/>
  <c r="IE102" i="37"/>
  <c r="IK102" i="37"/>
  <c r="AY102" i="37"/>
  <c r="DK102" i="37"/>
  <c r="FY102" i="37"/>
  <c r="IF102" i="37"/>
  <c r="IL102" i="37"/>
  <c r="AZ102" i="37"/>
  <c r="DL102" i="37"/>
  <c r="FZ102" i="37"/>
  <c r="IG102" i="37"/>
  <c r="IM102" i="37"/>
  <c r="BA102" i="37"/>
  <c r="DN102" i="37"/>
  <c r="DM102" i="37"/>
  <c r="GA102" i="37"/>
  <c r="IH102" i="37"/>
  <c r="IN102" i="37"/>
  <c r="BB102" i="37"/>
  <c r="BC102" i="39"/>
  <c r="BD102" i="39"/>
  <c r="BE102" i="39"/>
  <c r="BF102" i="39"/>
  <c r="BG102" i="39"/>
  <c r="BH102" i="39"/>
  <c r="BI102" i="39"/>
  <c r="BJ102" i="39"/>
  <c r="BK102" i="39"/>
  <c r="BL102" i="39"/>
  <c r="BM102" i="39"/>
  <c r="BN102" i="39"/>
  <c r="LB102" i="37"/>
  <c r="BC102" i="37"/>
  <c r="BB102" i="39"/>
  <c r="DO102" i="37"/>
  <c r="GC102" i="37"/>
  <c r="LC102" i="37"/>
  <c r="BD102" i="37"/>
  <c r="DP102" i="37"/>
  <c r="GD102" i="37"/>
  <c r="LD102" i="37"/>
  <c r="BE102" i="37"/>
  <c r="DQ102" i="37"/>
  <c r="GE102" i="37"/>
  <c r="LE102" i="37"/>
  <c r="BF102" i="37"/>
  <c r="DR102" i="37"/>
  <c r="GF102" i="37"/>
  <c r="LF102" i="37"/>
  <c r="BG102" i="37"/>
  <c r="DS102" i="37"/>
  <c r="GG102" i="37"/>
  <c r="LG102" i="37"/>
  <c r="BH102" i="37"/>
  <c r="DU102" i="37"/>
  <c r="DT102" i="37"/>
  <c r="GH102" i="37"/>
  <c r="LH102" i="37"/>
  <c r="BI102" i="37"/>
  <c r="IP102" i="37"/>
  <c r="IV102" i="37"/>
  <c r="LI102" i="37"/>
  <c r="BJ102" i="37"/>
  <c r="DV102" i="37"/>
  <c r="GJ102" i="37"/>
  <c r="IQ102" i="37"/>
  <c r="IW102" i="37"/>
  <c r="LJ102" i="37"/>
  <c r="BK102" i="37"/>
  <c r="DW102" i="37"/>
  <c r="GK102" i="37"/>
  <c r="IR102" i="37"/>
  <c r="IX102" i="37"/>
  <c r="LK102" i="37"/>
  <c r="BL102" i="37"/>
  <c r="DX102" i="37"/>
  <c r="GL102" i="37"/>
  <c r="IS102" i="37"/>
  <c r="IY102" i="37"/>
  <c r="LL102" i="37"/>
  <c r="BM102" i="37"/>
  <c r="DY102" i="37"/>
  <c r="GM102" i="37"/>
  <c r="IT102" i="37"/>
  <c r="IZ102" i="37"/>
  <c r="LM102" i="37"/>
  <c r="BN102" i="37"/>
  <c r="EA102" i="37"/>
  <c r="DZ102" i="37"/>
  <c r="GN102" i="37"/>
  <c r="IU102" i="37"/>
  <c r="JA102" i="37"/>
  <c r="LN102" i="37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AB103" i="37"/>
  <c r="C103" i="38"/>
  <c r="AC103" i="39"/>
  <c r="D103" i="38"/>
  <c r="AD103" i="39"/>
  <c r="E103" i="38"/>
  <c r="AE103" i="39"/>
  <c r="F103" i="38"/>
  <c r="AF103" i="39"/>
  <c r="G103" i="38"/>
  <c r="AG103" i="39"/>
  <c r="H103" i="38"/>
  <c r="AH103" i="39"/>
  <c r="I103" i="38"/>
  <c r="AI103" i="39"/>
  <c r="J103" i="38"/>
  <c r="AJ103" i="39"/>
  <c r="K103" i="38"/>
  <c r="AK103" i="39"/>
  <c r="L103" i="38"/>
  <c r="AL103" i="39"/>
  <c r="M103" i="38"/>
  <c r="AM103" i="39"/>
  <c r="N103" i="38"/>
  <c r="AN103" i="39"/>
  <c r="KB103" i="37"/>
  <c r="AC103" i="37"/>
  <c r="B103" i="38"/>
  <c r="AB103" i="39"/>
  <c r="CO103" i="37"/>
  <c r="FC103" i="37"/>
  <c r="KC103" i="37"/>
  <c r="AD103" i="37"/>
  <c r="CP103" i="37"/>
  <c r="FD103" i="37"/>
  <c r="KD103" i="37"/>
  <c r="AE103" i="37"/>
  <c r="CQ103" i="37"/>
  <c r="FE103" i="37"/>
  <c r="KE103" i="37"/>
  <c r="AF103" i="37"/>
  <c r="CR103" i="37"/>
  <c r="FF103" i="37"/>
  <c r="KF103" i="37"/>
  <c r="AG103" i="37"/>
  <c r="CS103" i="37"/>
  <c r="FG103" i="37"/>
  <c r="KG103" i="37"/>
  <c r="AH103" i="37"/>
  <c r="CU103" i="37"/>
  <c r="CT103" i="37"/>
  <c r="FH103" i="37"/>
  <c r="KH103" i="37"/>
  <c r="AI103" i="37"/>
  <c r="HP103" i="37"/>
  <c r="HV103" i="37"/>
  <c r="KI103" i="37"/>
  <c r="AJ103" i="37"/>
  <c r="CV103" i="37"/>
  <c r="FJ103" i="37"/>
  <c r="HQ103" i="37"/>
  <c r="HW103" i="37"/>
  <c r="KJ103" i="37"/>
  <c r="AK103" i="37"/>
  <c r="CW103" i="37"/>
  <c r="FK103" i="37"/>
  <c r="HR103" i="37"/>
  <c r="HX103" i="37"/>
  <c r="KK103" i="37"/>
  <c r="AL103" i="37"/>
  <c r="CX103" i="37"/>
  <c r="FL103" i="37"/>
  <c r="HS103" i="37"/>
  <c r="HY103" i="37"/>
  <c r="KL103" i="37"/>
  <c r="AM103" i="37"/>
  <c r="CY103" i="37"/>
  <c r="FM103" i="37"/>
  <c r="HT103" i="37"/>
  <c r="HZ103" i="37"/>
  <c r="KM103" i="37"/>
  <c r="AN103" i="37"/>
  <c r="DA103" i="37"/>
  <c r="CZ103" i="37"/>
  <c r="FN103" i="37"/>
  <c r="HU103" i="37"/>
  <c r="IA103" i="37"/>
  <c r="KN103" i="37"/>
  <c r="B103" i="37"/>
  <c r="O103" i="38"/>
  <c r="AB103" i="38"/>
  <c r="P103" i="38"/>
  <c r="AC103" i="38"/>
  <c r="BC103" i="38"/>
  <c r="DE103" i="2"/>
  <c r="C103" i="39"/>
  <c r="Q103" i="38"/>
  <c r="AD103" i="38"/>
  <c r="BD103" i="38"/>
  <c r="D103" i="39"/>
  <c r="R103" i="38"/>
  <c r="AE103" i="38"/>
  <c r="BE103" i="38"/>
  <c r="E103" i="39"/>
  <c r="S103" i="38"/>
  <c r="AF103" i="38"/>
  <c r="BF103" i="38"/>
  <c r="F103" i="39"/>
  <c r="T103" i="38"/>
  <c r="AG103" i="38"/>
  <c r="BG103" i="38"/>
  <c r="G103" i="39"/>
  <c r="U103" i="38"/>
  <c r="AH103" i="38"/>
  <c r="BH103" i="38"/>
  <c r="H103" i="39"/>
  <c r="V103" i="38"/>
  <c r="AI103" i="38"/>
  <c r="BI103" i="38"/>
  <c r="I103" i="39"/>
  <c r="W103" i="38"/>
  <c r="AJ103" i="38"/>
  <c r="BJ103" i="38"/>
  <c r="J103" i="39"/>
  <c r="X103" i="38"/>
  <c r="AK103" i="38"/>
  <c r="BK103" i="38"/>
  <c r="K103" i="39"/>
  <c r="Y103" i="38"/>
  <c r="AL103" i="38"/>
  <c r="BL103" i="38"/>
  <c r="L103" i="39"/>
  <c r="Z103" i="38"/>
  <c r="AM103" i="38"/>
  <c r="BM103" i="38"/>
  <c r="M103" i="39"/>
  <c r="AA103" i="38"/>
  <c r="AN103" i="38"/>
  <c r="BN103" i="38"/>
  <c r="N103" i="39"/>
  <c r="JB103" i="37"/>
  <c r="C103" i="37"/>
  <c r="BB103" i="38"/>
  <c r="B103" i="39"/>
  <c r="BO103" i="37"/>
  <c r="EC103" i="37"/>
  <c r="JC103" i="37"/>
  <c r="D103" i="37"/>
  <c r="BP103" i="37"/>
  <c r="ED103" i="37"/>
  <c r="JD103" i="37"/>
  <c r="E103" i="37"/>
  <c r="BQ103" i="37"/>
  <c r="EE103" i="37"/>
  <c r="JE103" i="37"/>
  <c r="F103" i="37"/>
  <c r="BR103" i="37"/>
  <c r="EF103" i="37"/>
  <c r="JF103" i="37"/>
  <c r="G103" i="37"/>
  <c r="BS103" i="37"/>
  <c r="EG103" i="37"/>
  <c r="JG103" i="37"/>
  <c r="H103" i="37"/>
  <c r="BU103" i="37"/>
  <c r="BT103" i="37"/>
  <c r="EH103" i="37"/>
  <c r="JH103" i="37"/>
  <c r="I103" i="37"/>
  <c r="GP103" i="37"/>
  <c r="GV103" i="37"/>
  <c r="JI103" i="37"/>
  <c r="J103" i="37"/>
  <c r="BV103" i="37"/>
  <c r="EJ103" i="37"/>
  <c r="GQ103" i="37"/>
  <c r="GW103" i="37"/>
  <c r="JJ103" i="37"/>
  <c r="K103" i="37"/>
  <c r="BW103" i="37"/>
  <c r="EK103" i="37"/>
  <c r="GR103" i="37"/>
  <c r="GX103" i="37"/>
  <c r="JK103" i="37"/>
  <c r="L103" i="37"/>
  <c r="BX103" i="37"/>
  <c r="EL103" i="37"/>
  <c r="GS103" i="37"/>
  <c r="GY103" i="37"/>
  <c r="JL103" i="37"/>
  <c r="M103" i="37"/>
  <c r="BY103" i="37"/>
  <c r="EM103" i="37"/>
  <c r="GT103" i="37"/>
  <c r="GZ103" i="37"/>
  <c r="JM103" i="37"/>
  <c r="N103" i="37"/>
  <c r="CA103" i="37"/>
  <c r="BZ103" i="37"/>
  <c r="EN103" i="37"/>
  <c r="GU103" i="37"/>
  <c r="HA103" i="37"/>
  <c r="JN103" i="37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BP104" i="2"/>
  <c r="O103" i="37"/>
  <c r="BQ103" i="2"/>
  <c r="DC103" i="2"/>
  <c r="DD103" i="2"/>
  <c r="P103" i="39"/>
  <c r="Q103" i="39"/>
  <c r="R103" i="39"/>
  <c r="S103" i="39"/>
  <c r="T103" i="39"/>
  <c r="U103" i="39"/>
  <c r="V103" i="39"/>
  <c r="W103" i="39"/>
  <c r="X103" i="39"/>
  <c r="Y103" i="39"/>
  <c r="Z103" i="39"/>
  <c r="AA103" i="39"/>
  <c r="JO103" i="37"/>
  <c r="P103" i="37"/>
  <c r="O103" i="39"/>
  <c r="CB103" i="37"/>
  <c r="EP103" i="37"/>
  <c r="JP103" i="37"/>
  <c r="Q103" i="37"/>
  <c r="CC103" i="37"/>
  <c r="EQ103" i="37"/>
  <c r="JQ103" i="37"/>
  <c r="R103" i="37"/>
  <c r="CD103" i="37"/>
  <c r="ER103" i="37"/>
  <c r="JR103" i="37"/>
  <c r="S103" i="37"/>
  <c r="CE103" i="37"/>
  <c r="ES103" i="37"/>
  <c r="JS103" i="37"/>
  <c r="T103" i="37"/>
  <c r="CF103" i="37"/>
  <c r="ET103" i="37"/>
  <c r="JT103" i="37"/>
  <c r="U103" i="37"/>
  <c r="CH103" i="37"/>
  <c r="CG103" i="37"/>
  <c r="EU103" i="37"/>
  <c r="JU103" i="37"/>
  <c r="V103" i="37"/>
  <c r="HC103" i="37"/>
  <c r="HI103" i="37"/>
  <c r="JV103" i="37"/>
  <c r="W103" i="37"/>
  <c r="CI103" i="37"/>
  <c r="EW103" i="37"/>
  <c r="HD103" i="37"/>
  <c r="HJ103" i="37"/>
  <c r="JW103" i="37"/>
  <c r="X103" i="37"/>
  <c r="CJ103" i="37"/>
  <c r="EX103" i="37"/>
  <c r="HE103" i="37"/>
  <c r="HK103" i="37"/>
  <c r="JX103" i="37"/>
  <c r="Y103" i="37"/>
  <c r="CK103" i="37"/>
  <c r="EY103" i="37"/>
  <c r="HF103" i="37"/>
  <c r="HL103" i="37"/>
  <c r="JY103" i="37"/>
  <c r="Z103" i="37"/>
  <c r="CL103" i="37"/>
  <c r="EZ103" i="37"/>
  <c r="HG103" i="37"/>
  <c r="HM103" i="37"/>
  <c r="JZ103" i="37"/>
  <c r="AA103" i="37"/>
  <c r="CN103" i="37"/>
  <c r="CM103" i="37"/>
  <c r="FA103" i="37"/>
  <c r="HH103" i="37"/>
  <c r="HN103" i="37"/>
  <c r="KA103" i="37"/>
  <c r="AO103" i="37"/>
  <c r="AP103" i="38"/>
  <c r="AP103" i="39"/>
  <c r="AQ103" i="38"/>
  <c r="AQ103" i="39"/>
  <c r="AR103" i="38"/>
  <c r="AR103" i="39"/>
  <c r="AS103" i="38"/>
  <c r="AS103" i="39"/>
  <c r="AT103" i="38"/>
  <c r="AT103" i="39"/>
  <c r="AU103" i="38"/>
  <c r="AU103" i="39"/>
  <c r="AV103" i="38"/>
  <c r="AV103" i="39"/>
  <c r="AW103" i="38"/>
  <c r="AW103" i="39"/>
  <c r="AX103" i="38"/>
  <c r="AX103" i="39"/>
  <c r="AY103" i="38"/>
  <c r="AY103" i="39"/>
  <c r="AZ103" i="38"/>
  <c r="AZ103" i="39"/>
  <c r="BA103" i="38"/>
  <c r="BA103" i="39"/>
  <c r="AP103" i="37"/>
  <c r="AO103" i="38"/>
  <c r="AO103" i="39"/>
  <c r="DB103" i="37"/>
  <c r="FP103" i="37"/>
  <c r="AQ103" i="37"/>
  <c r="DC103" i="37"/>
  <c r="FQ103" i="37"/>
  <c r="AR103" i="37"/>
  <c r="DD103" i="37"/>
  <c r="FR103" i="37"/>
  <c r="AS103" i="37"/>
  <c r="DE103" i="37"/>
  <c r="FS103" i="37"/>
  <c r="AT103" i="37"/>
  <c r="DF103" i="37"/>
  <c r="FT103" i="37"/>
  <c r="AU103" i="37"/>
  <c r="DH103" i="37"/>
  <c r="DG103" i="37"/>
  <c r="FU103" i="37"/>
  <c r="AV103" i="37"/>
  <c r="IC103" i="37"/>
  <c r="II103" i="37"/>
  <c r="AW103" i="37"/>
  <c r="DI103" i="37"/>
  <c r="FW103" i="37"/>
  <c r="ID103" i="37"/>
  <c r="IJ103" i="37"/>
  <c r="AX103" i="37"/>
  <c r="DJ103" i="37"/>
  <c r="FX103" i="37"/>
  <c r="IE103" i="37"/>
  <c r="IK103" i="37"/>
  <c r="AY103" i="37"/>
  <c r="DK103" i="37"/>
  <c r="FY103" i="37"/>
  <c r="IF103" i="37"/>
  <c r="IL103" i="37"/>
  <c r="AZ103" i="37"/>
  <c r="DL103" i="37"/>
  <c r="FZ103" i="37"/>
  <c r="IG103" i="37"/>
  <c r="IM103" i="37"/>
  <c r="BA103" i="37"/>
  <c r="DN103" i="37"/>
  <c r="DM103" i="37"/>
  <c r="GA103" i="37"/>
  <c r="IH103" i="37"/>
  <c r="IN103" i="37"/>
  <c r="BB103" i="37"/>
  <c r="BC103" i="39"/>
  <c r="BD103" i="39"/>
  <c r="BE103" i="39"/>
  <c r="BF103" i="39"/>
  <c r="BG103" i="39"/>
  <c r="BH103" i="39"/>
  <c r="BI103" i="39"/>
  <c r="BJ103" i="39"/>
  <c r="BK103" i="39"/>
  <c r="BL103" i="39"/>
  <c r="BM103" i="39"/>
  <c r="BN103" i="39"/>
  <c r="LB103" i="37"/>
  <c r="BC103" i="37"/>
  <c r="BB103" i="39"/>
  <c r="DO103" i="37"/>
  <c r="GC103" i="37"/>
  <c r="LC103" i="37"/>
  <c r="BD103" i="37"/>
  <c r="DP103" i="37"/>
  <c r="GD103" i="37"/>
  <c r="LD103" i="37"/>
  <c r="BE103" i="37"/>
  <c r="DQ103" i="37"/>
  <c r="GE103" i="37"/>
  <c r="LE103" i="37"/>
  <c r="BF103" i="37"/>
  <c r="DR103" i="37"/>
  <c r="GF103" i="37"/>
  <c r="LF103" i="37"/>
  <c r="BG103" i="37"/>
  <c r="DS103" i="37"/>
  <c r="GG103" i="37"/>
  <c r="LG103" i="37"/>
  <c r="BH103" i="37"/>
  <c r="DU103" i="37"/>
  <c r="DT103" i="37"/>
  <c r="GH103" i="37"/>
  <c r="LH103" i="37"/>
  <c r="BI103" i="37"/>
  <c r="IP103" i="37"/>
  <c r="IV103" i="37"/>
  <c r="LI103" i="37"/>
  <c r="BJ103" i="37"/>
  <c r="DV103" i="37"/>
  <c r="GJ103" i="37"/>
  <c r="IQ103" i="37"/>
  <c r="IW103" i="37"/>
  <c r="LJ103" i="37"/>
  <c r="BK103" i="37"/>
  <c r="DW103" i="37"/>
  <c r="GK103" i="37"/>
  <c r="IR103" i="37"/>
  <c r="IX103" i="37"/>
  <c r="LK103" i="37"/>
  <c r="BL103" i="37"/>
  <c r="DX103" i="37"/>
  <c r="GL103" i="37"/>
  <c r="IS103" i="37"/>
  <c r="IY103" i="37"/>
  <c r="LL103" i="37"/>
  <c r="BM103" i="37"/>
  <c r="DY103" i="37"/>
  <c r="GM103" i="37"/>
  <c r="IT103" i="37"/>
  <c r="IZ103" i="37"/>
  <c r="LM103" i="37"/>
  <c r="BN103" i="37"/>
  <c r="EA103" i="37"/>
  <c r="DZ103" i="37"/>
  <c r="GN103" i="37"/>
  <c r="IU103" i="37"/>
  <c r="JA103" i="37"/>
  <c r="LN103" i="37"/>
  <c r="AB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AB104" i="37"/>
  <c r="C104" i="38"/>
  <c r="AC104" i="39"/>
  <c r="D104" i="38"/>
  <c r="AD104" i="39"/>
  <c r="E104" i="38"/>
  <c r="AE104" i="39"/>
  <c r="F104" i="38"/>
  <c r="AF104" i="39"/>
  <c r="G104" i="38"/>
  <c r="AG104" i="39"/>
  <c r="H104" i="38"/>
  <c r="AH104" i="39"/>
  <c r="I104" i="38"/>
  <c r="AI104" i="39"/>
  <c r="J104" i="38"/>
  <c r="AJ104" i="39"/>
  <c r="K104" i="38"/>
  <c r="AK104" i="39"/>
  <c r="L104" i="38"/>
  <c r="AL104" i="39"/>
  <c r="M104" i="38"/>
  <c r="AM104" i="39"/>
  <c r="N104" i="38"/>
  <c r="AN104" i="39"/>
  <c r="KB104" i="37"/>
  <c r="AC104" i="37"/>
  <c r="B104" i="38"/>
  <c r="AB104" i="39"/>
  <c r="CO104" i="37"/>
  <c r="FC104" i="37"/>
  <c r="KC104" i="37"/>
  <c r="AD104" i="37"/>
  <c r="CP104" i="37"/>
  <c r="FD104" i="37"/>
  <c r="KD104" i="37"/>
  <c r="AE104" i="37"/>
  <c r="CQ104" i="37"/>
  <c r="FE104" i="37"/>
  <c r="KE104" i="37"/>
  <c r="AF104" i="37"/>
  <c r="CR104" i="37"/>
  <c r="FF104" i="37"/>
  <c r="KF104" i="37"/>
  <c r="AG104" i="37"/>
  <c r="CS104" i="37"/>
  <c r="FG104" i="37"/>
  <c r="KG104" i="37"/>
  <c r="AH104" i="37"/>
  <c r="CU104" i="37"/>
  <c r="CT104" i="37"/>
  <c r="FH104" i="37"/>
  <c r="KH104" i="37"/>
  <c r="AI104" i="37"/>
  <c r="HP104" i="37"/>
  <c r="HV104" i="37"/>
  <c r="KI104" i="37"/>
  <c r="AJ104" i="37"/>
  <c r="CV104" i="37"/>
  <c r="FJ104" i="37"/>
  <c r="HQ104" i="37"/>
  <c r="HW104" i="37"/>
  <c r="KJ104" i="37"/>
  <c r="AK104" i="37"/>
  <c r="CW104" i="37"/>
  <c r="FK104" i="37"/>
  <c r="HR104" i="37"/>
  <c r="HX104" i="37"/>
  <c r="KK104" i="37"/>
  <c r="AL104" i="37"/>
  <c r="CX104" i="37"/>
  <c r="FL104" i="37"/>
  <c r="HS104" i="37"/>
  <c r="HY104" i="37"/>
  <c r="KL104" i="37"/>
  <c r="AM104" i="37"/>
  <c r="CY104" i="37"/>
  <c r="FM104" i="37"/>
  <c r="HT104" i="37"/>
  <c r="HZ104" i="37"/>
  <c r="KM104" i="37"/>
  <c r="AN104" i="37"/>
  <c r="DA104" i="37"/>
  <c r="CZ104" i="37"/>
  <c r="FN104" i="37"/>
  <c r="HU104" i="37"/>
  <c r="IA104" i="37"/>
  <c r="KN104" i="37"/>
  <c r="B104" i="37"/>
  <c r="O104" i="38"/>
  <c r="AB104" i="38"/>
  <c r="P104" i="38"/>
  <c r="AC104" i="38"/>
  <c r="BC104" i="38"/>
  <c r="DE104" i="2"/>
  <c r="C104" i="39"/>
  <c r="Q104" i="38"/>
  <c r="AD104" i="38"/>
  <c r="BD104" i="38"/>
  <c r="D104" i="39"/>
  <c r="R104" i="38"/>
  <c r="AE104" i="38"/>
  <c r="BE104" i="38"/>
  <c r="E104" i="39"/>
  <c r="S104" i="38"/>
  <c r="AF104" i="38"/>
  <c r="BF104" i="38"/>
  <c r="F104" i="39"/>
  <c r="T104" i="38"/>
  <c r="AG104" i="38"/>
  <c r="BG104" i="38"/>
  <c r="G104" i="39"/>
  <c r="U104" i="38"/>
  <c r="AH104" i="38"/>
  <c r="BH104" i="38"/>
  <c r="H104" i="39"/>
  <c r="V104" i="38"/>
  <c r="AI104" i="38"/>
  <c r="BI104" i="38"/>
  <c r="I104" i="39"/>
  <c r="W104" i="38"/>
  <c r="AJ104" i="38"/>
  <c r="BJ104" i="38"/>
  <c r="J104" i="39"/>
  <c r="X104" i="38"/>
  <c r="AK104" i="38"/>
  <c r="BK104" i="38"/>
  <c r="K104" i="39"/>
  <c r="Y104" i="38"/>
  <c r="AL104" i="38"/>
  <c r="BL104" i="38"/>
  <c r="L104" i="39"/>
  <c r="Z104" i="38"/>
  <c r="AM104" i="38"/>
  <c r="BM104" i="38"/>
  <c r="M104" i="39"/>
  <c r="AA104" i="38"/>
  <c r="AN104" i="38"/>
  <c r="BN104" i="38"/>
  <c r="N104" i="39"/>
  <c r="JB104" i="37"/>
  <c r="C104" i="37"/>
  <c r="BB104" i="38"/>
  <c r="B104" i="39"/>
  <c r="BO104" i="37"/>
  <c r="EC104" i="37"/>
  <c r="JC104" i="37"/>
  <c r="D104" i="37"/>
  <c r="BP104" i="37"/>
  <c r="ED104" i="37"/>
  <c r="JD104" i="37"/>
  <c r="E104" i="37"/>
  <c r="BQ104" i="37"/>
  <c r="EE104" i="37"/>
  <c r="JE104" i="37"/>
  <c r="F104" i="37"/>
  <c r="BR104" i="37"/>
  <c r="EF104" i="37"/>
  <c r="JF104" i="37"/>
  <c r="G104" i="37"/>
  <c r="BS104" i="37"/>
  <c r="EG104" i="37"/>
  <c r="JG104" i="37"/>
  <c r="H104" i="37"/>
  <c r="BU104" i="37"/>
  <c r="BT104" i="37"/>
  <c r="EH104" i="37"/>
  <c r="JH104" i="37"/>
  <c r="I104" i="37"/>
  <c r="GP104" i="37"/>
  <c r="GV104" i="37"/>
  <c r="JI104" i="37"/>
  <c r="J104" i="37"/>
  <c r="BV104" i="37"/>
  <c r="EJ104" i="37"/>
  <c r="GQ104" i="37"/>
  <c r="GW104" i="37"/>
  <c r="JJ104" i="37"/>
  <c r="K104" i="37"/>
  <c r="BW104" i="37"/>
  <c r="EK104" i="37"/>
  <c r="GR104" i="37"/>
  <c r="GX104" i="37"/>
  <c r="JK104" i="37"/>
  <c r="L104" i="37"/>
  <c r="BX104" i="37"/>
  <c r="EL104" i="37"/>
  <c r="GS104" i="37"/>
  <c r="GY104" i="37"/>
  <c r="JL104" i="37"/>
  <c r="M104" i="37"/>
  <c r="BY104" i="37"/>
  <c r="EM104" i="37"/>
  <c r="GT104" i="37"/>
  <c r="GZ104" i="37"/>
  <c r="JM104" i="37"/>
  <c r="N104" i="37"/>
  <c r="CA104" i="37"/>
  <c r="BZ104" i="37"/>
  <c r="EN104" i="37"/>
  <c r="GU104" i="37"/>
  <c r="HA104" i="37"/>
  <c r="JN104" i="37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BP105" i="2"/>
  <c r="O104" i="37"/>
  <c r="BQ104" i="2"/>
  <c r="DC104" i="2"/>
  <c r="DD104" i="2"/>
  <c r="P104" i="39"/>
  <c r="Q104" i="39"/>
  <c r="R104" i="39"/>
  <c r="S104" i="39"/>
  <c r="T104" i="39"/>
  <c r="U104" i="39"/>
  <c r="V104" i="39"/>
  <c r="W104" i="39"/>
  <c r="X104" i="39"/>
  <c r="Y104" i="39"/>
  <c r="Z104" i="39"/>
  <c r="AA104" i="39"/>
  <c r="JO104" i="37"/>
  <c r="P104" i="37"/>
  <c r="O104" i="39"/>
  <c r="CB104" i="37"/>
  <c r="EP104" i="37"/>
  <c r="JP104" i="37"/>
  <c r="Q104" i="37"/>
  <c r="CC104" i="37"/>
  <c r="EQ104" i="37"/>
  <c r="JQ104" i="37"/>
  <c r="R104" i="37"/>
  <c r="CD104" i="37"/>
  <c r="ER104" i="37"/>
  <c r="JR104" i="37"/>
  <c r="S104" i="37"/>
  <c r="CE104" i="37"/>
  <c r="ES104" i="37"/>
  <c r="JS104" i="37"/>
  <c r="T104" i="37"/>
  <c r="CF104" i="37"/>
  <c r="ET104" i="37"/>
  <c r="JT104" i="37"/>
  <c r="U104" i="37"/>
  <c r="CH104" i="37"/>
  <c r="CG104" i="37"/>
  <c r="EU104" i="37"/>
  <c r="JU104" i="37"/>
  <c r="V104" i="37"/>
  <c r="HC104" i="37"/>
  <c r="HI104" i="37"/>
  <c r="JV104" i="37"/>
  <c r="W104" i="37"/>
  <c r="CI104" i="37"/>
  <c r="EW104" i="37"/>
  <c r="HD104" i="37"/>
  <c r="HJ104" i="37"/>
  <c r="JW104" i="37"/>
  <c r="X104" i="37"/>
  <c r="CJ104" i="37"/>
  <c r="EX104" i="37"/>
  <c r="HE104" i="37"/>
  <c r="HK104" i="37"/>
  <c r="JX104" i="37"/>
  <c r="Y104" i="37"/>
  <c r="CK104" i="37"/>
  <c r="EY104" i="37"/>
  <c r="HF104" i="37"/>
  <c r="HL104" i="37"/>
  <c r="JY104" i="37"/>
  <c r="Z104" i="37"/>
  <c r="CL104" i="37"/>
  <c r="EZ104" i="37"/>
  <c r="HG104" i="37"/>
  <c r="HM104" i="37"/>
  <c r="JZ104" i="37"/>
  <c r="AA104" i="37"/>
  <c r="CN104" i="37"/>
  <c r="CM104" i="37"/>
  <c r="FA104" i="37"/>
  <c r="HH104" i="37"/>
  <c r="HN104" i="37"/>
  <c r="KA104" i="37"/>
  <c r="AO104" i="37"/>
  <c r="AP104" i="38"/>
  <c r="AP104" i="39"/>
  <c r="AQ104" i="38"/>
  <c r="AQ104" i="39"/>
  <c r="AR104" i="38"/>
  <c r="AR104" i="39"/>
  <c r="AS104" i="38"/>
  <c r="AS104" i="39"/>
  <c r="AT104" i="38"/>
  <c r="AT104" i="39"/>
  <c r="AU104" i="38"/>
  <c r="AU104" i="39"/>
  <c r="AV104" i="38"/>
  <c r="AV104" i="39"/>
  <c r="AW104" i="38"/>
  <c r="AW104" i="39"/>
  <c r="AX104" i="38"/>
  <c r="AX104" i="39"/>
  <c r="AY104" i="38"/>
  <c r="AY104" i="39"/>
  <c r="AZ104" i="38"/>
  <c r="AZ104" i="39"/>
  <c r="BA104" i="38"/>
  <c r="BA104" i="39"/>
  <c r="AP104" i="37"/>
  <c r="AO104" i="38"/>
  <c r="AO104" i="39"/>
  <c r="DB104" i="37"/>
  <c r="FP104" i="37"/>
  <c r="AQ104" i="37"/>
  <c r="DC104" i="37"/>
  <c r="FQ104" i="37"/>
  <c r="AR104" i="37"/>
  <c r="DD104" i="37"/>
  <c r="FR104" i="37"/>
  <c r="AS104" i="37"/>
  <c r="DE104" i="37"/>
  <c r="FS104" i="37"/>
  <c r="AT104" i="37"/>
  <c r="DF104" i="37"/>
  <c r="FT104" i="37"/>
  <c r="AU104" i="37"/>
  <c r="DH104" i="37"/>
  <c r="DG104" i="37"/>
  <c r="FU104" i="37"/>
  <c r="AV104" i="37"/>
  <c r="IC104" i="37"/>
  <c r="II104" i="37"/>
  <c r="AW104" i="37"/>
  <c r="DI104" i="37"/>
  <c r="FW104" i="37"/>
  <c r="ID104" i="37"/>
  <c r="IJ104" i="37"/>
  <c r="AX104" i="37"/>
  <c r="DJ104" i="37"/>
  <c r="FX104" i="37"/>
  <c r="IE104" i="37"/>
  <c r="IK104" i="37"/>
  <c r="AY104" i="37"/>
  <c r="DK104" i="37"/>
  <c r="FY104" i="37"/>
  <c r="IF104" i="37"/>
  <c r="IL104" i="37"/>
  <c r="AZ104" i="37"/>
  <c r="DL104" i="37"/>
  <c r="FZ104" i="37"/>
  <c r="IG104" i="37"/>
  <c r="IM104" i="37"/>
  <c r="BA104" i="37"/>
  <c r="DN104" i="37"/>
  <c r="DM104" i="37"/>
  <c r="GA104" i="37"/>
  <c r="IH104" i="37"/>
  <c r="IN104" i="37"/>
  <c r="BB104" i="37"/>
  <c r="BC104" i="39"/>
  <c r="BD104" i="39"/>
  <c r="BE104" i="39"/>
  <c r="BF104" i="39"/>
  <c r="BG104" i="39"/>
  <c r="BH104" i="39"/>
  <c r="BI104" i="39"/>
  <c r="BJ104" i="39"/>
  <c r="BK104" i="39"/>
  <c r="BL104" i="39"/>
  <c r="BM104" i="39"/>
  <c r="BN104" i="39"/>
  <c r="LB104" i="37"/>
  <c r="BC104" i="37"/>
  <c r="BB104" i="39"/>
  <c r="DO104" i="37"/>
  <c r="GC104" i="37"/>
  <c r="LC104" i="37"/>
  <c r="BD104" i="37"/>
  <c r="DP104" i="37"/>
  <c r="GD104" i="37"/>
  <c r="LD104" i="37"/>
  <c r="BE104" i="37"/>
  <c r="DQ104" i="37"/>
  <c r="GE104" i="37"/>
  <c r="LE104" i="37"/>
  <c r="BF104" i="37"/>
  <c r="DR104" i="37"/>
  <c r="GF104" i="37"/>
  <c r="LF104" i="37"/>
  <c r="BG104" i="37"/>
  <c r="DS104" i="37"/>
  <c r="GG104" i="37"/>
  <c r="LG104" i="37"/>
  <c r="BH104" i="37"/>
  <c r="DU104" i="37"/>
  <c r="DT104" i="37"/>
  <c r="GH104" i="37"/>
  <c r="LH104" i="37"/>
  <c r="BI104" i="37"/>
  <c r="IP104" i="37"/>
  <c r="IV104" i="37"/>
  <c r="LI104" i="37"/>
  <c r="BJ104" i="37"/>
  <c r="DV104" i="37"/>
  <c r="GJ104" i="37"/>
  <c r="IQ104" i="37"/>
  <c r="IW104" i="37"/>
  <c r="LJ104" i="37"/>
  <c r="BK104" i="37"/>
  <c r="DW104" i="37"/>
  <c r="GK104" i="37"/>
  <c r="IR104" i="37"/>
  <c r="IX104" i="37"/>
  <c r="LK104" i="37"/>
  <c r="BL104" i="37"/>
  <c r="DX104" i="37"/>
  <c r="GL104" i="37"/>
  <c r="IS104" i="37"/>
  <c r="IY104" i="37"/>
  <c r="LL104" i="37"/>
  <c r="BM104" i="37"/>
  <c r="DY104" i="37"/>
  <c r="GM104" i="37"/>
  <c r="IT104" i="37"/>
  <c r="IZ104" i="37"/>
  <c r="LM104" i="37"/>
  <c r="BN104" i="37"/>
  <c r="EA104" i="37"/>
  <c r="DZ104" i="37"/>
  <c r="GN104" i="37"/>
  <c r="IU104" i="37"/>
  <c r="JA104" i="37"/>
  <c r="LN104" i="37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AB105" i="37"/>
  <c r="C105" i="38"/>
  <c r="AC105" i="39"/>
  <c r="D105" i="38"/>
  <c r="AD105" i="39"/>
  <c r="E105" i="38"/>
  <c r="AE105" i="39"/>
  <c r="F105" i="38"/>
  <c r="AF105" i="39"/>
  <c r="G105" i="38"/>
  <c r="AG105" i="39"/>
  <c r="H105" i="38"/>
  <c r="AH105" i="39"/>
  <c r="I105" i="38"/>
  <c r="AI105" i="39"/>
  <c r="J105" i="38"/>
  <c r="AJ105" i="39"/>
  <c r="K105" i="38"/>
  <c r="AK105" i="39"/>
  <c r="L105" i="38"/>
  <c r="AL105" i="39"/>
  <c r="M105" i="38"/>
  <c r="AM105" i="39"/>
  <c r="N105" i="38"/>
  <c r="AN105" i="39"/>
  <c r="KB105" i="37"/>
  <c r="AC105" i="37"/>
  <c r="B105" i="38"/>
  <c r="AB105" i="39"/>
  <c r="CO105" i="37"/>
  <c r="FC105" i="37"/>
  <c r="KC105" i="37"/>
  <c r="AD105" i="37"/>
  <c r="CP105" i="37"/>
  <c r="FD105" i="37"/>
  <c r="KD105" i="37"/>
  <c r="AE105" i="37"/>
  <c r="CQ105" i="37"/>
  <c r="FE105" i="37"/>
  <c r="KE105" i="37"/>
  <c r="AF105" i="37"/>
  <c r="CR105" i="37"/>
  <c r="FF105" i="37"/>
  <c r="KF105" i="37"/>
  <c r="AG105" i="37"/>
  <c r="CS105" i="37"/>
  <c r="FG105" i="37"/>
  <c r="KG105" i="37"/>
  <c r="AH105" i="37"/>
  <c r="CU105" i="37"/>
  <c r="CT105" i="37"/>
  <c r="FH105" i="37"/>
  <c r="KH105" i="37"/>
  <c r="AI105" i="37"/>
  <c r="HP105" i="37"/>
  <c r="HV105" i="37"/>
  <c r="KI105" i="37"/>
  <c r="AJ105" i="37"/>
  <c r="CV105" i="37"/>
  <c r="FJ105" i="37"/>
  <c r="HQ105" i="37"/>
  <c r="HW105" i="37"/>
  <c r="KJ105" i="37"/>
  <c r="AK105" i="37"/>
  <c r="CW105" i="37"/>
  <c r="FK105" i="37"/>
  <c r="HR105" i="37"/>
  <c r="HX105" i="37"/>
  <c r="KK105" i="37"/>
  <c r="AL105" i="37"/>
  <c r="CX105" i="37"/>
  <c r="FL105" i="37"/>
  <c r="HS105" i="37"/>
  <c r="HY105" i="37"/>
  <c r="KL105" i="37"/>
  <c r="AM105" i="37"/>
  <c r="CY105" i="37"/>
  <c r="FM105" i="37"/>
  <c r="HT105" i="37"/>
  <c r="HZ105" i="37"/>
  <c r="KM105" i="37"/>
  <c r="AN105" i="37"/>
  <c r="DA105" i="37"/>
  <c r="CZ105" i="37"/>
  <c r="FN105" i="37"/>
  <c r="HU105" i="37"/>
  <c r="IA105" i="37"/>
  <c r="KN105" i="37"/>
  <c r="B105" i="37"/>
  <c r="O105" i="38"/>
  <c r="AB105" i="38"/>
  <c r="P105" i="38"/>
  <c r="AC105" i="38"/>
  <c r="BC105" i="38"/>
  <c r="DE105" i="2"/>
  <c r="C105" i="39"/>
  <c r="Q105" i="38"/>
  <c r="AD105" i="38"/>
  <c r="BD105" i="38"/>
  <c r="D105" i="39"/>
  <c r="R105" i="38"/>
  <c r="AE105" i="38"/>
  <c r="BE105" i="38"/>
  <c r="E105" i="39"/>
  <c r="S105" i="38"/>
  <c r="AF105" i="38"/>
  <c r="BF105" i="38"/>
  <c r="F105" i="39"/>
  <c r="T105" i="38"/>
  <c r="AG105" i="38"/>
  <c r="BG105" i="38"/>
  <c r="G105" i="39"/>
  <c r="U105" i="38"/>
  <c r="AH105" i="38"/>
  <c r="BH105" i="38"/>
  <c r="H105" i="39"/>
  <c r="V105" i="38"/>
  <c r="AI105" i="38"/>
  <c r="BI105" i="38"/>
  <c r="I105" i="39"/>
  <c r="W105" i="38"/>
  <c r="AJ105" i="38"/>
  <c r="BJ105" i="38"/>
  <c r="J105" i="39"/>
  <c r="X105" i="38"/>
  <c r="AK105" i="38"/>
  <c r="BK105" i="38"/>
  <c r="K105" i="39"/>
  <c r="Y105" i="38"/>
  <c r="AL105" i="38"/>
  <c r="BL105" i="38"/>
  <c r="L105" i="39"/>
  <c r="Z105" i="38"/>
  <c r="AM105" i="38"/>
  <c r="BM105" i="38"/>
  <c r="M105" i="39"/>
  <c r="AA105" i="38"/>
  <c r="AN105" i="38"/>
  <c r="BN105" i="38"/>
  <c r="N105" i="39"/>
  <c r="JB105" i="37"/>
  <c r="C105" i="37"/>
  <c r="BB105" i="38"/>
  <c r="B105" i="39"/>
  <c r="BO105" i="37"/>
  <c r="EC105" i="37"/>
  <c r="JC105" i="37"/>
  <c r="D105" i="37"/>
  <c r="BP105" i="37"/>
  <c r="ED105" i="37"/>
  <c r="JD105" i="37"/>
  <c r="E105" i="37"/>
  <c r="BQ105" i="37"/>
  <c r="EE105" i="37"/>
  <c r="JE105" i="37"/>
  <c r="F105" i="37"/>
  <c r="BR105" i="37"/>
  <c r="EF105" i="37"/>
  <c r="JF105" i="37"/>
  <c r="G105" i="37"/>
  <c r="BS105" i="37"/>
  <c r="EG105" i="37"/>
  <c r="JG105" i="37"/>
  <c r="H105" i="37"/>
  <c r="BU105" i="37"/>
  <c r="BT105" i="37"/>
  <c r="EH105" i="37"/>
  <c r="JH105" i="37"/>
  <c r="I105" i="37"/>
  <c r="GP105" i="37"/>
  <c r="GV105" i="37"/>
  <c r="JI105" i="37"/>
  <c r="J105" i="37"/>
  <c r="BV105" i="37"/>
  <c r="EJ105" i="37"/>
  <c r="GQ105" i="37"/>
  <c r="GW105" i="37"/>
  <c r="JJ105" i="37"/>
  <c r="K105" i="37"/>
  <c r="BW105" i="37"/>
  <c r="EK105" i="37"/>
  <c r="GR105" i="37"/>
  <c r="GX105" i="37"/>
  <c r="JK105" i="37"/>
  <c r="L105" i="37"/>
  <c r="BX105" i="37"/>
  <c r="EL105" i="37"/>
  <c r="GS105" i="37"/>
  <c r="GY105" i="37"/>
  <c r="JL105" i="37"/>
  <c r="M105" i="37"/>
  <c r="BY105" i="37"/>
  <c r="EM105" i="37"/>
  <c r="GT105" i="37"/>
  <c r="GZ105" i="37"/>
  <c r="JM105" i="37"/>
  <c r="N105" i="37"/>
  <c r="CA105" i="37"/>
  <c r="BZ105" i="37"/>
  <c r="EN105" i="37"/>
  <c r="GU105" i="37"/>
  <c r="HA105" i="37"/>
  <c r="JN105" i="37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BP106" i="2"/>
  <c r="O105" i="37"/>
  <c r="BQ105" i="2"/>
  <c r="DC105" i="2"/>
  <c r="DD105" i="2"/>
  <c r="P105" i="39"/>
  <c r="Q105" i="39"/>
  <c r="R105" i="39"/>
  <c r="S105" i="39"/>
  <c r="T105" i="39"/>
  <c r="U105" i="39"/>
  <c r="V105" i="39"/>
  <c r="W105" i="39"/>
  <c r="X105" i="39"/>
  <c r="Y105" i="39"/>
  <c r="Z105" i="39"/>
  <c r="AA105" i="39"/>
  <c r="JO105" i="37"/>
  <c r="P105" i="37"/>
  <c r="O105" i="39"/>
  <c r="CB105" i="37"/>
  <c r="EP105" i="37"/>
  <c r="JP105" i="37"/>
  <c r="Q105" i="37"/>
  <c r="CC105" i="37"/>
  <c r="EQ105" i="37"/>
  <c r="JQ105" i="37"/>
  <c r="R105" i="37"/>
  <c r="CD105" i="37"/>
  <c r="ER105" i="37"/>
  <c r="JR105" i="37"/>
  <c r="S105" i="37"/>
  <c r="CE105" i="37"/>
  <c r="ES105" i="37"/>
  <c r="JS105" i="37"/>
  <c r="T105" i="37"/>
  <c r="CF105" i="37"/>
  <c r="ET105" i="37"/>
  <c r="JT105" i="37"/>
  <c r="U105" i="37"/>
  <c r="CH105" i="37"/>
  <c r="CG105" i="37"/>
  <c r="EU105" i="37"/>
  <c r="JU105" i="37"/>
  <c r="V105" i="37"/>
  <c r="HC105" i="37"/>
  <c r="HI105" i="37"/>
  <c r="JV105" i="37"/>
  <c r="W105" i="37"/>
  <c r="CI105" i="37"/>
  <c r="EW105" i="37"/>
  <c r="HD105" i="37"/>
  <c r="HJ105" i="37"/>
  <c r="JW105" i="37"/>
  <c r="X105" i="37"/>
  <c r="CJ105" i="37"/>
  <c r="EX105" i="37"/>
  <c r="HE105" i="37"/>
  <c r="HK105" i="37"/>
  <c r="JX105" i="37"/>
  <c r="Y105" i="37"/>
  <c r="CK105" i="37"/>
  <c r="EY105" i="37"/>
  <c r="HF105" i="37"/>
  <c r="HL105" i="37"/>
  <c r="JY105" i="37"/>
  <c r="Z105" i="37"/>
  <c r="CL105" i="37"/>
  <c r="EZ105" i="37"/>
  <c r="HG105" i="37"/>
  <c r="HM105" i="37"/>
  <c r="JZ105" i="37"/>
  <c r="AA105" i="37"/>
  <c r="CN105" i="37"/>
  <c r="CM105" i="37"/>
  <c r="FA105" i="37"/>
  <c r="HH105" i="37"/>
  <c r="HN105" i="37"/>
  <c r="KA105" i="37"/>
  <c r="AO105" i="37"/>
  <c r="AP105" i="38"/>
  <c r="AP105" i="39"/>
  <c r="AQ105" i="38"/>
  <c r="AQ105" i="39"/>
  <c r="AR105" i="38"/>
  <c r="AR105" i="39"/>
  <c r="AS105" i="38"/>
  <c r="AS105" i="39"/>
  <c r="AT105" i="38"/>
  <c r="AT105" i="39"/>
  <c r="AU105" i="38"/>
  <c r="AU105" i="39"/>
  <c r="AV105" i="38"/>
  <c r="AV105" i="39"/>
  <c r="AW105" i="38"/>
  <c r="AW105" i="39"/>
  <c r="AX105" i="38"/>
  <c r="AX105" i="39"/>
  <c r="AY105" i="38"/>
  <c r="AY105" i="39"/>
  <c r="AZ105" i="38"/>
  <c r="AZ105" i="39"/>
  <c r="BA105" i="38"/>
  <c r="BA105" i="39"/>
  <c r="AP105" i="37"/>
  <c r="AO105" i="38"/>
  <c r="AO105" i="39"/>
  <c r="DB105" i="37"/>
  <c r="FP105" i="37"/>
  <c r="AQ105" i="37"/>
  <c r="DC105" i="37"/>
  <c r="FQ105" i="37"/>
  <c r="AR105" i="37"/>
  <c r="DD105" i="37"/>
  <c r="FR105" i="37"/>
  <c r="AS105" i="37"/>
  <c r="DE105" i="37"/>
  <c r="FS105" i="37"/>
  <c r="AT105" i="37"/>
  <c r="DF105" i="37"/>
  <c r="FT105" i="37"/>
  <c r="AU105" i="37"/>
  <c r="DH105" i="37"/>
  <c r="DG105" i="37"/>
  <c r="FU105" i="37"/>
  <c r="AV105" i="37"/>
  <c r="IC105" i="37"/>
  <c r="II105" i="37"/>
  <c r="AW105" i="37"/>
  <c r="DI105" i="37"/>
  <c r="FW105" i="37"/>
  <c r="ID105" i="37"/>
  <c r="IJ105" i="37"/>
  <c r="AX105" i="37"/>
  <c r="DJ105" i="37"/>
  <c r="FX105" i="37"/>
  <c r="IE105" i="37"/>
  <c r="IK105" i="37"/>
  <c r="AY105" i="37"/>
  <c r="DK105" i="37"/>
  <c r="FY105" i="37"/>
  <c r="IF105" i="37"/>
  <c r="IL105" i="37"/>
  <c r="AZ105" i="37"/>
  <c r="DL105" i="37"/>
  <c r="FZ105" i="37"/>
  <c r="IG105" i="37"/>
  <c r="IM105" i="37"/>
  <c r="BA105" i="37"/>
  <c r="DN105" i="37"/>
  <c r="DM105" i="37"/>
  <c r="GA105" i="37"/>
  <c r="IH105" i="37"/>
  <c r="IN105" i="37"/>
  <c r="BB105" i="37"/>
  <c r="BC105" i="39"/>
  <c r="BD105" i="39"/>
  <c r="BE105" i="39"/>
  <c r="BF105" i="39"/>
  <c r="BG105" i="39"/>
  <c r="BH105" i="39"/>
  <c r="BI105" i="39"/>
  <c r="BJ105" i="39"/>
  <c r="BK105" i="39"/>
  <c r="BL105" i="39"/>
  <c r="BM105" i="39"/>
  <c r="BN105" i="39"/>
  <c r="LB105" i="37"/>
  <c r="BC105" i="37"/>
  <c r="BB105" i="39"/>
  <c r="DO105" i="37"/>
  <c r="GC105" i="37"/>
  <c r="LC105" i="37"/>
  <c r="BD105" i="37"/>
  <c r="DP105" i="37"/>
  <c r="GD105" i="37"/>
  <c r="LD105" i="37"/>
  <c r="BE105" i="37"/>
  <c r="DQ105" i="37"/>
  <c r="GE105" i="37"/>
  <c r="LE105" i="37"/>
  <c r="BF105" i="37"/>
  <c r="DR105" i="37"/>
  <c r="GF105" i="37"/>
  <c r="LF105" i="37"/>
  <c r="BG105" i="37"/>
  <c r="DS105" i="37"/>
  <c r="GG105" i="37"/>
  <c r="LG105" i="37"/>
  <c r="BH105" i="37"/>
  <c r="DU105" i="37"/>
  <c r="DT105" i="37"/>
  <c r="GH105" i="37"/>
  <c r="LH105" i="37"/>
  <c r="BI105" i="37"/>
  <c r="IP105" i="37"/>
  <c r="IV105" i="37"/>
  <c r="LI105" i="37"/>
  <c r="BJ105" i="37"/>
  <c r="DV105" i="37"/>
  <c r="GJ105" i="37"/>
  <c r="IQ105" i="37"/>
  <c r="IW105" i="37"/>
  <c r="LJ105" i="37"/>
  <c r="BK105" i="37"/>
  <c r="DW105" i="37"/>
  <c r="GK105" i="37"/>
  <c r="IR105" i="37"/>
  <c r="IX105" i="37"/>
  <c r="LK105" i="37"/>
  <c r="BL105" i="37"/>
  <c r="DX105" i="37"/>
  <c r="GL105" i="37"/>
  <c r="IS105" i="37"/>
  <c r="IY105" i="37"/>
  <c r="LL105" i="37"/>
  <c r="BM105" i="37"/>
  <c r="DY105" i="37"/>
  <c r="GM105" i="37"/>
  <c r="IT105" i="37"/>
  <c r="IZ105" i="37"/>
  <c r="LM105" i="37"/>
  <c r="BN105" i="37"/>
  <c r="EA105" i="37"/>
  <c r="DZ105" i="37"/>
  <c r="GN105" i="37"/>
  <c r="IU105" i="37"/>
  <c r="JA105" i="37"/>
  <c r="LN105" i="37"/>
  <c r="AB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AB106" i="37"/>
  <c r="C106" i="38"/>
  <c r="AC106" i="39"/>
  <c r="D106" i="38"/>
  <c r="AD106" i="39"/>
  <c r="E106" i="38"/>
  <c r="AE106" i="39"/>
  <c r="F106" i="38"/>
  <c r="AF106" i="39"/>
  <c r="G106" i="38"/>
  <c r="AG106" i="39"/>
  <c r="H106" i="38"/>
  <c r="AH106" i="39"/>
  <c r="I106" i="38"/>
  <c r="AI106" i="39"/>
  <c r="J106" i="38"/>
  <c r="AJ106" i="39"/>
  <c r="K106" i="38"/>
  <c r="AK106" i="39"/>
  <c r="L106" i="38"/>
  <c r="AL106" i="39"/>
  <c r="M106" i="38"/>
  <c r="AM106" i="39"/>
  <c r="N106" i="38"/>
  <c r="AN106" i="39"/>
  <c r="KB106" i="37"/>
  <c r="AC106" i="37"/>
  <c r="B106" i="38"/>
  <c r="AB106" i="39"/>
  <c r="CO106" i="37"/>
  <c r="FC106" i="37"/>
  <c r="KC106" i="37"/>
  <c r="AD106" i="37"/>
  <c r="CP106" i="37"/>
  <c r="FD106" i="37"/>
  <c r="KD106" i="37"/>
  <c r="AE106" i="37"/>
  <c r="CQ106" i="37"/>
  <c r="FE106" i="37"/>
  <c r="KE106" i="37"/>
  <c r="AF106" i="37"/>
  <c r="CR106" i="37"/>
  <c r="FF106" i="37"/>
  <c r="KF106" i="37"/>
  <c r="AG106" i="37"/>
  <c r="CS106" i="37"/>
  <c r="FG106" i="37"/>
  <c r="KG106" i="37"/>
  <c r="AH106" i="37"/>
  <c r="CU106" i="37"/>
  <c r="CT106" i="37"/>
  <c r="FH106" i="37"/>
  <c r="KH106" i="37"/>
  <c r="AI106" i="37"/>
  <c r="HP106" i="37"/>
  <c r="HV106" i="37"/>
  <c r="KI106" i="37"/>
  <c r="AJ106" i="37"/>
  <c r="CV106" i="37"/>
  <c r="FJ106" i="37"/>
  <c r="HQ106" i="37"/>
  <c r="HW106" i="37"/>
  <c r="KJ106" i="37"/>
  <c r="AK106" i="37"/>
  <c r="CW106" i="37"/>
  <c r="FK106" i="37"/>
  <c r="HR106" i="37"/>
  <c r="HX106" i="37"/>
  <c r="KK106" i="37"/>
  <c r="AL106" i="37"/>
  <c r="CX106" i="37"/>
  <c r="FL106" i="37"/>
  <c r="HS106" i="37"/>
  <c r="HY106" i="37"/>
  <c r="KL106" i="37"/>
  <c r="AM106" i="37"/>
  <c r="CY106" i="37"/>
  <c r="FM106" i="37"/>
  <c r="HT106" i="37"/>
  <c r="HZ106" i="37"/>
  <c r="KM106" i="37"/>
  <c r="AN106" i="37"/>
  <c r="DA106" i="37"/>
  <c r="CZ106" i="37"/>
  <c r="FN106" i="37"/>
  <c r="HU106" i="37"/>
  <c r="IA106" i="37"/>
  <c r="KN106" i="37"/>
  <c r="B106" i="37"/>
  <c r="O106" i="38"/>
  <c r="AB106" i="38"/>
  <c r="P106" i="38"/>
  <c r="AC106" i="38"/>
  <c r="BC106" i="38"/>
  <c r="DE106" i="2"/>
  <c r="C106" i="39"/>
  <c r="Q106" i="38"/>
  <c r="AD106" i="38"/>
  <c r="BD106" i="38"/>
  <c r="D106" i="39"/>
  <c r="R106" i="38"/>
  <c r="AE106" i="38"/>
  <c r="BE106" i="38"/>
  <c r="E106" i="39"/>
  <c r="S106" i="38"/>
  <c r="AF106" i="38"/>
  <c r="BF106" i="38"/>
  <c r="F106" i="39"/>
  <c r="T106" i="38"/>
  <c r="AG106" i="38"/>
  <c r="BG106" i="38"/>
  <c r="G106" i="39"/>
  <c r="U106" i="38"/>
  <c r="AH106" i="38"/>
  <c r="BH106" i="38"/>
  <c r="H106" i="39"/>
  <c r="V106" i="38"/>
  <c r="AI106" i="38"/>
  <c r="BI106" i="38"/>
  <c r="I106" i="39"/>
  <c r="W106" i="38"/>
  <c r="AJ106" i="38"/>
  <c r="BJ106" i="38"/>
  <c r="J106" i="39"/>
  <c r="X106" i="38"/>
  <c r="AK106" i="38"/>
  <c r="BK106" i="38"/>
  <c r="K106" i="39"/>
  <c r="Y106" i="38"/>
  <c r="AL106" i="38"/>
  <c r="BL106" i="38"/>
  <c r="L106" i="39"/>
  <c r="Z106" i="38"/>
  <c r="AM106" i="38"/>
  <c r="BM106" i="38"/>
  <c r="M106" i="39"/>
  <c r="AA106" i="38"/>
  <c r="AN106" i="38"/>
  <c r="BN106" i="38"/>
  <c r="N106" i="39"/>
  <c r="JB106" i="37"/>
  <c r="C106" i="37"/>
  <c r="BB106" i="38"/>
  <c r="B106" i="39"/>
  <c r="BO106" i="37"/>
  <c r="EC106" i="37"/>
  <c r="JC106" i="37"/>
  <c r="D106" i="37"/>
  <c r="BP106" i="37"/>
  <c r="ED106" i="37"/>
  <c r="JD106" i="37"/>
  <c r="E106" i="37"/>
  <c r="BQ106" i="37"/>
  <c r="EE106" i="37"/>
  <c r="JE106" i="37"/>
  <c r="F106" i="37"/>
  <c r="BR106" i="37"/>
  <c r="EF106" i="37"/>
  <c r="JF106" i="37"/>
  <c r="G106" i="37"/>
  <c r="BS106" i="37"/>
  <c r="EG106" i="37"/>
  <c r="JG106" i="37"/>
  <c r="H106" i="37"/>
  <c r="BU106" i="37"/>
  <c r="BT106" i="37"/>
  <c r="EH106" i="37"/>
  <c r="JH106" i="37"/>
  <c r="I106" i="37"/>
  <c r="GP106" i="37"/>
  <c r="GV106" i="37"/>
  <c r="JI106" i="37"/>
  <c r="J106" i="37"/>
  <c r="BV106" i="37"/>
  <c r="EJ106" i="37"/>
  <c r="GQ106" i="37"/>
  <c r="GW106" i="37"/>
  <c r="JJ106" i="37"/>
  <c r="K106" i="37"/>
  <c r="BW106" i="37"/>
  <c r="EK106" i="37"/>
  <c r="GR106" i="37"/>
  <c r="GX106" i="37"/>
  <c r="JK106" i="37"/>
  <c r="L106" i="37"/>
  <c r="BX106" i="37"/>
  <c r="EL106" i="37"/>
  <c r="GS106" i="37"/>
  <c r="GY106" i="37"/>
  <c r="JL106" i="37"/>
  <c r="M106" i="37"/>
  <c r="BY106" i="37"/>
  <c r="EM106" i="37"/>
  <c r="GT106" i="37"/>
  <c r="GZ106" i="37"/>
  <c r="JM106" i="37"/>
  <c r="N106" i="37"/>
  <c r="CA106" i="37"/>
  <c r="BZ106" i="37"/>
  <c r="EN106" i="37"/>
  <c r="GU106" i="37"/>
  <c r="HA106" i="37"/>
  <c r="JN106" i="37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BP107" i="2"/>
  <c r="O106" i="37"/>
  <c r="BQ106" i="2"/>
  <c r="DC106" i="2"/>
  <c r="DD106" i="2"/>
  <c r="P106" i="39"/>
  <c r="Q106" i="39"/>
  <c r="R106" i="39"/>
  <c r="S106" i="39"/>
  <c r="T106" i="39"/>
  <c r="U106" i="39"/>
  <c r="V106" i="39"/>
  <c r="W106" i="39"/>
  <c r="X106" i="39"/>
  <c r="Y106" i="39"/>
  <c r="Z106" i="39"/>
  <c r="AA106" i="39"/>
  <c r="JO106" i="37"/>
  <c r="P106" i="37"/>
  <c r="O106" i="39"/>
  <c r="CB106" i="37"/>
  <c r="EP106" i="37"/>
  <c r="JP106" i="37"/>
  <c r="Q106" i="37"/>
  <c r="CC106" i="37"/>
  <c r="EQ106" i="37"/>
  <c r="JQ106" i="37"/>
  <c r="R106" i="37"/>
  <c r="CD106" i="37"/>
  <c r="ER106" i="37"/>
  <c r="JR106" i="37"/>
  <c r="S106" i="37"/>
  <c r="CE106" i="37"/>
  <c r="ES106" i="37"/>
  <c r="JS106" i="37"/>
  <c r="T106" i="37"/>
  <c r="CF106" i="37"/>
  <c r="ET106" i="37"/>
  <c r="JT106" i="37"/>
  <c r="U106" i="37"/>
  <c r="CH106" i="37"/>
  <c r="CG106" i="37"/>
  <c r="EU106" i="37"/>
  <c r="JU106" i="37"/>
  <c r="V106" i="37"/>
  <c r="HC106" i="37"/>
  <c r="HI106" i="37"/>
  <c r="JV106" i="37"/>
  <c r="W106" i="37"/>
  <c r="CI106" i="37"/>
  <c r="EW106" i="37"/>
  <c r="HD106" i="37"/>
  <c r="HJ106" i="37"/>
  <c r="JW106" i="37"/>
  <c r="X106" i="37"/>
  <c r="CJ106" i="37"/>
  <c r="EX106" i="37"/>
  <c r="HE106" i="37"/>
  <c r="HK106" i="37"/>
  <c r="JX106" i="37"/>
  <c r="Y106" i="37"/>
  <c r="CK106" i="37"/>
  <c r="EY106" i="37"/>
  <c r="HF106" i="37"/>
  <c r="HL106" i="37"/>
  <c r="JY106" i="37"/>
  <c r="Z106" i="37"/>
  <c r="CL106" i="37"/>
  <c r="EZ106" i="37"/>
  <c r="HG106" i="37"/>
  <c r="HM106" i="37"/>
  <c r="JZ106" i="37"/>
  <c r="AA106" i="37"/>
  <c r="CN106" i="37"/>
  <c r="CM106" i="37"/>
  <c r="FA106" i="37"/>
  <c r="HH106" i="37"/>
  <c r="HN106" i="37"/>
  <c r="KA106" i="37"/>
  <c r="AO106" i="37"/>
  <c r="AP106" i="38"/>
  <c r="AP106" i="39"/>
  <c r="AQ106" i="38"/>
  <c r="AQ106" i="39"/>
  <c r="AR106" i="38"/>
  <c r="AR106" i="39"/>
  <c r="AS106" i="38"/>
  <c r="AS106" i="39"/>
  <c r="AT106" i="38"/>
  <c r="AT106" i="39"/>
  <c r="AU106" i="38"/>
  <c r="AU106" i="39"/>
  <c r="AV106" i="38"/>
  <c r="AV106" i="39"/>
  <c r="AW106" i="38"/>
  <c r="AW106" i="39"/>
  <c r="AX106" i="38"/>
  <c r="AX106" i="39"/>
  <c r="AY106" i="38"/>
  <c r="AY106" i="39"/>
  <c r="AZ106" i="38"/>
  <c r="AZ106" i="39"/>
  <c r="BA106" i="38"/>
  <c r="BA106" i="39"/>
  <c r="AP106" i="37"/>
  <c r="AO106" i="38"/>
  <c r="AO106" i="39"/>
  <c r="DB106" i="37"/>
  <c r="FP106" i="37"/>
  <c r="AQ106" i="37"/>
  <c r="DC106" i="37"/>
  <c r="FQ106" i="37"/>
  <c r="AR106" i="37"/>
  <c r="DD106" i="37"/>
  <c r="FR106" i="37"/>
  <c r="AS106" i="37"/>
  <c r="DE106" i="37"/>
  <c r="FS106" i="37"/>
  <c r="AT106" i="37"/>
  <c r="DF106" i="37"/>
  <c r="FT106" i="37"/>
  <c r="AU106" i="37"/>
  <c r="DH106" i="37"/>
  <c r="DG106" i="37"/>
  <c r="FU106" i="37"/>
  <c r="AV106" i="37"/>
  <c r="IC106" i="37"/>
  <c r="II106" i="37"/>
  <c r="AW106" i="37"/>
  <c r="DI106" i="37"/>
  <c r="FW106" i="37"/>
  <c r="ID106" i="37"/>
  <c r="IJ106" i="37"/>
  <c r="AX106" i="37"/>
  <c r="DJ106" i="37"/>
  <c r="FX106" i="37"/>
  <c r="IE106" i="37"/>
  <c r="IK106" i="37"/>
  <c r="AY106" i="37"/>
  <c r="DK106" i="37"/>
  <c r="FY106" i="37"/>
  <c r="IF106" i="37"/>
  <c r="IL106" i="37"/>
  <c r="AZ106" i="37"/>
  <c r="DL106" i="37"/>
  <c r="FZ106" i="37"/>
  <c r="IG106" i="37"/>
  <c r="IM106" i="37"/>
  <c r="BA106" i="37"/>
  <c r="DN106" i="37"/>
  <c r="DM106" i="37"/>
  <c r="GA106" i="37"/>
  <c r="IH106" i="37"/>
  <c r="IN106" i="37"/>
  <c r="BB106" i="37"/>
  <c r="BC106" i="39"/>
  <c r="BD106" i="39"/>
  <c r="BE106" i="39"/>
  <c r="BF106" i="39"/>
  <c r="BG106" i="39"/>
  <c r="BH106" i="39"/>
  <c r="BI106" i="39"/>
  <c r="BJ106" i="39"/>
  <c r="BK106" i="39"/>
  <c r="BL106" i="39"/>
  <c r="BM106" i="39"/>
  <c r="BN106" i="39"/>
  <c r="LB106" i="37"/>
  <c r="BC106" i="37"/>
  <c r="BB106" i="39"/>
  <c r="DO106" i="37"/>
  <c r="GC106" i="37"/>
  <c r="LC106" i="37"/>
  <c r="BD106" i="37"/>
  <c r="DP106" i="37"/>
  <c r="GD106" i="37"/>
  <c r="LD106" i="37"/>
  <c r="BE106" i="37"/>
  <c r="DQ106" i="37"/>
  <c r="GE106" i="37"/>
  <c r="LE106" i="37"/>
  <c r="BF106" i="37"/>
  <c r="DR106" i="37"/>
  <c r="GF106" i="37"/>
  <c r="LF106" i="37"/>
  <c r="BG106" i="37"/>
  <c r="DS106" i="37"/>
  <c r="GG106" i="37"/>
  <c r="LG106" i="37"/>
  <c r="BH106" i="37"/>
  <c r="DU106" i="37"/>
  <c r="DT106" i="37"/>
  <c r="GH106" i="37"/>
  <c r="LH106" i="37"/>
  <c r="BI106" i="37"/>
  <c r="IP106" i="37"/>
  <c r="IV106" i="37"/>
  <c r="LI106" i="37"/>
  <c r="BJ106" i="37"/>
  <c r="DV106" i="37"/>
  <c r="GJ106" i="37"/>
  <c r="IQ106" i="37"/>
  <c r="IW106" i="37"/>
  <c r="LJ106" i="37"/>
  <c r="BK106" i="37"/>
  <c r="DW106" i="37"/>
  <c r="GK106" i="37"/>
  <c r="IR106" i="37"/>
  <c r="IX106" i="37"/>
  <c r="LK106" i="37"/>
  <c r="BL106" i="37"/>
  <c r="DX106" i="37"/>
  <c r="GL106" i="37"/>
  <c r="IS106" i="37"/>
  <c r="IY106" i="37"/>
  <c r="LL106" i="37"/>
  <c r="BM106" i="37"/>
  <c r="DY106" i="37"/>
  <c r="GM106" i="37"/>
  <c r="IT106" i="37"/>
  <c r="IZ106" i="37"/>
  <c r="LM106" i="37"/>
  <c r="BN106" i="37"/>
  <c r="EA106" i="37"/>
  <c r="DZ106" i="37"/>
  <c r="GN106" i="37"/>
  <c r="IU106" i="37"/>
  <c r="JA106" i="37"/>
  <c r="LN106" i="37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AB107" i="37"/>
  <c r="C107" i="38"/>
  <c r="AC107" i="39"/>
  <c r="D107" i="38"/>
  <c r="AD107" i="39"/>
  <c r="E107" i="38"/>
  <c r="AE107" i="39"/>
  <c r="F107" i="38"/>
  <c r="AF107" i="39"/>
  <c r="G107" i="38"/>
  <c r="AG107" i="39"/>
  <c r="H107" i="38"/>
  <c r="AH107" i="39"/>
  <c r="I107" i="38"/>
  <c r="AI107" i="39"/>
  <c r="J107" i="38"/>
  <c r="AJ107" i="39"/>
  <c r="K107" i="38"/>
  <c r="AK107" i="39"/>
  <c r="L107" i="38"/>
  <c r="AL107" i="39"/>
  <c r="M107" i="38"/>
  <c r="AM107" i="39"/>
  <c r="N107" i="38"/>
  <c r="AN107" i="39"/>
  <c r="KB107" i="37"/>
  <c r="AC107" i="37"/>
  <c r="B107" i="38"/>
  <c r="AB107" i="39"/>
  <c r="CO107" i="37"/>
  <c r="FC107" i="37"/>
  <c r="KC107" i="37"/>
  <c r="AD107" i="37"/>
  <c r="CP107" i="37"/>
  <c r="FD107" i="37"/>
  <c r="KD107" i="37"/>
  <c r="AE107" i="37"/>
  <c r="CQ107" i="37"/>
  <c r="FE107" i="37"/>
  <c r="KE107" i="37"/>
  <c r="AF107" i="37"/>
  <c r="CR107" i="37"/>
  <c r="FF107" i="37"/>
  <c r="KF107" i="37"/>
  <c r="AG107" i="37"/>
  <c r="CS107" i="37"/>
  <c r="FG107" i="37"/>
  <c r="KG107" i="37"/>
  <c r="AH107" i="37"/>
  <c r="CU107" i="37"/>
  <c r="CT107" i="37"/>
  <c r="FH107" i="37"/>
  <c r="KH107" i="37"/>
  <c r="AI107" i="37"/>
  <c r="HP107" i="37"/>
  <c r="HV107" i="37"/>
  <c r="KI107" i="37"/>
  <c r="AJ107" i="37"/>
  <c r="CV107" i="37"/>
  <c r="FJ107" i="37"/>
  <c r="HQ107" i="37"/>
  <c r="HW107" i="37"/>
  <c r="KJ107" i="37"/>
  <c r="AK107" i="37"/>
  <c r="CW107" i="37"/>
  <c r="FK107" i="37"/>
  <c r="HR107" i="37"/>
  <c r="HX107" i="37"/>
  <c r="KK107" i="37"/>
  <c r="AL107" i="37"/>
  <c r="CX107" i="37"/>
  <c r="FL107" i="37"/>
  <c r="HS107" i="37"/>
  <c r="HY107" i="37"/>
  <c r="KL107" i="37"/>
  <c r="AM107" i="37"/>
  <c r="CY107" i="37"/>
  <c r="FM107" i="37"/>
  <c r="HT107" i="37"/>
  <c r="HZ107" i="37"/>
  <c r="KM107" i="37"/>
  <c r="AN107" i="37"/>
  <c r="DA107" i="37"/>
  <c r="CZ107" i="37"/>
  <c r="FN107" i="37"/>
  <c r="HU107" i="37"/>
  <c r="IA107" i="37"/>
  <c r="KN107" i="37"/>
  <c r="B107" i="37"/>
  <c r="O107" i="38"/>
  <c r="AB107" i="38"/>
  <c r="P107" i="38"/>
  <c r="AC107" i="38"/>
  <c r="BC107" i="38"/>
  <c r="DE107" i="2"/>
  <c r="C107" i="39"/>
  <c r="Q107" i="38"/>
  <c r="AD107" i="38"/>
  <c r="BD107" i="38"/>
  <c r="D107" i="39"/>
  <c r="R107" i="38"/>
  <c r="AE107" i="38"/>
  <c r="BE107" i="38"/>
  <c r="E107" i="39"/>
  <c r="S107" i="38"/>
  <c r="AF107" i="38"/>
  <c r="BF107" i="38"/>
  <c r="F107" i="39"/>
  <c r="T107" i="38"/>
  <c r="AG107" i="38"/>
  <c r="BG107" i="38"/>
  <c r="G107" i="39"/>
  <c r="U107" i="38"/>
  <c r="AH107" i="38"/>
  <c r="BH107" i="38"/>
  <c r="H107" i="39"/>
  <c r="V107" i="38"/>
  <c r="AI107" i="38"/>
  <c r="BI107" i="38"/>
  <c r="I107" i="39"/>
  <c r="W107" i="38"/>
  <c r="AJ107" i="38"/>
  <c r="BJ107" i="38"/>
  <c r="J107" i="39"/>
  <c r="X107" i="38"/>
  <c r="AK107" i="38"/>
  <c r="BK107" i="38"/>
  <c r="K107" i="39"/>
  <c r="Y107" i="38"/>
  <c r="AL107" i="38"/>
  <c r="BL107" i="38"/>
  <c r="L107" i="39"/>
  <c r="Z107" i="38"/>
  <c r="AM107" i="38"/>
  <c r="BM107" i="38"/>
  <c r="M107" i="39"/>
  <c r="AA107" i="38"/>
  <c r="AN107" i="38"/>
  <c r="BN107" i="38"/>
  <c r="N107" i="39"/>
  <c r="JB107" i="37"/>
  <c r="C107" i="37"/>
  <c r="BB107" i="38"/>
  <c r="B107" i="39"/>
  <c r="BO107" i="37"/>
  <c r="EC107" i="37"/>
  <c r="JC107" i="37"/>
  <c r="D107" i="37"/>
  <c r="BP107" i="37"/>
  <c r="ED107" i="37"/>
  <c r="JD107" i="37"/>
  <c r="E107" i="37"/>
  <c r="BQ107" i="37"/>
  <c r="EE107" i="37"/>
  <c r="JE107" i="37"/>
  <c r="F107" i="37"/>
  <c r="BR107" i="37"/>
  <c r="EF107" i="37"/>
  <c r="JF107" i="37"/>
  <c r="G107" i="37"/>
  <c r="BS107" i="37"/>
  <c r="EG107" i="37"/>
  <c r="JG107" i="37"/>
  <c r="H107" i="37"/>
  <c r="BU107" i="37"/>
  <c r="BT107" i="37"/>
  <c r="EH107" i="37"/>
  <c r="JH107" i="37"/>
  <c r="I107" i="37"/>
  <c r="GP107" i="37"/>
  <c r="GV107" i="37"/>
  <c r="JI107" i="37"/>
  <c r="J107" i="37"/>
  <c r="BV107" i="37"/>
  <c r="EJ107" i="37"/>
  <c r="GQ107" i="37"/>
  <c r="GW107" i="37"/>
  <c r="JJ107" i="37"/>
  <c r="K107" i="37"/>
  <c r="BW107" i="37"/>
  <c r="EK107" i="37"/>
  <c r="GR107" i="37"/>
  <c r="GX107" i="37"/>
  <c r="JK107" i="37"/>
  <c r="L107" i="37"/>
  <c r="BX107" i="37"/>
  <c r="EL107" i="37"/>
  <c r="GS107" i="37"/>
  <c r="GY107" i="37"/>
  <c r="JL107" i="37"/>
  <c r="M107" i="37"/>
  <c r="BY107" i="37"/>
  <c r="EM107" i="37"/>
  <c r="GT107" i="37"/>
  <c r="GZ107" i="37"/>
  <c r="JM107" i="37"/>
  <c r="N107" i="37"/>
  <c r="CA107" i="37"/>
  <c r="BZ107" i="37"/>
  <c r="EN107" i="37"/>
  <c r="GU107" i="37"/>
  <c r="HA107" i="37"/>
  <c r="JN107" i="37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BP108" i="2"/>
  <c r="O107" i="37"/>
  <c r="BQ107" i="2"/>
  <c r="DC107" i="2"/>
  <c r="DD107" i="2"/>
  <c r="P107" i="39"/>
  <c r="Q107" i="39"/>
  <c r="R107" i="39"/>
  <c r="S107" i="39"/>
  <c r="T107" i="39"/>
  <c r="U107" i="39"/>
  <c r="V107" i="39"/>
  <c r="W107" i="39"/>
  <c r="X107" i="39"/>
  <c r="Y107" i="39"/>
  <c r="Z107" i="39"/>
  <c r="AA107" i="39"/>
  <c r="JO107" i="37"/>
  <c r="P107" i="37"/>
  <c r="O107" i="39"/>
  <c r="CB107" i="37"/>
  <c r="EP107" i="37"/>
  <c r="JP107" i="37"/>
  <c r="Q107" i="37"/>
  <c r="CC107" i="37"/>
  <c r="EQ107" i="37"/>
  <c r="JQ107" i="37"/>
  <c r="R107" i="37"/>
  <c r="CD107" i="37"/>
  <c r="ER107" i="37"/>
  <c r="JR107" i="37"/>
  <c r="S107" i="37"/>
  <c r="CE107" i="37"/>
  <c r="ES107" i="37"/>
  <c r="JS107" i="37"/>
  <c r="T107" i="37"/>
  <c r="CF107" i="37"/>
  <c r="ET107" i="37"/>
  <c r="JT107" i="37"/>
  <c r="U107" i="37"/>
  <c r="CH107" i="37"/>
  <c r="CG107" i="37"/>
  <c r="EU107" i="37"/>
  <c r="JU107" i="37"/>
  <c r="V107" i="37"/>
  <c r="HC107" i="37"/>
  <c r="HI107" i="37"/>
  <c r="JV107" i="37"/>
  <c r="W107" i="37"/>
  <c r="CI107" i="37"/>
  <c r="EW107" i="37"/>
  <c r="HD107" i="37"/>
  <c r="HJ107" i="37"/>
  <c r="JW107" i="37"/>
  <c r="X107" i="37"/>
  <c r="CJ107" i="37"/>
  <c r="EX107" i="37"/>
  <c r="HE107" i="37"/>
  <c r="HK107" i="37"/>
  <c r="JX107" i="37"/>
  <c r="Y107" i="37"/>
  <c r="CK107" i="37"/>
  <c r="EY107" i="37"/>
  <c r="HF107" i="37"/>
  <c r="HL107" i="37"/>
  <c r="JY107" i="37"/>
  <c r="Z107" i="37"/>
  <c r="CL107" i="37"/>
  <c r="EZ107" i="37"/>
  <c r="HG107" i="37"/>
  <c r="HM107" i="37"/>
  <c r="JZ107" i="37"/>
  <c r="AA107" i="37"/>
  <c r="CN107" i="37"/>
  <c r="CM107" i="37"/>
  <c r="FA107" i="37"/>
  <c r="HH107" i="37"/>
  <c r="HN107" i="37"/>
  <c r="KA107" i="37"/>
  <c r="AO107" i="37"/>
  <c r="AP107" i="38"/>
  <c r="AP107" i="39"/>
  <c r="AQ107" i="38"/>
  <c r="AQ107" i="39"/>
  <c r="AR107" i="38"/>
  <c r="AR107" i="39"/>
  <c r="AS107" i="38"/>
  <c r="AS107" i="39"/>
  <c r="AT107" i="38"/>
  <c r="AT107" i="39"/>
  <c r="AU107" i="38"/>
  <c r="AU107" i="39"/>
  <c r="AV107" i="38"/>
  <c r="AV107" i="39"/>
  <c r="AW107" i="38"/>
  <c r="AW107" i="39"/>
  <c r="AX107" i="38"/>
  <c r="AX107" i="39"/>
  <c r="AY107" i="38"/>
  <c r="AY107" i="39"/>
  <c r="AZ107" i="38"/>
  <c r="AZ107" i="39"/>
  <c r="BA107" i="38"/>
  <c r="BA107" i="39"/>
  <c r="AP107" i="37"/>
  <c r="AO107" i="38"/>
  <c r="AO107" i="39"/>
  <c r="DB107" i="37"/>
  <c r="FP107" i="37"/>
  <c r="AQ107" i="37"/>
  <c r="DC107" i="37"/>
  <c r="FQ107" i="37"/>
  <c r="AR107" i="37"/>
  <c r="DD107" i="37"/>
  <c r="FR107" i="37"/>
  <c r="AS107" i="37"/>
  <c r="DE107" i="37"/>
  <c r="FS107" i="37"/>
  <c r="AT107" i="37"/>
  <c r="DF107" i="37"/>
  <c r="FT107" i="37"/>
  <c r="AU107" i="37"/>
  <c r="DH107" i="37"/>
  <c r="DG107" i="37"/>
  <c r="FU107" i="37"/>
  <c r="AV107" i="37"/>
  <c r="IC107" i="37"/>
  <c r="II107" i="37"/>
  <c r="AW107" i="37"/>
  <c r="DI107" i="37"/>
  <c r="FW107" i="37"/>
  <c r="ID107" i="37"/>
  <c r="IJ107" i="37"/>
  <c r="AX107" i="37"/>
  <c r="DJ107" i="37"/>
  <c r="FX107" i="37"/>
  <c r="IE107" i="37"/>
  <c r="IK107" i="37"/>
  <c r="AY107" i="37"/>
  <c r="DK107" i="37"/>
  <c r="FY107" i="37"/>
  <c r="IF107" i="37"/>
  <c r="IL107" i="37"/>
  <c r="AZ107" i="37"/>
  <c r="DL107" i="37"/>
  <c r="FZ107" i="37"/>
  <c r="IG107" i="37"/>
  <c r="IM107" i="37"/>
  <c r="BA107" i="37"/>
  <c r="DN107" i="37"/>
  <c r="DM107" i="37"/>
  <c r="GA107" i="37"/>
  <c r="IH107" i="37"/>
  <c r="IN107" i="37"/>
  <c r="BB107" i="37"/>
  <c r="BC107" i="39"/>
  <c r="BD107" i="39"/>
  <c r="BE107" i="39"/>
  <c r="BF107" i="39"/>
  <c r="BG107" i="39"/>
  <c r="BH107" i="39"/>
  <c r="BI107" i="39"/>
  <c r="BJ107" i="39"/>
  <c r="BK107" i="39"/>
  <c r="BL107" i="39"/>
  <c r="BM107" i="39"/>
  <c r="BN107" i="39"/>
  <c r="LB107" i="37"/>
  <c r="BC107" i="37"/>
  <c r="BB107" i="39"/>
  <c r="DO107" i="37"/>
  <c r="GC107" i="37"/>
  <c r="LC107" i="37"/>
  <c r="BD107" i="37"/>
  <c r="DP107" i="37"/>
  <c r="GD107" i="37"/>
  <c r="LD107" i="37"/>
  <c r="BE107" i="37"/>
  <c r="DQ107" i="37"/>
  <c r="GE107" i="37"/>
  <c r="LE107" i="37"/>
  <c r="BF107" i="37"/>
  <c r="DR107" i="37"/>
  <c r="GF107" i="37"/>
  <c r="LF107" i="37"/>
  <c r="BG107" i="37"/>
  <c r="DS107" i="37"/>
  <c r="GG107" i="37"/>
  <c r="LG107" i="37"/>
  <c r="BH107" i="37"/>
  <c r="DU107" i="37"/>
  <c r="DT107" i="37"/>
  <c r="GH107" i="37"/>
  <c r="LH107" i="37"/>
  <c r="BI107" i="37"/>
  <c r="IP107" i="37"/>
  <c r="IV107" i="37"/>
  <c r="LI107" i="37"/>
  <c r="BJ107" i="37"/>
  <c r="DV107" i="37"/>
  <c r="GJ107" i="37"/>
  <c r="IQ107" i="37"/>
  <c r="IW107" i="37"/>
  <c r="LJ107" i="37"/>
  <c r="BK107" i="37"/>
  <c r="DW107" i="37"/>
  <c r="GK107" i="37"/>
  <c r="IR107" i="37"/>
  <c r="IX107" i="37"/>
  <c r="LK107" i="37"/>
  <c r="BL107" i="37"/>
  <c r="DX107" i="37"/>
  <c r="GL107" i="37"/>
  <c r="IS107" i="37"/>
  <c r="IY107" i="37"/>
  <c r="LL107" i="37"/>
  <c r="BM107" i="37"/>
  <c r="DY107" i="37"/>
  <c r="GM107" i="37"/>
  <c r="IT107" i="37"/>
  <c r="IZ107" i="37"/>
  <c r="LM107" i="37"/>
  <c r="BN107" i="37"/>
  <c r="EA107" i="37"/>
  <c r="DZ107" i="37"/>
  <c r="GN107" i="37"/>
  <c r="IU107" i="37"/>
  <c r="JA107" i="37"/>
  <c r="LN107" i="37"/>
  <c r="AB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AB108" i="37"/>
  <c r="C108" i="38"/>
  <c r="AC108" i="39"/>
  <c r="D108" i="38"/>
  <c r="AD108" i="39"/>
  <c r="E108" i="38"/>
  <c r="AE108" i="39"/>
  <c r="F108" i="38"/>
  <c r="AF108" i="39"/>
  <c r="G108" i="38"/>
  <c r="AG108" i="39"/>
  <c r="H108" i="38"/>
  <c r="AH108" i="39"/>
  <c r="I108" i="38"/>
  <c r="AI108" i="39"/>
  <c r="J108" i="38"/>
  <c r="AJ108" i="39"/>
  <c r="K108" i="38"/>
  <c r="AK108" i="39"/>
  <c r="L108" i="38"/>
  <c r="AL108" i="39"/>
  <c r="M108" i="38"/>
  <c r="AM108" i="39"/>
  <c r="N108" i="38"/>
  <c r="AN108" i="39"/>
  <c r="KB108" i="37"/>
  <c r="AC108" i="37"/>
  <c r="B108" i="38"/>
  <c r="AB108" i="39"/>
  <c r="CO108" i="37"/>
  <c r="FC108" i="37"/>
  <c r="KC108" i="37"/>
  <c r="AD108" i="37"/>
  <c r="CP108" i="37"/>
  <c r="FD108" i="37"/>
  <c r="KD108" i="37"/>
  <c r="AE108" i="37"/>
  <c r="CQ108" i="37"/>
  <c r="FE108" i="37"/>
  <c r="KE108" i="37"/>
  <c r="AF108" i="37"/>
  <c r="CR108" i="37"/>
  <c r="FF108" i="37"/>
  <c r="KF108" i="37"/>
  <c r="AG108" i="37"/>
  <c r="CS108" i="37"/>
  <c r="FG108" i="37"/>
  <c r="KG108" i="37"/>
  <c r="AH108" i="37"/>
  <c r="CU108" i="37"/>
  <c r="CT108" i="37"/>
  <c r="FH108" i="37"/>
  <c r="KH108" i="37"/>
  <c r="AI108" i="37"/>
  <c r="HP108" i="37"/>
  <c r="HV108" i="37"/>
  <c r="KI108" i="37"/>
  <c r="AJ108" i="37"/>
  <c r="CV108" i="37"/>
  <c r="FJ108" i="37"/>
  <c r="HQ108" i="37"/>
  <c r="HW108" i="37"/>
  <c r="KJ108" i="37"/>
  <c r="AK108" i="37"/>
  <c r="CW108" i="37"/>
  <c r="FK108" i="37"/>
  <c r="HR108" i="37"/>
  <c r="HX108" i="37"/>
  <c r="KK108" i="37"/>
  <c r="AL108" i="37"/>
  <c r="CX108" i="37"/>
  <c r="FL108" i="37"/>
  <c r="HS108" i="37"/>
  <c r="HY108" i="37"/>
  <c r="KL108" i="37"/>
  <c r="AM108" i="37"/>
  <c r="CY108" i="37"/>
  <c r="FM108" i="37"/>
  <c r="HT108" i="37"/>
  <c r="HZ108" i="37"/>
  <c r="KM108" i="37"/>
  <c r="AN108" i="37"/>
  <c r="DA108" i="37"/>
  <c r="CZ108" i="37"/>
  <c r="FN108" i="37"/>
  <c r="HU108" i="37"/>
  <c r="IA108" i="37"/>
  <c r="KN108" i="37"/>
  <c r="B108" i="37"/>
  <c r="O108" i="38"/>
  <c r="AB108" i="38"/>
  <c r="P108" i="38"/>
  <c r="AC108" i="38"/>
  <c r="BC108" i="38"/>
  <c r="DE108" i="2"/>
  <c r="C108" i="39"/>
  <c r="Q108" i="38"/>
  <c r="AD108" i="38"/>
  <c r="BD108" i="38"/>
  <c r="D108" i="39"/>
  <c r="R108" i="38"/>
  <c r="AE108" i="38"/>
  <c r="BE108" i="38"/>
  <c r="E108" i="39"/>
  <c r="S108" i="38"/>
  <c r="AF108" i="38"/>
  <c r="BF108" i="38"/>
  <c r="F108" i="39"/>
  <c r="T108" i="38"/>
  <c r="AG108" i="38"/>
  <c r="BG108" i="38"/>
  <c r="G108" i="39"/>
  <c r="U108" i="38"/>
  <c r="AH108" i="38"/>
  <c r="BH108" i="38"/>
  <c r="H108" i="39"/>
  <c r="V108" i="38"/>
  <c r="AI108" i="38"/>
  <c r="BI108" i="38"/>
  <c r="I108" i="39"/>
  <c r="W108" i="38"/>
  <c r="AJ108" i="38"/>
  <c r="BJ108" i="38"/>
  <c r="J108" i="39"/>
  <c r="X108" i="38"/>
  <c r="AK108" i="38"/>
  <c r="BK108" i="38"/>
  <c r="K108" i="39"/>
  <c r="Y108" i="38"/>
  <c r="AL108" i="38"/>
  <c r="BL108" i="38"/>
  <c r="L108" i="39"/>
  <c r="Z108" i="38"/>
  <c r="AM108" i="38"/>
  <c r="BM108" i="38"/>
  <c r="M108" i="39"/>
  <c r="AA108" i="38"/>
  <c r="AN108" i="38"/>
  <c r="BN108" i="38"/>
  <c r="N108" i="39"/>
  <c r="JB108" i="37"/>
  <c r="C108" i="37"/>
  <c r="BB108" i="38"/>
  <c r="B108" i="39"/>
  <c r="BO108" i="37"/>
  <c r="EC108" i="37"/>
  <c r="JC108" i="37"/>
  <c r="D108" i="37"/>
  <c r="BP108" i="37"/>
  <c r="ED108" i="37"/>
  <c r="JD108" i="37"/>
  <c r="E108" i="37"/>
  <c r="BQ108" i="37"/>
  <c r="EE108" i="37"/>
  <c r="JE108" i="37"/>
  <c r="F108" i="37"/>
  <c r="BR108" i="37"/>
  <c r="EF108" i="37"/>
  <c r="JF108" i="37"/>
  <c r="G108" i="37"/>
  <c r="BS108" i="37"/>
  <c r="EG108" i="37"/>
  <c r="JG108" i="37"/>
  <c r="H108" i="37"/>
  <c r="BU108" i="37"/>
  <c r="BT108" i="37"/>
  <c r="EH108" i="37"/>
  <c r="JH108" i="37"/>
  <c r="I108" i="37"/>
  <c r="GP108" i="37"/>
  <c r="GV108" i="37"/>
  <c r="JI108" i="37"/>
  <c r="J108" i="37"/>
  <c r="BV108" i="37"/>
  <c r="EJ108" i="37"/>
  <c r="GQ108" i="37"/>
  <c r="GW108" i="37"/>
  <c r="JJ108" i="37"/>
  <c r="K108" i="37"/>
  <c r="BW108" i="37"/>
  <c r="EK108" i="37"/>
  <c r="GR108" i="37"/>
  <c r="GX108" i="37"/>
  <c r="JK108" i="37"/>
  <c r="L108" i="37"/>
  <c r="BX108" i="37"/>
  <c r="EL108" i="37"/>
  <c r="GS108" i="37"/>
  <c r="GY108" i="37"/>
  <c r="JL108" i="37"/>
  <c r="M108" i="37"/>
  <c r="BY108" i="37"/>
  <c r="EM108" i="37"/>
  <c r="GT108" i="37"/>
  <c r="GZ108" i="37"/>
  <c r="JM108" i="37"/>
  <c r="N108" i="37"/>
  <c r="CA108" i="37"/>
  <c r="BZ108" i="37"/>
  <c r="EN108" i="37"/>
  <c r="GU108" i="37"/>
  <c r="HA108" i="37"/>
  <c r="JN108" i="37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BP109" i="2"/>
  <c r="O108" i="37"/>
  <c r="BQ108" i="2"/>
  <c r="DC108" i="2"/>
  <c r="DD108" i="2"/>
  <c r="P108" i="39"/>
  <c r="Q108" i="39"/>
  <c r="R108" i="39"/>
  <c r="S108" i="39"/>
  <c r="T108" i="39"/>
  <c r="U108" i="39"/>
  <c r="V108" i="39"/>
  <c r="W108" i="39"/>
  <c r="X108" i="39"/>
  <c r="Y108" i="39"/>
  <c r="Z108" i="39"/>
  <c r="AA108" i="39"/>
  <c r="JO108" i="37"/>
  <c r="P108" i="37"/>
  <c r="O108" i="39"/>
  <c r="CB108" i="37"/>
  <c r="EP108" i="37"/>
  <c r="JP108" i="37"/>
  <c r="Q108" i="37"/>
  <c r="CC108" i="37"/>
  <c r="EQ108" i="37"/>
  <c r="JQ108" i="37"/>
  <c r="R108" i="37"/>
  <c r="CD108" i="37"/>
  <c r="ER108" i="37"/>
  <c r="JR108" i="37"/>
  <c r="S108" i="37"/>
  <c r="CE108" i="37"/>
  <c r="ES108" i="37"/>
  <c r="JS108" i="37"/>
  <c r="T108" i="37"/>
  <c r="CF108" i="37"/>
  <c r="ET108" i="37"/>
  <c r="JT108" i="37"/>
  <c r="U108" i="37"/>
  <c r="CH108" i="37"/>
  <c r="CG108" i="37"/>
  <c r="EU108" i="37"/>
  <c r="JU108" i="37"/>
  <c r="V108" i="37"/>
  <c r="HC108" i="37"/>
  <c r="HI108" i="37"/>
  <c r="JV108" i="37"/>
  <c r="W108" i="37"/>
  <c r="CI108" i="37"/>
  <c r="EW108" i="37"/>
  <c r="HD108" i="37"/>
  <c r="HJ108" i="37"/>
  <c r="JW108" i="37"/>
  <c r="X108" i="37"/>
  <c r="CJ108" i="37"/>
  <c r="EX108" i="37"/>
  <c r="HE108" i="37"/>
  <c r="HK108" i="37"/>
  <c r="JX108" i="37"/>
  <c r="Y108" i="37"/>
  <c r="CK108" i="37"/>
  <c r="EY108" i="37"/>
  <c r="HF108" i="37"/>
  <c r="HL108" i="37"/>
  <c r="JY108" i="37"/>
  <c r="Z108" i="37"/>
  <c r="CL108" i="37"/>
  <c r="EZ108" i="37"/>
  <c r="HG108" i="37"/>
  <c r="HM108" i="37"/>
  <c r="JZ108" i="37"/>
  <c r="AA108" i="37"/>
  <c r="CN108" i="37"/>
  <c r="CM108" i="37"/>
  <c r="FA108" i="37"/>
  <c r="HH108" i="37"/>
  <c r="HN108" i="37"/>
  <c r="KA108" i="37"/>
  <c r="AO108" i="37"/>
  <c r="AP108" i="38"/>
  <c r="AP108" i="39"/>
  <c r="AQ108" i="38"/>
  <c r="AQ108" i="39"/>
  <c r="AR108" i="38"/>
  <c r="AR108" i="39"/>
  <c r="AS108" i="38"/>
  <c r="AS108" i="39"/>
  <c r="AT108" i="38"/>
  <c r="AT108" i="39"/>
  <c r="AU108" i="38"/>
  <c r="AU108" i="39"/>
  <c r="AV108" i="38"/>
  <c r="AV108" i="39"/>
  <c r="AW108" i="38"/>
  <c r="AW108" i="39"/>
  <c r="AX108" i="38"/>
  <c r="AX108" i="39"/>
  <c r="AY108" i="38"/>
  <c r="AY108" i="39"/>
  <c r="AZ108" i="38"/>
  <c r="AZ108" i="39"/>
  <c r="BA108" i="38"/>
  <c r="BA108" i="39"/>
  <c r="AP108" i="37"/>
  <c r="AO108" i="38"/>
  <c r="AO108" i="39"/>
  <c r="DB108" i="37"/>
  <c r="FP108" i="37"/>
  <c r="AQ108" i="37"/>
  <c r="DC108" i="37"/>
  <c r="FQ108" i="37"/>
  <c r="AR108" i="37"/>
  <c r="DD108" i="37"/>
  <c r="FR108" i="37"/>
  <c r="AS108" i="37"/>
  <c r="DE108" i="37"/>
  <c r="FS108" i="37"/>
  <c r="AT108" i="37"/>
  <c r="DF108" i="37"/>
  <c r="FT108" i="37"/>
  <c r="AU108" i="37"/>
  <c r="DH108" i="37"/>
  <c r="DG108" i="37"/>
  <c r="FU108" i="37"/>
  <c r="AV108" i="37"/>
  <c r="IC108" i="37"/>
  <c r="II108" i="37"/>
  <c r="AW108" i="37"/>
  <c r="DI108" i="37"/>
  <c r="FW108" i="37"/>
  <c r="ID108" i="37"/>
  <c r="IJ108" i="37"/>
  <c r="AX108" i="37"/>
  <c r="DJ108" i="37"/>
  <c r="FX108" i="37"/>
  <c r="IE108" i="37"/>
  <c r="IK108" i="37"/>
  <c r="AY108" i="37"/>
  <c r="DK108" i="37"/>
  <c r="FY108" i="37"/>
  <c r="IF108" i="37"/>
  <c r="IL108" i="37"/>
  <c r="AZ108" i="37"/>
  <c r="DL108" i="37"/>
  <c r="FZ108" i="37"/>
  <c r="IG108" i="37"/>
  <c r="IM108" i="37"/>
  <c r="BA108" i="37"/>
  <c r="DN108" i="37"/>
  <c r="DM108" i="37"/>
  <c r="GA108" i="37"/>
  <c r="IH108" i="37"/>
  <c r="IN108" i="37"/>
  <c r="BB108" i="37"/>
  <c r="BC108" i="39"/>
  <c r="BD108" i="39"/>
  <c r="BE108" i="39"/>
  <c r="BF108" i="39"/>
  <c r="BG108" i="39"/>
  <c r="BH108" i="39"/>
  <c r="BI108" i="39"/>
  <c r="BJ108" i="39"/>
  <c r="BK108" i="39"/>
  <c r="BL108" i="39"/>
  <c r="BM108" i="39"/>
  <c r="BN108" i="39"/>
  <c r="LB108" i="37"/>
  <c r="BC108" i="37"/>
  <c r="BB108" i="39"/>
  <c r="DO108" i="37"/>
  <c r="GC108" i="37"/>
  <c r="LC108" i="37"/>
  <c r="BD108" i="37"/>
  <c r="DP108" i="37"/>
  <c r="GD108" i="37"/>
  <c r="LD108" i="37"/>
  <c r="BE108" i="37"/>
  <c r="DQ108" i="37"/>
  <c r="GE108" i="37"/>
  <c r="LE108" i="37"/>
  <c r="BF108" i="37"/>
  <c r="DR108" i="37"/>
  <c r="GF108" i="37"/>
  <c r="LF108" i="37"/>
  <c r="BG108" i="37"/>
  <c r="DS108" i="37"/>
  <c r="GG108" i="37"/>
  <c r="LG108" i="37"/>
  <c r="BH108" i="37"/>
  <c r="DU108" i="37"/>
  <c r="DT108" i="37"/>
  <c r="GH108" i="37"/>
  <c r="LH108" i="37"/>
  <c r="BI108" i="37"/>
  <c r="IP108" i="37"/>
  <c r="IV108" i="37"/>
  <c r="LI108" i="37"/>
  <c r="BJ108" i="37"/>
  <c r="DV108" i="37"/>
  <c r="GJ108" i="37"/>
  <c r="IQ108" i="37"/>
  <c r="IW108" i="37"/>
  <c r="LJ108" i="37"/>
  <c r="BK108" i="37"/>
  <c r="DW108" i="37"/>
  <c r="GK108" i="37"/>
  <c r="IR108" i="37"/>
  <c r="IX108" i="37"/>
  <c r="LK108" i="37"/>
  <c r="BL108" i="37"/>
  <c r="DX108" i="37"/>
  <c r="GL108" i="37"/>
  <c r="IS108" i="37"/>
  <c r="IY108" i="37"/>
  <c r="LL108" i="37"/>
  <c r="BM108" i="37"/>
  <c r="DY108" i="37"/>
  <c r="GM108" i="37"/>
  <c r="IT108" i="37"/>
  <c r="IZ108" i="37"/>
  <c r="LM108" i="37"/>
  <c r="BN108" i="37"/>
  <c r="EA108" i="37"/>
  <c r="DZ108" i="37"/>
  <c r="GN108" i="37"/>
  <c r="IU108" i="37"/>
  <c r="JA108" i="37"/>
  <c r="LN108" i="37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AB109" i="37"/>
  <c r="C109" i="38"/>
  <c r="AC109" i="39"/>
  <c r="D109" i="38"/>
  <c r="AD109" i="39"/>
  <c r="E109" i="38"/>
  <c r="AE109" i="39"/>
  <c r="F109" i="38"/>
  <c r="AF109" i="39"/>
  <c r="G109" i="38"/>
  <c r="AG109" i="39"/>
  <c r="H109" i="38"/>
  <c r="AH109" i="39"/>
  <c r="I109" i="38"/>
  <c r="AI109" i="39"/>
  <c r="J109" i="38"/>
  <c r="AJ109" i="39"/>
  <c r="K109" i="38"/>
  <c r="AK109" i="39"/>
  <c r="L109" i="38"/>
  <c r="AL109" i="39"/>
  <c r="M109" i="38"/>
  <c r="AM109" i="39"/>
  <c r="N109" i="38"/>
  <c r="AN109" i="39"/>
  <c r="KB109" i="37"/>
  <c r="AC109" i="37"/>
  <c r="B109" i="38"/>
  <c r="AB109" i="39"/>
  <c r="CO109" i="37"/>
  <c r="FC109" i="37"/>
  <c r="KC109" i="37"/>
  <c r="AD109" i="37"/>
  <c r="CP109" i="37"/>
  <c r="FD109" i="37"/>
  <c r="KD109" i="37"/>
  <c r="AE109" i="37"/>
  <c r="CQ109" i="37"/>
  <c r="FE109" i="37"/>
  <c r="KE109" i="37"/>
  <c r="AF109" i="37"/>
  <c r="CR109" i="37"/>
  <c r="FF109" i="37"/>
  <c r="KF109" i="37"/>
  <c r="AG109" i="37"/>
  <c r="CS109" i="37"/>
  <c r="FG109" i="37"/>
  <c r="KG109" i="37"/>
  <c r="AH109" i="37"/>
  <c r="CU109" i="37"/>
  <c r="CT109" i="37"/>
  <c r="FH109" i="37"/>
  <c r="KH109" i="37"/>
  <c r="AI109" i="37"/>
  <c r="HP109" i="37"/>
  <c r="HV109" i="37"/>
  <c r="KI109" i="37"/>
  <c r="AJ109" i="37"/>
  <c r="CV109" i="37"/>
  <c r="FJ109" i="37"/>
  <c r="HQ109" i="37"/>
  <c r="HW109" i="37"/>
  <c r="KJ109" i="37"/>
  <c r="AK109" i="37"/>
  <c r="CW109" i="37"/>
  <c r="FK109" i="37"/>
  <c r="HR109" i="37"/>
  <c r="HX109" i="37"/>
  <c r="KK109" i="37"/>
  <c r="AL109" i="37"/>
  <c r="CX109" i="37"/>
  <c r="FL109" i="37"/>
  <c r="HS109" i="37"/>
  <c r="HY109" i="37"/>
  <c r="KL109" i="37"/>
  <c r="AM109" i="37"/>
  <c r="CY109" i="37"/>
  <c r="FM109" i="37"/>
  <c r="HT109" i="37"/>
  <c r="HZ109" i="37"/>
  <c r="KM109" i="37"/>
  <c r="AN109" i="37"/>
  <c r="DA109" i="37"/>
  <c r="CZ109" i="37"/>
  <c r="FN109" i="37"/>
  <c r="HU109" i="37"/>
  <c r="IA109" i="37"/>
  <c r="KN109" i="37"/>
  <c r="B109" i="37"/>
  <c r="O109" i="38"/>
  <c r="AB109" i="38"/>
  <c r="P109" i="38"/>
  <c r="AC109" i="38"/>
  <c r="BC109" i="38"/>
  <c r="DE109" i="2"/>
  <c r="C109" i="39"/>
  <c r="Q109" i="38"/>
  <c r="AD109" i="38"/>
  <c r="BD109" i="38"/>
  <c r="D109" i="39"/>
  <c r="R109" i="38"/>
  <c r="AE109" i="38"/>
  <c r="BE109" i="38"/>
  <c r="E109" i="39"/>
  <c r="S109" i="38"/>
  <c r="AF109" i="38"/>
  <c r="BF109" i="38"/>
  <c r="F109" i="39"/>
  <c r="T109" i="38"/>
  <c r="AG109" i="38"/>
  <c r="BG109" i="38"/>
  <c r="G109" i="39"/>
  <c r="U109" i="38"/>
  <c r="AH109" i="38"/>
  <c r="BH109" i="38"/>
  <c r="H109" i="39"/>
  <c r="V109" i="38"/>
  <c r="AI109" i="38"/>
  <c r="BI109" i="38"/>
  <c r="I109" i="39"/>
  <c r="W109" i="38"/>
  <c r="AJ109" i="38"/>
  <c r="BJ109" i="38"/>
  <c r="J109" i="39"/>
  <c r="X109" i="38"/>
  <c r="AK109" i="38"/>
  <c r="BK109" i="38"/>
  <c r="K109" i="39"/>
  <c r="Y109" i="38"/>
  <c r="AL109" i="38"/>
  <c r="BL109" i="38"/>
  <c r="L109" i="39"/>
  <c r="Z109" i="38"/>
  <c r="AM109" i="38"/>
  <c r="BM109" i="38"/>
  <c r="M109" i="39"/>
  <c r="AA109" i="38"/>
  <c r="AN109" i="38"/>
  <c r="BN109" i="38"/>
  <c r="N109" i="39"/>
  <c r="JB109" i="37"/>
  <c r="C109" i="37"/>
  <c r="BB109" i="38"/>
  <c r="B109" i="39"/>
  <c r="BO109" i="37"/>
  <c r="EC109" i="37"/>
  <c r="JC109" i="37"/>
  <c r="D109" i="37"/>
  <c r="BP109" i="37"/>
  <c r="ED109" i="37"/>
  <c r="JD109" i="37"/>
  <c r="E109" i="37"/>
  <c r="BQ109" i="37"/>
  <c r="EE109" i="37"/>
  <c r="JE109" i="37"/>
  <c r="F109" i="37"/>
  <c r="BR109" i="37"/>
  <c r="EF109" i="37"/>
  <c r="JF109" i="37"/>
  <c r="G109" i="37"/>
  <c r="BS109" i="37"/>
  <c r="EG109" i="37"/>
  <c r="JG109" i="37"/>
  <c r="H109" i="37"/>
  <c r="BU109" i="37"/>
  <c r="BT109" i="37"/>
  <c r="EH109" i="37"/>
  <c r="JH109" i="37"/>
  <c r="I109" i="37"/>
  <c r="GP109" i="37"/>
  <c r="GV109" i="37"/>
  <c r="JI109" i="37"/>
  <c r="J109" i="37"/>
  <c r="BV109" i="37"/>
  <c r="EJ109" i="37"/>
  <c r="GQ109" i="37"/>
  <c r="GW109" i="37"/>
  <c r="JJ109" i="37"/>
  <c r="K109" i="37"/>
  <c r="BW109" i="37"/>
  <c r="EK109" i="37"/>
  <c r="GR109" i="37"/>
  <c r="GX109" i="37"/>
  <c r="JK109" i="37"/>
  <c r="L109" i="37"/>
  <c r="BX109" i="37"/>
  <c r="EL109" i="37"/>
  <c r="GS109" i="37"/>
  <c r="GY109" i="37"/>
  <c r="JL109" i="37"/>
  <c r="M109" i="37"/>
  <c r="BY109" i="37"/>
  <c r="EM109" i="37"/>
  <c r="GT109" i="37"/>
  <c r="GZ109" i="37"/>
  <c r="JM109" i="37"/>
  <c r="N109" i="37"/>
  <c r="CA109" i="37"/>
  <c r="BZ109" i="37"/>
  <c r="EN109" i="37"/>
  <c r="GU109" i="37"/>
  <c r="HA109" i="37"/>
  <c r="JN109" i="37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BP110" i="2"/>
  <c r="O109" i="37"/>
  <c r="BQ109" i="2"/>
  <c r="DC109" i="2"/>
  <c r="DD109" i="2"/>
  <c r="P109" i="39"/>
  <c r="Q109" i="39"/>
  <c r="R109" i="39"/>
  <c r="S109" i="39"/>
  <c r="T109" i="39"/>
  <c r="U109" i="39"/>
  <c r="V109" i="39"/>
  <c r="W109" i="39"/>
  <c r="X109" i="39"/>
  <c r="Y109" i="39"/>
  <c r="Z109" i="39"/>
  <c r="AA109" i="39"/>
  <c r="JO109" i="37"/>
  <c r="P109" i="37"/>
  <c r="O109" i="39"/>
  <c r="CB109" i="37"/>
  <c r="EP109" i="37"/>
  <c r="JP109" i="37"/>
  <c r="Q109" i="37"/>
  <c r="CC109" i="37"/>
  <c r="EQ109" i="37"/>
  <c r="JQ109" i="37"/>
  <c r="R109" i="37"/>
  <c r="CD109" i="37"/>
  <c r="ER109" i="37"/>
  <c r="JR109" i="37"/>
  <c r="S109" i="37"/>
  <c r="CE109" i="37"/>
  <c r="ES109" i="37"/>
  <c r="JS109" i="37"/>
  <c r="T109" i="37"/>
  <c r="CF109" i="37"/>
  <c r="ET109" i="37"/>
  <c r="JT109" i="37"/>
  <c r="U109" i="37"/>
  <c r="CH109" i="37"/>
  <c r="CG109" i="37"/>
  <c r="EU109" i="37"/>
  <c r="JU109" i="37"/>
  <c r="V109" i="37"/>
  <c r="HC109" i="37"/>
  <c r="HI109" i="37"/>
  <c r="JV109" i="37"/>
  <c r="W109" i="37"/>
  <c r="CI109" i="37"/>
  <c r="EW109" i="37"/>
  <c r="HD109" i="37"/>
  <c r="HJ109" i="37"/>
  <c r="JW109" i="37"/>
  <c r="X109" i="37"/>
  <c r="CJ109" i="37"/>
  <c r="EX109" i="37"/>
  <c r="HE109" i="37"/>
  <c r="HK109" i="37"/>
  <c r="JX109" i="37"/>
  <c r="Y109" i="37"/>
  <c r="CK109" i="37"/>
  <c r="EY109" i="37"/>
  <c r="HF109" i="37"/>
  <c r="HL109" i="37"/>
  <c r="JY109" i="37"/>
  <c r="Z109" i="37"/>
  <c r="CL109" i="37"/>
  <c r="EZ109" i="37"/>
  <c r="HG109" i="37"/>
  <c r="HM109" i="37"/>
  <c r="JZ109" i="37"/>
  <c r="AA109" i="37"/>
  <c r="CN109" i="37"/>
  <c r="CM109" i="37"/>
  <c r="FA109" i="37"/>
  <c r="HH109" i="37"/>
  <c r="HN109" i="37"/>
  <c r="KA109" i="37"/>
  <c r="AO109" i="37"/>
  <c r="AP109" i="38"/>
  <c r="AP109" i="39"/>
  <c r="AQ109" i="38"/>
  <c r="AQ109" i="39"/>
  <c r="AR109" i="38"/>
  <c r="AR109" i="39"/>
  <c r="AS109" i="38"/>
  <c r="AS109" i="39"/>
  <c r="AT109" i="38"/>
  <c r="AT109" i="39"/>
  <c r="AU109" i="38"/>
  <c r="AU109" i="39"/>
  <c r="AV109" i="38"/>
  <c r="AV109" i="39"/>
  <c r="AW109" i="38"/>
  <c r="AW109" i="39"/>
  <c r="AX109" i="38"/>
  <c r="AX109" i="39"/>
  <c r="AY109" i="38"/>
  <c r="AY109" i="39"/>
  <c r="AZ109" i="38"/>
  <c r="AZ109" i="39"/>
  <c r="BA109" i="38"/>
  <c r="BA109" i="39"/>
  <c r="AP109" i="37"/>
  <c r="AO109" i="38"/>
  <c r="AO109" i="39"/>
  <c r="DB109" i="37"/>
  <c r="FP109" i="37"/>
  <c r="AQ109" i="37"/>
  <c r="DC109" i="37"/>
  <c r="FQ109" i="37"/>
  <c r="AR109" i="37"/>
  <c r="DD109" i="37"/>
  <c r="FR109" i="37"/>
  <c r="AS109" i="37"/>
  <c r="DE109" i="37"/>
  <c r="FS109" i="37"/>
  <c r="AT109" i="37"/>
  <c r="DF109" i="37"/>
  <c r="FT109" i="37"/>
  <c r="AU109" i="37"/>
  <c r="DH109" i="37"/>
  <c r="DG109" i="37"/>
  <c r="FU109" i="37"/>
  <c r="AV109" i="37"/>
  <c r="IC109" i="37"/>
  <c r="II109" i="37"/>
  <c r="AW109" i="37"/>
  <c r="DI109" i="37"/>
  <c r="FW109" i="37"/>
  <c r="ID109" i="37"/>
  <c r="IJ109" i="37"/>
  <c r="AX109" i="37"/>
  <c r="DJ109" i="37"/>
  <c r="FX109" i="37"/>
  <c r="IE109" i="37"/>
  <c r="IK109" i="37"/>
  <c r="AY109" i="37"/>
  <c r="DK109" i="37"/>
  <c r="FY109" i="37"/>
  <c r="IF109" i="37"/>
  <c r="IL109" i="37"/>
  <c r="AZ109" i="37"/>
  <c r="DL109" i="37"/>
  <c r="FZ109" i="37"/>
  <c r="IG109" i="37"/>
  <c r="IM109" i="37"/>
  <c r="BA109" i="37"/>
  <c r="DN109" i="37"/>
  <c r="DM109" i="37"/>
  <c r="GA109" i="37"/>
  <c r="IH109" i="37"/>
  <c r="IN109" i="37"/>
  <c r="BB109" i="37"/>
  <c r="BC109" i="39"/>
  <c r="BD109" i="39"/>
  <c r="BE109" i="39"/>
  <c r="BF109" i="39"/>
  <c r="BG109" i="39"/>
  <c r="BH109" i="39"/>
  <c r="BI109" i="39"/>
  <c r="BJ109" i="39"/>
  <c r="BK109" i="39"/>
  <c r="BL109" i="39"/>
  <c r="BM109" i="39"/>
  <c r="BN109" i="39"/>
  <c r="LB109" i="37"/>
  <c r="BC109" i="37"/>
  <c r="BB109" i="39"/>
  <c r="DO109" i="37"/>
  <c r="GC109" i="37"/>
  <c r="LC109" i="37"/>
  <c r="BD109" i="37"/>
  <c r="DP109" i="37"/>
  <c r="GD109" i="37"/>
  <c r="LD109" i="37"/>
  <c r="BE109" i="37"/>
  <c r="DQ109" i="37"/>
  <c r="GE109" i="37"/>
  <c r="LE109" i="37"/>
  <c r="BF109" i="37"/>
  <c r="DR109" i="37"/>
  <c r="GF109" i="37"/>
  <c r="LF109" i="37"/>
  <c r="BG109" i="37"/>
  <c r="DS109" i="37"/>
  <c r="GG109" i="37"/>
  <c r="LG109" i="37"/>
  <c r="BH109" i="37"/>
  <c r="DU109" i="37"/>
  <c r="DT109" i="37"/>
  <c r="GH109" i="37"/>
  <c r="LH109" i="37"/>
  <c r="BI109" i="37"/>
  <c r="IP109" i="37"/>
  <c r="IV109" i="37"/>
  <c r="LI109" i="37"/>
  <c r="BJ109" i="37"/>
  <c r="DV109" i="37"/>
  <c r="GJ109" i="37"/>
  <c r="IQ109" i="37"/>
  <c r="IW109" i="37"/>
  <c r="LJ109" i="37"/>
  <c r="BK109" i="37"/>
  <c r="DW109" i="37"/>
  <c r="GK109" i="37"/>
  <c r="IR109" i="37"/>
  <c r="IX109" i="37"/>
  <c r="LK109" i="37"/>
  <c r="BL109" i="37"/>
  <c r="DX109" i="37"/>
  <c r="GL109" i="37"/>
  <c r="IS109" i="37"/>
  <c r="IY109" i="37"/>
  <c r="LL109" i="37"/>
  <c r="BM109" i="37"/>
  <c r="DY109" i="37"/>
  <c r="GM109" i="37"/>
  <c r="IT109" i="37"/>
  <c r="IZ109" i="37"/>
  <c r="LM109" i="37"/>
  <c r="BN109" i="37"/>
  <c r="EA109" i="37"/>
  <c r="DZ109" i="37"/>
  <c r="GN109" i="37"/>
  <c r="IU109" i="37"/>
  <c r="JA109" i="37"/>
  <c r="LN109" i="37"/>
  <c r="AB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AB110" i="37"/>
  <c r="C110" i="38"/>
  <c r="AC110" i="39"/>
  <c r="D110" i="38"/>
  <c r="AD110" i="39"/>
  <c r="E110" i="38"/>
  <c r="AE110" i="39"/>
  <c r="F110" i="38"/>
  <c r="AF110" i="39"/>
  <c r="G110" i="38"/>
  <c r="AG110" i="39"/>
  <c r="H110" i="38"/>
  <c r="AH110" i="39"/>
  <c r="I110" i="38"/>
  <c r="AI110" i="39"/>
  <c r="J110" i="38"/>
  <c r="AJ110" i="39"/>
  <c r="K110" i="38"/>
  <c r="AK110" i="39"/>
  <c r="L110" i="38"/>
  <c r="AL110" i="39"/>
  <c r="M110" i="38"/>
  <c r="AM110" i="39"/>
  <c r="N110" i="38"/>
  <c r="AN110" i="39"/>
  <c r="KB110" i="37"/>
  <c r="AC110" i="37"/>
  <c r="B110" i="38"/>
  <c r="AB110" i="39"/>
  <c r="CO110" i="37"/>
  <c r="FC110" i="37"/>
  <c r="KC110" i="37"/>
  <c r="AD110" i="37"/>
  <c r="CP110" i="37"/>
  <c r="FD110" i="37"/>
  <c r="KD110" i="37"/>
  <c r="AE110" i="37"/>
  <c r="CQ110" i="37"/>
  <c r="FE110" i="37"/>
  <c r="KE110" i="37"/>
  <c r="AF110" i="37"/>
  <c r="CR110" i="37"/>
  <c r="FF110" i="37"/>
  <c r="KF110" i="37"/>
  <c r="AG110" i="37"/>
  <c r="CS110" i="37"/>
  <c r="FG110" i="37"/>
  <c r="KG110" i="37"/>
  <c r="AH110" i="37"/>
  <c r="CU110" i="37"/>
  <c r="CT110" i="37"/>
  <c r="FH110" i="37"/>
  <c r="KH110" i="37"/>
  <c r="AI110" i="37"/>
  <c r="HP110" i="37"/>
  <c r="HV110" i="37"/>
  <c r="KI110" i="37"/>
  <c r="AJ110" i="37"/>
  <c r="CV110" i="37"/>
  <c r="FJ110" i="37"/>
  <c r="HQ110" i="37"/>
  <c r="HW110" i="37"/>
  <c r="KJ110" i="37"/>
  <c r="AK110" i="37"/>
  <c r="CW110" i="37"/>
  <c r="FK110" i="37"/>
  <c r="HR110" i="37"/>
  <c r="HX110" i="37"/>
  <c r="KK110" i="37"/>
  <c r="AL110" i="37"/>
  <c r="CX110" i="37"/>
  <c r="FL110" i="37"/>
  <c r="HS110" i="37"/>
  <c r="HY110" i="37"/>
  <c r="KL110" i="37"/>
  <c r="AM110" i="37"/>
  <c r="CY110" i="37"/>
  <c r="FM110" i="37"/>
  <c r="HT110" i="37"/>
  <c r="HZ110" i="37"/>
  <c r="KM110" i="37"/>
  <c r="AN110" i="37"/>
  <c r="DA110" i="37"/>
  <c r="CZ110" i="37"/>
  <c r="FN110" i="37"/>
  <c r="HU110" i="37"/>
  <c r="IA110" i="37"/>
  <c r="KN110" i="37"/>
  <c r="B110" i="37"/>
  <c r="O110" i="38"/>
  <c r="AB110" i="38"/>
  <c r="P110" i="38"/>
  <c r="AC110" i="38"/>
  <c r="BC110" i="38"/>
  <c r="DE110" i="2"/>
  <c r="C110" i="39"/>
  <c r="Q110" i="38"/>
  <c r="AD110" i="38"/>
  <c r="BD110" i="38"/>
  <c r="D110" i="39"/>
  <c r="R110" i="38"/>
  <c r="AE110" i="38"/>
  <c r="BE110" i="38"/>
  <c r="E110" i="39"/>
  <c r="S110" i="38"/>
  <c r="AF110" i="38"/>
  <c r="BF110" i="38"/>
  <c r="F110" i="39"/>
  <c r="T110" i="38"/>
  <c r="AG110" i="38"/>
  <c r="BG110" i="38"/>
  <c r="G110" i="39"/>
  <c r="U110" i="38"/>
  <c r="AH110" i="38"/>
  <c r="BH110" i="38"/>
  <c r="H110" i="39"/>
  <c r="V110" i="38"/>
  <c r="AI110" i="38"/>
  <c r="BI110" i="38"/>
  <c r="I110" i="39"/>
  <c r="W110" i="38"/>
  <c r="AJ110" i="38"/>
  <c r="BJ110" i="38"/>
  <c r="J110" i="39"/>
  <c r="X110" i="38"/>
  <c r="AK110" i="38"/>
  <c r="BK110" i="38"/>
  <c r="K110" i="39"/>
  <c r="Y110" i="38"/>
  <c r="AL110" i="38"/>
  <c r="BL110" i="38"/>
  <c r="L110" i="39"/>
  <c r="Z110" i="38"/>
  <c r="AM110" i="38"/>
  <c r="BM110" i="38"/>
  <c r="M110" i="39"/>
  <c r="AA110" i="38"/>
  <c r="AN110" i="38"/>
  <c r="BN110" i="38"/>
  <c r="N110" i="39"/>
  <c r="JB110" i="37"/>
  <c r="C110" i="37"/>
  <c r="BB110" i="38"/>
  <c r="B110" i="39"/>
  <c r="BO110" i="37"/>
  <c r="EC110" i="37"/>
  <c r="JC110" i="37"/>
  <c r="D110" i="37"/>
  <c r="BP110" i="37"/>
  <c r="ED110" i="37"/>
  <c r="JD110" i="37"/>
  <c r="E110" i="37"/>
  <c r="BQ110" i="37"/>
  <c r="EE110" i="37"/>
  <c r="JE110" i="37"/>
  <c r="F110" i="37"/>
  <c r="BR110" i="37"/>
  <c r="EF110" i="37"/>
  <c r="JF110" i="37"/>
  <c r="G110" i="37"/>
  <c r="BS110" i="37"/>
  <c r="EG110" i="37"/>
  <c r="JG110" i="37"/>
  <c r="H110" i="37"/>
  <c r="BU110" i="37"/>
  <c r="BT110" i="37"/>
  <c r="EH110" i="37"/>
  <c r="JH110" i="37"/>
  <c r="I110" i="37"/>
  <c r="GP110" i="37"/>
  <c r="GV110" i="37"/>
  <c r="JI110" i="37"/>
  <c r="J110" i="37"/>
  <c r="BV110" i="37"/>
  <c r="EJ110" i="37"/>
  <c r="GQ110" i="37"/>
  <c r="GW110" i="37"/>
  <c r="JJ110" i="37"/>
  <c r="K110" i="37"/>
  <c r="BW110" i="37"/>
  <c r="EK110" i="37"/>
  <c r="GR110" i="37"/>
  <c r="GX110" i="37"/>
  <c r="JK110" i="37"/>
  <c r="L110" i="37"/>
  <c r="BX110" i="37"/>
  <c r="EL110" i="37"/>
  <c r="GS110" i="37"/>
  <c r="GY110" i="37"/>
  <c r="JL110" i="37"/>
  <c r="M110" i="37"/>
  <c r="BY110" i="37"/>
  <c r="EM110" i="37"/>
  <c r="GT110" i="37"/>
  <c r="GZ110" i="37"/>
  <c r="JM110" i="37"/>
  <c r="N110" i="37"/>
  <c r="CA110" i="37"/>
  <c r="BZ110" i="37"/>
  <c r="EN110" i="37"/>
  <c r="GU110" i="37"/>
  <c r="HA110" i="37"/>
  <c r="JN110" i="37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BP111" i="2"/>
  <c r="O110" i="37"/>
  <c r="BQ110" i="2"/>
  <c r="DC110" i="2"/>
  <c r="DD110" i="2"/>
  <c r="P110" i="39"/>
  <c r="Q110" i="39"/>
  <c r="R110" i="39"/>
  <c r="S110" i="39"/>
  <c r="T110" i="39"/>
  <c r="U110" i="39"/>
  <c r="V110" i="39"/>
  <c r="W110" i="39"/>
  <c r="X110" i="39"/>
  <c r="Y110" i="39"/>
  <c r="Z110" i="39"/>
  <c r="AA110" i="39"/>
  <c r="JO110" i="37"/>
  <c r="P110" i="37"/>
  <c r="O110" i="39"/>
  <c r="CB110" i="37"/>
  <c r="EP110" i="37"/>
  <c r="JP110" i="37"/>
  <c r="Q110" i="37"/>
  <c r="CC110" i="37"/>
  <c r="EQ110" i="37"/>
  <c r="JQ110" i="37"/>
  <c r="R110" i="37"/>
  <c r="CD110" i="37"/>
  <c r="ER110" i="37"/>
  <c r="JR110" i="37"/>
  <c r="S110" i="37"/>
  <c r="CE110" i="37"/>
  <c r="ES110" i="37"/>
  <c r="JS110" i="37"/>
  <c r="T110" i="37"/>
  <c r="CF110" i="37"/>
  <c r="ET110" i="37"/>
  <c r="JT110" i="37"/>
  <c r="U110" i="37"/>
  <c r="CH110" i="37"/>
  <c r="CG110" i="37"/>
  <c r="EU110" i="37"/>
  <c r="JU110" i="37"/>
  <c r="V110" i="37"/>
  <c r="HC110" i="37"/>
  <c r="HI110" i="37"/>
  <c r="JV110" i="37"/>
  <c r="W110" i="37"/>
  <c r="CI110" i="37"/>
  <c r="EW110" i="37"/>
  <c r="HD110" i="37"/>
  <c r="HJ110" i="37"/>
  <c r="JW110" i="37"/>
  <c r="X110" i="37"/>
  <c r="CJ110" i="37"/>
  <c r="EX110" i="37"/>
  <c r="HE110" i="37"/>
  <c r="HK110" i="37"/>
  <c r="JX110" i="37"/>
  <c r="Y110" i="37"/>
  <c r="CK110" i="37"/>
  <c r="EY110" i="37"/>
  <c r="HF110" i="37"/>
  <c r="HL110" i="37"/>
  <c r="JY110" i="37"/>
  <c r="Z110" i="37"/>
  <c r="CL110" i="37"/>
  <c r="EZ110" i="37"/>
  <c r="HG110" i="37"/>
  <c r="HM110" i="37"/>
  <c r="JZ110" i="37"/>
  <c r="AA110" i="37"/>
  <c r="CN110" i="37"/>
  <c r="CM110" i="37"/>
  <c r="FA110" i="37"/>
  <c r="HH110" i="37"/>
  <c r="HN110" i="37"/>
  <c r="KA110" i="37"/>
  <c r="AO110" i="37"/>
  <c r="AP110" i="38"/>
  <c r="AP110" i="39"/>
  <c r="AQ110" i="38"/>
  <c r="AQ110" i="39"/>
  <c r="AR110" i="38"/>
  <c r="AR110" i="39"/>
  <c r="AS110" i="38"/>
  <c r="AS110" i="39"/>
  <c r="AT110" i="38"/>
  <c r="AT110" i="39"/>
  <c r="AU110" i="38"/>
  <c r="AU110" i="39"/>
  <c r="AV110" i="38"/>
  <c r="AV110" i="39"/>
  <c r="AW110" i="38"/>
  <c r="AW110" i="39"/>
  <c r="AX110" i="38"/>
  <c r="AX110" i="39"/>
  <c r="AY110" i="38"/>
  <c r="AY110" i="39"/>
  <c r="AZ110" i="38"/>
  <c r="AZ110" i="39"/>
  <c r="BA110" i="38"/>
  <c r="BA110" i="39"/>
  <c r="AP110" i="37"/>
  <c r="AO110" i="38"/>
  <c r="AO110" i="39"/>
  <c r="DB110" i="37"/>
  <c r="FP110" i="37"/>
  <c r="AQ110" i="37"/>
  <c r="DC110" i="37"/>
  <c r="FQ110" i="37"/>
  <c r="AR110" i="37"/>
  <c r="DD110" i="37"/>
  <c r="FR110" i="37"/>
  <c r="AS110" i="37"/>
  <c r="DE110" i="37"/>
  <c r="FS110" i="37"/>
  <c r="AT110" i="37"/>
  <c r="DF110" i="37"/>
  <c r="FT110" i="37"/>
  <c r="AU110" i="37"/>
  <c r="DH110" i="37"/>
  <c r="DG110" i="37"/>
  <c r="FU110" i="37"/>
  <c r="AV110" i="37"/>
  <c r="IC110" i="37"/>
  <c r="II110" i="37"/>
  <c r="AW110" i="37"/>
  <c r="DI110" i="37"/>
  <c r="FW110" i="37"/>
  <c r="ID110" i="37"/>
  <c r="IJ110" i="37"/>
  <c r="AX110" i="37"/>
  <c r="DJ110" i="37"/>
  <c r="FX110" i="37"/>
  <c r="IE110" i="37"/>
  <c r="IK110" i="37"/>
  <c r="AY110" i="37"/>
  <c r="DK110" i="37"/>
  <c r="FY110" i="37"/>
  <c r="IF110" i="37"/>
  <c r="IL110" i="37"/>
  <c r="AZ110" i="37"/>
  <c r="DL110" i="37"/>
  <c r="FZ110" i="37"/>
  <c r="IG110" i="37"/>
  <c r="IM110" i="37"/>
  <c r="BA110" i="37"/>
  <c r="DN110" i="37"/>
  <c r="DM110" i="37"/>
  <c r="GA110" i="37"/>
  <c r="IH110" i="37"/>
  <c r="IN110" i="37"/>
  <c r="BB110" i="37"/>
  <c r="BC110" i="39"/>
  <c r="BD110" i="39"/>
  <c r="BE110" i="39"/>
  <c r="BF110" i="39"/>
  <c r="BG110" i="39"/>
  <c r="BH110" i="39"/>
  <c r="BI110" i="39"/>
  <c r="BJ110" i="39"/>
  <c r="BK110" i="39"/>
  <c r="BL110" i="39"/>
  <c r="BM110" i="39"/>
  <c r="BN110" i="39"/>
  <c r="LB110" i="37"/>
  <c r="BC110" i="37"/>
  <c r="BB110" i="39"/>
  <c r="DO110" i="37"/>
  <c r="GC110" i="37"/>
  <c r="LC110" i="37"/>
  <c r="BD110" i="37"/>
  <c r="DP110" i="37"/>
  <c r="GD110" i="37"/>
  <c r="LD110" i="37"/>
  <c r="BE110" i="37"/>
  <c r="DQ110" i="37"/>
  <c r="GE110" i="37"/>
  <c r="LE110" i="37"/>
  <c r="BF110" i="37"/>
  <c r="DR110" i="37"/>
  <c r="GF110" i="37"/>
  <c r="LF110" i="37"/>
  <c r="BG110" i="37"/>
  <c r="DS110" i="37"/>
  <c r="GG110" i="37"/>
  <c r="LG110" i="37"/>
  <c r="BH110" i="37"/>
  <c r="DU110" i="37"/>
  <c r="DT110" i="37"/>
  <c r="GH110" i="37"/>
  <c r="LH110" i="37"/>
  <c r="BI110" i="37"/>
  <c r="IP110" i="37"/>
  <c r="IV110" i="37"/>
  <c r="LI110" i="37"/>
  <c r="BJ110" i="37"/>
  <c r="DV110" i="37"/>
  <c r="GJ110" i="37"/>
  <c r="IQ110" i="37"/>
  <c r="IW110" i="37"/>
  <c r="LJ110" i="37"/>
  <c r="BK110" i="37"/>
  <c r="DW110" i="37"/>
  <c r="GK110" i="37"/>
  <c r="IR110" i="37"/>
  <c r="IX110" i="37"/>
  <c r="LK110" i="37"/>
  <c r="BL110" i="37"/>
  <c r="DX110" i="37"/>
  <c r="GL110" i="37"/>
  <c r="IS110" i="37"/>
  <c r="IY110" i="37"/>
  <c r="LL110" i="37"/>
  <c r="BM110" i="37"/>
  <c r="DY110" i="37"/>
  <c r="GM110" i="37"/>
  <c r="IT110" i="37"/>
  <c r="IZ110" i="37"/>
  <c r="LM110" i="37"/>
  <c r="BN110" i="37"/>
  <c r="EA110" i="37"/>
  <c r="DZ110" i="37"/>
  <c r="GN110" i="37"/>
  <c r="IU110" i="37"/>
  <c r="JA110" i="37"/>
  <c r="LN110" i="37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AB111" i="37"/>
  <c r="C111" i="38"/>
  <c r="AC111" i="39"/>
  <c r="D111" i="38"/>
  <c r="AD111" i="39"/>
  <c r="E111" i="38"/>
  <c r="AE111" i="39"/>
  <c r="F111" i="38"/>
  <c r="AF111" i="39"/>
  <c r="G111" i="38"/>
  <c r="AG111" i="39"/>
  <c r="H111" i="38"/>
  <c r="AH111" i="39"/>
  <c r="I111" i="38"/>
  <c r="AI111" i="39"/>
  <c r="J111" i="38"/>
  <c r="AJ111" i="39"/>
  <c r="K111" i="38"/>
  <c r="AK111" i="39"/>
  <c r="L111" i="38"/>
  <c r="AL111" i="39"/>
  <c r="M111" i="38"/>
  <c r="AM111" i="39"/>
  <c r="N111" i="38"/>
  <c r="AN111" i="39"/>
  <c r="KB111" i="37"/>
  <c r="AC111" i="37"/>
  <c r="B111" i="38"/>
  <c r="AB111" i="39"/>
  <c r="CO111" i="37"/>
  <c r="FC111" i="37"/>
  <c r="KC111" i="37"/>
  <c r="AD111" i="37"/>
  <c r="CP111" i="37"/>
  <c r="FD111" i="37"/>
  <c r="KD111" i="37"/>
  <c r="AE111" i="37"/>
  <c r="CQ111" i="37"/>
  <c r="FE111" i="37"/>
  <c r="KE111" i="37"/>
  <c r="AF111" i="37"/>
  <c r="CR111" i="37"/>
  <c r="FF111" i="37"/>
  <c r="KF111" i="37"/>
  <c r="AG111" i="37"/>
  <c r="CS111" i="37"/>
  <c r="FG111" i="37"/>
  <c r="KG111" i="37"/>
  <c r="AH111" i="37"/>
  <c r="CU111" i="37"/>
  <c r="CT111" i="37"/>
  <c r="FH111" i="37"/>
  <c r="KH111" i="37"/>
  <c r="AI111" i="37"/>
  <c r="HP111" i="37"/>
  <c r="HV111" i="37"/>
  <c r="KI111" i="37"/>
  <c r="AJ111" i="37"/>
  <c r="CV111" i="37"/>
  <c r="FJ111" i="37"/>
  <c r="HQ111" i="37"/>
  <c r="HW111" i="37"/>
  <c r="KJ111" i="37"/>
  <c r="AK111" i="37"/>
  <c r="CW111" i="37"/>
  <c r="FK111" i="37"/>
  <c r="HR111" i="37"/>
  <c r="HX111" i="37"/>
  <c r="KK111" i="37"/>
  <c r="AL111" i="37"/>
  <c r="CX111" i="37"/>
  <c r="FL111" i="37"/>
  <c r="HS111" i="37"/>
  <c r="HY111" i="37"/>
  <c r="KL111" i="37"/>
  <c r="AM111" i="37"/>
  <c r="CY111" i="37"/>
  <c r="FM111" i="37"/>
  <c r="HT111" i="37"/>
  <c r="HZ111" i="37"/>
  <c r="KM111" i="37"/>
  <c r="AN111" i="37"/>
  <c r="DA111" i="37"/>
  <c r="CZ111" i="37"/>
  <c r="FN111" i="37"/>
  <c r="HU111" i="37"/>
  <c r="IA111" i="37"/>
  <c r="KN111" i="37"/>
  <c r="B111" i="37"/>
  <c r="O111" i="38"/>
  <c r="AB111" i="38"/>
  <c r="P111" i="38"/>
  <c r="AC111" i="38"/>
  <c r="BC111" i="38"/>
  <c r="DE111" i="2"/>
  <c r="C111" i="39"/>
  <c r="Q111" i="38"/>
  <c r="AD111" i="38"/>
  <c r="BD111" i="38"/>
  <c r="D111" i="39"/>
  <c r="R111" i="38"/>
  <c r="AE111" i="38"/>
  <c r="BE111" i="38"/>
  <c r="E111" i="39"/>
  <c r="S111" i="38"/>
  <c r="AF111" i="38"/>
  <c r="BF111" i="38"/>
  <c r="F111" i="39"/>
  <c r="T111" i="38"/>
  <c r="AG111" i="38"/>
  <c r="BG111" i="38"/>
  <c r="G111" i="39"/>
  <c r="U111" i="38"/>
  <c r="AH111" i="38"/>
  <c r="BH111" i="38"/>
  <c r="H111" i="39"/>
  <c r="V111" i="38"/>
  <c r="AI111" i="38"/>
  <c r="BI111" i="38"/>
  <c r="I111" i="39"/>
  <c r="W111" i="38"/>
  <c r="AJ111" i="38"/>
  <c r="BJ111" i="38"/>
  <c r="J111" i="39"/>
  <c r="X111" i="38"/>
  <c r="AK111" i="38"/>
  <c r="BK111" i="38"/>
  <c r="K111" i="39"/>
  <c r="Y111" i="38"/>
  <c r="AL111" i="38"/>
  <c r="BL111" i="38"/>
  <c r="L111" i="39"/>
  <c r="Z111" i="38"/>
  <c r="AM111" i="38"/>
  <c r="BM111" i="38"/>
  <c r="M111" i="39"/>
  <c r="AA111" i="38"/>
  <c r="AN111" i="38"/>
  <c r="BN111" i="38"/>
  <c r="N111" i="39"/>
  <c r="JB111" i="37"/>
  <c r="C111" i="37"/>
  <c r="BB111" i="38"/>
  <c r="B111" i="39"/>
  <c r="BO111" i="37"/>
  <c r="EC111" i="37"/>
  <c r="JC111" i="37"/>
  <c r="D111" i="37"/>
  <c r="BP111" i="37"/>
  <c r="ED111" i="37"/>
  <c r="JD111" i="37"/>
  <c r="E111" i="37"/>
  <c r="BQ111" i="37"/>
  <c r="EE111" i="37"/>
  <c r="JE111" i="37"/>
  <c r="F111" i="37"/>
  <c r="BR111" i="37"/>
  <c r="EF111" i="37"/>
  <c r="JF111" i="37"/>
  <c r="G111" i="37"/>
  <c r="BS111" i="37"/>
  <c r="EG111" i="37"/>
  <c r="JG111" i="37"/>
  <c r="H111" i="37"/>
  <c r="BU111" i="37"/>
  <c r="BT111" i="37"/>
  <c r="EH111" i="37"/>
  <c r="JH111" i="37"/>
  <c r="I111" i="37"/>
  <c r="GP111" i="37"/>
  <c r="GV111" i="37"/>
  <c r="JI111" i="37"/>
  <c r="J111" i="37"/>
  <c r="BV111" i="37"/>
  <c r="EJ111" i="37"/>
  <c r="GQ111" i="37"/>
  <c r="GW111" i="37"/>
  <c r="JJ111" i="37"/>
  <c r="K111" i="37"/>
  <c r="BW111" i="37"/>
  <c r="EK111" i="37"/>
  <c r="GR111" i="37"/>
  <c r="GX111" i="37"/>
  <c r="JK111" i="37"/>
  <c r="L111" i="37"/>
  <c r="BX111" i="37"/>
  <c r="EL111" i="37"/>
  <c r="GS111" i="37"/>
  <c r="GY111" i="37"/>
  <c r="JL111" i="37"/>
  <c r="M111" i="37"/>
  <c r="BY111" i="37"/>
  <c r="EM111" i="37"/>
  <c r="GT111" i="37"/>
  <c r="GZ111" i="37"/>
  <c r="JM111" i="37"/>
  <c r="N111" i="37"/>
  <c r="CA111" i="37"/>
  <c r="BZ111" i="37"/>
  <c r="EN111" i="37"/>
  <c r="GU111" i="37"/>
  <c r="HA111" i="37"/>
  <c r="JN111" i="37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BP112" i="2"/>
  <c r="O111" i="37"/>
  <c r="BQ111" i="2"/>
  <c r="DC111" i="2"/>
  <c r="DD111" i="2"/>
  <c r="P111" i="39"/>
  <c r="Q111" i="39"/>
  <c r="R111" i="39"/>
  <c r="S111" i="39"/>
  <c r="T111" i="39"/>
  <c r="U111" i="39"/>
  <c r="V111" i="39"/>
  <c r="W111" i="39"/>
  <c r="X111" i="39"/>
  <c r="Y111" i="39"/>
  <c r="Z111" i="39"/>
  <c r="AA111" i="39"/>
  <c r="JO111" i="37"/>
  <c r="P111" i="37"/>
  <c r="O111" i="39"/>
  <c r="CB111" i="37"/>
  <c r="EP111" i="37"/>
  <c r="JP111" i="37"/>
  <c r="Q111" i="37"/>
  <c r="CC111" i="37"/>
  <c r="EQ111" i="37"/>
  <c r="JQ111" i="37"/>
  <c r="R111" i="37"/>
  <c r="CD111" i="37"/>
  <c r="ER111" i="37"/>
  <c r="JR111" i="37"/>
  <c r="S111" i="37"/>
  <c r="CE111" i="37"/>
  <c r="ES111" i="37"/>
  <c r="JS111" i="37"/>
  <c r="T111" i="37"/>
  <c r="CF111" i="37"/>
  <c r="ET111" i="37"/>
  <c r="JT111" i="37"/>
  <c r="U111" i="37"/>
  <c r="CH111" i="37"/>
  <c r="CG111" i="37"/>
  <c r="EU111" i="37"/>
  <c r="JU111" i="37"/>
  <c r="V111" i="37"/>
  <c r="HC111" i="37"/>
  <c r="HI111" i="37"/>
  <c r="JV111" i="37"/>
  <c r="W111" i="37"/>
  <c r="CI111" i="37"/>
  <c r="EW111" i="37"/>
  <c r="HD111" i="37"/>
  <c r="HJ111" i="37"/>
  <c r="JW111" i="37"/>
  <c r="X111" i="37"/>
  <c r="CJ111" i="37"/>
  <c r="EX111" i="37"/>
  <c r="HE111" i="37"/>
  <c r="HK111" i="37"/>
  <c r="JX111" i="37"/>
  <c r="Y111" i="37"/>
  <c r="CK111" i="37"/>
  <c r="EY111" i="37"/>
  <c r="HF111" i="37"/>
  <c r="HL111" i="37"/>
  <c r="JY111" i="37"/>
  <c r="Z111" i="37"/>
  <c r="CL111" i="37"/>
  <c r="EZ111" i="37"/>
  <c r="HG111" i="37"/>
  <c r="HM111" i="37"/>
  <c r="JZ111" i="37"/>
  <c r="AA111" i="37"/>
  <c r="CN111" i="37"/>
  <c r="CM111" i="37"/>
  <c r="FA111" i="37"/>
  <c r="HH111" i="37"/>
  <c r="HN111" i="37"/>
  <c r="KA111" i="37"/>
  <c r="AO111" i="37"/>
  <c r="AP111" i="38"/>
  <c r="AP111" i="39"/>
  <c r="AQ111" i="38"/>
  <c r="AQ111" i="39"/>
  <c r="AR111" i="38"/>
  <c r="AR111" i="39"/>
  <c r="AS111" i="38"/>
  <c r="AS111" i="39"/>
  <c r="AT111" i="38"/>
  <c r="AT111" i="39"/>
  <c r="AU111" i="38"/>
  <c r="AU111" i="39"/>
  <c r="AV111" i="38"/>
  <c r="AV111" i="39"/>
  <c r="AW111" i="38"/>
  <c r="AW111" i="39"/>
  <c r="AX111" i="38"/>
  <c r="AX111" i="39"/>
  <c r="AY111" i="38"/>
  <c r="AY111" i="39"/>
  <c r="AZ111" i="38"/>
  <c r="AZ111" i="39"/>
  <c r="BA111" i="38"/>
  <c r="BA111" i="39"/>
  <c r="AP111" i="37"/>
  <c r="AO111" i="38"/>
  <c r="AO111" i="39"/>
  <c r="DB111" i="37"/>
  <c r="FP111" i="37"/>
  <c r="AQ111" i="37"/>
  <c r="DC111" i="37"/>
  <c r="FQ111" i="37"/>
  <c r="AR111" i="37"/>
  <c r="DD111" i="37"/>
  <c r="FR111" i="37"/>
  <c r="AS111" i="37"/>
  <c r="DE111" i="37"/>
  <c r="FS111" i="37"/>
  <c r="AT111" i="37"/>
  <c r="DF111" i="37"/>
  <c r="FT111" i="37"/>
  <c r="AU111" i="37"/>
  <c r="DH111" i="37"/>
  <c r="DG111" i="37"/>
  <c r="FU111" i="37"/>
  <c r="AV111" i="37"/>
  <c r="IC111" i="37"/>
  <c r="II111" i="37"/>
  <c r="AW111" i="37"/>
  <c r="DI111" i="37"/>
  <c r="FW111" i="37"/>
  <c r="ID111" i="37"/>
  <c r="IJ111" i="37"/>
  <c r="AX111" i="37"/>
  <c r="DJ111" i="37"/>
  <c r="FX111" i="37"/>
  <c r="IE111" i="37"/>
  <c r="IK111" i="37"/>
  <c r="AY111" i="37"/>
  <c r="DK111" i="37"/>
  <c r="FY111" i="37"/>
  <c r="IF111" i="37"/>
  <c r="IL111" i="37"/>
  <c r="AZ111" i="37"/>
  <c r="DL111" i="37"/>
  <c r="FZ111" i="37"/>
  <c r="IG111" i="37"/>
  <c r="IM111" i="37"/>
  <c r="BA111" i="37"/>
  <c r="DN111" i="37"/>
  <c r="DM111" i="37"/>
  <c r="GA111" i="37"/>
  <c r="IH111" i="37"/>
  <c r="IN111" i="37"/>
  <c r="BB111" i="37"/>
  <c r="BC111" i="39"/>
  <c r="BD111" i="39"/>
  <c r="BE111" i="39"/>
  <c r="BF111" i="39"/>
  <c r="BG111" i="39"/>
  <c r="BH111" i="39"/>
  <c r="BI111" i="39"/>
  <c r="BJ111" i="39"/>
  <c r="BK111" i="39"/>
  <c r="BL111" i="39"/>
  <c r="BM111" i="39"/>
  <c r="BN111" i="39"/>
  <c r="LB111" i="37"/>
  <c r="BC111" i="37"/>
  <c r="BB111" i="39"/>
  <c r="DO111" i="37"/>
  <c r="GC111" i="37"/>
  <c r="LC111" i="37"/>
  <c r="BD111" i="37"/>
  <c r="DP111" i="37"/>
  <c r="GD111" i="37"/>
  <c r="LD111" i="37"/>
  <c r="BE111" i="37"/>
  <c r="DQ111" i="37"/>
  <c r="GE111" i="37"/>
  <c r="LE111" i="37"/>
  <c r="BF111" i="37"/>
  <c r="DR111" i="37"/>
  <c r="GF111" i="37"/>
  <c r="LF111" i="37"/>
  <c r="BG111" i="37"/>
  <c r="DS111" i="37"/>
  <c r="GG111" i="37"/>
  <c r="LG111" i="37"/>
  <c r="BH111" i="37"/>
  <c r="DU111" i="37"/>
  <c r="DT111" i="37"/>
  <c r="GH111" i="37"/>
  <c r="LH111" i="37"/>
  <c r="BI111" i="37"/>
  <c r="IP111" i="37"/>
  <c r="IV111" i="37"/>
  <c r="LI111" i="37"/>
  <c r="BJ111" i="37"/>
  <c r="DV111" i="37"/>
  <c r="GJ111" i="37"/>
  <c r="IQ111" i="37"/>
  <c r="IW111" i="37"/>
  <c r="LJ111" i="37"/>
  <c r="BK111" i="37"/>
  <c r="DW111" i="37"/>
  <c r="GK111" i="37"/>
  <c r="IR111" i="37"/>
  <c r="IX111" i="37"/>
  <c r="LK111" i="37"/>
  <c r="BL111" i="37"/>
  <c r="DX111" i="37"/>
  <c r="GL111" i="37"/>
  <c r="IS111" i="37"/>
  <c r="IY111" i="37"/>
  <c r="LL111" i="37"/>
  <c r="BM111" i="37"/>
  <c r="DY111" i="37"/>
  <c r="GM111" i="37"/>
  <c r="IT111" i="37"/>
  <c r="IZ111" i="37"/>
  <c r="LM111" i="37"/>
  <c r="BN111" i="37"/>
  <c r="EA111" i="37"/>
  <c r="DZ111" i="37"/>
  <c r="GN111" i="37"/>
  <c r="IU111" i="37"/>
  <c r="JA111" i="37"/>
  <c r="LN111" i="37"/>
  <c r="AB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AB112" i="37"/>
  <c r="C112" i="38"/>
  <c r="AC112" i="39"/>
  <c r="D112" i="38"/>
  <c r="AD112" i="39"/>
  <c r="E112" i="38"/>
  <c r="AE112" i="39"/>
  <c r="F112" i="38"/>
  <c r="AF112" i="39"/>
  <c r="G112" i="38"/>
  <c r="AG112" i="39"/>
  <c r="H112" i="38"/>
  <c r="AH112" i="39"/>
  <c r="I112" i="38"/>
  <c r="AI112" i="39"/>
  <c r="J112" i="38"/>
  <c r="AJ112" i="39"/>
  <c r="K112" i="38"/>
  <c r="AK112" i="39"/>
  <c r="L112" i="38"/>
  <c r="AL112" i="39"/>
  <c r="M112" i="38"/>
  <c r="AM112" i="39"/>
  <c r="N112" i="38"/>
  <c r="AN112" i="39"/>
  <c r="KB112" i="37"/>
  <c r="AC112" i="37"/>
  <c r="B112" i="38"/>
  <c r="AB112" i="39"/>
  <c r="CO112" i="37"/>
  <c r="FC112" i="37"/>
  <c r="KC112" i="37"/>
  <c r="AD112" i="37"/>
  <c r="CP112" i="37"/>
  <c r="FD112" i="37"/>
  <c r="KD112" i="37"/>
  <c r="AE112" i="37"/>
  <c r="CQ112" i="37"/>
  <c r="FE112" i="37"/>
  <c r="KE112" i="37"/>
  <c r="AF112" i="37"/>
  <c r="CR112" i="37"/>
  <c r="FF112" i="37"/>
  <c r="KF112" i="37"/>
  <c r="AG112" i="37"/>
  <c r="CS112" i="37"/>
  <c r="FG112" i="37"/>
  <c r="KG112" i="37"/>
  <c r="AH112" i="37"/>
  <c r="CU112" i="37"/>
  <c r="CT112" i="37"/>
  <c r="FH112" i="37"/>
  <c r="KH112" i="37"/>
  <c r="AI112" i="37"/>
  <c r="HP112" i="37"/>
  <c r="HV112" i="37"/>
  <c r="KI112" i="37"/>
  <c r="AJ112" i="37"/>
  <c r="CV112" i="37"/>
  <c r="FJ112" i="37"/>
  <c r="HQ112" i="37"/>
  <c r="HW112" i="37"/>
  <c r="KJ112" i="37"/>
  <c r="AK112" i="37"/>
  <c r="CW112" i="37"/>
  <c r="FK112" i="37"/>
  <c r="HR112" i="37"/>
  <c r="HX112" i="37"/>
  <c r="KK112" i="37"/>
  <c r="AL112" i="37"/>
  <c r="CX112" i="37"/>
  <c r="FL112" i="37"/>
  <c r="HS112" i="37"/>
  <c r="HY112" i="37"/>
  <c r="KL112" i="37"/>
  <c r="AM112" i="37"/>
  <c r="CY112" i="37"/>
  <c r="FM112" i="37"/>
  <c r="HT112" i="37"/>
  <c r="HZ112" i="37"/>
  <c r="KM112" i="37"/>
  <c r="AN112" i="37"/>
  <c r="DA112" i="37"/>
  <c r="CZ112" i="37"/>
  <c r="FN112" i="37"/>
  <c r="HU112" i="37"/>
  <c r="IA112" i="37"/>
  <c r="KN112" i="37"/>
  <c r="B112" i="37"/>
  <c r="O112" i="38"/>
  <c r="AB112" i="38"/>
  <c r="P112" i="38"/>
  <c r="AC112" i="38"/>
  <c r="BC112" i="38"/>
  <c r="DE112" i="2"/>
  <c r="C112" i="39"/>
  <c r="Q112" i="38"/>
  <c r="AD112" i="38"/>
  <c r="BD112" i="38"/>
  <c r="D112" i="39"/>
  <c r="R112" i="38"/>
  <c r="AE112" i="38"/>
  <c r="BE112" i="38"/>
  <c r="E112" i="39"/>
  <c r="S112" i="38"/>
  <c r="AF112" i="38"/>
  <c r="BF112" i="38"/>
  <c r="F112" i="39"/>
  <c r="T112" i="38"/>
  <c r="AG112" i="38"/>
  <c r="BG112" i="38"/>
  <c r="G112" i="39"/>
  <c r="U112" i="38"/>
  <c r="AH112" i="38"/>
  <c r="BH112" i="38"/>
  <c r="H112" i="39"/>
  <c r="V112" i="38"/>
  <c r="AI112" i="38"/>
  <c r="BI112" i="38"/>
  <c r="I112" i="39"/>
  <c r="W112" i="38"/>
  <c r="AJ112" i="38"/>
  <c r="BJ112" i="38"/>
  <c r="J112" i="39"/>
  <c r="X112" i="38"/>
  <c r="AK112" i="38"/>
  <c r="BK112" i="38"/>
  <c r="K112" i="39"/>
  <c r="Y112" i="38"/>
  <c r="AL112" i="38"/>
  <c r="BL112" i="38"/>
  <c r="L112" i="39"/>
  <c r="Z112" i="38"/>
  <c r="AM112" i="38"/>
  <c r="BM112" i="38"/>
  <c r="M112" i="39"/>
  <c r="AA112" i="38"/>
  <c r="AN112" i="38"/>
  <c r="BN112" i="38"/>
  <c r="N112" i="39"/>
  <c r="JB112" i="37"/>
  <c r="C112" i="37"/>
  <c r="BB112" i="38"/>
  <c r="B112" i="39"/>
  <c r="BO112" i="37"/>
  <c r="EC112" i="37"/>
  <c r="JC112" i="37"/>
  <c r="D112" i="37"/>
  <c r="BP112" i="37"/>
  <c r="ED112" i="37"/>
  <c r="JD112" i="37"/>
  <c r="E112" i="37"/>
  <c r="BQ112" i="37"/>
  <c r="EE112" i="37"/>
  <c r="JE112" i="37"/>
  <c r="F112" i="37"/>
  <c r="BR112" i="37"/>
  <c r="EF112" i="37"/>
  <c r="JF112" i="37"/>
  <c r="G112" i="37"/>
  <c r="BS112" i="37"/>
  <c r="EG112" i="37"/>
  <c r="JG112" i="37"/>
  <c r="H112" i="37"/>
  <c r="BU112" i="37"/>
  <c r="BT112" i="37"/>
  <c r="EH112" i="37"/>
  <c r="JH112" i="37"/>
  <c r="I112" i="37"/>
  <c r="GP112" i="37"/>
  <c r="GV112" i="37"/>
  <c r="JI112" i="37"/>
  <c r="J112" i="37"/>
  <c r="BV112" i="37"/>
  <c r="EJ112" i="37"/>
  <c r="GQ112" i="37"/>
  <c r="GW112" i="37"/>
  <c r="JJ112" i="37"/>
  <c r="K112" i="37"/>
  <c r="BW112" i="37"/>
  <c r="EK112" i="37"/>
  <c r="GR112" i="37"/>
  <c r="GX112" i="37"/>
  <c r="JK112" i="37"/>
  <c r="L112" i="37"/>
  <c r="BX112" i="37"/>
  <c r="EL112" i="37"/>
  <c r="GS112" i="37"/>
  <c r="GY112" i="37"/>
  <c r="JL112" i="37"/>
  <c r="M112" i="37"/>
  <c r="BY112" i="37"/>
  <c r="EM112" i="37"/>
  <c r="GT112" i="37"/>
  <c r="GZ112" i="37"/>
  <c r="JM112" i="37"/>
  <c r="N112" i="37"/>
  <c r="CA112" i="37"/>
  <c r="BZ112" i="37"/>
  <c r="EN112" i="37"/>
  <c r="GU112" i="37"/>
  <c r="HA112" i="37"/>
  <c r="JN112" i="37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BP113" i="2"/>
  <c r="O112" i="37"/>
  <c r="BQ112" i="2"/>
  <c r="DC112" i="2"/>
  <c r="DD112" i="2"/>
  <c r="P112" i="39"/>
  <c r="Q112" i="39"/>
  <c r="R112" i="39"/>
  <c r="S112" i="39"/>
  <c r="T112" i="39"/>
  <c r="U112" i="39"/>
  <c r="V112" i="39"/>
  <c r="W112" i="39"/>
  <c r="X112" i="39"/>
  <c r="Y112" i="39"/>
  <c r="Z112" i="39"/>
  <c r="AA112" i="39"/>
  <c r="JO112" i="37"/>
  <c r="P112" i="37"/>
  <c r="O112" i="39"/>
  <c r="CB112" i="37"/>
  <c r="EP112" i="37"/>
  <c r="JP112" i="37"/>
  <c r="Q112" i="37"/>
  <c r="CC112" i="37"/>
  <c r="EQ112" i="37"/>
  <c r="JQ112" i="37"/>
  <c r="R112" i="37"/>
  <c r="CD112" i="37"/>
  <c r="ER112" i="37"/>
  <c r="JR112" i="37"/>
  <c r="S112" i="37"/>
  <c r="CE112" i="37"/>
  <c r="ES112" i="37"/>
  <c r="JS112" i="37"/>
  <c r="T112" i="37"/>
  <c r="CF112" i="37"/>
  <c r="ET112" i="37"/>
  <c r="JT112" i="37"/>
  <c r="U112" i="37"/>
  <c r="CH112" i="37"/>
  <c r="CG112" i="37"/>
  <c r="EU112" i="37"/>
  <c r="JU112" i="37"/>
  <c r="V112" i="37"/>
  <c r="HC112" i="37"/>
  <c r="HI112" i="37"/>
  <c r="JV112" i="37"/>
  <c r="W112" i="37"/>
  <c r="CI112" i="37"/>
  <c r="EW112" i="37"/>
  <c r="HD112" i="37"/>
  <c r="HJ112" i="37"/>
  <c r="JW112" i="37"/>
  <c r="X112" i="37"/>
  <c r="CJ112" i="37"/>
  <c r="EX112" i="37"/>
  <c r="HE112" i="37"/>
  <c r="HK112" i="37"/>
  <c r="JX112" i="37"/>
  <c r="Y112" i="37"/>
  <c r="CK112" i="37"/>
  <c r="EY112" i="37"/>
  <c r="HF112" i="37"/>
  <c r="HL112" i="37"/>
  <c r="JY112" i="37"/>
  <c r="Z112" i="37"/>
  <c r="CL112" i="37"/>
  <c r="EZ112" i="37"/>
  <c r="HG112" i="37"/>
  <c r="HM112" i="37"/>
  <c r="JZ112" i="37"/>
  <c r="AA112" i="37"/>
  <c r="CN112" i="37"/>
  <c r="CM112" i="37"/>
  <c r="FA112" i="37"/>
  <c r="HH112" i="37"/>
  <c r="HN112" i="37"/>
  <c r="KA112" i="37"/>
  <c r="AO112" i="37"/>
  <c r="AP112" i="38"/>
  <c r="AP112" i="39"/>
  <c r="AQ112" i="38"/>
  <c r="AQ112" i="39"/>
  <c r="AR112" i="38"/>
  <c r="AR112" i="39"/>
  <c r="AS112" i="38"/>
  <c r="AS112" i="39"/>
  <c r="AT112" i="38"/>
  <c r="AT112" i="39"/>
  <c r="AU112" i="38"/>
  <c r="AU112" i="39"/>
  <c r="AV112" i="38"/>
  <c r="AV112" i="39"/>
  <c r="AW112" i="38"/>
  <c r="AW112" i="39"/>
  <c r="AX112" i="38"/>
  <c r="AX112" i="39"/>
  <c r="AY112" i="38"/>
  <c r="AY112" i="39"/>
  <c r="AZ112" i="38"/>
  <c r="AZ112" i="39"/>
  <c r="BA112" i="38"/>
  <c r="BA112" i="39"/>
  <c r="AP112" i="37"/>
  <c r="AO112" i="38"/>
  <c r="AO112" i="39"/>
  <c r="DB112" i="37"/>
  <c r="FP112" i="37"/>
  <c r="AQ112" i="37"/>
  <c r="DC112" i="37"/>
  <c r="FQ112" i="37"/>
  <c r="AR112" i="37"/>
  <c r="DD112" i="37"/>
  <c r="FR112" i="37"/>
  <c r="AS112" i="37"/>
  <c r="DE112" i="37"/>
  <c r="FS112" i="37"/>
  <c r="AT112" i="37"/>
  <c r="DF112" i="37"/>
  <c r="FT112" i="37"/>
  <c r="AU112" i="37"/>
  <c r="DH112" i="37"/>
  <c r="DG112" i="37"/>
  <c r="FU112" i="37"/>
  <c r="AV112" i="37"/>
  <c r="IC112" i="37"/>
  <c r="II112" i="37"/>
  <c r="AW112" i="37"/>
  <c r="DI112" i="37"/>
  <c r="FW112" i="37"/>
  <c r="ID112" i="37"/>
  <c r="IJ112" i="37"/>
  <c r="AX112" i="37"/>
  <c r="DJ112" i="37"/>
  <c r="FX112" i="37"/>
  <c r="IE112" i="37"/>
  <c r="IK112" i="37"/>
  <c r="AY112" i="37"/>
  <c r="DK112" i="37"/>
  <c r="FY112" i="37"/>
  <c r="IF112" i="37"/>
  <c r="IL112" i="37"/>
  <c r="AZ112" i="37"/>
  <c r="DL112" i="37"/>
  <c r="FZ112" i="37"/>
  <c r="IG112" i="37"/>
  <c r="IM112" i="37"/>
  <c r="BA112" i="37"/>
  <c r="DN112" i="37"/>
  <c r="DM112" i="37"/>
  <c r="GA112" i="37"/>
  <c r="IH112" i="37"/>
  <c r="IN112" i="37"/>
  <c r="BB112" i="37"/>
  <c r="BC112" i="39"/>
  <c r="BD112" i="39"/>
  <c r="BE112" i="39"/>
  <c r="BF112" i="39"/>
  <c r="BG112" i="39"/>
  <c r="BH112" i="39"/>
  <c r="BI112" i="39"/>
  <c r="BJ112" i="39"/>
  <c r="BK112" i="39"/>
  <c r="BL112" i="39"/>
  <c r="BM112" i="39"/>
  <c r="BN112" i="39"/>
  <c r="LB112" i="37"/>
  <c r="BC112" i="37"/>
  <c r="BB112" i="39"/>
  <c r="DO112" i="37"/>
  <c r="GC112" i="37"/>
  <c r="LC112" i="37"/>
  <c r="BD112" i="37"/>
  <c r="DP112" i="37"/>
  <c r="GD112" i="37"/>
  <c r="LD112" i="37"/>
  <c r="BE112" i="37"/>
  <c r="DQ112" i="37"/>
  <c r="GE112" i="37"/>
  <c r="LE112" i="37"/>
  <c r="BF112" i="37"/>
  <c r="DR112" i="37"/>
  <c r="GF112" i="37"/>
  <c r="LF112" i="37"/>
  <c r="BG112" i="37"/>
  <c r="DS112" i="37"/>
  <c r="GG112" i="37"/>
  <c r="LG112" i="37"/>
  <c r="BH112" i="37"/>
  <c r="DU112" i="37"/>
  <c r="DT112" i="37"/>
  <c r="GH112" i="37"/>
  <c r="LH112" i="37"/>
  <c r="BI112" i="37"/>
  <c r="IP112" i="37"/>
  <c r="IV112" i="37"/>
  <c r="LI112" i="37"/>
  <c r="BJ112" i="37"/>
  <c r="DV112" i="37"/>
  <c r="GJ112" i="37"/>
  <c r="IQ112" i="37"/>
  <c r="IW112" i="37"/>
  <c r="LJ112" i="37"/>
  <c r="BK112" i="37"/>
  <c r="DW112" i="37"/>
  <c r="GK112" i="37"/>
  <c r="IR112" i="37"/>
  <c r="IX112" i="37"/>
  <c r="LK112" i="37"/>
  <c r="BL112" i="37"/>
  <c r="DX112" i="37"/>
  <c r="GL112" i="37"/>
  <c r="IS112" i="37"/>
  <c r="IY112" i="37"/>
  <c r="LL112" i="37"/>
  <c r="BM112" i="37"/>
  <c r="DY112" i="37"/>
  <c r="GM112" i="37"/>
  <c r="IT112" i="37"/>
  <c r="IZ112" i="37"/>
  <c r="LM112" i="37"/>
  <c r="BN112" i="37"/>
  <c r="EA112" i="37"/>
  <c r="DZ112" i="37"/>
  <c r="GN112" i="37"/>
  <c r="IU112" i="37"/>
  <c r="JA112" i="37"/>
  <c r="LN112" i="37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AB113" i="37"/>
  <c r="C113" i="38"/>
  <c r="AC113" i="39"/>
  <c r="D113" i="38"/>
  <c r="AD113" i="39"/>
  <c r="E113" i="38"/>
  <c r="AE113" i="39"/>
  <c r="F113" i="38"/>
  <c r="AF113" i="39"/>
  <c r="G113" i="38"/>
  <c r="AG113" i="39"/>
  <c r="H113" i="38"/>
  <c r="AH113" i="39"/>
  <c r="I113" i="38"/>
  <c r="AI113" i="39"/>
  <c r="J113" i="38"/>
  <c r="AJ113" i="39"/>
  <c r="K113" i="38"/>
  <c r="AK113" i="39"/>
  <c r="L113" i="38"/>
  <c r="AL113" i="39"/>
  <c r="M113" i="38"/>
  <c r="AM113" i="39"/>
  <c r="N113" i="38"/>
  <c r="AN113" i="39"/>
  <c r="KB113" i="37"/>
  <c r="AC113" i="37"/>
  <c r="B113" i="38"/>
  <c r="AB113" i="39"/>
  <c r="CO113" i="37"/>
  <c r="FC113" i="37"/>
  <c r="KC113" i="37"/>
  <c r="AD113" i="37"/>
  <c r="CP113" i="37"/>
  <c r="FD113" i="37"/>
  <c r="KD113" i="37"/>
  <c r="AE113" i="37"/>
  <c r="CQ113" i="37"/>
  <c r="FE113" i="37"/>
  <c r="KE113" i="37"/>
  <c r="AF113" i="37"/>
  <c r="CR113" i="37"/>
  <c r="FF113" i="37"/>
  <c r="KF113" i="37"/>
  <c r="AG113" i="37"/>
  <c r="CS113" i="37"/>
  <c r="FG113" i="37"/>
  <c r="KG113" i="37"/>
  <c r="AH113" i="37"/>
  <c r="CU113" i="37"/>
  <c r="CT113" i="37"/>
  <c r="FH113" i="37"/>
  <c r="KH113" i="37"/>
  <c r="AI113" i="37"/>
  <c r="HP113" i="37"/>
  <c r="HV113" i="37"/>
  <c r="KI113" i="37"/>
  <c r="AJ113" i="37"/>
  <c r="CV113" i="37"/>
  <c r="FJ113" i="37"/>
  <c r="HQ113" i="37"/>
  <c r="HW113" i="37"/>
  <c r="KJ113" i="37"/>
  <c r="AK113" i="37"/>
  <c r="CW113" i="37"/>
  <c r="FK113" i="37"/>
  <c r="HR113" i="37"/>
  <c r="HX113" i="37"/>
  <c r="KK113" i="37"/>
  <c r="AL113" i="37"/>
  <c r="CX113" i="37"/>
  <c r="FL113" i="37"/>
  <c r="HS113" i="37"/>
  <c r="HY113" i="37"/>
  <c r="KL113" i="37"/>
  <c r="AM113" i="37"/>
  <c r="CY113" i="37"/>
  <c r="FM113" i="37"/>
  <c r="HT113" i="37"/>
  <c r="HZ113" i="37"/>
  <c r="KM113" i="37"/>
  <c r="AN113" i="37"/>
  <c r="DA113" i="37"/>
  <c r="CZ113" i="37"/>
  <c r="FN113" i="37"/>
  <c r="HU113" i="37"/>
  <c r="IA113" i="37"/>
  <c r="KN113" i="37"/>
  <c r="B113" i="37"/>
  <c r="O113" i="38"/>
  <c r="AB113" i="38"/>
  <c r="P113" i="38"/>
  <c r="AC113" i="38"/>
  <c r="BC113" i="38"/>
  <c r="DE113" i="2"/>
  <c r="C113" i="39"/>
  <c r="Q113" i="38"/>
  <c r="AD113" i="38"/>
  <c r="BD113" i="38"/>
  <c r="D113" i="39"/>
  <c r="R113" i="38"/>
  <c r="AE113" i="38"/>
  <c r="BE113" i="38"/>
  <c r="E113" i="39"/>
  <c r="S113" i="38"/>
  <c r="AF113" i="38"/>
  <c r="BF113" i="38"/>
  <c r="F113" i="39"/>
  <c r="T113" i="38"/>
  <c r="AG113" i="38"/>
  <c r="BG113" i="38"/>
  <c r="G113" i="39"/>
  <c r="U113" i="38"/>
  <c r="AH113" i="38"/>
  <c r="BH113" i="38"/>
  <c r="H113" i="39"/>
  <c r="V113" i="38"/>
  <c r="AI113" i="38"/>
  <c r="BI113" i="38"/>
  <c r="I113" i="39"/>
  <c r="W113" i="38"/>
  <c r="AJ113" i="38"/>
  <c r="BJ113" i="38"/>
  <c r="J113" i="39"/>
  <c r="X113" i="38"/>
  <c r="AK113" i="38"/>
  <c r="BK113" i="38"/>
  <c r="K113" i="39"/>
  <c r="Y113" i="38"/>
  <c r="AL113" i="38"/>
  <c r="BL113" i="38"/>
  <c r="L113" i="39"/>
  <c r="Z113" i="38"/>
  <c r="AM113" i="38"/>
  <c r="BM113" i="38"/>
  <c r="M113" i="39"/>
  <c r="AA113" i="38"/>
  <c r="AN113" i="38"/>
  <c r="BN113" i="38"/>
  <c r="N113" i="39"/>
  <c r="JB113" i="37"/>
  <c r="C113" i="37"/>
  <c r="BB113" i="38"/>
  <c r="B113" i="39"/>
  <c r="BO113" i="37"/>
  <c r="EC113" i="37"/>
  <c r="JC113" i="37"/>
  <c r="D113" i="37"/>
  <c r="BP113" i="37"/>
  <c r="ED113" i="37"/>
  <c r="JD113" i="37"/>
  <c r="E113" i="37"/>
  <c r="BQ113" i="37"/>
  <c r="EE113" i="37"/>
  <c r="JE113" i="37"/>
  <c r="F113" i="37"/>
  <c r="BR113" i="37"/>
  <c r="EF113" i="37"/>
  <c r="JF113" i="37"/>
  <c r="G113" i="37"/>
  <c r="BS113" i="37"/>
  <c r="EG113" i="37"/>
  <c r="JG113" i="37"/>
  <c r="H113" i="37"/>
  <c r="BU113" i="37"/>
  <c r="BT113" i="37"/>
  <c r="EH113" i="37"/>
  <c r="JH113" i="37"/>
  <c r="I113" i="37"/>
  <c r="GP113" i="37"/>
  <c r="GV113" i="37"/>
  <c r="JI113" i="37"/>
  <c r="J113" i="37"/>
  <c r="BV113" i="37"/>
  <c r="EJ113" i="37"/>
  <c r="GQ113" i="37"/>
  <c r="GW113" i="37"/>
  <c r="JJ113" i="37"/>
  <c r="K113" i="37"/>
  <c r="BW113" i="37"/>
  <c r="EK113" i="37"/>
  <c r="GR113" i="37"/>
  <c r="GX113" i="37"/>
  <c r="JK113" i="37"/>
  <c r="L113" i="37"/>
  <c r="BX113" i="37"/>
  <c r="EL113" i="37"/>
  <c r="GS113" i="37"/>
  <c r="GY113" i="37"/>
  <c r="JL113" i="37"/>
  <c r="M113" i="37"/>
  <c r="BY113" i="37"/>
  <c r="EM113" i="37"/>
  <c r="GT113" i="37"/>
  <c r="GZ113" i="37"/>
  <c r="JM113" i="37"/>
  <c r="N113" i="37"/>
  <c r="CA113" i="37"/>
  <c r="BZ113" i="37"/>
  <c r="EN113" i="37"/>
  <c r="GU113" i="37"/>
  <c r="HA113" i="37"/>
  <c r="JN113" i="37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BP114" i="2"/>
  <c r="O113" i="37"/>
  <c r="BQ113" i="2"/>
  <c r="DC113" i="2"/>
  <c r="DD113" i="2"/>
  <c r="P113" i="39"/>
  <c r="Q113" i="39"/>
  <c r="R113" i="39"/>
  <c r="S113" i="39"/>
  <c r="T113" i="39"/>
  <c r="U113" i="39"/>
  <c r="V113" i="39"/>
  <c r="W113" i="39"/>
  <c r="X113" i="39"/>
  <c r="Y113" i="39"/>
  <c r="Z113" i="39"/>
  <c r="AA113" i="39"/>
  <c r="JO113" i="37"/>
  <c r="P113" i="37"/>
  <c r="O113" i="39"/>
  <c r="CB113" i="37"/>
  <c r="EP113" i="37"/>
  <c r="JP113" i="37"/>
  <c r="Q113" i="37"/>
  <c r="CC113" i="37"/>
  <c r="EQ113" i="37"/>
  <c r="JQ113" i="37"/>
  <c r="R113" i="37"/>
  <c r="CD113" i="37"/>
  <c r="ER113" i="37"/>
  <c r="JR113" i="37"/>
  <c r="S113" i="37"/>
  <c r="CE113" i="37"/>
  <c r="ES113" i="37"/>
  <c r="JS113" i="37"/>
  <c r="T113" i="37"/>
  <c r="CF113" i="37"/>
  <c r="ET113" i="37"/>
  <c r="JT113" i="37"/>
  <c r="U113" i="37"/>
  <c r="CH113" i="37"/>
  <c r="CG113" i="37"/>
  <c r="EU113" i="37"/>
  <c r="JU113" i="37"/>
  <c r="V113" i="37"/>
  <c r="HC113" i="37"/>
  <c r="HI113" i="37"/>
  <c r="JV113" i="37"/>
  <c r="W113" i="37"/>
  <c r="CI113" i="37"/>
  <c r="EW113" i="37"/>
  <c r="HD113" i="37"/>
  <c r="HJ113" i="37"/>
  <c r="JW113" i="37"/>
  <c r="X113" i="37"/>
  <c r="CJ113" i="37"/>
  <c r="EX113" i="37"/>
  <c r="HE113" i="37"/>
  <c r="HK113" i="37"/>
  <c r="JX113" i="37"/>
  <c r="Y113" i="37"/>
  <c r="CK113" i="37"/>
  <c r="EY113" i="37"/>
  <c r="HF113" i="37"/>
  <c r="HL113" i="37"/>
  <c r="JY113" i="37"/>
  <c r="Z113" i="37"/>
  <c r="CL113" i="37"/>
  <c r="EZ113" i="37"/>
  <c r="HG113" i="37"/>
  <c r="HM113" i="37"/>
  <c r="JZ113" i="37"/>
  <c r="AA113" i="37"/>
  <c r="CN113" i="37"/>
  <c r="CM113" i="37"/>
  <c r="FA113" i="37"/>
  <c r="HH113" i="37"/>
  <c r="HN113" i="37"/>
  <c r="KA113" i="37"/>
  <c r="AO113" i="37"/>
  <c r="AP113" i="38"/>
  <c r="AP113" i="39"/>
  <c r="AQ113" i="38"/>
  <c r="AQ113" i="39"/>
  <c r="AR113" i="38"/>
  <c r="AR113" i="39"/>
  <c r="AS113" i="38"/>
  <c r="AS113" i="39"/>
  <c r="AT113" i="38"/>
  <c r="AT113" i="39"/>
  <c r="AU113" i="38"/>
  <c r="AU113" i="39"/>
  <c r="AV113" i="38"/>
  <c r="AV113" i="39"/>
  <c r="AW113" i="38"/>
  <c r="AW113" i="39"/>
  <c r="AX113" i="38"/>
  <c r="AX113" i="39"/>
  <c r="AY113" i="38"/>
  <c r="AY113" i="39"/>
  <c r="AZ113" i="38"/>
  <c r="AZ113" i="39"/>
  <c r="BA113" i="38"/>
  <c r="BA113" i="39"/>
  <c r="AP113" i="37"/>
  <c r="AO113" i="38"/>
  <c r="AO113" i="39"/>
  <c r="DB113" i="37"/>
  <c r="FP113" i="37"/>
  <c r="AQ113" i="37"/>
  <c r="DC113" i="37"/>
  <c r="FQ113" i="37"/>
  <c r="AR113" i="37"/>
  <c r="DD113" i="37"/>
  <c r="FR113" i="37"/>
  <c r="AS113" i="37"/>
  <c r="DE113" i="37"/>
  <c r="FS113" i="37"/>
  <c r="AT113" i="37"/>
  <c r="DF113" i="37"/>
  <c r="FT113" i="37"/>
  <c r="AU113" i="37"/>
  <c r="DH113" i="37"/>
  <c r="DG113" i="37"/>
  <c r="FU113" i="37"/>
  <c r="AV113" i="37"/>
  <c r="IC113" i="37"/>
  <c r="II113" i="37"/>
  <c r="AW113" i="37"/>
  <c r="DI113" i="37"/>
  <c r="FW113" i="37"/>
  <c r="ID113" i="37"/>
  <c r="IJ113" i="37"/>
  <c r="AX113" i="37"/>
  <c r="DJ113" i="37"/>
  <c r="FX113" i="37"/>
  <c r="IE113" i="37"/>
  <c r="IK113" i="37"/>
  <c r="AY113" i="37"/>
  <c r="DK113" i="37"/>
  <c r="FY113" i="37"/>
  <c r="IF113" i="37"/>
  <c r="IL113" i="37"/>
  <c r="AZ113" i="37"/>
  <c r="DL113" i="37"/>
  <c r="FZ113" i="37"/>
  <c r="IG113" i="37"/>
  <c r="IM113" i="37"/>
  <c r="BA113" i="37"/>
  <c r="DN113" i="37"/>
  <c r="DM113" i="37"/>
  <c r="GA113" i="37"/>
  <c r="IH113" i="37"/>
  <c r="IN113" i="37"/>
  <c r="BB113" i="37"/>
  <c r="BC113" i="39"/>
  <c r="BD113" i="39"/>
  <c r="BE113" i="39"/>
  <c r="BF113" i="39"/>
  <c r="BG113" i="39"/>
  <c r="BH113" i="39"/>
  <c r="BI113" i="39"/>
  <c r="BJ113" i="39"/>
  <c r="BK113" i="39"/>
  <c r="BL113" i="39"/>
  <c r="BM113" i="39"/>
  <c r="BN113" i="39"/>
  <c r="LB113" i="37"/>
  <c r="BC113" i="37"/>
  <c r="BB113" i="39"/>
  <c r="DO113" i="37"/>
  <c r="GC113" i="37"/>
  <c r="LC113" i="37"/>
  <c r="BD113" i="37"/>
  <c r="DP113" i="37"/>
  <c r="GD113" i="37"/>
  <c r="LD113" i="37"/>
  <c r="BE113" i="37"/>
  <c r="DQ113" i="37"/>
  <c r="GE113" i="37"/>
  <c r="LE113" i="37"/>
  <c r="BF113" i="37"/>
  <c r="DR113" i="37"/>
  <c r="GF113" i="37"/>
  <c r="LF113" i="37"/>
  <c r="BG113" i="37"/>
  <c r="DS113" i="37"/>
  <c r="GG113" i="37"/>
  <c r="LG113" i="37"/>
  <c r="BH113" i="37"/>
  <c r="DU113" i="37"/>
  <c r="DT113" i="37"/>
  <c r="GH113" i="37"/>
  <c r="LH113" i="37"/>
  <c r="BI113" i="37"/>
  <c r="IP113" i="37"/>
  <c r="IV113" i="37"/>
  <c r="LI113" i="37"/>
  <c r="BJ113" i="37"/>
  <c r="DV113" i="37"/>
  <c r="GJ113" i="37"/>
  <c r="IQ113" i="37"/>
  <c r="IW113" i="37"/>
  <c r="LJ113" i="37"/>
  <c r="BK113" i="37"/>
  <c r="DW113" i="37"/>
  <c r="GK113" i="37"/>
  <c r="IR113" i="37"/>
  <c r="IX113" i="37"/>
  <c r="LK113" i="37"/>
  <c r="BL113" i="37"/>
  <c r="DX113" i="37"/>
  <c r="GL113" i="37"/>
  <c r="IS113" i="37"/>
  <c r="IY113" i="37"/>
  <c r="LL113" i="37"/>
  <c r="BM113" i="37"/>
  <c r="DY113" i="37"/>
  <c r="GM113" i="37"/>
  <c r="IT113" i="37"/>
  <c r="IZ113" i="37"/>
  <c r="LM113" i="37"/>
  <c r="BN113" i="37"/>
  <c r="EA113" i="37"/>
  <c r="DZ113" i="37"/>
  <c r="GN113" i="37"/>
  <c r="IU113" i="37"/>
  <c r="JA113" i="37"/>
  <c r="LN113" i="37"/>
  <c r="AB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AB114" i="37"/>
  <c r="C114" i="38"/>
  <c r="AC114" i="39"/>
  <c r="D114" i="38"/>
  <c r="AD114" i="39"/>
  <c r="E114" i="38"/>
  <c r="AE114" i="39"/>
  <c r="F114" i="38"/>
  <c r="AF114" i="39"/>
  <c r="G114" i="38"/>
  <c r="AG114" i="39"/>
  <c r="H114" i="38"/>
  <c r="AH114" i="39"/>
  <c r="I114" i="38"/>
  <c r="AI114" i="39"/>
  <c r="J114" i="38"/>
  <c r="AJ114" i="39"/>
  <c r="K114" i="38"/>
  <c r="AK114" i="39"/>
  <c r="L114" i="38"/>
  <c r="AL114" i="39"/>
  <c r="M114" i="38"/>
  <c r="AM114" i="39"/>
  <c r="N114" i="38"/>
  <c r="AN114" i="39"/>
  <c r="KB114" i="37"/>
  <c r="AC114" i="37"/>
  <c r="B114" i="38"/>
  <c r="AB114" i="39"/>
  <c r="CO114" i="37"/>
  <c r="FC114" i="37"/>
  <c r="KC114" i="37"/>
  <c r="AD114" i="37"/>
  <c r="CP114" i="37"/>
  <c r="FD114" i="37"/>
  <c r="KD114" i="37"/>
  <c r="AE114" i="37"/>
  <c r="CQ114" i="37"/>
  <c r="FE114" i="37"/>
  <c r="KE114" i="37"/>
  <c r="AF114" i="37"/>
  <c r="CR114" i="37"/>
  <c r="FF114" i="37"/>
  <c r="KF114" i="37"/>
  <c r="AG114" i="37"/>
  <c r="CS114" i="37"/>
  <c r="FG114" i="37"/>
  <c r="KG114" i="37"/>
  <c r="AH114" i="37"/>
  <c r="CU114" i="37"/>
  <c r="CT114" i="37"/>
  <c r="FH114" i="37"/>
  <c r="KH114" i="37"/>
  <c r="AI114" i="37"/>
  <c r="HP114" i="37"/>
  <c r="HV114" i="37"/>
  <c r="KI114" i="37"/>
  <c r="AJ114" i="37"/>
  <c r="CV114" i="37"/>
  <c r="FJ114" i="37"/>
  <c r="HQ114" i="37"/>
  <c r="HW114" i="37"/>
  <c r="KJ114" i="37"/>
  <c r="AK114" i="37"/>
  <c r="CW114" i="37"/>
  <c r="FK114" i="37"/>
  <c r="HR114" i="37"/>
  <c r="HX114" i="37"/>
  <c r="KK114" i="37"/>
  <c r="AL114" i="37"/>
  <c r="CX114" i="37"/>
  <c r="FL114" i="37"/>
  <c r="HS114" i="37"/>
  <c r="HY114" i="37"/>
  <c r="KL114" i="37"/>
  <c r="AM114" i="37"/>
  <c r="CY114" i="37"/>
  <c r="FM114" i="37"/>
  <c r="HT114" i="37"/>
  <c r="HZ114" i="37"/>
  <c r="KM114" i="37"/>
  <c r="AN114" i="37"/>
  <c r="DA114" i="37"/>
  <c r="CZ114" i="37"/>
  <c r="FN114" i="37"/>
  <c r="HU114" i="37"/>
  <c r="IA114" i="37"/>
  <c r="KN114" i="37"/>
  <c r="B114" i="37"/>
  <c r="O114" i="38"/>
  <c r="AB114" i="38"/>
  <c r="P114" i="38"/>
  <c r="AC114" i="38"/>
  <c r="BC114" i="38"/>
  <c r="DE114" i="2"/>
  <c r="C114" i="39"/>
  <c r="Q114" i="38"/>
  <c r="AD114" i="38"/>
  <c r="BD114" i="38"/>
  <c r="D114" i="39"/>
  <c r="R114" i="38"/>
  <c r="AE114" i="38"/>
  <c r="BE114" i="38"/>
  <c r="E114" i="39"/>
  <c r="S114" i="38"/>
  <c r="AF114" i="38"/>
  <c r="BF114" i="38"/>
  <c r="F114" i="39"/>
  <c r="T114" i="38"/>
  <c r="AG114" i="38"/>
  <c r="BG114" i="38"/>
  <c r="G114" i="39"/>
  <c r="U114" i="38"/>
  <c r="AH114" i="38"/>
  <c r="BH114" i="38"/>
  <c r="H114" i="39"/>
  <c r="V114" i="38"/>
  <c r="AI114" i="38"/>
  <c r="BI114" i="38"/>
  <c r="I114" i="39"/>
  <c r="W114" i="38"/>
  <c r="AJ114" i="38"/>
  <c r="BJ114" i="38"/>
  <c r="J114" i="39"/>
  <c r="X114" i="38"/>
  <c r="AK114" i="38"/>
  <c r="BK114" i="38"/>
  <c r="K114" i="39"/>
  <c r="Y114" i="38"/>
  <c r="AL114" i="38"/>
  <c r="BL114" i="38"/>
  <c r="L114" i="39"/>
  <c r="Z114" i="38"/>
  <c r="AM114" i="38"/>
  <c r="BM114" i="38"/>
  <c r="M114" i="39"/>
  <c r="AA114" i="38"/>
  <c r="AN114" i="38"/>
  <c r="BN114" i="38"/>
  <c r="N114" i="39"/>
  <c r="JB114" i="37"/>
  <c r="C114" i="37"/>
  <c r="BB114" i="38"/>
  <c r="B114" i="39"/>
  <c r="BO114" i="37"/>
  <c r="EC114" i="37"/>
  <c r="JC114" i="37"/>
  <c r="D114" i="37"/>
  <c r="BP114" i="37"/>
  <c r="ED114" i="37"/>
  <c r="JD114" i="37"/>
  <c r="E114" i="37"/>
  <c r="BQ114" i="37"/>
  <c r="EE114" i="37"/>
  <c r="JE114" i="37"/>
  <c r="F114" i="37"/>
  <c r="BR114" i="37"/>
  <c r="EF114" i="37"/>
  <c r="JF114" i="37"/>
  <c r="G114" i="37"/>
  <c r="BS114" i="37"/>
  <c r="EG114" i="37"/>
  <c r="JG114" i="37"/>
  <c r="H114" i="37"/>
  <c r="BU114" i="37"/>
  <c r="BT114" i="37"/>
  <c r="EH114" i="37"/>
  <c r="JH114" i="37"/>
  <c r="I114" i="37"/>
  <c r="GP114" i="37"/>
  <c r="GV114" i="37"/>
  <c r="JI114" i="37"/>
  <c r="J114" i="37"/>
  <c r="BV114" i="37"/>
  <c r="EJ114" i="37"/>
  <c r="GQ114" i="37"/>
  <c r="GW114" i="37"/>
  <c r="JJ114" i="37"/>
  <c r="K114" i="37"/>
  <c r="BW114" i="37"/>
  <c r="EK114" i="37"/>
  <c r="GR114" i="37"/>
  <c r="GX114" i="37"/>
  <c r="JK114" i="37"/>
  <c r="L114" i="37"/>
  <c r="BX114" i="37"/>
  <c r="EL114" i="37"/>
  <c r="GS114" i="37"/>
  <c r="GY114" i="37"/>
  <c r="JL114" i="37"/>
  <c r="M114" i="37"/>
  <c r="BY114" i="37"/>
  <c r="EM114" i="37"/>
  <c r="GT114" i="37"/>
  <c r="GZ114" i="37"/>
  <c r="JM114" i="37"/>
  <c r="N114" i="37"/>
  <c r="CA114" i="37"/>
  <c r="BZ114" i="37"/>
  <c r="EN114" i="37"/>
  <c r="GU114" i="37"/>
  <c r="HA114" i="37"/>
  <c r="JN114" i="37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BP115" i="2"/>
  <c r="O114" i="37"/>
  <c r="BQ114" i="2"/>
  <c r="DC114" i="2"/>
  <c r="DD114" i="2"/>
  <c r="P114" i="39"/>
  <c r="Q114" i="39"/>
  <c r="R114" i="39"/>
  <c r="S114" i="39"/>
  <c r="T114" i="39"/>
  <c r="U114" i="39"/>
  <c r="V114" i="39"/>
  <c r="W114" i="39"/>
  <c r="X114" i="39"/>
  <c r="Y114" i="39"/>
  <c r="Z114" i="39"/>
  <c r="AA114" i="39"/>
  <c r="JO114" i="37"/>
  <c r="P114" i="37"/>
  <c r="O114" i="39"/>
  <c r="CB114" i="37"/>
  <c r="EP114" i="37"/>
  <c r="JP114" i="37"/>
  <c r="Q114" i="37"/>
  <c r="CC114" i="37"/>
  <c r="EQ114" i="37"/>
  <c r="JQ114" i="37"/>
  <c r="R114" i="37"/>
  <c r="CD114" i="37"/>
  <c r="ER114" i="37"/>
  <c r="JR114" i="37"/>
  <c r="S114" i="37"/>
  <c r="CE114" i="37"/>
  <c r="ES114" i="37"/>
  <c r="JS114" i="37"/>
  <c r="T114" i="37"/>
  <c r="CF114" i="37"/>
  <c r="ET114" i="37"/>
  <c r="JT114" i="37"/>
  <c r="U114" i="37"/>
  <c r="CH114" i="37"/>
  <c r="CG114" i="37"/>
  <c r="EU114" i="37"/>
  <c r="JU114" i="37"/>
  <c r="V114" i="37"/>
  <c r="HC114" i="37"/>
  <c r="HI114" i="37"/>
  <c r="JV114" i="37"/>
  <c r="W114" i="37"/>
  <c r="CI114" i="37"/>
  <c r="EW114" i="37"/>
  <c r="HD114" i="37"/>
  <c r="HJ114" i="37"/>
  <c r="JW114" i="37"/>
  <c r="X114" i="37"/>
  <c r="CJ114" i="37"/>
  <c r="EX114" i="37"/>
  <c r="HE114" i="37"/>
  <c r="HK114" i="37"/>
  <c r="JX114" i="37"/>
  <c r="Y114" i="37"/>
  <c r="CK114" i="37"/>
  <c r="EY114" i="37"/>
  <c r="HF114" i="37"/>
  <c r="HL114" i="37"/>
  <c r="JY114" i="37"/>
  <c r="Z114" i="37"/>
  <c r="CL114" i="37"/>
  <c r="EZ114" i="37"/>
  <c r="HG114" i="37"/>
  <c r="HM114" i="37"/>
  <c r="JZ114" i="37"/>
  <c r="AA114" i="37"/>
  <c r="CN114" i="37"/>
  <c r="CM114" i="37"/>
  <c r="FA114" i="37"/>
  <c r="HH114" i="37"/>
  <c r="HN114" i="37"/>
  <c r="KA114" i="37"/>
  <c r="AO114" i="37"/>
  <c r="AP114" i="38"/>
  <c r="AP114" i="39"/>
  <c r="AQ114" i="38"/>
  <c r="AQ114" i="39"/>
  <c r="AR114" i="38"/>
  <c r="AR114" i="39"/>
  <c r="AS114" i="38"/>
  <c r="AS114" i="39"/>
  <c r="AT114" i="38"/>
  <c r="AT114" i="39"/>
  <c r="AU114" i="38"/>
  <c r="AU114" i="39"/>
  <c r="AV114" i="38"/>
  <c r="AV114" i="39"/>
  <c r="AW114" i="38"/>
  <c r="AW114" i="39"/>
  <c r="AX114" i="38"/>
  <c r="AX114" i="39"/>
  <c r="AY114" i="38"/>
  <c r="AY114" i="39"/>
  <c r="AZ114" i="38"/>
  <c r="AZ114" i="39"/>
  <c r="BA114" i="38"/>
  <c r="BA114" i="39"/>
  <c r="AP114" i="37"/>
  <c r="AO114" i="38"/>
  <c r="AO114" i="39"/>
  <c r="DB114" i="37"/>
  <c r="FP114" i="37"/>
  <c r="AQ114" i="37"/>
  <c r="DC114" i="37"/>
  <c r="FQ114" i="37"/>
  <c r="AR114" i="37"/>
  <c r="DD114" i="37"/>
  <c r="FR114" i="37"/>
  <c r="AS114" i="37"/>
  <c r="DE114" i="37"/>
  <c r="FS114" i="37"/>
  <c r="AT114" i="37"/>
  <c r="DF114" i="37"/>
  <c r="FT114" i="37"/>
  <c r="AU114" i="37"/>
  <c r="DH114" i="37"/>
  <c r="DG114" i="37"/>
  <c r="FU114" i="37"/>
  <c r="AV114" i="37"/>
  <c r="IC114" i="37"/>
  <c r="II114" i="37"/>
  <c r="AW114" i="37"/>
  <c r="DI114" i="37"/>
  <c r="FW114" i="37"/>
  <c r="ID114" i="37"/>
  <c r="IJ114" i="37"/>
  <c r="AX114" i="37"/>
  <c r="DJ114" i="37"/>
  <c r="FX114" i="37"/>
  <c r="IE114" i="37"/>
  <c r="IK114" i="37"/>
  <c r="AY114" i="37"/>
  <c r="DK114" i="37"/>
  <c r="FY114" i="37"/>
  <c r="IF114" i="37"/>
  <c r="IL114" i="37"/>
  <c r="AZ114" i="37"/>
  <c r="DL114" i="37"/>
  <c r="FZ114" i="37"/>
  <c r="IG114" i="37"/>
  <c r="IM114" i="37"/>
  <c r="BA114" i="37"/>
  <c r="DN114" i="37"/>
  <c r="DM114" i="37"/>
  <c r="GA114" i="37"/>
  <c r="IH114" i="37"/>
  <c r="IN114" i="37"/>
  <c r="BB114" i="37"/>
  <c r="BC114" i="39"/>
  <c r="BD114" i="39"/>
  <c r="BE114" i="39"/>
  <c r="BF114" i="39"/>
  <c r="BG114" i="39"/>
  <c r="BH114" i="39"/>
  <c r="BI114" i="39"/>
  <c r="BJ114" i="39"/>
  <c r="BK114" i="39"/>
  <c r="BL114" i="39"/>
  <c r="BM114" i="39"/>
  <c r="BN114" i="39"/>
  <c r="LB114" i="37"/>
  <c r="BC114" i="37"/>
  <c r="BB114" i="39"/>
  <c r="DO114" i="37"/>
  <c r="GC114" i="37"/>
  <c r="LC114" i="37"/>
  <c r="BD114" i="37"/>
  <c r="DP114" i="37"/>
  <c r="GD114" i="37"/>
  <c r="LD114" i="37"/>
  <c r="BE114" i="37"/>
  <c r="DQ114" i="37"/>
  <c r="GE114" i="37"/>
  <c r="LE114" i="37"/>
  <c r="BF114" i="37"/>
  <c r="DR114" i="37"/>
  <c r="GF114" i="37"/>
  <c r="LF114" i="37"/>
  <c r="BG114" i="37"/>
  <c r="DS114" i="37"/>
  <c r="GG114" i="37"/>
  <c r="LG114" i="37"/>
  <c r="BH114" i="37"/>
  <c r="DU114" i="37"/>
  <c r="DT114" i="37"/>
  <c r="GH114" i="37"/>
  <c r="LH114" i="37"/>
  <c r="BI114" i="37"/>
  <c r="IP114" i="37"/>
  <c r="IV114" i="37"/>
  <c r="LI114" i="37"/>
  <c r="BJ114" i="37"/>
  <c r="DV114" i="37"/>
  <c r="GJ114" i="37"/>
  <c r="IQ114" i="37"/>
  <c r="IW114" i="37"/>
  <c r="LJ114" i="37"/>
  <c r="BK114" i="37"/>
  <c r="DW114" i="37"/>
  <c r="GK114" i="37"/>
  <c r="IR114" i="37"/>
  <c r="IX114" i="37"/>
  <c r="LK114" i="37"/>
  <c r="BL114" i="37"/>
  <c r="DX114" i="37"/>
  <c r="GL114" i="37"/>
  <c r="IS114" i="37"/>
  <c r="IY114" i="37"/>
  <c r="LL114" i="37"/>
  <c r="BM114" i="37"/>
  <c r="DY114" i="37"/>
  <c r="GM114" i="37"/>
  <c r="IT114" i="37"/>
  <c r="IZ114" i="37"/>
  <c r="LM114" i="37"/>
  <c r="BN114" i="37"/>
  <c r="EA114" i="37"/>
  <c r="DZ114" i="37"/>
  <c r="GN114" i="37"/>
  <c r="IU114" i="37"/>
  <c r="JA114" i="37"/>
  <c r="LN114" i="37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AB115" i="37"/>
  <c r="C115" i="38"/>
  <c r="AC115" i="39"/>
  <c r="D115" i="38"/>
  <c r="AD115" i="39"/>
  <c r="E115" i="38"/>
  <c r="AE115" i="39"/>
  <c r="F115" i="38"/>
  <c r="AF115" i="39"/>
  <c r="G115" i="38"/>
  <c r="AG115" i="39"/>
  <c r="H115" i="38"/>
  <c r="AH115" i="39"/>
  <c r="I115" i="38"/>
  <c r="AI115" i="39"/>
  <c r="J115" i="38"/>
  <c r="AJ115" i="39"/>
  <c r="K115" i="38"/>
  <c r="AK115" i="39"/>
  <c r="L115" i="38"/>
  <c r="AL115" i="39"/>
  <c r="M115" i="38"/>
  <c r="AM115" i="39"/>
  <c r="N115" i="38"/>
  <c r="AN115" i="39"/>
  <c r="KB115" i="37"/>
  <c r="AC115" i="37"/>
  <c r="B115" i="38"/>
  <c r="AB115" i="39"/>
  <c r="CO115" i="37"/>
  <c r="FC115" i="37"/>
  <c r="KC115" i="37"/>
  <c r="AD115" i="37"/>
  <c r="CP115" i="37"/>
  <c r="FD115" i="37"/>
  <c r="KD115" i="37"/>
  <c r="AE115" i="37"/>
  <c r="CQ115" i="37"/>
  <c r="FE115" i="37"/>
  <c r="KE115" i="37"/>
  <c r="AF115" i="37"/>
  <c r="CR115" i="37"/>
  <c r="FF115" i="37"/>
  <c r="KF115" i="37"/>
  <c r="AG115" i="37"/>
  <c r="CS115" i="37"/>
  <c r="FG115" i="37"/>
  <c r="KG115" i="37"/>
  <c r="AH115" i="37"/>
  <c r="CU115" i="37"/>
  <c r="CT115" i="37"/>
  <c r="FH115" i="37"/>
  <c r="KH115" i="37"/>
  <c r="AI115" i="37"/>
  <c r="HP115" i="37"/>
  <c r="HV115" i="37"/>
  <c r="KI115" i="37"/>
  <c r="AJ115" i="37"/>
  <c r="CV115" i="37"/>
  <c r="FJ115" i="37"/>
  <c r="HQ115" i="37"/>
  <c r="HW115" i="37"/>
  <c r="KJ115" i="37"/>
  <c r="AK115" i="37"/>
  <c r="CW115" i="37"/>
  <c r="FK115" i="37"/>
  <c r="HR115" i="37"/>
  <c r="HX115" i="37"/>
  <c r="KK115" i="37"/>
  <c r="AL115" i="37"/>
  <c r="CX115" i="37"/>
  <c r="FL115" i="37"/>
  <c r="HS115" i="37"/>
  <c r="HY115" i="37"/>
  <c r="KL115" i="37"/>
  <c r="AM115" i="37"/>
  <c r="CY115" i="37"/>
  <c r="FM115" i="37"/>
  <c r="HT115" i="37"/>
  <c r="HZ115" i="37"/>
  <c r="KM115" i="37"/>
  <c r="AN115" i="37"/>
  <c r="DA115" i="37"/>
  <c r="CZ115" i="37"/>
  <c r="FN115" i="37"/>
  <c r="HU115" i="37"/>
  <c r="IA115" i="37"/>
  <c r="KN115" i="37"/>
  <c r="B115" i="37"/>
  <c r="O115" i="38"/>
  <c r="AB115" i="38"/>
  <c r="P115" i="38"/>
  <c r="AC115" i="38"/>
  <c r="BC115" i="38"/>
  <c r="DE115" i="2"/>
  <c r="C115" i="39"/>
  <c r="Q115" i="38"/>
  <c r="AD115" i="38"/>
  <c r="BD115" i="38"/>
  <c r="D115" i="39"/>
  <c r="R115" i="38"/>
  <c r="AE115" i="38"/>
  <c r="BE115" i="38"/>
  <c r="E115" i="39"/>
  <c r="S115" i="38"/>
  <c r="AF115" i="38"/>
  <c r="BF115" i="38"/>
  <c r="F115" i="39"/>
  <c r="T115" i="38"/>
  <c r="AG115" i="38"/>
  <c r="BG115" i="38"/>
  <c r="G115" i="39"/>
  <c r="U115" i="38"/>
  <c r="AH115" i="38"/>
  <c r="BH115" i="38"/>
  <c r="H115" i="39"/>
  <c r="V115" i="38"/>
  <c r="AI115" i="38"/>
  <c r="BI115" i="38"/>
  <c r="I115" i="39"/>
  <c r="W115" i="38"/>
  <c r="AJ115" i="38"/>
  <c r="BJ115" i="38"/>
  <c r="J115" i="39"/>
  <c r="X115" i="38"/>
  <c r="AK115" i="38"/>
  <c r="BK115" i="38"/>
  <c r="K115" i="39"/>
  <c r="Y115" i="38"/>
  <c r="AL115" i="38"/>
  <c r="BL115" i="38"/>
  <c r="L115" i="39"/>
  <c r="Z115" i="38"/>
  <c r="AM115" i="38"/>
  <c r="BM115" i="38"/>
  <c r="M115" i="39"/>
  <c r="AA115" i="38"/>
  <c r="AN115" i="38"/>
  <c r="BN115" i="38"/>
  <c r="N115" i="39"/>
  <c r="JB115" i="37"/>
  <c r="C115" i="37"/>
  <c r="BB115" i="38"/>
  <c r="B115" i="39"/>
  <c r="BO115" i="37"/>
  <c r="EC115" i="37"/>
  <c r="JC115" i="37"/>
  <c r="D115" i="37"/>
  <c r="BP115" i="37"/>
  <c r="ED115" i="37"/>
  <c r="JD115" i="37"/>
  <c r="E115" i="37"/>
  <c r="BQ115" i="37"/>
  <c r="EE115" i="37"/>
  <c r="JE115" i="37"/>
  <c r="F115" i="37"/>
  <c r="BR115" i="37"/>
  <c r="EF115" i="37"/>
  <c r="JF115" i="37"/>
  <c r="G115" i="37"/>
  <c r="BS115" i="37"/>
  <c r="EG115" i="37"/>
  <c r="JG115" i="37"/>
  <c r="H115" i="37"/>
  <c r="BU115" i="37"/>
  <c r="BT115" i="37"/>
  <c r="EH115" i="37"/>
  <c r="JH115" i="37"/>
  <c r="I115" i="37"/>
  <c r="GP115" i="37"/>
  <c r="GV115" i="37"/>
  <c r="JI115" i="37"/>
  <c r="J115" i="37"/>
  <c r="BV115" i="37"/>
  <c r="EJ115" i="37"/>
  <c r="GQ115" i="37"/>
  <c r="GW115" i="37"/>
  <c r="JJ115" i="37"/>
  <c r="K115" i="37"/>
  <c r="BW115" i="37"/>
  <c r="EK115" i="37"/>
  <c r="GR115" i="37"/>
  <c r="GX115" i="37"/>
  <c r="JK115" i="37"/>
  <c r="L115" i="37"/>
  <c r="BX115" i="37"/>
  <c r="EL115" i="37"/>
  <c r="GS115" i="37"/>
  <c r="GY115" i="37"/>
  <c r="JL115" i="37"/>
  <c r="M115" i="37"/>
  <c r="BY115" i="37"/>
  <c r="EM115" i="37"/>
  <c r="GT115" i="37"/>
  <c r="GZ115" i="37"/>
  <c r="JM115" i="37"/>
  <c r="N115" i="37"/>
  <c r="CA115" i="37"/>
  <c r="BZ115" i="37"/>
  <c r="EN115" i="37"/>
  <c r="GU115" i="37"/>
  <c r="HA115" i="37"/>
  <c r="JN115" i="37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BP116" i="2"/>
  <c r="O115" i="37"/>
  <c r="BQ115" i="2"/>
  <c r="DC115" i="2"/>
  <c r="DD115" i="2"/>
  <c r="P115" i="39"/>
  <c r="Q115" i="39"/>
  <c r="R115" i="39"/>
  <c r="S115" i="39"/>
  <c r="T115" i="39"/>
  <c r="U115" i="39"/>
  <c r="V115" i="39"/>
  <c r="W115" i="39"/>
  <c r="X115" i="39"/>
  <c r="Y115" i="39"/>
  <c r="Z115" i="39"/>
  <c r="AA115" i="39"/>
  <c r="JO115" i="37"/>
  <c r="P115" i="37"/>
  <c r="O115" i="39"/>
  <c r="CB115" i="37"/>
  <c r="EP115" i="37"/>
  <c r="JP115" i="37"/>
  <c r="Q115" i="37"/>
  <c r="CC115" i="37"/>
  <c r="EQ115" i="37"/>
  <c r="JQ115" i="37"/>
  <c r="R115" i="37"/>
  <c r="CD115" i="37"/>
  <c r="ER115" i="37"/>
  <c r="JR115" i="37"/>
  <c r="S115" i="37"/>
  <c r="CE115" i="37"/>
  <c r="ES115" i="37"/>
  <c r="JS115" i="37"/>
  <c r="T115" i="37"/>
  <c r="CF115" i="37"/>
  <c r="ET115" i="37"/>
  <c r="JT115" i="37"/>
  <c r="U115" i="37"/>
  <c r="CH115" i="37"/>
  <c r="CG115" i="37"/>
  <c r="EU115" i="37"/>
  <c r="JU115" i="37"/>
  <c r="V115" i="37"/>
  <c r="HC115" i="37"/>
  <c r="HI115" i="37"/>
  <c r="JV115" i="37"/>
  <c r="W115" i="37"/>
  <c r="CI115" i="37"/>
  <c r="EW115" i="37"/>
  <c r="HD115" i="37"/>
  <c r="HJ115" i="37"/>
  <c r="JW115" i="37"/>
  <c r="X115" i="37"/>
  <c r="CJ115" i="37"/>
  <c r="EX115" i="37"/>
  <c r="HE115" i="37"/>
  <c r="HK115" i="37"/>
  <c r="JX115" i="37"/>
  <c r="Y115" i="37"/>
  <c r="CK115" i="37"/>
  <c r="EY115" i="37"/>
  <c r="HF115" i="37"/>
  <c r="HL115" i="37"/>
  <c r="JY115" i="37"/>
  <c r="Z115" i="37"/>
  <c r="CL115" i="37"/>
  <c r="EZ115" i="37"/>
  <c r="HG115" i="37"/>
  <c r="HM115" i="37"/>
  <c r="JZ115" i="37"/>
  <c r="AA115" i="37"/>
  <c r="CN115" i="37"/>
  <c r="CM115" i="37"/>
  <c r="FA115" i="37"/>
  <c r="HH115" i="37"/>
  <c r="HN115" i="37"/>
  <c r="KA115" i="37"/>
  <c r="AO115" i="37"/>
  <c r="AP115" i="38"/>
  <c r="AP115" i="39"/>
  <c r="AQ115" i="38"/>
  <c r="AQ115" i="39"/>
  <c r="AR115" i="38"/>
  <c r="AR115" i="39"/>
  <c r="AS115" i="38"/>
  <c r="AS115" i="39"/>
  <c r="AT115" i="38"/>
  <c r="AT115" i="39"/>
  <c r="AU115" i="38"/>
  <c r="AU115" i="39"/>
  <c r="AV115" i="38"/>
  <c r="AV115" i="39"/>
  <c r="AW115" i="38"/>
  <c r="AW115" i="39"/>
  <c r="AX115" i="38"/>
  <c r="AX115" i="39"/>
  <c r="AY115" i="38"/>
  <c r="AY115" i="39"/>
  <c r="AZ115" i="38"/>
  <c r="AZ115" i="39"/>
  <c r="BA115" i="38"/>
  <c r="BA115" i="39"/>
  <c r="AP115" i="37"/>
  <c r="AO115" i="38"/>
  <c r="AO115" i="39"/>
  <c r="DB115" i="37"/>
  <c r="FP115" i="37"/>
  <c r="AQ115" i="37"/>
  <c r="DC115" i="37"/>
  <c r="FQ115" i="37"/>
  <c r="AR115" i="37"/>
  <c r="DD115" i="37"/>
  <c r="FR115" i="37"/>
  <c r="AS115" i="37"/>
  <c r="DE115" i="37"/>
  <c r="FS115" i="37"/>
  <c r="AT115" i="37"/>
  <c r="DF115" i="37"/>
  <c r="FT115" i="37"/>
  <c r="AU115" i="37"/>
  <c r="DH115" i="37"/>
  <c r="DG115" i="37"/>
  <c r="FU115" i="37"/>
  <c r="AV115" i="37"/>
  <c r="IC115" i="37"/>
  <c r="II115" i="37"/>
  <c r="AW115" i="37"/>
  <c r="DI115" i="37"/>
  <c r="FW115" i="37"/>
  <c r="ID115" i="37"/>
  <c r="IJ115" i="37"/>
  <c r="AX115" i="37"/>
  <c r="DJ115" i="37"/>
  <c r="FX115" i="37"/>
  <c r="IE115" i="37"/>
  <c r="IK115" i="37"/>
  <c r="AY115" i="37"/>
  <c r="DK115" i="37"/>
  <c r="FY115" i="37"/>
  <c r="IF115" i="37"/>
  <c r="IL115" i="37"/>
  <c r="AZ115" i="37"/>
  <c r="DL115" i="37"/>
  <c r="FZ115" i="37"/>
  <c r="IG115" i="37"/>
  <c r="IM115" i="37"/>
  <c r="BA115" i="37"/>
  <c r="DN115" i="37"/>
  <c r="DM115" i="37"/>
  <c r="GA115" i="37"/>
  <c r="IH115" i="37"/>
  <c r="IN115" i="37"/>
  <c r="BB115" i="37"/>
  <c r="BC115" i="39"/>
  <c r="BD115" i="39"/>
  <c r="BE115" i="39"/>
  <c r="BF115" i="39"/>
  <c r="BG115" i="39"/>
  <c r="BH115" i="39"/>
  <c r="BI115" i="39"/>
  <c r="BJ115" i="39"/>
  <c r="BK115" i="39"/>
  <c r="BL115" i="39"/>
  <c r="BM115" i="39"/>
  <c r="BN115" i="39"/>
  <c r="LB115" i="37"/>
  <c r="BC115" i="37"/>
  <c r="BB115" i="39"/>
  <c r="DO115" i="37"/>
  <c r="GC115" i="37"/>
  <c r="LC115" i="37"/>
  <c r="BD115" i="37"/>
  <c r="DP115" i="37"/>
  <c r="GD115" i="37"/>
  <c r="LD115" i="37"/>
  <c r="BE115" i="37"/>
  <c r="DQ115" i="37"/>
  <c r="GE115" i="37"/>
  <c r="LE115" i="37"/>
  <c r="BF115" i="37"/>
  <c r="DR115" i="37"/>
  <c r="GF115" i="37"/>
  <c r="LF115" i="37"/>
  <c r="BG115" i="37"/>
  <c r="DS115" i="37"/>
  <c r="GG115" i="37"/>
  <c r="LG115" i="37"/>
  <c r="BH115" i="37"/>
  <c r="DU115" i="37"/>
  <c r="DT115" i="37"/>
  <c r="GH115" i="37"/>
  <c r="LH115" i="37"/>
  <c r="BI115" i="37"/>
  <c r="IP115" i="37"/>
  <c r="IV115" i="37"/>
  <c r="LI115" i="37"/>
  <c r="BJ115" i="37"/>
  <c r="DV115" i="37"/>
  <c r="GJ115" i="37"/>
  <c r="IQ115" i="37"/>
  <c r="IW115" i="37"/>
  <c r="LJ115" i="37"/>
  <c r="BK115" i="37"/>
  <c r="DW115" i="37"/>
  <c r="GK115" i="37"/>
  <c r="IR115" i="37"/>
  <c r="IX115" i="37"/>
  <c r="LK115" i="37"/>
  <c r="BL115" i="37"/>
  <c r="DX115" i="37"/>
  <c r="GL115" i="37"/>
  <c r="IS115" i="37"/>
  <c r="IY115" i="37"/>
  <c r="LL115" i="37"/>
  <c r="BM115" i="37"/>
  <c r="DY115" i="37"/>
  <c r="GM115" i="37"/>
  <c r="IT115" i="37"/>
  <c r="IZ115" i="37"/>
  <c r="LM115" i="37"/>
  <c r="BN115" i="37"/>
  <c r="EA115" i="37"/>
  <c r="DZ115" i="37"/>
  <c r="GN115" i="37"/>
  <c r="IU115" i="37"/>
  <c r="JA115" i="37"/>
  <c r="LN115" i="37"/>
  <c r="AB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AB116" i="37"/>
  <c r="C116" i="38"/>
  <c r="AC116" i="39"/>
  <c r="D116" i="38"/>
  <c r="AD116" i="39"/>
  <c r="E116" i="38"/>
  <c r="AE116" i="39"/>
  <c r="F116" i="38"/>
  <c r="AF116" i="39"/>
  <c r="G116" i="38"/>
  <c r="AG116" i="39"/>
  <c r="H116" i="38"/>
  <c r="AH116" i="39"/>
  <c r="I116" i="38"/>
  <c r="AI116" i="39"/>
  <c r="J116" i="38"/>
  <c r="AJ116" i="39"/>
  <c r="K116" i="38"/>
  <c r="AK116" i="39"/>
  <c r="L116" i="38"/>
  <c r="AL116" i="39"/>
  <c r="M116" i="38"/>
  <c r="AM116" i="39"/>
  <c r="N116" i="38"/>
  <c r="AN116" i="39"/>
  <c r="KB116" i="37"/>
  <c r="AC116" i="37"/>
  <c r="B116" i="38"/>
  <c r="AB116" i="39"/>
  <c r="CO116" i="37"/>
  <c r="FC116" i="37"/>
  <c r="KC116" i="37"/>
  <c r="AD116" i="37"/>
  <c r="CP116" i="37"/>
  <c r="FD116" i="37"/>
  <c r="KD116" i="37"/>
  <c r="AE116" i="37"/>
  <c r="CQ116" i="37"/>
  <c r="FE116" i="37"/>
  <c r="KE116" i="37"/>
  <c r="AF116" i="37"/>
  <c r="CR116" i="37"/>
  <c r="FF116" i="37"/>
  <c r="KF116" i="37"/>
  <c r="AG116" i="37"/>
  <c r="CS116" i="37"/>
  <c r="FG116" i="37"/>
  <c r="KG116" i="37"/>
  <c r="AH116" i="37"/>
  <c r="CU116" i="37"/>
  <c r="CT116" i="37"/>
  <c r="FH116" i="37"/>
  <c r="KH116" i="37"/>
  <c r="AI116" i="37"/>
  <c r="HP116" i="37"/>
  <c r="HV116" i="37"/>
  <c r="KI116" i="37"/>
  <c r="AJ116" i="37"/>
  <c r="CV116" i="37"/>
  <c r="FJ116" i="37"/>
  <c r="HQ116" i="37"/>
  <c r="HW116" i="37"/>
  <c r="KJ116" i="37"/>
  <c r="AK116" i="37"/>
  <c r="CW116" i="37"/>
  <c r="FK116" i="37"/>
  <c r="HR116" i="37"/>
  <c r="HX116" i="37"/>
  <c r="KK116" i="37"/>
  <c r="AL116" i="37"/>
  <c r="CX116" i="37"/>
  <c r="FL116" i="37"/>
  <c r="HS116" i="37"/>
  <c r="HY116" i="37"/>
  <c r="KL116" i="37"/>
  <c r="AM116" i="37"/>
  <c r="CY116" i="37"/>
  <c r="FM116" i="37"/>
  <c r="HT116" i="37"/>
  <c r="HZ116" i="37"/>
  <c r="KM116" i="37"/>
  <c r="AN116" i="37"/>
  <c r="DA116" i="37"/>
  <c r="CZ116" i="37"/>
  <c r="FN116" i="37"/>
  <c r="HU116" i="37"/>
  <c r="IA116" i="37"/>
  <c r="KN116" i="37"/>
  <c r="B116" i="37"/>
  <c r="O116" i="38"/>
  <c r="AB116" i="38"/>
  <c r="P116" i="38"/>
  <c r="AC116" i="38"/>
  <c r="BC116" i="38"/>
  <c r="DE116" i="2"/>
  <c r="C116" i="39"/>
  <c r="Q116" i="38"/>
  <c r="AD116" i="38"/>
  <c r="BD116" i="38"/>
  <c r="D116" i="39"/>
  <c r="R116" i="38"/>
  <c r="AE116" i="38"/>
  <c r="BE116" i="38"/>
  <c r="E116" i="39"/>
  <c r="S116" i="38"/>
  <c r="AF116" i="38"/>
  <c r="BF116" i="38"/>
  <c r="F116" i="39"/>
  <c r="T116" i="38"/>
  <c r="AG116" i="38"/>
  <c r="BG116" i="38"/>
  <c r="G116" i="39"/>
  <c r="U116" i="38"/>
  <c r="AH116" i="38"/>
  <c r="BH116" i="38"/>
  <c r="H116" i="39"/>
  <c r="V116" i="38"/>
  <c r="AI116" i="38"/>
  <c r="BI116" i="38"/>
  <c r="I116" i="39"/>
  <c r="W116" i="38"/>
  <c r="AJ116" i="38"/>
  <c r="BJ116" i="38"/>
  <c r="J116" i="39"/>
  <c r="X116" i="38"/>
  <c r="AK116" i="38"/>
  <c r="BK116" i="38"/>
  <c r="K116" i="39"/>
  <c r="Y116" i="38"/>
  <c r="AL116" i="38"/>
  <c r="BL116" i="38"/>
  <c r="L116" i="39"/>
  <c r="Z116" i="38"/>
  <c r="AM116" i="38"/>
  <c r="BM116" i="38"/>
  <c r="M116" i="39"/>
  <c r="AA116" i="38"/>
  <c r="AN116" i="38"/>
  <c r="BN116" i="38"/>
  <c r="N116" i="39"/>
  <c r="JB116" i="37"/>
  <c r="C116" i="37"/>
  <c r="BB116" i="38"/>
  <c r="B116" i="39"/>
  <c r="BO116" i="37"/>
  <c r="EC116" i="37"/>
  <c r="JC116" i="37"/>
  <c r="D116" i="37"/>
  <c r="BP116" i="37"/>
  <c r="ED116" i="37"/>
  <c r="JD116" i="37"/>
  <c r="E116" i="37"/>
  <c r="BQ116" i="37"/>
  <c r="EE116" i="37"/>
  <c r="JE116" i="37"/>
  <c r="F116" i="37"/>
  <c r="BR116" i="37"/>
  <c r="EF116" i="37"/>
  <c r="JF116" i="37"/>
  <c r="G116" i="37"/>
  <c r="BS116" i="37"/>
  <c r="EG116" i="37"/>
  <c r="JG116" i="37"/>
  <c r="H116" i="37"/>
  <c r="BU116" i="37"/>
  <c r="BT116" i="37"/>
  <c r="EH116" i="37"/>
  <c r="JH116" i="37"/>
  <c r="I116" i="37"/>
  <c r="GP116" i="37"/>
  <c r="GV116" i="37"/>
  <c r="JI116" i="37"/>
  <c r="J116" i="37"/>
  <c r="BV116" i="37"/>
  <c r="EJ116" i="37"/>
  <c r="GQ116" i="37"/>
  <c r="GW116" i="37"/>
  <c r="JJ116" i="37"/>
  <c r="K116" i="37"/>
  <c r="BW116" i="37"/>
  <c r="EK116" i="37"/>
  <c r="GR116" i="37"/>
  <c r="GX116" i="37"/>
  <c r="JK116" i="37"/>
  <c r="L116" i="37"/>
  <c r="BX116" i="37"/>
  <c r="EL116" i="37"/>
  <c r="GS116" i="37"/>
  <c r="GY116" i="37"/>
  <c r="JL116" i="37"/>
  <c r="M116" i="37"/>
  <c r="BY116" i="37"/>
  <c r="EM116" i="37"/>
  <c r="GT116" i="37"/>
  <c r="GZ116" i="37"/>
  <c r="JM116" i="37"/>
  <c r="N116" i="37"/>
  <c r="CA116" i="37"/>
  <c r="BZ116" i="37"/>
  <c r="EN116" i="37"/>
  <c r="GU116" i="37"/>
  <c r="HA116" i="37"/>
  <c r="JN116" i="37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BP117" i="2"/>
  <c r="O116" i="37"/>
  <c r="BQ116" i="2"/>
  <c r="DC116" i="2"/>
  <c r="DD116" i="2"/>
  <c r="P116" i="39"/>
  <c r="Q116" i="39"/>
  <c r="R116" i="39"/>
  <c r="S116" i="39"/>
  <c r="T116" i="39"/>
  <c r="U116" i="39"/>
  <c r="V116" i="39"/>
  <c r="W116" i="39"/>
  <c r="X116" i="39"/>
  <c r="Y116" i="39"/>
  <c r="Z116" i="39"/>
  <c r="AA116" i="39"/>
  <c r="JO116" i="37"/>
  <c r="P116" i="37"/>
  <c r="O116" i="39"/>
  <c r="CB116" i="37"/>
  <c r="EP116" i="37"/>
  <c r="JP116" i="37"/>
  <c r="Q116" i="37"/>
  <c r="CC116" i="37"/>
  <c r="EQ116" i="37"/>
  <c r="JQ116" i="37"/>
  <c r="R116" i="37"/>
  <c r="CD116" i="37"/>
  <c r="ER116" i="37"/>
  <c r="JR116" i="37"/>
  <c r="S116" i="37"/>
  <c r="CE116" i="37"/>
  <c r="ES116" i="37"/>
  <c r="JS116" i="37"/>
  <c r="T116" i="37"/>
  <c r="CF116" i="37"/>
  <c r="ET116" i="37"/>
  <c r="JT116" i="37"/>
  <c r="U116" i="37"/>
  <c r="CH116" i="37"/>
  <c r="CG116" i="37"/>
  <c r="EU116" i="37"/>
  <c r="JU116" i="37"/>
  <c r="V116" i="37"/>
  <c r="HC116" i="37"/>
  <c r="HI116" i="37"/>
  <c r="JV116" i="37"/>
  <c r="W116" i="37"/>
  <c r="CI116" i="37"/>
  <c r="EW116" i="37"/>
  <c r="HD116" i="37"/>
  <c r="HJ116" i="37"/>
  <c r="JW116" i="37"/>
  <c r="X116" i="37"/>
  <c r="CJ116" i="37"/>
  <c r="EX116" i="37"/>
  <c r="HE116" i="37"/>
  <c r="HK116" i="37"/>
  <c r="JX116" i="37"/>
  <c r="Y116" i="37"/>
  <c r="CK116" i="37"/>
  <c r="EY116" i="37"/>
  <c r="HF116" i="37"/>
  <c r="HL116" i="37"/>
  <c r="JY116" i="37"/>
  <c r="Z116" i="37"/>
  <c r="CL116" i="37"/>
  <c r="EZ116" i="37"/>
  <c r="HG116" i="37"/>
  <c r="HM116" i="37"/>
  <c r="JZ116" i="37"/>
  <c r="AA116" i="37"/>
  <c r="CN116" i="37"/>
  <c r="CM116" i="37"/>
  <c r="FA116" i="37"/>
  <c r="HH116" i="37"/>
  <c r="HN116" i="37"/>
  <c r="KA116" i="37"/>
  <c r="AO116" i="37"/>
  <c r="AP116" i="38"/>
  <c r="AP116" i="39"/>
  <c r="AQ116" i="38"/>
  <c r="AQ116" i="39"/>
  <c r="AR116" i="38"/>
  <c r="AR116" i="39"/>
  <c r="AS116" i="38"/>
  <c r="AS116" i="39"/>
  <c r="AT116" i="38"/>
  <c r="AT116" i="39"/>
  <c r="AU116" i="38"/>
  <c r="AU116" i="39"/>
  <c r="AV116" i="38"/>
  <c r="AV116" i="39"/>
  <c r="AW116" i="38"/>
  <c r="AW116" i="39"/>
  <c r="AX116" i="38"/>
  <c r="AX116" i="39"/>
  <c r="AY116" i="38"/>
  <c r="AY116" i="39"/>
  <c r="AZ116" i="38"/>
  <c r="AZ116" i="39"/>
  <c r="BA116" i="38"/>
  <c r="BA116" i="39"/>
  <c r="AP116" i="37"/>
  <c r="AO116" i="38"/>
  <c r="AO116" i="39"/>
  <c r="DB116" i="37"/>
  <c r="FP116" i="37"/>
  <c r="AQ116" i="37"/>
  <c r="DC116" i="37"/>
  <c r="FQ116" i="37"/>
  <c r="AR116" i="37"/>
  <c r="DD116" i="37"/>
  <c r="FR116" i="37"/>
  <c r="AS116" i="37"/>
  <c r="DE116" i="37"/>
  <c r="FS116" i="37"/>
  <c r="AT116" i="37"/>
  <c r="DF116" i="37"/>
  <c r="FT116" i="37"/>
  <c r="AU116" i="37"/>
  <c r="DH116" i="37"/>
  <c r="DG116" i="37"/>
  <c r="FU116" i="37"/>
  <c r="AV116" i="37"/>
  <c r="IC116" i="37"/>
  <c r="II116" i="37"/>
  <c r="AW116" i="37"/>
  <c r="DI116" i="37"/>
  <c r="FW116" i="37"/>
  <c r="ID116" i="37"/>
  <c r="IJ116" i="37"/>
  <c r="AX116" i="37"/>
  <c r="DJ116" i="37"/>
  <c r="FX116" i="37"/>
  <c r="IE116" i="37"/>
  <c r="IK116" i="37"/>
  <c r="AY116" i="37"/>
  <c r="DK116" i="37"/>
  <c r="FY116" i="37"/>
  <c r="IF116" i="37"/>
  <c r="IL116" i="37"/>
  <c r="AZ116" i="37"/>
  <c r="DL116" i="37"/>
  <c r="FZ116" i="37"/>
  <c r="IG116" i="37"/>
  <c r="IM116" i="37"/>
  <c r="BA116" i="37"/>
  <c r="DN116" i="37"/>
  <c r="DM116" i="37"/>
  <c r="GA116" i="37"/>
  <c r="IH116" i="37"/>
  <c r="IN116" i="37"/>
  <c r="BB116" i="37"/>
  <c r="BC116" i="39"/>
  <c r="BD116" i="39"/>
  <c r="BE116" i="39"/>
  <c r="BF116" i="39"/>
  <c r="BG116" i="39"/>
  <c r="BH116" i="39"/>
  <c r="BI116" i="39"/>
  <c r="BJ116" i="39"/>
  <c r="BK116" i="39"/>
  <c r="BL116" i="39"/>
  <c r="BM116" i="39"/>
  <c r="BN116" i="39"/>
  <c r="LB116" i="37"/>
  <c r="BC116" i="37"/>
  <c r="BB116" i="39"/>
  <c r="DO116" i="37"/>
  <c r="GC116" i="37"/>
  <c r="LC116" i="37"/>
  <c r="BD116" i="37"/>
  <c r="DP116" i="37"/>
  <c r="GD116" i="37"/>
  <c r="LD116" i="37"/>
  <c r="BE116" i="37"/>
  <c r="DQ116" i="37"/>
  <c r="GE116" i="37"/>
  <c r="LE116" i="37"/>
  <c r="BF116" i="37"/>
  <c r="DR116" i="37"/>
  <c r="GF116" i="37"/>
  <c r="LF116" i="37"/>
  <c r="BG116" i="37"/>
  <c r="DS116" i="37"/>
  <c r="GG116" i="37"/>
  <c r="LG116" i="37"/>
  <c r="BH116" i="37"/>
  <c r="DU116" i="37"/>
  <c r="DT116" i="37"/>
  <c r="GH116" i="37"/>
  <c r="LH116" i="37"/>
  <c r="BI116" i="37"/>
  <c r="IP116" i="37"/>
  <c r="IV116" i="37"/>
  <c r="LI116" i="37"/>
  <c r="BJ116" i="37"/>
  <c r="DV116" i="37"/>
  <c r="GJ116" i="37"/>
  <c r="IQ116" i="37"/>
  <c r="IW116" i="37"/>
  <c r="LJ116" i="37"/>
  <c r="BK116" i="37"/>
  <c r="DW116" i="37"/>
  <c r="GK116" i="37"/>
  <c r="IR116" i="37"/>
  <c r="IX116" i="37"/>
  <c r="LK116" i="37"/>
  <c r="BL116" i="37"/>
  <c r="DX116" i="37"/>
  <c r="GL116" i="37"/>
  <c r="IS116" i="37"/>
  <c r="IY116" i="37"/>
  <c r="LL116" i="37"/>
  <c r="BM116" i="37"/>
  <c r="DY116" i="37"/>
  <c r="GM116" i="37"/>
  <c r="IT116" i="37"/>
  <c r="IZ116" i="37"/>
  <c r="LM116" i="37"/>
  <c r="BN116" i="37"/>
  <c r="EA116" i="37"/>
  <c r="DZ116" i="37"/>
  <c r="GN116" i="37"/>
  <c r="IU116" i="37"/>
  <c r="JA116" i="37"/>
  <c r="LN116" i="37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AB117" i="37"/>
  <c r="C117" i="38"/>
  <c r="AC117" i="39"/>
  <c r="D117" i="38"/>
  <c r="AD117" i="39"/>
  <c r="E117" i="38"/>
  <c r="AE117" i="39"/>
  <c r="F117" i="38"/>
  <c r="AF117" i="39"/>
  <c r="G117" i="38"/>
  <c r="AG117" i="39"/>
  <c r="H117" i="38"/>
  <c r="AH117" i="39"/>
  <c r="I117" i="38"/>
  <c r="AI117" i="39"/>
  <c r="J117" i="38"/>
  <c r="AJ117" i="39"/>
  <c r="K117" i="38"/>
  <c r="AK117" i="39"/>
  <c r="L117" i="38"/>
  <c r="AL117" i="39"/>
  <c r="M117" i="38"/>
  <c r="AM117" i="39"/>
  <c r="N117" i="38"/>
  <c r="AN117" i="39"/>
  <c r="KB117" i="37"/>
  <c r="AC117" i="37"/>
  <c r="B117" i="38"/>
  <c r="AB117" i="39"/>
  <c r="CO117" i="37"/>
  <c r="FC117" i="37"/>
  <c r="KC117" i="37"/>
  <c r="AD117" i="37"/>
  <c r="CP117" i="37"/>
  <c r="FD117" i="37"/>
  <c r="KD117" i="37"/>
  <c r="AE117" i="37"/>
  <c r="CQ117" i="37"/>
  <c r="FE117" i="37"/>
  <c r="KE117" i="37"/>
  <c r="AF117" i="37"/>
  <c r="CR117" i="37"/>
  <c r="FF117" i="37"/>
  <c r="KF117" i="37"/>
  <c r="AG117" i="37"/>
  <c r="CS117" i="37"/>
  <c r="FG117" i="37"/>
  <c r="KG117" i="37"/>
  <c r="AH117" i="37"/>
  <c r="CU117" i="37"/>
  <c r="CT117" i="37"/>
  <c r="FH117" i="37"/>
  <c r="KH117" i="37"/>
  <c r="AI117" i="37"/>
  <c r="HP117" i="37"/>
  <c r="HV117" i="37"/>
  <c r="KI117" i="37"/>
  <c r="AJ117" i="37"/>
  <c r="CV117" i="37"/>
  <c r="FJ117" i="37"/>
  <c r="HQ117" i="37"/>
  <c r="HW117" i="37"/>
  <c r="KJ117" i="37"/>
  <c r="AK117" i="37"/>
  <c r="CW117" i="37"/>
  <c r="FK117" i="37"/>
  <c r="HR117" i="37"/>
  <c r="HX117" i="37"/>
  <c r="KK117" i="37"/>
  <c r="AL117" i="37"/>
  <c r="CX117" i="37"/>
  <c r="FL117" i="37"/>
  <c r="HS117" i="37"/>
  <c r="HY117" i="37"/>
  <c r="KL117" i="37"/>
  <c r="AM117" i="37"/>
  <c r="CY117" i="37"/>
  <c r="FM117" i="37"/>
  <c r="HT117" i="37"/>
  <c r="HZ117" i="37"/>
  <c r="KM117" i="37"/>
  <c r="AN117" i="37"/>
  <c r="DA117" i="37"/>
  <c r="CZ117" i="37"/>
  <c r="FN117" i="37"/>
  <c r="HU117" i="37"/>
  <c r="IA117" i="37"/>
  <c r="KN117" i="37"/>
  <c r="B117" i="37"/>
  <c r="O117" i="38"/>
  <c r="AB117" i="38"/>
  <c r="P117" i="38"/>
  <c r="AC117" i="38"/>
  <c r="BC117" i="38"/>
  <c r="DE117" i="2"/>
  <c r="C117" i="39"/>
  <c r="Q117" i="38"/>
  <c r="AD117" i="38"/>
  <c r="BD117" i="38"/>
  <c r="D117" i="39"/>
  <c r="R117" i="38"/>
  <c r="AE117" i="38"/>
  <c r="BE117" i="38"/>
  <c r="E117" i="39"/>
  <c r="S117" i="38"/>
  <c r="AF117" i="38"/>
  <c r="BF117" i="38"/>
  <c r="F117" i="39"/>
  <c r="T117" i="38"/>
  <c r="AG117" i="38"/>
  <c r="BG117" i="38"/>
  <c r="G117" i="39"/>
  <c r="U117" i="38"/>
  <c r="AH117" i="38"/>
  <c r="BH117" i="38"/>
  <c r="H117" i="39"/>
  <c r="V117" i="38"/>
  <c r="AI117" i="38"/>
  <c r="BI117" i="38"/>
  <c r="I117" i="39"/>
  <c r="W117" i="38"/>
  <c r="AJ117" i="38"/>
  <c r="BJ117" i="38"/>
  <c r="J117" i="39"/>
  <c r="X117" i="38"/>
  <c r="AK117" i="38"/>
  <c r="BK117" i="38"/>
  <c r="K117" i="39"/>
  <c r="Y117" i="38"/>
  <c r="AL117" i="38"/>
  <c r="BL117" i="38"/>
  <c r="L117" i="39"/>
  <c r="Z117" i="38"/>
  <c r="AM117" i="38"/>
  <c r="BM117" i="38"/>
  <c r="M117" i="39"/>
  <c r="AA117" i="38"/>
  <c r="AN117" i="38"/>
  <c r="BN117" i="38"/>
  <c r="N117" i="39"/>
  <c r="JB117" i="37"/>
  <c r="C117" i="37"/>
  <c r="BB117" i="38"/>
  <c r="B117" i="39"/>
  <c r="BO117" i="37"/>
  <c r="EC117" i="37"/>
  <c r="JC117" i="37"/>
  <c r="D117" i="37"/>
  <c r="BP117" i="37"/>
  <c r="ED117" i="37"/>
  <c r="JD117" i="37"/>
  <c r="E117" i="37"/>
  <c r="BQ117" i="37"/>
  <c r="EE117" i="37"/>
  <c r="JE117" i="37"/>
  <c r="F117" i="37"/>
  <c r="BR117" i="37"/>
  <c r="EF117" i="37"/>
  <c r="JF117" i="37"/>
  <c r="G117" i="37"/>
  <c r="BS117" i="37"/>
  <c r="EG117" i="37"/>
  <c r="JG117" i="37"/>
  <c r="H117" i="37"/>
  <c r="BU117" i="37"/>
  <c r="BT117" i="37"/>
  <c r="EH117" i="37"/>
  <c r="JH117" i="37"/>
  <c r="I117" i="37"/>
  <c r="GP117" i="37"/>
  <c r="GV117" i="37"/>
  <c r="JI117" i="37"/>
  <c r="J117" i="37"/>
  <c r="BV117" i="37"/>
  <c r="EJ117" i="37"/>
  <c r="GQ117" i="37"/>
  <c r="GW117" i="37"/>
  <c r="JJ117" i="37"/>
  <c r="K117" i="37"/>
  <c r="BW117" i="37"/>
  <c r="EK117" i="37"/>
  <c r="GR117" i="37"/>
  <c r="GX117" i="37"/>
  <c r="JK117" i="37"/>
  <c r="L117" i="37"/>
  <c r="BX117" i="37"/>
  <c r="EL117" i="37"/>
  <c r="GS117" i="37"/>
  <c r="GY117" i="37"/>
  <c r="JL117" i="37"/>
  <c r="M117" i="37"/>
  <c r="BY117" i="37"/>
  <c r="EM117" i="37"/>
  <c r="GT117" i="37"/>
  <c r="GZ117" i="37"/>
  <c r="JM117" i="37"/>
  <c r="N117" i="37"/>
  <c r="CA117" i="37"/>
  <c r="BZ117" i="37"/>
  <c r="EN117" i="37"/>
  <c r="GU117" i="37"/>
  <c r="HA117" i="37"/>
  <c r="JN117" i="37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BP118" i="2"/>
  <c r="O117" i="37"/>
  <c r="BQ117" i="2"/>
  <c r="DC117" i="2"/>
  <c r="DD117" i="2"/>
  <c r="P117" i="39"/>
  <c r="Q117" i="39"/>
  <c r="R117" i="39"/>
  <c r="S117" i="39"/>
  <c r="T117" i="39"/>
  <c r="U117" i="39"/>
  <c r="V117" i="39"/>
  <c r="W117" i="39"/>
  <c r="X117" i="39"/>
  <c r="Y117" i="39"/>
  <c r="Z117" i="39"/>
  <c r="AA117" i="39"/>
  <c r="JO117" i="37"/>
  <c r="P117" i="37"/>
  <c r="O117" i="39"/>
  <c r="CB117" i="37"/>
  <c r="EP117" i="37"/>
  <c r="JP117" i="37"/>
  <c r="Q117" i="37"/>
  <c r="CC117" i="37"/>
  <c r="EQ117" i="37"/>
  <c r="JQ117" i="37"/>
  <c r="R117" i="37"/>
  <c r="CD117" i="37"/>
  <c r="ER117" i="37"/>
  <c r="JR117" i="37"/>
  <c r="S117" i="37"/>
  <c r="CE117" i="37"/>
  <c r="ES117" i="37"/>
  <c r="JS117" i="37"/>
  <c r="T117" i="37"/>
  <c r="CF117" i="37"/>
  <c r="ET117" i="37"/>
  <c r="JT117" i="37"/>
  <c r="U117" i="37"/>
  <c r="CH117" i="37"/>
  <c r="CG117" i="37"/>
  <c r="EU117" i="37"/>
  <c r="JU117" i="37"/>
  <c r="V117" i="37"/>
  <c r="HC117" i="37"/>
  <c r="HI117" i="37"/>
  <c r="JV117" i="37"/>
  <c r="W117" i="37"/>
  <c r="CI117" i="37"/>
  <c r="EW117" i="37"/>
  <c r="HD117" i="37"/>
  <c r="HJ117" i="37"/>
  <c r="JW117" i="37"/>
  <c r="X117" i="37"/>
  <c r="CJ117" i="37"/>
  <c r="EX117" i="37"/>
  <c r="HE117" i="37"/>
  <c r="HK117" i="37"/>
  <c r="JX117" i="37"/>
  <c r="Y117" i="37"/>
  <c r="CK117" i="37"/>
  <c r="EY117" i="37"/>
  <c r="HF117" i="37"/>
  <c r="HL117" i="37"/>
  <c r="JY117" i="37"/>
  <c r="Z117" i="37"/>
  <c r="CL117" i="37"/>
  <c r="EZ117" i="37"/>
  <c r="HG117" i="37"/>
  <c r="HM117" i="37"/>
  <c r="JZ117" i="37"/>
  <c r="AA117" i="37"/>
  <c r="CN117" i="37"/>
  <c r="CM117" i="37"/>
  <c r="FA117" i="37"/>
  <c r="HH117" i="37"/>
  <c r="HN117" i="37"/>
  <c r="KA117" i="37"/>
  <c r="AO117" i="37"/>
  <c r="AP117" i="38"/>
  <c r="AP117" i="39"/>
  <c r="AQ117" i="38"/>
  <c r="AQ117" i="39"/>
  <c r="AR117" i="38"/>
  <c r="AR117" i="39"/>
  <c r="AS117" i="38"/>
  <c r="AS117" i="39"/>
  <c r="AT117" i="38"/>
  <c r="AT117" i="39"/>
  <c r="AU117" i="38"/>
  <c r="AU117" i="39"/>
  <c r="AV117" i="38"/>
  <c r="AV117" i="39"/>
  <c r="AW117" i="38"/>
  <c r="AW117" i="39"/>
  <c r="AX117" i="38"/>
  <c r="AX117" i="39"/>
  <c r="AY117" i="38"/>
  <c r="AY117" i="39"/>
  <c r="AZ117" i="38"/>
  <c r="AZ117" i="39"/>
  <c r="BA117" i="38"/>
  <c r="BA117" i="39"/>
  <c r="AP117" i="37"/>
  <c r="AO117" i="38"/>
  <c r="AO117" i="39"/>
  <c r="DB117" i="37"/>
  <c r="FP117" i="37"/>
  <c r="AQ117" i="37"/>
  <c r="DC117" i="37"/>
  <c r="FQ117" i="37"/>
  <c r="AR117" i="37"/>
  <c r="DD117" i="37"/>
  <c r="FR117" i="37"/>
  <c r="AS117" i="37"/>
  <c r="DE117" i="37"/>
  <c r="FS117" i="37"/>
  <c r="AT117" i="37"/>
  <c r="DF117" i="37"/>
  <c r="FT117" i="37"/>
  <c r="AU117" i="37"/>
  <c r="DH117" i="37"/>
  <c r="DG117" i="37"/>
  <c r="FU117" i="37"/>
  <c r="AV117" i="37"/>
  <c r="IC117" i="37"/>
  <c r="II117" i="37"/>
  <c r="AW117" i="37"/>
  <c r="DI117" i="37"/>
  <c r="FW117" i="37"/>
  <c r="ID117" i="37"/>
  <c r="IJ117" i="37"/>
  <c r="AX117" i="37"/>
  <c r="DJ117" i="37"/>
  <c r="FX117" i="37"/>
  <c r="IE117" i="37"/>
  <c r="IK117" i="37"/>
  <c r="AY117" i="37"/>
  <c r="DK117" i="37"/>
  <c r="FY117" i="37"/>
  <c r="IF117" i="37"/>
  <c r="IL117" i="37"/>
  <c r="AZ117" i="37"/>
  <c r="DL117" i="37"/>
  <c r="FZ117" i="37"/>
  <c r="IG117" i="37"/>
  <c r="IM117" i="37"/>
  <c r="BA117" i="37"/>
  <c r="DN117" i="37"/>
  <c r="DM117" i="37"/>
  <c r="GA117" i="37"/>
  <c r="IH117" i="37"/>
  <c r="IN117" i="37"/>
  <c r="BB117" i="37"/>
  <c r="BC117" i="39"/>
  <c r="BD117" i="39"/>
  <c r="BE117" i="39"/>
  <c r="BF117" i="39"/>
  <c r="BG117" i="39"/>
  <c r="BH117" i="39"/>
  <c r="BI117" i="39"/>
  <c r="BJ117" i="39"/>
  <c r="BK117" i="39"/>
  <c r="BL117" i="39"/>
  <c r="BM117" i="39"/>
  <c r="BN117" i="39"/>
  <c r="LB117" i="37"/>
  <c r="BC117" i="37"/>
  <c r="BB117" i="39"/>
  <c r="DO117" i="37"/>
  <c r="GC117" i="37"/>
  <c r="LC117" i="37"/>
  <c r="BD117" i="37"/>
  <c r="DP117" i="37"/>
  <c r="GD117" i="37"/>
  <c r="LD117" i="37"/>
  <c r="BE117" i="37"/>
  <c r="DQ117" i="37"/>
  <c r="GE117" i="37"/>
  <c r="LE117" i="37"/>
  <c r="BF117" i="37"/>
  <c r="DR117" i="37"/>
  <c r="GF117" i="37"/>
  <c r="LF117" i="37"/>
  <c r="BG117" i="37"/>
  <c r="DS117" i="37"/>
  <c r="GG117" i="37"/>
  <c r="LG117" i="37"/>
  <c r="BH117" i="37"/>
  <c r="DU117" i="37"/>
  <c r="DT117" i="37"/>
  <c r="GH117" i="37"/>
  <c r="LH117" i="37"/>
  <c r="BI117" i="37"/>
  <c r="IP117" i="37"/>
  <c r="IV117" i="37"/>
  <c r="LI117" i="37"/>
  <c r="BJ117" i="37"/>
  <c r="DV117" i="37"/>
  <c r="GJ117" i="37"/>
  <c r="IQ117" i="37"/>
  <c r="IW117" i="37"/>
  <c r="LJ117" i="37"/>
  <c r="BK117" i="37"/>
  <c r="DW117" i="37"/>
  <c r="GK117" i="37"/>
  <c r="IR117" i="37"/>
  <c r="IX117" i="37"/>
  <c r="LK117" i="37"/>
  <c r="BL117" i="37"/>
  <c r="DX117" i="37"/>
  <c r="GL117" i="37"/>
  <c r="IS117" i="37"/>
  <c r="IY117" i="37"/>
  <c r="LL117" i="37"/>
  <c r="BM117" i="37"/>
  <c r="DY117" i="37"/>
  <c r="GM117" i="37"/>
  <c r="IT117" i="37"/>
  <c r="IZ117" i="37"/>
  <c r="LM117" i="37"/>
  <c r="BN117" i="37"/>
  <c r="EA117" i="37"/>
  <c r="DZ117" i="37"/>
  <c r="GN117" i="37"/>
  <c r="IU117" i="37"/>
  <c r="JA117" i="37"/>
  <c r="LN117" i="37"/>
  <c r="AB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AB118" i="37"/>
  <c r="C118" i="38"/>
  <c r="AC118" i="39"/>
  <c r="D118" i="38"/>
  <c r="AD118" i="39"/>
  <c r="E118" i="38"/>
  <c r="AE118" i="39"/>
  <c r="F118" i="38"/>
  <c r="AF118" i="39"/>
  <c r="G118" i="38"/>
  <c r="AG118" i="39"/>
  <c r="H118" i="38"/>
  <c r="AH118" i="39"/>
  <c r="I118" i="38"/>
  <c r="AI118" i="39"/>
  <c r="J118" i="38"/>
  <c r="AJ118" i="39"/>
  <c r="K118" i="38"/>
  <c r="AK118" i="39"/>
  <c r="L118" i="38"/>
  <c r="AL118" i="39"/>
  <c r="M118" i="38"/>
  <c r="AM118" i="39"/>
  <c r="N118" i="38"/>
  <c r="AN118" i="39"/>
  <c r="KB118" i="37"/>
  <c r="AC118" i="37"/>
  <c r="B118" i="38"/>
  <c r="AB118" i="39"/>
  <c r="CO118" i="37"/>
  <c r="FC118" i="37"/>
  <c r="KC118" i="37"/>
  <c r="AD118" i="37"/>
  <c r="CP118" i="37"/>
  <c r="FD118" i="37"/>
  <c r="KD118" i="37"/>
  <c r="AE118" i="37"/>
  <c r="CQ118" i="37"/>
  <c r="FE118" i="37"/>
  <c r="KE118" i="37"/>
  <c r="AF118" i="37"/>
  <c r="CR118" i="37"/>
  <c r="FF118" i="37"/>
  <c r="KF118" i="37"/>
  <c r="AG118" i="37"/>
  <c r="CS118" i="37"/>
  <c r="FG118" i="37"/>
  <c r="KG118" i="37"/>
  <c r="AH118" i="37"/>
  <c r="CU118" i="37"/>
  <c r="CT118" i="37"/>
  <c r="FH118" i="37"/>
  <c r="KH118" i="37"/>
  <c r="AI118" i="37"/>
  <c r="HP118" i="37"/>
  <c r="HV118" i="37"/>
  <c r="KI118" i="37"/>
  <c r="AJ118" i="37"/>
  <c r="CV118" i="37"/>
  <c r="FJ118" i="37"/>
  <c r="HQ118" i="37"/>
  <c r="HW118" i="37"/>
  <c r="KJ118" i="37"/>
  <c r="AK118" i="37"/>
  <c r="CW118" i="37"/>
  <c r="FK118" i="37"/>
  <c r="HR118" i="37"/>
  <c r="HX118" i="37"/>
  <c r="KK118" i="37"/>
  <c r="AL118" i="37"/>
  <c r="CX118" i="37"/>
  <c r="FL118" i="37"/>
  <c r="HS118" i="37"/>
  <c r="HY118" i="37"/>
  <c r="KL118" i="37"/>
  <c r="AM118" i="37"/>
  <c r="CY118" i="37"/>
  <c r="FM118" i="37"/>
  <c r="HT118" i="37"/>
  <c r="HZ118" i="37"/>
  <c r="KM118" i="37"/>
  <c r="AN118" i="37"/>
  <c r="DA118" i="37"/>
  <c r="CZ118" i="37"/>
  <c r="FN118" i="37"/>
  <c r="HU118" i="37"/>
  <c r="IA118" i="37"/>
  <c r="KN118" i="37"/>
  <c r="B118" i="37"/>
  <c r="O118" i="38"/>
  <c r="AB118" i="38"/>
  <c r="P118" i="38"/>
  <c r="AC118" i="38"/>
  <c r="BC118" i="38"/>
  <c r="DE118" i="2"/>
  <c r="C118" i="39"/>
  <c r="Q118" i="38"/>
  <c r="AD118" i="38"/>
  <c r="BD118" i="38"/>
  <c r="D118" i="39"/>
  <c r="R118" i="38"/>
  <c r="AE118" i="38"/>
  <c r="BE118" i="38"/>
  <c r="E118" i="39"/>
  <c r="S118" i="38"/>
  <c r="AF118" i="38"/>
  <c r="BF118" i="38"/>
  <c r="F118" i="39"/>
  <c r="T118" i="38"/>
  <c r="AG118" i="38"/>
  <c r="BG118" i="38"/>
  <c r="G118" i="39"/>
  <c r="U118" i="38"/>
  <c r="AH118" i="38"/>
  <c r="BH118" i="38"/>
  <c r="H118" i="39"/>
  <c r="V118" i="38"/>
  <c r="AI118" i="38"/>
  <c r="BI118" i="38"/>
  <c r="I118" i="39"/>
  <c r="W118" i="38"/>
  <c r="AJ118" i="38"/>
  <c r="BJ118" i="38"/>
  <c r="J118" i="39"/>
  <c r="X118" i="38"/>
  <c r="AK118" i="38"/>
  <c r="BK118" i="38"/>
  <c r="K118" i="39"/>
  <c r="Y118" i="38"/>
  <c r="AL118" i="38"/>
  <c r="BL118" i="38"/>
  <c r="L118" i="39"/>
  <c r="Z118" i="38"/>
  <c r="AM118" i="38"/>
  <c r="BM118" i="38"/>
  <c r="M118" i="39"/>
  <c r="AA118" i="38"/>
  <c r="AN118" i="38"/>
  <c r="BN118" i="38"/>
  <c r="N118" i="39"/>
  <c r="JB118" i="37"/>
  <c r="C118" i="37"/>
  <c r="BB118" i="38"/>
  <c r="B118" i="39"/>
  <c r="BO118" i="37"/>
  <c r="EC118" i="37"/>
  <c r="JC118" i="37"/>
  <c r="D118" i="37"/>
  <c r="BP118" i="37"/>
  <c r="ED118" i="37"/>
  <c r="JD118" i="37"/>
  <c r="E118" i="37"/>
  <c r="BQ118" i="37"/>
  <c r="EE118" i="37"/>
  <c r="JE118" i="37"/>
  <c r="F118" i="37"/>
  <c r="BR118" i="37"/>
  <c r="EF118" i="37"/>
  <c r="JF118" i="37"/>
  <c r="G118" i="37"/>
  <c r="BS118" i="37"/>
  <c r="EG118" i="37"/>
  <c r="JG118" i="37"/>
  <c r="H118" i="37"/>
  <c r="BU118" i="37"/>
  <c r="BT118" i="37"/>
  <c r="EH118" i="37"/>
  <c r="JH118" i="37"/>
  <c r="I118" i="37"/>
  <c r="GP118" i="37"/>
  <c r="GV118" i="37"/>
  <c r="JI118" i="37"/>
  <c r="J118" i="37"/>
  <c r="BV118" i="37"/>
  <c r="EJ118" i="37"/>
  <c r="GQ118" i="37"/>
  <c r="GW118" i="37"/>
  <c r="JJ118" i="37"/>
  <c r="K118" i="37"/>
  <c r="BW118" i="37"/>
  <c r="EK118" i="37"/>
  <c r="GR118" i="37"/>
  <c r="GX118" i="37"/>
  <c r="JK118" i="37"/>
  <c r="L118" i="37"/>
  <c r="BX118" i="37"/>
  <c r="EL118" i="37"/>
  <c r="GS118" i="37"/>
  <c r="GY118" i="37"/>
  <c r="JL118" i="37"/>
  <c r="M118" i="37"/>
  <c r="BY118" i="37"/>
  <c r="EM118" i="37"/>
  <c r="GT118" i="37"/>
  <c r="GZ118" i="37"/>
  <c r="JM118" i="37"/>
  <c r="N118" i="37"/>
  <c r="CA118" i="37"/>
  <c r="BZ118" i="37"/>
  <c r="EN118" i="37"/>
  <c r="GU118" i="37"/>
  <c r="HA118" i="37"/>
  <c r="JN118" i="37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BP119" i="2"/>
  <c r="O118" i="37"/>
  <c r="BQ118" i="2"/>
  <c r="DC118" i="2"/>
  <c r="DD118" i="2"/>
  <c r="P118" i="39"/>
  <c r="Q118" i="39"/>
  <c r="R118" i="39"/>
  <c r="S118" i="39"/>
  <c r="T118" i="39"/>
  <c r="U118" i="39"/>
  <c r="V118" i="39"/>
  <c r="W118" i="39"/>
  <c r="X118" i="39"/>
  <c r="Y118" i="39"/>
  <c r="Z118" i="39"/>
  <c r="AA118" i="39"/>
  <c r="JO118" i="37"/>
  <c r="P118" i="37"/>
  <c r="O118" i="39"/>
  <c r="CB118" i="37"/>
  <c r="EP118" i="37"/>
  <c r="JP118" i="37"/>
  <c r="Q118" i="37"/>
  <c r="CC118" i="37"/>
  <c r="EQ118" i="37"/>
  <c r="JQ118" i="37"/>
  <c r="R118" i="37"/>
  <c r="CD118" i="37"/>
  <c r="ER118" i="37"/>
  <c r="JR118" i="37"/>
  <c r="S118" i="37"/>
  <c r="CE118" i="37"/>
  <c r="ES118" i="37"/>
  <c r="JS118" i="37"/>
  <c r="T118" i="37"/>
  <c r="CF118" i="37"/>
  <c r="ET118" i="37"/>
  <c r="JT118" i="37"/>
  <c r="U118" i="37"/>
  <c r="CH118" i="37"/>
  <c r="CG118" i="37"/>
  <c r="EU118" i="37"/>
  <c r="JU118" i="37"/>
  <c r="V118" i="37"/>
  <c r="HC118" i="37"/>
  <c r="HI118" i="37"/>
  <c r="JV118" i="37"/>
  <c r="W118" i="37"/>
  <c r="CI118" i="37"/>
  <c r="EW118" i="37"/>
  <c r="HD118" i="37"/>
  <c r="HJ118" i="37"/>
  <c r="JW118" i="37"/>
  <c r="X118" i="37"/>
  <c r="CJ118" i="37"/>
  <c r="EX118" i="37"/>
  <c r="HE118" i="37"/>
  <c r="HK118" i="37"/>
  <c r="JX118" i="37"/>
  <c r="Y118" i="37"/>
  <c r="CK118" i="37"/>
  <c r="EY118" i="37"/>
  <c r="HF118" i="37"/>
  <c r="HL118" i="37"/>
  <c r="JY118" i="37"/>
  <c r="Z118" i="37"/>
  <c r="CL118" i="37"/>
  <c r="EZ118" i="37"/>
  <c r="HG118" i="37"/>
  <c r="HM118" i="37"/>
  <c r="JZ118" i="37"/>
  <c r="AA118" i="37"/>
  <c r="CN118" i="37"/>
  <c r="CM118" i="37"/>
  <c r="FA118" i="37"/>
  <c r="HH118" i="37"/>
  <c r="HN118" i="37"/>
  <c r="KA118" i="37"/>
  <c r="AO118" i="37"/>
  <c r="AP118" i="38"/>
  <c r="AP118" i="39"/>
  <c r="AQ118" i="38"/>
  <c r="AQ118" i="39"/>
  <c r="AR118" i="38"/>
  <c r="AR118" i="39"/>
  <c r="AS118" i="38"/>
  <c r="AS118" i="39"/>
  <c r="AT118" i="38"/>
  <c r="AT118" i="39"/>
  <c r="AU118" i="38"/>
  <c r="AU118" i="39"/>
  <c r="AV118" i="38"/>
  <c r="AV118" i="39"/>
  <c r="AW118" i="38"/>
  <c r="AW118" i="39"/>
  <c r="AX118" i="38"/>
  <c r="AX118" i="39"/>
  <c r="AY118" i="38"/>
  <c r="AY118" i="39"/>
  <c r="AZ118" i="38"/>
  <c r="AZ118" i="39"/>
  <c r="BA118" i="38"/>
  <c r="BA118" i="39"/>
  <c r="AP118" i="37"/>
  <c r="AO118" i="38"/>
  <c r="AO118" i="39"/>
  <c r="DB118" i="37"/>
  <c r="FP118" i="37"/>
  <c r="AQ118" i="37"/>
  <c r="DC118" i="37"/>
  <c r="FQ118" i="37"/>
  <c r="AR118" i="37"/>
  <c r="DD118" i="37"/>
  <c r="FR118" i="37"/>
  <c r="AS118" i="37"/>
  <c r="DE118" i="37"/>
  <c r="FS118" i="37"/>
  <c r="AT118" i="37"/>
  <c r="DF118" i="37"/>
  <c r="FT118" i="37"/>
  <c r="AU118" i="37"/>
  <c r="DH118" i="37"/>
  <c r="DG118" i="37"/>
  <c r="FU118" i="37"/>
  <c r="AV118" i="37"/>
  <c r="IC118" i="37"/>
  <c r="II118" i="37"/>
  <c r="AW118" i="37"/>
  <c r="DI118" i="37"/>
  <c r="FW118" i="37"/>
  <c r="ID118" i="37"/>
  <c r="IJ118" i="37"/>
  <c r="AX118" i="37"/>
  <c r="DJ118" i="37"/>
  <c r="FX118" i="37"/>
  <c r="IE118" i="37"/>
  <c r="IK118" i="37"/>
  <c r="AY118" i="37"/>
  <c r="DK118" i="37"/>
  <c r="FY118" i="37"/>
  <c r="IF118" i="37"/>
  <c r="IL118" i="37"/>
  <c r="AZ118" i="37"/>
  <c r="DL118" i="37"/>
  <c r="FZ118" i="37"/>
  <c r="IG118" i="37"/>
  <c r="IM118" i="37"/>
  <c r="BA118" i="37"/>
  <c r="DN118" i="37"/>
  <c r="DM118" i="37"/>
  <c r="GA118" i="37"/>
  <c r="IH118" i="37"/>
  <c r="IN118" i="37"/>
  <c r="BB118" i="37"/>
  <c r="BC118" i="39"/>
  <c r="BD118" i="39"/>
  <c r="BE118" i="39"/>
  <c r="BF118" i="39"/>
  <c r="BG118" i="39"/>
  <c r="BH118" i="39"/>
  <c r="BI118" i="39"/>
  <c r="BJ118" i="39"/>
  <c r="BK118" i="39"/>
  <c r="BL118" i="39"/>
  <c r="BM118" i="39"/>
  <c r="BN118" i="39"/>
  <c r="LB118" i="37"/>
  <c r="BC118" i="37"/>
  <c r="BB118" i="39"/>
  <c r="DO118" i="37"/>
  <c r="GC118" i="37"/>
  <c r="LC118" i="37"/>
  <c r="BD118" i="37"/>
  <c r="DP118" i="37"/>
  <c r="GD118" i="37"/>
  <c r="LD118" i="37"/>
  <c r="BE118" i="37"/>
  <c r="DQ118" i="37"/>
  <c r="GE118" i="37"/>
  <c r="LE118" i="37"/>
  <c r="BF118" i="37"/>
  <c r="DR118" i="37"/>
  <c r="GF118" i="37"/>
  <c r="LF118" i="37"/>
  <c r="BG118" i="37"/>
  <c r="DS118" i="37"/>
  <c r="GG118" i="37"/>
  <c r="LG118" i="37"/>
  <c r="BH118" i="37"/>
  <c r="DU118" i="37"/>
  <c r="DT118" i="37"/>
  <c r="GH118" i="37"/>
  <c r="LH118" i="37"/>
  <c r="BI118" i="37"/>
  <c r="IP118" i="37"/>
  <c r="IV118" i="37"/>
  <c r="LI118" i="37"/>
  <c r="BJ118" i="37"/>
  <c r="DV118" i="37"/>
  <c r="GJ118" i="37"/>
  <c r="IQ118" i="37"/>
  <c r="IW118" i="37"/>
  <c r="LJ118" i="37"/>
  <c r="BK118" i="37"/>
  <c r="DW118" i="37"/>
  <c r="GK118" i="37"/>
  <c r="IR118" i="37"/>
  <c r="IX118" i="37"/>
  <c r="LK118" i="37"/>
  <c r="BL118" i="37"/>
  <c r="DX118" i="37"/>
  <c r="GL118" i="37"/>
  <c r="IS118" i="37"/>
  <c r="IY118" i="37"/>
  <c r="LL118" i="37"/>
  <c r="BM118" i="37"/>
  <c r="DY118" i="37"/>
  <c r="GM118" i="37"/>
  <c r="IT118" i="37"/>
  <c r="IZ118" i="37"/>
  <c r="LM118" i="37"/>
  <c r="BN118" i="37"/>
  <c r="EA118" i="37"/>
  <c r="DZ118" i="37"/>
  <c r="GN118" i="37"/>
  <c r="IU118" i="37"/>
  <c r="JA118" i="37"/>
  <c r="LN118" i="37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AB119" i="37"/>
  <c r="C119" i="38"/>
  <c r="AC119" i="39"/>
  <c r="D119" i="38"/>
  <c r="AD119" i="39"/>
  <c r="E119" i="38"/>
  <c r="AE119" i="39"/>
  <c r="F119" i="38"/>
  <c r="AF119" i="39"/>
  <c r="G119" i="38"/>
  <c r="AG119" i="39"/>
  <c r="H119" i="38"/>
  <c r="AH119" i="39"/>
  <c r="I119" i="38"/>
  <c r="AI119" i="39"/>
  <c r="J119" i="38"/>
  <c r="AJ119" i="39"/>
  <c r="K119" i="38"/>
  <c r="AK119" i="39"/>
  <c r="L119" i="38"/>
  <c r="AL119" i="39"/>
  <c r="M119" i="38"/>
  <c r="AM119" i="39"/>
  <c r="N119" i="38"/>
  <c r="AN119" i="39"/>
  <c r="KB119" i="37"/>
  <c r="AC119" i="37"/>
  <c r="B119" i="38"/>
  <c r="AB119" i="39"/>
  <c r="CO119" i="37"/>
  <c r="FC119" i="37"/>
  <c r="KC119" i="37"/>
  <c r="AD119" i="37"/>
  <c r="CP119" i="37"/>
  <c r="FD119" i="37"/>
  <c r="KD119" i="37"/>
  <c r="AE119" i="37"/>
  <c r="CQ119" i="37"/>
  <c r="FE119" i="37"/>
  <c r="KE119" i="37"/>
  <c r="AF119" i="37"/>
  <c r="CR119" i="37"/>
  <c r="FF119" i="37"/>
  <c r="KF119" i="37"/>
  <c r="AG119" i="37"/>
  <c r="CS119" i="37"/>
  <c r="FG119" i="37"/>
  <c r="KG119" i="37"/>
  <c r="AH119" i="37"/>
  <c r="CU119" i="37"/>
  <c r="CT119" i="37"/>
  <c r="FH119" i="37"/>
  <c r="KH119" i="37"/>
  <c r="AI119" i="37"/>
  <c r="HP119" i="37"/>
  <c r="HV119" i="37"/>
  <c r="KI119" i="37"/>
  <c r="AJ119" i="37"/>
  <c r="CV119" i="37"/>
  <c r="FJ119" i="37"/>
  <c r="HQ119" i="37"/>
  <c r="HW119" i="37"/>
  <c r="KJ119" i="37"/>
  <c r="AK119" i="37"/>
  <c r="CW119" i="37"/>
  <c r="FK119" i="37"/>
  <c r="HR119" i="37"/>
  <c r="HX119" i="37"/>
  <c r="KK119" i="37"/>
  <c r="AL119" i="37"/>
  <c r="CX119" i="37"/>
  <c r="FL119" i="37"/>
  <c r="HS119" i="37"/>
  <c r="HY119" i="37"/>
  <c r="KL119" i="37"/>
  <c r="AM119" i="37"/>
  <c r="CY119" i="37"/>
  <c r="FM119" i="37"/>
  <c r="HT119" i="37"/>
  <c r="HZ119" i="37"/>
  <c r="KM119" i="37"/>
  <c r="AN119" i="37"/>
  <c r="DA119" i="37"/>
  <c r="CZ119" i="37"/>
  <c r="FN119" i="37"/>
  <c r="HU119" i="37"/>
  <c r="IA119" i="37"/>
  <c r="KN119" i="37"/>
  <c r="B119" i="37"/>
  <c r="O119" i="38"/>
  <c r="AB119" i="38"/>
  <c r="P119" i="38"/>
  <c r="AC119" i="38"/>
  <c r="BC119" i="38"/>
  <c r="DE119" i="2"/>
  <c r="C119" i="39"/>
  <c r="Q119" i="38"/>
  <c r="AD119" i="38"/>
  <c r="BD119" i="38"/>
  <c r="D119" i="39"/>
  <c r="R119" i="38"/>
  <c r="AE119" i="38"/>
  <c r="BE119" i="38"/>
  <c r="E119" i="39"/>
  <c r="S119" i="38"/>
  <c r="AF119" i="38"/>
  <c r="BF119" i="38"/>
  <c r="F119" i="39"/>
  <c r="T119" i="38"/>
  <c r="AG119" i="38"/>
  <c r="BG119" i="38"/>
  <c r="G119" i="39"/>
  <c r="U119" i="38"/>
  <c r="AH119" i="38"/>
  <c r="BH119" i="38"/>
  <c r="H119" i="39"/>
  <c r="V119" i="38"/>
  <c r="AI119" i="38"/>
  <c r="BI119" i="38"/>
  <c r="I119" i="39"/>
  <c r="W119" i="38"/>
  <c r="AJ119" i="38"/>
  <c r="BJ119" i="38"/>
  <c r="J119" i="39"/>
  <c r="X119" i="38"/>
  <c r="AK119" i="38"/>
  <c r="BK119" i="38"/>
  <c r="K119" i="39"/>
  <c r="Y119" i="38"/>
  <c r="AL119" i="38"/>
  <c r="BL119" i="38"/>
  <c r="L119" i="39"/>
  <c r="Z119" i="38"/>
  <c r="AM119" i="38"/>
  <c r="BM119" i="38"/>
  <c r="M119" i="39"/>
  <c r="AA119" i="38"/>
  <c r="AN119" i="38"/>
  <c r="BN119" i="38"/>
  <c r="N119" i="39"/>
  <c r="JB119" i="37"/>
  <c r="C119" i="37"/>
  <c r="BB119" i="38"/>
  <c r="B119" i="39"/>
  <c r="BO119" i="37"/>
  <c r="EC119" i="37"/>
  <c r="JC119" i="37"/>
  <c r="D119" i="37"/>
  <c r="BP119" i="37"/>
  <c r="ED119" i="37"/>
  <c r="JD119" i="37"/>
  <c r="E119" i="37"/>
  <c r="BQ119" i="37"/>
  <c r="EE119" i="37"/>
  <c r="JE119" i="37"/>
  <c r="F119" i="37"/>
  <c r="BR119" i="37"/>
  <c r="EF119" i="37"/>
  <c r="JF119" i="37"/>
  <c r="G119" i="37"/>
  <c r="BS119" i="37"/>
  <c r="EG119" i="37"/>
  <c r="JG119" i="37"/>
  <c r="H119" i="37"/>
  <c r="BU119" i="37"/>
  <c r="BT119" i="37"/>
  <c r="EH119" i="37"/>
  <c r="JH119" i="37"/>
  <c r="I119" i="37"/>
  <c r="GP119" i="37"/>
  <c r="GV119" i="37"/>
  <c r="JI119" i="37"/>
  <c r="J119" i="37"/>
  <c r="BV119" i="37"/>
  <c r="EJ119" i="37"/>
  <c r="GQ119" i="37"/>
  <c r="GW119" i="37"/>
  <c r="JJ119" i="37"/>
  <c r="K119" i="37"/>
  <c r="BW119" i="37"/>
  <c r="EK119" i="37"/>
  <c r="GR119" i="37"/>
  <c r="GX119" i="37"/>
  <c r="JK119" i="37"/>
  <c r="L119" i="37"/>
  <c r="BX119" i="37"/>
  <c r="EL119" i="37"/>
  <c r="GS119" i="37"/>
  <c r="GY119" i="37"/>
  <c r="JL119" i="37"/>
  <c r="M119" i="37"/>
  <c r="BY119" i="37"/>
  <c r="EM119" i="37"/>
  <c r="GT119" i="37"/>
  <c r="GZ119" i="37"/>
  <c r="JM119" i="37"/>
  <c r="N119" i="37"/>
  <c r="CA119" i="37"/>
  <c r="BZ119" i="37"/>
  <c r="EN119" i="37"/>
  <c r="GU119" i="37"/>
  <c r="HA119" i="37"/>
  <c r="JN119" i="37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BP120" i="2"/>
  <c r="O119" i="37"/>
  <c r="BQ119" i="2"/>
  <c r="DC119" i="2"/>
  <c r="DD119" i="2"/>
  <c r="P119" i="39"/>
  <c r="Q119" i="39"/>
  <c r="R119" i="39"/>
  <c r="S119" i="39"/>
  <c r="T119" i="39"/>
  <c r="U119" i="39"/>
  <c r="V119" i="39"/>
  <c r="W119" i="39"/>
  <c r="X119" i="39"/>
  <c r="Y119" i="39"/>
  <c r="Z119" i="39"/>
  <c r="AA119" i="39"/>
  <c r="JO119" i="37"/>
  <c r="P119" i="37"/>
  <c r="O119" i="39"/>
  <c r="CB119" i="37"/>
  <c r="EP119" i="37"/>
  <c r="JP119" i="37"/>
  <c r="Q119" i="37"/>
  <c r="CC119" i="37"/>
  <c r="EQ119" i="37"/>
  <c r="JQ119" i="37"/>
  <c r="R119" i="37"/>
  <c r="CD119" i="37"/>
  <c r="ER119" i="37"/>
  <c r="JR119" i="37"/>
  <c r="S119" i="37"/>
  <c r="CE119" i="37"/>
  <c r="ES119" i="37"/>
  <c r="JS119" i="37"/>
  <c r="T119" i="37"/>
  <c r="CF119" i="37"/>
  <c r="ET119" i="37"/>
  <c r="JT119" i="37"/>
  <c r="U119" i="37"/>
  <c r="CH119" i="37"/>
  <c r="CG119" i="37"/>
  <c r="EU119" i="37"/>
  <c r="JU119" i="37"/>
  <c r="V119" i="37"/>
  <c r="HC119" i="37"/>
  <c r="HI119" i="37"/>
  <c r="JV119" i="37"/>
  <c r="W119" i="37"/>
  <c r="CI119" i="37"/>
  <c r="EW119" i="37"/>
  <c r="HD119" i="37"/>
  <c r="HJ119" i="37"/>
  <c r="JW119" i="37"/>
  <c r="X119" i="37"/>
  <c r="CJ119" i="37"/>
  <c r="EX119" i="37"/>
  <c r="HE119" i="37"/>
  <c r="HK119" i="37"/>
  <c r="JX119" i="37"/>
  <c r="Y119" i="37"/>
  <c r="CK119" i="37"/>
  <c r="EY119" i="37"/>
  <c r="HF119" i="37"/>
  <c r="HL119" i="37"/>
  <c r="JY119" i="37"/>
  <c r="Z119" i="37"/>
  <c r="CL119" i="37"/>
  <c r="EZ119" i="37"/>
  <c r="HG119" i="37"/>
  <c r="HM119" i="37"/>
  <c r="JZ119" i="37"/>
  <c r="AA119" i="37"/>
  <c r="CN119" i="37"/>
  <c r="CM119" i="37"/>
  <c r="FA119" i="37"/>
  <c r="HH119" i="37"/>
  <c r="HN119" i="37"/>
  <c r="KA119" i="37"/>
  <c r="AO119" i="37"/>
  <c r="AP119" i="38"/>
  <c r="AP119" i="39"/>
  <c r="AQ119" i="38"/>
  <c r="AQ119" i="39"/>
  <c r="AR119" i="38"/>
  <c r="AR119" i="39"/>
  <c r="AS119" i="38"/>
  <c r="AS119" i="39"/>
  <c r="AT119" i="38"/>
  <c r="AT119" i="39"/>
  <c r="AU119" i="38"/>
  <c r="AU119" i="39"/>
  <c r="AV119" i="38"/>
  <c r="AV119" i="39"/>
  <c r="AW119" i="38"/>
  <c r="AW119" i="39"/>
  <c r="AX119" i="38"/>
  <c r="AX119" i="39"/>
  <c r="AY119" i="38"/>
  <c r="AY119" i="39"/>
  <c r="AZ119" i="38"/>
  <c r="AZ119" i="39"/>
  <c r="BA119" i="38"/>
  <c r="BA119" i="39"/>
  <c r="AP119" i="37"/>
  <c r="AO119" i="38"/>
  <c r="AO119" i="39"/>
  <c r="DB119" i="37"/>
  <c r="FP119" i="37"/>
  <c r="AQ119" i="37"/>
  <c r="DC119" i="37"/>
  <c r="FQ119" i="37"/>
  <c r="AR119" i="37"/>
  <c r="DD119" i="37"/>
  <c r="FR119" i="37"/>
  <c r="AS119" i="37"/>
  <c r="DE119" i="37"/>
  <c r="FS119" i="37"/>
  <c r="AT119" i="37"/>
  <c r="DF119" i="37"/>
  <c r="FT119" i="37"/>
  <c r="AU119" i="37"/>
  <c r="DH119" i="37"/>
  <c r="DG119" i="37"/>
  <c r="FU119" i="37"/>
  <c r="AV119" i="37"/>
  <c r="IC119" i="37"/>
  <c r="II119" i="37"/>
  <c r="AW119" i="37"/>
  <c r="DI119" i="37"/>
  <c r="FW119" i="37"/>
  <c r="ID119" i="37"/>
  <c r="IJ119" i="37"/>
  <c r="AX119" i="37"/>
  <c r="DJ119" i="37"/>
  <c r="FX119" i="37"/>
  <c r="IE119" i="37"/>
  <c r="IK119" i="37"/>
  <c r="AY119" i="37"/>
  <c r="DK119" i="37"/>
  <c r="FY119" i="37"/>
  <c r="IF119" i="37"/>
  <c r="IL119" i="37"/>
  <c r="AZ119" i="37"/>
  <c r="DL119" i="37"/>
  <c r="FZ119" i="37"/>
  <c r="IG119" i="37"/>
  <c r="IM119" i="37"/>
  <c r="BA119" i="37"/>
  <c r="DN119" i="37"/>
  <c r="DM119" i="37"/>
  <c r="GA119" i="37"/>
  <c r="IH119" i="37"/>
  <c r="IN119" i="37"/>
  <c r="BB119" i="37"/>
  <c r="BC119" i="39"/>
  <c r="BD119" i="39"/>
  <c r="BE119" i="39"/>
  <c r="BF119" i="39"/>
  <c r="BG119" i="39"/>
  <c r="BH119" i="39"/>
  <c r="BI119" i="39"/>
  <c r="BJ119" i="39"/>
  <c r="BK119" i="39"/>
  <c r="BL119" i="39"/>
  <c r="BM119" i="39"/>
  <c r="BN119" i="39"/>
  <c r="LB119" i="37"/>
  <c r="BC119" i="37"/>
  <c r="BB119" i="39"/>
  <c r="DO119" i="37"/>
  <c r="GC119" i="37"/>
  <c r="LC119" i="37"/>
  <c r="BD119" i="37"/>
  <c r="DP119" i="37"/>
  <c r="GD119" i="37"/>
  <c r="LD119" i="37"/>
  <c r="BE119" i="37"/>
  <c r="DQ119" i="37"/>
  <c r="GE119" i="37"/>
  <c r="LE119" i="37"/>
  <c r="BF119" i="37"/>
  <c r="DR119" i="37"/>
  <c r="GF119" i="37"/>
  <c r="LF119" i="37"/>
  <c r="BG119" i="37"/>
  <c r="DS119" i="37"/>
  <c r="GG119" i="37"/>
  <c r="LG119" i="37"/>
  <c r="BH119" i="37"/>
  <c r="DU119" i="37"/>
  <c r="DT119" i="37"/>
  <c r="GH119" i="37"/>
  <c r="LH119" i="37"/>
  <c r="BI119" i="37"/>
  <c r="IP119" i="37"/>
  <c r="IV119" i="37"/>
  <c r="LI119" i="37"/>
  <c r="BJ119" i="37"/>
  <c r="DV119" i="37"/>
  <c r="GJ119" i="37"/>
  <c r="IQ119" i="37"/>
  <c r="IW119" i="37"/>
  <c r="LJ119" i="37"/>
  <c r="BK119" i="37"/>
  <c r="DW119" i="37"/>
  <c r="GK119" i="37"/>
  <c r="IR119" i="37"/>
  <c r="IX119" i="37"/>
  <c r="LK119" i="37"/>
  <c r="BL119" i="37"/>
  <c r="DX119" i="37"/>
  <c r="GL119" i="37"/>
  <c r="IS119" i="37"/>
  <c r="IY119" i="37"/>
  <c r="LL119" i="37"/>
  <c r="BM119" i="37"/>
  <c r="DY119" i="37"/>
  <c r="GM119" i="37"/>
  <c r="IT119" i="37"/>
  <c r="IZ119" i="37"/>
  <c r="LM119" i="37"/>
  <c r="BN119" i="37"/>
  <c r="EA119" i="37"/>
  <c r="DZ119" i="37"/>
  <c r="GN119" i="37"/>
  <c r="IU119" i="37"/>
  <c r="JA119" i="37"/>
  <c r="LN119" i="37"/>
  <c r="AB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AB120" i="37"/>
  <c r="C120" i="38"/>
  <c r="AC120" i="39"/>
  <c r="D120" i="38"/>
  <c r="AD120" i="39"/>
  <c r="E120" i="38"/>
  <c r="AE120" i="39"/>
  <c r="F120" i="38"/>
  <c r="AF120" i="39"/>
  <c r="G120" i="38"/>
  <c r="AG120" i="39"/>
  <c r="H120" i="38"/>
  <c r="AH120" i="39"/>
  <c r="I120" i="38"/>
  <c r="AI120" i="39"/>
  <c r="J120" i="38"/>
  <c r="AJ120" i="39"/>
  <c r="K120" i="38"/>
  <c r="AK120" i="39"/>
  <c r="L120" i="38"/>
  <c r="AL120" i="39"/>
  <c r="M120" i="38"/>
  <c r="AM120" i="39"/>
  <c r="N120" i="38"/>
  <c r="AN120" i="39"/>
  <c r="KB120" i="37"/>
  <c r="AC120" i="37"/>
  <c r="B120" i="38"/>
  <c r="AB120" i="39"/>
  <c r="CO120" i="37"/>
  <c r="FC120" i="37"/>
  <c r="KC120" i="37"/>
  <c r="AD120" i="37"/>
  <c r="CP120" i="37"/>
  <c r="FD120" i="37"/>
  <c r="KD120" i="37"/>
  <c r="AE120" i="37"/>
  <c r="CQ120" i="37"/>
  <c r="FE120" i="37"/>
  <c r="KE120" i="37"/>
  <c r="AF120" i="37"/>
  <c r="CR120" i="37"/>
  <c r="FF120" i="37"/>
  <c r="KF120" i="37"/>
  <c r="AG120" i="37"/>
  <c r="CS120" i="37"/>
  <c r="FG120" i="37"/>
  <c r="KG120" i="37"/>
  <c r="AH120" i="37"/>
  <c r="CU120" i="37"/>
  <c r="CT120" i="37"/>
  <c r="FH120" i="37"/>
  <c r="KH120" i="37"/>
  <c r="AI120" i="37"/>
  <c r="HP120" i="37"/>
  <c r="HV120" i="37"/>
  <c r="KI120" i="37"/>
  <c r="AJ120" i="37"/>
  <c r="CV120" i="37"/>
  <c r="FJ120" i="37"/>
  <c r="HQ120" i="37"/>
  <c r="HW120" i="37"/>
  <c r="KJ120" i="37"/>
  <c r="AK120" i="37"/>
  <c r="CW120" i="37"/>
  <c r="FK120" i="37"/>
  <c r="HR120" i="37"/>
  <c r="HX120" i="37"/>
  <c r="KK120" i="37"/>
  <c r="AL120" i="37"/>
  <c r="CX120" i="37"/>
  <c r="FL120" i="37"/>
  <c r="HS120" i="37"/>
  <c r="HY120" i="37"/>
  <c r="KL120" i="37"/>
  <c r="AM120" i="37"/>
  <c r="CY120" i="37"/>
  <c r="FM120" i="37"/>
  <c r="HT120" i="37"/>
  <c r="HZ120" i="37"/>
  <c r="KM120" i="37"/>
  <c r="AN120" i="37"/>
  <c r="DA120" i="37"/>
  <c r="CZ120" i="37"/>
  <c r="FN120" i="37"/>
  <c r="HU120" i="37"/>
  <c r="IA120" i="37"/>
  <c r="KN120" i="37"/>
  <c r="B120" i="37"/>
  <c r="O120" i="38"/>
  <c r="AB120" i="38"/>
  <c r="P120" i="38"/>
  <c r="AC120" i="38"/>
  <c r="BC120" i="38"/>
  <c r="DE120" i="2"/>
  <c r="C120" i="39"/>
  <c r="Q120" i="38"/>
  <c r="AD120" i="38"/>
  <c r="BD120" i="38"/>
  <c r="D120" i="39"/>
  <c r="R120" i="38"/>
  <c r="AE120" i="38"/>
  <c r="BE120" i="38"/>
  <c r="E120" i="39"/>
  <c r="S120" i="38"/>
  <c r="AF120" i="38"/>
  <c r="BF120" i="38"/>
  <c r="F120" i="39"/>
  <c r="T120" i="38"/>
  <c r="AG120" i="38"/>
  <c r="BG120" i="38"/>
  <c r="G120" i="39"/>
  <c r="U120" i="38"/>
  <c r="AH120" i="38"/>
  <c r="BH120" i="38"/>
  <c r="H120" i="39"/>
  <c r="V120" i="38"/>
  <c r="AI120" i="38"/>
  <c r="BI120" i="38"/>
  <c r="I120" i="39"/>
  <c r="W120" i="38"/>
  <c r="AJ120" i="38"/>
  <c r="BJ120" i="38"/>
  <c r="J120" i="39"/>
  <c r="X120" i="38"/>
  <c r="AK120" i="38"/>
  <c r="BK120" i="38"/>
  <c r="K120" i="39"/>
  <c r="Y120" i="38"/>
  <c r="AL120" i="38"/>
  <c r="BL120" i="38"/>
  <c r="L120" i="39"/>
  <c r="Z120" i="38"/>
  <c r="AM120" i="38"/>
  <c r="BM120" i="38"/>
  <c r="M120" i="39"/>
  <c r="AA120" i="38"/>
  <c r="AN120" i="38"/>
  <c r="BN120" i="38"/>
  <c r="N120" i="39"/>
  <c r="JB120" i="37"/>
  <c r="C120" i="37"/>
  <c r="BB120" i="38"/>
  <c r="B120" i="39"/>
  <c r="BO120" i="37"/>
  <c r="EC120" i="37"/>
  <c r="JC120" i="37"/>
  <c r="D120" i="37"/>
  <c r="BP120" i="37"/>
  <c r="ED120" i="37"/>
  <c r="JD120" i="37"/>
  <c r="E120" i="37"/>
  <c r="BQ120" i="37"/>
  <c r="EE120" i="37"/>
  <c r="JE120" i="37"/>
  <c r="F120" i="37"/>
  <c r="BR120" i="37"/>
  <c r="EF120" i="37"/>
  <c r="JF120" i="37"/>
  <c r="G120" i="37"/>
  <c r="BS120" i="37"/>
  <c r="EG120" i="37"/>
  <c r="JG120" i="37"/>
  <c r="H120" i="37"/>
  <c r="BU120" i="37"/>
  <c r="BT120" i="37"/>
  <c r="EH120" i="37"/>
  <c r="JH120" i="37"/>
  <c r="I120" i="37"/>
  <c r="GP120" i="37"/>
  <c r="GV120" i="37"/>
  <c r="JI120" i="37"/>
  <c r="J120" i="37"/>
  <c r="BV120" i="37"/>
  <c r="EJ120" i="37"/>
  <c r="GQ120" i="37"/>
  <c r="GW120" i="37"/>
  <c r="JJ120" i="37"/>
  <c r="K120" i="37"/>
  <c r="BW120" i="37"/>
  <c r="EK120" i="37"/>
  <c r="GR120" i="37"/>
  <c r="GX120" i="37"/>
  <c r="JK120" i="37"/>
  <c r="L120" i="37"/>
  <c r="BX120" i="37"/>
  <c r="EL120" i="37"/>
  <c r="GS120" i="37"/>
  <c r="GY120" i="37"/>
  <c r="JL120" i="37"/>
  <c r="M120" i="37"/>
  <c r="BY120" i="37"/>
  <c r="EM120" i="37"/>
  <c r="GT120" i="37"/>
  <c r="GZ120" i="37"/>
  <c r="JM120" i="37"/>
  <c r="N120" i="37"/>
  <c r="CA120" i="37"/>
  <c r="BZ120" i="37"/>
  <c r="EN120" i="37"/>
  <c r="GU120" i="37"/>
  <c r="HA120" i="37"/>
  <c r="JN120" i="37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BP121" i="2"/>
  <c r="O120" i="37"/>
  <c r="BQ120" i="2"/>
  <c r="DC120" i="2"/>
  <c r="DD120" i="2"/>
  <c r="P120" i="39"/>
  <c r="Q120" i="39"/>
  <c r="R120" i="39"/>
  <c r="S120" i="39"/>
  <c r="T120" i="39"/>
  <c r="U120" i="39"/>
  <c r="V120" i="39"/>
  <c r="W120" i="39"/>
  <c r="X120" i="39"/>
  <c r="Y120" i="39"/>
  <c r="Z120" i="39"/>
  <c r="AA120" i="39"/>
  <c r="JO120" i="37"/>
  <c r="P120" i="37"/>
  <c r="O120" i="39"/>
  <c r="CB120" i="37"/>
  <c r="EP120" i="37"/>
  <c r="JP120" i="37"/>
  <c r="Q120" i="37"/>
  <c r="CC120" i="37"/>
  <c r="EQ120" i="37"/>
  <c r="JQ120" i="37"/>
  <c r="R120" i="37"/>
  <c r="CD120" i="37"/>
  <c r="ER120" i="37"/>
  <c r="JR120" i="37"/>
  <c r="S120" i="37"/>
  <c r="CE120" i="37"/>
  <c r="ES120" i="37"/>
  <c r="JS120" i="37"/>
  <c r="T120" i="37"/>
  <c r="CF120" i="37"/>
  <c r="ET120" i="37"/>
  <c r="JT120" i="37"/>
  <c r="U120" i="37"/>
  <c r="CH120" i="37"/>
  <c r="CG120" i="37"/>
  <c r="EU120" i="37"/>
  <c r="JU120" i="37"/>
  <c r="V120" i="37"/>
  <c r="HC120" i="37"/>
  <c r="HI120" i="37"/>
  <c r="JV120" i="37"/>
  <c r="W120" i="37"/>
  <c r="CI120" i="37"/>
  <c r="EW120" i="37"/>
  <c r="HD120" i="37"/>
  <c r="HJ120" i="37"/>
  <c r="JW120" i="37"/>
  <c r="X120" i="37"/>
  <c r="CJ120" i="37"/>
  <c r="EX120" i="37"/>
  <c r="HE120" i="37"/>
  <c r="HK120" i="37"/>
  <c r="JX120" i="37"/>
  <c r="Y120" i="37"/>
  <c r="CK120" i="37"/>
  <c r="EY120" i="37"/>
  <c r="HF120" i="37"/>
  <c r="HL120" i="37"/>
  <c r="JY120" i="37"/>
  <c r="Z120" i="37"/>
  <c r="CL120" i="37"/>
  <c r="EZ120" i="37"/>
  <c r="HG120" i="37"/>
  <c r="HM120" i="37"/>
  <c r="JZ120" i="37"/>
  <c r="AA120" i="37"/>
  <c r="CN120" i="37"/>
  <c r="CM120" i="37"/>
  <c r="FA120" i="37"/>
  <c r="HH120" i="37"/>
  <c r="HN120" i="37"/>
  <c r="KA120" i="37"/>
  <c r="AO120" i="37"/>
  <c r="AP120" i="38"/>
  <c r="AP120" i="39"/>
  <c r="AQ120" i="38"/>
  <c r="AQ120" i="39"/>
  <c r="AR120" i="38"/>
  <c r="AR120" i="39"/>
  <c r="AS120" i="38"/>
  <c r="AS120" i="39"/>
  <c r="AT120" i="38"/>
  <c r="AT120" i="39"/>
  <c r="AU120" i="38"/>
  <c r="AU120" i="39"/>
  <c r="AV120" i="38"/>
  <c r="AV120" i="39"/>
  <c r="AW120" i="38"/>
  <c r="AW120" i="39"/>
  <c r="AX120" i="38"/>
  <c r="AX120" i="39"/>
  <c r="AY120" i="38"/>
  <c r="AY120" i="39"/>
  <c r="AZ120" i="38"/>
  <c r="AZ120" i="39"/>
  <c r="BA120" i="38"/>
  <c r="BA120" i="39"/>
  <c r="AP120" i="37"/>
  <c r="AO120" i="38"/>
  <c r="AO120" i="39"/>
  <c r="DB120" i="37"/>
  <c r="FP120" i="37"/>
  <c r="AQ120" i="37"/>
  <c r="DC120" i="37"/>
  <c r="FQ120" i="37"/>
  <c r="AR120" i="37"/>
  <c r="DD120" i="37"/>
  <c r="FR120" i="37"/>
  <c r="AS120" i="37"/>
  <c r="DE120" i="37"/>
  <c r="FS120" i="37"/>
  <c r="AT120" i="37"/>
  <c r="DF120" i="37"/>
  <c r="FT120" i="37"/>
  <c r="AU120" i="37"/>
  <c r="DH120" i="37"/>
  <c r="DG120" i="37"/>
  <c r="FU120" i="37"/>
  <c r="AV120" i="37"/>
  <c r="IC120" i="37"/>
  <c r="II120" i="37"/>
  <c r="AW120" i="37"/>
  <c r="DI120" i="37"/>
  <c r="FW120" i="37"/>
  <c r="ID120" i="37"/>
  <c r="IJ120" i="37"/>
  <c r="AX120" i="37"/>
  <c r="DJ120" i="37"/>
  <c r="FX120" i="37"/>
  <c r="IE120" i="37"/>
  <c r="IK120" i="37"/>
  <c r="AY120" i="37"/>
  <c r="DK120" i="37"/>
  <c r="FY120" i="37"/>
  <c r="IF120" i="37"/>
  <c r="IL120" i="37"/>
  <c r="AZ120" i="37"/>
  <c r="DL120" i="37"/>
  <c r="FZ120" i="37"/>
  <c r="IG120" i="37"/>
  <c r="IM120" i="37"/>
  <c r="BA120" i="37"/>
  <c r="DN120" i="37"/>
  <c r="DM120" i="37"/>
  <c r="GA120" i="37"/>
  <c r="IH120" i="37"/>
  <c r="IN120" i="37"/>
  <c r="BB120" i="37"/>
  <c r="BC120" i="39"/>
  <c r="BD120" i="39"/>
  <c r="BE120" i="39"/>
  <c r="BF120" i="39"/>
  <c r="BG120" i="39"/>
  <c r="BH120" i="39"/>
  <c r="BI120" i="39"/>
  <c r="BJ120" i="39"/>
  <c r="BK120" i="39"/>
  <c r="BL120" i="39"/>
  <c r="BM120" i="39"/>
  <c r="BN120" i="39"/>
  <c r="LB120" i="37"/>
  <c r="BC120" i="37"/>
  <c r="BB120" i="39"/>
  <c r="DO120" i="37"/>
  <c r="GC120" i="37"/>
  <c r="LC120" i="37"/>
  <c r="BD120" i="37"/>
  <c r="DP120" i="37"/>
  <c r="GD120" i="37"/>
  <c r="LD120" i="37"/>
  <c r="BE120" i="37"/>
  <c r="DQ120" i="37"/>
  <c r="GE120" i="37"/>
  <c r="LE120" i="37"/>
  <c r="BF120" i="37"/>
  <c r="DR120" i="37"/>
  <c r="GF120" i="37"/>
  <c r="LF120" i="37"/>
  <c r="BG120" i="37"/>
  <c r="DS120" i="37"/>
  <c r="GG120" i="37"/>
  <c r="LG120" i="37"/>
  <c r="BH120" i="37"/>
  <c r="DU120" i="37"/>
  <c r="DT120" i="37"/>
  <c r="GH120" i="37"/>
  <c r="LH120" i="37"/>
  <c r="BI120" i="37"/>
  <c r="IP120" i="37"/>
  <c r="IV120" i="37"/>
  <c r="LI120" i="37"/>
  <c r="BJ120" i="37"/>
  <c r="DV120" i="37"/>
  <c r="GJ120" i="37"/>
  <c r="IQ120" i="37"/>
  <c r="IW120" i="37"/>
  <c r="LJ120" i="37"/>
  <c r="BK120" i="37"/>
  <c r="DW120" i="37"/>
  <c r="GK120" i="37"/>
  <c r="IR120" i="37"/>
  <c r="IX120" i="37"/>
  <c r="LK120" i="37"/>
  <c r="BL120" i="37"/>
  <c r="DX120" i="37"/>
  <c r="GL120" i="37"/>
  <c r="IS120" i="37"/>
  <c r="IY120" i="37"/>
  <c r="LL120" i="37"/>
  <c r="BM120" i="37"/>
  <c r="DY120" i="37"/>
  <c r="GM120" i="37"/>
  <c r="IT120" i="37"/>
  <c r="IZ120" i="37"/>
  <c r="LM120" i="37"/>
  <c r="BN120" i="37"/>
  <c r="EA120" i="37"/>
  <c r="DZ120" i="37"/>
  <c r="GN120" i="37"/>
  <c r="IU120" i="37"/>
  <c r="JA120" i="37"/>
  <c r="LN120" i="37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AB121" i="37"/>
  <c r="C121" i="38"/>
  <c r="AC121" i="39"/>
  <c r="D121" i="38"/>
  <c r="AD121" i="39"/>
  <c r="E121" i="38"/>
  <c r="AE121" i="39"/>
  <c r="F121" i="38"/>
  <c r="AF121" i="39"/>
  <c r="G121" i="38"/>
  <c r="AG121" i="39"/>
  <c r="H121" i="38"/>
  <c r="AH121" i="39"/>
  <c r="I121" i="38"/>
  <c r="AI121" i="39"/>
  <c r="J121" i="38"/>
  <c r="AJ121" i="39"/>
  <c r="K121" i="38"/>
  <c r="AK121" i="39"/>
  <c r="L121" i="38"/>
  <c r="AL121" i="39"/>
  <c r="M121" i="38"/>
  <c r="AM121" i="39"/>
  <c r="N121" i="38"/>
  <c r="AN121" i="39"/>
  <c r="KB121" i="37"/>
  <c r="AC121" i="37"/>
  <c r="B121" i="38"/>
  <c r="AB121" i="39"/>
  <c r="CO121" i="37"/>
  <c r="FC121" i="37"/>
  <c r="KC121" i="37"/>
  <c r="AD121" i="37"/>
  <c r="CP121" i="37"/>
  <c r="FD121" i="37"/>
  <c r="KD121" i="37"/>
  <c r="AE121" i="37"/>
  <c r="CQ121" i="37"/>
  <c r="FE121" i="37"/>
  <c r="KE121" i="37"/>
  <c r="AF121" i="37"/>
  <c r="CR121" i="37"/>
  <c r="FF121" i="37"/>
  <c r="KF121" i="37"/>
  <c r="AG121" i="37"/>
  <c r="CS121" i="37"/>
  <c r="FG121" i="37"/>
  <c r="KG121" i="37"/>
  <c r="AH121" i="37"/>
  <c r="CU121" i="37"/>
  <c r="CT121" i="37"/>
  <c r="FH121" i="37"/>
  <c r="KH121" i="37"/>
  <c r="AI121" i="37"/>
  <c r="HP121" i="37"/>
  <c r="HV121" i="37"/>
  <c r="KI121" i="37"/>
  <c r="AJ121" i="37"/>
  <c r="CV121" i="37"/>
  <c r="FJ121" i="37"/>
  <c r="HQ121" i="37"/>
  <c r="HW121" i="37"/>
  <c r="KJ121" i="37"/>
  <c r="AK121" i="37"/>
  <c r="CW121" i="37"/>
  <c r="FK121" i="37"/>
  <c r="HR121" i="37"/>
  <c r="HX121" i="37"/>
  <c r="KK121" i="37"/>
  <c r="AL121" i="37"/>
  <c r="CX121" i="37"/>
  <c r="FL121" i="37"/>
  <c r="HS121" i="37"/>
  <c r="HY121" i="37"/>
  <c r="KL121" i="37"/>
  <c r="AM121" i="37"/>
  <c r="CY121" i="37"/>
  <c r="FM121" i="37"/>
  <c r="HT121" i="37"/>
  <c r="HZ121" i="37"/>
  <c r="KM121" i="37"/>
  <c r="AN121" i="37"/>
  <c r="DA121" i="37"/>
  <c r="CZ121" i="37"/>
  <c r="FN121" i="37"/>
  <c r="HU121" i="37"/>
  <c r="IA121" i="37"/>
  <c r="KN121" i="37"/>
  <c r="B121" i="37"/>
  <c r="O121" i="38"/>
  <c r="AB121" i="38"/>
  <c r="P121" i="38"/>
  <c r="AC121" i="38"/>
  <c r="BC121" i="38"/>
  <c r="DE121" i="2"/>
  <c r="C121" i="39"/>
  <c r="Q121" i="38"/>
  <c r="AD121" i="38"/>
  <c r="BD121" i="38"/>
  <c r="D121" i="39"/>
  <c r="R121" i="38"/>
  <c r="AE121" i="38"/>
  <c r="BE121" i="38"/>
  <c r="E121" i="39"/>
  <c r="S121" i="38"/>
  <c r="AF121" i="38"/>
  <c r="BF121" i="38"/>
  <c r="F121" i="39"/>
  <c r="T121" i="38"/>
  <c r="AG121" i="38"/>
  <c r="BG121" i="38"/>
  <c r="G121" i="39"/>
  <c r="U121" i="38"/>
  <c r="AH121" i="38"/>
  <c r="BH121" i="38"/>
  <c r="H121" i="39"/>
  <c r="V121" i="38"/>
  <c r="AI121" i="38"/>
  <c r="BI121" i="38"/>
  <c r="I121" i="39"/>
  <c r="W121" i="38"/>
  <c r="AJ121" i="38"/>
  <c r="BJ121" i="38"/>
  <c r="J121" i="39"/>
  <c r="X121" i="38"/>
  <c r="AK121" i="38"/>
  <c r="BK121" i="38"/>
  <c r="K121" i="39"/>
  <c r="Y121" i="38"/>
  <c r="AL121" i="38"/>
  <c r="BL121" i="38"/>
  <c r="L121" i="39"/>
  <c r="Z121" i="38"/>
  <c r="AM121" i="38"/>
  <c r="BM121" i="38"/>
  <c r="M121" i="39"/>
  <c r="AA121" i="38"/>
  <c r="AN121" i="38"/>
  <c r="BN121" i="38"/>
  <c r="N121" i="39"/>
  <c r="JB121" i="37"/>
  <c r="C121" i="37"/>
  <c r="BB121" i="38"/>
  <c r="B121" i="39"/>
  <c r="BO121" i="37"/>
  <c r="EC121" i="37"/>
  <c r="JC121" i="37"/>
  <c r="D121" i="37"/>
  <c r="BP121" i="37"/>
  <c r="ED121" i="37"/>
  <c r="JD121" i="37"/>
  <c r="E121" i="37"/>
  <c r="BQ121" i="37"/>
  <c r="EE121" i="37"/>
  <c r="JE121" i="37"/>
  <c r="F121" i="37"/>
  <c r="BR121" i="37"/>
  <c r="EF121" i="37"/>
  <c r="JF121" i="37"/>
  <c r="G121" i="37"/>
  <c r="BS121" i="37"/>
  <c r="EG121" i="37"/>
  <c r="JG121" i="37"/>
  <c r="H121" i="37"/>
  <c r="BU121" i="37"/>
  <c r="BT121" i="37"/>
  <c r="EH121" i="37"/>
  <c r="JH121" i="37"/>
  <c r="I121" i="37"/>
  <c r="GP121" i="37"/>
  <c r="GV121" i="37"/>
  <c r="JI121" i="37"/>
  <c r="J121" i="37"/>
  <c r="BV121" i="37"/>
  <c r="EJ121" i="37"/>
  <c r="GQ121" i="37"/>
  <c r="GW121" i="37"/>
  <c r="JJ121" i="37"/>
  <c r="K121" i="37"/>
  <c r="BW121" i="37"/>
  <c r="EK121" i="37"/>
  <c r="GR121" i="37"/>
  <c r="GX121" i="37"/>
  <c r="JK121" i="37"/>
  <c r="L121" i="37"/>
  <c r="BX121" i="37"/>
  <c r="EL121" i="37"/>
  <c r="GS121" i="37"/>
  <c r="GY121" i="37"/>
  <c r="JL121" i="37"/>
  <c r="M121" i="37"/>
  <c r="BY121" i="37"/>
  <c r="EM121" i="37"/>
  <c r="GT121" i="37"/>
  <c r="GZ121" i="37"/>
  <c r="JM121" i="37"/>
  <c r="N121" i="37"/>
  <c r="CA121" i="37"/>
  <c r="BZ121" i="37"/>
  <c r="EN121" i="37"/>
  <c r="GU121" i="37"/>
  <c r="HA121" i="37"/>
  <c r="JN121" i="37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BP122" i="2"/>
  <c r="O121" i="37"/>
  <c r="BQ121" i="2"/>
  <c r="DC121" i="2"/>
  <c r="DD121" i="2"/>
  <c r="P121" i="39"/>
  <c r="Q121" i="39"/>
  <c r="R121" i="39"/>
  <c r="S121" i="39"/>
  <c r="T121" i="39"/>
  <c r="U121" i="39"/>
  <c r="V121" i="39"/>
  <c r="W121" i="39"/>
  <c r="X121" i="39"/>
  <c r="Y121" i="39"/>
  <c r="Z121" i="39"/>
  <c r="AA121" i="39"/>
  <c r="JO121" i="37"/>
  <c r="P121" i="37"/>
  <c r="O121" i="39"/>
  <c r="CB121" i="37"/>
  <c r="EP121" i="37"/>
  <c r="JP121" i="37"/>
  <c r="Q121" i="37"/>
  <c r="CC121" i="37"/>
  <c r="EQ121" i="37"/>
  <c r="JQ121" i="37"/>
  <c r="R121" i="37"/>
  <c r="CD121" i="37"/>
  <c r="ER121" i="37"/>
  <c r="JR121" i="37"/>
  <c r="S121" i="37"/>
  <c r="CE121" i="37"/>
  <c r="ES121" i="37"/>
  <c r="JS121" i="37"/>
  <c r="T121" i="37"/>
  <c r="CF121" i="37"/>
  <c r="ET121" i="37"/>
  <c r="JT121" i="37"/>
  <c r="U121" i="37"/>
  <c r="CH121" i="37"/>
  <c r="CG121" i="37"/>
  <c r="EU121" i="37"/>
  <c r="JU121" i="37"/>
  <c r="V121" i="37"/>
  <c r="HC121" i="37"/>
  <c r="HI121" i="37"/>
  <c r="JV121" i="37"/>
  <c r="W121" i="37"/>
  <c r="CI121" i="37"/>
  <c r="EW121" i="37"/>
  <c r="HD121" i="37"/>
  <c r="HJ121" i="37"/>
  <c r="JW121" i="37"/>
  <c r="X121" i="37"/>
  <c r="CJ121" i="37"/>
  <c r="EX121" i="37"/>
  <c r="HE121" i="37"/>
  <c r="HK121" i="37"/>
  <c r="JX121" i="37"/>
  <c r="Y121" i="37"/>
  <c r="CK121" i="37"/>
  <c r="EY121" i="37"/>
  <c r="HF121" i="37"/>
  <c r="HL121" i="37"/>
  <c r="JY121" i="37"/>
  <c r="Z121" i="37"/>
  <c r="CL121" i="37"/>
  <c r="EZ121" i="37"/>
  <c r="HG121" i="37"/>
  <c r="HM121" i="37"/>
  <c r="JZ121" i="37"/>
  <c r="AA121" i="37"/>
  <c r="CN121" i="37"/>
  <c r="CM121" i="37"/>
  <c r="FA121" i="37"/>
  <c r="HH121" i="37"/>
  <c r="HN121" i="37"/>
  <c r="KA121" i="37"/>
  <c r="AO121" i="37"/>
  <c r="AP121" i="38"/>
  <c r="AP121" i="39"/>
  <c r="AQ121" i="38"/>
  <c r="AQ121" i="39"/>
  <c r="AR121" i="38"/>
  <c r="AR121" i="39"/>
  <c r="AS121" i="38"/>
  <c r="AS121" i="39"/>
  <c r="AT121" i="38"/>
  <c r="AT121" i="39"/>
  <c r="AU121" i="38"/>
  <c r="AU121" i="39"/>
  <c r="AV121" i="38"/>
  <c r="AV121" i="39"/>
  <c r="AW121" i="38"/>
  <c r="AW121" i="39"/>
  <c r="AX121" i="38"/>
  <c r="AX121" i="39"/>
  <c r="AY121" i="38"/>
  <c r="AY121" i="39"/>
  <c r="AZ121" i="38"/>
  <c r="AZ121" i="39"/>
  <c r="BA121" i="38"/>
  <c r="BA121" i="39"/>
  <c r="AP121" i="37"/>
  <c r="AO121" i="38"/>
  <c r="AO121" i="39"/>
  <c r="DB121" i="37"/>
  <c r="FP121" i="37"/>
  <c r="AQ121" i="37"/>
  <c r="DC121" i="37"/>
  <c r="FQ121" i="37"/>
  <c r="AR121" i="37"/>
  <c r="DD121" i="37"/>
  <c r="FR121" i="37"/>
  <c r="AS121" i="37"/>
  <c r="DE121" i="37"/>
  <c r="FS121" i="37"/>
  <c r="AT121" i="37"/>
  <c r="DF121" i="37"/>
  <c r="FT121" i="37"/>
  <c r="AU121" i="37"/>
  <c r="DH121" i="37"/>
  <c r="DG121" i="37"/>
  <c r="FU121" i="37"/>
  <c r="AV121" i="37"/>
  <c r="IC121" i="37"/>
  <c r="II121" i="37"/>
  <c r="AW121" i="37"/>
  <c r="DI121" i="37"/>
  <c r="FW121" i="37"/>
  <c r="ID121" i="37"/>
  <c r="IJ121" i="37"/>
  <c r="AX121" i="37"/>
  <c r="DJ121" i="37"/>
  <c r="FX121" i="37"/>
  <c r="IE121" i="37"/>
  <c r="IK121" i="37"/>
  <c r="AY121" i="37"/>
  <c r="DK121" i="37"/>
  <c r="FY121" i="37"/>
  <c r="IF121" i="37"/>
  <c r="IL121" i="37"/>
  <c r="AZ121" i="37"/>
  <c r="DL121" i="37"/>
  <c r="FZ121" i="37"/>
  <c r="IG121" i="37"/>
  <c r="IM121" i="37"/>
  <c r="BA121" i="37"/>
  <c r="DN121" i="37"/>
  <c r="DM121" i="37"/>
  <c r="GA121" i="37"/>
  <c r="IH121" i="37"/>
  <c r="IN121" i="37"/>
  <c r="BB121" i="37"/>
  <c r="BC121" i="39"/>
  <c r="BD121" i="39"/>
  <c r="BE121" i="39"/>
  <c r="BF121" i="39"/>
  <c r="BG121" i="39"/>
  <c r="BH121" i="39"/>
  <c r="BI121" i="39"/>
  <c r="BJ121" i="39"/>
  <c r="BK121" i="39"/>
  <c r="BL121" i="39"/>
  <c r="BM121" i="39"/>
  <c r="BN121" i="39"/>
  <c r="LB121" i="37"/>
  <c r="BC121" i="37"/>
  <c r="BB121" i="39"/>
  <c r="DO121" i="37"/>
  <c r="GC121" i="37"/>
  <c r="LC121" i="37"/>
  <c r="BD121" i="37"/>
  <c r="DP121" i="37"/>
  <c r="GD121" i="37"/>
  <c r="LD121" i="37"/>
  <c r="BE121" i="37"/>
  <c r="DQ121" i="37"/>
  <c r="GE121" i="37"/>
  <c r="LE121" i="37"/>
  <c r="BF121" i="37"/>
  <c r="DR121" i="37"/>
  <c r="GF121" i="37"/>
  <c r="LF121" i="37"/>
  <c r="BG121" i="37"/>
  <c r="DS121" i="37"/>
  <c r="GG121" i="37"/>
  <c r="LG121" i="37"/>
  <c r="BH121" i="37"/>
  <c r="DU121" i="37"/>
  <c r="DT121" i="37"/>
  <c r="GH121" i="37"/>
  <c r="LH121" i="37"/>
  <c r="BI121" i="37"/>
  <c r="IP121" i="37"/>
  <c r="IV121" i="37"/>
  <c r="LI121" i="37"/>
  <c r="BJ121" i="37"/>
  <c r="DV121" i="37"/>
  <c r="GJ121" i="37"/>
  <c r="IQ121" i="37"/>
  <c r="IW121" i="37"/>
  <c r="LJ121" i="37"/>
  <c r="BK121" i="37"/>
  <c r="DW121" i="37"/>
  <c r="GK121" i="37"/>
  <c r="IR121" i="37"/>
  <c r="IX121" i="37"/>
  <c r="LK121" i="37"/>
  <c r="BL121" i="37"/>
  <c r="DX121" i="37"/>
  <c r="GL121" i="37"/>
  <c r="IS121" i="37"/>
  <c r="IY121" i="37"/>
  <c r="LL121" i="37"/>
  <c r="BM121" i="37"/>
  <c r="DY121" i="37"/>
  <c r="GM121" i="37"/>
  <c r="IT121" i="37"/>
  <c r="IZ121" i="37"/>
  <c r="LM121" i="37"/>
  <c r="BN121" i="37"/>
  <c r="EA121" i="37"/>
  <c r="DZ121" i="37"/>
  <c r="GN121" i="37"/>
  <c r="IU121" i="37"/>
  <c r="JA121" i="37"/>
  <c r="LN121" i="37"/>
  <c r="AB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AB122" i="37"/>
  <c r="C122" i="38"/>
  <c r="AC122" i="39"/>
  <c r="D122" i="38"/>
  <c r="AD122" i="39"/>
  <c r="E122" i="38"/>
  <c r="AE122" i="39"/>
  <c r="F122" i="38"/>
  <c r="AF122" i="39"/>
  <c r="G122" i="38"/>
  <c r="AG122" i="39"/>
  <c r="H122" i="38"/>
  <c r="AH122" i="39"/>
  <c r="I122" i="38"/>
  <c r="AI122" i="39"/>
  <c r="J122" i="38"/>
  <c r="AJ122" i="39"/>
  <c r="K122" i="38"/>
  <c r="AK122" i="39"/>
  <c r="L122" i="38"/>
  <c r="AL122" i="39"/>
  <c r="M122" i="38"/>
  <c r="AM122" i="39"/>
  <c r="N122" i="38"/>
  <c r="AN122" i="39"/>
  <c r="KB122" i="37"/>
  <c r="AC122" i="37"/>
  <c r="B122" i="38"/>
  <c r="AB122" i="39"/>
  <c r="CO122" i="37"/>
  <c r="FC122" i="37"/>
  <c r="KC122" i="37"/>
  <c r="AD122" i="37"/>
  <c r="CP122" i="37"/>
  <c r="FD122" i="37"/>
  <c r="KD122" i="37"/>
  <c r="AE122" i="37"/>
  <c r="CQ122" i="37"/>
  <c r="FE122" i="37"/>
  <c r="KE122" i="37"/>
  <c r="AF122" i="37"/>
  <c r="CR122" i="37"/>
  <c r="FF122" i="37"/>
  <c r="KF122" i="37"/>
  <c r="AG122" i="37"/>
  <c r="CS122" i="37"/>
  <c r="FG122" i="37"/>
  <c r="KG122" i="37"/>
  <c r="AH122" i="37"/>
  <c r="CU122" i="37"/>
  <c r="CT122" i="37"/>
  <c r="FH122" i="37"/>
  <c r="KH122" i="37"/>
  <c r="AI122" i="37"/>
  <c r="HP122" i="37"/>
  <c r="HV122" i="37"/>
  <c r="KI122" i="37"/>
  <c r="AJ122" i="37"/>
  <c r="CV122" i="37"/>
  <c r="FJ122" i="37"/>
  <c r="HQ122" i="37"/>
  <c r="HW122" i="37"/>
  <c r="KJ122" i="37"/>
  <c r="AK122" i="37"/>
  <c r="CW122" i="37"/>
  <c r="FK122" i="37"/>
  <c r="HR122" i="37"/>
  <c r="HX122" i="37"/>
  <c r="KK122" i="37"/>
  <c r="AL122" i="37"/>
  <c r="CX122" i="37"/>
  <c r="FL122" i="37"/>
  <c r="HS122" i="37"/>
  <c r="HY122" i="37"/>
  <c r="KL122" i="37"/>
  <c r="AM122" i="37"/>
  <c r="CY122" i="37"/>
  <c r="FM122" i="37"/>
  <c r="HT122" i="37"/>
  <c r="HZ122" i="37"/>
  <c r="KM122" i="37"/>
  <c r="AN122" i="37"/>
  <c r="DA122" i="37"/>
  <c r="CZ122" i="37"/>
  <c r="FN122" i="37"/>
  <c r="HU122" i="37"/>
  <c r="IA122" i="37"/>
  <c r="KN122" i="37"/>
  <c r="B122" i="37"/>
  <c r="O122" i="38"/>
  <c r="AB122" i="38"/>
  <c r="P122" i="38"/>
  <c r="AC122" i="38"/>
  <c r="BC122" i="38"/>
  <c r="DE122" i="2"/>
  <c r="C122" i="39"/>
  <c r="Q122" i="38"/>
  <c r="AD122" i="38"/>
  <c r="BD122" i="38"/>
  <c r="D122" i="39"/>
  <c r="R122" i="38"/>
  <c r="AE122" i="38"/>
  <c r="BE122" i="38"/>
  <c r="E122" i="39"/>
  <c r="S122" i="38"/>
  <c r="AF122" i="38"/>
  <c r="BF122" i="38"/>
  <c r="F122" i="39"/>
  <c r="T122" i="38"/>
  <c r="AG122" i="38"/>
  <c r="BG122" i="38"/>
  <c r="G122" i="39"/>
  <c r="U122" i="38"/>
  <c r="AH122" i="38"/>
  <c r="BH122" i="38"/>
  <c r="H122" i="39"/>
  <c r="V122" i="38"/>
  <c r="AI122" i="38"/>
  <c r="BI122" i="38"/>
  <c r="I122" i="39"/>
  <c r="W122" i="38"/>
  <c r="AJ122" i="38"/>
  <c r="BJ122" i="38"/>
  <c r="J122" i="39"/>
  <c r="X122" i="38"/>
  <c r="AK122" i="38"/>
  <c r="BK122" i="38"/>
  <c r="K122" i="39"/>
  <c r="Y122" i="38"/>
  <c r="AL122" i="38"/>
  <c r="BL122" i="38"/>
  <c r="L122" i="39"/>
  <c r="Z122" i="38"/>
  <c r="AM122" i="38"/>
  <c r="BM122" i="38"/>
  <c r="M122" i="39"/>
  <c r="AA122" i="38"/>
  <c r="AN122" i="38"/>
  <c r="BN122" i="38"/>
  <c r="N122" i="39"/>
  <c r="JB122" i="37"/>
  <c r="C122" i="37"/>
  <c r="BB122" i="38"/>
  <c r="B122" i="39"/>
  <c r="BO122" i="37"/>
  <c r="EC122" i="37"/>
  <c r="JC122" i="37"/>
  <c r="D122" i="37"/>
  <c r="BP122" i="37"/>
  <c r="ED122" i="37"/>
  <c r="JD122" i="37"/>
  <c r="E122" i="37"/>
  <c r="BQ122" i="37"/>
  <c r="EE122" i="37"/>
  <c r="JE122" i="37"/>
  <c r="F122" i="37"/>
  <c r="BR122" i="37"/>
  <c r="EF122" i="37"/>
  <c r="JF122" i="37"/>
  <c r="G122" i="37"/>
  <c r="BS122" i="37"/>
  <c r="EG122" i="37"/>
  <c r="JG122" i="37"/>
  <c r="H122" i="37"/>
  <c r="BU122" i="37"/>
  <c r="BT122" i="37"/>
  <c r="EH122" i="37"/>
  <c r="JH122" i="37"/>
  <c r="I122" i="37"/>
  <c r="GP122" i="37"/>
  <c r="GV122" i="37"/>
  <c r="JI122" i="37"/>
  <c r="J122" i="37"/>
  <c r="BV122" i="37"/>
  <c r="EJ122" i="37"/>
  <c r="GQ122" i="37"/>
  <c r="GW122" i="37"/>
  <c r="JJ122" i="37"/>
  <c r="K122" i="37"/>
  <c r="BW122" i="37"/>
  <c r="EK122" i="37"/>
  <c r="GR122" i="37"/>
  <c r="GX122" i="37"/>
  <c r="JK122" i="37"/>
  <c r="L122" i="37"/>
  <c r="BX122" i="37"/>
  <c r="EL122" i="37"/>
  <c r="GS122" i="37"/>
  <c r="GY122" i="37"/>
  <c r="JL122" i="37"/>
  <c r="M122" i="37"/>
  <c r="BY122" i="37"/>
  <c r="EM122" i="37"/>
  <c r="GT122" i="37"/>
  <c r="GZ122" i="37"/>
  <c r="JM122" i="37"/>
  <c r="N122" i="37"/>
  <c r="CA122" i="37"/>
  <c r="BZ122" i="37"/>
  <c r="EN122" i="37"/>
  <c r="GU122" i="37"/>
  <c r="HA122" i="37"/>
  <c r="JN122" i="37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BP123" i="2"/>
  <c r="O122" i="37"/>
  <c r="BQ122" i="2"/>
  <c r="DC122" i="2"/>
  <c r="DD122" i="2"/>
  <c r="P122" i="39"/>
  <c r="Q122" i="39"/>
  <c r="R122" i="39"/>
  <c r="S122" i="39"/>
  <c r="T122" i="39"/>
  <c r="U122" i="39"/>
  <c r="V122" i="39"/>
  <c r="W122" i="39"/>
  <c r="X122" i="39"/>
  <c r="Y122" i="39"/>
  <c r="Z122" i="39"/>
  <c r="AA122" i="39"/>
  <c r="JO122" i="37"/>
  <c r="P122" i="37"/>
  <c r="O122" i="39"/>
  <c r="CB122" i="37"/>
  <c r="EP122" i="37"/>
  <c r="JP122" i="37"/>
  <c r="Q122" i="37"/>
  <c r="CC122" i="37"/>
  <c r="EQ122" i="37"/>
  <c r="JQ122" i="37"/>
  <c r="R122" i="37"/>
  <c r="CD122" i="37"/>
  <c r="ER122" i="37"/>
  <c r="JR122" i="37"/>
  <c r="S122" i="37"/>
  <c r="CE122" i="37"/>
  <c r="ES122" i="37"/>
  <c r="JS122" i="37"/>
  <c r="T122" i="37"/>
  <c r="CF122" i="37"/>
  <c r="ET122" i="37"/>
  <c r="JT122" i="37"/>
  <c r="U122" i="37"/>
  <c r="CH122" i="37"/>
  <c r="CG122" i="37"/>
  <c r="EU122" i="37"/>
  <c r="JU122" i="37"/>
  <c r="V122" i="37"/>
  <c r="HC122" i="37"/>
  <c r="HI122" i="37"/>
  <c r="JV122" i="37"/>
  <c r="W122" i="37"/>
  <c r="CI122" i="37"/>
  <c r="EW122" i="37"/>
  <c r="HD122" i="37"/>
  <c r="HJ122" i="37"/>
  <c r="JW122" i="37"/>
  <c r="X122" i="37"/>
  <c r="CJ122" i="37"/>
  <c r="EX122" i="37"/>
  <c r="HE122" i="37"/>
  <c r="HK122" i="37"/>
  <c r="JX122" i="37"/>
  <c r="Y122" i="37"/>
  <c r="CK122" i="37"/>
  <c r="EY122" i="37"/>
  <c r="HF122" i="37"/>
  <c r="HL122" i="37"/>
  <c r="JY122" i="37"/>
  <c r="Z122" i="37"/>
  <c r="CL122" i="37"/>
  <c r="EZ122" i="37"/>
  <c r="HG122" i="37"/>
  <c r="HM122" i="37"/>
  <c r="JZ122" i="37"/>
  <c r="AA122" i="37"/>
  <c r="CN122" i="37"/>
  <c r="CM122" i="37"/>
  <c r="FA122" i="37"/>
  <c r="HH122" i="37"/>
  <c r="HN122" i="37"/>
  <c r="KA122" i="37"/>
  <c r="AO122" i="37"/>
  <c r="AP122" i="38"/>
  <c r="AP122" i="39"/>
  <c r="AQ122" i="38"/>
  <c r="AQ122" i="39"/>
  <c r="AR122" i="38"/>
  <c r="AR122" i="39"/>
  <c r="AS122" i="38"/>
  <c r="AS122" i="39"/>
  <c r="AT122" i="38"/>
  <c r="AT122" i="39"/>
  <c r="AU122" i="38"/>
  <c r="AU122" i="39"/>
  <c r="AV122" i="38"/>
  <c r="AV122" i="39"/>
  <c r="AW122" i="38"/>
  <c r="AW122" i="39"/>
  <c r="AX122" i="38"/>
  <c r="AX122" i="39"/>
  <c r="AY122" i="38"/>
  <c r="AY122" i="39"/>
  <c r="AZ122" i="38"/>
  <c r="AZ122" i="39"/>
  <c r="BA122" i="38"/>
  <c r="BA122" i="39"/>
  <c r="AP122" i="37"/>
  <c r="AO122" i="38"/>
  <c r="AO122" i="39"/>
  <c r="DB122" i="37"/>
  <c r="FP122" i="37"/>
  <c r="AQ122" i="37"/>
  <c r="DC122" i="37"/>
  <c r="FQ122" i="37"/>
  <c r="AR122" i="37"/>
  <c r="DD122" i="37"/>
  <c r="FR122" i="37"/>
  <c r="AS122" i="37"/>
  <c r="DE122" i="37"/>
  <c r="FS122" i="37"/>
  <c r="AT122" i="37"/>
  <c r="DF122" i="37"/>
  <c r="FT122" i="37"/>
  <c r="AU122" i="37"/>
  <c r="DH122" i="37"/>
  <c r="DG122" i="37"/>
  <c r="FU122" i="37"/>
  <c r="AV122" i="37"/>
  <c r="IC122" i="37"/>
  <c r="II122" i="37"/>
  <c r="AW122" i="37"/>
  <c r="DI122" i="37"/>
  <c r="FW122" i="37"/>
  <c r="ID122" i="37"/>
  <c r="IJ122" i="37"/>
  <c r="AX122" i="37"/>
  <c r="DJ122" i="37"/>
  <c r="FX122" i="37"/>
  <c r="IE122" i="37"/>
  <c r="IK122" i="37"/>
  <c r="AY122" i="37"/>
  <c r="DK122" i="37"/>
  <c r="FY122" i="37"/>
  <c r="IF122" i="37"/>
  <c r="IL122" i="37"/>
  <c r="AZ122" i="37"/>
  <c r="DL122" i="37"/>
  <c r="FZ122" i="37"/>
  <c r="IG122" i="37"/>
  <c r="IM122" i="37"/>
  <c r="BA122" i="37"/>
  <c r="DN122" i="37"/>
  <c r="DM122" i="37"/>
  <c r="GA122" i="37"/>
  <c r="IH122" i="37"/>
  <c r="IN122" i="37"/>
  <c r="BB122" i="37"/>
  <c r="BC122" i="39"/>
  <c r="BD122" i="39"/>
  <c r="BE122" i="39"/>
  <c r="BF122" i="39"/>
  <c r="BG122" i="39"/>
  <c r="BH122" i="39"/>
  <c r="BI122" i="39"/>
  <c r="BJ122" i="39"/>
  <c r="BK122" i="39"/>
  <c r="BL122" i="39"/>
  <c r="BM122" i="39"/>
  <c r="BN122" i="39"/>
  <c r="LB122" i="37"/>
  <c r="BC122" i="37"/>
  <c r="BB122" i="39"/>
  <c r="DO122" i="37"/>
  <c r="GC122" i="37"/>
  <c r="LC122" i="37"/>
  <c r="BD122" i="37"/>
  <c r="DP122" i="37"/>
  <c r="GD122" i="37"/>
  <c r="LD122" i="37"/>
  <c r="BE122" i="37"/>
  <c r="DQ122" i="37"/>
  <c r="GE122" i="37"/>
  <c r="LE122" i="37"/>
  <c r="BF122" i="37"/>
  <c r="DR122" i="37"/>
  <c r="GF122" i="37"/>
  <c r="LF122" i="37"/>
  <c r="BG122" i="37"/>
  <c r="DS122" i="37"/>
  <c r="GG122" i="37"/>
  <c r="LG122" i="37"/>
  <c r="BH122" i="37"/>
  <c r="DU122" i="37"/>
  <c r="DT122" i="37"/>
  <c r="GH122" i="37"/>
  <c r="LH122" i="37"/>
  <c r="BI122" i="37"/>
  <c r="IP122" i="37"/>
  <c r="IV122" i="37"/>
  <c r="LI122" i="37"/>
  <c r="BJ122" i="37"/>
  <c r="DV122" i="37"/>
  <c r="GJ122" i="37"/>
  <c r="IQ122" i="37"/>
  <c r="IW122" i="37"/>
  <c r="LJ122" i="37"/>
  <c r="BK122" i="37"/>
  <c r="DW122" i="37"/>
  <c r="GK122" i="37"/>
  <c r="IR122" i="37"/>
  <c r="IX122" i="37"/>
  <c r="LK122" i="37"/>
  <c r="BL122" i="37"/>
  <c r="DX122" i="37"/>
  <c r="GL122" i="37"/>
  <c r="IS122" i="37"/>
  <c r="IY122" i="37"/>
  <c r="LL122" i="37"/>
  <c r="BM122" i="37"/>
  <c r="DY122" i="37"/>
  <c r="GM122" i="37"/>
  <c r="IT122" i="37"/>
  <c r="IZ122" i="37"/>
  <c r="LM122" i="37"/>
  <c r="BN122" i="37"/>
  <c r="EA122" i="37"/>
  <c r="DZ122" i="37"/>
  <c r="GN122" i="37"/>
  <c r="IU122" i="37"/>
  <c r="JA122" i="37"/>
  <c r="LN122" i="37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AB123" i="37"/>
  <c r="C123" i="38"/>
  <c r="AC123" i="39"/>
  <c r="D123" i="38"/>
  <c r="AD123" i="39"/>
  <c r="E123" i="38"/>
  <c r="AE123" i="39"/>
  <c r="F123" i="38"/>
  <c r="AF123" i="39"/>
  <c r="G123" i="38"/>
  <c r="AG123" i="39"/>
  <c r="H123" i="38"/>
  <c r="AH123" i="39"/>
  <c r="I123" i="38"/>
  <c r="AI123" i="39"/>
  <c r="J123" i="38"/>
  <c r="AJ123" i="39"/>
  <c r="K123" i="38"/>
  <c r="AK123" i="39"/>
  <c r="L123" i="38"/>
  <c r="AL123" i="39"/>
  <c r="M123" i="38"/>
  <c r="AM123" i="39"/>
  <c r="N123" i="38"/>
  <c r="AN123" i="39"/>
  <c r="KB123" i="37"/>
  <c r="AC123" i="37"/>
  <c r="B123" i="38"/>
  <c r="AB123" i="39"/>
  <c r="CO123" i="37"/>
  <c r="FC123" i="37"/>
  <c r="KC123" i="37"/>
  <c r="AD123" i="37"/>
  <c r="CP123" i="37"/>
  <c r="FD123" i="37"/>
  <c r="KD123" i="37"/>
  <c r="AE123" i="37"/>
  <c r="CQ123" i="37"/>
  <c r="FE123" i="37"/>
  <c r="KE123" i="37"/>
  <c r="AF123" i="37"/>
  <c r="CR123" i="37"/>
  <c r="FF123" i="37"/>
  <c r="KF123" i="37"/>
  <c r="AG123" i="37"/>
  <c r="CS123" i="37"/>
  <c r="FG123" i="37"/>
  <c r="KG123" i="37"/>
  <c r="AH123" i="37"/>
  <c r="CU123" i="37"/>
  <c r="CT123" i="37"/>
  <c r="FH123" i="37"/>
  <c r="KH123" i="37"/>
  <c r="AI123" i="37"/>
  <c r="HP123" i="37"/>
  <c r="HV123" i="37"/>
  <c r="KI123" i="37"/>
  <c r="AJ123" i="37"/>
  <c r="CV123" i="37"/>
  <c r="FJ123" i="37"/>
  <c r="HQ123" i="37"/>
  <c r="HW123" i="37"/>
  <c r="KJ123" i="37"/>
  <c r="AK123" i="37"/>
  <c r="CW123" i="37"/>
  <c r="FK123" i="37"/>
  <c r="HR123" i="37"/>
  <c r="HX123" i="37"/>
  <c r="KK123" i="37"/>
  <c r="AL123" i="37"/>
  <c r="CX123" i="37"/>
  <c r="FL123" i="37"/>
  <c r="HS123" i="37"/>
  <c r="HY123" i="37"/>
  <c r="KL123" i="37"/>
  <c r="AM123" i="37"/>
  <c r="CY123" i="37"/>
  <c r="FM123" i="37"/>
  <c r="HT123" i="37"/>
  <c r="HZ123" i="37"/>
  <c r="KM123" i="37"/>
  <c r="AN123" i="37"/>
  <c r="DA123" i="37"/>
  <c r="CZ123" i="37"/>
  <c r="FN123" i="37"/>
  <c r="HU123" i="37"/>
  <c r="IA123" i="37"/>
  <c r="KN123" i="37"/>
  <c r="B123" i="37"/>
  <c r="O123" i="38"/>
  <c r="AB123" i="38"/>
  <c r="P123" i="38"/>
  <c r="AC123" i="38"/>
  <c r="BC123" i="38"/>
  <c r="DE123" i="2"/>
  <c r="C123" i="39"/>
  <c r="Q123" i="38"/>
  <c r="AD123" i="38"/>
  <c r="BD123" i="38"/>
  <c r="D123" i="39"/>
  <c r="R123" i="38"/>
  <c r="AE123" i="38"/>
  <c r="BE123" i="38"/>
  <c r="E123" i="39"/>
  <c r="S123" i="38"/>
  <c r="AF123" i="38"/>
  <c r="BF123" i="38"/>
  <c r="F123" i="39"/>
  <c r="T123" i="38"/>
  <c r="AG123" i="38"/>
  <c r="BG123" i="38"/>
  <c r="G123" i="39"/>
  <c r="U123" i="38"/>
  <c r="AH123" i="38"/>
  <c r="BH123" i="38"/>
  <c r="H123" i="39"/>
  <c r="V123" i="38"/>
  <c r="AI123" i="38"/>
  <c r="BI123" i="38"/>
  <c r="I123" i="39"/>
  <c r="W123" i="38"/>
  <c r="AJ123" i="38"/>
  <c r="BJ123" i="38"/>
  <c r="J123" i="39"/>
  <c r="X123" i="38"/>
  <c r="AK123" i="38"/>
  <c r="BK123" i="38"/>
  <c r="K123" i="39"/>
  <c r="Y123" i="38"/>
  <c r="AL123" i="38"/>
  <c r="BL123" i="38"/>
  <c r="L123" i="39"/>
  <c r="Z123" i="38"/>
  <c r="AM123" i="38"/>
  <c r="BM123" i="38"/>
  <c r="M123" i="39"/>
  <c r="AA123" i="38"/>
  <c r="AN123" i="38"/>
  <c r="BN123" i="38"/>
  <c r="N123" i="39"/>
  <c r="JB123" i="37"/>
  <c r="C123" i="37"/>
  <c r="BB123" i="38"/>
  <c r="B123" i="39"/>
  <c r="BO123" i="37"/>
  <c r="EC123" i="37"/>
  <c r="JC123" i="37"/>
  <c r="D123" i="37"/>
  <c r="BP123" i="37"/>
  <c r="ED123" i="37"/>
  <c r="JD123" i="37"/>
  <c r="E123" i="37"/>
  <c r="BQ123" i="37"/>
  <c r="EE123" i="37"/>
  <c r="JE123" i="37"/>
  <c r="F123" i="37"/>
  <c r="BR123" i="37"/>
  <c r="EF123" i="37"/>
  <c r="JF123" i="37"/>
  <c r="G123" i="37"/>
  <c r="BS123" i="37"/>
  <c r="EG123" i="37"/>
  <c r="JG123" i="37"/>
  <c r="H123" i="37"/>
  <c r="BU123" i="37"/>
  <c r="BT123" i="37"/>
  <c r="EH123" i="37"/>
  <c r="JH123" i="37"/>
  <c r="I123" i="37"/>
  <c r="GP123" i="37"/>
  <c r="GV123" i="37"/>
  <c r="JI123" i="37"/>
  <c r="J123" i="37"/>
  <c r="BV123" i="37"/>
  <c r="EJ123" i="37"/>
  <c r="GQ123" i="37"/>
  <c r="GW123" i="37"/>
  <c r="JJ123" i="37"/>
  <c r="K123" i="37"/>
  <c r="BW123" i="37"/>
  <c r="EK123" i="37"/>
  <c r="GR123" i="37"/>
  <c r="GX123" i="37"/>
  <c r="JK123" i="37"/>
  <c r="L123" i="37"/>
  <c r="BX123" i="37"/>
  <c r="EL123" i="37"/>
  <c r="GS123" i="37"/>
  <c r="GY123" i="37"/>
  <c r="JL123" i="37"/>
  <c r="M123" i="37"/>
  <c r="BY123" i="37"/>
  <c r="EM123" i="37"/>
  <c r="GT123" i="37"/>
  <c r="GZ123" i="37"/>
  <c r="JM123" i="37"/>
  <c r="N123" i="37"/>
  <c r="CA123" i="37"/>
  <c r="BZ123" i="37"/>
  <c r="EN123" i="37"/>
  <c r="GU123" i="37"/>
  <c r="HA123" i="37"/>
  <c r="JN123" i="37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BP124" i="2"/>
  <c r="O123" i="37"/>
  <c r="BQ123" i="2"/>
  <c r="DC123" i="2"/>
  <c r="DD123" i="2"/>
  <c r="P123" i="39"/>
  <c r="Q123" i="39"/>
  <c r="R123" i="39"/>
  <c r="S123" i="39"/>
  <c r="T123" i="39"/>
  <c r="U123" i="39"/>
  <c r="V123" i="39"/>
  <c r="W123" i="39"/>
  <c r="X123" i="39"/>
  <c r="Y123" i="39"/>
  <c r="Z123" i="39"/>
  <c r="AA123" i="39"/>
  <c r="JO123" i="37"/>
  <c r="P123" i="37"/>
  <c r="O123" i="39"/>
  <c r="CB123" i="37"/>
  <c r="EP123" i="37"/>
  <c r="JP123" i="37"/>
  <c r="Q123" i="37"/>
  <c r="CC123" i="37"/>
  <c r="EQ123" i="37"/>
  <c r="JQ123" i="37"/>
  <c r="R123" i="37"/>
  <c r="CD123" i="37"/>
  <c r="ER123" i="37"/>
  <c r="JR123" i="37"/>
  <c r="S123" i="37"/>
  <c r="CE123" i="37"/>
  <c r="ES123" i="37"/>
  <c r="JS123" i="37"/>
  <c r="T123" i="37"/>
  <c r="CF123" i="37"/>
  <c r="ET123" i="37"/>
  <c r="JT123" i="37"/>
  <c r="U123" i="37"/>
  <c r="CH123" i="37"/>
  <c r="CG123" i="37"/>
  <c r="EU123" i="37"/>
  <c r="JU123" i="37"/>
  <c r="V123" i="37"/>
  <c r="HC123" i="37"/>
  <c r="HI123" i="37"/>
  <c r="JV123" i="37"/>
  <c r="W123" i="37"/>
  <c r="CI123" i="37"/>
  <c r="EW123" i="37"/>
  <c r="HD123" i="37"/>
  <c r="HJ123" i="37"/>
  <c r="JW123" i="37"/>
  <c r="X123" i="37"/>
  <c r="CJ123" i="37"/>
  <c r="EX123" i="37"/>
  <c r="HE123" i="37"/>
  <c r="HK123" i="37"/>
  <c r="JX123" i="37"/>
  <c r="Y123" i="37"/>
  <c r="CK123" i="37"/>
  <c r="EY123" i="37"/>
  <c r="HF123" i="37"/>
  <c r="HL123" i="37"/>
  <c r="JY123" i="37"/>
  <c r="Z123" i="37"/>
  <c r="CL123" i="37"/>
  <c r="EZ123" i="37"/>
  <c r="HG123" i="37"/>
  <c r="HM123" i="37"/>
  <c r="JZ123" i="37"/>
  <c r="AA123" i="37"/>
  <c r="CN123" i="37"/>
  <c r="CM123" i="37"/>
  <c r="FA123" i="37"/>
  <c r="HH123" i="37"/>
  <c r="HN123" i="37"/>
  <c r="KA123" i="37"/>
  <c r="AO123" i="37"/>
  <c r="AP123" i="38"/>
  <c r="AP123" i="39"/>
  <c r="AQ123" i="38"/>
  <c r="AQ123" i="39"/>
  <c r="AR123" i="38"/>
  <c r="AR123" i="39"/>
  <c r="AS123" i="38"/>
  <c r="AS123" i="39"/>
  <c r="AT123" i="38"/>
  <c r="AT123" i="39"/>
  <c r="AU123" i="38"/>
  <c r="AU123" i="39"/>
  <c r="AV123" i="38"/>
  <c r="AV123" i="39"/>
  <c r="AW123" i="38"/>
  <c r="AW123" i="39"/>
  <c r="AX123" i="38"/>
  <c r="AX123" i="39"/>
  <c r="AY123" i="38"/>
  <c r="AY123" i="39"/>
  <c r="AZ123" i="38"/>
  <c r="AZ123" i="39"/>
  <c r="BA123" i="38"/>
  <c r="BA123" i="39"/>
  <c r="AP123" i="37"/>
  <c r="AO123" i="38"/>
  <c r="AO123" i="39"/>
  <c r="DB123" i="37"/>
  <c r="FP123" i="37"/>
  <c r="AQ123" i="37"/>
  <c r="DC123" i="37"/>
  <c r="FQ123" i="37"/>
  <c r="AR123" i="37"/>
  <c r="DD123" i="37"/>
  <c r="FR123" i="37"/>
  <c r="AS123" i="37"/>
  <c r="DE123" i="37"/>
  <c r="FS123" i="37"/>
  <c r="AT123" i="37"/>
  <c r="DF123" i="37"/>
  <c r="FT123" i="37"/>
  <c r="AU123" i="37"/>
  <c r="DH123" i="37"/>
  <c r="DG123" i="37"/>
  <c r="FU123" i="37"/>
  <c r="AV123" i="37"/>
  <c r="IC123" i="37"/>
  <c r="II123" i="37"/>
  <c r="AW123" i="37"/>
  <c r="DI123" i="37"/>
  <c r="FW123" i="37"/>
  <c r="ID123" i="37"/>
  <c r="IJ123" i="37"/>
  <c r="AX123" i="37"/>
  <c r="DJ123" i="37"/>
  <c r="FX123" i="37"/>
  <c r="IE123" i="37"/>
  <c r="IK123" i="37"/>
  <c r="AY123" i="37"/>
  <c r="DK123" i="37"/>
  <c r="FY123" i="37"/>
  <c r="IF123" i="37"/>
  <c r="IL123" i="37"/>
  <c r="AZ123" i="37"/>
  <c r="DL123" i="37"/>
  <c r="FZ123" i="37"/>
  <c r="IG123" i="37"/>
  <c r="IM123" i="37"/>
  <c r="BA123" i="37"/>
  <c r="DN123" i="37"/>
  <c r="DM123" i="37"/>
  <c r="GA123" i="37"/>
  <c r="IH123" i="37"/>
  <c r="IN123" i="37"/>
  <c r="BB123" i="37"/>
  <c r="BC123" i="39"/>
  <c r="BD123" i="39"/>
  <c r="BE123" i="39"/>
  <c r="BF123" i="39"/>
  <c r="BG123" i="39"/>
  <c r="BH123" i="39"/>
  <c r="BI123" i="39"/>
  <c r="BJ123" i="39"/>
  <c r="BK123" i="39"/>
  <c r="BL123" i="39"/>
  <c r="BM123" i="39"/>
  <c r="BN123" i="39"/>
  <c r="LB123" i="37"/>
  <c r="BC123" i="37"/>
  <c r="BB123" i="39"/>
  <c r="DO123" i="37"/>
  <c r="GC123" i="37"/>
  <c r="LC123" i="37"/>
  <c r="BD123" i="37"/>
  <c r="DP123" i="37"/>
  <c r="GD123" i="37"/>
  <c r="LD123" i="37"/>
  <c r="BE123" i="37"/>
  <c r="DQ123" i="37"/>
  <c r="GE123" i="37"/>
  <c r="LE123" i="37"/>
  <c r="BF123" i="37"/>
  <c r="DR123" i="37"/>
  <c r="GF123" i="37"/>
  <c r="LF123" i="37"/>
  <c r="BG123" i="37"/>
  <c r="DS123" i="37"/>
  <c r="GG123" i="37"/>
  <c r="LG123" i="37"/>
  <c r="BH123" i="37"/>
  <c r="DU123" i="37"/>
  <c r="DT123" i="37"/>
  <c r="GH123" i="37"/>
  <c r="LH123" i="37"/>
  <c r="BI123" i="37"/>
  <c r="IP123" i="37"/>
  <c r="IV123" i="37"/>
  <c r="LI123" i="37"/>
  <c r="BJ123" i="37"/>
  <c r="DV123" i="37"/>
  <c r="GJ123" i="37"/>
  <c r="IQ123" i="37"/>
  <c r="IW123" i="37"/>
  <c r="LJ123" i="37"/>
  <c r="BK123" i="37"/>
  <c r="DW123" i="37"/>
  <c r="GK123" i="37"/>
  <c r="IR123" i="37"/>
  <c r="IX123" i="37"/>
  <c r="LK123" i="37"/>
  <c r="BL123" i="37"/>
  <c r="DX123" i="37"/>
  <c r="GL123" i="37"/>
  <c r="IS123" i="37"/>
  <c r="IY123" i="37"/>
  <c r="LL123" i="37"/>
  <c r="BM123" i="37"/>
  <c r="DY123" i="37"/>
  <c r="GM123" i="37"/>
  <c r="IT123" i="37"/>
  <c r="IZ123" i="37"/>
  <c r="LM123" i="37"/>
  <c r="BN123" i="37"/>
  <c r="EA123" i="37"/>
  <c r="DZ123" i="37"/>
  <c r="GN123" i="37"/>
  <c r="IU123" i="37"/>
  <c r="JA123" i="37"/>
  <c r="LN123" i="37"/>
  <c r="AB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AB124" i="37"/>
  <c r="C124" i="38"/>
  <c r="AC124" i="39"/>
  <c r="D124" i="38"/>
  <c r="AD124" i="39"/>
  <c r="E124" i="38"/>
  <c r="AE124" i="39"/>
  <c r="F124" i="38"/>
  <c r="AF124" i="39"/>
  <c r="G124" i="38"/>
  <c r="AG124" i="39"/>
  <c r="H124" i="38"/>
  <c r="AH124" i="39"/>
  <c r="I124" i="38"/>
  <c r="AI124" i="39"/>
  <c r="J124" i="38"/>
  <c r="AJ124" i="39"/>
  <c r="K124" i="38"/>
  <c r="AK124" i="39"/>
  <c r="L124" i="38"/>
  <c r="AL124" i="39"/>
  <c r="M124" i="38"/>
  <c r="AM124" i="39"/>
  <c r="N124" i="38"/>
  <c r="AN124" i="39"/>
  <c r="KB124" i="37"/>
  <c r="AC124" i="37"/>
  <c r="B124" i="38"/>
  <c r="AB124" i="39"/>
  <c r="CO124" i="37"/>
  <c r="FC124" i="37"/>
  <c r="KC124" i="37"/>
  <c r="AD124" i="37"/>
  <c r="CP124" i="37"/>
  <c r="FD124" i="37"/>
  <c r="KD124" i="37"/>
  <c r="AE124" i="37"/>
  <c r="CQ124" i="37"/>
  <c r="FE124" i="37"/>
  <c r="KE124" i="37"/>
  <c r="AF124" i="37"/>
  <c r="CR124" i="37"/>
  <c r="FF124" i="37"/>
  <c r="KF124" i="37"/>
  <c r="AG124" i="37"/>
  <c r="CS124" i="37"/>
  <c r="FG124" i="37"/>
  <c r="KG124" i="37"/>
  <c r="AH124" i="37"/>
  <c r="CU124" i="37"/>
  <c r="CT124" i="37"/>
  <c r="FH124" i="37"/>
  <c r="KH124" i="37"/>
  <c r="AI124" i="37"/>
  <c r="HP124" i="37"/>
  <c r="HV124" i="37"/>
  <c r="KI124" i="37"/>
  <c r="AJ124" i="37"/>
  <c r="CV124" i="37"/>
  <c r="FJ124" i="37"/>
  <c r="HQ124" i="37"/>
  <c r="HW124" i="37"/>
  <c r="KJ124" i="37"/>
  <c r="AK124" i="37"/>
  <c r="CW124" i="37"/>
  <c r="FK124" i="37"/>
  <c r="HR124" i="37"/>
  <c r="HX124" i="37"/>
  <c r="KK124" i="37"/>
  <c r="AL124" i="37"/>
  <c r="CX124" i="37"/>
  <c r="FL124" i="37"/>
  <c r="HS124" i="37"/>
  <c r="HY124" i="37"/>
  <c r="KL124" i="37"/>
  <c r="AM124" i="37"/>
  <c r="CY124" i="37"/>
  <c r="FM124" i="37"/>
  <c r="HT124" i="37"/>
  <c r="HZ124" i="37"/>
  <c r="KM124" i="37"/>
  <c r="AN124" i="37"/>
  <c r="DA124" i="37"/>
  <c r="CZ124" i="37"/>
  <c r="FN124" i="37"/>
  <c r="HU124" i="37"/>
  <c r="IA124" i="37"/>
  <c r="KN124" i="37"/>
  <c r="B124" i="37"/>
  <c r="O124" i="38"/>
  <c r="AB124" i="38"/>
  <c r="P124" i="38"/>
  <c r="AC124" i="38"/>
  <c r="BC124" i="38"/>
  <c r="DE124" i="2"/>
  <c r="C124" i="39"/>
  <c r="Q124" i="38"/>
  <c r="AD124" i="38"/>
  <c r="BD124" i="38"/>
  <c r="D124" i="39"/>
  <c r="R124" i="38"/>
  <c r="AE124" i="38"/>
  <c r="BE124" i="38"/>
  <c r="E124" i="39"/>
  <c r="S124" i="38"/>
  <c r="AF124" i="38"/>
  <c r="BF124" i="38"/>
  <c r="F124" i="39"/>
  <c r="T124" i="38"/>
  <c r="AG124" i="38"/>
  <c r="BG124" i="38"/>
  <c r="G124" i="39"/>
  <c r="U124" i="38"/>
  <c r="AH124" i="38"/>
  <c r="BH124" i="38"/>
  <c r="H124" i="39"/>
  <c r="V124" i="38"/>
  <c r="AI124" i="38"/>
  <c r="BI124" i="38"/>
  <c r="I124" i="39"/>
  <c r="W124" i="38"/>
  <c r="AJ124" i="38"/>
  <c r="BJ124" i="38"/>
  <c r="J124" i="39"/>
  <c r="X124" i="38"/>
  <c r="AK124" i="38"/>
  <c r="BK124" i="38"/>
  <c r="K124" i="39"/>
  <c r="Y124" i="38"/>
  <c r="AL124" i="38"/>
  <c r="BL124" i="38"/>
  <c r="L124" i="39"/>
  <c r="Z124" i="38"/>
  <c r="AM124" i="38"/>
  <c r="BM124" i="38"/>
  <c r="M124" i="39"/>
  <c r="AA124" i="38"/>
  <c r="AN124" i="38"/>
  <c r="BN124" i="38"/>
  <c r="N124" i="39"/>
  <c r="JB124" i="37"/>
  <c r="C124" i="37"/>
  <c r="BB124" i="38"/>
  <c r="B124" i="39"/>
  <c r="BO124" i="37"/>
  <c r="EC124" i="37"/>
  <c r="JC124" i="37"/>
  <c r="D124" i="37"/>
  <c r="BP124" i="37"/>
  <c r="ED124" i="37"/>
  <c r="JD124" i="37"/>
  <c r="E124" i="37"/>
  <c r="BQ124" i="37"/>
  <c r="EE124" i="37"/>
  <c r="JE124" i="37"/>
  <c r="F124" i="37"/>
  <c r="BR124" i="37"/>
  <c r="EF124" i="37"/>
  <c r="JF124" i="37"/>
  <c r="G124" i="37"/>
  <c r="BS124" i="37"/>
  <c r="EG124" i="37"/>
  <c r="JG124" i="37"/>
  <c r="H124" i="37"/>
  <c r="BU124" i="37"/>
  <c r="BT124" i="37"/>
  <c r="EH124" i="37"/>
  <c r="JH124" i="37"/>
  <c r="I124" i="37"/>
  <c r="GP124" i="37"/>
  <c r="GV124" i="37"/>
  <c r="JI124" i="37"/>
  <c r="J124" i="37"/>
  <c r="BV124" i="37"/>
  <c r="EJ124" i="37"/>
  <c r="GQ124" i="37"/>
  <c r="GW124" i="37"/>
  <c r="JJ124" i="37"/>
  <c r="K124" i="37"/>
  <c r="BW124" i="37"/>
  <c r="EK124" i="37"/>
  <c r="GR124" i="37"/>
  <c r="GX124" i="37"/>
  <c r="JK124" i="37"/>
  <c r="L124" i="37"/>
  <c r="BX124" i="37"/>
  <c r="EL124" i="37"/>
  <c r="GS124" i="37"/>
  <c r="GY124" i="37"/>
  <c r="JL124" i="37"/>
  <c r="M124" i="37"/>
  <c r="BY124" i="37"/>
  <c r="EM124" i="37"/>
  <c r="GT124" i="37"/>
  <c r="GZ124" i="37"/>
  <c r="JM124" i="37"/>
  <c r="N124" i="37"/>
  <c r="CA124" i="37"/>
  <c r="BZ124" i="37"/>
  <c r="EN124" i="37"/>
  <c r="GU124" i="37"/>
  <c r="HA124" i="37"/>
  <c r="JN124" i="37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BP125" i="2"/>
  <c r="O124" i="37"/>
  <c r="BQ124" i="2"/>
  <c r="DC124" i="2"/>
  <c r="DD124" i="2"/>
  <c r="P124" i="39"/>
  <c r="Q124" i="39"/>
  <c r="R124" i="39"/>
  <c r="S124" i="39"/>
  <c r="T124" i="39"/>
  <c r="U124" i="39"/>
  <c r="V124" i="39"/>
  <c r="W124" i="39"/>
  <c r="X124" i="39"/>
  <c r="Y124" i="39"/>
  <c r="Z124" i="39"/>
  <c r="AA124" i="39"/>
  <c r="JO124" i="37"/>
  <c r="P124" i="37"/>
  <c r="O124" i="39"/>
  <c r="CB124" i="37"/>
  <c r="EP124" i="37"/>
  <c r="JP124" i="37"/>
  <c r="Q124" i="37"/>
  <c r="CC124" i="37"/>
  <c r="EQ124" i="37"/>
  <c r="JQ124" i="37"/>
  <c r="R124" i="37"/>
  <c r="CD124" i="37"/>
  <c r="ER124" i="37"/>
  <c r="JR124" i="37"/>
  <c r="S124" i="37"/>
  <c r="CE124" i="37"/>
  <c r="ES124" i="37"/>
  <c r="JS124" i="37"/>
  <c r="T124" i="37"/>
  <c r="CF124" i="37"/>
  <c r="ET124" i="37"/>
  <c r="JT124" i="37"/>
  <c r="U124" i="37"/>
  <c r="CH124" i="37"/>
  <c r="CG124" i="37"/>
  <c r="EU124" i="37"/>
  <c r="JU124" i="37"/>
  <c r="V124" i="37"/>
  <c r="HC124" i="37"/>
  <c r="HI124" i="37"/>
  <c r="JV124" i="37"/>
  <c r="W124" i="37"/>
  <c r="CI124" i="37"/>
  <c r="EW124" i="37"/>
  <c r="HD124" i="37"/>
  <c r="HJ124" i="37"/>
  <c r="JW124" i="37"/>
  <c r="X124" i="37"/>
  <c r="CJ124" i="37"/>
  <c r="EX124" i="37"/>
  <c r="HE124" i="37"/>
  <c r="HK124" i="37"/>
  <c r="JX124" i="37"/>
  <c r="Y124" i="37"/>
  <c r="CK124" i="37"/>
  <c r="EY124" i="37"/>
  <c r="HF124" i="37"/>
  <c r="HL124" i="37"/>
  <c r="JY124" i="37"/>
  <c r="Z124" i="37"/>
  <c r="CL124" i="37"/>
  <c r="EZ124" i="37"/>
  <c r="HG124" i="37"/>
  <c r="HM124" i="37"/>
  <c r="JZ124" i="37"/>
  <c r="AA124" i="37"/>
  <c r="CN124" i="37"/>
  <c r="CM124" i="37"/>
  <c r="FA124" i="37"/>
  <c r="HH124" i="37"/>
  <c r="HN124" i="37"/>
  <c r="KA124" i="37"/>
  <c r="AO124" i="37"/>
  <c r="AP124" i="38"/>
  <c r="AP124" i="39"/>
  <c r="AQ124" i="38"/>
  <c r="AQ124" i="39"/>
  <c r="AR124" i="38"/>
  <c r="AR124" i="39"/>
  <c r="AS124" i="38"/>
  <c r="AS124" i="39"/>
  <c r="AT124" i="38"/>
  <c r="AT124" i="39"/>
  <c r="AU124" i="38"/>
  <c r="AU124" i="39"/>
  <c r="AV124" i="38"/>
  <c r="AV124" i="39"/>
  <c r="AW124" i="38"/>
  <c r="AW124" i="39"/>
  <c r="AX124" i="38"/>
  <c r="AX124" i="39"/>
  <c r="AY124" i="38"/>
  <c r="AY124" i="39"/>
  <c r="AZ124" i="38"/>
  <c r="AZ124" i="39"/>
  <c r="BA124" i="38"/>
  <c r="BA124" i="39"/>
  <c r="AP124" i="37"/>
  <c r="AO124" i="38"/>
  <c r="AO124" i="39"/>
  <c r="DB124" i="37"/>
  <c r="FP124" i="37"/>
  <c r="AQ124" i="37"/>
  <c r="DC124" i="37"/>
  <c r="FQ124" i="37"/>
  <c r="AR124" i="37"/>
  <c r="DD124" i="37"/>
  <c r="FR124" i="37"/>
  <c r="AS124" i="37"/>
  <c r="DE124" i="37"/>
  <c r="FS124" i="37"/>
  <c r="AT124" i="37"/>
  <c r="DF124" i="37"/>
  <c r="FT124" i="37"/>
  <c r="AU124" i="37"/>
  <c r="DH124" i="37"/>
  <c r="DG124" i="37"/>
  <c r="FU124" i="37"/>
  <c r="AV124" i="37"/>
  <c r="IC124" i="37"/>
  <c r="II124" i="37"/>
  <c r="AW124" i="37"/>
  <c r="DI124" i="37"/>
  <c r="FW124" i="37"/>
  <c r="ID124" i="37"/>
  <c r="IJ124" i="37"/>
  <c r="AX124" i="37"/>
  <c r="DJ124" i="37"/>
  <c r="FX124" i="37"/>
  <c r="IE124" i="37"/>
  <c r="IK124" i="37"/>
  <c r="AY124" i="37"/>
  <c r="DK124" i="37"/>
  <c r="FY124" i="37"/>
  <c r="IF124" i="37"/>
  <c r="IL124" i="37"/>
  <c r="AZ124" i="37"/>
  <c r="DL124" i="37"/>
  <c r="FZ124" i="37"/>
  <c r="IG124" i="37"/>
  <c r="IM124" i="37"/>
  <c r="BA124" i="37"/>
  <c r="DN124" i="37"/>
  <c r="DM124" i="37"/>
  <c r="GA124" i="37"/>
  <c r="IH124" i="37"/>
  <c r="IN124" i="37"/>
  <c r="BB124" i="37"/>
  <c r="BC124" i="39"/>
  <c r="BD124" i="39"/>
  <c r="BE124" i="39"/>
  <c r="BF124" i="39"/>
  <c r="BG124" i="39"/>
  <c r="BH124" i="39"/>
  <c r="BI124" i="39"/>
  <c r="BJ124" i="39"/>
  <c r="BK124" i="39"/>
  <c r="BL124" i="39"/>
  <c r="BM124" i="39"/>
  <c r="BN124" i="39"/>
  <c r="LB124" i="37"/>
  <c r="BC124" i="37"/>
  <c r="BB124" i="39"/>
  <c r="DO124" i="37"/>
  <c r="GC124" i="37"/>
  <c r="LC124" i="37"/>
  <c r="BD124" i="37"/>
  <c r="DP124" i="37"/>
  <c r="GD124" i="37"/>
  <c r="LD124" i="37"/>
  <c r="BE124" i="37"/>
  <c r="DQ124" i="37"/>
  <c r="GE124" i="37"/>
  <c r="LE124" i="37"/>
  <c r="BF124" i="37"/>
  <c r="DR124" i="37"/>
  <c r="GF124" i="37"/>
  <c r="LF124" i="37"/>
  <c r="BG124" i="37"/>
  <c r="DS124" i="37"/>
  <c r="GG124" i="37"/>
  <c r="LG124" i="37"/>
  <c r="BH124" i="37"/>
  <c r="DU124" i="37"/>
  <c r="DT124" i="37"/>
  <c r="GH124" i="37"/>
  <c r="LH124" i="37"/>
  <c r="BI124" i="37"/>
  <c r="IP124" i="37"/>
  <c r="IV124" i="37"/>
  <c r="LI124" i="37"/>
  <c r="BJ124" i="37"/>
  <c r="DV124" i="37"/>
  <c r="GJ124" i="37"/>
  <c r="IQ124" i="37"/>
  <c r="IW124" i="37"/>
  <c r="LJ124" i="37"/>
  <c r="BK124" i="37"/>
  <c r="DW124" i="37"/>
  <c r="GK124" i="37"/>
  <c r="IR124" i="37"/>
  <c r="IX124" i="37"/>
  <c r="LK124" i="37"/>
  <c r="BL124" i="37"/>
  <c r="DX124" i="37"/>
  <c r="GL124" i="37"/>
  <c r="IS124" i="37"/>
  <c r="IY124" i="37"/>
  <c r="LL124" i="37"/>
  <c r="BM124" i="37"/>
  <c r="DY124" i="37"/>
  <c r="GM124" i="37"/>
  <c r="IT124" i="37"/>
  <c r="IZ124" i="37"/>
  <c r="LM124" i="37"/>
  <c r="BN124" i="37"/>
  <c r="EA124" i="37"/>
  <c r="DZ124" i="37"/>
  <c r="GN124" i="37"/>
  <c r="IU124" i="37"/>
  <c r="JA124" i="37"/>
  <c r="LN124" i="37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AB125" i="37"/>
  <c r="C125" i="38"/>
  <c r="AC125" i="39"/>
  <c r="D125" i="38"/>
  <c r="AD125" i="39"/>
  <c r="E125" i="38"/>
  <c r="AE125" i="39"/>
  <c r="F125" i="38"/>
  <c r="AF125" i="39"/>
  <c r="G125" i="38"/>
  <c r="AG125" i="39"/>
  <c r="H125" i="38"/>
  <c r="AH125" i="39"/>
  <c r="I125" i="38"/>
  <c r="AI125" i="39"/>
  <c r="J125" i="38"/>
  <c r="AJ125" i="39"/>
  <c r="K125" i="38"/>
  <c r="AK125" i="39"/>
  <c r="L125" i="38"/>
  <c r="AL125" i="39"/>
  <c r="M125" i="38"/>
  <c r="AM125" i="39"/>
  <c r="N125" i="38"/>
  <c r="AN125" i="39"/>
  <c r="KB125" i="37"/>
  <c r="AC125" i="37"/>
  <c r="B125" i="38"/>
  <c r="AB125" i="39"/>
  <c r="CO125" i="37"/>
  <c r="FC125" i="37"/>
  <c r="KC125" i="37"/>
  <c r="AD125" i="37"/>
  <c r="CP125" i="37"/>
  <c r="FD125" i="37"/>
  <c r="KD125" i="37"/>
  <c r="AE125" i="37"/>
  <c r="CQ125" i="37"/>
  <c r="FE125" i="37"/>
  <c r="KE125" i="37"/>
  <c r="AF125" i="37"/>
  <c r="CR125" i="37"/>
  <c r="FF125" i="37"/>
  <c r="KF125" i="37"/>
  <c r="AG125" i="37"/>
  <c r="CS125" i="37"/>
  <c r="FG125" i="37"/>
  <c r="KG125" i="37"/>
  <c r="AH125" i="37"/>
  <c r="CU125" i="37"/>
  <c r="CT125" i="37"/>
  <c r="FH125" i="37"/>
  <c r="KH125" i="37"/>
  <c r="AI125" i="37"/>
  <c r="HP125" i="37"/>
  <c r="HV125" i="37"/>
  <c r="KI125" i="37"/>
  <c r="AJ125" i="37"/>
  <c r="CV125" i="37"/>
  <c r="FJ125" i="37"/>
  <c r="HQ125" i="37"/>
  <c r="HW125" i="37"/>
  <c r="KJ125" i="37"/>
  <c r="AK125" i="37"/>
  <c r="CW125" i="37"/>
  <c r="FK125" i="37"/>
  <c r="HR125" i="37"/>
  <c r="HX125" i="37"/>
  <c r="KK125" i="37"/>
  <c r="AL125" i="37"/>
  <c r="CX125" i="37"/>
  <c r="FL125" i="37"/>
  <c r="HS125" i="37"/>
  <c r="HY125" i="37"/>
  <c r="KL125" i="37"/>
  <c r="AM125" i="37"/>
  <c r="CY125" i="37"/>
  <c r="FM125" i="37"/>
  <c r="HT125" i="37"/>
  <c r="HZ125" i="37"/>
  <c r="KM125" i="37"/>
  <c r="AN125" i="37"/>
  <c r="DA125" i="37"/>
  <c r="CZ125" i="37"/>
  <c r="FN125" i="37"/>
  <c r="HU125" i="37"/>
  <c r="IA125" i="37"/>
  <c r="KN125" i="37"/>
  <c r="B125" i="37"/>
  <c r="O125" i="38"/>
  <c r="AB125" i="38"/>
  <c r="P125" i="38"/>
  <c r="AC125" i="38"/>
  <c r="BC125" i="38"/>
  <c r="DE125" i="2"/>
  <c r="C125" i="39"/>
  <c r="Q125" i="38"/>
  <c r="AD125" i="38"/>
  <c r="BD125" i="38"/>
  <c r="D125" i="39"/>
  <c r="R125" i="38"/>
  <c r="AE125" i="38"/>
  <c r="BE125" i="38"/>
  <c r="E125" i="39"/>
  <c r="S125" i="38"/>
  <c r="AF125" i="38"/>
  <c r="BF125" i="38"/>
  <c r="F125" i="39"/>
  <c r="T125" i="38"/>
  <c r="AG125" i="38"/>
  <c r="BG125" i="38"/>
  <c r="G125" i="39"/>
  <c r="U125" i="38"/>
  <c r="AH125" i="38"/>
  <c r="BH125" i="38"/>
  <c r="H125" i="39"/>
  <c r="V125" i="38"/>
  <c r="AI125" i="38"/>
  <c r="BI125" i="38"/>
  <c r="I125" i="39"/>
  <c r="W125" i="38"/>
  <c r="AJ125" i="38"/>
  <c r="BJ125" i="38"/>
  <c r="J125" i="39"/>
  <c r="X125" i="38"/>
  <c r="AK125" i="38"/>
  <c r="BK125" i="38"/>
  <c r="K125" i="39"/>
  <c r="Y125" i="38"/>
  <c r="AL125" i="38"/>
  <c r="BL125" i="38"/>
  <c r="L125" i="39"/>
  <c r="Z125" i="38"/>
  <c r="AM125" i="38"/>
  <c r="BM125" i="38"/>
  <c r="M125" i="39"/>
  <c r="AA125" i="38"/>
  <c r="AN125" i="38"/>
  <c r="BN125" i="38"/>
  <c r="N125" i="39"/>
  <c r="JB125" i="37"/>
  <c r="C125" i="37"/>
  <c r="BB125" i="38"/>
  <c r="B125" i="39"/>
  <c r="BO125" i="37"/>
  <c r="EC125" i="37"/>
  <c r="JC125" i="37"/>
  <c r="D125" i="37"/>
  <c r="BP125" i="37"/>
  <c r="ED125" i="37"/>
  <c r="JD125" i="37"/>
  <c r="E125" i="37"/>
  <c r="BQ125" i="37"/>
  <c r="EE125" i="37"/>
  <c r="JE125" i="37"/>
  <c r="F125" i="37"/>
  <c r="BR125" i="37"/>
  <c r="EF125" i="37"/>
  <c r="JF125" i="37"/>
  <c r="G125" i="37"/>
  <c r="BS125" i="37"/>
  <c r="EG125" i="37"/>
  <c r="JG125" i="37"/>
  <c r="H125" i="37"/>
  <c r="BU125" i="37"/>
  <c r="BT125" i="37"/>
  <c r="EH125" i="37"/>
  <c r="JH125" i="37"/>
  <c r="I125" i="37"/>
  <c r="GP125" i="37"/>
  <c r="GV125" i="37"/>
  <c r="JI125" i="37"/>
  <c r="J125" i="37"/>
  <c r="BV125" i="37"/>
  <c r="EJ125" i="37"/>
  <c r="GQ125" i="37"/>
  <c r="GW125" i="37"/>
  <c r="JJ125" i="37"/>
  <c r="K125" i="37"/>
  <c r="BW125" i="37"/>
  <c r="EK125" i="37"/>
  <c r="GR125" i="37"/>
  <c r="GX125" i="37"/>
  <c r="JK125" i="37"/>
  <c r="L125" i="37"/>
  <c r="BX125" i="37"/>
  <c r="EL125" i="37"/>
  <c r="GS125" i="37"/>
  <c r="GY125" i="37"/>
  <c r="JL125" i="37"/>
  <c r="M125" i="37"/>
  <c r="BY125" i="37"/>
  <c r="EM125" i="37"/>
  <c r="GT125" i="37"/>
  <c r="GZ125" i="37"/>
  <c r="JM125" i="37"/>
  <c r="N125" i="37"/>
  <c r="CA125" i="37"/>
  <c r="BZ125" i="37"/>
  <c r="EN125" i="37"/>
  <c r="GU125" i="37"/>
  <c r="HA125" i="37"/>
  <c r="JN125" i="37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BP126" i="2"/>
  <c r="O125" i="37"/>
  <c r="BQ125" i="2"/>
  <c r="DC125" i="2"/>
  <c r="DD125" i="2"/>
  <c r="P125" i="39"/>
  <c r="Q125" i="39"/>
  <c r="R125" i="39"/>
  <c r="S125" i="39"/>
  <c r="T125" i="39"/>
  <c r="U125" i="39"/>
  <c r="V125" i="39"/>
  <c r="W125" i="39"/>
  <c r="X125" i="39"/>
  <c r="Y125" i="39"/>
  <c r="Z125" i="39"/>
  <c r="AA125" i="39"/>
  <c r="JO125" i="37"/>
  <c r="P125" i="37"/>
  <c r="O125" i="39"/>
  <c r="CB125" i="37"/>
  <c r="EP125" i="37"/>
  <c r="JP125" i="37"/>
  <c r="Q125" i="37"/>
  <c r="CC125" i="37"/>
  <c r="EQ125" i="37"/>
  <c r="JQ125" i="37"/>
  <c r="R125" i="37"/>
  <c r="CD125" i="37"/>
  <c r="ER125" i="37"/>
  <c r="JR125" i="37"/>
  <c r="S125" i="37"/>
  <c r="CE125" i="37"/>
  <c r="ES125" i="37"/>
  <c r="JS125" i="37"/>
  <c r="T125" i="37"/>
  <c r="CF125" i="37"/>
  <c r="ET125" i="37"/>
  <c r="JT125" i="37"/>
  <c r="U125" i="37"/>
  <c r="CH125" i="37"/>
  <c r="CG125" i="37"/>
  <c r="EU125" i="37"/>
  <c r="JU125" i="37"/>
  <c r="V125" i="37"/>
  <c r="HC125" i="37"/>
  <c r="HI125" i="37"/>
  <c r="JV125" i="37"/>
  <c r="W125" i="37"/>
  <c r="CI125" i="37"/>
  <c r="EW125" i="37"/>
  <c r="HD125" i="37"/>
  <c r="HJ125" i="37"/>
  <c r="JW125" i="37"/>
  <c r="X125" i="37"/>
  <c r="CJ125" i="37"/>
  <c r="EX125" i="37"/>
  <c r="HE125" i="37"/>
  <c r="HK125" i="37"/>
  <c r="JX125" i="37"/>
  <c r="Y125" i="37"/>
  <c r="CK125" i="37"/>
  <c r="EY125" i="37"/>
  <c r="HF125" i="37"/>
  <c r="HL125" i="37"/>
  <c r="JY125" i="37"/>
  <c r="Z125" i="37"/>
  <c r="CL125" i="37"/>
  <c r="EZ125" i="37"/>
  <c r="HG125" i="37"/>
  <c r="HM125" i="37"/>
  <c r="JZ125" i="37"/>
  <c r="AA125" i="37"/>
  <c r="CN125" i="37"/>
  <c r="CM125" i="37"/>
  <c r="FA125" i="37"/>
  <c r="HH125" i="37"/>
  <c r="HN125" i="37"/>
  <c r="KA125" i="37"/>
  <c r="AO125" i="37"/>
  <c r="AP125" i="38"/>
  <c r="AP125" i="39"/>
  <c r="AQ125" i="38"/>
  <c r="AQ125" i="39"/>
  <c r="AR125" i="38"/>
  <c r="AR125" i="39"/>
  <c r="AS125" i="38"/>
  <c r="AS125" i="39"/>
  <c r="AT125" i="38"/>
  <c r="AT125" i="39"/>
  <c r="AU125" i="38"/>
  <c r="AU125" i="39"/>
  <c r="AV125" i="38"/>
  <c r="AV125" i="39"/>
  <c r="AW125" i="38"/>
  <c r="AW125" i="39"/>
  <c r="AX125" i="38"/>
  <c r="AX125" i="39"/>
  <c r="AY125" i="38"/>
  <c r="AY125" i="39"/>
  <c r="AZ125" i="38"/>
  <c r="AZ125" i="39"/>
  <c r="BA125" i="38"/>
  <c r="BA125" i="39"/>
  <c r="AP125" i="37"/>
  <c r="AO125" i="38"/>
  <c r="AO125" i="39"/>
  <c r="DB125" i="37"/>
  <c r="FP125" i="37"/>
  <c r="AQ125" i="37"/>
  <c r="DC125" i="37"/>
  <c r="FQ125" i="37"/>
  <c r="AR125" i="37"/>
  <c r="DD125" i="37"/>
  <c r="FR125" i="37"/>
  <c r="AS125" i="37"/>
  <c r="DE125" i="37"/>
  <c r="FS125" i="37"/>
  <c r="AT125" i="37"/>
  <c r="DF125" i="37"/>
  <c r="FT125" i="37"/>
  <c r="AU125" i="37"/>
  <c r="DH125" i="37"/>
  <c r="DG125" i="37"/>
  <c r="FU125" i="37"/>
  <c r="AV125" i="37"/>
  <c r="IC125" i="37"/>
  <c r="II125" i="37"/>
  <c r="AW125" i="37"/>
  <c r="DI125" i="37"/>
  <c r="FW125" i="37"/>
  <c r="ID125" i="37"/>
  <c r="IJ125" i="37"/>
  <c r="AX125" i="37"/>
  <c r="DJ125" i="37"/>
  <c r="FX125" i="37"/>
  <c r="IE125" i="37"/>
  <c r="IK125" i="37"/>
  <c r="AY125" i="37"/>
  <c r="DK125" i="37"/>
  <c r="FY125" i="37"/>
  <c r="IF125" i="37"/>
  <c r="IL125" i="37"/>
  <c r="AZ125" i="37"/>
  <c r="DL125" i="37"/>
  <c r="FZ125" i="37"/>
  <c r="IG125" i="37"/>
  <c r="IM125" i="37"/>
  <c r="BA125" i="37"/>
  <c r="DN125" i="37"/>
  <c r="DM125" i="37"/>
  <c r="GA125" i="37"/>
  <c r="IH125" i="37"/>
  <c r="IN125" i="37"/>
  <c r="BB125" i="37"/>
  <c r="BC125" i="39"/>
  <c r="BD125" i="39"/>
  <c r="BE125" i="39"/>
  <c r="BF125" i="39"/>
  <c r="BG125" i="39"/>
  <c r="BH125" i="39"/>
  <c r="BI125" i="39"/>
  <c r="BJ125" i="39"/>
  <c r="BK125" i="39"/>
  <c r="BL125" i="39"/>
  <c r="BM125" i="39"/>
  <c r="BN125" i="39"/>
  <c r="LB125" i="37"/>
  <c r="BC125" i="37"/>
  <c r="BB125" i="39"/>
  <c r="DO125" i="37"/>
  <c r="GC125" i="37"/>
  <c r="LC125" i="37"/>
  <c r="BD125" i="37"/>
  <c r="DP125" i="37"/>
  <c r="GD125" i="37"/>
  <c r="LD125" i="37"/>
  <c r="BE125" i="37"/>
  <c r="DQ125" i="37"/>
  <c r="GE125" i="37"/>
  <c r="LE125" i="37"/>
  <c r="BF125" i="37"/>
  <c r="DR125" i="37"/>
  <c r="GF125" i="37"/>
  <c r="LF125" i="37"/>
  <c r="BG125" i="37"/>
  <c r="DS125" i="37"/>
  <c r="GG125" i="37"/>
  <c r="LG125" i="37"/>
  <c r="BH125" i="37"/>
  <c r="DU125" i="37"/>
  <c r="DT125" i="37"/>
  <c r="GH125" i="37"/>
  <c r="LH125" i="37"/>
  <c r="BI125" i="37"/>
  <c r="IP125" i="37"/>
  <c r="IV125" i="37"/>
  <c r="LI125" i="37"/>
  <c r="BJ125" i="37"/>
  <c r="DV125" i="37"/>
  <c r="GJ125" i="37"/>
  <c r="IQ125" i="37"/>
  <c r="IW125" i="37"/>
  <c r="LJ125" i="37"/>
  <c r="BK125" i="37"/>
  <c r="DW125" i="37"/>
  <c r="GK125" i="37"/>
  <c r="IR125" i="37"/>
  <c r="IX125" i="37"/>
  <c r="LK125" i="37"/>
  <c r="BL125" i="37"/>
  <c r="DX125" i="37"/>
  <c r="GL125" i="37"/>
  <c r="IS125" i="37"/>
  <c r="IY125" i="37"/>
  <c r="LL125" i="37"/>
  <c r="BM125" i="37"/>
  <c r="DY125" i="37"/>
  <c r="GM125" i="37"/>
  <c r="IT125" i="37"/>
  <c r="IZ125" i="37"/>
  <c r="LM125" i="37"/>
  <c r="BN125" i="37"/>
  <c r="EA125" i="37"/>
  <c r="DZ125" i="37"/>
  <c r="GN125" i="37"/>
  <c r="IU125" i="37"/>
  <c r="JA125" i="37"/>
  <c r="LN125" i="37"/>
  <c r="AB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AB126" i="37"/>
  <c r="C126" i="38"/>
  <c r="AC126" i="39"/>
  <c r="D126" i="38"/>
  <c r="AD126" i="39"/>
  <c r="E126" i="38"/>
  <c r="AE126" i="39"/>
  <c r="F126" i="38"/>
  <c r="AF126" i="39"/>
  <c r="G126" i="38"/>
  <c r="AG126" i="39"/>
  <c r="H126" i="38"/>
  <c r="AH126" i="39"/>
  <c r="I126" i="38"/>
  <c r="AI126" i="39"/>
  <c r="J126" i="38"/>
  <c r="AJ126" i="39"/>
  <c r="K126" i="38"/>
  <c r="AK126" i="39"/>
  <c r="L126" i="38"/>
  <c r="AL126" i="39"/>
  <c r="M126" i="38"/>
  <c r="AM126" i="39"/>
  <c r="N126" i="38"/>
  <c r="AN126" i="39"/>
  <c r="KB126" i="37"/>
  <c r="AC126" i="37"/>
  <c r="B126" i="38"/>
  <c r="AB126" i="39"/>
  <c r="CO126" i="37"/>
  <c r="FC126" i="37"/>
  <c r="KC126" i="37"/>
  <c r="AD126" i="37"/>
  <c r="CP126" i="37"/>
  <c r="FD126" i="37"/>
  <c r="KD126" i="37"/>
  <c r="AE126" i="37"/>
  <c r="CQ126" i="37"/>
  <c r="FE126" i="37"/>
  <c r="KE126" i="37"/>
  <c r="AF126" i="37"/>
  <c r="CR126" i="37"/>
  <c r="FF126" i="37"/>
  <c r="KF126" i="37"/>
  <c r="AG126" i="37"/>
  <c r="CS126" i="37"/>
  <c r="FG126" i="37"/>
  <c r="KG126" i="37"/>
  <c r="AH126" i="37"/>
  <c r="CU126" i="37"/>
  <c r="CT126" i="37"/>
  <c r="FH126" i="37"/>
  <c r="KH126" i="37"/>
  <c r="AI126" i="37"/>
  <c r="HP126" i="37"/>
  <c r="HV126" i="37"/>
  <c r="KI126" i="37"/>
  <c r="AJ126" i="37"/>
  <c r="CV126" i="37"/>
  <c r="FJ126" i="37"/>
  <c r="HQ126" i="37"/>
  <c r="HW126" i="37"/>
  <c r="KJ126" i="37"/>
  <c r="AK126" i="37"/>
  <c r="CW126" i="37"/>
  <c r="FK126" i="37"/>
  <c r="HR126" i="37"/>
  <c r="HX126" i="37"/>
  <c r="KK126" i="37"/>
  <c r="AL126" i="37"/>
  <c r="CX126" i="37"/>
  <c r="FL126" i="37"/>
  <c r="HS126" i="37"/>
  <c r="HY126" i="37"/>
  <c r="KL126" i="37"/>
  <c r="AM126" i="37"/>
  <c r="CY126" i="37"/>
  <c r="FM126" i="37"/>
  <c r="HT126" i="37"/>
  <c r="HZ126" i="37"/>
  <c r="KM126" i="37"/>
  <c r="AN126" i="37"/>
  <c r="DA126" i="37"/>
  <c r="CZ126" i="37"/>
  <c r="FN126" i="37"/>
  <c r="HU126" i="37"/>
  <c r="IA126" i="37"/>
  <c r="KN126" i="37"/>
  <c r="B126" i="37"/>
  <c r="O126" i="38"/>
  <c r="AB126" i="38"/>
  <c r="P126" i="38"/>
  <c r="AC126" i="38"/>
  <c r="BC126" i="38"/>
  <c r="DE126" i="2"/>
  <c r="C126" i="39"/>
  <c r="Q126" i="38"/>
  <c r="AD126" i="38"/>
  <c r="BD126" i="38"/>
  <c r="D126" i="39"/>
  <c r="R126" i="38"/>
  <c r="AE126" i="38"/>
  <c r="BE126" i="38"/>
  <c r="E126" i="39"/>
  <c r="S126" i="38"/>
  <c r="AF126" i="38"/>
  <c r="BF126" i="38"/>
  <c r="F126" i="39"/>
  <c r="T126" i="38"/>
  <c r="AG126" i="38"/>
  <c r="BG126" i="38"/>
  <c r="G126" i="39"/>
  <c r="U126" i="38"/>
  <c r="AH126" i="38"/>
  <c r="BH126" i="38"/>
  <c r="H126" i="39"/>
  <c r="V126" i="38"/>
  <c r="AI126" i="38"/>
  <c r="BI126" i="38"/>
  <c r="I126" i="39"/>
  <c r="W126" i="38"/>
  <c r="AJ126" i="38"/>
  <c r="BJ126" i="38"/>
  <c r="J126" i="39"/>
  <c r="X126" i="38"/>
  <c r="AK126" i="38"/>
  <c r="BK126" i="38"/>
  <c r="K126" i="39"/>
  <c r="Y126" i="38"/>
  <c r="AL126" i="38"/>
  <c r="BL126" i="38"/>
  <c r="L126" i="39"/>
  <c r="Z126" i="38"/>
  <c r="AM126" i="38"/>
  <c r="BM126" i="38"/>
  <c r="M126" i="39"/>
  <c r="AA126" i="38"/>
  <c r="AN126" i="38"/>
  <c r="BN126" i="38"/>
  <c r="N126" i="39"/>
  <c r="JB126" i="37"/>
  <c r="C126" i="37"/>
  <c r="BB126" i="38"/>
  <c r="B126" i="39"/>
  <c r="BO126" i="37"/>
  <c r="EC126" i="37"/>
  <c r="JC126" i="37"/>
  <c r="D126" i="37"/>
  <c r="BP126" i="37"/>
  <c r="ED126" i="37"/>
  <c r="JD126" i="37"/>
  <c r="E126" i="37"/>
  <c r="BQ126" i="37"/>
  <c r="EE126" i="37"/>
  <c r="JE126" i="37"/>
  <c r="F126" i="37"/>
  <c r="BR126" i="37"/>
  <c r="EF126" i="37"/>
  <c r="JF126" i="37"/>
  <c r="G126" i="37"/>
  <c r="BS126" i="37"/>
  <c r="EG126" i="37"/>
  <c r="JG126" i="37"/>
  <c r="H126" i="37"/>
  <c r="BU126" i="37"/>
  <c r="BT126" i="37"/>
  <c r="EH126" i="37"/>
  <c r="JH126" i="37"/>
  <c r="I126" i="37"/>
  <c r="GP126" i="37"/>
  <c r="GV126" i="37"/>
  <c r="JI126" i="37"/>
  <c r="J126" i="37"/>
  <c r="BV126" i="37"/>
  <c r="EJ126" i="37"/>
  <c r="GQ126" i="37"/>
  <c r="GW126" i="37"/>
  <c r="JJ126" i="37"/>
  <c r="K126" i="37"/>
  <c r="BW126" i="37"/>
  <c r="EK126" i="37"/>
  <c r="GR126" i="37"/>
  <c r="GX126" i="37"/>
  <c r="JK126" i="37"/>
  <c r="L126" i="37"/>
  <c r="BX126" i="37"/>
  <c r="EL126" i="37"/>
  <c r="GS126" i="37"/>
  <c r="GY126" i="37"/>
  <c r="JL126" i="37"/>
  <c r="M126" i="37"/>
  <c r="BY126" i="37"/>
  <c r="EM126" i="37"/>
  <c r="GT126" i="37"/>
  <c r="GZ126" i="37"/>
  <c r="JM126" i="37"/>
  <c r="N126" i="37"/>
  <c r="CA126" i="37"/>
  <c r="BZ126" i="37"/>
  <c r="EN126" i="37"/>
  <c r="GU126" i="37"/>
  <c r="HA126" i="37"/>
  <c r="JN126" i="37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BP127" i="2"/>
  <c r="O126" i="37"/>
  <c r="BQ126" i="2"/>
  <c r="DC126" i="2"/>
  <c r="DD126" i="2"/>
  <c r="P126" i="39"/>
  <c r="Q126" i="39"/>
  <c r="R126" i="39"/>
  <c r="S126" i="39"/>
  <c r="T126" i="39"/>
  <c r="U126" i="39"/>
  <c r="V126" i="39"/>
  <c r="W126" i="39"/>
  <c r="X126" i="39"/>
  <c r="Y126" i="39"/>
  <c r="Z126" i="39"/>
  <c r="AA126" i="39"/>
  <c r="JO126" i="37"/>
  <c r="P126" i="37"/>
  <c r="O126" i="39"/>
  <c r="CB126" i="37"/>
  <c r="EP126" i="37"/>
  <c r="JP126" i="37"/>
  <c r="Q126" i="37"/>
  <c r="CC126" i="37"/>
  <c r="EQ126" i="37"/>
  <c r="JQ126" i="37"/>
  <c r="R126" i="37"/>
  <c r="CD126" i="37"/>
  <c r="ER126" i="37"/>
  <c r="JR126" i="37"/>
  <c r="S126" i="37"/>
  <c r="CE126" i="37"/>
  <c r="ES126" i="37"/>
  <c r="JS126" i="37"/>
  <c r="T126" i="37"/>
  <c r="CF126" i="37"/>
  <c r="ET126" i="37"/>
  <c r="JT126" i="37"/>
  <c r="U126" i="37"/>
  <c r="CH126" i="37"/>
  <c r="CG126" i="37"/>
  <c r="EU126" i="37"/>
  <c r="JU126" i="37"/>
  <c r="V126" i="37"/>
  <c r="HC126" i="37"/>
  <c r="HI126" i="37"/>
  <c r="JV126" i="37"/>
  <c r="W126" i="37"/>
  <c r="CI126" i="37"/>
  <c r="EW126" i="37"/>
  <c r="HD126" i="37"/>
  <c r="HJ126" i="37"/>
  <c r="JW126" i="37"/>
  <c r="X126" i="37"/>
  <c r="CJ126" i="37"/>
  <c r="EX126" i="37"/>
  <c r="HE126" i="37"/>
  <c r="HK126" i="37"/>
  <c r="JX126" i="37"/>
  <c r="Y126" i="37"/>
  <c r="CK126" i="37"/>
  <c r="EY126" i="37"/>
  <c r="HF126" i="37"/>
  <c r="HL126" i="37"/>
  <c r="JY126" i="37"/>
  <c r="Z126" i="37"/>
  <c r="CL126" i="37"/>
  <c r="EZ126" i="37"/>
  <c r="HG126" i="37"/>
  <c r="HM126" i="37"/>
  <c r="JZ126" i="37"/>
  <c r="AA126" i="37"/>
  <c r="CN126" i="37"/>
  <c r="CM126" i="37"/>
  <c r="FA126" i="37"/>
  <c r="HH126" i="37"/>
  <c r="HN126" i="37"/>
  <c r="KA126" i="37"/>
  <c r="AO126" i="37"/>
  <c r="AP126" i="38"/>
  <c r="AP126" i="39"/>
  <c r="AQ126" i="38"/>
  <c r="AQ126" i="39"/>
  <c r="AR126" i="38"/>
  <c r="AR126" i="39"/>
  <c r="AS126" i="38"/>
  <c r="AS126" i="39"/>
  <c r="AT126" i="38"/>
  <c r="AT126" i="39"/>
  <c r="AU126" i="38"/>
  <c r="AU126" i="39"/>
  <c r="AV126" i="38"/>
  <c r="AV126" i="39"/>
  <c r="AW126" i="38"/>
  <c r="AW126" i="39"/>
  <c r="AX126" i="38"/>
  <c r="AX126" i="39"/>
  <c r="AY126" i="38"/>
  <c r="AY126" i="39"/>
  <c r="AZ126" i="38"/>
  <c r="AZ126" i="39"/>
  <c r="BA126" i="38"/>
  <c r="BA126" i="39"/>
  <c r="AP126" i="37"/>
  <c r="AO126" i="38"/>
  <c r="AO126" i="39"/>
  <c r="DB126" i="37"/>
  <c r="FP126" i="37"/>
  <c r="AQ126" i="37"/>
  <c r="DC126" i="37"/>
  <c r="FQ126" i="37"/>
  <c r="AR126" i="37"/>
  <c r="DD126" i="37"/>
  <c r="FR126" i="37"/>
  <c r="AS126" i="37"/>
  <c r="DE126" i="37"/>
  <c r="FS126" i="37"/>
  <c r="AT126" i="37"/>
  <c r="DF126" i="37"/>
  <c r="FT126" i="37"/>
  <c r="AU126" i="37"/>
  <c r="DH126" i="37"/>
  <c r="DG126" i="37"/>
  <c r="FU126" i="37"/>
  <c r="AV126" i="37"/>
  <c r="IC126" i="37"/>
  <c r="II126" i="37"/>
  <c r="AW126" i="37"/>
  <c r="DI126" i="37"/>
  <c r="FW126" i="37"/>
  <c r="ID126" i="37"/>
  <c r="IJ126" i="37"/>
  <c r="AX126" i="37"/>
  <c r="DJ126" i="37"/>
  <c r="FX126" i="37"/>
  <c r="IE126" i="37"/>
  <c r="IK126" i="37"/>
  <c r="AY126" i="37"/>
  <c r="DK126" i="37"/>
  <c r="FY126" i="37"/>
  <c r="IF126" i="37"/>
  <c r="IL126" i="37"/>
  <c r="AZ126" i="37"/>
  <c r="DL126" i="37"/>
  <c r="FZ126" i="37"/>
  <c r="IG126" i="37"/>
  <c r="IM126" i="37"/>
  <c r="BA126" i="37"/>
  <c r="DN126" i="37"/>
  <c r="DM126" i="37"/>
  <c r="GA126" i="37"/>
  <c r="IH126" i="37"/>
  <c r="IN126" i="37"/>
  <c r="BB126" i="37"/>
  <c r="BC126" i="39"/>
  <c r="BD126" i="39"/>
  <c r="BE126" i="39"/>
  <c r="BF126" i="39"/>
  <c r="BG126" i="39"/>
  <c r="BH126" i="39"/>
  <c r="BI126" i="39"/>
  <c r="BJ126" i="39"/>
  <c r="BK126" i="39"/>
  <c r="BL126" i="39"/>
  <c r="BM126" i="39"/>
  <c r="BN126" i="39"/>
  <c r="LB126" i="37"/>
  <c r="BC126" i="37"/>
  <c r="BB126" i="39"/>
  <c r="DO126" i="37"/>
  <c r="GC126" i="37"/>
  <c r="LC126" i="37"/>
  <c r="BD126" i="37"/>
  <c r="DP126" i="37"/>
  <c r="GD126" i="37"/>
  <c r="LD126" i="37"/>
  <c r="BE126" i="37"/>
  <c r="DQ126" i="37"/>
  <c r="GE126" i="37"/>
  <c r="LE126" i="37"/>
  <c r="BF126" i="37"/>
  <c r="DR126" i="37"/>
  <c r="GF126" i="37"/>
  <c r="LF126" i="37"/>
  <c r="BG126" i="37"/>
  <c r="DS126" i="37"/>
  <c r="GG126" i="37"/>
  <c r="LG126" i="37"/>
  <c r="BH126" i="37"/>
  <c r="DU126" i="37"/>
  <c r="DT126" i="37"/>
  <c r="GH126" i="37"/>
  <c r="LH126" i="37"/>
  <c r="BI126" i="37"/>
  <c r="IP126" i="37"/>
  <c r="IV126" i="37"/>
  <c r="LI126" i="37"/>
  <c r="BJ126" i="37"/>
  <c r="DV126" i="37"/>
  <c r="GJ126" i="37"/>
  <c r="IQ126" i="37"/>
  <c r="IW126" i="37"/>
  <c r="LJ126" i="37"/>
  <c r="BK126" i="37"/>
  <c r="DW126" i="37"/>
  <c r="GK126" i="37"/>
  <c r="IR126" i="37"/>
  <c r="IX126" i="37"/>
  <c r="LK126" i="37"/>
  <c r="BL126" i="37"/>
  <c r="DX126" i="37"/>
  <c r="GL126" i="37"/>
  <c r="IS126" i="37"/>
  <c r="IY126" i="37"/>
  <c r="LL126" i="37"/>
  <c r="BM126" i="37"/>
  <c r="DY126" i="37"/>
  <c r="GM126" i="37"/>
  <c r="IT126" i="37"/>
  <c r="IZ126" i="37"/>
  <c r="LM126" i="37"/>
  <c r="BN126" i="37"/>
  <c r="EA126" i="37"/>
  <c r="DZ126" i="37"/>
  <c r="GN126" i="37"/>
  <c r="IU126" i="37"/>
  <c r="JA126" i="37"/>
  <c r="LN126" i="37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AB127" i="37"/>
  <c r="C127" i="38"/>
  <c r="AC127" i="39"/>
  <c r="D127" i="38"/>
  <c r="AD127" i="39"/>
  <c r="E127" i="38"/>
  <c r="AE127" i="39"/>
  <c r="F127" i="38"/>
  <c r="AF127" i="39"/>
  <c r="G127" i="38"/>
  <c r="AG127" i="39"/>
  <c r="H127" i="38"/>
  <c r="AH127" i="39"/>
  <c r="I127" i="38"/>
  <c r="AI127" i="39"/>
  <c r="J127" i="38"/>
  <c r="AJ127" i="39"/>
  <c r="K127" i="38"/>
  <c r="AK127" i="39"/>
  <c r="L127" i="38"/>
  <c r="AL127" i="39"/>
  <c r="M127" i="38"/>
  <c r="AM127" i="39"/>
  <c r="N127" i="38"/>
  <c r="AN127" i="39"/>
  <c r="KB127" i="37"/>
  <c r="AC127" i="37"/>
  <c r="B127" i="38"/>
  <c r="AB127" i="39"/>
  <c r="CO127" i="37"/>
  <c r="FC127" i="37"/>
  <c r="KC127" i="37"/>
  <c r="AD127" i="37"/>
  <c r="CP127" i="37"/>
  <c r="FD127" i="37"/>
  <c r="KD127" i="37"/>
  <c r="AE127" i="37"/>
  <c r="CQ127" i="37"/>
  <c r="FE127" i="37"/>
  <c r="KE127" i="37"/>
  <c r="AF127" i="37"/>
  <c r="CR127" i="37"/>
  <c r="FF127" i="37"/>
  <c r="KF127" i="37"/>
  <c r="AG127" i="37"/>
  <c r="CS127" i="37"/>
  <c r="FG127" i="37"/>
  <c r="KG127" i="37"/>
  <c r="AH127" i="37"/>
  <c r="CU127" i="37"/>
  <c r="CT127" i="37"/>
  <c r="FH127" i="37"/>
  <c r="KH127" i="37"/>
  <c r="AI127" i="37"/>
  <c r="HP127" i="37"/>
  <c r="HV127" i="37"/>
  <c r="KI127" i="37"/>
  <c r="AJ127" i="37"/>
  <c r="CV127" i="37"/>
  <c r="FJ127" i="37"/>
  <c r="HQ127" i="37"/>
  <c r="HW127" i="37"/>
  <c r="KJ127" i="37"/>
  <c r="AK127" i="37"/>
  <c r="CW127" i="37"/>
  <c r="FK127" i="37"/>
  <c r="HR127" i="37"/>
  <c r="HX127" i="37"/>
  <c r="KK127" i="37"/>
  <c r="AL127" i="37"/>
  <c r="CX127" i="37"/>
  <c r="FL127" i="37"/>
  <c r="HS127" i="37"/>
  <c r="HY127" i="37"/>
  <c r="KL127" i="37"/>
  <c r="AM127" i="37"/>
  <c r="CY127" i="37"/>
  <c r="FM127" i="37"/>
  <c r="HT127" i="37"/>
  <c r="HZ127" i="37"/>
  <c r="KM127" i="37"/>
  <c r="AN127" i="37"/>
  <c r="DA127" i="37"/>
  <c r="CZ127" i="37"/>
  <c r="FN127" i="37"/>
  <c r="HU127" i="37"/>
  <c r="IA127" i="37"/>
  <c r="KN127" i="37"/>
  <c r="B127" i="37"/>
  <c r="O127" i="38"/>
  <c r="AB127" i="38"/>
  <c r="P127" i="38"/>
  <c r="AC127" i="38"/>
  <c r="BC127" i="38"/>
  <c r="DE127" i="2"/>
  <c r="C127" i="39"/>
  <c r="Q127" i="38"/>
  <c r="AD127" i="38"/>
  <c r="BD127" i="38"/>
  <c r="D127" i="39"/>
  <c r="R127" i="38"/>
  <c r="AE127" i="38"/>
  <c r="BE127" i="38"/>
  <c r="E127" i="39"/>
  <c r="S127" i="38"/>
  <c r="AF127" i="38"/>
  <c r="BF127" i="38"/>
  <c r="F127" i="39"/>
  <c r="T127" i="38"/>
  <c r="AG127" i="38"/>
  <c r="BG127" i="38"/>
  <c r="G127" i="39"/>
  <c r="U127" i="38"/>
  <c r="AH127" i="38"/>
  <c r="BH127" i="38"/>
  <c r="H127" i="39"/>
  <c r="V127" i="38"/>
  <c r="AI127" i="38"/>
  <c r="BI127" i="38"/>
  <c r="I127" i="39"/>
  <c r="W127" i="38"/>
  <c r="AJ127" i="38"/>
  <c r="BJ127" i="38"/>
  <c r="J127" i="39"/>
  <c r="X127" i="38"/>
  <c r="AK127" i="38"/>
  <c r="BK127" i="38"/>
  <c r="K127" i="39"/>
  <c r="Y127" i="38"/>
  <c r="AL127" i="38"/>
  <c r="BL127" i="38"/>
  <c r="L127" i="39"/>
  <c r="Z127" i="38"/>
  <c r="AM127" i="38"/>
  <c r="BM127" i="38"/>
  <c r="M127" i="39"/>
  <c r="AA127" i="38"/>
  <c r="AN127" i="38"/>
  <c r="BN127" i="38"/>
  <c r="N127" i="39"/>
  <c r="JB127" i="37"/>
  <c r="C127" i="37"/>
  <c r="BB127" i="38"/>
  <c r="B127" i="39"/>
  <c r="BO127" i="37"/>
  <c r="EC127" i="37"/>
  <c r="JC127" i="37"/>
  <c r="D127" i="37"/>
  <c r="BP127" i="37"/>
  <c r="ED127" i="37"/>
  <c r="JD127" i="37"/>
  <c r="E127" i="37"/>
  <c r="BQ127" i="37"/>
  <c r="EE127" i="37"/>
  <c r="JE127" i="37"/>
  <c r="F127" i="37"/>
  <c r="BR127" i="37"/>
  <c r="EF127" i="37"/>
  <c r="JF127" i="37"/>
  <c r="G127" i="37"/>
  <c r="BS127" i="37"/>
  <c r="EG127" i="37"/>
  <c r="JG127" i="37"/>
  <c r="H127" i="37"/>
  <c r="BU127" i="37"/>
  <c r="BT127" i="37"/>
  <c r="EH127" i="37"/>
  <c r="JH127" i="37"/>
  <c r="I127" i="37"/>
  <c r="GP127" i="37"/>
  <c r="GV127" i="37"/>
  <c r="JI127" i="37"/>
  <c r="J127" i="37"/>
  <c r="BV127" i="37"/>
  <c r="EJ127" i="37"/>
  <c r="GQ127" i="37"/>
  <c r="GW127" i="37"/>
  <c r="JJ127" i="37"/>
  <c r="K127" i="37"/>
  <c r="BW127" i="37"/>
  <c r="EK127" i="37"/>
  <c r="GR127" i="37"/>
  <c r="GX127" i="37"/>
  <c r="JK127" i="37"/>
  <c r="L127" i="37"/>
  <c r="BX127" i="37"/>
  <c r="EL127" i="37"/>
  <c r="GS127" i="37"/>
  <c r="GY127" i="37"/>
  <c r="JL127" i="37"/>
  <c r="M127" i="37"/>
  <c r="BY127" i="37"/>
  <c r="EM127" i="37"/>
  <c r="GT127" i="37"/>
  <c r="GZ127" i="37"/>
  <c r="JM127" i="37"/>
  <c r="N127" i="37"/>
  <c r="CA127" i="37"/>
  <c r="BZ127" i="37"/>
  <c r="EN127" i="37"/>
  <c r="GU127" i="37"/>
  <c r="HA127" i="37"/>
  <c r="JN127" i="37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BP128" i="2"/>
  <c r="O127" i="37"/>
  <c r="BQ127" i="2"/>
  <c r="DC127" i="2"/>
  <c r="DD127" i="2"/>
  <c r="P127" i="39"/>
  <c r="Q127" i="39"/>
  <c r="R127" i="39"/>
  <c r="S127" i="39"/>
  <c r="T127" i="39"/>
  <c r="U127" i="39"/>
  <c r="V127" i="39"/>
  <c r="W127" i="39"/>
  <c r="X127" i="39"/>
  <c r="Y127" i="39"/>
  <c r="Z127" i="39"/>
  <c r="AA127" i="39"/>
  <c r="JO127" i="37"/>
  <c r="P127" i="37"/>
  <c r="O127" i="39"/>
  <c r="CB127" i="37"/>
  <c r="EP127" i="37"/>
  <c r="JP127" i="37"/>
  <c r="Q127" i="37"/>
  <c r="CC127" i="37"/>
  <c r="EQ127" i="37"/>
  <c r="JQ127" i="37"/>
  <c r="R127" i="37"/>
  <c r="CD127" i="37"/>
  <c r="ER127" i="37"/>
  <c r="JR127" i="37"/>
  <c r="S127" i="37"/>
  <c r="CE127" i="37"/>
  <c r="ES127" i="37"/>
  <c r="JS127" i="37"/>
  <c r="T127" i="37"/>
  <c r="CF127" i="37"/>
  <c r="ET127" i="37"/>
  <c r="JT127" i="37"/>
  <c r="U127" i="37"/>
  <c r="CH127" i="37"/>
  <c r="CG127" i="37"/>
  <c r="EU127" i="37"/>
  <c r="JU127" i="37"/>
  <c r="V127" i="37"/>
  <c r="HC127" i="37"/>
  <c r="HI127" i="37"/>
  <c r="JV127" i="37"/>
  <c r="W127" i="37"/>
  <c r="CI127" i="37"/>
  <c r="EW127" i="37"/>
  <c r="HD127" i="37"/>
  <c r="HJ127" i="37"/>
  <c r="JW127" i="37"/>
  <c r="X127" i="37"/>
  <c r="CJ127" i="37"/>
  <c r="EX127" i="37"/>
  <c r="HE127" i="37"/>
  <c r="HK127" i="37"/>
  <c r="JX127" i="37"/>
  <c r="Y127" i="37"/>
  <c r="CK127" i="37"/>
  <c r="EY127" i="37"/>
  <c r="HF127" i="37"/>
  <c r="HL127" i="37"/>
  <c r="JY127" i="37"/>
  <c r="Z127" i="37"/>
  <c r="CL127" i="37"/>
  <c r="EZ127" i="37"/>
  <c r="HG127" i="37"/>
  <c r="HM127" i="37"/>
  <c r="JZ127" i="37"/>
  <c r="AA127" i="37"/>
  <c r="CN127" i="37"/>
  <c r="CM127" i="37"/>
  <c r="FA127" i="37"/>
  <c r="HH127" i="37"/>
  <c r="HN127" i="37"/>
  <c r="KA127" i="37"/>
  <c r="AO127" i="37"/>
  <c r="AP127" i="38"/>
  <c r="AP127" i="39"/>
  <c r="AQ127" i="38"/>
  <c r="AQ127" i="39"/>
  <c r="AR127" i="38"/>
  <c r="AR127" i="39"/>
  <c r="AS127" i="38"/>
  <c r="AS127" i="39"/>
  <c r="AT127" i="38"/>
  <c r="AT127" i="39"/>
  <c r="AU127" i="38"/>
  <c r="AU127" i="39"/>
  <c r="AV127" i="38"/>
  <c r="AV127" i="39"/>
  <c r="AW127" i="38"/>
  <c r="AW127" i="39"/>
  <c r="AX127" i="38"/>
  <c r="AX127" i="39"/>
  <c r="AY127" i="38"/>
  <c r="AY127" i="39"/>
  <c r="AZ127" i="38"/>
  <c r="AZ127" i="39"/>
  <c r="BA127" i="38"/>
  <c r="BA127" i="39"/>
  <c r="AP127" i="37"/>
  <c r="AO127" i="38"/>
  <c r="AO127" i="39"/>
  <c r="DB127" i="37"/>
  <c r="FP127" i="37"/>
  <c r="AQ127" i="37"/>
  <c r="DC127" i="37"/>
  <c r="FQ127" i="37"/>
  <c r="AR127" i="37"/>
  <c r="DD127" i="37"/>
  <c r="FR127" i="37"/>
  <c r="AS127" i="37"/>
  <c r="DE127" i="37"/>
  <c r="FS127" i="37"/>
  <c r="AT127" i="37"/>
  <c r="DF127" i="37"/>
  <c r="FT127" i="37"/>
  <c r="AU127" i="37"/>
  <c r="DH127" i="37"/>
  <c r="DG127" i="37"/>
  <c r="FU127" i="37"/>
  <c r="AV127" i="37"/>
  <c r="IC127" i="37"/>
  <c r="II127" i="37"/>
  <c r="AW127" i="37"/>
  <c r="DI127" i="37"/>
  <c r="FW127" i="37"/>
  <c r="ID127" i="37"/>
  <c r="IJ127" i="37"/>
  <c r="AX127" i="37"/>
  <c r="DJ127" i="37"/>
  <c r="FX127" i="37"/>
  <c r="IE127" i="37"/>
  <c r="IK127" i="37"/>
  <c r="AY127" i="37"/>
  <c r="DK127" i="37"/>
  <c r="FY127" i="37"/>
  <c r="IF127" i="37"/>
  <c r="IL127" i="37"/>
  <c r="AZ127" i="37"/>
  <c r="DL127" i="37"/>
  <c r="FZ127" i="37"/>
  <c r="IG127" i="37"/>
  <c r="IM127" i="37"/>
  <c r="BA127" i="37"/>
  <c r="DN127" i="37"/>
  <c r="DM127" i="37"/>
  <c r="GA127" i="37"/>
  <c r="IH127" i="37"/>
  <c r="IN127" i="37"/>
  <c r="BB127" i="37"/>
  <c r="BC127" i="39"/>
  <c r="BD127" i="39"/>
  <c r="BE127" i="39"/>
  <c r="BF127" i="39"/>
  <c r="BG127" i="39"/>
  <c r="BH127" i="39"/>
  <c r="BI127" i="39"/>
  <c r="BJ127" i="39"/>
  <c r="BK127" i="39"/>
  <c r="BL127" i="39"/>
  <c r="BM127" i="39"/>
  <c r="BN127" i="39"/>
  <c r="LB127" i="37"/>
  <c r="BC127" i="37"/>
  <c r="BB127" i="39"/>
  <c r="DO127" i="37"/>
  <c r="GC127" i="37"/>
  <c r="LC127" i="37"/>
  <c r="BD127" i="37"/>
  <c r="DP127" i="37"/>
  <c r="GD127" i="37"/>
  <c r="LD127" i="37"/>
  <c r="BE127" i="37"/>
  <c r="DQ127" i="37"/>
  <c r="GE127" i="37"/>
  <c r="LE127" i="37"/>
  <c r="BF127" i="37"/>
  <c r="DR127" i="37"/>
  <c r="GF127" i="37"/>
  <c r="LF127" i="37"/>
  <c r="BG127" i="37"/>
  <c r="DS127" i="37"/>
  <c r="GG127" i="37"/>
  <c r="LG127" i="37"/>
  <c r="BH127" i="37"/>
  <c r="DU127" i="37"/>
  <c r="DT127" i="37"/>
  <c r="GH127" i="37"/>
  <c r="LH127" i="37"/>
  <c r="BI127" i="37"/>
  <c r="IP127" i="37"/>
  <c r="IV127" i="37"/>
  <c r="LI127" i="37"/>
  <c r="BJ127" i="37"/>
  <c r="DV127" i="37"/>
  <c r="GJ127" i="37"/>
  <c r="IQ127" i="37"/>
  <c r="IW127" i="37"/>
  <c r="LJ127" i="37"/>
  <c r="BK127" i="37"/>
  <c r="DW127" i="37"/>
  <c r="GK127" i="37"/>
  <c r="IR127" i="37"/>
  <c r="IX127" i="37"/>
  <c r="LK127" i="37"/>
  <c r="BL127" i="37"/>
  <c r="DX127" i="37"/>
  <c r="GL127" i="37"/>
  <c r="IS127" i="37"/>
  <c r="IY127" i="37"/>
  <c r="LL127" i="37"/>
  <c r="BM127" i="37"/>
  <c r="DY127" i="37"/>
  <c r="GM127" i="37"/>
  <c r="IT127" i="37"/>
  <c r="IZ127" i="37"/>
  <c r="LM127" i="37"/>
  <c r="BN127" i="37"/>
  <c r="EA127" i="37"/>
  <c r="DZ127" i="37"/>
  <c r="GN127" i="37"/>
  <c r="IU127" i="37"/>
  <c r="JA127" i="37"/>
  <c r="LN127" i="37"/>
  <c r="AB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AB128" i="37"/>
  <c r="C128" i="38"/>
  <c r="AC128" i="39"/>
  <c r="D128" i="38"/>
  <c r="AD128" i="39"/>
  <c r="E128" i="38"/>
  <c r="AE128" i="39"/>
  <c r="F128" i="38"/>
  <c r="AF128" i="39"/>
  <c r="G128" i="38"/>
  <c r="AG128" i="39"/>
  <c r="H128" i="38"/>
  <c r="AH128" i="39"/>
  <c r="I128" i="38"/>
  <c r="AI128" i="39"/>
  <c r="J128" i="38"/>
  <c r="AJ128" i="39"/>
  <c r="K128" i="38"/>
  <c r="AK128" i="39"/>
  <c r="L128" i="38"/>
  <c r="AL128" i="39"/>
  <c r="M128" i="38"/>
  <c r="AM128" i="39"/>
  <c r="N128" i="38"/>
  <c r="AN128" i="39"/>
  <c r="KB128" i="37"/>
  <c r="AC128" i="37"/>
  <c r="B128" i="38"/>
  <c r="AB128" i="39"/>
  <c r="CO128" i="37"/>
  <c r="FC128" i="37"/>
  <c r="KC128" i="37"/>
  <c r="AD128" i="37"/>
  <c r="CP128" i="37"/>
  <c r="FD128" i="37"/>
  <c r="KD128" i="37"/>
  <c r="AE128" i="37"/>
  <c r="CQ128" i="37"/>
  <c r="FE128" i="37"/>
  <c r="KE128" i="37"/>
  <c r="AF128" i="37"/>
  <c r="CR128" i="37"/>
  <c r="FF128" i="37"/>
  <c r="KF128" i="37"/>
  <c r="AG128" i="37"/>
  <c r="CS128" i="37"/>
  <c r="FG128" i="37"/>
  <c r="KG128" i="37"/>
  <c r="AH128" i="37"/>
  <c r="CU128" i="37"/>
  <c r="CT128" i="37"/>
  <c r="FH128" i="37"/>
  <c r="KH128" i="37"/>
  <c r="AI128" i="37"/>
  <c r="HP128" i="37"/>
  <c r="HV128" i="37"/>
  <c r="KI128" i="37"/>
  <c r="AJ128" i="37"/>
  <c r="CV128" i="37"/>
  <c r="FJ128" i="37"/>
  <c r="HQ128" i="37"/>
  <c r="HW128" i="37"/>
  <c r="KJ128" i="37"/>
  <c r="AK128" i="37"/>
  <c r="CW128" i="37"/>
  <c r="FK128" i="37"/>
  <c r="HR128" i="37"/>
  <c r="HX128" i="37"/>
  <c r="KK128" i="37"/>
  <c r="AL128" i="37"/>
  <c r="CX128" i="37"/>
  <c r="FL128" i="37"/>
  <c r="HS128" i="37"/>
  <c r="HY128" i="37"/>
  <c r="KL128" i="37"/>
  <c r="AM128" i="37"/>
  <c r="CY128" i="37"/>
  <c r="FM128" i="37"/>
  <c r="HT128" i="37"/>
  <c r="HZ128" i="37"/>
  <c r="KM128" i="37"/>
  <c r="AN128" i="37"/>
  <c r="DA128" i="37"/>
  <c r="CZ128" i="37"/>
  <c r="FN128" i="37"/>
  <c r="HU128" i="37"/>
  <c r="IA128" i="37"/>
  <c r="KN128" i="37"/>
  <c r="B128" i="37"/>
  <c r="O128" i="38"/>
  <c r="AB128" i="38"/>
  <c r="P128" i="38"/>
  <c r="AC128" i="38"/>
  <c r="BC128" i="38"/>
  <c r="DE128" i="2"/>
  <c r="C128" i="39"/>
  <c r="Q128" i="38"/>
  <c r="AD128" i="38"/>
  <c r="BD128" i="38"/>
  <c r="D128" i="39"/>
  <c r="R128" i="38"/>
  <c r="AE128" i="38"/>
  <c r="BE128" i="38"/>
  <c r="E128" i="39"/>
  <c r="S128" i="38"/>
  <c r="AF128" i="38"/>
  <c r="BF128" i="38"/>
  <c r="F128" i="39"/>
  <c r="T128" i="38"/>
  <c r="AG128" i="38"/>
  <c r="BG128" i="38"/>
  <c r="G128" i="39"/>
  <c r="U128" i="38"/>
  <c r="AH128" i="38"/>
  <c r="BH128" i="38"/>
  <c r="H128" i="39"/>
  <c r="V128" i="38"/>
  <c r="AI128" i="38"/>
  <c r="BI128" i="38"/>
  <c r="I128" i="39"/>
  <c r="W128" i="38"/>
  <c r="AJ128" i="38"/>
  <c r="BJ128" i="38"/>
  <c r="J128" i="39"/>
  <c r="X128" i="38"/>
  <c r="AK128" i="38"/>
  <c r="BK128" i="38"/>
  <c r="K128" i="39"/>
  <c r="Y128" i="38"/>
  <c r="AL128" i="38"/>
  <c r="BL128" i="38"/>
  <c r="L128" i="39"/>
  <c r="Z128" i="38"/>
  <c r="AM128" i="38"/>
  <c r="BM128" i="38"/>
  <c r="M128" i="39"/>
  <c r="AA128" i="38"/>
  <c r="AN128" i="38"/>
  <c r="BN128" i="38"/>
  <c r="N128" i="39"/>
  <c r="JB128" i="37"/>
  <c r="C128" i="37"/>
  <c r="BB128" i="38"/>
  <c r="B128" i="39"/>
  <c r="BO128" i="37"/>
  <c r="EC128" i="37"/>
  <c r="JC128" i="37"/>
  <c r="D128" i="37"/>
  <c r="BP128" i="37"/>
  <c r="ED128" i="37"/>
  <c r="JD128" i="37"/>
  <c r="E128" i="37"/>
  <c r="BQ128" i="37"/>
  <c r="EE128" i="37"/>
  <c r="JE128" i="37"/>
  <c r="F128" i="37"/>
  <c r="BR128" i="37"/>
  <c r="EF128" i="37"/>
  <c r="JF128" i="37"/>
  <c r="G128" i="37"/>
  <c r="BS128" i="37"/>
  <c r="EG128" i="37"/>
  <c r="JG128" i="37"/>
  <c r="H128" i="37"/>
  <c r="BU128" i="37"/>
  <c r="BT128" i="37"/>
  <c r="EH128" i="37"/>
  <c r="JH128" i="37"/>
  <c r="I128" i="37"/>
  <c r="GP128" i="37"/>
  <c r="GV128" i="37"/>
  <c r="JI128" i="37"/>
  <c r="J128" i="37"/>
  <c r="BV128" i="37"/>
  <c r="EJ128" i="37"/>
  <c r="GQ128" i="37"/>
  <c r="GW128" i="37"/>
  <c r="JJ128" i="37"/>
  <c r="K128" i="37"/>
  <c r="BW128" i="37"/>
  <c r="EK128" i="37"/>
  <c r="GR128" i="37"/>
  <c r="GX128" i="37"/>
  <c r="JK128" i="37"/>
  <c r="L128" i="37"/>
  <c r="BX128" i="37"/>
  <c r="EL128" i="37"/>
  <c r="GS128" i="37"/>
  <c r="GY128" i="37"/>
  <c r="JL128" i="37"/>
  <c r="M128" i="37"/>
  <c r="BY128" i="37"/>
  <c r="EM128" i="37"/>
  <c r="GT128" i="37"/>
  <c r="GZ128" i="37"/>
  <c r="JM128" i="37"/>
  <c r="N128" i="37"/>
  <c r="CA128" i="37"/>
  <c r="BZ128" i="37"/>
  <c r="EN128" i="37"/>
  <c r="GU128" i="37"/>
  <c r="HA128" i="37"/>
  <c r="JN128" i="37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BP129" i="2"/>
  <c r="O128" i="37"/>
  <c r="BQ128" i="2"/>
  <c r="DC128" i="2"/>
  <c r="DD128" i="2"/>
  <c r="P128" i="39"/>
  <c r="Q128" i="39"/>
  <c r="R128" i="39"/>
  <c r="S128" i="39"/>
  <c r="T128" i="39"/>
  <c r="U128" i="39"/>
  <c r="V128" i="39"/>
  <c r="W128" i="39"/>
  <c r="X128" i="39"/>
  <c r="Y128" i="39"/>
  <c r="Z128" i="39"/>
  <c r="AA128" i="39"/>
  <c r="JO128" i="37"/>
  <c r="P128" i="37"/>
  <c r="O128" i="39"/>
  <c r="CB128" i="37"/>
  <c r="EP128" i="37"/>
  <c r="JP128" i="37"/>
  <c r="Q128" i="37"/>
  <c r="CC128" i="37"/>
  <c r="EQ128" i="37"/>
  <c r="JQ128" i="37"/>
  <c r="R128" i="37"/>
  <c r="CD128" i="37"/>
  <c r="ER128" i="37"/>
  <c r="JR128" i="37"/>
  <c r="S128" i="37"/>
  <c r="CE128" i="37"/>
  <c r="ES128" i="37"/>
  <c r="JS128" i="37"/>
  <c r="T128" i="37"/>
  <c r="CF128" i="37"/>
  <c r="ET128" i="37"/>
  <c r="JT128" i="37"/>
  <c r="U128" i="37"/>
  <c r="CH128" i="37"/>
  <c r="CG128" i="37"/>
  <c r="EU128" i="37"/>
  <c r="JU128" i="37"/>
  <c r="V128" i="37"/>
  <c r="HC128" i="37"/>
  <c r="HI128" i="37"/>
  <c r="JV128" i="37"/>
  <c r="W128" i="37"/>
  <c r="CI128" i="37"/>
  <c r="EW128" i="37"/>
  <c r="HD128" i="37"/>
  <c r="HJ128" i="37"/>
  <c r="JW128" i="37"/>
  <c r="X128" i="37"/>
  <c r="CJ128" i="37"/>
  <c r="EX128" i="37"/>
  <c r="HE128" i="37"/>
  <c r="HK128" i="37"/>
  <c r="JX128" i="37"/>
  <c r="Y128" i="37"/>
  <c r="CK128" i="37"/>
  <c r="EY128" i="37"/>
  <c r="HF128" i="37"/>
  <c r="HL128" i="37"/>
  <c r="JY128" i="37"/>
  <c r="Z128" i="37"/>
  <c r="CL128" i="37"/>
  <c r="EZ128" i="37"/>
  <c r="HG128" i="37"/>
  <c r="HM128" i="37"/>
  <c r="JZ128" i="37"/>
  <c r="AA128" i="37"/>
  <c r="CN128" i="37"/>
  <c r="CM128" i="37"/>
  <c r="FA128" i="37"/>
  <c r="HH128" i="37"/>
  <c r="HN128" i="37"/>
  <c r="KA128" i="37"/>
  <c r="AO128" i="37"/>
  <c r="AP128" i="38"/>
  <c r="AP128" i="39"/>
  <c r="AQ128" i="38"/>
  <c r="AQ128" i="39"/>
  <c r="AR128" i="38"/>
  <c r="AR128" i="39"/>
  <c r="AS128" i="38"/>
  <c r="AS128" i="39"/>
  <c r="AT128" i="38"/>
  <c r="AT128" i="39"/>
  <c r="AU128" i="38"/>
  <c r="AU128" i="39"/>
  <c r="AV128" i="38"/>
  <c r="AV128" i="39"/>
  <c r="AW128" i="38"/>
  <c r="AW128" i="39"/>
  <c r="AX128" i="38"/>
  <c r="AX128" i="39"/>
  <c r="AY128" i="38"/>
  <c r="AY128" i="39"/>
  <c r="AZ128" i="38"/>
  <c r="AZ128" i="39"/>
  <c r="BA128" i="38"/>
  <c r="BA128" i="39"/>
  <c r="AP128" i="37"/>
  <c r="AO128" i="38"/>
  <c r="AO128" i="39"/>
  <c r="DB128" i="37"/>
  <c r="FP128" i="37"/>
  <c r="AQ128" i="37"/>
  <c r="DC128" i="37"/>
  <c r="FQ128" i="37"/>
  <c r="AR128" i="37"/>
  <c r="DD128" i="37"/>
  <c r="FR128" i="37"/>
  <c r="AS128" i="37"/>
  <c r="DE128" i="37"/>
  <c r="FS128" i="37"/>
  <c r="AT128" i="37"/>
  <c r="DF128" i="37"/>
  <c r="FT128" i="37"/>
  <c r="AU128" i="37"/>
  <c r="DH128" i="37"/>
  <c r="DG128" i="37"/>
  <c r="FU128" i="37"/>
  <c r="AV128" i="37"/>
  <c r="IC128" i="37"/>
  <c r="II128" i="37"/>
  <c r="AW128" i="37"/>
  <c r="DI128" i="37"/>
  <c r="FW128" i="37"/>
  <c r="ID128" i="37"/>
  <c r="IJ128" i="37"/>
  <c r="AX128" i="37"/>
  <c r="DJ128" i="37"/>
  <c r="FX128" i="37"/>
  <c r="IE128" i="37"/>
  <c r="IK128" i="37"/>
  <c r="AY128" i="37"/>
  <c r="DK128" i="37"/>
  <c r="FY128" i="37"/>
  <c r="IF128" i="37"/>
  <c r="IL128" i="37"/>
  <c r="AZ128" i="37"/>
  <c r="DL128" i="37"/>
  <c r="FZ128" i="37"/>
  <c r="IG128" i="37"/>
  <c r="IM128" i="37"/>
  <c r="BA128" i="37"/>
  <c r="DN128" i="37"/>
  <c r="DM128" i="37"/>
  <c r="GA128" i="37"/>
  <c r="IH128" i="37"/>
  <c r="IN128" i="37"/>
  <c r="BB128" i="37"/>
  <c r="BC128" i="39"/>
  <c r="BD128" i="39"/>
  <c r="BE128" i="39"/>
  <c r="BF128" i="39"/>
  <c r="BG128" i="39"/>
  <c r="BH128" i="39"/>
  <c r="BI128" i="39"/>
  <c r="BJ128" i="39"/>
  <c r="BK128" i="39"/>
  <c r="BL128" i="39"/>
  <c r="BM128" i="39"/>
  <c r="BN128" i="39"/>
  <c r="LB128" i="37"/>
  <c r="BC128" i="37"/>
  <c r="BB128" i="39"/>
  <c r="DO128" i="37"/>
  <c r="GC128" i="37"/>
  <c r="LC128" i="37"/>
  <c r="BD128" i="37"/>
  <c r="DP128" i="37"/>
  <c r="GD128" i="37"/>
  <c r="LD128" i="37"/>
  <c r="BE128" i="37"/>
  <c r="DQ128" i="37"/>
  <c r="GE128" i="37"/>
  <c r="LE128" i="37"/>
  <c r="BF128" i="37"/>
  <c r="DR128" i="37"/>
  <c r="GF128" i="37"/>
  <c r="LF128" i="37"/>
  <c r="BG128" i="37"/>
  <c r="DS128" i="37"/>
  <c r="GG128" i="37"/>
  <c r="LG128" i="37"/>
  <c r="BH128" i="37"/>
  <c r="DU128" i="37"/>
  <c r="DT128" i="37"/>
  <c r="GH128" i="37"/>
  <c r="LH128" i="37"/>
  <c r="BI128" i="37"/>
  <c r="IP128" i="37"/>
  <c r="IV128" i="37"/>
  <c r="LI128" i="37"/>
  <c r="BJ128" i="37"/>
  <c r="DV128" i="37"/>
  <c r="GJ128" i="37"/>
  <c r="IQ128" i="37"/>
  <c r="IW128" i="37"/>
  <c r="LJ128" i="37"/>
  <c r="BK128" i="37"/>
  <c r="DW128" i="37"/>
  <c r="GK128" i="37"/>
  <c r="IR128" i="37"/>
  <c r="IX128" i="37"/>
  <c r="LK128" i="37"/>
  <c r="BL128" i="37"/>
  <c r="DX128" i="37"/>
  <c r="GL128" i="37"/>
  <c r="IS128" i="37"/>
  <c r="IY128" i="37"/>
  <c r="LL128" i="37"/>
  <c r="BM128" i="37"/>
  <c r="DY128" i="37"/>
  <c r="GM128" i="37"/>
  <c r="IT128" i="37"/>
  <c r="IZ128" i="37"/>
  <c r="LM128" i="37"/>
  <c r="BN128" i="37"/>
  <c r="EA128" i="37"/>
  <c r="DZ128" i="37"/>
  <c r="GN128" i="37"/>
  <c r="IU128" i="37"/>
  <c r="JA128" i="37"/>
  <c r="LN128" i="37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AB129" i="37"/>
  <c r="C129" i="38"/>
  <c r="AC129" i="39"/>
  <c r="D129" i="38"/>
  <c r="AD129" i="39"/>
  <c r="E129" i="38"/>
  <c r="AE129" i="39"/>
  <c r="F129" i="38"/>
  <c r="AF129" i="39"/>
  <c r="G129" i="38"/>
  <c r="AG129" i="39"/>
  <c r="H129" i="38"/>
  <c r="AH129" i="39"/>
  <c r="I129" i="38"/>
  <c r="AI129" i="39"/>
  <c r="J129" i="38"/>
  <c r="AJ129" i="39"/>
  <c r="K129" i="38"/>
  <c r="AK129" i="39"/>
  <c r="L129" i="38"/>
  <c r="AL129" i="39"/>
  <c r="M129" i="38"/>
  <c r="AM129" i="39"/>
  <c r="N129" i="38"/>
  <c r="AN129" i="39"/>
  <c r="KB129" i="37"/>
  <c r="AC129" i="37"/>
  <c r="B129" i="38"/>
  <c r="AB129" i="39"/>
  <c r="CO129" i="37"/>
  <c r="FC129" i="37"/>
  <c r="KC129" i="37"/>
  <c r="AD129" i="37"/>
  <c r="CP129" i="37"/>
  <c r="FD129" i="37"/>
  <c r="KD129" i="37"/>
  <c r="AE129" i="37"/>
  <c r="CQ129" i="37"/>
  <c r="FE129" i="37"/>
  <c r="KE129" i="37"/>
  <c r="AF129" i="37"/>
  <c r="CR129" i="37"/>
  <c r="FF129" i="37"/>
  <c r="KF129" i="37"/>
  <c r="AG129" i="37"/>
  <c r="CS129" i="37"/>
  <c r="FG129" i="37"/>
  <c r="KG129" i="37"/>
  <c r="AH129" i="37"/>
  <c r="CU129" i="37"/>
  <c r="CT129" i="37"/>
  <c r="FH129" i="37"/>
  <c r="KH129" i="37"/>
  <c r="AI129" i="37"/>
  <c r="HP129" i="37"/>
  <c r="HV129" i="37"/>
  <c r="KI129" i="37"/>
  <c r="AJ129" i="37"/>
  <c r="CV129" i="37"/>
  <c r="FJ129" i="37"/>
  <c r="HQ129" i="37"/>
  <c r="HW129" i="37"/>
  <c r="KJ129" i="37"/>
  <c r="AK129" i="37"/>
  <c r="CW129" i="37"/>
  <c r="FK129" i="37"/>
  <c r="HR129" i="37"/>
  <c r="HX129" i="37"/>
  <c r="KK129" i="37"/>
  <c r="AL129" i="37"/>
  <c r="CX129" i="37"/>
  <c r="FL129" i="37"/>
  <c r="HS129" i="37"/>
  <c r="HY129" i="37"/>
  <c r="KL129" i="37"/>
  <c r="AM129" i="37"/>
  <c r="CY129" i="37"/>
  <c r="FM129" i="37"/>
  <c r="HT129" i="37"/>
  <c r="HZ129" i="37"/>
  <c r="KM129" i="37"/>
  <c r="AN129" i="37"/>
  <c r="DA129" i="37"/>
  <c r="CZ129" i="37"/>
  <c r="FN129" i="37"/>
  <c r="HU129" i="37"/>
  <c r="IA129" i="37"/>
  <c r="KN129" i="37"/>
  <c r="B129" i="37"/>
  <c r="O129" i="38"/>
  <c r="AB129" i="38"/>
  <c r="P129" i="38"/>
  <c r="AC129" i="38"/>
  <c r="BC129" i="38"/>
  <c r="DE129" i="2"/>
  <c r="C129" i="39"/>
  <c r="Q129" i="38"/>
  <c r="AD129" i="38"/>
  <c r="BD129" i="38"/>
  <c r="D129" i="39"/>
  <c r="R129" i="38"/>
  <c r="AE129" i="38"/>
  <c r="BE129" i="38"/>
  <c r="E129" i="39"/>
  <c r="S129" i="38"/>
  <c r="AF129" i="38"/>
  <c r="BF129" i="38"/>
  <c r="F129" i="39"/>
  <c r="T129" i="38"/>
  <c r="AG129" i="38"/>
  <c r="BG129" i="38"/>
  <c r="G129" i="39"/>
  <c r="U129" i="38"/>
  <c r="AH129" i="38"/>
  <c r="BH129" i="38"/>
  <c r="H129" i="39"/>
  <c r="V129" i="38"/>
  <c r="AI129" i="38"/>
  <c r="BI129" i="38"/>
  <c r="I129" i="39"/>
  <c r="W129" i="38"/>
  <c r="AJ129" i="38"/>
  <c r="BJ129" i="38"/>
  <c r="J129" i="39"/>
  <c r="X129" i="38"/>
  <c r="AK129" i="38"/>
  <c r="BK129" i="38"/>
  <c r="K129" i="39"/>
  <c r="Y129" i="38"/>
  <c r="AL129" i="38"/>
  <c r="BL129" i="38"/>
  <c r="L129" i="39"/>
  <c r="Z129" i="38"/>
  <c r="AM129" i="38"/>
  <c r="BM129" i="38"/>
  <c r="M129" i="39"/>
  <c r="AA129" i="38"/>
  <c r="AN129" i="38"/>
  <c r="BN129" i="38"/>
  <c r="N129" i="39"/>
  <c r="JB129" i="37"/>
  <c r="C129" i="37"/>
  <c r="BB129" i="38"/>
  <c r="B129" i="39"/>
  <c r="BO129" i="37"/>
  <c r="EC129" i="37"/>
  <c r="JC129" i="37"/>
  <c r="D129" i="37"/>
  <c r="BP129" i="37"/>
  <c r="ED129" i="37"/>
  <c r="JD129" i="37"/>
  <c r="E129" i="37"/>
  <c r="BQ129" i="37"/>
  <c r="EE129" i="37"/>
  <c r="JE129" i="37"/>
  <c r="F129" i="37"/>
  <c r="BR129" i="37"/>
  <c r="EF129" i="37"/>
  <c r="JF129" i="37"/>
  <c r="G129" i="37"/>
  <c r="BS129" i="37"/>
  <c r="EG129" i="37"/>
  <c r="JG129" i="37"/>
  <c r="H129" i="37"/>
  <c r="BU129" i="37"/>
  <c r="BT129" i="37"/>
  <c r="EH129" i="37"/>
  <c r="JH129" i="37"/>
  <c r="I129" i="37"/>
  <c r="GP129" i="37"/>
  <c r="GV129" i="37"/>
  <c r="JI129" i="37"/>
  <c r="J129" i="37"/>
  <c r="BV129" i="37"/>
  <c r="EJ129" i="37"/>
  <c r="GQ129" i="37"/>
  <c r="GW129" i="37"/>
  <c r="JJ129" i="37"/>
  <c r="K129" i="37"/>
  <c r="BW129" i="37"/>
  <c r="EK129" i="37"/>
  <c r="GR129" i="37"/>
  <c r="GX129" i="37"/>
  <c r="JK129" i="37"/>
  <c r="L129" i="37"/>
  <c r="BX129" i="37"/>
  <c r="EL129" i="37"/>
  <c r="GS129" i="37"/>
  <c r="GY129" i="37"/>
  <c r="JL129" i="37"/>
  <c r="M129" i="37"/>
  <c r="BY129" i="37"/>
  <c r="EM129" i="37"/>
  <c r="GT129" i="37"/>
  <c r="GZ129" i="37"/>
  <c r="JM129" i="37"/>
  <c r="N129" i="37"/>
  <c r="CA129" i="37"/>
  <c r="BZ129" i="37"/>
  <c r="EN129" i="37"/>
  <c r="GU129" i="37"/>
  <c r="HA129" i="37"/>
  <c r="JN129" i="37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BP130" i="2"/>
  <c r="O129" i="37"/>
  <c r="BQ129" i="2"/>
  <c r="DC129" i="2"/>
  <c r="DD129" i="2"/>
  <c r="P129" i="39"/>
  <c r="Q129" i="39"/>
  <c r="R129" i="39"/>
  <c r="S129" i="39"/>
  <c r="T129" i="39"/>
  <c r="U129" i="39"/>
  <c r="V129" i="39"/>
  <c r="W129" i="39"/>
  <c r="X129" i="39"/>
  <c r="Y129" i="39"/>
  <c r="Z129" i="39"/>
  <c r="AA129" i="39"/>
  <c r="JO129" i="37"/>
  <c r="P129" i="37"/>
  <c r="O129" i="39"/>
  <c r="CB129" i="37"/>
  <c r="EP129" i="37"/>
  <c r="JP129" i="37"/>
  <c r="Q129" i="37"/>
  <c r="CC129" i="37"/>
  <c r="EQ129" i="37"/>
  <c r="JQ129" i="37"/>
  <c r="R129" i="37"/>
  <c r="CD129" i="37"/>
  <c r="ER129" i="37"/>
  <c r="JR129" i="37"/>
  <c r="S129" i="37"/>
  <c r="CE129" i="37"/>
  <c r="ES129" i="37"/>
  <c r="JS129" i="37"/>
  <c r="T129" i="37"/>
  <c r="CF129" i="37"/>
  <c r="ET129" i="37"/>
  <c r="JT129" i="37"/>
  <c r="U129" i="37"/>
  <c r="CH129" i="37"/>
  <c r="CG129" i="37"/>
  <c r="EU129" i="37"/>
  <c r="JU129" i="37"/>
  <c r="V129" i="37"/>
  <c r="HC129" i="37"/>
  <c r="HI129" i="37"/>
  <c r="JV129" i="37"/>
  <c r="W129" i="37"/>
  <c r="CI129" i="37"/>
  <c r="EW129" i="37"/>
  <c r="HD129" i="37"/>
  <c r="HJ129" i="37"/>
  <c r="JW129" i="37"/>
  <c r="X129" i="37"/>
  <c r="CJ129" i="37"/>
  <c r="EX129" i="37"/>
  <c r="HE129" i="37"/>
  <c r="HK129" i="37"/>
  <c r="JX129" i="37"/>
  <c r="Y129" i="37"/>
  <c r="CK129" i="37"/>
  <c r="EY129" i="37"/>
  <c r="HF129" i="37"/>
  <c r="HL129" i="37"/>
  <c r="JY129" i="37"/>
  <c r="Z129" i="37"/>
  <c r="CL129" i="37"/>
  <c r="EZ129" i="37"/>
  <c r="HG129" i="37"/>
  <c r="HM129" i="37"/>
  <c r="JZ129" i="37"/>
  <c r="AA129" i="37"/>
  <c r="CN129" i="37"/>
  <c r="CM129" i="37"/>
  <c r="FA129" i="37"/>
  <c r="HH129" i="37"/>
  <c r="HN129" i="37"/>
  <c r="KA129" i="37"/>
  <c r="AO129" i="37"/>
  <c r="AP129" i="38"/>
  <c r="AP129" i="39"/>
  <c r="AQ129" i="38"/>
  <c r="AQ129" i="39"/>
  <c r="AR129" i="38"/>
  <c r="AR129" i="39"/>
  <c r="AS129" i="38"/>
  <c r="AS129" i="39"/>
  <c r="AT129" i="38"/>
  <c r="AT129" i="39"/>
  <c r="AU129" i="38"/>
  <c r="AU129" i="39"/>
  <c r="AV129" i="38"/>
  <c r="AV129" i="39"/>
  <c r="AW129" i="38"/>
  <c r="AW129" i="39"/>
  <c r="AX129" i="38"/>
  <c r="AX129" i="39"/>
  <c r="AY129" i="38"/>
  <c r="AY129" i="39"/>
  <c r="AZ129" i="38"/>
  <c r="AZ129" i="39"/>
  <c r="BA129" i="38"/>
  <c r="BA129" i="39"/>
  <c r="AP129" i="37"/>
  <c r="AO129" i="38"/>
  <c r="AO129" i="39"/>
  <c r="DB129" i="37"/>
  <c r="FP129" i="37"/>
  <c r="AQ129" i="37"/>
  <c r="DC129" i="37"/>
  <c r="FQ129" i="37"/>
  <c r="AR129" i="37"/>
  <c r="DD129" i="37"/>
  <c r="FR129" i="37"/>
  <c r="AS129" i="37"/>
  <c r="DE129" i="37"/>
  <c r="FS129" i="37"/>
  <c r="AT129" i="37"/>
  <c r="DF129" i="37"/>
  <c r="FT129" i="37"/>
  <c r="AU129" i="37"/>
  <c r="DH129" i="37"/>
  <c r="DG129" i="37"/>
  <c r="FU129" i="37"/>
  <c r="AV129" i="37"/>
  <c r="IC129" i="37"/>
  <c r="II129" i="37"/>
  <c r="AW129" i="37"/>
  <c r="DI129" i="37"/>
  <c r="FW129" i="37"/>
  <c r="ID129" i="37"/>
  <c r="IJ129" i="37"/>
  <c r="AX129" i="37"/>
  <c r="DJ129" i="37"/>
  <c r="FX129" i="37"/>
  <c r="IE129" i="37"/>
  <c r="IK129" i="37"/>
  <c r="AY129" i="37"/>
  <c r="DK129" i="37"/>
  <c r="FY129" i="37"/>
  <c r="IF129" i="37"/>
  <c r="IL129" i="37"/>
  <c r="AZ129" i="37"/>
  <c r="DL129" i="37"/>
  <c r="FZ129" i="37"/>
  <c r="IG129" i="37"/>
  <c r="IM129" i="37"/>
  <c r="BA129" i="37"/>
  <c r="DN129" i="37"/>
  <c r="DM129" i="37"/>
  <c r="GA129" i="37"/>
  <c r="IH129" i="37"/>
  <c r="IN129" i="37"/>
  <c r="BB129" i="37"/>
  <c r="BC129" i="39"/>
  <c r="BD129" i="39"/>
  <c r="BE129" i="39"/>
  <c r="BF129" i="39"/>
  <c r="BG129" i="39"/>
  <c r="BH129" i="39"/>
  <c r="BI129" i="39"/>
  <c r="BJ129" i="39"/>
  <c r="BK129" i="39"/>
  <c r="BL129" i="39"/>
  <c r="BM129" i="39"/>
  <c r="BN129" i="39"/>
  <c r="LB129" i="37"/>
  <c r="BC129" i="37"/>
  <c r="BB129" i="39"/>
  <c r="DO129" i="37"/>
  <c r="GC129" i="37"/>
  <c r="LC129" i="37"/>
  <c r="BD129" i="37"/>
  <c r="DP129" i="37"/>
  <c r="GD129" i="37"/>
  <c r="LD129" i="37"/>
  <c r="BE129" i="37"/>
  <c r="DQ129" i="37"/>
  <c r="GE129" i="37"/>
  <c r="LE129" i="37"/>
  <c r="BF129" i="37"/>
  <c r="DR129" i="37"/>
  <c r="GF129" i="37"/>
  <c r="LF129" i="37"/>
  <c r="BG129" i="37"/>
  <c r="DS129" i="37"/>
  <c r="GG129" i="37"/>
  <c r="LG129" i="37"/>
  <c r="BH129" i="37"/>
  <c r="DU129" i="37"/>
  <c r="DT129" i="37"/>
  <c r="GH129" i="37"/>
  <c r="LH129" i="37"/>
  <c r="BI129" i="37"/>
  <c r="IP129" i="37"/>
  <c r="IV129" i="37"/>
  <c r="LI129" i="37"/>
  <c r="BJ129" i="37"/>
  <c r="DV129" i="37"/>
  <c r="GJ129" i="37"/>
  <c r="IQ129" i="37"/>
  <c r="IW129" i="37"/>
  <c r="LJ129" i="37"/>
  <c r="BK129" i="37"/>
  <c r="DW129" i="37"/>
  <c r="GK129" i="37"/>
  <c r="IR129" i="37"/>
  <c r="IX129" i="37"/>
  <c r="LK129" i="37"/>
  <c r="BL129" i="37"/>
  <c r="DX129" i="37"/>
  <c r="GL129" i="37"/>
  <c r="IS129" i="37"/>
  <c r="IY129" i="37"/>
  <c r="LL129" i="37"/>
  <c r="BM129" i="37"/>
  <c r="DY129" i="37"/>
  <c r="GM129" i="37"/>
  <c r="IT129" i="37"/>
  <c r="IZ129" i="37"/>
  <c r="LM129" i="37"/>
  <c r="BN129" i="37"/>
  <c r="EA129" i="37"/>
  <c r="DZ129" i="37"/>
  <c r="GN129" i="37"/>
  <c r="IU129" i="37"/>
  <c r="JA129" i="37"/>
  <c r="LN129" i="37"/>
  <c r="AB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AB130" i="37"/>
  <c r="C130" i="38"/>
  <c r="AC130" i="39"/>
  <c r="D130" i="38"/>
  <c r="AD130" i="39"/>
  <c r="E130" i="38"/>
  <c r="AE130" i="39"/>
  <c r="F130" i="38"/>
  <c r="AF130" i="39"/>
  <c r="G130" i="38"/>
  <c r="AG130" i="39"/>
  <c r="H130" i="38"/>
  <c r="AH130" i="39"/>
  <c r="I130" i="38"/>
  <c r="AI130" i="39"/>
  <c r="J130" i="38"/>
  <c r="AJ130" i="39"/>
  <c r="K130" i="38"/>
  <c r="AK130" i="39"/>
  <c r="L130" i="38"/>
  <c r="AL130" i="39"/>
  <c r="M130" i="38"/>
  <c r="AM130" i="39"/>
  <c r="N130" i="38"/>
  <c r="AN130" i="39"/>
  <c r="KB130" i="37"/>
  <c r="AC130" i="37"/>
  <c r="B130" i="38"/>
  <c r="AB130" i="39"/>
  <c r="CO130" i="37"/>
  <c r="FC130" i="37"/>
  <c r="KC130" i="37"/>
  <c r="AD130" i="37"/>
  <c r="CP130" i="37"/>
  <c r="FD130" i="37"/>
  <c r="KD130" i="37"/>
  <c r="AE130" i="37"/>
  <c r="CQ130" i="37"/>
  <c r="FE130" i="37"/>
  <c r="KE130" i="37"/>
  <c r="AF130" i="37"/>
  <c r="CR130" i="37"/>
  <c r="FF130" i="37"/>
  <c r="KF130" i="37"/>
  <c r="AG130" i="37"/>
  <c r="CS130" i="37"/>
  <c r="FG130" i="37"/>
  <c r="KG130" i="37"/>
  <c r="AH130" i="37"/>
  <c r="CU130" i="37"/>
  <c r="CT130" i="37"/>
  <c r="FH130" i="37"/>
  <c r="KH130" i="37"/>
  <c r="AI130" i="37"/>
  <c r="HP130" i="37"/>
  <c r="HV130" i="37"/>
  <c r="KI130" i="37"/>
  <c r="AJ130" i="37"/>
  <c r="CV130" i="37"/>
  <c r="FJ130" i="37"/>
  <c r="HQ130" i="37"/>
  <c r="HW130" i="37"/>
  <c r="KJ130" i="37"/>
  <c r="AK130" i="37"/>
  <c r="CW130" i="37"/>
  <c r="FK130" i="37"/>
  <c r="HR130" i="37"/>
  <c r="HX130" i="37"/>
  <c r="KK130" i="37"/>
  <c r="AL130" i="37"/>
  <c r="CX130" i="37"/>
  <c r="FL130" i="37"/>
  <c r="HS130" i="37"/>
  <c r="HY130" i="37"/>
  <c r="KL130" i="37"/>
  <c r="AM130" i="37"/>
  <c r="CY130" i="37"/>
  <c r="FM130" i="37"/>
  <c r="HT130" i="37"/>
  <c r="HZ130" i="37"/>
  <c r="KM130" i="37"/>
  <c r="AN130" i="37"/>
  <c r="DA130" i="37"/>
  <c r="CZ130" i="37"/>
  <c r="FN130" i="37"/>
  <c r="HU130" i="37"/>
  <c r="IA130" i="37"/>
  <c r="KN130" i="37"/>
  <c r="B130" i="37"/>
  <c r="O130" i="38"/>
  <c r="AB130" i="38"/>
  <c r="P130" i="38"/>
  <c r="AC130" i="38"/>
  <c r="BC130" i="38"/>
  <c r="DE130" i="2"/>
  <c r="C130" i="39"/>
  <c r="Q130" i="38"/>
  <c r="AD130" i="38"/>
  <c r="BD130" i="38"/>
  <c r="D130" i="39"/>
  <c r="R130" i="38"/>
  <c r="AE130" i="38"/>
  <c r="BE130" i="38"/>
  <c r="E130" i="39"/>
  <c r="S130" i="38"/>
  <c r="AF130" i="38"/>
  <c r="BF130" i="38"/>
  <c r="F130" i="39"/>
  <c r="T130" i="38"/>
  <c r="AG130" i="38"/>
  <c r="BG130" i="38"/>
  <c r="G130" i="39"/>
  <c r="U130" i="38"/>
  <c r="AH130" i="38"/>
  <c r="BH130" i="38"/>
  <c r="H130" i="39"/>
  <c r="V130" i="38"/>
  <c r="AI130" i="38"/>
  <c r="BI130" i="38"/>
  <c r="I130" i="39"/>
  <c r="W130" i="38"/>
  <c r="AJ130" i="38"/>
  <c r="BJ130" i="38"/>
  <c r="J130" i="39"/>
  <c r="X130" i="38"/>
  <c r="AK130" i="38"/>
  <c r="BK130" i="38"/>
  <c r="K130" i="39"/>
  <c r="Y130" i="38"/>
  <c r="AL130" i="38"/>
  <c r="BL130" i="38"/>
  <c r="L130" i="39"/>
  <c r="Z130" i="38"/>
  <c r="AM130" i="38"/>
  <c r="BM130" i="38"/>
  <c r="M130" i="39"/>
  <c r="AA130" i="38"/>
  <c r="AN130" i="38"/>
  <c r="BN130" i="38"/>
  <c r="N130" i="39"/>
  <c r="JB130" i="37"/>
  <c r="C130" i="37"/>
  <c r="BB130" i="38"/>
  <c r="B130" i="39"/>
  <c r="BO130" i="37"/>
  <c r="EC130" i="37"/>
  <c r="JC130" i="37"/>
  <c r="D130" i="37"/>
  <c r="BP130" i="37"/>
  <c r="ED130" i="37"/>
  <c r="JD130" i="37"/>
  <c r="E130" i="37"/>
  <c r="BQ130" i="37"/>
  <c r="EE130" i="37"/>
  <c r="JE130" i="37"/>
  <c r="F130" i="37"/>
  <c r="BR130" i="37"/>
  <c r="EF130" i="37"/>
  <c r="JF130" i="37"/>
  <c r="G130" i="37"/>
  <c r="BS130" i="37"/>
  <c r="EG130" i="37"/>
  <c r="JG130" i="37"/>
  <c r="H130" i="37"/>
  <c r="BU130" i="37"/>
  <c r="BT130" i="37"/>
  <c r="EH130" i="37"/>
  <c r="JH130" i="37"/>
  <c r="I130" i="37"/>
  <c r="GP130" i="37"/>
  <c r="GV130" i="37"/>
  <c r="JI130" i="37"/>
  <c r="J130" i="37"/>
  <c r="BV130" i="37"/>
  <c r="EJ130" i="37"/>
  <c r="GQ130" i="37"/>
  <c r="GW130" i="37"/>
  <c r="JJ130" i="37"/>
  <c r="K130" i="37"/>
  <c r="BW130" i="37"/>
  <c r="EK130" i="37"/>
  <c r="GR130" i="37"/>
  <c r="GX130" i="37"/>
  <c r="JK130" i="37"/>
  <c r="L130" i="37"/>
  <c r="BX130" i="37"/>
  <c r="EL130" i="37"/>
  <c r="GS130" i="37"/>
  <c r="GY130" i="37"/>
  <c r="JL130" i="37"/>
  <c r="M130" i="37"/>
  <c r="BY130" i="37"/>
  <c r="EM130" i="37"/>
  <c r="GT130" i="37"/>
  <c r="GZ130" i="37"/>
  <c r="JM130" i="37"/>
  <c r="N130" i="37"/>
  <c r="CA130" i="37"/>
  <c r="BZ130" i="37"/>
  <c r="EN130" i="37"/>
  <c r="GU130" i="37"/>
  <c r="HA130" i="37"/>
  <c r="JN130" i="37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BP131" i="2"/>
  <c r="O130" i="37"/>
  <c r="BQ130" i="2"/>
  <c r="DC130" i="2"/>
  <c r="DD130" i="2"/>
  <c r="P130" i="39"/>
  <c r="Q130" i="39"/>
  <c r="R130" i="39"/>
  <c r="S130" i="39"/>
  <c r="T130" i="39"/>
  <c r="U130" i="39"/>
  <c r="V130" i="39"/>
  <c r="W130" i="39"/>
  <c r="X130" i="39"/>
  <c r="Y130" i="39"/>
  <c r="Z130" i="39"/>
  <c r="AA130" i="39"/>
  <c r="JO130" i="37"/>
  <c r="P130" i="37"/>
  <c r="O130" i="39"/>
  <c r="CB130" i="37"/>
  <c r="EP130" i="37"/>
  <c r="JP130" i="37"/>
  <c r="Q130" i="37"/>
  <c r="CC130" i="37"/>
  <c r="EQ130" i="37"/>
  <c r="JQ130" i="37"/>
  <c r="R130" i="37"/>
  <c r="CD130" i="37"/>
  <c r="ER130" i="37"/>
  <c r="JR130" i="37"/>
  <c r="S130" i="37"/>
  <c r="CE130" i="37"/>
  <c r="ES130" i="37"/>
  <c r="JS130" i="37"/>
  <c r="T130" i="37"/>
  <c r="CF130" i="37"/>
  <c r="ET130" i="37"/>
  <c r="JT130" i="37"/>
  <c r="U130" i="37"/>
  <c r="CH130" i="37"/>
  <c r="CG130" i="37"/>
  <c r="EU130" i="37"/>
  <c r="JU130" i="37"/>
  <c r="V130" i="37"/>
  <c r="HC130" i="37"/>
  <c r="HI130" i="37"/>
  <c r="JV130" i="37"/>
  <c r="W130" i="37"/>
  <c r="CI130" i="37"/>
  <c r="EW130" i="37"/>
  <c r="HD130" i="37"/>
  <c r="HJ130" i="37"/>
  <c r="JW130" i="37"/>
  <c r="X130" i="37"/>
  <c r="CJ130" i="37"/>
  <c r="EX130" i="37"/>
  <c r="HE130" i="37"/>
  <c r="HK130" i="37"/>
  <c r="JX130" i="37"/>
  <c r="Y130" i="37"/>
  <c r="CK130" i="37"/>
  <c r="EY130" i="37"/>
  <c r="HF130" i="37"/>
  <c r="HL130" i="37"/>
  <c r="JY130" i="37"/>
  <c r="Z130" i="37"/>
  <c r="CL130" i="37"/>
  <c r="EZ130" i="37"/>
  <c r="HG130" i="37"/>
  <c r="HM130" i="37"/>
  <c r="JZ130" i="37"/>
  <c r="AA130" i="37"/>
  <c r="CN130" i="37"/>
  <c r="CM130" i="37"/>
  <c r="FA130" i="37"/>
  <c r="HH130" i="37"/>
  <c r="HN130" i="37"/>
  <c r="KA130" i="37"/>
  <c r="AO130" i="37"/>
  <c r="AP130" i="38"/>
  <c r="AP130" i="39"/>
  <c r="AQ130" i="38"/>
  <c r="AQ130" i="39"/>
  <c r="AR130" i="38"/>
  <c r="AR130" i="39"/>
  <c r="AS130" i="38"/>
  <c r="AS130" i="39"/>
  <c r="AT130" i="38"/>
  <c r="AT130" i="39"/>
  <c r="AU130" i="38"/>
  <c r="AU130" i="39"/>
  <c r="AV130" i="38"/>
  <c r="AV130" i="39"/>
  <c r="AW130" i="38"/>
  <c r="AW130" i="39"/>
  <c r="AX130" i="38"/>
  <c r="AX130" i="39"/>
  <c r="AY130" i="38"/>
  <c r="AY130" i="39"/>
  <c r="AZ130" i="38"/>
  <c r="AZ130" i="39"/>
  <c r="BA130" i="38"/>
  <c r="BA130" i="39"/>
  <c r="AP130" i="37"/>
  <c r="AO130" i="38"/>
  <c r="AO130" i="39"/>
  <c r="DB130" i="37"/>
  <c r="FP130" i="37"/>
  <c r="AQ130" i="37"/>
  <c r="DC130" i="37"/>
  <c r="FQ130" i="37"/>
  <c r="AR130" i="37"/>
  <c r="DD130" i="37"/>
  <c r="FR130" i="37"/>
  <c r="AS130" i="37"/>
  <c r="DE130" i="37"/>
  <c r="FS130" i="37"/>
  <c r="AT130" i="37"/>
  <c r="DF130" i="37"/>
  <c r="FT130" i="37"/>
  <c r="AU130" i="37"/>
  <c r="DH130" i="37"/>
  <c r="DG130" i="37"/>
  <c r="FU130" i="37"/>
  <c r="AV130" i="37"/>
  <c r="IC130" i="37"/>
  <c r="II130" i="37"/>
  <c r="AW130" i="37"/>
  <c r="DI130" i="37"/>
  <c r="FW130" i="37"/>
  <c r="ID130" i="37"/>
  <c r="IJ130" i="37"/>
  <c r="AX130" i="37"/>
  <c r="DJ130" i="37"/>
  <c r="FX130" i="37"/>
  <c r="IE130" i="37"/>
  <c r="IK130" i="37"/>
  <c r="AY130" i="37"/>
  <c r="DK130" i="37"/>
  <c r="FY130" i="37"/>
  <c r="IF130" i="37"/>
  <c r="IL130" i="37"/>
  <c r="AZ130" i="37"/>
  <c r="DL130" i="37"/>
  <c r="FZ130" i="37"/>
  <c r="IG130" i="37"/>
  <c r="IM130" i="37"/>
  <c r="BA130" i="37"/>
  <c r="DN130" i="37"/>
  <c r="DM130" i="37"/>
  <c r="GA130" i="37"/>
  <c r="IH130" i="37"/>
  <c r="IN130" i="37"/>
  <c r="BB130" i="37"/>
  <c r="BC130" i="39"/>
  <c r="BD130" i="39"/>
  <c r="BE130" i="39"/>
  <c r="BF130" i="39"/>
  <c r="BG130" i="39"/>
  <c r="BH130" i="39"/>
  <c r="BI130" i="39"/>
  <c r="BJ130" i="39"/>
  <c r="BK130" i="39"/>
  <c r="BL130" i="39"/>
  <c r="BM130" i="39"/>
  <c r="BN130" i="39"/>
  <c r="LB130" i="37"/>
  <c r="BC130" i="37"/>
  <c r="BB130" i="39"/>
  <c r="DO130" i="37"/>
  <c r="GC130" i="37"/>
  <c r="LC130" i="37"/>
  <c r="BD130" i="37"/>
  <c r="DP130" i="37"/>
  <c r="GD130" i="37"/>
  <c r="LD130" i="37"/>
  <c r="BE130" i="37"/>
  <c r="DQ130" i="37"/>
  <c r="GE130" i="37"/>
  <c r="LE130" i="37"/>
  <c r="BF130" i="37"/>
  <c r="DR130" i="37"/>
  <c r="GF130" i="37"/>
  <c r="LF130" i="37"/>
  <c r="BG130" i="37"/>
  <c r="DS130" i="37"/>
  <c r="GG130" i="37"/>
  <c r="LG130" i="37"/>
  <c r="BH130" i="37"/>
  <c r="DU130" i="37"/>
  <c r="DT130" i="37"/>
  <c r="GH130" i="37"/>
  <c r="LH130" i="37"/>
  <c r="BI130" i="37"/>
  <c r="IP130" i="37"/>
  <c r="IV130" i="37"/>
  <c r="LI130" i="37"/>
  <c r="BJ130" i="37"/>
  <c r="DV130" i="37"/>
  <c r="GJ130" i="37"/>
  <c r="IQ130" i="37"/>
  <c r="IW130" i="37"/>
  <c r="LJ130" i="37"/>
  <c r="BK130" i="37"/>
  <c r="DW130" i="37"/>
  <c r="GK130" i="37"/>
  <c r="IR130" i="37"/>
  <c r="IX130" i="37"/>
  <c r="LK130" i="37"/>
  <c r="BL130" i="37"/>
  <c r="DX130" i="37"/>
  <c r="GL130" i="37"/>
  <c r="IS130" i="37"/>
  <c r="IY130" i="37"/>
  <c r="LL130" i="37"/>
  <c r="BM130" i="37"/>
  <c r="DY130" i="37"/>
  <c r="GM130" i="37"/>
  <c r="IT130" i="37"/>
  <c r="IZ130" i="37"/>
  <c r="LM130" i="37"/>
  <c r="BN130" i="37"/>
  <c r="EA130" i="37"/>
  <c r="DZ130" i="37"/>
  <c r="GN130" i="37"/>
  <c r="IU130" i="37"/>
  <c r="JA130" i="37"/>
  <c r="LN130" i="37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AB131" i="37"/>
  <c r="C131" i="38"/>
  <c r="AC131" i="39"/>
  <c r="D131" i="38"/>
  <c r="AD131" i="39"/>
  <c r="E131" i="38"/>
  <c r="AE131" i="39"/>
  <c r="F131" i="38"/>
  <c r="AF131" i="39"/>
  <c r="G131" i="38"/>
  <c r="AG131" i="39"/>
  <c r="H131" i="38"/>
  <c r="AH131" i="39"/>
  <c r="I131" i="38"/>
  <c r="AI131" i="39"/>
  <c r="J131" i="38"/>
  <c r="AJ131" i="39"/>
  <c r="K131" i="38"/>
  <c r="AK131" i="39"/>
  <c r="L131" i="38"/>
  <c r="AL131" i="39"/>
  <c r="M131" i="38"/>
  <c r="AM131" i="39"/>
  <c r="N131" i="38"/>
  <c r="AN131" i="39"/>
  <c r="KB131" i="37"/>
  <c r="AC131" i="37"/>
  <c r="B131" i="38"/>
  <c r="AB131" i="39"/>
  <c r="CO131" i="37"/>
  <c r="FC131" i="37"/>
  <c r="KC131" i="37"/>
  <c r="AD131" i="37"/>
  <c r="CP131" i="37"/>
  <c r="FD131" i="37"/>
  <c r="KD131" i="37"/>
  <c r="AE131" i="37"/>
  <c r="CQ131" i="37"/>
  <c r="FE131" i="37"/>
  <c r="KE131" i="37"/>
  <c r="AF131" i="37"/>
  <c r="CR131" i="37"/>
  <c r="FF131" i="37"/>
  <c r="KF131" i="37"/>
  <c r="AG131" i="37"/>
  <c r="CS131" i="37"/>
  <c r="FG131" i="37"/>
  <c r="KG131" i="37"/>
  <c r="AH131" i="37"/>
  <c r="CU131" i="37"/>
  <c r="CT131" i="37"/>
  <c r="FH131" i="37"/>
  <c r="KH131" i="37"/>
  <c r="AI131" i="37"/>
  <c r="HP131" i="37"/>
  <c r="HV131" i="37"/>
  <c r="KI131" i="37"/>
  <c r="AJ131" i="37"/>
  <c r="CV131" i="37"/>
  <c r="FJ131" i="37"/>
  <c r="HQ131" i="37"/>
  <c r="HW131" i="37"/>
  <c r="KJ131" i="37"/>
  <c r="AK131" i="37"/>
  <c r="CW131" i="37"/>
  <c r="FK131" i="37"/>
  <c r="HR131" i="37"/>
  <c r="HX131" i="37"/>
  <c r="KK131" i="37"/>
  <c r="AL131" i="37"/>
  <c r="CX131" i="37"/>
  <c r="FL131" i="37"/>
  <c r="HS131" i="37"/>
  <c r="HY131" i="37"/>
  <c r="KL131" i="37"/>
  <c r="AM131" i="37"/>
  <c r="CY131" i="37"/>
  <c r="FM131" i="37"/>
  <c r="HT131" i="37"/>
  <c r="HZ131" i="37"/>
  <c r="KM131" i="37"/>
  <c r="AN131" i="37"/>
  <c r="DA131" i="37"/>
  <c r="CZ131" i="37"/>
  <c r="FN131" i="37"/>
  <c r="HU131" i="37"/>
  <c r="IA131" i="37"/>
  <c r="KN131" i="37"/>
  <c r="B131" i="37"/>
  <c r="O131" i="38"/>
  <c r="AB131" i="38"/>
  <c r="P131" i="38"/>
  <c r="AC131" i="38"/>
  <c r="BC131" i="38"/>
  <c r="DE131" i="2"/>
  <c r="C131" i="39"/>
  <c r="Q131" i="38"/>
  <c r="AD131" i="38"/>
  <c r="BD131" i="38"/>
  <c r="D131" i="39"/>
  <c r="R131" i="38"/>
  <c r="AE131" i="38"/>
  <c r="BE131" i="38"/>
  <c r="E131" i="39"/>
  <c r="S131" i="38"/>
  <c r="AF131" i="38"/>
  <c r="BF131" i="38"/>
  <c r="F131" i="39"/>
  <c r="T131" i="38"/>
  <c r="AG131" i="38"/>
  <c r="BG131" i="38"/>
  <c r="G131" i="39"/>
  <c r="U131" i="38"/>
  <c r="AH131" i="38"/>
  <c r="BH131" i="38"/>
  <c r="H131" i="39"/>
  <c r="V131" i="38"/>
  <c r="AI131" i="38"/>
  <c r="BI131" i="38"/>
  <c r="I131" i="39"/>
  <c r="W131" i="38"/>
  <c r="AJ131" i="38"/>
  <c r="BJ131" i="38"/>
  <c r="J131" i="39"/>
  <c r="X131" i="38"/>
  <c r="AK131" i="38"/>
  <c r="BK131" i="38"/>
  <c r="K131" i="39"/>
  <c r="Y131" i="38"/>
  <c r="AL131" i="38"/>
  <c r="BL131" i="38"/>
  <c r="L131" i="39"/>
  <c r="Z131" i="38"/>
  <c r="AM131" i="38"/>
  <c r="BM131" i="38"/>
  <c r="M131" i="39"/>
  <c r="AA131" i="38"/>
  <c r="AN131" i="38"/>
  <c r="BN131" i="38"/>
  <c r="N131" i="39"/>
  <c r="JB131" i="37"/>
  <c r="C131" i="37"/>
  <c r="BB131" i="38"/>
  <c r="B131" i="39"/>
  <c r="BO131" i="37"/>
  <c r="EC131" i="37"/>
  <c r="JC131" i="37"/>
  <c r="D131" i="37"/>
  <c r="BP131" i="37"/>
  <c r="ED131" i="37"/>
  <c r="JD131" i="37"/>
  <c r="E131" i="37"/>
  <c r="BQ131" i="37"/>
  <c r="EE131" i="37"/>
  <c r="JE131" i="37"/>
  <c r="F131" i="37"/>
  <c r="BR131" i="37"/>
  <c r="EF131" i="37"/>
  <c r="JF131" i="37"/>
  <c r="G131" i="37"/>
  <c r="BS131" i="37"/>
  <c r="EG131" i="37"/>
  <c r="JG131" i="37"/>
  <c r="H131" i="37"/>
  <c r="BU131" i="37"/>
  <c r="BT131" i="37"/>
  <c r="EH131" i="37"/>
  <c r="JH131" i="37"/>
  <c r="I131" i="37"/>
  <c r="GP131" i="37"/>
  <c r="GV131" i="37"/>
  <c r="JI131" i="37"/>
  <c r="J131" i="37"/>
  <c r="BV131" i="37"/>
  <c r="EJ131" i="37"/>
  <c r="GQ131" i="37"/>
  <c r="GW131" i="37"/>
  <c r="JJ131" i="37"/>
  <c r="K131" i="37"/>
  <c r="BW131" i="37"/>
  <c r="EK131" i="37"/>
  <c r="GR131" i="37"/>
  <c r="GX131" i="37"/>
  <c r="JK131" i="37"/>
  <c r="L131" i="37"/>
  <c r="BX131" i="37"/>
  <c r="EL131" i="37"/>
  <c r="GS131" i="37"/>
  <c r="GY131" i="37"/>
  <c r="JL131" i="37"/>
  <c r="M131" i="37"/>
  <c r="BY131" i="37"/>
  <c r="EM131" i="37"/>
  <c r="GT131" i="37"/>
  <c r="GZ131" i="37"/>
  <c r="JM131" i="37"/>
  <c r="N131" i="37"/>
  <c r="CA131" i="37"/>
  <c r="BZ131" i="37"/>
  <c r="EN131" i="37"/>
  <c r="GU131" i="37"/>
  <c r="HA131" i="37"/>
  <c r="JN131" i="37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BP132" i="2"/>
  <c r="O131" i="37"/>
  <c r="BQ131" i="2"/>
  <c r="DC131" i="2"/>
  <c r="DD131" i="2"/>
  <c r="P131" i="39"/>
  <c r="Q131" i="39"/>
  <c r="R131" i="39"/>
  <c r="S131" i="39"/>
  <c r="T131" i="39"/>
  <c r="U131" i="39"/>
  <c r="V131" i="39"/>
  <c r="W131" i="39"/>
  <c r="X131" i="39"/>
  <c r="Y131" i="39"/>
  <c r="Z131" i="39"/>
  <c r="AA131" i="39"/>
  <c r="JO131" i="37"/>
  <c r="P131" i="37"/>
  <c r="O131" i="39"/>
  <c r="CB131" i="37"/>
  <c r="EP131" i="37"/>
  <c r="JP131" i="37"/>
  <c r="Q131" i="37"/>
  <c r="CC131" i="37"/>
  <c r="EQ131" i="37"/>
  <c r="JQ131" i="37"/>
  <c r="R131" i="37"/>
  <c r="CD131" i="37"/>
  <c r="ER131" i="37"/>
  <c r="JR131" i="37"/>
  <c r="S131" i="37"/>
  <c r="CE131" i="37"/>
  <c r="ES131" i="37"/>
  <c r="JS131" i="37"/>
  <c r="T131" i="37"/>
  <c r="CF131" i="37"/>
  <c r="ET131" i="37"/>
  <c r="JT131" i="37"/>
  <c r="U131" i="37"/>
  <c r="CH131" i="37"/>
  <c r="CG131" i="37"/>
  <c r="EU131" i="37"/>
  <c r="JU131" i="37"/>
  <c r="V131" i="37"/>
  <c r="HC131" i="37"/>
  <c r="HI131" i="37"/>
  <c r="JV131" i="37"/>
  <c r="W131" i="37"/>
  <c r="CI131" i="37"/>
  <c r="EW131" i="37"/>
  <c r="HD131" i="37"/>
  <c r="HJ131" i="37"/>
  <c r="JW131" i="37"/>
  <c r="X131" i="37"/>
  <c r="CJ131" i="37"/>
  <c r="EX131" i="37"/>
  <c r="HE131" i="37"/>
  <c r="HK131" i="37"/>
  <c r="JX131" i="37"/>
  <c r="Y131" i="37"/>
  <c r="CK131" i="37"/>
  <c r="EY131" i="37"/>
  <c r="HF131" i="37"/>
  <c r="HL131" i="37"/>
  <c r="JY131" i="37"/>
  <c r="Z131" i="37"/>
  <c r="CL131" i="37"/>
  <c r="EZ131" i="37"/>
  <c r="HG131" i="37"/>
  <c r="HM131" i="37"/>
  <c r="JZ131" i="37"/>
  <c r="AA131" i="37"/>
  <c r="CN131" i="37"/>
  <c r="CM131" i="37"/>
  <c r="FA131" i="37"/>
  <c r="HH131" i="37"/>
  <c r="HN131" i="37"/>
  <c r="KA131" i="37"/>
  <c r="AO131" i="37"/>
  <c r="AP131" i="38"/>
  <c r="AP131" i="39"/>
  <c r="AQ131" i="38"/>
  <c r="AQ131" i="39"/>
  <c r="AR131" i="38"/>
  <c r="AR131" i="39"/>
  <c r="AS131" i="38"/>
  <c r="AS131" i="39"/>
  <c r="AT131" i="38"/>
  <c r="AT131" i="39"/>
  <c r="AU131" i="38"/>
  <c r="AU131" i="39"/>
  <c r="AV131" i="38"/>
  <c r="AV131" i="39"/>
  <c r="AW131" i="38"/>
  <c r="AW131" i="39"/>
  <c r="AX131" i="38"/>
  <c r="AX131" i="39"/>
  <c r="AY131" i="38"/>
  <c r="AY131" i="39"/>
  <c r="AZ131" i="38"/>
  <c r="AZ131" i="39"/>
  <c r="BA131" i="38"/>
  <c r="BA131" i="39"/>
  <c r="AP131" i="37"/>
  <c r="AO131" i="38"/>
  <c r="AO131" i="39"/>
  <c r="DB131" i="37"/>
  <c r="FP131" i="37"/>
  <c r="AQ131" i="37"/>
  <c r="DC131" i="37"/>
  <c r="FQ131" i="37"/>
  <c r="AR131" i="37"/>
  <c r="DD131" i="37"/>
  <c r="FR131" i="37"/>
  <c r="AS131" i="37"/>
  <c r="DE131" i="37"/>
  <c r="FS131" i="37"/>
  <c r="AT131" i="37"/>
  <c r="DF131" i="37"/>
  <c r="FT131" i="37"/>
  <c r="AU131" i="37"/>
  <c r="DH131" i="37"/>
  <c r="DG131" i="37"/>
  <c r="FU131" i="37"/>
  <c r="AV131" i="37"/>
  <c r="IC131" i="37"/>
  <c r="II131" i="37"/>
  <c r="AW131" i="37"/>
  <c r="DI131" i="37"/>
  <c r="FW131" i="37"/>
  <c r="ID131" i="37"/>
  <c r="IJ131" i="37"/>
  <c r="AX131" i="37"/>
  <c r="DJ131" i="37"/>
  <c r="FX131" i="37"/>
  <c r="IE131" i="37"/>
  <c r="IK131" i="37"/>
  <c r="AY131" i="37"/>
  <c r="DK131" i="37"/>
  <c r="FY131" i="37"/>
  <c r="IF131" i="37"/>
  <c r="IL131" i="37"/>
  <c r="AZ131" i="37"/>
  <c r="DL131" i="37"/>
  <c r="FZ131" i="37"/>
  <c r="IG131" i="37"/>
  <c r="IM131" i="37"/>
  <c r="BA131" i="37"/>
  <c r="DN131" i="37"/>
  <c r="DM131" i="37"/>
  <c r="GA131" i="37"/>
  <c r="IH131" i="37"/>
  <c r="IN131" i="37"/>
  <c r="BB131" i="37"/>
  <c r="BC131" i="39"/>
  <c r="BD131" i="39"/>
  <c r="BE131" i="39"/>
  <c r="BF131" i="39"/>
  <c r="BG131" i="39"/>
  <c r="BH131" i="39"/>
  <c r="BI131" i="39"/>
  <c r="BJ131" i="39"/>
  <c r="BK131" i="39"/>
  <c r="BL131" i="39"/>
  <c r="BM131" i="39"/>
  <c r="BN131" i="39"/>
  <c r="LB131" i="37"/>
  <c r="BC131" i="37"/>
  <c r="BB131" i="39"/>
  <c r="DO131" i="37"/>
  <c r="GC131" i="37"/>
  <c r="LC131" i="37"/>
  <c r="BD131" i="37"/>
  <c r="DP131" i="37"/>
  <c r="GD131" i="37"/>
  <c r="LD131" i="37"/>
  <c r="BE131" i="37"/>
  <c r="DQ131" i="37"/>
  <c r="GE131" i="37"/>
  <c r="LE131" i="37"/>
  <c r="BF131" i="37"/>
  <c r="DR131" i="37"/>
  <c r="GF131" i="37"/>
  <c r="LF131" i="37"/>
  <c r="BG131" i="37"/>
  <c r="DS131" i="37"/>
  <c r="GG131" i="37"/>
  <c r="LG131" i="37"/>
  <c r="BH131" i="37"/>
  <c r="DU131" i="37"/>
  <c r="DT131" i="37"/>
  <c r="GH131" i="37"/>
  <c r="LH131" i="37"/>
  <c r="BI131" i="37"/>
  <c r="IP131" i="37"/>
  <c r="IV131" i="37"/>
  <c r="LI131" i="37"/>
  <c r="BJ131" i="37"/>
  <c r="DV131" i="37"/>
  <c r="GJ131" i="37"/>
  <c r="IQ131" i="37"/>
  <c r="IW131" i="37"/>
  <c r="LJ131" i="37"/>
  <c r="BK131" i="37"/>
  <c r="DW131" i="37"/>
  <c r="GK131" i="37"/>
  <c r="IR131" i="37"/>
  <c r="IX131" i="37"/>
  <c r="LK131" i="37"/>
  <c r="BL131" i="37"/>
  <c r="DX131" i="37"/>
  <c r="GL131" i="37"/>
  <c r="IS131" i="37"/>
  <c r="IY131" i="37"/>
  <c r="LL131" i="37"/>
  <c r="BM131" i="37"/>
  <c r="DY131" i="37"/>
  <c r="GM131" i="37"/>
  <c r="IT131" i="37"/>
  <c r="IZ131" i="37"/>
  <c r="LM131" i="37"/>
  <c r="BN131" i="37"/>
  <c r="EA131" i="37"/>
  <c r="DZ131" i="37"/>
  <c r="GN131" i="37"/>
  <c r="IU131" i="37"/>
  <c r="JA131" i="37"/>
  <c r="LN131" i="37"/>
  <c r="AB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AB132" i="37"/>
  <c r="C132" i="38"/>
  <c r="AC132" i="39"/>
  <c r="D132" i="38"/>
  <c r="AD132" i="39"/>
  <c r="E132" i="38"/>
  <c r="AE132" i="39"/>
  <c r="F132" i="38"/>
  <c r="AF132" i="39"/>
  <c r="G132" i="38"/>
  <c r="AG132" i="39"/>
  <c r="H132" i="38"/>
  <c r="AH132" i="39"/>
  <c r="I132" i="38"/>
  <c r="AI132" i="39"/>
  <c r="J132" i="38"/>
  <c r="AJ132" i="39"/>
  <c r="K132" i="38"/>
  <c r="AK132" i="39"/>
  <c r="L132" i="38"/>
  <c r="AL132" i="39"/>
  <c r="M132" i="38"/>
  <c r="AM132" i="39"/>
  <c r="N132" i="38"/>
  <c r="AN132" i="39"/>
  <c r="KB132" i="37"/>
  <c r="AC132" i="37"/>
  <c r="B132" i="38"/>
  <c r="AB132" i="39"/>
  <c r="CO132" i="37"/>
  <c r="FC132" i="37"/>
  <c r="KC132" i="37"/>
  <c r="AD132" i="37"/>
  <c r="CP132" i="37"/>
  <c r="FD132" i="37"/>
  <c r="KD132" i="37"/>
  <c r="AE132" i="37"/>
  <c r="CQ132" i="37"/>
  <c r="FE132" i="37"/>
  <c r="KE132" i="37"/>
  <c r="AF132" i="37"/>
  <c r="CR132" i="37"/>
  <c r="FF132" i="37"/>
  <c r="KF132" i="37"/>
  <c r="AG132" i="37"/>
  <c r="CS132" i="37"/>
  <c r="FG132" i="37"/>
  <c r="KG132" i="37"/>
  <c r="AH132" i="37"/>
  <c r="CU132" i="37"/>
  <c r="CT132" i="37"/>
  <c r="FH132" i="37"/>
  <c r="KH132" i="37"/>
  <c r="AI132" i="37"/>
  <c r="HP132" i="37"/>
  <c r="HV132" i="37"/>
  <c r="KI132" i="37"/>
  <c r="AJ132" i="37"/>
  <c r="CV132" i="37"/>
  <c r="FJ132" i="37"/>
  <c r="HQ132" i="37"/>
  <c r="HW132" i="37"/>
  <c r="KJ132" i="37"/>
  <c r="AK132" i="37"/>
  <c r="CW132" i="37"/>
  <c r="FK132" i="37"/>
  <c r="HR132" i="37"/>
  <c r="HX132" i="37"/>
  <c r="KK132" i="37"/>
  <c r="AL132" i="37"/>
  <c r="CX132" i="37"/>
  <c r="FL132" i="37"/>
  <c r="HS132" i="37"/>
  <c r="HY132" i="37"/>
  <c r="KL132" i="37"/>
  <c r="AM132" i="37"/>
  <c r="CY132" i="37"/>
  <c r="FM132" i="37"/>
  <c r="HT132" i="37"/>
  <c r="HZ132" i="37"/>
  <c r="KM132" i="37"/>
  <c r="AN132" i="37"/>
  <c r="DA132" i="37"/>
  <c r="CZ132" i="37"/>
  <c r="FN132" i="37"/>
  <c r="HU132" i="37"/>
  <c r="IA132" i="37"/>
  <c r="KN132" i="37"/>
  <c r="B132" i="37"/>
  <c r="O132" i="38"/>
  <c r="AB132" i="38"/>
  <c r="P132" i="38"/>
  <c r="AC132" i="38"/>
  <c r="BC132" i="38"/>
  <c r="DE132" i="2"/>
  <c r="C132" i="39"/>
  <c r="Q132" i="38"/>
  <c r="AD132" i="38"/>
  <c r="BD132" i="38"/>
  <c r="D132" i="39"/>
  <c r="R132" i="38"/>
  <c r="AE132" i="38"/>
  <c r="BE132" i="38"/>
  <c r="E132" i="39"/>
  <c r="S132" i="38"/>
  <c r="AF132" i="38"/>
  <c r="BF132" i="38"/>
  <c r="F132" i="39"/>
  <c r="T132" i="38"/>
  <c r="AG132" i="38"/>
  <c r="BG132" i="38"/>
  <c r="G132" i="39"/>
  <c r="U132" i="38"/>
  <c r="AH132" i="38"/>
  <c r="BH132" i="38"/>
  <c r="H132" i="39"/>
  <c r="V132" i="38"/>
  <c r="AI132" i="38"/>
  <c r="BI132" i="38"/>
  <c r="I132" i="39"/>
  <c r="W132" i="38"/>
  <c r="AJ132" i="38"/>
  <c r="BJ132" i="38"/>
  <c r="J132" i="39"/>
  <c r="X132" i="38"/>
  <c r="AK132" i="38"/>
  <c r="BK132" i="38"/>
  <c r="K132" i="39"/>
  <c r="Y132" i="38"/>
  <c r="AL132" i="38"/>
  <c r="BL132" i="38"/>
  <c r="L132" i="39"/>
  <c r="Z132" i="38"/>
  <c r="AM132" i="38"/>
  <c r="BM132" i="38"/>
  <c r="M132" i="39"/>
  <c r="AA132" i="38"/>
  <c r="AN132" i="38"/>
  <c r="BN132" i="38"/>
  <c r="N132" i="39"/>
  <c r="JB132" i="37"/>
  <c r="C132" i="37"/>
  <c r="BB132" i="38"/>
  <c r="B132" i="39"/>
  <c r="BO132" i="37"/>
  <c r="EC132" i="37"/>
  <c r="JC132" i="37"/>
  <c r="D132" i="37"/>
  <c r="BP132" i="37"/>
  <c r="ED132" i="37"/>
  <c r="JD132" i="37"/>
  <c r="E132" i="37"/>
  <c r="BQ132" i="37"/>
  <c r="EE132" i="37"/>
  <c r="JE132" i="37"/>
  <c r="F132" i="37"/>
  <c r="BR132" i="37"/>
  <c r="EF132" i="37"/>
  <c r="JF132" i="37"/>
  <c r="G132" i="37"/>
  <c r="BS132" i="37"/>
  <c r="EG132" i="37"/>
  <c r="JG132" i="37"/>
  <c r="H132" i="37"/>
  <c r="BU132" i="37"/>
  <c r="BT132" i="37"/>
  <c r="EH132" i="37"/>
  <c r="JH132" i="37"/>
  <c r="I132" i="37"/>
  <c r="GP132" i="37"/>
  <c r="GV132" i="37"/>
  <c r="JI132" i="37"/>
  <c r="J132" i="37"/>
  <c r="BV132" i="37"/>
  <c r="EJ132" i="37"/>
  <c r="GQ132" i="37"/>
  <c r="GW132" i="37"/>
  <c r="JJ132" i="37"/>
  <c r="K132" i="37"/>
  <c r="BW132" i="37"/>
  <c r="EK132" i="37"/>
  <c r="GR132" i="37"/>
  <c r="GX132" i="37"/>
  <c r="JK132" i="37"/>
  <c r="L132" i="37"/>
  <c r="BX132" i="37"/>
  <c r="EL132" i="37"/>
  <c r="GS132" i="37"/>
  <c r="GY132" i="37"/>
  <c r="JL132" i="37"/>
  <c r="M132" i="37"/>
  <c r="BY132" i="37"/>
  <c r="EM132" i="37"/>
  <c r="GT132" i="37"/>
  <c r="GZ132" i="37"/>
  <c r="JM132" i="37"/>
  <c r="N132" i="37"/>
  <c r="CA132" i="37"/>
  <c r="BZ132" i="37"/>
  <c r="EN132" i="37"/>
  <c r="GU132" i="37"/>
  <c r="HA132" i="37"/>
  <c r="JN132" i="37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BP133" i="2"/>
  <c r="O132" i="37"/>
  <c r="BQ132" i="2"/>
  <c r="DC132" i="2"/>
  <c r="DD132" i="2"/>
  <c r="P132" i="39"/>
  <c r="Q132" i="39"/>
  <c r="R132" i="39"/>
  <c r="S132" i="39"/>
  <c r="T132" i="39"/>
  <c r="U132" i="39"/>
  <c r="V132" i="39"/>
  <c r="W132" i="39"/>
  <c r="X132" i="39"/>
  <c r="Y132" i="39"/>
  <c r="Z132" i="39"/>
  <c r="AA132" i="39"/>
  <c r="JO132" i="37"/>
  <c r="P132" i="37"/>
  <c r="O132" i="39"/>
  <c r="CB132" i="37"/>
  <c r="EP132" i="37"/>
  <c r="JP132" i="37"/>
  <c r="Q132" i="37"/>
  <c r="CC132" i="37"/>
  <c r="EQ132" i="37"/>
  <c r="JQ132" i="37"/>
  <c r="R132" i="37"/>
  <c r="CD132" i="37"/>
  <c r="ER132" i="37"/>
  <c r="JR132" i="37"/>
  <c r="S132" i="37"/>
  <c r="CE132" i="37"/>
  <c r="ES132" i="37"/>
  <c r="JS132" i="37"/>
  <c r="T132" i="37"/>
  <c r="CF132" i="37"/>
  <c r="ET132" i="37"/>
  <c r="JT132" i="37"/>
  <c r="U132" i="37"/>
  <c r="CH132" i="37"/>
  <c r="CG132" i="37"/>
  <c r="EU132" i="37"/>
  <c r="JU132" i="37"/>
  <c r="V132" i="37"/>
  <c r="HC132" i="37"/>
  <c r="HI132" i="37"/>
  <c r="JV132" i="37"/>
  <c r="W132" i="37"/>
  <c r="CI132" i="37"/>
  <c r="EW132" i="37"/>
  <c r="HD132" i="37"/>
  <c r="HJ132" i="37"/>
  <c r="JW132" i="37"/>
  <c r="X132" i="37"/>
  <c r="CJ132" i="37"/>
  <c r="EX132" i="37"/>
  <c r="HE132" i="37"/>
  <c r="HK132" i="37"/>
  <c r="JX132" i="37"/>
  <c r="Y132" i="37"/>
  <c r="CK132" i="37"/>
  <c r="EY132" i="37"/>
  <c r="HF132" i="37"/>
  <c r="HL132" i="37"/>
  <c r="JY132" i="37"/>
  <c r="Z132" i="37"/>
  <c r="CL132" i="37"/>
  <c r="EZ132" i="37"/>
  <c r="HG132" i="37"/>
  <c r="HM132" i="37"/>
  <c r="JZ132" i="37"/>
  <c r="AA132" i="37"/>
  <c r="CN132" i="37"/>
  <c r="CM132" i="37"/>
  <c r="FA132" i="37"/>
  <c r="HH132" i="37"/>
  <c r="HN132" i="37"/>
  <c r="KA132" i="37"/>
  <c r="AO132" i="37"/>
  <c r="AP132" i="38"/>
  <c r="AP132" i="39"/>
  <c r="AQ132" i="38"/>
  <c r="AQ132" i="39"/>
  <c r="AR132" i="38"/>
  <c r="AR132" i="39"/>
  <c r="AS132" i="38"/>
  <c r="AS132" i="39"/>
  <c r="AT132" i="38"/>
  <c r="AT132" i="39"/>
  <c r="AU132" i="38"/>
  <c r="AU132" i="39"/>
  <c r="AV132" i="38"/>
  <c r="AV132" i="39"/>
  <c r="AW132" i="38"/>
  <c r="AW132" i="39"/>
  <c r="AX132" i="38"/>
  <c r="AX132" i="39"/>
  <c r="AY132" i="38"/>
  <c r="AY132" i="39"/>
  <c r="AZ132" i="38"/>
  <c r="AZ132" i="39"/>
  <c r="BA132" i="38"/>
  <c r="BA132" i="39"/>
  <c r="AP132" i="37"/>
  <c r="AO132" i="38"/>
  <c r="AO132" i="39"/>
  <c r="DB132" i="37"/>
  <c r="FP132" i="37"/>
  <c r="AQ132" i="37"/>
  <c r="DC132" i="37"/>
  <c r="FQ132" i="37"/>
  <c r="AR132" i="37"/>
  <c r="DD132" i="37"/>
  <c r="FR132" i="37"/>
  <c r="AS132" i="37"/>
  <c r="DE132" i="37"/>
  <c r="FS132" i="37"/>
  <c r="AT132" i="37"/>
  <c r="DF132" i="37"/>
  <c r="FT132" i="37"/>
  <c r="AU132" i="37"/>
  <c r="DH132" i="37"/>
  <c r="DG132" i="37"/>
  <c r="FU132" i="37"/>
  <c r="AV132" i="37"/>
  <c r="IC132" i="37"/>
  <c r="II132" i="37"/>
  <c r="AW132" i="37"/>
  <c r="DI132" i="37"/>
  <c r="FW132" i="37"/>
  <c r="ID132" i="37"/>
  <c r="IJ132" i="37"/>
  <c r="AX132" i="37"/>
  <c r="DJ132" i="37"/>
  <c r="FX132" i="37"/>
  <c r="IE132" i="37"/>
  <c r="IK132" i="37"/>
  <c r="AY132" i="37"/>
  <c r="DK132" i="37"/>
  <c r="FY132" i="37"/>
  <c r="IF132" i="37"/>
  <c r="IL132" i="37"/>
  <c r="AZ132" i="37"/>
  <c r="DL132" i="37"/>
  <c r="FZ132" i="37"/>
  <c r="IG132" i="37"/>
  <c r="IM132" i="37"/>
  <c r="BA132" i="37"/>
  <c r="DN132" i="37"/>
  <c r="DM132" i="37"/>
  <c r="GA132" i="37"/>
  <c r="IH132" i="37"/>
  <c r="IN132" i="37"/>
  <c r="BB132" i="37"/>
  <c r="BC132" i="39"/>
  <c r="BD132" i="39"/>
  <c r="BE132" i="39"/>
  <c r="BF132" i="39"/>
  <c r="BG132" i="39"/>
  <c r="BH132" i="39"/>
  <c r="BI132" i="39"/>
  <c r="BJ132" i="39"/>
  <c r="BK132" i="39"/>
  <c r="BL132" i="39"/>
  <c r="BM132" i="39"/>
  <c r="BN132" i="39"/>
  <c r="LB132" i="37"/>
  <c r="BC132" i="37"/>
  <c r="BB132" i="39"/>
  <c r="DO132" i="37"/>
  <c r="GC132" i="37"/>
  <c r="LC132" i="37"/>
  <c r="BD132" i="37"/>
  <c r="DP132" i="37"/>
  <c r="GD132" i="37"/>
  <c r="LD132" i="37"/>
  <c r="BE132" i="37"/>
  <c r="DQ132" i="37"/>
  <c r="GE132" i="37"/>
  <c r="LE132" i="37"/>
  <c r="BF132" i="37"/>
  <c r="DR132" i="37"/>
  <c r="GF132" i="37"/>
  <c r="LF132" i="37"/>
  <c r="BG132" i="37"/>
  <c r="DS132" i="37"/>
  <c r="GG132" i="37"/>
  <c r="LG132" i="37"/>
  <c r="BH132" i="37"/>
  <c r="DU132" i="37"/>
  <c r="DT132" i="37"/>
  <c r="GH132" i="37"/>
  <c r="LH132" i="37"/>
  <c r="BI132" i="37"/>
  <c r="IP132" i="37"/>
  <c r="IV132" i="37"/>
  <c r="LI132" i="37"/>
  <c r="BJ132" i="37"/>
  <c r="DV132" i="37"/>
  <c r="GJ132" i="37"/>
  <c r="IQ132" i="37"/>
  <c r="IW132" i="37"/>
  <c r="LJ132" i="37"/>
  <c r="BK132" i="37"/>
  <c r="DW132" i="37"/>
  <c r="GK132" i="37"/>
  <c r="IR132" i="37"/>
  <c r="IX132" i="37"/>
  <c r="LK132" i="37"/>
  <c r="BL132" i="37"/>
  <c r="DX132" i="37"/>
  <c r="GL132" i="37"/>
  <c r="IS132" i="37"/>
  <c r="IY132" i="37"/>
  <c r="LL132" i="37"/>
  <c r="BM132" i="37"/>
  <c r="DY132" i="37"/>
  <c r="GM132" i="37"/>
  <c r="IT132" i="37"/>
  <c r="IZ132" i="37"/>
  <c r="LM132" i="37"/>
  <c r="BN132" i="37"/>
  <c r="EA132" i="37"/>
  <c r="DZ132" i="37"/>
  <c r="GN132" i="37"/>
  <c r="IU132" i="37"/>
  <c r="JA132" i="37"/>
  <c r="LN132" i="37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AB133" i="37"/>
  <c r="C133" i="38"/>
  <c r="AC133" i="39"/>
  <c r="D133" i="38"/>
  <c r="AD133" i="39"/>
  <c r="E133" i="38"/>
  <c r="AE133" i="39"/>
  <c r="F133" i="38"/>
  <c r="AF133" i="39"/>
  <c r="G133" i="38"/>
  <c r="AG133" i="39"/>
  <c r="H133" i="38"/>
  <c r="AH133" i="39"/>
  <c r="I133" i="38"/>
  <c r="AI133" i="39"/>
  <c r="J133" i="38"/>
  <c r="AJ133" i="39"/>
  <c r="K133" i="38"/>
  <c r="AK133" i="39"/>
  <c r="L133" i="38"/>
  <c r="AL133" i="39"/>
  <c r="M133" i="38"/>
  <c r="AM133" i="39"/>
  <c r="N133" i="38"/>
  <c r="AN133" i="39"/>
  <c r="KB133" i="37"/>
  <c r="AC133" i="37"/>
  <c r="B133" i="38"/>
  <c r="AB133" i="39"/>
  <c r="CO133" i="37"/>
  <c r="FC133" i="37"/>
  <c r="KC133" i="37"/>
  <c r="AD133" i="37"/>
  <c r="CP133" i="37"/>
  <c r="FD133" i="37"/>
  <c r="KD133" i="37"/>
  <c r="AE133" i="37"/>
  <c r="CQ133" i="37"/>
  <c r="FE133" i="37"/>
  <c r="KE133" i="37"/>
  <c r="AF133" i="37"/>
  <c r="CR133" i="37"/>
  <c r="FF133" i="37"/>
  <c r="KF133" i="37"/>
  <c r="AG133" i="37"/>
  <c r="CS133" i="37"/>
  <c r="FG133" i="37"/>
  <c r="KG133" i="37"/>
  <c r="AH133" i="37"/>
  <c r="CU133" i="37"/>
  <c r="CT133" i="37"/>
  <c r="FH133" i="37"/>
  <c r="KH133" i="37"/>
  <c r="AI133" i="37"/>
  <c r="HP133" i="37"/>
  <c r="HV133" i="37"/>
  <c r="KI133" i="37"/>
  <c r="AJ133" i="37"/>
  <c r="CV133" i="37"/>
  <c r="FJ133" i="37"/>
  <c r="HQ133" i="37"/>
  <c r="HW133" i="37"/>
  <c r="KJ133" i="37"/>
  <c r="AK133" i="37"/>
  <c r="CW133" i="37"/>
  <c r="FK133" i="37"/>
  <c r="HR133" i="37"/>
  <c r="HX133" i="37"/>
  <c r="KK133" i="37"/>
  <c r="AL133" i="37"/>
  <c r="CX133" i="37"/>
  <c r="FL133" i="37"/>
  <c r="HS133" i="37"/>
  <c r="HY133" i="37"/>
  <c r="KL133" i="37"/>
  <c r="AM133" i="37"/>
  <c r="CY133" i="37"/>
  <c r="FM133" i="37"/>
  <c r="HT133" i="37"/>
  <c r="HZ133" i="37"/>
  <c r="KM133" i="37"/>
  <c r="AN133" i="37"/>
  <c r="DA133" i="37"/>
  <c r="CZ133" i="37"/>
  <c r="FN133" i="37"/>
  <c r="HU133" i="37"/>
  <c r="IA133" i="37"/>
  <c r="KN133" i="37"/>
  <c r="B133" i="37"/>
  <c r="O133" i="38"/>
  <c r="AB133" i="38"/>
  <c r="P133" i="38"/>
  <c r="AC133" i="38"/>
  <c r="BC133" i="38"/>
  <c r="DE133" i="2"/>
  <c r="C133" i="39"/>
  <c r="Q133" i="38"/>
  <c r="AD133" i="38"/>
  <c r="BD133" i="38"/>
  <c r="D133" i="39"/>
  <c r="R133" i="38"/>
  <c r="AE133" i="38"/>
  <c r="BE133" i="38"/>
  <c r="E133" i="39"/>
  <c r="S133" i="38"/>
  <c r="AF133" i="38"/>
  <c r="BF133" i="38"/>
  <c r="F133" i="39"/>
  <c r="T133" i="38"/>
  <c r="AG133" i="38"/>
  <c r="BG133" i="38"/>
  <c r="G133" i="39"/>
  <c r="U133" i="38"/>
  <c r="AH133" i="38"/>
  <c r="BH133" i="38"/>
  <c r="H133" i="39"/>
  <c r="V133" i="38"/>
  <c r="AI133" i="38"/>
  <c r="BI133" i="38"/>
  <c r="I133" i="39"/>
  <c r="W133" i="38"/>
  <c r="AJ133" i="38"/>
  <c r="BJ133" i="38"/>
  <c r="J133" i="39"/>
  <c r="X133" i="38"/>
  <c r="AK133" i="38"/>
  <c r="BK133" i="38"/>
  <c r="K133" i="39"/>
  <c r="Y133" i="38"/>
  <c r="AL133" i="38"/>
  <c r="BL133" i="38"/>
  <c r="L133" i="39"/>
  <c r="Z133" i="38"/>
  <c r="AM133" i="38"/>
  <c r="BM133" i="38"/>
  <c r="M133" i="39"/>
  <c r="AA133" i="38"/>
  <c r="AN133" i="38"/>
  <c r="BN133" i="38"/>
  <c r="N133" i="39"/>
  <c r="JB133" i="37"/>
  <c r="C133" i="37"/>
  <c r="BB133" i="38"/>
  <c r="B133" i="39"/>
  <c r="BO133" i="37"/>
  <c r="EC133" i="37"/>
  <c r="JC133" i="37"/>
  <c r="D133" i="37"/>
  <c r="BP133" i="37"/>
  <c r="ED133" i="37"/>
  <c r="JD133" i="37"/>
  <c r="E133" i="37"/>
  <c r="BQ133" i="37"/>
  <c r="EE133" i="37"/>
  <c r="JE133" i="37"/>
  <c r="F133" i="37"/>
  <c r="BR133" i="37"/>
  <c r="EF133" i="37"/>
  <c r="JF133" i="37"/>
  <c r="G133" i="37"/>
  <c r="BS133" i="37"/>
  <c r="EG133" i="37"/>
  <c r="JG133" i="37"/>
  <c r="H133" i="37"/>
  <c r="BU133" i="37"/>
  <c r="BT133" i="37"/>
  <c r="EH133" i="37"/>
  <c r="JH133" i="37"/>
  <c r="I133" i="37"/>
  <c r="GP133" i="37"/>
  <c r="GV133" i="37"/>
  <c r="JI133" i="37"/>
  <c r="J133" i="37"/>
  <c r="BV133" i="37"/>
  <c r="EJ133" i="37"/>
  <c r="GQ133" i="37"/>
  <c r="GW133" i="37"/>
  <c r="JJ133" i="37"/>
  <c r="K133" i="37"/>
  <c r="BW133" i="37"/>
  <c r="EK133" i="37"/>
  <c r="GR133" i="37"/>
  <c r="GX133" i="37"/>
  <c r="JK133" i="37"/>
  <c r="L133" i="37"/>
  <c r="BX133" i="37"/>
  <c r="EL133" i="37"/>
  <c r="GS133" i="37"/>
  <c r="GY133" i="37"/>
  <c r="JL133" i="37"/>
  <c r="M133" i="37"/>
  <c r="BY133" i="37"/>
  <c r="EM133" i="37"/>
  <c r="GT133" i="37"/>
  <c r="GZ133" i="37"/>
  <c r="JM133" i="37"/>
  <c r="N133" i="37"/>
  <c r="CA133" i="37"/>
  <c r="BZ133" i="37"/>
  <c r="EN133" i="37"/>
  <c r="GU133" i="37"/>
  <c r="HA133" i="37"/>
  <c r="JN133" i="37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BP134" i="2"/>
  <c r="O133" i="37"/>
  <c r="BQ133" i="2"/>
  <c r="DC133" i="2"/>
  <c r="DD133" i="2"/>
  <c r="P133" i="39"/>
  <c r="Q133" i="39"/>
  <c r="R133" i="39"/>
  <c r="S133" i="39"/>
  <c r="T133" i="39"/>
  <c r="U133" i="39"/>
  <c r="V133" i="39"/>
  <c r="W133" i="39"/>
  <c r="X133" i="39"/>
  <c r="Y133" i="39"/>
  <c r="Z133" i="39"/>
  <c r="AA133" i="39"/>
  <c r="JO133" i="37"/>
  <c r="P133" i="37"/>
  <c r="O133" i="39"/>
  <c r="CB133" i="37"/>
  <c r="EP133" i="37"/>
  <c r="JP133" i="37"/>
  <c r="Q133" i="37"/>
  <c r="CC133" i="37"/>
  <c r="EQ133" i="37"/>
  <c r="JQ133" i="37"/>
  <c r="R133" i="37"/>
  <c r="CD133" i="37"/>
  <c r="ER133" i="37"/>
  <c r="JR133" i="37"/>
  <c r="S133" i="37"/>
  <c r="CE133" i="37"/>
  <c r="ES133" i="37"/>
  <c r="JS133" i="37"/>
  <c r="T133" i="37"/>
  <c r="CF133" i="37"/>
  <c r="ET133" i="37"/>
  <c r="JT133" i="37"/>
  <c r="U133" i="37"/>
  <c r="CH133" i="37"/>
  <c r="CG133" i="37"/>
  <c r="EU133" i="37"/>
  <c r="JU133" i="37"/>
  <c r="V133" i="37"/>
  <c r="HC133" i="37"/>
  <c r="HI133" i="37"/>
  <c r="JV133" i="37"/>
  <c r="W133" i="37"/>
  <c r="CI133" i="37"/>
  <c r="EW133" i="37"/>
  <c r="HD133" i="37"/>
  <c r="HJ133" i="37"/>
  <c r="JW133" i="37"/>
  <c r="X133" i="37"/>
  <c r="CJ133" i="37"/>
  <c r="EX133" i="37"/>
  <c r="HE133" i="37"/>
  <c r="HK133" i="37"/>
  <c r="JX133" i="37"/>
  <c r="Y133" i="37"/>
  <c r="CK133" i="37"/>
  <c r="EY133" i="37"/>
  <c r="HF133" i="37"/>
  <c r="HL133" i="37"/>
  <c r="JY133" i="37"/>
  <c r="Z133" i="37"/>
  <c r="CL133" i="37"/>
  <c r="EZ133" i="37"/>
  <c r="HG133" i="37"/>
  <c r="HM133" i="37"/>
  <c r="JZ133" i="37"/>
  <c r="AA133" i="37"/>
  <c r="CN133" i="37"/>
  <c r="CM133" i="37"/>
  <c r="FA133" i="37"/>
  <c r="HH133" i="37"/>
  <c r="HN133" i="37"/>
  <c r="KA133" i="37"/>
  <c r="AO133" i="37"/>
  <c r="AP133" i="38"/>
  <c r="AP133" i="39"/>
  <c r="AQ133" i="38"/>
  <c r="AQ133" i="39"/>
  <c r="AR133" i="38"/>
  <c r="AR133" i="39"/>
  <c r="AS133" i="38"/>
  <c r="AS133" i="39"/>
  <c r="AT133" i="38"/>
  <c r="AT133" i="39"/>
  <c r="AU133" i="38"/>
  <c r="AU133" i="39"/>
  <c r="AV133" i="38"/>
  <c r="AV133" i="39"/>
  <c r="AW133" i="38"/>
  <c r="AW133" i="39"/>
  <c r="AX133" i="38"/>
  <c r="AX133" i="39"/>
  <c r="AY133" i="38"/>
  <c r="AY133" i="39"/>
  <c r="AZ133" i="38"/>
  <c r="AZ133" i="39"/>
  <c r="BA133" i="38"/>
  <c r="BA133" i="39"/>
  <c r="AP133" i="37"/>
  <c r="AO133" i="38"/>
  <c r="AO133" i="39"/>
  <c r="DB133" i="37"/>
  <c r="FP133" i="37"/>
  <c r="AQ133" i="37"/>
  <c r="DC133" i="37"/>
  <c r="FQ133" i="37"/>
  <c r="AR133" i="37"/>
  <c r="DD133" i="37"/>
  <c r="FR133" i="37"/>
  <c r="AS133" i="37"/>
  <c r="DE133" i="37"/>
  <c r="FS133" i="37"/>
  <c r="AT133" i="37"/>
  <c r="DF133" i="37"/>
  <c r="FT133" i="37"/>
  <c r="AU133" i="37"/>
  <c r="DH133" i="37"/>
  <c r="DG133" i="37"/>
  <c r="FU133" i="37"/>
  <c r="AV133" i="37"/>
  <c r="IC133" i="37"/>
  <c r="II133" i="37"/>
  <c r="AW133" i="37"/>
  <c r="DI133" i="37"/>
  <c r="FW133" i="37"/>
  <c r="ID133" i="37"/>
  <c r="IJ133" i="37"/>
  <c r="AX133" i="37"/>
  <c r="DJ133" i="37"/>
  <c r="FX133" i="37"/>
  <c r="IE133" i="37"/>
  <c r="IK133" i="37"/>
  <c r="AY133" i="37"/>
  <c r="DK133" i="37"/>
  <c r="FY133" i="37"/>
  <c r="IF133" i="37"/>
  <c r="IL133" i="37"/>
  <c r="AZ133" i="37"/>
  <c r="DL133" i="37"/>
  <c r="FZ133" i="37"/>
  <c r="IG133" i="37"/>
  <c r="IM133" i="37"/>
  <c r="BA133" i="37"/>
  <c r="DN133" i="37"/>
  <c r="DM133" i="37"/>
  <c r="GA133" i="37"/>
  <c r="IH133" i="37"/>
  <c r="IN133" i="37"/>
  <c r="BB133" i="37"/>
  <c r="BC133" i="39"/>
  <c r="BD133" i="39"/>
  <c r="BE133" i="39"/>
  <c r="BF133" i="39"/>
  <c r="BG133" i="39"/>
  <c r="BH133" i="39"/>
  <c r="BI133" i="39"/>
  <c r="BJ133" i="39"/>
  <c r="BK133" i="39"/>
  <c r="BL133" i="39"/>
  <c r="BM133" i="39"/>
  <c r="BN133" i="39"/>
  <c r="LB133" i="37"/>
  <c r="BC133" i="37"/>
  <c r="BB133" i="39"/>
  <c r="DO133" i="37"/>
  <c r="GC133" i="37"/>
  <c r="LC133" i="37"/>
  <c r="BD133" i="37"/>
  <c r="DP133" i="37"/>
  <c r="GD133" i="37"/>
  <c r="LD133" i="37"/>
  <c r="BE133" i="37"/>
  <c r="DQ133" i="37"/>
  <c r="GE133" i="37"/>
  <c r="LE133" i="37"/>
  <c r="BF133" i="37"/>
  <c r="DR133" i="37"/>
  <c r="GF133" i="37"/>
  <c r="LF133" i="37"/>
  <c r="BG133" i="37"/>
  <c r="DS133" i="37"/>
  <c r="GG133" i="37"/>
  <c r="LG133" i="37"/>
  <c r="BH133" i="37"/>
  <c r="DU133" i="37"/>
  <c r="DT133" i="37"/>
  <c r="GH133" i="37"/>
  <c r="LH133" i="37"/>
  <c r="BI133" i="37"/>
  <c r="IP133" i="37"/>
  <c r="IV133" i="37"/>
  <c r="LI133" i="37"/>
  <c r="BJ133" i="37"/>
  <c r="DV133" i="37"/>
  <c r="GJ133" i="37"/>
  <c r="IQ133" i="37"/>
  <c r="IW133" i="37"/>
  <c r="LJ133" i="37"/>
  <c r="BK133" i="37"/>
  <c r="DW133" i="37"/>
  <c r="GK133" i="37"/>
  <c r="IR133" i="37"/>
  <c r="IX133" i="37"/>
  <c r="LK133" i="37"/>
  <c r="BL133" i="37"/>
  <c r="DX133" i="37"/>
  <c r="GL133" i="37"/>
  <c r="IS133" i="37"/>
  <c r="IY133" i="37"/>
  <c r="LL133" i="37"/>
  <c r="BM133" i="37"/>
  <c r="DY133" i="37"/>
  <c r="GM133" i="37"/>
  <c r="IT133" i="37"/>
  <c r="IZ133" i="37"/>
  <c r="LM133" i="37"/>
  <c r="BN133" i="37"/>
  <c r="EA133" i="37"/>
  <c r="DZ133" i="37"/>
  <c r="GN133" i="37"/>
  <c r="IU133" i="37"/>
  <c r="JA133" i="37"/>
  <c r="LN133" i="37"/>
  <c r="AB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AB134" i="37"/>
  <c r="C134" i="38"/>
  <c r="AC134" i="39"/>
  <c r="D134" i="38"/>
  <c r="AD134" i="39"/>
  <c r="E134" i="38"/>
  <c r="AE134" i="39"/>
  <c r="F134" i="38"/>
  <c r="AF134" i="39"/>
  <c r="G134" i="38"/>
  <c r="AG134" i="39"/>
  <c r="H134" i="38"/>
  <c r="AH134" i="39"/>
  <c r="I134" i="38"/>
  <c r="AI134" i="39"/>
  <c r="J134" i="38"/>
  <c r="AJ134" i="39"/>
  <c r="K134" i="38"/>
  <c r="AK134" i="39"/>
  <c r="L134" i="38"/>
  <c r="AL134" i="39"/>
  <c r="M134" i="38"/>
  <c r="AM134" i="39"/>
  <c r="N134" i="38"/>
  <c r="AN134" i="39"/>
  <c r="KB134" i="37"/>
  <c r="AC134" i="37"/>
  <c r="B134" i="38"/>
  <c r="AB134" i="39"/>
  <c r="CO134" i="37"/>
  <c r="FC134" i="37"/>
  <c r="KC134" i="37"/>
  <c r="AD134" i="37"/>
  <c r="CP134" i="37"/>
  <c r="FD134" i="37"/>
  <c r="KD134" i="37"/>
  <c r="AE134" i="37"/>
  <c r="CQ134" i="37"/>
  <c r="FE134" i="37"/>
  <c r="KE134" i="37"/>
  <c r="AF134" i="37"/>
  <c r="CR134" i="37"/>
  <c r="FF134" i="37"/>
  <c r="KF134" i="37"/>
  <c r="AG134" i="37"/>
  <c r="CS134" i="37"/>
  <c r="FG134" i="37"/>
  <c r="KG134" i="37"/>
  <c r="AH134" i="37"/>
  <c r="CU134" i="37"/>
  <c r="CT134" i="37"/>
  <c r="FH134" i="37"/>
  <c r="KH134" i="37"/>
  <c r="AI134" i="37"/>
  <c r="HP134" i="37"/>
  <c r="HV134" i="37"/>
  <c r="KI134" i="37"/>
  <c r="AJ134" i="37"/>
  <c r="CV134" i="37"/>
  <c r="FJ134" i="37"/>
  <c r="HQ134" i="37"/>
  <c r="HW134" i="37"/>
  <c r="KJ134" i="37"/>
  <c r="AK134" i="37"/>
  <c r="CW134" i="37"/>
  <c r="FK134" i="37"/>
  <c r="HR134" i="37"/>
  <c r="HX134" i="37"/>
  <c r="KK134" i="37"/>
  <c r="AL134" i="37"/>
  <c r="CX134" i="37"/>
  <c r="FL134" i="37"/>
  <c r="HS134" i="37"/>
  <c r="HY134" i="37"/>
  <c r="KL134" i="37"/>
  <c r="AM134" i="37"/>
  <c r="CY134" i="37"/>
  <c r="FM134" i="37"/>
  <c r="HT134" i="37"/>
  <c r="HZ134" i="37"/>
  <c r="KM134" i="37"/>
  <c r="AN134" i="37"/>
  <c r="DA134" i="37"/>
  <c r="CZ134" i="37"/>
  <c r="FN134" i="37"/>
  <c r="HU134" i="37"/>
  <c r="IA134" i="37"/>
  <c r="KN134" i="37"/>
  <c r="B134" i="37"/>
  <c r="O134" i="38"/>
  <c r="AB134" i="38"/>
  <c r="P134" i="38"/>
  <c r="AC134" i="38"/>
  <c r="BC134" i="38"/>
  <c r="DE134" i="2"/>
  <c r="C134" i="39"/>
  <c r="Q134" i="38"/>
  <c r="AD134" i="38"/>
  <c r="BD134" i="38"/>
  <c r="D134" i="39"/>
  <c r="R134" i="38"/>
  <c r="AE134" i="38"/>
  <c r="BE134" i="38"/>
  <c r="E134" i="39"/>
  <c r="S134" i="38"/>
  <c r="AF134" i="38"/>
  <c r="BF134" i="38"/>
  <c r="F134" i="39"/>
  <c r="T134" i="38"/>
  <c r="AG134" i="38"/>
  <c r="BG134" i="38"/>
  <c r="G134" i="39"/>
  <c r="U134" i="38"/>
  <c r="AH134" i="38"/>
  <c r="BH134" i="38"/>
  <c r="H134" i="39"/>
  <c r="V134" i="38"/>
  <c r="AI134" i="38"/>
  <c r="BI134" i="38"/>
  <c r="I134" i="39"/>
  <c r="W134" i="38"/>
  <c r="AJ134" i="38"/>
  <c r="BJ134" i="38"/>
  <c r="J134" i="39"/>
  <c r="X134" i="38"/>
  <c r="AK134" i="38"/>
  <c r="BK134" i="38"/>
  <c r="K134" i="39"/>
  <c r="Y134" i="38"/>
  <c r="AL134" i="38"/>
  <c r="BL134" i="38"/>
  <c r="L134" i="39"/>
  <c r="Z134" i="38"/>
  <c r="AM134" i="38"/>
  <c r="BM134" i="38"/>
  <c r="M134" i="39"/>
  <c r="AA134" i="38"/>
  <c r="AN134" i="38"/>
  <c r="BN134" i="38"/>
  <c r="N134" i="39"/>
  <c r="JB134" i="37"/>
  <c r="C134" i="37"/>
  <c r="BB134" i="38"/>
  <c r="B134" i="39"/>
  <c r="BO134" i="37"/>
  <c r="EC134" i="37"/>
  <c r="JC134" i="37"/>
  <c r="D134" i="37"/>
  <c r="BP134" i="37"/>
  <c r="ED134" i="37"/>
  <c r="JD134" i="37"/>
  <c r="E134" i="37"/>
  <c r="BQ134" i="37"/>
  <c r="EE134" i="37"/>
  <c r="JE134" i="37"/>
  <c r="F134" i="37"/>
  <c r="BR134" i="37"/>
  <c r="EF134" i="37"/>
  <c r="JF134" i="37"/>
  <c r="G134" i="37"/>
  <c r="BS134" i="37"/>
  <c r="EG134" i="37"/>
  <c r="JG134" i="37"/>
  <c r="H134" i="37"/>
  <c r="BU134" i="37"/>
  <c r="BT134" i="37"/>
  <c r="EH134" i="37"/>
  <c r="JH134" i="37"/>
  <c r="I134" i="37"/>
  <c r="GP134" i="37"/>
  <c r="GV134" i="37"/>
  <c r="JI134" i="37"/>
  <c r="J134" i="37"/>
  <c r="BV134" i="37"/>
  <c r="EJ134" i="37"/>
  <c r="GQ134" i="37"/>
  <c r="GW134" i="37"/>
  <c r="JJ134" i="37"/>
  <c r="K134" i="37"/>
  <c r="BW134" i="37"/>
  <c r="EK134" i="37"/>
  <c r="GR134" i="37"/>
  <c r="GX134" i="37"/>
  <c r="JK134" i="37"/>
  <c r="L134" i="37"/>
  <c r="BX134" i="37"/>
  <c r="EL134" i="37"/>
  <c r="GS134" i="37"/>
  <c r="GY134" i="37"/>
  <c r="JL134" i="37"/>
  <c r="M134" i="37"/>
  <c r="BY134" i="37"/>
  <c r="EM134" i="37"/>
  <c r="GT134" i="37"/>
  <c r="GZ134" i="37"/>
  <c r="JM134" i="37"/>
  <c r="N134" i="37"/>
  <c r="CA134" i="37"/>
  <c r="BZ134" i="37"/>
  <c r="EN134" i="37"/>
  <c r="GU134" i="37"/>
  <c r="HA134" i="37"/>
  <c r="JN134" i="37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BP135" i="2"/>
  <c r="O134" i="37"/>
  <c r="BQ134" i="2"/>
  <c r="DC134" i="2"/>
  <c r="DD134" i="2"/>
  <c r="P134" i="39"/>
  <c r="Q134" i="39"/>
  <c r="R134" i="39"/>
  <c r="S134" i="39"/>
  <c r="T134" i="39"/>
  <c r="U134" i="39"/>
  <c r="V134" i="39"/>
  <c r="W134" i="39"/>
  <c r="X134" i="39"/>
  <c r="Y134" i="39"/>
  <c r="Z134" i="39"/>
  <c r="AA134" i="39"/>
  <c r="JO134" i="37"/>
  <c r="P134" i="37"/>
  <c r="O134" i="39"/>
  <c r="CB134" i="37"/>
  <c r="EP134" i="37"/>
  <c r="JP134" i="37"/>
  <c r="Q134" i="37"/>
  <c r="CC134" i="37"/>
  <c r="EQ134" i="37"/>
  <c r="JQ134" i="37"/>
  <c r="R134" i="37"/>
  <c r="CD134" i="37"/>
  <c r="ER134" i="37"/>
  <c r="JR134" i="37"/>
  <c r="S134" i="37"/>
  <c r="CE134" i="37"/>
  <c r="ES134" i="37"/>
  <c r="JS134" i="37"/>
  <c r="T134" i="37"/>
  <c r="CF134" i="37"/>
  <c r="ET134" i="37"/>
  <c r="JT134" i="37"/>
  <c r="U134" i="37"/>
  <c r="CH134" i="37"/>
  <c r="CG134" i="37"/>
  <c r="EU134" i="37"/>
  <c r="JU134" i="37"/>
  <c r="V134" i="37"/>
  <c r="HC134" i="37"/>
  <c r="HI134" i="37"/>
  <c r="JV134" i="37"/>
  <c r="W134" i="37"/>
  <c r="CI134" i="37"/>
  <c r="EW134" i="37"/>
  <c r="HD134" i="37"/>
  <c r="HJ134" i="37"/>
  <c r="JW134" i="37"/>
  <c r="X134" i="37"/>
  <c r="CJ134" i="37"/>
  <c r="EX134" i="37"/>
  <c r="HE134" i="37"/>
  <c r="HK134" i="37"/>
  <c r="JX134" i="37"/>
  <c r="Y134" i="37"/>
  <c r="CK134" i="37"/>
  <c r="EY134" i="37"/>
  <c r="HF134" i="37"/>
  <c r="HL134" i="37"/>
  <c r="JY134" i="37"/>
  <c r="Z134" i="37"/>
  <c r="CL134" i="37"/>
  <c r="EZ134" i="37"/>
  <c r="HG134" i="37"/>
  <c r="HM134" i="37"/>
  <c r="JZ134" i="37"/>
  <c r="AA134" i="37"/>
  <c r="CN134" i="37"/>
  <c r="CM134" i="37"/>
  <c r="FA134" i="37"/>
  <c r="HH134" i="37"/>
  <c r="HN134" i="37"/>
  <c r="KA134" i="37"/>
  <c r="AO134" i="37"/>
  <c r="AP134" i="38"/>
  <c r="AP134" i="39"/>
  <c r="AQ134" i="38"/>
  <c r="AQ134" i="39"/>
  <c r="AR134" i="38"/>
  <c r="AR134" i="39"/>
  <c r="AS134" i="38"/>
  <c r="AS134" i="39"/>
  <c r="AT134" i="38"/>
  <c r="AT134" i="39"/>
  <c r="AU134" i="38"/>
  <c r="AU134" i="39"/>
  <c r="AV134" i="38"/>
  <c r="AV134" i="39"/>
  <c r="AW134" i="38"/>
  <c r="AW134" i="39"/>
  <c r="AX134" i="38"/>
  <c r="AX134" i="39"/>
  <c r="AY134" i="38"/>
  <c r="AY134" i="39"/>
  <c r="AZ134" i="38"/>
  <c r="AZ134" i="39"/>
  <c r="BA134" i="38"/>
  <c r="BA134" i="39"/>
  <c r="AP134" i="37"/>
  <c r="AO134" i="38"/>
  <c r="AO134" i="39"/>
  <c r="DB134" i="37"/>
  <c r="FP134" i="37"/>
  <c r="AQ134" i="37"/>
  <c r="DC134" i="37"/>
  <c r="FQ134" i="37"/>
  <c r="AR134" i="37"/>
  <c r="DD134" i="37"/>
  <c r="FR134" i="37"/>
  <c r="AS134" i="37"/>
  <c r="DE134" i="37"/>
  <c r="FS134" i="37"/>
  <c r="AT134" i="37"/>
  <c r="DF134" i="37"/>
  <c r="FT134" i="37"/>
  <c r="AU134" i="37"/>
  <c r="DH134" i="37"/>
  <c r="DG134" i="37"/>
  <c r="FU134" i="37"/>
  <c r="AV134" i="37"/>
  <c r="IC134" i="37"/>
  <c r="II134" i="37"/>
  <c r="AW134" i="37"/>
  <c r="DI134" i="37"/>
  <c r="FW134" i="37"/>
  <c r="ID134" i="37"/>
  <c r="IJ134" i="37"/>
  <c r="AX134" i="37"/>
  <c r="DJ134" i="37"/>
  <c r="FX134" i="37"/>
  <c r="IE134" i="37"/>
  <c r="IK134" i="37"/>
  <c r="AY134" i="37"/>
  <c r="DK134" i="37"/>
  <c r="FY134" i="37"/>
  <c r="IF134" i="37"/>
  <c r="IL134" i="37"/>
  <c r="AZ134" i="37"/>
  <c r="DL134" i="37"/>
  <c r="FZ134" i="37"/>
  <c r="IG134" i="37"/>
  <c r="IM134" i="37"/>
  <c r="BA134" i="37"/>
  <c r="DN134" i="37"/>
  <c r="DM134" i="37"/>
  <c r="GA134" i="37"/>
  <c r="IH134" i="37"/>
  <c r="IN134" i="37"/>
  <c r="BB134" i="37"/>
  <c r="BC134" i="39"/>
  <c r="BD134" i="39"/>
  <c r="BE134" i="39"/>
  <c r="BF134" i="39"/>
  <c r="BG134" i="39"/>
  <c r="BH134" i="39"/>
  <c r="BI134" i="39"/>
  <c r="BJ134" i="39"/>
  <c r="BK134" i="39"/>
  <c r="BL134" i="39"/>
  <c r="BM134" i="39"/>
  <c r="BN134" i="39"/>
  <c r="LB134" i="37"/>
  <c r="BC134" i="37"/>
  <c r="BB134" i="39"/>
  <c r="DO134" i="37"/>
  <c r="GC134" i="37"/>
  <c r="LC134" i="37"/>
  <c r="BD134" i="37"/>
  <c r="DP134" i="37"/>
  <c r="GD134" i="37"/>
  <c r="LD134" i="37"/>
  <c r="BE134" i="37"/>
  <c r="DQ134" i="37"/>
  <c r="GE134" i="37"/>
  <c r="LE134" i="37"/>
  <c r="BF134" i="37"/>
  <c r="DR134" i="37"/>
  <c r="GF134" i="37"/>
  <c r="LF134" i="37"/>
  <c r="BG134" i="37"/>
  <c r="DS134" i="37"/>
  <c r="GG134" i="37"/>
  <c r="LG134" i="37"/>
  <c r="BH134" i="37"/>
  <c r="DU134" i="37"/>
  <c r="DT134" i="37"/>
  <c r="GH134" i="37"/>
  <c r="LH134" i="37"/>
  <c r="BI134" i="37"/>
  <c r="IP134" i="37"/>
  <c r="IV134" i="37"/>
  <c r="LI134" i="37"/>
  <c r="BJ134" i="37"/>
  <c r="DV134" i="37"/>
  <c r="GJ134" i="37"/>
  <c r="IQ134" i="37"/>
  <c r="IW134" i="37"/>
  <c r="LJ134" i="37"/>
  <c r="BK134" i="37"/>
  <c r="DW134" i="37"/>
  <c r="GK134" i="37"/>
  <c r="IR134" i="37"/>
  <c r="IX134" i="37"/>
  <c r="LK134" i="37"/>
  <c r="BL134" i="37"/>
  <c r="DX134" i="37"/>
  <c r="GL134" i="37"/>
  <c r="IS134" i="37"/>
  <c r="IY134" i="37"/>
  <c r="LL134" i="37"/>
  <c r="BM134" i="37"/>
  <c r="DY134" i="37"/>
  <c r="GM134" i="37"/>
  <c r="IT134" i="37"/>
  <c r="IZ134" i="37"/>
  <c r="LM134" i="37"/>
  <c r="BN134" i="37"/>
  <c r="EA134" i="37"/>
  <c r="DZ134" i="37"/>
  <c r="GN134" i="37"/>
  <c r="IU134" i="37"/>
  <c r="JA134" i="37"/>
  <c r="LN134" i="37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AB135" i="37"/>
  <c r="C135" i="38"/>
  <c r="AC135" i="39"/>
  <c r="D135" i="38"/>
  <c r="AD135" i="39"/>
  <c r="E135" i="38"/>
  <c r="AE135" i="39"/>
  <c r="F135" i="38"/>
  <c r="AF135" i="39"/>
  <c r="G135" i="38"/>
  <c r="AG135" i="39"/>
  <c r="H135" i="38"/>
  <c r="AH135" i="39"/>
  <c r="I135" i="38"/>
  <c r="AI135" i="39"/>
  <c r="J135" i="38"/>
  <c r="AJ135" i="39"/>
  <c r="K135" i="38"/>
  <c r="AK135" i="39"/>
  <c r="L135" i="38"/>
  <c r="AL135" i="39"/>
  <c r="M135" i="38"/>
  <c r="AM135" i="39"/>
  <c r="N135" i="38"/>
  <c r="AN135" i="39"/>
  <c r="KB135" i="37"/>
  <c r="AC135" i="37"/>
  <c r="B135" i="38"/>
  <c r="AB135" i="39"/>
  <c r="CO135" i="37"/>
  <c r="FC135" i="37"/>
  <c r="KC135" i="37"/>
  <c r="AD135" i="37"/>
  <c r="CP135" i="37"/>
  <c r="FD135" i="37"/>
  <c r="KD135" i="37"/>
  <c r="AE135" i="37"/>
  <c r="CQ135" i="37"/>
  <c r="FE135" i="37"/>
  <c r="KE135" i="37"/>
  <c r="AF135" i="37"/>
  <c r="CR135" i="37"/>
  <c r="FF135" i="37"/>
  <c r="KF135" i="37"/>
  <c r="AG135" i="37"/>
  <c r="CS135" i="37"/>
  <c r="FG135" i="37"/>
  <c r="KG135" i="37"/>
  <c r="AH135" i="37"/>
  <c r="CU135" i="37"/>
  <c r="CT135" i="37"/>
  <c r="FH135" i="37"/>
  <c r="KH135" i="37"/>
  <c r="AI135" i="37"/>
  <c r="HP135" i="37"/>
  <c r="HV135" i="37"/>
  <c r="KI135" i="37"/>
  <c r="AJ135" i="37"/>
  <c r="CV135" i="37"/>
  <c r="FJ135" i="37"/>
  <c r="HQ135" i="37"/>
  <c r="HW135" i="37"/>
  <c r="KJ135" i="37"/>
  <c r="AK135" i="37"/>
  <c r="CW135" i="37"/>
  <c r="FK135" i="37"/>
  <c r="HR135" i="37"/>
  <c r="HX135" i="37"/>
  <c r="KK135" i="37"/>
  <c r="AL135" i="37"/>
  <c r="CX135" i="37"/>
  <c r="FL135" i="37"/>
  <c r="HS135" i="37"/>
  <c r="HY135" i="37"/>
  <c r="KL135" i="37"/>
  <c r="AM135" i="37"/>
  <c r="CY135" i="37"/>
  <c r="FM135" i="37"/>
  <c r="HT135" i="37"/>
  <c r="HZ135" i="37"/>
  <c r="KM135" i="37"/>
  <c r="AN135" i="37"/>
  <c r="DA135" i="37"/>
  <c r="CZ135" i="37"/>
  <c r="FN135" i="37"/>
  <c r="HU135" i="37"/>
  <c r="IA135" i="37"/>
  <c r="KN135" i="37"/>
  <c r="B135" i="37"/>
  <c r="O135" i="38"/>
  <c r="AB135" i="38"/>
  <c r="P135" i="38"/>
  <c r="AC135" i="38"/>
  <c r="BC135" i="38"/>
  <c r="DE135" i="2"/>
  <c r="C135" i="39"/>
  <c r="Q135" i="38"/>
  <c r="AD135" i="38"/>
  <c r="BD135" i="38"/>
  <c r="D135" i="39"/>
  <c r="R135" i="38"/>
  <c r="AE135" i="38"/>
  <c r="BE135" i="38"/>
  <c r="E135" i="39"/>
  <c r="S135" i="38"/>
  <c r="AF135" i="38"/>
  <c r="BF135" i="38"/>
  <c r="F135" i="39"/>
  <c r="T135" i="38"/>
  <c r="AG135" i="38"/>
  <c r="BG135" i="38"/>
  <c r="G135" i="39"/>
  <c r="U135" i="38"/>
  <c r="AH135" i="38"/>
  <c r="BH135" i="38"/>
  <c r="H135" i="39"/>
  <c r="V135" i="38"/>
  <c r="AI135" i="38"/>
  <c r="BI135" i="38"/>
  <c r="I135" i="39"/>
  <c r="W135" i="38"/>
  <c r="AJ135" i="38"/>
  <c r="BJ135" i="38"/>
  <c r="J135" i="39"/>
  <c r="X135" i="38"/>
  <c r="AK135" i="38"/>
  <c r="BK135" i="38"/>
  <c r="K135" i="39"/>
  <c r="Y135" i="38"/>
  <c r="AL135" i="38"/>
  <c r="BL135" i="38"/>
  <c r="L135" i="39"/>
  <c r="Z135" i="38"/>
  <c r="AM135" i="38"/>
  <c r="BM135" i="38"/>
  <c r="M135" i="39"/>
  <c r="AA135" i="38"/>
  <c r="AN135" i="38"/>
  <c r="BN135" i="38"/>
  <c r="N135" i="39"/>
  <c r="JB135" i="37"/>
  <c r="C135" i="37"/>
  <c r="BB135" i="38"/>
  <c r="B135" i="39"/>
  <c r="BO135" i="37"/>
  <c r="EC135" i="37"/>
  <c r="JC135" i="37"/>
  <c r="D135" i="37"/>
  <c r="BP135" i="37"/>
  <c r="ED135" i="37"/>
  <c r="JD135" i="37"/>
  <c r="E135" i="37"/>
  <c r="BQ135" i="37"/>
  <c r="EE135" i="37"/>
  <c r="JE135" i="37"/>
  <c r="F135" i="37"/>
  <c r="BR135" i="37"/>
  <c r="EF135" i="37"/>
  <c r="JF135" i="37"/>
  <c r="G135" i="37"/>
  <c r="BS135" i="37"/>
  <c r="EG135" i="37"/>
  <c r="JG135" i="37"/>
  <c r="H135" i="37"/>
  <c r="BU135" i="37"/>
  <c r="BT135" i="37"/>
  <c r="EH135" i="37"/>
  <c r="JH135" i="37"/>
  <c r="I135" i="37"/>
  <c r="GP135" i="37"/>
  <c r="GV135" i="37"/>
  <c r="JI135" i="37"/>
  <c r="J135" i="37"/>
  <c r="BV135" i="37"/>
  <c r="EJ135" i="37"/>
  <c r="GQ135" i="37"/>
  <c r="GW135" i="37"/>
  <c r="JJ135" i="37"/>
  <c r="K135" i="37"/>
  <c r="BW135" i="37"/>
  <c r="EK135" i="37"/>
  <c r="GR135" i="37"/>
  <c r="GX135" i="37"/>
  <c r="JK135" i="37"/>
  <c r="L135" i="37"/>
  <c r="BX135" i="37"/>
  <c r="EL135" i="37"/>
  <c r="GS135" i="37"/>
  <c r="GY135" i="37"/>
  <c r="JL135" i="37"/>
  <c r="M135" i="37"/>
  <c r="BY135" i="37"/>
  <c r="EM135" i="37"/>
  <c r="GT135" i="37"/>
  <c r="GZ135" i="37"/>
  <c r="JM135" i="37"/>
  <c r="N135" i="37"/>
  <c r="CA135" i="37"/>
  <c r="BZ135" i="37"/>
  <c r="EN135" i="37"/>
  <c r="GU135" i="37"/>
  <c r="HA135" i="37"/>
  <c r="JN135" i="37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BP136" i="2"/>
  <c r="O135" i="37"/>
  <c r="BQ135" i="2"/>
  <c r="DC135" i="2"/>
  <c r="DD135" i="2"/>
  <c r="P135" i="39"/>
  <c r="Q135" i="39"/>
  <c r="R135" i="39"/>
  <c r="S135" i="39"/>
  <c r="T135" i="39"/>
  <c r="U135" i="39"/>
  <c r="V135" i="39"/>
  <c r="W135" i="39"/>
  <c r="X135" i="39"/>
  <c r="Y135" i="39"/>
  <c r="Z135" i="39"/>
  <c r="AA135" i="39"/>
  <c r="JO135" i="37"/>
  <c r="P135" i="37"/>
  <c r="O135" i="39"/>
  <c r="CB135" i="37"/>
  <c r="EP135" i="37"/>
  <c r="JP135" i="37"/>
  <c r="Q135" i="37"/>
  <c r="CC135" i="37"/>
  <c r="EQ135" i="37"/>
  <c r="JQ135" i="37"/>
  <c r="R135" i="37"/>
  <c r="CD135" i="37"/>
  <c r="ER135" i="37"/>
  <c r="JR135" i="37"/>
  <c r="S135" i="37"/>
  <c r="CE135" i="37"/>
  <c r="ES135" i="37"/>
  <c r="JS135" i="37"/>
  <c r="T135" i="37"/>
  <c r="CF135" i="37"/>
  <c r="ET135" i="37"/>
  <c r="JT135" i="37"/>
  <c r="U135" i="37"/>
  <c r="CH135" i="37"/>
  <c r="CG135" i="37"/>
  <c r="EU135" i="37"/>
  <c r="JU135" i="37"/>
  <c r="V135" i="37"/>
  <c r="HC135" i="37"/>
  <c r="HI135" i="37"/>
  <c r="JV135" i="37"/>
  <c r="W135" i="37"/>
  <c r="CI135" i="37"/>
  <c r="EW135" i="37"/>
  <c r="HD135" i="37"/>
  <c r="HJ135" i="37"/>
  <c r="JW135" i="37"/>
  <c r="X135" i="37"/>
  <c r="CJ135" i="37"/>
  <c r="EX135" i="37"/>
  <c r="HE135" i="37"/>
  <c r="HK135" i="37"/>
  <c r="JX135" i="37"/>
  <c r="Y135" i="37"/>
  <c r="CK135" i="37"/>
  <c r="EY135" i="37"/>
  <c r="HF135" i="37"/>
  <c r="HL135" i="37"/>
  <c r="JY135" i="37"/>
  <c r="Z135" i="37"/>
  <c r="CL135" i="37"/>
  <c r="EZ135" i="37"/>
  <c r="HG135" i="37"/>
  <c r="HM135" i="37"/>
  <c r="JZ135" i="37"/>
  <c r="AA135" i="37"/>
  <c r="CN135" i="37"/>
  <c r="CM135" i="37"/>
  <c r="FA135" i="37"/>
  <c r="HH135" i="37"/>
  <c r="HN135" i="37"/>
  <c r="KA135" i="37"/>
  <c r="AO135" i="37"/>
  <c r="AP135" i="38"/>
  <c r="AP135" i="39"/>
  <c r="AQ135" i="38"/>
  <c r="AQ135" i="39"/>
  <c r="AR135" i="38"/>
  <c r="AR135" i="39"/>
  <c r="AS135" i="38"/>
  <c r="AS135" i="39"/>
  <c r="AT135" i="38"/>
  <c r="AT135" i="39"/>
  <c r="AU135" i="38"/>
  <c r="AU135" i="39"/>
  <c r="AV135" i="38"/>
  <c r="AV135" i="39"/>
  <c r="AW135" i="38"/>
  <c r="AW135" i="39"/>
  <c r="AX135" i="38"/>
  <c r="AX135" i="39"/>
  <c r="AY135" i="38"/>
  <c r="AY135" i="39"/>
  <c r="AZ135" i="38"/>
  <c r="AZ135" i="39"/>
  <c r="BA135" i="38"/>
  <c r="BA135" i="39"/>
  <c r="AP135" i="37"/>
  <c r="AO135" i="38"/>
  <c r="AO135" i="39"/>
  <c r="DB135" i="37"/>
  <c r="FP135" i="37"/>
  <c r="AQ135" i="37"/>
  <c r="DC135" i="37"/>
  <c r="FQ135" i="37"/>
  <c r="AR135" i="37"/>
  <c r="DD135" i="37"/>
  <c r="FR135" i="37"/>
  <c r="AS135" i="37"/>
  <c r="DE135" i="37"/>
  <c r="FS135" i="37"/>
  <c r="AT135" i="37"/>
  <c r="DF135" i="37"/>
  <c r="FT135" i="37"/>
  <c r="AU135" i="37"/>
  <c r="DH135" i="37"/>
  <c r="DG135" i="37"/>
  <c r="FU135" i="37"/>
  <c r="AV135" i="37"/>
  <c r="IC135" i="37"/>
  <c r="II135" i="37"/>
  <c r="AW135" i="37"/>
  <c r="DI135" i="37"/>
  <c r="FW135" i="37"/>
  <c r="ID135" i="37"/>
  <c r="IJ135" i="37"/>
  <c r="AX135" i="37"/>
  <c r="DJ135" i="37"/>
  <c r="FX135" i="37"/>
  <c r="IE135" i="37"/>
  <c r="IK135" i="37"/>
  <c r="AY135" i="37"/>
  <c r="DK135" i="37"/>
  <c r="FY135" i="37"/>
  <c r="IF135" i="37"/>
  <c r="IL135" i="37"/>
  <c r="AZ135" i="37"/>
  <c r="DL135" i="37"/>
  <c r="FZ135" i="37"/>
  <c r="IG135" i="37"/>
  <c r="IM135" i="37"/>
  <c r="BA135" i="37"/>
  <c r="DN135" i="37"/>
  <c r="DM135" i="37"/>
  <c r="GA135" i="37"/>
  <c r="IH135" i="37"/>
  <c r="IN135" i="37"/>
  <c r="BB135" i="37"/>
  <c r="BC135" i="39"/>
  <c r="BD135" i="39"/>
  <c r="BE135" i="39"/>
  <c r="BF135" i="39"/>
  <c r="BG135" i="39"/>
  <c r="BH135" i="39"/>
  <c r="BI135" i="39"/>
  <c r="BJ135" i="39"/>
  <c r="BK135" i="39"/>
  <c r="BL135" i="39"/>
  <c r="BM135" i="39"/>
  <c r="BN135" i="39"/>
  <c r="LB135" i="37"/>
  <c r="BC135" i="37"/>
  <c r="BB135" i="39"/>
  <c r="DO135" i="37"/>
  <c r="GC135" i="37"/>
  <c r="LC135" i="37"/>
  <c r="BD135" i="37"/>
  <c r="DP135" i="37"/>
  <c r="GD135" i="37"/>
  <c r="LD135" i="37"/>
  <c r="BE135" i="37"/>
  <c r="DQ135" i="37"/>
  <c r="GE135" i="37"/>
  <c r="LE135" i="37"/>
  <c r="BF135" i="37"/>
  <c r="DR135" i="37"/>
  <c r="GF135" i="37"/>
  <c r="LF135" i="37"/>
  <c r="BG135" i="37"/>
  <c r="DS135" i="37"/>
  <c r="GG135" i="37"/>
  <c r="LG135" i="37"/>
  <c r="BH135" i="37"/>
  <c r="DU135" i="37"/>
  <c r="DT135" i="37"/>
  <c r="GH135" i="37"/>
  <c r="LH135" i="37"/>
  <c r="BI135" i="37"/>
  <c r="IP135" i="37"/>
  <c r="IV135" i="37"/>
  <c r="LI135" i="37"/>
  <c r="BJ135" i="37"/>
  <c r="DV135" i="37"/>
  <c r="GJ135" i="37"/>
  <c r="IQ135" i="37"/>
  <c r="IW135" i="37"/>
  <c r="LJ135" i="37"/>
  <c r="BK135" i="37"/>
  <c r="DW135" i="37"/>
  <c r="GK135" i="37"/>
  <c r="IR135" i="37"/>
  <c r="IX135" i="37"/>
  <c r="LK135" i="37"/>
  <c r="BL135" i="37"/>
  <c r="DX135" i="37"/>
  <c r="GL135" i="37"/>
  <c r="IS135" i="37"/>
  <c r="IY135" i="37"/>
  <c r="LL135" i="37"/>
  <c r="BM135" i="37"/>
  <c r="DY135" i="37"/>
  <c r="GM135" i="37"/>
  <c r="IT135" i="37"/>
  <c r="IZ135" i="37"/>
  <c r="LM135" i="37"/>
  <c r="BN135" i="37"/>
  <c r="EA135" i="37"/>
  <c r="DZ135" i="37"/>
  <c r="GN135" i="37"/>
  <c r="IU135" i="37"/>
  <c r="JA135" i="37"/>
  <c r="LN135" i="37"/>
  <c r="AB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AB136" i="37"/>
  <c r="C136" i="38"/>
  <c r="AC136" i="39"/>
  <c r="D136" i="38"/>
  <c r="AD136" i="39"/>
  <c r="E136" i="38"/>
  <c r="AE136" i="39"/>
  <c r="F136" i="38"/>
  <c r="AF136" i="39"/>
  <c r="G136" i="38"/>
  <c r="AG136" i="39"/>
  <c r="H136" i="38"/>
  <c r="AH136" i="39"/>
  <c r="I136" i="38"/>
  <c r="AI136" i="39"/>
  <c r="J136" i="38"/>
  <c r="AJ136" i="39"/>
  <c r="K136" i="38"/>
  <c r="AK136" i="39"/>
  <c r="L136" i="38"/>
  <c r="AL136" i="39"/>
  <c r="M136" i="38"/>
  <c r="AM136" i="39"/>
  <c r="N136" i="38"/>
  <c r="AN136" i="39"/>
  <c r="KB136" i="37"/>
  <c r="AC136" i="37"/>
  <c r="B136" i="38"/>
  <c r="AB136" i="39"/>
  <c r="CO136" i="37"/>
  <c r="FC136" i="37"/>
  <c r="KC136" i="37"/>
  <c r="AD136" i="37"/>
  <c r="CP136" i="37"/>
  <c r="FD136" i="37"/>
  <c r="KD136" i="37"/>
  <c r="AE136" i="37"/>
  <c r="CQ136" i="37"/>
  <c r="FE136" i="37"/>
  <c r="KE136" i="37"/>
  <c r="AF136" i="37"/>
  <c r="CR136" i="37"/>
  <c r="FF136" i="37"/>
  <c r="KF136" i="37"/>
  <c r="AG136" i="37"/>
  <c r="CS136" i="37"/>
  <c r="FG136" i="37"/>
  <c r="KG136" i="37"/>
  <c r="AH136" i="37"/>
  <c r="CU136" i="37"/>
  <c r="CT136" i="37"/>
  <c r="FH136" i="37"/>
  <c r="KH136" i="37"/>
  <c r="AI136" i="37"/>
  <c r="HP136" i="37"/>
  <c r="HV136" i="37"/>
  <c r="KI136" i="37"/>
  <c r="AJ136" i="37"/>
  <c r="CV136" i="37"/>
  <c r="FJ136" i="37"/>
  <c r="HQ136" i="37"/>
  <c r="HW136" i="37"/>
  <c r="KJ136" i="37"/>
  <c r="AK136" i="37"/>
  <c r="CW136" i="37"/>
  <c r="FK136" i="37"/>
  <c r="HR136" i="37"/>
  <c r="HX136" i="37"/>
  <c r="KK136" i="37"/>
  <c r="AL136" i="37"/>
  <c r="CX136" i="37"/>
  <c r="FL136" i="37"/>
  <c r="HS136" i="37"/>
  <c r="HY136" i="37"/>
  <c r="KL136" i="37"/>
  <c r="AM136" i="37"/>
  <c r="CY136" i="37"/>
  <c r="FM136" i="37"/>
  <c r="HT136" i="37"/>
  <c r="HZ136" i="37"/>
  <c r="KM136" i="37"/>
  <c r="AN136" i="37"/>
  <c r="DA136" i="37"/>
  <c r="CZ136" i="37"/>
  <c r="FN136" i="37"/>
  <c r="HU136" i="37"/>
  <c r="IA136" i="37"/>
  <c r="KN136" i="37"/>
  <c r="B136" i="37"/>
  <c r="O136" i="38"/>
  <c r="AB136" i="38"/>
  <c r="P136" i="38"/>
  <c r="AC136" i="38"/>
  <c r="BC136" i="38"/>
  <c r="DE136" i="2"/>
  <c r="C136" i="39"/>
  <c r="Q136" i="38"/>
  <c r="AD136" i="38"/>
  <c r="BD136" i="38"/>
  <c r="D136" i="39"/>
  <c r="R136" i="38"/>
  <c r="AE136" i="38"/>
  <c r="BE136" i="38"/>
  <c r="E136" i="39"/>
  <c r="S136" i="38"/>
  <c r="AF136" i="38"/>
  <c r="BF136" i="38"/>
  <c r="F136" i="39"/>
  <c r="T136" i="38"/>
  <c r="AG136" i="38"/>
  <c r="BG136" i="38"/>
  <c r="G136" i="39"/>
  <c r="U136" i="38"/>
  <c r="AH136" i="38"/>
  <c r="BH136" i="38"/>
  <c r="H136" i="39"/>
  <c r="V136" i="38"/>
  <c r="AI136" i="38"/>
  <c r="BI136" i="38"/>
  <c r="I136" i="39"/>
  <c r="W136" i="38"/>
  <c r="AJ136" i="38"/>
  <c r="BJ136" i="38"/>
  <c r="J136" i="39"/>
  <c r="X136" i="38"/>
  <c r="AK136" i="38"/>
  <c r="BK136" i="38"/>
  <c r="K136" i="39"/>
  <c r="Y136" i="38"/>
  <c r="AL136" i="38"/>
  <c r="BL136" i="38"/>
  <c r="L136" i="39"/>
  <c r="Z136" i="38"/>
  <c r="AM136" i="38"/>
  <c r="BM136" i="38"/>
  <c r="M136" i="39"/>
  <c r="AA136" i="38"/>
  <c r="AN136" i="38"/>
  <c r="BN136" i="38"/>
  <c r="N136" i="39"/>
  <c r="JB136" i="37"/>
  <c r="C136" i="37"/>
  <c r="BB136" i="38"/>
  <c r="B136" i="39"/>
  <c r="BO136" i="37"/>
  <c r="EC136" i="37"/>
  <c r="JC136" i="37"/>
  <c r="D136" i="37"/>
  <c r="BP136" i="37"/>
  <c r="ED136" i="37"/>
  <c r="JD136" i="37"/>
  <c r="E136" i="37"/>
  <c r="BQ136" i="37"/>
  <c r="EE136" i="37"/>
  <c r="JE136" i="37"/>
  <c r="F136" i="37"/>
  <c r="BR136" i="37"/>
  <c r="EF136" i="37"/>
  <c r="JF136" i="37"/>
  <c r="G136" i="37"/>
  <c r="BS136" i="37"/>
  <c r="EG136" i="37"/>
  <c r="JG136" i="37"/>
  <c r="H136" i="37"/>
  <c r="BU136" i="37"/>
  <c r="BT136" i="37"/>
  <c r="EH136" i="37"/>
  <c r="JH136" i="37"/>
  <c r="I136" i="37"/>
  <c r="GP136" i="37"/>
  <c r="GV136" i="37"/>
  <c r="JI136" i="37"/>
  <c r="J136" i="37"/>
  <c r="BV136" i="37"/>
  <c r="EJ136" i="37"/>
  <c r="GQ136" i="37"/>
  <c r="GW136" i="37"/>
  <c r="JJ136" i="37"/>
  <c r="K136" i="37"/>
  <c r="BW136" i="37"/>
  <c r="EK136" i="37"/>
  <c r="GR136" i="37"/>
  <c r="GX136" i="37"/>
  <c r="JK136" i="37"/>
  <c r="L136" i="37"/>
  <c r="BX136" i="37"/>
  <c r="EL136" i="37"/>
  <c r="GS136" i="37"/>
  <c r="GY136" i="37"/>
  <c r="JL136" i="37"/>
  <c r="M136" i="37"/>
  <c r="BY136" i="37"/>
  <c r="EM136" i="37"/>
  <c r="GT136" i="37"/>
  <c r="GZ136" i="37"/>
  <c r="JM136" i="37"/>
  <c r="N136" i="37"/>
  <c r="CA136" i="37"/>
  <c r="BZ136" i="37"/>
  <c r="EN136" i="37"/>
  <c r="GU136" i="37"/>
  <c r="HA136" i="37"/>
  <c r="JN136" i="37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BP137" i="2"/>
  <c r="O136" i="37"/>
  <c r="BQ136" i="2"/>
  <c r="DC136" i="2"/>
  <c r="DD136" i="2"/>
  <c r="P136" i="39"/>
  <c r="Q136" i="39"/>
  <c r="R136" i="39"/>
  <c r="S136" i="39"/>
  <c r="T136" i="39"/>
  <c r="U136" i="39"/>
  <c r="V136" i="39"/>
  <c r="W136" i="39"/>
  <c r="X136" i="39"/>
  <c r="Y136" i="39"/>
  <c r="Z136" i="39"/>
  <c r="AA136" i="39"/>
  <c r="JO136" i="37"/>
  <c r="P136" i="37"/>
  <c r="O136" i="39"/>
  <c r="CB136" i="37"/>
  <c r="EP136" i="37"/>
  <c r="JP136" i="37"/>
  <c r="Q136" i="37"/>
  <c r="CC136" i="37"/>
  <c r="EQ136" i="37"/>
  <c r="JQ136" i="37"/>
  <c r="R136" i="37"/>
  <c r="CD136" i="37"/>
  <c r="ER136" i="37"/>
  <c r="JR136" i="37"/>
  <c r="S136" i="37"/>
  <c r="CE136" i="37"/>
  <c r="ES136" i="37"/>
  <c r="JS136" i="37"/>
  <c r="T136" i="37"/>
  <c r="CF136" i="37"/>
  <c r="ET136" i="37"/>
  <c r="JT136" i="37"/>
  <c r="U136" i="37"/>
  <c r="CH136" i="37"/>
  <c r="CG136" i="37"/>
  <c r="EU136" i="37"/>
  <c r="JU136" i="37"/>
  <c r="V136" i="37"/>
  <c r="HC136" i="37"/>
  <c r="HI136" i="37"/>
  <c r="JV136" i="37"/>
  <c r="W136" i="37"/>
  <c r="CI136" i="37"/>
  <c r="EW136" i="37"/>
  <c r="HD136" i="37"/>
  <c r="HJ136" i="37"/>
  <c r="JW136" i="37"/>
  <c r="X136" i="37"/>
  <c r="CJ136" i="37"/>
  <c r="EX136" i="37"/>
  <c r="HE136" i="37"/>
  <c r="HK136" i="37"/>
  <c r="JX136" i="37"/>
  <c r="Y136" i="37"/>
  <c r="CK136" i="37"/>
  <c r="EY136" i="37"/>
  <c r="HF136" i="37"/>
  <c r="HL136" i="37"/>
  <c r="JY136" i="37"/>
  <c r="Z136" i="37"/>
  <c r="CL136" i="37"/>
  <c r="EZ136" i="37"/>
  <c r="HG136" i="37"/>
  <c r="HM136" i="37"/>
  <c r="JZ136" i="37"/>
  <c r="AA136" i="37"/>
  <c r="CN136" i="37"/>
  <c r="CM136" i="37"/>
  <c r="FA136" i="37"/>
  <c r="HH136" i="37"/>
  <c r="HN136" i="37"/>
  <c r="KA136" i="37"/>
  <c r="AO136" i="37"/>
  <c r="AP136" i="38"/>
  <c r="AP136" i="39"/>
  <c r="AQ136" i="38"/>
  <c r="AQ136" i="39"/>
  <c r="AR136" i="38"/>
  <c r="AR136" i="39"/>
  <c r="AS136" i="38"/>
  <c r="AS136" i="39"/>
  <c r="AT136" i="38"/>
  <c r="AT136" i="39"/>
  <c r="AU136" i="38"/>
  <c r="AU136" i="39"/>
  <c r="AV136" i="38"/>
  <c r="AV136" i="39"/>
  <c r="AW136" i="38"/>
  <c r="AW136" i="39"/>
  <c r="AX136" i="38"/>
  <c r="AX136" i="39"/>
  <c r="AY136" i="38"/>
  <c r="AY136" i="39"/>
  <c r="AZ136" i="38"/>
  <c r="AZ136" i="39"/>
  <c r="BA136" i="38"/>
  <c r="BA136" i="39"/>
  <c r="AP136" i="37"/>
  <c r="AO136" i="38"/>
  <c r="AO136" i="39"/>
  <c r="DB136" i="37"/>
  <c r="FP136" i="37"/>
  <c r="AQ136" i="37"/>
  <c r="DC136" i="37"/>
  <c r="FQ136" i="37"/>
  <c r="AR136" i="37"/>
  <c r="DD136" i="37"/>
  <c r="FR136" i="37"/>
  <c r="AS136" i="37"/>
  <c r="DE136" i="37"/>
  <c r="FS136" i="37"/>
  <c r="AT136" i="37"/>
  <c r="DF136" i="37"/>
  <c r="FT136" i="37"/>
  <c r="AU136" i="37"/>
  <c r="DH136" i="37"/>
  <c r="DG136" i="37"/>
  <c r="FU136" i="37"/>
  <c r="AV136" i="37"/>
  <c r="IC136" i="37"/>
  <c r="II136" i="37"/>
  <c r="AW136" i="37"/>
  <c r="DI136" i="37"/>
  <c r="FW136" i="37"/>
  <c r="ID136" i="37"/>
  <c r="IJ136" i="37"/>
  <c r="AX136" i="37"/>
  <c r="DJ136" i="37"/>
  <c r="FX136" i="37"/>
  <c r="IE136" i="37"/>
  <c r="IK136" i="37"/>
  <c r="AY136" i="37"/>
  <c r="DK136" i="37"/>
  <c r="FY136" i="37"/>
  <c r="IF136" i="37"/>
  <c r="IL136" i="37"/>
  <c r="AZ136" i="37"/>
  <c r="DL136" i="37"/>
  <c r="FZ136" i="37"/>
  <c r="IG136" i="37"/>
  <c r="IM136" i="37"/>
  <c r="BA136" i="37"/>
  <c r="DN136" i="37"/>
  <c r="DM136" i="37"/>
  <c r="GA136" i="37"/>
  <c r="IH136" i="37"/>
  <c r="IN136" i="37"/>
  <c r="BB136" i="37"/>
  <c r="BC136" i="39"/>
  <c r="BD136" i="39"/>
  <c r="BE136" i="39"/>
  <c r="BF136" i="39"/>
  <c r="BG136" i="39"/>
  <c r="BH136" i="39"/>
  <c r="BI136" i="39"/>
  <c r="BJ136" i="39"/>
  <c r="BK136" i="39"/>
  <c r="BL136" i="39"/>
  <c r="BM136" i="39"/>
  <c r="BN136" i="39"/>
  <c r="LB136" i="37"/>
  <c r="BC136" i="37"/>
  <c r="BB136" i="39"/>
  <c r="DO136" i="37"/>
  <c r="GC136" i="37"/>
  <c r="LC136" i="37"/>
  <c r="BD136" i="37"/>
  <c r="DP136" i="37"/>
  <c r="GD136" i="37"/>
  <c r="LD136" i="37"/>
  <c r="BE136" i="37"/>
  <c r="DQ136" i="37"/>
  <c r="GE136" i="37"/>
  <c r="LE136" i="37"/>
  <c r="BF136" i="37"/>
  <c r="DR136" i="37"/>
  <c r="GF136" i="37"/>
  <c r="LF136" i="37"/>
  <c r="BG136" i="37"/>
  <c r="DS136" i="37"/>
  <c r="GG136" i="37"/>
  <c r="LG136" i="37"/>
  <c r="BH136" i="37"/>
  <c r="DU136" i="37"/>
  <c r="DT136" i="37"/>
  <c r="GH136" i="37"/>
  <c r="LH136" i="37"/>
  <c r="BI136" i="37"/>
  <c r="IP136" i="37"/>
  <c r="IV136" i="37"/>
  <c r="LI136" i="37"/>
  <c r="BJ136" i="37"/>
  <c r="DV136" i="37"/>
  <c r="GJ136" i="37"/>
  <c r="IQ136" i="37"/>
  <c r="IW136" i="37"/>
  <c r="LJ136" i="37"/>
  <c r="BK136" i="37"/>
  <c r="DW136" i="37"/>
  <c r="GK136" i="37"/>
  <c r="IR136" i="37"/>
  <c r="IX136" i="37"/>
  <c r="LK136" i="37"/>
  <c r="BL136" i="37"/>
  <c r="DX136" i="37"/>
  <c r="GL136" i="37"/>
  <c r="IS136" i="37"/>
  <c r="IY136" i="37"/>
  <c r="LL136" i="37"/>
  <c r="BM136" i="37"/>
  <c r="DY136" i="37"/>
  <c r="GM136" i="37"/>
  <c r="IT136" i="37"/>
  <c r="IZ136" i="37"/>
  <c r="LM136" i="37"/>
  <c r="BN136" i="37"/>
  <c r="EA136" i="37"/>
  <c r="DZ136" i="37"/>
  <c r="GN136" i="37"/>
  <c r="IU136" i="37"/>
  <c r="JA136" i="37"/>
  <c r="LN136" i="37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AB137" i="37"/>
  <c r="C137" i="38"/>
  <c r="AC137" i="39"/>
  <c r="D137" i="38"/>
  <c r="AD137" i="39"/>
  <c r="E137" i="38"/>
  <c r="AE137" i="39"/>
  <c r="F137" i="38"/>
  <c r="AF137" i="39"/>
  <c r="G137" i="38"/>
  <c r="AG137" i="39"/>
  <c r="H137" i="38"/>
  <c r="AH137" i="39"/>
  <c r="I137" i="38"/>
  <c r="AI137" i="39"/>
  <c r="J137" i="38"/>
  <c r="AJ137" i="39"/>
  <c r="K137" i="38"/>
  <c r="AK137" i="39"/>
  <c r="L137" i="38"/>
  <c r="AL137" i="39"/>
  <c r="M137" i="38"/>
  <c r="AM137" i="39"/>
  <c r="N137" i="38"/>
  <c r="AN137" i="39"/>
  <c r="KB137" i="37"/>
  <c r="AC137" i="37"/>
  <c r="B137" i="38"/>
  <c r="AB137" i="39"/>
  <c r="CO137" i="37"/>
  <c r="FC137" i="37"/>
  <c r="KC137" i="37"/>
  <c r="AD137" i="37"/>
  <c r="CP137" i="37"/>
  <c r="FD137" i="37"/>
  <c r="KD137" i="37"/>
  <c r="AE137" i="37"/>
  <c r="CQ137" i="37"/>
  <c r="FE137" i="37"/>
  <c r="KE137" i="37"/>
  <c r="AF137" i="37"/>
  <c r="CR137" i="37"/>
  <c r="FF137" i="37"/>
  <c r="KF137" i="37"/>
  <c r="AG137" i="37"/>
  <c r="CS137" i="37"/>
  <c r="FG137" i="37"/>
  <c r="KG137" i="37"/>
  <c r="AH137" i="37"/>
  <c r="CU137" i="37"/>
  <c r="CT137" i="37"/>
  <c r="FH137" i="37"/>
  <c r="KH137" i="37"/>
  <c r="AI137" i="37"/>
  <c r="HP137" i="37"/>
  <c r="HV137" i="37"/>
  <c r="KI137" i="37"/>
  <c r="AJ137" i="37"/>
  <c r="CV137" i="37"/>
  <c r="FJ137" i="37"/>
  <c r="HQ137" i="37"/>
  <c r="HW137" i="37"/>
  <c r="KJ137" i="37"/>
  <c r="AK137" i="37"/>
  <c r="CW137" i="37"/>
  <c r="FK137" i="37"/>
  <c r="HR137" i="37"/>
  <c r="HX137" i="37"/>
  <c r="KK137" i="37"/>
  <c r="AL137" i="37"/>
  <c r="CX137" i="37"/>
  <c r="FL137" i="37"/>
  <c r="HS137" i="37"/>
  <c r="HY137" i="37"/>
  <c r="KL137" i="37"/>
  <c r="AM137" i="37"/>
  <c r="CY137" i="37"/>
  <c r="FM137" i="37"/>
  <c r="HT137" i="37"/>
  <c r="HZ137" i="37"/>
  <c r="KM137" i="37"/>
  <c r="AN137" i="37"/>
  <c r="DA137" i="37"/>
  <c r="CZ137" i="37"/>
  <c r="FN137" i="37"/>
  <c r="HU137" i="37"/>
  <c r="IA137" i="37"/>
  <c r="KN137" i="37"/>
  <c r="B137" i="37"/>
  <c r="O137" i="38"/>
  <c r="AB137" i="38"/>
  <c r="P137" i="38"/>
  <c r="AC137" i="38"/>
  <c r="BC137" i="38"/>
  <c r="DE137" i="2"/>
  <c r="C137" i="39"/>
  <c r="Q137" i="38"/>
  <c r="AD137" i="38"/>
  <c r="BD137" i="38"/>
  <c r="D137" i="39"/>
  <c r="R137" i="38"/>
  <c r="AE137" i="38"/>
  <c r="BE137" i="38"/>
  <c r="E137" i="39"/>
  <c r="S137" i="38"/>
  <c r="AF137" i="38"/>
  <c r="BF137" i="38"/>
  <c r="F137" i="39"/>
  <c r="T137" i="38"/>
  <c r="AG137" i="38"/>
  <c r="BG137" i="38"/>
  <c r="G137" i="39"/>
  <c r="U137" i="38"/>
  <c r="AH137" i="38"/>
  <c r="BH137" i="38"/>
  <c r="H137" i="39"/>
  <c r="V137" i="38"/>
  <c r="AI137" i="38"/>
  <c r="BI137" i="38"/>
  <c r="I137" i="39"/>
  <c r="W137" i="38"/>
  <c r="AJ137" i="38"/>
  <c r="BJ137" i="38"/>
  <c r="J137" i="39"/>
  <c r="X137" i="38"/>
  <c r="AK137" i="38"/>
  <c r="BK137" i="38"/>
  <c r="K137" i="39"/>
  <c r="Y137" i="38"/>
  <c r="AL137" i="38"/>
  <c r="BL137" i="38"/>
  <c r="L137" i="39"/>
  <c r="Z137" i="38"/>
  <c r="AM137" i="38"/>
  <c r="BM137" i="38"/>
  <c r="M137" i="39"/>
  <c r="AA137" i="38"/>
  <c r="AN137" i="38"/>
  <c r="BN137" i="38"/>
  <c r="N137" i="39"/>
  <c r="JB137" i="37"/>
  <c r="C137" i="37"/>
  <c r="BB137" i="38"/>
  <c r="B137" i="39"/>
  <c r="BO137" i="37"/>
  <c r="EC137" i="37"/>
  <c r="JC137" i="37"/>
  <c r="D137" i="37"/>
  <c r="BP137" i="37"/>
  <c r="ED137" i="37"/>
  <c r="JD137" i="37"/>
  <c r="E137" i="37"/>
  <c r="BQ137" i="37"/>
  <c r="EE137" i="37"/>
  <c r="JE137" i="37"/>
  <c r="F137" i="37"/>
  <c r="BR137" i="37"/>
  <c r="EF137" i="37"/>
  <c r="JF137" i="37"/>
  <c r="G137" i="37"/>
  <c r="BS137" i="37"/>
  <c r="EG137" i="37"/>
  <c r="JG137" i="37"/>
  <c r="H137" i="37"/>
  <c r="BU137" i="37"/>
  <c r="BT137" i="37"/>
  <c r="EH137" i="37"/>
  <c r="JH137" i="37"/>
  <c r="I137" i="37"/>
  <c r="GP137" i="37"/>
  <c r="GV137" i="37"/>
  <c r="JI137" i="37"/>
  <c r="J137" i="37"/>
  <c r="BV137" i="37"/>
  <c r="EJ137" i="37"/>
  <c r="GQ137" i="37"/>
  <c r="GW137" i="37"/>
  <c r="JJ137" i="37"/>
  <c r="K137" i="37"/>
  <c r="BW137" i="37"/>
  <c r="EK137" i="37"/>
  <c r="GR137" i="37"/>
  <c r="GX137" i="37"/>
  <c r="JK137" i="37"/>
  <c r="L137" i="37"/>
  <c r="BX137" i="37"/>
  <c r="EL137" i="37"/>
  <c r="GS137" i="37"/>
  <c r="GY137" i="37"/>
  <c r="JL137" i="37"/>
  <c r="M137" i="37"/>
  <c r="BY137" i="37"/>
  <c r="EM137" i="37"/>
  <c r="GT137" i="37"/>
  <c r="GZ137" i="37"/>
  <c r="JM137" i="37"/>
  <c r="N137" i="37"/>
  <c r="CA137" i="37"/>
  <c r="BZ137" i="37"/>
  <c r="EN137" i="37"/>
  <c r="GU137" i="37"/>
  <c r="HA137" i="37"/>
  <c r="JN137" i="37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BP138" i="2"/>
  <c r="O137" i="37"/>
  <c r="BQ137" i="2"/>
  <c r="DC137" i="2"/>
  <c r="DD137" i="2"/>
  <c r="P137" i="39"/>
  <c r="Q137" i="39"/>
  <c r="R137" i="39"/>
  <c r="S137" i="39"/>
  <c r="T137" i="39"/>
  <c r="U137" i="39"/>
  <c r="V137" i="39"/>
  <c r="W137" i="39"/>
  <c r="X137" i="39"/>
  <c r="Y137" i="39"/>
  <c r="Z137" i="39"/>
  <c r="AA137" i="39"/>
  <c r="JO137" i="37"/>
  <c r="P137" i="37"/>
  <c r="O137" i="39"/>
  <c r="CB137" i="37"/>
  <c r="EP137" i="37"/>
  <c r="JP137" i="37"/>
  <c r="Q137" i="37"/>
  <c r="CC137" i="37"/>
  <c r="EQ137" i="37"/>
  <c r="JQ137" i="37"/>
  <c r="R137" i="37"/>
  <c r="CD137" i="37"/>
  <c r="ER137" i="37"/>
  <c r="JR137" i="37"/>
  <c r="S137" i="37"/>
  <c r="CE137" i="37"/>
  <c r="ES137" i="37"/>
  <c r="JS137" i="37"/>
  <c r="T137" i="37"/>
  <c r="CF137" i="37"/>
  <c r="ET137" i="37"/>
  <c r="JT137" i="37"/>
  <c r="U137" i="37"/>
  <c r="CH137" i="37"/>
  <c r="CG137" i="37"/>
  <c r="EU137" i="37"/>
  <c r="JU137" i="37"/>
  <c r="V137" i="37"/>
  <c r="HC137" i="37"/>
  <c r="HI137" i="37"/>
  <c r="JV137" i="37"/>
  <c r="W137" i="37"/>
  <c r="CI137" i="37"/>
  <c r="EW137" i="37"/>
  <c r="HD137" i="37"/>
  <c r="HJ137" i="37"/>
  <c r="JW137" i="37"/>
  <c r="X137" i="37"/>
  <c r="CJ137" i="37"/>
  <c r="EX137" i="37"/>
  <c r="HE137" i="37"/>
  <c r="HK137" i="37"/>
  <c r="JX137" i="37"/>
  <c r="Y137" i="37"/>
  <c r="CK137" i="37"/>
  <c r="EY137" i="37"/>
  <c r="HF137" i="37"/>
  <c r="HL137" i="37"/>
  <c r="JY137" i="37"/>
  <c r="Z137" i="37"/>
  <c r="CL137" i="37"/>
  <c r="EZ137" i="37"/>
  <c r="HG137" i="37"/>
  <c r="HM137" i="37"/>
  <c r="JZ137" i="37"/>
  <c r="AA137" i="37"/>
  <c r="CN137" i="37"/>
  <c r="CM137" i="37"/>
  <c r="FA137" i="37"/>
  <c r="HH137" i="37"/>
  <c r="HN137" i="37"/>
  <c r="KA137" i="37"/>
  <c r="AO137" i="37"/>
  <c r="AP137" i="38"/>
  <c r="AP137" i="39"/>
  <c r="AQ137" i="38"/>
  <c r="AQ137" i="39"/>
  <c r="AR137" i="38"/>
  <c r="AR137" i="39"/>
  <c r="AS137" i="38"/>
  <c r="AS137" i="39"/>
  <c r="AT137" i="38"/>
  <c r="AT137" i="39"/>
  <c r="AU137" i="38"/>
  <c r="AU137" i="39"/>
  <c r="AV137" i="38"/>
  <c r="AV137" i="39"/>
  <c r="AW137" i="38"/>
  <c r="AW137" i="39"/>
  <c r="AX137" i="38"/>
  <c r="AX137" i="39"/>
  <c r="AY137" i="38"/>
  <c r="AY137" i="39"/>
  <c r="AZ137" i="38"/>
  <c r="AZ137" i="39"/>
  <c r="BA137" i="38"/>
  <c r="BA137" i="39"/>
  <c r="AP137" i="37"/>
  <c r="AO137" i="38"/>
  <c r="AO137" i="39"/>
  <c r="DB137" i="37"/>
  <c r="FP137" i="37"/>
  <c r="AQ137" i="37"/>
  <c r="DC137" i="37"/>
  <c r="FQ137" i="37"/>
  <c r="AR137" i="37"/>
  <c r="DD137" i="37"/>
  <c r="FR137" i="37"/>
  <c r="AS137" i="37"/>
  <c r="DE137" i="37"/>
  <c r="FS137" i="37"/>
  <c r="AT137" i="37"/>
  <c r="DF137" i="37"/>
  <c r="FT137" i="37"/>
  <c r="AU137" i="37"/>
  <c r="DH137" i="37"/>
  <c r="DG137" i="37"/>
  <c r="FU137" i="37"/>
  <c r="AV137" i="37"/>
  <c r="IC137" i="37"/>
  <c r="II137" i="37"/>
  <c r="AW137" i="37"/>
  <c r="DI137" i="37"/>
  <c r="FW137" i="37"/>
  <c r="ID137" i="37"/>
  <c r="IJ137" i="37"/>
  <c r="AX137" i="37"/>
  <c r="DJ137" i="37"/>
  <c r="FX137" i="37"/>
  <c r="IE137" i="37"/>
  <c r="IK137" i="37"/>
  <c r="AY137" i="37"/>
  <c r="DK137" i="37"/>
  <c r="FY137" i="37"/>
  <c r="IF137" i="37"/>
  <c r="IL137" i="37"/>
  <c r="AZ137" i="37"/>
  <c r="DL137" i="37"/>
  <c r="FZ137" i="37"/>
  <c r="IG137" i="37"/>
  <c r="IM137" i="37"/>
  <c r="BA137" i="37"/>
  <c r="DN137" i="37"/>
  <c r="DM137" i="37"/>
  <c r="GA137" i="37"/>
  <c r="IH137" i="37"/>
  <c r="IN137" i="37"/>
  <c r="BB137" i="37"/>
  <c r="BC137" i="39"/>
  <c r="BD137" i="39"/>
  <c r="BE137" i="39"/>
  <c r="BF137" i="39"/>
  <c r="BG137" i="39"/>
  <c r="BH137" i="39"/>
  <c r="BI137" i="39"/>
  <c r="BJ137" i="39"/>
  <c r="BK137" i="39"/>
  <c r="BL137" i="39"/>
  <c r="BM137" i="39"/>
  <c r="BN137" i="39"/>
  <c r="LB137" i="37"/>
  <c r="BC137" i="37"/>
  <c r="BB137" i="39"/>
  <c r="DO137" i="37"/>
  <c r="GC137" i="37"/>
  <c r="LC137" i="37"/>
  <c r="BD137" i="37"/>
  <c r="DP137" i="37"/>
  <c r="GD137" i="37"/>
  <c r="LD137" i="37"/>
  <c r="BE137" i="37"/>
  <c r="DQ137" i="37"/>
  <c r="GE137" i="37"/>
  <c r="LE137" i="37"/>
  <c r="BF137" i="37"/>
  <c r="DR137" i="37"/>
  <c r="GF137" i="37"/>
  <c r="LF137" i="37"/>
  <c r="BG137" i="37"/>
  <c r="DS137" i="37"/>
  <c r="GG137" i="37"/>
  <c r="LG137" i="37"/>
  <c r="BH137" i="37"/>
  <c r="DU137" i="37"/>
  <c r="DT137" i="37"/>
  <c r="GH137" i="37"/>
  <c r="LH137" i="37"/>
  <c r="BI137" i="37"/>
  <c r="IP137" i="37"/>
  <c r="IV137" i="37"/>
  <c r="LI137" i="37"/>
  <c r="BJ137" i="37"/>
  <c r="DV137" i="37"/>
  <c r="GJ137" i="37"/>
  <c r="IQ137" i="37"/>
  <c r="IW137" i="37"/>
  <c r="LJ137" i="37"/>
  <c r="BK137" i="37"/>
  <c r="DW137" i="37"/>
  <c r="GK137" i="37"/>
  <c r="IR137" i="37"/>
  <c r="IX137" i="37"/>
  <c r="LK137" i="37"/>
  <c r="BL137" i="37"/>
  <c r="DX137" i="37"/>
  <c r="GL137" i="37"/>
  <c r="IS137" i="37"/>
  <c r="IY137" i="37"/>
  <c r="LL137" i="37"/>
  <c r="BM137" i="37"/>
  <c r="DY137" i="37"/>
  <c r="GM137" i="37"/>
  <c r="IT137" i="37"/>
  <c r="IZ137" i="37"/>
  <c r="LM137" i="37"/>
  <c r="BN137" i="37"/>
  <c r="EA137" i="37"/>
  <c r="DZ137" i="37"/>
  <c r="GN137" i="37"/>
  <c r="IU137" i="37"/>
  <c r="JA137" i="37"/>
  <c r="LN137" i="37"/>
  <c r="AB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AB138" i="37"/>
  <c r="C138" i="38"/>
  <c r="AC138" i="39"/>
  <c r="D138" i="38"/>
  <c r="AD138" i="39"/>
  <c r="E138" i="38"/>
  <c r="AE138" i="39"/>
  <c r="F138" i="38"/>
  <c r="AF138" i="39"/>
  <c r="G138" i="38"/>
  <c r="AG138" i="39"/>
  <c r="H138" i="38"/>
  <c r="AH138" i="39"/>
  <c r="I138" i="38"/>
  <c r="AI138" i="39"/>
  <c r="J138" i="38"/>
  <c r="AJ138" i="39"/>
  <c r="K138" i="38"/>
  <c r="AK138" i="39"/>
  <c r="L138" i="38"/>
  <c r="AL138" i="39"/>
  <c r="M138" i="38"/>
  <c r="AM138" i="39"/>
  <c r="N138" i="38"/>
  <c r="AN138" i="39"/>
  <c r="KB138" i="37"/>
  <c r="AC138" i="37"/>
  <c r="B138" i="38"/>
  <c r="AB138" i="39"/>
  <c r="CO138" i="37"/>
  <c r="FC138" i="37"/>
  <c r="KC138" i="37"/>
  <c r="AD138" i="37"/>
  <c r="CP138" i="37"/>
  <c r="FD138" i="37"/>
  <c r="KD138" i="37"/>
  <c r="AE138" i="37"/>
  <c r="CQ138" i="37"/>
  <c r="FE138" i="37"/>
  <c r="KE138" i="37"/>
  <c r="AF138" i="37"/>
  <c r="CR138" i="37"/>
  <c r="FF138" i="37"/>
  <c r="KF138" i="37"/>
  <c r="AG138" i="37"/>
  <c r="CS138" i="37"/>
  <c r="FG138" i="37"/>
  <c r="KG138" i="37"/>
  <c r="AH138" i="37"/>
  <c r="CU138" i="37"/>
  <c r="CT138" i="37"/>
  <c r="FH138" i="37"/>
  <c r="KH138" i="37"/>
  <c r="AI138" i="37"/>
  <c r="HP138" i="37"/>
  <c r="HV138" i="37"/>
  <c r="KI138" i="37"/>
  <c r="AJ138" i="37"/>
  <c r="CV138" i="37"/>
  <c r="FJ138" i="37"/>
  <c r="HQ138" i="37"/>
  <c r="HW138" i="37"/>
  <c r="KJ138" i="37"/>
  <c r="AK138" i="37"/>
  <c r="CW138" i="37"/>
  <c r="FK138" i="37"/>
  <c r="HR138" i="37"/>
  <c r="HX138" i="37"/>
  <c r="KK138" i="37"/>
  <c r="AL138" i="37"/>
  <c r="CX138" i="37"/>
  <c r="FL138" i="37"/>
  <c r="HS138" i="37"/>
  <c r="HY138" i="37"/>
  <c r="KL138" i="37"/>
  <c r="AM138" i="37"/>
  <c r="CY138" i="37"/>
  <c r="FM138" i="37"/>
  <c r="HT138" i="37"/>
  <c r="HZ138" i="37"/>
  <c r="KM138" i="37"/>
  <c r="AN138" i="37"/>
  <c r="DA138" i="37"/>
  <c r="CZ138" i="37"/>
  <c r="FN138" i="37"/>
  <c r="HU138" i="37"/>
  <c r="IA138" i="37"/>
  <c r="KN138" i="37"/>
  <c r="B138" i="37"/>
  <c r="O138" i="38"/>
  <c r="AB138" i="38"/>
  <c r="P138" i="38"/>
  <c r="AC138" i="38"/>
  <c r="BC138" i="38"/>
  <c r="DE138" i="2"/>
  <c r="C138" i="39"/>
  <c r="Q138" i="38"/>
  <c r="AD138" i="38"/>
  <c r="BD138" i="38"/>
  <c r="D138" i="39"/>
  <c r="R138" i="38"/>
  <c r="AE138" i="38"/>
  <c r="BE138" i="38"/>
  <c r="E138" i="39"/>
  <c r="S138" i="38"/>
  <c r="AF138" i="38"/>
  <c r="BF138" i="38"/>
  <c r="F138" i="39"/>
  <c r="T138" i="38"/>
  <c r="AG138" i="38"/>
  <c r="BG138" i="38"/>
  <c r="G138" i="39"/>
  <c r="U138" i="38"/>
  <c r="AH138" i="38"/>
  <c r="BH138" i="38"/>
  <c r="H138" i="39"/>
  <c r="V138" i="38"/>
  <c r="AI138" i="38"/>
  <c r="BI138" i="38"/>
  <c r="I138" i="39"/>
  <c r="W138" i="38"/>
  <c r="AJ138" i="38"/>
  <c r="BJ138" i="38"/>
  <c r="J138" i="39"/>
  <c r="X138" i="38"/>
  <c r="AK138" i="38"/>
  <c r="BK138" i="38"/>
  <c r="K138" i="39"/>
  <c r="Y138" i="38"/>
  <c r="AL138" i="38"/>
  <c r="BL138" i="38"/>
  <c r="L138" i="39"/>
  <c r="Z138" i="38"/>
  <c r="AM138" i="38"/>
  <c r="BM138" i="38"/>
  <c r="M138" i="39"/>
  <c r="AA138" i="38"/>
  <c r="AN138" i="38"/>
  <c r="BN138" i="38"/>
  <c r="N138" i="39"/>
  <c r="JB138" i="37"/>
  <c r="C138" i="37"/>
  <c r="BB138" i="38"/>
  <c r="B138" i="39"/>
  <c r="BO138" i="37"/>
  <c r="EC138" i="37"/>
  <c r="JC138" i="37"/>
  <c r="D138" i="37"/>
  <c r="BP138" i="37"/>
  <c r="ED138" i="37"/>
  <c r="JD138" i="37"/>
  <c r="E138" i="37"/>
  <c r="BQ138" i="37"/>
  <c r="EE138" i="37"/>
  <c r="JE138" i="37"/>
  <c r="F138" i="37"/>
  <c r="BR138" i="37"/>
  <c r="EF138" i="37"/>
  <c r="JF138" i="37"/>
  <c r="G138" i="37"/>
  <c r="BS138" i="37"/>
  <c r="EG138" i="37"/>
  <c r="JG138" i="37"/>
  <c r="H138" i="37"/>
  <c r="BU138" i="37"/>
  <c r="BT138" i="37"/>
  <c r="EH138" i="37"/>
  <c r="JH138" i="37"/>
  <c r="I138" i="37"/>
  <c r="GP138" i="37"/>
  <c r="GV138" i="37"/>
  <c r="JI138" i="37"/>
  <c r="J138" i="37"/>
  <c r="BV138" i="37"/>
  <c r="EJ138" i="37"/>
  <c r="GQ138" i="37"/>
  <c r="GW138" i="37"/>
  <c r="JJ138" i="37"/>
  <c r="K138" i="37"/>
  <c r="BW138" i="37"/>
  <c r="EK138" i="37"/>
  <c r="GR138" i="37"/>
  <c r="GX138" i="37"/>
  <c r="JK138" i="37"/>
  <c r="L138" i="37"/>
  <c r="BX138" i="37"/>
  <c r="EL138" i="37"/>
  <c r="GS138" i="37"/>
  <c r="GY138" i="37"/>
  <c r="JL138" i="37"/>
  <c r="M138" i="37"/>
  <c r="BY138" i="37"/>
  <c r="EM138" i="37"/>
  <c r="GT138" i="37"/>
  <c r="GZ138" i="37"/>
  <c r="JM138" i="37"/>
  <c r="N138" i="37"/>
  <c r="CA138" i="37"/>
  <c r="BZ138" i="37"/>
  <c r="EN138" i="37"/>
  <c r="GU138" i="37"/>
  <c r="HA138" i="37"/>
  <c r="JN138" i="37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BP139" i="2"/>
  <c r="O138" i="37"/>
  <c r="BQ138" i="2"/>
  <c r="DC138" i="2"/>
  <c r="DD138" i="2"/>
  <c r="P138" i="39"/>
  <c r="Q138" i="39"/>
  <c r="R138" i="39"/>
  <c r="S138" i="39"/>
  <c r="T138" i="39"/>
  <c r="U138" i="39"/>
  <c r="V138" i="39"/>
  <c r="W138" i="39"/>
  <c r="X138" i="39"/>
  <c r="Y138" i="39"/>
  <c r="Z138" i="39"/>
  <c r="AA138" i="39"/>
  <c r="JO138" i="37"/>
  <c r="P138" i="37"/>
  <c r="O138" i="39"/>
  <c r="CB138" i="37"/>
  <c r="EP138" i="37"/>
  <c r="JP138" i="37"/>
  <c r="Q138" i="37"/>
  <c r="CC138" i="37"/>
  <c r="EQ138" i="37"/>
  <c r="JQ138" i="37"/>
  <c r="R138" i="37"/>
  <c r="CD138" i="37"/>
  <c r="ER138" i="37"/>
  <c r="JR138" i="37"/>
  <c r="S138" i="37"/>
  <c r="CE138" i="37"/>
  <c r="ES138" i="37"/>
  <c r="JS138" i="37"/>
  <c r="T138" i="37"/>
  <c r="CF138" i="37"/>
  <c r="ET138" i="37"/>
  <c r="JT138" i="37"/>
  <c r="U138" i="37"/>
  <c r="CH138" i="37"/>
  <c r="CG138" i="37"/>
  <c r="EU138" i="37"/>
  <c r="JU138" i="37"/>
  <c r="V138" i="37"/>
  <c r="HC138" i="37"/>
  <c r="HI138" i="37"/>
  <c r="JV138" i="37"/>
  <c r="W138" i="37"/>
  <c r="CI138" i="37"/>
  <c r="EW138" i="37"/>
  <c r="HD138" i="37"/>
  <c r="HJ138" i="37"/>
  <c r="JW138" i="37"/>
  <c r="X138" i="37"/>
  <c r="CJ138" i="37"/>
  <c r="EX138" i="37"/>
  <c r="HE138" i="37"/>
  <c r="HK138" i="37"/>
  <c r="JX138" i="37"/>
  <c r="Y138" i="37"/>
  <c r="CK138" i="37"/>
  <c r="EY138" i="37"/>
  <c r="HF138" i="37"/>
  <c r="HL138" i="37"/>
  <c r="JY138" i="37"/>
  <c r="Z138" i="37"/>
  <c r="CL138" i="37"/>
  <c r="EZ138" i="37"/>
  <c r="HG138" i="37"/>
  <c r="HM138" i="37"/>
  <c r="JZ138" i="37"/>
  <c r="AA138" i="37"/>
  <c r="CN138" i="37"/>
  <c r="CM138" i="37"/>
  <c r="FA138" i="37"/>
  <c r="HH138" i="37"/>
  <c r="HN138" i="37"/>
  <c r="KA138" i="37"/>
  <c r="AO138" i="37"/>
  <c r="AP138" i="38"/>
  <c r="AP138" i="39"/>
  <c r="AQ138" i="38"/>
  <c r="AQ138" i="39"/>
  <c r="AR138" i="38"/>
  <c r="AR138" i="39"/>
  <c r="AS138" i="38"/>
  <c r="AS138" i="39"/>
  <c r="AT138" i="38"/>
  <c r="AT138" i="39"/>
  <c r="AU138" i="38"/>
  <c r="AU138" i="39"/>
  <c r="AV138" i="38"/>
  <c r="AV138" i="39"/>
  <c r="AW138" i="38"/>
  <c r="AW138" i="39"/>
  <c r="AX138" i="38"/>
  <c r="AX138" i="39"/>
  <c r="AY138" i="38"/>
  <c r="AY138" i="39"/>
  <c r="AZ138" i="38"/>
  <c r="AZ138" i="39"/>
  <c r="BA138" i="38"/>
  <c r="BA138" i="39"/>
  <c r="AP138" i="37"/>
  <c r="AO138" i="38"/>
  <c r="AO138" i="39"/>
  <c r="DB138" i="37"/>
  <c r="FP138" i="37"/>
  <c r="AQ138" i="37"/>
  <c r="DC138" i="37"/>
  <c r="FQ138" i="37"/>
  <c r="AR138" i="37"/>
  <c r="DD138" i="37"/>
  <c r="FR138" i="37"/>
  <c r="AS138" i="37"/>
  <c r="DE138" i="37"/>
  <c r="FS138" i="37"/>
  <c r="AT138" i="37"/>
  <c r="DF138" i="37"/>
  <c r="FT138" i="37"/>
  <c r="AU138" i="37"/>
  <c r="DH138" i="37"/>
  <c r="DG138" i="37"/>
  <c r="FU138" i="37"/>
  <c r="AV138" i="37"/>
  <c r="IC138" i="37"/>
  <c r="II138" i="37"/>
  <c r="AW138" i="37"/>
  <c r="DI138" i="37"/>
  <c r="FW138" i="37"/>
  <c r="ID138" i="37"/>
  <c r="IJ138" i="37"/>
  <c r="AX138" i="37"/>
  <c r="DJ138" i="37"/>
  <c r="FX138" i="37"/>
  <c r="IE138" i="37"/>
  <c r="IK138" i="37"/>
  <c r="AY138" i="37"/>
  <c r="DK138" i="37"/>
  <c r="FY138" i="37"/>
  <c r="IF138" i="37"/>
  <c r="IL138" i="37"/>
  <c r="AZ138" i="37"/>
  <c r="DL138" i="37"/>
  <c r="FZ138" i="37"/>
  <c r="IG138" i="37"/>
  <c r="IM138" i="37"/>
  <c r="BA138" i="37"/>
  <c r="DN138" i="37"/>
  <c r="DM138" i="37"/>
  <c r="GA138" i="37"/>
  <c r="IH138" i="37"/>
  <c r="IN138" i="37"/>
  <c r="BB138" i="37"/>
  <c r="BC138" i="39"/>
  <c r="BD138" i="39"/>
  <c r="BE138" i="39"/>
  <c r="BF138" i="39"/>
  <c r="BG138" i="39"/>
  <c r="BH138" i="39"/>
  <c r="BI138" i="39"/>
  <c r="BJ138" i="39"/>
  <c r="BK138" i="39"/>
  <c r="BL138" i="39"/>
  <c r="BM138" i="39"/>
  <c r="BN138" i="39"/>
  <c r="LB138" i="37"/>
  <c r="BC138" i="37"/>
  <c r="BB138" i="39"/>
  <c r="DO138" i="37"/>
  <c r="GC138" i="37"/>
  <c r="LC138" i="37"/>
  <c r="BD138" i="37"/>
  <c r="DP138" i="37"/>
  <c r="GD138" i="37"/>
  <c r="LD138" i="37"/>
  <c r="BE138" i="37"/>
  <c r="DQ138" i="37"/>
  <c r="GE138" i="37"/>
  <c r="LE138" i="37"/>
  <c r="BF138" i="37"/>
  <c r="DR138" i="37"/>
  <c r="GF138" i="37"/>
  <c r="LF138" i="37"/>
  <c r="BG138" i="37"/>
  <c r="DS138" i="37"/>
  <c r="GG138" i="37"/>
  <c r="LG138" i="37"/>
  <c r="BH138" i="37"/>
  <c r="DU138" i="37"/>
  <c r="DT138" i="37"/>
  <c r="GH138" i="37"/>
  <c r="LH138" i="37"/>
  <c r="BI138" i="37"/>
  <c r="IP138" i="37"/>
  <c r="IV138" i="37"/>
  <c r="LI138" i="37"/>
  <c r="BJ138" i="37"/>
  <c r="DV138" i="37"/>
  <c r="GJ138" i="37"/>
  <c r="IQ138" i="37"/>
  <c r="IW138" i="37"/>
  <c r="LJ138" i="37"/>
  <c r="BK138" i="37"/>
  <c r="DW138" i="37"/>
  <c r="GK138" i="37"/>
  <c r="IR138" i="37"/>
  <c r="IX138" i="37"/>
  <c r="LK138" i="37"/>
  <c r="BL138" i="37"/>
  <c r="DX138" i="37"/>
  <c r="GL138" i="37"/>
  <c r="IS138" i="37"/>
  <c r="IY138" i="37"/>
  <c r="LL138" i="37"/>
  <c r="BM138" i="37"/>
  <c r="DY138" i="37"/>
  <c r="GM138" i="37"/>
  <c r="IT138" i="37"/>
  <c r="IZ138" i="37"/>
  <c r="LM138" i="37"/>
  <c r="BN138" i="37"/>
  <c r="EA138" i="37"/>
  <c r="DZ138" i="37"/>
  <c r="GN138" i="37"/>
  <c r="IU138" i="37"/>
  <c r="JA138" i="37"/>
  <c r="LN138" i="37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AB139" i="37"/>
  <c r="C139" i="38"/>
  <c r="AC139" i="39"/>
  <c r="D139" i="38"/>
  <c r="AD139" i="39"/>
  <c r="E139" i="38"/>
  <c r="AE139" i="39"/>
  <c r="F139" i="38"/>
  <c r="AF139" i="39"/>
  <c r="G139" i="38"/>
  <c r="AG139" i="39"/>
  <c r="H139" i="38"/>
  <c r="AH139" i="39"/>
  <c r="I139" i="38"/>
  <c r="AI139" i="39"/>
  <c r="J139" i="38"/>
  <c r="AJ139" i="39"/>
  <c r="K139" i="38"/>
  <c r="AK139" i="39"/>
  <c r="L139" i="38"/>
  <c r="AL139" i="39"/>
  <c r="M139" i="38"/>
  <c r="AM139" i="39"/>
  <c r="N139" i="38"/>
  <c r="AN139" i="39"/>
  <c r="KB139" i="37"/>
  <c r="AC139" i="37"/>
  <c r="B139" i="38"/>
  <c r="AB139" i="39"/>
  <c r="CO139" i="37"/>
  <c r="FC139" i="37"/>
  <c r="KC139" i="37"/>
  <c r="AD139" i="37"/>
  <c r="CP139" i="37"/>
  <c r="FD139" i="37"/>
  <c r="KD139" i="37"/>
  <c r="AE139" i="37"/>
  <c r="CQ139" i="37"/>
  <c r="FE139" i="37"/>
  <c r="KE139" i="37"/>
  <c r="AF139" i="37"/>
  <c r="CR139" i="37"/>
  <c r="FF139" i="37"/>
  <c r="KF139" i="37"/>
  <c r="AG139" i="37"/>
  <c r="CS139" i="37"/>
  <c r="FG139" i="37"/>
  <c r="KG139" i="37"/>
  <c r="AH139" i="37"/>
  <c r="CU139" i="37"/>
  <c r="CT139" i="37"/>
  <c r="FH139" i="37"/>
  <c r="KH139" i="37"/>
  <c r="AI139" i="37"/>
  <c r="HP139" i="37"/>
  <c r="HV139" i="37"/>
  <c r="KI139" i="37"/>
  <c r="AJ139" i="37"/>
  <c r="CV139" i="37"/>
  <c r="FJ139" i="37"/>
  <c r="HQ139" i="37"/>
  <c r="HW139" i="37"/>
  <c r="KJ139" i="37"/>
  <c r="AK139" i="37"/>
  <c r="CW139" i="37"/>
  <c r="FK139" i="37"/>
  <c r="HR139" i="37"/>
  <c r="HX139" i="37"/>
  <c r="KK139" i="37"/>
  <c r="AL139" i="37"/>
  <c r="CX139" i="37"/>
  <c r="FL139" i="37"/>
  <c r="HS139" i="37"/>
  <c r="HY139" i="37"/>
  <c r="KL139" i="37"/>
  <c r="AM139" i="37"/>
  <c r="CY139" i="37"/>
  <c r="FM139" i="37"/>
  <c r="HT139" i="37"/>
  <c r="HZ139" i="37"/>
  <c r="KM139" i="37"/>
  <c r="AN139" i="37"/>
  <c r="DA139" i="37"/>
  <c r="CZ139" i="37"/>
  <c r="FN139" i="37"/>
  <c r="HU139" i="37"/>
  <c r="IA139" i="37"/>
  <c r="KN139" i="37"/>
  <c r="B139" i="37"/>
  <c r="O139" i="38"/>
  <c r="AB139" i="38"/>
  <c r="P139" i="38"/>
  <c r="AC139" i="38"/>
  <c r="BC139" i="38"/>
  <c r="DE139" i="2"/>
  <c r="C139" i="39"/>
  <c r="Q139" i="38"/>
  <c r="AD139" i="38"/>
  <c r="BD139" i="38"/>
  <c r="D139" i="39"/>
  <c r="R139" i="38"/>
  <c r="AE139" i="38"/>
  <c r="BE139" i="38"/>
  <c r="E139" i="39"/>
  <c r="S139" i="38"/>
  <c r="AF139" i="38"/>
  <c r="BF139" i="38"/>
  <c r="F139" i="39"/>
  <c r="T139" i="38"/>
  <c r="AG139" i="38"/>
  <c r="BG139" i="38"/>
  <c r="G139" i="39"/>
  <c r="U139" i="38"/>
  <c r="AH139" i="38"/>
  <c r="BH139" i="38"/>
  <c r="H139" i="39"/>
  <c r="V139" i="38"/>
  <c r="AI139" i="38"/>
  <c r="BI139" i="38"/>
  <c r="I139" i="39"/>
  <c r="W139" i="38"/>
  <c r="AJ139" i="38"/>
  <c r="BJ139" i="38"/>
  <c r="J139" i="39"/>
  <c r="X139" i="38"/>
  <c r="AK139" i="38"/>
  <c r="BK139" i="38"/>
  <c r="K139" i="39"/>
  <c r="Y139" i="38"/>
  <c r="AL139" i="38"/>
  <c r="BL139" i="38"/>
  <c r="L139" i="39"/>
  <c r="Z139" i="38"/>
  <c r="AM139" i="38"/>
  <c r="BM139" i="38"/>
  <c r="M139" i="39"/>
  <c r="AA139" i="38"/>
  <c r="AN139" i="38"/>
  <c r="BN139" i="38"/>
  <c r="N139" i="39"/>
  <c r="JB139" i="37"/>
  <c r="C139" i="37"/>
  <c r="BB139" i="38"/>
  <c r="B139" i="39"/>
  <c r="BO139" i="37"/>
  <c r="EC139" i="37"/>
  <c r="JC139" i="37"/>
  <c r="D139" i="37"/>
  <c r="BP139" i="37"/>
  <c r="ED139" i="37"/>
  <c r="JD139" i="37"/>
  <c r="E139" i="37"/>
  <c r="BQ139" i="37"/>
  <c r="EE139" i="37"/>
  <c r="JE139" i="37"/>
  <c r="F139" i="37"/>
  <c r="BR139" i="37"/>
  <c r="EF139" i="37"/>
  <c r="JF139" i="37"/>
  <c r="G139" i="37"/>
  <c r="BS139" i="37"/>
  <c r="EG139" i="37"/>
  <c r="JG139" i="37"/>
  <c r="H139" i="37"/>
  <c r="BU139" i="37"/>
  <c r="BT139" i="37"/>
  <c r="EH139" i="37"/>
  <c r="JH139" i="37"/>
  <c r="I139" i="37"/>
  <c r="GP139" i="37"/>
  <c r="GV139" i="37"/>
  <c r="JI139" i="37"/>
  <c r="J139" i="37"/>
  <c r="BV139" i="37"/>
  <c r="EJ139" i="37"/>
  <c r="GQ139" i="37"/>
  <c r="GW139" i="37"/>
  <c r="JJ139" i="37"/>
  <c r="K139" i="37"/>
  <c r="BW139" i="37"/>
  <c r="EK139" i="37"/>
  <c r="GR139" i="37"/>
  <c r="GX139" i="37"/>
  <c r="JK139" i="37"/>
  <c r="L139" i="37"/>
  <c r="BX139" i="37"/>
  <c r="EL139" i="37"/>
  <c r="GS139" i="37"/>
  <c r="GY139" i="37"/>
  <c r="JL139" i="37"/>
  <c r="M139" i="37"/>
  <c r="BY139" i="37"/>
  <c r="EM139" i="37"/>
  <c r="GT139" i="37"/>
  <c r="GZ139" i="37"/>
  <c r="JM139" i="37"/>
  <c r="N139" i="37"/>
  <c r="CA139" i="37"/>
  <c r="BZ139" i="37"/>
  <c r="EN139" i="37"/>
  <c r="GU139" i="37"/>
  <c r="HA139" i="37"/>
  <c r="JN139" i="37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BP140" i="2"/>
  <c r="O139" i="37"/>
  <c r="BQ139" i="2"/>
  <c r="DC139" i="2"/>
  <c r="DD139" i="2"/>
  <c r="P139" i="39"/>
  <c r="Q139" i="39"/>
  <c r="R139" i="39"/>
  <c r="S139" i="39"/>
  <c r="T139" i="39"/>
  <c r="U139" i="39"/>
  <c r="V139" i="39"/>
  <c r="W139" i="39"/>
  <c r="X139" i="39"/>
  <c r="Y139" i="39"/>
  <c r="Z139" i="39"/>
  <c r="AA139" i="39"/>
  <c r="JO139" i="37"/>
  <c r="P139" i="37"/>
  <c r="O139" i="39"/>
  <c r="CB139" i="37"/>
  <c r="EP139" i="37"/>
  <c r="JP139" i="37"/>
  <c r="Q139" i="37"/>
  <c r="CC139" i="37"/>
  <c r="EQ139" i="37"/>
  <c r="JQ139" i="37"/>
  <c r="R139" i="37"/>
  <c r="CD139" i="37"/>
  <c r="ER139" i="37"/>
  <c r="JR139" i="37"/>
  <c r="S139" i="37"/>
  <c r="CE139" i="37"/>
  <c r="ES139" i="37"/>
  <c r="JS139" i="37"/>
  <c r="T139" i="37"/>
  <c r="CF139" i="37"/>
  <c r="ET139" i="37"/>
  <c r="JT139" i="37"/>
  <c r="U139" i="37"/>
  <c r="CH139" i="37"/>
  <c r="CG139" i="37"/>
  <c r="EU139" i="37"/>
  <c r="JU139" i="37"/>
  <c r="V139" i="37"/>
  <c r="HC139" i="37"/>
  <c r="HI139" i="37"/>
  <c r="JV139" i="37"/>
  <c r="W139" i="37"/>
  <c r="CI139" i="37"/>
  <c r="EW139" i="37"/>
  <c r="HD139" i="37"/>
  <c r="HJ139" i="37"/>
  <c r="JW139" i="37"/>
  <c r="X139" i="37"/>
  <c r="CJ139" i="37"/>
  <c r="EX139" i="37"/>
  <c r="HE139" i="37"/>
  <c r="HK139" i="37"/>
  <c r="JX139" i="37"/>
  <c r="Y139" i="37"/>
  <c r="CK139" i="37"/>
  <c r="EY139" i="37"/>
  <c r="HF139" i="37"/>
  <c r="HL139" i="37"/>
  <c r="JY139" i="37"/>
  <c r="Z139" i="37"/>
  <c r="CL139" i="37"/>
  <c r="EZ139" i="37"/>
  <c r="HG139" i="37"/>
  <c r="HM139" i="37"/>
  <c r="JZ139" i="37"/>
  <c r="AA139" i="37"/>
  <c r="CN139" i="37"/>
  <c r="CM139" i="37"/>
  <c r="FA139" i="37"/>
  <c r="HH139" i="37"/>
  <c r="HN139" i="37"/>
  <c r="KA139" i="37"/>
  <c r="AO139" i="37"/>
  <c r="AP139" i="38"/>
  <c r="AP139" i="39"/>
  <c r="AQ139" i="38"/>
  <c r="AQ139" i="39"/>
  <c r="AR139" i="38"/>
  <c r="AR139" i="39"/>
  <c r="AS139" i="38"/>
  <c r="AS139" i="39"/>
  <c r="AT139" i="38"/>
  <c r="AT139" i="39"/>
  <c r="AU139" i="38"/>
  <c r="AU139" i="39"/>
  <c r="AV139" i="38"/>
  <c r="AV139" i="39"/>
  <c r="AW139" i="38"/>
  <c r="AW139" i="39"/>
  <c r="AX139" i="38"/>
  <c r="AX139" i="39"/>
  <c r="AY139" i="38"/>
  <c r="AY139" i="39"/>
  <c r="AZ139" i="38"/>
  <c r="AZ139" i="39"/>
  <c r="BA139" i="38"/>
  <c r="BA139" i="39"/>
  <c r="AP139" i="37"/>
  <c r="AO139" i="38"/>
  <c r="AO139" i="39"/>
  <c r="DB139" i="37"/>
  <c r="FP139" i="37"/>
  <c r="AQ139" i="37"/>
  <c r="DC139" i="37"/>
  <c r="FQ139" i="37"/>
  <c r="AR139" i="37"/>
  <c r="DD139" i="37"/>
  <c r="FR139" i="37"/>
  <c r="AS139" i="37"/>
  <c r="DE139" i="37"/>
  <c r="FS139" i="37"/>
  <c r="AT139" i="37"/>
  <c r="DF139" i="37"/>
  <c r="FT139" i="37"/>
  <c r="AU139" i="37"/>
  <c r="DH139" i="37"/>
  <c r="DG139" i="37"/>
  <c r="FU139" i="37"/>
  <c r="AV139" i="37"/>
  <c r="IC139" i="37"/>
  <c r="II139" i="37"/>
  <c r="AW139" i="37"/>
  <c r="DI139" i="37"/>
  <c r="FW139" i="37"/>
  <c r="ID139" i="37"/>
  <c r="IJ139" i="37"/>
  <c r="AX139" i="37"/>
  <c r="DJ139" i="37"/>
  <c r="FX139" i="37"/>
  <c r="IE139" i="37"/>
  <c r="IK139" i="37"/>
  <c r="AY139" i="37"/>
  <c r="DK139" i="37"/>
  <c r="FY139" i="37"/>
  <c r="IF139" i="37"/>
  <c r="IL139" i="37"/>
  <c r="AZ139" i="37"/>
  <c r="DL139" i="37"/>
  <c r="FZ139" i="37"/>
  <c r="IG139" i="37"/>
  <c r="IM139" i="37"/>
  <c r="BA139" i="37"/>
  <c r="DN139" i="37"/>
  <c r="DM139" i="37"/>
  <c r="GA139" i="37"/>
  <c r="IH139" i="37"/>
  <c r="IN139" i="37"/>
  <c r="BB139" i="37"/>
  <c r="BC139" i="39"/>
  <c r="BD139" i="39"/>
  <c r="BE139" i="39"/>
  <c r="BF139" i="39"/>
  <c r="BG139" i="39"/>
  <c r="BH139" i="39"/>
  <c r="BI139" i="39"/>
  <c r="BJ139" i="39"/>
  <c r="BK139" i="39"/>
  <c r="BL139" i="39"/>
  <c r="BM139" i="39"/>
  <c r="BN139" i="39"/>
  <c r="LB139" i="37"/>
  <c r="BC139" i="37"/>
  <c r="BB139" i="39"/>
  <c r="DO139" i="37"/>
  <c r="GC139" i="37"/>
  <c r="LC139" i="37"/>
  <c r="BD139" i="37"/>
  <c r="DP139" i="37"/>
  <c r="GD139" i="37"/>
  <c r="LD139" i="37"/>
  <c r="BE139" i="37"/>
  <c r="DQ139" i="37"/>
  <c r="GE139" i="37"/>
  <c r="LE139" i="37"/>
  <c r="BF139" i="37"/>
  <c r="DR139" i="37"/>
  <c r="GF139" i="37"/>
  <c r="LF139" i="37"/>
  <c r="BG139" i="37"/>
  <c r="DS139" i="37"/>
  <c r="GG139" i="37"/>
  <c r="LG139" i="37"/>
  <c r="BH139" i="37"/>
  <c r="DU139" i="37"/>
  <c r="DT139" i="37"/>
  <c r="GH139" i="37"/>
  <c r="LH139" i="37"/>
  <c r="BI139" i="37"/>
  <c r="IP139" i="37"/>
  <c r="IV139" i="37"/>
  <c r="LI139" i="37"/>
  <c r="BJ139" i="37"/>
  <c r="DV139" i="37"/>
  <c r="GJ139" i="37"/>
  <c r="IQ139" i="37"/>
  <c r="IW139" i="37"/>
  <c r="LJ139" i="37"/>
  <c r="BK139" i="37"/>
  <c r="DW139" i="37"/>
  <c r="GK139" i="37"/>
  <c r="IR139" i="37"/>
  <c r="IX139" i="37"/>
  <c r="LK139" i="37"/>
  <c r="BL139" i="37"/>
  <c r="DX139" i="37"/>
  <c r="GL139" i="37"/>
  <c r="IS139" i="37"/>
  <c r="IY139" i="37"/>
  <c r="LL139" i="37"/>
  <c r="BM139" i="37"/>
  <c r="DY139" i="37"/>
  <c r="GM139" i="37"/>
  <c r="IT139" i="37"/>
  <c r="IZ139" i="37"/>
  <c r="LM139" i="37"/>
  <c r="BN139" i="37"/>
  <c r="EA139" i="37"/>
  <c r="DZ139" i="37"/>
  <c r="GN139" i="37"/>
  <c r="IU139" i="37"/>
  <c r="JA139" i="37"/>
  <c r="LN139" i="37"/>
  <c r="AB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AB140" i="37"/>
  <c r="C140" i="38"/>
  <c r="AC140" i="39"/>
  <c r="D140" i="38"/>
  <c r="AD140" i="39"/>
  <c r="E140" i="38"/>
  <c r="AE140" i="39"/>
  <c r="F140" i="38"/>
  <c r="AF140" i="39"/>
  <c r="G140" i="38"/>
  <c r="AG140" i="39"/>
  <c r="H140" i="38"/>
  <c r="AH140" i="39"/>
  <c r="I140" i="38"/>
  <c r="AI140" i="39"/>
  <c r="J140" i="38"/>
  <c r="AJ140" i="39"/>
  <c r="K140" i="38"/>
  <c r="AK140" i="39"/>
  <c r="L140" i="38"/>
  <c r="AL140" i="39"/>
  <c r="M140" i="38"/>
  <c r="AM140" i="39"/>
  <c r="N140" i="38"/>
  <c r="AN140" i="39"/>
  <c r="KB140" i="37"/>
  <c r="AC140" i="37"/>
  <c r="B140" i="38"/>
  <c r="AB140" i="39"/>
  <c r="CO140" i="37"/>
  <c r="FC140" i="37"/>
  <c r="KC140" i="37"/>
  <c r="AD140" i="37"/>
  <c r="CP140" i="37"/>
  <c r="FD140" i="37"/>
  <c r="KD140" i="37"/>
  <c r="AE140" i="37"/>
  <c r="CQ140" i="37"/>
  <c r="FE140" i="37"/>
  <c r="KE140" i="37"/>
  <c r="AF140" i="37"/>
  <c r="CR140" i="37"/>
  <c r="FF140" i="37"/>
  <c r="KF140" i="37"/>
  <c r="AG140" i="37"/>
  <c r="CS140" i="37"/>
  <c r="FG140" i="37"/>
  <c r="KG140" i="37"/>
  <c r="AH140" i="37"/>
  <c r="CU140" i="37"/>
  <c r="CT140" i="37"/>
  <c r="FH140" i="37"/>
  <c r="KH140" i="37"/>
  <c r="AI140" i="37"/>
  <c r="HP140" i="37"/>
  <c r="HV140" i="37"/>
  <c r="KI140" i="37"/>
  <c r="AJ140" i="37"/>
  <c r="CV140" i="37"/>
  <c r="FJ140" i="37"/>
  <c r="HQ140" i="37"/>
  <c r="HW140" i="37"/>
  <c r="KJ140" i="37"/>
  <c r="AK140" i="37"/>
  <c r="CW140" i="37"/>
  <c r="FK140" i="37"/>
  <c r="HR140" i="37"/>
  <c r="HX140" i="37"/>
  <c r="KK140" i="37"/>
  <c r="AL140" i="37"/>
  <c r="CX140" i="37"/>
  <c r="FL140" i="37"/>
  <c r="HS140" i="37"/>
  <c r="HY140" i="37"/>
  <c r="KL140" i="37"/>
  <c r="AM140" i="37"/>
  <c r="CY140" i="37"/>
  <c r="FM140" i="37"/>
  <c r="HT140" i="37"/>
  <c r="HZ140" i="37"/>
  <c r="KM140" i="37"/>
  <c r="AN140" i="37"/>
  <c r="DA140" i="37"/>
  <c r="CZ140" i="37"/>
  <c r="FN140" i="37"/>
  <c r="HU140" i="37"/>
  <c r="IA140" i="37"/>
  <c r="KN140" i="37"/>
  <c r="B140" i="37"/>
  <c r="O140" i="38"/>
  <c r="AB140" i="38"/>
  <c r="P140" i="38"/>
  <c r="AC140" i="38"/>
  <c r="BC140" i="38"/>
  <c r="DE140" i="2"/>
  <c r="C140" i="39"/>
  <c r="Q140" i="38"/>
  <c r="AD140" i="38"/>
  <c r="BD140" i="38"/>
  <c r="D140" i="39"/>
  <c r="R140" i="38"/>
  <c r="AE140" i="38"/>
  <c r="BE140" i="38"/>
  <c r="E140" i="39"/>
  <c r="S140" i="38"/>
  <c r="AF140" i="38"/>
  <c r="BF140" i="38"/>
  <c r="F140" i="39"/>
  <c r="T140" i="38"/>
  <c r="AG140" i="38"/>
  <c r="BG140" i="38"/>
  <c r="G140" i="39"/>
  <c r="U140" i="38"/>
  <c r="AH140" i="38"/>
  <c r="BH140" i="38"/>
  <c r="H140" i="39"/>
  <c r="V140" i="38"/>
  <c r="AI140" i="38"/>
  <c r="BI140" i="38"/>
  <c r="I140" i="39"/>
  <c r="W140" i="38"/>
  <c r="AJ140" i="38"/>
  <c r="BJ140" i="38"/>
  <c r="J140" i="39"/>
  <c r="X140" i="38"/>
  <c r="AK140" i="38"/>
  <c r="BK140" i="38"/>
  <c r="K140" i="39"/>
  <c r="Y140" i="38"/>
  <c r="AL140" i="38"/>
  <c r="BL140" i="38"/>
  <c r="L140" i="39"/>
  <c r="Z140" i="38"/>
  <c r="AM140" i="38"/>
  <c r="BM140" i="38"/>
  <c r="M140" i="39"/>
  <c r="AA140" i="38"/>
  <c r="AN140" i="38"/>
  <c r="BN140" i="38"/>
  <c r="N140" i="39"/>
  <c r="JB140" i="37"/>
  <c r="C140" i="37"/>
  <c r="BB140" i="38"/>
  <c r="B140" i="39"/>
  <c r="BO140" i="37"/>
  <c r="EC140" i="37"/>
  <c r="JC140" i="37"/>
  <c r="D140" i="37"/>
  <c r="BP140" i="37"/>
  <c r="ED140" i="37"/>
  <c r="JD140" i="37"/>
  <c r="E140" i="37"/>
  <c r="BQ140" i="37"/>
  <c r="EE140" i="37"/>
  <c r="JE140" i="37"/>
  <c r="F140" i="37"/>
  <c r="BR140" i="37"/>
  <c r="EF140" i="37"/>
  <c r="JF140" i="37"/>
  <c r="G140" i="37"/>
  <c r="BS140" i="37"/>
  <c r="EG140" i="37"/>
  <c r="JG140" i="37"/>
  <c r="H140" i="37"/>
  <c r="BU140" i="37"/>
  <c r="BT140" i="37"/>
  <c r="EH140" i="37"/>
  <c r="JH140" i="37"/>
  <c r="I140" i="37"/>
  <c r="GP140" i="37"/>
  <c r="GV140" i="37"/>
  <c r="JI140" i="37"/>
  <c r="J140" i="37"/>
  <c r="BV140" i="37"/>
  <c r="EJ140" i="37"/>
  <c r="GQ140" i="37"/>
  <c r="GW140" i="37"/>
  <c r="JJ140" i="37"/>
  <c r="K140" i="37"/>
  <c r="BW140" i="37"/>
  <c r="EK140" i="37"/>
  <c r="GR140" i="37"/>
  <c r="GX140" i="37"/>
  <c r="JK140" i="37"/>
  <c r="L140" i="37"/>
  <c r="BX140" i="37"/>
  <c r="EL140" i="37"/>
  <c r="GS140" i="37"/>
  <c r="GY140" i="37"/>
  <c r="JL140" i="37"/>
  <c r="M140" i="37"/>
  <c r="BY140" i="37"/>
  <c r="EM140" i="37"/>
  <c r="GT140" i="37"/>
  <c r="GZ140" i="37"/>
  <c r="JM140" i="37"/>
  <c r="N140" i="37"/>
  <c r="CA140" i="37"/>
  <c r="BZ140" i="37"/>
  <c r="EN140" i="37"/>
  <c r="GU140" i="37"/>
  <c r="HA140" i="37"/>
  <c r="JN140" i="37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BP141" i="2"/>
  <c r="O140" i="37"/>
  <c r="BQ140" i="2"/>
  <c r="DC140" i="2"/>
  <c r="DD140" i="2"/>
  <c r="P140" i="39"/>
  <c r="Q140" i="39"/>
  <c r="R140" i="39"/>
  <c r="S140" i="39"/>
  <c r="T140" i="39"/>
  <c r="U140" i="39"/>
  <c r="V140" i="39"/>
  <c r="W140" i="39"/>
  <c r="X140" i="39"/>
  <c r="Y140" i="39"/>
  <c r="Z140" i="39"/>
  <c r="AA140" i="39"/>
  <c r="JO140" i="37"/>
  <c r="P140" i="37"/>
  <c r="O140" i="39"/>
  <c r="CB140" i="37"/>
  <c r="EP140" i="37"/>
  <c r="JP140" i="37"/>
  <c r="Q140" i="37"/>
  <c r="CC140" i="37"/>
  <c r="EQ140" i="37"/>
  <c r="JQ140" i="37"/>
  <c r="R140" i="37"/>
  <c r="CD140" i="37"/>
  <c r="ER140" i="37"/>
  <c r="JR140" i="37"/>
  <c r="S140" i="37"/>
  <c r="CE140" i="37"/>
  <c r="ES140" i="37"/>
  <c r="JS140" i="37"/>
  <c r="T140" i="37"/>
  <c r="CF140" i="37"/>
  <c r="ET140" i="37"/>
  <c r="JT140" i="37"/>
  <c r="U140" i="37"/>
  <c r="CH140" i="37"/>
  <c r="CG140" i="37"/>
  <c r="EU140" i="37"/>
  <c r="JU140" i="37"/>
  <c r="V140" i="37"/>
  <c r="HC140" i="37"/>
  <c r="HI140" i="37"/>
  <c r="JV140" i="37"/>
  <c r="W140" i="37"/>
  <c r="CI140" i="37"/>
  <c r="EW140" i="37"/>
  <c r="HD140" i="37"/>
  <c r="HJ140" i="37"/>
  <c r="JW140" i="37"/>
  <c r="X140" i="37"/>
  <c r="CJ140" i="37"/>
  <c r="EX140" i="37"/>
  <c r="HE140" i="37"/>
  <c r="HK140" i="37"/>
  <c r="JX140" i="37"/>
  <c r="Y140" i="37"/>
  <c r="CK140" i="37"/>
  <c r="EY140" i="37"/>
  <c r="HF140" i="37"/>
  <c r="HL140" i="37"/>
  <c r="JY140" i="37"/>
  <c r="Z140" i="37"/>
  <c r="CL140" i="37"/>
  <c r="EZ140" i="37"/>
  <c r="HG140" i="37"/>
  <c r="HM140" i="37"/>
  <c r="JZ140" i="37"/>
  <c r="AA140" i="37"/>
  <c r="CN140" i="37"/>
  <c r="CM140" i="37"/>
  <c r="FA140" i="37"/>
  <c r="HH140" i="37"/>
  <c r="HN140" i="37"/>
  <c r="KA140" i="37"/>
  <c r="AO140" i="37"/>
  <c r="AP140" i="38"/>
  <c r="AP140" i="39"/>
  <c r="AQ140" i="38"/>
  <c r="AQ140" i="39"/>
  <c r="AR140" i="38"/>
  <c r="AR140" i="39"/>
  <c r="AS140" i="38"/>
  <c r="AS140" i="39"/>
  <c r="AT140" i="38"/>
  <c r="AT140" i="39"/>
  <c r="AU140" i="38"/>
  <c r="AU140" i="39"/>
  <c r="AV140" i="38"/>
  <c r="AV140" i="39"/>
  <c r="AW140" i="38"/>
  <c r="AW140" i="39"/>
  <c r="AX140" i="38"/>
  <c r="AX140" i="39"/>
  <c r="AY140" i="38"/>
  <c r="AY140" i="39"/>
  <c r="AZ140" i="38"/>
  <c r="AZ140" i="39"/>
  <c r="BA140" i="38"/>
  <c r="BA140" i="39"/>
  <c r="AP140" i="37"/>
  <c r="AO140" i="38"/>
  <c r="AO140" i="39"/>
  <c r="DB140" i="37"/>
  <c r="FP140" i="37"/>
  <c r="AQ140" i="37"/>
  <c r="DC140" i="37"/>
  <c r="FQ140" i="37"/>
  <c r="AR140" i="37"/>
  <c r="DD140" i="37"/>
  <c r="FR140" i="37"/>
  <c r="AS140" i="37"/>
  <c r="DE140" i="37"/>
  <c r="FS140" i="37"/>
  <c r="AT140" i="37"/>
  <c r="DF140" i="37"/>
  <c r="FT140" i="37"/>
  <c r="AU140" i="37"/>
  <c r="DH140" i="37"/>
  <c r="DG140" i="37"/>
  <c r="FU140" i="37"/>
  <c r="AV140" i="37"/>
  <c r="IC140" i="37"/>
  <c r="II140" i="37"/>
  <c r="AW140" i="37"/>
  <c r="DI140" i="37"/>
  <c r="FW140" i="37"/>
  <c r="ID140" i="37"/>
  <c r="IJ140" i="37"/>
  <c r="AX140" i="37"/>
  <c r="DJ140" i="37"/>
  <c r="FX140" i="37"/>
  <c r="IE140" i="37"/>
  <c r="IK140" i="37"/>
  <c r="AY140" i="37"/>
  <c r="DK140" i="37"/>
  <c r="FY140" i="37"/>
  <c r="IF140" i="37"/>
  <c r="IL140" i="37"/>
  <c r="AZ140" i="37"/>
  <c r="DL140" i="37"/>
  <c r="FZ140" i="37"/>
  <c r="IG140" i="37"/>
  <c r="IM140" i="37"/>
  <c r="BA140" i="37"/>
  <c r="DN140" i="37"/>
  <c r="DM140" i="37"/>
  <c r="GA140" i="37"/>
  <c r="IH140" i="37"/>
  <c r="IN140" i="37"/>
  <c r="BB140" i="37"/>
  <c r="BC140" i="39"/>
  <c r="BD140" i="39"/>
  <c r="BE140" i="39"/>
  <c r="BF140" i="39"/>
  <c r="BG140" i="39"/>
  <c r="BH140" i="39"/>
  <c r="BI140" i="39"/>
  <c r="BJ140" i="39"/>
  <c r="BK140" i="39"/>
  <c r="BL140" i="39"/>
  <c r="BM140" i="39"/>
  <c r="BN140" i="39"/>
  <c r="LB140" i="37"/>
  <c r="BC140" i="37"/>
  <c r="BB140" i="39"/>
  <c r="DO140" i="37"/>
  <c r="GC140" i="37"/>
  <c r="LC140" i="37"/>
  <c r="BD140" i="37"/>
  <c r="DP140" i="37"/>
  <c r="GD140" i="37"/>
  <c r="LD140" i="37"/>
  <c r="BE140" i="37"/>
  <c r="DQ140" i="37"/>
  <c r="GE140" i="37"/>
  <c r="LE140" i="37"/>
  <c r="BF140" i="37"/>
  <c r="DR140" i="37"/>
  <c r="GF140" i="37"/>
  <c r="LF140" i="37"/>
  <c r="BG140" i="37"/>
  <c r="DS140" i="37"/>
  <c r="GG140" i="37"/>
  <c r="LG140" i="37"/>
  <c r="BH140" i="37"/>
  <c r="DU140" i="37"/>
  <c r="DT140" i="37"/>
  <c r="GH140" i="37"/>
  <c r="LH140" i="37"/>
  <c r="BI140" i="37"/>
  <c r="IP140" i="37"/>
  <c r="IV140" i="37"/>
  <c r="LI140" i="37"/>
  <c r="BJ140" i="37"/>
  <c r="DV140" i="37"/>
  <c r="GJ140" i="37"/>
  <c r="IQ140" i="37"/>
  <c r="IW140" i="37"/>
  <c r="LJ140" i="37"/>
  <c r="BK140" i="37"/>
  <c r="DW140" i="37"/>
  <c r="GK140" i="37"/>
  <c r="IR140" i="37"/>
  <c r="IX140" i="37"/>
  <c r="LK140" i="37"/>
  <c r="BL140" i="37"/>
  <c r="DX140" i="37"/>
  <c r="GL140" i="37"/>
  <c r="IS140" i="37"/>
  <c r="IY140" i="37"/>
  <c r="LL140" i="37"/>
  <c r="BM140" i="37"/>
  <c r="DY140" i="37"/>
  <c r="GM140" i="37"/>
  <c r="IT140" i="37"/>
  <c r="IZ140" i="37"/>
  <c r="LM140" i="37"/>
  <c r="BN140" i="37"/>
  <c r="EA140" i="37"/>
  <c r="DZ140" i="37"/>
  <c r="GN140" i="37"/>
  <c r="IU140" i="37"/>
  <c r="JA140" i="37"/>
  <c r="LN140" i="37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AB141" i="37"/>
  <c r="C141" i="38"/>
  <c r="AC141" i="39"/>
  <c r="D141" i="38"/>
  <c r="AD141" i="39"/>
  <c r="E141" i="38"/>
  <c r="AE141" i="39"/>
  <c r="F141" i="38"/>
  <c r="AF141" i="39"/>
  <c r="G141" i="38"/>
  <c r="AG141" i="39"/>
  <c r="H141" i="38"/>
  <c r="AH141" i="39"/>
  <c r="I141" i="38"/>
  <c r="AI141" i="39"/>
  <c r="J141" i="38"/>
  <c r="AJ141" i="39"/>
  <c r="K141" i="38"/>
  <c r="AK141" i="39"/>
  <c r="L141" i="38"/>
  <c r="AL141" i="39"/>
  <c r="M141" i="38"/>
  <c r="AM141" i="39"/>
  <c r="N141" i="38"/>
  <c r="AN141" i="39"/>
  <c r="KB141" i="37"/>
  <c r="AC141" i="37"/>
  <c r="B141" i="38"/>
  <c r="AB141" i="39"/>
  <c r="CO141" i="37"/>
  <c r="FC141" i="37"/>
  <c r="KC141" i="37"/>
  <c r="AD141" i="37"/>
  <c r="CP141" i="37"/>
  <c r="FD141" i="37"/>
  <c r="KD141" i="37"/>
  <c r="AE141" i="37"/>
  <c r="CQ141" i="37"/>
  <c r="FE141" i="37"/>
  <c r="KE141" i="37"/>
  <c r="AF141" i="37"/>
  <c r="CR141" i="37"/>
  <c r="FF141" i="37"/>
  <c r="KF141" i="37"/>
  <c r="AG141" i="37"/>
  <c r="CS141" i="37"/>
  <c r="FG141" i="37"/>
  <c r="KG141" i="37"/>
  <c r="AH141" i="37"/>
  <c r="CU141" i="37"/>
  <c r="CT141" i="37"/>
  <c r="FH141" i="37"/>
  <c r="KH141" i="37"/>
  <c r="AI141" i="37"/>
  <c r="HP141" i="37"/>
  <c r="HV141" i="37"/>
  <c r="KI141" i="37"/>
  <c r="AJ141" i="37"/>
  <c r="CV141" i="37"/>
  <c r="FJ141" i="37"/>
  <c r="HQ141" i="37"/>
  <c r="HW141" i="37"/>
  <c r="KJ141" i="37"/>
  <c r="AK141" i="37"/>
  <c r="CW141" i="37"/>
  <c r="FK141" i="37"/>
  <c r="HR141" i="37"/>
  <c r="HX141" i="37"/>
  <c r="KK141" i="37"/>
  <c r="AL141" i="37"/>
  <c r="CX141" i="37"/>
  <c r="FL141" i="37"/>
  <c r="HS141" i="37"/>
  <c r="HY141" i="37"/>
  <c r="KL141" i="37"/>
  <c r="AM141" i="37"/>
  <c r="CY141" i="37"/>
  <c r="FM141" i="37"/>
  <c r="HT141" i="37"/>
  <c r="HZ141" i="37"/>
  <c r="KM141" i="37"/>
  <c r="AN141" i="37"/>
  <c r="DA141" i="37"/>
  <c r="CZ141" i="37"/>
  <c r="FN141" i="37"/>
  <c r="HU141" i="37"/>
  <c r="IA141" i="37"/>
  <c r="KN141" i="37"/>
  <c r="B141" i="37"/>
  <c r="O141" i="38"/>
  <c r="AB141" i="38"/>
  <c r="P141" i="38"/>
  <c r="AC141" i="38"/>
  <c r="BC141" i="38"/>
  <c r="DE141" i="2"/>
  <c r="C141" i="39"/>
  <c r="Q141" i="38"/>
  <c r="AD141" i="38"/>
  <c r="BD141" i="38"/>
  <c r="D141" i="39"/>
  <c r="R141" i="38"/>
  <c r="AE141" i="38"/>
  <c r="BE141" i="38"/>
  <c r="E141" i="39"/>
  <c r="S141" i="38"/>
  <c r="AF141" i="38"/>
  <c r="BF141" i="38"/>
  <c r="F141" i="39"/>
  <c r="T141" i="38"/>
  <c r="AG141" i="38"/>
  <c r="BG141" i="38"/>
  <c r="G141" i="39"/>
  <c r="U141" i="38"/>
  <c r="AH141" i="38"/>
  <c r="BH141" i="38"/>
  <c r="H141" i="39"/>
  <c r="V141" i="38"/>
  <c r="AI141" i="38"/>
  <c r="BI141" i="38"/>
  <c r="I141" i="39"/>
  <c r="W141" i="38"/>
  <c r="AJ141" i="38"/>
  <c r="BJ141" i="38"/>
  <c r="J141" i="39"/>
  <c r="X141" i="38"/>
  <c r="AK141" i="38"/>
  <c r="BK141" i="38"/>
  <c r="K141" i="39"/>
  <c r="Y141" i="38"/>
  <c r="AL141" i="38"/>
  <c r="BL141" i="38"/>
  <c r="L141" i="39"/>
  <c r="Z141" i="38"/>
  <c r="AM141" i="38"/>
  <c r="BM141" i="38"/>
  <c r="M141" i="39"/>
  <c r="AA141" i="38"/>
  <c r="AN141" i="38"/>
  <c r="BN141" i="38"/>
  <c r="N141" i="39"/>
  <c r="JB141" i="37"/>
  <c r="C141" i="37"/>
  <c r="BB141" i="38"/>
  <c r="B141" i="39"/>
  <c r="BO141" i="37"/>
  <c r="EC141" i="37"/>
  <c r="JC141" i="37"/>
  <c r="D141" i="37"/>
  <c r="BP141" i="37"/>
  <c r="ED141" i="37"/>
  <c r="JD141" i="37"/>
  <c r="E141" i="37"/>
  <c r="BQ141" i="37"/>
  <c r="EE141" i="37"/>
  <c r="JE141" i="37"/>
  <c r="F141" i="37"/>
  <c r="BR141" i="37"/>
  <c r="EF141" i="37"/>
  <c r="JF141" i="37"/>
  <c r="G141" i="37"/>
  <c r="BS141" i="37"/>
  <c r="EG141" i="37"/>
  <c r="JG141" i="37"/>
  <c r="H141" i="37"/>
  <c r="BU141" i="37"/>
  <c r="BT141" i="37"/>
  <c r="EH141" i="37"/>
  <c r="JH141" i="37"/>
  <c r="I141" i="37"/>
  <c r="GP141" i="37"/>
  <c r="GV141" i="37"/>
  <c r="JI141" i="37"/>
  <c r="J141" i="37"/>
  <c r="BV141" i="37"/>
  <c r="EJ141" i="37"/>
  <c r="GQ141" i="37"/>
  <c r="GW141" i="37"/>
  <c r="JJ141" i="37"/>
  <c r="K141" i="37"/>
  <c r="BW141" i="37"/>
  <c r="EK141" i="37"/>
  <c r="GR141" i="37"/>
  <c r="GX141" i="37"/>
  <c r="JK141" i="37"/>
  <c r="L141" i="37"/>
  <c r="BX141" i="37"/>
  <c r="EL141" i="37"/>
  <c r="GS141" i="37"/>
  <c r="GY141" i="37"/>
  <c r="JL141" i="37"/>
  <c r="M141" i="37"/>
  <c r="BY141" i="37"/>
  <c r="EM141" i="37"/>
  <c r="GT141" i="37"/>
  <c r="GZ141" i="37"/>
  <c r="JM141" i="37"/>
  <c r="N141" i="37"/>
  <c r="CA141" i="37"/>
  <c r="BZ141" i="37"/>
  <c r="EN141" i="37"/>
  <c r="GU141" i="37"/>
  <c r="HA141" i="37"/>
  <c r="JN141" i="37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BP142" i="2"/>
  <c r="O141" i="37"/>
  <c r="BQ141" i="2"/>
  <c r="DC141" i="2"/>
  <c r="DD141" i="2"/>
  <c r="P141" i="39"/>
  <c r="Q141" i="39"/>
  <c r="R141" i="39"/>
  <c r="S141" i="39"/>
  <c r="T141" i="39"/>
  <c r="U141" i="39"/>
  <c r="V141" i="39"/>
  <c r="W141" i="39"/>
  <c r="X141" i="39"/>
  <c r="Y141" i="39"/>
  <c r="Z141" i="39"/>
  <c r="AA141" i="39"/>
  <c r="JO141" i="37"/>
  <c r="P141" i="37"/>
  <c r="O141" i="39"/>
  <c r="CB141" i="37"/>
  <c r="EP141" i="37"/>
  <c r="JP141" i="37"/>
  <c r="Q141" i="37"/>
  <c r="CC141" i="37"/>
  <c r="EQ141" i="37"/>
  <c r="JQ141" i="37"/>
  <c r="R141" i="37"/>
  <c r="CD141" i="37"/>
  <c r="ER141" i="37"/>
  <c r="JR141" i="37"/>
  <c r="S141" i="37"/>
  <c r="CE141" i="37"/>
  <c r="ES141" i="37"/>
  <c r="JS141" i="37"/>
  <c r="T141" i="37"/>
  <c r="CF141" i="37"/>
  <c r="ET141" i="37"/>
  <c r="JT141" i="37"/>
  <c r="U141" i="37"/>
  <c r="CH141" i="37"/>
  <c r="CG141" i="37"/>
  <c r="EU141" i="37"/>
  <c r="JU141" i="37"/>
  <c r="V141" i="37"/>
  <c r="HC141" i="37"/>
  <c r="HI141" i="37"/>
  <c r="JV141" i="37"/>
  <c r="W141" i="37"/>
  <c r="CI141" i="37"/>
  <c r="EW141" i="37"/>
  <c r="HD141" i="37"/>
  <c r="HJ141" i="37"/>
  <c r="JW141" i="37"/>
  <c r="X141" i="37"/>
  <c r="CJ141" i="37"/>
  <c r="EX141" i="37"/>
  <c r="HE141" i="37"/>
  <c r="HK141" i="37"/>
  <c r="JX141" i="37"/>
  <c r="Y141" i="37"/>
  <c r="CK141" i="37"/>
  <c r="EY141" i="37"/>
  <c r="HF141" i="37"/>
  <c r="HL141" i="37"/>
  <c r="JY141" i="37"/>
  <c r="Z141" i="37"/>
  <c r="CL141" i="37"/>
  <c r="EZ141" i="37"/>
  <c r="HG141" i="37"/>
  <c r="HM141" i="37"/>
  <c r="JZ141" i="37"/>
  <c r="AA141" i="37"/>
  <c r="CN141" i="37"/>
  <c r="CM141" i="37"/>
  <c r="FA141" i="37"/>
  <c r="HH141" i="37"/>
  <c r="HN141" i="37"/>
  <c r="KA141" i="37"/>
  <c r="AO141" i="37"/>
  <c r="AP141" i="38"/>
  <c r="AP141" i="39"/>
  <c r="AQ141" i="38"/>
  <c r="AQ141" i="39"/>
  <c r="AR141" i="38"/>
  <c r="AR141" i="39"/>
  <c r="AS141" i="38"/>
  <c r="AS141" i="39"/>
  <c r="AT141" i="38"/>
  <c r="AT141" i="39"/>
  <c r="AU141" i="38"/>
  <c r="AU141" i="39"/>
  <c r="AV141" i="38"/>
  <c r="AV141" i="39"/>
  <c r="AW141" i="38"/>
  <c r="AW141" i="39"/>
  <c r="AX141" i="38"/>
  <c r="AX141" i="39"/>
  <c r="AY141" i="38"/>
  <c r="AY141" i="39"/>
  <c r="AZ141" i="38"/>
  <c r="AZ141" i="39"/>
  <c r="BA141" i="38"/>
  <c r="BA141" i="39"/>
  <c r="AP141" i="37"/>
  <c r="AO141" i="38"/>
  <c r="AO141" i="39"/>
  <c r="DB141" i="37"/>
  <c r="FP141" i="37"/>
  <c r="AQ141" i="37"/>
  <c r="DC141" i="37"/>
  <c r="FQ141" i="37"/>
  <c r="AR141" i="37"/>
  <c r="DD141" i="37"/>
  <c r="FR141" i="37"/>
  <c r="AS141" i="37"/>
  <c r="DE141" i="37"/>
  <c r="FS141" i="37"/>
  <c r="AT141" i="37"/>
  <c r="DF141" i="37"/>
  <c r="FT141" i="37"/>
  <c r="AU141" i="37"/>
  <c r="DH141" i="37"/>
  <c r="DG141" i="37"/>
  <c r="FU141" i="37"/>
  <c r="AV141" i="37"/>
  <c r="IC141" i="37"/>
  <c r="II141" i="37"/>
  <c r="AW141" i="37"/>
  <c r="DI141" i="37"/>
  <c r="FW141" i="37"/>
  <c r="ID141" i="37"/>
  <c r="IJ141" i="37"/>
  <c r="AX141" i="37"/>
  <c r="DJ141" i="37"/>
  <c r="FX141" i="37"/>
  <c r="IE141" i="37"/>
  <c r="IK141" i="37"/>
  <c r="AY141" i="37"/>
  <c r="DK141" i="37"/>
  <c r="FY141" i="37"/>
  <c r="IF141" i="37"/>
  <c r="IL141" i="37"/>
  <c r="AZ141" i="37"/>
  <c r="DL141" i="37"/>
  <c r="FZ141" i="37"/>
  <c r="IG141" i="37"/>
  <c r="IM141" i="37"/>
  <c r="BA141" i="37"/>
  <c r="DN141" i="37"/>
  <c r="DM141" i="37"/>
  <c r="GA141" i="37"/>
  <c r="IH141" i="37"/>
  <c r="IN141" i="37"/>
  <c r="BB141" i="37"/>
  <c r="BC141" i="39"/>
  <c r="BD141" i="39"/>
  <c r="BE141" i="39"/>
  <c r="BF141" i="39"/>
  <c r="BG141" i="39"/>
  <c r="BH141" i="39"/>
  <c r="BI141" i="39"/>
  <c r="BJ141" i="39"/>
  <c r="BK141" i="39"/>
  <c r="BL141" i="39"/>
  <c r="BM141" i="39"/>
  <c r="BN141" i="39"/>
  <c r="LB141" i="37"/>
  <c r="BC141" i="37"/>
  <c r="BB141" i="39"/>
  <c r="DO141" i="37"/>
  <c r="GC141" i="37"/>
  <c r="LC141" i="37"/>
  <c r="BD141" i="37"/>
  <c r="DP141" i="37"/>
  <c r="GD141" i="37"/>
  <c r="LD141" i="37"/>
  <c r="BE141" i="37"/>
  <c r="DQ141" i="37"/>
  <c r="GE141" i="37"/>
  <c r="LE141" i="37"/>
  <c r="BF141" i="37"/>
  <c r="DR141" i="37"/>
  <c r="GF141" i="37"/>
  <c r="LF141" i="37"/>
  <c r="BG141" i="37"/>
  <c r="DS141" i="37"/>
  <c r="GG141" i="37"/>
  <c r="LG141" i="37"/>
  <c r="BH141" i="37"/>
  <c r="DU141" i="37"/>
  <c r="DT141" i="37"/>
  <c r="GH141" i="37"/>
  <c r="LH141" i="37"/>
  <c r="BI141" i="37"/>
  <c r="IP141" i="37"/>
  <c r="IV141" i="37"/>
  <c r="LI141" i="37"/>
  <c r="BJ141" i="37"/>
  <c r="DV141" i="37"/>
  <c r="GJ141" i="37"/>
  <c r="IQ141" i="37"/>
  <c r="IW141" i="37"/>
  <c r="LJ141" i="37"/>
  <c r="BK141" i="37"/>
  <c r="DW141" i="37"/>
  <c r="GK141" i="37"/>
  <c r="IR141" i="37"/>
  <c r="IX141" i="37"/>
  <c r="LK141" i="37"/>
  <c r="BL141" i="37"/>
  <c r="DX141" i="37"/>
  <c r="GL141" i="37"/>
  <c r="IS141" i="37"/>
  <c r="IY141" i="37"/>
  <c r="LL141" i="37"/>
  <c r="BM141" i="37"/>
  <c r="DY141" i="37"/>
  <c r="GM141" i="37"/>
  <c r="IT141" i="37"/>
  <c r="IZ141" i="37"/>
  <c r="LM141" i="37"/>
  <c r="BN141" i="37"/>
  <c r="EA141" i="37"/>
  <c r="DZ141" i="37"/>
  <c r="GN141" i="37"/>
  <c r="IU141" i="37"/>
  <c r="JA141" i="37"/>
  <c r="LN141" i="37"/>
  <c r="AB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AB142" i="37"/>
  <c r="C142" i="38"/>
  <c r="AC142" i="39"/>
  <c r="D142" i="38"/>
  <c r="AD142" i="39"/>
  <c r="E142" i="38"/>
  <c r="AE142" i="39"/>
  <c r="F142" i="38"/>
  <c r="AF142" i="39"/>
  <c r="G142" i="38"/>
  <c r="AG142" i="39"/>
  <c r="H142" i="38"/>
  <c r="AH142" i="39"/>
  <c r="I142" i="38"/>
  <c r="AI142" i="39"/>
  <c r="J142" i="38"/>
  <c r="AJ142" i="39"/>
  <c r="K142" i="38"/>
  <c r="AK142" i="39"/>
  <c r="L142" i="38"/>
  <c r="AL142" i="39"/>
  <c r="M142" i="38"/>
  <c r="AM142" i="39"/>
  <c r="N142" i="38"/>
  <c r="AN142" i="39"/>
  <c r="KB142" i="37"/>
  <c r="AC142" i="37"/>
  <c r="B142" i="38"/>
  <c r="AB142" i="39"/>
  <c r="CO142" i="37"/>
  <c r="FC142" i="37"/>
  <c r="KC142" i="37"/>
  <c r="AD142" i="37"/>
  <c r="CP142" i="37"/>
  <c r="FD142" i="37"/>
  <c r="KD142" i="37"/>
  <c r="AE142" i="37"/>
  <c r="CQ142" i="37"/>
  <c r="FE142" i="37"/>
  <c r="KE142" i="37"/>
  <c r="AF142" i="37"/>
  <c r="CR142" i="37"/>
  <c r="FF142" i="37"/>
  <c r="KF142" i="37"/>
  <c r="AG142" i="37"/>
  <c r="CS142" i="37"/>
  <c r="FG142" i="37"/>
  <c r="KG142" i="37"/>
  <c r="AH142" i="37"/>
  <c r="CU142" i="37"/>
  <c r="CT142" i="37"/>
  <c r="FH142" i="37"/>
  <c r="KH142" i="37"/>
  <c r="AI142" i="37"/>
  <c r="HP142" i="37"/>
  <c r="HV142" i="37"/>
  <c r="KI142" i="37"/>
  <c r="AJ142" i="37"/>
  <c r="CV142" i="37"/>
  <c r="FJ142" i="37"/>
  <c r="HQ142" i="37"/>
  <c r="HW142" i="37"/>
  <c r="KJ142" i="37"/>
  <c r="AK142" i="37"/>
  <c r="CW142" i="37"/>
  <c r="FK142" i="37"/>
  <c r="HR142" i="37"/>
  <c r="HX142" i="37"/>
  <c r="KK142" i="37"/>
  <c r="AL142" i="37"/>
  <c r="CX142" i="37"/>
  <c r="FL142" i="37"/>
  <c r="HS142" i="37"/>
  <c r="HY142" i="37"/>
  <c r="KL142" i="37"/>
  <c r="AM142" i="37"/>
  <c r="CY142" i="37"/>
  <c r="FM142" i="37"/>
  <c r="HT142" i="37"/>
  <c r="HZ142" i="37"/>
  <c r="KM142" i="37"/>
  <c r="AN142" i="37"/>
  <c r="DA142" i="37"/>
  <c r="CZ142" i="37"/>
  <c r="FN142" i="37"/>
  <c r="HU142" i="37"/>
  <c r="IA142" i="37"/>
  <c r="KN142" i="37"/>
  <c r="B142" i="37"/>
  <c r="O142" i="38"/>
  <c r="AB142" i="38"/>
  <c r="P142" i="38"/>
  <c r="AC142" i="38"/>
  <c r="BC142" i="38"/>
  <c r="DE142" i="2"/>
  <c r="C142" i="39"/>
  <c r="Q142" i="38"/>
  <c r="AD142" i="38"/>
  <c r="BD142" i="38"/>
  <c r="D142" i="39"/>
  <c r="R142" i="38"/>
  <c r="AE142" i="38"/>
  <c r="BE142" i="38"/>
  <c r="E142" i="39"/>
  <c r="S142" i="38"/>
  <c r="AF142" i="38"/>
  <c r="BF142" i="38"/>
  <c r="F142" i="39"/>
  <c r="T142" i="38"/>
  <c r="AG142" i="38"/>
  <c r="BG142" i="38"/>
  <c r="G142" i="39"/>
  <c r="U142" i="38"/>
  <c r="AH142" i="38"/>
  <c r="BH142" i="38"/>
  <c r="H142" i="39"/>
  <c r="V142" i="38"/>
  <c r="AI142" i="38"/>
  <c r="BI142" i="38"/>
  <c r="I142" i="39"/>
  <c r="W142" i="38"/>
  <c r="AJ142" i="38"/>
  <c r="BJ142" i="38"/>
  <c r="J142" i="39"/>
  <c r="X142" i="38"/>
  <c r="AK142" i="38"/>
  <c r="BK142" i="38"/>
  <c r="K142" i="39"/>
  <c r="Y142" i="38"/>
  <c r="AL142" i="38"/>
  <c r="BL142" i="38"/>
  <c r="L142" i="39"/>
  <c r="Z142" i="38"/>
  <c r="AM142" i="38"/>
  <c r="BM142" i="38"/>
  <c r="M142" i="39"/>
  <c r="AA142" i="38"/>
  <c r="AN142" i="38"/>
  <c r="BN142" i="38"/>
  <c r="N142" i="39"/>
  <c r="JB142" i="37"/>
  <c r="C142" i="37"/>
  <c r="BB142" i="38"/>
  <c r="B142" i="39"/>
  <c r="BO142" i="37"/>
  <c r="EC142" i="37"/>
  <c r="JC142" i="37"/>
  <c r="D142" i="37"/>
  <c r="BP142" i="37"/>
  <c r="ED142" i="37"/>
  <c r="JD142" i="37"/>
  <c r="E142" i="37"/>
  <c r="BQ142" i="37"/>
  <c r="EE142" i="37"/>
  <c r="JE142" i="37"/>
  <c r="F142" i="37"/>
  <c r="BR142" i="37"/>
  <c r="EF142" i="37"/>
  <c r="JF142" i="37"/>
  <c r="G142" i="37"/>
  <c r="BS142" i="37"/>
  <c r="EG142" i="37"/>
  <c r="JG142" i="37"/>
  <c r="H142" i="37"/>
  <c r="BU142" i="37"/>
  <c r="BT142" i="37"/>
  <c r="EH142" i="37"/>
  <c r="JH142" i="37"/>
  <c r="I142" i="37"/>
  <c r="GP142" i="37"/>
  <c r="GV142" i="37"/>
  <c r="JI142" i="37"/>
  <c r="J142" i="37"/>
  <c r="BV142" i="37"/>
  <c r="EJ142" i="37"/>
  <c r="GQ142" i="37"/>
  <c r="GW142" i="37"/>
  <c r="JJ142" i="37"/>
  <c r="K142" i="37"/>
  <c r="BW142" i="37"/>
  <c r="EK142" i="37"/>
  <c r="GR142" i="37"/>
  <c r="GX142" i="37"/>
  <c r="JK142" i="37"/>
  <c r="L142" i="37"/>
  <c r="BX142" i="37"/>
  <c r="EL142" i="37"/>
  <c r="GS142" i="37"/>
  <c r="GY142" i="37"/>
  <c r="JL142" i="37"/>
  <c r="M142" i="37"/>
  <c r="BY142" i="37"/>
  <c r="EM142" i="37"/>
  <c r="GT142" i="37"/>
  <c r="GZ142" i="37"/>
  <c r="JM142" i="37"/>
  <c r="N142" i="37"/>
  <c r="CA142" i="37"/>
  <c r="BZ142" i="37"/>
  <c r="EN142" i="37"/>
  <c r="GU142" i="37"/>
  <c r="HA142" i="37"/>
  <c r="JN142" i="37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BP143" i="2"/>
  <c r="O142" i="37"/>
  <c r="BQ142" i="2"/>
  <c r="DC142" i="2"/>
  <c r="DD142" i="2"/>
  <c r="P142" i="39"/>
  <c r="Q142" i="39"/>
  <c r="R142" i="39"/>
  <c r="S142" i="39"/>
  <c r="T142" i="39"/>
  <c r="U142" i="39"/>
  <c r="V142" i="39"/>
  <c r="W142" i="39"/>
  <c r="X142" i="39"/>
  <c r="Y142" i="39"/>
  <c r="Z142" i="39"/>
  <c r="AA142" i="39"/>
  <c r="JO142" i="37"/>
  <c r="P142" i="37"/>
  <c r="O142" i="39"/>
  <c r="CB142" i="37"/>
  <c r="EP142" i="37"/>
  <c r="JP142" i="37"/>
  <c r="Q142" i="37"/>
  <c r="CC142" i="37"/>
  <c r="EQ142" i="37"/>
  <c r="JQ142" i="37"/>
  <c r="R142" i="37"/>
  <c r="CD142" i="37"/>
  <c r="ER142" i="37"/>
  <c r="JR142" i="37"/>
  <c r="S142" i="37"/>
  <c r="CE142" i="37"/>
  <c r="ES142" i="37"/>
  <c r="JS142" i="37"/>
  <c r="T142" i="37"/>
  <c r="CF142" i="37"/>
  <c r="ET142" i="37"/>
  <c r="JT142" i="37"/>
  <c r="U142" i="37"/>
  <c r="CH142" i="37"/>
  <c r="CG142" i="37"/>
  <c r="EU142" i="37"/>
  <c r="JU142" i="37"/>
  <c r="V142" i="37"/>
  <c r="HC142" i="37"/>
  <c r="HI142" i="37"/>
  <c r="JV142" i="37"/>
  <c r="W142" i="37"/>
  <c r="CI142" i="37"/>
  <c r="EW142" i="37"/>
  <c r="HD142" i="37"/>
  <c r="HJ142" i="37"/>
  <c r="JW142" i="37"/>
  <c r="X142" i="37"/>
  <c r="CJ142" i="37"/>
  <c r="EX142" i="37"/>
  <c r="HE142" i="37"/>
  <c r="HK142" i="37"/>
  <c r="JX142" i="37"/>
  <c r="Y142" i="37"/>
  <c r="CK142" i="37"/>
  <c r="EY142" i="37"/>
  <c r="HF142" i="37"/>
  <c r="HL142" i="37"/>
  <c r="JY142" i="37"/>
  <c r="Z142" i="37"/>
  <c r="CL142" i="37"/>
  <c r="EZ142" i="37"/>
  <c r="HG142" i="37"/>
  <c r="HM142" i="37"/>
  <c r="JZ142" i="37"/>
  <c r="AA142" i="37"/>
  <c r="CN142" i="37"/>
  <c r="CM142" i="37"/>
  <c r="FA142" i="37"/>
  <c r="HH142" i="37"/>
  <c r="HN142" i="37"/>
  <c r="KA142" i="37"/>
  <c r="AO142" i="37"/>
  <c r="AP142" i="38"/>
  <c r="AP142" i="39"/>
  <c r="AQ142" i="38"/>
  <c r="AQ142" i="39"/>
  <c r="AR142" i="38"/>
  <c r="AR142" i="39"/>
  <c r="AS142" i="38"/>
  <c r="AS142" i="39"/>
  <c r="AT142" i="38"/>
  <c r="AT142" i="39"/>
  <c r="AU142" i="38"/>
  <c r="AU142" i="39"/>
  <c r="AV142" i="38"/>
  <c r="AV142" i="39"/>
  <c r="AW142" i="38"/>
  <c r="AW142" i="39"/>
  <c r="AX142" i="38"/>
  <c r="AX142" i="39"/>
  <c r="AY142" i="38"/>
  <c r="AY142" i="39"/>
  <c r="AZ142" i="38"/>
  <c r="AZ142" i="39"/>
  <c r="BA142" i="38"/>
  <c r="BA142" i="39"/>
  <c r="AP142" i="37"/>
  <c r="AO142" i="38"/>
  <c r="AO142" i="39"/>
  <c r="DB142" i="37"/>
  <c r="FP142" i="37"/>
  <c r="AQ142" i="37"/>
  <c r="DC142" i="37"/>
  <c r="FQ142" i="37"/>
  <c r="AR142" i="37"/>
  <c r="DD142" i="37"/>
  <c r="FR142" i="37"/>
  <c r="AS142" i="37"/>
  <c r="DE142" i="37"/>
  <c r="FS142" i="37"/>
  <c r="AT142" i="37"/>
  <c r="DF142" i="37"/>
  <c r="FT142" i="37"/>
  <c r="AU142" i="37"/>
  <c r="DH142" i="37"/>
  <c r="DG142" i="37"/>
  <c r="FU142" i="37"/>
  <c r="AV142" i="37"/>
  <c r="IC142" i="37"/>
  <c r="II142" i="37"/>
  <c r="AW142" i="37"/>
  <c r="DI142" i="37"/>
  <c r="FW142" i="37"/>
  <c r="ID142" i="37"/>
  <c r="IJ142" i="37"/>
  <c r="AX142" i="37"/>
  <c r="DJ142" i="37"/>
  <c r="FX142" i="37"/>
  <c r="IE142" i="37"/>
  <c r="IK142" i="37"/>
  <c r="AY142" i="37"/>
  <c r="DK142" i="37"/>
  <c r="FY142" i="37"/>
  <c r="IF142" i="37"/>
  <c r="IL142" i="37"/>
  <c r="AZ142" i="37"/>
  <c r="DL142" i="37"/>
  <c r="FZ142" i="37"/>
  <c r="IG142" i="37"/>
  <c r="IM142" i="37"/>
  <c r="BA142" i="37"/>
  <c r="DN142" i="37"/>
  <c r="DM142" i="37"/>
  <c r="GA142" i="37"/>
  <c r="IH142" i="37"/>
  <c r="IN142" i="37"/>
  <c r="BB142" i="37"/>
  <c r="BC142" i="39"/>
  <c r="BD142" i="39"/>
  <c r="BE142" i="39"/>
  <c r="BF142" i="39"/>
  <c r="BG142" i="39"/>
  <c r="BH142" i="39"/>
  <c r="BI142" i="39"/>
  <c r="BJ142" i="39"/>
  <c r="BK142" i="39"/>
  <c r="BL142" i="39"/>
  <c r="BM142" i="39"/>
  <c r="BN142" i="39"/>
  <c r="LB142" i="37"/>
  <c r="BC142" i="37"/>
  <c r="BB142" i="39"/>
  <c r="DO142" i="37"/>
  <c r="GC142" i="37"/>
  <c r="LC142" i="37"/>
  <c r="BD142" i="37"/>
  <c r="DP142" i="37"/>
  <c r="GD142" i="37"/>
  <c r="LD142" i="37"/>
  <c r="BE142" i="37"/>
  <c r="DQ142" i="37"/>
  <c r="GE142" i="37"/>
  <c r="LE142" i="37"/>
  <c r="BF142" i="37"/>
  <c r="DR142" i="37"/>
  <c r="GF142" i="37"/>
  <c r="LF142" i="37"/>
  <c r="BG142" i="37"/>
  <c r="DS142" i="37"/>
  <c r="GG142" i="37"/>
  <c r="LG142" i="37"/>
  <c r="BH142" i="37"/>
  <c r="DU142" i="37"/>
  <c r="DT142" i="37"/>
  <c r="GH142" i="37"/>
  <c r="LH142" i="37"/>
  <c r="BI142" i="37"/>
  <c r="IP142" i="37"/>
  <c r="IV142" i="37"/>
  <c r="LI142" i="37"/>
  <c r="BJ142" i="37"/>
  <c r="DV142" i="37"/>
  <c r="GJ142" i="37"/>
  <c r="IQ142" i="37"/>
  <c r="IW142" i="37"/>
  <c r="LJ142" i="37"/>
  <c r="BK142" i="37"/>
  <c r="DW142" i="37"/>
  <c r="GK142" i="37"/>
  <c r="IR142" i="37"/>
  <c r="IX142" i="37"/>
  <c r="LK142" i="37"/>
  <c r="BL142" i="37"/>
  <c r="DX142" i="37"/>
  <c r="GL142" i="37"/>
  <c r="IS142" i="37"/>
  <c r="IY142" i="37"/>
  <c r="LL142" i="37"/>
  <c r="BM142" i="37"/>
  <c r="DY142" i="37"/>
  <c r="GM142" i="37"/>
  <c r="IT142" i="37"/>
  <c r="IZ142" i="37"/>
  <c r="LM142" i="37"/>
  <c r="BN142" i="37"/>
  <c r="EA142" i="37"/>
  <c r="DZ142" i="37"/>
  <c r="GN142" i="37"/>
  <c r="IU142" i="37"/>
  <c r="JA142" i="37"/>
  <c r="LN142" i="37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AB143" i="37"/>
  <c r="C143" i="38"/>
  <c r="AC143" i="39"/>
  <c r="D143" i="38"/>
  <c r="AD143" i="39"/>
  <c r="E143" i="38"/>
  <c r="AE143" i="39"/>
  <c r="F143" i="38"/>
  <c r="AF143" i="39"/>
  <c r="G143" i="38"/>
  <c r="AG143" i="39"/>
  <c r="H143" i="38"/>
  <c r="AH143" i="39"/>
  <c r="I143" i="38"/>
  <c r="AI143" i="39"/>
  <c r="J143" i="38"/>
  <c r="AJ143" i="39"/>
  <c r="K143" i="38"/>
  <c r="AK143" i="39"/>
  <c r="L143" i="38"/>
  <c r="AL143" i="39"/>
  <c r="M143" i="38"/>
  <c r="AM143" i="39"/>
  <c r="N143" i="38"/>
  <c r="AN143" i="39"/>
  <c r="KB143" i="37"/>
  <c r="AC143" i="37"/>
  <c r="B143" i="38"/>
  <c r="AB143" i="39"/>
  <c r="CO143" i="37"/>
  <c r="FC143" i="37"/>
  <c r="KC143" i="37"/>
  <c r="AD143" i="37"/>
  <c r="CP143" i="37"/>
  <c r="FD143" i="37"/>
  <c r="KD143" i="37"/>
  <c r="AE143" i="37"/>
  <c r="CQ143" i="37"/>
  <c r="FE143" i="37"/>
  <c r="KE143" i="37"/>
  <c r="AF143" i="37"/>
  <c r="CR143" i="37"/>
  <c r="FF143" i="37"/>
  <c r="KF143" i="37"/>
  <c r="AG143" i="37"/>
  <c r="CS143" i="37"/>
  <c r="FG143" i="37"/>
  <c r="KG143" i="37"/>
  <c r="AH143" i="37"/>
  <c r="CU143" i="37"/>
  <c r="CT143" i="37"/>
  <c r="FH143" i="37"/>
  <c r="KH143" i="37"/>
  <c r="AI143" i="37"/>
  <c r="HP143" i="37"/>
  <c r="HV143" i="37"/>
  <c r="KI143" i="37"/>
  <c r="AJ143" i="37"/>
  <c r="CV143" i="37"/>
  <c r="FJ143" i="37"/>
  <c r="HQ143" i="37"/>
  <c r="HW143" i="37"/>
  <c r="KJ143" i="37"/>
  <c r="AK143" i="37"/>
  <c r="CW143" i="37"/>
  <c r="FK143" i="37"/>
  <c r="HR143" i="37"/>
  <c r="HX143" i="37"/>
  <c r="KK143" i="37"/>
  <c r="AL143" i="37"/>
  <c r="CX143" i="37"/>
  <c r="FL143" i="37"/>
  <c r="HS143" i="37"/>
  <c r="HY143" i="37"/>
  <c r="KL143" i="37"/>
  <c r="AM143" i="37"/>
  <c r="CY143" i="37"/>
  <c r="FM143" i="37"/>
  <c r="HT143" i="37"/>
  <c r="HZ143" i="37"/>
  <c r="KM143" i="37"/>
  <c r="AN143" i="37"/>
  <c r="DA143" i="37"/>
  <c r="CZ143" i="37"/>
  <c r="FN143" i="37"/>
  <c r="HU143" i="37"/>
  <c r="IA143" i="37"/>
  <c r="KN143" i="37"/>
  <c r="B143" i="37"/>
  <c r="O143" i="38"/>
  <c r="AB143" i="38"/>
  <c r="P143" i="38"/>
  <c r="AC143" i="38"/>
  <c r="BC143" i="38"/>
  <c r="DE143" i="2"/>
  <c r="C143" i="39"/>
  <c r="Q143" i="38"/>
  <c r="AD143" i="38"/>
  <c r="BD143" i="38"/>
  <c r="D143" i="39"/>
  <c r="R143" i="38"/>
  <c r="AE143" i="38"/>
  <c r="BE143" i="38"/>
  <c r="E143" i="39"/>
  <c r="S143" i="38"/>
  <c r="AF143" i="38"/>
  <c r="BF143" i="38"/>
  <c r="F143" i="39"/>
  <c r="T143" i="38"/>
  <c r="AG143" i="38"/>
  <c r="BG143" i="38"/>
  <c r="G143" i="39"/>
  <c r="U143" i="38"/>
  <c r="AH143" i="38"/>
  <c r="BH143" i="38"/>
  <c r="H143" i="39"/>
  <c r="V143" i="38"/>
  <c r="AI143" i="38"/>
  <c r="BI143" i="38"/>
  <c r="I143" i="39"/>
  <c r="W143" i="38"/>
  <c r="AJ143" i="38"/>
  <c r="BJ143" i="38"/>
  <c r="J143" i="39"/>
  <c r="X143" i="38"/>
  <c r="AK143" i="38"/>
  <c r="BK143" i="38"/>
  <c r="K143" i="39"/>
  <c r="Y143" i="38"/>
  <c r="AL143" i="38"/>
  <c r="BL143" i="38"/>
  <c r="L143" i="39"/>
  <c r="Z143" i="38"/>
  <c r="AM143" i="38"/>
  <c r="BM143" i="38"/>
  <c r="M143" i="39"/>
  <c r="AA143" i="38"/>
  <c r="AN143" i="38"/>
  <c r="BN143" i="38"/>
  <c r="N143" i="39"/>
  <c r="JB143" i="37"/>
  <c r="C143" i="37"/>
  <c r="BB143" i="38"/>
  <c r="B143" i="39"/>
  <c r="BO143" i="37"/>
  <c r="EC143" i="37"/>
  <c r="JC143" i="37"/>
  <c r="D143" i="37"/>
  <c r="BP143" i="37"/>
  <c r="ED143" i="37"/>
  <c r="JD143" i="37"/>
  <c r="E143" i="37"/>
  <c r="BQ143" i="37"/>
  <c r="EE143" i="37"/>
  <c r="JE143" i="37"/>
  <c r="F143" i="37"/>
  <c r="BR143" i="37"/>
  <c r="EF143" i="37"/>
  <c r="JF143" i="37"/>
  <c r="G143" i="37"/>
  <c r="BS143" i="37"/>
  <c r="EG143" i="37"/>
  <c r="JG143" i="37"/>
  <c r="H143" i="37"/>
  <c r="BU143" i="37"/>
  <c r="BT143" i="37"/>
  <c r="EH143" i="37"/>
  <c r="JH143" i="37"/>
  <c r="I143" i="37"/>
  <c r="GP143" i="37"/>
  <c r="GV143" i="37"/>
  <c r="JI143" i="37"/>
  <c r="J143" i="37"/>
  <c r="BV143" i="37"/>
  <c r="EJ143" i="37"/>
  <c r="GQ143" i="37"/>
  <c r="GW143" i="37"/>
  <c r="JJ143" i="37"/>
  <c r="K143" i="37"/>
  <c r="BW143" i="37"/>
  <c r="EK143" i="37"/>
  <c r="GR143" i="37"/>
  <c r="GX143" i="37"/>
  <c r="JK143" i="37"/>
  <c r="L143" i="37"/>
  <c r="BX143" i="37"/>
  <c r="EL143" i="37"/>
  <c r="GS143" i="37"/>
  <c r="GY143" i="37"/>
  <c r="JL143" i="37"/>
  <c r="M143" i="37"/>
  <c r="BY143" i="37"/>
  <c r="EM143" i="37"/>
  <c r="GT143" i="37"/>
  <c r="GZ143" i="37"/>
  <c r="JM143" i="37"/>
  <c r="N143" i="37"/>
  <c r="CA143" i="37"/>
  <c r="BZ143" i="37"/>
  <c r="EN143" i="37"/>
  <c r="GU143" i="37"/>
  <c r="HA143" i="37"/>
  <c r="JN143" i="37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BP144" i="2"/>
  <c r="O143" i="37"/>
  <c r="BQ143" i="2"/>
  <c r="DC143" i="2"/>
  <c r="DD143" i="2"/>
  <c r="P143" i="39"/>
  <c r="Q143" i="39"/>
  <c r="R143" i="39"/>
  <c r="S143" i="39"/>
  <c r="T143" i="39"/>
  <c r="U143" i="39"/>
  <c r="V143" i="39"/>
  <c r="W143" i="39"/>
  <c r="X143" i="39"/>
  <c r="Y143" i="39"/>
  <c r="Z143" i="39"/>
  <c r="AA143" i="39"/>
  <c r="JO143" i="37"/>
  <c r="P143" i="37"/>
  <c r="O143" i="39"/>
  <c r="CB143" i="37"/>
  <c r="EP143" i="37"/>
  <c r="JP143" i="37"/>
  <c r="Q143" i="37"/>
  <c r="CC143" i="37"/>
  <c r="EQ143" i="37"/>
  <c r="JQ143" i="37"/>
  <c r="R143" i="37"/>
  <c r="CD143" i="37"/>
  <c r="ER143" i="37"/>
  <c r="JR143" i="37"/>
  <c r="S143" i="37"/>
  <c r="CE143" i="37"/>
  <c r="ES143" i="37"/>
  <c r="JS143" i="37"/>
  <c r="T143" i="37"/>
  <c r="CF143" i="37"/>
  <c r="ET143" i="37"/>
  <c r="JT143" i="37"/>
  <c r="U143" i="37"/>
  <c r="CH143" i="37"/>
  <c r="CG143" i="37"/>
  <c r="EU143" i="37"/>
  <c r="JU143" i="37"/>
  <c r="V143" i="37"/>
  <c r="HC143" i="37"/>
  <c r="HI143" i="37"/>
  <c r="JV143" i="37"/>
  <c r="W143" i="37"/>
  <c r="CI143" i="37"/>
  <c r="EW143" i="37"/>
  <c r="HD143" i="37"/>
  <c r="HJ143" i="37"/>
  <c r="JW143" i="37"/>
  <c r="X143" i="37"/>
  <c r="CJ143" i="37"/>
  <c r="EX143" i="37"/>
  <c r="HE143" i="37"/>
  <c r="HK143" i="37"/>
  <c r="JX143" i="37"/>
  <c r="Y143" i="37"/>
  <c r="CK143" i="37"/>
  <c r="EY143" i="37"/>
  <c r="HF143" i="37"/>
  <c r="HL143" i="37"/>
  <c r="JY143" i="37"/>
  <c r="Z143" i="37"/>
  <c r="CL143" i="37"/>
  <c r="EZ143" i="37"/>
  <c r="HG143" i="37"/>
  <c r="HM143" i="37"/>
  <c r="JZ143" i="37"/>
  <c r="AA143" i="37"/>
  <c r="CN143" i="37"/>
  <c r="CM143" i="37"/>
  <c r="FA143" i="37"/>
  <c r="HH143" i="37"/>
  <c r="HN143" i="37"/>
  <c r="KA143" i="37"/>
  <c r="AO143" i="37"/>
  <c r="AP143" i="38"/>
  <c r="AP143" i="39"/>
  <c r="AQ143" i="38"/>
  <c r="AQ143" i="39"/>
  <c r="AR143" i="38"/>
  <c r="AR143" i="39"/>
  <c r="AS143" i="38"/>
  <c r="AS143" i="39"/>
  <c r="AT143" i="38"/>
  <c r="AT143" i="39"/>
  <c r="AU143" i="38"/>
  <c r="AU143" i="39"/>
  <c r="AV143" i="38"/>
  <c r="AV143" i="39"/>
  <c r="AW143" i="38"/>
  <c r="AW143" i="39"/>
  <c r="AX143" i="38"/>
  <c r="AX143" i="39"/>
  <c r="AY143" i="38"/>
  <c r="AY143" i="39"/>
  <c r="AZ143" i="38"/>
  <c r="AZ143" i="39"/>
  <c r="BA143" i="38"/>
  <c r="BA143" i="39"/>
  <c r="AP143" i="37"/>
  <c r="AO143" i="38"/>
  <c r="AO143" i="39"/>
  <c r="DB143" i="37"/>
  <c r="FP143" i="37"/>
  <c r="AQ143" i="37"/>
  <c r="DC143" i="37"/>
  <c r="FQ143" i="37"/>
  <c r="AR143" i="37"/>
  <c r="DD143" i="37"/>
  <c r="FR143" i="37"/>
  <c r="AS143" i="37"/>
  <c r="DE143" i="37"/>
  <c r="FS143" i="37"/>
  <c r="AT143" i="37"/>
  <c r="DF143" i="37"/>
  <c r="FT143" i="37"/>
  <c r="AU143" i="37"/>
  <c r="DH143" i="37"/>
  <c r="DG143" i="37"/>
  <c r="FU143" i="37"/>
  <c r="AV143" i="37"/>
  <c r="IC143" i="37"/>
  <c r="II143" i="37"/>
  <c r="AW143" i="37"/>
  <c r="DI143" i="37"/>
  <c r="FW143" i="37"/>
  <c r="ID143" i="37"/>
  <c r="IJ143" i="37"/>
  <c r="AX143" i="37"/>
  <c r="DJ143" i="37"/>
  <c r="FX143" i="37"/>
  <c r="IE143" i="37"/>
  <c r="IK143" i="37"/>
  <c r="AY143" i="37"/>
  <c r="DK143" i="37"/>
  <c r="FY143" i="37"/>
  <c r="IF143" i="37"/>
  <c r="IL143" i="37"/>
  <c r="AZ143" i="37"/>
  <c r="DL143" i="37"/>
  <c r="FZ143" i="37"/>
  <c r="IG143" i="37"/>
  <c r="IM143" i="37"/>
  <c r="BA143" i="37"/>
  <c r="DN143" i="37"/>
  <c r="DM143" i="37"/>
  <c r="GA143" i="37"/>
  <c r="IH143" i="37"/>
  <c r="IN143" i="37"/>
  <c r="BB143" i="37"/>
  <c r="BC143" i="39"/>
  <c r="BD143" i="39"/>
  <c r="BE143" i="39"/>
  <c r="BF143" i="39"/>
  <c r="BG143" i="39"/>
  <c r="BH143" i="39"/>
  <c r="BI143" i="39"/>
  <c r="BJ143" i="39"/>
  <c r="BK143" i="39"/>
  <c r="BL143" i="39"/>
  <c r="BM143" i="39"/>
  <c r="BN143" i="39"/>
  <c r="LB143" i="37"/>
  <c r="BC143" i="37"/>
  <c r="BB143" i="39"/>
  <c r="DO143" i="37"/>
  <c r="GC143" i="37"/>
  <c r="LC143" i="37"/>
  <c r="BD143" i="37"/>
  <c r="DP143" i="37"/>
  <c r="GD143" i="37"/>
  <c r="LD143" i="37"/>
  <c r="BE143" i="37"/>
  <c r="DQ143" i="37"/>
  <c r="GE143" i="37"/>
  <c r="LE143" i="37"/>
  <c r="BF143" i="37"/>
  <c r="DR143" i="37"/>
  <c r="GF143" i="37"/>
  <c r="LF143" i="37"/>
  <c r="BG143" i="37"/>
  <c r="DS143" i="37"/>
  <c r="GG143" i="37"/>
  <c r="LG143" i="37"/>
  <c r="BH143" i="37"/>
  <c r="DU143" i="37"/>
  <c r="DT143" i="37"/>
  <c r="GH143" i="37"/>
  <c r="LH143" i="37"/>
  <c r="BI143" i="37"/>
  <c r="IP143" i="37"/>
  <c r="IV143" i="37"/>
  <c r="LI143" i="37"/>
  <c r="BJ143" i="37"/>
  <c r="DV143" i="37"/>
  <c r="GJ143" i="37"/>
  <c r="IQ143" i="37"/>
  <c r="IW143" i="37"/>
  <c r="LJ143" i="37"/>
  <c r="BK143" i="37"/>
  <c r="DW143" i="37"/>
  <c r="GK143" i="37"/>
  <c r="IR143" i="37"/>
  <c r="IX143" i="37"/>
  <c r="LK143" i="37"/>
  <c r="BL143" i="37"/>
  <c r="DX143" i="37"/>
  <c r="GL143" i="37"/>
  <c r="IS143" i="37"/>
  <c r="IY143" i="37"/>
  <c r="LL143" i="37"/>
  <c r="BM143" i="37"/>
  <c r="DY143" i="37"/>
  <c r="GM143" i="37"/>
  <c r="IT143" i="37"/>
  <c r="IZ143" i="37"/>
  <c r="LM143" i="37"/>
  <c r="BN143" i="37"/>
  <c r="EA143" i="37"/>
  <c r="DZ143" i="37"/>
  <c r="GN143" i="37"/>
  <c r="IU143" i="37"/>
  <c r="JA143" i="37"/>
  <c r="LN143" i="37"/>
  <c r="AB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AB144" i="37"/>
  <c r="C144" i="38"/>
  <c r="AC144" i="39"/>
  <c r="D144" i="38"/>
  <c r="AD144" i="39"/>
  <c r="E144" i="38"/>
  <c r="AE144" i="39"/>
  <c r="F144" i="38"/>
  <c r="AF144" i="39"/>
  <c r="G144" i="38"/>
  <c r="AG144" i="39"/>
  <c r="H144" i="38"/>
  <c r="AH144" i="39"/>
  <c r="I144" i="38"/>
  <c r="AI144" i="39"/>
  <c r="J144" i="38"/>
  <c r="AJ144" i="39"/>
  <c r="K144" i="38"/>
  <c r="AK144" i="39"/>
  <c r="L144" i="38"/>
  <c r="AL144" i="39"/>
  <c r="M144" i="38"/>
  <c r="AM144" i="39"/>
  <c r="N144" i="38"/>
  <c r="AN144" i="39"/>
  <c r="KB144" i="37"/>
  <c r="AC144" i="37"/>
  <c r="B144" i="38"/>
  <c r="AB144" i="39"/>
  <c r="CO144" i="37"/>
  <c r="FC144" i="37"/>
  <c r="KC144" i="37"/>
  <c r="AD144" i="37"/>
  <c r="CP144" i="37"/>
  <c r="FD144" i="37"/>
  <c r="KD144" i="37"/>
  <c r="AE144" i="37"/>
  <c r="CQ144" i="37"/>
  <c r="FE144" i="37"/>
  <c r="KE144" i="37"/>
  <c r="AF144" i="37"/>
  <c r="CR144" i="37"/>
  <c r="FF144" i="37"/>
  <c r="KF144" i="37"/>
  <c r="AG144" i="37"/>
  <c r="CS144" i="37"/>
  <c r="FG144" i="37"/>
  <c r="KG144" i="37"/>
  <c r="AH144" i="37"/>
  <c r="CU144" i="37"/>
  <c r="CT144" i="37"/>
  <c r="FH144" i="37"/>
  <c r="KH144" i="37"/>
  <c r="AI144" i="37"/>
  <c r="HP144" i="37"/>
  <c r="HV144" i="37"/>
  <c r="KI144" i="37"/>
  <c r="AJ144" i="37"/>
  <c r="CV144" i="37"/>
  <c r="FJ144" i="37"/>
  <c r="HQ144" i="37"/>
  <c r="HW144" i="37"/>
  <c r="KJ144" i="37"/>
  <c r="AK144" i="37"/>
  <c r="CW144" i="37"/>
  <c r="FK144" i="37"/>
  <c r="HR144" i="37"/>
  <c r="HX144" i="37"/>
  <c r="KK144" i="37"/>
  <c r="AL144" i="37"/>
  <c r="CX144" i="37"/>
  <c r="FL144" i="37"/>
  <c r="HS144" i="37"/>
  <c r="HY144" i="37"/>
  <c r="KL144" i="37"/>
  <c r="AM144" i="37"/>
  <c r="CY144" i="37"/>
  <c r="FM144" i="37"/>
  <c r="HT144" i="37"/>
  <c r="HZ144" i="37"/>
  <c r="KM144" i="37"/>
  <c r="AN144" i="37"/>
  <c r="DA144" i="37"/>
  <c r="CZ144" i="37"/>
  <c r="FN144" i="37"/>
  <c r="HU144" i="37"/>
  <c r="IA144" i="37"/>
  <c r="KN144" i="37"/>
  <c r="B144" i="37"/>
  <c r="O144" i="38"/>
  <c r="AB144" i="38"/>
  <c r="P144" i="38"/>
  <c r="AC144" i="38"/>
  <c r="BC144" i="38"/>
  <c r="DE144" i="2"/>
  <c r="C144" i="39"/>
  <c r="Q144" i="38"/>
  <c r="AD144" i="38"/>
  <c r="BD144" i="38"/>
  <c r="D144" i="39"/>
  <c r="R144" i="38"/>
  <c r="AE144" i="38"/>
  <c r="BE144" i="38"/>
  <c r="E144" i="39"/>
  <c r="S144" i="38"/>
  <c r="AF144" i="38"/>
  <c r="BF144" i="38"/>
  <c r="F144" i="39"/>
  <c r="T144" i="38"/>
  <c r="AG144" i="38"/>
  <c r="BG144" i="38"/>
  <c r="G144" i="39"/>
  <c r="U144" i="38"/>
  <c r="AH144" i="38"/>
  <c r="BH144" i="38"/>
  <c r="H144" i="39"/>
  <c r="V144" i="38"/>
  <c r="AI144" i="38"/>
  <c r="BI144" i="38"/>
  <c r="I144" i="39"/>
  <c r="W144" i="38"/>
  <c r="AJ144" i="38"/>
  <c r="BJ144" i="38"/>
  <c r="J144" i="39"/>
  <c r="X144" i="38"/>
  <c r="AK144" i="38"/>
  <c r="BK144" i="38"/>
  <c r="K144" i="39"/>
  <c r="Y144" i="38"/>
  <c r="AL144" i="38"/>
  <c r="BL144" i="38"/>
  <c r="L144" i="39"/>
  <c r="Z144" i="38"/>
  <c r="AM144" i="38"/>
  <c r="BM144" i="38"/>
  <c r="M144" i="39"/>
  <c r="AA144" i="38"/>
  <c r="AN144" i="38"/>
  <c r="BN144" i="38"/>
  <c r="N144" i="39"/>
  <c r="JB144" i="37"/>
  <c r="C144" i="37"/>
  <c r="BB144" i="38"/>
  <c r="B144" i="39"/>
  <c r="BO144" i="37"/>
  <c r="EC144" i="37"/>
  <c r="JC144" i="37"/>
  <c r="D144" i="37"/>
  <c r="BP144" i="37"/>
  <c r="ED144" i="37"/>
  <c r="JD144" i="37"/>
  <c r="E144" i="37"/>
  <c r="BQ144" i="37"/>
  <c r="EE144" i="37"/>
  <c r="JE144" i="37"/>
  <c r="F144" i="37"/>
  <c r="BR144" i="37"/>
  <c r="EF144" i="37"/>
  <c r="JF144" i="37"/>
  <c r="G144" i="37"/>
  <c r="BS144" i="37"/>
  <c r="EG144" i="37"/>
  <c r="JG144" i="37"/>
  <c r="H144" i="37"/>
  <c r="BU144" i="37"/>
  <c r="BT144" i="37"/>
  <c r="EH144" i="37"/>
  <c r="JH144" i="37"/>
  <c r="I144" i="37"/>
  <c r="GP144" i="37"/>
  <c r="GV144" i="37"/>
  <c r="JI144" i="37"/>
  <c r="J144" i="37"/>
  <c r="BV144" i="37"/>
  <c r="EJ144" i="37"/>
  <c r="GQ144" i="37"/>
  <c r="GW144" i="37"/>
  <c r="JJ144" i="37"/>
  <c r="K144" i="37"/>
  <c r="BW144" i="37"/>
  <c r="EK144" i="37"/>
  <c r="GR144" i="37"/>
  <c r="GX144" i="37"/>
  <c r="JK144" i="37"/>
  <c r="L144" i="37"/>
  <c r="BX144" i="37"/>
  <c r="EL144" i="37"/>
  <c r="GS144" i="37"/>
  <c r="GY144" i="37"/>
  <c r="JL144" i="37"/>
  <c r="M144" i="37"/>
  <c r="BY144" i="37"/>
  <c r="EM144" i="37"/>
  <c r="GT144" i="37"/>
  <c r="GZ144" i="37"/>
  <c r="JM144" i="37"/>
  <c r="N144" i="37"/>
  <c r="CA144" i="37"/>
  <c r="BZ144" i="37"/>
  <c r="EN144" i="37"/>
  <c r="GU144" i="37"/>
  <c r="HA144" i="37"/>
  <c r="JN144" i="37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BP145" i="2"/>
  <c r="O144" i="37"/>
  <c r="BQ144" i="2"/>
  <c r="DC144" i="2"/>
  <c r="DD144" i="2"/>
  <c r="P144" i="39"/>
  <c r="Q144" i="39"/>
  <c r="R144" i="39"/>
  <c r="S144" i="39"/>
  <c r="T144" i="39"/>
  <c r="U144" i="39"/>
  <c r="V144" i="39"/>
  <c r="W144" i="39"/>
  <c r="X144" i="39"/>
  <c r="Y144" i="39"/>
  <c r="Z144" i="39"/>
  <c r="AA144" i="39"/>
  <c r="JO144" i="37"/>
  <c r="P144" i="37"/>
  <c r="O144" i="39"/>
  <c r="CB144" i="37"/>
  <c r="EP144" i="37"/>
  <c r="JP144" i="37"/>
  <c r="Q144" i="37"/>
  <c r="CC144" i="37"/>
  <c r="EQ144" i="37"/>
  <c r="JQ144" i="37"/>
  <c r="R144" i="37"/>
  <c r="CD144" i="37"/>
  <c r="ER144" i="37"/>
  <c r="JR144" i="37"/>
  <c r="S144" i="37"/>
  <c r="CE144" i="37"/>
  <c r="ES144" i="37"/>
  <c r="JS144" i="37"/>
  <c r="T144" i="37"/>
  <c r="CF144" i="37"/>
  <c r="ET144" i="37"/>
  <c r="JT144" i="37"/>
  <c r="U144" i="37"/>
  <c r="CH144" i="37"/>
  <c r="CG144" i="37"/>
  <c r="EU144" i="37"/>
  <c r="JU144" i="37"/>
  <c r="V144" i="37"/>
  <c r="HC144" i="37"/>
  <c r="HI144" i="37"/>
  <c r="JV144" i="37"/>
  <c r="W144" i="37"/>
  <c r="CI144" i="37"/>
  <c r="EW144" i="37"/>
  <c r="HD144" i="37"/>
  <c r="HJ144" i="37"/>
  <c r="JW144" i="37"/>
  <c r="X144" i="37"/>
  <c r="CJ144" i="37"/>
  <c r="EX144" i="37"/>
  <c r="HE144" i="37"/>
  <c r="HK144" i="37"/>
  <c r="JX144" i="37"/>
  <c r="Y144" i="37"/>
  <c r="CK144" i="37"/>
  <c r="EY144" i="37"/>
  <c r="HF144" i="37"/>
  <c r="HL144" i="37"/>
  <c r="JY144" i="37"/>
  <c r="Z144" i="37"/>
  <c r="CL144" i="37"/>
  <c r="EZ144" i="37"/>
  <c r="HG144" i="37"/>
  <c r="HM144" i="37"/>
  <c r="JZ144" i="37"/>
  <c r="AA144" i="37"/>
  <c r="CN144" i="37"/>
  <c r="CM144" i="37"/>
  <c r="FA144" i="37"/>
  <c r="HH144" i="37"/>
  <c r="HN144" i="37"/>
  <c r="KA144" i="37"/>
  <c r="AO144" i="37"/>
  <c r="AP144" i="38"/>
  <c r="AP144" i="39"/>
  <c r="AQ144" i="38"/>
  <c r="AQ144" i="39"/>
  <c r="AR144" i="38"/>
  <c r="AR144" i="39"/>
  <c r="AS144" i="38"/>
  <c r="AS144" i="39"/>
  <c r="AT144" i="38"/>
  <c r="AT144" i="39"/>
  <c r="AU144" i="38"/>
  <c r="AU144" i="39"/>
  <c r="AV144" i="38"/>
  <c r="AV144" i="39"/>
  <c r="AW144" i="38"/>
  <c r="AW144" i="39"/>
  <c r="AX144" i="38"/>
  <c r="AX144" i="39"/>
  <c r="AY144" i="38"/>
  <c r="AY144" i="39"/>
  <c r="AZ144" i="38"/>
  <c r="AZ144" i="39"/>
  <c r="BA144" i="38"/>
  <c r="BA144" i="39"/>
  <c r="AP144" i="37"/>
  <c r="AO144" i="38"/>
  <c r="AO144" i="39"/>
  <c r="DB144" i="37"/>
  <c r="FP144" i="37"/>
  <c r="AQ144" i="37"/>
  <c r="DC144" i="37"/>
  <c r="FQ144" i="37"/>
  <c r="AR144" i="37"/>
  <c r="DD144" i="37"/>
  <c r="FR144" i="37"/>
  <c r="AS144" i="37"/>
  <c r="DE144" i="37"/>
  <c r="FS144" i="37"/>
  <c r="AT144" i="37"/>
  <c r="DF144" i="37"/>
  <c r="FT144" i="37"/>
  <c r="AU144" i="37"/>
  <c r="DH144" i="37"/>
  <c r="DG144" i="37"/>
  <c r="FU144" i="37"/>
  <c r="AV144" i="37"/>
  <c r="IC144" i="37"/>
  <c r="II144" i="37"/>
  <c r="AW144" i="37"/>
  <c r="DI144" i="37"/>
  <c r="FW144" i="37"/>
  <c r="ID144" i="37"/>
  <c r="IJ144" i="37"/>
  <c r="AX144" i="37"/>
  <c r="DJ144" i="37"/>
  <c r="FX144" i="37"/>
  <c r="IE144" i="37"/>
  <c r="IK144" i="37"/>
  <c r="AY144" i="37"/>
  <c r="DK144" i="37"/>
  <c r="FY144" i="37"/>
  <c r="IF144" i="37"/>
  <c r="IL144" i="37"/>
  <c r="AZ144" i="37"/>
  <c r="DL144" i="37"/>
  <c r="FZ144" i="37"/>
  <c r="IG144" i="37"/>
  <c r="IM144" i="37"/>
  <c r="BA144" i="37"/>
  <c r="DN144" i="37"/>
  <c r="DM144" i="37"/>
  <c r="GA144" i="37"/>
  <c r="IH144" i="37"/>
  <c r="IN144" i="37"/>
  <c r="BB144" i="37"/>
  <c r="BC144" i="39"/>
  <c r="BD144" i="39"/>
  <c r="BE144" i="39"/>
  <c r="BF144" i="39"/>
  <c r="BG144" i="39"/>
  <c r="BH144" i="39"/>
  <c r="BI144" i="39"/>
  <c r="BJ144" i="39"/>
  <c r="BK144" i="39"/>
  <c r="BL144" i="39"/>
  <c r="BM144" i="39"/>
  <c r="BN144" i="39"/>
  <c r="LB144" i="37"/>
  <c r="BC144" i="37"/>
  <c r="BB144" i="39"/>
  <c r="DO144" i="37"/>
  <c r="GC144" i="37"/>
  <c r="LC144" i="37"/>
  <c r="BD144" i="37"/>
  <c r="DP144" i="37"/>
  <c r="GD144" i="37"/>
  <c r="LD144" i="37"/>
  <c r="BE144" i="37"/>
  <c r="DQ144" i="37"/>
  <c r="GE144" i="37"/>
  <c r="LE144" i="37"/>
  <c r="BF144" i="37"/>
  <c r="DR144" i="37"/>
  <c r="GF144" i="37"/>
  <c r="LF144" i="37"/>
  <c r="BG144" i="37"/>
  <c r="DS144" i="37"/>
  <c r="GG144" i="37"/>
  <c r="LG144" i="37"/>
  <c r="BH144" i="37"/>
  <c r="DU144" i="37"/>
  <c r="DT144" i="37"/>
  <c r="GH144" i="37"/>
  <c r="LH144" i="37"/>
  <c r="BI144" i="37"/>
  <c r="IP144" i="37"/>
  <c r="IV144" i="37"/>
  <c r="LI144" i="37"/>
  <c r="BJ144" i="37"/>
  <c r="DV144" i="37"/>
  <c r="GJ144" i="37"/>
  <c r="IQ144" i="37"/>
  <c r="IW144" i="37"/>
  <c r="LJ144" i="37"/>
  <c r="BK144" i="37"/>
  <c r="DW144" i="37"/>
  <c r="GK144" i="37"/>
  <c r="IR144" i="37"/>
  <c r="IX144" i="37"/>
  <c r="LK144" i="37"/>
  <c r="BL144" i="37"/>
  <c r="DX144" i="37"/>
  <c r="GL144" i="37"/>
  <c r="IS144" i="37"/>
  <c r="IY144" i="37"/>
  <c r="LL144" i="37"/>
  <c r="BM144" i="37"/>
  <c r="DY144" i="37"/>
  <c r="GM144" i="37"/>
  <c r="IT144" i="37"/>
  <c r="IZ144" i="37"/>
  <c r="LM144" i="37"/>
  <c r="BN144" i="37"/>
  <c r="EA144" i="37"/>
  <c r="DZ144" i="37"/>
  <c r="GN144" i="37"/>
  <c r="IU144" i="37"/>
  <c r="JA144" i="37"/>
  <c r="LN144" i="37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AB145" i="37"/>
  <c r="C145" i="38"/>
  <c r="AC145" i="39"/>
  <c r="D145" i="38"/>
  <c r="AD145" i="39"/>
  <c r="E145" i="38"/>
  <c r="AE145" i="39"/>
  <c r="F145" i="38"/>
  <c r="AF145" i="39"/>
  <c r="G145" i="38"/>
  <c r="AG145" i="39"/>
  <c r="H145" i="38"/>
  <c r="AH145" i="39"/>
  <c r="I145" i="38"/>
  <c r="AI145" i="39"/>
  <c r="J145" i="38"/>
  <c r="AJ145" i="39"/>
  <c r="K145" i="38"/>
  <c r="AK145" i="39"/>
  <c r="L145" i="38"/>
  <c r="AL145" i="39"/>
  <c r="M145" i="38"/>
  <c r="AM145" i="39"/>
  <c r="N145" i="38"/>
  <c r="AN145" i="39"/>
  <c r="KB145" i="37"/>
  <c r="AC145" i="37"/>
  <c r="B145" i="38"/>
  <c r="AB145" i="39"/>
  <c r="CO145" i="37"/>
  <c r="FC145" i="37"/>
  <c r="KC145" i="37"/>
  <c r="AD145" i="37"/>
  <c r="CP145" i="37"/>
  <c r="FD145" i="37"/>
  <c r="KD145" i="37"/>
  <c r="AE145" i="37"/>
  <c r="CQ145" i="37"/>
  <c r="FE145" i="37"/>
  <c r="KE145" i="37"/>
  <c r="AF145" i="37"/>
  <c r="CR145" i="37"/>
  <c r="FF145" i="37"/>
  <c r="KF145" i="37"/>
  <c r="AG145" i="37"/>
  <c r="CS145" i="37"/>
  <c r="FG145" i="37"/>
  <c r="KG145" i="37"/>
  <c r="AH145" i="37"/>
  <c r="CU145" i="37"/>
  <c r="CT145" i="37"/>
  <c r="FH145" i="37"/>
  <c r="KH145" i="37"/>
  <c r="AI145" i="37"/>
  <c r="HP145" i="37"/>
  <c r="HV145" i="37"/>
  <c r="KI145" i="37"/>
  <c r="AJ145" i="37"/>
  <c r="CV145" i="37"/>
  <c r="FJ145" i="37"/>
  <c r="HQ145" i="37"/>
  <c r="HW145" i="37"/>
  <c r="KJ145" i="37"/>
  <c r="AK145" i="37"/>
  <c r="CW145" i="37"/>
  <c r="FK145" i="37"/>
  <c r="HR145" i="37"/>
  <c r="HX145" i="37"/>
  <c r="KK145" i="37"/>
  <c r="AL145" i="37"/>
  <c r="CX145" i="37"/>
  <c r="FL145" i="37"/>
  <c r="HS145" i="37"/>
  <c r="HY145" i="37"/>
  <c r="KL145" i="37"/>
  <c r="AM145" i="37"/>
  <c r="CY145" i="37"/>
  <c r="FM145" i="37"/>
  <c r="HT145" i="37"/>
  <c r="HZ145" i="37"/>
  <c r="KM145" i="37"/>
  <c r="AN145" i="37"/>
  <c r="DA145" i="37"/>
  <c r="CZ145" i="37"/>
  <c r="FN145" i="37"/>
  <c r="HU145" i="37"/>
  <c r="IA145" i="37"/>
  <c r="KN145" i="37"/>
  <c r="B145" i="37"/>
  <c r="O145" i="38"/>
  <c r="AB145" i="38"/>
  <c r="P145" i="38"/>
  <c r="AC145" i="38"/>
  <c r="BC145" i="38"/>
  <c r="DE145" i="2"/>
  <c r="C145" i="39"/>
  <c r="Q145" i="38"/>
  <c r="AD145" i="38"/>
  <c r="BD145" i="38"/>
  <c r="D145" i="39"/>
  <c r="R145" i="38"/>
  <c r="AE145" i="38"/>
  <c r="BE145" i="38"/>
  <c r="E145" i="39"/>
  <c r="S145" i="38"/>
  <c r="AF145" i="38"/>
  <c r="BF145" i="38"/>
  <c r="F145" i="39"/>
  <c r="T145" i="38"/>
  <c r="AG145" i="38"/>
  <c r="BG145" i="38"/>
  <c r="G145" i="39"/>
  <c r="U145" i="38"/>
  <c r="AH145" i="38"/>
  <c r="BH145" i="38"/>
  <c r="H145" i="39"/>
  <c r="V145" i="38"/>
  <c r="AI145" i="38"/>
  <c r="BI145" i="38"/>
  <c r="I145" i="39"/>
  <c r="W145" i="38"/>
  <c r="AJ145" i="38"/>
  <c r="BJ145" i="38"/>
  <c r="J145" i="39"/>
  <c r="X145" i="38"/>
  <c r="AK145" i="38"/>
  <c r="BK145" i="38"/>
  <c r="K145" i="39"/>
  <c r="Y145" i="38"/>
  <c r="AL145" i="38"/>
  <c r="BL145" i="38"/>
  <c r="L145" i="39"/>
  <c r="Z145" i="38"/>
  <c r="AM145" i="38"/>
  <c r="BM145" i="38"/>
  <c r="M145" i="39"/>
  <c r="AA145" i="38"/>
  <c r="AN145" i="38"/>
  <c r="BN145" i="38"/>
  <c r="N145" i="39"/>
  <c r="JB145" i="37"/>
  <c r="C145" i="37"/>
  <c r="BB145" i="38"/>
  <c r="B145" i="39"/>
  <c r="BO145" i="37"/>
  <c r="EC145" i="37"/>
  <c r="JC145" i="37"/>
  <c r="D145" i="37"/>
  <c r="BP145" i="37"/>
  <c r="ED145" i="37"/>
  <c r="JD145" i="37"/>
  <c r="E145" i="37"/>
  <c r="BQ145" i="37"/>
  <c r="EE145" i="37"/>
  <c r="JE145" i="37"/>
  <c r="F145" i="37"/>
  <c r="BR145" i="37"/>
  <c r="EF145" i="37"/>
  <c r="JF145" i="37"/>
  <c r="G145" i="37"/>
  <c r="BS145" i="37"/>
  <c r="EG145" i="37"/>
  <c r="JG145" i="37"/>
  <c r="H145" i="37"/>
  <c r="BU145" i="37"/>
  <c r="BT145" i="37"/>
  <c r="EH145" i="37"/>
  <c r="JH145" i="37"/>
  <c r="I145" i="37"/>
  <c r="GP145" i="37"/>
  <c r="GV145" i="37"/>
  <c r="JI145" i="37"/>
  <c r="J145" i="37"/>
  <c r="BV145" i="37"/>
  <c r="EJ145" i="37"/>
  <c r="GQ145" i="37"/>
  <c r="GW145" i="37"/>
  <c r="JJ145" i="37"/>
  <c r="K145" i="37"/>
  <c r="BW145" i="37"/>
  <c r="EK145" i="37"/>
  <c r="GR145" i="37"/>
  <c r="GX145" i="37"/>
  <c r="JK145" i="37"/>
  <c r="L145" i="37"/>
  <c r="BX145" i="37"/>
  <c r="EL145" i="37"/>
  <c r="GS145" i="37"/>
  <c r="GY145" i="37"/>
  <c r="JL145" i="37"/>
  <c r="M145" i="37"/>
  <c r="BY145" i="37"/>
  <c r="EM145" i="37"/>
  <c r="GT145" i="37"/>
  <c r="GZ145" i="37"/>
  <c r="JM145" i="37"/>
  <c r="N145" i="37"/>
  <c r="CA145" i="37"/>
  <c r="BZ145" i="37"/>
  <c r="EN145" i="37"/>
  <c r="GU145" i="37"/>
  <c r="HA145" i="37"/>
  <c r="JN145" i="37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BP146" i="2"/>
  <c r="O145" i="37"/>
  <c r="BQ145" i="2"/>
  <c r="DC145" i="2"/>
  <c r="DD145" i="2"/>
  <c r="P145" i="39"/>
  <c r="Q145" i="39"/>
  <c r="R145" i="39"/>
  <c r="S145" i="39"/>
  <c r="T145" i="39"/>
  <c r="U145" i="39"/>
  <c r="V145" i="39"/>
  <c r="W145" i="39"/>
  <c r="X145" i="39"/>
  <c r="Y145" i="39"/>
  <c r="Z145" i="39"/>
  <c r="AA145" i="39"/>
  <c r="JO145" i="37"/>
  <c r="P145" i="37"/>
  <c r="O145" i="39"/>
  <c r="CB145" i="37"/>
  <c r="EP145" i="37"/>
  <c r="JP145" i="37"/>
  <c r="Q145" i="37"/>
  <c r="CC145" i="37"/>
  <c r="EQ145" i="37"/>
  <c r="JQ145" i="37"/>
  <c r="R145" i="37"/>
  <c r="CD145" i="37"/>
  <c r="ER145" i="37"/>
  <c r="JR145" i="37"/>
  <c r="S145" i="37"/>
  <c r="CE145" i="37"/>
  <c r="ES145" i="37"/>
  <c r="JS145" i="37"/>
  <c r="T145" i="37"/>
  <c r="CF145" i="37"/>
  <c r="ET145" i="37"/>
  <c r="JT145" i="37"/>
  <c r="U145" i="37"/>
  <c r="CH145" i="37"/>
  <c r="CG145" i="37"/>
  <c r="EU145" i="37"/>
  <c r="JU145" i="37"/>
  <c r="V145" i="37"/>
  <c r="HC145" i="37"/>
  <c r="HI145" i="37"/>
  <c r="JV145" i="37"/>
  <c r="W145" i="37"/>
  <c r="CI145" i="37"/>
  <c r="EW145" i="37"/>
  <c r="HD145" i="37"/>
  <c r="HJ145" i="37"/>
  <c r="JW145" i="37"/>
  <c r="X145" i="37"/>
  <c r="CJ145" i="37"/>
  <c r="EX145" i="37"/>
  <c r="HE145" i="37"/>
  <c r="HK145" i="37"/>
  <c r="JX145" i="37"/>
  <c r="Y145" i="37"/>
  <c r="CK145" i="37"/>
  <c r="EY145" i="37"/>
  <c r="HF145" i="37"/>
  <c r="HL145" i="37"/>
  <c r="JY145" i="37"/>
  <c r="Z145" i="37"/>
  <c r="CL145" i="37"/>
  <c r="EZ145" i="37"/>
  <c r="HG145" i="37"/>
  <c r="HM145" i="37"/>
  <c r="JZ145" i="37"/>
  <c r="AA145" i="37"/>
  <c r="CN145" i="37"/>
  <c r="CM145" i="37"/>
  <c r="FA145" i="37"/>
  <c r="HH145" i="37"/>
  <c r="HN145" i="37"/>
  <c r="KA145" i="37"/>
  <c r="AO145" i="37"/>
  <c r="AP145" i="38"/>
  <c r="AP145" i="39"/>
  <c r="AQ145" i="38"/>
  <c r="AQ145" i="39"/>
  <c r="AR145" i="38"/>
  <c r="AR145" i="39"/>
  <c r="AS145" i="38"/>
  <c r="AS145" i="39"/>
  <c r="AT145" i="38"/>
  <c r="AT145" i="39"/>
  <c r="AU145" i="38"/>
  <c r="AU145" i="39"/>
  <c r="AV145" i="38"/>
  <c r="AV145" i="39"/>
  <c r="AW145" i="38"/>
  <c r="AW145" i="39"/>
  <c r="AX145" i="38"/>
  <c r="AX145" i="39"/>
  <c r="AY145" i="38"/>
  <c r="AY145" i="39"/>
  <c r="AZ145" i="38"/>
  <c r="AZ145" i="39"/>
  <c r="BA145" i="38"/>
  <c r="BA145" i="39"/>
  <c r="AP145" i="37"/>
  <c r="AO145" i="38"/>
  <c r="AO145" i="39"/>
  <c r="DB145" i="37"/>
  <c r="FP145" i="37"/>
  <c r="AQ145" i="37"/>
  <c r="DC145" i="37"/>
  <c r="FQ145" i="37"/>
  <c r="AR145" i="37"/>
  <c r="DD145" i="37"/>
  <c r="FR145" i="37"/>
  <c r="AS145" i="37"/>
  <c r="DE145" i="37"/>
  <c r="FS145" i="37"/>
  <c r="AT145" i="37"/>
  <c r="DF145" i="37"/>
  <c r="FT145" i="37"/>
  <c r="AU145" i="37"/>
  <c r="DH145" i="37"/>
  <c r="DG145" i="37"/>
  <c r="FU145" i="37"/>
  <c r="AV145" i="37"/>
  <c r="IC145" i="37"/>
  <c r="II145" i="37"/>
  <c r="AW145" i="37"/>
  <c r="DI145" i="37"/>
  <c r="FW145" i="37"/>
  <c r="ID145" i="37"/>
  <c r="IJ145" i="37"/>
  <c r="AX145" i="37"/>
  <c r="DJ145" i="37"/>
  <c r="FX145" i="37"/>
  <c r="IE145" i="37"/>
  <c r="IK145" i="37"/>
  <c r="AY145" i="37"/>
  <c r="DK145" i="37"/>
  <c r="FY145" i="37"/>
  <c r="IF145" i="37"/>
  <c r="IL145" i="37"/>
  <c r="AZ145" i="37"/>
  <c r="DL145" i="37"/>
  <c r="FZ145" i="37"/>
  <c r="IG145" i="37"/>
  <c r="IM145" i="37"/>
  <c r="BA145" i="37"/>
  <c r="DN145" i="37"/>
  <c r="DM145" i="37"/>
  <c r="GA145" i="37"/>
  <c r="IH145" i="37"/>
  <c r="IN145" i="37"/>
  <c r="BB145" i="37"/>
  <c r="BC145" i="39"/>
  <c r="BD145" i="39"/>
  <c r="BE145" i="39"/>
  <c r="BF145" i="39"/>
  <c r="BG145" i="39"/>
  <c r="BH145" i="39"/>
  <c r="BI145" i="39"/>
  <c r="BJ145" i="39"/>
  <c r="BK145" i="39"/>
  <c r="BL145" i="39"/>
  <c r="BM145" i="39"/>
  <c r="BN145" i="39"/>
  <c r="LB145" i="37"/>
  <c r="BC145" i="37"/>
  <c r="BB145" i="39"/>
  <c r="DO145" i="37"/>
  <c r="GC145" i="37"/>
  <c r="LC145" i="37"/>
  <c r="BD145" i="37"/>
  <c r="DP145" i="37"/>
  <c r="GD145" i="37"/>
  <c r="LD145" i="37"/>
  <c r="BE145" i="37"/>
  <c r="DQ145" i="37"/>
  <c r="GE145" i="37"/>
  <c r="LE145" i="37"/>
  <c r="BF145" i="37"/>
  <c r="DR145" i="37"/>
  <c r="GF145" i="37"/>
  <c r="LF145" i="37"/>
  <c r="BG145" i="37"/>
  <c r="DS145" i="37"/>
  <c r="GG145" i="37"/>
  <c r="LG145" i="37"/>
  <c r="BH145" i="37"/>
  <c r="DU145" i="37"/>
  <c r="DT145" i="37"/>
  <c r="GH145" i="37"/>
  <c r="LH145" i="37"/>
  <c r="BI145" i="37"/>
  <c r="IP145" i="37"/>
  <c r="IV145" i="37"/>
  <c r="LI145" i="37"/>
  <c r="BJ145" i="37"/>
  <c r="DV145" i="37"/>
  <c r="GJ145" i="37"/>
  <c r="IQ145" i="37"/>
  <c r="IW145" i="37"/>
  <c r="LJ145" i="37"/>
  <c r="BK145" i="37"/>
  <c r="DW145" i="37"/>
  <c r="GK145" i="37"/>
  <c r="IR145" i="37"/>
  <c r="IX145" i="37"/>
  <c r="LK145" i="37"/>
  <c r="BL145" i="37"/>
  <c r="DX145" i="37"/>
  <c r="GL145" i="37"/>
  <c r="IS145" i="37"/>
  <c r="IY145" i="37"/>
  <c r="LL145" i="37"/>
  <c r="BM145" i="37"/>
  <c r="DY145" i="37"/>
  <c r="GM145" i="37"/>
  <c r="IT145" i="37"/>
  <c r="IZ145" i="37"/>
  <c r="LM145" i="37"/>
  <c r="BN145" i="37"/>
  <c r="EA145" i="37"/>
  <c r="DZ145" i="37"/>
  <c r="GN145" i="37"/>
  <c r="IU145" i="37"/>
  <c r="JA145" i="37"/>
  <c r="LN145" i="37"/>
  <c r="AB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AB146" i="37"/>
  <c r="C146" i="38"/>
  <c r="AC146" i="39"/>
  <c r="D146" i="38"/>
  <c r="AD146" i="39"/>
  <c r="E146" i="38"/>
  <c r="AE146" i="39"/>
  <c r="F146" i="38"/>
  <c r="AF146" i="39"/>
  <c r="G146" i="38"/>
  <c r="AG146" i="39"/>
  <c r="H146" i="38"/>
  <c r="AH146" i="39"/>
  <c r="I146" i="38"/>
  <c r="AI146" i="39"/>
  <c r="J146" i="38"/>
  <c r="AJ146" i="39"/>
  <c r="K146" i="38"/>
  <c r="AK146" i="39"/>
  <c r="L146" i="38"/>
  <c r="AL146" i="39"/>
  <c r="M146" i="38"/>
  <c r="AM146" i="39"/>
  <c r="N146" i="38"/>
  <c r="AN146" i="39"/>
  <c r="KB146" i="37"/>
  <c r="AC146" i="37"/>
  <c r="B146" i="38"/>
  <c r="AB146" i="39"/>
  <c r="CO146" i="37"/>
  <c r="FC146" i="37"/>
  <c r="KC146" i="37"/>
  <c r="AD146" i="37"/>
  <c r="CP146" i="37"/>
  <c r="FD146" i="37"/>
  <c r="KD146" i="37"/>
  <c r="AE146" i="37"/>
  <c r="CQ146" i="37"/>
  <c r="FE146" i="37"/>
  <c r="KE146" i="37"/>
  <c r="AF146" i="37"/>
  <c r="CR146" i="37"/>
  <c r="FF146" i="37"/>
  <c r="KF146" i="37"/>
  <c r="AG146" i="37"/>
  <c r="CS146" i="37"/>
  <c r="FG146" i="37"/>
  <c r="KG146" i="37"/>
  <c r="AH146" i="37"/>
  <c r="CU146" i="37"/>
  <c r="CT146" i="37"/>
  <c r="FH146" i="37"/>
  <c r="KH146" i="37"/>
  <c r="AI146" i="37"/>
  <c r="HP146" i="37"/>
  <c r="HV146" i="37"/>
  <c r="KI146" i="37"/>
  <c r="AJ146" i="37"/>
  <c r="CV146" i="37"/>
  <c r="FJ146" i="37"/>
  <c r="HQ146" i="37"/>
  <c r="HW146" i="37"/>
  <c r="KJ146" i="37"/>
  <c r="AK146" i="37"/>
  <c r="CW146" i="37"/>
  <c r="FK146" i="37"/>
  <c r="HR146" i="37"/>
  <c r="HX146" i="37"/>
  <c r="KK146" i="37"/>
  <c r="AL146" i="37"/>
  <c r="CX146" i="37"/>
  <c r="FL146" i="37"/>
  <c r="HS146" i="37"/>
  <c r="HY146" i="37"/>
  <c r="KL146" i="37"/>
  <c r="AM146" i="37"/>
  <c r="CY146" i="37"/>
  <c r="FM146" i="37"/>
  <c r="HT146" i="37"/>
  <c r="HZ146" i="37"/>
  <c r="KM146" i="37"/>
  <c r="AN146" i="37"/>
  <c r="DA146" i="37"/>
  <c r="CZ146" i="37"/>
  <c r="FN146" i="37"/>
  <c r="HU146" i="37"/>
  <c r="IA146" i="37"/>
  <c r="KN146" i="37"/>
  <c r="B146" i="37"/>
  <c r="O146" i="38"/>
  <c r="AB146" i="38"/>
  <c r="P146" i="38"/>
  <c r="AC146" i="38"/>
  <c r="BC146" i="38"/>
  <c r="DE146" i="2"/>
  <c r="C146" i="39"/>
  <c r="Q146" i="38"/>
  <c r="AD146" i="38"/>
  <c r="BD146" i="38"/>
  <c r="D146" i="39"/>
  <c r="R146" i="38"/>
  <c r="AE146" i="38"/>
  <c r="BE146" i="38"/>
  <c r="E146" i="39"/>
  <c r="S146" i="38"/>
  <c r="AF146" i="38"/>
  <c r="BF146" i="38"/>
  <c r="F146" i="39"/>
  <c r="T146" i="38"/>
  <c r="AG146" i="38"/>
  <c r="BG146" i="38"/>
  <c r="G146" i="39"/>
  <c r="U146" i="38"/>
  <c r="AH146" i="38"/>
  <c r="BH146" i="38"/>
  <c r="H146" i="39"/>
  <c r="V146" i="38"/>
  <c r="AI146" i="38"/>
  <c r="BI146" i="38"/>
  <c r="I146" i="39"/>
  <c r="W146" i="38"/>
  <c r="AJ146" i="38"/>
  <c r="BJ146" i="38"/>
  <c r="J146" i="39"/>
  <c r="X146" i="38"/>
  <c r="AK146" i="38"/>
  <c r="BK146" i="38"/>
  <c r="K146" i="39"/>
  <c r="Y146" i="38"/>
  <c r="AL146" i="38"/>
  <c r="BL146" i="38"/>
  <c r="L146" i="39"/>
  <c r="Z146" i="38"/>
  <c r="AM146" i="38"/>
  <c r="BM146" i="38"/>
  <c r="M146" i="39"/>
  <c r="AA146" i="38"/>
  <c r="AN146" i="38"/>
  <c r="BN146" i="38"/>
  <c r="N146" i="39"/>
  <c r="JB146" i="37"/>
  <c r="C146" i="37"/>
  <c r="BB146" i="38"/>
  <c r="B146" i="39"/>
  <c r="BO146" i="37"/>
  <c r="EC146" i="37"/>
  <c r="JC146" i="37"/>
  <c r="D146" i="37"/>
  <c r="BP146" i="37"/>
  <c r="ED146" i="37"/>
  <c r="JD146" i="37"/>
  <c r="E146" i="37"/>
  <c r="BQ146" i="37"/>
  <c r="EE146" i="37"/>
  <c r="JE146" i="37"/>
  <c r="F146" i="37"/>
  <c r="BR146" i="37"/>
  <c r="EF146" i="37"/>
  <c r="JF146" i="37"/>
  <c r="G146" i="37"/>
  <c r="BS146" i="37"/>
  <c r="EG146" i="37"/>
  <c r="JG146" i="37"/>
  <c r="H146" i="37"/>
  <c r="BU146" i="37"/>
  <c r="BT146" i="37"/>
  <c r="EH146" i="37"/>
  <c r="JH146" i="37"/>
  <c r="I146" i="37"/>
  <c r="GP146" i="37"/>
  <c r="GV146" i="37"/>
  <c r="JI146" i="37"/>
  <c r="J146" i="37"/>
  <c r="BV146" i="37"/>
  <c r="EJ146" i="37"/>
  <c r="GQ146" i="37"/>
  <c r="GW146" i="37"/>
  <c r="JJ146" i="37"/>
  <c r="K146" i="37"/>
  <c r="BW146" i="37"/>
  <c r="EK146" i="37"/>
  <c r="GR146" i="37"/>
  <c r="GX146" i="37"/>
  <c r="JK146" i="37"/>
  <c r="L146" i="37"/>
  <c r="BX146" i="37"/>
  <c r="EL146" i="37"/>
  <c r="GS146" i="37"/>
  <c r="GY146" i="37"/>
  <c r="JL146" i="37"/>
  <c r="M146" i="37"/>
  <c r="BY146" i="37"/>
  <c r="EM146" i="37"/>
  <c r="GT146" i="37"/>
  <c r="GZ146" i="37"/>
  <c r="JM146" i="37"/>
  <c r="N146" i="37"/>
  <c r="CA146" i="37"/>
  <c r="BZ146" i="37"/>
  <c r="EN146" i="37"/>
  <c r="GU146" i="37"/>
  <c r="HA146" i="37"/>
  <c r="JN146" i="37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BP147" i="2"/>
  <c r="O146" i="37"/>
  <c r="BQ146" i="2"/>
  <c r="DC146" i="2"/>
  <c r="DD146" i="2"/>
  <c r="P146" i="39"/>
  <c r="Q146" i="39"/>
  <c r="R146" i="39"/>
  <c r="S146" i="39"/>
  <c r="T146" i="39"/>
  <c r="U146" i="39"/>
  <c r="V146" i="39"/>
  <c r="W146" i="39"/>
  <c r="X146" i="39"/>
  <c r="Y146" i="39"/>
  <c r="Z146" i="39"/>
  <c r="AA146" i="39"/>
  <c r="JO146" i="37"/>
  <c r="P146" i="37"/>
  <c r="O146" i="39"/>
  <c r="CB146" i="37"/>
  <c r="EP146" i="37"/>
  <c r="JP146" i="37"/>
  <c r="Q146" i="37"/>
  <c r="CC146" i="37"/>
  <c r="EQ146" i="37"/>
  <c r="JQ146" i="37"/>
  <c r="R146" i="37"/>
  <c r="CD146" i="37"/>
  <c r="ER146" i="37"/>
  <c r="JR146" i="37"/>
  <c r="S146" i="37"/>
  <c r="CE146" i="37"/>
  <c r="ES146" i="37"/>
  <c r="JS146" i="37"/>
  <c r="T146" i="37"/>
  <c r="CF146" i="37"/>
  <c r="ET146" i="37"/>
  <c r="JT146" i="37"/>
  <c r="U146" i="37"/>
  <c r="CH146" i="37"/>
  <c r="CG146" i="37"/>
  <c r="EU146" i="37"/>
  <c r="JU146" i="37"/>
  <c r="V146" i="37"/>
  <c r="HC146" i="37"/>
  <c r="HI146" i="37"/>
  <c r="JV146" i="37"/>
  <c r="W146" i="37"/>
  <c r="CI146" i="37"/>
  <c r="EW146" i="37"/>
  <c r="HD146" i="37"/>
  <c r="HJ146" i="37"/>
  <c r="JW146" i="37"/>
  <c r="X146" i="37"/>
  <c r="CJ146" i="37"/>
  <c r="EX146" i="37"/>
  <c r="HE146" i="37"/>
  <c r="HK146" i="37"/>
  <c r="JX146" i="37"/>
  <c r="Y146" i="37"/>
  <c r="CK146" i="37"/>
  <c r="EY146" i="37"/>
  <c r="HF146" i="37"/>
  <c r="HL146" i="37"/>
  <c r="JY146" i="37"/>
  <c r="Z146" i="37"/>
  <c r="CL146" i="37"/>
  <c r="EZ146" i="37"/>
  <c r="HG146" i="37"/>
  <c r="HM146" i="37"/>
  <c r="JZ146" i="37"/>
  <c r="AA146" i="37"/>
  <c r="CN146" i="37"/>
  <c r="CM146" i="37"/>
  <c r="FA146" i="37"/>
  <c r="HH146" i="37"/>
  <c r="HN146" i="37"/>
  <c r="KA146" i="37"/>
  <c r="AO146" i="37"/>
  <c r="AP146" i="38"/>
  <c r="AP146" i="39"/>
  <c r="AQ146" i="38"/>
  <c r="AQ146" i="39"/>
  <c r="AR146" i="38"/>
  <c r="AR146" i="39"/>
  <c r="AS146" i="38"/>
  <c r="AS146" i="39"/>
  <c r="AT146" i="38"/>
  <c r="AT146" i="39"/>
  <c r="AU146" i="38"/>
  <c r="AU146" i="39"/>
  <c r="AV146" i="38"/>
  <c r="AV146" i="39"/>
  <c r="AW146" i="38"/>
  <c r="AW146" i="39"/>
  <c r="AX146" i="38"/>
  <c r="AX146" i="39"/>
  <c r="AY146" i="38"/>
  <c r="AY146" i="39"/>
  <c r="AZ146" i="38"/>
  <c r="AZ146" i="39"/>
  <c r="BA146" i="38"/>
  <c r="BA146" i="39"/>
  <c r="AP146" i="37"/>
  <c r="AO146" i="38"/>
  <c r="AO146" i="39"/>
  <c r="DB146" i="37"/>
  <c r="FP146" i="37"/>
  <c r="AQ146" i="37"/>
  <c r="DC146" i="37"/>
  <c r="FQ146" i="37"/>
  <c r="AR146" i="37"/>
  <c r="DD146" i="37"/>
  <c r="FR146" i="37"/>
  <c r="AS146" i="37"/>
  <c r="DE146" i="37"/>
  <c r="FS146" i="37"/>
  <c r="AT146" i="37"/>
  <c r="DF146" i="37"/>
  <c r="FT146" i="37"/>
  <c r="AU146" i="37"/>
  <c r="DH146" i="37"/>
  <c r="DG146" i="37"/>
  <c r="FU146" i="37"/>
  <c r="AV146" i="37"/>
  <c r="IC146" i="37"/>
  <c r="II146" i="37"/>
  <c r="AW146" i="37"/>
  <c r="DI146" i="37"/>
  <c r="FW146" i="37"/>
  <c r="ID146" i="37"/>
  <c r="IJ146" i="37"/>
  <c r="AX146" i="37"/>
  <c r="DJ146" i="37"/>
  <c r="FX146" i="37"/>
  <c r="IE146" i="37"/>
  <c r="IK146" i="37"/>
  <c r="AY146" i="37"/>
  <c r="DK146" i="37"/>
  <c r="FY146" i="37"/>
  <c r="IF146" i="37"/>
  <c r="IL146" i="37"/>
  <c r="AZ146" i="37"/>
  <c r="DL146" i="37"/>
  <c r="FZ146" i="37"/>
  <c r="IG146" i="37"/>
  <c r="IM146" i="37"/>
  <c r="BA146" i="37"/>
  <c r="DN146" i="37"/>
  <c r="DM146" i="37"/>
  <c r="GA146" i="37"/>
  <c r="IH146" i="37"/>
  <c r="IN146" i="37"/>
  <c r="BB146" i="37"/>
  <c r="BC146" i="39"/>
  <c r="BD146" i="39"/>
  <c r="BE146" i="39"/>
  <c r="BF146" i="39"/>
  <c r="BG146" i="39"/>
  <c r="BH146" i="39"/>
  <c r="BI146" i="39"/>
  <c r="BJ146" i="39"/>
  <c r="BK146" i="39"/>
  <c r="BL146" i="39"/>
  <c r="BM146" i="39"/>
  <c r="BN146" i="39"/>
  <c r="LB146" i="37"/>
  <c r="BC146" i="37"/>
  <c r="BB146" i="39"/>
  <c r="DO146" i="37"/>
  <c r="GC146" i="37"/>
  <c r="LC146" i="37"/>
  <c r="BD146" i="37"/>
  <c r="DP146" i="37"/>
  <c r="GD146" i="37"/>
  <c r="LD146" i="37"/>
  <c r="BE146" i="37"/>
  <c r="DQ146" i="37"/>
  <c r="GE146" i="37"/>
  <c r="LE146" i="37"/>
  <c r="BF146" i="37"/>
  <c r="DR146" i="37"/>
  <c r="GF146" i="37"/>
  <c r="LF146" i="37"/>
  <c r="BG146" i="37"/>
  <c r="DS146" i="37"/>
  <c r="GG146" i="37"/>
  <c r="LG146" i="37"/>
  <c r="BH146" i="37"/>
  <c r="DU146" i="37"/>
  <c r="DT146" i="37"/>
  <c r="GH146" i="37"/>
  <c r="LH146" i="37"/>
  <c r="BI146" i="37"/>
  <c r="IP146" i="37"/>
  <c r="IV146" i="37"/>
  <c r="LI146" i="37"/>
  <c r="BJ146" i="37"/>
  <c r="DV146" i="37"/>
  <c r="GJ146" i="37"/>
  <c r="IQ146" i="37"/>
  <c r="IW146" i="37"/>
  <c r="LJ146" i="37"/>
  <c r="BK146" i="37"/>
  <c r="DW146" i="37"/>
  <c r="GK146" i="37"/>
  <c r="IR146" i="37"/>
  <c r="IX146" i="37"/>
  <c r="LK146" i="37"/>
  <c r="BL146" i="37"/>
  <c r="DX146" i="37"/>
  <c r="GL146" i="37"/>
  <c r="IS146" i="37"/>
  <c r="IY146" i="37"/>
  <c r="LL146" i="37"/>
  <c r="BM146" i="37"/>
  <c r="DY146" i="37"/>
  <c r="GM146" i="37"/>
  <c r="IT146" i="37"/>
  <c r="IZ146" i="37"/>
  <c r="LM146" i="37"/>
  <c r="BN146" i="37"/>
  <c r="EA146" i="37"/>
  <c r="DZ146" i="37"/>
  <c r="GN146" i="37"/>
  <c r="IU146" i="37"/>
  <c r="JA146" i="37"/>
  <c r="LN146" i="37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AB147" i="37"/>
  <c r="C147" i="38"/>
  <c r="AC147" i="39"/>
  <c r="D147" i="38"/>
  <c r="AD147" i="39"/>
  <c r="E147" i="38"/>
  <c r="AE147" i="39"/>
  <c r="F147" i="38"/>
  <c r="AF147" i="39"/>
  <c r="G147" i="38"/>
  <c r="AG147" i="39"/>
  <c r="H147" i="38"/>
  <c r="AH147" i="39"/>
  <c r="I147" i="38"/>
  <c r="AI147" i="39"/>
  <c r="J147" i="38"/>
  <c r="AJ147" i="39"/>
  <c r="K147" i="38"/>
  <c r="AK147" i="39"/>
  <c r="L147" i="38"/>
  <c r="AL147" i="39"/>
  <c r="M147" i="38"/>
  <c r="AM147" i="39"/>
  <c r="N147" i="38"/>
  <c r="AN147" i="39"/>
  <c r="KB147" i="37"/>
  <c r="AC147" i="37"/>
  <c r="B147" i="38"/>
  <c r="AB147" i="39"/>
  <c r="CO147" i="37"/>
  <c r="FC147" i="37"/>
  <c r="KC147" i="37"/>
  <c r="AD147" i="37"/>
  <c r="CP147" i="37"/>
  <c r="FD147" i="37"/>
  <c r="KD147" i="37"/>
  <c r="AE147" i="37"/>
  <c r="CQ147" i="37"/>
  <c r="FE147" i="37"/>
  <c r="KE147" i="37"/>
  <c r="AF147" i="37"/>
  <c r="CR147" i="37"/>
  <c r="FF147" i="37"/>
  <c r="KF147" i="37"/>
  <c r="AG147" i="37"/>
  <c r="CS147" i="37"/>
  <c r="FG147" i="37"/>
  <c r="KG147" i="37"/>
  <c r="AH147" i="37"/>
  <c r="CU147" i="37"/>
  <c r="CT147" i="37"/>
  <c r="FH147" i="37"/>
  <c r="KH147" i="37"/>
  <c r="AI147" i="37"/>
  <c r="HP147" i="37"/>
  <c r="HV147" i="37"/>
  <c r="KI147" i="37"/>
  <c r="AJ147" i="37"/>
  <c r="CV147" i="37"/>
  <c r="FJ147" i="37"/>
  <c r="HQ147" i="37"/>
  <c r="HW147" i="37"/>
  <c r="KJ147" i="37"/>
  <c r="AK147" i="37"/>
  <c r="CW147" i="37"/>
  <c r="FK147" i="37"/>
  <c r="HR147" i="37"/>
  <c r="HX147" i="37"/>
  <c r="KK147" i="37"/>
  <c r="AL147" i="37"/>
  <c r="CX147" i="37"/>
  <c r="FL147" i="37"/>
  <c r="HS147" i="37"/>
  <c r="HY147" i="37"/>
  <c r="KL147" i="37"/>
  <c r="AM147" i="37"/>
  <c r="CY147" i="37"/>
  <c r="FM147" i="37"/>
  <c r="HT147" i="37"/>
  <c r="HZ147" i="37"/>
  <c r="KM147" i="37"/>
  <c r="AN147" i="37"/>
  <c r="DA147" i="37"/>
  <c r="CZ147" i="37"/>
  <c r="FN147" i="37"/>
  <c r="HU147" i="37"/>
  <c r="IA147" i="37"/>
  <c r="KN147" i="37"/>
  <c r="B147" i="37"/>
  <c r="O147" i="38"/>
  <c r="AB147" i="38"/>
  <c r="P147" i="38"/>
  <c r="AC147" i="38"/>
  <c r="BC147" i="38"/>
  <c r="DE147" i="2"/>
  <c r="C147" i="39"/>
  <c r="Q147" i="38"/>
  <c r="AD147" i="38"/>
  <c r="BD147" i="38"/>
  <c r="D147" i="39"/>
  <c r="R147" i="38"/>
  <c r="AE147" i="38"/>
  <c r="BE147" i="38"/>
  <c r="E147" i="39"/>
  <c r="S147" i="38"/>
  <c r="AF147" i="38"/>
  <c r="BF147" i="38"/>
  <c r="F147" i="39"/>
  <c r="T147" i="38"/>
  <c r="AG147" i="38"/>
  <c r="BG147" i="38"/>
  <c r="G147" i="39"/>
  <c r="U147" i="38"/>
  <c r="AH147" i="38"/>
  <c r="BH147" i="38"/>
  <c r="H147" i="39"/>
  <c r="V147" i="38"/>
  <c r="AI147" i="38"/>
  <c r="BI147" i="38"/>
  <c r="I147" i="39"/>
  <c r="W147" i="38"/>
  <c r="AJ147" i="38"/>
  <c r="BJ147" i="38"/>
  <c r="J147" i="39"/>
  <c r="X147" i="38"/>
  <c r="AK147" i="38"/>
  <c r="BK147" i="38"/>
  <c r="K147" i="39"/>
  <c r="Y147" i="38"/>
  <c r="AL147" i="38"/>
  <c r="BL147" i="38"/>
  <c r="L147" i="39"/>
  <c r="Z147" i="38"/>
  <c r="AM147" i="38"/>
  <c r="BM147" i="38"/>
  <c r="M147" i="39"/>
  <c r="AA147" i="38"/>
  <c r="AN147" i="38"/>
  <c r="BN147" i="38"/>
  <c r="N147" i="39"/>
  <c r="JB147" i="37"/>
  <c r="C147" i="37"/>
  <c r="BB147" i="38"/>
  <c r="B147" i="39"/>
  <c r="BO147" i="37"/>
  <c r="EC147" i="37"/>
  <c r="JC147" i="37"/>
  <c r="D147" i="37"/>
  <c r="BP147" i="37"/>
  <c r="ED147" i="37"/>
  <c r="JD147" i="37"/>
  <c r="E147" i="37"/>
  <c r="BQ147" i="37"/>
  <c r="EE147" i="37"/>
  <c r="JE147" i="37"/>
  <c r="F147" i="37"/>
  <c r="BR147" i="37"/>
  <c r="EF147" i="37"/>
  <c r="JF147" i="37"/>
  <c r="G147" i="37"/>
  <c r="BS147" i="37"/>
  <c r="EG147" i="37"/>
  <c r="JG147" i="37"/>
  <c r="H147" i="37"/>
  <c r="BU147" i="37"/>
  <c r="BT147" i="37"/>
  <c r="EH147" i="37"/>
  <c r="JH147" i="37"/>
  <c r="I147" i="37"/>
  <c r="GP147" i="37"/>
  <c r="GV147" i="37"/>
  <c r="JI147" i="37"/>
  <c r="J147" i="37"/>
  <c r="BV147" i="37"/>
  <c r="EJ147" i="37"/>
  <c r="GQ147" i="37"/>
  <c r="GW147" i="37"/>
  <c r="JJ147" i="37"/>
  <c r="K147" i="37"/>
  <c r="BW147" i="37"/>
  <c r="EK147" i="37"/>
  <c r="GR147" i="37"/>
  <c r="GX147" i="37"/>
  <c r="JK147" i="37"/>
  <c r="L147" i="37"/>
  <c r="BX147" i="37"/>
  <c r="EL147" i="37"/>
  <c r="GS147" i="37"/>
  <c r="GY147" i="37"/>
  <c r="JL147" i="37"/>
  <c r="M147" i="37"/>
  <c r="BY147" i="37"/>
  <c r="EM147" i="37"/>
  <c r="GT147" i="37"/>
  <c r="GZ147" i="37"/>
  <c r="JM147" i="37"/>
  <c r="N147" i="37"/>
  <c r="CA147" i="37"/>
  <c r="BZ147" i="37"/>
  <c r="EN147" i="37"/>
  <c r="GU147" i="37"/>
  <c r="HA147" i="37"/>
  <c r="JN147" i="37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BP148" i="2"/>
  <c r="O147" i="37"/>
  <c r="BQ147" i="2"/>
  <c r="DC147" i="2"/>
  <c r="DD147" i="2"/>
  <c r="P147" i="39"/>
  <c r="Q147" i="39"/>
  <c r="R147" i="39"/>
  <c r="S147" i="39"/>
  <c r="T147" i="39"/>
  <c r="U147" i="39"/>
  <c r="V147" i="39"/>
  <c r="W147" i="39"/>
  <c r="X147" i="39"/>
  <c r="Y147" i="39"/>
  <c r="Z147" i="39"/>
  <c r="AA147" i="39"/>
  <c r="JO147" i="37"/>
  <c r="P147" i="37"/>
  <c r="O147" i="39"/>
  <c r="CB147" i="37"/>
  <c r="EP147" i="37"/>
  <c r="JP147" i="37"/>
  <c r="Q147" i="37"/>
  <c r="CC147" i="37"/>
  <c r="EQ147" i="37"/>
  <c r="JQ147" i="37"/>
  <c r="R147" i="37"/>
  <c r="CD147" i="37"/>
  <c r="ER147" i="37"/>
  <c r="JR147" i="37"/>
  <c r="S147" i="37"/>
  <c r="CE147" i="37"/>
  <c r="ES147" i="37"/>
  <c r="JS147" i="37"/>
  <c r="T147" i="37"/>
  <c r="CF147" i="37"/>
  <c r="ET147" i="37"/>
  <c r="JT147" i="37"/>
  <c r="U147" i="37"/>
  <c r="CH147" i="37"/>
  <c r="CG147" i="37"/>
  <c r="EU147" i="37"/>
  <c r="JU147" i="37"/>
  <c r="V147" i="37"/>
  <c r="HC147" i="37"/>
  <c r="HI147" i="37"/>
  <c r="JV147" i="37"/>
  <c r="W147" i="37"/>
  <c r="CI147" i="37"/>
  <c r="EW147" i="37"/>
  <c r="HD147" i="37"/>
  <c r="HJ147" i="37"/>
  <c r="JW147" i="37"/>
  <c r="X147" i="37"/>
  <c r="CJ147" i="37"/>
  <c r="EX147" i="37"/>
  <c r="HE147" i="37"/>
  <c r="HK147" i="37"/>
  <c r="JX147" i="37"/>
  <c r="Y147" i="37"/>
  <c r="CK147" i="37"/>
  <c r="EY147" i="37"/>
  <c r="HF147" i="37"/>
  <c r="HL147" i="37"/>
  <c r="JY147" i="37"/>
  <c r="Z147" i="37"/>
  <c r="CL147" i="37"/>
  <c r="EZ147" i="37"/>
  <c r="HG147" i="37"/>
  <c r="HM147" i="37"/>
  <c r="JZ147" i="37"/>
  <c r="AA147" i="37"/>
  <c r="CN147" i="37"/>
  <c r="CM147" i="37"/>
  <c r="FA147" i="37"/>
  <c r="HH147" i="37"/>
  <c r="HN147" i="37"/>
  <c r="KA147" i="37"/>
  <c r="AO147" i="37"/>
  <c r="AP147" i="38"/>
  <c r="AP147" i="39"/>
  <c r="AQ147" i="38"/>
  <c r="AQ147" i="39"/>
  <c r="AR147" i="38"/>
  <c r="AR147" i="39"/>
  <c r="AS147" i="38"/>
  <c r="AS147" i="39"/>
  <c r="AT147" i="38"/>
  <c r="AT147" i="39"/>
  <c r="AU147" i="38"/>
  <c r="AU147" i="39"/>
  <c r="AV147" i="38"/>
  <c r="AV147" i="39"/>
  <c r="AW147" i="38"/>
  <c r="AW147" i="39"/>
  <c r="AX147" i="38"/>
  <c r="AX147" i="39"/>
  <c r="AY147" i="38"/>
  <c r="AY147" i="39"/>
  <c r="AZ147" i="38"/>
  <c r="AZ147" i="39"/>
  <c r="BA147" i="38"/>
  <c r="BA147" i="39"/>
  <c r="AP147" i="37"/>
  <c r="AO147" i="38"/>
  <c r="AO147" i="39"/>
  <c r="DB147" i="37"/>
  <c r="FP147" i="37"/>
  <c r="AQ147" i="37"/>
  <c r="DC147" i="37"/>
  <c r="FQ147" i="37"/>
  <c r="AR147" i="37"/>
  <c r="DD147" i="37"/>
  <c r="FR147" i="37"/>
  <c r="AS147" i="37"/>
  <c r="DE147" i="37"/>
  <c r="FS147" i="37"/>
  <c r="AT147" i="37"/>
  <c r="DF147" i="37"/>
  <c r="FT147" i="37"/>
  <c r="AU147" i="37"/>
  <c r="DH147" i="37"/>
  <c r="DG147" i="37"/>
  <c r="FU147" i="37"/>
  <c r="AV147" i="37"/>
  <c r="IC147" i="37"/>
  <c r="II147" i="37"/>
  <c r="AW147" i="37"/>
  <c r="DI147" i="37"/>
  <c r="FW147" i="37"/>
  <c r="ID147" i="37"/>
  <c r="IJ147" i="37"/>
  <c r="AX147" i="37"/>
  <c r="DJ147" i="37"/>
  <c r="FX147" i="37"/>
  <c r="IE147" i="37"/>
  <c r="IK147" i="37"/>
  <c r="AY147" i="37"/>
  <c r="DK147" i="37"/>
  <c r="FY147" i="37"/>
  <c r="IF147" i="37"/>
  <c r="IL147" i="37"/>
  <c r="AZ147" i="37"/>
  <c r="DL147" i="37"/>
  <c r="FZ147" i="37"/>
  <c r="IG147" i="37"/>
  <c r="IM147" i="37"/>
  <c r="BA147" i="37"/>
  <c r="DN147" i="37"/>
  <c r="DM147" i="37"/>
  <c r="GA147" i="37"/>
  <c r="IH147" i="37"/>
  <c r="IN147" i="37"/>
  <c r="BB147" i="37"/>
  <c r="BC147" i="39"/>
  <c r="BD147" i="39"/>
  <c r="BE147" i="39"/>
  <c r="BF147" i="39"/>
  <c r="BG147" i="39"/>
  <c r="BH147" i="39"/>
  <c r="BI147" i="39"/>
  <c r="BJ147" i="39"/>
  <c r="BK147" i="39"/>
  <c r="BL147" i="39"/>
  <c r="BM147" i="39"/>
  <c r="BN147" i="39"/>
  <c r="LB147" i="37"/>
  <c r="BC147" i="37"/>
  <c r="BB147" i="39"/>
  <c r="DO147" i="37"/>
  <c r="GC147" i="37"/>
  <c r="LC147" i="37"/>
  <c r="BD147" i="37"/>
  <c r="DP147" i="37"/>
  <c r="GD147" i="37"/>
  <c r="LD147" i="37"/>
  <c r="BE147" i="37"/>
  <c r="DQ147" i="37"/>
  <c r="GE147" i="37"/>
  <c r="LE147" i="37"/>
  <c r="BF147" i="37"/>
  <c r="DR147" i="37"/>
  <c r="GF147" i="37"/>
  <c r="LF147" i="37"/>
  <c r="BG147" i="37"/>
  <c r="DS147" i="37"/>
  <c r="GG147" i="37"/>
  <c r="LG147" i="37"/>
  <c r="BH147" i="37"/>
  <c r="DU147" i="37"/>
  <c r="DT147" i="37"/>
  <c r="GH147" i="37"/>
  <c r="LH147" i="37"/>
  <c r="BI147" i="37"/>
  <c r="IP147" i="37"/>
  <c r="IV147" i="37"/>
  <c r="LI147" i="37"/>
  <c r="BJ147" i="37"/>
  <c r="DV147" i="37"/>
  <c r="GJ147" i="37"/>
  <c r="IQ147" i="37"/>
  <c r="IW147" i="37"/>
  <c r="LJ147" i="37"/>
  <c r="BK147" i="37"/>
  <c r="DW147" i="37"/>
  <c r="GK147" i="37"/>
  <c r="IR147" i="37"/>
  <c r="IX147" i="37"/>
  <c r="LK147" i="37"/>
  <c r="BL147" i="37"/>
  <c r="DX147" i="37"/>
  <c r="GL147" i="37"/>
  <c r="IS147" i="37"/>
  <c r="IY147" i="37"/>
  <c r="LL147" i="37"/>
  <c r="BM147" i="37"/>
  <c r="DY147" i="37"/>
  <c r="GM147" i="37"/>
  <c r="IT147" i="37"/>
  <c r="IZ147" i="37"/>
  <c r="LM147" i="37"/>
  <c r="BN147" i="37"/>
  <c r="EA147" i="37"/>
  <c r="DZ147" i="37"/>
  <c r="GN147" i="37"/>
  <c r="IU147" i="37"/>
  <c r="JA147" i="37"/>
  <c r="LN147" i="37"/>
  <c r="AB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AB148" i="37"/>
  <c r="C148" i="38"/>
  <c r="AC148" i="39"/>
  <c r="D148" i="38"/>
  <c r="AD148" i="39"/>
  <c r="E148" i="38"/>
  <c r="AE148" i="39"/>
  <c r="F148" i="38"/>
  <c r="AF148" i="39"/>
  <c r="G148" i="38"/>
  <c r="AG148" i="39"/>
  <c r="H148" i="38"/>
  <c r="AH148" i="39"/>
  <c r="I148" i="38"/>
  <c r="AI148" i="39"/>
  <c r="J148" i="38"/>
  <c r="AJ148" i="39"/>
  <c r="K148" i="38"/>
  <c r="AK148" i="39"/>
  <c r="L148" i="38"/>
  <c r="AL148" i="39"/>
  <c r="M148" i="38"/>
  <c r="AM148" i="39"/>
  <c r="N148" i="38"/>
  <c r="AN148" i="39"/>
  <c r="KB148" i="37"/>
  <c r="AC148" i="37"/>
  <c r="B148" i="38"/>
  <c r="AB148" i="39"/>
  <c r="CO148" i="37"/>
  <c r="FC148" i="37"/>
  <c r="KC148" i="37"/>
  <c r="AD148" i="37"/>
  <c r="CP148" i="37"/>
  <c r="FD148" i="37"/>
  <c r="KD148" i="37"/>
  <c r="AE148" i="37"/>
  <c r="CQ148" i="37"/>
  <c r="FE148" i="37"/>
  <c r="KE148" i="37"/>
  <c r="AF148" i="37"/>
  <c r="CR148" i="37"/>
  <c r="FF148" i="37"/>
  <c r="KF148" i="37"/>
  <c r="AG148" i="37"/>
  <c r="CS148" i="37"/>
  <c r="FG148" i="37"/>
  <c r="KG148" i="37"/>
  <c r="AH148" i="37"/>
  <c r="CU148" i="37"/>
  <c r="CT148" i="37"/>
  <c r="FH148" i="37"/>
  <c r="KH148" i="37"/>
  <c r="AI148" i="37"/>
  <c r="HP148" i="37"/>
  <c r="HV148" i="37"/>
  <c r="KI148" i="37"/>
  <c r="AJ148" i="37"/>
  <c r="CV148" i="37"/>
  <c r="FJ148" i="37"/>
  <c r="HQ148" i="37"/>
  <c r="HW148" i="37"/>
  <c r="KJ148" i="37"/>
  <c r="AK148" i="37"/>
  <c r="CW148" i="37"/>
  <c r="FK148" i="37"/>
  <c r="HR148" i="37"/>
  <c r="HX148" i="37"/>
  <c r="KK148" i="37"/>
  <c r="AL148" i="37"/>
  <c r="CX148" i="37"/>
  <c r="FL148" i="37"/>
  <c r="HS148" i="37"/>
  <c r="HY148" i="37"/>
  <c r="KL148" i="37"/>
  <c r="AM148" i="37"/>
  <c r="CY148" i="37"/>
  <c r="FM148" i="37"/>
  <c r="HT148" i="37"/>
  <c r="HZ148" i="37"/>
  <c r="KM148" i="37"/>
  <c r="AN148" i="37"/>
  <c r="DA148" i="37"/>
  <c r="CZ148" i="37"/>
  <c r="FN148" i="37"/>
  <c r="HU148" i="37"/>
  <c r="IA148" i="37"/>
  <c r="KN148" i="37"/>
  <c r="B148" i="37"/>
  <c r="O148" i="38"/>
  <c r="AB148" i="38"/>
  <c r="P148" i="38"/>
  <c r="AC148" i="38"/>
  <c r="BC148" i="38"/>
  <c r="DE148" i="2"/>
  <c r="C148" i="39"/>
  <c r="Q148" i="38"/>
  <c r="AD148" i="38"/>
  <c r="BD148" i="38"/>
  <c r="D148" i="39"/>
  <c r="R148" i="38"/>
  <c r="AE148" i="38"/>
  <c r="BE148" i="38"/>
  <c r="E148" i="39"/>
  <c r="S148" i="38"/>
  <c r="AF148" i="38"/>
  <c r="BF148" i="38"/>
  <c r="F148" i="39"/>
  <c r="T148" i="38"/>
  <c r="AG148" i="38"/>
  <c r="BG148" i="38"/>
  <c r="G148" i="39"/>
  <c r="U148" i="38"/>
  <c r="AH148" i="38"/>
  <c r="BH148" i="38"/>
  <c r="H148" i="39"/>
  <c r="V148" i="38"/>
  <c r="AI148" i="38"/>
  <c r="BI148" i="38"/>
  <c r="I148" i="39"/>
  <c r="W148" i="38"/>
  <c r="AJ148" i="38"/>
  <c r="BJ148" i="38"/>
  <c r="J148" i="39"/>
  <c r="X148" i="38"/>
  <c r="AK148" i="38"/>
  <c r="BK148" i="38"/>
  <c r="K148" i="39"/>
  <c r="Y148" i="38"/>
  <c r="AL148" i="38"/>
  <c r="BL148" i="38"/>
  <c r="L148" i="39"/>
  <c r="Z148" i="38"/>
  <c r="AM148" i="38"/>
  <c r="BM148" i="38"/>
  <c r="M148" i="39"/>
  <c r="AA148" i="38"/>
  <c r="AN148" i="38"/>
  <c r="BN148" i="38"/>
  <c r="N148" i="39"/>
  <c r="JB148" i="37"/>
  <c r="C148" i="37"/>
  <c r="BB148" i="38"/>
  <c r="B148" i="39"/>
  <c r="BO148" i="37"/>
  <c r="EC148" i="37"/>
  <c r="JC148" i="37"/>
  <c r="D148" i="37"/>
  <c r="BP148" i="37"/>
  <c r="ED148" i="37"/>
  <c r="JD148" i="37"/>
  <c r="E148" i="37"/>
  <c r="BQ148" i="37"/>
  <c r="EE148" i="37"/>
  <c r="JE148" i="37"/>
  <c r="F148" i="37"/>
  <c r="BR148" i="37"/>
  <c r="EF148" i="37"/>
  <c r="JF148" i="37"/>
  <c r="G148" i="37"/>
  <c r="BS148" i="37"/>
  <c r="EG148" i="37"/>
  <c r="JG148" i="37"/>
  <c r="H148" i="37"/>
  <c r="BU148" i="37"/>
  <c r="BT148" i="37"/>
  <c r="EH148" i="37"/>
  <c r="JH148" i="37"/>
  <c r="I148" i="37"/>
  <c r="GP148" i="37"/>
  <c r="GV148" i="37"/>
  <c r="JI148" i="37"/>
  <c r="J148" i="37"/>
  <c r="BV148" i="37"/>
  <c r="EJ148" i="37"/>
  <c r="GQ148" i="37"/>
  <c r="GW148" i="37"/>
  <c r="JJ148" i="37"/>
  <c r="K148" i="37"/>
  <c r="BW148" i="37"/>
  <c r="EK148" i="37"/>
  <c r="GR148" i="37"/>
  <c r="GX148" i="37"/>
  <c r="JK148" i="37"/>
  <c r="L148" i="37"/>
  <c r="BX148" i="37"/>
  <c r="EL148" i="37"/>
  <c r="GS148" i="37"/>
  <c r="GY148" i="37"/>
  <c r="JL148" i="37"/>
  <c r="M148" i="37"/>
  <c r="BY148" i="37"/>
  <c r="EM148" i="37"/>
  <c r="GT148" i="37"/>
  <c r="GZ148" i="37"/>
  <c r="JM148" i="37"/>
  <c r="N148" i="37"/>
  <c r="CA148" i="37"/>
  <c r="BZ148" i="37"/>
  <c r="EN148" i="37"/>
  <c r="GU148" i="37"/>
  <c r="HA148" i="37"/>
  <c r="JN148" i="37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BP149" i="2"/>
  <c r="O148" i="37"/>
  <c r="BQ148" i="2"/>
  <c r="DC148" i="2"/>
  <c r="DD148" i="2"/>
  <c r="P148" i="39"/>
  <c r="Q148" i="39"/>
  <c r="R148" i="39"/>
  <c r="S148" i="39"/>
  <c r="T148" i="39"/>
  <c r="U148" i="39"/>
  <c r="V148" i="39"/>
  <c r="W148" i="39"/>
  <c r="X148" i="39"/>
  <c r="Y148" i="39"/>
  <c r="Z148" i="39"/>
  <c r="AA148" i="39"/>
  <c r="JO148" i="37"/>
  <c r="P148" i="37"/>
  <c r="O148" i="39"/>
  <c r="CB148" i="37"/>
  <c r="EP148" i="37"/>
  <c r="JP148" i="37"/>
  <c r="Q148" i="37"/>
  <c r="CC148" i="37"/>
  <c r="EQ148" i="37"/>
  <c r="JQ148" i="37"/>
  <c r="R148" i="37"/>
  <c r="CD148" i="37"/>
  <c r="ER148" i="37"/>
  <c r="JR148" i="37"/>
  <c r="S148" i="37"/>
  <c r="CE148" i="37"/>
  <c r="ES148" i="37"/>
  <c r="JS148" i="37"/>
  <c r="T148" i="37"/>
  <c r="CF148" i="37"/>
  <c r="ET148" i="37"/>
  <c r="JT148" i="37"/>
  <c r="U148" i="37"/>
  <c r="CH148" i="37"/>
  <c r="CG148" i="37"/>
  <c r="EU148" i="37"/>
  <c r="JU148" i="37"/>
  <c r="V148" i="37"/>
  <c r="HC148" i="37"/>
  <c r="HI148" i="37"/>
  <c r="JV148" i="37"/>
  <c r="W148" i="37"/>
  <c r="CI148" i="37"/>
  <c r="EW148" i="37"/>
  <c r="HD148" i="37"/>
  <c r="HJ148" i="37"/>
  <c r="JW148" i="37"/>
  <c r="X148" i="37"/>
  <c r="CJ148" i="37"/>
  <c r="EX148" i="37"/>
  <c r="HE148" i="37"/>
  <c r="HK148" i="37"/>
  <c r="JX148" i="37"/>
  <c r="Y148" i="37"/>
  <c r="CK148" i="37"/>
  <c r="EY148" i="37"/>
  <c r="HF148" i="37"/>
  <c r="HL148" i="37"/>
  <c r="JY148" i="37"/>
  <c r="Z148" i="37"/>
  <c r="CL148" i="37"/>
  <c r="EZ148" i="37"/>
  <c r="HG148" i="37"/>
  <c r="HM148" i="37"/>
  <c r="JZ148" i="37"/>
  <c r="AA148" i="37"/>
  <c r="CN148" i="37"/>
  <c r="CM148" i="37"/>
  <c r="FA148" i="37"/>
  <c r="HH148" i="37"/>
  <c r="HN148" i="37"/>
  <c r="KA148" i="37"/>
  <c r="AO148" i="37"/>
  <c r="AP148" i="38"/>
  <c r="AP148" i="39"/>
  <c r="AQ148" i="38"/>
  <c r="AQ148" i="39"/>
  <c r="AR148" i="38"/>
  <c r="AR148" i="39"/>
  <c r="AS148" i="38"/>
  <c r="AS148" i="39"/>
  <c r="AT148" i="38"/>
  <c r="AT148" i="39"/>
  <c r="AU148" i="38"/>
  <c r="AU148" i="39"/>
  <c r="AV148" i="38"/>
  <c r="AV148" i="39"/>
  <c r="AW148" i="38"/>
  <c r="AW148" i="39"/>
  <c r="AX148" i="38"/>
  <c r="AX148" i="39"/>
  <c r="AY148" i="38"/>
  <c r="AY148" i="39"/>
  <c r="AZ148" i="38"/>
  <c r="AZ148" i="39"/>
  <c r="BA148" i="38"/>
  <c r="BA148" i="39"/>
  <c r="AP148" i="37"/>
  <c r="AO148" i="38"/>
  <c r="AO148" i="39"/>
  <c r="DB148" i="37"/>
  <c r="FP148" i="37"/>
  <c r="AQ148" i="37"/>
  <c r="DC148" i="37"/>
  <c r="FQ148" i="37"/>
  <c r="AR148" i="37"/>
  <c r="DD148" i="37"/>
  <c r="FR148" i="37"/>
  <c r="AS148" i="37"/>
  <c r="DE148" i="37"/>
  <c r="FS148" i="37"/>
  <c r="AT148" i="37"/>
  <c r="DF148" i="37"/>
  <c r="FT148" i="37"/>
  <c r="AU148" i="37"/>
  <c r="DH148" i="37"/>
  <c r="DG148" i="37"/>
  <c r="FU148" i="37"/>
  <c r="AV148" i="37"/>
  <c r="IC148" i="37"/>
  <c r="II148" i="37"/>
  <c r="AW148" i="37"/>
  <c r="DI148" i="37"/>
  <c r="FW148" i="37"/>
  <c r="ID148" i="37"/>
  <c r="IJ148" i="37"/>
  <c r="AX148" i="37"/>
  <c r="DJ148" i="37"/>
  <c r="FX148" i="37"/>
  <c r="IE148" i="37"/>
  <c r="IK148" i="37"/>
  <c r="AY148" i="37"/>
  <c r="DK148" i="37"/>
  <c r="FY148" i="37"/>
  <c r="IF148" i="37"/>
  <c r="IL148" i="37"/>
  <c r="AZ148" i="37"/>
  <c r="DL148" i="37"/>
  <c r="FZ148" i="37"/>
  <c r="IG148" i="37"/>
  <c r="IM148" i="37"/>
  <c r="BA148" i="37"/>
  <c r="DN148" i="37"/>
  <c r="DM148" i="37"/>
  <c r="GA148" i="37"/>
  <c r="IH148" i="37"/>
  <c r="IN148" i="37"/>
  <c r="BB148" i="37"/>
  <c r="BC148" i="39"/>
  <c r="BD148" i="39"/>
  <c r="BE148" i="39"/>
  <c r="BF148" i="39"/>
  <c r="BG148" i="39"/>
  <c r="BH148" i="39"/>
  <c r="BI148" i="39"/>
  <c r="BJ148" i="39"/>
  <c r="BK148" i="39"/>
  <c r="BL148" i="39"/>
  <c r="BM148" i="39"/>
  <c r="BN148" i="39"/>
  <c r="LB148" i="37"/>
  <c r="BC148" i="37"/>
  <c r="BB148" i="39"/>
  <c r="DO148" i="37"/>
  <c r="GC148" i="37"/>
  <c r="LC148" i="37"/>
  <c r="BD148" i="37"/>
  <c r="DP148" i="37"/>
  <c r="GD148" i="37"/>
  <c r="LD148" i="37"/>
  <c r="BE148" i="37"/>
  <c r="DQ148" i="37"/>
  <c r="GE148" i="37"/>
  <c r="LE148" i="37"/>
  <c r="BF148" i="37"/>
  <c r="DR148" i="37"/>
  <c r="GF148" i="37"/>
  <c r="LF148" i="37"/>
  <c r="BG148" i="37"/>
  <c r="DS148" i="37"/>
  <c r="GG148" i="37"/>
  <c r="LG148" i="37"/>
  <c r="BH148" i="37"/>
  <c r="DU148" i="37"/>
  <c r="DT148" i="37"/>
  <c r="GH148" i="37"/>
  <c r="LH148" i="37"/>
  <c r="BI148" i="37"/>
  <c r="IP148" i="37"/>
  <c r="IV148" i="37"/>
  <c r="LI148" i="37"/>
  <c r="BJ148" i="37"/>
  <c r="DV148" i="37"/>
  <c r="GJ148" i="37"/>
  <c r="IQ148" i="37"/>
  <c r="IW148" i="37"/>
  <c r="LJ148" i="37"/>
  <c r="BK148" i="37"/>
  <c r="DW148" i="37"/>
  <c r="GK148" i="37"/>
  <c r="IR148" i="37"/>
  <c r="IX148" i="37"/>
  <c r="LK148" i="37"/>
  <c r="BL148" i="37"/>
  <c r="DX148" i="37"/>
  <c r="GL148" i="37"/>
  <c r="IS148" i="37"/>
  <c r="IY148" i="37"/>
  <c r="LL148" i="37"/>
  <c r="BM148" i="37"/>
  <c r="DY148" i="37"/>
  <c r="GM148" i="37"/>
  <c r="IT148" i="37"/>
  <c r="IZ148" i="37"/>
  <c r="LM148" i="37"/>
  <c r="BN148" i="37"/>
  <c r="EA148" i="37"/>
  <c r="DZ148" i="37"/>
  <c r="GN148" i="37"/>
  <c r="IU148" i="37"/>
  <c r="JA148" i="37"/>
  <c r="LN148" i="37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AB149" i="37"/>
  <c r="C149" i="38"/>
  <c r="AC149" i="39"/>
  <c r="D149" i="38"/>
  <c r="AD149" i="39"/>
  <c r="E149" i="38"/>
  <c r="AE149" i="39"/>
  <c r="F149" i="38"/>
  <c r="AF149" i="39"/>
  <c r="G149" i="38"/>
  <c r="AG149" i="39"/>
  <c r="H149" i="38"/>
  <c r="AH149" i="39"/>
  <c r="I149" i="38"/>
  <c r="AI149" i="39"/>
  <c r="J149" i="38"/>
  <c r="AJ149" i="39"/>
  <c r="K149" i="38"/>
  <c r="AK149" i="39"/>
  <c r="L149" i="38"/>
  <c r="AL149" i="39"/>
  <c r="M149" i="38"/>
  <c r="AM149" i="39"/>
  <c r="N149" i="38"/>
  <c r="AN149" i="39"/>
  <c r="KB149" i="37"/>
  <c r="AC149" i="37"/>
  <c r="B149" i="38"/>
  <c r="AB149" i="39"/>
  <c r="CO149" i="37"/>
  <c r="FC149" i="37"/>
  <c r="KC149" i="37"/>
  <c r="AD149" i="37"/>
  <c r="CP149" i="37"/>
  <c r="FD149" i="37"/>
  <c r="KD149" i="37"/>
  <c r="AE149" i="37"/>
  <c r="CQ149" i="37"/>
  <c r="FE149" i="37"/>
  <c r="KE149" i="37"/>
  <c r="AF149" i="37"/>
  <c r="CR149" i="37"/>
  <c r="FF149" i="37"/>
  <c r="KF149" i="37"/>
  <c r="AG149" i="37"/>
  <c r="CS149" i="37"/>
  <c r="FG149" i="37"/>
  <c r="KG149" i="37"/>
  <c r="AH149" i="37"/>
  <c r="CU149" i="37"/>
  <c r="CT149" i="37"/>
  <c r="FH149" i="37"/>
  <c r="KH149" i="37"/>
  <c r="AI149" i="37"/>
  <c r="HP149" i="37"/>
  <c r="HV149" i="37"/>
  <c r="KI149" i="37"/>
  <c r="AJ149" i="37"/>
  <c r="CV149" i="37"/>
  <c r="FJ149" i="37"/>
  <c r="HQ149" i="37"/>
  <c r="HW149" i="37"/>
  <c r="KJ149" i="37"/>
  <c r="AK149" i="37"/>
  <c r="CW149" i="37"/>
  <c r="FK149" i="37"/>
  <c r="HR149" i="37"/>
  <c r="HX149" i="37"/>
  <c r="KK149" i="37"/>
  <c r="AL149" i="37"/>
  <c r="CX149" i="37"/>
  <c r="FL149" i="37"/>
  <c r="HS149" i="37"/>
  <c r="HY149" i="37"/>
  <c r="KL149" i="37"/>
  <c r="AM149" i="37"/>
  <c r="CY149" i="37"/>
  <c r="FM149" i="37"/>
  <c r="HT149" i="37"/>
  <c r="HZ149" i="37"/>
  <c r="KM149" i="37"/>
  <c r="AN149" i="37"/>
  <c r="DA149" i="37"/>
  <c r="CZ149" i="37"/>
  <c r="FN149" i="37"/>
  <c r="HU149" i="37"/>
  <c r="IA149" i="37"/>
  <c r="KN149" i="37"/>
  <c r="B149" i="37"/>
  <c r="O149" i="38"/>
  <c r="AB149" i="38"/>
  <c r="P149" i="38"/>
  <c r="AC149" i="38"/>
  <c r="BC149" i="38"/>
  <c r="DE149" i="2"/>
  <c r="C149" i="39"/>
  <c r="Q149" i="38"/>
  <c r="AD149" i="38"/>
  <c r="BD149" i="38"/>
  <c r="D149" i="39"/>
  <c r="R149" i="38"/>
  <c r="AE149" i="38"/>
  <c r="BE149" i="38"/>
  <c r="E149" i="39"/>
  <c r="S149" i="38"/>
  <c r="AF149" i="38"/>
  <c r="BF149" i="38"/>
  <c r="F149" i="39"/>
  <c r="T149" i="38"/>
  <c r="AG149" i="38"/>
  <c r="BG149" i="38"/>
  <c r="G149" i="39"/>
  <c r="U149" i="38"/>
  <c r="AH149" i="38"/>
  <c r="BH149" i="38"/>
  <c r="H149" i="39"/>
  <c r="V149" i="38"/>
  <c r="AI149" i="38"/>
  <c r="BI149" i="38"/>
  <c r="I149" i="39"/>
  <c r="W149" i="38"/>
  <c r="AJ149" i="38"/>
  <c r="BJ149" i="38"/>
  <c r="J149" i="39"/>
  <c r="X149" i="38"/>
  <c r="AK149" i="38"/>
  <c r="BK149" i="38"/>
  <c r="K149" i="39"/>
  <c r="Y149" i="38"/>
  <c r="AL149" i="38"/>
  <c r="BL149" i="38"/>
  <c r="L149" i="39"/>
  <c r="Z149" i="38"/>
  <c r="AM149" i="38"/>
  <c r="BM149" i="38"/>
  <c r="M149" i="39"/>
  <c r="AA149" i="38"/>
  <c r="AN149" i="38"/>
  <c r="BN149" i="38"/>
  <c r="N149" i="39"/>
  <c r="JB149" i="37"/>
  <c r="C149" i="37"/>
  <c r="BB149" i="38"/>
  <c r="B149" i="39"/>
  <c r="BO149" i="37"/>
  <c r="EC149" i="37"/>
  <c r="JC149" i="37"/>
  <c r="D149" i="37"/>
  <c r="BP149" i="37"/>
  <c r="ED149" i="37"/>
  <c r="JD149" i="37"/>
  <c r="E149" i="37"/>
  <c r="BQ149" i="37"/>
  <c r="EE149" i="37"/>
  <c r="JE149" i="37"/>
  <c r="F149" i="37"/>
  <c r="BR149" i="37"/>
  <c r="EF149" i="37"/>
  <c r="JF149" i="37"/>
  <c r="G149" i="37"/>
  <c r="BS149" i="37"/>
  <c r="EG149" i="37"/>
  <c r="JG149" i="37"/>
  <c r="H149" i="37"/>
  <c r="BU149" i="37"/>
  <c r="BT149" i="37"/>
  <c r="EH149" i="37"/>
  <c r="JH149" i="37"/>
  <c r="I149" i="37"/>
  <c r="GP149" i="37"/>
  <c r="GV149" i="37"/>
  <c r="JI149" i="37"/>
  <c r="J149" i="37"/>
  <c r="BV149" i="37"/>
  <c r="EJ149" i="37"/>
  <c r="GQ149" i="37"/>
  <c r="GW149" i="37"/>
  <c r="JJ149" i="37"/>
  <c r="K149" i="37"/>
  <c r="BW149" i="37"/>
  <c r="EK149" i="37"/>
  <c r="GR149" i="37"/>
  <c r="GX149" i="37"/>
  <c r="JK149" i="37"/>
  <c r="L149" i="37"/>
  <c r="BX149" i="37"/>
  <c r="EL149" i="37"/>
  <c r="GS149" i="37"/>
  <c r="GY149" i="37"/>
  <c r="JL149" i="37"/>
  <c r="M149" i="37"/>
  <c r="BY149" i="37"/>
  <c r="EM149" i="37"/>
  <c r="GT149" i="37"/>
  <c r="GZ149" i="37"/>
  <c r="JM149" i="37"/>
  <c r="N149" i="37"/>
  <c r="CA149" i="37"/>
  <c r="BZ149" i="37"/>
  <c r="EN149" i="37"/>
  <c r="GU149" i="37"/>
  <c r="HA149" i="37"/>
  <c r="JN149" i="37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BP150" i="2"/>
  <c r="O149" i="37"/>
  <c r="BQ149" i="2"/>
  <c r="DC149" i="2"/>
  <c r="DD149" i="2"/>
  <c r="P149" i="39"/>
  <c r="Q149" i="39"/>
  <c r="R149" i="39"/>
  <c r="S149" i="39"/>
  <c r="T149" i="39"/>
  <c r="U149" i="39"/>
  <c r="V149" i="39"/>
  <c r="W149" i="39"/>
  <c r="X149" i="39"/>
  <c r="Y149" i="39"/>
  <c r="Z149" i="39"/>
  <c r="AA149" i="39"/>
  <c r="JO149" i="37"/>
  <c r="P149" i="37"/>
  <c r="O149" i="39"/>
  <c r="CB149" i="37"/>
  <c r="EP149" i="37"/>
  <c r="JP149" i="37"/>
  <c r="Q149" i="37"/>
  <c r="CC149" i="37"/>
  <c r="EQ149" i="37"/>
  <c r="JQ149" i="37"/>
  <c r="R149" i="37"/>
  <c r="CD149" i="37"/>
  <c r="ER149" i="37"/>
  <c r="JR149" i="37"/>
  <c r="S149" i="37"/>
  <c r="CE149" i="37"/>
  <c r="ES149" i="37"/>
  <c r="JS149" i="37"/>
  <c r="T149" i="37"/>
  <c r="CF149" i="37"/>
  <c r="ET149" i="37"/>
  <c r="JT149" i="37"/>
  <c r="U149" i="37"/>
  <c r="CH149" i="37"/>
  <c r="CG149" i="37"/>
  <c r="EU149" i="37"/>
  <c r="JU149" i="37"/>
  <c r="V149" i="37"/>
  <c r="HC149" i="37"/>
  <c r="HI149" i="37"/>
  <c r="JV149" i="37"/>
  <c r="W149" i="37"/>
  <c r="CI149" i="37"/>
  <c r="EW149" i="37"/>
  <c r="HD149" i="37"/>
  <c r="HJ149" i="37"/>
  <c r="JW149" i="37"/>
  <c r="X149" i="37"/>
  <c r="CJ149" i="37"/>
  <c r="EX149" i="37"/>
  <c r="HE149" i="37"/>
  <c r="HK149" i="37"/>
  <c r="JX149" i="37"/>
  <c r="Y149" i="37"/>
  <c r="CK149" i="37"/>
  <c r="EY149" i="37"/>
  <c r="HF149" i="37"/>
  <c r="HL149" i="37"/>
  <c r="JY149" i="37"/>
  <c r="Z149" i="37"/>
  <c r="CL149" i="37"/>
  <c r="EZ149" i="37"/>
  <c r="HG149" i="37"/>
  <c r="HM149" i="37"/>
  <c r="JZ149" i="37"/>
  <c r="AA149" i="37"/>
  <c r="CN149" i="37"/>
  <c r="CM149" i="37"/>
  <c r="FA149" i="37"/>
  <c r="HH149" i="37"/>
  <c r="HN149" i="37"/>
  <c r="KA149" i="37"/>
  <c r="AO149" i="37"/>
  <c r="AP149" i="38"/>
  <c r="AP149" i="39"/>
  <c r="AQ149" i="38"/>
  <c r="AQ149" i="39"/>
  <c r="AR149" i="38"/>
  <c r="AR149" i="39"/>
  <c r="AS149" i="38"/>
  <c r="AS149" i="39"/>
  <c r="AT149" i="38"/>
  <c r="AT149" i="39"/>
  <c r="AU149" i="38"/>
  <c r="AU149" i="39"/>
  <c r="AV149" i="38"/>
  <c r="AV149" i="39"/>
  <c r="AW149" i="38"/>
  <c r="AW149" i="39"/>
  <c r="AX149" i="38"/>
  <c r="AX149" i="39"/>
  <c r="AY149" i="38"/>
  <c r="AY149" i="39"/>
  <c r="AZ149" i="38"/>
  <c r="AZ149" i="39"/>
  <c r="BA149" i="38"/>
  <c r="BA149" i="39"/>
  <c r="AP149" i="37"/>
  <c r="AO149" i="38"/>
  <c r="AO149" i="39"/>
  <c r="DB149" i="37"/>
  <c r="FP149" i="37"/>
  <c r="AQ149" i="37"/>
  <c r="DC149" i="37"/>
  <c r="FQ149" i="37"/>
  <c r="AR149" i="37"/>
  <c r="DD149" i="37"/>
  <c r="FR149" i="37"/>
  <c r="AS149" i="37"/>
  <c r="DE149" i="37"/>
  <c r="FS149" i="37"/>
  <c r="AT149" i="37"/>
  <c r="DF149" i="37"/>
  <c r="FT149" i="37"/>
  <c r="AU149" i="37"/>
  <c r="DH149" i="37"/>
  <c r="DG149" i="37"/>
  <c r="FU149" i="37"/>
  <c r="AV149" i="37"/>
  <c r="IC149" i="37"/>
  <c r="II149" i="37"/>
  <c r="AW149" i="37"/>
  <c r="DI149" i="37"/>
  <c r="FW149" i="37"/>
  <c r="ID149" i="37"/>
  <c r="IJ149" i="37"/>
  <c r="AX149" i="37"/>
  <c r="DJ149" i="37"/>
  <c r="FX149" i="37"/>
  <c r="IE149" i="37"/>
  <c r="IK149" i="37"/>
  <c r="AY149" i="37"/>
  <c r="DK149" i="37"/>
  <c r="FY149" i="37"/>
  <c r="IF149" i="37"/>
  <c r="IL149" i="37"/>
  <c r="AZ149" i="37"/>
  <c r="DL149" i="37"/>
  <c r="FZ149" i="37"/>
  <c r="IG149" i="37"/>
  <c r="IM149" i="37"/>
  <c r="BA149" i="37"/>
  <c r="DN149" i="37"/>
  <c r="DM149" i="37"/>
  <c r="GA149" i="37"/>
  <c r="IH149" i="37"/>
  <c r="IN149" i="37"/>
  <c r="BB149" i="37"/>
  <c r="BC149" i="39"/>
  <c r="BD149" i="39"/>
  <c r="BE149" i="39"/>
  <c r="BF149" i="39"/>
  <c r="BG149" i="39"/>
  <c r="BH149" i="39"/>
  <c r="BI149" i="39"/>
  <c r="BJ149" i="39"/>
  <c r="BK149" i="39"/>
  <c r="BL149" i="39"/>
  <c r="BM149" i="39"/>
  <c r="BN149" i="39"/>
  <c r="LB149" i="37"/>
  <c r="BC149" i="37"/>
  <c r="BB149" i="39"/>
  <c r="DO149" i="37"/>
  <c r="GC149" i="37"/>
  <c r="LC149" i="37"/>
  <c r="BD149" i="37"/>
  <c r="DP149" i="37"/>
  <c r="GD149" i="37"/>
  <c r="LD149" i="37"/>
  <c r="BE149" i="37"/>
  <c r="DQ149" i="37"/>
  <c r="GE149" i="37"/>
  <c r="LE149" i="37"/>
  <c r="BF149" i="37"/>
  <c r="DR149" i="37"/>
  <c r="GF149" i="37"/>
  <c r="LF149" i="37"/>
  <c r="BG149" i="37"/>
  <c r="DS149" i="37"/>
  <c r="GG149" i="37"/>
  <c r="LG149" i="37"/>
  <c r="BH149" i="37"/>
  <c r="DU149" i="37"/>
  <c r="DT149" i="37"/>
  <c r="GH149" i="37"/>
  <c r="LH149" i="37"/>
  <c r="BI149" i="37"/>
  <c r="IP149" i="37"/>
  <c r="IV149" i="37"/>
  <c r="LI149" i="37"/>
  <c r="BJ149" i="37"/>
  <c r="DV149" i="37"/>
  <c r="GJ149" i="37"/>
  <c r="IQ149" i="37"/>
  <c r="IW149" i="37"/>
  <c r="LJ149" i="37"/>
  <c r="BK149" i="37"/>
  <c r="DW149" i="37"/>
  <c r="GK149" i="37"/>
  <c r="IR149" i="37"/>
  <c r="IX149" i="37"/>
  <c r="LK149" i="37"/>
  <c r="BL149" i="37"/>
  <c r="DX149" i="37"/>
  <c r="GL149" i="37"/>
  <c r="IS149" i="37"/>
  <c r="IY149" i="37"/>
  <c r="LL149" i="37"/>
  <c r="BM149" i="37"/>
  <c r="DY149" i="37"/>
  <c r="GM149" i="37"/>
  <c r="IT149" i="37"/>
  <c r="IZ149" i="37"/>
  <c r="LM149" i="37"/>
  <c r="BN149" i="37"/>
  <c r="EA149" i="37"/>
  <c r="DZ149" i="37"/>
  <c r="GN149" i="37"/>
  <c r="IU149" i="37"/>
  <c r="JA149" i="37"/>
  <c r="LN149" i="37"/>
  <c r="AB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AB150" i="37"/>
  <c r="C150" i="38"/>
  <c r="AC150" i="39"/>
  <c r="D150" i="38"/>
  <c r="AD150" i="39"/>
  <c r="E150" i="38"/>
  <c r="AE150" i="39"/>
  <c r="F150" i="38"/>
  <c r="AF150" i="39"/>
  <c r="G150" i="38"/>
  <c r="AG150" i="39"/>
  <c r="H150" i="38"/>
  <c r="AH150" i="39"/>
  <c r="I150" i="38"/>
  <c r="AI150" i="39"/>
  <c r="J150" i="38"/>
  <c r="AJ150" i="39"/>
  <c r="K150" i="38"/>
  <c r="AK150" i="39"/>
  <c r="L150" i="38"/>
  <c r="AL150" i="39"/>
  <c r="M150" i="38"/>
  <c r="AM150" i="39"/>
  <c r="N150" i="38"/>
  <c r="AN150" i="39"/>
  <c r="KB150" i="37"/>
  <c r="AC150" i="37"/>
  <c r="B150" i="38"/>
  <c r="AB150" i="39"/>
  <c r="CO150" i="37"/>
  <c r="FC150" i="37"/>
  <c r="KC150" i="37"/>
  <c r="AD150" i="37"/>
  <c r="CP150" i="37"/>
  <c r="FD150" i="37"/>
  <c r="KD150" i="37"/>
  <c r="AE150" i="37"/>
  <c r="CQ150" i="37"/>
  <c r="FE150" i="37"/>
  <c r="KE150" i="37"/>
  <c r="AF150" i="37"/>
  <c r="CR150" i="37"/>
  <c r="FF150" i="37"/>
  <c r="KF150" i="37"/>
  <c r="AG150" i="37"/>
  <c r="CS150" i="37"/>
  <c r="FG150" i="37"/>
  <c r="KG150" i="37"/>
  <c r="AH150" i="37"/>
  <c r="CU150" i="37"/>
  <c r="CT150" i="37"/>
  <c r="FH150" i="37"/>
  <c r="KH150" i="37"/>
  <c r="AI150" i="37"/>
  <c r="HP150" i="37"/>
  <c r="HV150" i="37"/>
  <c r="KI150" i="37"/>
  <c r="AJ150" i="37"/>
  <c r="CV150" i="37"/>
  <c r="FJ150" i="37"/>
  <c r="HQ150" i="37"/>
  <c r="HW150" i="37"/>
  <c r="KJ150" i="37"/>
  <c r="AK150" i="37"/>
  <c r="CW150" i="37"/>
  <c r="FK150" i="37"/>
  <c r="HR150" i="37"/>
  <c r="HX150" i="37"/>
  <c r="KK150" i="37"/>
  <c r="AL150" i="37"/>
  <c r="CX150" i="37"/>
  <c r="FL150" i="37"/>
  <c r="HS150" i="37"/>
  <c r="HY150" i="37"/>
  <c r="KL150" i="37"/>
  <c r="AM150" i="37"/>
  <c r="CY150" i="37"/>
  <c r="FM150" i="37"/>
  <c r="HT150" i="37"/>
  <c r="HZ150" i="37"/>
  <c r="KM150" i="37"/>
  <c r="AN150" i="37"/>
  <c r="DA150" i="37"/>
  <c r="CZ150" i="37"/>
  <c r="FN150" i="37"/>
  <c r="HU150" i="37"/>
  <c r="IA150" i="37"/>
  <c r="KN150" i="37"/>
  <c r="B150" i="37"/>
  <c r="O150" i="38"/>
  <c r="AB150" i="38"/>
  <c r="P150" i="38"/>
  <c r="AC150" i="38"/>
  <c r="BC150" i="38"/>
  <c r="DE150" i="2"/>
  <c r="C150" i="39"/>
  <c r="Q150" i="38"/>
  <c r="AD150" i="38"/>
  <c r="BD150" i="38"/>
  <c r="D150" i="39"/>
  <c r="R150" i="38"/>
  <c r="AE150" i="38"/>
  <c r="BE150" i="38"/>
  <c r="E150" i="39"/>
  <c r="S150" i="38"/>
  <c r="AF150" i="38"/>
  <c r="BF150" i="38"/>
  <c r="F150" i="39"/>
  <c r="T150" i="38"/>
  <c r="AG150" i="38"/>
  <c r="BG150" i="38"/>
  <c r="G150" i="39"/>
  <c r="U150" i="38"/>
  <c r="AH150" i="38"/>
  <c r="BH150" i="38"/>
  <c r="H150" i="39"/>
  <c r="V150" i="38"/>
  <c r="AI150" i="38"/>
  <c r="BI150" i="38"/>
  <c r="I150" i="39"/>
  <c r="W150" i="38"/>
  <c r="AJ150" i="38"/>
  <c r="BJ150" i="38"/>
  <c r="J150" i="39"/>
  <c r="X150" i="38"/>
  <c r="AK150" i="38"/>
  <c r="BK150" i="38"/>
  <c r="K150" i="39"/>
  <c r="Y150" i="38"/>
  <c r="AL150" i="38"/>
  <c r="BL150" i="38"/>
  <c r="L150" i="39"/>
  <c r="Z150" i="38"/>
  <c r="AM150" i="38"/>
  <c r="BM150" i="38"/>
  <c r="M150" i="39"/>
  <c r="AA150" i="38"/>
  <c r="AN150" i="38"/>
  <c r="BN150" i="38"/>
  <c r="N150" i="39"/>
  <c r="JB150" i="37"/>
  <c r="C150" i="37"/>
  <c r="BB150" i="38"/>
  <c r="B150" i="39"/>
  <c r="BO150" i="37"/>
  <c r="EC150" i="37"/>
  <c r="JC150" i="37"/>
  <c r="D150" i="37"/>
  <c r="BP150" i="37"/>
  <c r="ED150" i="37"/>
  <c r="JD150" i="37"/>
  <c r="E150" i="37"/>
  <c r="BQ150" i="37"/>
  <c r="EE150" i="37"/>
  <c r="JE150" i="37"/>
  <c r="F150" i="37"/>
  <c r="BR150" i="37"/>
  <c r="EF150" i="37"/>
  <c r="JF150" i="37"/>
  <c r="G150" i="37"/>
  <c r="BS150" i="37"/>
  <c r="EG150" i="37"/>
  <c r="JG150" i="37"/>
  <c r="H150" i="37"/>
  <c r="BU150" i="37"/>
  <c r="BT150" i="37"/>
  <c r="EH150" i="37"/>
  <c r="JH150" i="37"/>
  <c r="I150" i="37"/>
  <c r="GP150" i="37"/>
  <c r="GV150" i="37"/>
  <c r="JI150" i="37"/>
  <c r="J150" i="37"/>
  <c r="BV150" i="37"/>
  <c r="EJ150" i="37"/>
  <c r="GQ150" i="37"/>
  <c r="GW150" i="37"/>
  <c r="JJ150" i="37"/>
  <c r="K150" i="37"/>
  <c r="BW150" i="37"/>
  <c r="EK150" i="37"/>
  <c r="GR150" i="37"/>
  <c r="GX150" i="37"/>
  <c r="JK150" i="37"/>
  <c r="L150" i="37"/>
  <c r="BX150" i="37"/>
  <c r="EL150" i="37"/>
  <c r="GS150" i="37"/>
  <c r="GY150" i="37"/>
  <c r="JL150" i="37"/>
  <c r="M150" i="37"/>
  <c r="BY150" i="37"/>
  <c r="EM150" i="37"/>
  <c r="GT150" i="37"/>
  <c r="GZ150" i="37"/>
  <c r="JM150" i="37"/>
  <c r="N150" i="37"/>
  <c r="CA150" i="37"/>
  <c r="BZ150" i="37"/>
  <c r="EN150" i="37"/>
  <c r="GU150" i="37"/>
  <c r="HA150" i="37"/>
  <c r="JN150" i="37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BP151" i="2"/>
  <c r="O150" i="37"/>
  <c r="BQ150" i="2"/>
  <c r="DC150" i="2"/>
  <c r="DD150" i="2"/>
  <c r="P150" i="39"/>
  <c r="Q150" i="39"/>
  <c r="R150" i="39"/>
  <c r="S150" i="39"/>
  <c r="T150" i="39"/>
  <c r="U150" i="39"/>
  <c r="V150" i="39"/>
  <c r="W150" i="39"/>
  <c r="X150" i="39"/>
  <c r="Y150" i="39"/>
  <c r="Z150" i="39"/>
  <c r="AA150" i="39"/>
  <c r="JO150" i="37"/>
  <c r="P150" i="37"/>
  <c r="O150" i="39"/>
  <c r="CB150" i="37"/>
  <c r="EP150" i="37"/>
  <c r="JP150" i="37"/>
  <c r="Q150" i="37"/>
  <c r="CC150" i="37"/>
  <c r="EQ150" i="37"/>
  <c r="JQ150" i="37"/>
  <c r="R150" i="37"/>
  <c r="CD150" i="37"/>
  <c r="ER150" i="37"/>
  <c r="JR150" i="37"/>
  <c r="S150" i="37"/>
  <c r="CE150" i="37"/>
  <c r="ES150" i="37"/>
  <c r="JS150" i="37"/>
  <c r="T150" i="37"/>
  <c r="CF150" i="37"/>
  <c r="ET150" i="37"/>
  <c r="JT150" i="37"/>
  <c r="U150" i="37"/>
  <c r="CH150" i="37"/>
  <c r="CG150" i="37"/>
  <c r="EU150" i="37"/>
  <c r="JU150" i="37"/>
  <c r="V150" i="37"/>
  <c r="HC150" i="37"/>
  <c r="HI150" i="37"/>
  <c r="JV150" i="37"/>
  <c r="W150" i="37"/>
  <c r="CI150" i="37"/>
  <c r="EW150" i="37"/>
  <c r="HD150" i="37"/>
  <c r="HJ150" i="37"/>
  <c r="JW150" i="37"/>
  <c r="X150" i="37"/>
  <c r="CJ150" i="37"/>
  <c r="EX150" i="37"/>
  <c r="HE150" i="37"/>
  <c r="HK150" i="37"/>
  <c r="JX150" i="37"/>
  <c r="Y150" i="37"/>
  <c r="CK150" i="37"/>
  <c r="EY150" i="37"/>
  <c r="HF150" i="37"/>
  <c r="HL150" i="37"/>
  <c r="JY150" i="37"/>
  <c r="Z150" i="37"/>
  <c r="CL150" i="37"/>
  <c r="EZ150" i="37"/>
  <c r="HG150" i="37"/>
  <c r="HM150" i="37"/>
  <c r="JZ150" i="37"/>
  <c r="AA150" i="37"/>
  <c r="CN150" i="37"/>
  <c r="CM150" i="37"/>
  <c r="FA150" i="37"/>
  <c r="HH150" i="37"/>
  <c r="HN150" i="37"/>
  <c r="KA150" i="37"/>
  <c r="AO150" i="37"/>
  <c r="AP150" i="38"/>
  <c r="AP150" i="39"/>
  <c r="AQ150" i="38"/>
  <c r="AQ150" i="39"/>
  <c r="AR150" i="38"/>
  <c r="AR150" i="39"/>
  <c r="AS150" i="38"/>
  <c r="AS150" i="39"/>
  <c r="AT150" i="38"/>
  <c r="AT150" i="39"/>
  <c r="AU150" i="38"/>
  <c r="AU150" i="39"/>
  <c r="AV150" i="38"/>
  <c r="AV150" i="39"/>
  <c r="AW150" i="38"/>
  <c r="AW150" i="39"/>
  <c r="AX150" i="38"/>
  <c r="AX150" i="39"/>
  <c r="AY150" i="38"/>
  <c r="AY150" i="39"/>
  <c r="AZ150" i="38"/>
  <c r="AZ150" i="39"/>
  <c r="BA150" i="38"/>
  <c r="BA150" i="39"/>
  <c r="AP150" i="37"/>
  <c r="AO150" i="38"/>
  <c r="AO150" i="39"/>
  <c r="DB150" i="37"/>
  <c r="FP150" i="37"/>
  <c r="AQ150" i="37"/>
  <c r="DC150" i="37"/>
  <c r="FQ150" i="37"/>
  <c r="AR150" i="37"/>
  <c r="DD150" i="37"/>
  <c r="FR150" i="37"/>
  <c r="AS150" i="37"/>
  <c r="DE150" i="37"/>
  <c r="FS150" i="37"/>
  <c r="AT150" i="37"/>
  <c r="DF150" i="37"/>
  <c r="FT150" i="37"/>
  <c r="AU150" i="37"/>
  <c r="DH150" i="37"/>
  <c r="DG150" i="37"/>
  <c r="FU150" i="37"/>
  <c r="AV150" i="37"/>
  <c r="IC150" i="37"/>
  <c r="II150" i="37"/>
  <c r="AW150" i="37"/>
  <c r="DI150" i="37"/>
  <c r="FW150" i="37"/>
  <c r="ID150" i="37"/>
  <c r="IJ150" i="37"/>
  <c r="AX150" i="37"/>
  <c r="DJ150" i="37"/>
  <c r="FX150" i="37"/>
  <c r="IE150" i="37"/>
  <c r="IK150" i="37"/>
  <c r="AY150" i="37"/>
  <c r="DK150" i="37"/>
  <c r="FY150" i="37"/>
  <c r="IF150" i="37"/>
  <c r="IL150" i="37"/>
  <c r="AZ150" i="37"/>
  <c r="DL150" i="37"/>
  <c r="FZ150" i="37"/>
  <c r="IG150" i="37"/>
  <c r="IM150" i="37"/>
  <c r="BA150" i="37"/>
  <c r="DN150" i="37"/>
  <c r="DM150" i="37"/>
  <c r="GA150" i="37"/>
  <c r="IH150" i="37"/>
  <c r="IN150" i="37"/>
  <c r="BB150" i="37"/>
  <c r="BC150" i="39"/>
  <c r="BD150" i="39"/>
  <c r="BE150" i="39"/>
  <c r="BF150" i="39"/>
  <c r="BG150" i="39"/>
  <c r="BH150" i="39"/>
  <c r="BI150" i="39"/>
  <c r="BJ150" i="39"/>
  <c r="BK150" i="39"/>
  <c r="BL150" i="39"/>
  <c r="BM150" i="39"/>
  <c r="BN150" i="39"/>
  <c r="LB150" i="37"/>
  <c r="BC150" i="37"/>
  <c r="BB150" i="39"/>
  <c r="DO150" i="37"/>
  <c r="GC150" i="37"/>
  <c r="LC150" i="37"/>
  <c r="BD150" i="37"/>
  <c r="DP150" i="37"/>
  <c r="GD150" i="37"/>
  <c r="LD150" i="37"/>
  <c r="BE150" i="37"/>
  <c r="DQ150" i="37"/>
  <c r="GE150" i="37"/>
  <c r="LE150" i="37"/>
  <c r="BF150" i="37"/>
  <c r="DR150" i="37"/>
  <c r="GF150" i="37"/>
  <c r="LF150" i="37"/>
  <c r="BG150" i="37"/>
  <c r="DS150" i="37"/>
  <c r="GG150" i="37"/>
  <c r="LG150" i="37"/>
  <c r="BH150" i="37"/>
  <c r="DU150" i="37"/>
  <c r="DT150" i="37"/>
  <c r="GH150" i="37"/>
  <c r="LH150" i="37"/>
  <c r="BI150" i="37"/>
  <c r="IP150" i="37"/>
  <c r="IV150" i="37"/>
  <c r="LI150" i="37"/>
  <c r="BJ150" i="37"/>
  <c r="DV150" i="37"/>
  <c r="GJ150" i="37"/>
  <c r="IQ150" i="37"/>
  <c r="IW150" i="37"/>
  <c r="LJ150" i="37"/>
  <c r="BK150" i="37"/>
  <c r="DW150" i="37"/>
  <c r="GK150" i="37"/>
  <c r="IR150" i="37"/>
  <c r="IX150" i="37"/>
  <c r="LK150" i="37"/>
  <c r="BL150" i="37"/>
  <c r="DX150" i="37"/>
  <c r="GL150" i="37"/>
  <c r="IS150" i="37"/>
  <c r="IY150" i="37"/>
  <c r="LL150" i="37"/>
  <c r="BM150" i="37"/>
  <c r="DY150" i="37"/>
  <c r="GM150" i="37"/>
  <c r="IT150" i="37"/>
  <c r="IZ150" i="37"/>
  <c r="LM150" i="37"/>
  <c r="BN150" i="37"/>
  <c r="EA150" i="37"/>
  <c r="DZ150" i="37"/>
  <c r="GN150" i="37"/>
  <c r="IU150" i="37"/>
  <c r="JA150" i="37"/>
  <c r="LN150" i="37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AB151" i="37"/>
  <c r="C151" i="38"/>
  <c r="AC151" i="39"/>
  <c r="D151" i="38"/>
  <c r="AD151" i="39"/>
  <c r="E151" i="38"/>
  <c r="AE151" i="39"/>
  <c r="F151" i="38"/>
  <c r="AF151" i="39"/>
  <c r="G151" i="38"/>
  <c r="AG151" i="39"/>
  <c r="H151" i="38"/>
  <c r="AH151" i="39"/>
  <c r="I151" i="38"/>
  <c r="AI151" i="39"/>
  <c r="J151" i="38"/>
  <c r="AJ151" i="39"/>
  <c r="K151" i="38"/>
  <c r="AK151" i="39"/>
  <c r="L151" i="38"/>
  <c r="AL151" i="39"/>
  <c r="M151" i="38"/>
  <c r="AM151" i="39"/>
  <c r="N151" i="38"/>
  <c r="AN151" i="39"/>
  <c r="KB151" i="37"/>
  <c r="AC151" i="37"/>
  <c r="B151" i="38"/>
  <c r="AB151" i="39"/>
  <c r="CO151" i="37"/>
  <c r="FC151" i="37"/>
  <c r="KC151" i="37"/>
  <c r="AD151" i="37"/>
  <c r="CP151" i="37"/>
  <c r="FD151" i="37"/>
  <c r="KD151" i="37"/>
  <c r="AE151" i="37"/>
  <c r="CQ151" i="37"/>
  <c r="FE151" i="37"/>
  <c r="KE151" i="37"/>
  <c r="AF151" i="37"/>
  <c r="CR151" i="37"/>
  <c r="FF151" i="37"/>
  <c r="KF151" i="37"/>
  <c r="AG151" i="37"/>
  <c r="CS151" i="37"/>
  <c r="FG151" i="37"/>
  <c r="KG151" i="37"/>
  <c r="AH151" i="37"/>
  <c r="CU151" i="37"/>
  <c r="CT151" i="37"/>
  <c r="FH151" i="37"/>
  <c r="KH151" i="37"/>
  <c r="AI151" i="37"/>
  <c r="HP151" i="37"/>
  <c r="HV151" i="37"/>
  <c r="KI151" i="37"/>
  <c r="AJ151" i="37"/>
  <c r="CV151" i="37"/>
  <c r="FJ151" i="37"/>
  <c r="HQ151" i="37"/>
  <c r="HW151" i="37"/>
  <c r="KJ151" i="37"/>
  <c r="AK151" i="37"/>
  <c r="CW151" i="37"/>
  <c r="FK151" i="37"/>
  <c r="HR151" i="37"/>
  <c r="HX151" i="37"/>
  <c r="KK151" i="37"/>
  <c r="AL151" i="37"/>
  <c r="CX151" i="37"/>
  <c r="FL151" i="37"/>
  <c r="HS151" i="37"/>
  <c r="HY151" i="37"/>
  <c r="KL151" i="37"/>
  <c r="AM151" i="37"/>
  <c r="CY151" i="37"/>
  <c r="FM151" i="37"/>
  <c r="HT151" i="37"/>
  <c r="HZ151" i="37"/>
  <c r="KM151" i="37"/>
  <c r="AN151" i="37"/>
  <c r="DA151" i="37"/>
  <c r="CZ151" i="37"/>
  <c r="FN151" i="37"/>
  <c r="HU151" i="37"/>
  <c r="IA151" i="37"/>
  <c r="KN151" i="37"/>
  <c r="B151" i="37"/>
  <c r="O151" i="38"/>
  <c r="AB151" i="38"/>
  <c r="P151" i="38"/>
  <c r="AC151" i="38"/>
  <c r="BC151" i="38"/>
  <c r="DE151" i="2"/>
  <c r="C151" i="39"/>
  <c r="Q151" i="38"/>
  <c r="AD151" i="38"/>
  <c r="BD151" i="38"/>
  <c r="D151" i="39"/>
  <c r="R151" i="38"/>
  <c r="AE151" i="38"/>
  <c r="BE151" i="38"/>
  <c r="E151" i="39"/>
  <c r="S151" i="38"/>
  <c r="AF151" i="38"/>
  <c r="BF151" i="38"/>
  <c r="F151" i="39"/>
  <c r="T151" i="38"/>
  <c r="AG151" i="38"/>
  <c r="BG151" i="38"/>
  <c r="G151" i="39"/>
  <c r="U151" i="38"/>
  <c r="AH151" i="38"/>
  <c r="BH151" i="38"/>
  <c r="H151" i="39"/>
  <c r="V151" i="38"/>
  <c r="AI151" i="38"/>
  <c r="BI151" i="38"/>
  <c r="I151" i="39"/>
  <c r="W151" i="38"/>
  <c r="AJ151" i="38"/>
  <c r="BJ151" i="38"/>
  <c r="J151" i="39"/>
  <c r="X151" i="38"/>
  <c r="AK151" i="38"/>
  <c r="BK151" i="38"/>
  <c r="K151" i="39"/>
  <c r="Y151" i="38"/>
  <c r="AL151" i="38"/>
  <c r="BL151" i="38"/>
  <c r="L151" i="39"/>
  <c r="Z151" i="38"/>
  <c r="AM151" i="38"/>
  <c r="BM151" i="38"/>
  <c r="M151" i="39"/>
  <c r="AA151" i="38"/>
  <c r="AN151" i="38"/>
  <c r="BN151" i="38"/>
  <c r="N151" i="39"/>
  <c r="JB151" i="37"/>
  <c r="C151" i="37"/>
  <c r="BB151" i="38"/>
  <c r="B151" i="39"/>
  <c r="BO151" i="37"/>
  <c r="EC151" i="37"/>
  <c r="JC151" i="37"/>
  <c r="D151" i="37"/>
  <c r="BP151" i="37"/>
  <c r="ED151" i="37"/>
  <c r="JD151" i="37"/>
  <c r="E151" i="37"/>
  <c r="BQ151" i="37"/>
  <c r="EE151" i="37"/>
  <c r="JE151" i="37"/>
  <c r="F151" i="37"/>
  <c r="BR151" i="37"/>
  <c r="EF151" i="37"/>
  <c r="JF151" i="37"/>
  <c r="G151" i="37"/>
  <c r="BS151" i="37"/>
  <c r="EG151" i="37"/>
  <c r="JG151" i="37"/>
  <c r="H151" i="37"/>
  <c r="BU151" i="37"/>
  <c r="BT151" i="37"/>
  <c r="EH151" i="37"/>
  <c r="JH151" i="37"/>
  <c r="I151" i="37"/>
  <c r="GP151" i="37"/>
  <c r="GV151" i="37"/>
  <c r="JI151" i="37"/>
  <c r="J151" i="37"/>
  <c r="BV151" i="37"/>
  <c r="EJ151" i="37"/>
  <c r="GQ151" i="37"/>
  <c r="GW151" i="37"/>
  <c r="JJ151" i="37"/>
  <c r="K151" i="37"/>
  <c r="BW151" i="37"/>
  <c r="EK151" i="37"/>
  <c r="GR151" i="37"/>
  <c r="GX151" i="37"/>
  <c r="JK151" i="37"/>
  <c r="L151" i="37"/>
  <c r="BX151" i="37"/>
  <c r="EL151" i="37"/>
  <c r="GS151" i="37"/>
  <c r="GY151" i="37"/>
  <c r="JL151" i="37"/>
  <c r="M151" i="37"/>
  <c r="BY151" i="37"/>
  <c r="EM151" i="37"/>
  <c r="GT151" i="37"/>
  <c r="GZ151" i="37"/>
  <c r="JM151" i="37"/>
  <c r="N151" i="37"/>
  <c r="CA151" i="37"/>
  <c r="BZ151" i="37"/>
  <c r="EN151" i="37"/>
  <c r="GU151" i="37"/>
  <c r="HA151" i="37"/>
  <c r="JN151" i="37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BP152" i="2"/>
  <c r="O151" i="37"/>
  <c r="BQ151" i="2"/>
  <c r="DC151" i="2"/>
  <c r="DD151" i="2"/>
  <c r="P151" i="39"/>
  <c r="Q151" i="39"/>
  <c r="R151" i="39"/>
  <c r="S151" i="39"/>
  <c r="T151" i="39"/>
  <c r="U151" i="39"/>
  <c r="V151" i="39"/>
  <c r="W151" i="39"/>
  <c r="X151" i="39"/>
  <c r="Y151" i="39"/>
  <c r="Z151" i="39"/>
  <c r="AA151" i="39"/>
  <c r="JO151" i="37"/>
  <c r="P151" i="37"/>
  <c r="O151" i="39"/>
  <c r="CB151" i="37"/>
  <c r="EP151" i="37"/>
  <c r="JP151" i="37"/>
  <c r="Q151" i="37"/>
  <c r="CC151" i="37"/>
  <c r="EQ151" i="37"/>
  <c r="JQ151" i="37"/>
  <c r="R151" i="37"/>
  <c r="CD151" i="37"/>
  <c r="ER151" i="37"/>
  <c r="JR151" i="37"/>
  <c r="S151" i="37"/>
  <c r="CE151" i="37"/>
  <c r="ES151" i="37"/>
  <c r="JS151" i="37"/>
  <c r="T151" i="37"/>
  <c r="CF151" i="37"/>
  <c r="ET151" i="37"/>
  <c r="JT151" i="37"/>
  <c r="U151" i="37"/>
  <c r="CH151" i="37"/>
  <c r="CG151" i="37"/>
  <c r="EU151" i="37"/>
  <c r="JU151" i="37"/>
  <c r="V151" i="37"/>
  <c r="HC151" i="37"/>
  <c r="HI151" i="37"/>
  <c r="JV151" i="37"/>
  <c r="W151" i="37"/>
  <c r="CI151" i="37"/>
  <c r="EW151" i="37"/>
  <c r="HD151" i="37"/>
  <c r="HJ151" i="37"/>
  <c r="JW151" i="37"/>
  <c r="X151" i="37"/>
  <c r="CJ151" i="37"/>
  <c r="EX151" i="37"/>
  <c r="HE151" i="37"/>
  <c r="HK151" i="37"/>
  <c r="JX151" i="37"/>
  <c r="Y151" i="37"/>
  <c r="CK151" i="37"/>
  <c r="EY151" i="37"/>
  <c r="HF151" i="37"/>
  <c r="HL151" i="37"/>
  <c r="JY151" i="37"/>
  <c r="Z151" i="37"/>
  <c r="CL151" i="37"/>
  <c r="EZ151" i="37"/>
  <c r="HG151" i="37"/>
  <c r="HM151" i="37"/>
  <c r="JZ151" i="37"/>
  <c r="AA151" i="37"/>
  <c r="CN151" i="37"/>
  <c r="CM151" i="37"/>
  <c r="FA151" i="37"/>
  <c r="HH151" i="37"/>
  <c r="HN151" i="37"/>
  <c r="KA151" i="37"/>
  <c r="AO151" i="37"/>
  <c r="AP151" i="38"/>
  <c r="AP151" i="39"/>
  <c r="AQ151" i="38"/>
  <c r="AQ151" i="39"/>
  <c r="AR151" i="38"/>
  <c r="AR151" i="39"/>
  <c r="AS151" i="38"/>
  <c r="AS151" i="39"/>
  <c r="AT151" i="38"/>
  <c r="AT151" i="39"/>
  <c r="AU151" i="38"/>
  <c r="AU151" i="39"/>
  <c r="AV151" i="38"/>
  <c r="AV151" i="39"/>
  <c r="AW151" i="38"/>
  <c r="AW151" i="39"/>
  <c r="AX151" i="38"/>
  <c r="AX151" i="39"/>
  <c r="AY151" i="38"/>
  <c r="AY151" i="39"/>
  <c r="AZ151" i="38"/>
  <c r="AZ151" i="39"/>
  <c r="BA151" i="38"/>
  <c r="BA151" i="39"/>
  <c r="AP151" i="37"/>
  <c r="AO151" i="38"/>
  <c r="AO151" i="39"/>
  <c r="DB151" i="37"/>
  <c r="FP151" i="37"/>
  <c r="AQ151" i="37"/>
  <c r="DC151" i="37"/>
  <c r="FQ151" i="37"/>
  <c r="AR151" i="37"/>
  <c r="DD151" i="37"/>
  <c r="FR151" i="37"/>
  <c r="AS151" i="37"/>
  <c r="DE151" i="37"/>
  <c r="FS151" i="37"/>
  <c r="AT151" i="37"/>
  <c r="DF151" i="37"/>
  <c r="FT151" i="37"/>
  <c r="AU151" i="37"/>
  <c r="DH151" i="37"/>
  <c r="DG151" i="37"/>
  <c r="FU151" i="37"/>
  <c r="AV151" i="37"/>
  <c r="IC151" i="37"/>
  <c r="II151" i="37"/>
  <c r="AW151" i="37"/>
  <c r="DI151" i="37"/>
  <c r="FW151" i="37"/>
  <c r="ID151" i="37"/>
  <c r="IJ151" i="37"/>
  <c r="AX151" i="37"/>
  <c r="DJ151" i="37"/>
  <c r="FX151" i="37"/>
  <c r="IE151" i="37"/>
  <c r="IK151" i="37"/>
  <c r="AY151" i="37"/>
  <c r="DK151" i="37"/>
  <c r="FY151" i="37"/>
  <c r="IF151" i="37"/>
  <c r="IL151" i="37"/>
  <c r="AZ151" i="37"/>
  <c r="DL151" i="37"/>
  <c r="FZ151" i="37"/>
  <c r="IG151" i="37"/>
  <c r="IM151" i="37"/>
  <c r="BA151" i="37"/>
  <c r="DN151" i="37"/>
  <c r="DM151" i="37"/>
  <c r="GA151" i="37"/>
  <c r="IH151" i="37"/>
  <c r="IN151" i="37"/>
  <c r="BB151" i="37"/>
  <c r="BC151" i="39"/>
  <c r="BD151" i="39"/>
  <c r="BE151" i="39"/>
  <c r="BF151" i="39"/>
  <c r="BG151" i="39"/>
  <c r="BH151" i="39"/>
  <c r="BI151" i="39"/>
  <c r="BJ151" i="39"/>
  <c r="BK151" i="39"/>
  <c r="BL151" i="39"/>
  <c r="BM151" i="39"/>
  <c r="BN151" i="39"/>
  <c r="LB151" i="37"/>
  <c r="BC151" i="37"/>
  <c r="BB151" i="39"/>
  <c r="DO151" i="37"/>
  <c r="GC151" i="37"/>
  <c r="LC151" i="37"/>
  <c r="BD151" i="37"/>
  <c r="DP151" i="37"/>
  <c r="GD151" i="37"/>
  <c r="LD151" i="37"/>
  <c r="BE151" i="37"/>
  <c r="DQ151" i="37"/>
  <c r="GE151" i="37"/>
  <c r="LE151" i="37"/>
  <c r="BF151" i="37"/>
  <c r="DR151" i="37"/>
  <c r="GF151" i="37"/>
  <c r="LF151" i="37"/>
  <c r="BG151" i="37"/>
  <c r="DS151" i="37"/>
  <c r="GG151" i="37"/>
  <c r="LG151" i="37"/>
  <c r="BH151" i="37"/>
  <c r="DU151" i="37"/>
  <c r="DT151" i="37"/>
  <c r="GH151" i="37"/>
  <c r="LH151" i="37"/>
  <c r="BI151" i="37"/>
  <c r="IP151" i="37"/>
  <c r="IV151" i="37"/>
  <c r="LI151" i="37"/>
  <c r="BJ151" i="37"/>
  <c r="DV151" i="37"/>
  <c r="GJ151" i="37"/>
  <c r="IQ151" i="37"/>
  <c r="IW151" i="37"/>
  <c r="LJ151" i="37"/>
  <c r="BK151" i="37"/>
  <c r="DW151" i="37"/>
  <c r="GK151" i="37"/>
  <c r="IR151" i="37"/>
  <c r="IX151" i="37"/>
  <c r="LK151" i="37"/>
  <c r="BL151" i="37"/>
  <c r="DX151" i="37"/>
  <c r="GL151" i="37"/>
  <c r="IS151" i="37"/>
  <c r="IY151" i="37"/>
  <c r="LL151" i="37"/>
  <c r="BM151" i="37"/>
  <c r="DY151" i="37"/>
  <c r="GM151" i="37"/>
  <c r="IT151" i="37"/>
  <c r="IZ151" i="37"/>
  <c r="LM151" i="37"/>
  <c r="BN151" i="37"/>
  <c r="EA151" i="37"/>
  <c r="DZ151" i="37"/>
  <c r="GN151" i="37"/>
  <c r="IU151" i="37"/>
  <c r="JA151" i="37"/>
  <c r="LN151" i="37"/>
  <c r="AB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AB152" i="37"/>
  <c r="C152" i="38"/>
  <c r="AC152" i="39"/>
  <c r="D152" i="38"/>
  <c r="AD152" i="39"/>
  <c r="E152" i="38"/>
  <c r="AE152" i="39"/>
  <c r="F152" i="38"/>
  <c r="AF152" i="39"/>
  <c r="G152" i="38"/>
  <c r="AG152" i="39"/>
  <c r="H152" i="38"/>
  <c r="AH152" i="39"/>
  <c r="I152" i="38"/>
  <c r="AI152" i="39"/>
  <c r="J152" i="38"/>
  <c r="AJ152" i="39"/>
  <c r="K152" i="38"/>
  <c r="AK152" i="39"/>
  <c r="L152" i="38"/>
  <c r="AL152" i="39"/>
  <c r="M152" i="38"/>
  <c r="AM152" i="39"/>
  <c r="N152" i="38"/>
  <c r="AN152" i="39"/>
  <c r="KB152" i="37"/>
  <c r="AC152" i="37"/>
  <c r="B152" i="38"/>
  <c r="AB152" i="39"/>
  <c r="CO152" i="37"/>
  <c r="FC152" i="37"/>
  <c r="KC152" i="37"/>
  <c r="AD152" i="37"/>
  <c r="CP152" i="37"/>
  <c r="FD152" i="37"/>
  <c r="KD152" i="37"/>
  <c r="AE152" i="37"/>
  <c r="CQ152" i="37"/>
  <c r="FE152" i="37"/>
  <c r="KE152" i="37"/>
  <c r="AF152" i="37"/>
  <c r="CR152" i="37"/>
  <c r="FF152" i="37"/>
  <c r="KF152" i="37"/>
  <c r="AG152" i="37"/>
  <c r="CS152" i="37"/>
  <c r="FG152" i="37"/>
  <c r="KG152" i="37"/>
  <c r="AH152" i="37"/>
  <c r="CU152" i="37"/>
  <c r="CT152" i="37"/>
  <c r="FH152" i="37"/>
  <c r="KH152" i="37"/>
  <c r="AI152" i="37"/>
  <c r="HP152" i="37"/>
  <c r="HV152" i="37"/>
  <c r="KI152" i="37"/>
  <c r="AJ152" i="37"/>
  <c r="CV152" i="37"/>
  <c r="FJ152" i="37"/>
  <c r="HQ152" i="37"/>
  <c r="HW152" i="37"/>
  <c r="KJ152" i="37"/>
  <c r="AK152" i="37"/>
  <c r="CW152" i="37"/>
  <c r="FK152" i="37"/>
  <c r="HR152" i="37"/>
  <c r="HX152" i="37"/>
  <c r="KK152" i="37"/>
  <c r="AL152" i="37"/>
  <c r="CX152" i="37"/>
  <c r="FL152" i="37"/>
  <c r="HS152" i="37"/>
  <c r="HY152" i="37"/>
  <c r="KL152" i="37"/>
  <c r="AM152" i="37"/>
  <c r="CY152" i="37"/>
  <c r="FM152" i="37"/>
  <c r="HT152" i="37"/>
  <c r="HZ152" i="37"/>
  <c r="KM152" i="37"/>
  <c r="AN152" i="37"/>
  <c r="DA152" i="37"/>
  <c r="CZ152" i="37"/>
  <c r="FN152" i="37"/>
  <c r="HU152" i="37"/>
  <c r="IA152" i="37"/>
  <c r="KN152" i="37"/>
  <c r="B152" i="37"/>
  <c r="O152" i="38"/>
  <c r="AB152" i="38"/>
  <c r="P152" i="38"/>
  <c r="AC152" i="38"/>
  <c r="BC152" i="38"/>
  <c r="DE152" i="2"/>
  <c r="C152" i="39"/>
  <c r="Q152" i="38"/>
  <c r="AD152" i="38"/>
  <c r="BD152" i="38"/>
  <c r="D152" i="39"/>
  <c r="R152" i="38"/>
  <c r="AE152" i="38"/>
  <c r="BE152" i="38"/>
  <c r="E152" i="39"/>
  <c r="S152" i="38"/>
  <c r="AF152" i="38"/>
  <c r="BF152" i="38"/>
  <c r="F152" i="39"/>
  <c r="T152" i="38"/>
  <c r="AG152" i="38"/>
  <c r="BG152" i="38"/>
  <c r="G152" i="39"/>
  <c r="U152" i="38"/>
  <c r="AH152" i="38"/>
  <c r="BH152" i="38"/>
  <c r="H152" i="39"/>
  <c r="V152" i="38"/>
  <c r="AI152" i="38"/>
  <c r="BI152" i="38"/>
  <c r="I152" i="39"/>
  <c r="W152" i="38"/>
  <c r="AJ152" i="38"/>
  <c r="BJ152" i="38"/>
  <c r="J152" i="39"/>
  <c r="X152" i="38"/>
  <c r="AK152" i="38"/>
  <c r="BK152" i="38"/>
  <c r="K152" i="39"/>
  <c r="Y152" i="38"/>
  <c r="AL152" i="38"/>
  <c r="BL152" i="38"/>
  <c r="L152" i="39"/>
  <c r="Z152" i="38"/>
  <c r="AM152" i="38"/>
  <c r="BM152" i="38"/>
  <c r="M152" i="39"/>
  <c r="AA152" i="38"/>
  <c r="AN152" i="38"/>
  <c r="BN152" i="38"/>
  <c r="N152" i="39"/>
  <c r="JB152" i="37"/>
  <c r="C152" i="37"/>
  <c r="BB152" i="38"/>
  <c r="B152" i="39"/>
  <c r="BO152" i="37"/>
  <c r="EC152" i="37"/>
  <c r="JC152" i="37"/>
  <c r="D152" i="37"/>
  <c r="BP152" i="37"/>
  <c r="ED152" i="37"/>
  <c r="JD152" i="37"/>
  <c r="E152" i="37"/>
  <c r="BQ152" i="37"/>
  <c r="EE152" i="37"/>
  <c r="JE152" i="37"/>
  <c r="F152" i="37"/>
  <c r="BR152" i="37"/>
  <c r="EF152" i="37"/>
  <c r="JF152" i="37"/>
  <c r="G152" i="37"/>
  <c r="BS152" i="37"/>
  <c r="EG152" i="37"/>
  <c r="JG152" i="37"/>
  <c r="H152" i="37"/>
  <c r="BU152" i="37"/>
  <c r="BT152" i="37"/>
  <c r="EH152" i="37"/>
  <c r="JH152" i="37"/>
  <c r="I152" i="37"/>
  <c r="GP152" i="37"/>
  <c r="GV152" i="37"/>
  <c r="JI152" i="37"/>
  <c r="J152" i="37"/>
  <c r="BV152" i="37"/>
  <c r="EJ152" i="37"/>
  <c r="GQ152" i="37"/>
  <c r="GW152" i="37"/>
  <c r="JJ152" i="37"/>
  <c r="K152" i="37"/>
  <c r="BW152" i="37"/>
  <c r="EK152" i="37"/>
  <c r="GR152" i="37"/>
  <c r="GX152" i="37"/>
  <c r="JK152" i="37"/>
  <c r="L152" i="37"/>
  <c r="BX152" i="37"/>
  <c r="EL152" i="37"/>
  <c r="GS152" i="37"/>
  <c r="GY152" i="37"/>
  <c r="JL152" i="37"/>
  <c r="M152" i="37"/>
  <c r="BY152" i="37"/>
  <c r="EM152" i="37"/>
  <c r="GT152" i="37"/>
  <c r="GZ152" i="37"/>
  <c r="JM152" i="37"/>
  <c r="N152" i="37"/>
  <c r="CA152" i="37"/>
  <c r="BZ152" i="37"/>
  <c r="EN152" i="37"/>
  <c r="GU152" i="37"/>
  <c r="HA152" i="37"/>
  <c r="JN152" i="37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BP153" i="2"/>
  <c r="O152" i="37"/>
  <c r="BQ152" i="2"/>
  <c r="DC152" i="2"/>
  <c r="DD152" i="2"/>
  <c r="P152" i="39"/>
  <c r="Q152" i="39"/>
  <c r="R152" i="39"/>
  <c r="S152" i="39"/>
  <c r="T152" i="39"/>
  <c r="U152" i="39"/>
  <c r="V152" i="39"/>
  <c r="W152" i="39"/>
  <c r="X152" i="39"/>
  <c r="Y152" i="39"/>
  <c r="Z152" i="39"/>
  <c r="AA152" i="39"/>
  <c r="JO152" i="37"/>
  <c r="P152" i="37"/>
  <c r="O152" i="39"/>
  <c r="CB152" i="37"/>
  <c r="EP152" i="37"/>
  <c r="JP152" i="37"/>
  <c r="Q152" i="37"/>
  <c r="CC152" i="37"/>
  <c r="EQ152" i="37"/>
  <c r="JQ152" i="37"/>
  <c r="R152" i="37"/>
  <c r="CD152" i="37"/>
  <c r="ER152" i="37"/>
  <c r="JR152" i="37"/>
  <c r="S152" i="37"/>
  <c r="CE152" i="37"/>
  <c r="ES152" i="37"/>
  <c r="JS152" i="37"/>
  <c r="T152" i="37"/>
  <c r="CF152" i="37"/>
  <c r="ET152" i="37"/>
  <c r="JT152" i="37"/>
  <c r="U152" i="37"/>
  <c r="CH152" i="37"/>
  <c r="CG152" i="37"/>
  <c r="EU152" i="37"/>
  <c r="JU152" i="37"/>
  <c r="V152" i="37"/>
  <c r="HC152" i="37"/>
  <c r="HI152" i="37"/>
  <c r="JV152" i="37"/>
  <c r="W152" i="37"/>
  <c r="CI152" i="37"/>
  <c r="EW152" i="37"/>
  <c r="HD152" i="37"/>
  <c r="HJ152" i="37"/>
  <c r="JW152" i="37"/>
  <c r="X152" i="37"/>
  <c r="CJ152" i="37"/>
  <c r="EX152" i="37"/>
  <c r="HE152" i="37"/>
  <c r="HK152" i="37"/>
  <c r="JX152" i="37"/>
  <c r="Y152" i="37"/>
  <c r="CK152" i="37"/>
  <c r="EY152" i="37"/>
  <c r="HF152" i="37"/>
  <c r="HL152" i="37"/>
  <c r="JY152" i="37"/>
  <c r="Z152" i="37"/>
  <c r="CL152" i="37"/>
  <c r="EZ152" i="37"/>
  <c r="HG152" i="37"/>
  <c r="HM152" i="37"/>
  <c r="JZ152" i="37"/>
  <c r="AA152" i="37"/>
  <c r="CN152" i="37"/>
  <c r="CM152" i="37"/>
  <c r="FA152" i="37"/>
  <c r="HH152" i="37"/>
  <c r="HN152" i="37"/>
  <c r="KA152" i="37"/>
  <c r="AO152" i="37"/>
  <c r="AP152" i="38"/>
  <c r="AP152" i="39"/>
  <c r="AQ152" i="38"/>
  <c r="AQ152" i="39"/>
  <c r="AR152" i="38"/>
  <c r="AR152" i="39"/>
  <c r="AS152" i="38"/>
  <c r="AS152" i="39"/>
  <c r="AT152" i="38"/>
  <c r="AT152" i="39"/>
  <c r="AU152" i="38"/>
  <c r="AU152" i="39"/>
  <c r="AV152" i="38"/>
  <c r="AV152" i="39"/>
  <c r="AW152" i="38"/>
  <c r="AW152" i="39"/>
  <c r="AX152" i="38"/>
  <c r="AX152" i="39"/>
  <c r="AY152" i="38"/>
  <c r="AY152" i="39"/>
  <c r="AZ152" i="38"/>
  <c r="AZ152" i="39"/>
  <c r="BA152" i="38"/>
  <c r="BA152" i="39"/>
  <c r="AP152" i="37"/>
  <c r="AO152" i="38"/>
  <c r="AO152" i="39"/>
  <c r="DB152" i="37"/>
  <c r="FP152" i="37"/>
  <c r="AQ152" i="37"/>
  <c r="DC152" i="37"/>
  <c r="FQ152" i="37"/>
  <c r="AR152" i="37"/>
  <c r="DD152" i="37"/>
  <c r="FR152" i="37"/>
  <c r="AS152" i="37"/>
  <c r="DE152" i="37"/>
  <c r="FS152" i="37"/>
  <c r="AT152" i="37"/>
  <c r="DF152" i="37"/>
  <c r="FT152" i="37"/>
  <c r="AU152" i="37"/>
  <c r="DH152" i="37"/>
  <c r="DG152" i="37"/>
  <c r="FU152" i="37"/>
  <c r="AV152" i="37"/>
  <c r="IC152" i="37"/>
  <c r="II152" i="37"/>
  <c r="AW152" i="37"/>
  <c r="DI152" i="37"/>
  <c r="FW152" i="37"/>
  <c r="ID152" i="37"/>
  <c r="IJ152" i="37"/>
  <c r="AX152" i="37"/>
  <c r="DJ152" i="37"/>
  <c r="FX152" i="37"/>
  <c r="IE152" i="37"/>
  <c r="IK152" i="37"/>
  <c r="AY152" i="37"/>
  <c r="DK152" i="37"/>
  <c r="FY152" i="37"/>
  <c r="IF152" i="37"/>
  <c r="IL152" i="37"/>
  <c r="AZ152" i="37"/>
  <c r="DL152" i="37"/>
  <c r="FZ152" i="37"/>
  <c r="IG152" i="37"/>
  <c r="IM152" i="37"/>
  <c r="BA152" i="37"/>
  <c r="DN152" i="37"/>
  <c r="DM152" i="37"/>
  <c r="GA152" i="37"/>
  <c r="IH152" i="37"/>
  <c r="IN152" i="37"/>
  <c r="BB152" i="37"/>
  <c r="BC152" i="39"/>
  <c r="BD152" i="39"/>
  <c r="BE152" i="39"/>
  <c r="BF152" i="39"/>
  <c r="BG152" i="39"/>
  <c r="BH152" i="39"/>
  <c r="BI152" i="39"/>
  <c r="BJ152" i="39"/>
  <c r="BK152" i="39"/>
  <c r="BL152" i="39"/>
  <c r="BM152" i="39"/>
  <c r="BN152" i="39"/>
  <c r="LB152" i="37"/>
  <c r="BC152" i="37"/>
  <c r="BB152" i="39"/>
  <c r="DO152" i="37"/>
  <c r="GC152" i="37"/>
  <c r="LC152" i="37"/>
  <c r="BD152" i="37"/>
  <c r="DP152" i="37"/>
  <c r="GD152" i="37"/>
  <c r="LD152" i="37"/>
  <c r="BE152" i="37"/>
  <c r="DQ152" i="37"/>
  <c r="GE152" i="37"/>
  <c r="LE152" i="37"/>
  <c r="BF152" i="37"/>
  <c r="DR152" i="37"/>
  <c r="GF152" i="37"/>
  <c r="LF152" i="37"/>
  <c r="BG152" i="37"/>
  <c r="DS152" i="37"/>
  <c r="GG152" i="37"/>
  <c r="LG152" i="37"/>
  <c r="BH152" i="37"/>
  <c r="DU152" i="37"/>
  <c r="DT152" i="37"/>
  <c r="GH152" i="37"/>
  <c r="LH152" i="37"/>
  <c r="BI152" i="37"/>
  <c r="IP152" i="37"/>
  <c r="IV152" i="37"/>
  <c r="LI152" i="37"/>
  <c r="BJ152" i="37"/>
  <c r="DV152" i="37"/>
  <c r="GJ152" i="37"/>
  <c r="IQ152" i="37"/>
  <c r="IW152" i="37"/>
  <c r="LJ152" i="37"/>
  <c r="BK152" i="37"/>
  <c r="DW152" i="37"/>
  <c r="GK152" i="37"/>
  <c r="IR152" i="37"/>
  <c r="IX152" i="37"/>
  <c r="LK152" i="37"/>
  <c r="BL152" i="37"/>
  <c r="DX152" i="37"/>
  <c r="GL152" i="37"/>
  <c r="IS152" i="37"/>
  <c r="IY152" i="37"/>
  <c r="LL152" i="37"/>
  <c r="BM152" i="37"/>
  <c r="DY152" i="37"/>
  <c r="GM152" i="37"/>
  <c r="IT152" i="37"/>
  <c r="IZ152" i="37"/>
  <c r="LM152" i="37"/>
  <c r="BN152" i="37"/>
  <c r="EA152" i="37"/>
  <c r="DZ152" i="37"/>
  <c r="GN152" i="37"/>
  <c r="IU152" i="37"/>
  <c r="JA152" i="37"/>
  <c r="LN152" i="37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AB153" i="37"/>
  <c r="C153" i="38"/>
  <c r="AC153" i="39"/>
  <c r="D153" i="38"/>
  <c r="AD153" i="39"/>
  <c r="E153" i="38"/>
  <c r="AE153" i="39"/>
  <c r="F153" i="38"/>
  <c r="AF153" i="39"/>
  <c r="G153" i="38"/>
  <c r="AG153" i="39"/>
  <c r="H153" i="38"/>
  <c r="AH153" i="39"/>
  <c r="I153" i="38"/>
  <c r="AI153" i="39"/>
  <c r="J153" i="38"/>
  <c r="AJ153" i="39"/>
  <c r="K153" i="38"/>
  <c r="AK153" i="39"/>
  <c r="L153" i="38"/>
  <c r="AL153" i="39"/>
  <c r="M153" i="38"/>
  <c r="AM153" i="39"/>
  <c r="N153" i="38"/>
  <c r="AN153" i="39"/>
  <c r="KB153" i="37"/>
  <c r="AC153" i="37"/>
  <c r="B153" i="38"/>
  <c r="AB153" i="39"/>
  <c r="CO153" i="37"/>
  <c r="FC153" i="37"/>
  <c r="KC153" i="37"/>
  <c r="AD153" i="37"/>
  <c r="CP153" i="37"/>
  <c r="FD153" i="37"/>
  <c r="KD153" i="37"/>
  <c r="AE153" i="37"/>
  <c r="CQ153" i="37"/>
  <c r="FE153" i="37"/>
  <c r="KE153" i="37"/>
  <c r="AF153" i="37"/>
  <c r="CR153" i="37"/>
  <c r="FF153" i="37"/>
  <c r="KF153" i="37"/>
  <c r="AG153" i="37"/>
  <c r="CS153" i="37"/>
  <c r="FG153" i="37"/>
  <c r="KG153" i="37"/>
  <c r="AH153" i="37"/>
  <c r="CU153" i="37"/>
  <c r="CT153" i="37"/>
  <c r="FH153" i="37"/>
  <c r="KH153" i="37"/>
  <c r="AI153" i="37"/>
  <c r="HP153" i="37"/>
  <c r="HV153" i="37"/>
  <c r="KI153" i="37"/>
  <c r="AJ153" i="37"/>
  <c r="CV153" i="37"/>
  <c r="FJ153" i="37"/>
  <c r="HQ153" i="37"/>
  <c r="HW153" i="37"/>
  <c r="KJ153" i="37"/>
  <c r="AK153" i="37"/>
  <c r="CW153" i="37"/>
  <c r="FK153" i="37"/>
  <c r="HR153" i="37"/>
  <c r="HX153" i="37"/>
  <c r="KK153" i="37"/>
  <c r="AL153" i="37"/>
  <c r="CX153" i="37"/>
  <c r="FL153" i="37"/>
  <c r="HS153" i="37"/>
  <c r="HY153" i="37"/>
  <c r="KL153" i="37"/>
  <c r="AM153" i="37"/>
  <c r="CY153" i="37"/>
  <c r="FM153" i="37"/>
  <c r="HT153" i="37"/>
  <c r="HZ153" i="37"/>
  <c r="KM153" i="37"/>
  <c r="AN153" i="37"/>
  <c r="DA153" i="37"/>
  <c r="CZ153" i="37"/>
  <c r="FN153" i="37"/>
  <c r="HU153" i="37"/>
  <c r="IA153" i="37"/>
  <c r="KN153" i="37"/>
  <c r="B153" i="37"/>
  <c r="O153" i="38"/>
  <c r="AB153" i="38"/>
  <c r="P153" i="38"/>
  <c r="AC153" i="38"/>
  <c r="BC153" i="38"/>
  <c r="DE153" i="2"/>
  <c r="C153" i="39"/>
  <c r="Q153" i="38"/>
  <c r="AD153" i="38"/>
  <c r="BD153" i="38"/>
  <c r="D153" i="39"/>
  <c r="R153" i="38"/>
  <c r="AE153" i="38"/>
  <c r="BE153" i="38"/>
  <c r="E153" i="39"/>
  <c r="S153" i="38"/>
  <c r="AF153" i="38"/>
  <c r="BF153" i="38"/>
  <c r="F153" i="39"/>
  <c r="T153" i="38"/>
  <c r="AG153" i="38"/>
  <c r="BG153" i="38"/>
  <c r="G153" i="39"/>
  <c r="U153" i="38"/>
  <c r="AH153" i="38"/>
  <c r="BH153" i="38"/>
  <c r="H153" i="39"/>
  <c r="V153" i="38"/>
  <c r="AI153" i="38"/>
  <c r="BI153" i="38"/>
  <c r="I153" i="39"/>
  <c r="W153" i="38"/>
  <c r="AJ153" i="38"/>
  <c r="BJ153" i="38"/>
  <c r="J153" i="39"/>
  <c r="X153" i="38"/>
  <c r="AK153" i="38"/>
  <c r="BK153" i="38"/>
  <c r="K153" i="39"/>
  <c r="Y153" i="38"/>
  <c r="AL153" i="38"/>
  <c r="BL153" i="38"/>
  <c r="L153" i="39"/>
  <c r="Z153" i="38"/>
  <c r="AM153" i="38"/>
  <c r="BM153" i="38"/>
  <c r="M153" i="39"/>
  <c r="AA153" i="38"/>
  <c r="AN153" i="38"/>
  <c r="BN153" i="38"/>
  <c r="N153" i="39"/>
  <c r="JB153" i="37"/>
  <c r="C153" i="37"/>
  <c r="BB153" i="38"/>
  <c r="B153" i="39"/>
  <c r="BO153" i="37"/>
  <c r="EC153" i="37"/>
  <c r="JC153" i="37"/>
  <c r="D153" i="37"/>
  <c r="BP153" i="37"/>
  <c r="ED153" i="37"/>
  <c r="JD153" i="37"/>
  <c r="E153" i="37"/>
  <c r="BQ153" i="37"/>
  <c r="EE153" i="37"/>
  <c r="JE153" i="37"/>
  <c r="F153" i="37"/>
  <c r="BR153" i="37"/>
  <c r="EF153" i="37"/>
  <c r="JF153" i="37"/>
  <c r="G153" i="37"/>
  <c r="BS153" i="37"/>
  <c r="EG153" i="37"/>
  <c r="JG153" i="37"/>
  <c r="H153" i="37"/>
  <c r="BU153" i="37"/>
  <c r="BT153" i="37"/>
  <c r="EH153" i="37"/>
  <c r="JH153" i="37"/>
  <c r="I153" i="37"/>
  <c r="GP153" i="37"/>
  <c r="GV153" i="37"/>
  <c r="JI153" i="37"/>
  <c r="J153" i="37"/>
  <c r="BV153" i="37"/>
  <c r="EJ153" i="37"/>
  <c r="GQ153" i="37"/>
  <c r="GW153" i="37"/>
  <c r="JJ153" i="37"/>
  <c r="K153" i="37"/>
  <c r="BW153" i="37"/>
  <c r="EK153" i="37"/>
  <c r="GR153" i="37"/>
  <c r="GX153" i="37"/>
  <c r="JK153" i="37"/>
  <c r="L153" i="37"/>
  <c r="BX153" i="37"/>
  <c r="EL153" i="37"/>
  <c r="GS153" i="37"/>
  <c r="GY153" i="37"/>
  <c r="JL153" i="37"/>
  <c r="M153" i="37"/>
  <c r="BY153" i="37"/>
  <c r="EM153" i="37"/>
  <c r="GT153" i="37"/>
  <c r="GZ153" i="37"/>
  <c r="JM153" i="37"/>
  <c r="N153" i="37"/>
  <c r="CA153" i="37"/>
  <c r="BZ153" i="37"/>
  <c r="EN153" i="37"/>
  <c r="GU153" i="37"/>
  <c r="HA153" i="37"/>
  <c r="JN153" i="37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BP154" i="2"/>
  <c r="O153" i="37"/>
  <c r="BQ153" i="2"/>
  <c r="DC153" i="2"/>
  <c r="DD153" i="2"/>
  <c r="P153" i="39"/>
  <c r="Q153" i="39"/>
  <c r="R153" i="39"/>
  <c r="S153" i="39"/>
  <c r="T153" i="39"/>
  <c r="U153" i="39"/>
  <c r="V153" i="39"/>
  <c r="W153" i="39"/>
  <c r="X153" i="39"/>
  <c r="Y153" i="39"/>
  <c r="Z153" i="39"/>
  <c r="AA153" i="39"/>
  <c r="JO153" i="37"/>
  <c r="P153" i="37"/>
  <c r="O153" i="39"/>
  <c r="CB153" i="37"/>
  <c r="EP153" i="37"/>
  <c r="JP153" i="37"/>
  <c r="Q153" i="37"/>
  <c r="CC153" i="37"/>
  <c r="EQ153" i="37"/>
  <c r="JQ153" i="37"/>
  <c r="R153" i="37"/>
  <c r="CD153" i="37"/>
  <c r="ER153" i="37"/>
  <c r="JR153" i="37"/>
  <c r="S153" i="37"/>
  <c r="CE153" i="37"/>
  <c r="ES153" i="37"/>
  <c r="JS153" i="37"/>
  <c r="T153" i="37"/>
  <c r="CF153" i="37"/>
  <c r="ET153" i="37"/>
  <c r="JT153" i="37"/>
  <c r="U153" i="37"/>
  <c r="CH153" i="37"/>
  <c r="CG153" i="37"/>
  <c r="EU153" i="37"/>
  <c r="JU153" i="37"/>
  <c r="V153" i="37"/>
  <c r="HC153" i="37"/>
  <c r="HI153" i="37"/>
  <c r="JV153" i="37"/>
  <c r="W153" i="37"/>
  <c r="CI153" i="37"/>
  <c r="EW153" i="37"/>
  <c r="HD153" i="37"/>
  <c r="HJ153" i="37"/>
  <c r="JW153" i="37"/>
  <c r="X153" i="37"/>
  <c r="CJ153" i="37"/>
  <c r="EX153" i="37"/>
  <c r="HE153" i="37"/>
  <c r="HK153" i="37"/>
  <c r="JX153" i="37"/>
  <c r="Y153" i="37"/>
  <c r="CK153" i="37"/>
  <c r="EY153" i="37"/>
  <c r="HF153" i="37"/>
  <c r="HL153" i="37"/>
  <c r="JY153" i="37"/>
  <c r="Z153" i="37"/>
  <c r="CL153" i="37"/>
  <c r="EZ153" i="37"/>
  <c r="HG153" i="37"/>
  <c r="HM153" i="37"/>
  <c r="JZ153" i="37"/>
  <c r="AA153" i="37"/>
  <c r="CN153" i="37"/>
  <c r="CM153" i="37"/>
  <c r="FA153" i="37"/>
  <c r="HH153" i="37"/>
  <c r="HN153" i="37"/>
  <c r="KA153" i="37"/>
  <c r="AO153" i="37"/>
  <c r="AP153" i="38"/>
  <c r="AP153" i="39"/>
  <c r="AQ153" i="38"/>
  <c r="AQ153" i="39"/>
  <c r="AR153" i="38"/>
  <c r="AR153" i="39"/>
  <c r="AS153" i="38"/>
  <c r="AS153" i="39"/>
  <c r="AT153" i="38"/>
  <c r="AT153" i="39"/>
  <c r="AU153" i="38"/>
  <c r="AU153" i="39"/>
  <c r="AV153" i="38"/>
  <c r="AV153" i="39"/>
  <c r="AW153" i="38"/>
  <c r="AW153" i="39"/>
  <c r="AX153" i="38"/>
  <c r="AX153" i="39"/>
  <c r="AY153" i="38"/>
  <c r="AY153" i="39"/>
  <c r="AZ153" i="38"/>
  <c r="AZ153" i="39"/>
  <c r="BA153" i="38"/>
  <c r="BA153" i="39"/>
  <c r="AP153" i="37"/>
  <c r="AO153" i="38"/>
  <c r="AO153" i="39"/>
  <c r="DB153" i="37"/>
  <c r="FP153" i="37"/>
  <c r="AQ153" i="37"/>
  <c r="DC153" i="37"/>
  <c r="FQ153" i="37"/>
  <c r="AR153" i="37"/>
  <c r="DD153" i="37"/>
  <c r="FR153" i="37"/>
  <c r="AS153" i="37"/>
  <c r="DE153" i="37"/>
  <c r="FS153" i="37"/>
  <c r="AT153" i="37"/>
  <c r="DF153" i="37"/>
  <c r="FT153" i="37"/>
  <c r="AU153" i="37"/>
  <c r="DH153" i="37"/>
  <c r="DG153" i="37"/>
  <c r="FU153" i="37"/>
  <c r="AV153" i="37"/>
  <c r="IC153" i="37"/>
  <c r="II153" i="37"/>
  <c r="AW153" i="37"/>
  <c r="DI153" i="37"/>
  <c r="FW153" i="37"/>
  <c r="ID153" i="37"/>
  <c r="IJ153" i="37"/>
  <c r="AX153" i="37"/>
  <c r="DJ153" i="37"/>
  <c r="FX153" i="37"/>
  <c r="IE153" i="37"/>
  <c r="IK153" i="37"/>
  <c r="AY153" i="37"/>
  <c r="DK153" i="37"/>
  <c r="FY153" i="37"/>
  <c r="IF153" i="37"/>
  <c r="IL153" i="37"/>
  <c r="AZ153" i="37"/>
  <c r="DL153" i="37"/>
  <c r="FZ153" i="37"/>
  <c r="IG153" i="37"/>
  <c r="IM153" i="37"/>
  <c r="BA153" i="37"/>
  <c r="DN153" i="37"/>
  <c r="DM153" i="37"/>
  <c r="GA153" i="37"/>
  <c r="IH153" i="37"/>
  <c r="IN153" i="37"/>
  <c r="BB153" i="37"/>
  <c r="BC153" i="39"/>
  <c r="BD153" i="39"/>
  <c r="BE153" i="39"/>
  <c r="BF153" i="39"/>
  <c r="BG153" i="39"/>
  <c r="BH153" i="39"/>
  <c r="BI153" i="39"/>
  <c r="BJ153" i="39"/>
  <c r="BK153" i="39"/>
  <c r="BL153" i="39"/>
  <c r="BM153" i="39"/>
  <c r="BN153" i="39"/>
  <c r="LB153" i="37"/>
  <c r="BC153" i="37"/>
  <c r="BB153" i="39"/>
  <c r="DO153" i="37"/>
  <c r="GC153" i="37"/>
  <c r="LC153" i="37"/>
  <c r="BD153" i="37"/>
  <c r="DP153" i="37"/>
  <c r="GD153" i="37"/>
  <c r="LD153" i="37"/>
  <c r="BE153" i="37"/>
  <c r="DQ153" i="37"/>
  <c r="GE153" i="37"/>
  <c r="LE153" i="37"/>
  <c r="BF153" i="37"/>
  <c r="DR153" i="37"/>
  <c r="GF153" i="37"/>
  <c r="LF153" i="37"/>
  <c r="BG153" i="37"/>
  <c r="DS153" i="37"/>
  <c r="GG153" i="37"/>
  <c r="LG153" i="37"/>
  <c r="BH153" i="37"/>
  <c r="DU153" i="37"/>
  <c r="DT153" i="37"/>
  <c r="GH153" i="37"/>
  <c r="LH153" i="37"/>
  <c r="BI153" i="37"/>
  <c r="IP153" i="37"/>
  <c r="IV153" i="37"/>
  <c r="LI153" i="37"/>
  <c r="BJ153" i="37"/>
  <c r="DV153" i="37"/>
  <c r="GJ153" i="37"/>
  <c r="IQ153" i="37"/>
  <c r="IW153" i="37"/>
  <c r="LJ153" i="37"/>
  <c r="BK153" i="37"/>
  <c r="DW153" i="37"/>
  <c r="GK153" i="37"/>
  <c r="IR153" i="37"/>
  <c r="IX153" i="37"/>
  <c r="LK153" i="37"/>
  <c r="BL153" i="37"/>
  <c r="DX153" i="37"/>
  <c r="GL153" i="37"/>
  <c r="IS153" i="37"/>
  <c r="IY153" i="37"/>
  <c r="LL153" i="37"/>
  <c r="BM153" i="37"/>
  <c r="DY153" i="37"/>
  <c r="GM153" i="37"/>
  <c r="IT153" i="37"/>
  <c r="IZ153" i="37"/>
  <c r="LM153" i="37"/>
  <c r="BN153" i="37"/>
  <c r="EA153" i="37"/>
  <c r="DZ153" i="37"/>
  <c r="GN153" i="37"/>
  <c r="IU153" i="37"/>
  <c r="JA153" i="37"/>
  <c r="LN153" i="37"/>
  <c r="AB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AB154" i="37"/>
  <c r="C154" i="38"/>
  <c r="AC154" i="39"/>
  <c r="D154" i="38"/>
  <c r="AD154" i="39"/>
  <c r="E154" i="38"/>
  <c r="AE154" i="39"/>
  <c r="F154" i="38"/>
  <c r="AF154" i="39"/>
  <c r="G154" i="38"/>
  <c r="AG154" i="39"/>
  <c r="H154" i="38"/>
  <c r="AH154" i="39"/>
  <c r="I154" i="38"/>
  <c r="AI154" i="39"/>
  <c r="J154" i="38"/>
  <c r="AJ154" i="39"/>
  <c r="K154" i="38"/>
  <c r="AK154" i="39"/>
  <c r="L154" i="38"/>
  <c r="AL154" i="39"/>
  <c r="M154" i="38"/>
  <c r="AM154" i="39"/>
  <c r="N154" i="38"/>
  <c r="AN154" i="39"/>
  <c r="KB154" i="37"/>
  <c r="AC154" i="37"/>
  <c r="B154" i="38"/>
  <c r="AB154" i="39"/>
  <c r="CO154" i="37"/>
  <c r="FC154" i="37"/>
  <c r="KC154" i="37"/>
  <c r="AD154" i="37"/>
  <c r="CP154" i="37"/>
  <c r="FD154" i="37"/>
  <c r="KD154" i="37"/>
  <c r="AE154" i="37"/>
  <c r="CQ154" i="37"/>
  <c r="FE154" i="37"/>
  <c r="KE154" i="37"/>
  <c r="AF154" i="37"/>
  <c r="CR154" i="37"/>
  <c r="FF154" i="37"/>
  <c r="KF154" i="37"/>
  <c r="AG154" i="37"/>
  <c r="CS154" i="37"/>
  <c r="FG154" i="37"/>
  <c r="KG154" i="37"/>
  <c r="AH154" i="37"/>
  <c r="CU154" i="37"/>
  <c r="CT154" i="37"/>
  <c r="FH154" i="37"/>
  <c r="KH154" i="37"/>
  <c r="AI154" i="37"/>
  <c r="HP154" i="37"/>
  <c r="HV154" i="37"/>
  <c r="KI154" i="37"/>
  <c r="AJ154" i="37"/>
  <c r="CV154" i="37"/>
  <c r="FJ154" i="37"/>
  <c r="HQ154" i="37"/>
  <c r="HW154" i="37"/>
  <c r="KJ154" i="37"/>
  <c r="AK154" i="37"/>
  <c r="CW154" i="37"/>
  <c r="FK154" i="37"/>
  <c r="HR154" i="37"/>
  <c r="HX154" i="37"/>
  <c r="KK154" i="37"/>
  <c r="AL154" i="37"/>
  <c r="CX154" i="37"/>
  <c r="FL154" i="37"/>
  <c r="HS154" i="37"/>
  <c r="HY154" i="37"/>
  <c r="KL154" i="37"/>
  <c r="AM154" i="37"/>
  <c r="CY154" i="37"/>
  <c r="FM154" i="37"/>
  <c r="HT154" i="37"/>
  <c r="HZ154" i="37"/>
  <c r="KM154" i="37"/>
  <c r="AN154" i="37"/>
  <c r="DA154" i="37"/>
  <c r="CZ154" i="37"/>
  <c r="FN154" i="37"/>
  <c r="HU154" i="37"/>
  <c r="IA154" i="37"/>
  <c r="KN154" i="37"/>
  <c r="B154" i="37"/>
  <c r="O154" i="38"/>
  <c r="AB154" i="38"/>
  <c r="P154" i="38"/>
  <c r="AC154" i="38"/>
  <c r="BC154" i="38"/>
  <c r="DE154" i="2"/>
  <c r="C154" i="39"/>
  <c r="Q154" i="38"/>
  <c r="AD154" i="38"/>
  <c r="BD154" i="38"/>
  <c r="D154" i="39"/>
  <c r="R154" i="38"/>
  <c r="AE154" i="38"/>
  <c r="BE154" i="38"/>
  <c r="E154" i="39"/>
  <c r="S154" i="38"/>
  <c r="AF154" i="38"/>
  <c r="BF154" i="38"/>
  <c r="F154" i="39"/>
  <c r="T154" i="38"/>
  <c r="AG154" i="38"/>
  <c r="BG154" i="38"/>
  <c r="G154" i="39"/>
  <c r="U154" i="38"/>
  <c r="AH154" i="38"/>
  <c r="BH154" i="38"/>
  <c r="H154" i="39"/>
  <c r="V154" i="38"/>
  <c r="AI154" i="38"/>
  <c r="BI154" i="38"/>
  <c r="I154" i="39"/>
  <c r="W154" i="38"/>
  <c r="AJ154" i="38"/>
  <c r="BJ154" i="38"/>
  <c r="J154" i="39"/>
  <c r="X154" i="38"/>
  <c r="AK154" i="38"/>
  <c r="BK154" i="38"/>
  <c r="K154" i="39"/>
  <c r="Y154" i="38"/>
  <c r="AL154" i="38"/>
  <c r="BL154" i="38"/>
  <c r="L154" i="39"/>
  <c r="Z154" i="38"/>
  <c r="AM154" i="38"/>
  <c r="BM154" i="38"/>
  <c r="M154" i="39"/>
  <c r="AA154" i="38"/>
  <c r="AN154" i="38"/>
  <c r="BN154" i="38"/>
  <c r="N154" i="39"/>
  <c r="JB154" i="37"/>
  <c r="C154" i="37"/>
  <c r="BB154" i="38"/>
  <c r="B154" i="39"/>
  <c r="BO154" i="37"/>
  <c r="EC154" i="37"/>
  <c r="JC154" i="37"/>
  <c r="D154" i="37"/>
  <c r="BP154" i="37"/>
  <c r="ED154" i="37"/>
  <c r="JD154" i="37"/>
  <c r="E154" i="37"/>
  <c r="BQ154" i="37"/>
  <c r="EE154" i="37"/>
  <c r="JE154" i="37"/>
  <c r="F154" i="37"/>
  <c r="BR154" i="37"/>
  <c r="EF154" i="37"/>
  <c r="JF154" i="37"/>
  <c r="G154" i="37"/>
  <c r="BS154" i="37"/>
  <c r="EG154" i="37"/>
  <c r="JG154" i="37"/>
  <c r="H154" i="37"/>
  <c r="BU154" i="37"/>
  <c r="BT154" i="37"/>
  <c r="EH154" i="37"/>
  <c r="JH154" i="37"/>
  <c r="I154" i="37"/>
  <c r="GP154" i="37"/>
  <c r="GV154" i="37"/>
  <c r="JI154" i="37"/>
  <c r="J154" i="37"/>
  <c r="BV154" i="37"/>
  <c r="EJ154" i="37"/>
  <c r="GQ154" i="37"/>
  <c r="GW154" i="37"/>
  <c r="JJ154" i="37"/>
  <c r="K154" i="37"/>
  <c r="BW154" i="37"/>
  <c r="EK154" i="37"/>
  <c r="GR154" i="37"/>
  <c r="GX154" i="37"/>
  <c r="JK154" i="37"/>
  <c r="L154" i="37"/>
  <c r="BX154" i="37"/>
  <c r="EL154" i="37"/>
  <c r="GS154" i="37"/>
  <c r="GY154" i="37"/>
  <c r="JL154" i="37"/>
  <c r="M154" i="37"/>
  <c r="BY154" i="37"/>
  <c r="EM154" i="37"/>
  <c r="GT154" i="37"/>
  <c r="GZ154" i="37"/>
  <c r="JM154" i="37"/>
  <c r="N154" i="37"/>
  <c r="CA154" i="37"/>
  <c r="BZ154" i="37"/>
  <c r="EN154" i="37"/>
  <c r="GU154" i="37"/>
  <c r="HA154" i="37"/>
  <c r="JN154" i="37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BP155" i="2"/>
  <c r="O154" i="37"/>
  <c r="BQ154" i="2"/>
  <c r="DC154" i="2"/>
  <c r="DD154" i="2"/>
  <c r="P154" i="39"/>
  <c r="Q154" i="39"/>
  <c r="R154" i="39"/>
  <c r="S154" i="39"/>
  <c r="T154" i="39"/>
  <c r="U154" i="39"/>
  <c r="V154" i="39"/>
  <c r="W154" i="39"/>
  <c r="X154" i="39"/>
  <c r="Y154" i="39"/>
  <c r="Z154" i="39"/>
  <c r="AA154" i="39"/>
  <c r="JO154" i="37"/>
  <c r="P154" i="37"/>
  <c r="O154" i="39"/>
  <c r="CB154" i="37"/>
  <c r="EP154" i="37"/>
  <c r="JP154" i="37"/>
  <c r="Q154" i="37"/>
  <c r="CC154" i="37"/>
  <c r="EQ154" i="37"/>
  <c r="JQ154" i="37"/>
  <c r="R154" i="37"/>
  <c r="CD154" i="37"/>
  <c r="ER154" i="37"/>
  <c r="JR154" i="37"/>
  <c r="S154" i="37"/>
  <c r="CE154" i="37"/>
  <c r="ES154" i="37"/>
  <c r="JS154" i="37"/>
  <c r="T154" i="37"/>
  <c r="CF154" i="37"/>
  <c r="ET154" i="37"/>
  <c r="JT154" i="37"/>
  <c r="U154" i="37"/>
  <c r="CH154" i="37"/>
  <c r="CG154" i="37"/>
  <c r="EU154" i="37"/>
  <c r="JU154" i="37"/>
  <c r="V154" i="37"/>
  <c r="HC154" i="37"/>
  <c r="HI154" i="37"/>
  <c r="JV154" i="37"/>
  <c r="W154" i="37"/>
  <c r="CI154" i="37"/>
  <c r="EW154" i="37"/>
  <c r="HD154" i="37"/>
  <c r="HJ154" i="37"/>
  <c r="JW154" i="37"/>
  <c r="X154" i="37"/>
  <c r="CJ154" i="37"/>
  <c r="EX154" i="37"/>
  <c r="HE154" i="37"/>
  <c r="HK154" i="37"/>
  <c r="JX154" i="37"/>
  <c r="Y154" i="37"/>
  <c r="CK154" i="37"/>
  <c r="EY154" i="37"/>
  <c r="HF154" i="37"/>
  <c r="HL154" i="37"/>
  <c r="JY154" i="37"/>
  <c r="Z154" i="37"/>
  <c r="CL154" i="37"/>
  <c r="EZ154" i="37"/>
  <c r="HG154" i="37"/>
  <c r="HM154" i="37"/>
  <c r="JZ154" i="37"/>
  <c r="AA154" i="37"/>
  <c r="CN154" i="37"/>
  <c r="CM154" i="37"/>
  <c r="FA154" i="37"/>
  <c r="HH154" i="37"/>
  <c r="HN154" i="37"/>
  <c r="KA154" i="37"/>
  <c r="AO154" i="37"/>
  <c r="AP154" i="38"/>
  <c r="AP154" i="39"/>
  <c r="AQ154" i="38"/>
  <c r="AQ154" i="39"/>
  <c r="AR154" i="38"/>
  <c r="AR154" i="39"/>
  <c r="AS154" i="38"/>
  <c r="AS154" i="39"/>
  <c r="AT154" i="38"/>
  <c r="AT154" i="39"/>
  <c r="AU154" i="38"/>
  <c r="AU154" i="39"/>
  <c r="AV154" i="38"/>
  <c r="AV154" i="39"/>
  <c r="AW154" i="38"/>
  <c r="AW154" i="39"/>
  <c r="AX154" i="38"/>
  <c r="AX154" i="39"/>
  <c r="AY154" i="38"/>
  <c r="AY154" i="39"/>
  <c r="AZ154" i="38"/>
  <c r="AZ154" i="39"/>
  <c r="BA154" i="38"/>
  <c r="BA154" i="39"/>
  <c r="AP154" i="37"/>
  <c r="AO154" i="38"/>
  <c r="AO154" i="39"/>
  <c r="DB154" i="37"/>
  <c r="FP154" i="37"/>
  <c r="AQ154" i="37"/>
  <c r="DC154" i="37"/>
  <c r="FQ154" i="37"/>
  <c r="AR154" i="37"/>
  <c r="DD154" i="37"/>
  <c r="FR154" i="37"/>
  <c r="AS154" i="37"/>
  <c r="DE154" i="37"/>
  <c r="FS154" i="37"/>
  <c r="AT154" i="37"/>
  <c r="DF154" i="37"/>
  <c r="FT154" i="37"/>
  <c r="AU154" i="37"/>
  <c r="DH154" i="37"/>
  <c r="DG154" i="37"/>
  <c r="FU154" i="37"/>
  <c r="AV154" i="37"/>
  <c r="IC154" i="37"/>
  <c r="II154" i="37"/>
  <c r="AW154" i="37"/>
  <c r="DI154" i="37"/>
  <c r="FW154" i="37"/>
  <c r="ID154" i="37"/>
  <c r="IJ154" i="37"/>
  <c r="AX154" i="37"/>
  <c r="DJ154" i="37"/>
  <c r="FX154" i="37"/>
  <c r="IE154" i="37"/>
  <c r="IK154" i="37"/>
  <c r="AY154" i="37"/>
  <c r="DK154" i="37"/>
  <c r="FY154" i="37"/>
  <c r="IF154" i="37"/>
  <c r="IL154" i="37"/>
  <c r="AZ154" i="37"/>
  <c r="DL154" i="37"/>
  <c r="FZ154" i="37"/>
  <c r="IG154" i="37"/>
  <c r="IM154" i="37"/>
  <c r="BA154" i="37"/>
  <c r="DN154" i="37"/>
  <c r="DM154" i="37"/>
  <c r="GA154" i="37"/>
  <c r="IH154" i="37"/>
  <c r="IN154" i="37"/>
  <c r="BB154" i="37"/>
  <c r="BC154" i="39"/>
  <c r="BD154" i="39"/>
  <c r="BE154" i="39"/>
  <c r="BF154" i="39"/>
  <c r="BG154" i="39"/>
  <c r="BH154" i="39"/>
  <c r="BI154" i="39"/>
  <c r="BJ154" i="39"/>
  <c r="BK154" i="39"/>
  <c r="BL154" i="39"/>
  <c r="BM154" i="39"/>
  <c r="BN154" i="39"/>
  <c r="LB154" i="37"/>
  <c r="BC154" i="37"/>
  <c r="BB154" i="39"/>
  <c r="DO154" i="37"/>
  <c r="GC154" i="37"/>
  <c r="LC154" i="37"/>
  <c r="BD154" i="37"/>
  <c r="DP154" i="37"/>
  <c r="GD154" i="37"/>
  <c r="LD154" i="37"/>
  <c r="BE154" i="37"/>
  <c r="DQ154" i="37"/>
  <c r="GE154" i="37"/>
  <c r="LE154" i="37"/>
  <c r="BF154" i="37"/>
  <c r="DR154" i="37"/>
  <c r="GF154" i="37"/>
  <c r="LF154" i="37"/>
  <c r="BG154" i="37"/>
  <c r="DS154" i="37"/>
  <c r="GG154" i="37"/>
  <c r="LG154" i="37"/>
  <c r="BH154" i="37"/>
  <c r="DU154" i="37"/>
  <c r="DT154" i="37"/>
  <c r="GH154" i="37"/>
  <c r="LH154" i="37"/>
  <c r="BI154" i="37"/>
  <c r="IP154" i="37"/>
  <c r="IV154" i="37"/>
  <c r="LI154" i="37"/>
  <c r="BJ154" i="37"/>
  <c r="DV154" i="37"/>
  <c r="GJ154" i="37"/>
  <c r="IQ154" i="37"/>
  <c r="IW154" i="37"/>
  <c r="LJ154" i="37"/>
  <c r="BK154" i="37"/>
  <c r="DW154" i="37"/>
  <c r="GK154" i="37"/>
  <c r="IR154" i="37"/>
  <c r="IX154" i="37"/>
  <c r="LK154" i="37"/>
  <c r="BL154" i="37"/>
  <c r="DX154" i="37"/>
  <c r="GL154" i="37"/>
  <c r="IS154" i="37"/>
  <c r="IY154" i="37"/>
  <c r="LL154" i="37"/>
  <c r="BM154" i="37"/>
  <c r="DY154" i="37"/>
  <c r="GM154" i="37"/>
  <c r="IT154" i="37"/>
  <c r="IZ154" i="37"/>
  <c r="LM154" i="37"/>
  <c r="BN154" i="37"/>
  <c r="EA154" i="37"/>
  <c r="DZ154" i="37"/>
  <c r="GN154" i="37"/>
  <c r="IU154" i="37"/>
  <c r="JA154" i="37"/>
  <c r="LN154" i="37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AB155" i="37"/>
  <c r="C155" i="38"/>
  <c r="AC155" i="39"/>
  <c r="D155" i="38"/>
  <c r="AD155" i="39"/>
  <c r="E155" i="38"/>
  <c r="AE155" i="39"/>
  <c r="F155" i="38"/>
  <c r="AF155" i="39"/>
  <c r="G155" i="38"/>
  <c r="AG155" i="39"/>
  <c r="H155" i="38"/>
  <c r="AH155" i="39"/>
  <c r="I155" i="38"/>
  <c r="AI155" i="39"/>
  <c r="J155" i="38"/>
  <c r="AJ155" i="39"/>
  <c r="K155" i="38"/>
  <c r="AK155" i="39"/>
  <c r="L155" i="38"/>
  <c r="AL155" i="39"/>
  <c r="M155" i="38"/>
  <c r="AM155" i="39"/>
  <c r="N155" i="38"/>
  <c r="AN155" i="39"/>
  <c r="KB155" i="37"/>
  <c r="AC155" i="37"/>
  <c r="B155" i="38"/>
  <c r="AB155" i="39"/>
  <c r="CO155" i="37"/>
  <c r="FC155" i="37"/>
  <c r="KC155" i="37"/>
  <c r="AD155" i="37"/>
  <c r="CP155" i="37"/>
  <c r="FD155" i="37"/>
  <c r="KD155" i="37"/>
  <c r="AE155" i="37"/>
  <c r="CQ155" i="37"/>
  <c r="FE155" i="37"/>
  <c r="KE155" i="37"/>
  <c r="AF155" i="37"/>
  <c r="CR155" i="37"/>
  <c r="FF155" i="37"/>
  <c r="KF155" i="37"/>
  <c r="AG155" i="37"/>
  <c r="CS155" i="37"/>
  <c r="FG155" i="37"/>
  <c r="KG155" i="37"/>
  <c r="AH155" i="37"/>
  <c r="CU155" i="37"/>
  <c r="CT155" i="37"/>
  <c r="FH155" i="37"/>
  <c r="KH155" i="37"/>
  <c r="AI155" i="37"/>
  <c r="HP155" i="37"/>
  <c r="HV155" i="37"/>
  <c r="KI155" i="37"/>
  <c r="AJ155" i="37"/>
  <c r="CV155" i="37"/>
  <c r="FJ155" i="37"/>
  <c r="HQ155" i="37"/>
  <c r="HW155" i="37"/>
  <c r="KJ155" i="37"/>
  <c r="AK155" i="37"/>
  <c r="CW155" i="37"/>
  <c r="FK155" i="37"/>
  <c r="HR155" i="37"/>
  <c r="HX155" i="37"/>
  <c r="KK155" i="37"/>
  <c r="AL155" i="37"/>
  <c r="CX155" i="37"/>
  <c r="FL155" i="37"/>
  <c r="HS155" i="37"/>
  <c r="HY155" i="37"/>
  <c r="KL155" i="37"/>
  <c r="AM155" i="37"/>
  <c r="CY155" i="37"/>
  <c r="FM155" i="37"/>
  <c r="HT155" i="37"/>
  <c r="HZ155" i="37"/>
  <c r="KM155" i="37"/>
  <c r="AN155" i="37"/>
  <c r="DA155" i="37"/>
  <c r="CZ155" i="37"/>
  <c r="FN155" i="37"/>
  <c r="HU155" i="37"/>
  <c r="IA155" i="37"/>
  <c r="KN155" i="37"/>
  <c r="B155" i="37"/>
  <c r="O155" i="38"/>
  <c r="AB155" i="38"/>
  <c r="P155" i="38"/>
  <c r="AC155" i="38"/>
  <c r="BC155" i="38"/>
  <c r="DE155" i="2"/>
  <c r="C155" i="39"/>
  <c r="Q155" i="38"/>
  <c r="AD155" i="38"/>
  <c r="BD155" i="38"/>
  <c r="D155" i="39"/>
  <c r="R155" i="38"/>
  <c r="AE155" i="38"/>
  <c r="BE155" i="38"/>
  <c r="E155" i="39"/>
  <c r="S155" i="38"/>
  <c r="AF155" i="38"/>
  <c r="BF155" i="38"/>
  <c r="F155" i="39"/>
  <c r="T155" i="38"/>
  <c r="AG155" i="38"/>
  <c r="BG155" i="38"/>
  <c r="G155" i="39"/>
  <c r="U155" i="38"/>
  <c r="AH155" i="38"/>
  <c r="BH155" i="38"/>
  <c r="H155" i="39"/>
  <c r="V155" i="38"/>
  <c r="AI155" i="38"/>
  <c r="BI155" i="38"/>
  <c r="I155" i="39"/>
  <c r="W155" i="38"/>
  <c r="AJ155" i="38"/>
  <c r="BJ155" i="38"/>
  <c r="J155" i="39"/>
  <c r="X155" i="38"/>
  <c r="AK155" i="38"/>
  <c r="BK155" i="38"/>
  <c r="K155" i="39"/>
  <c r="Y155" i="38"/>
  <c r="AL155" i="38"/>
  <c r="BL155" i="38"/>
  <c r="L155" i="39"/>
  <c r="Z155" i="38"/>
  <c r="AM155" i="38"/>
  <c r="BM155" i="38"/>
  <c r="M155" i="39"/>
  <c r="AA155" i="38"/>
  <c r="AN155" i="38"/>
  <c r="BN155" i="38"/>
  <c r="N155" i="39"/>
  <c r="JB155" i="37"/>
  <c r="C155" i="37"/>
  <c r="BB155" i="38"/>
  <c r="B155" i="39"/>
  <c r="BO155" i="37"/>
  <c r="EC155" i="37"/>
  <c r="JC155" i="37"/>
  <c r="D155" i="37"/>
  <c r="BP155" i="37"/>
  <c r="ED155" i="37"/>
  <c r="JD155" i="37"/>
  <c r="E155" i="37"/>
  <c r="BQ155" i="37"/>
  <c r="EE155" i="37"/>
  <c r="JE155" i="37"/>
  <c r="F155" i="37"/>
  <c r="BR155" i="37"/>
  <c r="EF155" i="37"/>
  <c r="JF155" i="37"/>
  <c r="G155" i="37"/>
  <c r="BS155" i="37"/>
  <c r="EG155" i="37"/>
  <c r="JG155" i="37"/>
  <c r="H155" i="37"/>
  <c r="BU155" i="37"/>
  <c r="BT155" i="37"/>
  <c r="EH155" i="37"/>
  <c r="JH155" i="37"/>
  <c r="I155" i="37"/>
  <c r="GP155" i="37"/>
  <c r="GV155" i="37"/>
  <c r="JI155" i="37"/>
  <c r="J155" i="37"/>
  <c r="BV155" i="37"/>
  <c r="EJ155" i="37"/>
  <c r="GQ155" i="37"/>
  <c r="GW155" i="37"/>
  <c r="JJ155" i="37"/>
  <c r="K155" i="37"/>
  <c r="BW155" i="37"/>
  <c r="EK155" i="37"/>
  <c r="GR155" i="37"/>
  <c r="GX155" i="37"/>
  <c r="JK155" i="37"/>
  <c r="L155" i="37"/>
  <c r="BX155" i="37"/>
  <c r="EL155" i="37"/>
  <c r="GS155" i="37"/>
  <c r="GY155" i="37"/>
  <c r="JL155" i="37"/>
  <c r="M155" i="37"/>
  <c r="BY155" i="37"/>
  <c r="EM155" i="37"/>
  <c r="GT155" i="37"/>
  <c r="GZ155" i="37"/>
  <c r="JM155" i="37"/>
  <c r="N155" i="37"/>
  <c r="CA155" i="37"/>
  <c r="BZ155" i="37"/>
  <c r="EN155" i="37"/>
  <c r="GU155" i="37"/>
  <c r="HA155" i="37"/>
  <c r="JN155" i="37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BP156" i="2"/>
  <c r="O155" i="37"/>
  <c r="BQ155" i="2"/>
  <c r="DC155" i="2"/>
  <c r="DD155" i="2"/>
  <c r="P155" i="39"/>
  <c r="Q155" i="39"/>
  <c r="R155" i="39"/>
  <c r="S155" i="39"/>
  <c r="T155" i="39"/>
  <c r="U155" i="39"/>
  <c r="V155" i="39"/>
  <c r="W155" i="39"/>
  <c r="X155" i="39"/>
  <c r="Y155" i="39"/>
  <c r="Z155" i="39"/>
  <c r="AA155" i="39"/>
  <c r="JO155" i="37"/>
  <c r="P155" i="37"/>
  <c r="O155" i="39"/>
  <c r="CB155" i="37"/>
  <c r="EP155" i="37"/>
  <c r="JP155" i="37"/>
  <c r="Q155" i="37"/>
  <c r="CC155" i="37"/>
  <c r="EQ155" i="37"/>
  <c r="JQ155" i="37"/>
  <c r="R155" i="37"/>
  <c r="CD155" i="37"/>
  <c r="ER155" i="37"/>
  <c r="JR155" i="37"/>
  <c r="S155" i="37"/>
  <c r="CE155" i="37"/>
  <c r="ES155" i="37"/>
  <c r="JS155" i="37"/>
  <c r="T155" i="37"/>
  <c r="CF155" i="37"/>
  <c r="ET155" i="37"/>
  <c r="JT155" i="37"/>
  <c r="U155" i="37"/>
  <c r="CH155" i="37"/>
  <c r="CG155" i="37"/>
  <c r="EU155" i="37"/>
  <c r="JU155" i="37"/>
  <c r="V155" i="37"/>
  <c r="HC155" i="37"/>
  <c r="HI155" i="37"/>
  <c r="JV155" i="37"/>
  <c r="W155" i="37"/>
  <c r="CI155" i="37"/>
  <c r="EW155" i="37"/>
  <c r="HD155" i="37"/>
  <c r="HJ155" i="37"/>
  <c r="JW155" i="37"/>
  <c r="X155" i="37"/>
  <c r="CJ155" i="37"/>
  <c r="EX155" i="37"/>
  <c r="HE155" i="37"/>
  <c r="HK155" i="37"/>
  <c r="JX155" i="37"/>
  <c r="Y155" i="37"/>
  <c r="CK155" i="37"/>
  <c r="EY155" i="37"/>
  <c r="HF155" i="37"/>
  <c r="HL155" i="37"/>
  <c r="JY155" i="37"/>
  <c r="Z155" i="37"/>
  <c r="CL155" i="37"/>
  <c r="EZ155" i="37"/>
  <c r="HG155" i="37"/>
  <c r="HM155" i="37"/>
  <c r="JZ155" i="37"/>
  <c r="AA155" i="37"/>
  <c r="CN155" i="37"/>
  <c r="CM155" i="37"/>
  <c r="FA155" i="37"/>
  <c r="HH155" i="37"/>
  <c r="HN155" i="37"/>
  <c r="KA155" i="37"/>
  <c r="AO155" i="37"/>
  <c r="AP155" i="38"/>
  <c r="AP155" i="39"/>
  <c r="AQ155" i="38"/>
  <c r="AQ155" i="39"/>
  <c r="AR155" i="38"/>
  <c r="AR155" i="39"/>
  <c r="AS155" i="38"/>
  <c r="AS155" i="39"/>
  <c r="AT155" i="38"/>
  <c r="AT155" i="39"/>
  <c r="AU155" i="38"/>
  <c r="AU155" i="39"/>
  <c r="AV155" i="38"/>
  <c r="AV155" i="39"/>
  <c r="AW155" i="38"/>
  <c r="AW155" i="39"/>
  <c r="AX155" i="38"/>
  <c r="AX155" i="39"/>
  <c r="AY155" i="38"/>
  <c r="AY155" i="39"/>
  <c r="AZ155" i="38"/>
  <c r="AZ155" i="39"/>
  <c r="BA155" i="38"/>
  <c r="BA155" i="39"/>
  <c r="AP155" i="37"/>
  <c r="AO155" i="38"/>
  <c r="AO155" i="39"/>
  <c r="DB155" i="37"/>
  <c r="FP155" i="37"/>
  <c r="AQ155" i="37"/>
  <c r="DC155" i="37"/>
  <c r="FQ155" i="37"/>
  <c r="AR155" i="37"/>
  <c r="DD155" i="37"/>
  <c r="FR155" i="37"/>
  <c r="AS155" i="37"/>
  <c r="DE155" i="37"/>
  <c r="FS155" i="37"/>
  <c r="AT155" i="37"/>
  <c r="DF155" i="37"/>
  <c r="FT155" i="37"/>
  <c r="AU155" i="37"/>
  <c r="DH155" i="37"/>
  <c r="DG155" i="37"/>
  <c r="FU155" i="37"/>
  <c r="AV155" i="37"/>
  <c r="IC155" i="37"/>
  <c r="II155" i="37"/>
  <c r="AW155" i="37"/>
  <c r="DI155" i="37"/>
  <c r="FW155" i="37"/>
  <c r="ID155" i="37"/>
  <c r="IJ155" i="37"/>
  <c r="AX155" i="37"/>
  <c r="DJ155" i="37"/>
  <c r="FX155" i="37"/>
  <c r="IE155" i="37"/>
  <c r="IK155" i="37"/>
  <c r="AY155" i="37"/>
  <c r="DK155" i="37"/>
  <c r="FY155" i="37"/>
  <c r="IF155" i="37"/>
  <c r="IL155" i="37"/>
  <c r="AZ155" i="37"/>
  <c r="DL155" i="37"/>
  <c r="FZ155" i="37"/>
  <c r="IG155" i="37"/>
  <c r="IM155" i="37"/>
  <c r="BA155" i="37"/>
  <c r="DN155" i="37"/>
  <c r="DM155" i="37"/>
  <c r="GA155" i="37"/>
  <c r="IH155" i="37"/>
  <c r="IN155" i="37"/>
  <c r="BB155" i="37"/>
  <c r="BC155" i="39"/>
  <c r="BD155" i="39"/>
  <c r="BE155" i="39"/>
  <c r="BF155" i="39"/>
  <c r="BG155" i="39"/>
  <c r="BH155" i="39"/>
  <c r="BI155" i="39"/>
  <c r="BJ155" i="39"/>
  <c r="BK155" i="39"/>
  <c r="BL155" i="39"/>
  <c r="BM155" i="39"/>
  <c r="BN155" i="39"/>
  <c r="LB155" i="37"/>
  <c r="BC155" i="37"/>
  <c r="BB155" i="39"/>
  <c r="DO155" i="37"/>
  <c r="GC155" i="37"/>
  <c r="LC155" i="37"/>
  <c r="BD155" i="37"/>
  <c r="DP155" i="37"/>
  <c r="GD155" i="37"/>
  <c r="LD155" i="37"/>
  <c r="BE155" i="37"/>
  <c r="DQ155" i="37"/>
  <c r="GE155" i="37"/>
  <c r="LE155" i="37"/>
  <c r="BF155" i="37"/>
  <c r="DR155" i="37"/>
  <c r="GF155" i="37"/>
  <c r="LF155" i="37"/>
  <c r="BG155" i="37"/>
  <c r="DS155" i="37"/>
  <c r="GG155" i="37"/>
  <c r="LG155" i="37"/>
  <c r="BH155" i="37"/>
  <c r="DU155" i="37"/>
  <c r="DT155" i="37"/>
  <c r="GH155" i="37"/>
  <c r="LH155" i="37"/>
  <c r="BI155" i="37"/>
  <c r="IP155" i="37"/>
  <c r="IV155" i="37"/>
  <c r="LI155" i="37"/>
  <c r="BJ155" i="37"/>
  <c r="DV155" i="37"/>
  <c r="GJ155" i="37"/>
  <c r="IQ155" i="37"/>
  <c r="IW155" i="37"/>
  <c r="LJ155" i="37"/>
  <c r="BK155" i="37"/>
  <c r="DW155" i="37"/>
  <c r="GK155" i="37"/>
  <c r="IR155" i="37"/>
  <c r="IX155" i="37"/>
  <c r="LK155" i="37"/>
  <c r="BL155" i="37"/>
  <c r="DX155" i="37"/>
  <c r="GL155" i="37"/>
  <c r="IS155" i="37"/>
  <c r="IY155" i="37"/>
  <c r="LL155" i="37"/>
  <c r="BM155" i="37"/>
  <c r="DY155" i="37"/>
  <c r="GM155" i="37"/>
  <c r="IT155" i="37"/>
  <c r="IZ155" i="37"/>
  <c r="LM155" i="37"/>
  <c r="BN155" i="37"/>
  <c r="EA155" i="37"/>
  <c r="DZ155" i="37"/>
  <c r="GN155" i="37"/>
  <c r="IU155" i="37"/>
  <c r="JA155" i="37"/>
  <c r="LN155" i="37"/>
  <c r="AB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AB156" i="37"/>
  <c r="C156" i="38"/>
  <c r="AC156" i="39"/>
  <c r="D156" i="38"/>
  <c r="AD156" i="39"/>
  <c r="E156" i="38"/>
  <c r="AE156" i="39"/>
  <c r="F156" i="38"/>
  <c r="AF156" i="39"/>
  <c r="G156" i="38"/>
  <c r="AG156" i="39"/>
  <c r="H156" i="38"/>
  <c r="AH156" i="39"/>
  <c r="I156" i="38"/>
  <c r="AI156" i="39"/>
  <c r="J156" i="38"/>
  <c r="AJ156" i="39"/>
  <c r="K156" i="38"/>
  <c r="AK156" i="39"/>
  <c r="L156" i="38"/>
  <c r="AL156" i="39"/>
  <c r="M156" i="38"/>
  <c r="AM156" i="39"/>
  <c r="N156" i="38"/>
  <c r="AN156" i="39"/>
  <c r="KB156" i="37"/>
  <c r="AC156" i="37"/>
  <c r="B156" i="38"/>
  <c r="AB156" i="39"/>
  <c r="CO156" i="37"/>
  <c r="FC156" i="37"/>
  <c r="KC156" i="37"/>
  <c r="AD156" i="37"/>
  <c r="CP156" i="37"/>
  <c r="FD156" i="37"/>
  <c r="KD156" i="37"/>
  <c r="AE156" i="37"/>
  <c r="CQ156" i="37"/>
  <c r="FE156" i="37"/>
  <c r="KE156" i="37"/>
  <c r="AF156" i="37"/>
  <c r="CR156" i="37"/>
  <c r="FF156" i="37"/>
  <c r="KF156" i="37"/>
  <c r="AG156" i="37"/>
  <c r="CS156" i="37"/>
  <c r="FG156" i="37"/>
  <c r="KG156" i="37"/>
  <c r="AH156" i="37"/>
  <c r="CU156" i="37"/>
  <c r="CT156" i="37"/>
  <c r="FH156" i="37"/>
  <c r="KH156" i="37"/>
  <c r="AI156" i="37"/>
  <c r="HP156" i="37"/>
  <c r="HV156" i="37"/>
  <c r="KI156" i="37"/>
  <c r="AJ156" i="37"/>
  <c r="CV156" i="37"/>
  <c r="FJ156" i="37"/>
  <c r="HQ156" i="37"/>
  <c r="HW156" i="37"/>
  <c r="KJ156" i="37"/>
  <c r="AK156" i="37"/>
  <c r="CW156" i="37"/>
  <c r="FK156" i="37"/>
  <c r="HR156" i="37"/>
  <c r="HX156" i="37"/>
  <c r="KK156" i="37"/>
  <c r="AL156" i="37"/>
  <c r="CX156" i="37"/>
  <c r="FL156" i="37"/>
  <c r="HS156" i="37"/>
  <c r="HY156" i="37"/>
  <c r="KL156" i="37"/>
  <c r="AM156" i="37"/>
  <c r="CY156" i="37"/>
  <c r="FM156" i="37"/>
  <c r="HT156" i="37"/>
  <c r="HZ156" i="37"/>
  <c r="KM156" i="37"/>
  <c r="AN156" i="37"/>
  <c r="DA156" i="37"/>
  <c r="CZ156" i="37"/>
  <c r="FN156" i="37"/>
  <c r="HU156" i="37"/>
  <c r="IA156" i="37"/>
  <c r="KN156" i="37"/>
  <c r="B156" i="37"/>
  <c r="O156" i="38"/>
  <c r="AB156" i="38"/>
  <c r="P156" i="38"/>
  <c r="AC156" i="38"/>
  <c r="BC156" i="38"/>
  <c r="DE156" i="2"/>
  <c r="C156" i="39"/>
  <c r="Q156" i="38"/>
  <c r="AD156" i="38"/>
  <c r="BD156" i="38"/>
  <c r="D156" i="39"/>
  <c r="R156" i="38"/>
  <c r="AE156" i="38"/>
  <c r="BE156" i="38"/>
  <c r="E156" i="39"/>
  <c r="S156" i="38"/>
  <c r="AF156" i="38"/>
  <c r="BF156" i="38"/>
  <c r="F156" i="39"/>
  <c r="T156" i="38"/>
  <c r="AG156" i="38"/>
  <c r="BG156" i="38"/>
  <c r="G156" i="39"/>
  <c r="U156" i="38"/>
  <c r="AH156" i="38"/>
  <c r="BH156" i="38"/>
  <c r="H156" i="39"/>
  <c r="V156" i="38"/>
  <c r="AI156" i="38"/>
  <c r="BI156" i="38"/>
  <c r="I156" i="39"/>
  <c r="W156" i="38"/>
  <c r="AJ156" i="38"/>
  <c r="BJ156" i="38"/>
  <c r="J156" i="39"/>
  <c r="X156" i="38"/>
  <c r="AK156" i="38"/>
  <c r="BK156" i="38"/>
  <c r="K156" i="39"/>
  <c r="Y156" i="38"/>
  <c r="AL156" i="38"/>
  <c r="BL156" i="38"/>
  <c r="L156" i="39"/>
  <c r="Z156" i="38"/>
  <c r="AM156" i="38"/>
  <c r="BM156" i="38"/>
  <c r="M156" i="39"/>
  <c r="AA156" i="38"/>
  <c r="AN156" i="38"/>
  <c r="BN156" i="38"/>
  <c r="N156" i="39"/>
  <c r="JB156" i="37"/>
  <c r="C156" i="37"/>
  <c r="BB156" i="38"/>
  <c r="B156" i="39"/>
  <c r="BO156" i="37"/>
  <c r="EC156" i="37"/>
  <c r="JC156" i="37"/>
  <c r="D156" i="37"/>
  <c r="BP156" i="37"/>
  <c r="ED156" i="37"/>
  <c r="JD156" i="37"/>
  <c r="E156" i="37"/>
  <c r="BQ156" i="37"/>
  <c r="EE156" i="37"/>
  <c r="JE156" i="37"/>
  <c r="F156" i="37"/>
  <c r="BR156" i="37"/>
  <c r="EF156" i="37"/>
  <c r="JF156" i="37"/>
  <c r="G156" i="37"/>
  <c r="BS156" i="37"/>
  <c r="EG156" i="37"/>
  <c r="JG156" i="37"/>
  <c r="H156" i="37"/>
  <c r="BU156" i="37"/>
  <c r="BT156" i="37"/>
  <c r="EH156" i="37"/>
  <c r="JH156" i="37"/>
  <c r="I156" i="37"/>
  <c r="GP156" i="37"/>
  <c r="GV156" i="37"/>
  <c r="JI156" i="37"/>
  <c r="J156" i="37"/>
  <c r="BV156" i="37"/>
  <c r="EJ156" i="37"/>
  <c r="GQ156" i="37"/>
  <c r="GW156" i="37"/>
  <c r="JJ156" i="37"/>
  <c r="K156" i="37"/>
  <c r="BW156" i="37"/>
  <c r="EK156" i="37"/>
  <c r="GR156" i="37"/>
  <c r="GX156" i="37"/>
  <c r="JK156" i="37"/>
  <c r="L156" i="37"/>
  <c r="BX156" i="37"/>
  <c r="EL156" i="37"/>
  <c r="GS156" i="37"/>
  <c r="GY156" i="37"/>
  <c r="JL156" i="37"/>
  <c r="M156" i="37"/>
  <c r="BY156" i="37"/>
  <c r="EM156" i="37"/>
  <c r="GT156" i="37"/>
  <c r="GZ156" i="37"/>
  <c r="JM156" i="37"/>
  <c r="N156" i="37"/>
  <c r="CA156" i="37"/>
  <c r="BZ156" i="37"/>
  <c r="EN156" i="37"/>
  <c r="GU156" i="37"/>
  <c r="HA156" i="37"/>
  <c r="JN156" i="37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BP157" i="2"/>
  <c r="O156" i="37"/>
  <c r="BQ156" i="2"/>
  <c r="DC156" i="2"/>
  <c r="DD156" i="2"/>
  <c r="P156" i="39"/>
  <c r="Q156" i="39"/>
  <c r="R156" i="39"/>
  <c r="S156" i="39"/>
  <c r="T156" i="39"/>
  <c r="U156" i="39"/>
  <c r="V156" i="39"/>
  <c r="W156" i="39"/>
  <c r="X156" i="39"/>
  <c r="Y156" i="39"/>
  <c r="Z156" i="39"/>
  <c r="AA156" i="39"/>
  <c r="JO156" i="37"/>
  <c r="P156" i="37"/>
  <c r="O156" i="39"/>
  <c r="CB156" i="37"/>
  <c r="EP156" i="37"/>
  <c r="JP156" i="37"/>
  <c r="Q156" i="37"/>
  <c r="CC156" i="37"/>
  <c r="EQ156" i="37"/>
  <c r="JQ156" i="37"/>
  <c r="R156" i="37"/>
  <c r="CD156" i="37"/>
  <c r="ER156" i="37"/>
  <c r="JR156" i="37"/>
  <c r="S156" i="37"/>
  <c r="CE156" i="37"/>
  <c r="ES156" i="37"/>
  <c r="JS156" i="37"/>
  <c r="T156" i="37"/>
  <c r="CF156" i="37"/>
  <c r="ET156" i="37"/>
  <c r="JT156" i="37"/>
  <c r="U156" i="37"/>
  <c r="CH156" i="37"/>
  <c r="CG156" i="37"/>
  <c r="EU156" i="37"/>
  <c r="JU156" i="37"/>
  <c r="V156" i="37"/>
  <c r="HC156" i="37"/>
  <c r="HI156" i="37"/>
  <c r="JV156" i="37"/>
  <c r="W156" i="37"/>
  <c r="CI156" i="37"/>
  <c r="EW156" i="37"/>
  <c r="HD156" i="37"/>
  <c r="HJ156" i="37"/>
  <c r="JW156" i="37"/>
  <c r="X156" i="37"/>
  <c r="CJ156" i="37"/>
  <c r="EX156" i="37"/>
  <c r="HE156" i="37"/>
  <c r="HK156" i="37"/>
  <c r="JX156" i="37"/>
  <c r="Y156" i="37"/>
  <c r="CK156" i="37"/>
  <c r="EY156" i="37"/>
  <c r="HF156" i="37"/>
  <c r="HL156" i="37"/>
  <c r="JY156" i="37"/>
  <c r="Z156" i="37"/>
  <c r="CL156" i="37"/>
  <c r="EZ156" i="37"/>
  <c r="HG156" i="37"/>
  <c r="HM156" i="37"/>
  <c r="JZ156" i="37"/>
  <c r="AA156" i="37"/>
  <c r="CN156" i="37"/>
  <c r="CM156" i="37"/>
  <c r="FA156" i="37"/>
  <c r="HH156" i="37"/>
  <c r="HN156" i="37"/>
  <c r="KA156" i="37"/>
  <c r="AO156" i="37"/>
  <c r="AP156" i="38"/>
  <c r="AP156" i="39"/>
  <c r="AQ156" i="38"/>
  <c r="AQ156" i="39"/>
  <c r="AR156" i="38"/>
  <c r="AR156" i="39"/>
  <c r="AS156" i="38"/>
  <c r="AS156" i="39"/>
  <c r="AT156" i="38"/>
  <c r="AT156" i="39"/>
  <c r="AU156" i="38"/>
  <c r="AU156" i="39"/>
  <c r="AV156" i="38"/>
  <c r="AV156" i="39"/>
  <c r="AW156" i="38"/>
  <c r="AW156" i="39"/>
  <c r="AX156" i="38"/>
  <c r="AX156" i="39"/>
  <c r="AY156" i="38"/>
  <c r="AY156" i="39"/>
  <c r="AZ156" i="38"/>
  <c r="AZ156" i="39"/>
  <c r="BA156" i="38"/>
  <c r="BA156" i="39"/>
  <c r="AP156" i="37"/>
  <c r="AO156" i="38"/>
  <c r="AO156" i="39"/>
  <c r="DB156" i="37"/>
  <c r="FP156" i="37"/>
  <c r="AQ156" i="37"/>
  <c r="DC156" i="37"/>
  <c r="FQ156" i="37"/>
  <c r="AR156" i="37"/>
  <c r="DD156" i="37"/>
  <c r="FR156" i="37"/>
  <c r="AS156" i="37"/>
  <c r="DE156" i="37"/>
  <c r="FS156" i="37"/>
  <c r="AT156" i="37"/>
  <c r="DF156" i="37"/>
  <c r="FT156" i="37"/>
  <c r="AU156" i="37"/>
  <c r="DH156" i="37"/>
  <c r="DG156" i="37"/>
  <c r="FU156" i="37"/>
  <c r="AV156" i="37"/>
  <c r="IC156" i="37"/>
  <c r="II156" i="37"/>
  <c r="AW156" i="37"/>
  <c r="DI156" i="37"/>
  <c r="FW156" i="37"/>
  <c r="ID156" i="37"/>
  <c r="IJ156" i="37"/>
  <c r="AX156" i="37"/>
  <c r="DJ156" i="37"/>
  <c r="FX156" i="37"/>
  <c r="IE156" i="37"/>
  <c r="IK156" i="37"/>
  <c r="AY156" i="37"/>
  <c r="DK156" i="37"/>
  <c r="FY156" i="37"/>
  <c r="IF156" i="37"/>
  <c r="IL156" i="37"/>
  <c r="AZ156" i="37"/>
  <c r="DL156" i="37"/>
  <c r="FZ156" i="37"/>
  <c r="IG156" i="37"/>
  <c r="IM156" i="37"/>
  <c r="BA156" i="37"/>
  <c r="DN156" i="37"/>
  <c r="DM156" i="37"/>
  <c r="GA156" i="37"/>
  <c r="IH156" i="37"/>
  <c r="IN156" i="37"/>
  <c r="BB156" i="37"/>
  <c r="BC156" i="39"/>
  <c r="BD156" i="39"/>
  <c r="BE156" i="39"/>
  <c r="BF156" i="39"/>
  <c r="BG156" i="39"/>
  <c r="BH156" i="39"/>
  <c r="BI156" i="39"/>
  <c r="BJ156" i="39"/>
  <c r="BK156" i="39"/>
  <c r="BL156" i="39"/>
  <c r="BM156" i="39"/>
  <c r="BN156" i="39"/>
  <c r="LB156" i="37"/>
  <c r="BC156" i="37"/>
  <c r="BB156" i="39"/>
  <c r="DO156" i="37"/>
  <c r="GC156" i="37"/>
  <c r="LC156" i="37"/>
  <c r="BD156" i="37"/>
  <c r="DP156" i="37"/>
  <c r="GD156" i="37"/>
  <c r="LD156" i="37"/>
  <c r="BE156" i="37"/>
  <c r="DQ156" i="37"/>
  <c r="GE156" i="37"/>
  <c r="LE156" i="37"/>
  <c r="BF156" i="37"/>
  <c r="DR156" i="37"/>
  <c r="GF156" i="37"/>
  <c r="LF156" i="37"/>
  <c r="BG156" i="37"/>
  <c r="DS156" i="37"/>
  <c r="GG156" i="37"/>
  <c r="LG156" i="37"/>
  <c r="BH156" i="37"/>
  <c r="DU156" i="37"/>
  <c r="DT156" i="37"/>
  <c r="GH156" i="37"/>
  <c r="LH156" i="37"/>
  <c r="BI156" i="37"/>
  <c r="IP156" i="37"/>
  <c r="IV156" i="37"/>
  <c r="LI156" i="37"/>
  <c r="BJ156" i="37"/>
  <c r="DV156" i="37"/>
  <c r="GJ156" i="37"/>
  <c r="IQ156" i="37"/>
  <c r="IW156" i="37"/>
  <c r="LJ156" i="37"/>
  <c r="BK156" i="37"/>
  <c r="DW156" i="37"/>
  <c r="GK156" i="37"/>
  <c r="IR156" i="37"/>
  <c r="IX156" i="37"/>
  <c r="LK156" i="37"/>
  <c r="BL156" i="37"/>
  <c r="DX156" i="37"/>
  <c r="GL156" i="37"/>
  <c r="IS156" i="37"/>
  <c r="IY156" i="37"/>
  <c r="LL156" i="37"/>
  <c r="BM156" i="37"/>
  <c r="DY156" i="37"/>
  <c r="GM156" i="37"/>
  <c r="IT156" i="37"/>
  <c r="IZ156" i="37"/>
  <c r="LM156" i="37"/>
  <c r="BN156" i="37"/>
  <c r="EA156" i="37"/>
  <c r="DZ156" i="37"/>
  <c r="GN156" i="37"/>
  <c r="IU156" i="37"/>
  <c r="JA156" i="37"/>
  <c r="LN156" i="37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AB157" i="37"/>
  <c r="C157" i="38"/>
  <c r="AC157" i="39"/>
  <c r="D157" i="38"/>
  <c r="AD157" i="39"/>
  <c r="E157" i="38"/>
  <c r="AE157" i="39"/>
  <c r="F157" i="38"/>
  <c r="AF157" i="39"/>
  <c r="G157" i="38"/>
  <c r="AG157" i="39"/>
  <c r="H157" i="38"/>
  <c r="AH157" i="39"/>
  <c r="I157" i="38"/>
  <c r="AI157" i="39"/>
  <c r="J157" i="38"/>
  <c r="AJ157" i="39"/>
  <c r="K157" i="38"/>
  <c r="AK157" i="39"/>
  <c r="L157" i="38"/>
  <c r="AL157" i="39"/>
  <c r="M157" i="38"/>
  <c r="AM157" i="39"/>
  <c r="N157" i="38"/>
  <c r="AN157" i="39"/>
  <c r="KB157" i="37"/>
  <c r="AC157" i="37"/>
  <c r="B157" i="38"/>
  <c r="AB157" i="39"/>
  <c r="CO157" i="37"/>
  <c r="FC157" i="37"/>
  <c r="KC157" i="37"/>
  <c r="AD157" i="37"/>
  <c r="CP157" i="37"/>
  <c r="FD157" i="37"/>
  <c r="KD157" i="37"/>
  <c r="AE157" i="37"/>
  <c r="CQ157" i="37"/>
  <c r="FE157" i="37"/>
  <c r="KE157" i="37"/>
  <c r="AF157" i="37"/>
  <c r="CR157" i="37"/>
  <c r="FF157" i="37"/>
  <c r="KF157" i="37"/>
  <c r="AG157" i="37"/>
  <c r="CS157" i="37"/>
  <c r="FG157" i="37"/>
  <c r="KG157" i="37"/>
  <c r="AH157" i="37"/>
  <c r="CU157" i="37"/>
  <c r="CT157" i="37"/>
  <c r="FH157" i="37"/>
  <c r="KH157" i="37"/>
  <c r="AI157" i="37"/>
  <c r="HP157" i="37"/>
  <c r="HV157" i="37"/>
  <c r="KI157" i="37"/>
  <c r="AJ157" i="37"/>
  <c r="CV157" i="37"/>
  <c r="FJ157" i="37"/>
  <c r="HQ157" i="37"/>
  <c r="HW157" i="37"/>
  <c r="KJ157" i="37"/>
  <c r="AK157" i="37"/>
  <c r="CW157" i="37"/>
  <c r="FK157" i="37"/>
  <c r="HR157" i="37"/>
  <c r="HX157" i="37"/>
  <c r="KK157" i="37"/>
  <c r="AL157" i="37"/>
  <c r="CX157" i="37"/>
  <c r="FL157" i="37"/>
  <c r="HS157" i="37"/>
  <c r="HY157" i="37"/>
  <c r="KL157" i="37"/>
  <c r="AM157" i="37"/>
  <c r="CY157" i="37"/>
  <c r="FM157" i="37"/>
  <c r="HT157" i="37"/>
  <c r="HZ157" i="37"/>
  <c r="KM157" i="37"/>
  <c r="AN157" i="37"/>
  <c r="DA157" i="37"/>
  <c r="CZ157" i="37"/>
  <c r="FN157" i="37"/>
  <c r="HU157" i="37"/>
  <c r="IA157" i="37"/>
  <c r="KN157" i="37"/>
  <c r="B157" i="37"/>
  <c r="O157" i="38"/>
  <c r="AB157" i="38"/>
  <c r="P157" i="38"/>
  <c r="AC157" i="38"/>
  <c r="BC157" i="38"/>
  <c r="DE157" i="2"/>
  <c r="C157" i="39"/>
  <c r="Q157" i="38"/>
  <c r="AD157" i="38"/>
  <c r="BD157" i="38"/>
  <c r="D157" i="39"/>
  <c r="R157" i="38"/>
  <c r="AE157" i="38"/>
  <c r="BE157" i="38"/>
  <c r="E157" i="39"/>
  <c r="S157" i="38"/>
  <c r="AF157" i="38"/>
  <c r="BF157" i="38"/>
  <c r="F157" i="39"/>
  <c r="T157" i="38"/>
  <c r="AG157" i="38"/>
  <c r="BG157" i="38"/>
  <c r="G157" i="39"/>
  <c r="U157" i="38"/>
  <c r="AH157" i="38"/>
  <c r="BH157" i="38"/>
  <c r="H157" i="39"/>
  <c r="V157" i="38"/>
  <c r="AI157" i="38"/>
  <c r="BI157" i="38"/>
  <c r="I157" i="39"/>
  <c r="W157" i="38"/>
  <c r="AJ157" i="38"/>
  <c r="BJ157" i="38"/>
  <c r="J157" i="39"/>
  <c r="X157" i="38"/>
  <c r="AK157" i="38"/>
  <c r="BK157" i="38"/>
  <c r="K157" i="39"/>
  <c r="Y157" i="38"/>
  <c r="AL157" i="38"/>
  <c r="BL157" i="38"/>
  <c r="L157" i="39"/>
  <c r="Z157" i="38"/>
  <c r="AM157" i="38"/>
  <c r="BM157" i="38"/>
  <c r="M157" i="39"/>
  <c r="AA157" i="38"/>
  <c r="AN157" i="38"/>
  <c r="BN157" i="38"/>
  <c r="N157" i="39"/>
  <c r="JB157" i="37"/>
  <c r="C157" i="37"/>
  <c r="BB157" i="38"/>
  <c r="B157" i="39"/>
  <c r="BO157" i="37"/>
  <c r="EC157" i="37"/>
  <c r="JC157" i="37"/>
  <c r="D157" i="37"/>
  <c r="BP157" i="37"/>
  <c r="ED157" i="37"/>
  <c r="JD157" i="37"/>
  <c r="E157" i="37"/>
  <c r="BQ157" i="37"/>
  <c r="EE157" i="37"/>
  <c r="JE157" i="37"/>
  <c r="F157" i="37"/>
  <c r="BR157" i="37"/>
  <c r="EF157" i="37"/>
  <c r="JF157" i="37"/>
  <c r="G157" i="37"/>
  <c r="BS157" i="37"/>
  <c r="EG157" i="37"/>
  <c r="JG157" i="37"/>
  <c r="H157" i="37"/>
  <c r="BU157" i="37"/>
  <c r="BT157" i="37"/>
  <c r="EH157" i="37"/>
  <c r="JH157" i="37"/>
  <c r="I157" i="37"/>
  <c r="GP157" i="37"/>
  <c r="GV157" i="37"/>
  <c r="JI157" i="37"/>
  <c r="J157" i="37"/>
  <c r="BV157" i="37"/>
  <c r="EJ157" i="37"/>
  <c r="GQ157" i="37"/>
  <c r="GW157" i="37"/>
  <c r="JJ157" i="37"/>
  <c r="K157" i="37"/>
  <c r="BW157" i="37"/>
  <c r="EK157" i="37"/>
  <c r="GR157" i="37"/>
  <c r="GX157" i="37"/>
  <c r="JK157" i="37"/>
  <c r="L157" i="37"/>
  <c r="BX157" i="37"/>
  <c r="EL157" i="37"/>
  <c r="GS157" i="37"/>
  <c r="GY157" i="37"/>
  <c r="JL157" i="37"/>
  <c r="M157" i="37"/>
  <c r="BY157" i="37"/>
  <c r="EM157" i="37"/>
  <c r="GT157" i="37"/>
  <c r="GZ157" i="37"/>
  <c r="JM157" i="37"/>
  <c r="N157" i="37"/>
  <c r="CA157" i="37"/>
  <c r="BZ157" i="37"/>
  <c r="EN157" i="37"/>
  <c r="GU157" i="37"/>
  <c r="HA157" i="37"/>
  <c r="JN157" i="37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BP158" i="2"/>
  <c r="O157" i="37"/>
  <c r="BQ157" i="2"/>
  <c r="DC157" i="2"/>
  <c r="DD157" i="2"/>
  <c r="P157" i="39"/>
  <c r="Q157" i="39"/>
  <c r="R157" i="39"/>
  <c r="S157" i="39"/>
  <c r="T157" i="39"/>
  <c r="U157" i="39"/>
  <c r="V157" i="39"/>
  <c r="W157" i="39"/>
  <c r="X157" i="39"/>
  <c r="Y157" i="39"/>
  <c r="Z157" i="39"/>
  <c r="AA157" i="39"/>
  <c r="JO157" i="37"/>
  <c r="P157" i="37"/>
  <c r="O157" i="39"/>
  <c r="CB157" i="37"/>
  <c r="EP157" i="37"/>
  <c r="JP157" i="37"/>
  <c r="Q157" i="37"/>
  <c r="CC157" i="37"/>
  <c r="EQ157" i="37"/>
  <c r="JQ157" i="37"/>
  <c r="R157" i="37"/>
  <c r="CD157" i="37"/>
  <c r="ER157" i="37"/>
  <c r="JR157" i="37"/>
  <c r="S157" i="37"/>
  <c r="CE157" i="37"/>
  <c r="ES157" i="37"/>
  <c r="JS157" i="37"/>
  <c r="T157" i="37"/>
  <c r="CF157" i="37"/>
  <c r="ET157" i="37"/>
  <c r="JT157" i="37"/>
  <c r="U157" i="37"/>
  <c r="CH157" i="37"/>
  <c r="CG157" i="37"/>
  <c r="EU157" i="37"/>
  <c r="JU157" i="37"/>
  <c r="V157" i="37"/>
  <c r="HC157" i="37"/>
  <c r="HI157" i="37"/>
  <c r="JV157" i="37"/>
  <c r="W157" i="37"/>
  <c r="CI157" i="37"/>
  <c r="EW157" i="37"/>
  <c r="HD157" i="37"/>
  <c r="HJ157" i="37"/>
  <c r="JW157" i="37"/>
  <c r="X157" i="37"/>
  <c r="CJ157" i="37"/>
  <c r="EX157" i="37"/>
  <c r="HE157" i="37"/>
  <c r="HK157" i="37"/>
  <c r="JX157" i="37"/>
  <c r="Y157" i="37"/>
  <c r="CK157" i="37"/>
  <c r="EY157" i="37"/>
  <c r="HF157" i="37"/>
  <c r="HL157" i="37"/>
  <c r="JY157" i="37"/>
  <c r="Z157" i="37"/>
  <c r="CL157" i="37"/>
  <c r="EZ157" i="37"/>
  <c r="HG157" i="37"/>
  <c r="HM157" i="37"/>
  <c r="JZ157" i="37"/>
  <c r="AA157" i="37"/>
  <c r="CN157" i="37"/>
  <c r="CM157" i="37"/>
  <c r="FA157" i="37"/>
  <c r="HH157" i="37"/>
  <c r="HN157" i="37"/>
  <c r="KA157" i="37"/>
  <c r="AO157" i="37"/>
  <c r="AP157" i="38"/>
  <c r="AP157" i="39"/>
  <c r="AQ157" i="38"/>
  <c r="AQ157" i="39"/>
  <c r="AR157" i="38"/>
  <c r="AR157" i="39"/>
  <c r="AS157" i="38"/>
  <c r="AS157" i="39"/>
  <c r="AT157" i="38"/>
  <c r="AT157" i="39"/>
  <c r="AU157" i="38"/>
  <c r="AU157" i="39"/>
  <c r="AV157" i="38"/>
  <c r="AV157" i="39"/>
  <c r="AW157" i="38"/>
  <c r="AW157" i="39"/>
  <c r="AX157" i="38"/>
  <c r="AX157" i="39"/>
  <c r="AY157" i="38"/>
  <c r="AY157" i="39"/>
  <c r="AZ157" i="38"/>
  <c r="AZ157" i="39"/>
  <c r="BA157" i="38"/>
  <c r="BA157" i="39"/>
  <c r="AP157" i="37"/>
  <c r="AO157" i="38"/>
  <c r="AO157" i="39"/>
  <c r="DB157" i="37"/>
  <c r="FP157" i="37"/>
  <c r="AQ157" i="37"/>
  <c r="DC157" i="37"/>
  <c r="FQ157" i="37"/>
  <c r="AR157" i="37"/>
  <c r="DD157" i="37"/>
  <c r="FR157" i="37"/>
  <c r="AS157" i="37"/>
  <c r="DE157" i="37"/>
  <c r="FS157" i="37"/>
  <c r="AT157" i="37"/>
  <c r="DF157" i="37"/>
  <c r="FT157" i="37"/>
  <c r="AU157" i="37"/>
  <c r="DH157" i="37"/>
  <c r="DG157" i="37"/>
  <c r="FU157" i="37"/>
  <c r="AV157" i="37"/>
  <c r="IC157" i="37"/>
  <c r="II157" i="37"/>
  <c r="AW157" i="37"/>
  <c r="DI157" i="37"/>
  <c r="FW157" i="37"/>
  <c r="ID157" i="37"/>
  <c r="IJ157" i="37"/>
  <c r="AX157" i="37"/>
  <c r="DJ157" i="37"/>
  <c r="FX157" i="37"/>
  <c r="IE157" i="37"/>
  <c r="IK157" i="37"/>
  <c r="AY157" i="37"/>
  <c r="DK157" i="37"/>
  <c r="FY157" i="37"/>
  <c r="IF157" i="37"/>
  <c r="IL157" i="37"/>
  <c r="AZ157" i="37"/>
  <c r="DL157" i="37"/>
  <c r="FZ157" i="37"/>
  <c r="IG157" i="37"/>
  <c r="IM157" i="37"/>
  <c r="BA157" i="37"/>
  <c r="DN157" i="37"/>
  <c r="DM157" i="37"/>
  <c r="GA157" i="37"/>
  <c r="IH157" i="37"/>
  <c r="IN157" i="37"/>
  <c r="BB157" i="37"/>
  <c r="BC157" i="39"/>
  <c r="BD157" i="39"/>
  <c r="BE157" i="39"/>
  <c r="BF157" i="39"/>
  <c r="BG157" i="39"/>
  <c r="BH157" i="39"/>
  <c r="BI157" i="39"/>
  <c r="BJ157" i="39"/>
  <c r="BK157" i="39"/>
  <c r="BL157" i="39"/>
  <c r="BM157" i="39"/>
  <c r="BN157" i="39"/>
  <c r="LB157" i="37"/>
  <c r="BC157" i="37"/>
  <c r="BB157" i="39"/>
  <c r="DO157" i="37"/>
  <c r="GC157" i="37"/>
  <c r="LC157" i="37"/>
  <c r="BD157" i="37"/>
  <c r="DP157" i="37"/>
  <c r="GD157" i="37"/>
  <c r="LD157" i="37"/>
  <c r="BE157" i="37"/>
  <c r="DQ157" i="37"/>
  <c r="GE157" i="37"/>
  <c r="LE157" i="37"/>
  <c r="BF157" i="37"/>
  <c r="DR157" i="37"/>
  <c r="GF157" i="37"/>
  <c r="LF157" i="37"/>
  <c r="BG157" i="37"/>
  <c r="DS157" i="37"/>
  <c r="GG157" i="37"/>
  <c r="LG157" i="37"/>
  <c r="BH157" i="37"/>
  <c r="DU157" i="37"/>
  <c r="DT157" i="37"/>
  <c r="GH157" i="37"/>
  <c r="LH157" i="37"/>
  <c r="BI157" i="37"/>
  <c r="IP157" i="37"/>
  <c r="IV157" i="37"/>
  <c r="LI157" i="37"/>
  <c r="BJ157" i="37"/>
  <c r="DV157" i="37"/>
  <c r="GJ157" i="37"/>
  <c r="IQ157" i="37"/>
  <c r="IW157" i="37"/>
  <c r="LJ157" i="37"/>
  <c r="BK157" i="37"/>
  <c r="DW157" i="37"/>
  <c r="GK157" i="37"/>
  <c r="IR157" i="37"/>
  <c r="IX157" i="37"/>
  <c r="LK157" i="37"/>
  <c r="BL157" i="37"/>
  <c r="DX157" i="37"/>
  <c r="GL157" i="37"/>
  <c r="IS157" i="37"/>
  <c r="IY157" i="37"/>
  <c r="LL157" i="37"/>
  <c r="BM157" i="37"/>
  <c r="DY157" i="37"/>
  <c r="GM157" i="37"/>
  <c r="IT157" i="37"/>
  <c r="IZ157" i="37"/>
  <c r="LM157" i="37"/>
  <c r="BN157" i="37"/>
  <c r="EA157" i="37"/>
  <c r="DZ157" i="37"/>
  <c r="GN157" i="37"/>
  <c r="IU157" i="37"/>
  <c r="JA157" i="37"/>
  <c r="LN157" i="37"/>
  <c r="AB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AB158" i="37"/>
  <c r="C158" i="38"/>
  <c r="AC158" i="39"/>
  <c r="D158" i="38"/>
  <c r="AD158" i="39"/>
  <c r="E158" i="38"/>
  <c r="AE158" i="39"/>
  <c r="F158" i="38"/>
  <c r="AF158" i="39"/>
  <c r="G158" i="38"/>
  <c r="AG158" i="39"/>
  <c r="H158" i="38"/>
  <c r="AH158" i="39"/>
  <c r="I158" i="38"/>
  <c r="AI158" i="39"/>
  <c r="J158" i="38"/>
  <c r="AJ158" i="39"/>
  <c r="K158" i="38"/>
  <c r="AK158" i="39"/>
  <c r="L158" i="38"/>
  <c r="AL158" i="39"/>
  <c r="M158" i="38"/>
  <c r="AM158" i="39"/>
  <c r="N158" i="38"/>
  <c r="AN158" i="39"/>
  <c r="KB158" i="37"/>
  <c r="AC158" i="37"/>
  <c r="B158" i="38"/>
  <c r="AB158" i="39"/>
  <c r="CO158" i="37"/>
  <c r="FC158" i="37"/>
  <c r="KC158" i="37"/>
  <c r="AD158" i="37"/>
  <c r="CP158" i="37"/>
  <c r="FD158" i="37"/>
  <c r="KD158" i="37"/>
  <c r="AE158" i="37"/>
  <c r="CQ158" i="37"/>
  <c r="FE158" i="37"/>
  <c r="KE158" i="37"/>
  <c r="AF158" i="37"/>
  <c r="CR158" i="37"/>
  <c r="FF158" i="37"/>
  <c r="KF158" i="37"/>
  <c r="AG158" i="37"/>
  <c r="CS158" i="37"/>
  <c r="FG158" i="37"/>
  <c r="KG158" i="37"/>
  <c r="AH158" i="37"/>
  <c r="CU158" i="37"/>
  <c r="CT158" i="37"/>
  <c r="FH158" i="37"/>
  <c r="KH158" i="37"/>
  <c r="AI158" i="37"/>
  <c r="HP158" i="37"/>
  <c r="HV158" i="37"/>
  <c r="KI158" i="37"/>
  <c r="AJ158" i="37"/>
  <c r="CV158" i="37"/>
  <c r="FJ158" i="37"/>
  <c r="HQ158" i="37"/>
  <c r="HW158" i="37"/>
  <c r="KJ158" i="37"/>
  <c r="AK158" i="37"/>
  <c r="CW158" i="37"/>
  <c r="FK158" i="37"/>
  <c r="HR158" i="37"/>
  <c r="HX158" i="37"/>
  <c r="KK158" i="37"/>
  <c r="AL158" i="37"/>
  <c r="CX158" i="37"/>
  <c r="FL158" i="37"/>
  <c r="HS158" i="37"/>
  <c r="HY158" i="37"/>
  <c r="KL158" i="37"/>
  <c r="AM158" i="37"/>
  <c r="CY158" i="37"/>
  <c r="FM158" i="37"/>
  <c r="HT158" i="37"/>
  <c r="HZ158" i="37"/>
  <c r="KM158" i="37"/>
  <c r="AN158" i="37"/>
  <c r="DA158" i="37"/>
  <c r="CZ158" i="37"/>
  <c r="FN158" i="37"/>
  <c r="HU158" i="37"/>
  <c r="IA158" i="37"/>
  <c r="KN158" i="37"/>
  <c r="B158" i="37"/>
  <c r="O158" i="38"/>
  <c r="AB158" i="38"/>
  <c r="P158" i="38"/>
  <c r="AC158" i="38"/>
  <c r="BC158" i="38"/>
  <c r="DE158" i="2"/>
  <c r="C158" i="39"/>
  <c r="Q158" i="38"/>
  <c r="AD158" i="38"/>
  <c r="BD158" i="38"/>
  <c r="D158" i="39"/>
  <c r="R158" i="38"/>
  <c r="AE158" i="38"/>
  <c r="BE158" i="38"/>
  <c r="E158" i="39"/>
  <c r="S158" i="38"/>
  <c r="AF158" i="38"/>
  <c r="BF158" i="38"/>
  <c r="F158" i="39"/>
  <c r="T158" i="38"/>
  <c r="AG158" i="38"/>
  <c r="BG158" i="38"/>
  <c r="G158" i="39"/>
  <c r="U158" i="38"/>
  <c r="AH158" i="38"/>
  <c r="BH158" i="38"/>
  <c r="H158" i="39"/>
  <c r="V158" i="38"/>
  <c r="AI158" i="38"/>
  <c r="BI158" i="38"/>
  <c r="I158" i="39"/>
  <c r="W158" i="38"/>
  <c r="AJ158" i="38"/>
  <c r="BJ158" i="38"/>
  <c r="J158" i="39"/>
  <c r="X158" i="38"/>
  <c r="AK158" i="38"/>
  <c r="BK158" i="38"/>
  <c r="K158" i="39"/>
  <c r="Y158" i="38"/>
  <c r="AL158" i="38"/>
  <c r="BL158" i="38"/>
  <c r="L158" i="39"/>
  <c r="Z158" i="38"/>
  <c r="AM158" i="38"/>
  <c r="BM158" i="38"/>
  <c r="M158" i="39"/>
  <c r="AA158" i="38"/>
  <c r="AN158" i="38"/>
  <c r="BN158" i="38"/>
  <c r="N158" i="39"/>
  <c r="JB158" i="37"/>
  <c r="C158" i="37"/>
  <c r="BB158" i="38"/>
  <c r="B158" i="39"/>
  <c r="BO158" i="37"/>
  <c r="EC158" i="37"/>
  <c r="JC158" i="37"/>
  <c r="D158" i="37"/>
  <c r="BP158" i="37"/>
  <c r="ED158" i="37"/>
  <c r="JD158" i="37"/>
  <c r="E158" i="37"/>
  <c r="BQ158" i="37"/>
  <c r="EE158" i="37"/>
  <c r="JE158" i="37"/>
  <c r="F158" i="37"/>
  <c r="BR158" i="37"/>
  <c r="EF158" i="37"/>
  <c r="JF158" i="37"/>
  <c r="G158" i="37"/>
  <c r="BS158" i="37"/>
  <c r="EG158" i="37"/>
  <c r="JG158" i="37"/>
  <c r="H158" i="37"/>
  <c r="BU158" i="37"/>
  <c r="BT158" i="37"/>
  <c r="EH158" i="37"/>
  <c r="JH158" i="37"/>
  <c r="I158" i="37"/>
  <c r="GP158" i="37"/>
  <c r="GV158" i="37"/>
  <c r="JI158" i="37"/>
  <c r="J158" i="37"/>
  <c r="BV158" i="37"/>
  <c r="EJ158" i="37"/>
  <c r="GQ158" i="37"/>
  <c r="GW158" i="37"/>
  <c r="JJ158" i="37"/>
  <c r="K158" i="37"/>
  <c r="BW158" i="37"/>
  <c r="EK158" i="37"/>
  <c r="GR158" i="37"/>
  <c r="GX158" i="37"/>
  <c r="JK158" i="37"/>
  <c r="L158" i="37"/>
  <c r="BX158" i="37"/>
  <c r="EL158" i="37"/>
  <c r="GS158" i="37"/>
  <c r="GY158" i="37"/>
  <c r="JL158" i="37"/>
  <c r="M158" i="37"/>
  <c r="BY158" i="37"/>
  <c r="EM158" i="37"/>
  <c r="GT158" i="37"/>
  <c r="GZ158" i="37"/>
  <c r="JM158" i="37"/>
  <c r="N158" i="37"/>
  <c r="CA158" i="37"/>
  <c r="BZ158" i="37"/>
  <c r="EN158" i="37"/>
  <c r="GU158" i="37"/>
  <c r="HA158" i="37"/>
  <c r="JN158" i="37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BP159" i="2"/>
  <c r="O158" i="37"/>
  <c r="BQ158" i="2"/>
  <c r="DC158" i="2"/>
  <c r="DD158" i="2"/>
  <c r="P158" i="39"/>
  <c r="Q158" i="39"/>
  <c r="R158" i="39"/>
  <c r="S158" i="39"/>
  <c r="T158" i="39"/>
  <c r="U158" i="39"/>
  <c r="V158" i="39"/>
  <c r="W158" i="39"/>
  <c r="X158" i="39"/>
  <c r="Y158" i="39"/>
  <c r="Z158" i="39"/>
  <c r="AA158" i="39"/>
  <c r="JO158" i="37"/>
  <c r="P158" i="37"/>
  <c r="O158" i="39"/>
  <c r="CB158" i="37"/>
  <c r="EP158" i="37"/>
  <c r="JP158" i="37"/>
  <c r="Q158" i="37"/>
  <c r="CC158" i="37"/>
  <c r="EQ158" i="37"/>
  <c r="JQ158" i="37"/>
  <c r="R158" i="37"/>
  <c r="CD158" i="37"/>
  <c r="ER158" i="37"/>
  <c r="JR158" i="37"/>
  <c r="S158" i="37"/>
  <c r="CE158" i="37"/>
  <c r="ES158" i="37"/>
  <c r="JS158" i="37"/>
  <c r="T158" i="37"/>
  <c r="CF158" i="37"/>
  <c r="ET158" i="37"/>
  <c r="JT158" i="37"/>
  <c r="U158" i="37"/>
  <c r="CH158" i="37"/>
  <c r="CG158" i="37"/>
  <c r="EU158" i="37"/>
  <c r="JU158" i="37"/>
  <c r="V158" i="37"/>
  <c r="HC158" i="37"/>
  <c r="HI158" i="37"/>
  <c r="JV158" i="37"/>
  <c r="W158" i="37"/>
  <c r="CI158" i="37"/>
  <c r="EW158" i="37"/>
  <c r="HD158" i="37"/>
  <c r="HJ158" i="37"/>
  <c r="JW158" i="37"/>
  <c r="X158" i="37"/>
  <c r="CJ158" i="37"/>
  <c r="EX158" i="37"/>
  <c r="HE158" i="37"/>
  <c r="HK158" i="37"/>
  <c r="JX158" i="37"/>
  <c r="Y158" i="37"/>
  <c r="CK158" i="37"/>
  <c r="EY158" i="37"/>
  <c r="HF158" i="37"/>
  <c r="HL158" i="37"/>
  <c r="JY158" i="37"/>
  <c r="Z158" i="37"/>
  <c r="CL158" i="37"/>
  <c r="EZ158" i="37"/>
  <c r="HG158" i="37"/>
  <c r="HM158" i="37"/>
  <c r="JZ158" i="37"/>
  <c r="AA158" i="37"/>
  <c r="CN158" i="37"/>
  <c r="CM158" i="37"/>
  <c r="FA158" i="37"/>
  <c r="HH158" i="37"/>
  <c r="HN158" i="37"/>
  <c r="KA158" i="37"/>
  <c r="AO158" i="37"/>
  <c r="AP158" i="38"/>
  <c r="AP158" i="39"/>
  <c r="AQ158" i="38"/>
  <c r="AQ158" i="39"/>
  <c r="AR158" i="38"/>
  <c r="AR158" i="39"/>
  <c r="AS158" i="38"/>
  <c r="AS158" i="39"/>
  <c r="AT158" i="38"/>
  <c r="AT158" i="39"/>
  <c r="AU158" i="38"/>
  <c r="AU158" i="39"/>
  <c r="AV158" i="38"/>
  <c r="AV158" i="39"/>
  <c r="AW158" i="38"/>
  <c r="AW158" i="39"/>
  <c r="AX158" i="38"/>
  <c r="AX158" i="39"/>
  <c r="AY158" i="38"/>
  <c r="AY158" i="39"/>
  <c r="AZ158" i="38"/>
  <c r="AZ158" i="39"/>
  <c r="BA158" i="38"/>
  <c r="BA158" i="39"/>
  <c r="AP158" i="37"/>
  <c r="AO158" i="38"/>
  <c r="AO158" i="39"/>
  <c r="DB158" i="37"/>
  <c r="FP158" i="37"/>
  <c r="AQ158" i="37"/>
  <c r="DC158" i="37"/>
  <c r="FQ158" i="37"/>
  <c r="AR158" i="37"/>
  <c r="DD158" i="37"/>
  <c r="FR158" i="37"/>
  <c r="AS158" i="37"/>
  <c r="DE158" i="37"/>
  <c r="FS158" i="37"/>
  <c r="AT158" i="37"/>
  <c r="DF158" i="37"/>
  <c r="FT158" i="37"/>
  <c r="AU158" i="37"/>
  <c r="DH158" i="37"/>
  <c r="DG158" i="37"/>
  <c r="FU158" i="37"/>
  <c r="AV158" i="37"/>
  <c r="IC158" i="37"/>
  <c r="II158" i="37"/>
  <c r="AW158" i="37"/>
  <c r="DI158" i="37"/>
  <c r="FW158" i="37"/>
  <c r="ID158" i="37"/>
  <c r="IJ158" i="37"/>
  <c r="AX158" i="37"/>
  <c r="DJ158" i="37"/>
  <c r="FX158" i="37"/>
  <c r="IE158" i="37"/>
  <c r="IK158" i="37"/>
  <c r="AY158" i="37"/>
  <c r="DK158" i="37"/>
  <c r="FY158" i="37"/>
  <c r="IF158" i="37"/>
  <c r="IL158" i="37"/>
  <c r="AZ158" i="37"/>
  <c r="DL158" i="37"/>
  <c r="FZ158" i="37"/>
  <c r="IG158" i="37"/>
  <c r="IM158" i="37"/>
  <c r="BA158" i="37"/>
  <c r="DN158" i="37"/>
  <c r="DM158" i="37"/>
  <c r="GA158" i="37"/>
  <c r="IH158" i="37"/>
  <c r="IN158" i="37"/>
  <c r="BB158" i="37"/>
  <c r="BC158" i="39"/>
  <c r="BD158" i="39"/>
  <c r="BE158" i="39"/>
  <c r="BF158" i="39"/>
  <c r="BG158" i="39"/>
  <c r="BH158" i="39"/>
  <c r="BI158" i="39"/>
  <c r="BJ158" i="39"/>
  <c r="BK158" i="39"/>
  <c r="BL158" i="39"/>
  <c r="BM158" i="39"/>
  <c r="BN158" i="39"/>
  <c r="LB158" i="37"/>
  <c r="BC158" i="37"/>
  <c r="BB158" i="39"/>
  <c r="DO158" i="37"/>
  <c r="GC158" i="37"/>
  <c r="LC158" i="37"/>
  <c r="BD158" i="37"/>
  <c r="DP158" i="37"/>
  <c r="GD158" i="37"/>
  <c r="LD158" i="37"/>
  <c r="BE158" i="37"/>
  <c r="DQ158" i="37"/>
  <c r="GE158" i="37"/>
  <c r="LE158" i="37"/>
  <c r="BF158" i="37"/>
  <c r="DR158" i="37"/>
  <c r="GF158" i="37"/>
  <c r="LF158" i="37"/>
  <c r="BG158" i="37"/>
  <c r="DS158" i="37"/>
  <c r="GG158" i="37"/>
  <c r="LG158" i="37"/>
  <c r="BH158" i="37"/>
  <c r="DU158" i="37"/>
  <c r="DT158" i="37"/>
  <c r="GH158" i="37"/>
  <c r="LH158" i="37"/>
  <c r="BI158" i="37"/>
  <c r="IP158" i="37"/>
  <c r="IV158" i="37"/>
  <c r="LI158" i="37"/>
  <c r="BJ158" i="37"/>
  <c r="DV158" i="37"/>
  <c r="GJ158" i="37"/>
  <c r="IQ158" i="37"/>
  <c r="IW158" i="37"/>
  <c r="LJ158" i="37"/>
  <c r="BK158" i="37"/>
  <c r="DW158" i="37"/>
  <c r="GK158" i="37"/>
  <c r="IR158" i="37"/>
  <c r="IX158" i="37"/>
  <c r="LK158" i="37"/>
  <c r="BL158" i="37"/>
  <c r="DX158" i="37"/>
  <c r="GL158" i="37"/>
  <c r="IS158" i="37"/>
  <c r="IY158" i="37"/>
  <c r="LL158" i="37"/>
  <c r="BM158" i="37"/>
  <c r="DY158" i="37"/>
  <c r="GM158" i="37"/>
  <c r="IT158" i="37"/>
  <c r="IZ158" i="37"/>
  <c r="LM158" i="37"/>
  <c r="BN158" i="37"/>
  <c r="EA158" i="37"/>
  <c r="DZ158" i="37"/>
  <c r="GN158" i="37"/>
  <c r="IU158" i="37"/>
  <c r="JA158" i="37"/>
  <c r="LN158" i="37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AB159" i="37"/>
  <c r="C159" i="38"/>
  <c r="AC159" i="39"/>
  <c r="D159" i="38"/>
  <c r="AD159" i="39"/>
  <c r="E159" i="38"/>
  <c r="AE159" i="39"/>
  <c r="F159" i="38"/>
  <c r="AF159" i="39"/>
  <c r="G159" i="38"/>
  <c r="AG159" i="39"/>
  <c r="H159" i="38"/>
  <c r="AH159" i="39"/>
  <c r="I159" i="38"/>
  <c r="AI159" i="39"/>
  <c r="J159" i="38"/>
  <c r="AJ159" i="39"/>
  <c r="K159" i="38"/>
  <c r="AK159" i="39"/>
  <c r="L159" i="38"/>
  <c r="AL159" i="39"/>
  <c r="M159" i="38"/>
  <c r="AM159" i="39"/>
  <c r="N159" i="38"/>
  <c r="AN159" i="39"/>
  <c r="KB159" i="37"/>
  <c r="AC159" i="37"/>
  <c r="B159" i="38"/>
  <c r="AB159" i="39"/>
  <c r="CO159" i="37"/>
  <c r="FC159" i="37"/>
  <c r="KC159" i="37"/>
  <c r="AD159" i="37"/>
  <c r="CP159" i="37"/>
  <c r="FD159" i="37"/>
  <c r="KD159" i="37"/>
  <c r="AE159" i="37"/>
  <c r="CQ159" i="37"/>
  <c r="FE159" i="37"/>
  <c r="KE159" i="37"/>
  <c r="AF159" i="37"/>
  <c r="CR159" i="37"/>
  <c r="FF159" i="37"/>
  <c r="KF159" i="37"/>
  <c r="AG159" i="37"/>
  <c r="CS159" i="37"/>
  <c r="FG159" i="37"/>
  <c r="KG159" i="37"/>
  <c r="AH159" i="37"/>
  <c r="CU159" i="37"/>
  <c r="CT159" i="37"/>
  <c r="FH159" i="37"/>
  <c r="KH159" i="37"/>
  <c r="AI159" i="37"/>
  <c r="HP159" i="37"/>
  <c r="HV159" i="37"/>
  <c r="KI159" i="37"/>
  <c r="AJ159" i="37"/>
  <c r="CV159" i="37"/>
  <c r="FJ159" i="37"/>
  <c r="HQ159" i="37"/>
  <c r="HW159" i="37"/>
  <c r="KJ159" i="37"/>
  <c r="AK159" i="37"/>
  <c r="CW159" i="37"/>
  <c r="FK159" i="37"/>
  <c r="HR159" i="37"/>
  <c r="HX159" i="37"/>
  <c r="KK159" i="37"/>
  <c r="AL159" i="37"/>
  <c r="CX159" i="37"/>
  <c r="FL159" i="37"/>
  <c r="HS159" i="37"/>
  <c r="HY159" i="37"/>
  <c r="KL159" i="37"/>
  <c r="AM159" i="37"/>
  <c r="CY159" i="37"/>
  <c r="FM159" i="37"/>
  <c r="HT159" i="37"/>
  <c r="HZ159" i="37"/>
  <c r="KM159" i="37"/>
  <c r="AN159" i="37"/>
  <c r="DA159" i="37"/>
  <c r="CZ159" i="37"/>
  <c r="FN159" i="37"/>
  <c r="HU159" i="37"/>
  <c r="IA159" i="37"/>
  <c r="KN159" i="37"/>
  <c r="B159" i="37"/>
  <c r="O159" i="38"/>
  <c r="AB159" i="38"/>
  <c r="P159" i="38"/>
  <c r="AC159" i="38"/>
  <c r="BC159" i="38"/>
  <c r="DE159" i="2"/>
  <c r="C159" i="39"/>
  <c r="Q159" i="38"/>
  <c r="AD159" i="38"/>
  <c r="BD159" i="38"/>
  <c r="D159" i="39"/>
  <c r="R159" i="38"/>
  <c r="AE159" i="38"/>
  <c r="BE159" i="38"/>
  <c r="E159" i="39"/>
  <c r="S159" i="38"/>
  <c r="AF159" i="38"/>
  <c r="BF159" i="38"/>
  <c r="F159" i="39"/>
  <c r="T159" i="38"/>
  <c r="AG159" i="38"/>
  <c r="BG159" i="38"/>
  <c r="G159" i="39"/>
  <c r="U159" i="38"/>
  <c r="AH159" i="38"/>
  <c r="BH159" i="38"/>
  <c r="H159" i="39"/>
  <c r="V159" i="38"/>
  <c r="AI159" i="38"/>
  <c r="BI159" i="38"/>
  <c r="I159" i="39"/>
  <c r="W159" i="38"/>
  <c r="AJ159" i="38"/>
  <c r="BJ159" i="38"/>
  <c r="J159" i="39"/>
  <c r="X159" i="38"/>
  <c r="AK159" i="38"/>
  <c r="BK159" i="38"/>
  <c r="K159" i="39"/>
  <c r="Y159" i="38"/>
  <c r="AL159" i="38"/>
  <c r="BL159" i="38"/>
  <c r="L159" i="39"/>
  <c r="Z159" i="38"/>
  <c r="AM159" i="38"/>
  <c r="BM159" i="38"/>
  <c r="M159" i="39"/>
  <c r="AA159" i="38"/>
  <c r="AN159" i="38"/>
  <c r="BN159" i="38"/>
  <c r="N159" i="39"/>
  <c r="JB159" i="37"/>
  <c r="C159" i="37"/>
  <c r="BB159" i="38"/>
  <c r="B159" i="39"/>
  <c r="BO159" i="37"/>
  <c r="EC159" i="37"/>
  <c r="JC159" i="37"/>
  <c r="D159" i="37"/>
  <c r="BP159" i="37"/>
  <c r="ED159" i="37"/>
  <c r="JD159" i="37"/>
  <c r="E159" i="37"/>
  <c r="BQ159" i="37"/>
  <c r="EE159" i="37"/>
  <c r="JE159" i="37"/>
  <c r="F159" i="37"/>
  <c r="BR159" i="37"/>
  <c r="EF159" i="37"/>
  <c r="JF159" i="37"/>
  <c r="G159" i="37"/>
  <c r="BS159" i="37"/>
  <c r="EG159" i="37"/>
  <c r="JG159" i="37"/>
  <c r="H159" i="37"/>
  <c r="BU159" i="37"/>
  <c r="BT159" i="37"/>
  <c r="EH159" i="37"/>
  <c r="JH159" i="37"/>
  <c r="I159" i="37"/>
  <c r="GP159" i="37"/>
  <c r="GV159" i="37"/>
  <c r="JI159" i="37"/>
  <c r="J159" i="37"/>
  <c r="BV159" i="37"/>
  <c r="EJ159" i="37"/>
  <c r="GQ159" i="37"/>
  <c r="GW159" i="37"/>
  <c r="JJ159" i="37"/>
  <c r="K159" i="37"/>
  <c r="BW159" i="37"/>
  <c r="EK159" i="37"/>
  <c r="GR159" i="37"/>
  <c r="GX159" i="37"/>
  <c r="JK159" i="37"/>
  <c r="L159" i="37"/>
  <c r="BX159" i="37"/>
  <c r="EL159" i="37"/>
  <c r="GS159" i="37"/>
  <c r="GY159" i="37"/>
  <c r="JL159" i="37"/>
  <c r="M159" i="37"/>
  <c r="BY159" i="37"/>
  <c r="EM159" i="37"/>
  <c r="GT159" i="37"/>
  <c r="GZ159" i="37"/>
  <c r="JM159" i="37"/>
  <c r="N159" i="37"/>
  <c r="CA159" i="37"/>
  <c r="BZ159" i="37"/>
  <c r="EN159" i="37"/>
  <c r="GU159" i="37"/>
  <c r="HA159" i="37"/>
  <c r="JN159" i="37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BP160" i="2"/>
  <c r="O159" i="37"/>
  <c r="BQ159" i="2"/>
  <c r="DC159" i="2"/>
  <c r="DD159" i="2"/>
  <c r="P159" i="39"/>
  <c r="Q159" i="39"/>
  <c r="R159" i="39"/>
  <c r="S159" i="39"/>
  <c r="T159" i="39"/>
  <c r="U159" i="39"/>
  <c r="V159" i="39"/>
  <c r="W159" i="39"/>
  <c r="X159" i="39"/>
  <c r="Y159" i="39"/>
  <c r="Z159" i="39"/>
  <c r="AA159" i="39"/>
  <c r="JO159" i="37"/>
  <c r="P159" i="37"/>
  <c r="O159" i="39"/>
  <c r="CB159" i="37"/>
  <c r="EP159" i="37"/>
  <c r="JP159" i="37"/>
  <c r="Q159" i="37"/>
  <c r="CC159" i="37"/>
  <c r="EQ159" i="37"/>
  <c r="JQ159" i="37"/>
  <c r="R159" i="37"/>
  <c r="CD159" i="37"/>
  <c r="ER159" i="37"/>
  <c r="JR159" i="37"/>
  <c r="S159" i="37"/>
  <c r="CE159" i="37"/>
  <c r="ES159" i="37"/>
  <c r="JS159" i="37"/>
  <c r="T159" i="37"/>
  <c r="CF159" i="37"/>
  <c r="ET159" i="37"/>
  <c r="JT159" i="37"/>
  <c r="U159" i="37"/>
  <c r="CH159" i="37"/>
  <c r="CG159" i="37"/>
  <c r="EU159" i="37"/>
  <c r="JU159" i="37"/>
  <c r="V159" i="37"/>
  <c r="HC159" i="37"/>
  <c r="HI159" i="37"/>
  <c r="JV159" i="37"/>
  <c r="W159" i="37"/>
  <c r="CI159" i="37"/>
  <c r="EW159" i="37"/>
  <c r="HD159" i="37"/>
  <c r="HJ159" i="37"/>
  <c r="JW159" i="37"/>
  <c r="X159" i="37"/>
  <c r="CJ159" i="37"/>
  <c r="EX159" i="37"/>
  <c r="HE159" i="37"/>
  <c r="HK159" i="37"/>
  <c r="JX159" i="37"/>
  <c r="Y159" i="37"/>
  <c r="CK159" i="37"/>
  <c r="EY159" i="37"/>
  <c r="HF159" i="37"/>
  <c r="HL159" i="37"/>
  <c r="JY159" i="37"/>
  <c r="Z159" i="37"/>
  <c r="CL159" i="37"/>
  <c r="EZ159" i="37"/>
  <c r="HG159" i="37"/>
  <c r="HM159" i="37"/>
  <c r="JZ159" i="37"/>
  <c r="AA159" i="37"/>
  <c r="CN159" i="37"/>
  <c r="CM159" i="37"/>
  <c r="FA159" i="37"/>
  <c r="HH159" i="37"/>
  <c r="HN159" i="37"/>
  <c r="KA159" i="37"/>
  <c r="AO159" i="37"/>
  <c r="AP159" i="38"/>
  <c r="AP159" i="39"/>
  <c r="AQ159" i="38"/>
  <c r="AQ159" i="39"/>
  <c r="AR159" i="38"/>
  <c r="AR159" i="39"/>
  <c r="AS159" i="38"/>
  <c r="AS159" i="39"/>
  <c r="AT159" i="38"/>
  <c r="AT159" i="39"/>
  <c r="AU159" i="38"/>
  <c r="AU159" i="39"/>
  <c r="AV159" i="38"/>
  <c r="AV159" i="39"/>
  <c r="AW159" i="38"/>
  <c r="AW159" i="39"/>
  <c r="AX159" i="38"/>
  <c r="AX159" i="39"/>
  <c r="AY159" i="38"/>
  <c r="AY159" i="39"/>
  <c r="AZ159" i="38"/>
  <c r="AZ159" i="39"/>
  <c r="BA159" i="38"/>
  <c r="BA159" i="39"/>
  <c r="AP159" i="37"/>
  <c r="AO159" i="38"/>
  <c r="AO159" i="39"/>
  <c r="DB159" i="37"/>
  <c r="FP159" i="37"/>
  <c r="AQ159" i="37"/>
  <c r="DC159" i="37"/>
  <c r="FQ159" i="37"/>
  <c r="AR159" i="37"/>
  <c r="DD159" i="37"/>
  <c r="FR159" i="37"/>
  <c r="AS159" i="37"/>
  <c r="DE159" i="37"/>
  <c r="FS159" i="37"/>
  <c r="AT159" i="37"/>
  <c r="DF159" i="37"/>
  <c r="FT159" i="37"/>
  <c r="AU159" i="37"/>
  <c r="DH159" i="37"/>
  <c r="DG159" i="37"/>
  <c r="FU159" i="37"/>
  <c r="AV159" i="37"/>
  <c r="IC159" i="37"/>
  <c r="II159" i="37"/>
  <c r="AW159" i="37"/>
  <c r="DI159" i="37"/>
  <c r="FW159" i="37"/>
  <c r="ID159" i="37"/>
  <c r="IJ159" i="37"/>
  <c r="AX159" i="37"/>
  <c r="DJ159" i="37"/>
  <c r="FX159" i="37"/>
  <c r="IE159" i="37"/>
  <c r="IK159" i="37"/>
  <c r="AY159" i="37"/>
  <c r="DK159" i="37"/>
  <c r="FY159" i="37"/>
  <c r="IF159" i="37"/>
  <c r="IL159" i="37"/>
  <c r="AZ159" i="37"/>
  <c r="DL159" i="37"/>
  <c r="FZ159" i="37"/>
  <c r="IG159" i="37"/>
  <c r="IM159" i="37"/>
  <c r="BA159" i="37"/>
  <c r="DN159" i="37"/>
  <c r="DM159" i="37"/>
  <c r="GA159" i="37"/>
  <c r="IH159" i="37"/>
  <c r="IN159" i="37"/>
  <c r="BB159" i="37"/>
  <c r="BC159" i="39"/>
  <c r="BD159" i="39"/>
  <c r="BE159" i="39"/>
  <c r="BF159" i="39"/>
  <c r="BG159" i="39"/>
  <c r="BH159" i="39"/>
  <c r="BI159" i="39"/>
  <c r="BJ159" i="39"/>
  <c r="BK159" i="39"/>
  <c r="BL159" i="39"/>
  <c r="BM159" i="39"/>
  <c r="BN159" i="39"/>
  <c r="LB159" i="37"/>
  <c r="BC159" i="37"/>
  <c r="BB159" i="39"/>
  <c r="DO159" i="37"/>
  <c r="GC159" i="37"/>
  <c r="LC159" i="37"/>
  <c r="BD159" i="37"/>
  <c r="DP159" i="37"/>
  <c r="GD159" i="37"/>
  <c r="LD159" i="37"/>
  <c r="BE159" i="37"/>
  <c r="DQ159" i="37"/>
  <c r="GE159" i="37"/>
  <c r="LE159" i="37"/>
  <c r="BF159" i="37"/>
  <c r="DR159" i="37"/>
  <c r="GF159" i="37"/>
  <c r="LF159" i="37"/>
  <c r="BG159" i="37"/>
  <c r="DS159" i="37"/>
  <c r="GG159" i="37"/>
  <c r="LG159" i="37"/>
  <c r="BH159" i="37"/>
  <c r="DU159" i="37"/>
  <c r="DT159" i="37"/>
  <c r="GH159" i="37"/>
  <c r="LH159" i="37"/>
  <c r="BI159" i="37"/>
  <c r="IP159" i="37"/>
  <c r="IV159" i="37"/>
  <c r="LI159" i="37"/>
  <c r="BJ159" i="37"/>
  <c r="DV159" i="37"/>
  <c r="GJ159" i="37"/>
  <c r="IQ159" i="37"/>
  <c r="IW159" i="37"/>
  <c r="LJ159" i="37"/>
  <c r="BK159" i="37"/>
  <c r="DW159" i="37"/>
  <c r="GK159" i="37"/>
  <c r="IR159" i="37"/>
  <c r="IX159" i="37"/>
  <c r="LK159" i="37"/>
  <c r="BL159" i="37"/>
  <c r="DX159" i="37"/>
  <c r="GL159" i="37"/>
  <c r="IS159" i="37"/>
  <c r="IY159" i="37"/>
  <c r="LL159" i="37"/>
  <c r="BM159" i="37"/>
  <c r="DY159" i="37"/>
  <c r="GM159" i="37"/>
  <c r="IT159" i="37"/>
  <c r="IZ159" i="37"/>
  <c r="LM159" i="37"/>
  <c r="BN159" i="37"/>
  <c r="EA159" i="37"/>
  <c r="DZ159" i="37"/>
  <c r="GN159" i="37"/>
  <c r="IU159" i="37"/>
  <c r="JA159" i="37"/>
  <c r="LN159" i="37"/>
  <c r="AB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AB160" i="37"/>
  <c r="C160" i="38"/>
  <c r="AC160" i="39"/>
  <c r="D160" i="38"/>
  <c r="AD160" i="39"/>
  <c r="E160" i="38"/>
  <c r="AE160" i="39"/>
  <c r="F160" i="38"/>
  <c r="AF160" i="39"/>
  <c r="G160" i="38"/>
  <c r="AG160" i="39"/>
  <c r="H160" i="38"/>
  <c r="AH160" i="39"/>
  <c r="I160" i="38"/>
  <c r="AI160" i="39"/>
  <c r="J160" i="38"/>
  <c r="AJ160" i="39"/>
  <c r="K160" i="38"/>
  <c r="AK160" i="39"/>
  <c r="L160" i="38"/>
  <c r="AL160" i="39"/>
  <c r="M160" i="38"/>
  <c r="AM160" i="39"/>
  <c r="N160" i="38"/>
  <c r="AN160" i="39"/>
  <c r="KB160" i="37"/>
  <c r="AC160" i="37"/>
  <c r="B160" i="38"/>
  <c r="AB160" i="39"/>
  <c r="CO160" i="37"/>
  <c r="FC160" i="37"/>
  <c r="KC160" i="37"/>
  <c r="AD160" i="37"/>
  <c r="CP160" i="37"/>
  <c r="FD160" i="37"/>
  <c r="KD160" i="37"/>
  <c r="AE160" i="37"/>
  <c r="CQ160" i="37"/>
  <c r="FE160" i="37"/>
  <c r="KE160" i="37"/>
  <c r="AF160" i="37"/>
  <c r="CR160" i="37"/>
  <c r="FF160" i="37"/>
  <c r="KF160" i="37"/>
  <c r="AG160" i="37"/>
  <c r="CS160" i="37"/>
  <c r="FG160" i="37"/>
  <c r="KG160" i="37"/>
  <c r="AH160" i="37"/>
  <c r="CU160" i="37"/>
  <c r="CT160" i="37"/>
  <c r="FH160" i="37"/>
  <c r="KH160" i="37"/>
  <c r="AI160" i="37"/>
  <c r="HP160" i="37"/>
  <c r="HV160" i="37"/>
  <c r="KI160" i="37"/>
  <c r="AJ160" i="37"/>
  <c r="CV160" i="37"/>
  <c r="FJ160" i="37"/>
  <c r="HQ160" i="37"/>
  <c r="HW160" i="37"/>
  <c r="KJ160" i="37"/>
  <c r="AK160" i="37"/>
  <c r="CW160" i="37"/>
  <c r="FK160" i="37"/>
  <c r="HR160" i="37"/>
  <c r="HX160" i="37"/>
  <c r="KK160" i="37"/>
  <c r="AL160" i="37"/>
  <c r="CX160" i="37"/>
  <c r="FL160" i="37"/>
  <c r="HS160" i="37"/>
  <c r="HY160" i="37"/>
  <c r="KL160" i="37"/>
  <c r="AM160" i="37"/>
  <c r="CY160" i="37"/>
  <c r="FM160" i="37"/>
  <c r="HT160" i="37"/>
  <c r="HZ160" i="37"/>
  <c r="KM160" i="37"/>
  <c r="AN160" i="37"/>
  <c r="DA160" i="37"/>
  <c r="CZ160" i="37"/>
  <c r="FN160" i="37"/>
  <c r="HU160" i="37"/>
  <c r="IA160" i="37"/>
  <c r="KN160" i="37"/>
  <c r="B160" i="37"/>
  <c r="O160" i="38"/>
  <c r="AB160" i="38"/>
  <c r="P160" i="38"/>
  <c r="AC160" i="38"/>
  <c r="BC160" i="38"/>
  <c r="DE160" i="2"/>
  <c r="C160" i="39"/>
  <c r="Q160" i="38"/>
  <c r="AD160" i="38"/>
  <c r="BD160" i="38"/>
  <c r="D160" i="39"/>
  <c r="R160" i="38"/>
  <c r="AE160" i="38"/>
  <c r="BE160" i="38"/>
  <c r="E160" i="39"/>
  <c r="S160" i="38"/>
  <c r="AF160" i="38"/>
  <c r="BF160" i="38"/>
  <c r="F160" i="39"/>
  <c r="T160" i="38"/>
  <c r="AG160" i="38"/>
  <c r="BG160" i="38"/>
  <c r="G160" i="39"/>
  <c r="U160" i="38"/>
  <c r="AH160" i="38"/>
  <c r="BH160" i="38"/>
  <c r="H160" i="39"/>
  <c r="V160" i="38"/>
  <c r="AI160" i="38"/>
  <c r="BI160" i="38"/>
  <c r="I160" i="39"/>
  <c r="W160" i="38"/>
  <c r="AJ160" i="38"/>
  <c r="BJ160" i="38"/>
  <c r="J160" i="39"/>
  <c r="X160" i="38"/>
  <c r="AK160" i="38"/>
  <c r="BK160" i="38"/>
  <c r="K160" i="39"/>
  <c r="Y160" i="38"/>
  <c r="AL160" i="38"/>
  <c r="BL160" i="38"/>
  <c r="L160" i="39"/>
  <c r="Z160" i="38"/>
  <c r="AM160" i="38"/>
  <c r="BM160" i="38"/>
  <c r="M160" i="39"/>
  <c r="AA160" i="38"/>
  <c r="AN160" i="38"/>
  <c r="BN160" i="38"/>
  <c r="N160" i="39"/>
  <c r="JB160" i="37"/>
  <c r="C160" i="37"/>
  <c r="BB160" i="38"/>
  <c r="B160" i="39"/>
  <c r="BO160" i="37"/>
  <c r="EC160" i="37"/>
  <c r="JC160" i="37"/>
  <c r="D160" i="37"/>
  <c r="BP160" i="37"/>
  <c r="ED160" i="37"/>
  <c r="JD160" i="37"/>
  <c r="E160" i="37"/>
  <c r="BQ160" i="37"/>
  <c r="EE160" i="37"/>
  <c r="JE160" i="37"/>
  <c r="F160" i="37"/>
  <c r="BR160" i="37"/>
  <c r="EF160" i="37"/>
  <c r="JF160" i="37"/>
  <c r="G160" i="37"/>
  <c r="BS160" i="37"/>
  <c r="EG160" i="37"/>
  <c r="JG160" i="37"/>
  <c r="H160" i="37"/>
  <c r="BU160" i="37"/>
  <c r="BT160" i="37"/>
  <c r="EH160" i="37"/>
  <c r="JH160" i="37"/>
  <c r="I160" i="37"/>
  <c r="GP160" i="37"/>
  <c r="GV160" i="37"/>
  <c r="JI160" i="37"/>
  <c r="J160" i="37"/>
  <c r="BV160" i="37"/>
  <c r="EJ160" i="37"/>
  <c r="GQ160" i="37"/>
  <c r="GW160" i="37"/>
  <c r="JJ160" i="37"/>
  <c r="K160" i="37"/>
  <c r="BW160" i="37"/>
  <c r="EK160" i="37"/>
  <c r="GR160" i="37"/>
  <c r="GX160" i="37"/>
  <c r="JK160" i="37"/>
  <c r="L160" i="37"/>
  <c r="BX160" i="37"/>
  <c r="EL160" i="37"/>
  <c r="GS160" i="37"/>
  <c r="GY160" i="37"/>
  <c r="JL160" i="37"/>
  <c r="M160" i="37"/>
  <c r="BY160" i="37"/>
  <c r="EM160" i="37"/>
  <c r="GT160" i="37"/>
  <c r="GZ160" i="37"/>
  <c r="JM160" i="37"/>
  <c r="N160" i="37"/>
  <c r="CA160" i="37"/>
  <c r="BZ160" i="37"/>
  <c r="EN160" i="37"/>
  <c r="GU160" i="37"/>
  <c r="HA160" i="37"/>
  <c r="JN160" i="37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BP161" i="2"/>
  <c r="O160" i="37"/>
  <c r="BQ160" i="2"/>
  <c r="DC160" i="2"/>
  <c r="DD160" i="2"/>
  <c r="P160" i="39"/>
  <c r="Q160" i="39"/>
  <c r="R160" i="39"/>
  <c r="S160" i="39"/>
  <c r="T160" i="39"/>
  <c r="U160" i="39"/>
  <c r="V160" i="39"/>
  <c r="W160" i="39"/>
  <c r="X160" i="39"/>
  <c r="Y160" i="39"/>
  <c r="Z160" i="39"/>
  <c r="AA160" i="39"/>
  <c r="JO160" i="37"/>
  <c r="P160" i="37"/>
  <c r="O160" i="39"/>
  <c r="CB160" i="37"/>
  <c r="EP160" i="37"/>
  <c r="JP160" i="37"/>
  <c r="Q160" i="37"/>
  <c r="CC160" i="37"/>
  <c r="EQ160" i="37"/>
  <c r="JQ160" i="37"/>
  <c r="R160" i="37"/>
  <c r="CD160" i="37"/>
  <c r="ER160" i="37"/>
  <c r="JR160" i="37"/>
  <c r="S160" i="37"/>
  <c r="CE160" i="37"/>
  <c r="ES160" i="37"/>
  <c r="JS160" i="37"/>
  <c r="T160" i="37"/>
  <c r="CF160" i="37"/>
  <c r="ET160" i="37"/>
  <c r="JT160" i="37"/>
  <c r="U160" i="37"/>
  <c r="CH160" i="37"/>
  <c r="CG160" i="37"/>
  <c r="EU160" i="37"/>
  <c r="JU160" i="37"/>
  <c r="V160" i="37"/>
  <c r="HC160" i="37"/>
  <c r="HI160" i="37"/>
  <c r="JV160" i="37"/>
  <c r="W160" i="37"/>
  <c r="CI160" i="37"/>
  <c r="EW160" i="37"/>
  <c r="HD160" i="37"/>
  <c r="HJ160" i="37"/>
  <c r="JW160" i="37"/>
  <c r="X160" i="37"/>
  <c r="CJ160" i="37"/>
  <c r="EX160" i="37"/>
  <c r="HE160" i="37"/>
  <c r="HK160" i="37"/>
  <c r="JX160" i="37"/>
  <c r="Y160" i="37"/>
  <c r="CK160" i="37"/>
  <c r="EY160" i="37"/>
  <c r="HF160" i="37"/>
  <c r="HL160" i="37"/>
  <c r="JY160" i="37"/>
  <c r="Z160" i="37"/>
  <c r="CL160" i="37"/>
  <c r="EZ160" i="37"/>
  <c r="HG160" i="37"/>
  <c r="HM160" i="37"/>
  <c r="JZ160" i="37"/>
  <c r="AA160" i="37"/>
  <c r="CN160" i="37"/>
  <c r="CM160" i="37"/>
  <c r="FA160" i="37"/>
  <c r="HH160" i="37"/>
  <c r="HN160" i="37"/>
  <c r="KA160" i="37"/>
  <c r="AO160" i="37"/>
  <c r="AP160" i="38"/>
  <c r="AP160" i="39"/>
  <c r="AQ160" i="38"/>
  <c r="AQ160" i="39"/>
  <c r="AR160" i="38"/>
  <c r="AR160" i="39"/>
  <c r="AS160" i="38"/>
  <c r="AS160" i="39"/>
  <c r="AT160" i="38"/>
  <c r="AT160" i="39"/>
  <c r="AU160" i="38"/>
  <c r="AU160" i="39"/>
  <c r="AV160" i="38"/>
  <c r="AV160" i="39"/>
  <c r="AW160" i="38"/>
  <c r="AW160" i="39"/>
  <c r="AX160" i="38"/>
  <c r="AX160" i="39"/>
  <c r="AY160" i="38"/>
  <c r="AY160" i="39"/>
  <c r="AZ160" i="38"/>
  <c r="AZ160" i="39"/>
  <c r="BA160" i="38"/>
  <c r="BA160" i="39"/>
  <c r="AP160" i="37"/>
  <c r="AO160" i="38"/>
  <c r="AO160" i="39"/>
  <c r="DB160" i="37"/>
  <c r="FP160" i="37"/>
  <c r="AQ160" i="37"/>
  <c r="DC160" i="37"/>
  <c r="FQ160" i="37"/>
  <c r="AR160" i="37"/>
  <c r="DD160" i="37"/>
  <c r="FR160" i="37"/>
  <c r="AS160" i="37"/>
  <c r="DE160" i="37"/>
  <c r="FS160" i="37"/>
  <c r="AT160" i="37"/>
  <c r="DF160" i="37"/>
  <c r="FT160" i="37"/>
  <c r="AU160" i="37"/>
  <c r="DH160" i="37"/>
  <c r="DG160" i="37"/>
  <c r="FU160" i="37"/>
  <c r="AV160" i="37"/>
  <c r="IC160" i="37"/>
  <c r="II160" i="37"/>
  <c r="AW160" i="37"/>
  <c r="DI160" i="37"/>
  <c r="FW160" i="37"/>
  <c r="ID160" i="37"/>
  <c r="IJ160" i="37"/>
  <c r="AX160" i="37"/>
  <c r="DJ160" i="37"/>
  <c r="FX160" i="37"/>
  <c r="IE160" i="37"/>
  <c r="IK160" i="37"/>
  <c r="AY160" i="37"/>
  <c r="DK160" i="37"/>
  <c r="FY160" i="37"/>
  <c r="IF160" i="37"/>
  <c r="IL160" i="37"/>
  <c r="AZ160" i="37"/>
  <c r="DL160" i="37"/>
  <c r="FZ160" i="37"/>
  <c r="IG160" i="37"/>
  <c r="IM160" i="37"/>
  <c r="BA160" i="37"/>
  <c r="DN160" i="37"/>
  <c r="DM160" i="37"/>
  <c r="GA160" i="37"/>
  <c r="IH160" i="37"/>
  <c r="IN160" i="37"/>
  <c r="BB160" i="37"/>
  <c r="BC160" i="39"/>
  <c r="BD160" i="39"/>
  <c r="BE160" i="39"/>
  <c r="BF160" i="39"/>
  <c r="BG160" i="39"/>
  <c r="BH160" i="39"/>
  <c r="BI160" i="39"/>
  <c r="BJ160" i="39"/>
  <c r="BK160" i="39"/>
  <c r="BL160" i="39"/>
  <c r="BM160" i="39"/>
  <c r="BN160" i="39"/>
  <c r="LB160" i="37"/>
  <c r="BC160" i="37"/>
  <c r="BB160" i="39"/>
  <c r="DO160" i="37"/>
  <c r="GC160" i="37"/>
  <c r="LC160" i="37"/>
  <c r="BD160" i="37"/>
  <c r="DP160" i="37"/>
  <c r="GD160" i="37"/>
  <c r="LD160" i="37"/>
  <c r="BE160" i="37"/>
  <c r="DQ160" i="37"/>
  <c r="GE160" i="37"/>
  <c r="LE160" i="37"/>
  <c r="BF160" i="37"/>
  <c r="DR160" i="37"/>
  <c r="GF160" i="37"/>
  <c r="LF160" i="37"/>
  <c r="BG160" i="37"/>
  <c r="DS160" i="37"/>
  <c r="GG160" i="37"/>
  <c r="LG160" i="37"/>
  <c r="BH160" i="37"/>
  <c r="DU160" i="37"/>
  <c r="DT160" i="37"/>
  <c r="GH160" i="37"/>
  <c r="LH160" i="37"/>
  <c r="BI160" i="37"/>
  <c r="IP160" i="37"/>
  <c r="IV160" i="37"/>
  <c r="LI160" i="37"/>
  <c r="BJ160" i="37"/>
  <c r="DV160" i="37"/>
  <c r="GJ160" i="37"/>
  <c r="IQ160" i="37"/>
  <c r="IW160" i="37"/>
  <c r="LJ160" i="37"/>
  <c r="BK160" i="37"/>
  <c r="DW160" i="37"/>
  <c r="GK160" i="37"/>
  <c r="IR160" i="37"/>
  <c r="IX160" i="37"/>
  <c r="LK160" i="37"/>
  <c r="BL160" i="37"/>
  <c r="DX160" i="37"/>
  <c r="GL160" i="37"/>
  <c r="IS160" i="37"/>
  <c r="IY160" i="37"/>
  <c r="LL160" i="37"/>
  <c r="BM160" i="37"/>
  <c r="DY160" i="37"/>
  <c r="GM160" i="37"/>
  <c r="IT160" i="37"/>
  <c r="IZ160" i="37"/>
  <c r="LM160" i="37"/>
  <c r="BN160" i="37"/>
  <c r="EA160" i="37"/>
  <c r="DZ160" i="37"/>
  <c r="GN160" i="37"/>
  <c r="IU160" i="37"/>
  <c r="JA160" i="37"/>
  <c r="LN160" i="37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AB161" i="37"/>
  <c r="C161" i="38"/>
  <c r="AC161" i="39"/>
  <c r="D161" i="38"/>
  <c r="AD161" i="39"/>
  <c r="E161" i="38"/>
  <c r="AE161" i="39"/>
  <c r="F161" i="38"/>
  <c r="AF161" i="39"/>
  <c r="G161" i="38"/>
  <c r="AG161" i="39"/>
  <c r="H161" i="38"/>
  <c r="AH161" i="39"/>
  <c r="I161" i="38"/>
  <c r="AI161" i="39"/>
  <c r="J161" i="38"/>
  <c r="AJ161" i="39"/>
  <c r="K161" i="38"/>
  <c r="AK161" i="39"/>
  <c r="L161" i="38"/>
  <c r="AL161" i="39"/>
  <c r="M161" i="38"/>
  <c r="AM161" i="39"/>
  <c r="N161" i="38"/>
  <c r="AN161" i="39"/>
  <c r="KB161" i="37"/>
  <c r="AC161" i="37"/>
  <c r="B161" i="38"/>
  <c r="AB161" i="39"/>
  <c r="CO161" i="37"/>
  <c r="FC161" i="37"/>
  <c r="KC161" i="37"/>
  <c r="AD161" i="37"/>
  <c r="CP161" i="37"/>
  <c r="FD161" i="37"/>
  <c r="KD161" i="37"/>
  <c r="AE161" i="37"/>
  <c r="CQ161" i="37"/>
  <c r="FE161" i="37"/>
  <c r="KE161" i="37"/>
  <c r="AF161" i="37"/>
  <c r="CR161" i="37"/>
  <c r="FF161" i="37"/>
  <c r="KF161" i="37"/>
  <c r="AG161" i="37"/>
  <c r="CS161" i="37"/>
  <c r="FG161" i="37"/>
  <c r="KG161" i="37"/>
  <c r="AH161" i="37"/>
  <c r="CU161" i="37"/>
  <c r="CT161" i="37"/>
  <c r="FH161" i="37"/>
  <c r="KH161" i="37"/>
  <c r="AI161" i="37"/>
  <c r="HP161" i="37"/>
  <c r="HV161" i="37"/>
  <c r="KI161" i="37"/>
  <c r="AJ161" i="37"/>
  <c r="CV161" i="37"/>
  <c r="FJ161" i="37"/>
  <c r="HQ161" i="37"/>
  <c r="HW161" i="37"/>
  <c r="KJ161" i="37"/>
  <c r="AK161" i="37"/>
  <c r="CW161" i="37"/>
  <c r="FK161" i="37"/>
  <c r="HR161" i="37"/>
  <c r="HX161" i="37"/>
  <c r="KK161" i="37"/>
  <c r="AL161" i="37"/>
  <c r="CX161" i="37"/>
  <c r="FL161" i="37"/>
  <c r="HS161" i="37"/>
  <c r="HY161" i="37"/>
  <c r="KL161" i="37"/>
  <c r="AM161" i="37"/>
  <c r="CY161" i="37"/>
  <c r="FM161" i="37"/>
  <c r="HT161" i="37"/>
  <c r="HZ161" i="37"/>
  <c r="KM161" i="37"/>
  <c r="AN161" i="37"/>
  <c r="DA161" i="37"/>
  <c r="CZ161" i="37"/>
  <c r="FN161" i="37"/>
  <c r="HU161" i="37"/>
  <c r="IA161" i="37"/>
  <c r="KN161" i="37"/>
  <c r="B161" i="37"/>
  <c r="O161" i="38"/>
  <c r="AB161" i="38"/>
  <c r="P161" i="38"/>
  <c r="AC161" i="38"/>
  <c r="BC161" i="38"/>
  <c r="DE161" i="2"/>
  <c r="C161" i="39"/>
  <c r="Q161" i="38"/>
  <c r="AD161" i="38"/>
  <c r="BD161" i="38"/>
  <c r="D161" i="39"/>
  <c r="R161" i="38"/>
  <c r="AE161" i="38"/>
  <c r="BE161" i="38"/>
  <c r="E161" i="39"/>
  <c r="S161" i="38"/>
  <c r="AF161" i="38"/>
  <c r="BF161" i="38"/>
  <c r="F161" i="39"/>
  <c r="T161" i="38"/>
  <c r="AG161" i="38"/>
  <c r="BG161" i="38"/>
  <c r="G161" i="39"/>
  <c r="U161" i="38"/>
  <c r="AH161" i="38"/>
  <c r="BH161" i="38"/>
  <c r="H161" i="39"/>
  <c r="V161" i="38"/>
  <c r="AI161" i="38"/>
  <c r="BI161" i="38"/>
  <c r="I161" i="39"/>
  <c r="W161" i="38"/>
  <c r="AJ161" i="38"/>
  <c r="BJ161" i="38"/>
  <c r="J161" i="39"/>
  <c r="X161" i="38"/>
  <c r="AK161" i="38"/>
  <c r="BK161" i="38"/>
  <c r="K161" i="39"/>
  <c r="Y161" i="38"/>
  <c r="AL161" i="38"/>
  <c r="BL161" i="38"/>
  <c r="L161" i="39"/>
  <c r="Z161" i="38"/>
  <c r="AM161" i="38"/>
  <c r="BM161" i="38"/>
  <c r="M161" i="39"/>
  <c r="AA161" i="38"/>
  <c r="AN161" i="38"/>
  <c r="BN161" i="38"/>
  <c r="N161" i="39"/>
  <c r="JB161" i="37"/>
  <c r="C161" i="37"/>
  <c r="BB161" i="38"/>
  <c r="B161" i="39"/>
  <c r="BO161" i="37"/>
  <c r="EC161" i="37"/>
  <c r="JC161" i="37"/>
  <c r="D161" i="37"/>
  <c r="BP161" i="37"/>
  <c r="ED161" i="37"/>
  <c r="JD161" i="37"/>
  <c r="E161" i="37"/>
  <c r="BQ161" i="37"/>
  <c r="EE161" i="37"/>
  <c r="JE161" i="37"/>
  <c r="F161" i="37"/>
  <c r="BR161" i="37"/>
  <c r="EF161" i="37"/>
  <c r="JF161" i="37"/>
  <c r="G161" i="37"/>
  <c r="BS161" i="37"/>
  <c r="EG161" i="37"/>
  <c r="JG161" i="37"/>
  <c r="H161" i="37"/>
  <c r="BU161" i="37"/>
  <c r="BT161" i="37"/>
  <c r="EH161" i="37"/>
  <c r="JH161" i="37"/>
  <c r="I161" i="37"/>
  <c r="GP161" i="37"/>
  <c r="GV161" i="37"/>
  <c r="JI161" i="37"/>
  <c r="J161" i="37"/>
  <c r="BV161" i="37"/>
  <c r="EJ161" i="37"/>
  <c r="GQ161" i="37"/>
  <c r="GW161" i="37"/>
  <c r="JJ161" i="37"/>
  <c r="K161" i="37"/>
  <c r="BW161" i="37"/>
  <c r="EK161" i="37"/>
  <c r="GR161" i="37"/>
  <c r="GX161" i="37"/>
  <c r="JK161" i="37"/>
  <c r="L161" i="37"/>
  <c r="BX161" i="37"/>
  <c r="EL161" i="37"/>
  <c r="GS161" i="37"/>
  <c r="GY161" i="37"/>
  <c r="JL161" i="37"/>
  <c r="M161" i="37"/>
  <c r="BY161" i="37"/>
  <c r="EM161" i="37"/>
  <c r="GT161" i="37"/>
  <c r="GZ161" i="37"/>
  <c r="JM161" i="37"/>
  <c r="N161" i="37"/>
  <c r="CA161" i="37"/>
  <c r="BZ161" i="37"/>
  <c r="EN161" i="37"/>
  <c r="GU161" i="37"/>
  <c r="HA161" i="37"/>
  <c r="JN161" i="37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BP162" i="2"/>
  <c r="O161" i="37"/>
  <c r="BQ161" i="2"/>
  <c r="DC161" i="2"/>
  <c r="DD161" i="2"/>
  <c r="P161" i="39"/>
  <c r="Q161" i="39"/>
  <c r="R161" i="39"/>
  <c r="S161" i="39"/>
  <c r="T161" i="39"/>
  <c r="U161" i="39"/>
  <c r="V161" i="39"/>
  <c r="W161" i="39"/>
  <c r="X161" i="39"/>
  <c r="Y161" i="39"/>
  <c r="Z161" i="39"/>
  <c r="AA161" i="39"/>
  <c r="JO161" i="37"/>
  <c r="P161" i="37"/>
  <c r="O161" i="39"/>
  <c r="CB161" i="37"/>
  <c r="EP161" i="37"/>
  <c r="JP161" i="37"/>
  <c r="Q161" i="37"/>
  <c r="CC161" i="37"/>
  <c r="EQ161" i="37"/>
  <c r="JQ161" i="37"/>
  <c r="R161" i="37"/>
  <c r="CD161" i="37"/>
  <c r="ER161" i="37"/>
  <c r="JR161" i="37"/>
  <c r="S161" i="37"/>
  <c r="CE161" i="37"/>
  <c r="ES161" i="37"/>
  <c r="JS161" i="37"/>
  <c r="T161" i="37"/>
  <c r="CF161" i="37"/>
  <c r="ET161" i="37"/>
  <c r="JT161" i="37"/>
  <c r="U161" i="37"/>
  <c r="CH161" i="37"/>
  <c r="CG161" i="37"/>
  <c r="EU161" i="37"/>
  <c r="JU161" i="37"/>
  <c r="V161" i="37"/>
  <c r="HC161" i="37"/>
  <c r="HI161" i="37"/>
  <c r="JV161" i="37"/>
  <c r="W161" i="37"/>
  <c r="CI161" i="37"/>
  <c r="EW161" i="37"/>
  <c r="HD161" i="37"/>
  <c r="HJ161" i="37"/>
  <c r="JW161" i="37"/>
  <c r="X161" i="37"/>
  <c r="CJ161" i="37"/>
  <c r="EX161" i="37"/>
  <c r="HE161" i="37"/>
  <c r="HK161" i="37"/>
  <c r="JX161" i="37"/>
  <c r="Y161" i="37"/>
  <c r="CK161" i="37"/>
  <c r="EY161" i="37"/>
  <c r="HF161" i="37"/>
  <c r="HL161" i="37"/>
  <c r="JY161" i="37"/>
  <c r="Z161" i="37"/>
  <c r="CL161" i="37"/>
  <c r="EZ161" i="37"/>
  <c r="HG161" i="37"/>
  <c r="HM161" i="37"/>
  <c r="JZ161" i="37"/>
  <c r="AA161" i="37"/>
  <c r="CN161" i="37"/>
  <c r="CM161" i="37"/>
  <c r="FA161" i="37"/>
  <c r="HH161" i="37"/>
  <c r="HN161" i="37"/>
  <c r="KA161" i="37"/>
  <c r="AO161" i="37"/>
  <c r="AP161" i="38"/>
  <c r="AP161" i="39"/>
  <c r="AQ161" i="38"/>
  <c r="AQ161" i="39"/>
  <c r="AR161" i="38"/>
  <c r="AR161" i="39"/>
  <c r="AS161" i="38"/>
  <c r="AS161" i="39"/>
  <c r="AT161" i="38"/>
  <c r="AT161" i="39"/>
  <c r="AU161" i="38"/>
  <c r="AU161" i="39"/>
  <c r="AV161" i="38"/>
  <c r="AV161" i="39"/>
  <c r="AW161" i="38"/>
  <c r="AW161" i="39"/>
  <c r="AX161" i="38"/>
  <c r="AX161" i="39"/>
  <c r="AY161" i="38"/>
  <c r="AY161" i="39"/>
  <c r="AZ161" i="38"/>
  <c r="AZ161" i="39"/>
  <c r="BA161" i="38"/>
  <c r="BA161" i="39"/>
  <c r="AP161" i="37"/>
  <c r="AO161" i="38"/>
  <c r="AO161" i="39"/>
  <c r="DB161" i="37"/>
  <c r="FP161" i="37"/>
  <c r="AQ161" i="37"/>
  <c r="DC161" i="37"/>
  <c r="FQ161" i="37"/>
  <c r="AR161" i="37"/>
  <c r="DD161" i="37"/>
  <c r="FR161" i="37"/>
  <c r="AS161" i="37"/>
  <c r="DE161" i="37"/>
  <c r="FS161" i="37"/>
  <c r="AT161" i="37"/>
  <c r="DF161" i="37"/>
  <c r="FT161" i="37"/>
  <c r="AU161" i="37"/>
  <c r="DH161" i="37"/>
  <c r="DG161" i="37"/>
  <c r="FU161" i="37"/>
  <c r="AV161" i="37"/>
  <c r="IC161" i="37"/>
  <c r="II161" i="37"/>
  <c r="AW161" i="37"/>
  <c r="DI161" i="37"/>
  <c r="FW161" i="37"/>
  <c r="ID161" i="37"/>
  <c r="IJ161" i="37"/>
  <c r="AX161" i="37"/>
  <c r="DJ161" i="37"/>
  <c r="FX161" i="37"/>
  <c r="IE161" i="37"/>
  <c r="IK161" i="37"/>
  <c r="AY161" i="37"/>
  <c r="DK161" i="37"/>
  <c r="FY161" i="37"/>
  <c r="IF161" i="37"/>
  <c r="IL161" i="37"/>
  <c r="AZ161" i="37"/>
  <c r="DL161" i="37"/>
  <c r="FZ161" i="37"/>
  <c r="IG161" i="37"/>
  <c r="IM161" i="37"/>
  <c r="BA161" i="37"/>
  <c r="DN161" i="37"/>
  <c r="DM161" i="37"/>
  <c r="GA161" i="37"/>
  <c r="IH161" i="37"/>
  <c r="IN161" i="37"/>
  <c r="BB161" i="37"/>
  <c r="BC161" i="39"/>
  <c r="BD161" i="39"/>
  <c r="BE161" i="39"/>
  <c r="BF161" i="39"/>
  <c r="BG161" i="39"/>
  <c r="BH161" i="39"/>
  <c r="BI161" i="39"/>
  <c r="BJ161" i="39"/>
  <c r="BK161" i="39"/>
  <c r="BL161" i="39"/>
  <c r="BM161" i="39"/>
  <c r="BN161" i="39"/>
  <c r="LB161" i="37"/>
  <c r="BC161" i="37"/>
  <c r="BB161" i="39"/>
  <c r="DO161" i="37"/>
  <c r="GC161" i="37"/>
  <c r="LC161" i="37"/>
  <c r="BD161" i="37"/>
  <c r="DP161" i="37"/>
  <c r="GD161" i="37"/>
  <c r="LD161" i="37"/>
  <c r="BE161" i="37"/>
  <c r="DQ161" i="37"/>
  <c r="GE161" i="37"/>
  <c r="LE161" i="37"/>
  <c r="BF161" i="37"/>
  <c r="DR161" i="37"/>
  <c r="GF161" i="37"/>
  <c r="LF161" i="37"/>
  <c r="BG161" i="37"/>
  <c r="DS161" i="37"/>
  <c r="GG161" i="37"/>
  <c r="LG161" i="37"/>
  <c r="BH161" i="37"/>
  <c r="DU161" i="37"/>
  <c r="DT161" i="37"/>
  <c r="GH161" i="37"/>
  <c r="LH161" i="37"/>
  <c r="BI161" i="37"/>
  <c r="IP161" i="37"/>
  <c r="IV161" i="37"/>
  <c r="LI161" i="37"/>
  <c r="BJ161" i="37"/>
  <c r="DV161" i="37"/>
  <c r="GJ161" i="37"/>
  <c r="IQ161" i="37"/>
  <c r="IW161" i="37"/>
  <c r="LJ161" i="37"/>
  <c r="BK161" i="37"/>
  <c r="DW161" i="37"/>
  <c r="GK161" i="37"/>
  <c r="IR161" i="37"/>
  <c r="IX161" i="37"/>
  <c r="LK161" i="37"/>
  <c r="BL161" i="37"/>
  <c r="DX161" i="37"/>
  <c r="GL161" i="37"/>
  <c r="IS161" i="37"/>
  <c r="IY161" i="37"/>
  <c r="LL161" i="37"/>
  <c r="BM161" i="37"/>
  <c r="DY161" i="37"/>
  <c r="GM161" i="37"/>
  <c r="IT161" i="37"/>
  <c r="IZ161" i="37"/>
  <c r="LM161" i="37"/>
  <c r="BN161" i="37"/>
  <c r="EA161" i="37"/>
  <c r="DZ161" i="37"/>
  <c r="GN161" i="37"/>
  <c r="IU161" i="37"/>
  <c r="JA161" i="37"/>
  <c r="LN161" i="37"/>
  <c r="AB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AB162" i="37"/>
  <c r="C162" i="38"/>
  <c r="AC162" i="39"/>
  <c r="D162" i="38"/>
  <c r="AD162" i="39"/>
  <c r="E162" i="38"/>
  <c r="AE162" i="39"/>
  <c r="F162" i="38"/>
  <c r="AF162" i="39"/>
  <c r="G162" i="38"/>
  <c r="AG162" i="39"/>
  <c r="H162" i="38"/>
  <c r="AH162" i="39"/>
  <c r="I162" i="38"/>
  <c r="AI162" i="39"/>
  <c r="J162" i="38"/>
  <c r="AJ162" i="39"/>
  <c r="K162" i="38"/>
  <c r="AK162" i="39"/>
  <c r="L162" i="38"/>
  <c r="AL162" i="39"/>
  <c r="M162" i="38"/>
  <c r="AM162" i="39"/>
  <c r="N162" i="38"/>
  <c r="AN162" i="39"/>
  <c r="KB162" i="37"/>
  <c r="AC162" i="37"/>
  <c r="B162" i="38"/>
  <c r="AB162" i="39"/>
  <c r="CO162" i="37"/>
  <c r="FC162" i="37"/>
  <c r="KC162" i="37"/>
  <c r="AD162" i="37"/>
  <c r="CP162" i="37"/>
  <c r="FD162" i="37"/>
  <c r="KD162" i="37"/>
  <c r="AE162" i="37"/>
  <c r="CQ162" i="37"/>
  <c r="FE162" i="37"/>
  <c r="KE162" i="37"/>
  <c r="AF162" i="37"/>
  <c r="CR162" i="37"/>
  <c r="FF162" i="37"/>
  <c r="KF162" i="37"/>
  <c r="AG162" i="37"/>
  <c r="CS162" i="37"/>
  <c r="FG162" i="37"/>
  <c r="KG162" i="37"/>
  <c r="AH162" i="37"/>
  <c r="CU162" i="37"/>
  <c r="CT162" i="37"/>
  <c r="FH162" i="37"/>
  <c r="KH162" i="37"/>
  <c r="AI162" i="37"/>
  <c r="HP162" i="37"/>
  <c r="HV162" i="37"/>
  <c r="KI162" i="37"/>
  <c r="AJ162" i="37"/>
  <c r="CV162" i="37"/>
  <c r="FJ162" i="37"/>
  <c r="HQ162" i="37"/>
  <c r="HW162" i="37"/>
  <c r="KJ162" i="37"/>
  <c r="AK162" i="37"/>
  <c r="CW162" i="37"/>
  <c r="FK162" i="37"/>
  <c r="HR162" i="37"/>
  <c r="HX162" i="37"/>
  <c r="KK162" i="37"/>
  <c r="AL162" i="37"/>
  <c r="CX162" i="37"/>
  <c r="FL162" i="37"/>
  <c r="HS162" i="37"/>
  <c r="HY162" i="37"/>
  <c r="KL162" i="37"/>
  <c r="AM162" i="37"/>
  <c r="CY162" i="37"/>
  <c r="FM162" i="37"/>
  <c r="HT162" i="37"/>
  <c r="HZ162" i="37"/>
  <c r="KM162" i="37"/>
  <c r="AN162" i="37"/>
  <c r="DA162" i="37"/>
  <c r="CZ162" i="37"/>
  <c r="FN162" i="37"/>
  <c r="HU162" i="37"/>
  <c r="IA162" i="37"/>
  <c r="KN162" i="37"/>
  <c r="B162" i="37"/>
  <c r="O162" i="38"/>
  <c r="AB162" i="38"/>
  <c r="P162" i="38"/>
  <c r="AC162" i="38"/>
  <c r="BC162" i="38"/>
  <c r="DE162" i="2"/>
  <c r="C162" i="39"/>
  <c r="Q162" i="38"/>
  <c r="AD162" i="38"/>
  <c r="BD162" i="38"/>
  <c r="D162" i="39"/>
  <c r="R162" i="38"/>
  <c r="AE162" i="38"/>
  <c r="BE162" i="38"/>
  <c r="E162" i="39"/>
  <c r="S162" i="38"/>
  <c r="AF162" i="38"/>
  <c r="BF162" i="38"/>
  <c r="F162" i="39"/>
  <c r="T162" i="38"/>
  <c r="AG162" i="38"/>
  <c r="BG162" i="38"/>
  <c r="G162" i="39"/>
  <c r="U162" i="38"/>
  <c r="AH162" i="38"/>
  <c r="BH162" i="38"/>
  <c r="H162" i="39"/>
  <c r="V162" i="38"/>
  <c r="AI162" i="38"/>
  <c r="BI162" i="38"/>
  <c r="I162" i="39"/>
  <c r="W162" i="38"/>
  <c r="AJ162" i="38"/>
  <c r="BJ162" i="38"/>
  <c r="J162" i="39"/>
  <c r="X162" i="38"/>
  <c r="AK162" i="38"/>
  <c r="BK162" i="38"/>
  <c r="K162" i="39"/>
  <c r="Y162" i="38"/>
  <c r="AL162" i="38"/>
  <c r="BL162" i="38"/>
  <c r="L162" i="39"/>
  <c r="Z162" i="38"/>
  <c r="AM162" i="38"/>
  <c r="BM162" i="38"/>
  <c r="M162" i="39"/>
  <c r="AA162" i="38"/>
  <c r="AN162" i="38"/>
  <c r="BN162" i="38"/>
  <c r="N162" i="39"/>
  <c r="JB162" i="37"/>
  <c r="C162" i="37"/>
  <c r="BB162" i="38"/>
  <c r="B162" i="39"/>
  <c r="BO162" i="37"/>
  <c r="EC162" i="37"/>
  <c r="JC162" i="37"/>
  <c r="D162" i="37"/>
  <c r="BP162" i="37"/>
  <c r="ED162" i="37"/>
  <c r="JD162" i="37"/>
  <c r="E162" i="37"/>
  <c r="BQ162" i="37"/>
  <c r="EE162" i="37"/>
  <c r="JE162" i="37"/>
  <c r="F162" i="37"/>
  <c r="BR162" i="37"/>
  <c r="EF162" i="37"/>
  <c r="JF162" i="37"/>
  <c r="G162" i="37"/>
  <c r="BS162" i="37"/>
  <c r="EG162" i="37"/>
  <c r="JG162" i="37"/>
  <c r="H162" i="37"/>
  <c r="BU162" i="37"/>
  <c r="BT162" i="37"/>
  <c r="EH162" i="37"/>
  <c r="JH162" i="37"/>
  <c r="I162" i="37"/>
  <c r="GP162" i="37"/>
  <c r="GV162" i="37"/>
  <c r="JI162" i="37"/>
  <c r="J162" i="37"/>
  <c r="BV162" i="37"/>
  <c r="EJ162" i="37"/>
  <c r="GQ162" i="37"/>
  <c r="GW162" i="37"/>
  <c r="JJ162" i="37"/>
  <c r="K162" i="37"/>
  <c r="BW162" i="37"/>
  <c r="EK162" i="37"/>
  <c r="GR162" i="37"/>
  <c r="GX162" i="37"/>
  <c r="JK162" i="37"/>
  <c r="L162" i="37"/>
  <c r="BX162" i="37"/>
  <c r="EL162" i="37"/>
  <c r="GS162" i="37"/>
  <c r="GY162" i="37"/>
  <c r="JL162" i="37"/>
  <c r="M162" i="37"/>
  <c r="BY162" i="37"/>
  <c r="EM162" i="37"/>
  <c r="GT162" i="37"/>
  <c r="GZ162" i="37"/>
  <c r="JM162" i="37"/>
  <c r="N162" i="37"/>
  <c r="CA162" i="37"/>
  <c r="BZ162" i="37"/>
  <c r="EN162" i="37"/>
  <c r="GU162" i="37"/>
  <c r="HA162" i="37"/>
  <c r="JN162" i="37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BP163" i="2"/>
  <c r="O162" i="37"/>
  <c r="BQ162" i="2"/>
  <c r="DC162" i="2"/>
  <c r="DD162" i="2"/>
  <c r="P162" i="39"/>
  <c r="Q162" i="39"/>
  <c r="R162" i="39"/>
  <c r="S162" i="39"/>
  <c r="T162" i="39"/>
  <c r="U162" i="39"/>
  <c r="V162" i="39"/>
  <c r="W162" i="39"/>
  <c r="X162" i="39"/>
  <c r="Y162" i="39"/>
  <c r="Z162" i="39"/>
  <c r="AA162" i="39"/>
  <c r="JO162" i="37"/>
  <c r="P162" i="37"/>
  <c r="O162" i="39"/>
  <c r="CB162" i="37"/>
  <c r="EP162" i="37"/>
  <c r="JP162" i="37"/>
  <c r="Q162" i="37"/>
  <c r="CC162" i="37"/>
  <c r="EQ162" i="37"/>
  <c r="JQ162" i="37"/>
  <c r="R162" i="37"/>
  <c r="CD162" i="37"/>
  <c r="ER162" i="37"/>
  <c r="JR162" i="37"/>
  <c r="S162" i="37"/>
  <c r="CE162" i="37"/>
  <c r="ES162" i="37"/>
  <c r="JS162" i="37"/>
  <c r="T162" i="37"/>
  <c r="CF162" i="37"/>
  <c r="ET162" i="37"/>
  <c r="JT162" i="37"/>
  <c r="U162" i="37"/>
  <c r="CH162" i="37"/>
  <c r="CG162" i="37"/>
  <c r="EU162" i="37"/>
  <c r="JU162" i="37"/>
  <c r="V162" i="37"/>
  <c r="HC162" i="37"/>
  <c r="HI162" i="37"/>
  <c r="JV162" i="37"/>
  <c r="W162" i="37"/>
  <c r="CI162" i="37"/>
  <c r="EW162" i="37"/>
  <c r="HD162" i="37"/>
  <c r="HJ162" i="37"/>
  <c r="JW162" i="37"/>
  <c r="X162" i="37"/>
  <c r="CJ162" i="37"/>
  <c r="EX162" i="37"/>
  <c r="HE162" i="37"/>
  <c r="HK162" i="37"/>
  <c r="JX162" i="37"/>
  <c r="Y162" i="37"/>
  <c r="CK162" i="37"/>
  <c r="EY162" i="37"/>
  <c r="HF162" i="37"/>
  <c r="HL162" i="37"/>
  <c r="JY162" i="37"/>
  <c r="Z162" i="37"/>
  <c r="CL162" i="37"/>
  <c r="EZ162" i="37"/>
  <c r="HG162" i="37"/>
  <c r="HM162" i="37"/>
  <c r="JZ162" i="37"/>
  <c r="AA162" i="37"/>
  <c r="CN162" i="37"/>
  <c r="CM162" i="37"/>
  <c r="FA162" i="37"/>
  <c r="HH162" i="37"/>
  <c r="HN162" i="37"/>
  <c r="KA162" i="37"/>
  <c r="AO162" i="37"/>
  <c r="AP162" i="38"/>
  <c r="AP162" i="39"/>
  <c r="AQ162" i="38"/>
  <c r="AQ162" i="39"/>
  <c r="AR162" i="38"/>
  <c r="AR162" i="39"/>
  <c r="AS162" i="38"/>
  <c r="AS162" i="39"/>
  <c r="AT162" i="38"/>
  <c r="AT162" i="39"/>
  <c r="AU162" i="38"/>
  <c r="AU162" i="39"/>
  <c r="AV162" i="38"/>
  <c r="AV162" i="39"/>
  <c r="AW162" i="38"/>
  <c r="AW162" i="39"/>
  <c r="AX162" i="38"/>
  <c r="AX162" i="39"/>
  <c r="AY162" i="38"/>
  <c r="AY162" i="39"/>
  <c r="AZ162" i="38"/>
  <c r="AZ162" i="39"/>
  <c r="BA162" i="38"/>
  <c r="BA162" i="39"/>
  <c r="AP162" i="37"/>
  <c r="AO162" i="38"/>
  <c r="AO162" i="39"/>
  <c r="DB162" i="37"/>
  <c r="FP162" i="37"/>
  <c r="AQ162" i="37"/>
  <c r="DC162" i="37"/>
  <c r="FQ162" i="37"/>
  <c r="AR162" i="37"/>
  <c r="DD162" i="37"/>
  <c r="FR162" i="37"/>
  <c r="AS162" i="37"/>
  <c r="DE162" i="37"/>
  <c r="FS162" i="37"/>
  <c r="AT162" i="37"/>
  <c r="DF162" i="37"/>
  <c r="FT162" i="37"/>
  <c r="AU162" i="37"/>
  <c r="DH162" i="37"/>
  <c r="DG162" i="37"/>
  <c r="FU162" i="37"/>
  <c r="AV162" i="37"/>
  <c r="IC162" i="37"/>
  <c r="II162" i="37"/>
  <c r="AW162" i="37"/>
  <c r="DI162" i="37"/>
  <c r="FW162" i="37"/>
  <c r="ID162" i="37"/>
  <c r="IJ162" i="37"/>
  <c r="AX162" i="37"/>
  <c r="DJ162" i="37"/>
  <c r="FX162" i="37"/>
  <c r="IE162" i="37"/>
  <c r="IK162" i="37"/>
  <c r="AY162" i="37"/>
  <c r="DK162" i="37"/>
  <c r="FY162" i="37"/>
  <c r="IF162" i="37"/>
  <c r="IL162" i="37"/>
  <c r="AZ162" i="37"/>
  <c r="DL162" i="37"/>
  <c r="FZ162" i="37"/>
  <c r="IG162" i="37"/>
  <c r="IM162" i="37"/>
  <c r="BA162" i="37"/>
  <c r="DN162" i="37"/>
  <c r="DM162" i="37"/>
  <c r="GA162" i="37"/>
  <c r="IH162" i="37"/>
  <c r="IN162" i="37"/>
  <c r="BB162" i="37"/>
  <c r="BC162" i="39"/>
  <c r="BD162" i="39"/>
  <c r="BE162" i="39"/>
  <c r="BF162" i="39"/>
  <c r="BG162" i="39"/>
  <c r="BH162" i="39"/>
  <c r="BI162" i="39"/>
  <c r="BJ162" i="39"/>
  <c r="BK162" i="39"/>
  <c r="BL162" i="39"/>
  <c r="BM162" i="39"/>
  <c r="BN162" i="39"/>
  <c r="LB162" i="37"/>
  <c r="BC162" i="37"/>
  <c r="BB162" i="39"/>
  <c r="DO162" i="37"/>
  <c r="GC162" i="37"/>
  <c r="LC162" i="37"/>
  <c r="BD162" i="37"/>
  <c r="DP162" i="37"/>
  <c r="GD162" i="37"/>
  <c r="LD162" i="37"/>
  <c r="BE162" i="37"/>
  <c r="DQ162" i="37"/>
  <c r="GE162" i="37"/>
  <c r="LE162" i="37"/>
  <c r="BF162" i="37"/>
  <c r="DR162" i="37"/>
  <c r="GF162" i="37"/>
  <c r="LF162" i="37"/>
  <c r="BG162" i="37"/>
  <c r="DS162" i="37"/>
  <c r="GG162" i="37"/>
  <c r="LG162" i="37"/>
  <c r="BH162" i="37"/>
  <c r="DU162" i="37"/>
  <c r="DT162" i="37"/>
  <c r="GH162" i="37"/>
  <c r="LH162" i="37"/>
  <c r="BI162" i="37"/>
  <c r="IP162" i="37"/>
  <c r="IV162" i="37"/>
  <c r="LI162" i="37"/>
  <c r="BJ162" i="37"/>
  <c r="DV162" i="37"/>
  <c r="GJ162" i="37"/>
  <c r="IQ162" i="37"/>
  <c r="IW162" i="37"/>
  <c r="LJ162" i="37"/>
  <c r="BK162" i="37"/>
  <c r="DW162" i="37"/>
  <c r="GK162" i="37"/>
  <c r="IR162" i="37"/>
  <c r="IX162" i="37"/>
  <c r="LK162" i="37"/>
  <c r="BL162" i="37"/>
  <c r="DX162" i="37"/>
  <c r="GL162" i="37"/>
  <c r="IS162" i="37"/>
  <c r="IY162" i="37"/>
  <c r="LL162" i="37"/>
  <c r="BM162" i="37"/>
  <c r="DY162" i="37"/>
  <c r="GM162" i="37"/>
  <c r="IT162" i="37"/>
  <c r="IZ162" i="37"/>
  <c r="LM162" i="37"/>
  <c r="BN162" i="37"/>
  <c r="EA162" i="37"/>
  <c r="DZ162" i="37"/>
  <c r="GN162" i="37"/>
  <c r="IU162" i="37"/>
  <c r="JA162" i="37"/>
  <c r="LN162" i="37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AB163" i="37"/>
  <c r="C163" i="38"/>
  <c r="AC163" i="39"/>
  <c r="D163" i="38"/>
  <c r="AD163" i="39"/>
  <c r="E163" i="38"/>
  <c r="AE163" i="39"/>
  <c r="F163" i="38"/>
  <c r="AF163" i="39"/>
  <c r="G163" i="38"/>
  <c r="AG163" i="39"/>
  <c r="H163" i="38"/>
  <c r="AH163" i="39"/>
  <c r="I163" i="38"/>
  <c r="AI163" i="39"/>
  <c r="J163" i="38"/>
  <c r="AJ163" i="39"/>
  <c r="K163" i="38"/>
  <c r="AK163" i="39"/>
  <c r="L163" i="38"/>
  <c r="AL163" i="39"/>
  <c r="M163" i="38"/>
  <c r="AM163" i="39"/>
  <c r="N163" i="38"/>
  <c r="AN163" i="39"/>
  <c r="KB163" i="37"/>
  <c r="AC163" i="37"/>
  <c r="B163" i="38"/>
  <c r="AB163" i="39"/>
  <c r="CO163" i="37"/>
  <c r="FC163" i="37"/>
  <c r="KC163" i="37"/>
  <c r="AD163" i="37"/>
  <c r="CP163" i="37"/>
  <c r="FD163" i="37"/>
  <c r="KD163" i="37"/>
  <c r="AE163" i="37"/>
  <c r="CQ163" i="37"/>
  <c r="FE163" i="37"/>
  <c r="KE163" i="37"/>
  <c r="AF163" i="37"/>
  <c r="CR163" i="37"/>
  <c r="FF163" i="37"/>
  <c r="KF163" i="37"/>
  <c r="AG163" i="37"/>
  <c r="CS163" i="37"/>
  <c r="FG163" i="37"/>
  <c r="KG163" i="37"/>
  <c r="AH163" i="37"/>
  <c r="CU163" i="37"/>
  <c r="CT163" i="37"/>
  <c r="FH163" i="37"/>
  <c r="KH163" i="37"/>
  <c r="AI163" i="37"/>
  <c r="HP163" i="37"/>
  <c r="HV163" i="37"/>
  <c r="KI163" i="37"/>
  <c r="AJ163" i="37"/>
  <c r="CV163" i="37"/>
  <c r="FJ163" i="37"/>
  <c r="HQ163" i="37"/>
  <c r="HW163" i="37"/>
  <c r="KJ163" i="37"/>
  <c r="AK163" i="37"/>
  <c r="CW163" i="37"/>
  <c r="FK163" i="37"/>
  <c r="HR163" i="37"/>
  <c r="HX163" i="37"/>
  <c r="KK163" i="37"/>
  <c r="AL163" i="37"/>
  <c r="CX163" i="37"/>
  <c r="FL163" i="37"/>
  <c r="HS163" i="37"/>
  <c r="HY163" i="37"/>
  <c r="KL163" i="37"/>
  <c r="AM163" i="37"/>
  <c r="CY163" i="37"/>
  <c r="FM163" i="37"/>
  <c r="HT163" i="37"/>
  <c r="HZ163" i="37"/>
  <c r="KM163" i="37"/>
  <c r="AN163" i="37"/>
  <c r="DA163" i="37"/>
  <c r="CZ163" i="37"/>
  <c r="FN163" i="37"/>
  <c r="HU163" i="37"/>
  <c r="IA163" i="37"/>
  <c r="KN163" i="37"/>
  <c r="B163" i="37"/>
  <c r="O163" i="38"/>
  <c r="AB163" i="38"/>
  <c r="P163" i="38"/>
  <c r="AC163" i="38"/>
  <c r="BC163" i="38"/>
  <c r="DE163" i="2"/>
  <c r="C163" i="39"/>
  <c r="Q163" i="38"/>
  <c r="AD163" i="38"/>
  <c r="BD163" i="38"/>
  <c r="D163" i="39"/>
  <c r="R163" i="38"/>
  <c r="AE163" i="38"/>
  <c r="BE163" i="38"/>
  <c r="E163" i="39"/>
  <c r="S163" i="38"/>
  <c r="AF163" i="38"/>
  <c r="BF163" i="38"/>
  <c r="F163" i="39"/>
  <c r="T163" i="38"/>
  <c r="AG163" i="38"/>
  <c r="BG163" i="38"/>
  <c r="G163" i="39"/>
  <c r="U163" i="38"/>
  <c r="AH163" i="38"/>
  <c r="BH163" i="38"/>
  <c r="H163" i="39"/>
  <c r="V163" i="38"/>
  <c r="AI163" i="38"/>
  <c r="BI163" i="38"/>
  <c r="I163" i="39"/>
  <c r="W163" i="38"/>
  <c r="AJ163" i="38"/>
  <c r="BJ163" i="38"/>
  <c r="J163" i="39"/>
  <c r="X163" i="38"/>
  <c r="AK163" i="38"/>
  <c r="BK163" i="38"/>
  <c r="K163" i="39"/>
  <c r="Y163" i="38"/>
  <c r="AL163" i="38"/>
  <c r="BL163" i="38"/>
  <c r="L163" i="39"/>
  <c r="Z163" i="38"/>
  <c r="AM163" i="38"/>
  <c r="BM163" i="38"/>
  <c r="M163" i="39"/>
  <c r="AA163" i="38"/>
  <c r="AN163" i="38"/>
  <c r="BN163" i="38"/>
  <c r="N163" i="39"/>
  <c r="JB163" i="37"/>
  <c r="C163" i="37"/>
  <c r="BB163" i="38"/>
  <c r="B163" i="39"/>
  <c r="BO163" i="37"/>
  <c r="EC163" i="37"/>
  <c r="JC163" i="37"/>
  <c r="D163" i="37"/>
  <c r="BP163" i="37"/>
  <c r="ED163" i="37"/>
  <c r="JD163" i="37"/>
  <c r="E163" i="37"/>
  <c r="BQ163" i="37"/>
  <c r="EE163" i="37"/>
  <c r="JE163" i="37"/>
  <c r="F163" i="37"/>
  <c r="BR163" i="37"/>
  <c r="EF163" i="37"/>
  <c r="JF163" i="37"/>
  <c r="G163" i="37"/>
  <c r="BS163" i="37"/>
  <c r="EG163" i="37"/>
  <c r="JG163" i="37"/>
  <c r="H163" i="37"/>
  <c r="BU163" i="37"/>
  <c r="BT163" i="37"/>
  <c r="EH163" i="37"/>
  <c r="JH163" i="37"/>
  <c r="I163" i="37"/>
  <c r="GP163" i="37"/>
  <c r="GV163" i="37"/>
  <c r="JI163" i="37"/>
  <c r="J163" i="37"/>
  <c r="BV163" i="37"/>
  <c r="EJ163" i="37"/>
  <c r="GQ163" i="37"/>
  <c r="GW163" i="37"/>
  <c r="JJ163" i="37"/>
  <c r="K163" i="37"/>
  <c r="BW163" i="37"/>
  <c r="EK163" i="37"/>
  <c r="GR163" i="37"/>
  <c r="GX163" i="37"/>
  <c r="JK163" i="37"/>
  <c r="L163" i="37"/>
  <c r="BX163" i="37"/>
  <c r="EL163" i="37"/>
  <c r="GS163" i="37"/>
  <c r="GY163" i="37"/>
  <c r="JL163" i="37"/>
  <c r="M163" i="37"/>
  <c r="BY163" i="37"/>
  <c r="EM163" i="37"/>
  <c r="GT163" i="37"/>
  <c r="GZ163" i="37"/>
  <c r="JM163" i="37"/>
  <c r="N163" i="37"/>
  <c r="CA163" i="37"/>
  <c r="BZ163" i="37"/>
  <c r="EN163" i="37"/>
  <c r="GU163" i="37"/>
  <c r="HA163" i="37"/>
  <c r="JN163" i="37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BP164" i="2"/>
  <c r="O163" i="37"/>
  <c r="BQ163" i="2"/>
  <c r="DC163" i="2"/>
  <c r="DD163" i="2"/>
  <c r="P163" i="39"/>
  <c r="Q163" i="39"/>
  <c r="R163" i="39"/>
  <c r="S163" i="39"/>
  <c r="T163" i="39"/>
  <c r="U163" i="39"/>
  <c r="V163" i="39"/>
  <c r="W163" i="39"/>
  <c r="X163" i="39"/>
  <c r="Y163" i="39"/>
  <c r="Z163" i="39"/>
  <c r="AA163" i="39"/>
  <c r="JO163" i="37"/>
  <c r="P163" i="37"/>
  <c r="O163" i="39"/>
  <c r="CB163" i="37"/>
  <c r="EP163" i="37"/>
  <c r="JP163" i="37"/>
  <c r="Q163" i="37"/>
  <c r="CC163" i="37"/>
  <c r="EQ163" i="37"/>
  <c r="JQ163" i="37"/>
  <c r="R163" i="37"/>
  <c r="CD163" i="37"/>
  <c r="ER163" i="37"/>
  <c r="JR163" i="37"/>
  <c r="S163" i="37"/>
  <c r="CE163" i="37"/>
  <c r="ES163" i="37"/>
  <c r="JS163" i="37"/>
  <c r="T163" i="37"/>
  <c r="CF163" i="37"/>
  <c r="ET163" i="37"/>
  <c r="JT163" i="37"/>
  <c r="U163" i="37"/>
  <c r="CH163" i="37"/>
  <c r="CG163" i="37"/>
  <c r="EU163" i="37"/>
  <c r="JU163" i="37"/>
  <c r="V163" i="37"/>
  <c r="HC163" i="37"/>
  <c r="HI163" i="37"/>
  <c r="JV163" i="37"/>
  <c r="W163" i="37"/>
  <c r="CI163" i="37"/>
  <c r="EW163" i="37"/>
  <c r="HD163" i="37"/>
  <c r="HJ163" i="37"/>
  <c r="JW163" i="37"/>
  <c r="X163" i="37"/>
  <c r="CJ163" i="37"/>
  <c r="EX163" i="37"/>
  <c r="HE163" i="37"/>
  <c r="HK163" i="37"/>
  <c r="JX163" i="37"/>
  <c r="Y163" i="37"/>
  <c r="CK163" i="37"/>
  <c r="EY163" i="37"/>
  <c r="HF163" i="37"/>
  <c r="HL163" i="37"/>
  <c r="JY163" i="37"/>
  <c r="Z163" i="37"/>
  <c r="CL163" i="37"/>
  <c r="EZ163" i="37"/>
  <c r="HG163" i="37"/>
  <c r="HM163" i="37"/>
  <c r="JZ163" i="37"/>
  <c r="AA163" i="37"/>
  <c r="CN163" i="37"/>
  <c r="CM163" i="37"/>
  <c r="FA163" i="37"/>
  <c r="HH163" i="37"/>
  <c r="HN163" i="37"/>
  <c r="KA163" i="37"/>
  <c r="AO163" i="37"/>
  <c r="AP163" i="38"/>
  <c r="AP163" i="39"/>
  <c r="AQ163" i="38"/>
  <c r="AQ163" i="39"/>
  <c r="AR163" i="38"/>
  <c r="AR163" i="39"/>
  <c r="AS163" i="38"/>
  <c r="AS163" i="39"/>
  <c r="AT163" i="38"/>
  <c r="AT163" i="39"/>
  <c r="AU163" i="38"/>
  <c r="AU163" i="39"/>
  <c r="AV163" i="38"/>
  <c r="AV163" i="39"/>
  <c r="AW163" i="38"/>
  <c r="AW163" i="39"/>
  <c r="AX163" i="38"/>
  <c r="AX163" i="39"/>
  <c r="AY163" i="38"/>
  <c r="AY163" i="39"/>
  <c r="AZ163" i="38"/>
  <c r="AZ163" i="39"/>
  <c r="BA163" i="38"/>
  <c r="BA163" i="39"/>
  <c r="AP163" i="37"/>
  <c r="AO163" i="38"/>
  <c r="AO163" i="39"/>
  <c r="DB163" i="37"/>
  <c r="FP163" i="37"/>
  <c r="AQ163" i="37"/>
  <c r="DC163" i="37"/>
  <c r="FQ163" i="37"/>
  <c r="AR163" i="37"/>
  <c r="DD163" i="37"/>
  <c r="FR163" i="37"/>
  <c r="AS163" i="37"/>
  <c r="DE163" i="37"/>
  <c r="FS163" i="37"/>
  <c r="AT163" i="37"/>
  <c r="DF163" i="37"/>
  <c r="FT163" i="37"/>
  <c r="AU163" i="37"/>
  <c r="DH163" i="37"/>
  <c r="DG163" i="37"/>
  <c r="FU163" i="37"/>
  <c r="AV163" i="37"/>
  <c r="IC163" i="37"/>
  <c r="II163" i="37"/>
  <c r="AW163" i="37"/>
  <c r="DI163" i="37"/>
  <c r="FW163" i="37"/>
  <c r="ID163" i="37"/>
  <c r="IJ163" i="37"/>
  <c r="AX163" i="37"/>
  <c r="DJ163" i="37"/>
  <c r="FX163" i="37"/>
  <c r="IE163" i="37"/>
  <c r="IK163" i="37"/>
  <c r="AY163" i="37"/>
  <c r="DK163" i="37"/>
  <c r="FY163" i="37"/>
  <c r="IF163" i="37"/>
  <c r="IL163" i="37"/>
  <c r="AZ163" i="37"/>
  <c r="DL163" i="37"/>
  <c r="FZ163" i="37"/>
  <c r="IG163" i="37"/>
  <c r="IM163" i="37"/>
  <c r="BA163" i="37"/>
  <c r="DN163" i="37"/>
  <c r="DM163" i="37"/>
  <c r="GA163" i="37"/>
  <c r="IH163" i="37"/>
  <c r="IN163" i="37"/>
  <c r="BB163" i="37"/>
  <c r="BC163" i="39"/>
  <c r="BD163" i="39"/>
  <c r="BE163" i="39"/>
  <c r="BF163" i="39"/>
  <c r="BG163" i="39"/>
  <c r="BH163" i="39"/>
  <c r="BI163" i="39"/>
  <c r="BJ163" i="39"/>
  <c r="BK163" i="39"/>
  <c r="BL163" i="39"/>
  <c r="BM163" i="39"/>
  <c r="BN163" i="39"/>
  <c r="LB163" i="37"/>
  <c r="BC163" i="37"/>
  <c r="BB163" i="39"/>
  <c r="DO163" i="37"/>
  <c r="GC163" i="37"/>
  <c r="LC163" i="37"/>
  <c r="BD163" i="37"/>
  <c r="DP163" i="37"/>
  <c r="GD163" i="37"/>
  <c r="LD163" i="37"/>
  <c r="BE163" i="37"/>
  <c r="DQ163" i="37"/>
  <c r="GE163" i="37"/>
  <c r="LE163" i="37"/>
  <c r="BF163" i="37"/>
  <c r="DR163" i="37"/>
  <c r="GF163" i="37"/>
  <c r="LF163" i="37"/>
  <c r="BG163" i="37"/>
  <c r="DS163" i="37"/>
  <c r="GG163" i="37"/>
  <c r="LG163" i="37"/>
  <c r="BH163" i="37"/>
  <c r="DU163" i="37"/>
  <c r="DT163" i="37"/>
  <c r="GH163" i="37"/>
  <c r="LH163" i="37"/>
  <c r="BI163" i="37"/>
  <c r="IP163" i="37"/>
  <c r="IV163" i="37"/>
  <c r="LI163" i="37"/>
  <c r="BJ163" i="37"/>
  <c r="DV163" i="37"/>
  <c r="GJ163" i="37"/>
  <c r="IQ163" i="37"/>
  <c r="IW163" i="37"/>
  <c r="LJ163" i="37"/>
  <c r="BK163" i="37"/>
  <c r="DW163" i="37"/>
  <c r="GK163" i="37"/>
  <c r="IR163" i="37"/>
  <c r="IX163" i="37"/>
  <c r="LK163" i="37"/>
  <c r="BL163" i="37"/>
  <c r="DX163" i="37"/>
  <c r="GL163" i="37"/>
  <c r="IS163" i="37"/>
  <c r="IY163" i="37"/>
  <c r="LL163" i="37"/>
  <c r="BM163" i="37"/>
  <c r="DY163" i="37"/>
  <c r="GM163" i="37"/>
  <c r="IT163" i="37"/>
  <c r="IZ163" i="37"/>
  <c r="LM163" i="37"/>
  <c r="BN163" i="37"/>
  <c r="EA163" i="37"/>
  <c r="DZ163" i="37"/>
  <c r="GN163" i="37"/>
  <c r="IU163" i="37"/>
  <c r="JA163" i="37"/>
  <c r="LN163" i="37"/>
  <c r="AB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AB164" i="37"/>
  <c r="C164" i="38"/>
  <c r="AC164" i="39"/>
  <c r="D164" i="38"/>
  <c r="AD164" i="39"/>
  <c r="E164" i="38"/>
  <c r="AE164" i="39"/>
  <c r="F164" i="38"/>
  <c r="AF164" i="39"/>
  <c r="G164" i="38"/>
  <c r="AG164" i="39"/>
  <c r="H164" i="38"/>
  <c r="AH164" i="39"/>
  <c r="I164" i="38"/>
  <c r="AI164" i="39"/>
  <c r="J164" i="38"/>
  <c r="AJ164" i="39"/>
  <c r="K164" i="38"/>
  <c r="AK164" i="39"/>
  <c r="L164" i="38"/>
  <c r="AL164" i="39"/>
  <c r="M164" i="38"/>
  <c r="AM164" i="39"/>
  <c r="N164" i="38"/>
  <c r="AN164" i="39"/>
  <c r="KB164" i="37"/>
  <c r="AC164" i="37"/>
  <c r="B164" i="38"/>
  <c r="AB164" i="39"/>
  <c r="CO164" i="37"/>
  <c r="FC164" i="37"/>
  <c r="KC164" i="37"/>
  <c r="AD164" i="37"/>
  <c r="CP164" i="37"/>
  <c r="FD164" i="37"/>
  <c r="KD164" i="37"/>
  <c r="AE164" i="37"/>
  <c r="CQ164" i="37"/>
  <c r="FE164" i="37"/>
  <c r="KE164" i="37"/>
  <c r="AF164" i="37"/>
  <c r="CR164" i="37"/>
  <c r="FF164" i="37"/>
  <c r="KF164" i="37"/>
  <c r="AG164" i="37"/>
  <c r="CS164" i="37"/>
  <c r="FG164" i="37"/>
  <c r="KG164" i="37"/>
  <c r="AH164" i="37"/>
  <c r="CU164" i="37"/>
  <c r="CT164" i="37"/>
  <c r="FH164" i="37"/>
  <c r="KH164" i="37"/>
  <c r="AI164" i="37"/>
  <c r="HP164" i="37"/>
  <c r="HV164" i="37"/>
  <c r="KI164" i="37"/>
  <c r="AJ164" i="37"/>
  <c r="CV164" i="37"/>
  <c r="FJ164" i="37"/>
  <c r="HQ164" i="37"/>
  <c r="HW164" i="37"/>
  <c r="KJ164" i="37"/>
  <c r="AK164" i="37"/>
  <c r="CW164" i="37"/>
  <c r="FK164" i="37"/>
  <c r="HR164" i="37"/>
  <c r="HX164" i="37"/>
  <c r="KK164" i="37"/>
  <c r="AL164" i="37"/>
  <c r="CX164" i="37"/>
  <c r="FL164" i="37"/>
  <c r="HS164" i="37"/>
  <c r="HY164" i="37"/>
  <c r="KL164" i="37"/>
  <c r="AM164" i="37"/>
  <c r="CY164" i="37"/>
  <c r="FM164" i="37"/>
  <c r="HT164" i="37"/>
  <c r="HZ164" i="37"/>
  <c r="KM164" i="37"/>
  <c r="AN164" i="37"/>
  <c r="DA164" i="37"/>
  <c r="CZ164" i="37"/>
  <c r="FN164" i="37"/>
  <c r="HU164" i="37"/>
  <c r="IA164" i="37"/>
  <c r="KN164" i="37"/>
  <c r="B164" i="37"/>
  <c r="O164" i="38"/>
  <c r="AB164" i="38"/>
  <c r="P164" i="38"/>
  <c r="AC164" i="38"/>
  <c r="BC164" i="38"/>
  <c r="DE164" i="2"/>
  <c r="C164" i="39"/>
  <c r="Q164" i="38"/>
  <c r="AD164" i="38"/>
  <c r="BD164" i="38"/>
  <c r="D164" i="39"/>
  <c r="R164" i="38"/>
  <c r="AE164" i="38"/>
  <c r="BE164" i="38"/>
  <c r="E164" i="39"/>
  <c r="S164" i="38"/>
  <c r="AF164" i="38"/>
  <c r="BF164" i="38"/>
  <c r="F164" i="39"/>
  <c r="T164" i="38"/>
  <c r="AG164" i="38"/>
  <c r="BG164" i="38"/>
  <c r="G164" i="39"/>
  <c r="U164" i="38"/>
  <c r="AH164" i="38"/>
  <c r="BH164" i="38"/>
  <c r="H164" i="39"/>
  <c r="V164" i="38"/>
  <c r="AI164" i="38"/>
  <c r="BI164" i="38"/>
  <c r="I164" i="39"/>
  <c r="W164" i="38"/>
  <c r="AJ164" i="38"/>
  <c r="BJ164" i="38"/>
  <c r="J164" i="39"/>
  <c r="X164" i="38"/>
  <c r="AK164" i="38"/>
  <c r="BK164" i="38"/>
  <c r="K164" i="39"/>
  <c r="Y164" i="38"/>
  <c r="AL164" i="38"/>
  <c r="BL164" i="38"/>
  <c r="L164" i="39"/>
  <c r="Z164" i="38"/>
  <c r="AM164" i="38"/>
  <c r="BM164" i="38"/>
  <c r="M164" i="39"/>
  <c r="AA164" i="38"/>
  <c r="AN164" i="38"/>
  <c r="BN164" i="38"/>
  <c r="N164" i="39"/>
  <c r="JB164" i="37"/>
  <c r="C164" i="37"/>
  <c r="BB164" i="38"/>
  <c r="B164" i="39"/>
  <c r="BO164" i="37"/>
  <c r="EC164" i="37"/>
  <c r="JC164" i="37"/>
  <c r="D164" i="37"/>
  <c r="BP164" i="37"/>
  <c r="ED164" i="37"/>
  <c r="JD164" i="37"/>
  <c r="E164" i="37"/>
  <c r="BQ164" i="37"/>
  <c r="EE164" i="37"/>
  <c r="JE164" i="37"/>
  <c r="F164" i="37"/>
  <c r="BR164" i="37"/>
  <c r="EF164" i="37"/>
  <c r="JF164" i="37"/>
  <c r="G164" i="37"/>
  <c r="BS164" i="37"/>
  <c r="EG164" i="37"/>
  <c r="JG164" i="37"/>
  <c r="H164" i="37"/>
  <c r="BU164" i="37"/>
  <c r="BT164" i="37"/>
  <c r="EH164" i="37"/>
  <c r="JH164" i="37"/>
  <c r="I164" i="37"/>
  <c r="GP164" i="37"/>
  <c r="GV164" i="37"/>
  <c r="JI164" i="37"/>
  <c r="J164" i="37"/>
  <c r="BV164" i="37"/>
  <c r="EJ164" i="37"/>
  <c r="GQ164" i="37"/>
  <c r="GW164" i="37"/>
  <c r="JJ164" i="37"/>
  <c r="K164" i="37"/>
  <c r="BW164" i="37"/>
  <c r="EK164" i="37"/>
  <c r="GR164" i="37"/>
  <c r="GX164" i="37"/>
  <c r="JK164" i="37"/>
  <c r="L164" i="37"/>
  <c r="BX164" i="37"/>
  <c r="EL164" i="37"/>
  <c r="GS164" i="37"/>
  <c r="GY164" i="37"/>
  <c r="JL164" i="37"/>
  <c r="M164" i="37"/>
  <c r="BY164" i="37"/>
  <c r="EM164" i="37"/>
  <c r="GT164" i="37"/>
  <c r="GZ164" i="37"/>
  <c r="JM164" i="37"/>
  <c r="N164" i="37"/>
  <c r="CA164" i="37"/>
  <c r="BZ164" i="37"/>
  <c r="EN164" i="37"/>
  <c r="GU164" i="37"/>
  <c r="HA164" i="37"/>
  <c r="JN164" i="37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BP165" i="2"/>
  <c r="O164" i="37"/>
  <c r="BQ164" i="2"/>
  <c r="DC164" i="2"/>
  <c r="DD164" i="2"/>
  <c r="P164" i="39"/>
  <c r="Q164" i="39"/>
  <c r="R164" i="39"/>
  <c r="S164" i="39"/>
  <c r="T164" i="39"/>
  <c r="U164" i="39"/>
  <c r="V164" i="39"/>
  <c r="W164" i="39"/>
  <c r="X164" i="39"/>
  <c r="Y164" i="39"/>
  <c r="Z164" i="39"/>
  <c r="AA164" i="39"/>
  <c r="JO164" i="37"/>
  <c r="P164" i="37"/>
  <c r="O164" i="39"/>
  <c r="CB164" i="37"/>
  <c r="EP164" i="37"/>
  <c r="JP164" i="37"/>
  <c r="Q164" i="37"/>
  <c r="CC164" i="37"/>
  <c r="EQ164" i="37"/>
  <c r="JQ164" i="37"/>
  <c r="R164" i="37"/>
  <c r="CD164" i="37"/>
  <c r="ER164" i="37"/>
  <c r="JR164" i="37"/>
  <c r="S164" i="37"/>
  <c r="CE164" i="37"/>
  <c r="ES164" i="37"/>
  <c r="JS164" i="37"/>
  <c r="T164" i="37"/>
  <c r="CF164" i="37"/>
  <c r="ET164" i="37"/>
  <c r="JT164" i="37"/>
  <c r="U164" i="37"/>
  <c r="CH164" i="37"/>
  <c r="CG164" i="37"/>
  <c r="EU164" i="37"/>
  <c r="JU164" i="37"/>
  <c r="V164" i="37"/>
  <c r="HC164" i="37"/>
  <c r="HI164" i="37"/>
  <c r="JV164" i="37"/>
  <c r="W164" i="37"/>
  <c r="CI164" i="37"/>
  <c r="EW164" i="37"/>
  <c r="HD164" i="37"/>
  <c r="HJ164" i="37"/>
  <c r="JW164" i="37"/>
  <c r="X164" i="37"/>
  <c r="CJ164" i="37"/>
  <c r="EX164" i="37"/>
  <c r="HE164" i="37"/>
  <c r="HK164" i="37"/>
  <c r="JX164" i="37"/>
  <c r="Y164" i="37"/>
  <c r="CK164" i="37"/>
  <c r="EY164" i="37"/>
  <c r="HF164" i="37"/>
  <c r="HL164" i="37"/>
  <c r="JY164" i="37"/>
  <c r="Z164" i="37"/>
  <c r="CL164" i="37"/>
  <c r="EZ164" i="37"/>
  <c r="HG164" i="37"/>
  <c r="HM164" i="37"/>
  <c r="JZ164" i="37"/>
  <c r="AA164" i="37"/>
  <c r="CN164" i="37"/>
  <c r="CM164" i="37"/>
  <c r="FA164" i="37"/>
  <c r="HH164" i="37"/>
  <c r="HN164" i="37"/>
  <c r="KA164" i="37"/>
  <c r="AO164" i="37"/>
  <c r="AP164" i="38"/>
  <c r="AP164" i="39"/>
  <c r="AQ164" i="38"/>
  <c r="AQ164" i="39"/>
  <c r="AR164" i="38"/>
  <c r="AR164" i="39"/>
  <c r="AS164" i="38"/>
  <c r="AS164" i="39"/>
  <c r="AT164" i="38"/>
  <c r="AT164" i="39"/>
  <c r="AU164" i="38"/>
  <c r="AU164" i="39"/>
  <c r="AV164" i="38"/>
  <c r="AV164" i="39"/>
  <c r="AW164" i="38"/>
  <c r="AW164" i="39"/>
  <c r="AX164" i="38"/>
  <c r="AX164" i="39"/>
  <c r="AY164" i="38"/>
  <c r="AY164" i="39"/>
  <c r="AZ164" i="38"/>
  <c r="AZ164" i="39"/>
  <c r="BA164" i="38"/>
  <c r="BA164" i="39"/>
  <c r="AP164" i="37"/>
  <c r="AO164" i="38"/>
  <c r="AO164" i="39"/>
  <c r="DB164" i="37"/>
  <c r="FP164" i="37"/>
  <c r="AQ164" i="37"/>
  <c r="DC164" i="37"/>
  <c r="FQ164" i="37"/>
  <c r="AR164" i="37"/>
  <c r="DD164" i="37"/>
  <c r="FR164" i="37"/>
  <c r="AS164" i="37"/>
  <c r="DE164" i="37"/>
  <c r="FS164" i="37"/>
  <c r="AT164" i="37"/>
  <c r="DF164" i="37"/>
  <c r="FT164" i="37"/>
  <c r="AU164" i="37"/>
  <c r="DH164" i="37"/>
  <c r="DG164" i="37"/>
  <c r="FU164" i="37"/>
  <c r="AV164" i="37"/>
  <c r="IC164" i="37"/>
  <c r="II164" i="37"/>
  <c r="AW164" i="37"/>
  <c r="DI164" i="37"/>
  <c r="FW164" i="37"/>
  <c r="ID164" i="37"/>
  <c r="IJ164" i="37"/>
  <c r="AX164" i="37"/>
  <c r="DJ164" i="37"/>
  <c r="FX164" i="37"/>
  <c r="IE164" i="37"/>
  <c r="IK164" i="37"/>
  <c r="AY164" i="37"/>
  <c r="DK164" i="37"/>
  <c r="FY164" i="37"/>
  <c r="IF164" i="37"/>
  <c r="IL164" i="37"/>
  <c r="AZ164" i="37"/>
  <c r="DL164" i="37"/>
  <c r="FZ164" i="37"/>
  <c r="IG164" i="37"/>
  <c r="IM164" i="37"/>
  <c r="BA164" i="37"/>
  <c r="DN164" i="37"/>
  <c r="DM164" i="37"/>
  <c r="GA164" i="37"/>
  <c r="IH164" i="37"/>
  <c r="IN164" i="37"/>
  <c r="BB164" i="37"/>
  <c r="BC164" i="39"/>
  <c r="BD164" i="39"/>
  <c r="BE164" i="39"/>
  <c r="BF164" i="39"/>
  <c r="BG164" i="39"/>
  <c r="BH164" i="39"/>
  <c r="BI164" i="39"/>
  <c r="BJ164" i="39"/>
  <c r="BK164" i="39"/>
  <c r="BL164" i="39"/>
  <c r="BM164" i="39"/>
  <c r="BN164" i="39"/>
  <c r="LB164" i="37"/>
  <c r="BC164" i="37"/>
  <c r="BB164" i="39"/>
  <c r="DO164" i="37"/>
  <c r="GC164" i="37"/>
  <c r="LC164" i="37"/>
  <c r="BD164" i="37"/>
  <c r="DP164" i="37"/>
  <c r="GD164" i="37"/>
  <c r="LD164" i="37"/>
  <c r="BE164" i="37"/>
  <c r="DQ164" i="37"/>
  <c r="GE164" i="37"/>
  <c r="LE164" i="37"/>
  <c r="BF164" i="37"/>
  <c r="DR164" i="37"/>
  <c r="GF164" i="37"/>
  <c r="LF164" i="37"/>
  <c r="BG164" i="37"/>
  <c r="DS164" i="37"/>
  <c r="GG164" i="37"/>
  <c r="LG164" i="37"/>
  <c r="BH164" i="37"/>
  <c r="DU164" i="37"/>
  <c r="DT164" i="37"/>
  <c r="GH164" i="37"/>
  <c r="LH164" i="37"/>
  <c r="BI164" i="37"/>
  <c r="IP164" i="37"/>
  <c r="IV164" i="37"/>
  <c r="LI164" i="37"/>
  <c r="BJ164" i="37"/>
  <c r="DV164" i="37"/>
  <c r="GJ164" i="37"/>
  <c r="IQ164" i="37"/>
  <c r="IW164" i="37"/>
  <c r="LJ164" i="37"/>
  <c r="BK164" i="37"/>
  <c r="DW164" i="37"/>
  <c r="GK164" i="37"/>
  <c r="IR164" i="37"/>
  <c r="IX164" i="37"/>
  <c r="LK164" i="37"/>
  <c r="BL164" i="37"/>
  <c r="DX164" i="37"/>
  <c r="GL164" i="37"/>
  <c r="IS164" i="37"/>
  <c r="IY164" i="37"/>
  <c r="LL164" i="37"/>
  <c r="BM164" i="37"/>
  <c r="DY164" i="37"/>
  <c r="GM164" i="37"/>
  <c r="IT164" i="37"/>
  <c r="IZ164" i="37"/>
  <c r="LM164" i="37"/>
  <c r="BN164" i="37"/>
  <c r="EA164" i="37"/>
  <c r="DZ164" i="37"/>
  <c r="GN164" i="37"/>
  <c r="IU164" i="37"/>
  <c r="JA164" i="37"/>
  <c r="LN164" i="37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AB165" i="37"/>
  <c r="C165" i="38"/>
  <c r="AC165" i="39"/>
  <c r="D165" i="38"/>
  <c r="AD165" i="39"/>
  <c r="E165" i="38"/>
  <c r="AE165" i="39"/>
  <c r="F165" i="38"/>
  <c r="AF165" i="39"/>
  <c r="G165" i="38"/>
  <c r="AG165" i="39"/>
  <c r="H165" i="38"/>
  <c r="AH165" i="39"/>
  <c r="I165" i="38"/>
  <c r="AI165" i="39"/>
  <c r="J165" i="38"/>
  <c r="AJ165" i="39"/>
  <c r="K165" i="38"/>
  <c r="AK165" i="39"/>
  <c r="L165" i="38"/>
  <c r="AL165" i="39"/>
  <c r="M165" i="38"/>
  <c r="AM165" i="39"/>
  <c r="N165" i="38"/>
  <c r="AN165" i="39"/>
  <c r="KB165" i="37"/>
  <c r="AC165" i="37"/>
  <c r="B165" i="38"/>
  <c r="AB165" i="39"/>
  <c r="CO165" i="37"/>
  <c r="FC165" i="37"/>
  <c r="KC165" i="37"/>
  <c r="AD165" i="37"/>
  <c r="CP165" i="37"/>
  <c r="FD165" i="37"/>
  <c r="KD165" i="37"/>
  <c r="AE165" i="37"/>
  <c r="CQ165" i="37"/>
  <c r="FE165" i="37"/>
  <c r="KE165" i="37"/>
  <c r="AF165" i="37"/>
  <c r="CR165" i="37"/>
  <c r="FF165" i="37"/>
  <c r="KF165" i="37"/>
  <c r="AG165" i="37"/>
  <c r="CS165" i="37"/>
  <c r="FG165" i="37"/>
  <c r="KG165" i="37"/>
  <c r="AH165" i="37"/>
  <c r="CU165" i="37"/>
  <c r="CT165" i="37"/>
  <c r="FH165" i="37"/>
  <c r="KH165" i="37"/>
  <c r="AI165" i="37"/>
  <c r="HP165" i="37"/>
  <c r="HV165" i="37"/>
  <c r="KI165" i="37"/>
  <c r="AJ165" i="37"/>
  <c r="CV165" i="37"/>
  <c r="FJ165" i="37"/>
  <c r="HQ165" i="37"/>
  <c r="HW165" i="37"/>
  <c r="KJ165" i="37"/>
  <c r="AK165" i="37"/>
  <c r="CW165" i="37"/>
  <c r="FK165" i="37"/>
  <c r="HR165" i="37"/>
  <c r="HX165" i="37"/>
  <c r="KK165" i="37"/>
  <c r="AL165" i="37"/>
  <c r="CX165" i="37"/>
  <c r="FL165" i="37"/>
  <c r="HS165" i="37"/>
  <c r="HY165" i="37"/>
  <c r="KL165" i="37"/>
  <c r="AM165" i="37"/>
  <c r="CY165" i="37"/>
  <c r="FM165" i="37"/>
  <c r="HT165" i="37"/>
  <c r="HZ165" i="37"/>
  <c r="KM165" i="37"/>
  <c r="AN165" i="37"/>
  <c r="DA165" i="37"/>
  <c r="CZ165" i="37"/>
  <c r="FN165" i="37"/>
  <c r="HU165" i="37"/>
  <c r="IA165" i="37"/>
  <c r="KN165" i="37"/>
  <c r="B165" i="37"/>
  <c r="O165" i="38"/>
  <c r="AB165" i="38"/>
  <c r="P165" i="38"/>
  <c r="AC165" i="38"/>
  <c r="BC165" i="38"/>
  <c r="DE165" i="2"/>
  <c r="C165" i="39"/>
  <c r="Q165" i="38"/>
  <c r="AD165" i="38"/>
  <c r="BD165" i="38"/>
  <c r="D165" i="39"/>
  <c r="R165" i="38"/>
  <c r="AE165" i="38"/>
  <c r="BE165" i="38"/>
  <c r="E165" i="39"/>
  <c r="S165" i="38"/>
  <c r="AF165" i="38"/>
  <c r="BF165" i="38"/>
  <c r="F165" i="39"/>
  <c r="T165" i="38"/>
  <c r="AG165" i="38"/>
  <c r="BG165" i="38"/>
  <c r="G165" i="39"/>
  <c r="U165" i="38"/>
  <c r="AH165" i="38"/>
  <c r="BH165" i="38"/>
  <c r="H165" i="39"/>
  <c r="V165" i="38"/>
  <c r="AI165" i="38"/>
  <c r="BI165" i="38"/>
  <c r="I165" i="39"/>
  <c r="W165" i="38"/>
  <c r="AJ165" i="38"/>
  <c r="BJ165" i="38"/>
  <c r="J165" i="39"/>
  <c r="X165" i="38"/>
  <c r="AK165" i="38"/>
  <c r="BK165" i="38"/>
  <c r="K165" i="39"/>
  <c r="Y165" i="38"/>
  <c r="AL165" i="38"/>
  <c r="BL165" i="38"/>
  <c r="L165" i="39"/>
  <c r="Z165" i="38"/>
  <c r="AM165" i="38"/>
  <c r="BM165" i="38"/>
  <c r="M165" i="39"/>
  <c r="AA165" i="38"/>
  <c r="AN165" i="38"/>
  <c r="BN165" i="38"/>
  <c r="N165" i="39"/>
  <c r="JB165" i="37"/>
  <c r="C165" i="37"/>
  <c r="BB165" i="38"/>
  <c r="B165" i="39"/>
  <c r="BO165" i="37"/>
  <c r="EC165" i="37"/>
  <c r="JC165" i="37"/>
  <c r="D165" i="37"/>
  <c r="BP165" i="37"/>
  <c r="ED165" i="37"/>
  <c r="JD165" i="37"/>
  <c r="E165" i="37"/>
  <c r="BQ165" i="37"/>
  <c r="EE165" i="37"/>
  <c r="JE165" i="37"/>
  <c r="F165" i="37"/>
  <c r="BR165" i="37"/>
  <c r="EF165" i="37"/>
  <c r="JF165" i="37"/>
  <c r="G165" i="37"/>
  <c r="BS165" i="37"/>
  <c r="EG165" i="37"/>
  <c r="JG165" i="37"/>
  <c r="H165" i="37"/>
  <c r="BU165" i="37"/>
  <c r="BT165" i="37"/>
  <c r="EH165" i="37"/>
  <c r="JH165" i="37"/>
  <c r="I165" i="37"/>
  <c r="GP165" i="37"/>
  <c r="GV165" i="37"/>
  <c r="JI165" i="37"/>
  <c r="J165" i="37"/>
  <c r="BV165" i="37"/>
  <c r="EJ165" i="37"/>
  <c r="GQ165" i="37"/>
  <c r="GW165" i="37"/>
  <c r="JJ165" i="37"/>
  <c r="K165" i="37"/>
  <c r="BW165" i="37"/>
  <c r="EK165" i="37"/>
  <c r="GR165" i="37"/>
  <c r="GX165" i="37"/>
  <c r="JK165" i="37"/>
  <c r="L165" i="37"/>
  <c r="BX165" i="37"/>
  <c r="EL165" i="37"/>
  <c r="GS165" i="37"/>
  <c r="GY165" i="37"/>
  <c r="JL165" i="37"/>
  <c r="M165" i="37"/>
  <c r="BY165" i="37"/>
  <c r="EM165" i="37"/>
  <c r="GT165" i="37"/>
  <c r="GZ165" i="37"/>
  <c r="JM165" i="37"/>
  <c r="N165" i="37"/>
  <c r="CA165" i="37"/>
  <c r="BZ165" i="37"/>
  <c r="EN165" i="37"/>
  <c r="GU165" i="37"/>
  <c r="HA165" i="37"/>
  <c r="JN165" i="37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BP166" i="2"/>
  <c r="O165" i="37"/>
  <c r="BQ165" i="2"/>
  <c r="DC165" i="2"/>
  <c r="DD165" i="2"/>
  <c r="P165" i="39"/>
  <c r="Q165" i="39"/>
  <c r="R165" i="39"/>
  <c r="S165" i="39"/>
  <c r="T165" i="39"/>
  <c r="U165" i="39"/>
  <c r="V165" i="39"/>
  <c r="W165" i="39"/>
  <c r="X165" i="39"/>
  <c r="Y165" i="39"/>
  <c r="Z165" i="39"/>
  <c r="AA165" i="39"/>
  <c r="JO165" i="37"/>
  <c r="P165" i="37"/>
  <c r="O165" i="39"/>
  <c r="CB165" i="37"/>
  <c r="EP165" i="37"/>
  <c r="JP165" i="37"/>
  <c r="Q165" i="37"/>
  <c r="CC165" i="37"/>
  <c r="EQ165" i="37"/>
  <c r="JQ165" i="37"/>
  <c r="R165" i="37"/>
  <c r="CD165" i="37"/>
  <c r="ER165" i="37"/>
  <c r="JR165" i="37"/>
  <c r="S165" i="37"/>
  <c r="CE165" i="37"/>
  <c r="ES165" i="37"/>
  <c r="JS165" i="37"/>
  <c r="T165" i="37"/>
  <c r="CF165" i="37"/>
  <c r="ET165" i="37"/>
  <c r="JT165" i="37"/>
  <c r="U165" i="37"/>
  <c r="CH165" i="37"/>
  <c r="CG165" i="37"/>
  <c r="EU165" i="37"/>
  <c r="JU165" i="37"/>
  <c r="V165" i="37"/>
  <c r="HC165" i="37"/>
  <c r="HI165" i="37"/>
  <c r="JV165" i="37"/>
  <c r="W165" i="37"/>
  <c r="CI165" i="37"/>
  <c r="EW165" i="37"/>
  <c r="HD165" i="37"/>
  <c r="HJ165" i="37"/>
  <c r="JW165" i="37"/>
  <c r="X165" i="37"/>
  <c r="CJ165" i="37"/>
  <c r="EX165" i="37"/>
  <c r="HE165" i="37"/>
  <c r="HK165" i="37"/>
  <c r="JX165" i="37"/>
  <c r="Y165" i="37"/>
  <c r="CK165" i="37"/>
  <c r="EY165" i="37"/>
  <c r="HF165" i="37"/>
  <c r="HL165" i="37"/>
  <c r="JY165" i="37"/>
  <c r="Z165" i="37"/>
  <c r="CL165" i="37"/>
  <c r="EZ165" i="37"/>
  <c r="HG165" i="37"/>
  <c r="HM165" i="37"/>
  <c r="JZ165" i="37"/>
  <c r="AA165" i="37"/>
  <c r="CN165" i="37"/>
  <c r="CM165" i="37"/>
  <c r="FA165" i="37"/>
  <c r="HH165" i="37"/>
  <c r="HN165" i="37"/>
  <c r="KA165" i="37"/>
  <c r="AO165" i="37"/>
  <c r="AP165" i="38"/>
  <c r="AP165" i="39"/>
  <c r="AQ165" i="38"/>
  <c r="AQ165" i="39"/>
  <c r="AR165" i="38"/>
  <c r="AR165" i="39"/>
  <c r="AS165" i="38"/>
  <c r="AS165" i="39"/>
  <c r="AT165" i="38"/>
  <c r="AT165" i="39"/>
  <c r="AU165" i="38"/>
  <c r="AU165" i="39"/>
  <c r="AV165" i="38"/>
  <c r="AV165" i="39"/>
  <c r="AW165" i="38"/>
  <c r="AW165" i="39"/>
  <c r="AX165" i="38"/>
  <c r="AX165" i="39"/>
  <c r="AY165" i="38"/>
  <c r="AY165" i="39"/>
  <c r="AZ165" i="38"/>
  <c r="AZ165" i="39"/>
  <c r="BA165" i="38"/>
  <c r="BA165" i="39"/>
  <c r="AP165" i="37"/>
  <c r="AO165" i="38"/>
  <c r="AO165" i="39"/>
  <c r="DB165" i="37"/>
  <c r="FP165" i="37"/>
  <c r="AQ165" i="37"/>
  <c r="DC165" i="37"/>
  <c r="FQ165" i="37"/>
  <c r="AR165" i="37"/>
  <c r="DD165" i="37"/>
  <c r="FR165" i="37"/>
  <c r="AS165" i="37"/>
  <c r="DE165" i="37"/>
  <c r="FS165" i="37"/>
  <c r="AT165" i="37"/>
  <c r="DF165" i="37"/>
  <c r="FT165" i="37"/>
  <c r="AU165" i="37"/>
  <c r="DH165" i="37"/>
  <c r="DG165" i="37"/>
  <c r="FU165" i="37"/>
  <c r="AV165" i="37"/>
  <c r="IC165" i="37"/>
  <c r="II165" i="37"/>
  <c r="AW165" i="37"/>
  <c r="DI165" i="37"/>
  <c r="FW165" i="37"/>
  <c r="ID165" i="37"/>
  <c r="IJ165" i="37"/>
  <c r="AX165" i="37"/>
  <c r="DJ165" i="37"/>
  <c r="FX165" i="37"/>
  <c r="IE165" i="37"/>
  <c r="IK165" i="37"/>
  <c r="AY165" i="37"/>
  <c r="DK165" i="37"/>
  <c r="FY165" i="37"/>
  <c r="IF165" i="37"/>
  <c r="IL165" i="37"/>
  <c r="AZ165" i="37"/>
  <c r="DL165" i="37"/>
  <c r="FZ165" i="37"/>
  <c r="IG165" i="37"/>
  <c r="IM165" i="37"/>
  <c r="BA165" i="37"/>
  <c r="DN165" i="37"/>
  <c r="DM165" i="37"/>
  <c r="GA165" i="37"/>
  <c r="IH165" i="37"/>
  <c r="IN165" i="37"/>
  <c r="BB165" i="37"/>
  <c r="BC165" i="39"/>
  <c r="BD165" i="39"/>
  <c r="BE165" i="39"/>
  <c r="BF165" i="39"/>
  <c r="BG165" i="39"/>
  <c r="BH165" i="39"/>
  <c r="BI165" i="39"/>
  <c r="BJ165" i="39"/>
  <c r="BK165" i="39"/>
  <c r="BL165" i="39"/>
  <c r="BM165" i="39"/>
  <c r="BN165" i="39"/>
  <c r="LB165" i="37"/>
  <c r="BC165" i="37"/>
  <c r="BB165" i="39"/>
  <c r="DO165" i="37"/>
  <c r="GC165" i="37"/>
  <c r="LC165" i="37"/>
  <c r="BD165" i="37"/>
  <c r="DP165" i="37"/>
  <c r="GD165" i="37"/>
  <c r="LD165" i="37"/>
  <c r="BE165" i="37"/>
  <c r="DQ165" i="37"/>
  <c r="GE165" i="37"/>
  <c r="LE165" i="37"/>
  <c r="BF165" i="37"/>
  <c r="DR165" i="37"/>
  <c r="GF165" i="37"/>
  <c r="LF165" i="37"/>
  <c r="BG165" i="37"/>
  <c r="DS165" i="37"/>
  <c r="GG165" i="37"/>
  <c r="LG165" i="37"/>
  <c r="BH165" i="37"/>
  <c r="DU165" i="37"/>
  <c r="DT165" i="37"/>
  <c r="GH165" i="37"/>
  <c r="LH165" i="37"/>
  <c r="BI165" i="37"/>
  <c r="IP165" i="37"/>
  <c r="IV165" i="37"/>
  <c r="LI165" i="37"/>
  <c r="BJ165" i="37"/>
  <c r="DV165" i="37"/>
  <c r="GJ165" i="37"/>
  <c r="IQ165" i="37"/>
  <c r="IW165" i="37"/>
  <c r="LJ165" i="37"/>
  <c r="BK165" i="37"/>
  <c r="DW165" i="37"/>
  <c r="GK165" i="37"/>
  <c r="IR165" i="37"/>
  <c r="IX165" i="37"/>
  <c r="LK165" i="37"/>
  <c r="BL165" i="37"/>
  <c r="DX165" i="37"/>
  <c r="GL165" i="37"/>
  <c r="IS165" i="37"/>
  <c r="IY165" i="37"/>
  <c r="LL165" i="37"/>
  <c r="BM165" i="37"/>
  <c r="DY165" i="37"/>
  <c r="GM165" i="37"/>
  <c r="IT165" i="37"/>
  <c r="IZ165" i="37"/>
  <c r="LM165" i="37"/>
  <c r="BN165" i="37"/>
  <c r="EA165" i="37"/>
  <c r="DZ165" i="37"/>
  <c r="GN165" i="37"/>
  <c r="IU165" i="37"/>
  <c r="JA165" i="37"/>
  <c r="LN165" i="37"/>
  <c r="AB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AB166" i="37"/>
  <c r="C166" i="38"/>
  <c r="AC166" i="39"/>
  <c r="D166" i="38"/>
  <c r="AD166" i="39"/>
  <c r="E166" i="38"/>
  <c r="AE166" i="39"/>
  <c r="F166" i="38"/>
  <c r="AF166" i="39"/>
  <c r="G166" i="38"/>
  <c r="AG166" i="39"/>
  <c r="H166" i="38"/>
  <c r="AH166" i="39"/>
  <c r="I166" i="38"/>
  <c r="AI166" i="39"/>
  <c r="J166" i="38"/>
  <c r="AJ166" i="39"/>
  <c r="K166" i="38"/>
  <c r="AK166" i="39"/>
  <c r="L166" i="38"/>
  <c r="AL166" i="39"/>
  <c r="M166" i="38"/>
  <c r="AM166" i="39"/>
  <c r="N166" i="38"/>
  <c r="AN166" i="39"/>
  <c r="KB166" i="37"/>
  <c r="AC166" i="37"/>
  <c r="B166" i="38"/>
  <c r="AB166" i="39"/>
  <c r="CO166" i="37"/>
  <c r="FC166" i="37"/>
  <c r="KC166" i="37"/>
  <c r="AD166" i="37"/>
  <c r="CP166" i="37"/>
  <c r="FD166" i="37"/>
  <c r="KD166" i="37"/>
  <c r="AE166" i="37"/>
  <c r="CQ166" i="37"/>
  <c r="FE166" i="37"/>
  <c r="KE166" i="37"/>
  <c r="AF166" i="37"/>
  <c r="CR166" i="37"/>
  <c r="FF166" i="37"/>
  <c r="KF166" i="37"/>
  <c r="AG166" i="37"/>
  <c r="CS166" i="37"/>
  <c r="FG166" i="37"/>
  <c r="KG166" i="37"/>
  <c r="AH166" i="37"/>
  <c r="CU166" i="37"/>
  <c r="CT166" i="37"/>
  <c r="FH166" i="37"/>
  <c r="KH166" i="37"/>
  <c r="AI166" i="37"/>
  <c r="HP166" i="37"/>
  <c r="HV166" i="37"/>
  <c r="KI166" i="37"/>
  <c r="AJ166" i="37"/>
  <c r="CV166" i="37"/>
  <c r="FJ166" i="37"/>
  <c r="HQ166" i="37"/>
  <c r="HW166" i="37"/>
  <c r="KJ166" i="37"/>
  <c r="AK166" i="37"/>
  <c r="CW166" i="37"/>
  <c r="FK166" i="37"/>
  <c r="HR166" i="37"/>
  <c r="HX166" i="37"/>
  <c r="KK166" i="37"/>
  <c r="AL166" i="37"/>
  <c r="CX166" i="37"/>
  <c r="FL166" i="37"/>
  <c r="HS166" i="37"/>
  <c r="HY166" i="37"/>
  <c r="KL166" i="37"/>
  <c r="AM166" i="37"/>
  <c r="CY166" i="37"/>
  <c r="FM166" i="37"/>
  <c r="HT166" i="37"/>
  <c r="HZ166" i="37"/>
  <c r="KM166" i="37"/>
  <c r="AN166" i="37"/>
  <c r="DA166" i="37"/>
  <c r="CZ166" i="37"/>
  <c r="FN166" i="37"/>
  <c r="HU166" i="37"/>
  <c r="IA166" i="37"/>
  <c r="KN166" i="37"/>
  <c r="B166" i="37"/>
  <c r="O166" i="38"/>
  <c r="AB166" i="38"/>
  <c r="P166" i="38"/>
  <c r="AC166" i="38"/>
  <c r="BC166" i="38"/>
  <c r="DE166" i="2"/>
  <c r="C166" i="39"/>
  <c r="Q166" i="38"/>
  <c r="AD166" i="38"/>
  <c r="BD166" i="38"/>
  <c r="D166" i="39"/>
  <c r="R166" i="38"/>
  <c r="AE166" i="38"/>
  <c r="BE166" i="38"/>
  <c r="E166" i="39"/>
  <c r="S166" i="38"/>
  <c r="AF166" i="38"/>
  <c r="BF166" i="38"/>
  <c r="F166" i="39"/>
  <c r="T166" i="38"/>
  <c r="AG166" i="38"/>
  <c r="BG166" i="38"/>
  <c r="G166" i="39"/>
  <c r="U166" i="38"/>
  <c r="AH166" i="38"/>
  <c r="BH166" i="38"/>
  <c r="H166" i="39"/>
  <c r="V166" i="38"/>
  <c r="AI166" i="38"/>
  <c r="BI166" i="38"/>
  <c r="I166" i="39"/>
  <c r="W166" i="38"/>
  <c r="AJ166" i="38"/>
  <c r="BJ166" i="38"/>
  <c r="J166" i="39"/>
  <c r="X166" i="38"/>
  <c r="AK166" i="38"/>
  <c r="BK166" i="38"/>
  <c r="K166" i="39"/>
  <c r="Y166" i="38"/>
  <c r="AL166" i="38"/>
  <c r="BL166" i="38"/>
  <c r="L166" i="39"/>
  <c r="Z166" i="38"/>
  <c r="AM166" i="38"/>
  <c r="BM166" i="38"/>
  <c r="M166" i="39"/>
  <c r="AA166" i="38"/>
  <c r="AN166" i="38"/>
  <c r="BN166" i="38"/>
  <c r="N166" i="39"/>
  <c r="JB166" i="37"/>
  <c r="C166" i="37"/>
  <c r="BB166" i="38"/>
  <c r="B166" i="39"/>
  <c r="BO166" i="37"/>
  <c r="EC166" i="37"/>
  <c r="JC166" i="37"/>
  <c r="D166" i="37"/>
  <c r="BP166" i="37"/>
  <c r="ED166" i="37"/>
  <c r="JD166" i="37"/>
  <c r="E166" i="37"/>
  <c r="BQ166" i="37"/>
  <c r="EE166" i="37"/>
  <c r="JE166" i="37"/>
  <c r="F166" i="37"/>
  <c r="BR166" i="37"/>
  <c r="EF166" i="37"/>
  <c r="JF166" i="37"/>
  <c r="G166" i="37"/>
  <c r="BS166" i="37"/>
  <c r="EG166" i="37"/>
  <c r="JG166" i="37"/>
  <c r="H166" i="37"/>
  <c r="BU166" i="37"/>
  <c r="BT166" i="37"/>
  <c r="EH166" i="37"/>
  <c r="JH166" i="37"/>
  <c r="I166" i="37"/>
  <c r="GP166" i="37"/>
  <c r="GV166" i="37"/>
  <c r="JI166" i="37"/>
  <c r="J166" i="37"/>
  <c r="BV166" i="37"/>
  <c r="EJ166" i="37"/>
  <c r="GQ166" i="37"/>
  <c r="GW166" i="37"/>
  <c r="JJ166" i="37"/>
  <c r="K166" i="37"/>
  <c r="BW166" i="37"/>
  <c r="EK166" i="37"/>
  <c r="GR166" i="37"/>
  <c r="GX166" i="37"/>
  <c r="JK166" i="37"/>
  <c r="L166" i="37"/>
  <c r="BX166" i="37"/>
  <c r="EL166" i="37"/>
  <c r="GS166" i="37"/>
  <c r="GY166" i="37"/>
  <c r="JL166" i="37"/>
  <c r="M166" i="37"/>
  <c r="BY166" i="37"/>
  <c r="EM166" i="37"/>
  <c r="GT166" i="37"/>
  <c r="GZ166" i="37"/>
  <c r="JM166" i="37"/>
  <c r="N166" i="37"/>
  <c r="CA166" i="37"/>
  <c r="BZ166" i="37"/>
  <c r="EN166" i="37"/>
  <c r="GU166" i="37"/>
  <c r="HA166" i="37"/>
  <c r="JN166" i="37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BP167" i="2"/>
  <c r="O166" i="37"/>
  <c r="BQ166" i="2"/>
  <c r="DC166" i="2"/>
  <c r="DD166" i="2"/>
  <c r="P166" i="39"/>
  <c r="Q166" i="39"/>
  <c r="R166" i="39"/>
  <c r="S166" i="39"/>
  <c r="T166" i="39"/>
  <c r="U166" i="39"/>
  <c r="V166" i="39"/>
  <c r="W166" i="39"/>
  <c r="X166" i="39"/>
  <c r="Y166" i="39"/>
  <c r="Z166" i="39"/>
  <c r="AA166" i="39"/>
  <c r="JO166" i="37"/>
  <c r="P166" i="37"/>
  <c r="O166" i="39"/>
  <c r="CB166" i="37"/>
  <c r="EP166" i="37"/>
  <c r="JP166" i="37"/>
  <c r="Q166" i="37"/>
  <c r="CC166" i="37"/>
  <c r="EQ166" i="37"/>
  <c r="JQ166" i="37"/>
  <c r="R166" i="37"/>
  <c r="CD166" i="37"/>
  <c r="ER166" i="37"/>
  <c r="JR166" i="37"/>
  <c r="S166" i="37"/>
  <c r="CE166" i="37"/>
  <c r="ES166" i="37"/>
  <c r="JS166" i="37"/>
  <c r="T166" i="37"/>
  <c r="CF166" i="37"/>
  <c r="ET166" i="37"/>
  <c r="JT166" i="37"/>
  <c r="U166" i="37"/>
  <c r="CH166" i="37"/>
  <c r="CG166" i="37"/>
  <c r="EU166" i="37"/>
  <c r="JU166" i="37"/>
  <c r="V166" i="37"/>
  <c r="HC166" i="37"/>
  <c r="HI166" i="37"/>
  <c r="JV166" i="37"/>
  <c r="W166" i="37"/>
  <c r="CI166" i="37"/>
  <c r="EW166" i="37"/>
  <c r="HD166" i="37"/>
  <c r="HJ166" i="37"/>
  <c r="JW166" i="37"/>
  <c r="X166" i="37"/>
  <c r="CJ166" i="37"/>
  <c r="EX166" i="37"/>
  <c r="HE166" i="37"/>
  <c r="HK166" i="37"/>
  <c r="JX166" i="37"/>
  <c r="Y166" i="37"/>
  <c r="CK166" i="37"/>
  <c r="EY166" i="37"/>
  <c r="HF166" i="37"/>
  <c r="HL166" i="37"/>
  <c r="JY166" i="37"/>
  <c r="Z166" i="37"/>
  <c r="CL166" i="37"/>
  <c r="EZ166" i="37"/>
  <c r="HG166" i="37"/>
  <c r="HM166" i="37"/>
  <c r="JZ166" i="37"/>
  <c r="AA166" i="37"/>
  <c r="CN166" i="37"/>
  <c r="CM166" i="37"/>
  <c r="FA166" i="37"/>
  <c r="HH166" i="37"/>
  <c r="HN166" i="37"/>
  <c r="KA166" i="37"/>
  <c r="AO166" i="37"/>
  <c r="AP166" i="38"/>
  <c r="AP166" i="39"/>
  <c r="AQ166" i="38"/>
  <c r="AQ166" i="39"/>
  <c r="AR166" i="38"/>
  <c r="AR166" i="39"/>
  <c r="AS166" i="38"/>
  <c r="AS166" i="39"/>
  <c r="AT166" i="38"/>
  <c r="AT166" i="39"/>
  <c r="AU166" i="38"/>
  <c r="AU166" i="39"/>
  <c r="AV166" i="38"/>
  <c r="AV166" i="39"/>
  <c r="AW166" i="38"/>
  <c r="AW166" i="39"/>
  <c r="AX166" i="38"/>
  <c r="AX166" i="39"/>
  <c r="AY166" i="38"/>
  <c r="AY166" i="39"/>
  <c r="AZ166" i="38"/>
  <c r="AZ166" i="39"/>
  <c r="BA166" i="38"/>
  <c r="BA166" i="39"/>
  <c r="AP166" i="37"/>
  <c r="AO166" i="38"/>
  <c r="AO166" i="39"/>
  <c r="DB166" i="37"/>
  <c r="FP166" i="37"/>
  <c r="AQ166" i="37"/>
  <c r="DC166" i="37"/>
  <c r="FQ166" i="37"/>
  <c r="AR166" i="37"/>
  <c r="DD166" i="37"/>
  <c r="FR166" i="37"/>
  <c r="AS166" i="37"/>
  <c r="DE166" i="37"/>
  <c r="FS166" i="37"/>
  <c r="AT166" i="37"/>
  <c r="DF166" i="37"/>
  <c r="FT166" i="37"/>
  <c r="AU166" i="37"/>
  <c r="DH166" i="37"/>
  <c r="DG166" i="37"/>
  <c r="FU166" i="37"/>
  <c r="AV166" i="37"/>
  <c r="IC166" i="37"/>
  <c r="II166" i="37"/>
  <c r="AW166" i="37"/>
  <c r="DI166" i="37"/>
  <c r="FW166" i="37"/>
  <c r="ID166" i="37"/>
  <c r="IJ166" i="37"/>
  <c r="AX166" i="37"/>
  <c r="DJ166" i="37"/>
  <c r="FX166" i="37"/>
  <c r="IE166" i="37"/>
  <c r="IK166" i="37"/>
  <c r="AY166" i="37"/>
  <c r="DK166" i="37"/>
  <c r="FY166" i="37"/>
  <c r="IF166" i="37"/>
  <c r="IL166" i="37"/>
  <c r="AZ166" i="37"/>
  <c r="DL166" i="37"/>
  <c r="FZ166" i="37"/>
  <c r="IG166" i="37"/>
  <c r="IM166" i="37"/>
  <c r="BA166" i="37"/>
  <c r="DN166" i="37"/>
  <c r="DM166" i="37"/>
  <c r="GA166" i="37"/>
  <c r="IH166" i="37"/>
  <c r="IN166" i="37"/>
  <c r="BB166" i="37"/>
  <c r="BC166" i="39"/>
  <c r="BD166" i="39"/>
  <c r="BE166" i="39"/>
  <c r="BF166" i="39"/>
  <c r="BG166" i="39"/>
  <c r="BH166" i="39"/>
  <c r="BI166" i="39"/>
  <c r="BJ166" i="39"/>
  <c r="BK166" i="39"/>
  <c r="BL166" i="39"/>
  <c r="BM166" i="39"/>
  <c r="BN166" i="39"/>
  <c r="LB166" i="37"/>
  <c r="BC166" i="37"/>
  <c r="BB166" i="39"/>
  <c r="DO166" i="37"/>
  <c r="GC166" i="37"/>
  <c r="LC166" i="37"/>
  <c r="BD166" i="37"/>
  <c r="DP166" i="37"/>
  <c r="GD166" i="37"/>
  <c r="LD166" i="37"/>
  <c r="BE166" i="37"/>
  <c r="DQ166" i="37"/>
  <c r="GE166" i="37"/>
  <c r="LE166" i="37"/>
  <c r="BF166" i="37"/>
  <c r="DR166" i="37"/>
  <c r="GF166" i="37"/>
  <c r="LF166" i="37"/>
  <c r="BG166" i="37"/>
  <c r="DS166" i="37"/>
  <c r="GG166" i="37"/>
  <c r="LG166" i="37"/>
  <c r="BH166" i="37"/>
  <c r="DU166" i="37"/>
  <c r="DT166" i="37"/>
  <c r="GH166" i="37"/>
  <c r="LH166" i="37"/>
  <c r="BI166" i="37"/>
  <c r="IP166" i="37"/>
  <c r="IV166" i="37"/>
  <c r="LI166" i="37"/>
  <c r="BJ166" i="37"/>
  <c r="DV166" i="37"/>
  <c r="GJ166" i="37"/>
  <c r="IQ166" i="37"/>
  <c r="IW166" i="37"/>
  <c r="LJ166" i="37"/>
  <c r="BK166" i="37"/>
  <c r="DW166" i="37"/>
  <c r="GK166" i="37"/>
  <c r="IR166" i="37"/>
  <c r="IX166" i="37"/>
  <c r="LK166" i="37"/>
  <c r="BL166" i="37"/>
  <c r="DX166" i="37"/>
  <c r="GL166" i="37"/>
  <c r="IS166" i="37"/>
  <c r="IY166" i="37"/>
  <c r="LL166" i="37"/>
  <c r="BM166" i="37"/>
  <c r="DY166" i="37"/>
  <c r="GM166" i="37"/>
  <c r="IT166" i="37"/>
  <c r="IZ166" i="37"/>
  <c r="LM166" i="37"/>
  <c r="BN166" i="37"/>
  <c r="EA166" i="37"/>
  <c r="DZ166" i="37"/>
  <c r="GN166" i="37"/>
  <c r="IU166" i="37"/>
  <c r="JA166" i="37"/>
  <c r="LN166" i="37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AB167" i="37"/>
  <c r="C167" i="38"/>
  <c r="AC167" i="39"/>
  <c r="D167" i="38"/>
  <c r="AD167" i="39"/>
  <c r="E167" i="38"/>
  <c r="AE167" i="39"/>
  <c r="F167" i="38"/>
  <c r="AF167" i="39"/>
  <c r="G167" i="38"/>
  <c r="AG167" i="39"/>
  <c r="H167" i="38"/>
  <c r="AH167" i="39"/>
  <c r="I167" i="38"/>
  <c r="AI167" i="39"/>
  <c r="J167" i="38"/>
  <c r="AJ167" i="39"/>
  <c r="K167" i="38"/>
  <c r="AK167" i="39"/>
  <c r="L167" i="38"/>
  <c r="AL167" i="39"/>
  <c r="M167" i="38"/>
  <c r="AM167" i="39"/>
  <c r="N167" i="38"/>
  <c r="AN167" i="39"/>
  <c r="KB167" i="37"/>
  <c r="AC167" i="37"/>
  <c r="B167" i="38"/>
  <c r="AB167" i="39"/>
  <c r="CO167" i="37"/>
  <c r="FC167" i="37"/>
  <c r="KC167" i="37"/>
  <c r="AD167" i="37"/>
  <c r="CP167" i="37"/>
  <c r="FD167" i="37"/>
  <c r="KD167" i="37"/>
  <c r="AE167" i="37"/>
  <c r="CQ167" i="37"/>
  <c r="FE167" i="37"/>
  <c r="KE167" i="37"/>
  <c r="AF167" i="37"/>
  <c r="CR167" i="37"/>
  <c r="FF167" i="37"/>
  <c r="KF167" i="37"/>
  <c r="AG167" i="37"/>
  <c r="CS167" i="37"/>
  <c r="FG167" i="37"/>
  <c r="KG167" i="37"/>
  <c r="AH167" i="37"/>
  <c r="CU167" i="37"/>
  <c r="CT167" i="37"/>
  <c r="FH167" i="37"/>
  <c r="KH167" i="37"/>
  <c r="AI167" i="37"/>
  <c r="HP167" i="37"/>
  <c r="HV167" i="37"/>
  <c r="KI167" i="37"/>
  <c r="AJ167" i="37"/>
  <c r="CV167" i="37"/>
  <c r="FJ167" i="37"/>
  <c r="HQ167" i="37"/>
  <c r="HW167" i="37"/>
  <c r="KJ167" i="37"/>
  <c r="AK167" i="37"/>
  <c r="CW167" i="37"/>
  <c r="FK167" i="37"/>
  <c r="HR167" i="37"/>
  <c r="HX167" i="37"/>
  <c r="KK167" i="37"/>
  <c r="AL167" i="37"/>
  <c r="CX167" i="37"/>
  <c r="FL167" i="37"/>
  <c r="HS167" i="37"/>
  <c r="HY167" i="37"/>
  <c r="KL167" i="37"/>
  <c r="AM167" i="37"/>
  <c r="CY167" i="37"/>
  <c r="FM167" i="37"/>
  <c r="HT167" i="37"/>
  <c r="HZ167" i="37"/>
  <c r="KM167" i="37"/>
  <c r="AN167" i="37"/>
  <c r="DA167" i="37"/>
  <c r="CZ167" i="37"/>
  <c r="FN167" i="37"/>
  <c r="HU167" i="37"/>
  <c r="IA167" i="37"/>
  <c r="KN167" i="37"/>
  <c r="B167" i="37"/>
  <c r="O167" i="38"/>
  <c r="AB167" i="38"/>
  <c r="P167" i="38"/>
  <c r="AC167" i="38"/>
  <c r="BC167" i="38"/>
  <c r="DE167" i="2"/>
  <c r="C167" i="39"/>
  <c r="Q167" i="38"/>
  <c r="AD167" i="38"/>
  <c r="BD167" i="38"/>
  <c r="D167" i="39"/>
  <c r="R167" i="38"/>
  <c r="AE167" i="38"/>
  <c r="BE167" i="38"/>
  <c r="E167" i="39"/>
  <c r="S167" i="38"/>
  <c r="AF167" i="38"/>
  <c r="BF167" i="38"/>
  <c r="F167" i="39"/>
  <c r="T167" i="38"/>
  <c r="AG167" i="38"/>
  <c r="BG167" i="38"/>
  <c r="G167" i="39"/>
  <c r="U167" i="38"/>
  <c r="AH167" i="38"/>
  <c r="BH167" i="38"/>
  <c r="H167" i="39"/>
  <c r="V167" i="38"/>
  <c r="AI167" i="38"/>
  <c r="BI167" i="38"/>
  <c r="I167" i="39"/>
  <c r="W167" i="38"/>
  <c r="AJ167" i="38"/>
  <c r="BJ167" i="38"/>
  <c r="J167" i="39"/>
  <c r="X167" i="38"/>
  <c r="AK167" i="38"/>
  <c r="BK167" i="38"/>
  <c r="K167" i="39"/>
  <c r="Y167" i="38"/>
  <c r="AL167" i="38"/>
  <c r="BL167" i="38"/>
  <c r="L167" i="39"/>
  <c r="Z167" i="38"/>
  <c r="AM167" i="38"/>
  <c r="BM167" i="38"/>
  <c r="M167" i="39"/>
  <c r="AA167" i="38"/>
  <c r="AN167" i="38"/>
  <c r="BN167" i="38"/>
  <c r="N167" i="39"/>
  <c r="JB167" i="37"/>
  <c r="C167" i="37"/>
  <c r="BB167" i="38"/>
  <c r="B167" i="39"/>
  <c r="BO167" i="37"/>
  <c r="EC167" i="37"/>
  <c r="JC167" i="37"/>
  <c r="D167" i="37"/>
  <c r="BP167" i="37"/>
  <c r="ED167" i="37"/>
  <c r="JD167" i="37"/>
  <c r="E167" i="37"/>
  <c r="BQ167" i="37"/>
  <c r="EE167" i="37"/>
  <c r="JE167" i="37"/>
  <c r="F167" i="37"/>
  <c r="BR167" i="37"/>
  <c r="EF167" i="37"/>
  <c r="JF167" i="37"/>
  <c r="G167" i="37"/>
  <c r="BS167" i="37"/>
  <c r="EG167" i="37"/>
  <c r="JG167" i="37"/>
  <c r="H167" i="37"/>
  <c r="BU167" i="37"/>
  <c r="BT167" i="37"/>
  <c r="EH167" i="37"/>
  <c r="JH167" i="37"/>
  <c r="I167" i="37"/>
  <c r="GP167" i="37"/>
  <c r="GV167" i="37"/>
  <c r="JI167" i="37"/>
  <c r="J167" i="37"/>
  <c r="BV167" i="37"/>
  <c r="EJ167" i="37"/>
  <c r="GQ167" i="37"/>
  <c r="GW167" i="37"/>
  <c r="JJ167" i="37"/>
  <c r="K167" i="37"/>
  <c r="BW167" i="37"/>
  <c r="EK167" i="37"/>
  <c r="GR167" i="37"/>
  <c r="GX167" i="37"/>
  <c r="JK167" i="37"/>
  <c r="L167" i="37"/>
  <c r="BX167" i="37"/>
  <c r="EL167" i="37"/>
  <c r="GS167" i="37"/>
  <c r="GY167" i="37"/>
  <c r="JL167" i="37"/>
  <c r="M167" i="37"/>
  <c r="BY167" i="37"/>
  <c r="EM167" i="37"/>
  <c r="GT167" i="37"/>
  <c r="GZ167" i="37"/>
  <c r="JM167" i="37"/>
  <c r="N167" i="37"/>
  <c r="CA167" i="37"/>
  <c r="BZ167" i="37"/>
  <c r="EN167" i="37"/>
  <c r="GU167" i="37"/>
  <c r="HA167" i="37"/>
  <c r="JN167" i="37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BP168" i="2"/>
  <c r="O167" i="37"/>
  <c r="BQ167" i="2"/>
  <c r="DC167" i="2"/>
  <c r="DD167" i="2"/>
  <c r="P167" i="39"/>
  <c r="Q167" i="39"/>
  <c r="R167" i="39"/>
  <c r="S167" i="39"/>
  <c r="T167" i="39"/>
  <c r="U167" i="39"/>
  <c r="V167" i="39"/>
  <c r="W167" i="39"/>
  <c r="X167" i="39"/>
  <c r="Y167" i="39"/>
  <c r="Z167" i="39"/>
  <c r="AA167" i="39"/>
  <c r="JO167" i="37"/>
  <c r="P167" i="37"/>
  <c r="O167" i="39"/>
  <c r="CB167" i="37"/>
  <c r="EP167" i="37"/>
  <c r="JP167" i="37"/>
  <c r="Q167" i="37"/>
  <c r="CC167" i="37"/>
  <c r="EQ167" i="37"/>
  <c r="JQ167" i="37"/>
  <c r="R167" i="37"/>
  <c r="CD167" i="37"/>
  <c r="ER167" i="37"/>
  <c r="JR167" i="37"/>
  <c r="S167" i="37"/>
  <c r="CE167" i="37"/>
  <c r="ES167" i="37"/>
  <c r="JS167" i="37"/>
  <c r="T167" i="37"/>
  <c r="CF167" i="37"/>
  <c r="ET167" i="37"/>
  <c r="JT167" i="37"/>
  <c r="U167" i="37"/>
  <c r="CH167" i="37"/>
  <c r="CG167" i="37"/>
  <c r="EU167" i="37"/>
  <c r="JU167" i="37"/>
  <c r="V167" i="37"/>
  <c r="HC167" i="37"/>
  <c r="HI167" i="37"/>
  <c r="JV167" i="37"/>
  <c r="W167" i="37"/>
  <c r="CI167" i="37"/>
  <c r="EW167" i="37"/>
  <c r="HD167" i="37"/>
  <c r="HJ167" i="37"/>
  <c r="JW167" i="37"/>
  <c r="X167" i="37"/>
  <c r="CJ167" i="37"/>
  <c r="EX167" i="37"/>
  <c r="HE167" i="37"/>
  <c r="HK167" i="37"/>
  <c r="JX167" i="37"/>
  <c r="Y167" i="37"/>
  <c r="CK167" i="37"/>
  <c r="EY167" i="37"/>
  <c r="HF167" i="37"/>
  <c r="HL167" i="37"/>
  <c r="JY167" i="37"/>
  <c r="Z167" i="37"/>
  <c r="CL167" i="37"/>
  <c r="EZ167" i="37"/>
  <c r="HG167" i="37"/>
  <c r="HM167" i="37"/>
  <c r="JZ167" i="37"/>
  <c r="AA167" i="37"/>
  <c r="CN167" i="37"/>
  <c r="CM167" i="37"/>
  <c r="FA167" i="37"/>
  <c r="HH167" i="37"/>
  <c r="HN167" i="37"/>
  <c r="KA167" i="37"/>
  <c r="AO167" i="37"/>
  <c r="AP167" i="38"/>
  <c r="AP167" i="39"/>
  <c r="AQ167" i="38"/>
  <c r="AQ167" i="39"/>
  <c r="AR167" i="38"/>
  <c r="AR167" i="39"/>
  <c r="AS167" i="38"/>
  <c r="AS167" i="39"/>
  <c r="AT167" i="38"/>
  <c r="AT167" i="39"/>
  <c r="AU167" i="38"/>
  <c r="AU167" i="39"/>
  <c r="AV167" i="38"/>
  <c r="AV167" i="39"/>
  <c r="AW167" i="38"/>
  <c r="AW167" i="39"/>
  <c r="AX167" i="38"/>
  <c r="AX167" i="39"/>
  <c r="AY167" i="38"/>
  <c r="AY167" i="39"/>
  <c r="AZ167" i="38"/>
  <c r="AZ167" i="39"/>
  <c r="BA167" i="38"/>
  <c r="BA167" i="39"/>
  <c r="AP167" i="37"/>
  <c r="AO167" i="38"/>
  <c r="AO167" i="39"/>
  <c r="DB167" i="37"/>
  <c r="FP167" i="37"/>
  <c r="AQ167" i="37"/>
  <c r="DC167" i="37"/>
  <c r="FQ167" i="37"/>
  <c r="AR167" i="37"/>
  <c r="DD167" i="37"/>
  <c r="FR167" i="37"/>
  <c r="AS167" i="37"/>
  <c r="DE167" i="37"/>
  <c r="FS167" i="37"/>
  <c r="AT167" i="37"/>
  <c r="DF167" i="37"/>
  <c r="FT167" i="37"/>
  <c r="AU167" i="37"/>
  <c r="DH167" i="37"/>
  <c r="DG167" i="37"/>
  <c r="FU167" i="37"/>
  <c r="AV167" i="37"/>
  <c r="IC167" i="37"/>
  <c r="II167" i="37"/>
  <c r="AW167" i="37"/>
  <c r="DI167" i="37"/>
  <c r="FW167" i="37"/>
  <c r="ID167" i="37"/>
  <c r="IJ167" i="37"/>
  <c r="AX167" i="37"/>
  <c r="DJ167" i="37"/>
  <c r="FX167" i="37"/>
  <c r="IE167" i="37"/>
  <c r="IK167" i="37"/>
  <c r="AY167" i="37"/>
  <c r="DK167" i="37"/>
  <c r="FY167" i="37"/>
  <c r="IF167" i="37"/>
  <c r="IL167" i="37"/>
  <c r="AZ167" i="37"/>
  <c r="DL167" i="37"/>
  <c r="FZ167" i="37"/>
  <c r="IG167" i="37"/>
  <c r="IM167" i="37"/>
  <c r="BA167" i="37"/>
  <c r="DN167" i="37"/>
  <c r="DM167" i="37"/>
  <c r="GA167" i="37"/>
  <c r="IH167" i="37"/>
  <c r="IN167" i="37"/>
  <c r="BB167" i="37"/>
  <c r="BC167" i="39"/>
  <c r="BD167" i="39"/>
  <c r="BE167" i="39"/>
  <c r="BF167" i="39"/>
  <c r="BG167" i="39"/>
  <c r="BH167" i="39"/>
  <c r="BI167" i="39"/>
  <c r="BJ167" i="39"/>
  <c r="BK167" i="39"/>
  <c r="BL167" i="39"/>
  <c r="BM167" i="39"/>
  <c r="BN167" i="39"/>
  <c r="LB167" i="37"/>
  <c r="BC167" i="37"/>
  <c r="BB167" i="39"/>
  <c r="DO167" i="37"/>
  <c r="GC167" i="37"/>
  <c r="LC167" i="37"/>
  <c r="BD167" i="37"/>
  <c r="DP167" i="37"/>
  <c r="GD167" i="37"/>
  <c r="LD167" i="37"/>
  <c r="BE167" i="37"/>
  <c r="DQ167" i="37"/>
  <c r="GE167" i="37"/>
  <c r="LE167" i="37"/>
  <c r="BF167" i="37"/>
  <c r="DR167" i="37"/>
  <c r="GF167" i="37"/>
  <c r="LF167" i="37"/>
  <c r="BG167" i="37"/>
  <c r="DS167" i="37"/>
  <c r="GG167" i="37"/>
  <c r="LG167" i="37"/>
  <c r="BH167" i="37"/>
  <c r="DU167" i="37"/>
  <c r="DT167" i="37"/>
  <c r="GH167" i="37"/>
  <c r="LH167" i="37"/>
  <c r="BI167" i="37"/>
  <c r="IP167" i="37"/>
  <c r="IV167" i="37"/>
  <c r="LI167" i="37"/>
  <c r="BJ167" i="37"/>
  <c r="DV167" i="37"/>
  <c r="GJ167" i="37"/>
  <c r="IQ167" i="37"/>
  <c r="IW167" i="37"/>
  <c r="LJ167" i="37"/>
  <c r="BK167" i="37"/>
  <c r="DW167" i="37"/>
  <c r="GK167" i="37"/>
  <c r="IR167" i="37"/>
  <c r="IX167" i="37"/>
  <c r="LK167" i="37"/>
  <c r="BL167" i="37"/>
  <c r="DX167" i="37"/>
  <c r="GL167" i="37"/>
  <c r="IS167" i="37"/>
  <c r="IY167" i="37"/>
  <c r="LL167" i="37"/>
  <c r="BM167" i="37"/>
  <c r="DY167" i="37"/>
  <c r="GM167" i="37"/>
  <c r="IT167" i="37"/>
  <c r="IZ167" i="37"/>
  <c r="LM167" i="37"/>
  <c r="BN167" i="37"/>
  <c r="EA167" i="37"/>
  <c r="DZ167" i="37"/>
  <c r="GN167" i="37"/>
  <c r="IU167" i="37"/>
  <c r="JA167" i="37"/>
  <c r="LN167" i="37"/>
  <c r="AB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AB168" i="37"/>
  <c r="C168" i="38"/>
  <c r="AC168" i="39"/>
  <c r="D168" i="38"/>
  <c r="AD168" i="39"/>
  <c r="E168" i="38"/>
  <c r="AE168" i="39"/>
  <c r="F168" i="38"/>
  <c r="AF168" i="39"/>
  <c r="G168" i="38"/>
  <c r="AG168" i="39"/>
  <c r="H168" i="38"/>
  <c r="AH168" i="39"/>
  <c r="I168" i="38"/>
  <c r="AI168" i="39"/>
  <c r="J168" i="38"/>
  <c r="AJ168" i="39"/>
  <c r="K168" i="38"/>
  <c r="AK168" i="39"/>
  <c r="L168" i="38"/>
  <c r="AL168" i="39"/>
  <c r="M168" i="38"/>
  <c r="AM168" i="39"/>
  <c r="N168" i="38"/>
  <c r="AN168" i="39"/>
  <c r="KB168" i="37"/>
  <c r="AC168" i="37"/>
  <c r="B168" i="38"/>
  <c r="AB168" i="39"/>
  <c r="CO168" i="37"/>
  <c r="FC168" i="37"/>
  <c r="KC168" i="37"/>
  <c r="AD168" i="37"/>
  <c r="CP168" i="37"/>
  <c r="FD168" i="37"/>
  <c r="KD168" i="37"/>
  <c r="AE168" i="37"/>
  <c r="CQ168" i="37"/>
  <c r="FE168" i="37"/>
  <c r="KE168" i="37"/>
  <c r="AF168" i="37"/>
  <c r="CR168" i="37"/>
  <c r="FF168" i="37"/>
  <c r="KF168" i="37"/>
  <c r="AG168" i="37"/>
  <c r="CS168" i="37"/>
  <c r="FG168" i="37"/>
  <c r="KG168" i="37"/>
  <c r="AH168" i="37"/>
  <c r="CU168" i="37"/>
  <c r="CT168" i="37"/>
  <c r="FH168" i="37"/>
  <c r="KH168" i="37"/>
  <c r="AI168" i="37"/>
  <c r="HP168" i="37"/>
  <c r="HV168" i="37"/>
  <c r="KI168" i="37"/>
  <c r="AJ168" i="37"/>
  <c r="CV168" i="37"/>
  <c r="FJ168" i="37"/>
  <c r="HQ168" i="37"/>
  <c r="HW168" i="37"/>
  <c r="KJ168" i="37"/>
  <c r="AK168" i="37"/>
  <c r="CW168" i="37"/>
  <c r="FK168" i="37"/>
  <c r="HR168" i="37"/>
  <c r="HX168" i="37"/>
  <c r="KK168" i="37"/>
  <c r="AL168" i="37"/>
  <c r="CX168" i="37"/>
  <c r="FL168" i="37"/>
  <c r="HS168" i="37"/>
  <c r="HY168" i="37"/>
  <c r="KL168" i="37"/>
  <c r="AM168" i="37"/>
  <c r="CY168" i="37"/>
  <c r="FM168" i="37"/>
  <c r="HT168" i="37"/>
  <c r="HZ168" i="37"/>
  <c r="KM168" i="37"/>
  <c r="AN168" i="37"/>
  <c r="DA168" i="37"/>
  <c r="CZ168" i="37"/>
  <c r="FN168" i="37"/>
  <c r="HU168" i="37"/>
  <c r="IA168" i="37"/>
  <c r="KN168" i="37"/>
  <c r="B168" i="37"/>
  <c r="O168" i="38"/>
  <c r="AB168" i="38"/>
  <c r="P168" i="38"/>
  <c r="AC168" i="38"/>
  <c r="BC168" i="38"/>
  <c r="DE168" i="2"/>
  <c r="C168" i="39"/>
  <c r="Q168" i="38"/>
  <c r="AD168" i="38"/>
  <c r="BD168" i="38"/>
  <c r="D168" i="39"/>
  <c r="R168" i="38"/>
  <c r="AE168" i="38"/>
  <c r="BE168" i="38"/>
  <c r="E168" i="39"/>
  <c r="S168" i="38"/>
  <c r="AF168" i="38"/>
  <c r="BF168" i="38"/>
  <c r="F168" i="39"/>
  <c r="T168" i="38"/>
  <c r="AG168" i="38"/>
  <c r="BG168" i="38"/>
  <c r="G168" i="39"/>
  <c r="U168" i="38"/>
  <c r="AH168" i="38"/>
  <c r="BH168" i="38"/>
  <c r="H168" i="39"/>
  <c r="V168" i="38"/>
  <c r="AI168" i="38"/>
  <c r="BI168" i="38"/>
  <c r="I168" i="39"/>
  <c r="W168" i="38"/>
  <c r="AJ168" i="38"/>
  <c r="BJ168" i="38"/>
  <c r="J168" i="39"/>
  <c r="X168" i="38"/>
  <c r="AK168" i="38"/>
  <c r="BK168" i="38"/>
  <c r="K168" i="39"/>
  <c r="Y168" i="38"/>
  <c r="AL168" i="38"/>
  <c r="BL168" i="38"/>
  <c r="L168" i="39"/>
  <c r="Z168" i="38"/>
  <c r="AM168" i="38"/>
  <c r="BM168" i="38"/>
  <c r="M168" i="39"/>
  <c r="AA168" i="38"/>
  <c r="AN168" i="38"/>
  <c r="BN168" i="38"/>
  <c r="N168" i="39"/>
  <c r="JB168" i="37"/>
  <c r="C168" i="37"/>
  <c r="BB168" i="38"/>
  <c r="B168" i="39"/>
  <c r="BO168" i="37"/>
  <c r="EC168" i="37"/>
  <c r="JC168" i="37"/>
  <c r="D168" i="37"/>
  <c r="BP168" i="37"/>
  <c r="ED168" i="37"/>
  <c r="JD168" i="37"/>
  <c r="E168" i="37"/>
  <c r="BQ168" i="37"/>
  <c r="EE168" i="37"/>
  <c r="JE168" i="37"/>
  <c r="F168" i="37"/>
  <c r="BR168" i="37"/>
  <c r="EF168" i="37"/>
  <c r="JF168" i="37"/>
  <c r="G168" i="37"/>
  <c r="BS168" i="37"/>
  <c r="EG168" i="37"/>
  <c r="JG168" i="37"/>
  <c r="H168" i="37"/>
  <c r="BU168" i="37"/>
  <c r="BT168" i="37"/>
  <c r="EH168" i="37"/>
  <c r="JH168" i="37"/>
  <c r="I168" i="37"/>
  <c r="GP168" i="37"/>
  <c r="GV168" i="37"/>
  <c r="JI168" i="37"/>
  <c r="J168" i="37"/>
  <c r="BV168" i="37"/>
  <c r="EJ168" i="37"/>
  <c r="GQ168" i="37"/>
  <c r="GW168" i="37"/>
  <c r="JJ168" i="37"/>
  <c r="K168" i="37"/>
  <c r="BW168" i="37"/>
  <c r="EK168" i="37"/>
  <c r="GR168" i="37"/>
  <c r="GX168" i="37"/>
  <c r="JK168" i="37"/>
  <c r="L168" i="37"/>
  <c r="BX168" i="37"/>
  <c r="EL168" i="37"/>
  <c r="GS168" i="37"/>
  <c r="GY168" i="37"/>
  <c r="JL168" i="37"/>
  <c r="M168" i="37"/>
  <c r="BY168" i="37"/>
  <c r="EM168" i="37"/>
  <c r="GT168" i="37"/>
  <c r="GZ168" i="37"/>
  <c r="JM168" i="37"/>
  <c r="N168" i="37"/>
  <c r="CA168" i="37"/>
  <c r="BZ168" i="37"/>
  <c r="EN168" i="37"/>
  <c r="GU168" i="37"/>
  <c r="HA168" i="37"/>
  <c r="JN168" i="37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BP169" i="2"/>
  <c r="O168" i="37"/>
  <c r="BQ168" i="2"/>
  <c r="DC168" i="2"/>
  <c r="DD168" i="2"/>
  <c r="P168" i="39"/>
  <c r="Q168" i="39"/>
  <c r="R168" i="39"/>
  <c r="S168" i="39"/>
  <c r="T168" i="39"/>
  <c r="U168" i="39"/>
  <c r="V168" i="39"/>
  <c r="W168" i="39"/>
  <c r="X168" i="39"/>
  <c r="Y168" i="39"/>
  <c r="Z168" i="39"/>
  <c r="AA168" i="39"/>
  <c r="JO168" i="37"/>
  <c r="P168" i="37"/>
  <c r="O168" i="39"/>
  <c r="CB168" i="37"/>
  <c r="EP168" i="37"/>
  <c r="JP168" i="37"/>
  <c r="Q168" i="37"/>
  <c r="CC168" i="37"/>
  <c r="EQ168" i="37"/>
  <c r="JQ168" i="37"/>
  <c r="R168" i="37"/>
  <c r="CD168" i="37"/>
  <c r="ER168" i="37"/>
  <c r="JR168" i="37"/>
  <c r="S168" i="37"/>
  <c r="CE168" i="37"/>
  <c r="ES168" i="37"/>
  <c r="JS168" i="37"/>
  <c r="T168" i="37"/>
  <c r="CF168" i="37"/>
  <c r="ET168" i="37"/>
  <c r="JT168" i="37"/>
  <c r="U168" i="37"/>
  <c r="CH168" i="37"/>
  <c r="CG168" i="37"/>
  <c r="EU168" i="37"/>
  <c r="JU168" i="37"/>
  <c r="V168" i="37"/>
  <c r="HC168" i="37"/>
  <c r="HI168" i="37"/>
  <c r="JV168" i="37"/>
  <c r="W168" i="37"/>
  <c r="CI168" i="37"/>
  <c r="EW168" i="37"/>
  <c r="HD168" i="37"/>
  <c r="HJ168" i="37"/>
  <c r="JW168" i="37"/>
  <c r="X168" i="37"/>
  <c r="CJ168" i="37"/>
  <c r="EX168" i="37"/>
  <c r="HE168" i="37"/>
  <c r="HK168" i="37"/>
  <c r="JX168" i="37"/>
  <c r="Y168" i="37"/>
  <c r="CK168" i="37"/>
  <c r="EY168" i="37"/>
  <c r="HF168" i="37"/>
  <c r="HL168" i="37"/>
  <c r="JY168" i="37"/>
  <c r="Z168" i="37"/>
  <c r="CL168" i="37"/>
  <c r="EZ168" i="37"/>
  <c r="HG168" i="37"/>
  <c r="HM168" i="37"/>
  <c r="JZ168" i="37"/>
  <c r="AA168" i="37"/>
  <c r="CN168" i="37"/>
  <c r="CM168" i="37"/>
  <c r="FA168" i="37"/>
  <c r="HH168" i="37"/>
  <c r="HN168" i="37"/>
  <c r="KA168" i="37"/>
  <c r="AO168" i="37"/>
  <c r="AP168" i="38"/>
  <c r="AP168" i="39"/>
  <c r="AQ168" i="38"/>
  <c r="AQ168" i="39"/>
  <c r="AR168" i="38"/>
  <c r="AR168" i="39"/>
  <c r="AS168" i="38"/>
  <c r="AS168" i="39"/>
  <c r="AT168" i="38"/>
  <c r="AT168" i="39"/>
  <c r="AU168" i="38"/>
  <c r="AU168" i="39"/>
  <c r="AV168" i="38"/>
  <c r="AV168" i="39"/>
  <c r="AW168" i="38"/>
  <c r="AW168" i="39"/>
  <c r="AX168" i="38"/>
  <c r="AX168" i="39"/>
  <c r="AY168" i="38"/>
  <c r="AY168" i="39"/>
  <c r="AZ168" i="38"/>
  <c r="AZ168" i="39"/>
  <c r="BA168" i="38"/>
  <c r="BA168" i="39"/>
  <c r="AP168" i="37"/>
  <c r="AO168" i="38"/>
  <c r="AO168" i="39"/>
  <c r="DB168" i="37"/>
  <c r="FP168" i="37"/>
  <c r="AQ168" i="37"/>
  <c r="DC168" i="37"/>
  <c r="FQ168" i="37"/>
  <c r="AR168" i="37"/>
  <c r="DD168" i="37"/>
  <c r="FR168" i="37"/>
  <c r="AS168" i="37"/>
  <c r="DE168" i="37"/>
  <c r="FS168" i="37"/>
  <c r="AT168" i="37"/>
  <c r="DF168" i="37"/>
  <c r="FT168" i="37"/>
  <c r="AU168" i="37"/>
  <c r="DH168" i="37"/>
  <c r="DG168" i="37"/>
  <c r="FU168" i="37"/>
  <c r="AV168" i="37"/>
  <c r="IC168" i="37"/>
  <c r="II168" i="37"/>
  <c r="AW168" i="37"/>
  <c r="DI168" i="37"/>
  <c r="FW168" i="37"/>
  <c r="ID168" i="37"/>
  <c r="IJ168" i="37"/>
  <c r="AX168" i="37"/>
  <c r="DJ168" i="37"/>
  <c r="FX168" i="37"/>
  <c r="IE168" i="37"/>
  <c r="IK168" i="37"/>
  <c r="AY168" i="37"/>
  <c r="DK168" i="37"/>
  <c r="FY168" i="37"/>
  <c r="IF168" i="37"/>
  <c r="IL168" i="37"/>
  <c r="AZ168" i="37"/>
  <c r="DL168" i="37"/>
  <c r="FZ168" i="37"/>
  <c r="IG168" i="37"/>
  <c r="IM168" i="37"/>
  <c r="BA168" i="37"/>
  <c r="DN168" i="37"/>
  <c r="DM168" i="37"/>
  <c r="GA168" i="37"/>
  <c r="IH168" i="37"/>
  <c r="IN168" i="37"/>
  <c r="BB168" i="37"/>
  <c r="BC168" i="39"/>
  <c r="BD168" i="39"/>
  <c r="BE168" i="39"/>
  <c r="BF168" i="39"/>
  <c r="BG168" i="39"/>
  <c r="BH168" i="39"/>
  <c r="BI168" i="39"/>
  <c r="BJ168" i="39"/>
  <c r="BK168" i="39"/>
  <c r="BL168" i="39"/>
  <c r="BM168" i="39"/>
  <c r="BN168" i="39"/>
  <c r="LB168" i="37"/>
  <c r="BC168" i="37"/>
  <c r="BB168" i="39"/>
  <c r="DO168" i="37"/>
  <c r="GC168" i="37"/>
  <c r="LC168" i="37"/>
  <c r="BD168" i="37"/>
  <c r="DP168" i="37"/>
  <c r="GD168" i="37"/>
  <c r="LD168" i="37"/>
  <c r="BE168" i="37"/>
  <c r="DQ168" i="37"/>
  <c r="GE168" i="37"/>
  <c r="LE168" i="37"/>
  <c r="BF168" i="37"/>
  <c r="DR168" i="37"/>
  <c r="GF168" i="37"/>
  <c r="LF168" i="37"/>
  <c r="BG168" i="37"/>
  <c r="DS168" i="37"/>
  <c r="GG168" i="37"/>
  <c r="LG168" i="37"/>
  <c r="BH168" i="37"/>
  <c r="DU168" i="37"/>
  <c r="DT168" i="37"/>
  <c r="GH168" i="37"/>
  <c r="LH168" i="37"/>
  <c r="BI168" i="37"/>
  <c r="IP168" i="37"/>
  <c r="IV168" i="37"/>
  <c r="LI168" i="37"/>
  <c r="BJ168" i="37"/>
  <c r="DV168" i="37"/>
  <c r="GJ168" i="37"/>
  <c r="IQ168" i="37"/>
  <c r="IW168" i="37"/>
  <c r="LJ168" i="37"/>
  <c r="BK168" i="37"/>
  <c r="DW168" i="37"/>
  <c r="GK168" i="37"/>
  <c r="IR168" i="37"/>
  <c r="IX168" i="37"/>
  <c r="LK168" i="37"/>
  <c r="BL168" i="37"/>
  <c r="DX168" i="37"/>
  <c r="GL168" i="37"/>
  <c r="IS168" i="37"/>
  <c r="IY168" i="37"/>
  <c r="LL168" i="37"/>
  <c r="BM168" i="37"/>
  <c r="DY168" i="37"/>
  <c r="GM168" i="37"/>
  <c r="IT168" i="37"/>
  <c r="IZ168" i="37"/>
  <c r="LM168" i="37"/>
  <c r="BN168" i="37"/>
  <c r="EA168" i="37"/>
  <c r="DZ168" i="37"/>
  <c r="GN168" i="37"/>
  <c r="IU168" i="37"/>
  <c r="JA168" i="37"/>
  <c r="LN168" i="37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AB169" i="37"/>
  <c r="C169" i="38"/>
  <c r="AC169" i="39"/>
  <c r="D169" i="38"/>
  <c r="AD169" i="39"/>
  <c r="E169" i="38"/>
  <c r="AE169" i="39"/>
  <c r="F169" i="38"/>
  <c r="AF169" i="39"/>
  <c r="G169" i="38"/>
  <c r="AG169" i="39"/>
  <c r="H169" i="38"/>
  <c r="AH169" i="39"/>
  <c r="I169" i="38"/>
  <c r="AI169" i="39"/>
  <c r="J169" i="38"/>
  <c r="AJ169" i="39"/>
  <c r="K169" i="38"/>
  <c r="AK169" i="39"/>
  <c r="L169" i="38"/>
  <c r="AL169" i="39"/>
  <c r="M169" i="38"/>
  <c r="AM169" i="39"/>
  <c r="N169" i="38"/>
  <c r="AN169" i="39"/>
  <c r="KB169" i="37"/>
  <c r="AC169" i="37"/>
  <c r="B169" i="38"/>
  <c r="AB169" i="39"/>
  <c r="CO169" i="37"/>
  <c r="FC169" i="37"/>
  <c r="KC169" i="37"/>
  <c r="AD169" i="37"/>
  <c r="CP169" i="37"/>
  <c r="FD169" i="37"/>
  <c r="KD169" i="37"/>
  <c r="AE169" i="37"/>
  <c r="CQ169" i="37"/>
  <c r="FE169" i="37"/>
  <c r="KE169" i="37"/>
  <c r="AF169" i="37"/>
  <c r="CR169" i="37"/>
  <c r="FF169" i="37"/>
  <c r="KF169" i="37"/>
  <c r="AG169" i="37"/>
  <c r="CS169" i="37"/>
  <c r="FG169" i="37"/>
  <c r="KG169" i="37"/>
  <c r="AH169" i="37"/>
  <c r="CU169" i="37"/>
  <c r="CT169" i="37"/>
  <c r="FH169" i="37"/>
  <c r="KH169" i="37"/>
  <c r="AI169" i="37"/>
  <c r="HP169" i="37"/>
  <c r="HV169" i="37"/>
  <c r="KI169" i="37"/>
  <c r="AJ169" i="37"/>
  <c r="CV169" i="37"/>
  <c r="FJ169" i="37"/>
  <c r="HQ169" i="37"/>
  <c r="HW169" i="37"/>
  <c r="KJ169" i="37"/>
  <c r="AK169" i="37"/>
  <c r="CW169" i="37"/>
  <c r="FK169" i="37"/>
  <c r="HR169" i="37"/>
  <c r="HX169" i="37"/>
  <c r="KK169" i="37"/>
  <c r="AL169" i="37"/>
  <c r="CX169" i="37"/>
  <c r="FL169" i="37"/>
  <c r="HS169" i="37"/>
  <c r="HY169" i="37"/>
  <c r="KL169" i="37"/>
  <c r="AM169" i="37"/>
  <c r="CY169" i="37"/>
  <c r="FM169" i="37"/>
  <c r="HT169" i="37"/>
  <c r="HZ169" i="37"/>
  <c r="KM169" i="37"/>
  <c r="AN169" i="37"/>
  <c r="DA169" i="37"/>
  <c r="CZ169" i="37"/>
  <c r="FN169" i="37"/>
  <c r="HU169" i="37"/>
  <c r="IA169" i="37"/>
  <c r="KN169" i="37"/>
  <c r="B169" i="37"/>
  <c r="O169" i="38"/>
  <c r="AB169" i="38"/>
  <c r="P169" i="38"/>
  <c r="AC169" i="38"/>
  <c r="BC169" i="38"/>
  <c r="DE169" i="2"/>
  <c r="C169" i="39"/>
  <c r="Q169" i="38"/>
  <c r="AD169" i="38"/>
  <c r="BD169" i="38"/>
  <c r="D169" i="39"/>
  <c r="R169" i="38"/>
  <c r="AE169" i="38"/>
  <c r="BE169" i="38"/>
  <c r="E169" i="39"/>
  <c r="S169" i="38"/>
  <c r="AF169" i="38"/>
  <c r="BF169" i="38"/>
  <c r="F169" i="39"/>
  <c r="T169" i="38"/>
  <c r="AG169" i="38"/>
  <c r="BG169" i="38"/>
  <c r="G169" i="39"/>
  <c r="U169" i="38"/>
  <c r="AH169" i="38"/>
  <c r="BH169" i="38"/>
  <c r="H169" i="39"/>
  <c r="V169" i="38"/>
  <c r="AI169" i="38"/>
  <c r="BI169" i="38"/>
  <c r="I169" i="39"/>
  <c r="W169" i="38"/>
  <c r="AJ169" i="38"/>
  <c r="BJ169" i="38"/>
  <c r="J169" i="39"/>
  <c r="X169" i="38"/>
  <c r="AK169" i="38"/>
  <c r="BK169" i="38"/>
  <c r="K169" i="39"/>
  <c r="Y169" i="38"/>
  <c r="AL169" i="38"/>
  <c r="BL169" i="38"/>
  <c r="L169" i="39"/>
  <c r="Z169" i="38"/>
  <c r="AM169" i="38"/>
  <c r="BM169" i="38"/>
  <c r="M169" i="39"/>
  <c r="AA169" i="38"/>
  <c r="AN169" i="38"/>
  <c r="BN169" i="38"/>
  <c r="N169" i="39"/>
  <c r="JB169" i="37"/>
  <c r="C169" i="37"/>
  <c r="BB169" i="38"/>
  <c r="B169" i="39"/>
  <c r="BO169" i="37"/>
  <c r="EC169" i="37"/>
  <c r="JC169" i="37"/>
  <c r="D169" i="37"/>
  <c r="BP169" i="37"/>
  <c r="ED169" i="37"/>
  <c r="JD169" i="37"/>
  <c r="E169" i="37"/>
  <c r="BQ169" i="37"/>
  <c r="EE169" i="37"/>
  <c r="JE169" i="37"/>
  <c r="F169" i="37"/>
  <c r="BR169" i="37"/>
  <c r="EF169" i="37"/>
  <c r="JF169" i="37"/>
  <c r="G169" i="37"/>
  <c r="BS169" i="37"/>
  <c r="EG169" i="37"/>
  <c r="JG169" i="37"/>
  <c r="H169" i="37"/>
  <c r="BU169" i="37"/>
  <c r="BT169" i="37"/>
  <c r="EH169" i="37"/>
  <c r="JH169" i="37"/>
  <c r="I169" i="37"/>
  <c r="GP169" i="37"/>
  <c r="GV169" i="37"/>
  <c r="JI169" i="37"/>
  <c r="J169" i="37"/>
  <c r="BV169" i="37"/>
  <c r="EJ169" i="37"/>
  <c r="GQ169" i="37"/>
  <c r="GW169" i="37"/>
  <c r="JJ169" i="37"/>
  <c r="K169" i="37"/>
  <c r="BW169" i="37"/>
  <c r="EK169" i="37"/>
  <c r="GR169" i="37"/>
  <c r="GX169" i="37"/>
  <c r="JK169" i="37"/>
  <c r="L169" i="37"/>
  <c r="BX169" i="37"/>
  <c r="EL169" i="37"/>
  <c r="GS169" i="37"/>
  <c r="GY169" i="37"/>
  <c r="JL169" i="37"/>
  <c r="M169" i="37"/>
  <c r="BY169" i="37"/>
  <c r="EM169" i="37"/>
  <c r="GT169" i="37"/>
  <c r="GZ169" i="37"/>
  <c r="JM169" i="37"/>
  <c r="N169" i="37"/>
  <c r="CA169" i="37"/>
  <c r="BZ169" i="37"/>
  <c r="EN169" i="37"/>
  <c r="GU169" i="37"/>
  <c r="HA169" i="37"/>
  <c r="JN169" i="37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BP170" i="2"/>
  <c r="O169" i="37"/>
  <c r="BQ169" i="2"/>
  <c r="DC169" i="2"/>
  <c r="DD169" i="2"/>
  <c r="P169" i="39"/>
  <c r="Q169" i="39"/>
  <c r="R169" i="39"/>
  <c r="S169" i="39"/>
  <c r="T169" i="39"/>
  <c r="U169" i="39"/>
  <c r="V169" i="39"/>
  <c r="W169" i="39"/>
  <c r="X169" i="39"/>
  <c r="Y169" i="39"/>
  <c r="Z169" i="39"/>
  <c r="AA169" i="39"/>
  <c r="JO169" i="37"/>
  <c r="P169" i="37"/>
  <c r="O169" i="39"/>
  <c r="CB169" i="37"/>
  <c r="EP169" i="37"/>
  <c r="JP169" i="37"/>
  <c r="Q169" i="37"/>
  <c r="CC169" i="37"/>
  <c r="EQ169" i="37"/>
  <c r="JQ169" i="37"/>
  <c r="R169" i="37"/>
  <c r="CD169" i="37"/>
  <c r="ER169" i="37"/>
  <c r="JR169" i="37"/>
  <c r="S169" i="37"/>
  <c r="CE169" i="37"/>
  <c r="ES169" i="37"/>
  <c r="JS169" i="37"/>
  <c r="T169" i="37"/>
  <c r="CF169" i="37"/>
  <c r="ET169" i="37"/>
  <c r="JT169" i="37"/>
  <c r="U169" i="37"/>
  <c r="CH169" i="37"/>
  <c r="CG169" i="37"/>
  <c r="EU169" i="37"/>
  <c r="JU169" i="37"/>
  <c r="V169" i="37"/>
  <c r="HC169" i="37"/>
  <c r="HI169" i="37"/>
  <c r="JV169" i="37"/>
  <c r="W169" i="37"/>
  <c r="CI169" i="37"/>
  <c r="EW169" i="37"/>
  <c r="HD169" i="37"/>
  <c r="HJ169" i="37"/>
  <c r="JW169" i="37"/>
  <c r="X169" i="37"/>
  <c r="CJ169" i="37"/>
  <c r="EX169" i="37"/>
  <c r="HE169" i="37"/>
  <c r="HK169" i="37"/>
  <c r="JX169" i="37"/>
  <c r="Y169" i="37"/>
  <c r="CK169" i="37"/>
  <c r="EY169" i="37"/>
  <c r="HF169" i="37"/>
  <c r="HL169" i="37"/>
  <c r="JY169" i="37"/>
  <c r="Z169" i="37"/>
  <c r="CL169" i="37"/>
  <c r="EZ169" i="37"/>
  <c r="HG169" i="37"/>
  <c r="HM169" i="37"/>
  <c r="JZ169" i="37"/>
  <c r="AA169" i="37"/>
  <c r="CN169" i="37"/>
  <c r="CM169" i="37"/>
  <c r="FA169" i="37"/>
  <c r="HH169" i="37"/>
  <c r="HN169" i="37"/>
  <c r="KA169" i="37"/>
  <c r="AO169" i="37"/>
  <c r="AP169" i="38"/>
  <c r="AP169" i="39"/>
  <c r="AQ169" i="38"/>
  <c r="AQ169" i="39"/>
  <c r="AR169" i="38"/>
  <c r="AR169" i="39"/>
  <c r="AS169" i="38"/>
  <c r="AS169" i="39"/>
  <c r="AT169" i="38"/>
  <c r="AT169" i="39"/>
  <c r="AU169" i="38"/>
  <c r="AU169" i="39"/>
  <c r="AV169" i="38"/>
  <c r="AV169" i="39"/>
  <c r="AW169" i="38"/>
  <c r="AW169" i="39"/>
  <c r="AX169" i="38"/>
  <c r="AX169" i="39"/>
  <c r="AY169" i="38"/>
  <c r="AY169" i="39"/>
  <c r="AZ169" i="38"/>
  <c r="AZ169" i="39"/>
  <c r="BA169" i="38"/>
  <c r="BA169" i="39"/>
  <c r="AP169" i="37"/>
  <c r="AO169" i="38"/>
  <c r="AO169" i="39"/>
  <c r="DB169" i="37"/>
  <c r="FP169" i="37"/>
  <c r="AQ169" i="37"/>
  <c r="DC169" i="37"/>
  <c r="FQ169" i="37"/>
  <c r="AR169" i="37"/>
  <c r="DD169" i="37"/>
  <c r="FR169" i="37"/>
  <c r="AS169" i="37"/>
  <c r="DE169" i="37"/>
  <c r="FS169" i="37"/>
  <c r="AT169" i="37"/>
  <c r="DF169" i="37"/>
  <c r="FT169" i="37"/>
  <c r="AU169" i="37"/>
  <c r="DH169" i="37"/>
  <c r="DG169" i="37"/>
  <c r="FU169" i="37"/>
  <c r="AV169" i="37"/>
  <c r="IC169" i="37"/>
  <c r="II169" i="37"/>
  <c r="AW169" i="37"/>
  <c r="DI169" i="37"/>
  <c r="FW169" i="37"/>
  <c r="ID169" i="37"/>
  <c r="IJ169" i="37"/>
  <c r="AX169" i="37"/>
  <c r="DJ169" i="37"/>
  <c r="FX169" i="37"/>
  <c r="IE169" i="37"/>
  <c r="IK169" i="37"/>
  <c r="AY169" i="37"/>
  <c r="DK169" i="37"/>
  <c r="FY169" i="37"/>
  <c r="IF169" i="37"/>
  <c r="IL169" i="37"/>
  <c r="AZ169" i="37"/>
  <c r="DL169" i="37"/>
  <c r="FZ169" i="37"/>
  <c r="IG169" i="37"/>
  <c r="IM169" i="37"/>
  <c r="BA169" i="37"/>
  <c r="DN169" i="37"/>
  <c r="DM169" i="37"/>
  <c r="GA169" i="37"/>
  <c r="IH169" i="37"/>
  <c r="IN169" i="37"/>
  <c r="BB169" i="37"/>
  <c r="BC169" i="39"/>
  <c r="BD169" i="39"/>
  <c r="BE169" i="39"/>
  <c r="BF169" i="39"/>
  <c r="BG169" i="39"/>
  <c r="BH169" i="39"/>
  <c r="BI169" i="39"/>
  <c r="BJ169" i="39"/>
  <c r="BK169" i="39"/>
  <c r="BL169" i="39"/>
  <c r="BM169" i="39"/>
  <c r="BN169" i="39"/>
  <c r="LB169" i="37"/>
  <c r="BC169" i="37"/>
  <c r="BB169" i="39"/>
  <c r="DO169" i="37"/>
  <c r="GC169" i="37"/>
  <c r="LC169" i="37"/>
  <c r="BD169" i="37"/>
  <c r="DP169" i="37"/>
  <c r="GD169" i="37"/>
  <c r="LD169" i="37"/>
  <c r="BE169" i="37"/>
  <c r="DQ169" i="37"/>
  <c r="GE169" i="37"/>
  <c r="LE169" i="37"/>
  <c r="BF169" i="37"/>
  <c r="DR169" i="37"/>
  <c r="GF169" i="37"/>
  <c r="LF169" i="37"/>
  <c r="BG169" i="37"/>
  <c r="DS169" i="37"/>
  <c r="GG169" i="37"/>
  <c r="LG169" i="37"/>
  <c r="BH169" i="37"/>
  <c r="DU169" i="37"/>
  <c r="DT169" i="37"/>
  <c r="GH169" i="37"/>
  <c r="LH169" i="37"/>
  <c r="BI169" i="37"/>
  <c r="IP169" i="37"/>
  <c r="IV169" i="37"/>
  <c r="LI169" i="37"/>
  <c r="BJ169" i="37"/>
  <c r="DV169" i="37"/>
  <c r="GJ169" i="37"/>
  <c r="IQ169" i="37"/>
  <c r="IW169" i="37"/>
  <c r="LJ169" i="37"/>
  <c r="BK169" i="37"/>
  <c r="DW169" i="37"/>
  <c r="GK169" i="37"/>
  <c r="IR169" i="37"/>
  <c r="IX169" i="37"/>
  <c r="LK169" i="37"/>
  <c r="BL169" i="37"/>
  <c r="DX169" i="37"/>
  <c r="GL169" i="37"/>
  <c r="IS169" i="37"/>
  <c r="IY169" i="37"/>
  <c r="LL169" i="37"/>
  <c r="BM169" i="37"/>
  <c r="DY169" i="37"/>
  <c r="GM169" i="37"/>
  <c r="IT169" i="37"/>
  <c r="IZ169" i="37"/>
  <c r="LM169" i="37"/>
  <c r="BN169" i="37"/>
  <c r="EA169" i="37"/>
  <c r="DZ169" i="37"/>
  <c r="GN169" i="37"/>
  <c r="IU169" i="37"/>
  <c r="JA169" i="37"/>
  <c r="LN169" i="37"/>
  <c r="AB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AB170" i="37"/>
  <c r="C170" i="38"/>
  <c r="AC170" i="39"/>
  <c r="D170" i="38"/>
  <c r="AD170" i="39"/>
  <c r="E170" i="38"/>
  <c r="AE170" i="39"/>
  <c r="F170" i="38"/>
  <c r="AF170" i="39"/>
  <c r="G170" i="38"/>
  <c r="AG170" i="39"/>
  <c r="H170" i="38"/>
  <c r="AH170" i="39"/>
  <c r="I170" i="38"/>
  <c r="AI170" i="39"/>
  <c r="J170" i="38"/>
  <c r="AJ170" i="39"/>
  <c r="K170" i="38"/>
  <c r="AK170" i="39"/>
  <c r="L170" i="38"/>
  <c r="AL170" i="39"/>
  <c r="M170" i="38"/>
  <c r="AM170" i="39"/>
  <c r="N170" i="38"/>
  <c r="AN170" i="39"/>
  <c r="KB170" i="37"/>
  <c r="AC170" i="37"/>
  <c r="B170" i="38"/>
  <c r="AB170" i="39"/>
  <c r="CO170" i="37"/>
  <c r="FC170" i="37"/>
  <c r="KC170" i="37"/>
  <c r="AD170" i="37"/>
  <c r="CP170" i="37"/>
  <c r="FD170" i="37"/>
  <c r="KD170" i="37"/>
  <c r="AE170" i="37"/>
  <c r="CQ170" i="37"/>
  <c r="FE170" i="37"/>
  <c r="KE170" i="37"/>
  <c r="AF170" i="37"/>
  <c r="CR170" i="37"/>
  <c r="FF170" i="37"/>
  <c r="KF170" i="37"/>
  <c r="AG170" i="37"/>
  <c r="CS170" i="37"/>
  <c r="FG170" i="37"/>
  <c r="KG170" i="37"/>
  <c r="AH170" i="37"/>
  <c r="CU170" i="37"/>
  <c r="CT170" i="37"/>
  <c r="FH170" i="37"/>
  <c r="KH170" i="37"/>
  <c r="AI170" i="37"/>
  <c r="HP170" i="37"/>
  <c r="HV170" i="37"/>
  <c r="KI170" i="37"/>
  <c r="AJ170" i="37"/>
  <c r="CV170" i="37"/>
  <c r="FJ170" i="37"/>
  <c r="HQ170" i="37"/>
  <c r="HW170" i="37"/>
  <c r="KJ170" i="37"/>
  <c r="AK170" i="37"/>
  <c r="CW170" i="37"/>
  <c r="FK170" i="37"/>
  <c r="HR170" i="37"/>
  <c r="HX170" i="37"/>
  <c r="KK170" i="37"/>
  <c r="AL170" i="37"/>
  <c r="CX170" i="37"/>
  <c r="FL170" i="37"/>
  <c r="HS170" i="37"/>
  <c r="HY170" i="37"/>
  <c r="KL170" i="37"/>
  <c r="AM170" i="37"/>
  <c r="CY170" i="37"/>
  <c r="FM170" i="37"/>
  <c r="HT170" i="37"/>
  <c r="HZ170" i="37"/>
  <c r="KM170" i="37"/>
  <c r="AN170" i="37"/>
  <c r="DA170" i="37"/>
  <c r="CZ170" i="37"/>
  <c r="FN170" i="37"/>
  <c r="HU170" i="37"/>
  <c r="IA170" i="37"/>
  <c r="KN170" i="37"/>
  <c r="B170" i="37"/>
  <c r="O170" i="38"/>
  <c r="AB170" i="38"/>
  <c r="P170" i="38"/>
  <c r="AC170" i="38"/>
  <c r="BC170" i="38"/>
  <c r="DE170" i="2"/>
  <c r="C170" i="39"/>
  <c r="Q170" i="38"/>
  <c r="AD170" i="38"/>
  <c r="BD170" i="38"/>
  <c r="D170" i="39"/>
  <c r="R170" i="38"/>
  <c r="AE170" i="38"/>
  <c r="BE170" i="38"/>
  <c r="E170" i="39"/>
  <c r="S170" i="38"/>
  <c r="AF170" i="38"/>
  <c r="BF170" i="38"/>
  <c r="F170" i="39"/>
  <c r="T170" i="38"/>
  <c r="AG170" i="38"/>
  <c r="BG170" i="38"/>
  <c r="G170" i="39"/>
  <c r="U170" i="38"/>
  <c r="AH170" i="38"/>
  <c r="BH170" i="38"/>
  <c r="H170" i="39"/>
  <c r="V170" i="38"/>
  <c r="AI170" i="38"/>
  <c r="BI170" i="38"/>
  <c r="I170" i="39"/>
  <c r="W170" i="38"/>
  <c r="AJ170" i="38"/>
  <c r="BJ170" i="38"/>
  <c r="J170" i="39"/>
  <c r="X170" i="38"/>
  <c r="AK170" i="38"/>
  <c r="BK170" i="38"/>
  <c r="K170" i="39"/>
  <c r="Y170" i="38"/>
  <c r="AL170" i="38"/>
  <c r="BL170" i="38"/>
  <c r="L170" i="39"/>
  <c r="Z170" i="38"/>
  <c r="AM170" i="38"/>
  <c r="BM170" i="38"/>
  <c r="M170" i="39"/>
  <c r="AA170" i="38"/>
  <c r="AN170" i="38"/>
  <c r="BN170" i="38"/>
  <c r="N170" i="39"/>
  <c r="JB170" i="37"/>
  <c r="C170" i="37"/>
  <c r="BB170" i="38"/>
  <c r="B170" i="39"/>
  <c r="BO170" i="37"/>
  <c r="EC170" i="37"/>
  <c r="JC170" i="37"/>
  <c r="D170" i="37"/>
  <c r="BP170" i="37"/>
  <c r="ED170" i="37"/>
  <c r="JD170" i="37"/>
  <c r="E170" i="37"/>
  <c r="BQ170" i="37"/>
  <c r="EE170" i="37"/>
  <c r="JE170" i="37"/>
  <c r="F170" i="37"/>
  <c r="BR170" i="37"/>
  <c r="EF170" i="37"/>
  <c r="JF170" i="37"/>
  <c r="G170" i="37"/>
  <c r="BS170" i="37"/>
  <c r="EG170" i="37"/>
  <c r="JG170" i="37"/>
  <c r="H170" i="37"/>
  <c r="BU170" i="37"/>
  <c r="BT170" i="37"/>
  <c r="EH170" i="37"/>
  <c r="JH170" i="37"/>
  <c r="I170" i="37"/>
  <c r="GP170" i="37"/>
  <c r="GV170" i="37"/>
  <c r="JI170" i="37"/>
  <c r="J170" i="37"/>
  <c r="BV170" i="37"/>
  <c r="EJ170" i="37"/>
  <c r="GQ170" i="37"/>
  <c r="GW170" i="37"/>
  <c r="JJ170" i="37"/>
  <c r="K170" i="37"/>
  <c r="BW170" i="37"/>
  <c r="EK170" i="37"/>
  <c r="GR170" i="37"/>
  <c r="GX170" i="37"/>
  <c r="JK170" i="37"/>
  <c r="L170" i="37"/>
  <c r="BX170" i="37"/>
  <c r="EL170" i="37"/>
  <c r="GS170" i="37"/>
  <c r="GY170" i="37"/>
  <c r="JL170" i="37"/>
  <c r="M170" i="37"/>
  <c r="BY170" i="37"/>
  <c r="EM170" i="37"/>
  <c r="GT170" i="37"/>
  <c r="GZ170" i="37"/>
  <c r="JM170" i="37"/>
  <c r="N170" i="37"/>
  <c r="CA170" i="37"/>
  <c r="BZ170" i="37"/>
  <c r="EN170" i="37"/>
  <c r="GU170" i="37"/>
  <c r="HA170" i="37"/>
  <c r="JN170" i="37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BP171" i="2"/>
  <c r="O170" i="37"/>
  <c r="BQ170" i="2"/>
  <c r="DC170" i="2"/>
  <c r="DD170" i="2"/>
  <c r="P170" i="39"/>
  <c r="Q170" i="39"/>
  <c r="R170" i="39"/>
  <c r="S170" i="39"/>
  <c r="T170" i="39"/>
  <c r="U170" i="39"/>
  <c r="V170" i="39"/>
  <c r="W170" i="39"/>
  <c r="X170" i="39"/>
  <c r="Y170" i="39"/>
  <c r="Z170" i="39"/>
  <c r="AA170" i="39"/>
  <c r="JO170" i="37"/>
  <c r="P170" i="37"/>
  <c r="O170" i="39"/>
  <c r="CB170" i="37"/>
  <c r="EP170" i="37"/>
  <c r="JP170" i="37"/>
  <c r="Q170" i="37"/>
  <c r="CC170" i="37"/>
  <c r="EQ170" i="37"/>
  <c r="JQ170" i="37"/>
  <c r="R170" i="37"/>
  <c r="CD170" i="37"/>
  <c r="ER170" i="37"/>
  <c r="JR170" i="37"/>
  <c r="S170" i="37"/>
  <c r="CE170" i="37"/>
  <c r="ES170" i="37"/>
  <c r="JS170" i="37"/>
  <c r="T170" i="37"/>
  <c r="CF170" i="37"/>
  <c r="ET170" i="37"/>
  <c r="JT170" i="37"/>
  <c r="U170" i="37"/>
  <c r="CH170" i="37"/>
  <c r="CG170" i="37"/>
  <c r="EU170" i="37"/>
  <c r="JU170" i="37"/>
  <c r="V170" i="37"/>
  <c r="HC170" i="37"/>
  <c r="HI170" i="37"/>
  <c r="JV170" i="37"/>
  <c r="W170" i="37"/>
  <c r="CI170" i="37"/>
  <c r="EW170" i="37"/>
  <c r="HD170" i="37"/>
  <c r="HJ170" i="37"/>
  <c r="JW170" i="37"/>
  <c r="X170" i="37"/>
  <c r="CJ170" i="37"/>
  <c r="EX170" i="37"/>
  <c r="HE170" i="37"/>
  <c r="HK170" i="37"/>
  <c r="JX170" i="37"/>
  <c r="Y170" i="37"/>
  <c r="CK170" i="37"/>
  <c r="EY170" i="37"/>
  <c r="HF170" i="37"/>
  <c r="HL170" i="37"/>
  <c r="JY170" i="37"/>
  <c r="Z170" i="37"/>
  <c r="CL170" i="37"/>
  <c r="EZ170" i="37"/>
  <c r="HG170" i="37"/>
  <c r="HM170" i="37"/>
  <c r="JZ170" i="37"/>
  <c r="AA170" i="37"/>
  <c r="CN170" i="37"/>
  <c r="CM170" i="37"/>
  <c r="FA170" i="37"/>
  <c r="HH170" i="37"/>
  <c r="HN170" i="37"/>
  <c r="KA170" i="37"/>
  <c r="AO170" i="37"/>
  <c r="AP170" i="38"/>
  <c r="AP170" i="39"/>
  <c r="AQ170" i="38"/>
  <c r="AQ170" i="39"/>
  <c r="AR170" i="38"/>
  <c r="AR170" i="39"/>
  <c r="AS170" i="38"/>
  <c r="AS170" i="39"/>
  <c r="AT170" i="38"/>
  <c r="AT170" i="39"/>
  <c r="AU170" i="38"/>
  <c r="AU170" i="39"/>
  <c r="AV170" i="38"/>
  <c r="AV170" i="39"/>
  <c r="AW170" i="38"/>
  <c r="AW170" i="39"/>
  <c r="AX170" i="38"/>
  <c r="AX170" i="39"/>
  <c r="AY170" i="38"/>
  <c r="AY170" i="39"/>
  <c r="AZ170" i="38"/>
  <c r="AZ170" i="39"/>
  <c r="BA170" i="38"/>
  <c r="BA170" i="39"/>
  <c r="AP170" i="37"/>
  <c r="AO170" i="38"/>
  <c r="AO170" i="39"/>
  <c r="DB170" i="37"/>
  <c r="FP170" i="37"/>
  <c r="AQ170" i="37"/>
  <c r="DC170" i="37"/>
  <c r="FQ170" i="37"/>
  <c r="AR170" i="37"/>
  <c r="DD170" i="37"/>
  <c r="FR170" i="37"/>
  <c r="AS170" i="37"/>
  <c r="DE170" i="37"/>
  <c r="FS170" i="37"/>
  <c r="AT170" i="37"/>
  <c r="DF170" i="37"/>
  <c r="FT170" i="37"/>
  <c r="AU170" i="37"/>
  <c r="DH170" i="37"/>
  <c r="DG170" i="37"/>
  <c r="FU170" i="37"/>
  <c r="AV170" i="37"/>
  <c r="IC170" i="37"/>
  <c r="II170" i="37"/>
  <c r="AW170" i="37"/>
  <c r="DI170" i="37"/>
  <c r="FW170" i="37"/>
  <c r="ID170" i="37"/>
  <c r="IJ170" i="37"/>
  <c r="AX170" i="37"/>
  <c r="DJ170" i="37"/>
  <c r="FX170" i="37"/>
  <c r="IE170" i="37"/>
  <c r="IK170" i="37"/>
  <c r="AY170" i="37"/>
  <c r="DK170" i="37"/>
  <c r="FY170" i="37"/>
  <c r="IF170" i="37"/>
  <c r="IL170" i="37"/>
  <c r="AZ170" i="37"/>
  <c r="DL170" i="37"/>
  <c r="FZ170" i="37"/>
  <c r="IG170" i="37"/>
  <c r="IM170" i="37"/>
  <c r="BA170" i="37"/>
  <c r="DN170" i="37"/>
  <c r="DM170" i="37"/>
  <c r="GA170" i="37"/>
  <c r="IH170" i="37"/>
  <c r="IN170" i="37"/>
  <c r="BB170" i="37"/>
  <c r="BC170" i="39"/>
  <c r="BD170" i="39"/>
  <c r="BE170" i="39"/>
  <c r="BF170" i="39"/>
  <c r="BG170" i="39"/>
  <c r="BH170" i="39"/>
  <c r="BI170" i="39"/>
  <c r="BJ170" i="39"/>
  <c r="BK170" i="39"/>
  <c r="BL170" i="39"/>
  <c r="BM170" i="39"/>
  <c r="BN170" i="39"/>
  <c r="LB170" i="37"/>
  <c r="BC170" i="37"/>
  <c r="BB170" i="39"/>
  <c r="DO170" i="37"/>
  <c r="GC170" i="37"/>
  <c r="LC170" i="37"/>
  <c r="BD170" i="37"/>
  <c r="DP170" i="37"/>
  <c r="GD170" i="37"/>
  <c r="LD170" i="37"/>
  <c r="BE170" i="37"/>
  <c r="DQ170" i="37"/>
  <c r="GE170" i="37"/>
  <c r="LE170" i="37"/>
  <c r="BF170" i="37"/>
  <c r="DR170" i="37"/>
  <c r="GF170" i="37"/>
  <c r="LF170" i="37"/>
  <c r="BG170" i="37"/>
  <c r="DS170" i="37"/>
  <c r="GG170" i="37"/>
  <c r="LG170" i="37"/>
  <c r="BH170" i="37"/>
  <c r="DU170" i="37"/>
  <c r="DT170" i="37"/>
  <c r="GH170" i="37"/>
  <c r="LH170" i="37"/>
  <c r="BI170" i="37"/>
  <c r="IP170" i="37"/>
  <c r="IV170" i="37"/>
  <c r="LI170" i="37"/>
  <c r="BJ170" i="37"/>
  <c r="DV170" i="37"/>
  <c r="GJ170" i="37"/>
  <c r="IQ170" i="37"/>
  <c r="IW170" i="37"/>
  <c r="LJ170" i="37"/>
  <c r="BK170" i="37"/>
  <c r="DW170" i="37"/>
  <c r="GK170" i="37"/>
  <c r="IR170" i="37"/>
  <c r="IX170" i="37"/>
  <c r="LK170" i="37"/>
  <c r="BL170" i="37"/>
  <c r="DX170" i="37"/>
  <c r="GL170" i="37"/>
  <c r="IS170" i="37"/>
  <c r="IY170" i="37"/>
  <c r="LL170" i="37"/>
  <c r="BM170" i="37"/>
  <c r="DY170" i="37"/>
  <c r="GM170" i="37"/>
  <c r="IT170" i="37"/>
  <c r="IZ170" i="37"/>
  <c r="LM170" i="37"/>
  <c r="BN170" i="37"/>
  <c r="EA170" i="37"/>
  <c r="DZ170" i="37"/>
  <c r="GN170" i="37"/>
  <c r="IU170" i="37"/>
  <c r="JA170" i="37"/>
  <c r="LN170" i="37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AB171" i="37"/>
  <c r="C171" i="38"/>
  <c r="AC171" i="39"/>
  <c r="D171" i="38"/>
  <c r="AD171" i="39"/>
  <c r="E171" i="38"/>
  <c r="AE171" i="39"/>
  <c r="F171" i="38"/>
  <c r="AF171" i="39"/>
  <c r="G171" i="38"/>
  <c r="AG171" i="39"/>
  <c r="H171" i="38"/>
  <c r="AH171" i="39"/>
  <c r="I171" i="38"/>
  <c r="AI171" i="39"/>
  <c r="J171" i="38"/>
  <c r="AJ171" i="39"/>
  <c r="K171" i="38"/>
  <c r="AK171" i="39"/>
  <c r="L171" i="38"/>
  <c r="AL171" i="39"/>
  <c r="M171" i="38"/>
  <c r="AM171" i="39"/>
  <c r="N171" i="38"/>
  <c r="AN171" i="39"/>
  <c r="KB171" i="37"/>
  <c r="AC171" i="37"/>
  <c r="B171" i="38"/>
  <c r="AB171" i="39"/>
  <c r="CO171" i="37"/>
  <c r="FC171" i="37"/>
  <c r="KC171" i="37"/>
  <c r="AD171" i="37"/>
  <c r="CP171" i="37"/>
  <c r="FD171" i="37"/>
  <c r="KD171" i="37"/>
  <c r="AE171" i="37"/>
  <c r="CQ171" i="37"/>
  <c r="FE171" i="37"/>
  <c r="KE171" i="37"/>
  <c r="AF171" i="37"/>
  <c r="CR171" i="37"/>
  <c r="FF171" i="37"/>
  <c r="KF171" i="37"/>
  <c r="AG171" i="37"/>
  <c r="CS171" i="37"/>
  <c r="FG171" i="37"/>
  <c r="KG171" i="37"/>
  <c r="AH171" i="37"/>
  <c r="CU171" i="37"/>
  <c r="CT171" i="37"/>
  <c r="FH171" i="37"/>
  <c r="KH171" i="37"/>
  <c r="AI171" i="37"/>
  <c r="HP171" i="37"/>
  <c r="HV171" i="37"/>
  <c r="KI171" i="37"/>
  <c r="AJ171" i="37"/>
  <c r="CV171" i="37"/>
  <c r="FJ171" i="37"/>
  <c r="HQ171" i="37"/>
  <c r="HW171" i="37"/>
  <c r="KJ171" i="37"/>
  <c r="AK171" i="37"/>
  <c r="CW171" i="37"/>
  <c r="FK171" i="37"/>
  <c r="HR171" i="37"/>
  <c r="HX171" i="37"/>
  <c r="KK171" i="37"/>
  <c r="AL171" i="37"/>
  <c r="CX171" i="37"/>
  <c r="FL171" i="37"/>
  <c r="HS171" i="37"/>
  <c r="HY171" i="37"/>
  <c r="KL171" i="37"/>
  <c r="AM171" i="37"/>
  <c r="CY171" i="37"/>
  <c r="FM171" i="37"/>
  <c r="HT171" i="37"/>
  <c r="HZ171" i="37"/>
  <c r="KM171" i="37"/>
  <c r="AN171" i="37"/>
  <c r="DA171" i="37"/>
  <c r="CZ171" i="37"/>
  <c r="FN171" i="37"/>
  <c r="HU171" i="37"/>
  <c r="IA171" i="37"/>
  <c r="KN171" i="37"/>
  <c r="B171" i="37"/>
  <c r="O171" i="38"/>
  <c r="AB171" i="38"/>
  <c r="P171" i="38"/>
  <c r="AC171" i="38"/>
  <c r="BC171" i="38"/>
  <c r="DE171" i="2"/>
  <c r="C171" i="39"/>
  <c r="Q171" i="38"/>
  <c r="AD171" i="38"/>
  <c r="BD171" i="38"/>
  <c r="D171" i="39"/>
  <c r="R171" i="38"/>
  <c r="AE171" i="38"/>
  <c r="BE171" i="38"/>
  <c r="E171" i="39"/>
  <c r="S171" i="38"/>
  <c r="AF171" i="38"/>
  <c r="BF171" i="38"/>
  <c r="F171" i="39"/>
  <c r="T171" i="38"/>
  <c r="AG171" i="38"/>
  <c r="BG171" i="38"/>
  <c r="G171" i="39"/>
  <c r="U171" i="38"/>
  <c r="AH171" i="38"/>
  <c r="BH171" i="38"/>
  <c r="H171" i="39"/>
  <c r="V171" i="38"/>
  <c r="AI171" i="38"/>
  <c r="BI171" i="38"/>
  <c r="I171" i="39"/>
  <c r="W171" i="38"/>
  <c r="AJ171" i="38"/>
  <c r="BJ171" i="38"/>
  <c r="J171" i="39"/>
  <c r="X171" i="38"/>
  <c r="AK171" i="38"/>
  <c r="BK171" i="38"/>
  <c r="K171" i="39"/>
  <c r="Y171" i="38"/>
  <c r="AL171" i="38"/>
  <c r="BL171" i="38"/>
  <c r="L171" i="39"/>
  <c r="Z171" i="38"/>
  <c r="AM171" i="38"/>
  <c r="BM171" i="38"/>
  <c r="M171" i="39"/>
  <c r="AA171" i="38"/>
  <c r="AN171" i="38"/>
  <c r="BN171" i="38"/>
  <c r="N171" i="39"/>
  <c r="JB171" i="37"/>
  <c r="C171" i="37"/>
  <c r="BB171" i="38"/>
  <c r="B171" i="39"/>
  <c r="BO171" i="37"/>
  <c r="EC171" i="37"/>
  <c r="JC171" i="37"/>
  <c r="D171" i="37"/>
  <c r="BP171" i="37"/>
  <c r="ED171" i="37"/>
  <c r="JD171" i="37"/>
  <c r="E171" i="37"/>
  <c r="BQ171" i="37"/>
  <c r="EE171" i="37"/>
  <c r="JE171" i="37"/>
  <c r="F171" i="37"/>
  <c r="BR171" i="37"/>
  <c r="EF171" i="37"/>
  <c r="JF171" i="37"/>
  <c r="G171" i="37"/>
  <c r="BS171" i="37"/>
  <c r="EG171" i="37"/>
  <c r="JG171" i="37"/>
  <c r="H171" i="37"/>
  <c r="BU171" i="37"/>
  <c r="BT171" i="37"/>
  <c r="EH171" i="37"/>
  <c r="JH171" i="37"/>
  <c r="I171" i="37"/>
  <c r="GP171" i="37"/>
  <c r="GV171" i="37"/>
  <c r="JI171" i="37"/>
  <c r="J171" i="37"/>
  <c r="BV171" i="37"/>
  <c r="EJ171" i="37"/>
  <c r="GQ171" i="37"/>
  <c r="GW171" i="37"/>
  <c r="JJ171" i="37"/>
  <c r="K171" i="37"/>
  <c r="BW171" i="37"/>
  <c r="EK171" i="37"/>
  <c r="GR171" i="37"/>
  <c r="GX171" i="37"/>
  <c r="JK171" i="37"/>
  <c r="L171" i="37"/>
  <c r="BX171" i="37"/>
  <c r="EL171" i="37"/>
  <c r="GS171" i="37"/>
  <c r="GY171" i="37"/>
  <c r="JL171" i="37"/>
  <c r="M171" i="37"/>
  <c r="BY171" i="37"/>
  <c r="EM171" i="37"/>
  <c r="GT171" i="37"/>
  <c r="GZ171" i="37"/>
  <c r="JM171" i="37"/>
  <c r="N171" i="37"/>
  <c r="CA171" i="37"/>
  <c r="BZ171" i="37"/>
  <c r="EN171" i="37"/>
  <c r="GU171" i="37"/>
  <c r="HA171" i="37"/>
  <c r="JN171" i="37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BP172" i="2"/>
  <c r="O171" i="37"/>
  <c r="BQ171" i="2"/>
  <c r="DC171" i="2"/>
  <c r="DD171" i="2"/>
  <c r="P171" i="39"/>
  <c r="Q171" i="39"/>
  <c r="R171" i="39"/>
  <c r="S171" i="39"/>
  <c r="T171" i="39"/>
  <c r="U171" i="39"/>
  <c r="V171" i="39"/>
  <c r="W171" i="39"/>
  <c r="X171" i="39"/>
  <c r="Y171" i="39"/>
  <c r="Z171" i="39"/>
  <c r="AA171" i="39"/>
  <c r="JO171" i="37"/>
  <c r="P171" i="37"/>
  <c r="O171" i="39"/>
  <c r="CB171" i="37"/>
  <c r="EP171" i="37"/>
  <c r="JP171" i="37"/>
  <c r="Q171" i="37"/>
  <c r="CC171" i="37"/>
  <c r="EQ171" i="37"/>
  <c r="JQ171" i="37"/>
  <c r="R171" i="37"/>
  <c r="CD171" i="37"/>
  <c r="ER171" i="37"/>
  <c r="JR171" i="37"/>
  <c r="S171" i="37"/>
  <c r="CE171" i="37"/>
  <c r="ES171" i="37"/>
  <c r="JS171" i="37"/>
  <c r="T171" i="37"/>
  <c r="CF171" i="37"/>
  <c r="ET171" i="37"/>
  <c r="JT171" i="37"/>
  <c r="U171" i="37"/>
  <c r="CH171" i="37"/>
  <c r="CG171" i="37"/>
  <c r="EU171" i="37"/>
  <c r="JU171" i="37"/>
  <c r="V171" i="37"/>
  <c r="HC171" i="37"/>
  <c r="HI171" i="37"/>
  <c r="JV171" i="37"/>
  <c r="W171" i="37"/>
  <c r="CI171" i="37"/>
  <c r="EW171" i="37"/>
  <c r="HD171" i="37"/>
  <c r="HJ171" i="37"/>
  <c r="JW171" i="37"/>
  <c r="X171" i="37"/>
  <c r="CJ171" i="37"/>
  <c r="EX171" i="37"/>
  <c r="HE171" i="37"/>
  <c r="HK171" i="37"/>
  <c r="JX171" i="37"/>
  <c r="Y171" i="37"/>
  <c r="CK171" i="37"/>
  <c r="EY171" i="37"/>
  <c r="HF171" i="37"/>
  <c r="HL171" i="37"/>
  <c r="JY171" i="37"/>
  <c r="Z171" i="37"/>
  <c r="CL171" i="37"/>
  <c r="EZ171" i="37"/>
  <c r="HG171" i="37"/>
  <c r="HM171" i="37"/>
  <c r="JZ171" i="37"/>
  <c r="AA171" i="37"/>
  <c r="CN171" i="37"/>
  <c r="CM171" i="37"/>
  <c r="FA171" i="37"/>
  <c r="HH171" i="37"/>
  <c r="HN171" i="37"/>
  <c r="KA171" i="37"/>
  <c r="AO171" i="37"/>
  <c r="AP171" i="38"/>
  <c r="AP171" i="39"/>
  <c r="AQ171" i="38"/>
  <c r="AQ171" i="39"/>
  <c r="AR171" i="38"/>
  <c r="AR171" i="39"/>
  <c r="AS171" i="38"/>
  <c r="AS171" i="39"/>
  <c r="AT171" i="38"/>
  <c r="AT171" i="39"/>
  <c r="AU171" i="38"/>
  <c r="AU171" i="39"/>
  <c r="AV171" i="38"/>
  <c r="AV171" i="39"/>
  <c r="AW171" i="38"/>
  <c r="AW171" i="39"/>
  <c r="AX171" i="38"/>
  <c r="AX171" i="39"/>
  <c r="AY171" i="38"/>
  <c r="AY171" i="39"/>
  <c r="AZ171" i="38"/>
  <c r="AZ171" i="39"/>
  <c r="BA171" i="38"/>
  <c r="BA171" i="39"/>
  <c r="AP171" i="37"/>
  <c r="AO171" i="38"/>
  <c r="AO171" i="39"/>
  <c r="DB171" i="37"/>
  <c r="FP171" i="37"/>
  <c r="AQ171" i="37"/>
  <c r="DC171" i="37"/>
  <c r="FQ171" i="37"/>
  <c r="AR171" i="37"/>
  <c r="DD171" i="37"/>
  <c r="FR171" i="37"/>
  <c r="AS171" i="37"/>
  <c r="DE171" i="37"/>
  <c r="FS171" i="37"/>
  <c r="AT171" i="37"/>
  <c r="DF171" i="37"/>
  <c r="FT171" i="37"/>
  <c r="AU171" i="37"/>
  <c r="DH171" i="37"/>
  <c r="DG171" i="37"/>
  <c r="FU171" i="37"/>
  <c r="AV171" i="37"/>
  <c r="IC171" i="37"/>
  <c r="II171" i="37"/>
  <c r="AW171" i="37"/>
  <c r="DI171" i="37"/>
  <c r="FW171" i="37"/>
  <c r="ID171" i="37"/>
  <c r="IJ171" i="37"/>
  <c r="AX171" i="37"/>
  <c r="DJ171" i="37"/>
  <c r="FX171" i="37"/>
  <c r="IE171" i="37"/>
  <c r="IK171" i="37"/>
  <c r="AY171" i="37"/>
  <c r="DK171" i="37"/>
  <c r="FY171" i="37"/>
  <c r="IF171" i="37"/>
  <c r="IL171" i="37"/>
  <c r="AZ171" i="37"/>
  <c r="DL171" i="37"/>
  <c r="FZ171" i="37"/>
  <c r="IG171" i="37"/>
  <c r="IM171" i="37"/>
  <c r="BA171" i="37"/>
  <c r="DN171" i="37"/>
  <c r="DM171" i="37"/>
  <c r="GA171" i="37"/>
  <c r="IH171" i="37"/>
  <c r="IN171" i="37"/>
  <c r="BB171" i="37"/>
  <c r="BC171" i="39"/>
  <c r="BD171" i="39"/>
  <c r="BE171" i="39"/>
  <c r="BF171" i="39"/>
  <c r="BG171" i="39"/>
  <c r="BH171" i="39"/>
  <c r="BI171" i="39"/>
  <c r="BJ171" i="39"/>
  <c r="BK171" i="39"/>
  <c r="BL171" i="39"/>
  <c r="BM171" i="39"/>
  <c r="BN171" i="39"/>
  <c r="LB171" i="37"/>
  <c r="BC171" i="37"/>
  <c r="BB171" i="39"/>
  <c r="DO171" i="37"/>
  <c r="GC171" i="37"/>
  <c r="LC171" i="37"/>
  <c r="BD171" i="37"/>
  <c r="DP171" i="37"/>
  <c r="GD171" i="37"/>
  <c r="LD171" i="37"/>
  <c r="BE171" i="37"/>
  <c r="DQ171" i="37"/>
  <c r="GE171" i="37"/>
  <c r="LE171" i="37"/>
  <c r="BF171" i="37"/>
  <c r="DR171" i="37"/>
  <c r="GF171" i="37"/>
  <c r="LF171" i="37"/>
  <c r="BG171" i="37"/>
  <c r="DS171" i="37"/>
  <c r="GG171" i="37"/>
  <c r="LG171" i="37"/>
  <c r="BH171" i="37"/>
  <c r="DU171" i="37"/>
  <c r="DT171" i="37"/>
  <c r="GH171" i="37"/>
  <c r="LH171" i="37"/>
  <c r="BI171" i="37"/>
  <c r="IP171" i="37"/>
  <c r="IV171" i="37"/>
  <c r="LI171" i="37"/>
  <c r="BJ171" i="37"/>
  <c r="DV171" i="37"/>
  <c r="GJ171" i="37"/>
  <c r="IQ171" i="37"/>
  <c r="IW171" i="37"/>
  <c r="LJ171" i="37"/>
  <c r="BK171" i="37"/>
  <c r="DW171" i="37"/>
  <c r="GK171" i="37"/>
  <c r="IR171" i="37"/>
  <c r="IX171" i="37"/>
  <c r="LK171" i="37"/>
  <c r="BL171" i="37"/>
  <c r="DX171" i="37"/>
  <c r="GL171" i="37"/>
  <c r="IS171" i="37"/>
  <c r="IY171" i="37"/>
  <c r="LL171" i="37"/>
  <c r="BM171" i="37"/>
  <c r="DY171" i="37"/>
  <c r="GM171" i="37"/>
  <c r="IT171" i="37"/>
  <c r="IZ171" i="37"/>
  <c r="LM171" i="37"/>
  <c r="BN171" i="37"/>
  <c r="EA171" i="37"/>
  <c r="DZ171" i="37"/>
  <c r="GN171" i="37"/>
  <c r="IU171" i="37"/>
  <c r="JA171" i="37"/>
  <c r="LN171" i="37"/>
  <c r="AB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AB172" i="37"/>
  <c r="C172" i="38"/>
  <c r="AC172" i="39"/>
  <c r="D172" i="38"/>
  <c r="AD172" i="39"/>
  <c r="E172" i="38"/>
  <c r="AE172" i="39"/>
  <c r="F172" i="38"/>
  <c r="AF172" i="39"/>
  <c r="G172" i="38"/>
  <c r="AG172" i="39"/>
  <c r="H172" i="38"/>
  <c r="AH172" i="39"/>
  <c r="I172" i="38"/>
  <c r="AI172" i="39"/>
  <c r="J172" i="38"/>
  <c r="AJ172" i="39"/>
  <c r="K172" i="38"/>
  <c r="AK172" i="39"/>
  <c r="L172" i="38"/>
  <c r="AL172" i="39"/>
  <c r="M172" i="38"/>
  <c r="AM172" i="39"/>
  <c r="N172" i="38"/>
  <c r="AN172" i="39"/>
  <c r="KB172" i="37"/>
  <c r="AC172" i="37"/>
  <c r="B172" i="38"/>
  <c r="AB172" i="39"/>
  <c r="CO172" i="37"/>
  <c r="FC172" i="37"/>
  <c r="KC172" i="37"/>
  <c r="AD172" i="37"/>
  <c r="CP172" i="37"/>
  <c r="FD172" i="37"/>
  <c r="KD172" i="37"/>
  <c r="AE172" i="37"/>
  <c r="CQ172" i="37"/>
  <c r="FE172" i="37"/>
  <c r="KE172" i="37"/>
  <c r="AF172" i="37"/>
  <c r="CR172" i="37"/>
  <c r="FF172" i="37"/>
  <c r="KF172" i="37"/>
  <c r="AG172" i="37"/>
  <c r="CS172" i="37"/>
  <c r="FG172" i="37"/>
  <c r="KG172" i="37"/>
  <c r="AH172" i="37"/>
  <c r="CU172" i="37"/>
  <c r="CT172" i="37"/>
  <c r="FH172" i="37"/>
  <c r="KH172" i="37"/>
  <c r="AI172" i="37"/>
  <c r="HP172" i="37"/>
  <c r="HV172" i="37"/>
  <c r="KI172" i="37"/>
  <c r="AJ172" i="37"/>
  <c r="CV172" i="37"/>
  <c r="FJ172" i="37"/>
  <c r="HQ172" i="37"/>
  <c r="HW172" i="37"/>
  <c r="KJ172" i="37"/>
  <c r="AK172" i="37"/>
  <c r="CW172" i="37"/>
  <c r="FK172" i="37"/>
  <c r="HR172" i="37"/>
  <c r="HX172" i="37"/>
  <c r="KK172" i="37"/>
  <c r="AL172" i="37"/>
  <c r="CX172" i="37"/>
  <c r="FL172" i="37"/>
  <c r="HS172" i="37"/>
  <c r="HY172" i="37"/>
  <c r="KL172" i="37"/>
  <c r="AM172" i="37"/>
  <c r="CY172" i="37"/>
  <c r="FM172" i="37"/>
  <c r="HT172" i="37"/>
  <c r="HZ172" i="37"/>
  <c r="KM172" i="37"/>
  <c r="AN172" i="37"/>
  <c r="DA172" i="37"/>
  <c r="CZ172" i="37"/>
  <c r="FN172" i="37"/>
  <c r="HU172" i="37"/>
  <c r="IA172" i="37"/>
  <c r="KN172" i="37"/>
  <c r="B172" i="37"/>
  <c r="O172" i="38"/>
  <c r="AB172" i="38"/>
  <c r="P172" i="38"/>
  <c r="AC172" i="38"/>
  <c r="BC172" i="38"/>
  <c r="DE172" i="2"/>
  <c r="C172" i="39"/>
  <c r="Q172" i="38"/>
  <c r="AD172" i="38"/>
  <c r="BD172" i="38"/>
  <c r="D172" i="39"/>
  <c r="R172" i="38"/>
  <c r="AE172" i="38"/>
  <c r="BE172" i="38"/>
  <c r="E172" i="39"/>
  <c r="S172" i="38"/>
  <c r="AF172" i="38"/>
  <c r="BF172" i="38"/>
  <c r="F172" i="39"/>
  <c r="T172" i="38"/>
  <c r="AG172" i="38"/>
  <c r="BG172" i="38"/>
  <c r="G172" i="39"/>
  <c r="U172" i="38"/>
  <c r="AH172" i="38"/>
  <c r="BH172" i="38"/>
  <c r="H172" i="39"/>
  <c r="V172" i="38"/>
  <c r="AI172" i="38"/>
  <c r="BI172" i="38"/>
  <c r="I172" i="39"/>
  <c r="W172" i="38"/>
  <c r="AJ172" i="38"/>
  <c r="BJ172" i="38"/>
  <c r="J172" i="39"/>
  <c r="X172" i="38"/>
  <c r="AK172" i="38"/>
  <c r="BK172" i="38"/>
  <c r="K172" i="39"/>
  <c r="Y172" i="38"/>
  <c r="AL172" i="38"/>
  <c r="BL172" i="38"/>
  <c r="L172" i="39"/>
  <c r="Z172" i="38"/>
  <c r="AM172" i="38"/>
  <c r="BM172" i="38"/>
  <c r="M172" i="39"/>
  <c r="AA172" i="38"/>
  <c r="AN172" i="38"/>
  <c r="BN172" i="38"/>
  <c r="N172" i="39"/>
  <c r="JB172" i="37"/>
  <c r="C172" i="37"/>
  <c r="BB172" i="38"/>
  <c r="B172" i="39"/>
  <c r="BO172" i="37"/>
  <c r="EC172" i="37"/>
  <c r="JC172" i="37"/>
  <c r="D172" i="37"/>
  <c r="BP172" i="37"/>
  <c r="ED172" i="37"/>
  <c r="JD172" i="37"/>
  <c r="E172" i="37"/>
  <c r="BQ172" i="37"/>
  <c r="EE172" i="37"/>
  <c r="JE172" i="37"/>
  <c r="F172" i="37"/>
  <c r="BR172" i="37"/>
  <c r="EF172" i="37"/>
  <c r="JF172" i="37"/>
  <c r="G172" i="37"/>
  <c r="BS172" i="37"/>
  <c r="EG172" i="37"/>
  <c r="JG172" i="37"/>
  <c r="H172" i="37"/>
  <c r="BU172" i="37"/>
  <c r="BT172" i="37"/>
  <c r="EH172" i="37"/>
  <c r="JH172" i="37"/>
  <c r="I172" i="37"/>
  <c r="GP172" i="37"/>
  <c r="GV172" i="37"/>
  <c r="JI172" i="37"/>
  <c r="J172" i="37"/>
  <c r="BV172" i="37"/>
  <c r="EJ172" i="37"/>
  <c r="GQ172" i="37"/>
  <c r="GW172" i="37"/>
  <c r="JJ172" i="37"/>
  <c r="K172" i="37"/>
  <c r="BW172" i="37"/>
  <c r="EK172" i="37"/>
  <c r="GR172" i="37"/>
  <c r="GX172" i="37"/>
  <c r="JK172" i="37"/>
  <c r="L172" i="37"/>
  <c r="BX172" i="37"/>
  <c r="EL172" i="37"/>
  <c r="GS172" i="37"/>
  <c r="GY172" i="37"/>
  <c r="JL172" i="37"/>
  <c r="M172" i="37"/>
  <c r="BY172" i="37"/>
  <c r="EM172" i="37"/>
  <c r="GT172" i="37"/>
  <c r="GZ172" i="37"/>
  <c r="JM172" i="37"/>
  <c r="N172" i="37"/>
  <c r="CA172" i="37"/>
  <c r="BZ172" i="37"/>
  <c r="EN172" i="37"/>
  <c r="GU172" i="37"/>
  <c r="HA172" i="37"/>
  <c r="JN172" i="37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BP173" i="2"/>
  <c r="O172" i="37"/>
  <c r="BQ172" i="2"/>
  <c r="DC172" i="2"/>
  <c r="DD172" i="2"/>
  <c r="P172" i="39"/>
  <c r="Q172" i="39"/>
  <c r="R172" i="39"/>
  <c r="S172" i="39"/>
  <c r="T172" i="39"/>
  <c r="U172" i="39"/>
  <c r="V172" i="39"/>
  <c r="W172" i="39"/>
  <c r="X172" i="39"/>
  <c r="Y172" i="39"/>
  <c r="Z172" i="39"/>
  <c r="AA172" i="39"/>
  <c r="JO172" i="37"/>
  <c r="P172" i="37"/>
  <c r="O172" i="39"/>
  <c r="CB172" i="37"/>
  <c r="EP172" i="37"/>
  <c r="JP172" i="37"/>
  <c r="Q172" i="37"/>
  <c r="CC172" i="37"/>
  <c r="EQ172" i="37"/>
  <c r="JQ172" i="37"/>
  <c r="R172" i="37"/>
  <c r="CD172" i="37"/>
  <c r="ER172" i="37"/>
  <c r="JR172" i="37"/>
  <c r="S172" i="37"/>
  <c r="CE172" i="37"/>
  <c r="ES172" i="37"/>
  <c r="JS172" i="37"/>
  <c r="T172" i="37"/>
  <c r="CF172" i="37"/>
  <c r="ET172" i="37"/>
  <c r="JT172" i="37"/>
  <c r="U172" i="37"/>
  <c r="CH172" i="37"/>
  <c r="CG172" i="37"/>
  <c r="EU172" i="37"/>
  <c r="JU172" i="37"/>
  <c r="V172" i="37"/>
  <c r="HC172" i="37"/>
  <c r="HI172" i="37"/>
  <c r="JV172" i="37"/>
  <c r="W172" i="37"/>
  <c r="CI172" i="37"/>
  <c r="EW172" i="37"/>
  <c r="HD172" i="37"/>
  <c r="HJ172" i="37"/>
  <c r="JW172" i="37"/>
  <c r="X172" i="37"/>
  <c r="CJ172" i="37"/>
  <c r="EX172" i="37"/>
  <c r="HE172" i="37"/>
  <c r="HK172" i="37"/>
  <c r="JX172" i="37"/>
  <c r="Y172" i="37"/>
  <c r="CK172" i="37"/>
  <c r="EY172" i="37"/>
  <c r="HF172" i="37"/>
  <c r="HL172" i="37"/>
  <c r="JY172" i="37"/>
  <c r="Z172" i="37"/>
  <c r="CL172" i="37"/>
  <c r="EZ172" i="37"/>
  <c r="HG172" i="37"/>
  <c r="HM172" i="37"/>
  <c r="JZ172" i="37"/>
  <c r="AA172" i="37"/>
  <c r="CN172" i="37"/>
  <c r="CM172" i="37"/>
  <c r="FA172" i="37"/>
  <c r="HH172" i="37"/>
  <c r="HN172" i="37"/>
  <c r="KA172" i="37"/>
  <c r="AO172" i="37"/>
  <c r="AP172" i="38"/>
  <c r="AP172" i="39"/>
  <c r="AQ172" i="38"/>
  <c r="AQ172" i="39"/>
  <c r="AR172" i="38"/>
  <c r="AR172" i="39"/>
  <c r="AS172" i="38"/>
  <c r="AS172" i="39"/>
  <c r="AT172" i="38"/>
  <c r="AT172" i="39"/>
  <c r="AU172" i="38"/>
  <c r="AU172" i="39"/>
  <c r="AV172" i="38"/>
  <c r="AV172" i="39"/>
  <c r="AW172" i="38"/>
  <c r="AW172" i="39"/>
  <c r="AX172" i="38"/>
  <c r="AX172" i="39"/>
  <c r="AY172" i="38"/>
  <c r="AY172" i="39"/>
  <c r="AZ172" i="38"/>
  <c r="AZ172" i="39"/>
  <c r="BA172" i="38"/>
  <c r="BA172" i="39"/>
  <c r="AP172" i="37"/>
  <c r="AO172" i="38"/>
  <c r="AO172" i="39"/>
  <c r="DB172" i="37"/>
  <c r="FP172" i="37"/>
  <c r="AQ172" i="37"/>
  <c r="DC172" i="37"/>
  <c r="FQ172" i="37"/>
  <c r="AR172" i="37"/>
  <c r="DD172" i="37"/>
  <c r="FR172" i="37"/>
  <c r="AS172" i="37"/>
  <c r="DE172" i="37"/>
  <c r="FS172" i="37"/>
  <c r="AT172" i="37"/>
  <c r="DF172" i="37"/>
  <c r="FT172" i="37"/>
  <c r="AU172" i="37"/>
  <c r="DH172" i="37"/>
  <c r="DG172" i="37"/>
  <c r="FU172" i="37"/>
  <c r="AV172" i="37"/>
  <c r="IC172" i="37"/>
  <c r="II172" i="37"/>
  <c r="AW172" i="37"/>
  <c r="DI172" i="37"/>
  <c r="FW172" i="37"/>
  <c r="ID172" i="37"/>
  <c r="IJ172" i="37"/>
  <c r="AX172" i="37"/>
  <c r="DJ172" i="37"/>
  <c r="FX172" i="37"/>
  <c r="IE172" i="37"/>
  <c r="IK172" i="37"/>
  <c r="AY172" i="37"/>
  <c r="DK172" i="37"/>
  <c r="FY172" i="37"/>
  <c r="IF172" i="37"/>
  <c r="IL172" i="37"/>
  <c r="AZ172" i="37"/>
  <c r="DL172" i="37"/>
  <c r="FZ172" i="37"/>
  <c r="IG172" i="37"/>
  <c r="IM172" i="37"/>
  <c r="BA172" i="37"/>
  <c r="DN172" i="37"/>
  <c r="DM172" i="37"/>
  <c r="GA172" i="37"/>
  <c r="IH172" i="37"/>
  <c r="IN172" i="37"/>
  <c r="BB172" i="37"/>
  <c r="BC172" i="39"/>
  <c r="BD172" i="39"/>
  <c r="BE172" i="39"/>
  <c r="BF172" i="39"/>
  <c r="BG172" i="39"/>
  <c r="BH172" i="39"/>
  <c r="BI172" i="39"/>
  <c r="BJ172" i="39"/>
  <c r="BK172" i="39"/>
  <c r="BL172" i="39"/>
  <c r="BM172" i="39"/>
  <c r="BN172" i="39"/>
  <c r="LB172" i="37"/>
  <c r="BC172" i="37"/>
  <c r="BB172" i="39"/>
  <c r="DO172" i="37"/>
  <c r="GC172" i="37"/>
  <c r="LC172" i="37"/>
  <c r="BD172" i="37"/>
  <c r="DP172" i="37"/>
  <c r="GD172" i="37"/>
  <c r="LD172" i="37"/>
  <c r="BE172" i="37"/>
  <c r="DQ172" i="37"/>
  <c r="GE172" i="37"/>
  <c r="LE172" i="37"/>
  <c r="BF172" i="37"/>
  <c r="DR172" i="37"/>
  <c r="GF172" i="37"/>
  <c r="LF172" i="37"/>
  <c r="BG172" i="37"/>
  <c r="DS172" i="37"/>
  <c r="GG172" i="37"/>
  <c r="LG172" i="37"/>
  <c r="BH172" i="37"/>
  <c r="DU172" i="37"/>
  <c r="DT172" i="37"/>
  <c r="GH172" i="37"/>
  <c r="LH172" i="37"/>
  <c r="BI172" i="37"/>
  <c r="IP172" i="37"/>
  <c r="IV172" i="37"/>
  <c r="LI172" i="37"/>
  <c r="BJ172" i="37"/>
  <c r="DV172" i="37"/>
  <c r="GJ172" i="37"/>
  <c r="IQ172" i="37"/>
  <c r="IW172" i="37"/>
  <c r="LJ172" i="37"/>
  <c r="BK172" i="37"/>
  <c r="DW172" i="37"/>
  <c r="GK172" i="37"/>
  <c r="IR172" i="37"/>
  <c r="IX172" i="37"/>
  <c r="LK172" i="37"/>
  <c r="BL172" i="37"/>
  <c r="DX172" i="37"/>
  <c r="GL172" i="37"/>
  <c r="IS172" i="37"/>
  <c r="IY172" i="37"/>
  <c r="LL172" i="37"/>
  <c r="BM172" i="37"/>
  <c r="DY172" i="37"/>
  <c r="GM172" i="37"/>
  <c r="IT172" i="37"/>
  <c r="IZ172" i="37"/>
  <c r="LM172" i="37"/>
  <c r="BN172" i="37"/>
  <c r="EA172" i="37"/>
  <c r="DZ172" i="37"/>
  <c r="GN172" i="37"/>
  <c r="IU172" i="37"/>
  <c r="JA172" i="37"/>
  <c r="LN172" i="37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AB173" i="37"/>
  <c r="C173" i="38"/>
  <c r="AC173" i="39"/>
  <c r="D173" i="38"/>
  <c r="AD173" i="39"/>
  <c r="E173" i="38"/>
  <c r="AE173" i="39"/>
  <c r="F173" i="38"/>
  <c r="AF173" i="39"/>
  <c r="G173" i="38"/>
  <c r="AG173" i="39"/>
  <c r="H173" i="38"/>
  <c r="AH173" i="39"/>
  <c r="I173" i="38"/>
  <c r="AI173" i="39"/>
  <c r="J173" i="38"/>
  <c r="AJ173" i="39"/>
  <c r="K173" i="38"/>
  <c r="AK173" i="39"/>
  <c r="L173" i="38"/>
  <c r="AL173" i="39"/>
  <c r="M173" i="38"/>
  <c r="AM173" i="39"/>
  <c r="N173" i="38"/>
  <c r="AN173" i="39"/>
  <c r="KB173" i="37"/>
  <c r="AC173" i="37"/>
  <c r="B173" i="38"/>
  <c r="AB173" i="39"/>
  <c r="CO173" i="37"/>
  <c r="FC173" i="37"/>
  <c r="KC173" i="37"/>
  <c r="AD173" i="37"/>
  <c r="CP173" i="37"/>
  <c r="FD173" i="37"/>
  <c r="KD173" i="37"/>
  <c r="AE173" i="37"/>
  <c r="CQ173" i="37"/>
  <c r="FE173" i="37"/>
  <c r="KE173" i="37"/>
  <c r="AF173" i="37"/>
  <c r="CR173" i="37"/>
  <c r="FF173" i="37"/>
  <c r="KF173" i="37"/>
  <c r="AG173" i="37"/>
  <c r="CS173" i="37"/>
  <c r="FG173" i="37"/>
  <c r="KG173" i="37"/>
  <c r="AH173" i="37"/>
  <c r="CU173" i="37"/>
  <c r="CT173" i="37"/>
  <c r="FH173" i="37"/>
  <c r="KH173" i="37"/>
  <c r="AI173" i="37"/>
  <c r="HP173" i="37"/>
  <c r="HV173" i="37"/>
  <c r="KI173" i="37"/>
  <c r="AJ173" i="37"/>
  <c r="CV173" i="37"/>
  <c r="FJ173" i="37"/>
  <c r="HQ173" i="37"/>
  <c r="HW173" i="37"/>
  <c r="KJ173" i="37"/>
  <c r="AK173" i="37"/>
  <c r="CW173" i="37"/>
  <c r="FK173" i="37"/>
  <c r="HR173" i="37"/>
  <c r="HX173" i="37"/>
  <c r="KK173" i="37"/>
  <c r="AL173" i="37"/>
  <c r="CX173" i="37"/>
  <c r="FL173" i="37"/>
  <c r="HS173" i="37"/>
  <c r="HY173" i="37"/>
  <c r="KL173" i="37"/>
  <c r="AM173" i="37"/>
  <c r="CY173" i="37"/>
  <c r="FM173" i="37"/>
  <c r="HT173" i="37"/>
  <c r="HZ173" i="37"/>
  <c r="KM173" i="37"/>
  <c r="AN173" i="37"/>
  <c r="DA173" i="37"/>
  <c r="CZ173" i="37"/>
  <c r="FN173" i="37"/>
  <c r="HU173" i="37"/>
  <c r="IA173" i="37"/>
  <c r="KN173" i="37"/>
  <c r="B173" i="37"/>
  <c r="O173" i="38"/>
  <c r="AB173" i="38"/>
  <c r="P173" i="38"/>
  <c r="AC173" i="38"/>
  <c r="BC173" i="38"/>
  <c r="DE173" i="2"/>
  <c r="C173" i="39"/>
  <c r="Q173" i="38"/>
  <c r="AD173" i="38"/>
  <c r="BD173" i="38"/>
  <c r="D173" i="39"/>
  <c r="R173" i="38"/>
  <c r="AE173" i="38"/>
  <c r="BE173" i="38"/>
  <c r="E173" i="39"/>
  <c r="S173" i="38"/>
  <c r="AF173" i="38"/>
  <c r="BF173" i="38"/>
  <c r="F173" i="39"/>
  <c r="T173" i="38"/>
  <c r="AG173" i="38"/>
  <c r="BG173" i="38"/>
  <c r="G173" i="39"/>
  <c r="U173" i="38"/>
  <c r="AH173" i="38"/>
  <c r="BH173" i="38"/>
  <c r="H173" i="39"/>
  <c r="V173" i="38"/>
  <c r="AI173" i="38"/>
  <c r="BI173" i="38"/>
  <c r="I173" i="39"/>
  <c r="W173" i="38"/>
  <c r="AJ173" i="38"/>
  <c r="BJ173" i="38"/>
  <c r="J173" i="39"/>
  <c r="X173" i="38"/>
  <c r="AK173" i="38"/>
  <c r="BK173" i="38"/>
  <c r="K173" i="39"/>
  <c r="Y173" i="38"/>
  <c r="AL173" i="38"/>
  <c r="BL173" i="38"/>
  <c r="L173" i="39"/>
  <c r="Z173" i="38"/>
  <c r="AM173" i="38"/>
  <c r="BM173" i="38"/>
  <c r="M173" i="39"/>
  <c r="AA173" i="38"/>
  <c r="AN173" i="38"/>
  <c r="BN173" i="38"/>
  <c r="N173" i="39"/>
  <c r="JB173" i="37"/>
  <c r="C173" i="37"/>
  <c r="BB173" i="38"/>
  <c r="B173" i="39"/>
  <c r="BO173" i="37"/>
  <c r="EC173" i="37"/>
  <c r="JC173" i="37"/>
  <c r="D173" i="37"/>
  <c r="BP173" i="37"/>
  <c r="ED173" i="37"/>
  <c r="JD173" i="37"/>
  <c r="E173" i="37"/>
  <c r="BQ173" i="37"/>
  <c r="EE173" i="37"/>
  <c r="JE173" i="37"/>
  <c r="F173" i="37"/>
  <c r="BR173" i="37"/>
  <c r="EF173" i="37"/>
  <c r="JF173" i="37"/>
  <c r="G173" i="37"/>
  <c r="BS173" i="37"/>
  <c r="EG173" i="37"/>
  <c r="JG173" i="37"/>
  <c r="H173" i="37"/>
  <c r="BU173" i="37"/>
  <c r="BT173" i="37"/>
  <c r="EH173" i="37"/>
  <c r="JH173" i="37"/>
  <c r="I173" i="37"/>
  <c r="GP173" i="37"/>
  <c r="GV173" i="37"/>
  <c r="JI173" i="37"/>
  <c r="J173" i="37"/>
  <c r="BV173" i="37"/>
  <c r="EJ173" i="37"/>
  <c r="GQ173" i="37"/>
  <c r="GW173" i="37"/>
  <c r="JJ173" i="37"/>
  <c r="K173" i="37"/>
  <c r="BW173" i="37"/>
  <c r="EK173" i="37"/>
  <c r="GR173" i="37"/>
  <c r="GX173" i="37"/>
  <c r="JK173" i="37"/>
  <c r="L173" i="37"/>
  <c r="BX173" i="37"/>
  <c r="EL173" i="37"/>
  <c r="GS173" i="37"/>
  <c r="GY173" i="37"/>
  <c r="JL173" i="37"/>
  <c r="M173" i="37"/>
  <c r="BY173" i="37"/>
  <c r="EM173" i="37"/>
  <c r="GT173" i="37"/>
  <c r="GZ173" i="37"/>
  <c r="JM173" i="37"/>
  <c r="N173" i="37"/>
  <c r="CA173" i="37"/>
  <c r="BZ173" i="37"/>
  <c r="EN173" i="37"/>
  <c r="GU173" i="37"/>
  <c r="HA173" i="37"/>
  <c r="JN173" i="37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BP174" i="2"/>
  <c r="O173" i="37"/>
  <c r="BQ173" i="2"/>
  <c r="DC173" i="2"/>
  <c r="DD173" i="2"/>
  <c r="P173" i="39"/>
  <c r="Q173" i="39"/>
  <c r="R173" i="39"/>
  <c r="S173" i="39"/>
  <c r="T173" i="39"/>
  <c r="U173" i="39"/>
  <c r="V173" i="39"/>
  <c r="W173" i="39"/>
  <c r="X173" i="39"/>
  <c r="Y173" i="39"/>
  <c r="Z173" i="39"/>
  <c r="AA173" i="39"/>
  <c r="JO173" i="37"/>
  <c r="P173" i="37"/>
  <c r="O173" i="39"/>
  <c r="CB173" i="37"/>
  <c r="EP173" i="37"/>
  <c r="JP173" i="37"/>
  <c r="Q173" i="37"/>
  <c r="CC173" i="37"/>
  <c r="EQ173" i="37"/>
  <c r="JQ173" i="37"/>
  <c r="R173" i="37"/>
  <c r="CD173" i="37"/>
  <c r="ER173" i="37"/>
  <c r="JR173" i="37"/>
  <c r="S173" i="37"/>
  <c r="CE173" i="37"/>
  <c r="ES173" i="37"/>
  <c r="JS173" i="37"/>
  <c r="T173" i="37"/>
  <c r="CF173" i="37"/>
  <c r="ET173" i="37"/>
  <c r="JT173" i="37"/>
  <c r="U173" i="37"/>
  <c r="CH173" i="37"/>
  <c r="CG173" i="37"/>
  <c r="EU173" i="37"/>
  <c r="JU173" i="37"/>
  <c r="V173" i="37"/>
  <c r="HC173" i="37"/>
  <c r="HI173" i="37"/>
  <c r="JV173" i="37"/>
  <c r="W173" i="37"/>
  <c r="CI173" i="37"/>
  <c r="EW173" i="37"/>
  <c r="HD173" i="37"/>
  <c r="HJ173" i="37"/>
  <c r="JW173" i="37"/>
  <c r="X173" i="37"/>
  <c r="CJ173" i="37"/>
  <c r="EX173" i="37"/>
  <c r="HE173" i="37"/>
  <c r="HK173" i="37"/>
  <c r="JX173" i="37"/>
  <c r="Y173" i="37"/>
  <c r="CK173" i="37"/>
  <c r="EY173" i="37"/>
  <c r="HF173" i="37"/>
  <c r="HL173" i="37"/>
  <c r="JY173" i="37"/>
  <c r="Z173" i="37"/>
  <c r="CL173" i="37"/>
  <c r="EZ173" i="37"/>
  <c r="HG173" i="37"/>
  <c r="HM173" i="37"/>
  <c r="JZ173" i="37"/>
  <c r="AA173" i="37"/>
  <c r="CN173" i="37"/>
  <c r="CM173" i="37"/>
  <c r="FA173" i="37"/>
  <c r="HH173" i="37"/>
  <c r="HN173" i="37"/>
  <c r="KA173" i="37"/>
  <c r="AO173" i="37"/>
  <c r="AP173" i="38"/>
  <c r="AP173" i="39"/>
  <c r="AQ173" i="38"/>
  <c r="AQ173" i="39"/>
  <c r="AR173" i="38"/>
  <c r="AR173" i="39"/>
  <c r="AS173" i="38"/>
  <c r="AS173" i="39"/>
  <c r="AT173" i="38"/>
  <c r="AT173" i="39"/>
  <c r="AU173" i="38"/>
  <c r="AU173" i="39"/>
  <c r="AV173" i="38"/>
  <c r="AV173" i="39"/>
  <c r="AW173" i="38"/>
  <c r="AW173" i="39"/>
  <c r="AX173" i="38"/>
  <c r="AX173" i="39"/>
  <c r="AY173" i="38"/>
  <c r="AY173" i="39"/>
  <c r="AZ173" i="38"/>
  <c r="AZ173" i="39"/>
  <c r="BA173" i="38"/>
  <c r="BA173" i="39"/>
  <c r="AP173" i="37"/>
  <c r="AO173" i="38"/>
  <c r="AO173" i="39"/>
  <c r="DB173" i="37"/>
  <c r="FP173" i="37"/>
  <c r="AQ173" i="37"/>
  <c r="DC173" i="37"/>
  <c r="FQ173" i="37"/>
  <c r="AR173" i="37"/>
  <c r="DD173" i="37"/>
  <c r="FR173" i="37"/>
  <c r="AS173" i="37"/>
  <c r="DE173" i="37"/>
  <c r="FS173" i="37"/>
  <c r="AT173" i="37"/>
  <c r="DF173" i="37"/>
  <c r="FT173" i="37"/>
  <c r="AU173" i="37"/>
  <c r="DH173" i="37"/>
  <c r="DG173" i="37"/>
  <c r="FU173" i="37"/>
  <c r="AV173" i="37"/>
  <c r="IC173" i="37"/>
  <c r="II173" i="37"/>
  <c r="AW173" i="37"/>
  <c r="DI173" i="37"/>
  <c r="FW173" i="37"/>
  <c r="ID173" i="37"/>
  <c r="IJ173" i="37"/>
  <c r="AX173" i="37"/>
  <c r="DJ173" i="37"/>
  <c r="FX173" i="37"/>
  <c r="IE173" i="37"/>
  <c r="IK173" i="37"/>
  <c r="AY173" i="37"/>
  <c r="DK173" i="37"/>
  <c r="FY173" i="37"/>
  <c r="IF173" i="37"/>
  <c r="IL173" i="37"/>
  <c r="AZ173" i="37"/>
  <c r="DL173" i="37"/>
  <c r="FZ173" i="37"/>
  <c r="IG173" i="37"/>
  <c r="IM173" i="37"/>
  <c r="BA173" i="37"/>
  <c r="DN173" i="37"/>
  <c r="DM173" i="37"/>
  <c r="GA173" i="37"/>
  <c r="IH173" i="37"/>
  <c r="IN173" i="37"/>
  <c r="BB173" i="37"/>
  <c r="BC173" i="39"/>
  <c r="BD173" i="39"/>
  <c r="BE173" i="39"/>
  <c r="BF173" i="39"/>
  <c r="BG173" i="39"/>
  <c r="BH173" i="39"/>
  <c r="BI173" i="39"/>
  <c r="BJ173" i="39"/>
  <c r="BK173" i="39"/>
  <c r="BL173" i="39"/>
  <c r="BM173" i="39"/>
  <c r="BN173" i="39"/>
  <c r="LB173" i="37"/>
  <c r="BC173" i="37"/>
  <c r="BB173" i="39"/>
  <c r="DO173" i="37"/>
  <c r="GC173" i="37"/>
  <c r="LC173" i="37"/>
  <c r="BD173" i="37"/>
  <c r="DP173" i="37"/>
  <c r="GD173" i="37"/>
  <c r="LD173" i="37"/>
  <c r="BE173" i="37"/>
  <c r="DQ173" i="37"/>
  <c r="GE173" i="37"/>
  <c r="LE173" i="37"/>
  <c r="BF173" i="37"/>
  <c r="DR173" i="37"/>
  <c r="GF173" i="37"/>
  <c r="LF173" i="37"/>
  <c r="BG173" i="37"/>
  <c r="DS173" i="37"/>
  <c r="GG173" i="37"/>
  <c r="LG173" i="37"/>
  <c r="BH173" i="37"/>
  <c r="DU173" i="37"/>
  <c r="DT173" i="37"/>
  <c r="GH173" i="37"/>
  <c r="LH173" i="37"/>
  <c r="BI173" i="37"/>
  <c r="IP173" i="37"/>
  <c r="IV173" i="37"/>
  <c r="LI173" i="37"/>
  <c r="BJ173" i="37"/>
  <c r="DV173" i="37"/>
  <c r="GJ173" i="37"/>
  <c r="IQ173" i="37"/>
  <c r="IW173" i="37"/>
  <c r="LJ173" i="37"/>
  <c r="BK173" i="37"/>
  <c r="DW173" i="37"/>
  <c r="GK173" i="37"/>
  <c r="IR173" i="37"/>
  <c r="IX173" i="37"/>
  <c r="LK173" i="37"/>
  <c r="BL173" i="37"/>
  <c r="DX173" i="37"/>
  <c r="GL173" i="37"/>
  <c r="IS173" i="37"/>
  <c r="IY173" i="37"/>
  <c r="LL173" i="37"/>
  <c r="BM173" i="37"/>
  <c r="DY173" i="37"/>
  <c r="GM173" i="37"/>
  <c r="IT173" i="37"/>
  <c r="IZ173" i="37"/>
  <c r="LM173" i="37"/>
  <c r="BN173" i="37"/>
  <c r="EA173" i="37"/>
  <c r="DZ173" i="37"/>
  <c r="GN173" i="37"/>
  <c r="IU173" i="37"/>
  <c r="JA173" i="37"/>
  <c r="LN173" i="37"/>
  <c r="AB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AB174" i="37"/>
  <c r="C174" i="38"/>
  <c r="AC174" i="39"/>
  <c r="D174" i="38"/>
  <c r="AD174" i="39"/>
  <c r="E174" i="38"/>
  <c r="AE174" i="39"/>
  <c r="F174" i="38"/>
  <c r="AF174" i="39"/>
  <c r="G174" i="38"/>
  <c r="AG174" i="39"/>
  <c r="H174" i="38"/>
  <c r="AH174" i="39"/>
  <c r="I174" i="38"/>
  <c r="AI174" i="39"/>
  <c r="J174" i="38"/>
  <c r="AJ174" i="39"/>
  <c r="K174" i="38"/>
  <c r="AK174" i="39"/>
  <c r="L174" i="38"/>
  <c r="AL174" i="39"/>
  <c r="M174" i="38"/>
  <c r="AM174" i="39"/>
  <c r="N174" i="38"/>
  <c r="AN174" i="39"/>
  <c r="KB174" i="37"/>
  <c r="AC174" i="37"/>
  <c r="B174" i="38"/>
  <c r="AB174" i="39"/>
  <c r="CO174" i="37"/>
  <c r="FC174" i="37"/>
  <c r="KC174" i="37"/>
  <c r="AD174" i="37"/>
  <c r="CP174" i="37"/>
  <c r="FD174" i="37"/>
  <c r="KD174" i="37"/>
  <c r="AE174" i="37"/>
  <c r="CQ174" i="37"/>
  <c r="FE174" i="37"/>
  <c r="KE174" i="37"/>
  <c r="AF174" i="37"/>
  <c r="CR174" i="37"/>
  <c r="FF174" i="37"/>
  <c r="KF174" i="37"/>
  <c r="AG174" i="37"/>
  <c r="CS174" i="37"/>
  <c r="FG174" i="37"/>
  <c r="KG174" i="37"/>
  <c r="AH174" i="37"/>
  <c r="CU174" i="37"/>
  <c r="CT174" i="37"/>
  <c r="FH174" i="37"/>
  <c r="KH174" i="37"/>
  <c r="AI174" i="37"/>
  <c r="HP174" i="37"/>
  <c r="HV174" i="37"/>
  <c r="KI174" i="37"/>
  <c r="AJ174" i="37"/>
  <c r="CV174" i="37"/>
  <c r="FJ174" i="37"/>
  <c r="HQ174" i="37"/>
  <c r="HW174" i="37"/>
  <c r="KJ174" i="37"/>
  <c r="AK174" i="37"/>
  <c r="CW174" i="37"/>
  <c r="FK174" i="37"/>
  <c r="HR174" i="37"/>
  <c r="HX174" i="37"/>
  <c r="KK174" i="37"/>
  <c r="AL174" i="37"/>
  <c r="CX174" i="37"/>
  <c r="FL174" i="37"/>
  <c r="HS174" i="37"/>
  <c r="HY174" i="37"/>
  <c r="KL174" i="37"/>
  <c r="AM174" i="37"/>
  <c r="CY174" i="37"/>
  <c r="FM174" i="37"/>
  <c r="HT174" i="37"/>
  <c r="HZ174" i="37"/>
  <c r="KM174" i="37"/>
  <c r="AN174" i="37"/>
  <c r="DA174" i="37"/>
  <c r="CZ174" i="37"/>
  <c r="FN174" i="37"/>
  <c r="HU174" i="37"/>
  <c r="IA174" i="37"/>
  <c r="KN174" i="37"/>
  <c r="B174" i="37"/>
  <c r="O174" i="38"/>
  <c r="AB174" i="38"/>
  <c r="P174" i="38"/>
  <c r="AC174" i="38"/>
  <c r="BC174" i="38"/>
  <c r="DE174" i="2"/>
  <c r="C174" i="39"/>
  <c r="Q174" i="38"/>
  <c r="AD174" i="38"/>
  <c r="BD174" i="38"/>
  <c r="D174" i="39"/>
  <c r="R174" i="38"/>
  <c r="AE174" i="38"/>
  <c r="BE174" i="38"/>
  <c r="E174" i="39"/>
  <c r="S174" i="38"/>
  <c r="AF174" i="38"/>
  <c r="BF174" i="38"/>
  <c r="F174" i="39"/>
  <c r="T174" i="38"/>
  <c r="AG174" i="38"/>
  <c r="BG174" i="38"/>
  <c r="G174" i="39"/>
  <c r="U174" i="38"/>
  <c r="AH174" i="38"/>
  <c r="BH174" i="38"/>
  <c r="H174" i="39"/>
  <c r="V174" i="38"/>
  <c r="AI174" i="38"/>
  <c r="BI174" i="38"/>
  <c r="I174" i="39"/>
  <c r="W174" i="38"/>
  <c r="AJ174" i="38"/>
  <c r="BJ174" i="38"/>
  <c r="J174" i="39"/>
  <c r="X174" i="38"/>
  <c r="AK174" i="38"/>
  <c r="BK174" i="38"/>
  <c r="K174" i="39"/>
  <c r="Y174" i="38"/>
  <c r="AL174" i="38"/>
  <c r="BL174" i="38"/>
  <c r="L174" i="39"/>
  <c r="Z174" i="38"/>
  <c r="AM174" i="38"/>
  <c r="BM174" i="38"/>
  <c r="M174" i="39"/>
  <c r="AA174" i="38"/>
  <c r="AN174" i="38"/>
  <c r="BN174" i="38"/>
  <c r="N174" i="39"/>
  <c r="JB174" i="37"/>
  <c r="C174" i="37"/>
  <c r="BB174" i="38"/>
  <c r="B174" i="39"/>
  <c r="BO174" i="37"/>
  <c r="EC174" i="37"/>
  <c r="JC174" i="37"/>
  <c r="D174" i="37"/>
  <c r="BP174" i="37"/>
  <c r="ED174" i="37"/>
  <c r="JD174" i="37"/>
  <c r="E174" i="37"/>
  <c r="BQ174" i="37"/>
  <c r="EE174" i="37"/>
  <c r="JE174" i="37"/>
  <c r="F174" i="37"/>
  <c r="BR174" i="37"/>
  <c r="EF174" i="37"/>
  <c r="JF174" i="37"/>
  <c r="G174" i="37"/>
  <c r="BS174" i="37"/>
  <c r="EG174" i="37"/>
  <c r="JG174" i="37"/>
  <c r="H174" i="37"/>
  <c r="BU174" i="37"/>
  <c r="BT174" i="37"/>
  <c r="EH174" i="37"/>
  <c r="JH174" i="37"/>
  <c r="I174" i="37"/>
  <c r="GP174" i="37"/>
  <c r="GV174" i="37"/>
  <c r="JI174" i="37"/>
  <c r="J174" i="37"/>
  <c r="BV174" i="37"/>
  <c r="EJ174" i="37"/>
  <c r="GQ174" i="37"/>
  <c r="GW174" i="37"/>
  <c r="JJ174" i="37"/>
  <c r="K174" i="37"/>
  <c r="BW174" i="37"/>
  <c r="EK174" i="37"/>
  <c r="GR174" i="37"/>
  <c r="GX174" i="37"/>
  <c r="JK174" i="37"/>
  <c r="L174" i="37"/>
  <c r="BX174" i="37"/>
  <c r="EL174" i="37"/>
  <c r="GS174" i="37"/>
  <c r="GY174" i="37"/>
  <c r="JL174" i="37"/>
  <c r="M174" i="37"/>
  <c r="BY174" i="37"/>
  <c r="EM174" i="37"/>
  <c r="GT174" i="37"/>
  <c r="GZ174" i="37"/>
  <c r="JM174" i="37"/>
  <c r="N174" i="37"/>
  <c r="CA174" i="37"/>
  <c r="BZ174" i="37"/>
  <c r="EN174" i="37"/>
  <c r="GU174" i="37"/>
  <c r="HA174" i="37"/>
  <c r="JN174" i="37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BP175" i="2"/>
  <c r="O174" i="37"/>
  <c r="BQ174" i="2"/>
  <c r="DC174" i="2"/>
  <c r="DD174" i="2"/>
  <c r="P174" i="39"/>
  <c r="Q174" i="39"/>
  <c r="R174" i="39"/>
  <c r="S174" i="39"/>
  <c r="T174" i="39"/>
  <c r="U174" i="39"/>
  <c r="V174" i="39"/>
  <c r="W174" i="39"/>
  <c r="X174" i="39"/>
  <c r="Y174" i="39"/>
  <c r="Z174" i="39"/>
  <c r="AA174" i="39"/>
  <c r="JO174" i="37"/>
  <c r="P174" i="37"/>
  <c r="O174" i="39"/>
  <c r="CB174" i="37"/>
  <c r="EP174" i="37"/>
  <c r="JP174" i="37"/>
  <c r="Q174" i="37"/>
  <c r="CC174" i="37"/>
  <c r="EQ174" i="37"/>
  <c r="JQ174" i="37"/>
  <c r="R174" i="37"/>
  <c r="CD174" i="37"/>
  <c r="ER174" i="37"/>
  <c r="JR174" i="37"/>
  <c r="S174" i="37"/>
  <c r="CE174" i="37"/>
  <c r="ES174" i="37"/>
  <c r="JS174" i="37"/>
  <c r="T174" i="37"/>
  <c r="CF174" i="37"/>
  <c r="ET174" i="37"/>
  <c r="JT174" i="37"/>
  <c r="U174" i="37"/>
  <c r="CH174" i="37"/>
  <c r="CG174" i="37"/>
  <c r="EU174" i="37"/>
  <c r="JU174" i="37"/>
  <c r="V174" i="37"/>
  <c r="HC174" i="37"/>
  <c r="HI174" i="37"/>
  <c r="JV174" i="37"/>
  <c r="W174" i="37"/>
  <c r="CI174" i="37"/>
  <c r="EW174" i="37"/>
  <c r="HD174" i="37"/>
  <c r="HJ174" i="37"/>
  <c r="JW174" i="37"/>
  <c r="X174" i="37"/>
  <c r="CJ174" i="37"/>
  <c r="EX174" i="37"/>
  <c r="HE174" i="37"/>
  <c r="HK174" i="37"/>
  <c r="JX174" i="37"/>
  <c r="Y174" i="37"/>
  <c r="CK174" i="37"/>
  <c r="EY174" i="37"/>
  <c r="HF174" i="37"/>
  <c r="HL174" i="37"/>
  <c r="JY174" i="37"/>
  <c r="Z174" i="37"/>
  <c r="CL174" i="37"/>
  <c r="EZ174" i="37"/>
  <c r="HG174" i="37"/>
  <c r="HM174" i="37"/>
  <c r="JZ174" i="37"/>
  <c r="AA174" i="37"/>
  <c r="CN174" i="37"/>
  <c r="CM174" i="37"/>
  <c r="FA174" i="37"/>
  <c r="HH174" i="37"/>
  <c r="HN174" i="37"/>
  <c r="KA174" i="37"/>
  <c r="AO174" i="37"/>
  <c r="AP174" i="38"/>
  <c r="AP174" i="39"/>
  <c r="AQ174" i="38"/>
  <c r="AQ174" i="39"/>
  <c r="AR174" i="38"/>
  <c r="AR174" i="39"/>
  <c r="AS174" i="38"/>
  <c r="AS174" i="39"/>
  <c r="AT174" i="38"/>
  <c r="AT174" i="39"/>
  <c r="AU174" i="38"/>
  <c r="AU174" i="39"/>
  <c r="AV174" i="38"/>
  <c r="AV174" i="39"/>
  <c r="AW174" i="38"/>
  <c r="AW174" i="39"/>
  <c r="AX174" i="38"/>
  <c r="AX174" i="39"/>
  <c r="AY174" i="38"/>
  <c r="AY174" i="39"/>
  <c r="AZ174" i="38"/>
  <c r="AZ174" i="39"/>
  <c r="BA174" i="38"/>
  <c r="BA174" i="39"/>
  <c r="AP174" i="37"/>
  <c r="AO174" i="38"/>
  <c r="AO174" i="39"/>
  <c r="DB174" i="37"/>
  <c r="FP174" i="37"/>
  <c r="AQ174" i="37"/>
  <c r="DC174" i="37"/>
  <c r="FQ174" i="37"/>
  <c r="AR174" i="37"/>
  <c r="DD174" i="37"/>
  <c r="FR174" i="37"/>
  <c r="AS174" i="37"/>
  <c r="DE174" i="37"/>
  <c r="FS174" i="37"/>
  <c r="AT174" i="37"/>
  <c r="DF174" i="37"/>
  <c r="FT174" i="37"/>
  <c r="AU174" i="37"/>
  <c r="DH174" i="37"/>
  <c r="DG174" i="37"/>
  <c r="FU174" i="37"/>
  <c r="AV174" i="37"/>
  <c r="IC174" i="37"/>
  <c r="II174" i="37"/>
  <c r="AW174" i="37"/>
  <c r="DI174" i="37"/>
  <c r="FW174" i="37"/>
  <c r="ID174" i="37"/>
  <c r="IJ174" i="37"/>
  <c r="AX174" i="37"/>
  <c r="DJ174" i="37"/>
  <c r="FX174" i="37"/>
  <c r="IE174" i="37"/>
  <c r="IK174" i="37"/>
  <c r="AY174" i="37"/>
  <c r="DK174" i="37"/>
  <c r="FY174" i="37"/>
  <c r="IF174" i="37"/>
  <c r="IL174" i="37"/>
  <c r="AZ174" i="37"/>
  <c r="DL174" i="37"/>
  <c r="FZ174" i="37"/>
  <c r="IG174" i="37"/>
  <c r="IM174" i="37"/>
  <c r="BA174" i="37"/>
  <c r="DN174" i="37"/>
  <c r="DM174" i="37"/>
  <c r="GA174" i="37"/>
  <c r="IH174" i="37"/>
  <c r="IN174" i="37"/>
  <c r="BB174" i="37"/>
  <c r="BC174" i="39"/>
  <c r="BD174" i="39"/>
  <c r="BE174" i="39"/>
  <c r="BF174" i="39"/>
  <c r="BG174" i="39"/>
  <c r="BH174" i="39"/>
  <c r="BI174" i="39"/>
  <c r="BJ174" i="39"/>
  <c r="BK174" i="39"/>
  <c r="BL174" i="39"/>
  <c r="BM174" i="39"/>
  <c r="BN174" i="39"/>
  <c r="LB174" i="37"/>
  <c r="BC174" i="37"/>
  <c r="BB174" i="39"/>
  <c r="DO174" i="37"/>
  <c r="GC174" i="37"/>
  <c r="LC174" i="37"/>
  <c r="BD174" i="37"/>
  <c r="DP174" i="37"/>
  <c r="GD174" i="37"/>
  <c r="LD174" i="37"/>
  <c r="BE174" i="37"/>
  <c r="DQ174" i="37"/>
  <c r="GE174" i="37"/>
  <c r="LE174" i="37"/>
  <c r="BF174" i="37"/>
  <c r="DR174" i="37"/>
  <c r="GF174" i="37"/>
  <c r="LF174" i="37"/>
  <c r="BG174" i="37"/>
  <c r="DS174" i="37"/>
  <c r="GG174" i="37"/>
  <c r="LG174" i="37"/>
  <c r="BH174" i="37"/>
  <c r="DU174" i="37"/>
  <c r="DT174" i="37"/>
  <c r="GH174" i="37"/>
  <c r="LH174" i="37"/>
  <c r="BI174" i="37"/>
  <c r="IP174" i="37"/>
  <c r="IV174" i="37"/>
  <c r="LI174" i="37"/>
  <c r="BJ174" i="37"/>
  <c r="DV174" i="37"/>
  <c r="GJ174" i="37"/>
  <c r="IQ174" i="37"/>
  <c r="IW174" i="37"/>
  <c r="LJ174" i="37"/>
  <c r="BK174" i="37"/>
  <c r="DW174" i="37"/>
  <c r="GK174" i="37"/>
  <c r="IR174" i="37"/>
  <c r="IX174" i="37"/>
  <c r="LK174" i="37"/>
  <c r="BL174" i="37"/>
  <c r="DX174" i="37"/>
  <c r="GL174" i="37"/>
  <c r="IS174" i="37"/>
  <c r="IY174" i="37"/>
  <c r="LL174" i="37"/>
  <c r="BM174" i="37"/>
  <c r="DY174" i="37"/>
  <c r="GM174" i="37"/>
  <c r="IT174" i="37"/>
  <c r="IZ174" i="37"/>
  <c r="LM174" i="37"/>
  <c r="BN174" i="37"/>
  <c r="EA174" i="37"/>
  <c r="DZ174" i="37"/>
  <c r="GN174" i="37"/>
  <c r="IU174" i="37"/>
  <c r="JA174" i="37"/>
  <c r="LN174" i="37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AB175" i="37"/>
  <c r="C175" i="38"/>
  <c r="AC175" i="39"/>
  <c r="D175" i="38"/>
  <c r="AD175" i="39"/>
  <c r="E175" i="38"/>
  <c r="AE175" i="39"/>
  <c r="F175" i="38"/>
  <c r="AF175" i="39"/>
  <c r="G175" i="38"/>
  <c r="AG175" i="39"/>
  <c r="H175" i="38"/>
  <c r="AH175" i="39"/>
  <c r="I175" i="38"/>
  <c r="AI175" i="39"/>
  <c r="J175" i="38"/>
  <c r="AJ175" i="39"/>
  <c r="K175" i="38"/>
  <c r="AK175" i="39"/>
  <c r="L175" i="38"/>
  <c r="AL175" i="39"/>
  <c r="M175" i="38"/>
  <c r="AM175" i="39"/>
  <c r="N175" i="38"/>
  <c r="AN175" i="39"/>
  <c r="KB175" i="37"/>
  <c r="AC175" i="37"/>
  <c r="B175" i="38"/>
  <c r="AB175" i="39"/>
  <c r="CO175" i="37"/>
  <c r="FC175" i="37"/>
  <c r="KC175" i="37"/>
  <c r="AD175" i="37"/>
  <c r="CP175" i="37"/>
  <c r="FD175" i="37"/>
  <c r="KD175" i="37"/>
  <c r="AE175" i="37"/>
  <c r="CQ175" i="37"/>
  <c r="FE175" i="37"/>
  <c r="KE175" i="37"/>
  <c r="AF175" i="37"/>
  <c r="CR175" i="37"/>
  <c r="FF175" i="37"/>
  <c r="KF175" i="37"/>
  <c r="AG175" i="37"/>
  <c r="CS175" i="37"/>
  <c r="FG175" i="37"/>
  <c r="KG175" i="37"/>
  <c r="AH175" i="37"/>
  <c r="CU175" i="37"/>
  <c r="CT175" i="37"/>
  <c r="FH175" i="37"/>
  <c r="KH175" i="37"/>
  <c r="AI175" i="37"/>
  <c r="HP175" i="37"/>
  <c r="HV175" i="37"/>
  <c r="KI175" i="37"/>
  <c r="AJ175" i="37"/>
  <c r="CV175" i="37"/>
  <c r="FJ175" i="37"/>
  <c r="HQ175" i="37"/>
  <c r="HW175" i="37"/>
  <c r="KJ175" i="37"/>
  <c r="AK175" i="37"/>
  <c r="CW175" i="37"/>
  <c r="FK175" i="37"/>
  <c r="HR175" i="37"/>
  <c r="HX175" i="37"/>
  <c r="KK175" i="37"/>
  <c r="AL175" i="37"/>
  <c r="CX175" i="37"/>
  <c r="FL175" i="37"/>
  <c r="HS175" i="37"/>
  <c r="HY175" i="37"/>
  <c r="KL175" i="37"/>
  <c r="AM175" i="37"/>
  <c r="CY175" i="37"/>
  <c r="FM175" i="37"/>
  <c r="HT175" i="37"/>
  <c r="HZ175" i="37"/>
  <c r="KM175" i="37"/>
  <c r="AN175" i="37"/>
  <c r="DA175" i="37"/>
  <c r="CZ175" i="37"/>
  <c r="FN175" i="37"/>
  <c r="HU175" i="37"/>
  <c r="IA175" i="37"/>
  <c r="KN175" i="37"/>
  <c r="B175" i="37"/>
  <c r="O175" i="38"/>
  <c r="AB175" i="38"/>
  <c r="P175" i="38"/>
  <c r="AC175" i="38"/>
  <c r="BC175" i="38"/>
  <c r="DE175" i="2"/>
  <c r="C175" i="39"/>
  <c r="Q175" i="38"/>
  <c r="AD175" i="38"/>
  <c r="BD175" i="38"/>
  <c r="D175" i="39"/>
  <c r="R175" i="38"/>
  <c r="AE175" i="38"/>
  <c r="BE175" i="38"/>
  <c r="E175" i="39"/>
  <c r="S175" i="38"/>
  <c r="AF175" i="38"/>
  <c r="BF175" i="38"/>
  <c r="F175" i="39"/>
  <c r="T175" i="38"/>
  <c r="AG175" i="38"/>
  <c r="BG175" i="38"/>
  <c r="G175" i="39"/>
  <c r="U175" i="38"/>
  <c r="AH175" i="38"/>
  <c r="BH175" i="38"/>
  <c r="H175" i="39"/>
  <c r="V175" i="38"/>
  <c r="AI175" i="38"/>
  <c r="BI175" i="38"/>
  <c r="I175" i="39"/>
  <c r="W175" i="38"/>
  <c r="AJ175" i="38"/>
  <c r="BJ175" i="38"/>
  <c r="J175" i="39"/>
  <c r="X175" i="38"/>
  <c r="AK175" i="38"/>
  <c r="BK175" i="38"/>
  <c r="K175" i="39"/>
  <c r="Y175" i="38"/>
  <c r="AL175" i="38"/>
  <c r="BL175" i="38"/>
  <c r="L175" i="39"/>
  <c r="Z175" i="38"/>
  <c r="AM175" i="38"/>
  <c r="BM175" i="38"/>
  <c r="M175" i="39"/>
  <c r="AA175" i="38"/>
  <c r="AN175" i="38"/>
  <c r="BN175" i="38"/>
  <c r="N175" i="39"/>
  <c r="JB175" i="37"/>
  <c r="C175" i="37"/>
  <c r="BB175" i="38"/>
  <c r="B175" i="39"/>
  <c r="BO175" i="37"/>
  <c r="EC175" i="37"/>
  <c r="JC175" i="37"/>
  <c r="D175" i="37"/>
  <c r="BP175" i="37"/>
  <c r="ED175" i="37"/>
  <c r="JD175" i="37"/>
  <c r="E175" i="37"/>
  <c r="BQ175" i="37"/>
  <c r="EE175" i="37"/>
  <c r="JE175" i="37"/>
  <c r="F175" i="37"/>
  <c r="BR175" i="37"/>
  <c r="EF175" i="37"/>
  <c r="JF175" i="37"/>
  <c r="G175" i="37"/>
  <c r="BS175" i="37"/>
  <c r="EG175" i="37"/>
  <c r="JG175" i="37"/>
  <c r="H175" i="37"/>
  <c r="BU175" i="37"/>
  <c r="BT175" i="37"/>
  <c r="EH175" i="37"/>
  <c r="JH175" i="37"/>
  <c r="I175" i="37"/>
  <c r="GP175" i="37"/>
  <c r="GV175" i="37"/>
  <c r="JI175" i="37"/>
  <c r="J175" i="37"/>
  <c r="BV175" i="37"/>
  <c r="EJ175" i="37"/>
  <c r="GQ175" i="37"/>
  <c r="GW175" i="37"/>
  <c r="JJ175" i="37"/>
  <c r="K175" i="37"/>
  <c r="BW175" i="37"/>
  <c r="EK175" i="37"/>
  <c r="GR175" i="37"/>
  <c r="GX175" i="37"/>
  <c r="JK175" i="37"/>
  <c r="L175" i="37"/>
  <c r="BX175" i="37"/>
  <c r="EL175" i="37"/>
  <c r="GS175" i="37"/>
  <c r="GY175" i="37"/>
  <c r="JL175" i="37"/>
  <c r="M175" i="37"/>
  <c r="BY175" i="37"/>
  <c r="EM175" i="37"/>
  <c r="GT175" i="37"/>
  <c r="GZ175" i="37"/>
  <c r="JM175" i="37"/>
  <c r="N175" i="37"/>
  <c r="CA175" i="37"/>
  <c r="BZ175" i="37"/>
  <c r="EN175" i="37"/>
  <c r="GU175" i="37"/>
  <c r="HA175" i="37"/>
  <c r="JN175" i="37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BP176" i="2"/>
  <c r="O175" i="37"/>
  <c r="BQ175" i="2"/>
  <c r="DC175" i="2"/>
  <c r="DD175" i="2"/>
  <c r="P175" i="39"/>
  <c r="Q175" i="39"/>
  <c r="R175" i="39"/>
  <c r="S175" i="39"/>
  <c r="T175" i="39"/>
  <c r="U175" i="39"/>
  <c r="V175" i="39"/>
  <c r="W175" i="39"/>
  <c r="X175" i="39"/>
  <c r="Y175" i="39"/>
  <c r="Z175" i="39"/>
  <c r="AA175" i="39"/>
  <c r="JO175" i="37"/>
  <c r="P175" i="37"/>
  <c r="O175" i="39"/>
  <c r="CB175" i="37"/>
  <c r="EP175" i="37"/>
  <c r="JP175" i="37"/>
  <c r="Q175" i="37"/>
  <c r="CC175" i="37"/>
  <c r="EQ175" i="37"/>
  <c r="JQ175" i="37"/>
  <c r="R175" i="37"/>
  <c r="CD175" i="37"/>
  <c r="ER175" i="37"/>
  <c r="JR175" i="37"/>
  <c r="S175" i="37"/>
  <c r="CE175" i="37"/>
  <c r="ES175" i="37"/>
  <c r="JS175" i="37"/>
  <c r="T175" i="37"/>
  <c r="CF175" i="37"/>
  <c r="ET175" i="37"/>
  <c r="JT175" i="37"/>
  <c r="U175" i="37"/>
  <c r="CH175" i="37"/>
  <c r="CG175" i="37"/>
  <c r="EU175" i="37"/>
  <c r="JU175" i="37"/>
  <c r="V175" i="37"/>
  <c r="HC175" i="37"/>
  <c r="HI175" i="37"/>
  <c r="JV175" i="37"/>
  <c r="W175" i="37"/>
  <c r="CI175" i="37"/>
  <c r="EW175" i="37"/>
  <c r="HD175" i="37"/>
  <c r="HJ175" i="37"/>
  <c r="JW175" i="37"/>
  <c r="X175" i="37"/>
  <c r="CJ175" i="37"/>
  <c r="EX175" i="37"/>
  <c r="HE175" i="37"/>
  <c r="HK175" i="37"/>
  <c r="JX175" i="37"/>
  <c r="Y175" i="37"/>
  <c r="CK175" i="37"/>
  <c r="EY175" i="37"/>
  <c r="HF175" i="37"/>
  <c r="HL175" i="37"/>
  <c r="JY175" i="37"/>
  <c r="Z175" i="37"/>
  <c r="CL175" i="37"/>
  <c r="EZ175" i="37"/>
  <c r="HG175" i="37"/>
  <c r="HM175" i="37"/>
  <c r="JZ175" i="37"/>
  <c r="AA175" i="37"/>
  <c r="CN175" i="37"/>
  <c r="CM175" i="37"/>
  <c r="FA175" i="37"/>
  <c r="HH175" i="37"/>
  <c r="HN175" i="37"/>
  <c r="KA175" i="37"/>
  <c r="AO175" i="37"/>
  <c r="AP175" i="38"/>
  <c r="AP175" i="39"/>
  <c r="AQ175" i="38"/>
  <c r="AQ175" i="39"/>
  <c r="AR175" i="38"/>
  <c r="AR175" i="39"/>
  <c r="AS175" i="38"/>
  <c r="AS175" i="39"/>
  <c r="AT175" i="38"/>
  <c r="AT175" i="39"/>
  <c r="AU175" i="38"/>
  <c r="AU175" i="39"/>
  <c r="AV175" i="38"/>
  <c r="AV175" i="39"/>
  <c r="AW175" i="38"/>
  <c r="AW175" i="39"/>
  <c r="AX175" i="38"/>
  <c r="AX175" i="39"/>
  <c r="AY175" i="38"/>
  <c r="AY175" i="39"/>
  <c r="AZ175" i="38"/>
  <c r="AZ175" i="39"/>
  <c r="BA175" i="38"/>
  <c r="BA175" i="39"/>
  <c r="AP175" i="37"/>
  <c r="AO175" i="38"/>
  <c r="AO175" i="39"/>
  <c r="DB175" i="37"/>
  <c r="FP175" i="37"/>
  <c r="AQ175" i="37"/>
  <c r="DC175" i="37"/>
  <c r="FQ175" i="37"/>
  <c r="AR175" i="37"/>
  <c r="DD175" i="37"/>
  <c r="FR175" i="37"/>
  <c r="AS175" i="37"/>
  <c r="DE175" i="37"/>
  <c r="FS175" i="37"/>
  <c r="AT175" i="37"/>
  <c r="DF175" i="37"/>
  <c r="FT175" i="37"/>
  <c r="AU175" i="37"/>
  <c r="DH175" i="37"/>
  <c r="DG175" i="37"/>
  <c r="FU175" i="37"/>
  <c r="AV175" i="37"/>
  <c r="IC175" i="37"/>
  <c r="II175" i="37"/>
  <c r="AW175" i="37"/>
  <c r="DI175" i="37"/>
  <c r="FW175" i="37"/>
  <c r="ID175" i="37"/>
  <c r="IJ175" i="37"/>
  <c r="AX175" i="37"/>
  <c r="DJ175" i="37"/>
  <c r="FX175" i="37"/>
  <c r="IE175" i="37"/>
  <c r="IK175" i="37"/>
  <c r="AY175" i="37"/>
  <c r="DK175" i="37"/>
  <c r="FY175" i="37"/>
  <c r="IF175" i="37"/>
  <c r="IL175" i="37"/>
  <c r="AZ175" i="37"/>
  <c r="DL175" i="37"/>
  <c r="FZ175" i="37"/>
  <c r="IG175" i="37"/>
  <c r="IM175" i="37"/>
  <c r="BA175" i="37"/>
  <c r="DN175" i="37"/>
  <c r="DM175" i="37"/>
  <c r="GA175" i="37"/>
  <c r="IH175" i="37"/>
  <c r="IN175" i="37"/>
  <c r="BB175" i="37"/>
  <c r="BC175" i="39"/>
  <c r="BD175" i="39"/>
  <c r="BE175" i="39"/>
  <c r="BF175" i="39"/>
  <c r="BG175" i="39"/>
  <c r="BH175" i="39"/>
  <c r="BI175" i="39"/>
  <c r="BJ175" i="39"/>
  <c r="BK175" i="39"/>
  <c r="BL175" i="39"/>
  <c r="BM175" i="39"/>
  <c r="BN175" i="39"/>
  <c r="LB175" i="37"/>
  <c r="BC175" i="37"/>
  <c r="BB175" i="39"/>
  <c r="DO175" i="37"/>
  <c r="GC175" i="37"/>
  <c r="LC175" i="37"/>
  <c r="BD175" i="37"/>
  <c r="DP175" i="37"/>
  <c r="GD175" i="37"/>
  <c r="LD175" i="37"/>
  <c r="BE175" i="37"/>
  <c r="DQ175" i="37"/>
  <c r="GE175" i="37"/>
  <c r="LE175" i="37"/>
  <c r="BF175" i="37"/>
  <c r="DR175" i="37"/>
  <c r="GF175" i="37"/>
  <c r="LF175" i="37"/>
  <c r="BG175" i="37"/>
  <c r="DS175" i="37"/>
  <c r="GG175" i="37"/>
  <c r="LG175" i="37"/>
  <c r="BH175" i="37"/>
  <c r="DU175" i="37"/>
  <c r="DT175" i="37"/>
  <c r="GH175" i="37"/>
  <c r="LH175" i="37"/>
  <c r="BI175" i="37"/>
  <c r="IP175" i="37"/>
  <c r="IV175" i="37"/>
  <c r="LI175" i="37"/>
  <c r="BJ175" i="37"/>
  <c r="DV175" i="37"/>
  <c r="GJ175" i="37"/>
  <c r="IQ175" i="37"/>
  <c r="IW175" i="37"/>
  <c r="LJ175" i="37"/>
  <c r="BK175" i="37"/>
  <c r="DW175" i="37"/>
  <c r="GK175" i="37"/>
  <c r="IR175" i="37"/>
  <c r="IX175" i="37"/>
  <c r="LK175" i="37"/>
  <c r="BL175" i="37"/>
  <c r="DX175" i="37"/>
  <c r="GL175" i="37"/>
  <c r="IS175" i="37"/>
  <c r="IY175" i="37"/>
  <c r="LL175" i="37"/>
  <c r="BM175" i="37"/>
  <c r="DY175" i="37"/>
  <c r="GM175" i="37"/>
  <c r="IT175" i="37"/>
  <c r="IZ175" i="37"/>
  <c r="LM175" i="37"/>
  <c r="BN175" i="37"/>
  <c r="EA175" i="37"/>
  <c r="DZ175" i="37"/>
  <c r="GN175" i="37"/>
  <c r="IU175" i="37"/>
  <c r="JA175" i="37"/>
  <c r="LN175" i="37"/>
  <c r="AB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AB176" i="37"/>
  <c r="C176" i="38"/>
  <c r="AC176" i="39"/>
  <c r="D176" i="38"/>
  <c r="AD176" i="39"/>
  <c r="E176" i="38"/>
  <c r="AE176" i="39"/>
  <c r="F176" i="38"/>
  <c r="AF176" i="39"/>
  <c r="G176" i="38"/>
  <c r="AG176" i="39"/>
  <c r="H176" i="38"/>
  <c r="AH176" i="39"/>
  <c r="I176" i="38"/>
  <c r="AI176" i="39"/>
  <c r="J176" i="38"/>
  <c r="AJ176" i="39"/>
  <c r="K176" i="38"/>
  <c r="AK176" i="39"/>
  <c r="L176" i="38"/>
  <c r="AL176" i="39"/>
  <c r="M176" i="38"/>
  <c r="AM176" i="39"/>
  <c r="N176" i="38"/>
  <c r="AN176" i="39"/>
  <c r="KB176" i="37"/>
  <c r="AC176" i="37"/>
  <c r="B176" i="38"/>
  <c r="AB176" i="39"/>
  <c r="CO176" i="37"/>
  <c r="FC176" i="37"/>
  <c r="KC176" i="37"/>
  <c r="AD176" i="37"/>
  <c r="CP176" i="37"/>
  <c r="FD176" i="37"/>
  <c r="KD176" i="37"/>
  <c r="AE176" i="37"/>
  <c r="CQ176" i="37"/>
  <c r="FE176" i="37"/>
  <c r="KE176" i="37"/>
  <c r="AF176" i="37"/>
  <c r="CR176" i="37"/>
  <c r="FF176" i="37"/>
  <c r="KF176" i="37"/>
  <c r="AG176" i="37"/>
  <c r="CS176" i="37"/>
  <c r="FG176" i="37"/>
  <c r="KG176" i="37"/>
  <c r="AH176" i="37"/>
  <c r="CU176" i="37"/>
  <c r="CT176" i="37"/>
  <c r="FH176" i="37"/>
  <c r="KH176" i="37"/>
  <c r="AI176" i="37"/>
  <c r="HP176" i="37"/>
  <c r="HV176" i="37"/>
  <c r="KI176" i="37"/>
  <c r="AJ176" i="37"/>
  <c r="CV176" i="37"/>
  <c r="FJ176" i="37"/>
  <c r="HQ176" i="37"/>
  <c r="HW176" i="37"/>
  <c r="KJ176" i="37"/>
  <c r="AK176" i="37"/>
  <c r="CW176" i="37"/>
  <c r="FK176" i="37"/>
  <c r="HR176" i="37"/>
  <c r="HX176" i="37"/>
  <c r="KK176" i="37"/>
  <c r="AL176" i="37"/>
  <c r="CX176" i="37"/>
  <c r="FL176" i="37"/>
  <c r="HS176" i="37"/>
  <c r="HY176" i="37"/>
  <c r="KL176" i="37"/>
  <c r="AM176" i="37"/>
  <c r="CY176" i="37"/>
  <c r="FM176" i="37"/>
  <c r="HT176" i="37"/>
  <c r="HZ176" i="37"/>
  <c r="KM176" i="37"/>
  <c r="AN176" i="37"/>
  <c r="DA176" i="37"/>
  <c r="CZ176" i="37"/>
  <c r="FN176" i="37"/>
  <c r="HU176" i="37"/>
  <c r="IA176" i="37"/>
  <c r="KN176" i="37"/>
  <c r="B176" i="37"/>
  <c r="O176" i="38"/>
  <c r="AB176" i="38"/>
  <c r="P176" i="38"/>
  <c r="AC176" i="38"/>
  <c r="BC176" i="38"/>
  <c r="DE176" i="2"/>
  <c r="C176" i="39"/>
  <c r="Q176" i="38"/>
  <c r="AD176" i="38"/>
  <c r="BD176" i="38"/>
  <c r="D176" i="39"/>
  <c r="R176" i="38"/>
  <c r="AE176" i="38"/>
  <c r="BE176" i="38"/>
  <c r="E176" i="39"/>
  <c r="S176" i="38"/>
  <c r="AF176" i="38"/>
  <c r="BF176" i="38"/>
  <c r="F176" i="39"/>
  <c r="T176" i="38"/>
  <c r="AG176" i="38"/>
  <c r="BG176" i="38"/>
  <c r="G176" i="39"/>
  <c r="U176" i="38"/>
  <c r="AH176" i="38"/>
  <c r="BH176" i="38"/>
  <c r="H176" i="39"/>
  <c r="V176" i="38"/>
  <c r="AI176" i="38"/>
  <c r="BI176" i="38"/>
  <c r="I176" i="39"/>
  <c r="W176" i="38"/>
  <c r="AJ176" i="38"/>
  <c r="BJ176" i="38"/>
  <c r="J176" i="39"/>
  <c r="X176" i="38"/>
  <c r="AK176" i="38"/>
  <c r="BK176" i="38"/>
  <c r="K176" i="39"/>
  <c r="Y176" i="38"/>
  <c r="AL176" i="38"/>
  <c r="BL176" i="38"/>
  <c r="L176" i="39"/>
  <c r="Z176" i="38"/>
  <c r="AM176" i="38"/>
  <c r="BM176" i="38"/>
  <c r="M176" i="39"/>
  <c r="AA176" i="38"/>
  <c r="AN176" i="38"/>
  <c r="BN176" i="38"/>
  <c r="N176" i="39"/>
  <c r="JB176" i="37"/>
  <c r="C176" i="37"/>
  <c r="BB176" i="38"/>
  <c r="B176" i="39"/>
  <c r="BO176" i="37"/>
  <c r="EC176" i="37"/>
  <c r="JC176" i="37"/>
  <c r="D176" i="37"/>
  <c r="BP176" i="37"/>
  <c r="ED176" i="37"/>
  <c r="JD176" i="37"/>
  <c r="E176" i="37"/>
  <c r="BQ176" i="37"/>
  <c r="EE176" i="37"/>
  <c r="JE176" i="37"/>
  <c r="F176" i="37"/>
  <c r="BR176" i="37"/>
  <c r="EF176" i="37"/>
  <c r="JF176" i="37"/>
  <c r="G176" i="37"/>
  <c r="BS176" i="37"/>
  <c r="EG176" i="37"/>
  <c r="JG176" i="37"/>
  <c r="H176" i="37"/>
  <c r="BU176" i="37"/>
  <c r="BT176" i="37"/>
  <c r="EH176" i="37"/>
  <c r="JH176" i="37"/>
  <c r="I176" i="37"/>
  <c r="GP176" i="37"/>
  <c r="GV176" i="37"/>
  <c r="JI176" i="37"/>
  <c r="J176" i="37"/>
  <c r="BV176" i="37"/>
  <c r="EJ176" i="37"/>
  <c r="GQ176" i="37"/>
  <c r="GW176" i="37"/>
  <c r="JJ176" i="37"/>
  <c r="K176" i="37"/>
  <c r="BW176" i="37"/>
  <c r="EK176" i="37"/>
  <c r="GR176" i="37"/>
  <c r="GX176" i="37"/>
  <c r="JK176" i="37"/>
  <c r="L176" i="37"/>
  <c r="BX176" i="37"/>
  <c r="EL176" i="37"/>
  <c r="GS176" i="37"/>
  <c r="GY176" i="37"/>
  <c r="JL176" i="37"/>
  <c r="M176" i="37"/>
  <c r="BY176" i="37"/>
  <c r="EM176" i="37"/>
  <c r="GT176" i="37"/>
  <c r="GZ176" i="37"/>
  <c r="JM176" i="37"/>
  <c r="N176" i="37"/>
  <c r="CA176" i="37"/>
  <c r="BZ176" i="37"/>
  <c r="EN176" i="37"/>
  <c r="GU176" i="37"/>
  <c r="HA176" i="37"/>
  <c r="JN176" i="37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BP177" i="2"/>
  <c r="O176" i="37"/>
  <c r="BQ176" i="2"/>
  <c r="DC176" i="2"/>
  <c r="DD176" i="2"/>
  <c r="P176" i="39"/>
  <c r="Q176" i="39"/>
  <c r="R176" i="39"/>
  <c r="S176" i="39"/>
  <c r="T176" i="39"/>
  <c r="U176" i="39"/>
  <c r="V176" i="39"/>
  <c r="W176" i="39"/>
  <c r="X176" i="39"/>
  <c r="Y176" i="39"/>
  <c r="Z176" i="39"/>
  <c r="AA176" i="39"/>
  <c r="JO176" i="37"/>
  <c r="P176" i="37"/>
  <c r="O176" i="39"/>
  <c r="CB176" i="37"/>
  <c r="EP176" i="37"/>
  <c r="JP176" i="37"/>
  <c r="Q176" i="37"/>
  <c r="CC176" i="37"/>
  <c r="EQ176" i="37"/>
  <c r="JQ176" i="37"/>
  <c r="R176" i="37"/>
  <c r="CD176" i="37"/>
  <c r="ER176" i="37"/>
  <c r="JR176" i="37"/>
  <c r="S176" i="37"/>
  <c r="CE176" i="37"/>
  <c r="ES176" i="37"/>
  <c r="JS176" i="37"/>
  <c r="T176" i="37"/>
  <c r="CF176" i="37"/>
  <c r="ET176" i="37"/>
  <c r="JT176" i="37"/>
  <c r="U176" i="37"/>
  <c r="CH176" i="37"/>
  <c r="CG176" i="37"/>
  <c r="EU176" i="37"/>
  <c r="JU176" i="37"/>
  <c r="V176" i="37"/>
  <c r="HC176" i="37"/>
  <c r="HI176" i="37"/>
  <c r="JV176" i="37"/>
  <c r="W176" i="37"/>
  <c r="CI176" i="37"/>
  <c r="EW176" i="37"/>
  <c r="HD176" i="37"/>
  <c r="HJ176" i="37"/>
  <c r="JW176" i="37"/>
  <c r="X176" i="37"/>
  <c r="CJ176" i="37"/>
  <c r="EX176" i="37"/>
  <c r="HE176" i="37"/>
  <c r="HK176" i="37"/>
  <c r="JX176" i="37"/>
  <c r="Y176" i="37"/>
  <c r="CK176" i="37"/>
  <c r="EY176" i="37"/>
  <c r="HF176" i="37"/>
  <c r="HL176" i="37"/>
  <c r="JY176" i="37"/>
  <c r="Z176" i="37"/>
  <c r="CL176" i="37"/>
  <c r="EZ176" i="37"/>
  <c r="HG176" i="37"/>
  <c r="HM176" i="37"/>
  <c r="JZ176" i="37"/>
  <c r="AA176" i="37"/>
  <c r="CN176" i="37"/>
  <c r="CM176" i="37"/>
  <c r="FA176" i="37"/>
  <c r="HH176" i="37"/>
  <c r="HN176" i="37"/>
  <c r="KA176" i="37"/>
  <c r="AO176" i="37"/>
  <c r="AP176" i="38"/>
  <c r="AP176" i="39"/>
  <c r="AQ176" i="38"/>
  <c r="AQ176" i="39"/>
  <c r="AR176" i="38"/>
  <c r="AR176" i="39"/>
  <c r="AS176" i="38"/>
  <c r="AS176" i="39"/>
  <c r="AT176" i="38"/>
  <c r="AT176" i="39"/>
  <c r="AU176" i="38"/>
  <c r="AU176" i="39"/>
  <c r="AV176" i="38"/>
  <c r="AV176" i="39"/>
  <c r="AW176" i="38"/>
  <c r="AW176" i="39"/>
  <c r="AX176" i="38"/>
  <c r="AX176" i="39"/>
  <c r="AY176" i="38"/>
  <c r="AY176" i="39"/>
  <c r="AZ176" i="38"/>
  <c r="AZ176" i="39"/>
  <c r="BA176" i="38"/>
  <c r="BA176" i="39"/>
  <c r="AP176" i="37"/>
  <c r="AO176" i="38"/>
  <c r="AO176" i="39"/>
  <c r="DB176" i="37"/>
  <c r="FP176" i="37"/>
  <c r="AQ176" i="37"/>
  <c r="DC176" i="37"/>
  <c r="FQ176" i="37"/>
  <c r="AR176" i="37"/>
  <c r="DD176" i="37"/>
  <c r="FR176" i="37"/>
  <c r="AS176" i="37"/>
  <c r="DE176" i="37"/>
  <c r="FS176" i="37"/>
  <c r="AT176" i="37"/>
  <c r="DF176" i="37"/>
  <c r="FT176" i="37"/>
  <c r="AU176" i="37"/>
  <c r="DH176" i="37"/>
  <c r="DG176" i="37"/>
  <c r="FU176" i="37"/>
  <c r="AV176" i="37"/>
  <c r="IC176" i="37"/>
  <c r="II176" i="37"/>
  <c r="AW176" i="37"/>
  <c r="DI176" i="37"/>
  <c r="FW176" i="37"/>
  <c r="ID176" i="37"/>
  <c r="IJ176" i="37"/>
  <c r="AX176" i="37"/>
  <c r="DJ176" i="37"/>
  <c r="FX176" i="37"/>
  <c r="IE176" i="37"/>
  <c r="IK176" i="37"/>
  <c r="AY176" i="37"/>
  <c r="DK176" i="37"/>
  <c r="FY176" i="37"/>
  <c r="IF176" i="37"/>
  <c r="IL176" i="37"/>
  <c r="AZ176" i="37"/>
  <c r="DL176" i="37"/>
  <c r="FZ176" i="37"/>
  <c r="IG176" i="37"/>
  <c r="IM176" i="37"/>
  <c r="BA176" i="37"/>
  <c r="DN176" i="37"/>
  <c r="DM176" i="37"/>
  <c r="GA176" i="37"/>
  <c r="IH176" i="37"/>
  <c r="IN176" i="37"/>
  <c r="BB176" i="37"/>
  <c r="BC176" i="39"/>
  <c r="BD176" i="39"/>
  <c r="BE176" i="39"/>
  <c r="BF176" i="39"/>
  <c r="BG176" i="39"/>
  <c r="BH176" i="39"/>
  <c r="BI176" i="39"/>
  <c r="BJ176" i="39"/>
  <c r="BK176" i="39"/>
  <c r="BL176" i="39"/>
  <c r="BM176" i="39"/>
  <c r="BN176" i="39"/>
  <c r="LB176" i="37"/>
  <c r="BC176" i="37"/>
  <c r="BB176" i="39"/>
  <c r="DO176" i="37"/>
  <c r="GC176" i="37"/>
  <c r="LC176" i="37"/>
  <c r="BD176" i="37"/>
  <c r="DP176" i="37"/>
  <c r="GD176" i="37"/>
  <c r="LD176" i="37"/>
  <c r="BE176" i="37"/>
  <c r="DQ176" i="37"/>
  <c r="GE176" i="37"/>
  <c r="LE176" i="37"/>
  <c r="BF176" i="37"/>
  <c r="DR176" i="37"/>
  <c r="GF176" i="37"/>
  <c r="LF176" i="37"/>
  <c r="BG176" i="37"/>
  <c r="DS176" i="37"/>
  <c r="GG176" i="37"/>
  <c r="LG176" i="37"/>
  <c r="BH176" i="37"/>
  <c r="DU176" i="37"/>
  <c r="DT176" i="37"/>
  <c r="GH176" i="37"/>
  <c r="LH176" i="37"/>
  <c r="BI176" i="37"/>
  <c r="IP176" i="37"/>
  <c r="IV176" i="37"/>
  <c r="LI176" i="37"/>
  <c r="BJ176" i="37"/>
  <c r="DV176" i="37"/>
  <c r="GJ176" i="37"/>
  <c r="IQ176" i="37"/>
  <c r="IW176" i="37"/>
  <c r="LJ176" i="37"/>
  <c r="BK176" i="37"/>
  <c r="DW176" i="37"/>
  <c r="GK176" i="37"/>
  <c r="IR176" i="37"/>
  <c r="IX176" i="37"/>
  <c r="LK176" i="37"/>
  <c r="BL176" i="37"/>
  <c r="DX176" i="37"/>
  <c r="GL176" i="37"/>
  <c r="IS176" i="37"/>
  <c r="IY176" i="37"/>
  <c r="LL176" i="37"/>
  <c r="BM176" i="37"/>
  <c r="DY176" i="37"/>
  <c r="GM176" i="37"/>
  <c r="IT176" i="37"/>
  <c r="IZ176" i="37"/>
  <c r="LM176" i="37"/>
  <c r="BN176" i="37"/>
  <c r="EA176" i="37"/>
  <c r="DZ176" i="37"/>
  <c r="GN176" i="37"/>
  <c r="IU176" i="37"/>
  <c r="JA176" i="37"/>
  <c r="LN176" i="37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AB177" i="37"/>
  <c r="C177" i="38"/>
  <c r="AC177" i="39"/>
  <c r="D177" i="38"/>
  <c r="AD177" i="39"/>
  <c r="E177" i="38"/>
  <c r="AE177" i="39"/>
  <c r="F177" i="38"/>
  <c r="AF177" i="39"/>
  <c r="G177" i="38"/>
  <c r="AG177" i="39"/>
  <c r="H177" i="38"/>
  <c r="AH177" i="39"/>
  <c r="I177" i="38"/>
  <c r="AI177" i="39"/>
  <c r="J177" i="38"/>
  <c r="AJ177" i="39"/>
  <c r="K177" i="38"/>
  <c r="AK177" i="39"/>
  <c r="L177" i="38"/>
  <c r="AL177" i="39"/>
  <c r="M177" i="38"/>
  <c r="AM177" i="39"/>
  <c r="N177" i="38"/>
  <c r="AN177" i="39"/>
  <c r="KB177" i="37"/>
  <c r="AC177" i="37"/>
  <c r="B177" i="38"/>
  <c r="AB177" i="39"/>
  <c r="CO177" i="37"/>
  <c r="FC177" i="37"/>
  <c r="KC177" i="37"/>
  <c r="AD177" i="37"/>
  <c r="CP177" i="37"/>
  <c r="FD177" i="37"/>
  <c r="KD177" i="37"/>
  <c r="AE177" i="37"/>
  <c r="CQ177" i="37"/>
  <c r="FE177" i="37"/>
  <c r="KE177" i="37"/>
  <c r="AF177" i="37"/>
  <c r="CR177" i="37"/>
  <c r="FF177" i="37"/>
  <c r="KF177" i="37"/>
  <c r="AG177" i="37"/>
  <c r="CS177" i="37"/>
  <c r="FG177" i="37"/>
  <c r="KG177" i="37"/>
  <c r="AH177" i="37"/>
  <c r="CU177" i="37"/>
  <c r="CT177" i="37"/>
  <c r="FH177" i="37"/>
  <c r="KH177" i="37"/>
  <c r="AI177" i="37"/>
  <c r="HP177" i="37"/>
  <c r="HV177" i="37"/>
  <c r="KI177" i="37"/>
  <c r="AJ177" i="37"/>
  <c r="CV177" i="37"/>
  <c r="FJ177" i="37"/>
  <c r="HQ177" i="37"/>
  <c r="HW177" i="37"/>
  <c r="KJ177" i="37"/>
  <c r="AK177" i="37"/>
  <c r="CW177" i="37"/>
  <c r="FK177" i="37"/>
  <c r="HR177" i="37"/>
  <c r="HX177" i="37"/>
  <c r="KK177" i="37"/>
  <c r="AL177" i="37"/>
  <c r="CX177" i="37"/>
  <c r="FL177" i="37"/>
  <c r="HS177" i="37"/>
  <c r="HY177" i="37"/>
  <c r="KL177" i="37"/>
  <c r="AM177" i="37"/>
  <c r="CY177" i="37"/>
  <c r="FM177" i="37"/>
  <c r="HT177" i="37"/>
  <c r="HZ177" i="37"/>
  <c r="KM177" i="37"/>
  <c r="AN177" i="37"/>
  <c r="DA177" i="37"/>
  <c r="CZ177" i="37"/>
  <c r="FN177" i="37"/>
  <c r="HU177" i="37"/>
  <c r="IA177" i="37"/>
  <c r="KN177" i="37"/>
  <c r="B177" i="37"/>
  <c r="O177" i="38"/>
  <c r="AB177" i="38"/>
  <c r="P177" i="38"/>
  <c r="AC177" i="38"/>
  <c r="BC177" i="38"/>
  <c r="DE177" i="2"/>
  <c r="C177" i="39"/>
  <c r="Q177" i="38"/>
  <c r="AD177" i="38"/>
  <c r="BD177" i="38"/>
  <c r="D177" i="39"/>
  <c r="R177" i="38"/>
  <c r="AE177" i="38"/>
  <c r="BE177" i="38"/>
  <c r="E177" i="39"/>
  <c r="S177" i="38"/>
  <c r="AF177" i="38"/>
  <c r="BF177" i="38"/>
  <c r="F177" i="39"/>
  <c r="T177" i="38"/>
  <c r="AG177" i="38"/>
  <c r="BG177" i="38"/>
  <c r="G177" i="39"/>
  <c r="U177" i="38"/>
  <c r="AH177" i="38"/>
  <c r="BH177" i="38"/>
  <c r="H177" i="39"/>
  <c r="V177" i="38"/>
  <c r="AI177" i="38"/>
  <c r="BI177" i="38"/>
  <c r="I177" i="39"/>
  <c r="W177" i="38"/>
  <c r="AJ177" i="38"/>
  <c r="BJ177" i="38"/>
  <c r="J177" i="39"/>
  <c r="X177" i="38"/>
  <c r="AK177" i="38"/>
  <c r="BK177" i="38"/>
  <c r="K177" i="39"/>
  <c r="Y177" i="38"/>
  <c r="AL177" i="38"/>
  <c r="BL177" i="38"/>
  <c r="L177" i="39"/>
  <c r="Z177" i="38"/>
  <c r="AM177" i="38"/>
  <c r="BM177" i="38"/>
  <c r="M177" i="39"/>
  <c r="AA177" i="38"/>
  <c r="AN177" i="38"/>
  <c r="BN177" i="38"/>
  <c r="N177" i="39"/>
  <c r="JB177" i="37"/>
  <c r="C177" i="37"/>
  <c r="BB177" i="38"/>
  <c r="B177" i="39"/>
  <c r="BO177" i="37"/>
  <c r="EC177" i="37"/>
  <c r="JC177" i="37"/>
  <c r="D177" i="37"/>
  <c r="BP177" i="37"/>
  <c r="ED177" i="37"/>
  <c r="JD177" i="37"/>
  <c r="E177" i="37"/>
  <c r="BQ177" i="37"/>
  <c r="EE177" i="37"/>
  <c r="JE177" i="37"/>
  <c r="F177" i="37"/>
  <c r="BR177" i="37"/>
  <c r="EF177" i="37"/>
  <c r="JF177" i="37"/>
  <c r="G177" i="37"/>
  <c r="BS177" i="37"/>
  <c r="EG177" i="37"/>
  <c r="JG177" i="37"/>
  <c r="H177" i="37"/>
  <c r="BU177" i="37"/>
  <c r="BT177" i="37"/>
  <c r="EH177" i="37"/>
  <c r="JH177" i="37"/>
  <c r="I177" i="37"/>
  <c r="GP177" i="37"/>
  <c r="GV177" i="37"/>
  <c r="JI177" i="37"/>
  <c r="J177" i="37"/>
  <c r="BV177" i="37"/>
  <c r="EJ177" i="37"/>
  <c r="GQ177" i="37"/>
  <c r="GW177" i="37"/>
  <c r="JJ177" i="37"/>
  <c r="K177" i="37"/>
  <c r="BW177" i="37"/>
  <c r="EK177" i="37"/>
  <c r="GR177" i="37"/>
  <c r="GX177" i="37"/>
  <c r="JK177" i="37"/>
  <c r="L177" i="37"/>
  <c r="BX177" i="37"/>
  <c r="EL177" i="37"/>
  <c r="GS177" i="37"/>
  <c r="GY177" i="37"/>
  <c r="JL177" i="37"/>
  <c r="M177" i="37"/>
  <c r="BY177" i="37"/>
  <c r="EM177" i="37"/>
  <c r="GT177" i="37"/>
  <c r="GZ177" i="37"/>
  <c r="JM177" i="37"/>
  <c r="N177" i="37"/>
  <c r="CA177" i="37"/>
  <c r="BZ177" i="37"/>
  <c r="EN177" i="37"/>
  <c r="GU177" i="37"/>
  <c r="HA177" i="37"/>
  <c r="JN177" i="37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BP178" i="2"/>
  <c r="O177" i="37"/>
  <c r="BQ177" i="2"/>
  <c r="DC177" i="2"/>
  <c r="DD177" i="2"/>
  <c r="P177" i="39"/>
  <c r="Q177" i="39"/>
  <c r="R177" i="39"/>
  <c r="S177" i="39"/>
  <c r="T177" i="39"/>
  <c r="U177" i="39"/>
  <c r="V177" i="39"/>
  <c r="W177" i="39"/>
  <c r="X177" i="39"/>
  <c r="Y177" i="39"/>
  <c r="Z177" i="39"/>
  <c r="AA177" i="39"/>
  <c r="JO177" i="37"/>
  <c r="P177" i="37"/>
  <c r="O177" i="39"/>
  <c r="CB177" i="37"/>
  <c r="EP177" i="37"/>
  <c r="JP177" i="37"/>
  <c r="Q177" i="37"/>
  <c r="CC177" i="37"/>
  <c r="EQ177" i="37"/>
  <c r="JQ177" i="37"/>
  <c r="R177" i="37"/>
  <c r="CD177" i="37"/>
  <c r="ER177" i="37"/>
  <c r="JR177" i="37"/>
  <c r="S177" i="37"/>
  <c r="CE177" i="37"/>
  <c r="ES177" i="37"/>
  <c r="JS177" i="37"/>
  <c r="T177" i="37"/>
  <c r="CF177" i="37"/>
  <c r="ET177" i="37"/>
  <c r="JT177" i="37"/>
  <c r="U177" i="37"/>
  <c r="CH177" i="37"/>
  <c r="CG177" i="37"/>
  <c r="EU177" i="37"/>
  <c r="JU177" i="37"/>
  <c r="V177" i="37"/>
  <c r="HC177" i="37"/>
  <c r="HI177" i="37"/>
  <c r="JV177" i="37"/>
  <c r="W177" i="37"/>
  <c r="CI177" i="37"/>
  <c r="EW177" i="37"/>
  <c r="HD177" i="37"/>
  <c r="HJ177" i="37"/>
  <c r="JW177" i="37"/>
  <c r="X177" i="37"/>
  <c r="CJ177" i="37"/>
  <c r="EX177" i="37"/>
  <c r="HE177" i="37"/>
  <c r="HK177" i="37"/>
  <c r="JX177" i="37"/>
  <c r="Y177" i="37"/>
  <c r="CK177" i="37"/>
  <c r="EY177" i="37"/>
  <c r="HF177" i="37"/>
  <c r="HL177" i="37"/>
  <c r="JY177" i="37"/>
  <c r="Z177" i="37"/>
  <c r="CL177" i="37"/>
  <c r="EZ177" i="37"/>
  <c r="HG177" i="37"/>
  <c r="HM177" i="37"/>
  <c r="JZ177" i="37"/>
  <c r="AA177" i="37"/>
  <c r="CN177" i="37"/>
  <c r="CM177" i="37"/>
  <c r="FA177" i="37"/>
  <c r="HH177" i="37"/>
  <c r="HN177" i="37"/>
  <c r="KA177" i="37"/>
  <c r="AO177" i="37"/>
  <c r="AP177" i="38"/>
  <c r="AP177" i="39"/>
  <c r="AQ177" i="38"/>
  <c r="AQ177" i="39"/>
  <c r="AR177" i="38"/>
  <c r="AR177" i="39"/>
  <c r="AS177" i="38"/>
  <c r="AS177" i="39"/>
  <c r="AT177" i="38"/>
  <c r="AT177" i="39"/>
  <c r="AU177" i="38"/>
  <c r="AU177" i="39"/>
  <c r="AV177" i="38"/>
  <c r="AV177" i="39"/>
  <c r="AW177" i="38"/>
  <c r="AW177" i="39"/>
  <c r="AX177" i="38"/>
  <c r="AX177" i="39"/>
  <c r="AY177" i="38"/>
  <c r="AY177" i="39"/>
  <c r="AZ177" i="38"/>
  <c r="AZ177" i="39"/>
  <c r="BA177" i="38"/>
  <c r="BA177" i="39"/>
  <c r="AP177" i="37"/>
  <c r="AO177" i="38"/>
  <c r="AO177" i="39"/>
  <c r="DB177" i="37"/>
  <c r="FP177" i="37"/>
  <c r="AQ177" i="37"/>
  <c r="DC177" i="37"/>
  <c r="FQ177" i="37"/>
  <c r="AR177" i="37"/>
  <c r="DD177" i="37"/>
  <c r="FR177" i="37"/>
  <c r="AS177" i="37"/>
  <c r="DE177" i="37"/>
  <c r="FS177" i="37"/>
  <c r="AT177" i="37"/>
  <c r="DF177" i="37"/>
  <c r="FT177" i="37"/>
  <c r="AU177" i="37"/>
  <c r="DH177" i="37"/>
  <c r="DG177" i="37"/>
  <c r="FU177" i="37"/>
  <c r="AV177" i="37"/>
  <c r="IC177" i="37"/>
  <c r="II177" i="37"/>
  <c r="AW177" i="37"/>
  <c r="DI177" i="37"/>
  <c r="FW177" i="37"/>
  <c r="ID177" i="37"/>
  <c r="IJ177" i="37"/>
  <c r="AX177" i="37"/>
  <c r="DJ177" i="37"/>
  <c r="FX177" i="37"/>
  <c r="IE177" i="37"/>
  <c r="IK177" i="37"/>
  <c r="AY177" i="37"/>
  <c r="DK177" i="37"/>
  <c r="FY177" i="37"/>
  <c r="IF177" i="37"/>
  <c r="IL177" i="37"/>
  <c r="AZ177" i="37"/>
  <c r="DL177" i="37"/>
  <c r="FZ177" i="37"/>
  <c r="IG177" i="37"/>
  <c r="IM177" i="37"/>
  <c r="BA177" i="37"/>
  <c r="DN177" i="37"/>
  <c r="DM177" i="37"/>
  <c r="GA177" i="37"/>
  <c r="IH177" i="37"/>
  <c r="IN177" i="37"/>
  <c r="BB177" i="37"/>
  <c r="BC177" i="39"/>
  <c r="BD177" i="39"/>
  <c r="BE177" i="39"/>
  <c r="BF177" i="39"/>
  <c r="BG177" i="39"/>
  <c r="BH177" i="39"/>
  <c r="BI177" i="39"/>
  <c r="BJ177" i="39"/>
  <c r="BK177" i="39"/>
  <c r="BL177" i="39"/>
  <c r="BM177" i="39"/>
  <c r="BN177" i="39"/>
  <c r="LB177" i="37"/>
  <c r="BC177" i="37"/>
  <c r="BB177" i="39"/>
  <c r="DO177" i="37"/>
  <c r="GC177" i="37"/>
  <c r="LC177" i="37"/>
  <c r="BD177" i="37"/>
  <c r="DP177" i="37"/>
  <c r="GD177" i="37"/>
  <c r="LD177" i="37"/>
  <c r="BE177" i="37"/>
  <c r="DQ177" i="37"/>
  <c r="GE177" i="37"/>
  <c r="LE177" i="37"/>
  <c r="BF177" i="37"/>
  <c r="DR177" i="37"/>
  <c r="GF177" i="37"/>
  <c r="LF177" i="37"/>
  <c r="BG177" i="37"/>
  <c r="DS177" i="37"/>
  <c r="GG177" i="37"/>
  <c r="LG177" i="37"/>
  <c r="BH177" i="37"/>
  <c r="DU177" i="37"/>
  <c r="DT177" i="37"/>
  <c r="GH177" i="37"/>
  <c r="LH177" i="37"/>
  <c r="BI177" i="37"/>
  <c r="IP177" i="37"/>
  <c r="IV177" i="37"/>
  <c r="LI177" i="37"/>
  <c r="BJ177" i="37"/>
  <c r="DV177" i="37"/>
  <c r="GJ177" i="37"/>
  <c r="IQ177" i="37"/>
  <c r="IW177" i="37"/>
  <c r="LJ177" i="37"/>
  <c r="BK177" i="37"/>
  <c r="DW177" i="37"/>
  <c r="GK177" i="37"/>
  <c r="IR177" i="37"/>
  <c r="IX177" i="37"/>
  <c r="LK177" i="37"/>
  <c r="BL177" i="37"/>
  <c r="DX177" i="37"/>
  <c r="GL177" i="37"/>
  <c r="IS177" i="37"/>
  <c r="IY177" i="37"/>
  <c r="LL177" i="37"/>
  <c r="BM177" i="37"/>
  <c r="DY177" i="37"/>
  <c r="GM177" i="37"/>
  <c r="IT177" i="37"/>
  <c r="IZ177" i="37"/>
  <c r="LM177" i="37"/>
  <c r="BN177" i="37"/>
  <c r="EA177" i="37"/>
  <c r="DZ177" i="37"/>
  <c r="GN177" i="37"/>
  <c r="IU177" i="37"/>
  <c r="JA177" i="37"/>
  <c r="LN177" i="37"/>
  <c r="AB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AB178" i="37"/>
  <c r="C178" i="38"/>
  <c r="AC178" i="39"/>
  <c r="D178" i="38"/>
  <c r="AD178" i="39"/>
  <c r="E178" i="38"/>
  <c r="AE178" i="39"/>
  <c r="F178" i="38"/>
  <c r="AF178" i="39"/>
  <c r="G178" i="38"/>
  <c r="AG178" i="39"/>
  <c r="H178" i="38"/>
  <c r="AH178" i="39"/>
  <c r="I178" i="38"/>
  <c r="AI178" i="39"/>
  <c r="J178" i="38"/>
  <c r="AJ178" i="39"/>
  <c r="K178" i="38"/>
  <c r="AK178" i="39"/>
  <c r="L178" i="38"/>
  <c r="AL178" i="39"/>
  <c r="M178" i="38"/>
  <c r="AM178" i="39"/>
  <c r="N178" i="38"/>
  <c r="AN178" i="39"/>
  <c r="KB178" i="37"/>
  <c r="AC178" i="37"/>
  <c r="B178" i="38"/>
  <c r="AB178" i="39"/>
  <c r="CO178" i="37"/>
  <c r="FC178" i="37"/>
  <c r="KC178" i="37"/>
  <c r="AD178" i="37"/>
  <c r="CP178" i="37"/>
  <c r="FD178" i="37"/>
  <c r="KD178" i="37"/>
  <c r="AE178" i="37"/>
  <c r="CQ178" i="37"/>
  <c r="FE178" i="37"/>
  <c r="KE178" i="37"/>
  <c r="AF178" i="37"/>
  <c r="CR178" i="37"/>
  <c r="FF178" i="37"/>
  <c r="KF178" i="37"/>
  <c r="AG178" i="37"/>
  <c r="CS178" i="37"/>
  <c r="FG178" i="37"/>
  <c r="KG178" i="37"/>
  <c r="AH178" i="37"/>
  <c r="CU178" i="37"/>
  <c r="CT178" i="37"/>
  <c r="FH178" i="37"/>
  <c r="KH178" i="37"/>
  <c r="AI178" i="37"/>
  <c r="HP178" i="37"/>
  <c r="HV178" i="37"/>
  <c r="KI178" i="37"/>
  <c r="AJ178" i="37"/>
  <c r="CV178" i="37"/>
  <c r="FJ178" i="37"/>
  <c r="HQ178" i="37"/>
  <c r="HW178" i="37"/>
  <c r="KJ178" i="37"/>
  <c r="AK178" i="37"/>
  <c r="CW178" i="37"/>
  <c r="FK178" i="37"/>
  <c r="HR178" i="37"/>
  <c r="HX178" i="37"/>
  <c r="KK178" i="37"/>
  <c r="AL178" i="37"/>
  <c r="CX178" i="37"/>
  <c r="FL178" i="37"/>
  <c r="HS178" i="37"/>
  <c r="HY178" i="37"/>
  <c r="KL178" i="37"/>
  <c r="AM178" i="37"/>
  <c r="CY178" i="37"/>
  <c r="FM178" i="37"/>
  <c r="HT178" i="37"/>
  <c r="HZ178" i="37"/>
  <c r="KM178" i="37"/>
  <c r="AN178" i="37"/>
  <c r="DA178" i="37"/>
  <c r="CZ178" i="37"/>
  <c r="FN178" i="37"/>
  <c r="HU178" i="37"/>
  <c r="IA178" i="37"/>
  <c r="KN178" i="37"/>
  <c r="B178" i="37"/>
  <c r="O178" i="38"/>
  <c r="AB178" i="38"/>
  <c r="P178" i="38"/>
  <c r="AC178" i="38"/>
  <c r="BC178" i="38"/>
  <c r="DE178" i="2"/>
  <c r="C178" i="39"/>
  <c r="Q178" i="38"/>
  <c r="AD178" i="38"/>
  <c r="BD178" i="38"/>
  <c r="D178" i="39"/>
  <c r="R178" i="38"/>
  <c r="AE178" i="38"/>
  <c r="BE178" i="38"/>
  <c r="E178" i="39"/>
  <c r="S178" i="38"/>
  <c r="AF178" i="38"/>
  <c r="BF178" i="38"/>
  <c r="F178" i="39"/>
  <c r="T178" i="38"/>
  <c r="AG178" i="38"/>
  <c r="BG178" i="38"/>
  <c r="G178" i="39"/>
  <c r="U178" i="38"/>
  <c r="AH178" i="38"/>
  <c r="BH178" i="38"/>
  <c r="H178" i="39"/>
  <c r="V178" i="38"/>
  <c r="AI178" i="38"/>
  <c r="BI178" i="38"/>
  <c r="I178" i="39"/>
  <c r="W178" i="38"/>
  <c r="AJ178" i="38"/>
  <c r="BJ178" i="38"/>
  <c r="J178" i="39"/>
  <c r="X178" i="38"/>
  <c r="AK178" i="38"/>
  <c r="BK178" i="38"/>
  <c r="K178" i="39"/>
  <c r="Y178" i="38"/>
  <c r="AL178" i="38"/>
  <c r="BL178" i="38"/>
  <c r="L178" i="39"/>
  <c r="Z178" i="38"/>
  <c r="AM178" i="38"/>
  <c r="BM178" i="38"/>
  <c r="M178" i="39"/>
  <c r="AA178" i="38"/>
  <c r="AN178" i="38"/>
  <c r="BN178" i="38"/>
  <c r="N178" i="39"/>
  <c r="JB178" i="37"/>
  <c r="C178" i="37"/>
  <c r="BB178" i="38"/>
  <c r="B178" i="39"/>
  <c r="BO178" i="37"/>
  <c r="EC178" i="37"/>
  <c r="JC178" i="37"/>
  <c r="D178" i="37"/>
  <c r="BP178" i="37"/>
  <c r="ED178" i="37"/>
  <c r="JD178" i="37"/>
  <c r="E178" i="37"/>
  <c r="BQ178" i="37"/>
  <c r="EE178" i="37"/>
  <c r="JE178" i="37"/>
  <c r="F178" i="37"/>
  <c r="BR178" i="37"/>
  <c r="EF178" i="37"/>
  <c r="JF178" i="37"/>
  <c r="G178" i="37"/>
  <c r="BS178" i="37"/>
  <c r="EG178" i="37"/>
  <c r="JG178" i="37"/>
  <c r="H178" i="37"/>
  <c r="BU178" i="37"/>
  <c r="BT178" i="37"/>
  <c r="EH178" i="37"/>
  <c r="JH178" i="37"/>
  <c r="I178" i="37"/>
  <c r="GP178" i="37"/>
  <c r="GV178" i="37"/>
  <c r="JI178" i="37"/>
  <c r="J178" i="37"/>
  <c r="BV178" i="37"/>
  <c r="EJ178" i="37"/>
  <c r="GQ178" i="37"/>
  <c r="GW178" i="37"/>
  <c r="JJ178" i="37"/>
  <c r="K178" i="37"/>
  <c r="BW178" i="37"/>
  <c r="EK178" i="37"/>
  <c r="GR178" i="37"/>
  <c r="GX178" i="37"/>
  <c r="JK178" i="37"/>
  <c r="L178" i="37"/>
  <c r="BX178" i="37"/>
  <c r="EL178" i="37"/>
  <c r="GS178" i="37"/>
  <c r="GY178" i="37"/>
  <c r="JL178" i="37"/>
  <c r="M178" i="37"/>
  <c r="BY178" i="37"/>
  <c r="EM178" i="37"/>
  <c r="GT178" i="37"/>
  <c r="GZ178" i="37"/>
  <c r="JM178" i="37"/>
  <c r="N178" i="37"/>
  <c r="CA178" i="37"/>
  <c r="BZ178" i="37"/>
  <c r="EN178" i="37"/>
  <c r="GU178" i="37"/>
  <c r="HA178" i="37"/>
  <c r="JN178" i="37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BP179" i="2"/>
  <c r="O178" i="37"/>
  <c r="BQ178" i="2"/>
  <c r="DC178" i="2"/>
  <c r="DD178" i="2"/>
  <c r="P178" i="39"/>
  <c r="Q178" i="39"/>
  <c r="R178" i="39"/>
  <c r="S178" i="39"/>
  <c r="T178" i="39"/>
  <c r="U178" i="39"/>
  <c r="V178" i="39"/>
  <c r="W178" i="39"/>
  <c r="X178" i="39"/>
  <c r="Y178" i="39"/>
  <c r="Z178" i="39"/>
  <c r="AA178" i="39"/>
  <c r="JO178" i="37"/>
  <c r="P178" i="37"/>
  <c r="O178" i="39"/>
  <c r="CB178" i="37"/>
  <c r="EP178" i="37"/>
  <c r="JP178" i="37"/>
  <c r="Q178" i="37"/>
  <c r="CC178" i="37"/>
  <c r="EQ178" i="37"/>
  <c r="JQ178" i="37"/>
  <c r="R178" i="37"/>
  <c r="CD178" i="37"/>
  <c r="ER178" i="37"/>
  <c r="JR178" i="37"/>
  <c r="S178" i="37"/>
  <c r="CE178" i="37"/>
  <c r="ES178" i="37"/>
  <c r="JS178" i="37"/>
  <c r="T178" i="37"/>
  <c r="CF178" i="37"/>
  <c r="ET178" i="37"/>
  <c r="JT178" i="37"/>
  <c r="U178" i="37"/>
  <c r="CH178" i="37"/>
  <c r="CG178" i="37"/>
  <c r="EU178" i="37"/>
  <c r="JU178" i="37"/>
  <c r="V178" i="37"/>
  <c r="HC178" i="37"/>
  <c r="HI178" i="37"/>
  <c r="JV178" i="37"/>
  <c r="W178" i="37"/>
  <c r="CI178" i="37"/>
  <c r="EW178" i="37"/>
  <c r="HD178" i="37"/>
  <c r="HJ178" i="37"/>
  <c r="JW178" i="37"/>
  <c r="X178" i="37"/>
  <c r="CJ178" i="37"/>
  <c r="EX178" i="37"/>
  <c r="HE178" i="37"/>
  <c r="HK178" i="37"/>
  <c r="JX178" i="37"/>
  <c r="Y178" i="37"/>
  <c r="CK178" i="37"/>
  <c r="EY178" i="37"/>
  <c r="HF178" i="37"/>
  <c r="HL178" i="37"/>
  <c r="JY178" i="37"/>
  <c r="Z178" i="37"/>
  <c r="CL178" i="37"/>
  <c r="EZ178" i="37"/>
  <c r="HG178" i="37"/>
  <c r="HM178" i="37"/>
  <c r="JZ178" i="37"/>
  <c r="AA178" i="37"/>
  <c r="CN178" i="37"/>
  <c r="CM178" i="37"/>
  <c r="FA178" i="37"/>
  <c r="HH178" i="37"/>
  <c r="HN178" i="37"/>
  <c r="KA178" i="37"/>
  <c r="AO178" i="37"/>
  <c r="AP178" i="38"/>
  <c r="AP178" i="39"/>
  <c r="AQ178" i="38"/>
  <c r="AQ178" i="39"/>
  <c r="AR178" i="38"/>
  <c r="AR178" i="39"/>
  <c r="AS178" i="38"/>
  <c r="AS178" i="39"/>
  <c r="AT178" i="38"/>
  <c r="AT178" i="39"/>
  <c r="AU178" i="38"/>
  <c r="AU178" i="39"/>
  <c r="AV178" i="38"/>
  <c r="AV178" i="39"/>
  <c r="AW178" i="38"/>
  <c r="AW178" i="39"/>
  <c r="AX178" i="38"/>
  <c r="AX178" i="39"/>
  <c r="AY178" i="38"/>
  <c r="AY178" i="39"/>
  <c r="AZ178" i="38"/>
  <c r="AZ178" i="39"/>
  <c r="BA178" i="38"/>
  <c r="BA178" i="39"/>
  <c r="AP178" i="37"/>
  <c r="AO178" i="38"/>
  <c r="AO178" i="39"/>
  <c r="DB178" i="37"/>
  <c r="FP178" i="37"/>
  <c r="AQ178" i="37"/>
  <c r="DC178" i="37"/>
  <c r="FQ178" i="37"/>
  <c r="AR178" i="37"/>
  <c r="DD178" i="37"/>
  <c r="FR178" i="37"/>
  <c r="AS178" i="37"/>
  <c r="DE178" i="37"/>
  <c r="FS178" i="37"/>
  <c r="AT178" i="37"/>
  <c r="DF178" i="37"/>
  <c r="FT178" i="37"/>
  <c r="AU178" i="37"/>
  <c r="DH178" i="37"/>
  <c r="DG178" i="37"/>
  <c r="FU178" i="37"/>
  <c r="AV178" i="37"/>
  <c r="IC178" i="37"/>
  <c r="II178" i="37"/>
  <c r="AW178" i="37"/>
  <c r="DI178" i="37"/>
  <c r="FW178" i="37"/>
  <c r="ID178" i="37"/>
  <c r="IJ178" i="37"/>
  <c r="AX178" i="37"/>
  <c r="DJ178" i="37"/>
  <c r="FX178" i="37"/>
  <c r="IE178" i="37"/>
  <c r="IK178" i="37"/>
  <c r="AY178" i="37"/>
  <c r="DK178" i="37"/>
  <c r="FY178" i="37"/>
  <c r="IF178" i="37"/>
  <c r="IL178" i="37"/>
  <c r="AZ178" i="37"/>
  <c r="DL178" i="37"/>
  <c r="FZ178" i="37"/>
  <c r="IG178" i="37"/>
  <c r="IM178" i="37"/>
  <c r="BA178" i="37"/>
  <c r="DN178" i="37"/>
  <c r="DM178" i="37"/>
  <c r="GA178" i="37"/>
  <c r="IH178" i="37"/>
  <c r="IN178" i="37"/>
  <c r="BB178" i="37"/>
  <c r="BC178" i="39"/>
  <c r="BD178" i="39"/>
  <c r="BE178" i="39"/>
  <c r="BF178" i="39"/>
  <c r="BG178" i="39"/>
  <c r="BH178" i="39"/>
  <c r="BI178" i="39"/>
  <c r="BJ178" i="39"/>
  <c r="BK178" i="39"/>
  <c r="BL178" i="39"/>
  <c r="BM178" i="39"/>
  <c r="BN178" i="39"/>
  <c r="LB178" i="37"/>
  <c r="BC178" i="37"/>
  <c r="BB178" i="39"/>
  <c r="DO178" i="37"/>
  <c r="GC178" i="37"/>
  <c r="LC178" i="37"/>
  <c r="BD178" i="37"/>
  <c r="DP178" i="37"/>
  <c r="GD178" i="37"/>
  <c r="LD178" i="37"/>
  <c r="BE178" i="37"/>
  <c r="DQ178" i="37"/>
  <c r="GE178" i="37"/>
  <c r="LE178" i="37"/>
  <c r="BF178" i="37"/>
  <c r="DR178" i="37"/>
  <c r="GF178" i="37"/>
  <c r="LF178" i="37"/>
  <c r="BG178" i="37"/>
  <c r="DS178" i="37"/>
  <c r="GG178" i="37"/>
  <c r="LG178" i="37"/>
  <c r="BH178" i="37"/>
  <c r="DU178" i="37"/>
  <c r="DT178" i="37"/>
  <c r="GH178" i="37"/>
  <c r="LH178" i="37"/>
  <c r="BI178" i="37"/>
  <c r="IP178" i="37"/>
  <c r="IV178" i="37"/>
  <c r="LI178" i="37"/>
  <c r="BJ178" i="37"/>
  <c r="DV178" i="37"/>
  <c r="GJ178" i="37"/>
  <c r="IQ178" i="37"/>
  <c r="IW178" i="37"/>
  <c r="LJ178" i="37"/>
  <c r="BK178" i="37"/>
  <c r="DW178" i="37"/>
  <c r="GK178" i="37"/>
  <c r="IR178" i="37"/>
  <c r="IX178" i="37"/>
  <c r="LK178" i="37"/>
  <c r="BL178" i="37"/>
  <c r="DX178" i="37"/>
  <c r="GL178" i="37"/>
  <c r="IS178" i="37"/>
  <c r="IY178" i="37"/>
  <c r="LL178" i="37"/>
  <c r="BM178" i="37"/>
  <c r="DY178" i="37"/>
  <c r="GM178" i="37"/>
  <c r="IT178" i="37"/>
  <c r="IZ178" i="37"/>
  <c r="LM178" i="37"/>
  <c r="BN178" i="37"/>
  <c r="EA178" i="37"/>
  <c r="DZ178" i="37"/>
  <c r="GN178" i="37"/>
  <c r="IU178" i="37"/>
  <c r="JA178" i="37"/>
  <c r="LN178" i="37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AB179" i="37"/>
  <c r="C179" i="38"/>
  <c r="AC179" i="39"/>
  <c r="D179" i="38"/>
  <c r="AD179" i="39"/>
  <c r="E179" i="38"/>
  <c r="AE179" i="39"/>
  <c r="F179" i="38"/>
  <c r="AF179" i="39"/>
  <c r="G179" i="38"/>
  <c r="AG179" i="39"/>
  <c r="H179" i="38"/>
  <c r="AH179" i="39"/>
  <c r="I179" i="38"/>
  <c r="AI179" i="39"/>
  <c r="J179" i="38"/>
  <c r="AJ179" i="39"/>
  <c r="K179" i="38"/>
  <c r="AK179" i="39"/>
  <c r="L179" i="38"/>
  <c r="AL179" i="39"/>
  <c r="M179" i="38"/>
  <c r="AM179" i="39"/>
  <c r="N179" i="38"/>
  <c r="AN179" i="39"/>
  <c r="KB179" i="37"/>
  <c r="AC179" i="37"/>
  <c r="B179" i="38"/>
  <c r="AB179" i="39"/>
  <c r="CO179" i="37"/>
  <c r="FC179" i="37"/>
  <c r="KC179" i="37"/>
  <c r="AD179" i="37"/>
  <c r="CP179" i="37"/>
  <c r="FD179" i="37"/>
  <c r="KD179" i="37"/>
  <c r="AE179" i="37"/>
  <c r="CQ179" i="37"/>
  <c r="FE179" i="37"/>
  <c r="KE179" i="37"/>
  <c r="AF179" i="37"/>
  <c r="CR179" i="37"/>
  <c r="FF179" i="37"/>
  <c r="KF179" i="37"/>
  <c r="AG179" i="37"/>
  <c r="CS179" i="37"/>
  <c r="FG179" i="37"/>
  <c r="KG179" i="37"/>
  <c r="AH179" i="37"/>
  <c r="CU179" i="37"/>
  <c r="CT179" i="37"/>
  <c r="FH179" i="37"/>
  <c r="KH179" i="37"/>
  <c r="AI179" i="37"/>
  <c r="HP179" i="37"/>
  <c r="HV179" i="37"/>
  <c r="KI179" i="37"/>
  <c r="AJ179" i="37"/>
  <c r="CV179" i="37"/>
  <c r="FJ179" i="37"/>
  <c r="HQ179" i="37"/>
  <c r="HW179" i="37"/>
  <c r="KJ179" i="37"/>
  <c r="AK179" i="37"/>
  <c r="CW179" i="37"/>
  <c r="FK179" i="37"/>
  <c r="HR179" i="37"/>
  <c r="HX179" i="37"/>
  <c r="KK179" i="37"/>
  <c r="AL179" i="37"/>
  <c r="CX179" i="37"/>
  <c r="FL179" i="37"/>
  <c r="HS179" i="37"/>
  <c r="HY179" i="37"/>
  <c r="KL179" i="37"/>
  <c r="AM179" i="37"/>
  <c r="CY179" i="37"/>
  <c r="FM179" i="37"/>
  <c r="HT179" i="37"/>
  <c r="HZ179" i="37"/>
  <c r="KM179" i="37"/>
  <c r="AN179" i="37"/>
  <c r="DA179" i="37"/>
  <c r="CZ179" i="37"/>
  <c r="FN179" i="37"/>
  <c r="HU179" i="37"/>
  <c r="IA179" i="37"/>
  <c r="KN179" i="37"/>
  <c r="B179" i="37"/>
  <c r="O179" i="38"/>
  <c r="AB179" i="38"/>
  <c r="P179" i="38"/>
  <c r="AC179" i="38"/>
  <c r="BC179" i="38"/>
  <c r="DE179" i="2"/>
  <c r="C179" i="39"/>
  <c r="Q179" i="38"/>
  <c r="AD179" i="38"/>
  <c r="BD179" i="38"/>
  <c r="D179" i="39"/>
  <c r="R179" i="38"/>
  <c r="AE179" i="38"/>
  <c r="BE179" i="38"/>
  <c r="E179" i="39"/>
  <c r="S179" i="38"/>
  <c r="AF179" i="38"/>
  <c r="BF179" i="38"/>
  <c r="F179" i="39"/>
  <c r="T179" i="38"/>
  <c r="AG179" i="38"/>
  <c r="BG179" i="38"/>
  <c r="G179" i="39"/>
  <c r="U179" i="38"/>
  <c r="AH179" i="38"/>
  <c r="BH179" i="38"/>
  <c r="H179" i="39"/>
  <c r="V179" i="38"/>
  <c r="AI179" i="38"/>
  <c r="BI179" i="38"/>
  <c r="I179" i="39"/>
  <c r="W179" i="38"/>
  <c r="AJ179" i="38"/>
  <c r="BJ179" i="38"/>
  <c r="J179" i="39"/>
  <c r="X179" i="38"/>
  <c r="AK179" i="38"/>
  <c r="BK179" i="38"/>
  <c r="K179" i="39"/>
  <c r="Y179" i="38"/>
  <c r="AL179" i="38"/>
  <c r="BL179" i="38"/>
  <c r="L179" i="39"/>
  <c r="Z179" i="38"/>
  <c r="AM179" i="38"/>
  <c r="BM179" i="38"/>
  <c r="M179" i="39"/>
  <c r="AA179" i="38"/>
  <c r="AN179" i="38"/>
  <c r="BN179" i="38"/>
  <c r="N179" i="39"/>
  <c r="JB179" i="37"/>
  <c r="C179" i="37"/>
  <c r="BB179" i="38"/>
  <c r="B179" i="39"/>
  <c r="BO179" i="37"/>
  <c r="EC179" i="37"/>
  <c r="JC179" i="37"/>
  <c r="D179" i="37"/>
  <c r="BP179" i="37"/>
  <c r="ED179" i="37"/>
  <c r="JD179" i="37"/>
  <c r="E179" i="37"/>
  <c r="BQ179" i="37"/>
  <c r="EE179" i="37"/>
  <c r="JE179" i="37"/>
  <c r="F179" i="37"/>
  <c r="BR179" i="37"/>
  <c r="EF179" i="37"/>
  <c r="JF179" i="37"/>
  <c r="G179" i="37"/>
  <c r="BS179" i="37"/>
  <c r="EG179" i="37"/>
  <c r="JG179" i="37"/>
  <c r="H179" i="37"/>
  <c r="BU179" i="37"/>
  <c r="BT179" i="37"/>
  <c r="EH179" i="37"/>
  <c r="JH179" i="37"/>
  <c r="I179" i="37"/>
  <c r="GP179" i="37"/>
  <c r="GV179" i="37"/>
  <c r="JI179" i="37"/>
  <c r="J179" i="37"/>
  <c r="BV179" i="37"/>
  <c r="EJ179" i="37"/>
  <c r="GQ179" i="37"/>
  <c r="GW179" i="37"/>
  <c r="JJ179" i="37"/>
  <c r="K179" i="37"/>
  <c r="BW179" i="37"/>
  <c r="EK179" i="37"/>
  <c r="GR179" i="37"/>
  <c r="GX179" i="37"/>
  <c r="JK179" i="37"/>
  <c r="L179" i="37"/>
  <c r="BX179" i="37"/>
  <c r="EL179" i="37"/>
  <c r="GS179" i="37"/>
  <c r="GY179" i="37"/>
  <c r="JL179" i="37"/>
  <c r="M179" i="37"/>
  <c r="BY179" i="37"/>
  <c r="EM179" i="37"/>
  <c r="GT179" i="37"/>
  <c r="GZ179" i="37"/>
  <c r="JM179" i="37"/>
  <c r="N179" i="37"/>
  <c r="CA179" i="37"/>
  <c r="BZ179" i="37"/>
  <c r="EN179" i="37"/>
  <c r="GU179" i="37"/>
  <c r="HA179" i="37"/>
  <c r="JN179" i="37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BP180" i="2"/>
  <c r="O179" i="37"/>
  <c r="BQ179" i="2"/>
  <c r="DC179" i="2"/>
  <c r="DD179" i="2"/>
  <c r="P179" i="39"/>
  <c r="Q179" i="39"/>
  <c r="R179" i="39"/>
  <c r="S179" i="39"/>
  <c r="T179" i="39"/>
  <c r="U179" i="39"/>
  <c r="V179" i="39"/>
  <c r="W179" i="39"/>
  <c r="X179" i="39"/>
  <c r="Y179" i="39"/>
  <c r="Z179" i="39"/>
  <c r="AA179" i="39"/>
  <c r="JO179" i="37"/>
  <c r="P179" i="37"/>
  <c r="O179" i="39"/>
  <c r="CB179" i="37"/>
  <c r="EP179" i="37"/>
  <c r="JP179" i="37"/>
  <c r="Q179" i="37"/>
  <c r="CC179" i="37"/>
  <c r="EQ179" i="37"/>
  <c r="JQ179" i="37"/>
  <c r="R179" i="37"/>
  <c r="CD179" i="37"/>
  <c r="ER179" i="37"/>
  <c r="JR179" i="37"/>
  <c r="S179" i="37"/>
  <c r="CE179" i="37"/>
  <c r="ES179" i="37"/>
  <c r="JS179" i="37"/>
  <c r="T179" i="37"/>
  <c r="CF179" i="37"/>
  <c r="ET179" i="37"/>
  <c r="JT179" i="37"/>
  <c r="U179" i="37"/>
  <c r="CH179" i="37"/>
  <c r="CG179" i="37"/>
  <c r="EU179" i="37"/>
  <c r="JU179" i="37"/>
  <c r="V179" i="37"/>
  <c r="HC179" i="37"/>
  <c r="HI179" i="37"/>
  <c r="JV179" i="37"/>
  <c r="W179" i="37"/>
  <c r="CI179" i="37"/>
  <c r="EW179" i="37"/>
  <c r="HD179" i="37"/>
  <c r="HJ179" i="37"/>
  <c r="JW179" i="37"/>
  <c r="X179" i="37"/>
  <c r="CJ179" i="37"/>
  <c r="EX179" i="37"/>
  <c r="HE179" i="37"/>
  <c r="HK179" i="37"/>
  <c r="JX179" i="37"/>
  <c r="Y179" i="37"/>
  <c r="CK179" i="37"/>
  <c r="EY179" i="37"/>
  <c r="HF179" i="37"/>
  <c r="HL179" i="37"/>
  <c r="JY179" i="37"/>
  <c r="Z179" i="37"/>
  <c r="CL179" i="37"/>
  <c r="EZ179" i="37"/>
  <c r="HG179" i="37"/>
  <c r="HM179" i="37"/>
  <c r="JZ179" i="37"/>
  <c r="AA179" i="37"/>
  <c r="CN179" i="37"/>
  <c r="CM179" i="37"/>
  <c r="FA179" i="37"/>
  <c r="HH179" i="37"/>
  <c r="HN179" i="37"/>
  <c r="KA179" i="37"/>
  <c r="AO179" i="37"/>
  <c r="AP179" i="38"/>
  <c r="AP179" i="39"/>
  <c r="AQ179" i="38"/>
  <c r="AQ179" i="39"/>
  <c r="AR179" i="38"/>
  <c r="AR179" i="39"/>
  <c r="AS179" i="38"/>
  <c r="AS179" i="39"/>
  <c r="AT179" i="38"/>
  <c r="AT179" i="39"/>
  <c r="AU179" i="38"/>
  <c r="AU179" i="39"/>
  <c r="AV179" i="38"/>
  <c r="AV179" i="39"/>
  <c r="AW179" i="38"/>
  <c r="AW179" i="39"/>
  <c r="AX179" i="38"/>
  <c r="AX179" i="39"/>
  <c r="AY179" i="38"/>
  <c r="AY179" i="39"/>
  <c r="AZ179" i="38"/>
  <c r="AZ179" i="39"/>
  <c r="BA179" i="38"/>
  <c r="BA179" i="39"/>
  <c r="AP179" i="37"/>
  <c r="AO179" i="38"/>
  <c r="AO179" i="39"/>
  <c r="DB179" i="37"/>
  <c r="FP179" i="37"/>
  <c r="AQ179" i="37"/>
  <c r="DC179" i="37"/>
  <c r="FQ179" i="37"/>
  <c r="AR179" i="37"/>
  <c r="DD179" i="37"/>
  <c r="FR179" i="37"/>
  <c r="AS179" i="37"/>
  <c r="DE179" i="37"/>
  <c r="FS179" i="37"/>
  <c r="AT179" i="37"/>
  <c r="DF179" i="37"/>
  <c r="FT179" i="37"/>
  <c r="AU179" i="37"/>
  <c r="DH179" i="37"/>
  <c r="DG179" i="37"/>
  <c r="FU179" i="37"/>
  <c r="AV179" i="37"/>
  <c r="IC179" i="37"/>
  <c r="II179" i="37"/>
  <c r="AW179" i="37"/>
  <c r="DI179" i="37"/>
  <c r="FW179" i="37"/>
  <c r="ID179" i="37"/>
  <c r="IJ179" i="37"/>
  <c r="AX179" i="37"/>
  <c r="DJ179" i="37"/>
  <c r="FX179" i="37"/>
  <c r="IE179" i="37"/>
  <c r="IK179" i="37"/>
  <c r="AY179" i="37"/>
  <c r="DK179" i="37"/>
  <c r="FY179" i="37"/>
  <c r="IF179" i="37"/>
  <c r="IL179" i="37"/>
  <c r="AZ179" i="37"/>
  <c r="DL179" i="37"/>
  <c r="FZ179" i="37"/>
  <c r="IG179" i="37"/>
  <c r="IM179" i="37"/>
  <c r="BA179" i="37"/>
  <c r="DN179" i="37"/>
  <c r="DM179" i="37"/>
  <c r="GA179" i="37"/>
  <c r="IH179" i="37"/>
  <c r="IN179" i="37"/>
  <c r="BB179" i="37"/>
  <c r="BC179" i="39"/>
  <c r="BD179" i="39"/>
  <c r="BE179" i="39"/>
  <c r="BF179" i="39"/>
  <c r="BG179" i="39"/>
  <c r="BH179" i="39"/>
  <c r="BI179" i="39"/>
  <c r="BJ179" i="39"/>
  <c r="BK179" i="39"/>
  <c r="BL179" i="39"/>
  <c r="BM179" i="39"/>
  <c r="BN179" i="39"/>
  <c r="LB179" i="37"/>
  <c r="BC179" i="37"/>
  <c r="BB179" i="39"/>
  <c r="DO179" i="37"/>
  <c r="GC179" i="37"/>
  <c r="LC179" i="37"/>
  <c r="BD179" i="37"/>
  <c r="DP179" i="37"/>
  <c r="GD179" i="37"/>
  <c r="LD179" i="37"/>
  <c r="BE179" i="37"/>
  <c r="DQ179" i="37"/>
  <c r="GE179" i="37"/>
  <c r="LE179" i="37"/>
  <c r="BF179" i="37"/>
  <c r="DR179" i="37"/>
  <c r="GF179" i="37"/>
  <c r="LF179" i="37"/>
  <c r="BG179" i="37"/>
  <c r="DS179" i="37"/>
  <c r="GG179" i="37"/>
  <c r="LG179" i="37"/>
  <c r="BH179" i="37"/>
  <c r="DU179" i="37"/>
  <c r="DT179" i="37"/>
  <c r="GH179" i="37"/>
  <c r="LH179" i="37"/>
  <c r="BI179" i="37"/>
  <c r="IP179" i="37"/>
  <c r="IV179" i="37"/>
  <c r="LI179" i="37"/>
  <c r="BJ179" i="37"/>
  <c r="DV179" i="37"/>
  <c r="GJ179" i="37"/>
  <c r="IQ179" i="37"/>
  <c r="IW179" i="37"/>
  <c r="LJ179" i="37"/>
  <c r="BK179" i="37"/>
  <c r="DW179" i="37"/>
  <c r="GK179" i="37"/>
  <c r="IR179" i="37"/>
  <c r="IX179" i="37"/>
  <c r="LK179" i="37"/>
  <c r="BL179" i="37"/>
  <c r="DX179" i="37"/>
  <c r="GL179" i="37"/>
  <c r="IS179" i="37"/>
  <c r="IY179" i="37"/>
  <c r="LL179" i="37"/>
  <c r="BM179" i="37"/>
  <c r="DY179" i="37"/>
  <c r="GM179" i="37"/>
  <c r="IT179" i="37"/>
  <c r="IZ179" i="37"/>
  <c r="LM179" i="37"/>
  <c r="BN179" i="37"/>
  <c r="EA179" i="37"/>
  <c r="DZ179" i="37"/>
  <c r="GN179" i="37"/>
  <c r="IU179" i="37"/>
  <c r="JA179" i="37"/>
  <c r="LN179" i="37"/>
  <c r="AB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AB180" i="37"/>
  <c r="C180" i="38"/>
  <c r="AC180" i="39"/>
  <c r="D180" i="38"/>
  <c r="AD180" i="39"/>
  <c r="E180" i="38"/>
  <c r="AE180" i="39"/>
  <c r="F180" i="38"/>
  <c r="AF180" i="39"/>
  <c r="G180" i="38"/>
  <c r="AG180" i="39"/>
  <c r="H180" i="38"/>
  <c r="AH180" i="39"/>
  <c r="I180" i="38"/>
  <c r="AI180" i="39"/>
  <c r="J180" i="38"/>
  <c r="AJ180" i="39"/>
  <c r="K180" i="38"/>
  <c r="AK180" i="39"/>
  <c r="L180" i="38"/>
  <c r="AL180" i="39"/>
  <c r="M180" i="38"/>
  <c r="AM180" i="39"/>
  <c r="N180" i="38"/>
  <c r="AN180" i="39"/>
  <c r="KB180" i="37"/>
  <c r="AC180" i="37"/>
  <c r="B180" i="38"/>
  <c r="AB180" i="39"/>
  <c r="CO180" i="37"/>
  <c r="FC180" i="37"/>
  <c r="KC180" i="37"/>
  <c r="AD180" i="37"/>
  <c r="CP180" i="37"/>
  <c r="FD180" i="37"/>
  <c r="KD180" i="37"/>
  <c r="AE180" i="37"/>
  <c r="CQ180" i="37"/>
  <c r="FE180" i="37"/>
  <c r="KE180" i="37"/>
  <c r="AF180" i="37"/>
  <c r="CR180" i="37"/>
  <c r="FF180" i="37"/>
  <c r="KF180" i="37"/>
  <c r="AG180" i="37"/>
  <c r="CS180" i="37"/>
  <c r="FG180" i="37"/>
  <c r="KG180" i="37"/>
  <c r="AH180" i="37"/>
  <c r="CU180" i="37"/>
  <c r="CT180" i="37"/>
  <c r="FH180" i="37"/>
  <c r="KH180" i="37"/>
  <c r="AI180" i="37"/>
  <c r="HP180" i="37"/>
  <c r="HV180" i="37"/>
  <c r="KI180" i="37"/>
  <c r="AJ180" i="37"/>
  <c r="CV180" i="37"/>
  <c r="FJ180" i="37"/>
  <c r="HQ180" i="37"/>
  <c r="HW180" i="37"/>
  <c r="KJ180" i="37"/>
  <c r="AK180" i="37"/>
  <c r="CW180" i="37"/>
  <c r="FK180" i="37"/>
  <c r="HR180" i="37"/>
  <c r="HX180" i="37"/>
  <c r="KK180" i="37"/>
  <c r="AL180" i="37"/>
  <c r="CX180" i="37"/>
  <c r="FL180" i="37"/>
  <c r="HS180" i="37"/>
  <c r="HY180" i="37"/>
  <c r="KL180" i="37"/>
  <c r="AM180" i="37"/>
  <c r="CY180" i="37"/>
  <c r="FM180" i="37"/>
  <c r="HT180" i="37"/>
  <c r="HZ180" i="37"/>
  <c r="KM180" i="37"/>
  <c r="AN180" i="37"/>
  <c r="DA180" i="37"/>
  <c r="CZ180" i="37"/>
  <c r="FN180" i="37"/>
  <c r="HU180" i="37"/>
  <c r="IA180" i="37"/>
  <c r="KN180" i="37"/>
  <c r="B180" i="37"/>
  <c r="O180" i="38"/>
  <c r="AB180" i="38"/>
  <c r="P180" i="38"/>
  <c r="AC180" i="38"/>
  <c r="BC180" i="38"/>
  <c r="DE180" i="2"/>
  <c r="C180" i="39"/>
  <c r="Q180" i="38"/>
  <c r="AD180" i="38"/>
  <c r="BD180" i="38"/>
  <c r="D180" i="39"/>
  <c r="R180" i="38"/>
  <c r="AE180" i="38"/>
  <c r="BE180" i="38"/>
  <c r="E180" i="39"/>
  <c r="S180" i="38"/>
  <c r="AF180" i="38"/>
  <c r="BF180" i="38"/>
  <c r="F180" i="39"/>
  <c r="T180" i="38"/>
  <c r="AG180" i="38"/>
  <c r="BG180" i="38"/>
  <c r="G180" i="39"/>
  <c r="U180" i="38"/>
  <c r="AH180" i="38"/>
  <c r="BH180" i="38"/>
  <c r="H180" i="39"/>
  <c r="V180" i="38"/>
  <c r="AI180" i="38"/>
  <c r="BI180" i="38"/>
  <c r="I180" i="39"/>
  <c r="W180" i="38"/>
  <c r="AJ180" i="38"/>
  <c r="BJ180" i="38"/>
  <c r="J180" i="39"/>
  <c r="X180" i="38"/>
  <c r="AK180" i="38"/>
  <c r="BK180" i="38"/>
  <c r="K180" i="39"/>
  <c r="Y180" i="38"/>
  <c r="AL180" i="38"/>
  <c r="BL180" i="38"/>
  <c r="L180" i="39"/>
  <c r="Z180" i="38"/>
  <c r="AM180" i="38"/>
  <c r="BM180" i="38"/>
  <c r="M180" i="39"/>
  <c r="AA180" i="38"/>
  <c r="AN180" i="38"/>
  <c r="BN180" i="38"/>
  <c r="N180" i="39"/>
  <c r="JB180" i="37"/>
  <c r="C180" i="37"/>
  <c r="BB180" i="38"/>
  <c r="B180" i="39"/>
  <c r="BO180" i="37"/>
  <c r="EC180" i="37"/>
  <c r="JC180" i="37"/>
  <c r="D180" i="37"/>
  <c r="BP180" i="37"/>
  <c r="ED180" i="37"/>
  <c r="JD180" i="37"/>
  <c r="E180" i="37"/>
  <c r="BQ180" i="37"/>
  <c r="EE180" i="37"/>
  <c r="JE180" i="37"/>
  <c r="F180" i="37"/>
  <c r="BR180" i="37"/>
  <c r="EF180" i="37"/>
  <c r="JF180" i="37"/>
  <c r="G180" i="37"/>
  <c r="BS180" i="37"/>
  <c r="EG180" i="37"/>
  <c r="JG180" i="37"/>
  <c r="H180" i="37"/>
  <c r="BU180" i="37"/>
  <c r="BT180" i="37"/>
  <c r="EH180" i="37"/>
  <c r="JH180" i="37"/>
  <c r="I180" i="37"/>
  <c r="GP180" i="37"/>
  <c r="GV180" i="37"/>
  <c r="JI180" i="37"/>
  <c r="J180" i="37"/>
  <c r="BV180" i="37"/>
  <c r="EJ180" i="37"/>
  <c r="GQ180" i="37"/>
  <c r="GW180" i="37"/>
  <c r="JJ180" i="37"/>
  <c r="K180" i="37"/>
  <c r="BW180" i="37"/>
  <c r="EK180" i="37"/>
  <c r="GR180" i="37"/>
  <c r="GX180" i="37"/>
  <c r="JK180" i="37"/>
  <c r="L180" i="37"/>
  <c r="BX180" i="37"/>
  <c r="EL180" i="37"/>
  <c r="GS180" i="37"/>
  <c r="GY180" i="37"/>
  <c r="JL180" i="37"/>
  <c r="M180" i="37"/>
  <c r="BY180" i="37"/>
  <c r="EM180" i="37"/>
  <c r="GT180" i="37"/>
  <c r="GZ180" i="37"/>
  <c r="JM180" i="37"/>
  <c r="N180" i="37"/>
  <c r="CA180" i="37"/>
  <c r="BZ180" i="37"/>
  <c r="EN180" i="37"/>
  <c r="GU180" i="37"/>
  <c r="HA180" i="37"/>
  <c r="JN180" i="37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BP181" i="2"/>
  <c r="O180" i="37"/>
  <c r="BQ180" i="2"/>
  <c r="DC180" i="2"/>
  <c r="DD180" i="2"/>
  <c r="P180" i="39"/>
  <c r="Q180" i="39"/>
  <c r="R180" i="39"/>
  <c r="S180" i="39"/>
  <c r="T180" i="39"/>
  <c r="U180" i="39"/>
  <c r="V180" i="39"/>
  <c r="W180" i="39"/>
  <c r="X180" i="39"/>
  <c r="Y180" i="39"/>
  <c r="Z180" i="39"/>
  <c r="AA180" i="39"/>
  <c r="JO180" i="37"/>
  <c r="P180" i="37"/>
  <c r="O180" i="39"/>
  <c r="CB180" i="37"/>
  <c r="EP180" i="37"/>
  <c r="JP180" i="37"/>
  <c r="Q180" i="37"/>
  <c r="CC180" i="37"/>
  <c r="EQ180" i="37"/>
  <c r="JQ180" i="37"/>
  <c r="R180" i="37"/>
  <c r="CD180" i="37"/>
  <c r="ER180" i="37"/>
  <c r="JR180" i="37"/>
  <c r="S180" i="37"/>
  <c r="CE180" i="37"/>
  <c r="ES180" i="37"/>
  <c r="JS180" i="37"/>
  <c r="T180" i="37"/>
  <c r="CF180" i="37"/>
  <c r="ET180" i="37"/>
  <c r="JT180" i="37"/>
  <c r="U180" i="37"/>
  <c r="CH180" i="37"/>
  <c r="CG180" i="37"/>
  <c r="EU180" i="37"/>
  <c r="JU180" i="37"/>
  <c r="V180" i="37"/>
  <c r="HC180" i="37"/>
  <c r="HI180" i="37"/>
  <c r="JV180" i="37"/>
  <c r="W180" i="37"/>
  <c r="CI180" i="37"/>
  <c r="EW180" i="37"/>
  <c r="HD180" i="37"/>
  <c r="HJ180" i="37"/>
  <c r="JW180" i="37"/>
  <c r="X180" i="37"/>
  <c r="CJ180" i="37"/>
  <c r="EX180" i="37"/>
  <c r="HE180" i="37"/>
  <c r="HK180" i="37"/>
  <c r="JX180" i="37"/>
  <c r="Y180" i="37"/>
  <c r="CK180" i="37"/>
  <c r="EY180" i="37"/>
  <c r="HF180" i="37"/>
  <c r="HL180" i="37"/>
  <c r="JY180" i="37"/>
  <c r="Z180" i="37"/>
  <c r="CL180" i="37"/>
  <c r="EZ180" i="37"/>
  <c r="HG180" i="37"/>
  <c r="HM180" i="37"/>
  <c r="JZ180" i="37"/>
  <c r="AA180" i="37"/>
  <c r="CN180" i="37"/>
  <c r="CM180" i="37"/>
  <c r="FA180" i="37"/>
  <c r="HH180" i="37"/>
  <c r="HN180" i="37"/>
  <c r="KA180" i="37"/>
  <c r="AO180" i="37"/>
  <c r="AP180" i="38"/>
  <c r="AP180" i="39"/>
  <c r="AQ180" i="38"/>
  <c r="AQ180" i="39"/>
  <c r="AR180" i="38"/>
  <c r="AR180" i="39"/>
  <c r="AS180" i="38"/>
  <c r="AS180" i="39"/>
  <c r="AT180" i="38"/>
  <c r="AT180" i="39"/>
  <c r="AU180" i="38"/>
  <c r="AU180" i="39"/>
  <c r="AV180" i="38"/>
  <c r="AV180" i="39"/>
  <c r="AW180" i="38"/>
  <c r="AW180" i="39"/>
  <c r="AX180" i="38"/>
  <c r="AX180" i="39"/>
  <c r="AY180" i="38"/>
  <c r="AY180" i="39"/>
  <c r="AZ180" i="38"/>
  <c r="AZ180" i="39"/>
  <c r="BA180" i="38"/>
  <c r="BA180" i="39"/>
  <c r="AP180" i="37"/>
  <c r="AO180" i="38"/>
  <c r="AO180" i="39"/>
  <c r="DB180" i="37"/>
  <c r="FP180" i="37"/>
  <c r="AQ180" i="37"/>
  <c r="DC180" i="37"/>
  <c r="FQ180" i="37"/>
  <c r="AR180" i="37"/>
  <c r="DD180" i="37"/>
  <c r="FR180" i="37"/>
  <c r="AS180" i="37"/>
  <c r="DE180" i="37"/>
  <c r="FS180" i="37"/>
  <c r="AT180" i="37"/>
  <c r="DF180" i="37"/>
  <c r="FT180" i="37"/>
  <c r="AU180" i="37"/>
  <c r="DH180" i="37"/>
  <c r="DG180" i="37"/>
  <c r="FU180" i="37"/>
  <c r="AV180" i="37"/>
  <c r="IC180" i="37"/>
  <c r="II180" i="37"/>
  <c r="AW180" i="37"/>
  <c r="DI180" i="37"/>
  <c r="FW180" i="37"/>
  <c r="ID180" i="37"/>
  <c r="IJ180" i="37"/>
  <c r="AX180" i="37"/>
  <c r="DJ180" i="37"/>
  <c r="FX180" i="37"/>
  <c r="IE180" i="37"/>
  <c r="IK180" i="37"/>
  <c r="AY180" i="37"/>
  <c r="DK180" i="37"/>
  <c r="FY180" i="37"/>
  <c r="IF180" i="37"/>
  <c r="IL180" i="37"/>
  <c r="AZ180" i="37"/>
  <c r="DL180" i="37"/>
  <c r="FZ180" i="37"/>
  <c r="IG180" i="37"/>
  <c r="IM180" i="37"/>
  <c r="BA180" i="37"/>
  <c r="DN180" i="37"/>
  <c r="DM180" i="37"/>
  <c r="GA180" i="37"/>
  <c r="IH180" i="37"/>
  <c r="IN180" i="37"/>
  <c r="BB180" i="37"/>
  <c r="BC180" i="39"/>
  <c r="BD180" i="39"/>
  <c r="BE180" i="39"/>
  <c r="BF180" i="39"/>
  <c r="BG180" i="39"/>
  <c r="BH180" i="39"/>
  <c r="BI180" i="39"/>
  <c r="BJ180" i="39"/>
  <c r="BK180" i="39"/>
  <c r="BL180" i="39"/>
  <c r="BM180" i="39"/>
  <c r="BN180" i="39"/>
  <c r="LB180" i="37"/>
  <c r="BC180" i="37"/>
  <c r="BB180" i="39"/>
  <c r="DO180" i="37"/>
  <c r="GC180" i="37"/>
  <c r="LC180" i="37"/>
  <c r="BD180" i="37"/>
  <c r="DP180" i="37"/>
  <c r="GD180" i="37"/>
  <c r="LD180" i="37"/>
  <c r="BE180" i="37"/>
  <c r="DQ180" i="37"/>
  <c r="GE180" i="37"/>
  <c r="LE180" i="37"/>
  <c r="BF180" i="37"/>
  <c r="DR180" i="37"/>
  <c r="GF180" i="37"/>
  <c r="LF180" i="37"/>
  <c r="BG180" i="37"/>
  <c r="DS180" i="37"/>
  <c r="GG180" i="37"/>
  <c r="LG180" i="37"/>
  <c r="BH180" i="37"/>
  <c r="DU180" i="37"/>
  <c r="DT180" i="37"/>
  <c r="GH180" i="37"/>
  <c r="LH180" i="37"/>
  <c r="BI180" i="37"/>
  <c r="IP180" i="37"/>
  <c r="IV180" i="37"/>
  <c r="LI180" i="37"/>
  <c r="BJ180" i="37"/>
  <c r="DV180" i="37"/>
  <c r="GJ180" i="37"/>
  <c r="IQ180" i="37"/>
  <c r="IW180" i="37"/>
  <c r="LJ180" i="37"/>
  <c r="BK180" i="37"/>
  <c r="DW180" i="37"/>
  <c r="GK180" i="37"/>
  <c r="IR180" i="37"/>
  <c r="IX180" i="37"/>
  <c r="LK180" i="37"/>
  <c r="BL180" i="37"/>
  <c r="DX180" i="37"/>
  <c r="GL180" i="37"/>
  <c r="IS180" i="37"/>
  <c r="IY180" i="37"/>
  <c r="LL180" i="37"/>
  <c r="BM180" i="37"/>
  <c r="DY180" i="37"/>
  <c r="GM180" i="37"/>
  <c r="IT180" i="37"/>
  <c r="IZ180" i="37"/>
  <c r="LM180" i="37"/>
  <c r="BN180" i="37"/>
  <c r="EA180" i="37"/>
  <c r="DZ180" i="37"/>
  <c r="GN180" i="37"/>
  <c r="IU180" i="37"/>
  <c r="JA180" i="37"/>
  <c r="LN180" i="37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AB181" i="37"/>
  <c r="C181" i="38"/>
  <c r="AC181" i="39"/>
  <c r="D181" i="38"/>
  <c r="AD181" i="39"/>
  <c r="E181" i="38"/>
  <c r="AE181" i="39"/>
  <c r="F181" i="38"/>
  <c r="AF181" i="39"/>
  <c r="G181" i="38"/>
  <c r="AG181" i="39"/>
  <c r="H181" i="38"/>
  <c r="AH181" i="39"/>
  <c r="I181" i="38"/>
  <c r="AI181" i="39"/>
  <c r="J181" i="38"/>
  <c r="AJ181" i="39"/>
  <c r="K181" i="38"/>
  <c r="AK181" i="39"/>
  <c r="L181" i="38"/>
  <c r="AL181" i="39"/>
  <c r="M181" i="38"/>
  <c r="AM181" i="39"/>
  <c r="N181" i="38"/>
  <c r="AN181" i="39"/>
  <c r="KB181" i="37"/>
  <c r="AC181" i="37"/>
  <c r="B181" i="38"/>
  <c r="AB181" i="39"/>
  <c r="CO181" i="37"/>
  <c r="FC181" i="37"/>
  <c r="KC181" i="37"/>
  <c r="AD181" i="37"/>
  <c r="CP181" i="37"/>
  <c r="FD181" i="37"/>
  <c r="KD181" i="37"/>
  <c r="AE181" i="37"/>
  <c r="CQ181" i="37"/>
  <c r="FE181" i="37"/>
  <c r="KE181" i="37"/>
  <c r="AF181" i="37"/>
  <c r="CR181" i="37"/>
  <c r="FF181" i="37"/>
  <c r="KF181" i="37"/>
  <c r="AG181" i="37"/>
  <c r="CS181" i="37"/>
  <c r="FG181" i="37"/>
  <c r="KG181" i="37"/>
  <c r="AH181" i="37"/>
  <c r="CU181" i="37"/>
  <c r="CT181" i="37"/>
  <c r="FH181" i="37"/>
  <c r="KH181" i="37"/>
  <c r="AI181" i="37"/>
  <c r="HP181" i="37"/>
  <c r="HV181" i="37"/>
  <c r="KI181" i="37"/>
  <c r="AJ181" i="37"/>
  <c r="CV181" i="37"/>
  <c r="FJ181" i="37"/>
  <c r="HQ181" i="37"/>
  <c r="HW181" i="37"/>
  <c r="KJ181" i="37"/>
  <c r="AK181" i="37"/>
  <c r="CW181" i="37"/>
  <c r="FK181" i="37"/>
  <c r="HR181" i="37"/>
  <c r="HX181" i="37"/>
  <c r="KK181" i="37"/>
  <c r="AL181" i="37"/>
  <c r="CX181" i="37"/>
  <c r="FL181" i="37"/>
  <c r="HS181" i="37"/>
  <c r="HY181" i="37"/>
  <c r="KL181" i="37"/>
  <c r="AM181" i="37"/>
  <c r="CY181" i="37"/>
  <c r="FM181" i="37"/>
  <c r="HT181" i="37"/>
  <c r="HZ181" i="37"/>
  <c r="KM181" i="37"/>
  <c r="AN181" i="37"/>
  <c r="DA181" i="37"/>
  <c r="CZ181" i="37"/>
  <c r="FN181" i="37"/>
  <c r="HU181" i="37"/>
  <c r="IA181" i="37"/>
  <c r="KN181" i="37"/>
  <c r="B181" i="37"/>
  <c r="O181" i="38"/>
  <c r="AB181" i="38"/>
  <c r="P181" i="38"/>
  <c r="AC181" i="38"/>
  <c r="BC181" i="38"/>
  <c r="DE181" i="2"/>
  <c r="C181" i="39"/>
  <c r="Q181" i="38"/>
  <c r="AD181" i="38"/>
  <c r="BD181" i="38"/>
  <c r="D181" i="39"/>
  <c r="R181" i="38"/>
  <c r="AE181" i="38"/>
  <c r="BE181" i="38"/>
  <c r="E181" i="39"/>
  <c r="S181" i="38"/>
  <c r="AF181" i="38"/>
  <c r="BF181" i="38"/>
  <c r="F181" i="39"/>
  <c r="T181" i="38"/>
  <c r="AG181" i="38"/>
  <c r="BG181" i="38"/>
  <c r="G181" i="39"/>
  <c r="U181" i="38"/>
  <c r="AH181" i="38"/>
  <c r="BH181" i="38"/>
  <c r="H181" i="39"/>
  <c r="V181" i="38"/>
  <c r="AI181" i="38"/>
  <c r="BI181" i="38"/>
  <c r="I181" i="39"/>
  <c r="W181" i="38"/>
  <c r="AJ181" i="38"/>
  <c r="BJ181" i="38"/>
  <c r="J181" i="39"/>
  <c r="X181" i="38"/>
  <c r="AK181" i="38"/>
  <c r="BK181" i="38"/>
  <c r="K181" i="39"/>
  <c r="Y181" i="38"/>
  <c r="AL181" i="38"/>
  <c r="BL181" i="38"/>
  <c r="L181" i="39"/>
  <c r="Z181" i="38"/>
  <c r="AM181" i="38"/>
  <c r="BM181" i="38"/>
  <c r="M181" i="39"/>
  <c r="AA181" i="38"/>
  <c r="AN181" i="38"/>
  <c r="BN181" i="38"/>
  <c r="N181" i="39"/>
  <c r="JB181" i="37"/>
  <c r="C181" i="37"/>
  <c r="BB181" i="38"/>
  <c r="B181" i="39"/>
  <c r="BO181" i="37"/>
  <c r="EC181" i="37"/>
  <c r="JC181" i="37"/>
  <c r="D181" i="37"/>
  <c r="BP181" i="37"/>
  <c r="ED181" i="37"/>
  <c r="JD181" i="37"/>
  <c r="E181" i="37"/>
  <c r="BQ181" i="37"/>
  <c r="EE181" i="37"/>
  <c r="JE181" i="37"/>
  <c r="F181" i="37"/>
  <c r="BR181" i="37"/>
  <c r="EF181" i="37"/>
  <c r="JF181" i="37"/>
  <c r="G181" i="37"/>
  <c r="BS181" i="37"/>
  <c r="EG181" i="37"/>
  <c r="JG181" i="37"/>
  <c r="H181" i="37"/>
  <c r="BU181" i="37"/>
  <c r="BT181" i="37"/>
  <c r="EH181" i="37"/>
  <c r="JH181" i="37"/>
  <c r="I181" i="37"/>
  <c r="GP181" i="37"/>
  <c r="GV181" i="37"/>
  <c r="JI181" i="37"/>
  <c r="J181" i="37"/>
  <c r="BV181" i="37"/>
  <c r="EJ181" i="37"/>
  <c r="GQ181" i="37"/>
  <c r="GW181" i="37"/>
  <c r="JJ181" i="37"/>
  <c r="K181" i="37"/>
  <c r="BW181" i="37"/>
  <c r="EK181" i="37"/>
  <c r="GR181" i="37"/>
  <c r="GX181" i="37"/>
  <c r="JK181" i="37"/>
  <c r="L181" i="37"/>
  <c r="BX181" i="37"/>
  <c r="EL181" i="37"/>
  <c r="GS181" i="37"/>
  <c r="GY181" i="37"/>
  <c r="JL181" i="37"/>
  <c r="M181" i="37"/>
  <c r="BY181" i="37"/>
  <c r="EM181" i="37"/>
  <c r="GT181" i="37"/>
  <c r="GZ181" i="37"/>
  <c r="JM181" i="37"/>
  <c r="N181" i="37"/>
  <c r="CA181" i="37"/>
  <c r="BZ181" i="37"/>
  <c r="EN181" i="37"/>
  <c r="GU181" i="37"/>
  <c r="HA181" i="37"/>
  <c r="JN181" i="37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BP182" i="2"/>
  <c r="O181" i="37"/>
  <c r="BQ181" i="2"/>
  <c r="DC181" i="2"/>
  <c r="DD181" i="2"/>
  <c r="P181" i="39"/>
  <c r="Q181" i="39"/>
  <c r="R181" i="39"/>
  <c r="S181" i="39"/>
  <c r="T181" i="39"/>
  <c r="U181" i="39"/>
  <c r="V181" i="39"/>
  <c r="W181" i="39"/>
  <c r="X181" i="39"/>
  <c r="Y181" i="39"/>
  <c r="Z181" i="39"/>
  <c r="AA181" i="39"/>
  <c r="JO181" i="37"/>
  <c r="P181" i="37"/>
  <c r="O181" i="39"/>
  <c r="CB181" i="37"/>
  <c r="EP181" i="37"/>
  <c r="JP181" i="37"/>
  <c r="Q181" i="37"/>
  <c r="CC181" i="37"/>
  <c r="EQ181" i="37"/>
  <c r="JQ181" i="37"/>
  <c r="R181" i="37"/>
  <c r="CD181" i="37"/>
  <c r="ER181" i="37"/>
  <c r="JR181" i="37"/>
  <c r="S181" i="37"/>
  <c r="CE181" i="37"/>
  <c r="ES181" i="37"/>
  <c r="JS181" i="37"/>
  <c r="T181" i="37"/>
  <c r="CF181" i="37"/>
  <c r="ET181" i="37"/>
  <c r="JT181" i="37"/>
  <c r="U181" i="37"/>
  <c r="CH181" i="37"/>
  <c r="CG181" i="37"/>
  <c r="EU181" i="37"/>
  <c r="JU181" i="37"/>
  <c r="V181" i="37"/>
  <c r="HC181" i="37"/>
  <c r="HI181" i="37"/>
  <c r="JV181" i="37"/>
  <c r="W181" i="37"/>
  <c r="CI181" i="37"/>
  <c r="EW181" i="37"/>
  <c r="HD181" i="37"/>
  <c r="HJ181" i="37"/>
  <c r="JW181" i="37"/>
  <c r="X181" i="37"/>
  <c r="CJ181" i="37"/>
  <c r="EX181" i="37"/>
  <c r="HE181" i="37"/>
  <c r="HK181" i="37"/>
  <c r="JX181" i="37"/>
  <c r="Y181" i="37"/>
  <c r="CK181" i="37"/>
  <c r="EY181" i="37"/>
  <c r="HF181" i="37"/>
  <c r="HL181" i="37"/>
  <c r="JY181" i="37"/>
  <c r="Z181" i="37"/>
  <c r="CL181" i="37"/>
  <c r="EZ181" i="37"/>
  <c r="HG181" i="37"/>
  <c r="HM181" i="37"/>
  <c r="JZ181" i="37"/>
  <c r="AA181" i="37"/>
  <c r="CN181" i="37"/>
  <c r="CM181" i="37"/>
  <c r="FA181" i="37"/>
  <c r="HH181" i="37"/>
  <c r="HN181" i="37"/>
  <c r="KA181" i="37"/>
  <c r="AO181" i="37"/>
  <c r="AP181" i="38"/>
  <c r="AP181" i="39"/>
  <c r="AQ181" i="38"/>
  <c r="AQ181" i="39"/>
  <c r="AR181" i="38"/>
  <c r="AR181" i="39"/>
  <c r="AS181" i="38"/>
  <c r="AS181" i="39"/>
  <c r="AT181" i="38"/>
  <c r="AT181" i="39"/>
  <c r="AU181" i="38"/>
  <c r="AU181" i="39"/>
  <c r="AV181" i="38"/>
  <c r="AV181" i="39"/>
  <c r="AW181" i="38"/>
  <c r="AW181" i="39"/>
  <c r="AX181" i="38"/>
  <c r="AX181" i="39"/>
  <c r="AY181" i="38"/>
  <c r="AY181" i="39"/>
  <c r="AZ181" i="38"/>
  <c r="AZ181" i="39"/>
  <c r="BA181" i="38"/>
  <c r="BA181" i="39"/>
  <c r="AP181" i="37"/>
  <c r="AO181" i="38"/>
  <c r="AO181" i="39"/>
  <c r="DB181" i="37"/>
  <c r="FP181" i="37"/>
  <c r="AQ181" i="37"/>
  <c r="DC181" i="37"/>
  <c r="FQ181" i="37"/>
  <c r="AR181" i="37"/>
  <c r="DD181" i="37"/>
  <c r="FR181" i="37"/>
  <c r="AS181" i="37"/>
  <c r="DE181" i="37"/>
  <c r="FS181" i="37"/>
  <c r="AT181" i="37"/>
  <c r="DF181" i="37"/>
  <c r="FT181" i="37"/>
  <c r="AU181" i="37"/>
  <c r="DH181" i="37"/>
  <c r="DG181" i="37"/>
  <c r="FU181" i="37"/>
  <c r="AV181" i="37"/>
  <c r="IC181" i="37"/>
  <c r="II181" i="37"/>
  <c r="AW181" i="37"/>
  <c r="DI181" i="37"/>
  <c r="FW181" i="37"/>
  <c r="ID181" i="37"/>
  <c r="IJ181" i="37"/>
  <c r="AX181" i="37"/>
  <c r="DJ181" i="37"/>
  <c r="FX181" i="37"/>
  <c r="IE181" i="37"/>
  <c r="IK181" i="37"/>
  <c r="AY181" i="37"/>
  <c r="DK181" i="37"/>
  <c r="FY181" i="37"/>
  <c r="IF181" i="37"/>
  <c r="IL181" i="37"/>
  <c r="AZ181" i="37"/>
  <c r="DL181" i="37"/>
  <c r="FZ181" i="37"/>
  <c r="IG181" i="37"/>
  <c r="IM181" i="37"/>
  <c r="BA181" i="37"/>
  <c r="DN181" i="37"/>
  <c r="DM181" i="37"/>
  <c r="GA181" i="37"/>
  <c r="IH181" i="37"/>
  <c r="IN181" i="37"/>
  <c r="BB181" i="37"/>
  <c r="BC181" i="39"/>
  <c r="BD181" i="39"/>
  <c r="BE181" i="39"/>
  <c r="BF181" i="39"/>
  <c r="BG181" i="39"/>
  <c r="BH181" i="39"/>
  <c r="BI181" i="39"/>
  <c r="BJ181" i="39"/>
  <c r="BK181" i="39"/>
  <c r="BL181" i="39"/>
  <c r="BM181" i="39"/>
  <c r="BN181" i="39"/>
  <c r="LB181" i="37"/>
  <c r="BC181" i="37"/>
  <c r="BB181" i="39"/>
  <c r="DO181" i="37"/>
  <c r="GC181" i="37"/>
  <c r="LC181" i="37"/>
  <c r="BD181" i="37"/>
  <c r="DP181" i="37"/>
  <c r="GD181" i="37"/>
  <c r="LD181" i="37"/>
  <c r="BE181" i="37"/>
  <c r="DQ181" i="37"/>
  <c r="GE181" i="37"/>
  <c r="LE181" i="37"/>
  <c r="BF181" i="37"/>
  <c r="DR181" i="37"/>
  <c r="GF181" i="37"/>
  <c r="LF181" i="37"/>
  <c r="BG181" i="37"/>
  <c r="DS181" i="37"/>
  <c r="GG181" i="37"/>
  <c r="LG181" i="37"/>
  <c r="BH181" i="37"/>
  <c r="DU181" i="37"/>
  <c r="DT181" i="37"/>
  <c r="GH181" i="37"/>
  <c r="LH181" i="37"/>
  <c r="BI181" i="37"/>
  <c r="IP181" i="37"/>
  <c r="IV181" i="37"/>
  <c r="LI181" i="37"/>
  <c r="BJ181" i="37"/>
  <c r="DV181" i="37"/>
  <c r="GJ181" i="37"/>
  <c r="IQ181" i="37"/>
  <c r="IW181" i="37"/>
  <c r="LJ181" i="37"/>
  <c r="BK181" i="37"/>
  <c r="DW181" i="37"/>
  <c r="GK181" i="37"/>
  <c r="IR181" i="37"/>
  <c r="IX181" i="37"/>
  <c r="LK181" i="37"/>
  <c r="BL181" i="37"/>
  <c r="DX181" i="37"/>
  <c r="GL181" i="37"/>
  <c r="IS181" i="37"/>
  <c r="IY181" i="37"/>
  <c r="LL181" i="37"/>
  <c r="BM181" i="37"/>
  <c r="DY181" i="37"/>
  <c r="GM181" i="37"/>
  <c r="IT181" i="37"/>
  <c r="IZ181" i="37"/>
  <c r="LM181" i="37"/>
  <c r="BN181" i="37"/>
  <c r="EA181" i="37"/>
  <c r="DZ181" i="37"/>
  <c r="GN181" i="37"/>
  <c r="IU181" i="37"/>
  <c r="JA181" i="37"/>
  <c r="LN181" i="37"/>
  <c r="AB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AB182" i="37"/>
  <c r="C182" i="38"/>
  <c r="AC182" i="39"/>
  <c r="D182" i="38"/>
  <c r="AD182" i="39"/>
  <c r="E182" i="38"/>
  <c r="AE182" i="39"/>
  <c r="F182" i="38"/>
  <c r="AF182" i="39"/>
  <c r="G182" i="38"/>
  <c r="AG182" i="39"/>
  <c r="H182" i="38"/>
  <c r="AH182" i="39"/>
  <c r="I182" i="38"/>
  <c r="AI182" i="39"/>
  <c r="J182" i="38"/>
  <c r="AJ182" i="39"/>
  <c r="K182" i="38"/>
  <c r="AK182" i="39"/>
  <c r="L182" i="38"/>
  <c r="AL182" i="39"/>
  <c r="M182" i="38"/>
  <c r="AM182" i="39"/>
  <c r="N182" i="38"/>
  <c r="AN182" i="39"/>
  <c r="KB182" i="37"/>
  <c r="AC182" i="37"/>
  <c r="B182" i="38"/>
  <c r="AB182" i="39"/>
  <c r="CO182" i="37"/>
  <c r="FC182" i="37"/>
  <c r="KC182" i="37"/>
  <c r="AD182" i="37"/>
  <c r="CP182" i="37"/>
  <c r="FD182" i="37"/>
  <c r="KD182" i="37"/>
  <c r="AE182" i="37"/>
  <c r="CQ182" i="37"/>
  <c r="FE182" i="37"/>
  <c r="KE182" i="37"/>
  <c r="AF182" i="37"/>
  <c r="CR182" i="37"/>
  <c r="FF182" i="37"/>
  <c r="KF182" i="37"/>
  <c r="AG182" i="37"/>
  <c r="CS182" i="37"/>
  <c r="FG182" i="37"/>
  <c r="KG182" i="37"/>
  <c r="AH182" i="37"/>
  <c r="CU182" i="37"/>
  <c r="CT182" i="37"/>
  <c r="FH182" i="37"/>
  <c r="KH182" i="37"/>
  <c r="AI182" i="37"/>
  <c r="HP182" i="37"/>
  <c r="HV182" i="37"/>
  <c r="KI182" i="37"/>
  <c r="AJ182" i="37"/>
  <c r="CV182" i="37"/>
  <c r="FJ182" i="37"/>
  <c r="HQ182" i="37"/>
  <c r="HW182" i="37"/>
  <c r="KJ182" i="37"/>
  <c r="AK182" i="37"/>
  <c r="CW182" i="37"/>
  <c r="FK182" i="37"/>
  <c r="HR182" i="37"/>
  <c r="HX182" i="37"/>
  <c r="KK182" i="37"/>
  <c r="AL182" i="37"/>
  <c r="CX182" i="37"/>
  <c r="FL182" i="37"/>
  <c r="HS182" i="37"/>
  <c r="HY182" i="37"/>
  <c r="KL182" i="37"/>
  <c r="AM182" i="37"/>
  <c r="CY182" i="37"/>
  <c r="FM182" i="37"/>
  <c r="HT182" i="37"/>
  <c r="HZ182" i="37"/>
  <c r="KM182" i="37"/>
  <c r="AN182" i="37"/>
  <c r="DA182" i="37"/>
  <c r="CZ182" i="37"/>
  <c r="FN182" i="37"/>
  <c r="HU182" i="37"/>
  <c r="IA182" i="37"/>
  <c r="KN182" i="37"/>
  <c r="B182" i="37"/>
  <c r="O182" i="38"/>
  <c r="AB182" i="38"/>
  <c r="P182" i="38"/>
  <c r="AC182" i="38"/>
  <c r="BC182" i="38"/>
  <c r="DE182" i="2"/>
  <c r="C182" i="39"/>
  <c r="Q182" i="38"/>
  <c r="AD182" i="38"/>
  <c r="BD182" i="38"/>
  <c r="D182" i="39"/>
  <c r="R182" i="38"/>
  <c r="AE182" i="38"/>
  <c r="BE182" i="38"/>
  <c r="E182" i="39"/>
  <c r="S182" i="38"/>
  <c r="AF182" i="38"/>
  <c r="BF182" i="38"/>
  <c r="F182" i="39"/>
  <c r="T182" i="38"/>
  <c r="AG182" i="38"/>
  <c r="BG182" i="38"/>
  <c r="G182" i="39"/>
  <c r="U182" i="38"/>
  <c r="AH182" i="38"/>
  <c r="BH182" i="38"/>
  <c r="H182" i="39"/>
  <c r="V182" i="38"/>
  <c r="AI182" i="38"/>
  <c r="BI182" i="38"/>
  <c r="I182" i="39"/>
  <c r="W182" i="38"/>
  <c r="AJ182" i="38"/>
  <c r="BJ182" i="38"/>
  <c r="J182" i="39"/>
  <c r="X182" i="38"/>
  <c r="AK182" i="38"/>
  <c r="BK182" i="38"/>
  <c r="K182" i="39"/>
  <c r="Y182" i="38"/>
  <c r="AL182" i="38"/>
  <c r="BL182" i="38"/>
  <c r="L182" i="39"/>
  <c r="Z182" i="38"/>
  <c r="AM182" i="38"/>
  <c r="BM182" i="38"/>
  <c r="M182" i="39"/>
  <c r="AA182" i="38"/>
  <c r="AN182" i="38"/>
  <c r="BN182" i="38"/>
  <c r="N182" i="39"/>
  <c r="JB182" i="37"/>
  <c r="C182" i="37"/>
  <c r="BB182" i="38"/>
  <c r="B182" i="39"/>
  <c r="BO182" i="37"/>
  <c r="EC182" i="37"/>
  <c r="JC182" i="37"/>
  <c r="D182" i="37"/>
  <c r="BP182" i="37"/>
  <c r="ED182" i="37"/>
  <c r="JD182" i="37"/>
  <c r="E182" i="37"/>
  <c r="BQ182" i="37"/>
  <c r="EE182" i="37"/>
  <c r="JE182" i="37"/>
  <c r="F182" i="37"/>
  <c r="BR182" i="37"/>
  <c r="EF182" i="37"/>
  <c r="JF182" i="37"/>
  <c r="G182" i="37"/>
  <c r="BS182" i="37"/>
  <c r="EG182" i="37"/>
  <c r="JG182" i="37"/>
  <c r="H182" i="37"/>
  <c r="BU182" i="37"/>
  <c r="BT182" i="37"/>
  <c r="EH182" i="37"/>
  <c r="JH182" i="37"/>
  <c r="I182" i="37"/>
  <c r="GP182" i="37"/>
  <c r="GV182" i="37"/>
  <c r="JI182" i="37"/>
  <c r="J182" i="37"/>
  <c r="BV182" i="37"/>
  <c r="EJ182" i="37"/>
  <c r="GQ182" i="37"/>
  <c r="GW182" i="37"/>
  <c r="JJ182" i="37"/>
  <c r="K182" i="37"/>
  <c r="BW182" i="37"/>
  <c r="EK182" i="37"/>
  <c r="GR182" i="37"/>
  <c r="GX182" i="37"/>
  <c r="JK182" i="37"/>
  <c r="L182" i="37"/>
  <c r="BX182" i="37"/>
  <c r="EL182" i="37"/>
  <c r="GS182" i="37"/>
  <c r="GY182" i="37"/>
  <c r="JL182" i="37"/>
  <c r="M182" i="37"/>
  <c r="BY182" i="37"/>
  <c r="EM182" i="37"/>
  <c r="GT182" i="37"/>
  <c r="GZ182" i="37"/>
  <c r="JM182" i="37"/>
  <c r="N182" i="37"/>
  <c r="CA182" i="37"/>
  <c r="BZ182" i="37"/>
  <c r="EN182" i="37"/>
  <c r="GU182" i="37"/>
  <c r="HA182" i="37"/>
  <c r="JN182" i="37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BP183" i="2"/>
  <c r="O182" i="37"/>
  <c r="BQ182" i="2"/>
  <c r="DC182" i="2"/>
  <c r="DD182" i="2"/>
  <c r="P182" i="39"/>
  <c r="Q182" i="39"/>
  <c r="R182" i="39"/>
  <c r="S182" i="39"/>
  <c r="T182" i="39"/>
  <c r="U182" i="39"/>
  <c r="V182" i="39"/>
  <c r="W182" i="39"/>
  <c r="X182" i="39"/>
  <c r="Y182" i="39"/>
  <c r="Z182" i="39"/>
  <c r="AA182" i="39"/>
  <c r="JO182" i="37"/>
  <c r="P182" i="37"/>
  <c r="O182" i="39"/>
  <c r="CB182" i="37"/>
  <c r="EP182" i="37"/>
  <c r="JP182" i="37"/>
  <c r="Q182" i="37"/>
  <c r="CC182" i="37"/>
  <c r="EQ182" i="37"/>
  <c r="JQ182" i="37"/>
  <c r="R182" i="37"/>
  <c r="CD182" i="37"/>
  <c r="ER182" i="37"/>
  <c r="JR182" i="37"/>
  <c r="S182" i="37"/>
  <c r="CE182" i="37"/>
  <c r="ES182" i="37"/>
  <c r="JS182" i="37"/>
  <c r="T182" i="37"/>
  <c r="CF182" i="37"/>
  <c r="ET182" i="37"/>
  <c r="JT182" i="37"/>
  <c r="U182" i="37"/>
  <c r="CH182" i="37"/>
  <c r="CG182" i="37"/>
  <c r="EU182" i="37"/>
  <c r="JU182" i="37"/>
  <c r="V182" i="37"/>
  <c r="HC182" i="37"/>
  <c r="HI182" i="37"/>
  <c r="JV182" i="37"/>
  <c r="W182" i="37"/>
  <c r="CI182" i="37"/>
  <c r="EW182" i="37"/>
  <c r="HD182" i="37"/>
  <c r="HJ182" i="37"/>
  <c r="JW182" i="37"/>
  <c r="X182" i="37"/>
  <c r="CJ182" i="37"/>
  <c r="EX182" i="37"/>
  <c r="HE182" i="37"/>
  <c r="HK182" i="37"/>
  <c r="JX182" i="37"/>
  <c r="Y182" i="37"/>
  <c r="CK182" i="37"/>
  <c r="EY182" i="37"/>
  <c r="HF182" i="37"/>
  <c r="HL182" i="37"/>
  <c r="JY182" i="37"/>
  <c r="Z182" i="37"/>
  <c r="CL182" i="37"/>
  <c r="EZ182" i="37"/>
  <c r="HG182" i="37"/>
  <c r="HM182" i="37"/>
  <c r="JZ182" i="37"/>
  <c r="AA182" i="37"/>
  <c r="CN182" i="37"/>
  <c r="CM182" i="37"/>
  <c r="FA182" i="37"/>
  <c r="HH182" i="37"/>
  <c r="HN182" i="37"/>
  <c r="KA182" i="37"/>
  <c r="AO182" i="37"/>
  <c r="AP182" i="38"/>
  <c r="AP182" i="39"/>
  <c r="AQ182" i="38"/>
  <c r="AQ182" i="39"/>
  <c r="AR182" i="38"/>
  <c r="AR182" i="39"/>
  <c r="AS182" i="38"/>
  <c r="AS182" i="39"/>
  <c r="AT182" i="38"/>
  <c r="AT182" i="39"/>
  <c r="AU182" i="38"/>
  <c r="AU182" i="39"/>
  <c r="AV182" i="38"/>
  <c r="AV182" i="39"/>
  <c r="AW182" i="38"/>
  <c r="AW182" i="39"/>
  <c r="AX182" i="38"/>
  <c r="AX182" i="39"/>
  <c r="AY182" i="38"/>
  <c r="AY182" i="39"/>
  <c r="AZ182" i="38"/>
  <c r="AZ182" i="39"/>
  <c r="BA182" i="38"/>
  <c r="BA182" i="39"/>
  <c r="AP182" i="37"/>
  <c r="AO182" i="38"/>
  <c r="AO182" i="39"/>
  <c r="DB182" i="37"/>
  <c r="FP182" i="37"/>
  <c r="AQ182" i="37"/>
  <c r="DC182" i="37"/>
  <c r="FQ182" i="37"/>
  <c r="AR182" i="37"/>
  <c r="DD182" i="37"/>
  <c r="FR182" i="37"/>
  <c r="AS182" i="37"/>
  <c r="DE182" i="37"/>
  <c r="FS182" i="37"/>
  <c r="AT182" i="37"/>
  <c r="DF182" i="37"/>
  <c r="FT182" i="37"/>
  <c r="AU182" i="37"/>
  <c r="DH182" i="37"/>
  <c r="DG182" i="37"/>
  <c r="FU182" i="37"/>
  <c r="AV182" i="37"/>
  <c r="IC182" i="37"/>
  <c r="II182" i="37"/>
  <c r="AW182" i="37"/>
  <c r="DI182" i="37"/>
  <c r="FW182" i="37"/>
  <c r="ID182" i="37"/>
  <c r="IJ182" i="37"/>
  <c r="AX182" i="37"/>
  <c r="DJ182" i="37"/>
  <c r="FX182" i="37"/>
  <c r="IE182" i="37"/>
  <c r="IK182" i="37"/>
  <c r="AY182" i="37"/>
  <c r="DK182" i="37"/>
  <c r="FY182" i="37"/>
  <c r="IF182" i="37"/>
  <c r="IL182" i="37"/>
  <c r="AZ182" i="37"/>
  <c r="DL182" i="37"/>
  <c r="FZ182" i="37"/>
  <c r="IG182" i="37"/>
  <c r="IM182" i="37"/>
  <c r="BA182" i="37"/>
  <c r="DN182" i="37"/>
  <c r="DM182" i="37"/>
  <c r="GA182" i="37"/>
  <c r="IH182" i="37"/>
  <c r="IN182" i="37"/>
  <c r="BB182" i="37"/>
  <c r="BC182" i="39"/>
  <c r="BD182" i="39"/>
  <c r="BE182" i="39"/>
  <c r="BF182" i="39"/>
  <c r="BG182" i="39"/>
  <c r="BH182" i="39"/>
  <c r="BI182" i="39"/>
  <c r="BJ182" i="39"/>
  <c r="BK182" i="39"/>
  <c r="BL182" i="39"/>
  <c r="BM182" i="39"/>
  <c r="BN182" i="39"/>
  <c r="LB182" i="37"/>
  <c r="BC182" i="37"/>
  <c r="BB182" i="39"/>
  <c r="DO182" i="37"/>
  <c r="GC182" i="37"/>
  <c r="LC182" i="37"/>
  <c r="BD182" i="37"/>
  <c r="DP182" i="37"/>
  <c r="GD182" i="37"/>
  <c r="LD182" i="37"/>
  <c r="BE182" i="37"/>
  <c r="DQ182" i="37"/>
  <c r="GE182" i="37"/>
  <c r="LE182" i="37"/>
  <c r="BF182" i="37"/>
  <c r="DR182" i="37"/>
  <c r="GF182" i="37"/>
  <c r="LF182" i="37"/>
  <c r="BG182" i="37"/>
  <c r="DS182" i="37"/>
  <c r="GG182" i="37"/>
  <c r="LG182" i="37"/>
  <c r="BH182" i="37"/>
  <c r="DU182" i="37"/>
  <c r="DT182" i="37"/>
  <c r="GH182" i="37"/>
  <c r="LH182" i="37"/>
  <c r="BI182" i="37"/>
  <c r="IP182" i="37"/>
  <c r="IV182" i="37"/>
  <c r="LI182" i="37"/>
  <c r="BJ182" i="37"/>
  <c r="DV182" i="37"/>
  <c r="GJ182" i="37"/>
  <c r="IQ182" i="37"/>
  <c r="IW182" i="37"/>
  <c r="LJ182" i="37"/>
  <c r="BK182" i="37"/>
  <c r="DW182" i="37"/>
  <c r="GK182" i="37"/>
  <c r="IR182" i="37"/>
  <c r="IX182" i="37"/>
  <c r="LK182" i="37"/>
  <c r="BL182" i="37"/>
  <c r="DX182" i="37"/>
  <c r="GL182" i="37"/>
  <c r="IS182" i="37"/>
  <c r="IY182" i="37"/>
  <c r="LL182" i="37"/>
  <c r="BM182" i="37"/>
  <c r="DY182" i="37"/>
  <c r="GM182" i="37"/>
  <c r="IT182" i="37"/>
  <c r="IZ182" i="37"/>
  <c r="LM182" i="37"/>
  <c r="BN182" i="37"/>
  <c r="EA182" i="37"/>
  <c r="DZ182" i="37"/>
  <c r="GN182" i="37"/>
  <c r="IU182" i="37"/>
  <c r="JA182" i="37"/>
  <c r="LN182" i="37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AB183" i="37"/>
  <c r="C183" i="38"/>
  <c r="AC183" i="39"/>
  <c r="D183" i="38"/>
  <c r="AD183" i="39"/>
  <c r="E183" i="38"/>
  <c r="AE183" i="39"/>
  <c r="F183" i="38"/>
  <c r="AF183" i="39"/>
  <c r="G183" i="38"/>
  <c r="AG183" i="39"/>
  <c r="H183" i="38"/>
  <c r="AH183" i="39"/>
  <c r="I183" i="38"/>
  <c r="AI183" i="39"/>
  <c r="J183" i="38"/>
  <c r="AJ183" i="39"/>
  <c r="K183" i="38"/>
  <c r="AK183" i="39"/>
  <c r="L183" i="38"/>
  <c r="AL183" i="39"/>
  <c r="M183" i="38"/>
  <c r="AM183" i="39"/>
  <c r="N183" i="38"/>
  <c r="AN183" i="39"/>
  <c r="KB183" i="37"/>
  <c r="AC183" i="37"/>
  <c r="B183" i="38"/>
  <c r="AB183" i="39"/>
  <c r="CO183" i="37"/>
  <c r="FC183" i="37"/>
  <c r="KC183" i="37"/>
  <c r="AD183" i="37"/>
  <c r="CP183" i="37"/>
  <c r="FD183" i="37"/>
  <c r="KD183" i="37"/>
  <c r="AE183" i="37"/>
  <c r="CQ183" i="37"/>
  <c r="FE183" i="37"/>
  <c r="KE183" i="37"/>
  <c r="AF183" i="37"/>
  <c r="CR183" i="37"/>
  <c r="FF183" i="37"/>
  <c r="KF183" i="37"/>
  <c r="AG183" i="37"/>
  <c r="CS183" i="37"/>
  <c r="FG183" i="37"/>
  <c r="KG183" i="37"/>
  <c r="AH183" i="37"/>
  <c r="CU183" i="37"/>
  <c r="CT183" i="37"/>
  <c r="FH183" i="37"/>
  <c r="KH183" i="37"/>
  <c r="AI183" i="37"/>
  <c r="HP183" i="37"/>
  <c r="HV183" i="37"/>
  <c r="KI183" i="37"/>
  <c r="AJ183" i="37"/>
  <c r="CV183" i="37"/>
  <c r="FJ183" i="37"/>
  <c r="HQ183" i="37"/>
  <c r="HW183" i="37"/>
  <c r="KJ183" i="37"/>
  <c r="AK183" i="37"/>
  <c r="CW183" i="37"/>
  <c r="FK183" i="37"/>
  <c r="HR183" i="37"/>
  <c r="HX183" i="37"/>
  <c r="KK183" i="37"/>
  <c r="AL183" i="37"/>
  <c r="CX183" i="37"/>
  <c r="FL183" i="37"/>
  <c r="HS183" i="37"/>
  <c r="HY183" i="37"/>
  <c r="KL183" i="37"/>
  <c r="AM183" i="37"/>
  <c r="CY183" i="37"/>
  <c r="FM183" i="37"/>
  <c r="HT183" i="37"/>
  <c r="HZ183" i="37"/>
  <c r="KM183" i="37"/>
  <c r="AN183" i="37"/>
  <c r="DA183" i="37"/>
  <c r="CZ183" i="37"/>
  <c r="FN183" i="37"/>
  <c r="HU183" i="37"/>
  <c r="IA183" i="37"/>
  <c r="KN183" i="37"/>
  <c r="B183" i="37"/>
  <c r="O183" i="38"/>
  <c r="AB183" i="38"/>
  <c r="P183" i="38"/>
  <c r="AC183" i="38"/>
  <c r="BC183" i="38"/>
  <c r="DE183" i="2"/>
  <c r="C183" i="39"/>
  <c r="Q183" i="38"/>
  <c r="AD183" i="38"/>
  <c r="BD183" i="38"/>
  <c r="D183" i="39"/>
  <c r="R183" i="38"/>
  <c r="AE183" i="38"/>
  <c r="BE183" i="38"/>
  <c r="E183" i="39"/>
  <c r="S183" i="38"/>
  <c r="AF183" i="38"/>
  <c r="BF183" i="38"/>
  <c r="F183" i="39"/>
  <c r="T183" i="38"/>
  <c r="AG183" i="38"/>
  <c r="BG183" i="38"/>
  <c r="G183" i="39"/>
  <c r="U183" i="38"/>
  <c r="AH183" i="38"/>
  <c r="BH183" i="38"/>
  <c r="H183" i="39"/>
  <c r="V183" i="38"/>
  <c r="AI183" i="38"/>
  <c r="BI183" i="38"/>
  <c r="I183" i="39"/>
  <c r="W183" i="38"/>
  <c r="AJ183" i="38"/>
  <c r="BJ183" i="38"/>
  <c r="J183" i="39"/>
  <c r="X183" i="38"/>
  <c r="AK183" i="38"/>
  <c r="BK183" i="38"/>
  <c r="K183" i="39"/>
  <c r="Y183" i="38"/>
  <c r="AL183" i="38"/>
  <c r="BL183" i="38"/>
  <c r="L183" i="39"/>
  <c r="Z183" i="38"/>
  <c r="AM183" i="38"/>
  <c r="BM183" i="38"/>
  <c r="M183" i="39"/>
  <c r="AA183" i="38"/>
  <c r="AN183" i="38"/>
  <c r="BN183" i="38"/>
  <c r="N183" i="39"/>
  <c r="JB183" i="37"/>
  <c r="C183" i="37"/>
  <c r="BB183" i="38"/>
  <c r="B183" i="39"/>
  <c r="BO183" i="37"/>
  <c r="EC183" i="37"/>
  <c r="JC183" i="37"/>
  <c r="D183" i="37"/>
  <c r="BP183" i="37"/>
  <c r="ED183" i="37"/>
  <c r="JD183" i="37"/>
  <c r="E183" i="37"/>
  <c r="BQ183" i="37"/>
  <c r="EE183" i="37"/>
  <c r="JE183" i="37"/>
  <c r="F183" i="37"/>
  <c r="BR183" i="37"/>
  <c r="EF183" i="37"/>
  <c r="JF183" i="37"/>
  <c r="G183" i="37"/>
  <c r="BS183" i="37"/>
  <c r="EG183" i="37"/>
  <c r="JG183" i="37"/>
  <c r="H183" i="37"/>
  <c r="BU183" i="37"/>
  <c r="BT183" i="37"/>
  <c r="EH183" i="37"/>
  <c r="JH183" i="37"/>
  <c r="I183" i="37"/>
  <c r="GP183" i="37"/>
  <c r="GV183" i="37"/>
  <c r="JI183" i="37"/>
  <c r="J183" i="37"/>
  <c r="BV183" i="37"/>
  <c r="EJ183" i="37"/>
  <c r="GQ183" i="37"/>
  <c r="GW183" i="37"/>
  <c r="JJ183" i="37"/>
  <c r="K183" i="37"/>
  <c r="BW183" i="37"/>
  <c r="EK183" i="37"/>
  <c r="GR183" i="37"/>
  <c r="GX183" i="37"/>
  <c r="JK183" i="37"/>
  <c r="L183" i="37"/>
  <c r="BX183" i="37"/>
  <c r="EL183" i="37"/>
  <c r="GS183" i="37"/>
  <c r="GY183" i="37"/>
  <c r="JL183" i="37"/>
  <c r="M183" i="37"/>
  <c r="BY183" i="37"/>
  <c r="EM183" i="37"/>
  <c r="GT183" i="37"/>
  <c r="GZ183" i="37"/>
  <c r="JM183" i="37"/>
  <c r="N183" i="37"/>
  <c r="CA183" i="37"/>
  <c r="BZ183" i="37"/>
  <c r="EN183" i="37"/>
  <c r="GU183" i="37"/>
  <c r="HA183" i="37"/>
  <c r="JN183" i="37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BP184" i="2"/>
  <c r="O183" i="37"/>
  <c r="BQ183" i="2"/>
  <c r="DC183" i="2"/>
  <c r="DD183" i="2"/>
  <c r="P183" i="39"/>
  <c r="Q183" i="39"/>
  <c r="R183" i="39"/>
  <c r="S183" i="39"/>
  <c r="T183" i="39"/>
  <c r="U183" i="39"/>
  <c r="V183" i="39"/>
  <c r="W183" i="39"/>
  <c r="X183" i="39"/>
  <c r="Y183" i="39"/>
  <c r="Z183" i="39"/>
  <c r="AA183" i="39"/>
  <c r="JO183" i="37"/>
  <c r="P183" i="37"/>
  <c r="O183" i="39"/>
  <c r="CB183" i="37"/>
  <c r="EP183" i="37"/>
  <c r="JP183" i="37"/>
  <c r="Q183" i="37"/>
  <c r="CC183" i="37"/>
  <c r="EQ183" i="37"/>
  <c r="JQ183" i="37"/>
  <c r="R183" i="37"/>
  <c r="CD183" i="37"/>
  <c r="ER183" i="37"/>
  <c r="JR183" i="37"/>
  <c r="S183" i="37"/>
  <c r="CE183" i="37"/>
  <c r="ES183" i="37"/>
  <c r="JS183" i="37"/>
  <c r="T183" i="37"/>
  <c r="CF183" i="37"/>
  <c r="ET183" i="37"/>
  <c r="JT183" i="37"/>
  <c r="U183" i="37"/>
  <c r="CH183" i="37"/>
  <c r="CG183" i="37"/>
  <c r="EU183" i="37"/>
  <c r="JU183" i="37"/>
  <c r="V183" i="37"/>
  <c r="HC183" i="37"/>
  <c r="HI183" i="37"/>
  <c r="JV183" i="37"/>
  <c r="W183" i="37"/>
  <c r="CI183" i="37"/>
  <c r="EW183" i="37"/>
  <c r="HD183" i="37"/>
  <c r="HJ183" i="37"/>
  <c r="JW183" i="37"/>
  <c r="X183" i="37"/>
  <c r="CJ183" i="37"/>
  <c r="EX183" i="37"/>
  <c r="HE183" i="37"/>
  <c r="HK183" i="37"/>
  <c r="JX183" i="37"/>
  <c r="Y183" i="37"/>
  <c r="CK183" i="37"/>
  <c r="EY183" i="37"/>
  <c r="HF183" i="37"/>
  <c r="HL183" i="37"/>
  <c r="JY183" i="37"/>
  <c r="Z183" i="37"/>
  <c r="CL183" i="37"/>
  <c r="EZ183" i="37"/>
  <c r="HG183" i="37"/>
  <c r="HM183" i="37"/>
  <c r="JZ183" i="37"/>
  <c r="AA183" i="37"/>
  <c r="CN183" i="37"/>
  <c r="CM183" i="37"/>
  <c r="FA183" i="37"/>
  <c r="HH183" i="37"/>
  <c r="HN183" i="37"/>
  <c r="KA183" i="37"/>
  <c r="AO183" i="37"/>
  <c r="AP183" i="38"/>
  <c r="AP183" i="39"/>
  <c r="AQ183" i="38"/>
  <c r="AQ183" i="39"/>
  <c r="AR183" i="38"/>
  <c r="AR183" i="39"/>
  <c r="AS183" i="38"/>
  <c r="AS183" i="39"/>
  <c r="AT183" i="38"/>
  <c r="AT183" i="39"/>
  <c r="AU183" i="38"/>
  <c r="AU183" i="39"/>
  <c r="AV183" i="38"/>
  <c r="AV183" i="39"/>
  <c r="AW183" i="38"/>
  <c r="AW183" i="39"/>
  <c r="AX183" i="38"/>
  <c r="AX183" i="39"/>
  <c r="AY183" i="38"/>
  <c r="AY183" i="39"/>
  <c r="AZ183" i="38"/>
  <c r="AZ183" i="39"/>
  <c r="BA183" i="38"/>
  <c r="BA183" i="39"/>
  <c r="AP183" i="37"/>
  <c r="AO183" i="38"/>
  <c r="AO183" i="39"/>
  <c r="DB183" i="37"/>
  <c r="FP183" i="37"/>
  <c r="AQ183" i="37"/>
  <c r="DC183" i="37"/>
  <c r="FQ183" i="37"/>
  <c r="AR183" i="37"/>
  <c r="DD183" i="37"/>
  <c r="FR183" i="37"/>
  <c r="AS183" i="37"/>
  <c r="DE183" i="37"/>
  <c r="FS183" i="37"/>
  <c r="AT183" i="37"/>
  <c r="DF183" i="37"/>
  <c r="FT183" i="37"/>
  <c r="AU183" i="37"/>
  <c r="DH183" i="37"/>
  <c r="DG183" i="37"/>
  <c r="FU183" i="37"/>
  <c r="AV183" i="37"/>
  <c r="IC183" i="37"/>
  <c r="II183" i="37"/>
  <c r="AW183" i="37"/>
  <c r="DI183" i="37"/>
  <c r="FW183" i="37"/>
  <c r="ID183" i="37"/>
  <c r="IJ183" i="37"/>
  <c r="AX183" i="37"/>
  <c r="DJ183" i="37"/>
  <c r="FX183" i="37"/>
  <c r="IE183" i="37"/>
  <c r="IK183" i="37"/>
  <c r="AY183" i="37"/>
  <c r="DK183" i="37"/>
  <c r="FY183" i="37"/>
  <c r="IF183" i="37"/>
  <c r="IL183" i="37"/>
  <c r="AZ183" i="37"/>
  <c r="DL183" i="37"/>
  <c r="FZ183" i="37"/>
  <c r="IG183" i="37"/>
  <c r="IM183" i="37"/>
  <c r="BA183" i="37"/>
  <c r="DN183" i="37"/>
  <c r="DM183" i="37"/>
  <c r="GA183" i="37"/>
  <c r="IH183" i="37"/>
  <c r="IN183" i="37"/>
  <c r="BB183" i="37"/>
  <c r="BC183" i="39"/>
  <c r="BD183" i="39"/>
  <c r="BE183" i="39"/>
  <c r="BF183" i="39"/>
  <c r="BG183" i="39"/>
  <c r="BH183" i="39"/>
  <c r="BI183" i="39"/>
  <c r="BJ183" i="39"/>
  <c r="BK183" i="39"/>
  <c r="BL183" i="39"/>
  <c r="BM183" i="39"/>
  <c r="BN183" i="39"/>
  <c r="LB183" i="37"/>
  <c r="BC183" i="37"/>
  <c r="BB183" i="39"/>
  <c r="DO183" i="37"/>
  <c r="GC183" i="37"/>
  <c r="LC183" i="37"/>
  <c r="BD183" i="37"/>
  <c r="DP183" i="37"/>
  <c r="GD183" i="37"/>
  <c r="LD183" i="37"/>
  <c r="BE183" i="37"/>
  <c r="DQ183" i="37"/>
  <c r="GE183" i="37"/>
  <c r="LE183" i="37"/>
  <c r="BF183" i="37"/>
  <c r="DR183" i="37"/>
  <c r="GF183" i="37"/>
  <c r="LF183" i="37"/>
  <c r="BG183" i="37"/>
  <c r="DS183" i="37"/>
  <c r="GG183" i="37"/>
  <c r="LG183" i="37"/>
  <c r="BH183" i="37"/>
  <c r="DU183" i="37"/>
  <c r="DT183" i="37"/>
  <c r="GH183" i="37"/>
  <c r="LH183" i="37"/>
  <c r="BI183" i="37"/>
  <c r="IP183" i="37"/>
  <c r="IV183" i="37"/>
  <c r="LI183" i="37"/>
  <c r="BJ183" i="37"/>
  <c r="DV183" i="37"/>
  <c r="GJ183" i="37"/>
  <c r="IQ183" i="37"/>
  <c r="IW183" i="37"/>
  <c r="LJ183" i="37"/>
  <c r="BK183" i="37"/>
  <c r="DW183" i="37"/>
  <c r="GK183" i="37"/>
  <c r="IR183" i="37"/>
  <c r="IX183" i="37"/>
  <c r="LK183" i="37"/>
  <c r="BL183" i="37"/>
  <c r="DX183" i="37"/>
  <c r="GL183" i="37"/>
  <c r="IS183" i="37"/>
  <c r="IY183" i="37"/>
  <c r="LL183" i="37"/>
  <c r="BM183" i="37"/>
  <c r="DY183" i="37"/>
  <c r="GM183" i="37"/>
  <c r="IT183" i="37"/>
  <c r="IZ183" i="37"/>
  <c r="LM183" i="37"/>
  <c r="BN183" i="37"/>
  <c r="EA183" i="37"/>
  <c r="DZ183" i="37"/>
  <c r="GN183" i="37"/>
  <c r="IU183" i="37"/>
  <c r="JA183" i="37"/>
  <c r="LN183" i="37"/>
  <c r="AB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AB184" i="37"/>
  <c r="C184" i="38"/>
  <c r="AC184" i="39"/>
  <c r="D184" i="38"/>
  <c r="AD184" i="39"/>
  <c r="E184" i="38"/>
  <c r="AE184" i="39"/>
  <c r="F184" i="38"/>
  <c r="AF184" i="39"/>
  <c r="G184" i="38"/>
  <c r="AG184" i="39"/>
  <c r="H184" i="38"/>
  <c r="AH184" i="39"/>
  <c r="I184" i="38"/>
  <c r="AI184" i="39"/>
  <c r="J184" i="38"/>
  <c r="AJ184" i="39"/>
  <c r="K184" i="38"/>
  <c r="AK184" i="39"/>
  <c r="L184" i="38"/>
  <c r="AL184" i="39"/>
  <c r="M184" i="38"/>
  <c r="AM184" i="39"/>
  <c r="N184" i="38"/>
  <c r="AN184" i="39"/>
  <c r="KB184" i="37"/>
  <c r="AC184" i="37"/>
  <c r="B184" i="38"/>
  <c r="AB184" i="39"/>
  <c r="CO184" i="37"/>
  <c r="FC184" i="37"/>
  <c r="KC184" i="37"/>
  <c r="AD184" i="37"/>
  <c r="CP184" i="37"/>
  <c r="FD184" i="37"/>
  <c r="KD184" i="37"/>
  <c r="AE184" i="37"/>
  <c r="CQ184" i="37"/>
  <c r="FE184" i="37"/>
  <c r="KE184" i="37"/>
  <c r="AF184" i="37"/>
  <c r="CR184" i="37"/>
  <c r="FF184" i="37"/>
  <c r="KF184" i="37"/>
  <c r="AG184" i="37"/>
  <c r="CS184" i="37"/>
  <c r="FG184" i="37"/>
  <c r="KG184" i="37"/>
  <c r="AH184" i="37"/>
  <c r="CU184" i="37"/>
  <c r="CT184" i="37"/>
  <c r="FH184" i="37"/>
  <c r="KH184" i="37"/>
  <c r="AI184" i="37"/>
  <c r="HP184" i="37"/>
  <c r="HV184" i="37"/>
  <c r="KI184" i="37"/>
  <c r="AJ184" i="37"/>
  <c r="CV184" i="37"/>
  <c r="FJ184" i="37"/>
  <c r="HQ184" i="37"/>
  <c r="HW184" i="37"/>
  <c r="KJ184" i="37"/>
  <c r="AK184" i="37"/>
  <c r="CW184" i="37"/>
  <c r="FK184" i="37"/>
  <c r="HR184" i="37"/>
  <c r="HX184" i="37"/>
  <c r="KK184" i="37"/>
  <c r="AL184" i="37"/>
  <c r="CX184" i="37"/>
  <c r="FL184" i="37"/>
  <c r="HS184" i="37"/>
  <c r="HY184" i="37"/>
  <c r="KL184" i="37"/>
  <c r="AM184" i="37"/>
  <c r="CY184" i="37"/>
  <c r="FM184" i="37"/>
  <c r="HT184" i="37"/>
  <c r="HZ184" i="37"/>
  <c r="KM184" i="37"/>
  <c r="AN184" i="37"/>
  <c r="DA184" i="37"/>
  <c r="CZ184" i="37"/>
  <c r="FN184" i="37"/>
  <c r="HU184" i="37"/>
  <c r="IA184" i="37"/>
  <c r="KN184" i="37"/>
  <c r="B184" i="37"/>
  <c r="O184" i="38"/>
  <c r="AB184" i="38"/>
  <c r="P184" i="38"/>
  <c r="AC184" i="38"/>
  <c r="BC184" i="38"/>
  <c r="DE184" i="2"/>
  <c r="C184" i="39"/>
  <c r="Q184" i="38"/>
  <c r="AD184" i="38"/>
  <c r="BD184" i="38"/>
  <c r="D184" i="39"/>
  <c r="R184" i="38"/>
  <c r="AE184" i="38"/>
  <c r="BE184" i="38"/>
  <c r="E184" i="39"/>
  <c r="S184" i="38"/>
  <c r="AF184" i="38"/>
  <c r="BF184" i="38"/>
  <c r="F184" i="39"/>
  <c r="T184" i="38"/>
  <c r="AG184" i="38"/>
  <c r="BG184" i="38"/>
  <c r="G184" i="39"/>
  <c r="U184" i="38"/>
  <c r="AH184" i="38"/>
  <c r="BH184" i="38"/>
  <c r="H184" i="39"/>
  <c r="V184" i="38"/>
  <c r="AI184" i="38"/>
  <c r="BI184" i="38"/>
  <c r="I184" i="39"/>
  <c r="W184" i="38"/>
  <c r="AJ184" i="38"/>
  <c r="BJ184" i="38"/>
  <c r="J184" i="39"/>
  <c r="X184" i="38"/>
  <c r="AK184" i="38"/>
  <c r="BK184" i="38"/>
  <c r="K184" i="39"/>
  <c r="Y184" i="38"/>
  <c r="AL184" i="38"/>
  <c r="BL184" i="38"/>
  <c r="L184" i="39"/>
  <c r="Z184" i="38"/>
  <c r="AM184" i="38"/>
  <c r="BM184" i="38"/>
  <c r="M184" i="39"/>
  <c r="AA184" i="38"/>
  <c r="AN184" i="38"/>
  <c r="BN184" i="38"/>
  <c r="N184" i="39"/>
  <c r="JB184" i="37"/>
  <c r="C184" i="37"/>
  <c r="BB184" i="38"/>
  <c r="B184" i="39"/>
  <c r="BO184" i="37"/>
  <c r="EC184" i="37"/>
  <c r="JC184" i="37"/>
  <c r="D184" i="37"/>
  <c r="BP184" i="37"/>
  <c r="ED184" i="37"/>
  <c r="JD184" i="37"/>
  <c r="E184" i="37"/>
  <c r="BQ184" i="37"/>
  <c r="EE184" i="37"/>
  <c r="JE184" i="37"/>
  <c r="F184" i="37"/>
  <c r="BR184" i="37"/>
  <c r="EF184" i="37"/>
  <c r="JF184" i="37"/>
  <c r="G184" i="37"/>
  <c r="BS184" i="37"/>
  <c r="EG184" i="37"/>
  <c r="JG184" i="37"/>
  <c r="H184" i="37"/>
  <c r="BU184" i="37"/>
  <c r="BT184" i="37"/>
  <c r="EH184" i="37"/>
  <c r="JH184" i="37"/>
  <c r="I184" i="37"/>
  <c r="GP184" i="37"/>
  <c r="GV184" i="37"/>
  <c r="JI184" i="37"/>
  <c r="J184" i="37"/>
  <c r="BV184" i="37"/>
  <c r="EJ184" i="37"/>
  <c r="GQ184" i="37"/>
  <c r="GW184" i="37"/>
  <c r="JJ184" i="37"/>
  <c r="K184" i="37"/>
  <c r="BW184" i="37"/>
  <c r="EK184" i="37"/>
  <c r="GR184" i="37"/>
  <c r="GX184" i="37"/>
  <c r="JK184" i="37"/>
  <c r="L184" i="37"/>
  <c r="BX184" i="37"/>
  <c r="EL184" i="37"/>
  <c r="GS184" i="37"/>
  <c r="GY184" i="37"/>
  <c r="JL184" i="37"/>
  <c r="M184" i="37"/>
  <c r="BY184" i="37"/>
  <c r="EM184" i="37"/>
  <c r="GT184" i="37"/>
  <c r="GZ184" i="37"/>
  <c r="JM184" i="37"/>
  <c r="N184" i="37"/>
  <c r="CA184" i="37"/>
  <c r="BZ184" i="37"/>
  <c r="EN184" i="37"/>
  <c r="GU184" i="37"/>
  <c r="HA184" i="37"/>
  <c r="JN184" i="37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BP185" i="2"/>
  <c r="O184" i="37"/>
  <c r="BQ184" i="2"/>
  <c r="DC184" i="2"/>
  <c r="DD184" i="2"/>
  <c r="P184" i="39"/>
  <c r="Q184" i="39"/>
  <c r="R184" i="39"/>
  <c r="S184" i="39"/>
  <c r="T184" i="39"/>
  <c r="U184" i="39"/>
  <c r="V184" i="39"/>
  <c r="W184" i="39"/>
  <c r="X184" i="39"/>
  <c r="Y184" i="39"/>
  <c r="Z184" i="39"/>
  <c r="AA184" i="39"/>
  <c r="JO184" i="37"/>
  <c r="P184" i="37"/>
  <c r="O184" i="39"/>
  <c r="CB184" i="37"/>
  <c r="EP184" i="37"/>
  <c r="JP184" i="37"/>
  <c r="Q184" i="37"/>
  <c r="CC184" i="37"/>
  <c r="EQ184" i="37"/>
  <c r="JQ184" i="37"/>
  <c r="R184" i="37"/>
  <c r="CD184" i="37"/>
  <c r="ER184" i="37"/>
  <c r="JR184" i="37"/>
  <c r="S184" i="37"/>
  <c r="CE184" i="37"/>
  <c r="ES184" i="37"/>
  <c r="JS184" i="37"/>
  <c r="T184" i="37"/>
  <c r="CF184" i="37"/>
  <c r="ET184" i="37"/>
  <c r="JT184" i="37"/>
  <c r="U184" i="37"/>
  <c r="CH184" i="37"/>
  <c r="CG184" i="37"/>
  <c r="EU184" i="37"/>
  <c r="JU184" i="37"/>
  <c r="V184" i="37"/>
  <c r="HC184" i="37"/>
  <c r="HI184" i="37"/>
  <c r="JV184" i="37"/>
  <c r="W184" i="37"/>
  <c r="CI184" i="37"/>
  <c r="EW184" i="37"/>
  <c r="HD184" i="37"/>
  <c r="HJ184" i="37"/>
  <c r="JW184" i="37"/>
  <c r="X184" i="37"/>
  <c r="CJ184" i="37"/>
  <c r="EX184" i="37"/>
  <c r="HE184" i="37"/>
  <c r="HK184" i="37"/>
  <c r="JX184" i="37"/>
  <c r="Y184" i="37"/>
  <c r="CK184" i="37"/>
  <c r="EY184" i="37"/>
  <c r="HF184" i="37"/>
  <c r="HL184" i="37"/>
  <c r="JY184" i="37"/>
  <c r="Z184" i="37"/>
  <c r="CL184" i="37"/>
  <c r="EZ184" i="37"/>
  <c r="HG184" i="37"/>
  <c r="HM184" i="37"/>
  <c r="JZ184" i="37"/>
  <c r="AA184" i="37"/>
  <c r="CN184" i="37"/>
  <c r="CM184" i="37"/>
  <c r="FA184" i="37"/>
  <c r="HH184" i="37"/>
  <c r="HN184" i="37"/>
  <c r="KA184" i="37"/>
  <c r="AO184" i="37"/>
  <c r="AP184" i="38"/>
  <c r="AP184" i="39"/>
  <c r="AQ184" i="38"/>
  <c r="AQ184" i="39"/>
  <c r="AR184" i="38"/>
  <c r="AR184" i="39"/>
  <c r="AS184" i="38"/>
  <c r="AS184" i="39"/>
  <c r="AT184" i="38"/>
  <c r="AT184" i="39"/>
  <c r="AU184" i="38"/>
  <c r="AU184" i="39"/>
  <c r="AV184" i="38"/>
  <c r="AV184" i="39"/>
  <c r="AW184" i="38"/>
  <c r="AW184" i="39"/>
  <c r="AX184" i="38"/>
  <c r="AX184" i="39"/>
  <c r="AY184" i="38"/>
  <c r="AY184" i="39"/>
  <c r="AZ184" i="38"/>
  <c r="AZ184" i="39"/>
  <c r="BA184" i="38"/>
  <c r="BA184" i="39"/>
  <c r="AP184" i="37"/>
  <c r="AO184" i="38"/>
  <c r="AO184" i="39"/>
  <c r="DB184" i="37"/>
  <c r="FP184" i="37"/>
  <c r="AQ184" i="37"/>
  <c r="DC184" i="37"/>
  <c r="FQ184" i="37"/>
  <c r="AR184" i="37"/>
  <c r="DD184" i="37"/>
  <c r="FR184" i="37"/>
  <c r="AS184" i="37"/>
  <c r="DE184" i="37"/>
  <c r="FS184" i="37"/>
  <c r="AT184" i="37"/>
  <c r="DF184" i="37"/>
  <c r="FT184" i="37"/>
  <c r="AU184" i="37"/>
  <c r="DH184" i="37"/>
  <c r="DG184" i="37"/>
  <c r="FU184" i="37"/>
  <c r="AV184" i="37"/>
  <c r="IC184" i="37"/>
  <c r="II184" i="37"/>
  <c r="AW184" i="37"/>
  <c r="DI184" i="37"/>
  <c r="FW184" i="37"/>
  <c r="ID184" i="37"/>
  <c r="IJ184" i="37"/>
  <c r="AX184" i="37"/>
  <c r="DJ184" i="37"/>
  <c r="FX184" i="37"/>
  <c r="IE184" i="37"/>
  <c r="IK184" i="37"/>
  <c r="AY184" i="37"/>
  <c r="DK184" i="37"/>
  <c r="FY184" i="37"/>
  <c r="IF184" i="37"/>
  <c r="IL184" i="37"/>
  <c r="AZ184" i="37"/>
  <c r="DL184" i="37"/>
  <c r="FZ184" i="37"/>
  <c r="IG184" i="37"/>
  <c r="IM184" i="37"/>
  <c r="BA184" i="37"/>
  <c r="DN184" i="37"/>
  <c r="DM184" i="37"/>
  <c r="GA184" i="37"/>
  <c r="IH184" i="37"/>
  <c r="IN184" i="37"/>
  <c r="BB184" i="37"/>
  <c r="BC184" i="39"/>
  <c r="BD184" i="39"/>
  <c r="BE184" i="39"/>
  <c r="BF184" i="39"/>
  <c r="BG184" i="39"/>
  <c r="BH184" i="39"/>
  <c r="BI184" i="39"/>
  <c r="BJ184" i="39"/>
  <c r="BK184" i="39"/>
  <c r="BL184" i="39"/>
  <c r="BM184" i="39"/>
  <c r="BN184" i="39"/>
  <c r="LB184" i="37"/>
  <c r="BC184" i="37"/>
  <c r="BB184" i="39"/>
  <c r="DO184" i="37"/>
  <c r="GC184" i="37"/>
  <c r="LC184" i="37"/>
  <c r="BD184" i="37"/>
  <c r="DP184" i="37"/>
  <c r="GD184" i="37"/>
  <c r="LD184" i="37"/>
  <c r="BE184" i="37"/>
  <c r="DQ184" i="37"/>
  <c r="GE184" i="37"/>
  <c r="LE184" i="37"/>
  <c r="BF184" i="37"/>
  <c r="DR184" i="37"/>
  <c r="GF184" i="37"/>
  <c r="LF184" i="37"/>
  <c r="BG184" i="37"/>
  <c r="DS184" i="37"/>
  <c r="GG184" i="37"/>
  <c r="LG184" i="37"/>
  <c r="BH184" i="37"/>
  <c r="DU184" i="37"/>
  <c r="DT184" i="37"/>
  <c r="GH184" i="37"/>
  <c r="LH184" i="37"/>
  <c r="BI184" i="37"/>
  <c r="IP184" i="37"/>
  <c r="IV184" i="37"/>
  <c r="LI184" i="37"/>
  <c r="BJ184" i="37"/>
  <c r="DV184" i="37"/>
  <c r="GJ184" i="37"/>
  <c r="IQ184" i="37"/>
  <c r="IW184" i="37"/>
  <c r="LJ184" i="37"/>
  <c r="BK184" i="37"/>
  <c r="DW184" i="37"/>
  <c r="GK184" i="37"/>
  <c r="IR184" i="37"/>
  <c r="IX184" i="37"/>
  <c r="LK184" i="37"/>
  <c r="BL184" i="37"/>
  <c r="DX184" i="37"/>
  <c r="GL184" i="37"/>
  <c r="IS184" i="37"/>
  <c r="IY184" i="37"/>
  <c r="LL184" i="37"/>
  <c r="BM184" i="37"/>
  <c r="DY184" i="37"/>
  <c r="GM184" i="37"/>
  <c r="IT184" i="37"/>
  <c r="IZ184" i="37"/>
  <c r="LM184" i="37"/>
  <c r="BN184" i="37"/>
  <c r="EA184" i="37"/>
  <c r="DZ184" i="37"/>
  <c r="GN184" i="37"/>
  <c r="IU184" i="37"/>
  <c r="JA184" i="37"/>
  <c r="LN184" i="37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AB185" i="37"/>
  <c r="C185" i="38"/>
  <c r="AC185" i="39"/>
  <c r="D185" i="38"/>
  <c r="AD185" i="39"/>
  <c r="E185" i="38"/>
  <c r="AE185" i="39"/>
  <c r="F185" i="38"/>
  <c r="AF185" i="39"/>
  <c r="G185" i="38"/>
  <c r="AG185" i="39"/>
  <c r="H185" i="38"/>
  <c r="AH185" i="39"/>
  <c r="I185" i="38"/>
  <c r="AI185" i="39"/>
  <c r="J185" i="38"/>
  <c r="AJ185" i="39"/>
  <c r="K185" i="38"/>
  <c r="AK185" i="39"/>
  <c r="L185" i="38"/>
  <c r="AL185" i="39"/>
  <c r="M185" i="38"/>
  <c r="AM185" i="39"/>
  <c r="N185" i="38"/>
  <c r="AN185" i="39"/>
  <c r="KB185" i="37"/>
  <c r="AC185" i="37"/>
  <c r="B185" i="38"/>
  <c r="AB185" i="39"/>
  <c r="CO185" i="37"/>
  <c r="FC185" i="37"/>
  <c r="KC185" i="37"/>
  <c r="AD185" i="37"/>
  <c r="CP185" i="37"/>
  <c r="FD185" i="37"/>
  <c r="KD185" i="37"/>
  <c r="AE185" i="37"/>
  <c r="CQ185" i="37"/>
  <c r="FE185" i="37"/>
  <c r="KE185" i="37"/>
  <c r="AF185" i="37"/>
  <c r="CR185" i="37"/>
  <c r="FF185" i="37"/>
  <c r="KF185" i="37"/>
  <c r="AG185" i="37"/>
  <c r="CS185" i="37"/>
  <c r="FG185" i="37"/>
  <c r="KG185" i="37"/>
  <c r="AH185" i="37"/>
  <c r="CU185" i="37"/>
  <c r="CT185" i="37"/>
  <c r="FH185" i="37"/>
  <c r="KH185" i="37"/>
  <c r="AI185" i="37"/>
  <c r="HP185" i="37"/>
  <c r="HV185" i="37"/>
  <c r="KI185" i="37"/>
  <c r="AJ185" i="37"/>
  <c r="CV185" i="37"/>
  <c r="FJ185" i="37"/>
  <c r="HQ185" i="37"/>
  <c r="HW185" i="37"/>
  <c r="KJ185" i="37"/>
  <c r="AK185" i="37"/>
  <c r="CW185" i="37"/>
  <c r="FK185" i="37"/>
  <c r="HR185" i="37"/>
  <c r="HX185" i="37"/>
  <c r="KK185" i="37"/>
  <c r="AL185" i="37"/>
  <c r="CX185" i="37"/>
  <c r="FL185" i="37"/>
  <c r="HS185" i="37"/>
  <c r="HY185" i="37"/>
  <c r="KL185" i="37"/>
  <c r="AM185" i="37"/>
  <c r="CY185" i="37"/>
  <c r="FM185" i="37"/>
  <c r="HT185" i="37"/>
  <c r="HZ185" i="37"/>
  <c r="KM185" i="37"/>
  <c r="AN185" i="37"/>
  <c r="DA185" i="37"/>
  <c r="CZ185" i="37"/>
  <c r="FN185" i="37"/>
  <c r="HU185" i="37"/>
  <c r="IA185" i="37"/>
  <c r="KN185" i="37"/>
  <c r="B185" i="37"/>
  <c r="O185" i="38"/>
  <c r="AB185" i="38"/>
  <c r="P185" i="38"/>
  <c r="AC185" i="38"/>
  <c r="BC185" i="38"/>
  <c r="DE185" i="2"/>
  <c r="C185" i="39"/>
  <c r="Q185" i="38"/>
  <c r="AD185" i="38"/>
  <c r="BD185" i="38"/>
  <c r="D185" i="39"/>
  <c r="R185" i="38"/>
  <c r="AE185" i="38"/>
  <c r="BE185" i="38"/>
  <c r="E185" i="39"/>
  <c r="S185" i="38"/>
  <c r="AF185" i="38"/>
  <c r="BF185" i="38"/>
  <c r="F185" i="39"/>
  <c r="T185" i="38"/>
  <c r="AG185" i="38"/>
  <c r="BG185" i="38"/>
  <c r="G185" i="39"/>
  <c r="U185" i="38"/>
  <c r="AH185" i="38"/>
  <c r="BH185" i="38"/>
  <c r="H185" i="39"/>
  <c r="V185" i="38"/>
  <c r="AI185" i="38"/>
  <c r="BI185" i="38"/>
  <c r="I185" i="39"/>
  <c r="W185" i="38"/>
  <c r="AJ185" i="38"/>
  <c r="BJ185" i="38"/>
  <c r="J185" i="39"/>
  <c r="X185" i="38"/>
  <c r="AK185" i="38"/>
  <c r="BK185" i="38"/>
  <c r="K185" i="39"/>
  <c r="Y185" i="38"/>
  <c r="AL185" i="38"/>
  <c r="BL185" i="38"/>
  <c r="L185" i="39"/>
  <c r="Z185" i="38"/>
  <c r="AM185" i="38"/>
  <c r="BM185" i="38"/>
  <c r="M185" i="39"/>
  <c r="AA185" i="38"/>
  <c r="AN185" i="38"/>
  <c r="BN185" i="38"/>
  <c r="N185" i="39"/>
  <c r="JB185" i="37"/>
  <c r="C185" i="37"/>
  <c r="BB185" i="38"/>
  <c r="B185" i="39"/>
  <c r="BO185" i="37"/>
  <c r="EC185" i="37"/>
  <c r="JC185" i="37"/>
  <c r="D185" i="37"/>
  <c r="BP185" i="37"/>
  <c r="ED185" i="37"/>
  <c r="JD185" i="37"/>
  <c r="E185" i="37"/>
  <c r="BQ185" i="37"/>
  <c r="EE185" i="37"/>
  <c r="JE185" i="37"/>
  <c r="F185" i="37"/>
  <c r="BR185" i="37"/>
  <c r="EF185" i="37"/>
  <c r="JF185" i="37"/>
  <c r="G185" i="37"/>
  <c r="BS185" i="37"/>
  <c r="EG185" i="37"/>
  <c r="JG185" i="37"/>
  <c r="H185" i="37"/>
  <c r="BU185" i="37"/>
  <c r="BT185" i="37"/>
  <c r="EH185" i="37"/>
  <c r="JH185" i="37"/>
  <c r="I185" i="37"/>
  <c r="GP185" i="37"/>
  <c r="GV185" i="37"/>
  <c r="JI185" i="37"/>
  <c r="J185" i="37"/>
  <c r="BV185" i="37"/>
  <c r="EJ185" i="37"/>
  <c r="GQ185" i="37"/>
  <c r="GW185" i="37"/>
  <c r="JJ185" i="37"/>
  <c r="K185" i="37"/>
  <c r="BW185" i="37"/>
  <c r="EK185" i="37"/>
  <c r="GR185" i="37"/>
  <c r="GX185" i="37"/>
  <c r="JK185" i="37"/>
  <c r="L185" i="37"/>
  <c r="BX185" i="37"/>
  <c r="EL185" i="37"/>
  <c r="GS185" i="37"/>
  <c r="GY185" i="37"/>
  <c r="JL185" i="37"/>
  <c r="M185" i="37"/>
  <c r="BY185" i="37"/>
  <c r="EM185" i="37"/>
  <c r="GT185" i="37"/>
  <c r="GZ185" i="37"/>
  <c r="JM185" i="37"/>
  <c r="N185" i="37"/>
  <c r="CA185" i="37"/>
  <c r="BZ185" i="37"/>
  <c r="EN185" i="37"/>
  <c r="GU185" i="37"/>
  <c r="HA185" i="37"/>
  <c r="JN185" i="37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BP186" i="2"/>
  <c r="O185" i="37"/>
  <c r="BQ185" i="2"/>
  <c r="DC185" i="2"/>
  <c r="DD185" i="2"/>
  <c r="P185" i="39"/>
  <c r="Q185" i="39"/>
  <c r="R185" i="39"/>
  <c r="S185" i="39"/>
  <c r="T185" i="39"/>
  <c r="U185" i="39"/>
  <c r="V185" i="39"/>
  <c r="W185" i="39"/>
  <c r="X185" i="39"/>
  <c r="Y185" i="39"/>
  <c r="Z185" i="39"/>
  <c r="AA185" i="39"/>
  <c r="JO185" i="37"/>
  <c r="P185" i="37"/>
  <c r="O185" i="39"/>
  <c r="CB185" i="37"/>
  <c r="EP185" i="37"/>
  <c r="JP185" i="37"/>
  <c r="Q185" i="37"/>
  <c r="CC185" i="37"/>
  <c r="EQ185" i="37"/>
  <c r="JQ185" i="37"/>
  <c r="R185" i="37"/>
  <c r="CD185" i="37"/>
  <c r="ER185" i="37"/>
  <c r="JR185" i="37"/>
  <c r="S185" i="37"/>
  <c r="CE185" i="37"/>
  <c r="ES185" i="37"/>
  <c r="JS185" i="37"/>
  <c r="T185" i="37"/>
  <c r="CF185" i="37"/>
  <c r="ET185" i="37"/>
  <c r="JT185" i="37"/>
  <c r="U185" i="37"/>
  <c r="CH185" i="37"/>
  <c r="CG185" i="37"/>
  <c r="EU185" i="37"/>
  <c r="JU185" i="37"/>
  <c r="V185" i="37"/>
  <c r="HC185" i="37"/>
  <c r="HI185" i="37"/>
  <c r="JV185" i="37"/>
  <c r="W185" i="37"/>
  <c r="CI185" i="37"/>
  <c r="EW185" i="37"/>
  <c r="HD185" i="37"/>
  <c r="HJ185" i="37"/>
  <c r="JW185" i="37"/>
  <c r="X185" i="37"/>
  <c r="CJ185" i="37"/>
  <c r="EX185" i="37"/>
  <c r="HE185" i="37"/>
  <c r="HK185" i="37"/>
  <c r="JX185" i="37"/>
  <c r="Y185" i="37"/>
  <c r="CK185" i="37"/>
  <c r="EY185" i="37"/>
  <c r="HF185" i="37"/>
  <c r="HL185" i="37"/>
  <c r="JY185" i="37"/>
  <c r="Z185" i="37"/>
  <c r="CL185" i="37"/>
  <c r="EZ185" i="37"/>
  <c r="HG185" i="37"/>
  <c r="HM185" i="37"/>
  <c r="JZ185" i="37"/>
  <c r="AA185" i="37"/>
  <c r="CN185" i="37"/>
  <c r="CM185" i="37"/>
  <c r="FA185" i="37"/>
  <c r="HH185" i="37"/>
  <c r="HN185" i="37"/>
  <c r="KA185" i="37"/>
  <c r="AO185" i="37"/>
  <c r="AP185" i="38"/>
  <c r="AP185" i="39"/>
  <c r="AQ185" i="38"/>
  <c r="AQ185" i="39"/>
  <c r="AR185" i="38"/>
  <c r="AR185" i="39"/>
  <c r="AS185" i="38"/>
  <c r="AS185" i="39"/>
  <c r="AT185" i="38"/>
  <c r="AT185" i="39"/>
  <c r="AU185" i="38"/>
  <c r="AU185" i="39"/>
  <c r="AV185" i="38"/>
  <c r="AV185" i="39"/>
  <c r="AW185" i="38"/>
  <c r="AW185" i="39"/>
  <c r="AX185" i="38"/>
  <c r="AX185" i="39"/>
  <c r="AY185" i="38"/>
  <c r="AY185" i="39"/>
  <c r="AZ185" i="38"/>
  <c r="AZ185" i="39"/>
  <c r="BA185" i="38"/>
  <c r="BA185" i="39"/>
  <c r="AP185" i="37"/>
  <c r="AO185" i="38"/>
  <c r="AO185" i="39"/>
  <c r="DB185" i="37"/>
  <c r="FP185" i="37"/>
  <c r="AQ185" i="37"/>
  <c r="DC185" i="37"/>
  <c r="FQ185" i="37"/>
  <c r="AR185" i="37"/>
  <c r="DD185" i="37"/>
  <c r="FR185" i="37"/>
  <c r="AS185" i="37"/>
  <c r="DE185" i="37"/>
  <c r="FS185" i="37"/>
  <c r="AT185" i="37"/>
  <c r="DF185" i="37"/>
  <c r="FT185" i="37"/>
  <c r="AU185" i="37"/>
  <c r="DH185" i="37"/>
  <c r="DG185" i="37"/>
  <c r="FU185" i="37"/>
  <c r="AV185" i="37"/>
  <c r="IC185" i="37"/>
  <c r="II185" i="37"/>
  <c r="AW185" i="37"/>
  <c r="DI185" i="37"/>
  <c r="FW185" i="37"/>
  <c r="ID185" i="37"/>
  <c r="IJ185" i="37"/>
  <c r="AX185" i="37"/>
  <c r="DJ185" i="37"/>
  <c r="FX185" i="37"/>
  <c r="IE185" i="37"/>
  <c r="IK185" i="37"/>
  <c r="AY185" i="37"/>
  <c r="DK185" i="37"/>
  <c r="FY185" i="37"/>
  <c r="IF185" i="37"/>
  <c r="IL185" i="37"/>
  <c r="AZ185" i="37"/>
  <c r="DL185" i="37"/>
  <c r="FZ185" i="37"/>
  <c r="IG185" i="37"/>
  <c r="IM185" i="37"/>
  <c r="BA185" i="37"/>
  <c r="DN185" i="37"/>
  <c r="DM185" i="37"/>
  <c r="GA185" i="37"/>
  <c r="IH185" i="37"/>
  <c r="IN185" i="37"/>
  <c r="BB185" i="37"/>
  <c r="BC185" i="39"/>
  <c r="BD185" i="39"/>
  <c r="BE185" i="39"/>
  <c r="BF185" i="39"/>
  <c r="BG185" i="39"/>
  <c r="BH185" i="39"/>
  <c r="BI185" i="39"/>
  <c r="BJ185" i="39"/>
  <c r="BK185" i="39"/>
  <c r="BL185" i="39"/>
  <c r="BM185" i="39"/>
  <c r="BN185" i="39"/>
  <c r="LB185" i="37"/>
  <c r="BC185" i="37"/>
  <c r="BB185" i="39"/>
  <c r="DO185" i="37"/>
  <c r="GC185" i="37"/>
  <c r="LC185" i="37"/>
  <c r="BD185" i="37"/>
  <c r="DP185" i="37"/>
  <c r="GD185" i="37"/>
  <c r="LD185" i="37"/>
  <c r="BE185" i="37"/>
  <c r="DQ185" i="37"/>
  <c r="GE185" i="37"/>
  <c r="LE185" i="37"/>
  <c r="BF185" i="37"/>
  <c r="DR185" i="37"/>
  <c r="GF185" i="37"/>
  <c r="LF185" i="37"/>
  <c r="BG185" i="37"/>
  <c r="DS185" i="37"/>
  <c r="GG185" i="37"/>
  <c r="LG185" i="37"/>
  <c r="BH185" i="37"/>
  <c r="DU185" i="37"/>
  <c r="DT185" i="37"/>
  <c r="GH185" i="37"/>
  <c r="LH185" i="37"/>
  <c r="BI185" i="37"/>
  <c r="IP185" i="37"/>
  <c r="IV185" i="37"/>
  <c r="LI185" i="37"/>
  <c r="BJ185" i="37"/>
  <c r="DV185" i="37"/>
  <c r="GJ185" i="37"/>
  <c r="IQ185" i="37"/>
  <c r="IW185" i="37"/>
  <c r="LJ185" i="37"/>
  <c r="BK185" i="37"/>
  <c r="DW185" i="37"/>
  <c r="GK185" i="37"/>
  <c r="IR185" i="37"/>
  <c r="IX185" i="37"/>
  <c r="LK185" i="37"/>
  <c r="BL185" i="37"/>
  <c r="DX185" i="37"/>
  <c r="GL185" i="37"/>
  <c r="IS185" i="37"/>
  <c r="IY185" i="37"/>
  <c r="LL185" i="37"/>
  <c r="BM185" i="37"/>
  <c r="DY185" i="37"/>
  <c r="GM185" i="37"/>
  <c r="IT185" i="37"/>
  <c r="IZ185" i="37"/>
  <c r="LM185" i="37"/>
  <c r="BN185" i="37"/>
  <c r="EA185" i="37"/>
  <c r="DZ185" i="37"/>
  <c r="GN185" i="37"/>
  <c r="IU185" i="37"/>
  <c r="JA185" i="37"/>
  <c r="LN185" i="37"/>
  <c r="AB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AB186" i="37"/>
  <c r="C186" i="38"/>
  <c r="AC186" i="39"/>
  <c r="D186" i="38"/>
  <c r="AD186" i="39"/>
  <c r="E186" i="38"/>
  <c r="AE186" i="39"/>
  <c r="F186" i="38"/>
  <c r="AF186" i="39"/>
  <c r="G186" i="38"/>
  <c r="AG186" i="39"/>
  <c r="H186" i="38"/>
  <c r="AH186" i="39"/>
  <c r="I186" i="38"/>
  <c r="AI186" i="39"/>
  <c r="J186" i="38"/>
  <c r="AJ186" i="39"/>
  <c r="K186" i="38"/>
  <c r="AK186" i="39"/>
  <c r="L186" i="38"/>
  <c r="AL186" i="39"/>
  <c r="M186" i="38"/>
  <c r="AM186" i="39"/>
  <c r="N186" i="38"/>
  <c r="AN186" i="39"/>
  <c r="KB186" i="37"/>
  <c r="AC186" i="37"/>
  <c r="B186" i="38"/>
  <c r="AB186" i="39"/>
  <c r="CO186" i="37"/>
  <c r="FC186" i="37"/>
  <c r="KC186" i="37"/>
  <c r="AD186" i="37"/>
  <c r="CP186" i="37"/>
  <c r="FD186" i="37"/>
  <c r="KD186" i="37"/>
  <c r="AE186" i="37"/>
  <c r="CQ186" i="37"/>
  <c r="FE186" i="37"/>
  <c r="KE186" i="37"/>
  <c r="AF186" i="37"/>
  <c r="CR186" i="37"/>
  <c r="FF186" i="37"/>
  <c r="KF186" i="37"/>
  <c r="AG186" i="37"/>
  <c r="CS186" i="37"/>
  <c r="FG186" i="37"/>
  <c r="KG186" i="37"/>
  <c r="AH186" i="37"/>
  <c r="CU186" i="37"/>
  <c r="CT186" i="37"/>
  <c r="FH186" i="37"/>
  <c r="KH186" i="37"/>
  <c r="AI186" i="37"/>
  <c r="HP186" i="37"/>
  <c r="HV186" i="37"/>
  <c r="KI186" i="37"/>
  <c r="AJ186" i="37"/>
  <c r="CV186" i="37"/>
  <c r="FJ186" i="37"/>
  <c r="HQ186" i="37"/>
  <c r="HW186" i="37"/>
  <c r="KJ186" i="37"/>
  <c r="AK186" i="37"/>
  <c r="CW186" i="37"/>
  <c r="FK186" i="37"/>
  <c r="HR186" i="37"/>
  <c r="HX186" i="37"/>
  <c r="KK186" i="37"/>
  <c r="AL186" i="37"/>
  <c r="CX186" i="37"/>
  <c r="FL186" i="37"/>
  <c r="HS186" i="37"/>
  <c r="HY186" i="37"/>
  <c r="KL186" i="37"/>
  <c r="AM186" i="37"/>
  <c r="CY186" i="37"/>
  <c r="FM186" i="37"/>
  <c r="HT186" i="37"/>
  <c r="HZ186" i="37"/>
  <c r="KM186" i="37"/>
  <c r="AN186" i="37"/>
  <c r="DA186" i="37"/>
  <c r="CZ186" i="37"/>
  <c r="FN186" i="37"/>
  <c r="HU186" i="37"/>
  <c r="IA186" i="37"/>
  <c r="KN186" i="37"/>
  <c r="B186" i="37"/>
  <c r="O186" i="38"/>
  <c r="AB186" i="38"/>
  <c r="P186" i="38"/>
  <c r="AC186" i="38"/>
  <c r="BC186" i="38"/>
  <c r="DE186" i="2"/>
  <c r="C186" i="39"/>
  <c r="Q186" i="38"/>
  <c r="AD186" i="38"/>
  <c r="BD186" i="38"/>
  <c r="D186" i="39"/>
  <c r="R186" i="38"/>
  <c r="AE186" i="38"/>
  <c r="BE186" i="38"/>
  <c r="E186" i="39"/>
  <c r="S186" i="38"/>
  <c r="AF186" i="38"/>
  <c r="BF186" i="38"/>
  <c r="F186" i="39"/>
  <c r="T186" i="38"/>
  <c r="AG186" i="38"/>
  <c r="BG186" i="38"/>
  <c r="G186" i="39"/>
  <c r="U186" i="38"/>
  <c r="AH186" i="38"/>
  <c r="BH186" i="38"/>
  <c r="H186" i="39"/>
  <c r="V186" i="38"/>
  <c r="AI186" i="38"/>
  <c r="BI186" i="38"/>
  <c r="I186" i="39"/>
  <c r="W186" i="38"/>
  <c r="AJ186" i="38"/>
  <c r="BJ186" i="38"/>
  <c r="J186" i="39"/>
  <c r="X186" i="38"/>
  <c r="AK186" i="38"/>
  <c r="BK186" i="38"/>
  <c r="K186" i="39"/>
  <c r="Y186" i="38"/>
  <c r="AL186" i="38"/>
  <c r="BL186" i="38"/>
  <c r="L186" i="39"/>
  <c r="Z186" i="38"/>
  <c r="AM186" i="38"/>
  <c r="BM186" i="38"/>
  <c r="M186" i="39"/>
  <c r="AA186" i="38"/>
  <c r="AN186" i="38"/>
  <c r="BN186" i="38"/>
  <c r="N186" i="39"/>
  <c r="JB186" i="37"/>
  <c r="C186" i="37"/>
  <c r="BB186" i="38"/>
  <c r="B186" i="39"/>
  <c r="BO186" i="37"/>
  <c r="EC186" i="37"/>
  <c r="JC186" i="37"/>
  <c r="D186" i="37"/>
  <c r="BP186" i="37"/>
  <c r="ED186" i="37"/>
  <c r="JD186" i="37"/>
  <c r="E186" i="37"/>
  <c r="BQ186" i="37"/>
  <c r="EE186" i="37"/>
  <c r="JE186" i="37"/>
  <c r="F186" i="37"/>
  <c r="BR186" i="37"/>
  <c r="EF186" i="37"/>
  <c r="JF186" i="37"/>
  <c r="G186" i="37"/>
  <c r="BS186" i="37"/>
  <c r="EG186" i="37"/>
  <c r="JG186" i="37"/>
  <c r="H186" i="37"/>
  <c r="BU186" i="37"/>
  <c r="BT186" i="37"/>
  <c r="EH186" i="37"/>
  <c r="JH186" i="37"/>
  <c r="I186" i="37"/>
  <c r="GP186" i="37"/>
  <c r="GV186" i="37"/>
  <c r="JI186" i="37"/>
  <c r="J186" i="37"/>
  <c r="BV186" i="37"/>
  <c r="EJ186" i="37"/>
  <c r="GQ186" i="37"/>
  <c r="GW186" i="37"/>
  <c r="JJ186" i="37"/>
  <c r="K186" i="37"/>
  <c r="BW186" i="37"/>
  <c r="EK186" i="37"/>
  <c r="GR186" i="37"/>
  <c r="GX186" i="37"/>
  <c r="JK186" i="37"/>
  <c r="L186" i="37"/>
  <c r="BX186" i="37"/>
  <c r="EL186" i="37"/>
  <c r="GS186" i="37"/>
  <c r="GY186" i="37"/>
  <c r="JL186" i="37"/>
  <c r="M186" i="37"/>
  <c r="BY186" i="37"/>
  <c r="EM186" i="37"/>
  <c r="GT186" i="37"/>
  <c r="GZ186" i="37"/>
  <c r="JM186" i="37"/>
  <c r="N186" i="37"/>
  <c r="CA186" i="37"/>
  <c r="BZ186" i="37"/>
  <c r="EN186" i="37"/>
  <c r="GU186" i="37"/>
  <c r="HA186" i="37"/>
  <c r="JN186" i="37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BP187" i="2"/>
  <c r="O186" i="37"/>
  <c r="BQ186" i="2"/>
  <c r="DC186" i="2"/>
  <c r="DD186" i="2"/>
  <c r="P186" i="39"/>
  <c r="Q186" i="39"/>
  <c r="R186" i="39"/>
  <c r="S186" i="39"/>
  <c r="T186" i="39"/>
  <c r="U186" i="39"/>
  <c r="V186" i="39"/>
  <c r="W186" i="39"/>
  <c r="X186" i="39"/>
  <c r="Y186" i="39"/>
  <c r="Z186" i="39"/>
  <c r="AA186" i="39"/>
  <c r="JO186" i="37"/>
  <c r="P186" i="37"/>
  <c r="O186" i="39"/>
  <c r="CB186" i="37"/>
  <c r="EP186" i="37"/>
  <c r="JP186" i="37"/>
  <c r="Q186" i="37"/>
  <c r="CC186" i="37"/>
  <c r="EQ186" i="37"/>
  <c r="JQ186" i="37"/>
  <c r="R186" i="37"/>
  <c r="CD186" i="37"/>
  <c r="ER186" i="37"/>
  <c r="JR186" i="37"/>
  <c r="S186" i="37"/>
  <c r="CE186" i="37"/>
  <c r="ES186" i="37"/>
  <c r="JS186" i="37"/>
  <c r="T186" i="37"/>
  <c r="CF186" i="37"/>
  <c r="ET186" i="37"/>
  <c r="JT186" i="37"/>
  <c r="U186" i="37"/>
  <c r="CH186" i="37"/>
  <c r="CG186" i="37"/>
  <c r="EU186" i="37"/>
  <c r="JU186" i="37"/>
  <c r="V186" i="37"/>
  <c r="HC186" i="37"/>
  <c r="HI186" i="37"/>
  <c r="JV186" i="37"/>
  <c r="W186" i="37"/>
  <c r="CI186" i="37"/>
  <c r="EW186" i="37"/>
  <c r="HD186" i="37"/>
  <c r="HJ186" i="37"/>
  <c r="JW186" i="37"/>
  <c r="X186" i="37"/>
  <c r="CJ186" i="37"/>
  <c r="EX186" i="37"/>
  <c r="HE186" i="37"/>
  <c r="HK186" i="37"/>
  <c r="JX186" i="37"/>
  <c r="Y186" i="37"/>
  <c r="CK186" i="37"/>
  <c r="EY186" i="37"/>
  <c r="HF186" i="37"/>
  <c r="HL186" i="37"/>
  <c r="JY186" i="37"/>
  <c r="Z186" i="37"/>
  <c r="CL186" i="37"/>
  <c r="EZ186" i="37"/>
  <c r="HG186" i="37"/>
  <c r="HM186" i="37"/>
  <c r="JZ186" i="37"/>
  <c r="AA186" i="37"/>
  <c r="CN186" i="37"/>
  <c r="CM186" i="37"/>
  <c r="FA186" i="37"/>
  <c r="HH186" i="37"/>
  <c r="HN186" i="37"/>
  <c r="KA186" i="37"/>
  <c r="AO186" i="37"/>
  <c r="AP186" i="38"/>
  <c r="AP186" i="39"/>
  <c r="AQ186" i="38"/>
  <c r="AQ186" i="39"/>
  <c r="AR186" i="38"/>
  <c r="AR186" i="39"/>
  <c r="AS186" i="38"/>
  <c r="AS186" i="39"/>
  <c r="AT186" i="38"/>
  <c r="AT186" i="39"/>
  <c r="AU186" i="38"/>
  <c r="AU186" i="39"/>
  <c r="AV186" i="38"/>
  <c r="AV186" i="39"/>
  <c r="AW186" i="38"/>
  <c r="AW186" i="39"/>
  <c r="AX186" i="38"/>
  <c r="AX186" i="39"/>
  <c r="AY186" i="38"/>
  <c r="AY186" i="39"/>
  <c r="AZ186" i="38"/>
  <c r="AZ186" i="39"/>
  <c r="BA186" i="38"/>
  <c r="BA186" i="39"/>
  <c r="AP186" i="37"/>
  <c r="AO186" i="38"/>
  <c r="AO186" i="39"/>
  <c r="DB186" i="37"/>
  <c r="FP186" i="37"/>
  <c r="AQ186" i="37"/>
  <c r="DC186" i="37"/>
  <c r="FQ186" i="37"/>
  <c r="AR186" i="37"/>
  <c r="DD186" i="37"/>
  <c r="FR186" i="37"/>
  <c r="AS186" i="37"/>
  <c r="DE186" i="37"/>
  <c r="FS186" i="37"/>
  <c r="AT186" i="37"/>
  <c r="DF186" i="37"/>
  <c r="FT186" i="37"/>
  <c r="AU186" i="37"/>
  <c r="DH186" i="37"/>
  <c r="DG186" i="37"/>
  <c r="FU186" i="37"/>
  <c r="AV186" i="37"/>
  <c r="IC186" i="37"/>
  <c r="II186" i="37"/>
  <c r="AW186" i="37"/>
  <c r="DI186" i="37"/>
  <c r="FW186" i="37"/>
  <c r="ID186" i="37"/>
  <c r="IJ186" i="37"/>
  <c r="AX186" i="37"/>
  <c r="DJ186" i="37"/>
  <c r="FX186" i="37"/>
  <c r="IE186" i="37"/>
  <c r="IK186" i="37"/>
  <c r="AY186" i="37"/>
  <c r="DK186" i="37"/>
  <c r="FY186" i="37"/>
  <c r="IF186" i="37"/>
  <c r="IL186" i="37"/>
  <c r="AZ186" i="37"/>
  <c r="DL186" i="37"/>
  <c r="FZ186" i="37"/>
  <c r="IG186" i="37"/>
  <c r="IM186" i="37"/>
  <c r="BA186" i="37"/>
  <c r="DN186" i="37"/>
  <c r="DM186" i="37"/>
  <c r="GA186" i="37"/>
  <c r="IH186" i="37"/>
  <c r="IN186" i="37"/>
  <c r="BB186" i="37"/>
  <c r="BC186" i="39"/>
  <c r="BD186" i="39"/>
  <c r="BE186" i="39"/>
  <c r="BF186" i="39"/>
  <c r="BG186" i="39"/>
  <c r="BH186" i="39"/>
  <c r="BI186" i="39"/>
  <c r="BJ186" i="39"/>
  <c r="BK186" i="39"/>
  <c r="BL186" i="39"/>
  <c r="BM186" i="39"/>
  <c r="BN186" i="39"/>
  <c r="LB186" i="37"/>
  <c r="BC186" i="37"/>
  <c r="BB186" i="39"/>
  <c r="DO186" i="37"/>
  <c r="GC186" i="37"/>
  <c r="LC186" i="37"/>
  <c r="BD186" i="37"/>
  <c r="DP186" i="37"/>
  <c r="GD186" i="37"/>
  <c r="LD186" i="37"/>
  <c r="BE186" i="37"/>
  <c r="DQ186" i="37"/>
  <c r="GE186" i="37"/>
  <c r="LE186" i="37"/>
  <c r="BF186" i="37"/>
  <c r="DR186" i="37"/>
  <c r="GF186" i="37"/>
  <c r="LF186" i="37"/>
  <c r="BG186" i="37"/>
  <c r="DS186" i="37"/>
  <c r="GG186" i="37"/>
  <c r="LG186" i="37"/>
  <c r="BH186" i="37"/>
  <c r="DU186" i="37"/>
  <c r="DT186" i="37"/>
  <c r="GH186" i="37"/>
  <c r="LH186" i="37"/>
  <c r="BI186" i="37"/>
  <c r="IP186" i="37"/>
  <c r="IV186" i="37"/>
  <c r="LI186" i="37"/>
  <c r="BJ186" i="37"/>
  <c r="DV186" i="37"/>
  <c r="GJ186" i="37"/>
  <c r="IQ186" i="37"/>
  <c r="IW186" i="37"/>
  <c r="LJ186" i="37"/>
  <c r="BK186" i="37"/>
  <c r="DW186" i="37"/>
  <c r="GK186" i="37"/>
  <c r="IR186" i="37"/>
  <c r="IX186" i="37"/>
  <c r="LK186" i="37"/>
  <c r="BL186" i="37"/>
  <c r="DX186" i="37"/>
  <c r="GL186" i="37"/>
  <c r="IS186" i="37"/>
  <c r="IY186" i="37"/>
  <c r="LL186" i="37"/>
  <c r="BM186" i="37"/>
  <c r="DY186" i="37"/>
  <c r="GM186" i="37"/>
  <c r="IT186" i="37"/>
  <c r="IZ186" i="37"/>
  <c r="LM186" i="37"/>
  <c r="BN186" i="37"/>
  <c r="EA186" i="37"/>
  <c r="DZ186" i="37"/>
  <c r="GN186" i="37"/>
  <c r="IU186" i="37"/>
  <c r="JA186" i="37"/>
  <c r="LN186" i="37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AB187" i="37"/>
  <c r="C187" i="38"/>
  <c r="AC187" i="39"/>
  <c r="D187" i="38"/>
  <c r="AD187" i="39"/>
  <c r="E187" i="38"/>
  <c r="AE187" i="39"/>
  <c r="F187" i="38"/>
  <c r="AF187" i="39"/>
  <c r="G187" i="38"/>
  <c r="AG187" i="39"/>
  <c r="H187" i="38"/>
  <c r="AH187" i="39"/>
  <c r="I187" i="38"/>
  <c r="AI187" i="39"/>
  <c r="J187" i="38"/>
  <c r="AJ187" i="39"/>
  <c r="K187" i="38"/>
  <c r="AK187" i="39"/>
  <c r="L187" i="38"/>
  <c r="AL187" i="39"/>
  <c r="M187" i="38"/>
  <c r="AM187" i="39"/>
  <c r="N187" i="38"/>
  <c r="AN187" i="39"/>
  <c r="KB187" i="37"/>
  <c r="AC187" i="37"/>
  <c r="B187" i="38"/>
  <c r="AB187" i="39"/>
  <c r="CO187" i="37"/>
  <c r="FC187" i="37"/>
  <c r="KC187" i="37"/>
  <c r="AD187" i="37"/>
  <c r="CP187" i="37"/>
  <c r="FD187" i="37"/>
  <c r="KD187" i="37"/>
  <c r="AE187" i="37"/>
  <c r="CQ187" i="37"/>
  <c r="FE187" i="37"/>
  <c r="KE187" i="37"/>
  <c r="AF187" i="37"/>
  <c r="CR187" i="37"/>
  <c r="FF187" i="37"/>
  <c r="KF187" i="37"/>
  <c r="AG187" i="37"/>
  <c r="CS187" i="37"/>
  <c r="FG187" i="37"/>
  <c r="KG187" i="37"/>
  <c r="AH187" i="37"/>
  <c r="CU187" i="37"/>
  <c r="CT187" i="37"/>
  <c r="FH187" i="37"/>
  <c r="KH187" i="37"/>
  <c r="AI187" i="37"/>
  <c r="HP187" i="37"/>
  <c r="HV187" i="37"/>
  <c r="KI187" i="37"/>
  <c r="AJ187" i="37"/>
  <c r="CV187" i="37"/>
  <c r="FJ187" i="37"/>
  <c r="HQ187" i="37"/>
  <c r="HW187" i="37"/>
  <c r="KJ187" i="37"/>
  <c r="AK187" i="37"/>
  <c r="CW187" i="37"/>
  <c r="FK187" i="37"/>
  <c r="HR187" i="37"/>
  <c r="HX187" i="37"/>
  <c r="KK187" i="37"/>
  <c r="AL187" i="37"/>
  <c r="CX187" i="37"/>
  <c r="FL187" i="37"/>
  <c r="HS187" i="37"/>
  <c r="HY187" i="37"/>
  <c r="KL187" i="37"/>
  <c r="AM187" i="37"/>
  <c r="CY187" i="37"/>
  <c r="FM187" i="37"/>
  <c r="HT187" i="37"/>
  <c r="HZ187" i="37"/>
  <c r="KM187" i="37"/>
  <c r="AN187" i="37"/>
  <c r="DA187" i="37"/>
  <c r="CZ187" i="37"/>
  <c r="FN187" i="37"/>
  <c r="HU187" i="37"/>
  <c r="IA187" i="37"/>
  <c r="KN187" i="37"/>
  <c r="B187" i="37"/>
  <c r="O187" i="38"/>
  <c r="AB187" i="38"/>
  <c r="P187" i="38"/>
  <c r="AC187" i="38"/>
  <c r="BC187" i="38"/>
  <c r="DE187" i="2"/>
  <c r="C187" i="39"/>
  <c r="Q187" i="38"/>
  <c r="AD187" i="38"/>
  <c r="BD187" i="38"/>
  <c r="D187" i="39"/>
  <c r="R187" i="38"/>
  <c r="AE187" i="38"/>
  <c r="BE187" i="38"/>
  <c r="E187" i="39"/>
  <c r="S187" i="38"/>
  <c r="AF187" i="38"/>
  <c r="BF187" i="38"/>
  <c r="F187" i="39"/>
  <c r="T187" i="38"/>
  <c r="AG187" i="38"/>
  <c r="BG187" i="38"/>
  <c r="G187" i="39"/>
  <c r="U187" i="38"/>
  <c r="AH187" i="38"/>
  <c r="BH187" i="38"/>
  <c r="H187" i="39"/>
  <c r="V187" i="38"/>
  <c r="AI187" i="38"/>
  <c r="BI187" i="38"/>
  <c r="I187" i="39"/>
  <c r="W187" i="38"/>
  <c r="AJ187" i="38"/>
  <c r="BJ187" i="38"/>
  <c r="J187" i="39"/>
  <c r="X187" i="38"/>
  <c r="AK187" i="38"/>
  <c r="BK187" i="38"/>
  <c r="K187" i="39"/>
  <c r="Y187" i="38"/>
  <c r="AL187" i="38"/>
  <c r="BL187" i="38"/>
  <c r="L187" i="39"/>
  <c r="Z187" i="38"/>
  <c r="AM187" i="38"/>
  <c r="BM187" i="38"/>
  <c r="M187" i="39"/>
  <c r="AA187" i="38"/>
  <c r="AN187" i="38"/>
  <c r="BN187" i="38"/>
  <c r="N187" i="39"/>
  <c r="JB187" i="37"/>
  <c r="C187" i="37"/>
  <c r="BB187" i="38"/>
  <c r="B187" i="39"/>
  <c r="BO187" i="37"/>
  <c r="EC187" i="37"/>
  <c r="JC187" i="37"/>
  <c r="D187" i="37"/>
  <c r="BP187" i="37"/>
  <c r="ED187" i="37"/>
  <c r="JD187" i="37"/>
  <c r="E187" i="37"/>
  <c r="BQ187" i="37"/>
  <c r="EE187" i="37"/>
  <c r="JE187" i="37"/>
  <c r="F187" i="37"/>
  <c r="BR187" i="37"/>
  <c r="EF187" i="37"/>
  <c r="JF187" i="37"/>
  <c r="G187" i="37"/>
  <c r="BS187" i="37"/>
  <c r="EG187" i="37"/>
  <c r="JG187" i="37"/>
  <c r="H187" i="37"/>
  <c r="BU187" i="37"/>
  <c r="BT187" i="37"/>
  <c r="EH187" i="37"/>
  <c r="JH187" i="37"/>
  <c r="I187" i="37"/>
  <c r="GP187" i="37"/>
  <c r="GV187" i="37"/>
  <c r="JI187" i="37"/>
  <c r="J187" i="37"/>
  <c r="BV187" i="37"/>
  <c r="EJ187" i="37"/>
  <c r="GQ187" i="37"/>
  <c r="GW187" i="37"/>
  <c r="JJ187" i="37"/>
  <c r="K187" i="37"/>
  <c r="BW187" i="37"/>
  <c r="EK187" i="37"/>
  <c r="GR187" i="37"/>
  <c r="GX187" i="37"/>
  <c r="JK187" i="37"/>
  <c r="L187" i="37"/>
  <c r="BX187" i="37"/>
  <c r="EL187" i="37"/>
  <c r="GS187" i="37"/>
  <c r="GY187" i="37"/>
  <c r="JL187" i="37"/>
  <c r="M187" i="37"/>
  <c r="BY187" i="37"/>
  <c r="EM187" i="37"/>
  <c r="GT187" i="37"/>
  <c r="GZ187" i="37"/>
  <c r="JM187" i="37"/>
  <c r="N187" i="37"/>
  <c r="CA187" i="37"/>
  <c r="BZ187" i="37"/>
  <c r="EN187" i="37"/>
  <c r="GU187" i="37"/>
  <c r="HA187" i="37"/>
  <c r="JN187" i="37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BP188" i="2"/>
  <c r="O187" i="37"/>
  <c r="BQ187" i="2"/>
  <c r="DC187" i="2"/>
  <c r="DD187" i="2"/>
  <c r="P187" i="39"/>
  <c r="Q187" i="39"/>
  <c r="R187" i="39"/>
  <c r="S187" i="39"/>
  <c r="T187" i="39"/>
  <c r="U187" i="39"/>
  <c r="V187" i="39"/>
  <c r="W187" i="39"/>
  <c r="X187" i="39"/>
  <c r="Y187" i="39"/>
  <c r="Z187" i="39"/>
  <c r="AA187" i="39"/>
  <c r="JO187" i="37"/>
  <c r="P187" i="37"/>
  <c r="O187" i="39"/>
  <c r="CB187" i="37"/>
  <c r="EP187" i="37"/>
  <c r="JP187" i="37"/>
  <c r="Q187" i="37"/>
  <c r="CC187" i="37"/>
  <c r="EQ187" i="37"/>
  <c r="JQ187" i="37"/>
  <c r="R187" i="37"/>
  <c r="CD187" i="37"/>
  <c r="ER187" i="37"/>
  <c r="JR187" i="37"/>
  <c r="S187" i="37"/>
  <c r="CE187" i="37"/>
  <c r="ES187" i="37"/>
  <c r="JS187" i="37"/>
  <c r="T187" i="37"/>
  <c r="CF187" i="37"/>
  <c r="ET187" i="37"/>
  <c r="JT187" i="37"/>
  <c r="U187" i="37"/>
  <c r="CH187" i="37"/>
  <c r="CG187" i="37"/>
  <c r="EU187" i="37"/>
  <c r="JU187" i="37"/>
  <c r="V187" i="37"/>
  <c r="HC187" i="37"/>
  <c r="HI187" i="37"/>
  <c r="JV187" i="37"/>
  <c r="W187" i="37"/>
  <c r="CI187" i="37"/>
  <c r="EW187" i="37"/>
  <c r="HD187" i="37"/>
  <c r="HJ187" i="37"/>
  <c r="JW187" i="37"/>
  <c r="X187" i="37"/>
  <c r="CJ187" i="37"/>
  <c r="EX187" i="37"/>
  <c r="HE187" i="37"/>
  <c r="HK187" i="37"/>
  <c r="JX187" i="37"/>
  <c r="Y187" i="37"/>
  <c r="CK187" i="37"/>
  <c r="EY187" i="37"/>
  <c r="HF187" i="37"/>
  <c r="HL187" i="37"/>
  <c r="JY187" i="37"/>
  <c r="Z187" i="37"/>
  <c r="CL187" i="37"/>
  <c r="EZ187" i="37"/>
  <c r="HG187" i="37"/>
  <c r="HM187" i="37"/>
  <c r="JZ187" i="37"/>
  <c r="AA187" i="37"/>
  <c r="CN187" i="37"/>
  <c r="CM187" i="37"/>
  <c r="FA187" i="37"/>
  <c r="HH187" i="37"/>
  <c r="HN187" i="37"/>
  <c r="KA187" i="37"/>
  <c r="AO187" i="37"/>
  <c r="AP187" i="38"/>
  <c r="AP187" i="39"/>
  <c r="AQ187" i="38"/>
  <c r="AQ187" i="39"/>
  <c r="AR187" i="38"/>
  <c r="AR187" i="39"/>
  <c r="AS187" i="38"/>
  <c r="AS187" i="39"/>
  <c r="AT187" i="38"/>
  <c r="AT187" i="39"/>
  <c r="AU187" i="38"/>
  <c r="AU187" i="39"/>
  <c r="AV187" i="38"/>
  <c r="AV187" i="39"/>
  <c r="AW187" i="38"/>
  <c r="AW187" i="39"/>
  <c r="AX187" i="38"/>
  <c r="AX187" i="39"/>
  <c r="AY187" i="38"/>
  <c r="AY187" i="39"/>
  <c r="AZ187" i="38"/>
  <c r="AZ187" i="39"/>
  <c r="BA187" i="38"/>
  <c r="BA187" i="39"/>
  <c r="AP187" i="37"/>
  <c r="AO187" i="38"/>
  <c r="AO187" i="39"/>
  <c r="DB187" i="37"/>
  <c r="FP187" i="37"/>
  <c r="AQ187" i="37"/>
  <c r="DC187" i="37"/>
  <c r="FQ187" i="37"/>
  <c r="AR187" i="37"/>
  <c r="DD187" i="37"/>
  <c r="FR187" i="37"/>
  <c r="AS187" i="37"/>
  <c r="DE187" i="37"/>
  <c r="FS187" i="37"/>
  <c r="AT187" i="37"/>
  <c r="DF187" i="37"/>
  <c r="FT187" i="37"/>
  <c r="AU187" i="37"/>
  <c r="DH187" i="37"/>
  <c r="DG187" i="37"/>
  <c r="FU187" i="37"/>
  <c r="AV187" i="37"/>
  <c r="IC187" i="37"/>
  <c r="II187" i="37"/>
  <c r="AW187" i="37"/>
  <c r="DI187" i="37"/>
  <c r="FW187" i="37"/>
  <c r="ID187" i="37"/>
  <c r="IJ187" i="37"/>
  <c r="AX187" i="37"/>
  <c r="DJ187" i="37"/>
  <c r="FX187" i="37"/>
  <c r="IE187" i="37"/>
  <c r="IK187" i="37"/>
  <c r="AY187" i="37"/>
  <c r="DK187" i="37"/>
  <c r="FY187" i="37"/>
  <c r="IF187" i="37"/>
  <c r="IL187" i="37"/>
  <c r="AZ187" i="37"/>
  <c r="DL187" i="37"/>
  <c r="FZ187" i="37"/>
  <c r="IG187" i="37"/>
  <c r="IM187" i="37"/>
  <c r="BA187" i="37"/>
  <c r="DN187" i="37"/>
  <c r="DM187" i="37"/>
  <c r="GA187" i="37"/>
  <c r="IH187" i="37"/>
  <c r="IN187" i="37"/>
  <c r="BB187" i="37"/>
  <c r="BC187" i="39"/>
  <c r="BD187" i="39"/>
  <c r="BE187" i="39"/>
  <c r="BF187" i="39"/>
  <c r="BG187" i="39"/>
  <c r="BH187" i="39"/>
  <c r="BI187" i="39"/>
  <c r="BJ187" i="39"/>
  <c r="BK187" i="39"/>
  <c r="BL187" i="39"/>
  <c r="BM187" i="39"/>
  <c r="BN187" i="39"/>
  <c r="LB187" i="37"/>
  <c r="BC187" i="37"/>
  <c r="BB187" i="39"/>
  <c r="DO187" i="37"/>
  <c r="GC187" i="37"/>
  <c r="LC187" i="37"/>
  <c r="BD187" i="37"/>
  <c r="DP187" i="37"/>
  <c r="GD187" i="37"/>
  <c r="LD187" i="37"/>
  <c r="BE187" i="37"/>
  <c r="DQ187" i="37"/>
  <c r="GE187" i="37"/>
  <c r="LE187" i="37"/>
  <c r="BF187" i="37"/>
  <c r="DR187" i="37"/>
  <c r="GF187" i="37"/>
  <c r="LF187" i="37"/>
  <c r="BG187" i="37"/>
  <c r="DS187" i="37"/>
  <c r="GG187" i="37"/>
  <c r="LG187" i="37"/>
  <c r="BH187" i="37"/>
  <c r="DU187" i="37"/>
  <c r="DT187" i="37"/>
  <c r="GH187" i="37"/>
  <c r="LH187" i="37"/>
  <c r="BI187" i="37"/>
  <c r="IP187" i="37"/>
  <c r="IV187" i="37"/>
  <c r="LI187" i="37"/>
  <c r="BJ187" i="37"/>
  <c r="DV187" i="37"/>
  <c r="GJ187" i="37"/>
  <c r="IQ187" i="37"/>
  <c r="IW187" i="37"/>
  <c r="LJ187" i="37"/>
  <c r="BK187" i="37"/>
  <c r="DW187" i="37"/>
  <c r="GK187" i="37"/>
  <c r="IR187" i="37"/>
  <c r="IX187" i="37"/>
  <c r="LK187" i="37"/>
  <c r="BL187" i="37"/>
  <c r="DX187" i="37"/>
  <c r="GL187" i="37"/>
  <c r="IS187" i="37"/>
  <c r="IY187" i="37"/>
  <c r="LL187" i="37"/>
  <c r="BM187" i="37"/>
  <c r="DY187" i="37"/>
  <c r="GM187" i="37"/>
  <c r="IT187" i="37"/>
  <c r="IZ187" i="37"/>
  <c r="LM187" i="37"/>
  <c r="BN187" i="37"/>
  <c r="EA187" i="37"/>
  <c r="DZ187" i="37"/>
  <c r="GN187" i="37"/>
  <c r="IU187" i="37"/>
  <c r="JA187" i="37"/>
  <c r="LN187" i="37"/>
  <c r="AB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AB188" i="37"/>
  <c r="C188" i="38"/>
  <c r="AC188" i="39"/>
  <c r="D188" i="38"/>
  <c r="AD188" i="39"/>
  <c r="E188" i="38"/>
  <c r="AE188" i="39"/>
  <c r="F188" i="38"/>
  <c r="AF188" i="39"/>
  <c r="G188" i="38"/>
  <c r="AG188" i="39"/>
  <c r="H188" i="38"/>
  <c r="AH188" i="39"/>
  <c r="I188" i="38"/>
  <c r="AI188" i="39"/>
  <c r="J188" i="38"/>
  <c r="AJ188" i="39"/>
  <c r="K188" i="38"/>
  <c r="AK188" i="39"/>
  <c r="L188" i="38"/>
  <c r="AL188" i="39"/>
  <c r="M188" i="38"/>
  <c r="AM188" i="39"/>
  <c r="N188" i="38"/>
  <c r="AN188" i="39"/>
  <c r="KB188" i="37"/>
  <c r="AC188" i="37"/>
  <c r="B188" i="38"/>
  <c r="AB188" i="39"/>
  <c r="CO188" i="37"/>
  <c r="FC188" i="37"/>
  <c r="KC188" i="37"/>
  <c r="AD188" i="37"/>
  <c r="CP188" i="37"/>
  <c r="FD188" i="37"/>
  <c r="KD188" i="37"/>
  <c r="AE188" i="37"/>
  <c r="CQ188" i="37"/>
  <c r="FE188" i="37"/>
  <c r="KE188" i="37"/>
  <c r="AF188" i="37"/>
  <c r="CR188" i="37"/>
  <c r="FF188" i="37"/>
  <c r="KF188" i="37"/>
  <c r="AG188" i="37"/>
  <c r="CS188" i="37"/>
  <c r="FG188" i="37"/>
  <c r="KG188" i="37"/>
  <c r="AH188" i="37"/>
  <c r="CU188" i="37"/>
  <c r="CT188" i="37"/>
  <c r="FH188" i="37"/>
  <c r="KH188" i="37"/>
  <c r="AI188" i="37"/>
  <c r="HP188" i="37"/>
  <c r="HV188" i="37"/>
  <c r="KI188" i="37"/>
  <c r="AJ188" i="37"/>
  <c r="CV188" i="37"/>
  <c r="FJ188" i="37"/>
  <c r="HQ188" i="37"/>
  <c r="HW188" i="37"/>
  <c r="KJ188" i="37"/>
  <c r="AK188" i="37"/>
  <c r="CW188" i="37"/>
  <c r="FK188" i="37"/>
  <c r="HR188" i="37"/>
  <c r="HX188" i="37"/>
  <c r="KK188" i="37"/>
  <c r="AL188" i="37"/>
  <c r="CX188" i="37"/>
  <c r="FL188" i="37"/>
  <c r="HS188" i="37"/>
  <c r="HY188" i="37"/>
  <c r="KL188" i="37"/>
  <c r="AM188" i="37"/>
  <c r="CY188" i="37"/>
  <c r="FM188" i="37"/>
  <c r="HT188" i="37"/>
  <c r="HZ188" i="37"/>
  <c r="KM188" i="37"/>
  <c r="AN188" i="37"/>
  <c r="DA188" i="37"/>
  <c r="CZ188" i="37"/>
  <c r="FN188" i="37"/>
  <c r="HU188" i="37"/>
  <c r="IA188" i="37"/>
  <c r="KN188" i="37"/>
  <c r="B188" i="37"/>
  <c r="O188" i="38"/>
  <c r="AB188" i="38"/>
  <c r="P188" i="38"/>
  <c r="AC188" i="38"/>
  <c r="BC188" i="38"/>
  <c r="DE188" i="2"/>
  <c r="C188" i="39"/>
  <c r="Q188" i="38"/>
  <c r="AD188" i="38"/>
  <c r="BD188" i="38"/>
  <c r="D188" i="39"/>
  <c r="R188" i="38"/>
  <c r="AE188" i="38"/>
  <c r="BE188" i="38"/>
  <c r="E188" i="39"/>
  <c r="S188" i="38"/>
  <c r="AF188" i="38"/>
  <c r="BF188" i="38"/>
  <c r="F188" i="39"/>
  <c r="T188" i="38"/>
  <c r="AG188" i="38"/>
  <c r="BG188" i="38"/>
  <c r="G188" i="39"/>
  <c r="U188" i="38"/>
  <c r="AH188" i="38"/>
  <c r="BH188" i="38"/>
  <c r="H188" i="39"/>
  <c r="V188" i="38"/>
  <c r="AI188" i="38"/>
  <c r="BI188" i="38"/>
  <c r="I188" i="39"/>
  <c r="W188" i="38"/>
  <c r="AJ188" i="38"/>
  <c r="BJ188" i="38"/>
  <c r="J188" i="39"/>
  <c r="X188" i="38"/>
  <c r="AK188" i="38"/>
  <c r="BK188" i="38"/>
  <c r="K188" i="39"/>
  <c r="Y188" i="38"/>
  <c r="AL188" i="38"/>
  <c r="BL188" i="38"/>
  <c r="L188" i="39"/>
  <c r="Z188" i="38"/>
  <c r="AM188" i="38"/>
  <c r="BM188" i="38"/>
  <c r="M188" i="39"/>
  <c r="AA188" i="38"/>
  <c r="AN188" i="38"/>
  <c r="BN188" i="38"/>
  <c r="N188" i="39"/>
  <c r="JB188" i="37"/>
  <c r="C188" i="37"/>
  <c r="BB188" i="38"/>
  <c r="B188" i="39"/>
  <c r="BO188" i="37"/>
  <c r="EC188" i="37"/>
  <c r="JC188" i="37"/>
  <c r="D188" i="37"/>
  <c r="BP188" i="37"/>
  <c r="ED188" i="37"/>
  <c r="JD188" i="37"/>
  <c r="E188" i="37"/>
  <c r="BQ188" i="37"/>
  <c r="EE188" i="37"/>
  <c r="JE188" i="37"/>
  <c r="F188" i="37"/>
  <c r="BR188" i="37"/>
  <c r="EF188" i="37"/>
  <c r="JF188" i="37"/>
  <c r="G188" i="37"/>
  <c r="BS188" i="37"/>
  <c r="EG188" i="37"/>
  <c r="JG188" i="37"/>
  <c r="H188" i="37"/>
  <c r="BU188" i="37"/>
  <c r="BT188" i="37"/>
  <c r="EH188" i="37"/>
  <c r="JH188" i="37"/>
  <c r="I188" i="37"/>
  <c r="GP188" i="37"/>
  <c r="GV188" i="37"/>
  <c r="JI188" i="37"/>
  <c r="J188" i="37"/>
  <c r="BV188" i="37"/>
  <c r="EJ188" i="37"/>
  <c r="GQ188" i="37"/>
  <c r="GW188" i="37"/>
  <c r="JJ188" i="37"/>
  <c r="K188" i="37"/>
  <c r="BW188" i="37"/>
  <c r="EK188" i="37"/>
  <c r="GR188" i="37"/>
  <c r="GX188" i="37"/>
  <c r="JK188" i="37"/>
  <c r="L188" i="37"/>
  <c r="BX188" i="37"/>
  <c r="EL188" i="37"/>
  <c r="GS188" i="37"/>
  <c r="GY188" i="37"/>
  <c r="JL188" i="37"/>
  <c r="M188" i="37"/>
  <c r="BY188" i="37"/>
  <c r="EM188" i="37"/>
  <c r="GT188" i="37"/>
  <c r="GZ188" i="37"/>
  <c r="JM188" i="37"/>
  <c r="N188" i="37"/>
  <c r="CA188" i="37"/>
  <c r="BZ188" i="37"/>
  <c r="EN188" i="37"/>
  <c r="GU188" i="37"/>
  <c r="HA188" i="37"/>
  <c r="JN188" i="37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BP189" i="2"/>
  <c r="O188" i="37"/>
  <c r="BQ188" i="2"/>
  <c r="DC188" i="2"/>
  <c r="DD188" i="2"/>
  <c r="P188" i="39"/>
  <c r="Q188" i="39"/>
  <c r="R188" i="39"/>
  <c r="S188" i="39"/>
  <c r="T188" i="39"/>
  <c r="U188" i="39"/>
  <c r="V188" i="39"/>
  <c r="W188" i="39"/>
  <c r="X188" i="39"/>
  <c r="Y188" i="39"/>
  <c r="Z188" i="39"/>
  <c r="AA188" i="39"/>
  <c r="JO188" i="37"/>
  <c r="P188" i="37"/>
  <c r="O188" i="39"/>
  <c r="CB188" i="37"/>
  <c r="EP188" i="37"/>
  <c r="JP188" i="37"/>
  <c r="Q188" i="37"/>
  <c r="CC188" i="37"/>
  <c r="EQ188" i="37"/>
  <c r="JQ188" i="37"/>
  <c r="R188" i="37"/>
  <c r="CD188" i="37"/>
  <c r="ER188" i="37"/>
  <c r="JR188" i="37"/>
  <c r="S188" i="37"/>
  <c r="CE188" i="37"/>
  <c r="ES188" i="37"/>
  <c r="JS188" i="37"/>
  <c r="T188" i="37"/>
  <c r="CF188" i="37"/>
  <c r="ET188" i="37"/>
  <c r="JT188" i="37"/>
  <c r="U188" i="37"/>
  <c r="CH188" i="37"/>
  <c r="CG188" i="37"/>
  <c r="EU188" i="37"/>
  <c r="JU188" i="37"/>
  <c r="V188" i="37"/>
  <c r="HC188" i="37"/>
  <c r="HI188" i="37"/>
  <c r="JV188" i="37"/>
  <c r="W188" i="37"/>
  <c r="CI188" i="37"/>
  <c r="EW188" i="37"/>
  <c r="HD188" i="37"/>
  <c r="HJ188" i="37"/>
  <c r="JW188" i="37"/>
  <c r="X188" i="37"/>
  <c r="CJ188" i="37"/>
  <c r="EX188" i="37"/>
  <c r="HE188" i="37"/>
  <c r="HK188" i="37"/>
  <c r="JX188" i="37"/>
  <c r="Y188" i="37"/>
  <c r="CK188" i="37"/>
  <c r="EY188" i="37"/>
  <c r="HF188" i="37"/>
  <c r="HL188" i="37"/>
  <c r="JY188" i="37"/>
  <c r="Z188" i="37"/>
  <c r="CL188" i="37"/>
  <c r="EZ188" i="37"/>
  <c r="HG188" i="37"/>
  <c r="HM188" i="37"/>
  <c r="JZ188" i="37"/>
  <c r="AA188" i="37"/>
  <c r="CN188" i="37"/>
  <c r="CM188" i="37"/>
  <c r="FA188" i="37"/>
  <c r="HH188" i="37"/>
  <c r="HN188" i="37"/>
  <c r="KA188" i="37"/>
  <c r="AO188" i="37"/>
  <c r="AP188" i="38"/>
  <c r="AP188" i="39"/>
  <c r="AQ188" i="38"/>
  <c r="AQ188" i="39"/>
  <c r="AR188" i="38"/>
  <c r="AR188" i="39"/>
  <c r="AS188" i="38"/>
  <c r="AS188" i="39"/>
  <c r="AT188" i="38"/>
  <c r="AT188" i="39"/>
  <c r="AU188" i="38"/>
  <c r="AU188" i="39"/>
  <c r="AV188" i="38"/>
  <c r="AV188" i="39"/>
  <c r="AW188" i="38"/>
  <c r="AW188" i="39"/>
  <c r="AX188" i="38"/>
  <c r="AX188" i="39"/>
  <c r="AY188" i="38"/>
  <c r="AY188" i="39"/>
  <c r="AZ188" i="38"/>
  <c r="AZ188" i="39"/>
  <c r="BA188" i="38"/>
  <c r="BA188" i="39"/>
  <c r="AP188" i="37"/>
  <c r="AO188" i="38"/>
  <c r="AO188" i="39"/>
  <c r="DB188" i="37"/>
  <c r="FP188" i="37"/>
  <c r="AQ188" i="37"/>
  <c r="DC188" i="37"/>
  <c r="FQ188" i="37"/>
  <c r="AR188" i="37"/>
  <c r="DD188" i="37"/>
  <c r="FR188" i="37"/>
  <c r="AS188" i="37"/>
  <c r="DE188" i="37"/>
  <c r="FS188" i="37"/>
  <c r="AT188" i="37"/>
  <c r="DF188" i="37"/>
  <c r="FT188" i="37"/>
  <c r="AU188" i="37"/>
  <c r="DH188" i="37"/>
  <c r="DG188" i="37"/>
  <c r="FU188" i="37"/>
  <c r="AV188" i="37"/>
  <c r="IC188" i="37"/>
  <c r="II188" i="37"/>
  <c r="AW188" i="37"/>
  <c r="DI188" i="37"/>
  <c r="FW188" i="37"/>
  <c r="ID188" i="37"/>
  <c r="IJ188" i="37"/>
  <c r="AX188" i="37"/>
  <c r="DJ188" i="37"/>
  <c r="FX188" i="37"/>
  <c r="IE188" i="37"/>
  <c r="IK188" i="37"/>
  <c r="AY188" i="37"/>
  <c r="DK188" i="37"/>
  <c r="FY188" i="37"/>
  <c r="IF188" i="37"/>
  <c r="IL188" i="37"/>
  <c r="AZ188" i="37"/>
  <c r="DL188" i="37"/>
  <c r="FZ188" i="37"/>
  <c r="IG188" i="37"/>
  <c r="IM188" i="37"/>
  <c r="BA188" i="37"/>
  <c r="DN188" i="37"/>
  <c r="DM188" i="37"/>
  <c r="GA188" i="37"/>
  <c r="IH188" i="37"/>
  <c r="IN188" i="37"/>
  <c r="BB188" i="37"/>
  <c r="BC188" i="39"/>
  <c r="BD188" i="39"/>
  <c r="BE188" i="39"/>
  <c r="BF188" i="39"/>
  <c r="BG188" i="39"/>
  <c r="BH188" i="39"/>
  <c r="BI188" i="39"/>
  <c r="BJ188" i="39"/>
  <c r="BK188" i="39"/>
  <c r="BL188" i="39"/>
  <c r="BM188" i="39"/>
  <c r="BN188" i="39"/>
  <c r="LB188" i="37"/>
  <c r="BC188" i="37"/>
  <c r="BB188" i="39"/>
  <c r="DO188" i="37"/>
  <c r="GC188" i="37"/>
  <c r="LC188" i="37"/>
  <c r="BD188" i="37"/>
  <c r="DP188" i="37"/>
  <c r="GD188" i="37"/>
  <c r="LD188" i="37"/>
  <c r="BE188" i="37"/>
  <c r="DQ188" i="37"/>
  <c r="GE188" i="37"/>
  <c r="LE188" i="37"/>
  <c r="BF188" i="37"/>
  <c r="DR188" i="37"/>
  <c r="GF188" i="37"/>
  <c r="LF188" i="37"/>
  <c r="BG188" i="37"/>
  <c r="DS188" i="37"/>
  <c r="GG188" i="37"/>
  <c r="LG188" i="37"/>
  <c r="BH188" i="37"/>
  <c r="DU188" i="37"/>
  <c r="DT188" i="37"/>
  <c r="GH188" i="37"/>
  <c r="LH188" i="37"/>
  <c r="BI188" i="37"/>
  <c r="IP188" i="37"/>
  <c r="IV188" i="37"/>
  <c r="LI188" i="37"/>
  <c r="BJ188" i="37"/>
  <c r="DV188" i="37"/>
  <c r="GJ188" i="37"/>
  <c r="IQ188" i="37"/>
  <c r="IW188" i="37"/>
  <c r="LJ188" i="37"/>
  <c r="BK188" i="37"/>
  <c r="DW188" i="37"/>
  <c r="GK188" i="37"/>
  <c r="IR188" i="37"/>
  <c r="IX188" i="37"/>
  <c r="LK188" i="37"/>
  <c r="BL188" i="37"/>
  <c r="DX188" i="37"/>
  <c r="GL188" i="37"/>
  <c r="IS188" i="37"/>
  <c r="IY188" i="37"/>
  <c r="LL188" i="37"/>
  <c r="BM188" i="37"/>
  <c r="DY188" i="37"/>
  <c r="GM188" i="37"/>
  <c r="IT188" i="37"/>
  <c r="IZ188" i="37"/>
  <c r="LM188" i="37"/>
  <c r="BN188" i="37"/>
  <c r="EA188" i="37"/>
  <c r="DZ188" i="37"/>
  <c r="GN188" i="37"/>
  <c r="IU188" i="37"/>
  <c r="JA188" i="37"/>
  <c r="LN188" i="37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AB189" i="37"/>
  <c r="C189" i="38"/>
  <c r="AC189" i="39"/>
  <c r="D189" i="38"/>
  <c r="AD189" i="39"/>
  <c r="E189" i="38"/>
  <c r="AE189" i="39"/>
  <c r="F189" i="38"/>
  <c r="AF189" i="39"/>
  <c r="G189" i="38"/>
  <c r="AG189" i="39"/>
  <c r="H189" i="38"/>
  <c r="AH189" i="39"/>
  <c r="I189" i="38"/>
  <c r="AI189" i="39"/>
  <c r="J189" i="38"/>
  <c r="AJ189" i="39"/>
  <c r="K189" i="38"/>
  <c r="AK189" i="39"/>
  <c r="L189" i="38"/>
  <c r="AL189" i="39"/>
  <c r="M189" i="38"/>
  <c r="AM189" i="39"/>
  <c r="N189" i="38"/>
  <c r="AN189" i="39"/>
  <c r="KB189" i="37"/>
  <c r="AC189" i="37"/>
  <c r="B189" i="38"/>
  <c r="AB189" i="39"/>
  <c r="CO189" i="37"/>
  <c r="FC189" i="37"/>
  <c r="KC189" i="37"/>
  <c r="AD189" i="37"/>
  <c r="CP189" i="37"/>
  <c r="FD189" i="37"/>
  <c r="KD189" i="37"/>
  <c r="AE189" i="37"/>
  <c r="CQ189" i="37"/>
  <c r="FE189" i="37"/>
  <c r="KE189" i="37"/>
  <c r="AF189" i="37"/>
  <c r="CR189" i="37"/>
  <c r="FF189" i="37"/>
  <c r="KF189" i="37"/>
  <c r="AG189" i="37"/>
  <c r="CS189" i="37"/>
  <c r="FG189" i="37"/>
  <c r="KG189" i="37"/>
  <c r="AH189" i="37"/>
  <c r="CU189" i="37"/>
  <c r="CT189" i="37"/>
  <c r="FH189" i="37"/>
  <c r="KH189" i="37"/>
  <c r="AI189" i="37"/>
  <c r="HP189" i="37"/>
  <c r="HV189" i="37"/>
  <c r="KI189" i="37"/>
  <c r="AJ189" i="37"/>
  <c r="CV189" i="37"/>
  <c r="FJ189" i="37"/>
  <c r="HQ189" i="37"/>
  <c r="HW189" i="37"/>
  <c r="KJ189" i="37"/>
  <c r="AK189" i="37"/>
  <c r="CW189" i="37"/>
  <c r="FK189" i="37"/>
  <c r="HR189" i="37"/>
  <c r="HX189" i="37"/>
  <c r="KK189" i="37"/>
  <c r="AL189" i="37"/>
  <c r="CX189" i="37"/>
  <c r="FL189" i="37"/>
  <c r="HS189" i="37"/>
  <c r="HY189" i="37"/>
  <c r="KL189" i="37"/>
  <c r="AM189" i="37"/>
  <c r="CY189" i="37"/>
  <c r="FM189" i="37"/>
  <c r="HT189" i="37"/>
  <c r="HZ189" i="37"/>
  <c r="KM189" i="37"/>
  <c r="AN189" i="37"/>
  <c r="DA189" i="37"/>
  <c r="CZ189" i="37"/>
  <c r="FN189" i="37"/>
  <c r="HU189" i="37"/>
  <c r="IA189" i="37"/>
  <c r="KN189" i="37"/>
  <c r="B189" i="37"/>
  <c r="O189" i="38"/>
  <c r="AB189" i="38"/>
  <c r="P189" i="38"/>
  <c r="AC189" i="38"/>
  <c r="BC189" i="38"/>
  <c r="DE189" i="2"/>
  <c r="C189" i="39"/>
  <c r="Q189" i="38"/>
  <c r="AD189" i="38"/>
  <c r="BD189" i="38"/>
  <c r="D189" i="39"/>
  <c r="R189" i="38"/>
  <c r="AE189" i="38"/>
  <c r="BE189" i="38"/>
  <c r="E189" i="39"/>
  <c r="S189" i="38"/>
  <c r="AF189" i="38"/>
  <c r="BF189" i="38"/>
  <c r="F189" i="39"/>
  <c r="T189" i="38"/>
  <c r="AG189" i="38"/>
  <c r="BG189" i="38"/>
  <c r="G189" i="39"/>
  <c r="U189" i="38"/>
  <c r="AH189" i="38"/>
  <c r="BH189" i="38"/>
  <c r="H189" i="39"/>
  <c r="V189" i="38"/>
  <c r="AI189" i="38"/>
  <c r="BI189" i="38"/>
  <c r="I189" i="39"/>
  <c r="W189" i="38"/>
  <c r="AJ189" i="38"/>
  <c r="BJ189" i="38"/>
  <c r="J189" i="39"/>
  <c r="X189" i="38"/>
  <c r="AK189" i="38"/>
  <c r="BK189" i="38"/>
  <c r="K189" i="39"/>
  <c r="Y189" i="38"/>
  <c r="AL189" i="38"/>
  <c r="BL189" i="38"/>
  <c r="L189" i="39"/>
  <c r="Z189" i="38"/>
  <c r="AM189" i="38"/>
  <c r="BM189" i="38"/>
  <c r="M189" i="39"/>
  <c r="AA189" i="38"/>
  <c r="AN189" i="38"/>
  <c r="BN189" i="38"/>
  <c r="N189" i="39"/>
  <c r="JB189" i="37"/>
  <c r="C189" i="37"/>
  <c r="BB189" i="38"/>
  <c r="B189" i="39"/>
  <c r="BO189" i="37"/>
  <c r="EC189" i="37"/>
  <c r="JC189" i="37"/>
  <c r="D189" i="37"/>
  <c r="BP189" i="37"/>
  <c r="ED189" i="37"/>
  <c r="JD189" i="37"/>
  <c r="E189" i="37"/>
  <c r="BQ189" i="37"/>
  <c r="EE189" i="37"/>
  <c r="JE189" i="37"/>
  <c r="F189" i="37"/>
  <c r="BR189" i="37"/>
  <c r="EF189" i="37"/>
  <c r="JF189" i="37"/>
  <c r="G189" i="37"/>
  <c r="BS189" i="37"/>
  <c r="EG189" i="37"/>
  <c r="JG189" i="37"/>
  <c r="H189" i="37"/>
  <c r="BU189" i="37"/>
  <c r="BT189" i="37"/>
  <c r="EH189" i="37"/>
  <c r="JH189" i="37"/>
  <c r="I189" i="37"/>
  <c r="GP189" i="37"/>
  <c r="GV189" i="37"/>
  <c r="JI189" i="37"/>
  <c r="J189" i="37"/>
  <c r="BV189" i="37"/>
  <c r="EJ189" i="37"/>
  <c r="GQ189" i="37"/>
  <c r="GW189" i="37"/>
  <c r="JJ189" i="37"/>
  <c r="K189" i="37"/>
  <c r="BW189" i="37"/>
  <c r="EK189" i="37"/>
  <c r="GR189" i="37"/>
  <c r="GX189" i="37"/>
  <c r="JK189" i="37"/>
  <c r="L189" i="37"/>
  <c r="BX189" i="37"/>
  <c r="EL189" i="37"/>
  <c r="GS189" i="37"/>
  <c r="GY189" i="37"/>
  <c r="JL189" i="37"/>
  <c r="M189" i="37"/>
  <c r="BY189" i="37"/>
  <c r="EM189" i="37"/>
  <c r="GT189" i="37"/>
  <c r="GZ189" i="37"/>
  <c r="JM189" i="37"/>
  <c r="N189" i="37"/>
  <c r="CA189" i="37"/>
  <c r="BZ189" i="37"/>
  <c r="EN189" i="37"/>
  <c r="GU189" i="37"/>
  <c r="HA189" i="37"/>
  <c r="JN189" i="37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BP190" i="2"/>
  <c r="O189" i="37"/>
  <c r="BQ189" i="2"/>
  <c r="DC189" i="2"/>
  <c r="DD189" i="2"/>
  <c r="P189" i="39"/>
  <c r="Q189" i="39"/>
  <c r="R189" i="39"/>
  <c r="S189" i="39"/>
  <c r="T189" i="39"/>
  <c r="U189" i="39"/>
  <c r="V189" i="39"/>
  <c r="W189" i="39"/>
  <c r="X189" i="39"/>
  <c r="Y189" i="39"/>
  <c r="Z189" i="39"/>
  <c r="AA189" i="39"/>
  <c r="JO189" i="37"/>
  <c r="P189" i="37"/>
  <c r="O189" i="39"/>
  <c r="CB189" i="37"/>
  <c r="EP189" i="37"/>
  <c r="JP189" i="37"/>
  <c r="Q189" i="37"/>
  <c r="CC189" i="37"/>
  <c r="EQ189" i="37"/>
  <c r="JQ189" i="37"/>
  <c r="R189" i="37"/>
  <c r="CD189" i="37"/>
  <c r="ER189" i="37"/>
  <c r="JR189" i="37"/>
  <c r="S189" i="37"/>
  <c r="CE189" i="37"/>
  <c r="ES189" i="37"/>
  <c r="JS189" i="37"/>
  <c r="T189" i="37"/>
  <c r="CF189" i="37"/>
  <c r="ET189" i="37"/>
  <c r="JT189" i="37"/>
  <c r="U189" i="37"/>
  <c r="CH189" i="37"/>
  <c r="CG189" i="37"/>
  <c r="EU189" i="37"/>
  <c r="JU189" i="37"/>
  <c r="V189" i="37"/>
  <c r="HC189" i="37"/>
  <c r="HI189" i="37"/>
  <c r="JV189" i="37"/>
  <c r="W189" i="37"/>
  <c r="CI189" i="37"/>
  <c r="EW189" i="37"/>
  <c r="HD189" i="37"/>
  <c r="HJ189" i="37"/>
  <c r="JW189" i="37"/>
  <c r="X189" i="37"/>
  <c r="CJ189" i="37"/>
  <c r="EX189" i="37"/>
  <c r="HE189" i="37"/>
  <c r="HK189" i="37"/>
  <c r="JX189" i="37"/>
  <c r="Y189" i="37"/>
  <c r="CK189" i="37"/>
  <c r="EY189" i="37"/>
  <c r="HF189" i="37"/>
  <c r="HL189" i="37"/>
  <c r="JY189" i="37"/>
  <c r="Z189" i="37"/>
  <c r="CL189" i="37"/>
  <c r="EZ189" i="37"/>
  <c r="HG189" i="37"/>
  <c r="HM189" i="37"/>
  <c r="JZ189" i="37"/>
  <c r="AA189" i="37"/>
  <c r="CN189" i="37"/>
  <c r="CM189" i="37"/>
  <c r="FA189" i="37"/>
  <c r="HH189" i="37"/>
  <c r="HN189" i="37"/>
  <c r="KA189" i="37"/>
  <c r="AO189" i="37"/>
  <c r="AP189" i="38"/>
  <c r="AP189" i="39"/>
  <c r="AQ189" i="38"/>
  <c r="AQ189" i="39"/>
  <c r="AR189" i="38"/>
  <c r="AR189" i="39"/>
  <c r="AS189" i="38"/>
  <c r="AS189" i="39"/>
  <c r="AT189" i="38"/>
  <c r="AT189" i="39"/>
  <c r="AU189" i="38"/>
  <c r="AU189" i="39"/>
  <c r="AV189" i="38"/>
  <c r="AV189" i="39"/>
  <c r="AW189" i="38"/>
  <c r="AW189" i="39"/>
  <c r="AX189" i="38"/>
  <c r="AX189" i="39"/>
  <c r="AY189" i="38"/>
  <c r="AY189" i="39"/>
  <c r="AZ189" i="38"/>
  <c r="AZ189" i="39"/>
  <c r="BA189" i="38"/>
  <c r="BA189" i="39"/>
  <c r="AP189" i="37"/>
  <c r="AO189" i="38"/>
  <c r="AO189" i="39"/>
  <c r="DB189" i="37"/>
  <c r="FP189" i="37"/>
  <c r="AQ189" i="37"/>
  <c r="DC189" i="37"/>
  <c r="FQ189" i="37"/>
  <c r="AR189" i="37"/>
  <c r="DD189" i="37"/>
  <c r="FR189" i="37"/>
  <c r="AS189" i="37"/>
  <c r="DE189" i="37"/>
  <c r="FS189" i="37"/>
  <c r="AT189" i="37"/>
  <c r="DF189" i="37"/>
  <c r="FT189" i="37"/>
  <c r="AU189" i="37"/>
  <c r="DH189" i="37"/>
  <c r="DG189" i="37"/>
  <c r="FU189" i="37"/>
  <c r="AV189" i="37"/>
  <c r="IC189" i="37"/>
  <c r="II189" i="37"/>
  <c r="AW189" i="37"/>
  <c r="DI189" i="37"/>
  <c r="FW189" i="37"/>
  <c r="ID189" i="37"/>
  <c r="IJ189" i="37"/>
  <c r="AX189" i="37"/>
  <c r="DJ189" i="37"/>
  <c r="FX189" i="37"/>
  <c r="IE189" i="37"/>
  <c r="IK189" i="37"/>
  <c r="AY189" i="37"/>
  <c r="DK189" i="37"/>
  <c r="FY189" i="37"/>
  <c r="IF189" i="37"/>
  <c r="IL189" i="37"/>
  <c r="AZ189" i="37"/>
  <c r="DL189" i="37"/>
  <c r="FZ189" i="37"/>
  <c r="IG189" i="37"/>
  <c r="IM189" i="37"/>
  <c r="BA189" i="37"/>
  <c r="DN189" i="37"/>
  <c r="DM189" i="37"/>
  <c r="GA189" i="37"/>
  <c r="IH189" i="37"/>
  <c r="IN189" i="37"/>
  <c r="BB189" i="37"/>
  <c r="BC189" i="39"/>
  <c r="BD189" i="39"/>
  <c r="BE189" i="39"/>
  <c r="BF189" i="39"/>
  <c r="BG189" i="39"/>
  <c r="BH189" i="39"/>
  <c r="BI189" i="39"/>
  <c r="BJ189" i="39"/>
  <c r="BK189" i="39"/>
  <c r="BL189" i="39"/>
  <c r="BM189" i="39"/>
  <c r="BN189" i="39"/>
  <c r="LB189" i="37"/>
  <c r="BC189" i="37"/>
  <c r="BB189" i="39"/>
  <c r="DO189" i="37"/>
  <c r="GC189" i="37"/>
  <c r="LC189" i="37"/>
  <c r="BD189" i="37"/>
  <c r="DP189" i="37"/>
  <c r="GD189" i="37"/>
  <c r="LD189" i="37"/>
  <c r="BE189" i="37"/>
  <c r="DQ189" i="37"/>
  <c r="GE189" i="37"/>
  <c r="LE189" i="37"/>
  <c r="BF189" i="37"/>
  <c r="DR189" i="37"/>
  <c r="GF189" i="37"/>
  <c r="LF189" i="37"/>
  <c r="BG189" i="37"/>
  <c r="DS189" i="37"/>
  <c r="GG189" i="37"/>
  <c r="LG189" i="37"/>
  <c r="BH189" i="37"/>
  <c r="DU189" i="37"/>
  <c r="DT189" i="37"/>
  <c r="GH189" i="37"/>
  <c r="LH189" i="37"/>
  <c r="BI189" i="37"/>
  <c r="IP189" i="37"/>
  <c r="IV189" i="37"/>
  <c r="LI189" i="37"/>
  <c r="BJ189" i="37"/>
  <c r="DV189" i="37"/>
  <c r="GJ189" i="37"/>
  <c r="IQ189" i="37"/>
  <c r="IW189" i="37"/>
  <c r="LJ189" i="37"/>
  <c r="BK189" i="37"/>
  <c r="DW189" i="37"/>
  <c r="GK189" i="37"/>
  <c r="IR189" i="37"/>
  <c r="IX189" i="37"/>
  <c r="LK189" i="37"/>
  <c r="BL189" i="37"/>
  <c r="DX189" i="37"/>
  <c r="GL189" i="37"/>
  <c r="IS189" i="37"/>
  <c r="IY189" i="37"/>
  <c r="LL189" i="37"/>
  <c r="BM189" i="37"/>
  <c r="DY189" i="37"/>
  <c r="GM189" i="37"/>
  <c r="IT189" i="37"/>
  <c r="IZ189" i="37"/>
  <c r="LM189" i="37"/>
  <c r="BN189" i="37"/>
  <c r="EA189" i="37"/>
  <c r="DZ189" i="37"/>
  <c r="GN189" i="37"/>
  <c r="IU189" i="37"/>
  <c r="JA189" i="37"/>
  <c r="LN189" i="37"/>
  <c r="AB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AB190" i="37"/>
  <c r="C190" i="38"/>
  <c r="AC190" i="39"/>
  <c r="D190" i="38"/>
  <c r="AD190" i="39"/>
  <c r="E190" i="38"/>
  <c r="AE190" i="39"/>
  <c r="F190" i="38"/>
  <c r="AF190" i="39"/>
  <c r="G190" i="38"/>
  <c r="AG190" i="39"/>
  <c r="H190" i="38"/>
  <c r="AH190" i="39"/>
  <c r="I190" i="38"/>
  <c r="AI190" i="39"/>
  <c r="J190" i="38"/>
  <c r="AJ190" i="39"/>
  <c r="K190" i="38"/>
  <c r="AK190" i="39"/>
  <c r="L190" i="38"/>
  <c r="AL190" i="39"/>
  <c r="M190" i="38"/>
  <c r="AM190" i="39"/>
  <c r="N190" i="38"/>
  <c r="AN190" i="39"/>
  <c r="KB190" i="37"/>
  <c r="AC190" i="37"/>
  <c r="B190" i="38"/>
  <c r="AB190" i="39"/>
  <c r="CO190" i="37"/>
  <c r="FC190" i="37"/>
  <c r="KC190" i="37"/>
  <c r="AD190" i="37"/>
  <c r="CP190" i="37"/>
  <c r="FD190" i="37"/>
  <c r="KD190" i="37"/>
  <c r="AE190" i="37"/>
  <c r="CQ190" i="37"/>
  <c r="FE190" i="37"/>
  <c r="KE190" i="37"/>
  <c r="AF190" i="37"/>
  <c r="CR190" i="37"/>
  <c r="FF190" i="37"/>
  <c r="KF190" i="37"/>
  <c r="AG190" i="37"/>
  <c r="CS190" i="37"/>
  <c r="FG190" i="37"/>
  <c r="KG190" i="37"/>
  <c r="AH190" i="37"/>
  <c r="CU190" i="37"/>
  <c r="CT190" i="37"/>
  <c r="FH190" i="37"/>
  <c r="KH190" i="37"/>
  <c r="AI190" i="37"/>
  <c r="HP190" i="37"/>
  <c r="HV190" i="37"/>
  <c r="KI190" i="37"/>
  <c r="AJ190" i="37"/>
  <c r="CV190" i="37"/>
  <c r="FJ190" i="37"/>
  <c r="HQ190" i="37"/>
  <c r="HW190" i="37"/>
  <c r="KJ190" i="37"/>
  <c r="AK190" i="37"/>
  <c r="CW190" i="37"/>
  <c r="FK190" i="37"/>
  <c r="HR190" i="37"/>
  <c r="HX190" i="37"/>
  <c r="KK190" i="37"/>
  <c r="AL190" i="37"/>
  <c r="CX190" i="37"/>
  <c r="FL190" i="37"/>
  <c r="HS190" i="37"/>
  <c r="HY190" i="37"/>
  <c r="KL190" i="37"/>
  <c r="AM190" i="37"/>
  <c r="CY190" i="37"/>
  <c r="FM190" i="37"/>
  <c r="HT190" i="37"/>
  <c r="HZ190" i="37"/>
  <c r="KM190" i="37"/>
  <c r="AN190" i="37"/>
  <c r="DA190" i="37"/>
  <c r="CZ190" i="37"/>
  <c r="FN190" i="37"/>
  <c r="HU190" i="37"/>
  <c r="IA190" i="37"/>
  <c r="KN190" i="37"/>
  <c r="B190" i="37"/>
  <c r="O190" i="38"/>
  <c r="AB190" i="38"/>
  <c r="P190" i="38"/>
  <c r="AC190" i="38"/>
  <c r="BC190" i="38"/>
  <c r="DE190" i="2"/>
  <c r="C190" i="39"/>
  <c r="Q190" i="38"/>
  <c r="AD190" i="38"/>
  <c r="BD190" i="38"/>
  <c r="D190" i="39"/>
  <c r="R190" i="38"/>
  <c r="AE190" i="38"/>
  <c r="BE190" i="38"/>
  <c r="E190" i="39"/>
  <c r="S190" i="38"/>
  <c r="AF190" i="38"/>
  <c r="BF190" i="38"/>
  <c r="F190" i="39"/>
  <c r="T190" i="38"/>
  <c r="AG190" i="38"/>
  <c r="BG190" i="38"/>
  <c r="G190" i="39"/>
  <c r="U190" i="38"/>
  <c r="AH190" i="38"/>
  <c r="BH190" i="38"/>
  <c r="H190" i="39"/>
  <c r="V190" i="38"/>
  <c r="AI190" i="38"/>
  <c r="BI190" i="38"/>
  <c r="I190" i="39"/>
  <c r="W190" i="38"/>
  <c r="AJ190" i="38"/>
  <c r="BJ190" i="38"/>
  <c r="J190" i="39"/>
  <c r="X190" i="38"/>
  <c r="AK190" i="38"/>
  <c r="BK190" i="38"/>
  <c r="K190" i="39"/>
  <c r="Y190" i="38"/>
  <c r="AL190" i="38"/>
  <c r="BL190" i="38"/>
  <c r="L190" i="39"/>
  <c r="Z190" i="38"/>
  <c r="AM190" i="38"/>
  <c r="BM190" i="38"/>
  <c r="M190" i="39"/>
  <c r="AA190" i="38"/>
  <c r="AN190" i="38"/>
  <c r="BN190" i="38"/>
  <c r="N190" i="39"/>
  <c r="JB190" i="37"/>
  <c r="C190" i="37"/>
  <c r="BB190" i="38"/>
  <c r="B190" i="39"/>
  <c r="BO190" i="37"/>
  <c r="EC190" i="37"/>
  <c r="JC190" i="37"/>
  <c r="D190" i="37"/>
  <c r="BP190" i="37"/>
  <c r="ED190" i="37"/>
  <c r="JD190" i="37"/>
  <c r="E190" i="37"/>
  <c r="BQ190" i="37"/>
  <c r="EE190" i="37"/>
  <c r="JE190" i="37"/>
  <c r="F190" i="37"/>
  <c r="BR190" i="37"/>
  <c r="EF190" i="37"/>
  <c r="JF190" i="37"/>
  <c r="G190" i="37"/>
  <c r="BS190" i="37"/>
  <c r="EG190" i="37"/>
  <c r="JG190" i="37"/>
  <c r="H190" i="37"/>
  <c r="BU190" i="37"/>
  <c r="BT190" i="37"/>
  <c r="EH190" i="37"/>
  <c r="JH190" i="37"/>
  <c r="I190" i="37"/>
  <c r="GP190" i="37"/>
  <c r="GV190" i="37"/>
  <c r="JI190" i="37"/>
  <c r="J190" i="37"/>
  <c r="BV190" i="37"/>
  <c r="EJ190" i="37"/>
  <c r="GQ190" i="37"/>
  <c r="GW190" i="37"/>
  <c r="JJ190" i="37"/>
  <c r="K190" i="37"/>
  <c r="BW190" i="37"/>
  <c r="EK190" i="37"/>
  <c r="GR190" i="37"/>
  <c r="GX190" i="37"/>
  <c r="JK190" i="37"/>
  <c r="L190" i="37"/>
  <c r="BX190" i="37"/>
  <c r="EL190" i="37"/>
  <c r="GS190" i="37"/>
  <c r="GY190" i="37"/>
  <c r="JL190" i="37"/>
  <c r="M190" i="37"/>
  <c r="BY190" i="37"/>
  <c r="EM190" i="37"/>
  <c r="GT190" i="37"/>
  <c r="GZ190" i="37"/>
  <c r="JM190" i="37"/>
  <c r="N190" i="37"/>
  <c r="CA190" i="37"/>
  <c r="BZ190" i="37"/>
  <c r="EN190" i="37"/>
  <c r="GU190" i="37"/>
  <c r="HA190" i="37"/>
  <c r="JN190" i="37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BP191" i="2"/>
  <c r="O190" i="37"/>
  <c r="BQ190" i="2"/>
  <c r="DC190" i="2"/>
  <c r="DD190" i="2"/>
  <c r="P190" i="39"/>
  <c r="Q190" i="39"/>
  <c r="R190" i="39"/>
  <c r="S190" i="39"/>
  <c r="T190" i="39"/>
  <c r="U190" i="39"/>
  <c r="V190" i="39"/>
  <c r="W190" i="39"/>
  <c r="X190" i="39"/>
  <c r="Y190" i="39"/>
  <c r="Z190" i="39"/>
  <c r="AA190" i="39"/>
  <c r="JO190" i="37"/>
  <c r="P190" i="37"/>
  <c r="O190" i="39"/>
  <c r="CB190" i="37"/>
  <c r="EP190" i="37"/>
  <c r="JP190" i="37"/>
  <c r="Q190" i="37"/>
  <c r="CC190" i="37"/>
  <c r="EQ190" i="37"/>
  <c r="JQ190" i="37"/>
  <c r="R190" i="37"/>
  <c r="CD190" i="37"/>
  <c r="ER190" i="37"/>
  <c r="JR190" i="37"/>
  <c r="S190" i="37"/>
  <c r="CE190" i="37"/>
  <c r="ES190" i="37"/>
  <c r="JS190" i="37"/>
  <c r="T190" i="37"/>
  <c r="CF190" i="37"/>
  <c r="ET190" i="37"/>
  <c r="JT190" i="37"/>
  <c r="U190" i="37"/>
  <c r="CH190" i="37"/>
  <c r="CG190" i="37"/>
  <c r="EU190" i="37"/>
  <c r="JU190" i="37"/>
  <c r="V190" i="37"/>
  <c r="HC190" i="37"/>
  <c r="HI190" i="37"/>
  <c r="JV190" i="37"/>
  <c r="W190" i="37"/>
  <c r="CI190" i="37"/>
  <c r="EW190" i="37"/>
  <c r="HD190" i="37"/>
  <c r="HJ190" i="37"/>
  <c r="JW190" i="37"/>
  <c r="X190" i="37"/>
  <c r="CJ190" i="37"/>
  <c r="EX190" i="37"/>
  <c r="HE190" i="37"/>
  <c r="HK190" i="37"/>
  <c r="JX190" i="37"/>
  <c r="Y190" i="37"/>
  <c r="CK190" i="37"/>
  <c r="EY190" i="37"/>
  <c r="HF190" i="37"/>
  <c r="HL190" i="37"/>
  <c r="JY190" i="37"/>
  <c r="Z190" i="37"/>
  <c r="CL190" i="37"/>
  <c r="EZ190" i="37"/>
  <c r="HG190" i="37"/>
  <c r="HM190" i="37"/>
  <c r="JZ190" i="37"/>
  <c r="AA190" i="37"/>
  <c r="CN190" i="37"/>
  <c r="CM190" i="37"/>
  <c r="FA190" i="37"/>
  <c r="HH190" i="37"/>
  <c r="HN190" i="37"/>
  <c r="KA190" i="37"/>
  <c r="AO190" i="37"/>
  <c r="AP190" i="38"/>
  <c r="AP190" i="39"/>
  <c r="AQ190" i="38"/>
  <c r="AQ190" i="39"/>
  <c r="AR190" i="38"/>
  <c r="AR190" i="39"/>
  <c r="AS190" i="38"/>
  <c r="AS190" i="39"/>
  <c r="AT190" i="38"/>
  <c r="AT190" i="39"/>
  <c r="AU190" i="38"/>
  <c r="AU190" i="39"/>
  <c r="AV190" i="38"/>
  <c r="AV190" i="39"/>
  <c r="AW190" i="38"/>
  <c r="AW190" i="39"/>
  <c r="AX190" i="38"/>
  <c r="AX190" i="39"/>
  <c r="AY190" i="38"/>
  <c r="AY190" i="39"/>
  <c r="AZ190" i="38"/>
  <c r="AZ190" i="39"/>
  <c r="BA190" i="38"/>
  <c r="BA190" i="39"/>
  <c r="AP190" i="37"/>
  <c r="AO190" i="38"/>
  <c r="AO190" i="39"/>
  <c r="DB190" i="37"/>
  <c r="FP190" i="37"/>
  <c r="AQ190" i="37"/>
  <c r="DC190" i="37"/>
  <c r="FQ190" i="37"/>
  <c r="AR190" i="37"/>
  <c r="DD190" i="37"/>
  <c r="FR190" i="37"/>
  <c r="AS190" i="37"/>
  <c r="DE190" i="37"/>
  <c r="FS190" i="37"/>
  <c r="AT190" i="37"/>
  <c r="DF190" i="37"/>
  <c r="FT190" i="37"/>
  <c r="AU190" i="37"/>
  <c r="DH190" i="37"/>
  <c r="DG190" i="37"/>
  <c r="FU190" i="37"/>
  <c r="AV190" i="37"/>
  <c r="IC190" i="37"/>
  <c r="II190" i="37"/>
  <c r="AW190" i="37"/>
  <c r="DI190" i="37"/>
  <c r="FW190" i="37"/>
  <c r="ID190" i="37"/>
  <c r="IJ190" i="37"/>
  <c r="AX190" i="37"/>
  <c r="DJ190" i="37"/>
  <c r="FX190" i="37"/>
  <c r="IE190" i="37"/>
  <c r="IK190" i="37"/>
  <c r="AY190" i="37"/>
  <c r="DK190" i="37"/>
  <c r="FY190" i="37"/>
  <c r="IF190" i="37"/>
  <c r="IL190" i="37"/>
  <c r="AZ190" i="37"/>
  <c r="DL190" i="37"/>
  <c r="FZ190" i="37"/>
  <c r="IG190" i="37"/>
  <c r="IM190" i="37"/>
  <c r="BA190" i="37"/>
  <c r="DN190" i="37"/>
  <c r="DM190" i="37"/>
  <c r="GA190" i="37"/>
  <c r="IH190" i="37"/>
  <c r="IN190" i="37"/>
  <c r="BB190" i="37"/>
  <c r="BC190" i="39"/>
  <c r="BD190" i="39"/>
  <c r="BE190" i="39"/>
  <c r="BF190" i="39"/>
  <c r="BG190" i="39"/>
  <c r="BH190" i="39"/>
  <c r="BI190" i="39"/>
  <c r="BJ190" i="39"/>
  <c r="BK190" i="39"/>
  <c r="BL190" i="39"/>
  <c r="BM190" i="39"/>
  <c r="BN190" i="39"/>
  <c r="LB190" i="37"/>
  <c r="BC190" i="37"/>
  <c r="BB190" i="39"/>
  <c r="DO190" i="37"/>
  <c r="GC190" i="37"/>
  <c r="LC190" i="37"/>
  <c r="BD190" i="37"/>
  <c r="DP190" i="37"/>
  <c r="GD190" i="37"/>
  <c r="LD190" i="37"/>
  <c r="BE190" i="37"/>
  <c r="DQ190" i="37"/>
  <c r="GE190" i="37"/>
  <c r="LE190" i="37"/>
  <c r="BF190" i="37"/>
  <c r="DR190" i="37"/>
  <c r="GF190" i="37"/>
  <c r="LF190" i="37"/>
  <c r="BG190" i="37"/>
  <c r="DS190" i="37"/>
  <c r="GG190" i="37"/>
  <c r="LG190" i="37"/>
  <c r="BH190" i="37"/>
  <c r="DU190" i="37"/>
  <c r="DT190" i="37"/>
  <c r="GH190" i="37"/>
  <c r="LH190" i="37"/>
  <c r="BI190" i="37"/>
  <c r="IP190" i="37"/>
  <c r="IV190" i="37"/>
  <c r="LI190" i="37"/>
  <c r="BJ190" i="37"/>
  <c r="DV190" i="37"/>
  <c r="GJ190" i="37"/>
  <c r="IQ190" i="37"/>
  <c r="IW190" i="37"/>
  <c r="LJ190" i="37"/>
  <c r="BK190" i="37"/>
  <c r="DW190" i="37"/>
  <c r="GK190" i="37"/>
  <c r="IR190" i="37"/>
  <c r="IX190" i="37"/>
  <c r="LK190" i="37"/>
  <c r="BL190" i="37"/>
  <c r="DX190" i="37"/>
  <c r="GL190" i="37"/>
  <c r="IS190" i="37"/>
  <c r="IY190" i="37"/>
  <c r="LL190" i="37"/>
  <c r="BM190" i="37"/>
  <c r="DY190" i="37"/>
  <c r="GM190" i="37"/>
  <c r="IT190" i="37"/>
  <c r="IZ190" i="37"/>
  <c r="LM190" i="37"/>
  <c r="BN190" i="37"/>
  <c r="EA190" i="37"/>
  <c r="DZ190" i="37"/>
  <c r="GN190" i="37"/>
  <c r="IU190" i="37"/>
  <c r="JA190" i="37"/>
  <c r="LN190" i="37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AB191" i="37"/>
  <c r="C191" i="38"/>
  <c r="AC191" i="39"/>
  <c r="D191" i="38"/>
  <c r="AD191" i="39"/>
  <c r="E191" i="38"/>
  <c r="AE191" i="39"/>
  <c r="F191" i="38"/>
  <c r="AF191" i="39"/>
  <c r="G191" i="38"/>
  <c r="AG191" i="39"/>
  <c r="H191" i="38"/>
  <c r="AH191" i="39"/>
  <c r="I191" i="38"/>
  <c r="AI191" i="39"/>
  <c r="J191" i="38"/>
  <c r="AJ191" i="39"/>
  <c r="K191" i="38"/>
  <c r="AK191" i="39"/>
  <c r="L191" i="38"/>
  <c r="AL191" i="39"/>
  <c r="M191" i="38"/>
  <c r="AM191" i="39"/>
  <c r="N191" i="38"/>
  <c r="AN191" i="39"/>
  <c r="KB191" i="37"/>
  <c r="AC191" i="37"/>
  <c r="B191" i="38"/>
  <c r="AB191" i="39"/>
  <c r="CO191" i="37"/>
  <c r="FC191" i="37"/>
  <c r="KC191" i="37"/>
  <c r="AD191" i="37"/>
  <c r="CP191" i="37"/>
  <c r="FD191" i="37"/>
  <c r="KD191" i="37"/>
  <c r="AE191" i="37"/>
  <c r="CQ191" i="37"/>
  <c r="FE191" i="37"/>
  <c r="KE191" i="37"/>
  <c r="AF191" i="37"/>
  <c r="CR191" i="37"/>
  <c r="FF191" i="37"/>
  <c r="KF191" i="37"/>
  <c r="AG191" i="37"/>
  <c r="CS191" i="37"/>
  <c r="FG191" i="37"/>
  <c r="KG191" i="37"/>
  <c r="AH191" i="37"/>
  <c r="CU191" i="37"/>
  <c r="CT191" i="37"/>
  <c r="FH191" i="37"/>
  <c r="KH191" i="37"/>
  <c r="AI191" i="37"/>
  <c r="HP191" i="37"/>
  <c r="HV191" i="37"/>
  <c r="KI191" i="37"/>
  <c r="AJ191" i="37"/>
  <c r="CV191" i="37"/>
  <c r="FJ191" i="37"/>
  <c r="HQ191" i="37"/>
  <c r="HW191" i="37"/>
  <c r="KJ191" i="37"/>
  <c r="AK191" i="37"/>
  <c r="CW191" i="37"/>
  <c r="FK191" i="37"/>
  <c r="HR191" i="37"/>
  <c r="HX191" i="37"/>
  <c r="KK191" i="37"/>
  <c r="AL191" i="37"/>
  <c r="CX191" i="37"/>
  <c r="FL191" i="37"/>
  <c r="HS191" i="37"/>
  <c r="HY191" i="37"/>
  <c r="KL191" i="37"/>
  <c r="AM191" i="37"/>
  <c r="CY191" i="37"/>
  <c r="FM191" i="37"/>
  <c r="HT191" i="37"/>
  <c r="HZ191" i="37"/>
  <c r="KM191" i="37"/>
  <c r="AN191" i="37"/>
  <c r="DA191" i="37"/>
  <c r="CZ191" i="37"/>
  <c r="FN191" i="37"/>
  <c r="HU191" i="37"/>
  <c r="IA191" i="37"/>
  <c r="KN191" i="37"/>
  <c r="B191" i="37"/>
  <c r="O191" i="38"/>
  <c r="AB191" i="38"/>
  <c r="P191" i="38"/>
  <c r="AC191" i="38"/>
  <c r="BC191" i="38"/>
  <c r="DE191" i="2"/>
  <c r="C191" i="39"/>
  <c r="Q191" i="38"/>
  <c r="AD191" i="38"/>
  <c r="BD191" i="38"/>
  <c r="D191" i="39"/>
  <c r="R191" i="38"/>
  <c r="AE191" i="38"/>
  <c r="BE191" i="38"/>
  <c r="E191" i="39"/>
  <c r="S191" i="38"/>
  <c r="AF191" i="38"/>
  <c r="BF191" i="38"/>
  <c r="F191" i="39"/>
  <c r="T191" i="38"/>
  <c r="AG191" i="38"/>
  <c r="BG191" i="38"/>
  <c r="G191" i="39"/>
  <c r="U191" i="38"/>
  <c r="AH191" i="38"/>
  <c r="BH191" i="38"/>
  <c r="H191" i="39"/>
  <c r="V191" i="38"/>
  <c r="AI191" i="38"/>
  <c r="BI191" i="38"/>
  <c r="I191" i="39"/>
  <c r="W191" i="38"/>
  <c r="AJ191" i="38"/>
  <c r="BJ191" i="38"/>
  <c r="J191" i="39"/>
  <c r="X191" i="38"/>
  <c r="AK191" i="38"/>
  <c r="BK191" i="38"/>
  <c r="K191" i="39"/>
  <c r="Y191" i="38"/>
  <c r="AL191" i="38"/>
  <c r="BL191" i="38"/>
  <c r="L191" i="39"/>
  <c r="Z191" i="38"/>
  <c r="AM191" i="38"/>
  <c r="BM191" i="38"/>
  <c r="M191" i="39"/>
  <c r="AA191" i="38"/>
  <c r="AN191" i="38"/>
  <c r="BN191" i="38"/>
  <c r="N191" i="39"/>
  <c r="JB191" i="37"/>
  <c r="C191" i="37"/>
  <c r="BB191" i="38"/>
  <c r="B191" i="39"/>
  <c r="BO191" i="37"/>
  <c r="EC191" i="37"/>
  <c r="JC191" i="37"/>
  <c r="D191" i="37"/>
  <c r="BP191" i="37"/>
  <c r="ED191" i="37"/>
  <c r="JD191" i="37"/>
  <c r="E191" i="37"/>
  <c r="BQ191" i="37"/>
  <c r="EE191" i="37"/>
  <c r="JE191" i="37"/>
  <c r="F191" i="37"/>
  <c r="BR191" i="37"/>
  <c r="EF191" i="37"/>
  <c r="JF191" i="37"/>
  <c r="G191" i="37"/>
  <c r="BS191" i="37"/>
  <c r="EG191" i="37"/>
  <c r="JG191" i="37"/>
  <c r="H191" i="37"/>
  <c r="BU191" i="37"/>
  <c r="BT191" i="37"/>
  <c r="EH191" i="37"/>
  <c r="JH191" i="37"/>
  <c r="I191" i="37"/>
  <c r="GP191" i="37"/>
  <c r="GV191" i="37"/>
  <c r="JI191" i="37"/>
  <c r="J191" i="37"/>
  <c r="BV191" i="37"/>
  <c r="EJ191" i="37"/>
  <c r="GQ191" i="37"/>
  <c r="GW191" i="37"/>
  <c r="JJ191" i="37"/>
  <c r="K191" i="37"/>
  <c r="BW191" i="37"/>
  <c r="EK191" i="37"/>
  <c r="GR191" i="37"/>
  <c r="GX191" i="37"/>
  <c r="JK191" i="37"/>
  <c r="L191" i="37"/>
  <c r="BX191" i="37"/>
  <c r="EL191" i="37"/>
  <c r="GS191" i="37"/>
  <c r="GY191" i="37"/>
  <c r="JL191" i="37"/>
  <c r="M191" i="37"/>
  <c r="BY191" i="37"/>
  <c r="EM191" i="37"/>
  <c r="GT191" i="37"/>
  <c r="GZ191" i="37"/>
  <c r="JM191" i="37"/>
  <c r="N191" i="37"/>
  <c r="CA191" i="37"/>
  <c r="BZ191" i="37"/>
  <c r="EN191" i="37"/>
  <c r="GU191" i="37"/>
  <c r="HA191" i="37"/>
  <c r="JN191" i="37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BP192" i="2"/>
  <c r="O191" i="37"/>
  <c r="BQ191" i="2"/>
  <c r="DC191" i="2"/>
  <c r="DD191" i="2"/>
  <c r="P191" i="39"/>
  <c r="Q191" i="39"/>
  <c r="R191" i="39"/>
  <c r="S191" i="39"/>
  <c r="T191" i="39"/>
  <c r="U191" i="39"/>
  <c r="V191" i="39"/>
  <c r="W191" i="39"/>
  <c r="X191" i="39"/>
  <c r="Y191" i="39"/>
  <c r="Z191" i="39"/>
  <c r="AA191" i="39"/>
  <c r="JO191" i="37"/>
  <c r="P191" i="37"/>
  <c r="O191" i="39"/>
  <c r="CB191" i="37"/>
  <c r="EP191" i="37"/>
  <c r="JP191" i="37"/>
  <c r="Q191" i="37"/>
  <c r="CC191" i="37"/>
  <c r="EQ191" i="37"/>
  <c r="JQ191" i="37"/>
  <c r="R191" i="37"/>
  <c r="CD191" i="37"/>
  <c r="ER191" i="37"/>
  <c r="JR191" i="37"/>
  <c r="S191" i="37"/>
  <c r="CE191" i="37"/>
  <c r="ES191" i="37"/>
  <c r="JS191" i="37"/>
  <c r="T191" i="37"/>
  <c r="CF191" i="37"/>
  <c r="ET191" i="37"/>
  <c r="JT191" i="37"/>
  <c r="U191" i="37"/>
  <c r="CH191" i="37"/>
  <c r="CG191" i="37"/>
  <c r="EU191" i="37"/>
  <c r="JU191" i="37"/>
  <c r="V191" i="37"/>
  <c r="HC191" i="37"/>
  <c r="HI191" i="37"/>
  <c r="JV191" i="37"/>
  <c r="W191" i="37"/>
  <c r="CI191" i="37"/>
  <c r="EW191" i="37"/>
  <c r="HD191" i="37"/>
  <c r="HJ191" i="37"/>
  <c r="JW191" i="37"/>
  <c r="X191" i="37"/>
  <c r="CJ191" i="37"/>
  <c r="EX191" i="37"/>
  <c r="HE191" i="37"/>
  <c r="HK191" i="37"/>
  <c r="JX191" i="37"/>
  <c r="Y191" i="37"/>
  <c r="CK191" i="37"/>
  <c r="EY191" i="37"/>
  <c r="HF191" i="37"/>
  <c r="HL191" i="37"/>
  <c r="JY191" i="37"/>
  <c r="Z191" i="37"/>
  <c r="CL191" i="37"/>
  <c r="EZ191" i="37"/>
  <c r="HG191" i="37"/>
  <c r="HM191" i="37"/>
  <c r="JZ191" i="37"/>
  <c r="AA191" i="37"/>
  <c r="CN191" i="37"/>
  <c r="CM191" i="37"/>
  <c r="FA191" i="37"/>
  <c r="HH191" i="37"/>
  <c r="HN191" i="37"/>
  <c r="KA191" i="37"/>
  <c r="AO191" i="37"/>
  <c r="AP191" i="38"/>
  <c r="AP191" i="39"/>
  <c r="AQ191" i="38"/>
  <c r="AQ191" i="39"/>
  <c r="AR191" i="38"/>
  <c r="AR191" i="39"/>
  <c r="AS191" i="38"/>
  <c r="AS191" i="39"/>
  <c r="AT191" i="38"/>
  <c r="AT191" i="39"/>
  <c r="AU191" i="38"/>
  <c r="AU191" i="39"/>
  <c r="AV191" i="38"/>
  <c r="AV191" i="39"/>
  <c r="AW191" i="38"/>
  <c r="AW191" i="39"/>
  <c r="AX191" i="38"/>
  <c r="AX191" i="39"/>
  <c r="AY191" i="38"/>
  <c r="AY191" i="39"/>
  <c r="AZ191" i="38"/>
  <c r="AZ191" i="39"/>
  <c r="BA191" i="38"/>
  <c r="BA191" i="39"/>
  <c r="AP191" i="37"/>
  <c r="AO191" i="38"/>
  <c r="AO191" i="39"/>
  <c r="DB191" i="37"/>
  <c r="FP191" i="37"/>
  <c r="AQ191" i="37"/>
  <c r="DC191" i="37"/>
  <c r="FQ191" i="37"/>
  <c r="AR191" i="37"/>
  <c r="DD191" i="37"/>
  <c r="FR191" i="37"/>
  <c r="AS191" i="37"/>
  <c r="DE191" i="37"/>
  <c r="FS191" i="37"/>
  <c r="AT191" i="37"/>
  <c r="DF191" i="37"/>
  <c r="FT191" i="37"/>
  <c r="AU191" i="37"/>
  <c r="DH191" i="37"/>
  <c r="DG191" i="37"/>
  <c r="FU191" i="37"/>
  <c r="AV191" i="37"/>
  <c r="IC191" i="37"/>
  <c r="II191" i="37"/>
  <c r="AW191" i="37"/>
  <c r="DI191" i="37"/>
  <c r="FW191" i="37"/>
  <c r="ID191" i="37"/>
  <c r="IJ191" i="37"/>
  <c r="AX191" i="37"/>
  <c r="DJ191" i="37"/>
  <c r="FX191" i="37"/>
  <c r="IE191" i="37"/>
  <c r="IK191" i="37"/>
  <c r="AY191" i="37"/>
  <c r="DK191" i="37"/>
  <c r="FY191" i="37"/>
  <c r="IF191" i="37"/>
  <c r="IL191" i="37"/>
  <c r="AZ191" i="37"/>
  <c r="DL191" i="37"/>
  <c r="FZ191" i="37"/>
  <c r="IG191" i="37"/>
  <c r="IM191" i="37"/>
  <c r="BA191" i="37"/>
  <c r="DN191" i="37"/>
  <c r="DM191" i="37"/>
  <c r="GA191" i="37"/>
  <c r="IH191" i="37"/>
  <c r="IN191" i="37"/>
  <c r="BB191" i="37"/>
  <c r="BC191" i="39"/>
  <c r="BD191" i="39"/>
  <c r="BE191" i="39"/>
  <c r="BF191" i="39"/>
  <c r="BG191" i="39"/>
  <c r="BH191" i="39"/>
  <c r="BI191" i="39"/>
  <c r="BJ191" i="39"/>
  <c r="BK191" i="39"/>
  <c r="BL191" i="39"/>
  <c r="BM191" i="39"/>
  <c r="BN191" i="39"/>
  <c r="LB191" i="37"/>
  <c r="BC191" i="37"/>
  <c r="BB191" i="39"/>
  <c r="DO191" i="37"/>
  <c r="GC191" i="37"/>
  <c r="LC191" i="37"/>
  <c r="BD191" i="37"/>
  <c r="DP191" i="37"/>
  <c r="GD191" i="37"/>
  <c r="LD191" i="37"/>
  <c r="BE191" i="37"/>
  <c r="DQ191" i="37"/>
  <c r="GE191" i="37"/>
  <c r="LE191" i="37"/>
  <c r="BF191" i="37"/>
  <c r="DR191" i="37"/>
  <c r="GF191" i="37"/>
  <c r="LF191" i="37"/>
  <c r="BG191" i="37"/>
  <c r="DS191" i="37"/>
  <c r="GG191" i="37"/>
  <c r="LG191" i="37"/>
  <c r="BH191" i="37"/>
  <c r="DU191" i="37"/>
  <c r="DT191" i="37"/>
  <c r="GH191" i="37"/>
  <c r="LH191" i="37"/>
  <c r="BI191" i="37"/>
  <c r="IP191" i="37"/>
  <c r="IV191" i="37"/>
  <c r="LI191" i="37"/>
  <c r="BJ191" i="37"/>
  <c r="DV191" i="37"/>
  <c r="GJ191" i="37"/>
  <c r="IQ191" i="37"/>
  <c r="IW191" i="37"/>
  <c r="LJ191" i="37"/>
  <c r="BK191" i="37"/>
  <c r="DW191" i="37"/>
  <c r="GK191" i="37"/>
  <c r="IR191" i="37"/>
  <c r="IX191" i="37"/>
  <c r="LK191" i="37"/>
  <c r="BL191" i="37"/>
  <c r="DX191" i="37"/>
  <c r="GL191" i="37"/>
  <c r="IS191" i="37"/>
  <c r="IY191" i="37"/>
  <c r="LL191" i="37"/>
  <c r="BM191" i="37"/>
  <c r="DY191" i="37"/>
  <c r="GM191" i="37"/>
  <c r="IT191" i="37"/>
  <c r="IZ191" i="37"/>
  <c r="LM191" i="37"/>
  <c r="BN191" i="37"/>
  <c r="EA191" i="37"/>
  <c r="DZ191" i="37"/>
  <c r="GN191" i="37"/>
  <c r="IU191" i="37"/>
  <c r="JA191" i="37"/>
  <c r="LN191" i="37"/>
  <c r="AB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AB192" i="37"/>
  <c r="C192" i="38"/>
  <c r="AC192" i="39"/>
  <c r="D192" i="38"/>
  <c r="AD192" i="39"/>
  <c r="E192" i="38"/>
  <c r="AE192" i="39"/>
  <c r="F192" i="38"/>
  <c r="AF192" i="39"/>
  <c r="G192" i="38"/>
  <c r="AG192" i="39"/>
  <c r="H192" i="38"/>
  <c r="AH192" i="39"/>
  <c r="I192" i="38"/>
  <c r="AI192" i="39"/>
  <c r="J192" i="38"/>
  <c r="AJ192" i="39"/>
  <c r="K192" i="38"/>
  <c r="AK192" i="39"/>
  <c r="L192" i="38"/>
  <c r="AL192" i="39"/>
  <c r="M192" i="38"/>
  <c r="AM192" i="39"/>
  <c r="N192" i="38"/>
  <c r="AN192" i="39"/>
  <c r="KB192" i="37"/>
  <c r="AC192" i="37"/>
  <c r="B192" i="38"/>
  <c r="AB192" i="39"/>
  <c r="CO192" i="37"/>
  <c r="FC192" i="37"/>
  <c r="KC192" i="37"/>
  <c r="AD192" i="37"/>
  <c r="CP192" i="37"/>
  <c r="FD192" i="37"/>
  <c r="KD192" i="37"/>
  <c r="AE192" i="37"/>
  <c r="CQ192" i="37"/>
  <c r="FE192" i="37"/>
  <c r="KE192" i="37"/>
  <c r="AF192" i="37"/>
  <c r="CR192" i="37"/>
  <c r="FF192" i="37"/>
  <c r="KF192" i="37"/>
  <c r="AG192" i="37"/>
  <c r="CS192" i="37"/>
  <c r="FG192" i="37"/>
  <c r="KG192" i="37"/>
  <c r="AH192" i="37"/>
  <c r="CU192" i="37"/>
  <c r="CT192" i="37"/>
  <c r="FH192" i="37"/>
  <c r="KH192" i="37"/>
  <c r="AI192" i="37"/>
  <c r="HP192" i="37"/>
  <c r="HV192" i="37"/>
  <c r="KI192" i="37"/>
  <c r="AJ192" i="37"/>
  <c r="CV192" i="37"/>
  <c r="FJ192" i="37"/>
  <c r="HQ192" i="37"/>
  <c r="HW192" i="37"/>
  <c r="KJ192" i="37"/>
  <c r="AK192" i="37"/>
  <c r="CW192" i="37"/>
  <c r="FK192" i="37"/>
  <c r="HR192" i="37"/>
  <c r="HX192" i="37"/>
  <c r="KK192" i="37"/>
  <c r="AL192" i="37"/>
  <c r="CX192" i="37"/>
  <c r="FL192" i="37"/>
  <c r="HS192" i="37"/>
  <c r="HY192" i="37"/>
  <c r="KL192" i="37"/>
  <c r="AM192" i="37"/>
  <c r="CY192" i="37"/>
  <c r="FM192" i="37"/>
  <c r="HT192" i="37"/>
  <c r="HZ192" i="37"/>
  <c r="KM192" i="37"/>
  <c r="AN192" i="37"/>
  <c r="DA192" i="37"/>
  <c r="CZ192" i="37"/>
  <c r="FN192" i="37"/>
  <c r="HU192" i="37"/>
  <c r="IA192" i="37"/>
  <c r="KN192" i="37"/>
  <c r="B192" i="37"/>
  <c r="O192" i="38"/>
  <c r="AB192" i="38"/>
  <c r="P192" i="38"/>
  <c r="AC192" i="38"/>
  <c r="BC192" i="38"/>
  <c r="DE192" i="2"/>
  <c r="C192" i="39"/>
  <c r="Q192" i="38"/>
  <c r="AD192" i="38"/>
  <c r="BD192" i="38"/>
  <c r="D192" i="39"/>
  <c r="R192" i="38"/>
  <c r="AE192" i="38"/>
  <c r="BE192" i="38"/>
  <c r="E192" i="39"/>
  <c r="S192" i="38"/>
  <c r="AF192" i="38"/>
  <c r="BF192" i="38"/>
  <c r="F192" i="39"/>
  <c r="T192" i="38"/>
  <c r="AG192" i="38"/>
  <c r="BG192" i="38"/>
  <c r="G192" i="39"/>
  <c r="U192" i="38"/>
  <c r="AH192" i="38"/>
  <c r="BH192" i="38"/>
  <c r="H192" i="39"/>
  <c r="V192" i="38"/>
  <c r="AI192" i="38"/>
  <c r="BI192" i="38"/>
  <c r="I192" i="39"/>
  <c r="W192" i="38"/>
  <c r="AJ192" i="38"/>
  <c r="BJ192" i="38"/>
  <c r="J192" i="39"/>
  <c r="X192" i="38"/>
  <c r="AK192" i="38"/>
  <c r="BK192" i="38"/>
  <c r="K192" i="39"/>
  <c r="Y192" i="38"/>
  <c r="AL192" i="38"/>
  <c r="BL192" i="38"/>
  <c r="L192" i="39"/>
  <c r="Z192" i="38"/>
  <c r="AM192" i="38"/>
  <c r="BM192" i="38"/>
  <c r="M192" i="39"/>
  <c r="AA192" i="38"/>
  <c r="AN192" i="38"/>
  <c r="BN192" i="38"/>
  <c r="N192" i="39"/>
  <c r="JB192" i="37"/>
  <c r="C192" i="37"/>
  <c r="BB192" i="38"/>
  <c r="B192" i="39"/>
  <c r="BO192" i="37"/>
  <c r="EC192" i="37"/>
  <c r="JC192" i="37"/>
  <c r="D192" i="37"/>
  <c r="BP192" i="37"/>
  <c r="ED192" i="37"/>
  <c r="JD192" i="37"/>
  <c r="E192" i="37"/>
  <c r="BQ192" i="37"/>
  <c r="EE192" i="37"/>
  <c r="JE192" i="37"/>
  <c r="F192" i="37"/>
  <c r="BR192" i="37"/>
  <c r="EF192" i="37"/>
  <c r="JF192" i="37"/>
  <c r="G192" i="37"/>
  <c r="BS192" i="37"/>
  <c r="EG192" i="37"/>
  <c r="JG192" i="37"/>
  <c r="H192" i="37"/>
  <c r="BU192" i="37"/>
  <c r="BT192" i="37"/>
  <c r="EH192" i="37"/>
  <c r="JH192" i="37"/>
  <c r="I192" i="37"/>
  <c r="GP192" i="37"/>
  <c r="GV192" i="37"/>
  <c r="JI192" i="37"/>
  <c r="J192" i="37"/>
  <c r="BV192" i="37"/>
  <c r="EJ192" i="37"/>
  <c r="GQ192" i="37"/>
  <c r="GW192" i="37"/>
  <c r="JJ192" i="37"/>
  <c r="K192" i="37"/>
  <c r="BW192" i="37"/>
  <c r="EK192" i="37"/>
  <c r="GR192" i="37"/>
  <c r="GX192" i="37"/>
  <c r="JK192" i="37"/>
  <c r="L192" i="37"/>
  <c r="BX192" i="37"/>
  <c r="EL192" i="37"/>
  <c r="GS192" i="37"/>
  <c r="GY192" i="37"/>
  <c r="JL192" i="37"/>
  <c r="M192" i="37"/>
  <c r="BY192" i="37"/>
  <c r="EM192" i="37"/>
  <c r="GT192" i="37"/>
  <c r="GZ192" i="37"/>
  <c r="JM192" i="37"/>
  <c r="N192" i="37"/>
  <c r="CA192" i="37"/>
  <c r="BZ192" i="37"/>
  <c r="EN192" i="37"/>
  <c r="GU192" i="37"/>
  <c r="HA192" i="37"/>
  <c r="JN192" i="37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BP193" i="2"/>
  <c r="O192" i="37"/>
  <c r="BQ192" i="2"/>
  <c r="DC192" i="2"/>
  <c r="DD192" i="2"/>
  <c r="P192" i="39"/>
  <c r="Q192" i="39"/>
  <c r="R192" i="39"/>
  <c r="S192" i="39"/>
  <c r="T192" i="39"/>
  <c r="U192" i="39"/>
  <c r="V192" i="39"/>
  <c r="W192" i="39"/>
  <c r="X192" i="39"/>
  <c r="Y192" i="39"/>
  <c r="Z192" i="39"/>
  <c r="AA192" i="39"/>
  <c r="JO192" i="37"/>
  <c r="P192" i="37"/>
  <c r="O192" i="39"/>
  <c r="CB192" i="37"/>
  <c r="EP192" i="37"/>
  <c r="JP192" i="37"/>
  <c r="Q192" i="37"/>
  <c r="CC192" i="37"/>
  <c r="EQ192" i="37"/>
  <c r="JQ192" i="37"/>
  <c r="R192" i="37"/>
  <c r="CD192" i="37"/>
  <c r="ER192" i="37"/>
  <c r="JR192" i="37"/>
  <c r="S192" i="37"/>
  <c r="CE192" i="37"/>
  <c r="ES192" i="37"/>
  <c r="JS192" i="37"/>
  <c r="T192" i="37"/>
  <c r="CF192" i="37"/>
  <c r="ET192" i="37"/>
  <c r="JT192" i="37"/>
  <c r="U192" i="37"/>
  <c r="CH192" i="37"/>
  <c r="CG192" i="37"/>
  <c r="EU192" i="37"/>
  <c r="JU192" i="37"/>
  <c r="V192" i="37"/>
  <c r="HC192" i="37"/>
  <c r="HI192" i="37"/>
  <c r="JV192" i="37"/>
  <c r="W192" i="37"/>
  <c r="CI192" i="37"/>
  <c r="EW192" i="37"/>
  <c r="HD192" i="37"/>
  <c r="HJ192" i="37"/>
  <c r="JW192" i="37"/>
  <c r="X192" i="37"/>
  <c r="CJ192" i="37"/>
  <c r="EX192" i="37"/>
  <c r="HE192" i="37"/>
  <c r="HK192" i="37"/>
  <c r="JX192" i="37"/>
  <c r="Y192" i="37"/>
  <c r="CK192" i="37"/>
  <c r="EY192" i="37"/>
  <c r="HF192" i="37"/>
  <c r="HL192" i="37"/>
  <c r="JY192" i="37"/>
  <c r="Z192" i="37"/>
  <c r="CL192" i="37"/>
  <c r="EZ192" i="37"/>
  <c r="HG192" i="37"/>
  <c r="HM192" i="37"/>
  <c r="JZ192" i="37"/>
  <c r="AA192" i="37"/>
  <c r="CN192" i="37"/>
  <c r="CM192" i="37"/>
  <c r="FA192" i="37"/>
  <c r="HH192" i="37"/>
  <c r="HN192" i="37"/>
  <c r="KA192" i="37"/>
  <c r="AO192" i="37"/>
  <c r="AP192" i="38"/>
  <c r="AP192" i="39"/>
  <c r="AQ192" i="38"/>
  <c r="AQ192" i="39"/>
  <c r="AR192" i="38"/>
  <c r="AR192" i="39"/>
  <c r="AS192" i="38"/>
  <c r="AS192" i="39"/>
  <c r="AT192" i="38"/>
  <c r="AT192" i="39"/>
  <c r="AU192" i="38"/>
  <c r="AU192" i="39"/>
  <c r="AV192" i="38"/>
  <c r="AV192" i="39"/>
  <c r="AW192" i="38"/>
  <c r="AW192" i="39"/>
  <c r="AX192" i="38"/>
  <c r="AX192" i="39"/>
  <c r="AY192" i="38"/>
  <c r="AY192" i="39"/>
  <c r="AZ192" i="38"/>
  <c r="AZ192" i="39"/>
  <c r="BA192" i="38"/>
  <c r="BA192" i="39"/>
  <c r="AP192" i="37"/>
  <c r="AO192" i="38"/>
  <c r="AO192" i="39"/>
  <c r="DB192" i="37"/>
  <c r="FP192" i="37"/>
  <c r="AQ192" i="37"/>
  <c r="DC192" i="37"/>
  <c r="FQ192" i="37"/>
  <c r="AR192" i="37"/>
  <c r="DD192" i="37"/>
  <c r="FR192" i="37"/>
  <c r="AS192" i="37"/>
  <c r="DE192" i="37"/>
  <c r="FS192" i="37"/>
  <c r="AT192" i="37"/>
  <c r="DF192" i="37"/>
  <c r="FT192" i="37"/>
  <c r="AU192" i="37"/>
  <c r="DH192" i="37"/>
  <c r="DG192" i="37"/>
  <c r="FU192" i="37"/>
  <c r="AV192" i="37"/>
  <c r="IC192" i="37"/>
  <c r="II192" i="37"/>
  <c r="AW192" i="37"/>
  <c r="DI192" i="37"/>
  <c r="FW192" i="37"/>
  <c r="ID192" i="37"/>
  <c r="IJ192" i="37"/>
  <c r="AX192" i="37"/>
  <c r="DJ192" i="37"/>
  <c r="FX192" i="37"/>
  <c r="IE192" i="37"/>
  <c r="IK192" i="37"/>
  <c r="AY192" i="37"/>
  <c r="DK192" i="37"/>
  <c r="FY192" i="37"/>
  <c r="IF192" i="37"/>
  <c r="IL192" i="37"/>
  <c r="AZ192" i="37"/>
  <c r="DL192" i="37"/>
  <c r="FZ192" i="37"/>
  <c r="IG192" i="37"/>
  <c r="IM192" i="37"/>
  <c r="BA192" i="37"/>
  <c r="DN192" i="37"/>
  <c r="DM192" i="37"/>
  <c r="GA192" i="37"/>
  <c r="IH192" i="37"/>
  <c r="IN192" i="37"/>
  <c r="BB192" i="37"/>
  <c r="BC192" i="39"/>
  <c r="BD192" i="39"/>
  <c r="BE192" i="39"/>
  <c r="BF192" i="39"/>
  <c r="BG192" i="39"/>
  <c r="BH192" i="39"/>
  <c r="BI192" i="39"/>
  <c r="BJ192" i="39"/>
  <c r="BK192" i="39"/>
  <c r="BL192" i="39"/>
  <c r="BM192" i="39"/>
  <c r="BN192" i="39"/>
  <c r="LB192" i="37"/>
  <c r="BC192" i="37"/>
  <c r="BB192" i="39"/>
  <c r="DO192" i="37"/>
  <c r="GC192" i="37"/>
  <c r="LC192" i="37"/>
  <c r="BD192" i="37"/>
  <c r="DP192" i="37"/>
  <c r="GD192" i="37"/>
  <c r="LD192" i="37"/>
  <c r="BE192" i="37"/>
  <c r="DQ192" i="37"/>
  <c r="GE192" i="37"/>
  <c r="LE192" i="37"/>
  <c r="BF192" i="37"/>
  <c r="DR192" i="37"/>
  <c r="GF192" i="37"/>
  <c r="LF192" i="37"/>
  <c r="BG192" i="37"/>
  <c r="DS192" i="37"/>
  <c r="GG192" i="37"/>
  <c r="LG192" i="37"/>
  <c r="BH192" i="37"/>
  <c r="DU192" i="37"/>
  <c r="DT192" i="37"/>
  <c r="GH192" i="37"/>
  <c r="LH192" i="37"/>
  <c r="BI192" i="37"/>
  <c r="IP192" i="37"/>
  <c r="IV192" i="37"/>
  <c r="LI192" i="37"/>
  <c r="BJ192" i="37"/>
  <c r="DV192" i="37"/>
  <c r="GJ192" i="37"/>
  <c r="IQ192" i="37"/>
  <c r="IW192" i="37"/>
  <c r="LJ192" i="37"/>
  <c r="BK192" i="37"/>
  <c r="DW192" i="37"/>
  <c r="GK192" i="37"/>
  <c r="IR192" i="37"/>
  <c r="IX192" i="37"/>
  <c r="LK192" i="37"/>
  <c r="BL192" i="37"/>
  <c r="DX192" i="37"/>
  <c r="GL192" i="37"/>
  <c r="IS192" i="37"/>
  <c r="IY192" i="37"/>
  <c r="LL192" i="37"/>
  <c r="BM192" i="37"/>
  <c r="DY192" i="37"/>
  <c r="GM192" i="37"/>
  <c r="IT192" i="37"/>
  <c r="IZ192" i="37"/>
  <c r="LM192" i="37"/>
  <c r="BN192" i="37"/>
  <c r="EA192" i="37"/>
  <c r="DZ192" i="37"/>
  <c r="GN192" i="37"/>
  <c r="IU192" i="37"/>
  <c r="JA192" i="37"/>
  <c r="LN192" i="37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AB193" i="37"/>
  <c r="C193" i="38"/>
  <c r="AC193" i="39"/>
  <c r="D193" i="38"/>
  <c r="AD193" i="39"/>
  <c r="E193" i="38"/>
  <c r="AE193" i="39"/>
  <c r="F193" i="38"/>
  <c r="AF193" i="39"/>
  <c r="G193" i="38"/>
  <c r="AG193" i="39"/>
  <c r="H193" i="38"/>
  <c r="AH193" i="39"/>
  <c r="I193" i="38"/>
  <c r="AI193" i="39"/>
  <c r="J193" i="38"/>
  <c r="AJ193" i="39"/>
  <c r="K193" i="38"/>
  <c r="AK193" i="39"/>
  <c r="L193" i="38"/>
  <c r="AL193" i="39"/>
  <c r="M193" i="38"/>
  <c r="AM193" i="39"/>
  <c r="N193" i="38"/>
  <c r="AN193" i="39"/>
  <c r="KB193" i="37"/>
  <c r="AC193" i="37"/>
  <c r="B193" i="38"/>
  <c r="AB193" i="39"/>
  <c r="CO193" i="37"/>
  <c r="FC193" i="37"/>
  <c r="KC193" i="37"/>
  <c r="AD193" i="37"/>
  <c r="CP193" i="37"/>
  <c r="FD193" i="37"/>
  <c r="KD193" i="37"/>
  <c r="AE193" i="37"/>
  <c r="CQ193" i="37"/>
  <c r="FE193" i="37"/>
  <c r="KE193" i="37"/>
  <c r="AF193" i="37"/>
  <c r="CR193" i="37"/>
  <c r="FF193" i="37"/>
  <c r="KF193" i="37"/>
  <c r="AG193" i="37"/>
  <c r="CS193" i="37"/>
  <c r="FG193" i="37"/>
  <c r="KG193" i="37"/>
  <c r="AH193" i="37"/>
  <c r="CU193" i="37"/>
  <c r="CT193" i="37"/>
  <c r="FH193" i="37"/>
  <c r="KH193" i="37"/>
  <c r="AI193" i="37"/>
  <c r="HP193" i="37"/>
  <c r="HV193" i="37"/>
  <c r="KI193" i="37"/>
  <c r="AJ193" i="37"/>
  <c r="CV193" i="37"/>
  <c r="FJ193" i="37"/>
  <c r="HQ193" i="37"/>
  <c r="HW193" i="37"/>
  <c r="KJ193" i="37"/>
  <c r="AK193" i="37"/>
  <c r="CW193" i="37"/>
  <c r="FK193" i="37"/>
  <c r="HR193" i="37"/>
  <c r="HX193" i="37"/>
  <c r="KK193" i="37"/>
  <c r="AL193" i="37"/>
  <c r="CX193" i="37"/>
  <c r="FL193" i="37"/>
  <c r="HS193" i="37"/>
  <c r="HY193" i="37"/>
  <c r="KL193" i="37"/>
  <c r="AM193" i="37"/>
  <c r="CY193" i="37"/>
  <c r="FM193" i="37"/>
  <c r="HT193" i="37"/>
  <c r="HZ193" i="37"/>
  <c r="KM193" i="37"/>
  <c r="AN193" i="37"/>
  <c r="DA193" i="37"/>
  <c r="CZ193" i="37"/>
  <c r="FN193" i="37"/>
  <c r="HU193" i="37"/>
  <c r="IA193" i="37"/>
  <c r="KN193" i="37"/>
  <c r="B193" i="37"/>
  <c r="O193" i="38"/>
  <c r="AB193" i="38"/>
  <c r="P193" i="38"/>
  <c r="AC193" i="38"/>
  <c r="BC193" i="38"/>
  <c r="DE193" i="2"/>
  <c r="C193" i="39"/>
  <c r="Q193" i="38"/>
  <c r="AD193" i="38"/>
  <c r="BD193" i="38"/>
  <c r="D193" i="39"/>
  <c r="R193" i="38"/>
  <c r="AE193" i="38"/>
  <c r="BE193" i="38"/>
  <c r="E193" i="39"/>
  <c r="S193" i="38"/>
  <c r="AF193" i="38"/>
  <c r="BF193" i="38"/>
  <c r="F193" i="39"/>
  <c r="T193" i="38"/>
  <c r="AG193" i="38"/>
  <c r="BG193" i="38"/>
  <c r="G193" i="39"/>
  <c r="U193" i="38"/>
  <c r="AH193" i="38"/>
  <c r="BH193" i="38"/>
  <c r="H193" i="39"/>
  <c r="V193" i="38"/>
  <c r="AI193" i="38"/>
  <c r="BI193" i="38"/>
  <c r="I193" i="39"/>
  <c r="W193" i="38"/>
  <c r="AJ193" i="38"/>
  <c r="BJ193" i="38"/>
  <c r="J193" i="39"/>
  <c r="X193" i="38"/>
  <c r="AK193" i="38"/>
  <c r="BK193" i="38"/>
  <c r="K193" i="39"/>
  <c r="Y193" i="38"/>
  <c r="AL193" i="38"/>
  <c r="BL193" i="38"/>
  <c r="L193" i="39"/>
  <c r="Z193" i="38"/>
  <c r="AM193" i="38"/>
  <c r="BM193" i="38"/>
  <c r="M193" i="39"/>
  <c r="AA193" i="38"/>
  <c r="AN193" i="38"/>
  <c r="BN193" i="38"/>
  <c r="N193" i="39"/>
  <c r="JB193" i="37"/>
  <c r="C193" i="37"/>
  <c r="BB193" i="38"/>
  <c r="B193" i="39"/>
  <c r="BO193" i="37"/>
  <c r="EC193" i="37"/>
  <c r="JC193" i="37"/>
  <c r="D193" i="37"/>
  <c r="BP193" i="37"/>
  <c r="ED193" i="37"/>
  <c r="JD193" i="37"/>
  <c r="E193" i="37"/>
  <c r="BQ193" i="37"/>
  <c r="EE193" i="37"/>
  <c r="JE193" i="37"/>
  <c r="F193" i="37"/>
  <c r="BR193" i="37"/>
  <c r="EF193" i="37"/>
  <c r="JF193" i="37"/>
  <c r="G193" i="37"/>
  <c r="BS193" i="37"/>
  <c r="EG193" i="37"/>
  <c r="JG193" i="37"/>
  <c r="H193" i="37"/>
  <c r="BU193" i="37"/>
  <c r="BT193" i="37"/>
  <c r="EH193" i="37"/>
  <c r="JH193" i="37"/>
  <c r="I193" i="37"/>
  <c r="GP193" i="37"/>
  <c r="GV193" i="37"/>
  <c r="JI193" i="37"/>
  <c r="J193" i="37"/>
  <c r="BV193" i="37"/>
  <c r="EJ193" i="37"/>
  <c r="GQ193" i="37"/>
  <c r="GW193" i="37"/>
  <c r="JJ193" i="37"/>
  <c r="K193" i="37"/>
  <c r="BW193" i="37"/>
  <c r="EK193" i="37"/>
  <c r="GR193" i="37"/>
  <c r="GX193" i="37"/>
  <c r="JK193" i="37"/>
  <c r="L193" i="37"/>
  <c r="BX193" i="37"/>
  <c r="EL193" i="37"/>
  <c r="GS193" i="37"/>
  <c r="GY193" i="37"/>
  <c r="JL193" i="37"/>
  <c r="M193" i="37"/>
  <c r="BY193" i="37"/>
  <c r="EM193" i="37"/>
  <c r="GT193" i="37"/>
  <c r="GZ193" i="37"/>
  <c r="JM193" i="37"/>
  <c r="N193" i="37"/>
  <c r="CA193" i="37"/>
  <c r="BZ193" i="37"/>
  <c r="EN193" i="37"/>
  <c r="GU193" i="37"/>
  <c r="HA193" i="37"/>
  <c r="JN193" i="37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BP194" i="2"/>
  <c r="O193" i="37"/>
  <c r="BQ193" i="2"/>
  <c r="DC193" i="2"/>
  <c r="DD193" i="2"/>
  <c r="P193" i="39"/>
  <c r="Q193" i="39"/>
  <c r="R193" i="39"/>
  <c r="S193" i="39"/>
  <c r="T193" i="39"/>
  <c r="U193" i="39"/>
  <c r="V193" i="39"/>
  <c r="W193" i="39"/>
  <c r="X193" i="39"/>
  <c r="Y193" i="39"/>
  <c r="Z193" i="39"/>
  <c r="AA193" i="39"/>
  <c r="JO193" i="37"/>
  <c r="P193" i="37"/>
  <c r="O193" i="39"/>
  <c r="CB193" i="37"/>
  <c r="EP193" i="37"/>
  <c r="JP193" i="37"/>
  <c r="Q193" i="37"/>
  <c r="CC193" i="37"/>
  <c r="EQ193" i="37"/>
  <c r="JQ193" i="37"/>
  <c r="R193" i="37"/>
  <c r="CD193" i="37"/>
  <c r="ER193" i="37"/>
  <c r="JR193" i="37"/>
  <c r="S193" i="37"/>
  <c r="CE193" i="37"/>
  <c r="ES193" i="37"/>
  <c r="JS193" i="37"/>
  <c r="T193" i="37"/>
  <c r="CF193" i="37"/>
  <c r="ET193" i="37"/>
  <c r="JT193" i="37"/>
  <c r="U193" i="37"/>
  <c r="CH193" i="37"/>
  <c r="CG193" i="37"/>
  <c r="EU193" i="37"/>
  <c r="JU193" i="37"/>
  <c r="V193" i="37"/>
  <c r="HC193" i="37"/>
  <c r="HI193" i="37"/>
  <c r="JV193" i="37"/>
  <c r="W193" i="37"/>
  <c r="CI193" i="37"/>
  <c r="EW193" i="37"/>
  <c r="HD193" i="37"/>
  <c r="HJ193" i="37"/>
  <c r="JW193" i="37"/>
  <c r="X193" i="37"/>
  <c r="CJ193" i="37"/>
  <c r="EX193" i="37"/>
  <c r="HE193" i="37"/>
  <c r="HK193" i="37"/>
  <c r="JX193" i="37"/>
  <c r="Y193" i="37"/>
  <c r="CK193" i="37"/>
  <c r="EY193" i="37"/>
  <c r="HF193" i="37"/>
  <c r="HL193" i="37"/>
  <c r="JY193" i="37"/>
  <c r="Z193" i="37"/>
  <c r="CL193" i="37"/>
  <c r="EZ193" i="37"/>
  <c r="HG193" i="37"/>
  <c r="HM193" i="37"/>
  <c r="JZ193" i="37"/>
  <c r="AA193" i="37"/>
  <c r="CN193" i="37"/>
  <c r="CM193" i="37"/>
  <c r="FA193" i="37"/>
  <c r="HH193" i="37"/>
  <c r="HN193" i="37"/>
  <c r="KA193" i="37"/>
  <c r="AO193" i="37"/>
  <c r="AP193" i="38"/>
  <c r="AP193" i="39"/>
  <c r="AQ193" i="38"/>
  <c r="AQ193" i="39"/>
  <c r="AR193" i="38"/>
  <c r="AR193" i="39"/>
  <c r="AS193" i="38"/>
  <c r="AS193" i="39"/>
  <c r="AT193" i="38"/>
  <c r="AT193" i="39"/>
  <c r="AU193" i="38"/>
  <c r="AU193" i="39"/>
  <c r="AV193" i="38"/>
  <c r="AV193" i="39"/>
  <c r="AW193" i="38"/>
  <c r="AW193" i="39"/>
  <c r="AX193" i="38"/>
  <c r="AX193" i="39"/>
  <c r="AY193" i="38"/>
  <c r="AY193" i="39"/>
  <c r="AZ193" i="38"/>
  <c r="AZ193" i="39"/>
  <c r="BA193" i="38"/>
  <c r="BA193" i="39"/>
  <c r="AP193" i="37"/>
  <c r="AO193" i="38"/>
  <c r="AO193" i="39"/>
  <c r="DB193" i="37"/>
  <c r="FP193" i="37"/>
  <c r="AQ193" i="37"/>
  <c r="DC193" i="37"/>
  <c r="FQ193" i="37"/>
  <c r="AR193" i="37"/>
  <c r="DD193" i="37"/>
  <c r="FR193" i="37"/>
  <c r="AS193" i="37"/>
  <c r="DE193" i="37"/>
  <c r="FS193" i="37"/>
  <c r="AT193" i="37"/>
  <c r="DF193" i="37"/>
  <c r="FT193" i="37"/>
  <c r="AU193" i="37"/>
  <c r="DH193" i="37"/>
  <c r="DG193" i="37"/>
  <c r="FU193" i="37"/>
  <c r="AV193" i="37"/>
  <c r="IC193" i="37"/>
  <c r="II193" i="37"/>
  <c r="AW193" i="37"/>
  <c r="DI193" i="37"/>
  <c r="FW193" i="37"/>
  <c r="ID193" i="37"/>
  <c r="IJ193" i="37"/>
  <c r="AX193" i="37"/>
  <c r="DJ193" i="37"/>
  <c r="FX193" i="37"/>
  <c r="IE193" i="37"/>
  <c r="IK193" i="37"/>
  <c r="AY193" i="37"/>
  <c r="DK193" i="37"/>
  <c r="FY193" i="37"/>
  <c r="IF193" i="37"/>
  <c r="IL193" i="37"/>
  <c r="AZ193" i="37"/>
  <c r="DL193" i="37"/>
  <c r="FZ193" i="37"/>
  <c r="IG193" i="37"/>
  <c r="IM193" i="37"/>
  <c r="BA193" i="37"/>
  <c r="DN193" i="37"/>
  <c r="DM193" i="37"/>
  <c r="GA193" i="37"/>
  <c r="IH193" i="37"/>
  <c r="IN193" i="37"/>
  <c r="BB193" i="37"/>
  <c r="BC193" i="39"/>
  <c r="BD193" i="39"/>
  <c r="BE193" i="39"/>
  <c r="BF193" i="39"/>
  <c r="BG193" i="39"/>
  <c r="BH193" i="39"/>
  <c r="BI193" i="39"/>
  <c r="BJ193" i="39"/>
  <c r="BK193" i="39"/>
  <c r="BL193" i="39"/>
  <c r="BM193" i="39"/>
  <c r="BN193" i="39"/>
  <c r="LB193" i="37"/>
  <c r="BC193" i="37"/>
  <c r="BB193" i="39"/>
  <c r="DO193" i="37"/>
  <c r="GC193" i="37"/>
  <c r="LC193" i="37"/>
  <c r="BD193" i="37"/>
  <c r="DP193" i="37"/>
  <c r="GD193" i="37"/>
  <c r="LD193" i="37"/>
  <c r="BE193" i="37"/>
  <c r="DQ193" i="37"/>
  <c r="GE193" i="37"/>
  <c r="LE193" i="37"/>
  <c r="BF193" i="37"/>
  <c r="DR193" i="37"/>
  <c r="GF193" i="37"/>
  <c r="LF193" i="37"/>
  <c r="BG193" i="37"/>
  <c r="DS193" i="37"/>
  <c r="GG193" i="37"/>
  <c r="LG193" i="37"/>
  <c r="BH193" i="37"/>
  <c r="DU193" i="37"/>
  <c r="DT193" i="37"/>
  <c r="GH193" i="37"/>
  <c r="LH193" i="37"/>
  <c r="BI193" i="37"/>
  <c r="IP193" i="37"/>
  <c r="IV193" i="37"/>
  <c r="LI193" i="37"/>
  <c r="BJ193" i="37"/>
  <c r="DV193" i="37"/>
  <c r="GJ193" i="37"/>
  <c r="IQ193" i="37"/>
  <c r="IW193" i="37"/>
  <c r="LJ193" i="37"/>
  <c r="BK193" i="37"/>
  <c r="DW193" i="37"/>
  <c r="GK193" i="37"/>
  <c r="IR193" i="37"/>
  <c r="IX193" i="37"/>
  <c r="LK193" i="37"/>
  <c r="BL193" i="37"/>
  <c r="DX193" i="37"/>
  <c r="GL193" i="37"/>
  <c r="IS193" i="37"/>
  <c r="IY193" i="37"/>
  <c r="LL193" i="37"/>
  <c r="BM193" i="37"/>
  <c r="DY193" i="37"/>
  <c r="GM193" i="37"/>
  <c r="IT193" i="37"/>
  <c r="IZ193" i="37"/>
  <c r="LM193" i="37"/>
  <c r="BN193" i="37"/>
  <c r="EA193" i="37"/>
  <c r="DZ193" i="37"/>
  <c r="GN193" i="37"/>
  <c r="IU193" i="37"/>
  <c r="JA193" i="37"/>
  <c r="LN193" i="37"/>
  <c r="AB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AB194" i="37"/>
  <c r="C194" i="38"/>
  <c r="AC194" i="39"/>
  <c r="D194" i="38"/>
  <c r="AD194" i="39"/>
  <c r="E194" i="38"/>
  <c r="AE194" i="39"/>
  <c r="F194" i="38"/>
  <c r="AF194" i="39"/>
  <c r="G194" i="38"/>
  <c r="AG194" i="39"/>
  <c r="H194" i="38"/>
  <c r="AH194" i="39"/>
  <c r="I194" i="38"/>
  <c r="AI194" i="39"/>
  <c r="J194" i="38"/>
  <c r="AJ194" i="39"/>
  <c r="K194" i="38"/>
  <c r="AK194" i="39"/>
  <c r="L194" i="38"/>
  <c r="AL194" i="39"/>
  <c r="M194" i="38"/>
  <c r="AM194" i="39"/>
  <c r="N194" i="38"/>
  <c r="AN194" i="39"/>
  <c r="KB194" i="37"/>
  <c r="AC194" i="37"/>
  <c r="B194" i="38"/>
  <c r="AB194" i="39"/>
  <c r="CO194" i="37"/>
  <c r="FC194" i="37"/>
  <c r="KC194" i="37"/>
  <c r="AD194" i="37"/>
  <c r="CP194" i="37"/>
  <c r="FD194" i="37"/>
  <c r="KD194" i="37"/>
  <c r="AE194" i="37"/>
  <c r="CQ194" i="37"/>
  <c r="FE194" i="37"/>
  <c r="KE194" i="37"/>
  <c r="AF194" i="37"/>
  <c r="CR194" i="37"/>
  <c r="FF194" i="37"/>
  <c r="KF194" i="37"/>
  <c r="AG194" i="37"/>
  <c r="CS194" i="37"/>
  <c r="FG194" i="37"/>
  <c r="KG194" i="37"/>
  <c r="AH194" i="37"/>
  <c r="CU194" i="37"/>
  <c r="CT194" i="37"/>
  <c r="FH194" i="37"/>
  <c r="KH194" i="37"/>
  <c r="AI194" i="37"/>
  <c r="HP194" i="37"/>
  <c r="HV194" i="37"/>
  <c r="KI194" i="37"/>
  <c r="AJ194" i="37"/>
  <c r="CV194" i="37"/>
  <c r="FJ194" i="37"/>
  <c r="HQ194" i="37"/>
  <c r="HW194" i="37"/>
  <c r="KJ194" i="37"/>
  <c r="AK194" i="37"/>
  <c r="CW194" i="37"/>
  <c r="FK194" i="37"/>
  <c r="HR194" i="37"/>
  <c r="HX194" i="37"/>
  <c r="KK194" i="37"/>
  <c r="AL194" i="37"/>
  <c r="CX194" i="37"/>
  <c r="FL194" i="37"/>
  <c r="HS194" i="37"/>
  <c r="HY194" i="37"/>
  <c r="KL194" i="37"/>
  <c r="AM194" i="37"/>
  <c r="CY194" i="37"/>
  <c r="FM194" i="37"/>
  <c r="HT194" i="37"/>
  <c r="HZ194" i="37"/>
  <c r="KM194" i="37"/>
  <c r="AN194" i="37"/>
  <c r="DA194" i="37"/>
  <c r="CZ194" i="37"/>
  <c r="FN194" i="37"/>
  <c r="HU194" i="37"/>
  <c r="IA194" i="37"/>
  <c r="KN194" i="37"/>
  <c r="B194" i="37"/>
  <c r="O194" i="38"/>
  <c r="AB194" i="38"/>
  <c r="P194" i="38"/>
  <c r="AC194" i="38"/>
  <c r="BC194" i="38"/>
  <c r="DE194" i="2"/>
  <c r="C194" i="39"/>
  <c r="Q194" i="38"/>
  <c r="AD194" i="38"/>
  <c r="BD194" i="38"/>
  <c r="D194" i="39"/>
  <c r="R194" i="38"/>
  <c r="AE194" i="38"/>
  <c r="BE194" i="38"/>
  <c r="E194" i="39"/>
  <c r="S194" i="38"/>
  <c r="AF194" i="38"/>
  <c r="BF194" i="38"/>
  <c r="F194" i="39"/>
  <c r="T194" i="38"/>
  <c r="AG194" i="38"/>
  <c r="BG194" i="38"/>
  <c r="G194" i="39"/>
  <c r="U194" i="38"/>
  <c r="AH194" i="38"/>
  <c r="BH194" i="38"/>
  <c r="H194" i="39"/>
  <c r="V194" i="38"/>
  <c r="AI194" i="38"/>
  <c r="BI194" i="38"/>
  <c r="I194" i="39"/>
  <c r="W194" i="38"/>
  <c r="AJ194" i="38"/>
  <c r="BJ194" i="38"/>
  <c r="J194" i="39"/>
  <c r="X194" i="38"/>
  <c r="AK194" i="38"/>
  <c r="BK194" i="38"/>
  <c r="K194" i="39"/>
  <c r="Y194" i="38"/>
  <c r="AL194" i="38"/>
  <c r="BL194" i="38"/>
  <c r="L194" i="39"/>
  <c r="Z194" i="38"/>
  <c r="AM194" i="38"/>
  <c r="BM194" i="38"/>
  <c r="M194" i="39"/>
  <c r="AA194" i="38"/>
  <c r="AN194" i="38"/>
  <c r="BN194" i="38"/>
  <c r="N194" i="39"/>
  <c r="JB194" i="37"/>
  <c r="C194" i="37"/>
  <c r="BB194" i="38"/>
  <c r="B194" i="39"/>
  <c r="BO194" i="37"/>
  <c r="EC194" i="37"/>
  <c r="JC194" i="37"/>
  <c r="D194" i="37"/>
  <c r="BP194" i="37"/>
  <c r="ED194" i="37"/>
  <c r="JD194" i="37"/>
  <c r="E194" i="37"/>
  <c r="BQ194" i="37"/>
  <c r="EE194" i="37"/>
  <c r="JE194" i="37"/>
  <c r="F194" i="37"/>
  <c r="BR194" i="37"/>
  <c r="EF194" i="37"/>
  <c r="JF194" i="37"/>
  <c r="G194" i="37"/>
  <c r="BS194" i="37"/>
  <c r="EG194" i="37"/>
  <c r="JG194" i="37"/>
  <c r="H194" i="37"/>
  <c r="BU194" i="37"/>
  <c r="BT194" i="37"/>
  <c r="EH194" i="37"/>
  <c r="JH194" i="37"/>
  <c r="I194" i="37"/>
  <c r="GP194" i="37"/>
  <c r="GV194" i="37"/>
  <c r="JI194" i="37"/>
  <c r="J194" i="37"/>
  <c r="BV194" i="37"/>
  <c r="EJ194" i="37"/>
  <c r="GQ194" i="37"/>
  <c r="GW194" i="37"/>
  <c r="JJ194" i="37"/>
  <c r="K194" i="37"/>
  <c r="BW194" i="37"/>
  <c r="EK194" i="37"/>
  <c r="GR194" i="37"/>
  <c r="GX194" i="37"/>
  <c r="JK194" i="37"/>
  <c r="L194" i="37"/>
  <c r="BX194" i="37"/>
  <c r="EL194" i="37"/>
  <c r="GS194" i="37"/>
  <c r="GY194" i="37"/>
  <c r="JL194" i="37"/>
  <c r="M194" i="37"/>
  <c r="BY194" i="37"/>
  <c r="EM194" i="37"/>
  <c r="GT194" i="37"/>
  <c r="GZ194" i="37"/>
  <c r="JM194" i="37"/>
  <c r="N194" i="37"/>
  <c r="CA194" i="37"/>
  <c r="BZ194" i="37"/>
  <c r="EN194" i="37"/>
  <c r="GU194" i="37"/>
  <c r="HA194" i="37"/>
  <c r="JN194" i="37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BP195" i="2"/>
  <c r="O194" i="37"/>
  <c r="BQ194" i="2"/>
  <c r="DC194" i="2"/>
  <c r="DD194" i="2"/>
  <c r="P194" i="39"/>
  <c r="Q194" i="39"/>
  <c r="R194" i="39"/>
  <c r="S194" i="39"/>
  <c r="T194" i="39"/>
  <c r="U194" i="39"/>
  <c r="V194" i="39"/>
  <c r="W194" i="39"/>
  <c r="X194" i="39"/>
  <c r="Y194" i="39"/>
  <c r="Z194" i="39"/>
  <c r="AA194" i="39"/>
  <c r="JO194" i="37"/>
  <c r="P194" i="37"/>
  <c r="O194" i="39"/>
  <c r="CB194" i="37"/>
  <c r="EP194" i="37"/>
  <c r="JP194" i="37"/>
  <c r="Q194" i="37"/>
  <c r="CC194" i="37"/>
  <c r="EQ194" i="37"/>
  <c r="JQ194" i="37"/>
  <c r="R194" i="37"/>
  <c r="CD194" i="37"/>
  <c r="ER194" i="37"/>
  <c r="JR194" i="37"/>
  <c r="S194" i="37"/>
  <c r="CE194" i="37"/>
  <c r="ES194" i="37"/>
  <c r="JS194" i="37"/>
  <c r="T194" i="37"/>
  <c r="CF194" i="37"/>
  <c r="ET194" i="37"/>
  <c r="JT194" i="37"/>
  <c r="U194" i="37"/>
  <c r="CH194" i="37"/>
  <c r="CG194" i="37"/>
  <c r="EU194" i="37"/>
  <c r="JU194" i="37"/>
  <c r="V194" i="37"/>
  <c r="HC194" i="37"/>
  <c r="HI194" i="37"/>
  <c r="JV194" i="37"/>
  <c r="W194" i="37"/>
  <c r="CI194" i="37"/>
  <c r="EW194" i="37"/>
  <c r="HD194" i="37"/>
  <c r="HJ194" i="37"/>
  <c r="JW194" i="37"/>
  <c r="X194" i="37"/>
  <c r="CJ194" i="37"/>
  <c r="EX194" i="37"/>
  <c r="HE194" i="37"/>
  <c r="HK194" i="37"/>
  <c r="JX194" i="37"/>
  <c r="Y194" i="37"/>
  <c r="CK194" i="37"/>
  <c r="EY194" i="37"/>
  <c r="HF194" i="37"/>
  <c r="HL194" i="37"/>
  <c r="JY194" i="37"/>
  <c r="Z194" i="37"/>
  <c r="CL194" i="37"/>
  <c r="EZ194" i="37"/>
  <c r="HG194" i="37"/>
  <c r="HM194" i="37"/>
  <c r="JZ194" i="37"/>
  <c r="AA194" i="37"/>
  <c r="CN194" i="37"/>
  <c r="CM194" i="37"/>
  <c r="FA194" i="37"/>
  <c r="HH194" i="37"/>
  <c r="HN194" i="37"/>
  <c r="KA194" i="37"/>
  <c r="AO194" i="37"/>
  <c r="AP194" i="38"/>
  <c r="AP194" i="39"/>
  <c r="AQ194" i="38"/>
  <c r="AQ194" i="39"/>
  <c r="AR194" i="38"/>
  <c r="AR194" i="39"/>
  <c r="AS194" i="38"/>
  <c r="AS194" i="39"/>
  <c r="AT194" i="38"/>
  <c r="AT194" i="39"/>
  <c r="AU194" i="38"/>
  <c r="AU194" i="39"/>
  <c r="AV194" i="38"/>
  <c r="AV194" i="39"/>
  <c r="AW194" i="38"/>
  <c r="AW194" i="39"/>
  <c r="AX194" i="38"/>
  <c r="AX194" i="39"/>
  <c r="AY194" i="38"/>
  <c r="AY194" i="39"/>
  <c r="AZ194" i="38"/>
  <c r="AZ194" i="39"/>
  <c r="BA194" i="38"/>
  <c r="BA194" i="39"/>
  <c r="AP194" i="37"/>
  <c r="AO194" i="38"/>
  <c r="AO194" i="39"/>
  <c r="DB194" i="37"/>
  <c r="FP194" i="37"/>
  <c r="AQ194" i="37"/>
  <c r="DC194" i="37"/>
  <c r="FQ194" i="37"/>
  <c r="AR194" i="37"/>
  <c r="DD194" i="37"/>
  <c r="FR194" i="37"/>
  <c r="AS194" i="37"/>
  <c r="DE194" i="37"/>
  <c r="FS194" i="37"/>
  <c r="AT194" i="37"/>
  <c r="DF194" i="37"/>
  <c r="FT194" i="37"/>
  <c r="AU194" i="37"/>
  <c r="DH194" i="37"/>
  <c r="DG194" i="37"/>
  <c r="FU194" i="37"/>
  <c r="AV194" i="37"/>
  <c r="IC194" i="37"/>
  <c r="II194" i="37"/>
  <c r="AW194" i="37"/>
  <c r="DI194" i="37"/>
  <c r="FW194" i="37"/>
  <c r="ID194" i="37"/>
  <c r="IJ194" i="37"/>
  <c r="AX194" i="37"/>
  <c r="DJ194" i="37"/>
  <c r="FX194" i="37"/>
  <c r="IE194" i="37"/>
  <c r="IK194" i="37"/>
  <c r="AY194" i="37"/>
  <c r="DK194" i="37"/>
  <c r="FY194" i="37"/>
  <c r="IF194" i="37"/>
  <c r="IL194" i="37"/>
  <c r="AZ194" i="37"/>
  <c r="DL194" i="37"/>
  <c r="FZ194" i="37"/>
  <c r="IG194" i="37"/>
  <c r="IM194" i="37"/>
  <c r="BA194" i="37"/>
  <c r="DN194" i="37"/>
  <c r="DM194" i="37"/>
  <c r="GA194" i="37"/>
  <c r="IH194" i="37"/>
  <c r="IN194" i="37"/>
  <c r="BB194" i="37"/>
  <c r="BC194" i="39"/>
  <c r="BD194" i="39"/>
  <c r="BE194" i="39"/>
  <c r="BF194" i="39"/>
  <c r="BG194" i="39"/>
  <c r="BH194" i="39"/>
  <c r="BI194" i="39"/>
  <c r="BJ194" i="39"/>
  <c r="BK194" i="39"/>
  <c r="BL194" i="39"/>
  <c r="BM194" i="39"/>
  <c r="BN194" i="39"/>
  <c r="LB194" i="37"/>
  <c r="BC194" i="37"/>
  <c r="BB194" i="39"/>
  <c r="DO194" i="37"/>
  <c r="GC194" i="37"/>
  <c r="LC194" i="37"/>
  <c r="BD194" i="37"/>
  <c r="DP194" i="37"/>
  <c r="GD194" i="37"/>
  <c r="LD194" i="37"/>
  <c r="BE194" i="37"/>
  <c r="DQ194" i="37"/>
  <c r="GE194" i="37"/>
  <c r="LE194" i="37"/>
  <c r="BF194" i="37"/>
  <c r="DR194" i="37"/>
  <c r="GF194" i="37"/>
  <c r="LF194" i="37"/>
  <c r="BG194" i="37"/>
  <c r="DS194" i="37"/>
  <c r="GG194" i="37"/>
  <c r="LG194" i="37"/>
  <c r="BH194" i="37"/>
  <c r="DU194" i="37"/>
  <c r="DT194" i="37"/>
  <c r="GH194" i="37"/>
  <c r="LH194" i="37"/>
  <c r="BI194" i="37"/>
  <c r="IP194" i="37"/>
  <c r="IV194" i="37"/>
  <c r="LI194" i="37"/>
  <c r="BJ194" i="37"/>
  <c r="DV194" i="37"/>
  <c r="GJ194" i="37"/>
  <c r="IQ194" i="37"/>
  <c r="IW194" i="37"/>
  <c r="LJ194" i="37"/>
  <c r="BK194" i="37"/>
  <c r="DW194" i="37"/>
  <c r="GK194" i="37"/>
  <c r="IR194" i="37"/>
  <c r="IX194" i="37"/>
  <c r="LK194" i="37"/>
  <c r="BL194" i="37"/>
  <c r="DX194" i="37"/>
  <c r="GL194" i="37"/>
  <c r="IS194" i="37"/>
  <c r="IY194" i="37"/>
  <c r="LL194" i="37"/>
  <c r="BM194" i="37"/>
  <c r="DY194" i="37"/>
  <c r="GM194" i="37"/>
  <c r="IT194" i="37"/>
  <c r="IZ194" i="37"/>
  <c r="LM194" i="37"/>
  <c r="BN194" i="37"/>
  <c r="EA194" i="37"/>
  <c r="DZ194" i="37"/>
  <c r="GN194" i="37"/>
  <c r="IU194" i="37"/>
  <c r="JA194" i="37"/>
  <c r="LN194" i="37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AB195" i="37"/>
  <c r="C195" i="38"/>
  <c r="AC195" i="39"/>
  <c r="D195" i="38"/>
  <c r="AD195" i="39"/>
  <c r="E195" i="38"/>
  <c r="AE195" i="39"/>
  <c r="F195" i="38"/>
  <c r="AF195" i="39"/>
  <c r="G195" i="38"/>
  <c r="AG195" i="39"/>
  <c r="H195" i="38"/>
  <c r="AH195" i="39"/>
  <c r="I195" i="38"/>
  <c r="AI195" i="39"/>
  <c r="J195" i="38"/>
  <c r="AJ195" i="39"/>
  <c r="K195" i="38"/>
  <c r="AK195" i="39"/>
  <c r="L195" i="38"/>
  <c r="AL195" i="39"/>
  <c r="M195" i="38"/>
  <c r="AM195" i="39"/>
  <c r="N195" i="38"/>
  <c r="AN195" i="39"/>
  <c r="KB195" i="37"/>
  <c r="AC195" i="37"/>
  <c r="B195" i="38"/>
  <c r="AB195" i="39"/>
  <c r="CO195" i="37"/>
  <c r="FC195" i="37"/>
  <c r="KC195" i="37"/>
  <c r="AD195" i="37"/>
  <c r="CP195" i="37"/>
  <c r="FD195" i="37"/>
  <c r="KD195" i="37"/>
  <c r="AE195" i="37"/>
  <c r="CQ195" i="37"/>
  <c r="FE195" i="37"/>
  <c r="KE195" i="37"/>
  <c r="AF195" i="37"/>
  <c r="CR195" i="37"/>
  <c r="FF195" i="37"/>
  <c r="KF195" i="37"/>
  <c r="AG195" i="37"/>
  <c r="CS195" i="37"/>
  <c r="FG195" i="37"/>
  <c r="KG195" i="37"/>
  <c r="AH195" i="37"/>
  <c r="CU195" i="37"/>
  <c r="CT195" i="37"/>
  <c r="FH195" i="37"/>
  <c r="KH195" i="37"/>
  <c r="AI195" i="37"/>
  <c r="HP195" i="37"/>
  <c r="HV195" i="37"/>
  <c r="KI195" i="37"/>
  <c r="AJ195" i="37"/>
  <c r="CV195" i="37"/>
  <c r="FJ195" i="37"/>
  <c r="HQ195" i="37"/>
  <c r="HW195" i="37"/>
  <c r="KJ195" i="37"/>
  <c r="AK195" i="37"/>
  <c r="CW195" i="37"/>
  <c r="FK195" i="37"/>
  <c r="HR195" i="37"/>
  <c r="HX195" i="37"/>
  <c r="KK195" i="37"/>
  <c r="AL195" i="37"/>
  <c r="CX195" i="37"/>
  <c r="FL195" i="37"/>
  <c r="HS195" i="37"/>
  <c r="HY195" i="37"/>
  <c r="KL195" i="37"/>
  <c r="AM195" i="37"/>
  <c r="CY195" i="37"/>
  <c r="FM195" i="37"/>
  <c r="HT195" i="37"/>
  <c r="HZ195" i="37"/>
  <c r="KM195" i="37"/>
  <c r="AN195" i="37"/>
  <c r="DA195" i="37"/>
  <c r="CZ195" i="37"/>
  <c r="FN195" i="37"/>
  <c r="HU195" i="37"/>
  <c r="IA195" i="37"/>
  <c r="KN195" i="37"/>
  <c r="B195" i="37"/>
  <c r="O195" i="38"/>
  <c r="AB195" i="38"/>
  <c r="P195" i="38"/>
  <c r="AC195" i="38"/>
  <c r="BC195" i="38"/>
  <c r="DE195" i="2"/>
  <c r="C195" i="39"/>
  <c r="Q195" i="38"/>
  <c r="AD195" i="38"/>
  <c r="BD195" i="38"/>
  <c r="D195" i="39"/>
  <c r="R195" i="38"/>
  <c r="AE195" i="38"/>
  <c r="BE195" i="38"/>
  <c r="E195" i="39"/>
  <c r="S195" i="38"/>
  <c r="AF195" i="38"/>
  <c r="BF195" i="38"/>
  <c r="F195" i="39"/>
  <c r="T195" i="38"/>
  <c r="AG195" i="38"/>
  <c r="BG195" i="38"/>
  <c r="G195" i="39"/>
  <c r="U195" i="38"/>
  <c r="AH195" i="38"/>
  <c r="BH195" i="38"/>
  <c r="H195" i="39"/>
  <c r="V195" i="38"/>
  <c r="AI195" i="38"/>
  <c r="BI195" i="38"/>
  <c r="I195" i="39"/>
  <c r="W195" i="38"/>
  <c r="AJ195" i="38"/>
  <c r="BJ195" i="38"/>
  <c r="J195" i="39"/>
  <c r="X195" i="38"/>
  <c r="AK195" i="38"/>
  <c r="BK195" i="38"/>
  <c r="K195" i="39"/>
  <c r="Y195" i="38"/>
  <c r="AL195" i="38"/>
  <c r="BL195" i="38"/>
  <c r="L195" i="39"/>
  <c r="Z195" i="38"/>
  <c r="AM195" i="38"/>
  <c r="BM195" i="38"/>
  <c r="M195" i="39"/>
  <c r="AA195" i="38"/>
  <c r="AN195" i="38"/>
  <c r="BN195" i="38"/>
  <c r="N195" i="39"/>
  <c r="JB195" i="37"/>
  <c r="C195" i="37"/>
  <c r="BB195" i="38"/>
  <c r="B195" i="39"/>
  <c r="BO195" i="37"/>
  <c r="EC195" i="37"/>
  <c r="JC195" i="37"/>
  <c r="D195" i="37"/>
  <c r="BP195" i="37"/>
  <c r="ED195" i="37"/>
  <c r="JD195" i="37"/>
  <c r="E195" i="37"/>
  <c r="BQ195" i="37"/>
  <c r="EE195" i="37"/>
  <c r="JE195" i="37"/>
  <c r="F195" i="37"/>
  <c r="BR195" i="37"/>
  <c r="EF195" i="37"/>
  <c r="JF195" i="37"/>
  <c r="G195" i="37"/>
  <c r="BS195" i="37"/>
  <c r="EG195" i="37"/>
  <c r="JG195" i="37"/>
  <c r="H195" i="37"/>
  <c r="BU195" i="37"/>
  <c r="BT195" i="37"/>
  <c r="EH195" i="37"/>
  <c r="JH195" i="37"/>
  <c r="I195" i="37"/>
  <c r="GP195" i="37"/>
  <c r="GV195" i="37"/>
  <c r="JI195" i="37"/>
  <c r="J195" i="37"/>
  <c r="BV195" i="37"/>
  <c r="EJ195" i="37"/>
  <c r="GQ195" i="37"/>
  <c r="GW195" i="37"/>
  <c r="JJ195" i="37"/>
  <c r="K195" i="37"/>
  <c r="BW195" i="37"/>
  <c r="EK195" i="37"/>
  <c r="GR195" i="37"/>
  <c r="GX195" i="37"/>
  <c r="JK195" i="37"/>
  <c r="L195" i="37"/>
  <c r="BX195" i="37"/>
  <c r="EL195" i="37"/>
  <c r="GS195" i="37"/>
  <c r="GY195" i="37"/>
  <c r="JL195" i="37"/>
  <c r="M195" i="37"/>
  <c r="BY195" i="37"/>
  <c r="EM195" i="37"/>
  <c r="GT195" i="37"/>
  <c r="GZ195" i="37"/>
  <c r="JM195" i="37"/>
  <c r="N195" i="37"/>
  <c r="CA195" i="37"/>
  <c r="BZ195" i="37"/>
  <c r="EN195" i="37"/>
  <c r="GU195" i="37"/>
  <c r="HA195" i="37"/>
  <c r="JN195" i="37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BP196" i="2"/>
  <c r="O195" i="37"/>
  <c r="BQ195" i="2"/>
  <c r="DC195" i="2"/>
  <c r="DD195" i="2"/>
  <c r="P195" i="39"/>
  <c r="Q195" i="39"/>
  <c r="R195" i="39"/>
  <c r="S195" i="39"/>
  <c r="T195" i="39"/>
  <c r="U195" i="39"/>
  <c r="V195" i="39"/>
  <c r="W195" i="39"/>
  <c r="X195" i="39"/>
  <c r="Y195" i="39"/>
  <c r="Z195" i="39"/>
  <c r="AA195" i="39"/>
  <c r="JO195" i="37"/>
  <c r="P195" i="37"/>
  <c r="O195" i="39"/>
  <c r="CB195" i="37"/>
  <c r="EP195" i="37"/>
  <c r="JP195" i="37"/>
  <c r="Q195" i="37"/>
  <c r="CC195" i="37"/>
  <c r="EQ195" i="37"/>
  <c r="JQ195" i="37"/>
  <c r="R195" i="37"/>
  <c r="CD195" i="37"/>
  <c r="ER195" i="37"/>
  <c r="JR195" i="37"/>
  <c r="S195" i="37"/>
  <c r="CE195" i="37"/>
  <c r="ES195" i="37"/>
  <c r="JS195" i="37"/>
  <c r="T195" i="37"/>
  <c r="CF195" i="37"/>
  <c r="ET195" i="37"/>
  <c r="JT195" i="37"/>
  <c r="U195" i="37"/>
  <c r="CH195" i="37"/>
  <c r="CG195" i="37"/>
  <c r="EU195" i="37"/>
  <c r="JU195" i="37"/>
  <c r="V195" i="37"/>
  <c r="HC195" i="37"/>
  <c r="HI195" i="37"/>
  <c r="JV195" i="37"/>
  <c r="W195" i="37"/>
  <c r="CI195" i="37"/>
  <c r="EW195" i="37"/>
  <c r="HD195" i="37"/>
  <c r="HJ195" i="37"/>
  <c r="JW195" i="37"/>
  <c r="X195" i="37"/>
  <c r="CJ195" i="37"/>
  <c r="EX195" i="37"/>
  <c r="HE195" i="37"/>
  <c r="HK195" i="37"/>
  <c r="JX195" i="37"/>
  <c r="Y195" i="37"/>
  <c r="CK195" i="37"/>
  <c r="EY195" i="37"/>
  <c r="HF195" i="37"/>
  <c r="HL195" i="37"/>
  <c r="JY195" i="37"/>
  <c r="Z195" i="37"/>
  <c r="CL195" i="37"/>
  <c r="EZ195" i="37"/>
  <c r="HG195" i="37"/>
  <c r="HM195" i="37"/>
  <c r="JZ195" i="37"/>
  <c r="AA195" i="37"/>
  <c r="CN195" i="37"/>
  <c r="CM195" i="37"/>
  <c r="FA195" i="37"/>
  <c r="HH195" i="37"/>
  <c r="HN195" i="37"/>
  <c r="KA195" i="37"/>
  <c r="AO195" i="37"/>
  <c r="AP195" i="38"/>
  <c r="AP195" i="39"/>
  <c r="AQ195" i="38"/>
  <c r="AQ195" i="39"/>
  <c r="AR195" i="38"/>
  <c r="AR195" i="39"/>
  <c r="AS195" i="38"/>
  <c r="AS195" i="39"/>
  <c r="AT195" i="38"/>
  <c r="AT195" i="39"/>
  <c r="AU195" i="38"/>
  <c r="AU195" i="39"/>
  <c r="AV195" i="38"/>
  <c r="AV195" i="39"/>
  <c r="AW195" i="38"/>
  <c r="AW195" i="39"/>
  <c r="AX195" i="38"/>
  <c r="AX195" i="39"/>
  <c r="AY195" i="38"/>
  <c r="AY195" i="39"/>
  <c r="AZ195" i="38"/>
  <c r="AZ195" i="39"/>
  <c r="BA195" i="38"/>
  <c r="BA195" i="39"/>
  <c r="AP195" i="37"/>
  <c r="AO195" i="38"/>
  <c r="AO195" i="39"/>
  <c r="DB195" i="37"/>
  <c r="FP195" i="37"/>
  <c r="AQ195" i="37"/>
  <c r="DC195" i="37"/>
  <c r="FQ195" i="37"/>
  <c r="AR195" i="37"/>
  <c r="DD195" i="37"/>
  <c r="FR195" i="37"/>
  <c r="AS195" i="37"/>
  <c r="DE195" i="37"/>
  <c r="FS195" i="37"/>
  <c r="AT195" i="37"/>
  <c r="DF195" i="37"/>
  <c r="FT195" i="37"/>
  <c r="AU195" i="37"/>
  <c r="DH195" i="37"/>
  <c r="DG195" i="37"/>
  <c r="FU195" i="37"/>
  <c r="AV195" i="37"/>
  <c r="IC195" i="37"/>
  <c r="II195" i="37"/>
  <c r="AW195" i="37"/>
  <c r="DI195" i="37"/>
  <c r="FW195" i="37"/>
  <c r="ID195" i="37"/>
  <c r="IJ195" i="37"/>
  <c r="AX195" i="37"/>
  <c r="DJ195" i="37"/>
  <c r="FX195" i="37"/>
  <c r="IE195" i="37"/>
  <c r="IK195" i="37"/>
  <c r="AY195" i="37"/>
  <c r="DK195" i="37"/>
  <c r="FY195" i="37"/>
  <c r="IF195" i="37"/>
  <c r="IL195" i="37"/>
  <c r="AZ195" i="37"/>
  <c r="DL195" i="37"/>
  <c r="FZ195" i="37"/>
  <c r="IG195" i="37"/>
  <c r="IM195" i="37"/>
  <c r="BA195" i="37"/>
  <c r="DN195" i="37"/>
  <c r="DM195" i="37"/>
  <c r="GA195" i="37"/>
  <c r="IH195" i="37"/>
  <c r="IN195" i="37"/>
  <c r="BB195" i="37"/>
  <c r="BC195" i="39"/>
  <c r="BD195" i="39"/>
  <c r="BE195" i="39"/>
  <c r="BF195" i="39"/>
  <c r="BG195" i="39"/>
  <c r="BH195" i="39"/>
  <c r="BI195" i="39"/>
  <c r="BJ195" i="39"/>
  <c r="BK195" i="39"/>
  <c r="BL195" i="39"/>
  <c r="BM195" i="39"/>
  <c r="BN195" i="39"/>
  <c r="LB195" i="37"/>
  <c r="BC195" i="37"/>
  <c r="BB195" i="39"/>
  <c r="DO195" i="37"/>
  <c r="GC195" i="37"/>
  <c r="LC195" i="37"/>
  <c r="BD195" i="37"/>
  <c r="DP195" i="37"/>
  <c r="GD195" i="37"/>
  <c r="LD195" i="37"/>
  <c r="BE195" i="37"/>
  <c r="DQ195" i="37"/>
  <c r="GE195" i="37"/>
  <c r="LE195" i="37"/>
  <c r="BF195" i="37"/>
  <c r="DR195" i="37"/>
  <c r="GF195" i="37"/>
  <c r="LF195" i="37"/>
  <c r="BG195" i="37"/>
  <c r="DS195" i="37"/>
  <c r="GG195" i="37"/>
  <c r="LG195" i="37"/>
  <c r="BH195" i="37"/>
  <c r="DU195" i="37"/>
  <c r="DT195" i="37"/>
  <c r="GH195" i="37"/>
  <c r="LH195" i="37"/>
  <c r="BI195" i="37"/>
  <c r="IP195" i="37"/>
  <c r="IV195" i="37"/>
  <c r="LI195" i="37"/>
  <c r="BJ195" i="37"/>
  <c r="DV195" i="37"/>
  <c r="GJ195" i="37"/>
  <c r="IQ195" i="37"/>
  <c r="IW195" i="37"/>
  <c r="LJ195" i="37"/>
  <c r="BK195" i="37"/>
  <c r="DW195" i="37"/>
  <c r="GK195" i="37"/>
  <c r="IR195" i="37"/>
  <c r="IX195" i="37"/>
  <c r="LK195" i="37"/>
  <c r="BL195" i="37"/>
  <c r="DX195" i="37"/>
  <c r="GL195" i="37"/>
  <c r="IS195" i="37"/>
  <c r="IY195" i="37"/>
  <c r="LL195" i="37"/>
  <c r="BM195" i="37"/>
  <c r="DY195" i="37"/>
  <c r="GM195" i="37"/>
  <c r="IT195" i="37"/>
  <c r="IZ195" i="37"/>
  <c r="LM195" i="37"/>
  <c r="BN195" i="37"/>
  <c r="EA195" i="37"/>
  <c r="DZ195" i="37"/>
  <c r="GN195" i="37"/>
  <c r="IU195" i="37"/>
  <c r="JA195" i="37"/>
  <c r="LN195" i="37"/>
  <c r="AB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AB196" i="37"/>
  <c r="C196" i="38"/>
  <c r="AC196" i="39"/>
  <c r="D196" i="38"/>
  <c r="AD196" i="39"/>
  <c r="E196" i="38"/>
  <c r="AE196" i="39"/>
  <c r="F196" i="38"/>
  <c r="AF196" i="39"/>
  <c r="G196" i="38"/>
  <c r="AG196" i="39"/>
  <c r="H196" i="38"/>
  <c r="AH196" i="39"/>
  <c r="I196" i="38"/>
  <c r="AI196" i="39"/>
  <c r="J196" i="38"/>
  <c r="AJ196" i="39"/>
  <c r="K196" i="38"/>
  <c r="AK196" i="39"/>
  <c r="L196" i="38"/>
  <c r="AL196" i="39"/>
  <c r="M196" i="38"/>
  <c r="AM196" i="39"/>
  <c r="N196" i="38"/>
  <c r="AN196" i="39"/>
  <c r="KB196" i="37"/>
  <c r="AC196" i="37"/>
  <c r="B196" i="38"/>
  <c r="AB196" i="39"/>
  <c r="CO196" i="37"/>
  <c r="FC196" i="37"/>
  <c r="KC196" i="37"/>
  <c r="AD196" i="37"/>
  <c r="CP196" i="37"/>
  <c r="FD196" i="37"/>
  <c r="KD196" i="37"/>
  <c r="AE196" i="37"/>
  <c r="CQ196" i="37"/>
  <c r="FE196" i="37"/>
  <c r="KE196" i="37"/>
  <c r="AF196" i="37"/>
  <c r="CR196" i="37"/>
  <c r="FF196" i="37"/>
  <c r="KF196" i="37"/>
  <c r="AG196" i="37"/>
  <c r="CS196" i="37"/>
  <c r="FG196" i="37"/>
  <c r="KG196" i="37"/>
  <c r="AH196" i="37"/>
  <c r="CU196" i="37"/>
  <c r="CT196" i="37"/>
  <c r="FH196" i="37"/>
  <c r="KH196" i="37"/>
  <c r="AI196" i="37"/>
  <c r="HP196" i="37"/>
  <c r="HV196" i="37"/>
  <c r="KI196" i="37"/>
  <c r="AJ196" i="37"/>
  <c r="CV196" i="37"/>
  <c r="FJ196" i="37"/>
  <c r="HQ196" i="37"/>
  <c r="HW196" i="37"/>
  <c r="KJ196" i="37"/>
  <c r="AK196" i="37"/>
  <c r="CW196" i="37"/>
  <c r="FK196" i="37"/>
  <c r="HR196" i="37"/>
  <c r="HX196" i="37"/>
  <c r="KK196" i="37"/>
  <c r="AL196" i="37"/>
  <c r="CX196" i="37"/>
  <c r="FL196" i="37"/>
  <c r="HS196" i="37"/>
  <c r="HY196" i="37"/>
  <c r="KL196" i="37"/>
  <c r="AM196" i="37"/>
  <c r="CY196" i="37"/>
  <c r="FM196" i="37"/>
  <c r="HT196" i="37"/>
  <c r="HZ196" i="37"/>
  <c r="KM196" i="37"/>
  <c r="AN196" i="37"/>
  <c r="DA196" i="37"/>
  <c r="CZ196" i="37"/>
  <c r="FN196" i="37"/>
  <c r="HU196" i="37"/>
  <c r="IA196" i="37"/>
  <c r="KN196" i="37"/>
  <c r="B196" i="37"/>
  <c r="O196" i="38"/>
  <c r="AB196" i="38"/>
  <c r="P196" i="38"/>
  <c r="AC196" i="38"/>
  <c r="BC196" i="38"/>
  <c r="DE196" i="2"/>
  <c r="C196" i="39"/>
  <c r="Q196" i="38"/>
  <c r="AD196" i="38"/>
  <c r="BD196" i="38"/>
  <c r="D196" i="39"/>
  <c r="R196" i="38"/>
  <c r="AE196" i="38"/>
  <c r="BE196" i="38"/>
  <c r="E196" i="39"/>
  <c r="S196" i="38"/>
  <c r="AF196" i="38"/>
  <c r="BF196" i="38"/>
  <c r="F196" i="39"/>
  <c r="T196" i="38"/>
  <c r="AG196" i="38"/>
  <c r="BG196" i="38"/>
  <c r="G196" i="39"/>
  <c r="U196" i="38"/>
  <c r="AH196" i="38"/>
  <c r="BH196" i="38"/>
  <c r="H196" i="39"/>
  <c r="V196" i="38"/>
  <c r="AI196" i="38"/>
  <c r="BI196" i="38"/>
  <c r="I196" i="39"/>
  <c r="W196" i="38"/>
  <c r="AJ196" i="38"/>
  <c r="BJ196" i="38"/>
  <c r="J196" i="39"/>
  <c r="X196" i="38"/>
  <c r="AK196" i="38"/>
  <c r="BK196" i="38"/>
  <c r="K196" i="39"/>
  <c r="Y196" i="38"/>
  <c r="AL196" i="38"/>
  <c r="BL196" i="38"/>
  <c r="L196" i="39"/>
  <c r="Z196" i="38"/>
  <c r="AM196" i="38"/>
  <c r="BM196" i="38"/>
  <c r="M196" i="39"/>
  <c r="AA196" i="38"/>
  <c r="AN196" i="38"/>
  <c r="BN196" i="38"/>
  <c r="N196" i="39"/>
  <c r="JB196" i="37"/>
  <c r="C196" i="37"/>
  <c r="BB196" i="38"/>
  <c r="B196" i="39"/>
  <c r="BO196" i="37"/>
  <c r="EC196" i="37"/>
  <c r="JC196" i="37"/>
  <c r="D196" i="37"/>
  <c r="BP196" i="37"/>
  <c r="ED196" i="37"/>
  <c r="JD196" i="37"/>
  <c r="E196" i="37"/>
  <c r="BQ196" i="37"/>
  <c r="EE196" i="37"/>
  <c r="JE196" i="37"/>
  <c r="F196" i="37"/>
  <c r="BR196" i="37"/>
  <c r="EF196" i="37"/>
  <c r="JF196" i="37"/>
  <c r="G196" i="37"/>
  <c r="BS196" i="37"/>
  <c r="EG196" i="37"/>
  <c r="JG196" i="37"/>
  <c r="H196" i="37"/>
  <c r="BU196" i="37"/>
  <c r="BT196" i="37"/>
  <c r="EH196" i="37"/>
  <c r="JH196" i="37"/>
  <c r="I196" i="37"/>
  <c r="GP196" i="37"/>
  <c r="GV196" i="37"/>
  <c r="JI196" i="37"/>
  <c r="J196" i="37"/>
  <c r="BV196" i="37"/>
  <c r="EJ196" i="37"/>
  <c r="GQ196" i="37"/>
  <c r="GW196" i="37"/>
  <c r="JJ196" i="37"/>
  <c r="K196" i="37"/>
  <c r="BW196" i="37"/>
  <c r="EK196" i="37"/>
  <c r="GR196" i="37"/>
  <c r="GX196" i="37"/>
  <c r="JK196" i="37"/>
  <c r="L196" i="37"/>
  <c r="BX196" i="37"/>
  <c r="EL196" i="37"/>
  <c r="GS196" i="37"/>
  <c r="GY196" i="37"/>
  <c r="JL196" i="37"/>
  <c r="M196" i="37"/>
  <c r="BY196" i="37"/>
  <c r="EM196" i="37"/>
  <c r="GT196" i="37"/>
  <c r="GZ196" i="37"/>
  <c r="JM196" i="37"/>
  <c r="N196" i="37"/>
  <c r="CA196" i="37"/>
  <c r="BZ196" i="37"/>
  <c r="EN196" i="37"/>
  <c r="GU196" i="37"/>
  <c r="HA196" i="37"/>
  <c r="JN196" i="37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BP197" i="2"/>
  <c r="O196" i="37"/>
  <c r="BQ196" i="2"/>
  <c r="DC196" i="2"/>
  <c r="DD196" i="2"/>
  <c r="P196" i="39"/>
  <c r="Q196" i="39"/>
  <c r="R196" i="39"/>
  <c r="S196" i="39"/>
  <c r="T196" i="39"/>
  <c r="U196" i="39"/>
  <c r="V196" i="39"/>
  <c r="W196" i="39"/>
  <c r="X196" i="39"/>
  <c r="Y196" i="39"/>
  <c r="Z196" i="39"/>
  <c r="AA196" i="39"/>
  <c r="JO196" i="37"/>
  <c r="P196" i="37"/>
  <c r="O196" i="39"/>
  <c r="CB196" i="37"/>
  <c r="EP196" i="37"/>
  <c r="JP196" i="37"/>
  <c r="Q196" i="37"/>
  <c r="CC196" i="37"/>
  <c r="EQ196" i="37"/>
  <c r="JQ196" i="37"/>
  <c r="R196" i="37"/>
  <c r="CD196" i="37"/>
  <c r="ER196" i="37"/>
  <c r="JR196" i="37"/>
  <c r="S196" i="37"/>
  <c r="CE196" i="37"/>
  <c r="ES196" i="37"/>
  <c r="JS196" i="37"/>
  <c r="T196" i="37"/>
  <c r="CF196" i="37"/>
  <c r="ET196" i="37"/>
  <c r="JT196" i="37"/>
  <c r="U196" i="37"/>
  <c r="CH196" i="37"/>
  <c r="CG196" i="37"/>
  <c r="EU196" i="37"/>
  <c r="JU196" i="37"/>
  <c r="V196" i="37"/>
  <c r="HC196" i="37"/>
  <c r="HI196" i="37"/>
  <c r="JV196" i="37"/>
  <c r="W196" i="37"/>
  <c r="CI196" i="37"/>
  <c r="EW196" i="37"/>
  <c r="HD196" i="37"/>
  <c r="HJ196" i="37"/>
  <c r="JW196" i="37"/>
  <c r="X196" i="37"/>
  <c r="CJ196" i="37"/>
  <c r="EX196" i="37"/>
  <c r="HE196" i="37"/>
  <c r="HK196" i="37"/>
  <c r="JX196" i="37"/>
  <c r="Y196" i="37"/>
  <c r="CK196" i="37"/>
  <c r="EY196" i="37"/>
  <c r="HF196" i="37"/>
  <c r="HL196" i="37"/>
  <c r="JY196" i="37"/>
  <c r="Z196" i="37"/>
  <c r="CL196" i="37"/>
  <c r="EZ196" i="37"/>
  <c r="HG196" i="37"/>
  <c r="HM196" i="37"/>
  <c r="JZ196" i="37"/>
  <c r="AA196" i="37"/>
  <c r="CN196" i="37"/>
  <c r="CM196" i="37"/>
  <c r="FA196" i="37"/>
  <c r="HH196" i="37"/>
  <c r="HN196" i="37"/>
  <c r="KA196" i="37"/>
  <c r="AO196" i="37"/>
  <c r="AP196" i="38"/>
  <c r="AP196" i="39"/>
  <c r="AQ196" i="38"/>
  <c r="AQ196" i="39"/>
  <c r="AR196" i="38"/>
  <c r="AR196" i="39"/>
  <c r="AS196" i="38"/>
  <c r="AS196" i="39"/>
  <c r="AT196" i="38"/>
  <c r="AT196" i="39"/>
  <c r="AU196" i="38"/>
  <c r="AU196" i="39"/>
  <c r="AV196" i="38"/>
  <c r="AV196" i="39"/>
  <c r="AW196" i="38"/>
  <c r="AW196" i="39"/>
  <c r="AX196" i="38"/>
  <c r="AX196" i="39"/>
  <c r="AY196" i="38"/>
  <c r="AY196" i="39"/>
  <c r="AZ196" i="38"/>
  <c r="AZ196" i="39"/>
  <c r="BA196" i="38"/>
  <c r="BA196" i="39"/>
  <c r="AP196" i="37"/>
  <c r="AO196" i="38"/>
  <c r="AO196" i="39"/>
  <c r="DB196" i="37"/>
  <c r="FP196" i="37"/>
  <c r="AQ196" i="37"/>
  <c r="DC196" i="37"/>
  <c r="FQ196" i="37"/>
  <c r="AR196" i="37"/>
  <c r="DD196" i="37"/>
  <c r="FR196" i="37"/>
  <c r="AS196" i="37"/>
  <c r="DE196" i="37"/>
  <c r="FS196" i="37"/>
  <c r="AT196" i="37"/>
  <c r="DF196" i="37"/>
  <c r="FT196" i="37"/>
  <c r="AU196" i="37"/>
  <c r="DH196" i="37"/>
  <c r="DG196" i="37"/>
  <c r="FU196" i="37"/>
  <c r="AV196" i="37"/>
  <c r="IC196" i="37"/>
  <c r="II196" i="37"/>
  <c r="AW196" i="37"/>
  <c r="DI196" i="37"/>
  <c r="FW196" i="37"/>
  <c r="ID196" i="37"/>
  <c r="IJ196" i="37"/>
  <c r="AX196" i="37"/>
  <c r="DJ196" i="37"/>
  <c r="FX196" i="37"/>
  <c r="IE196" i="37"/>
  <c r="IK196" i="37"/>
  <c r="AY196" i="37"/>
  <c r="DK196" i="37"/>
  <c r="FY196" i="37"/>
  <c r="IF196" i="37"/>
  <c r="IL196" i="37"/>
  <c r="AZ196" i="37"/>
  <c r="DL196" i="37"/>
  <c r="FZ196" i="37"/>
  <c r="IG196" i="37"/>
  <c r="IM196" i="37"/>
  <c r="BA196" i="37"/>
  <c r="DN196" i="37"/>
  <c r="DM196" i="37"/>
  <c r="GA196" i="37"/>
  <c r="IH196" i="37"/>
  <c r="IN196" i="37"/>
  <c r="BB196" i="37"/>
  <c r="BC196" i="39"/>
  <c r="BD196" i="39"/>
  <c r="BE196" i="39"/>
  <c r="BF196" i="39"/>
  <c r="BG196" i="39"/>
  <c r="BH196" i="39"/>
  <c r="BI196" i="39"/>
  <c r="BJ196" i="39"/>
  <c r="BK196" i="39"/>
  <c r="BL196" i="39"/>
  <c r="BM196" i="39"/>
  <c r="BN196" i="39"/>
  <c r="LB196" i="37"/>
  <c r="BC196" i="37"/>
  <c r="BB196" i="39"/>
  <c r="DO196" i="37"/>
  <c r="GC196" i="37"/>
  <c r="LC196" i="37"/>
  <c r="BD196" i="37"/>
  <c r="DP196" i="37"/>
  <c r="GD196" i="37"/>
  <c r="LD196" i="37"/>
  <c r="BE196" i="37"/>
  <c r="DQ196" i="37"/>
  <c r="GE196" i="37"/>
  <c r="LE196" i="37"/>
  <c r="BF196" i="37"/>
  <c r="DR196" i="37"/>
  <c r="GF196" i="37"/>
  <c r="LF196" i="37"/>
  <c r="BG196" i="37"/>
  <c r="DS196" i="37"/>
  <c r="GG196" i="37"/>
  <c r="LG196" i="37"/>
  <c r="BH196" i="37"/>
  <c r="DU196" i="37"/>
  <c r="DT196" i="37"/>
  <c r="GH196" i="37"/>
  <c r="LH196" i="37"/>
  <c r="BI196" i="37"/>
  <c r="IP196" i="37"/>
  <c r="IV196" i="37"/>
  <c r="LI196" i="37"/>
  <c r="BJ196" i="37"/>
  <c r="DV196" i="37"/>
  <c r="GJ196" i="37"/>
  <c r="IQ196" i="37"/>
  <c r="IW196" i="37"/>
  <c r="LJ196" i="37"/>
  <c r="BK196" i="37"/>
  <c r="DW196" i="37"/>
  <c r="GK196" i="37"/>
  <c r="IR196" i="37"/>
  <c r="IX196" i="37"/>
  <c r="LK196" i="37"/>
  <c r="BL196" i="37"/>
  <c r="DX196" i="37"/>
  <c r="GL196" i="37"/>
  <c r="IS196" i="37"/>
  <c r="IY196" i="37"/>
  <c r="LL196" i="37"/>
  <c r="BM196" i="37"/>
  <c r="DY196" i="37"/>
  <c r="GM196" i="37"/>
  <c r="IT196" i="37"/>
  <c r="IZ196" i="37"/>
  <c r="LM196" i="37"/>
  <c r="BN196" i="37"/>
  <c r="EA196" i="37"/>
  <c r="DZ196" i="37"/>
  <c r="GN196" i="37"/>
  <c r="IU196" i="37"/>
  <c r="JA196" i="37"/>
  <c r="LN196" i="37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AB197" i="37"/>
  <c r="C197" i="38"/>
  <c r="AC197" i="39"/>
  <c r="D197" i="38"/>
  <c r="AD197" i="39"/>
  <c r="E197" i="38"/>
  <c r="AE197" i="39"/>
  <c r="F197" i="38"/>
  <c r="AF197" i="39"/>
  <c r="G197" i="38"/>
  <c r="AG197" i="39"/>
  <c r="H197" i="38"/>
  <c r="AH197" i="39"/>
  <c r="I197" i="38"/>
  <c r="AI197" i="39"/>
  <c r="J197" i="38"/>
  <c r="AJ197" i="39"/>
  <c r="K197" i="38"/>
  <c r="AK197" i="39"/>
  <c r="L197" i="38"/>
  <c r="AL197" i="39"/>
  <c r="M197" i="38"/>
  <c r="AM197" i="39"/>
  <c r="N197" i="38"/>
  <c r="AN197" i="39"/>
  <c r="KB197" i="37"/>
  <c r="AC197" i="37"/>
  <c r="B197" i="38"/>
  <c r="AB197" i="39"/>
  <c r="CO197" i="37"/>
  <c r="FC197" i="37"/>
  <c r="KC197" i="37"/>
  <c r="AD197" i="37"/>
  <c r="CP197" i="37"/>
  <c r="FD197" i="37"/>
  <c r="KD197" i="37"/>
  <c r="AE197" i="37"/>
  <c r="CQ197" i="37"/>
  <c r="FE197" i="37"/>
  <c r="KE197" i="37"/>
  <c r="AF197" i="37"/>
  <c r="CR197" i="37"/>
  <c r="FF197" i="37"/>
  <c r="KF197" i="37"/>
  <c r="AG197" i="37"/>
  <c r="CS197" i="37"/>
  <c r="FG197" i="37"/>
  <c r="KG197" i="37"/>
  <c r="AH197" i="37"/>
  <c r="CU197" i="37"/>
  <c r="CT197" i="37"/>
  <c r="FH197" i="37"/>
  <c r="KH197" i="37"/>
  <c r="AI197" i="37"/>
  <c r="HP197" i="37"/>
  <c r="HV197" i="37"/>
  <c r="KI197" i="37"/>
  <c r="AJ197" i="37"/>
  <c r="CV197" i="37"/>
  <c r="FJ197" i="37"/>
  <c r="HQ197" i="37"/>
  <c r="HW197" i="37"/>
  <c r="KJ197" i="37"/>
  <c r="AK197" i="37"/>
  <c r="CW197" i="37"/>
  <c r="FK197" i="37"/>
  <c r="HR197" i="37"/>
  <c r="HX197" i="37"/>
  <c r="KK197" i="37"/>
  <c r="AL197" i="37"/>
  <c r="CX197" i="37"/>
  <c r="FL197" i="37"/>
  <c r="HS197" i="37"/>
  <c r="HY197" i="37"/>
  <c r="KL197" i="37"/>
  <c r="AM197" i="37"/>
  <c r="CY197" i="37"/>
  <c r="FM197" i="37"/>
  <c r="HT197" i="37"/>
  <c r="HZ197" i="37"/>
  <c r="KM197" i="37"/>
  <c r="AN197" i="37"/>
  <c r="DA197" i="37"/>
  <c r="CZ197" i="37"/>
  <c r="FN197" i="37"/>
  <c r="HU197" i="37"/>
  <c r="IA197" i="37"/>
  <c r="KN197" i="37"/>
  <c r="B197" i="37"/>
  <c r="O197" i="38"/>
  <c r="AB197" i="38"/>
  <c r="P197" i="38"/>
  <c r="AC197" i="38"/>
  <c r="BC197" i="38"/>
  <c r="DE197" i="2"/>
  <c r="C197" i="39"/>
  <c r="Q197" i="38"/>
  <c r="AD197" i="38"/>
  <c r="BD197" i="38"/>
  <c r="D197" i="39"/>
  <c r="R197" i="38"/>
  <c r="AE197" i="38"/>
  <c r="BE197" i="38"/>
  <c r="E197" i="39"/>
  <c r="S197" i="38"/>
  <c r="AF197" i="38"/>
  <c r="BF197" i="38"/>
  <c r="F197" i="39"/>
  <c r="T197" i="38"/>
  <c r="AG197" i="38"/>
  <c r="BG197" i="38"/>
  <c r="G197" i="39"/>
  <c r="U197" i="38"/>
  <c r="AH197" i="38"/>
  <c r="BH197" i="38"/>
  <c r="H197" i="39"/>
  <c r="V197" i="38"/>
  <c r="AI197" i="38"/>
  <c r="BI197" i="38"/>
  <c r="I197" i="39"/>
  <c r="W197" i="38"/>
  <c r="AJ197" i="38"/>
  <c r="BJ197" i="38"/>
  <c r="J197" i="39"/>
  <c r="X197" i="38"/>
  <c r="AK197" i="38"/>
  <c r="BK197" i="38"/>
  <c r="K197" i="39"/>
  <c r="Y197" i="38"/>
  <c r="AL197" i="38"/>
  <c r="BL197" i="38"/>
  <c r="L197" i="39"/>
  <c r="Z197" i="38"/>
  <c r="AM197" i="38"/>
  <c r="BM197" i="38"/>
  <c r="M197" i="39"/>
  <c r="AA197" i="38"/>
  <c r="AN197" i="38"/>
  <c r="BN197" i="38"/>
  <c r="N197" i="39"/>
  <c r="JB197" i="37"/>
  <c r="C197" i="37"/>
  <c r="BB197" i="38"/>
  <c r="B197" i="39"/>
  <c r="BO197" i="37"/>
  <c r="EC197" i="37"/>
  <c r="JC197" i="37"/>
  <c r="D197" i="37"/>
  <c r="BP197" i="37"/>
  <c r="ED197" i="37"/>
  <c r="JD197" i="37"/>
  <c r="E197" i="37"/>
  <c r="BQ197" i="37"/>
  <c r="EE197" i="37"/>
  <c r="JE197" i="37"/>
  <c r="F197" i="37"/>
  <c r="BR197" i="37"/>
  <c r="EF197" i="37"/>
  <c r="JF197" i="37"/>
  <c r="G197" i="37"/>
  <c r="BS197" i="37"/>
  <c r="EG197" i="37"/>
  <c r="JG197" i="37"/>
  <c r="H197" i="37"/>
  <c r="BU197" i="37"/>
  <c r="BT197" i="37"/>
  <c r="EH197" i="37"/>
  <c r="JH197" i="37"/>
  <c r="I197" i="37"/>
  <c r="GP197" i="37"/>
  <c r="GV197" i="37"/>
  <c r="JI197" i="37"/>
  <c r="J197" i="37"/>
  <c r="BV197" i="37"/>
  <c r="EJ197" i="37"/>
  <c r="GQ197" i="37"/>
  <c r="GW197" i="37"/>
  <c r="JJ197" i="37"/>
  <c r="K197" i="37"/>
  <c r="BW197" i="37"/>
  <c r="EK197" i="37"/>
  <c r="GR197" i="37"/>
  <c r="GX197" i="37"/>
  <c r="JK197" i="37"/>
  <c r="L197" i="37"/>
  <c r="BX197" i="37"/>
  <c r="EL197" i="37"/>
  <c r="GS197" i="37"/>
  <c r="GY197" i="37"/>
  <c r="JL197" i="37"/>
  <c r="M197" i="37"/>
  <c r="BY197" i="37"/>
  <c r="EM197" i="37"/>
  <c r="GT197" i="37"/>
  <c r="GZ197" i="37"/>
  <c r="JM197" i="37"/>
  <c r="N197" i="37"/>
  <c r="CA197" i="37"/>
  <c r="BZ197" i="37"/>
  <c r="EN197" i="37"/>
  <c r="GU197" i="37"/>
  <c r="HA197" i="37"/>
  <c r="JN197" i="37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BP198" i="2"/>
  <c r="O197" i="37"/>
  <c r="BQ197" i="2"/>
  <c r="DC197" i="2"/>
  <c r="DD197" i="2"/>
  <c r="P197" i="39"/>
  <c r="Q197" i="39"/>
  <c r="R197" i="39"/>
  <c r="S197" i="39"/>
  <c r="T197" i="39"/>
  <c r="U197" i="39"/>
  <c r="V197" i="39"/>
  <c r="W197" i="39"/>
  <c r="X197" i="39"/>
  <c r="Y197" i="39"/>
  <c r="Z197" i="39"/>
  <c r="AA197" i="39"/>
  <c r="JO197" i="37"/>
  <c r="P197" i="37"/>
  <c r="O197" i="39"/>
  <c r="CB197" i="37"/>
  <c r="EP197" i="37"/>
  <c r="JP197" i="37"/>
  <c r="Q197" i="37"/>
  <c r="CC197" i="37"/>
  <c r="EQ197" i="37"/>
  <c r="JQ197" i="37"/>
  <c r="R197" i="37"/>
  <c r="CD197" i="37"/>
  <c r="ER197" i="37"/>
  <c r="JR197" i="37"/>
  <c r="S197" i="37"/>
  <c r="CE197" i="37"/>
  <c r="ES197" i="37"/>
  <c r="JS197" i="37"/>
  <c r="T197" i="37"/>
  <c r="CF197" i="37"/>
  <c r="ET197" i="37"/>
  <c r="JT197" i="37"/>
  <c r="U197" i="37"/>
  <c r="CH197" i="37"/>
  <c r="CG197" i="37"/>
  <c r="EU197" i="37"/>
  <c r="JU197" i="37"/>
  <c r="V197" i="37"/>
  <c r="HC197" i="37"/>
  <c r="HI197" i="37"/>
  <c r="JV197" i="37"/>
  <c r="W197" i="37"/>
  <c r="CI197" i="37"/>
  <c r="EW197" i="37"/>
  <c r="HD197" i="37"/>
  <c r="HJ197" i="37"/>
  <c r="JW197" i="37"/>
  <c r="X197" i="37"/>
  <c r="CJ197" i="37"/>
  <c r="EX197" i="37"/>
  <c r="HE197" i="37"/>
  <c r="HK197" i="37"/>
  <c r="JX197" i="37"/>
  <c r="Y197" i="37"/>
  <c r="CK197" i="37"/>
  <c r="EY197" i="37"/>
  <c r="HF197" i="37"/>
  <c r="HL197" i="37"/>
  <c r="JY197" i="37"/>
  <c r="Z197" i="37"/>
  <c r="CL197" i="37"/>
  <c r="EZ197" i="37"/>
  <c r="HG197" i="37"/>
  <c r="HM197" i="37"/>
  <c r="JZ197" i="37"/>
  <c r="AA197" i="37"/>
  <c r="CN197" i="37"/>
  <c r="CM197" i="37"/>
  <c r="FA197" i="37"/>
  <c r="HH197" i="37"/>
  <c r="HN197" i="37"/>
  <c r="KA197" i="37"/>
  <c r="AO197" i="37"/>
  <c r="AP197" i="38"/>
  <c r="AP197" i="39"/>
  <c r="AQ197" i="38"/>
  <c r="AQ197" i="39"/>
  <c r="AR197" i="38"/>
  <c r="AR197" i="39"/>
  <c r="AS197" i="38"/>
  <c r="AS197" i="39"/>
  <c r="AT197" i="38"/>
  <c r="AT197" i="39"/>
  <c r="AU197" i="38"/>
  <c r="AU197" i="39"/>
  <c r="AV197" i="38"/>
  <c r="AV197" i="39"/>
  <c r="AW197" i="38"/>
  <c r="AW197" i="39"/>
  <c r="AX197" i="38"/>
  <c r="AX197" i="39"/>
  <c r="AY197" i="38"/>
  <c r="AY197" i="39"/>
  <c r="AZ197" i="38"/>
  <c r="AZ197" i="39"/>
  <c r="BA197" i="38"/>
  <c r="BA197" i="39"/>
  <c r="AP197" i="37"/>
  <c r="AO197" i="38"/>
  <c r="AO197" i="39"/>
  <c r="DB197" i="37"/>
  <c r="FP197" i="37"/>
  <c r="AQ197" i="37"/>
  <c r="DC197" i="37"/>
  <c r="FQ197" i="37"/>
  <c r="AR197" i="37"/>
  <c r="DD197" i="37"/>
  <c r="FR197" i="37"/>
  <c r="AS197" i="37"/>
  <c r="DE197" i="37"/>
  <c r="FS197" i="37"/>
  <c r="AT197" i="37"/>
  <c r="DF197" i="37"/>
  <c r="FT197" i="37"/>
  <c r="AU197" i="37"/>
  <c r="DH197" i="37"/>
  <c r="DG197" i="37"/>
  <c r="FU197" i="37"/>
  <c r="AV197" i="37"/>
  <c r="IC197" i="37"/>
  <c r="II197" i="37"/>
  <c r="AW197" i="37"/>
  <c r="DI197" i="37"/>
  <c r="FW197" i="37"/>
  <c r="ID197" i="37"/>
  <c r="IJ197" i="37"/>
  <c r="AX197" i="37"/>
  <c r="DJ197" i="37"/>
  <c r="FX197" i="37"/>
  <c r="IE197" i="37"/>
  <c r="IK197" i="37"/>
  <c r="AY197" i="37"/>
  <c r="DK197" i="37"/>
  <c r="FY197" i="37"/>
  <c r="IF197" i="37"/>
  <c r="IL197" i="37"/>
  <c r="AZ197" i="37"/>
  <c r="DL197" i="37"/>
  <c r="FZ197" i="37"/>
  <c r="IG197" i="37"/>
  <c r="IM197" i="37"/>
  <c r="BA197" i="37"/>
  <c r="DN197" i="37"/>
  <c r="DM197" i="37"/>
  <c r="GA197" i="37"/>
  <c r="IH197" i="37"/>
  <c r="IN197" i="37"/>
  <c r="BB197" i="37"/>
  <c r="BC197" i="39"/>
  <c r="BD197" i="39"/>
  <c r="BE197" i="39"/>
  <c r="BF197" i="39"/>
  <c r="BG197" i="39"/>
  <c r="BH197" i="39"/>
  <c r="BI197" i="39"/>
  <c r="BJ197" i="39"/>
  <c r="BK197" i="39"/>
  <c r="BL197" i="39"/>
  <c r="BM197" i="39"/>
  <c r="BN197" i="39"/>
  <c r="LB197" i="37"/>
  <c r="BC197" i="37"/>
  <c r="BB197" i="39"/>
  <c r="DO197" i="37"/>
  <c r="GC197" i="37"/>
  <c r="LC197" i="37"/>
  <c r="BD197" i="37"/>
  <c r="DP197" i="37"/>
  <c r="GD197" i="37"/>
  <c r="LD197" i="37"/>
  <c r="BE197" i="37"/>
  <c r="DQ197" i="37"/>
  <c r="GE197" i="37"/>
  <c r="LE197" i="37"/>
  <c r="BF197" i="37"/>
  <c r="DR197" i="37"/>
  <c r="GF197" i="37"/>
  <c r="LF197" i="37"/>
  <c r="BG197" i="37"/>
  <c r="DS197" i="37"/>
  <c r="GG197" i="37"/>
  <c r="LG197" i="37"/>
  <c r="BH197" i="37"/>
  <c r="DU197" i="37"/>
  <c r="DT197" i="37"/>
  <c r="GH197" i="37"/>
  <c r="LH197" i="37"/>
  <c r="BI197" i="37"/>
  <c r="IP197" i="37"/>
  <c r="IV197" i="37"/>
  <c r="LI197" i="37"/>
  <c r="BJ197" i="37"/>
  <c r="DV197" i="37"/>
  <c r="GJ197" i="37"/>
  <c r="IQ197" i="37"/>
  <c r="IW197" i="37"/>
  <c r="LJ197" i="37"/>
  <c r="BK197" i="37"/>
  <c r="DW197" i="37"/>
  <c r="GK197" i="37"/>
  <c r="IR197" i="37"/>
  <c r="IX197" i="37"/>
  <c r="LK197" i="37"/>
  <c r="BL197" i="37"/>
  <c r="DX197" i="37"/>
  <c r="GL197" i="37"/>
  <c r="IS197" i="37"/>
  <c r="IY197" i="37"/>
  <c r="LL197" i="37"/>
  <c r="BM197" i="37"/>
  <c r="DY197" i="37"/>
  <c r="GM197" i="37"/>
  <c r="IT197" i="37"/>
  <c r="IZ197" i="37"/>
  <c r="LM197" i="37"/>
  <c r="BN197" i="37"/>
  <c r="EA197" i="37"/>
  <c r="DZ197" i="37"/>
  <c r="GN197" i="37"/>
  <c r="IU197" i="37"/>
  <c r="JA197" i="37"/>
  <c r="LN197" i="37"/>
  <c r="AB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AB198" i="37"/>
  <c r="C198" i="38"/>
  <c r="AC198" i="39"/>
  <c r="D198" i="38"/>
  <c r="AD198" i="39"/>
  <c r="E198" i="38"/>
  <c r="AE198" i="39"/>
  <c r="F198" i="38"/>
  <c r="AF198" i="39"/>
  <c r="G198" i="38"/>
  <c r="AG198" i="39"/>
  <c r="H198" i="38"/>
  <c r="AH198" i="39"/>
  <c r="I198" i="38"/>
  <c r="AI198" i="39"/>
  <c r="J198" i="38"/>
  <c r="AJ198" i="39"/>
  <c r="K198" i="38"/>
  <c r="AK198" i="39"/>
  <c r="L198" i="38"/>
  <c r="AL198" i="39"/>
  <c r="M198" i="38"/>
  <c r="AM198" i="39"/>
  <c r="N198" i="38"/>
  <c r="AN198" i="39"/>
  <c r="KB198" i="37"/>
  <c r="AC198" i="37"/>
  <c r="B198" i="38"/>
  <c r="AB198" i="39"/>
  <c r="CO198" i="37"/>
  <c r="FC198" i="37"/>
  <c r="KC198" i="37"/>
  <c r="AD198" i="37"/>
  <c r="CP198" i="37"/>
  <c r="FD198" i="37"/>
  <c r="KD198" i="37"/>
  <c r="AE198" i="37"/>
  <c r="CQ198" i="37"/>
  <c r="FE198" i="37"/>
  <c r="KE198" i="37"/>
  <c r="AF198" i="37"/>
  <c r="CR198" i="37"/>
  <c r="FF198" i="37"/>
  <c r="KF198" i="37"/>
  <c r="AG198" i="37"/>
  <c r="CS198" i="37"/>
  <c r="FG198" i="37"/>
  <c r="KG198" i="37"/>
  <c r="AH198" i="37"/>
  <c r="CU198" i="37"/>
  <c r="CT198" i="37"/>
  <c r="FH198" i="37"/>
  <c r="KH198" i="37"/>
  <c r="AI198" i="37"/>
  <c r="HP198" i="37"/>
  <c r="HV198" i="37"/>
  <c r="KI198" i="37"/>
  <c r="AJ198" i="37"/>
  <c r="CV198" i="37"/>
  <c r="FJ198" i="37"/>
  <c r="HQ198" i="37"/>
  <c r="HW198" i="37"/>
  <c r="KJ198" i="37"/>
  <c r="AK198" i="37"/>
  <c r="CW198" i="37"/>
  <c r="FK198" i="37"/>
  <c r="HR198" i="37"/>
  <c r="HX198" i="37"/>
  <c r="KK198" i="37"/>
  <c r="AL198" i="37"/>
  <c r="CX198" i="37"/>
  <c r="FL198" i="37"/>
  <c r="HS198" i="37"/>
  <c r="HY198" i="37"/>
  <c r="KL198" i="37"/>
  <c r="AM198" i="37"/>
  <c r="CY198" i="37"/>
  <c r="FM198" i="37"/>
  <c r="HT198" i="37"/>
  <c r="HZ198" i="37"/>
  <c r="KM198" i="37"/>
  <c r="AN198" i="37"/>
  <c r="DA198" i="37"/>
  <c r="CZ198" i="37"/>
  <c r="FN198" i="37"/>
  <c r="HU198" i="37"/>
  <c r="IA198" i="37"/>
  <c r="KN198" i="37"/>
  <c r="B198" i="37"/>
  <c r="O198" i="38"/>
  <c r="AB198" i="38"/>
  <c r="P198" i="38"/>
  <c r="AC198" i="38"/>
  <c r="BC198" i="38"/>
  <c r="DE198" i="2"/>
  <c r="C198" i="39"/>
  <c r="Q198" i="38"/>
  <c r="AD198" i="38"/>
  <c r="BD198" i="38"/>
  <c r="D198" i="39"/>
  <c r="R198" i="38"/>
  <c r="AE198" i="38"/>
  <c r="BE198" i="38"/>
  <c r="E198" i="39"/>
  <c r="S198" i="38"/>
  <c r="AF198" i="38"/>
  <c r="BF198" i="38"/>
  <c r="F198" i="39"/>
  <c r="T198" i="38"/>
  <c r="AG198" i="38"/>
  <c r="BG198" i="38"/>
  <c r="G198" i="39"/>
  <c r="U198" i="38"/>
  <c r="AH198" i="38"/>
  <c r="BH198" i="38"/>
  <c r="H198" i="39"/>
  <c r="V198" i="38"/>
  <c r="AI198" i="38"/>
  <c r="BI198" i="38"/>
  <c r="I198" i="39"/>
  <c r="W198" i="38"/>
  <c r="AJ198" i="38"/>
  <c r="BJ198" i="38"/>
  <c r="J198" i="39"/>
  <c r="X198" i="38"/>
  <c r="AK198" i="38"/>
  <c r="BK198" i="38"/>
  <c r="K198" i="39"/>
  <c r="Y198" i="38"/>
  <c r="AL198" i="38"/>
  <c r="BL198" i="38"/>
  <c r="L198" i="39"/>
  <c r="Z198" i="38"/>
  <c r="AM198" i="38"/>
  <c r="BM198" i="38"/>
  <c r="M198" i="39"/>
  <c r="AA198" i="38"/>
  <c r="AN198" i="38"/>
  <c r="BN198" i="38"/>
  <c r="N198" i="39"/>
  <c r="JB198" i="37"/>
  <c r="C198" i="37"/>
  <c r="BB198" i="38"/>
  <c r="B198" i="39"/>
  <c r="BO198" i="37"/>
  <c r="EC198" i="37"/>
  <c r="JC198" i="37"/>
  <c r="D198" i="37"/>
  <c r="BP198" i="37"/>
  <c r="ED198" i="37"/>
  <c r="JD198" i="37"/>
  <c r="E198" i="37"/>
  <c r="BQ198" i="37"/>
  <c r="EE198" i="37"/>
  <c r="JE198" i="37"/>
  <c r="F198" i="37"/>
  <c r="BR198" i="37"/>
  <c r="EF198" i="37"/>
  <c r="JF198" i="37"/>
  <c r="G198" i="37"/>
  <c r="BS198" i="37"/>
  <c r="EG198" i="37"/>
  <c r="JG198" i="37"/>
  <c r="H198" i="37"/>
  <c r="BU198" i="37"/>
  <c r="BT198" i="37"/>
  <c r="EH198" i="37"/>
  <c r="JH198" i="37"/>
  <c r="I198" i="37"/>
  <c r="GP198" i="37"/>
  <c r="GV198" i="37"/>
  <c r="JI198" i="37"/>
  <c r="J198" i="37"/>
  <c r="BV198" i="37"/>
  <c r="EJ198" i="37"/>
  <c r="GQ198" i="37"/>
  <c r="GW198" i="37"/>
  <c r="JJ198" i="37"/>
  <c r="K198" i="37"/>
  <c r="BW198" i="37"/>
  <c r="EK198" i="37"/>
  <c r="GR198" i="37"/>
  <c r="GX198" i="37"/>
  <c r="JK198" i="37"/>
  <c r="L198" i="37"/>
  <c r="BX198" i="37"/>
  <c r="EL198" i="37"/>
  <c r="GS198" i="37"/>
  <c r="GY198" i="37"/>
  <c r="JL198" i="37"/>
  <c r="M198" i="37"/>
  <c r="BY198" i="37"/>
  <c r="EM198" i="37"/>
  <c r="GT198" i="37"/>
  <c r="GZ198" i="37"/>
  <c r="JM198" i="37"/>
  <c r="N198" i="37"/>
  <c r="CA198" i="37"/>
  <c r="BZ198" i="37"/>
  <c r="EN198" i="37"/>
  <c r="GU198" i="37"/>
  <c r="HA198" i="37"/>
  <c r="JN198" i="37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BP199" i="2"/>
  <c r="O198" i="37"/>
  <c r="BQ198" i="2"/>
  <c r="DC198" i="2"/>
  <c r="DD198" i="2"/>
  <c r="P198" i="39"/>
  <c r="Q198" i="39"/>
  <c r="R198" i="39"/>
  <c r="S198" i="39"/>
  <c r="T198" i="39"/>
  <c r="U198" i="39"/>
  <c r="V198" i="39"/>
  <c r="W198" i="39"/>
  <c r="X198" i="39"/>
  <c r="Y198" i="39"/>
  <c r="Z198" i="39"/>
  <c r="AA198" i="39"/>
  <c r="JO198" i="37"/>
  <c r="P198" i="37"/>
  <c r="O198" i="39"/>
  <c r="CB198" i="37"/>
  <c r="EP198" i="37"/>
  <c r="JP198" i="37"/>
  <c r="Q198" i="37"/>
  <c r="CC198" i="37"/>
  <c r="EQ198" i="37"/>
  <c r="JQ198" i="37"/>
  <c r="R198" i="37"/>
  <c r="CD198" i="37"/>
  <c r="ER198" i="37"/>
  <c r="JR198" i="37"/>
  <c r="S198" i="37"/>
  <c r="CE198" i="37"/>
  <c r="ES198" i="37"/>
  <c r="JS198" i="37"/>
  <c r="T198" i="37"/>
  <c r="CF198" i="37"/>
  <c r="ET198" i="37"/>
  <c r="JT198" i="37"/>
  <c r="U198" i="37"/>
  <c r="CH198" i="37"/>
  <c r="CG198" i="37"/>
  <c r="EU198" i="37"/>
  <c r="JU198" i="37"/>
  <c r="V198" i="37"/>
  <c r="HC198" i="37"/>
  <c r="HI198" i="37"/>
  <c r="JV198" i="37"/>
  <c r="W198" i="37"/>
  <c r="CI198" i="37"/>
  <c r="EW198" i="37"/>
  <c r="HD198" i="37"/>
  <c r="HJ198" i="37"/>
  <c r="JW198" i="37"/>
  <c r="X198" i="37"/>
  <c r="CJ198" i="37"/>
  <c r="EX198" i="37"/>
  <c r="HE198" i="37"/>
  <c r="HK198" i="37"/>
  <c r="JX198" i="37"/>
  <c r="Y198" i="37"/>
  <c r="CK198" i="37"/>
  <c r="EY198" i="37"/>
  <c r="HF198" i="37"/>
  <c r="HL198" i="37"/>
  <c r="JY198" i="37"/>
  <c r="Z198" i="37"/>
  <c r="CL198" i="37"/>
  <c r="EZ198" i="37"/>
  <c r="HG198" i="37"/>
  <c r="HM198" i="37"/>
  <c r="JZ198" i="37"/>
  <c r="AA198" i="37"/>
  <c r="CN198" i="37"/>
  <c r="CM198" i="37"/>
  <c r="FA198" i="37"/>
  <c r="HH198" i="37"/>
  <c r="HN198" i="37"/>
  <c r="KA198" i="37"/>
  <c r="AO198" i="37"/>
  <c r="AP198" i="38"/>
  <c r="AP198" i="39"/>
  <c r="AQ198" i="38"/>
  <c r="AQ198" i="39"/>
  <c r="AR198" i="38"/>
  <c r="AR198" i="39"/>
  <c r="AS198" i="38"/>
  <c r="AS198" i="39"/>
  <c r="AT198" i="38"/>
  <c r="AT198" i="39"/>
  <c r="AU198" i="38"/>
  <c r="AU198" i="39"/>
  <c r="AV198" i="38"/>
  <c r="AV198" i="39"/>
  <c r="AW198" i="38"/>
  <c r="AW198" i="39"/>
  <c r="AX198" i="38"/>
  <c r="AX198" i="39"/>
  <c r="AY198" i="38"/>
  <c r="AY198" i="39"/>
  <c r="AZ198" i="38"/>
  <c r="AZ198" i="39"/>
  <c r="BA198" i="38"/>
  <c r="BA198" i="39"/>
  <c r="AP198" i="37"/>
  <c r="AO198" i="38"/>
  <c r="AO198" i="39"/>
  <c r="DB198" i="37"/>
  <c r="FP198" i="37"/>
  <c r="AQ198" i="37"/>
  <c r="DC198" i="37"/>
  <c r="FQ198" i="37"/>
  <c r="AR198" i="37"/>
  <c r="DD198" i="37"/>
  <c r="FR198" i="37"/>
  <c r="AS198" i="37"/>
  <c r="DE198" i="37"/>
  <c r="FS198" i="37"/>
  <c r="AT198" i="37"/>
  <c r="DF198" i="37"/>
  <c r="FT198" i="37"/>
  <c r="AU198" i="37"/>
  <c r="DH198" i="37"/>
  <c r="DG198" i="37"/>
  <c r="FU198" i="37"/>
  <c r="AV198" i="37"/>
  <c r="IC198" i="37"/>
  <c r="II198" i="37"/>
  <c r="AW198" i="37"/>
  <c r="DI198" i="37"/>
  <c r="FW198" i="37"/>
  <c r="ID198" i="37"/>
  <c r="IJ198" i="37"/>
  <c r="AX198" i="37"/>
  <c r="DJ198" i="37"/>
  <c r="FX198" i="37"/>
  <c r="IE198" i="37"/>
  <c r="IK198" i="37"/>
  <c r="AY198" i="37"/>
  <c r="DK198" i="37"/>
  <c r="FY198" i="37"/>
  <c r="IF198" i="37"/>
  <c r="IL198" i="37"/>
  <c r="AZ198" i="37"/>
  <c r="DL198" i="37"/>
  <c r="FZ198" i="37"/>
  <c r="IG198" i="37"/>
  <c r="IM198" i="37"/>
  <c r="BA198" i="37"/>
  <c r="DN198" i="37"/>
  <c r="DM198" i="37"/>
  <c r="GA198" i="37"/>
  <c r="IH198" i="37"/>
  <c r="IN198" i="37"/>
  <c r="BB198" i="37"/>
  <c r="BC198" i="39"/>
  <c r="BD198" i="39"/>
  <c r="BE198" i="39"/>
  <c r="BF198" i="39"/>
  <c r="BG198" i="39"/>
  <c r="BH198" i="39"/>
  <c r="BI198" i="39"/>
  <c r="BJ198" i="39"/>
  <c r="BK198" i="39"/>
  <c r="BL198" i="39"/>
  <c r="BM198" i="39"/>
  <c r="BN198" i="39"/>
  <c r="LB198" i="37"/>
  <c r="BC198" i="37"/>
  <c r="BB198" i="39"/>
  <c r="DO198" i="37"/>
  <c r="GC198" i="37"/>
  <c r="LC198" i="37"/>
  <c r="BD198" i="37"/>
  <c r="DP198" i="37"/>
  <c r="GD198" i="37"/>
  <c r="LD198" i="37"/>
  <c r="BE198" i="37"/>
  <c r="DQ198" i="37"/>
  <c r="GE198" i="37"/>
  <c r="LE198" i="37"/>
  <c r="BF198" i="37"/>
  <c r="DR198" i="37"/>
  <c r="GF198" i="37"/>
  <c r="LF198" i="37"/>
  <c r="BG198" i="37"/>
  <c r="DS198" i="37"/>
  <c r="GG198" i="37"/>
  <c r="LG198" i="37"/>
  <c r="BH198" i="37"/>
  <c r="DU198" i="37"/>
  <c r="DT198" i="37"/>
  <c r="GH198" i="37"/>
  <c r="LH198" i="37"/>
  <c r="BI198" i="37"/>
  <c r="IP198" i="37"/>
  <c r="IV198" i="37"/>
  <c r="LI198" i="37"/>
  <c r="BJ198" i="37"/>
  <c r="DV198" i="37"/>
  <c r="GJ198" i="37"/>
  <c r="IQ198" i="37"/>
  <c r="IW198" i="37"/>
  <c r="LJ198" i="37"/>
  <c r="BK198" i="37"/>
  <c r="DW198" i="37"/>
  <c r="GK198" i="37"/>
  <c r="IR198" i="37"/>
  <c r="IX198" i="37"/>
  <c r="LK198" i="37"/>
  <c r="BL198" i="37"/>
  <c r="DX198" i="37"/>
  <c r="GL198" i="37"/>
  <c r="IS198" i="37"/>
  <c r="IY198" i="37"/>
  <c r="LL198" i="37"/>
  <c r="BM198" i="37"/>
  <c r="DY198" i="37"/>
  <c r="GM198" i="37"/>
  <c r="IT198" i="37"/>
  <c r="IZ198" i="37"/>
  <c r="LM198" i="37"/>
  <c r="BN198" i="37"/>
  <c r="EA198" i="37"/>
  <c r="DZ198" i="37"/>
  <c r="GN198" i="37"/>
  <c r="IU198" i="37"/>
  <c r="JA198" i="37"/>
  <c r="LN198" i="37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AB199" i="37"/>
  <c r="C199" i="38"/>
  <c r="AC199" i="39"/>
  <c r="D199" i="38"/>
  <c r="AD199" i="39"/>
  <c r="E199" i="38"/>
  <c r="AE199" i="39"/>
  <c r="F199" i="38"/>
  <c r="AF199" i="39"/>
  <c r="G199" i="38"/>
  <c r="AG199" i="39"/>
  <c r="H199" i="38"/>
  <c r="AH199" i="39"/>
  <c r="I199" i="38"/>
  <c r="AI199" i="39"/>
  <c r="J199" i="38"/>
  <c r="AJ199" i="39"/>
  <c r="K199" i="38"/>
  <c r="AK199" i="39"/>
  <c r="L199" i="38"/>
  <c r="AL199" i="39"/>
  <c r="M199" i="38"/>
  <c r="AM199" i="39"/>
  <c r="N199" i="38"/>
  <c r="AN199" i="39"/>
  <c r="KB199" i="37"/>
  <c r="AC199" i="37"/>
  <c r="B199" i="38"/>
  <c r="AB199" i="39"/>
  <c r="CO199" i="37"/>
  <c r="FC199" i="37"/>
  <c r="KC199" i="37"/>
  <c r="AD199" i="37"/>
  <c r="CP199" i="37"/>
  <c r="FD199" i="37"/>
  <c r="KD199" i="37"/>
  <c r="AE199" i="37"/>
  <c r="CQ199" i="37"/>
  <c r="FE199" i="37"/>
  <c r="KE199" i="37"/>
  <c r="AF199" i="37"/>
  <c r="CR199" i="37"/>
  <c r="FF199" i="37"/>
  <c r="KF199" i="37"/>
  <c r="AG199" i="37"/>
  <c r="CS199" i="37"/>
  <c r="FG199" i="37"/>
  <c r="KG199" i="37"/>
  <c r="AH199" i="37"/>
  <c r="CU199" i="37"/>
  <c r="CT199" i="37"/>
  <c r="FH199" i="37"/>
  <c r="KH199" i="37"/>
  <c r="AI199" i="37"/>
  <c r="HP199" i="37"/>
  <c r="HV199" i="37"/>
  <c r="KI199" i="37"/>
  <c r="AJ199" i="37"/>
  <c r="CV199" i="37"/>
  <c r="FJ199" i="37"/>
  <c r="HQ199" i="37"/>
  <c r="HW199" i="37"/>
  <c r="KJ199" i="37"/>
  <c r="AK199" i="37"/>
  <c r="CW199" i="37"/>
  <c r="FK199" i="37"/>
  <c r="HR199" i="37"/>
  <c r="HX199" i="37"/>
  <c r="KK199" i="37"/>
  <c r="AL199" i="37"/>
  <c r="CX199" i="37"/>
  <c r="FL199" i="37"/>
  <c r="HS199" i="37"/>
  <c r="HY199" i="37"/>
  <c r="KL199" i="37"/>
  <c r="AM199" i="37"/>
  <c r="CY199" i="37"/>
  <c r="FM199" i="37"/>
  <c r="HT199" i="37"/>
  <c r="HZ199" i="37"/>
  <c r="KM199" i="37"/>
  <c r="AN199" i="37"/>
  <c r="DA199" i="37"/>
  <c r="CZ199" i="37"/>
  <c r="FN199" i="37"/>
  <c r="HU199" i="37"/>
  <c r="IA199" i="37"/>
  <c r="KN199" i="37"/>
  <c r="B199" i="37"/>
  <c r="O199" i="38"/>
  <c r="AB199" i="38"/>
  <c r="P199" i="38"/>
  <c r="AC199" i="38"/>
  <c r="BC199" i="38"/>
  <c r="DE199" i="2"/>
  <c r="C199" i="39"/>
  <c r="Q199" i="38"/>
  <c r="AD199" i="38"/>
  <c r="BD199" i="38"/>
  <c r="D199" i="39"/>
  <c r="R199" i="38"/>
  <c r="AE199" i="38"/>
  <c r="BE199" i="38"/>
  <c r="E199" i="39"/>
  <c r="S199" i="38"/>
  <c r="AF199" i="38"/>
  <c r="BF199" i="38"/>
  <c r="F199" i="39"/>
  <c r="T199" i="38"/>
  <c r="AG199" i="38"/>
  <c r="BG199" i="38"/>
  <c r="G199" i="39"/>
  <c r="U199" i="38"/>
  <c r="AH199" i="38"/>
  <c r="BH199" i="38"/>
  <c r="H199" i="39"/>
  <c r="V199" i="38"/>
  <c r="AI199" i="38"/>
  <c r="BI199" i="38"/>
  <c r="I199" i="39"/>
  <c r="W199" i="38"/>
  <c r="AJ199" i="38"/>
  <c r="BJ199" i="38"/>
  <c r="J199" i="39"/>
  <c r="X199" i="38"/>
  <c r="AK199" i="38"/>
  <c r="BK199" i="38"/>
  <c r="K199" i="39"/>
  <c r="Y199" i="38"/>
  <c r="AL199" i="38"/>
  <c r="BL199" i="38"/>
  <c r="L199" i="39"/>
  <c r="Z199" i="38"/>
  <c r="AM199" i="38"/>
  <c r="BM199" i="38"/>
  <c r="M199" i="39"/>
  <c r="AA199" i="38"/>
  <c r="AN199" i="38"/>
  <c r="BN199" i="38"/>
  <c r="N199" i="39"/>
  <c r="JB199" i="37"/>
  <c r="C199" i="37"/>
  <c r="BB199" i="38"/>
  <c r="B199" i="39"/>
  <c r="BO199" i="37"/>
  <c r="EC199" i="37"/>
  <c r="JC199" i="37"/>
  <c r="D199" i="37"/>
  <c r="BP199" i="37"/>
  <c r="ED199" i="37"/>
  <c r="JD199" i="37"/>
  <c r="E199" i="37"/>
  <c r="BQ199" i="37"/>
  <c r="EE199" i="37"/>
  <c r="JE199" i="37"/>
  <c r="F199" i="37"/>
  <c r="BR199" i="37"/>
  <c r="EF199" i="37"/>
  <c r="JF199" i="37"/>
  <c r="G199" i="37"/>
  <c r="BS199" i="37"/>
  <c r="EG199" i="37"/>
  <c r="JG199" i="37"/>
  <c r="H199" i="37"/>
  <c r="BU199" i="37"/>
  <c r="BT199" i="37"/>
  <c r="EH199" i="37"/>
  <c r="JH199" i="37"/>
  <c r="I199" i="37"/>
  <c r="GP199" i="37"/>
  <c r="GV199" i="37"/>
  <c r="JI199" i="37"/>
  <c r="J199" i="37"/>
  <c r="BV199" i="37"/>
  <c r="EJ199" i="37"/>
  <c r="GQ199" i="37"/>
  <c r="GW199" i="37"/>
  <c r="JJ199" i="37"/>
  <c r="K199" i="37"/>
  <c r="BW199" i="37"/>
  <c r="EK199" i="37"/>
  <c r="GR199" i="37"/>
  <c r="GX199" i="37"/>
  <c r="JK199" i="37"/>
  <c r="L199" i="37"/>
  <c r="BX199" i="37"/>
  <c r="EL199" i="37"/>
  <c r="GS199" i="37"/>
  <c r="GY199" i="37"/>
  <c r="JL199" i="37"/>
  <c r="M199" i="37"/>
  <c r="BY199" i="37"/>
  <c r="EM199" i="37"/>
  <c r="GT199" i="37"/>
  <c r="GZ199" i="37"/>
  <c r="JM199" i="37"/>
  <c r="N199" i="37"/>
  <c r="CA199" i="37"/>
  <c r="BZ199" i="37"/>
  <c r="EN199" i="37"/>
  <c r="GU199" i="37"/>
  <c r="HA199" i="37"/>
  <c r="JN199" i="37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BP200" i="2"/>
  <c r="O199" i="37"/>
  <c r="BQ199" i="2"/>
  <c r="DC199" i="2"/>
  <c r="DD199" i="2"/>
  <c r="P199" i="39"/>
  <c r="Q199" i="39"/>
  <c r="R199" i="39"/>
  <c r="S199" i="39"/>
  <c r="T199" i="39"/>
  <c r="U199" i="39"/>
  <c r="V199" i="39"/>
  <c r="W199" i="39"/>
  <c r="X199" i="39"/>
  <c r="Y199" i="39"/>
  <c r="Z199" i="39"/>
  <c r="AA199" i="39"/>
  <c r="JO199" i="37"/>
  <c r="P199" i="37"/>
  <c r="O199" i="39"/>
  <c r="CB199" i="37"/>
  <c r="EP199" i="37"/>
  <c r="JP199" i="37"/>
  <c r="Q199" i="37"/>
  <c r="CC199" i="37"/>
  <c r="EQ199" i="37"/>
  <c r="JQ199" i="37"/>
  <c r="R199" i="37"/>
  <c r="CD199" i="37"/>
  <c r="ER199" i="37"/>
  <c r="JR199" i="37"/>
  <c r="S199" i="37"/>
  <c r="CE199" i="37"/>
  <c r="ES199" i="37"/>
  <c r="JS199" i="37"/>
  <c r="T199" i="37"/>
  <c r="CF199" i="37"/>
  <c r="ET199" i="37"/>
  <c r="JT199" i="37"/>
  <c r="U199" i="37"/>
  <c r="CH199" i="37"/>
  <c r="CG199" i="37"/>
  <c r="EU199" i="37"/>
  <c r="JU199" i="37"/>
  <c r="V199" i="37"/>
  <c r="HC199" i="37"/>
  <c r="HI199" i="37"/>
  <c r="JV199" i="37"/>
  <c r="W199" i="37"/>
  <c r="CI199" i="37"/>
  <c r="EW199" i="37"/>
  <c r="HD199" i="37"/>
  <c r="HJ199" i="37"/>
  <c r="JW199" i="37"/>
  <c r="X199" i="37"/>
  <c r="CJ199" i="37"/>
  <c r="EX199" i="37"/>
  <c r="HE199" i="37"/>
  <c r="HK199" i="37"/>
  <c r="JX199" i="37"/>
  <c r="Y199" i="37"/>
  <c r="CK199" i="37"/>
  <c r="EY199" i="37"/>
  <c r="HF199" i="37"/>
  <c r="HL199" i="37"/>
  <c r="JY199" i="37"/>
  <c r="Z199" i="37"/>
  <c r="CL199" i="37"/>
  <c r="EZ199" i="37"/>
  <c r="HG199" i="37"/>
  <c r="HM199" i="37"/>
  <c r="JZ199" i="37"/>
  <c r="AA199" i="37"/>
  <c r="CN199" i="37"/>
  <c r="CM199" i="37"/>
  <c r="FA199" i="37"/>
  <c r="HH199" i="37"/>
  <c r="HN199" i="37"/>
  <c r="KA199" i="37"/>
  <c r="AO199" i="37"/>
  <c r="AP199" i="38"/>
  <c r="AP199" i="39"/>
  <c r="AQ199" i="38"/>
  <c r="AQ199" i="39"/>
  <c r="AR199" i="38"/>
  <c r="AR199" i="39"/>
  <c r="AS199" i="38"/>
  <c r="AS199" i="39"/>
  <c r="AT199" i="38"/>
  <c r="AT199" i="39"/>
  <c r="AU199" i="38"/>
  <c r="AU199" i="39"/>
  <c r="AV199" i="38"/>
  <c r="AV199" i="39"/>
  <c r="AW199" i="38"/>
  <c r="AW199" i="39"/>
  <c r="AX199" i="38"/>
  <c r="AX199" i="39"/>
  <c r="AY199" i="38"/>
  <c r="AY199" i="39"/>
  <c r="AZ199" i="38"/>
  <c r="AZ199" i="39"/>
  <c r="BA199" i="38"/>
  <c r="BA199" i="39"/>
  <c r="AP199" i="37"/>
  <c r="AO199" i="38"/>
  <c r="AO199" i="39"/>
  <c r="DB199" i="37"/>
  <c r="FP199" i="37"/>
  <c r="AQ199" i="37"/>
  <c r="DC199" i="37"/>
  <c r="FQ199" i="37"/>
  <c r="AR199" i="37"/>
  <c r="DD199" i="37"/>
  <c r="FR199" i="37"/>
  <c r="AS199" i="37"/>
  <c r="DE199" i="37"/>
  <c r="FS199" i="37"/>
  <c r="AT199" i="37"/>
  <c r="DF199" i="37"/>
  <c r="FT199" i="37"/>
  <c r="AU199" i="37"/>
  <c r="DH199" i="37"/>
  <c r="DG199" i="37"/>
  <c r="FU199" i="37"/>
  <c r="AV199" i="37"/>
  <c r="IC199" i="37"/>
  <c r="II199" i="37"/>
  <c r="AW199" i="37"/>
  <c r="DI199" i="37"/>
  <c r="FW199" i="37"/>
  <c r="ID199" i="37"/>
  <c r="IJ199" i="37"/>
  <c r="AX199" i="37"/>
  <c r="DJ199" i="37"/>
  <c r="FX199" i="37"/>
  <c r="IE199" i="37"/>
  <c r="IK199" i="37"/>
  <c r="AY199" i="37"/>
  <c r="DK199" i="37"/>
  <c r="FY199" i="37"/>
  <c r="IF199" i="37"/>
  <c r="IL199" i="37"/>
  <c r="AZ199" i="37"/>
  <c r="DL199" i="37"/>
  <c r="FZ199" i="37"/>
  <c r="IG199" i="37"/>
  <c r="IM199" i="37"/>
  <c r="BA199" i="37"/>
  <c r="DN199" i="37"/>
  <c r="DM199" i="37"/>
  <c r="GA199" i="37"/>
  <c r="IH199" i="37"/>
  <c r="IN199" i="37"/>
  <c r="BB199" i="37"/>
  <c r="BC199" i="39"/>
  <c r="BD199" i="39"/>
  <c r="BE199" i="39"/>
  <c r="BF199" i="39"/>
  <c r="BG199" i="39"/>
  <c r="BH199" i="39"/>
  <c r="BI199" i="39"/>
  <c r="BJ199" i="39"/>
  <c r="BK199" i="39"/>
  <c r="BL199" i="39"/>
  <c r="BM199" i="39"/>
  <c r="BN199" i="39"/>
  <c r="LB199" i="37"/>
  <c r="BC199" i="37"/>
  <c r="BB199" i="39"/>
  <c r="DO199" i="37"/>
  <c r="GC199" i="37"/>
  <c r="LC199" i="37"/>
  <c r="BD199" i="37"/>
  <c r="DP199" i="37"/>
  <c r="GD199" i="37"/>
  <c r="LD199" i="37"/>
  <c r="BE199" i="37"/>
  <c r="DQ199" i="37"/>
  <c r="GE199" i="37"/>
  <c r="LE199" i="37"/>
  <c r="BF199" i="37"/>
  <c r="DR199" i="37"/>
  <c r="GF199" i="37"/>
  <c r="LF199" i="37"/>
  <c r="BG199" i="37"/>
  <c r="DS199" i="37"/>
  <c r="GG199" i="37"/>
  <c r="LG199" i="37"/>
  <c r="BH199" i="37"/>
  <c r="DU199" i="37"/>
  <c r="DT199" i="37"/>
  <c r="GH199" i="37"/>
  <c r="LH199" i="37"/>
  <c r="BI199" i="37"/>
  <c r="IP199" i="37"/>
  <c r="IV199" i="37"/>
  <c r="LI199" i="37"/>
  <c r="BJ199" i="37"/>
  <c r="DV199" i="37"/>
  <c r="GJ199" i="37"/>
  <c r="IQ199" i="37"/>
  <c r="IW199" i="37"/>
  <c r="LJ199" i="37"/>
  <c r="BK199" i="37"/>
  <c r="DW199" i="37"/>
  <c r="GK199" i="37"/>
  <c r="IR199" i="37"/>
  <c r="IX199" i="37"/>
  <c r="LK199" i="37"/>
  <c r="BL199" i="37"/>
  <c r="DX199" i="37"/>
  <c r="GL199" i="37"/>
  <c r="IS199" i="37"/>
  <c r="IY199" i="37"/>
  <c r="LL199" i="37"/>
  <c r="BM199" i="37"/>
  <c r="DY199" i="37"/>
  <c r="GM199" i="37"/>
  <c r="IT199" i="37"/>
  <c r="IZ199" i="37"/>
  <c r="LM199" i="37"/>
  <c r="BN199" i="37"/>
  <c r="EA199" i="37"/>
  <c r="DZ199" i="37"/>
  <c r="GN199" i="37"/>
  <c r="IU199" i="37"/>
  <c r="JA199" i="37"/>
  <c r="LN199" i="37"/>
  <c r="AB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AB200" i="37"/>
  <c r="C200" i="38"/>
  <c r="AC200" i="39"/>
  <c r="D200" i="38"/>
  <c r="AD200" i="39"/>
  <c r="E200" i="38"/>
  <c r="AE200" i="39"/>
  <c r="F200" i="38"/>
  <c r="AF200" i="39"/>
  <c r="G200" i="38"/>
  <c r="AG200" i="39"/>
  <c r="H200" i="38"/>
  <c r="AH200" i="39"/>
  <c r="I200" i="38"/>
  <c r="AI200" i="39"/>
  <c r="J200" i="38"/>
  <c r="AJ200" i="39"/>
  <c r="K200" i="38"/>
  <c r="AK200" i="39"/>
  <c r="L200" i="38"/>
  <c r="AL200" i="39"/>
  <c r="M200" i="38"/>
  <c r="AM200" i="39"/>
  <c r="N200" i="38"/>
  <c r="AN200" i="39"/>
  <c r="KB200" i="37"/>
  <c r="AC200" i="37"/>
  <c r="B200" i="38"/>
  <c r="AB200" i="39"/>
  <c r="CO200" i="37"/>
  <c r="FC200" i="37"/>
  <c r="KC200" i="37"/>
  <c r="AD200" i="37"/>
  <c r="CP200" i="37"/>
  <c r="FD200" i="37"/>
  <c r="KD200" i="37"/>
  <c r="AE200" i="37"/>
  <c r="CQ200" i="37"/>
  <c r="FE200" i="37"/>
  <c r="KE200" i="37"/>
  <c r="AF200" i="37"/>
  <c r="CR200" i="37"/>
  <c r="FF200" i="37"/>
  <c r="KF200" i="37"/>
  <c r="AG200" i="37"/>
  <c r="CS200" i="37"/>
  <c r="FG200" i="37"/>
  <c r="KG200" i="37"/>
  <c r="AH200" i="37"/>
  <c r="CU200" i="37"/>
  <c r="CT200" i="37"/>
  <c r="FH200" i="37"/>
  <c r="KH200" i="37"/>
  <c r="AI200" i="37"/>
  <c r="HP200" i="37"/>
  <c r="HV200" i="37"/>
  <c r="KI200" i="37"/>
  <c r="AJ200" i="37"/>
  <c r="CV200" i="37"/>
  <c r="FJ200" i="37"/>
  <c r="HQ200" i="37"/>
  <c r="HW200" i="37"/>
  <c r="KJ200" i="37"/>
  <c r="AK200" i="37"/>
  <c r="CW200" i="37"/>
  <c r="FK200" i="37"/>
  <c r="HR200" i="37"/>
  <c r="HX200" i="37"/>
  <c r="KK200" i="37"/>
  <c r="AL200" i="37"/>
  <c r="CX200" i="37"/>
  <c r="FL200" i="37"/>
  <c r="HS200" i="37"/>
  <c r="HY200" i="37"/>
  <c r="KL200" i="37"/>
  <c r="AM200" i="37"/>
  <c r="CY200" i="37"/>
  <c r="FM200" i="37"/>
  <c r="HT200" i="37"/>
  <c r="HZ200" i="37"/>
  <c r="KM200" i="37"/>
  <c r="AN200" i="37"/>
  <c r="DA200" i="37"/>
  <c r="CZ200" i="37"/>
  <c r="FN200" i="37"/>
  <c r="HU200" i="37"/>
  <c r="IA200" i="37"/>
  <c r="KN200" i="37"/>
  <c r="B200" i="37"/>
  <c r="O200" i="38"/>
  <c r="AB200" i="38"/>
  <c r="P200" i="38"/>
  <c r="AC200" i="38"/>
  <c r="BC200" i="38"/>
  <c r="DE200" i="2"/>
  <c r="C200" i="39"/>
  <c r="Q200" i="38"/>
  <c r="AD200" i="38"/>
  <c r="BD200" i="38"/>
  <c r="D200" i="39"/>
  <c r="R200" i="38"/>
  <c r="AE200" i="38"/>
  <c r="BE200" i="38"/>
  <c r="E200" i="39"/>
  <c r="S200" i="38"/>
  <c r="AF200" i="38"/>
  <c r="BF200" i="38"/>
  <c r="F200" i="39"/>
  <c r="T200" i="38"/>
  <c r="AG200" i="38"/>
  <c r="BG200" i="38"/>
  <c r="G200" i="39"/>
  <c r="U200" i="38"/>
  <c r="AH200" i="38"/>
  <c r="BH200" i="38"/>
  <c r="H200" i="39"/>
  <c r="V200" i="38"/>
  <c r="AI200" i="38"/>
  <c r="BI200" i="38"/>
  <c r="I200" i="39"/>
  <c r="W200" i="38"/>
  <c r="AJ200" i="38"/>
  <c r="BJ200" i="38"/>
  <c r="J200" i="39"/>
  <c r="X200" i="38"/>
  <c r="AK200" i="38"/>
  <c r="BK200" i="38"/>
  <c r="K200" i="39"/>
  <c r="Y200" i="38"/>
  <c r="AL200" i="38"/>
  <c r="BL200" i="38"/>
  <c r="L200" i="39"/>
  <c r="Z200" i="38"/>
  <c r="AM200" i="38"/>
  <c r="BM200" i="38"/>
  <c r="M200" i="39"/>
  <c r="AA200" i="38"/>
  <c r="AN200" i="38"/>
  <c r="BN200" i="38"/>
  <c r="N200" i="39"/>
  <c r="JB200" i="37"/>
  <c r="C200" i="37"/>
  <c r="BB200" i="38"/>
  <c r="B200" i="39"/>
  <c r="BO200" i="37"/>
  <c r="EC200" i="37"/>
  <c r="JC200" i="37"/>
  <c r="D200" i="37"/>
  <c r="BP200" i="37"/>
  <c r="ED200" i="37"/>
  <c r="JD200" i="37"/>
  <c r="E200" i="37"/>
  <c r="BQ200" i="37"/>
  <c r="EE200" i="37"/>
  <c r="JE200" i="37"/>
  <c r="F200" i="37"/>
  <c r="BR200" i="37"/>
  <c r="EF200" i="37"/>
  <c r="JF200" i="37"/>
  <c r="G200" i="37"/>
  <c r="BS200" i="37"/>
  <c r="EG200" i="37"/>
  <c r="JG200" i="37"/>
  <c r="H200" i="37"/>
  <c r="BU200" i="37"/>
  <c r="BT200" i="37"/>
  <c r="EH200" i="37"/>
  <c r="JH200" i="37"/>
  <c r="I200" i="37"/>
  <c r="GP200" i="37"/>
  <c r="GV200" i="37"/>
  <c r="JI200" i="37"/>
  <c r="J200" i="37"/>
  <c r="BV200" i="37"/>
  <c r="EJ200" i="37"/>
  <c r="GQ200" i="37"/>
  <c r="GW200" i="37"/>
  <c r="JJ200" i="37"/>
  <c r="K200" i="37"/>
  <c r="BW200" i="37"/>
  <c r="EK200" i="37"/>
  <c r="GR200" i="37"/>
  <c r="GX200" i="37"/>
  <c r="JK200" i="37"/>
  <c r="L200" i="37"/>
  <c r="BX200" i="37"/>
  <c r="EL200" i="37"/>
  <c r="GS200" i="37"/>
  <c r="GY200" i="37"/>
  <c r="JL200" i="37"/>
  <c r="M200" i="37"/>
  <c r="BY200" i="37"/>
  <c r="EM200" i="37"/>
  <c r="GT200" i="37"/>
  <c r="GZ200" i="37"/>
  <c r="JM200" i="37"/>
  <c r="N200" i="37"/>
  <c r="CA200" i="37"/>
  <c r="BZ200" i="37"/>
  <c r="EN200" i="37"/>
  <c r="GU200" i="37"/>
  <c r="HA200" i="37"/>
  <c r="JN200" i="37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BP201" i="2"/>
  <c r="O200" i="37"/>
  <c r="BQ200" i="2"/>
  <c r="DC200" i="2"/>
  <c r="DD200" i="2"/>
  <c r="P200" i="39"/>
  <c r="Q200" i="39"/>
  <c r="R200" i="39"/>
  <c r="S200" i="39"/>
  <c r="T200" i="39"/>
  <c r="U200" i="39"/>
  <c r="V200" i="39"/>
  <c r="W200" i="39"/>
  <c r="X200" i="39"/>
  <c r="Y200" i="39"/>
  <c r="Z200" i="39"/>
  <c r="AA200" i="39"/>
  <c r="JO200" i="37"/>
  <c r="P200" i="37"/>
  <c r="O200" i="39"/>
  <c r="CB200" i="37"/>
  <c r="EP200" i="37"/>
  <c r="JP200" i="37"/>
  <c r="Q200" i="37"/>
  <c r="CC200" i="37"/>
  <c r="EQ200" i="37"/>
  <c r="JQ200" i="37"/>
  <c r="R200" i="37"/>
  <c r="CD200" i="37"/>
  <c r="ER200" i="37"/>
  <c r="JR200" i="37"/>
  <c r="S200" i="37"/>
  <c r="CE200" i="37"/>
  <c r="ES200" i="37"/>
  <c r="JS200" i="37"/>
  <c r="T200" i="37"/>
  <c r="CF200" i="37"/>
  <c r="ET200" i="37"/>
  <c r="JT200" i="37"/>
  <c r="U200" i="37"/>
  <c r="CH200" i="37"/>
  <c r="CG200" i="37"/>
  <c r="EU200" i="37"/>
  <c r="JU200" i="37"/>
  <c r="V200" i="37"/>
  <c r="HC200" i="37"/>
  <c r="HI200" i="37"/>
  <c r="JV200" i="37"/>
  <c r="W200" i="37"/>
  <c r="CI200" i="37"/>
  <c r="EW200" i="37"/>
  <c r="HD200" i="37"/>
  <c r="HJ200" i="37"/>
  <c r="JW200" i="37"/>
  <c r="X200" i="37"/>
  <c r="CJ200" i="37"/>
  <c r="EX200" i="37"/>
  <c r="HE200" i="37"/>
  <c r="HK200" i="37"/>
  <c r="JX200" i="37"/>
  <c r="Y200" i="37"/>
  <c r="CK200" i="37"/>
  <c r="EY200" i="37"/>
  <c r="HF200" i="37"/>
  <c r="HL200" i="37"/>
  <c r="JY200" i="37"/>
  <c r="Z200" i="37"/>
  <c r="CL200" i="37"/>
  <c r="EZ200" i="37"/>
  <c r="HG200" i="37"/>
  <c r="HM200" i="37"/>
  <c r="JZ200" i="37"/>
  <c r="AA200" i="37"/>
  <c r="CN200" i="37"/>
  <c r="CM200" i="37"/>
  <c r="FA200" i="37"/>
  <c r="HH200" i="37"/>
  <c r="HN200" i="37"/>
  <c r="KA200" i="37"/>
  <c r="AO200" i="37"/>
  <c r="AP200" i="38"/>
  <c r="AP200" i="39"/>
  <c r="AQ200" i="38"/>
  <c r="AQ200" i="39"/>
  <c r="AR200" i="38"/>
  <c r="AR200" i="39"/>
  <c r="AS200" i="38"/>
  <c r="AS200" i="39"/>
  <c r="AT200" i="38"/>
  <c r="AT200" i="39"/>
  <c r="AU200" i="38"/>
  <c r="AU200" i="39"/>
  <c r="AV200" i="38"/>
  <c r="AV200" i="39"/>
  <c r="AW200" i="38"/>
  <c r="AW200" i="39"/>
  <c r="AX200" i="38"/>
  <c r="AX200" i="39"/>
  <c r="AY200" i="38"/>
  <c r="AY200" i="39"/>
  <c r="AZ200" i="38"/>
  <c r="AZ200" i="39"/>
  <c r="BA200" i="38"/>
  <c r="BA200" i="39"/>
  <c r="AP200" i="37"/>
  <c r="AO200" i="38"/>
  <c r="AO200" i="39"/>
  <c r="DB200" i="37"/>
  <c r="FP200" i="37"/>
  <c r="AQ200" i="37"/>
  <c r="DC200" i="37"/>
  <c r="FQ200" i="37"/>
  <c r="AR200" i="37"/>
  <c r="DD200" i="37"/>
  <c r="FR200" i="37"/>
  <c r="AS200" i="37"/>
  <c r="DE200" i="37"/>
  <c r="FS200" i="37"/>
  <c r="AT200" i="37"/>
  <c r="DF200" i="37"/>
  <c r="FT200" i="37"/>
  <c r="AU200" i="37"/>
  <c r="DH200" i="37"/>
  <c r="DG200" i="37"/>
  <c r="FU200" i="37"/>
  <c r="AV200" i="37"/>
  <c r="IC200" i="37"/>
  <c r="II200" i="37"/>
  <c r="AW200" i="37"/>
  <c r="DI200" i="37"/>
  <c r="FW200" i="37"/>
  <c r="ID200" i="37"/>
  <c r="IJ200" i="37"/>
  <c r="AX200" i="37"/>
  <c r="DJ200" i="37"/>
  <c r="FX200" i="37"/>
  <c r="IE200" i="37"/>
  <c r="IK200" i="37"/>
  <c r="AY200" i="37"/>
  <c r="DK200" i="37"/>
  <c r="FY200" i="37"/>
  <c r="IF200" i="37"/>
  <c r="IL200" i="37"/>
  <c r="AZ200" i="37"/>
  <c r="DL200" i="37"/>
  <c r="FZ200" i="37"/>
  <c r="IG200" i="37"/>
  <c r="IM200" i="37"/>
  <c r="BA200" i="37"/>
  <c r="DN200" i="37"/>
  <c r="DM200" i="37"/>
  <c r="GA200" i="37"/>
  <c r="IH200" i="37"/>
  <c r="IN200" i="37"/>
  <c r="BB200" i="37"/>
  <c r="BC200" i="39"/>
  <c r="BD200" i="39"/>
  <c r="BE200" i="39"/>
  <c r="BF200" i="39"/>
  <c r="BG200" i="39"/>
  <c r="BH200" i="39"/>
  <c r="BI200" i="39"/>
  <c r="BJ200" i="39"/>
  <c r="BK200" i="39"/>
  <c r="BL200" i="39"/>
  <c r="BM200" i="39"/>
  <c r="BN200" i="39"/>
  <c r="LB200" i="37"/>
  <c r="BC200" i="37"/>
  <c r="BB200" i="39"/>
  <c r="DO200" i="37"/>
  <c r="GC200" i="37"/>
  <c r="LC200" i="37"/>
  <c r="BD200" i="37"/>
  <c r="DP200" i="37"/>
  <c r="GD200" i="37"/>
  <c r="LD200" i="37"/>
  <c r="BE200" i="37"/>
  <c r="DQ200" i="37"/>
  <c r="GE200" i="37"/>
  <c r="LE200" i="37"/>
  <c r="BF200" i="37"/>
  <c r="DR200" i="37"/>
  <c r="GF200" i="37"/>
  <c r="LF200" i="37"/>
  <c r="BG200" i="37"/>
  <c r="DS200" i="37"/>
  <c r="GG200" i="37"/>
  <c r="LG200" i="37"/>
  <c r="BH200" i="37"/>
  <c r="DU200" i="37"/>
  <c r="DT200" i="37"/>
  <c r="GH200" i="37"/>
  <c r="LH200" i="37"/>
  <c r="BI200" i="37"/>
  <c r="IP200" i="37"/>
  <c r="IV200" i="37"/>
  <c r="LI200" i="37"/>
  <c r="BJ200" i="37"/>
  <c r="DV200" i="37"/>
  <c r="GJ200" i="37"/>
  <c r="IQ200" i="37"/>
  <c r="IW200" i="37"/>
  <c r="LJ200" i="37"/>
  <c r="BK200" i="37"/>
  <c r="DW200" i="37"/>
  <c r="GK200" i="37"/>
  <c r="IR200" i="37"/>
  <c r="IX200" i="37"/>
  <c r="LK200" i="37"/>
  <c r="BL200" i="37"/>
  <c r="DX200" i="37"/>
  <c r="GL200" i="37"/>
  <c r="IS200" i="37"/>
  <c r="IY200" i="37"/>
  <c r="LL200" i="37"/>
  <c r="BM200" i="37"/>
  <c r="DY200" i="37"/>
  <c r="GM200" i="37"/>
  <c r="IT200" i="37"/>
  <c r="IZ200" i="37"/>
  <c r="LM200" i="37"/>
  <c r="BN200" i="37"/>
  <c r="EA200" i="37"/>
  <c r="DZ200" i="37"/>
  <c r="GN200" i="37"/>
  <c r="IU200" i="37"/>
  <c r="JA200" i="37"/>
  <c r="LN200" i="37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AB201" i="37"/>
  <c r="C201" i="38"/>
  <c r="AC201" i="39"/>
  <c r="D201" i="38"/>
  <c r="AD201" i="39"/>
  <c r="E201" i="38"/>
  <c r="AE201" i="39"/>
  <c r="F201" i="38"/>
  <c r="AF201" i="39"/>
  <c r="G201" i="38"/>
  <c r="AG201" i="39"/>
  <c r="H201" i="38"/>
  <c r="AH201" i="39"/>
  <c r="I201" i="38"/>
  <c r="AI201" i="39"/>
  <c r="J201" i="38"/>
  <c r="AJ201" i="39"/>
  <c r="K201" i="38"/>
  <c r="AK201" i="39"/>
  <c r="L201" i="38"/>
  <c r="AL201" i="39"/>
  <c r="M201" i="38"/>
  <c r="AM201" i="39"/>
  <c r="N201" i="38"/>
  <c r="AN201" i="39"/>
  <c r="KB201" i="37"/>
  <c r="AC201" i="37"/>
  <c r="B201" i="38"/>
  <c r="AB201" i="39"/>
  <c r="CO201" i="37"/>
  <c r="FC201" i="37"/>
  <c r="KC201" i="37"/>
  <c r="AD201" i="37"/>
  <c r="CP201" i="37"/>
  <c r="FD201" i="37"/>
  <c r="KD201" i="37"/>
  <c r="AE201" i="37"/>
  <c r="CQ201" i="37"/>
  <c r="FE201" i="37"/>
  <c r="KE201" i="37"/>
  <c r="AF201" i="37"/>
  <c r="CR201" i="37"/>
  <c r="FF201" i="37"/>
  <c r="KF201" i="37"/>
  <c r="AG201" i="37"/>
  <c r="CS201" i="37"/>
  <c r="FG201" i="37"/>
  <c r="KG201" i="37"/>
  <c r="AH201" i="37"/>
  <c r="CU201" i="37"/>
  <c r="CT201" i="37"/>
  <c r="FH201" i="37"/>
  <c r="KH201" i="37"/>
  <c r="AI201" i="37"/>
  <c r="HP201" i="37"/>
  <c r="HV201" i="37"/>
  <c r="KI201" i="37"/>
  <c r="AJ201" i="37"/>
  <c r="CV201" i="37"/>
  <c r="FJ201" i="37"/>
  <c r="HQ201" i="37"/>
  <c r="HW201" i="37"/>
  <c r="KJ201" i="37"/>
  <c r="AK201" i="37"/>
  <c r="CW201" i="37"/>
  <c r="FK201" i="37"/>
  <c r="HR201" i="37"/>
  <c r="HX201" i="37"/>
  <c r="KK201" i="37"/>
  <c r="AL201" i="37"/>
  <c r="CX201" i="37"/>
  <c r="FL201" i="37"/>
  <c r="HS201" i="37"/>
  <c r="HY201" i="37"/>
  <c r="KL201" i="37"/>
  <c r="AM201" i="37"/>
  <c r="CY201" i="37"/>
  <c r="FM201" i="37"/>
  <c r="HT201" i="37"/>
  <c r="HZ201" i="37"/>
  <c r="KM201" i="37"/>
  <c r="AN201" i="37"/>
  <c r="DA201" i="37"/>
  <c r="CZ201" i="37"/>
  <c r="FN201" i="37"/>
  <c r="HU201" i="37"/>
  <c r="IA201" i="37"/>
  <c r="KN201" i="37"/>
  <c r="B201" i="37"/>
  <c r="O201" i="38"/>
  <c r="AB201" i="38"/>
  <c r="P201" i="38"/>
  <c r="AC201" i="38"/>
  <c r="BC201" i="38"/>
  <c r="DE201" i="2"/>
  <c r="C201" i="39"/>
  <c r="Q201" i="38"/>
  <c r="AD201" i="38"/>
  <c r="BD201" i="38"/>
  <c r="D201" i="39"/>
  <c r="R201" i="38"/>
  <c r="AE201" i="38"/>
  <c r="BE201" i="38"/>
  <c r="E201" i="39"/>
  <c r="S201" i="38"/>
  <c r="AF201" i="38"/>
  <c r="BF201" i="38"/>
  <c r="F201" i="39"/>
  <c r="T201" i="38"/>
  <c r="AG201" i="38"/>
  <c r="BG201" i="38"/>
  <c r="G201" i="39"/>
  <c r="U201" i="38"/>
  <c r="AH201" i="38"/>
  <c r="BH201" i="38"/>
  <c r="H201" i="39"/>
  <c r="V201" i="38"/>
  <c r="AI201" i="38"/>
  <c r="BI201" i="38"/>
  <c r="I201" i="39"/>
  <c r="W201" i="38"/>
  <c r="AJ201" i="38"/>
  <c r="BJ201" i="38"/>
  <c r="J201" i="39"/>
  <c r="X201" i="38"/>
  <c r="AK201" i="38"/>
  <c r="BK201" i="38"/>
  <c r="K201" i="39"/>
  <c r="Y201" i="38"/>
  <c r="AL201" i="38"/>
  <c r="BL201" i="38"/>
  <c r="L201" i="39"/>
  <c r="Z201" i="38"/>
  <c r="AM201" i="38"/>
  <c r="BM201" i="38"/>
  <c r="M201" i="39"/>
  <c r="AA201" i="38"/>
  <c r="AN201" i="38"/>
  <c r="BN201" i="38"/>
  <c r="N201" i="39"/>
  <c r="JB201" i="37"/>
  <c r="C201" i="37"/>
  <c r="BB201" i="38"/>
  <c r="B201" i="39"/>
  <c r="BO201" i="37"/>
  <c r="EC201" i="37"/>
  <c r="JC201" i="37"/>
  <c r="D201" i="37"/>
  <c r="BP201" i="37"/>
  <c r="ED201" i="37"/>
  <c r="JD201" i="37"/>
  <c r="E201" i="37"/>
  <c r="BQ201" i="37"/>
  <c r="EE201" i="37"/>
  <c r="JE201" i="37"/>
  <c r="F201" i="37"/>
  <c r="BR201" i="37"/>
  <c r="EF201" i="37"/>
  <c r="JF201" i="37"/>
  <c r="G201" i="37"/>
  <c r="BS201" i="37"/>
  <c r="EG201" i="37"/>
  <c r="JG201" i="37"/>
  <c r="H201" i="37"/>
  <c r="BU201" i="37"/>
  <c r="BT201" i="37"/>
  <c r="EH201" i="37"/>
  <c r="JH201" i="37"/>
  <c r="I201" i="37"/>
  <c r="GP201" i="37"/>
  <c r="GV201" i="37"/>
  <c r="JI201" i="37"/>
  <c r="J201" i="37"/>
  <c r="BV201" i="37"/>
  <c r="EJ201" i="37"/>
  <c r="GQ201" i="37"/>
  <c r="GW201" i="37"/>
  <c r="JJ201" i="37"/>
  <c r="K201" i="37"/>
  <c r="BW201" i="37"/>
  <c r="EK201" i="37"/>
  <c r="GR201" i="37"/>
  <c r="GX201" i="37"/>
  <c r="JK201" i="37"/>
  <c r="L201" i="37"/>
  <c r="BX201" i="37"/>
  <c r="EL201" i="37"/>
  <c r="GS201" i="37"/>
  <c r="GY201" i="37"/>
  <c r="JL201" i="37"/>
  <c r="M201" i="37"/>
  <c r="BY201" i="37"/>
  <c r="EM201" i="37"/>
  <c r="GT201" i="37"/>
  <c r="GZ201" i="37"/>
  <c r="JM201" i="37"/>
  <c r="N201" i="37"/>
  <c r="CA201" i="37"/>
  <c r="BZ201" i="37"/>
  <c r="EN201" i="37"/>
  <c r="GU201" i="37"/>
  <c r="HA201" i="37"/>
  <c r="JN201" i="37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BP202" i="2"/>
  <c r="O201" i="37"/>
  <c r="BQ201" i="2"/>
  <c r="DC201" i="2"/>
  <c r="DD201" i="2"/>
  <c r="P201" i="39"/>
  <c r="Q201" i="39"/>
  <c r="R201" i="39"/>
  <c r="S201" i="39"/>
  <c r="T201" i="39"/>
  <c r="U201" i="39"/>
  <c r="V201" i="39"/>
  <c r="W201" i="39"/>
  <c r="X201" i="39"/>
  <c r="Y201" i="39"/>
  <c r="Z201" i="39"/>
  <c r="AA201" i="39"/>
  <c r="JO201" i="37"/>
  <c r="P201" i="37"/>
  <c r="O201" i="39"/>
  <c r="CB201" i="37"/>
  <c r="EP201" i="37"/>
  <c r="JP201" i="37"/>
  <c r="Q201" i="37"/>
  <c r="CC201" i="37"/>
  <c r="EQ201" i="37"/>
  <c r="JQ201" i="37"/>
  <c r="R201" i="37"/>
  <c r="CD201" i="37"/>
  <c r="ER201" i="37"/>
  <c r="JR201" i="37"/>
  <c r="S201" i="37"/>
  <c r="CE201" i="37"/>
  <c r="ES201" i="37"/>
  <c r="JS201" i="37"/>
  <c r="T201" i="37"/>
  <c r="CF201" i="37"/>
  <c r="ET201" i="37"/>
  <c r="JT201" i="37"/>
  <c r="U201" i="37"/>
  <c r="CH201" i="37"/>
  <c r="CG201" i="37"/>
  <c r="EU201" i="37"/>
  <c r="JU201" i="37"/>
  <c r="V201" i="37"/>
  <c r="HC201" i="37"/>
  <c r="HI201" i="37"/>
  <c r="JV201" i="37"/>
  <c r="W201" i="37"/>
  <c r="CI201" i="37"/>
  <c r="EW201" i="37"/>
  <c r="HD201" i="37"/>
  <c r="HJ201" i="37"/>
  <c r="JW201" i="37"/>
  <c r="X201" i="37"/>
  <c r="CJ201" i="37"/>
  <c r="EX201" i="37"/>
  <c r="HE201" i="37"/>
  <c r="HK201" i="37"/>
  <c r="JX201" i="37"/>
  <c r="Y201" i="37"/>
  <c r="CK201" i="37"/>
  <c r="EY201" i="37"/>
  <c r="HF201" i="37"/>
  <c r="HL201" i="37"/>
  <c r="JY201" i="37"/>
  <c r="Z201" i="37"/>
  <c r="CL201" i="37"/>
  <c r="EZ201" i="37"/>
  <c r="HG201" i="37"/>
  <c r="HM201" i="37"/>
  <c r="JZ201" i="37"/>
  <c r="AA201" i="37"/>
  <c r="CN201" i="37"/>
  <c r="CM201" i="37"/>
  <c r="FA201" i="37"/>
  <c r="HH201" i="37"/>
  <c r="HN201" i="37"/>
  <c r="KA201" i="37"/>
  <c r="AO201" i="37"/>
  <c r="AP201" i="38"/>
  <c r="AP201" i="39"/>
  <c r="AQ201" i="38"/>
  <c r="AQ201" i="39"/>
  <c r="AR201" i="38"/>
  <c r="AR201" i="39"/>
  <c r="AS201" i="38"/>
  <c r="AS201" i="39"/>
  <c r="AT201" i="38"/>
  <c r="AT201" i="39"/>
  <c r="AU201" i="38"/>
  <c r="AU201" i="39"/>
  <c r="AV201" i="38"/>
  <c r="AV201" i="39"/>
  <c r="AW201" i="38"/>
  <c r="AW201" i="39"/>
  <c r="AX201" i="38"/>
  <c r="AX201" i="39"/>
  <c r="AY201" i="38"/>
  <c r="AY201" i="39"/>
  <c r="AZ201" i="38"/>
  <c r="AZ201" i="39"/>
  <c r="BA201" i="38"/>
  <c r="BA201" i="39"/>
  <c r="AP201" i="37"/>
  <c r="AO201" i="38"/>
  <c r="AO201" i="39"/>
  <c r="DB201" i="37"/>
  <c r="FP201" i="37"/>
  <c r="AQ201" i="37"/>
  <c r="DC201" i="37"/>
  <c r="FQ201" i="37"/>
  <c r="AR201" i="37"/>
  <c r="DD201" i="37"/>
  <c r="FR201" i="37"/>
  <c r="AS201" i="37"/>
  <c r="DE201" i="37"/>
  <c r="FS201" i="37"/>
  <c r="AT201" i="37"/>
  <c r="DF201" i="37"/>
  <c r="FT201" i="37"/>
  <c r="AU201" i="37"/>
  <c r="DH201" i="37"/>
  <c r="DG201" i="37"/>
  <c r="FU201" i="37"/>
  <c r="AV201" i="37"/>
  <c r="IC201" i="37"/>
  <c r="II201" i="37"/>
  <c r="AW201" i="37"/>
  <c r="DI201" i="37"/>
  <c r="FW201" i="37"/>
  <c r="ID201" i="37"/>
  <c r="IJ201" i="37"/>
  <c r="AX201" i="37"/>
  <c r="DJ201" i="37"/>
  <c r="FX201" i="37"/>
  <c r="IE201" i="37"/>
  <c r="IK201" i="37"/>
  <c r="AY201" i="37"/>
  <c r="DK201" i="37"/>
  <c r="FY201" i="37"/>
  <c r="IF201" i="37"/>
  <c r="IL201" i="37"/>
  <c r="AZ201" i="37"/>
  <c r="DL201" i="37"/>
  <c r="FZ201" i="37"/>
  <c r="IG201" i="37"/>
  <c r="IM201" i="37"/>
  <c r="BA201" i="37"/>
  <c r="DN201" i="37"/>
  <c r="DM201" i="37"/>
  <c r="GA201" i="37"/>
  <c r="IH201" i="37"/>
  <c r="IN201" i="37"/>
  <c r="BB201" i="37"/>
  <c r="BC201" i="39"/>
  <c r="BD201" i="39"/>
  <c r="BE201" i="39"/>
  <c r="BF201" i="39"/>
  <c r="BG201" i="39"/>
  <c r="BH201" i="39"/>
  <c r="BI201" i="39"/>
  <c r="BJ201" i="39"/>
  <c r="BK201" i="39"/>
  <c r="BL201" i="39"/>
  <c r="BM201" i="39"/>
  <c r="BN201" i="39"/>
  <c r="LB201" i="37"/>
  <c r="BC201" i="37"/>
  <c r="BB201" i="39"/>
  <c r="DO201" i="37"/>
  <c r="GC201" i="37"/>
  <c r="LC201" i="37"/>
  <c r="BD201" i="37"/>
  <c r="DP201" i="37"/>
  <c r="GD201" i="37"/>
  <c r="LD201" i="37"/>
  <c r="BE201" i="37"/>
  <c r="DQ201" i="37"/>
  <c r="GE201" i="37"/>
  <c r="LE201" i="37"/>
  <c r="BF201" i="37"/>
  <c r="DR201" i="37"/>
  <c r="GF201" i="37"/>
  <c r="LF201" i="37"/>
  <c r="BG201" i="37"/>
  <c r="DS201" i="37"/>
  <c r="GG201" i="37"/>
  <c r="LG201" i="37"/>
  <c r="BH201" i="37"/>
  <c r="DU201" i="37"/>
  <c r="DT201" i="37"/>
  <c r="GH201" i="37"/>
  <c r="LH201" i="37"/>
  <c r="BI201" i="37"/>
  <c r="IP201" i="37"/>
  <c r="IV201" i="37"/>
  <c r="LI201" i="37"/>
  <c r="BJ201" i="37"/>
  <c r="DV201" i="37"/>
  <c r="GJ201" i="37"/>
  <c r="IQ201" i="37"/>
  <c r="IW201" i="37"/>
  <c r="LJ201" i="37"/>
  <c r="BK201" i="37"/>
  <c r="DW201" i="37"/>
  <c r="GK201" i="37"/>
  <c r="IR201" i="37"/>
  <c r="IX201" i="37"/>
  <c r="LK201" i="37"/>
  <c r="BL201" i="37"/>
  <c r="DX201" i="37"/>
  <c r="GL201" i="37"/>
  <c r="IS201" i="37"/>
  <c r="IY201" i="37"/>
  <c r="LL201" i="37"/>
  <c r="BM201" i="37"/>
  <c r="DY201" i="37"/>
  <c r="GM201" i="37"/>
  <c r="IT201" i="37"/>
  <c r="IZ201" i="37"/>
  <c r="LM201" i="37"/>
  <c r="BN201" i="37"/>
  <c r="EA201" i="37"/>
  <c r="DZ201" i="37"/>
  <c r="GN201" i="37"/>
  <c r="IU201" i="37"/>
  <c r="JA201" i="37"/>
  <c r="LN201" i="37"/>
  <c r="AB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AB202" i="37"/>
  <c r="C202" i="38"/>
  <c r="AC202" i="39"/>
  <c r="D202" i="38"/>
  <c r="AD202" i="39"/>
  <c r="E202" i="38"/>
  <c r="AE202" i="39"/>
  <c r="F202" i="38"/>
  <c r="AF202" i="39"/>
  <c r="G202" i="38"/>
  <c r="AG202" i="39"/>
  <c r="H202" i="38"/>
  <c r="AH202" i="39"/>
  <c r="I202" i="38"/>
  <c r="AI202" i="39"/>
  <c r="J202" i="38"/>
  <c r="AJ202" i="39"/>
  <c r="K202" i="38"/>
  <c r="AK202" i="39"/>
  <c r="L202" i="38"/>
  <c r="AL202" i="39"/>
  <c r="M202" i="38"/>
  <c r="AM202" i="39"/>
  <c r="N202" i="38"/>
  <c r="AN202" i="39"/>
  <c r="KB202" i="37"/>
  <c r="AC202" i="37"/>
  <c r="B202" i="38"/>
  <c r="AB202" i="39"/>
  <c r="CO202" i="37"/>
  <c r="FC202" i="37"/>
  <c r="KC202" i="37"/>
  <c r="AD202" i="37"/>
  <c r="CP202" i="37"/>
  <c r="FD202" i="37"/>
  <c r="KD202" i="37"/>
  <c r="AE202" i="37"/>
  <c r="CQ202" i="37"/>
  <c r="FE202" i="37"/>
  <c r="KE202" i="37"/>
  <c r="AF202" i="37"/>
  <c r="CR202" i="37"/>
  <c r="FF202" i="37"/>
  <c r="KF202" i="37"/>
  <c r="AG202" i="37"/>
  <c r="CS202" i="37"/>
  <c r="FG202" i="37"/>
  <c r="KG202" i="37"/>
  <c r="AH202" i="37"/>
  <c r="CU202" i="37"/>
  <c r="CT202" i="37"/>
  <c r="FH202" i="37"/>
  <c r="KH202" i="37"/>
  <c r="AI202" i="37"/>
  <c r="HP202" i="37"/>
  <c r="HV202" i="37"/>
  <c r="KI202" i="37"/>
  <c r="AJ202" i="37"/>
  <c r="CV202" i="37"/>
  <c r="FJ202" i="37"/>
  <c r="HQ202" i="37"/>
  <c r="HW202" i="37"/>
  <c r="KJ202" i="37"/>
  <c r="AK202" i="37"/>
  <c r="CW202" i="37"/>
  <c r="FK202" i="37"/>
  <c r="HR202" i="37"/>
  <c r="HX202" i="37"/>
  <c r="KK202" i="37"/>
  <c r="AL202" i="37"/>
  <c r="CX202" i="37"/>
  <c r="FL202" i="37"/>
  <c r="HS202" i="37"/>
  <c r="HY202" i="37"/>
  <c r="KL202" i="37"/>
  <c r="AM202" i="37"/>
  <c r="CY202" i="37"/>
  <c r="FM202" i="37"/>
  <c r="HT202" i="37"/>
  <c r="HZ202" i="37"/>
  <c r="KM202" i="37"/>
  <c r="AN202" i="37"/>
  <c r="DA202" i="37"/>
  <c r="CZ202" i="37"/>
  <c r="FN202" i="37"/>
  <c r="HU202" i="37"/>
  <c r="IA202" i="37"/>
  <c r="KN202" i="37"/>
  <c r="B202" i="37"/>
  <c r="O202" i="38"/>
  <c r="AB202" i="38"/>
  <c r="P202" i="38"/>
  <c r="AC202" i="38"/>
  <c r="BC202" i="38"/>
  <c r="DE202" i="2"/>
  <c r="C202" i="39"/>
  <c r="Q202" i="38"/>
  <c r="AD202" i="38"/>
  <c r="BD202" i="38"/>
  <c r="D202" i="39"/>
  <c r="R202" i="38"/>
  <c r="AE202" i="38"/>
  <c r="BE202" i="38"/>
  <c r="E202" i="39"/>
  <c r="S202" i="38"/>
  <c r="AF202" i="38"/>
  <c r="BF202" i="38"/>
  <c r="F202" i="39"/>
  <c r="T202" i="38"/>
  <c r="AG202" i="38"/>
  <c r="BG202" i="38"/>
  <c r="G202" i="39"/>
  <c r="U202" i="38"/>
  <c r="AH202" i="38"/>
  <c r="BH202" i="38"/>
  <c r="H202" i="39"/>
  <c r="V202" i="38"/>
  <c r="AI202" i="38"/>
  <c r="BI202" i="38"/>
  <c r="I202" i="39"/>
  <c r="W202" i="38"/>
  <c r="AJ202" i="38"/>
  <c r="BJ202" i="38"/>
  <c r="J202" i="39"/>
  <c r="X202" i="38"/>
  <c r="AK202" i="38"/>
  <c r="BK202" i="38"/>
  <c r="K202" i="39"/>
  <c r="Y202" i="38"/>
  <c r="AL202" i="38"/>
  <c r="BL202" i="38"/>
  <c r="L202" i="39"/>
  <c r="Z202" i="38"/>
  <c r="AM202" i="38"/>
  <c r="BM202" i="38"/>
  <c r="M202" i="39"/>
  <c r="AA202" i="38"/>
  <c r="AN202" i="38"/>
  <c r="BN202" i="38"/>
  <c r="N202" i="39"/>
  <c r="JB202" i="37"/>
  <c r="C202" i="37"/>
  <c r="BB202" i="38"/>
  <c r="B202" i="39"/>
  <c r="BO202" i="37"/>
  <c r="EC202" i="37"/>
  <c r="JC202" i="37"/>
  <c r="D202" i="37"/>
  <c r="BP202" i="37"/>
  <c r="ED202" i="37"/>
  <c r="JD202" i="37"/>
  <c r="E202" i="37"/>
  <c r="BQ202" i="37"/>
  <c r="EE202" i="37"/>
  <c r="JE202" i="37"/>
  <c r="F202" i="37"/>
  <c r="BR202" i="37"/>
  <c r="EF202" i="37"/>
  <c r="JF202" i="37"/>
  <c r="G202" i="37"/>
  <c r="BS202" i="37"/>
  <c r="EG202" i="37"/>
  <c r="JG202" i="37"/>
  <c r="H202" i="37"/>
  <c r="BU202" i="37"/>
  <c r="BT202" i="37"/>
  <c r="EH202" i="37"/>
  <c r="JH202" i="37"/>
  <c r="I202" i="37"/>
  <c r="GP202" i="37"/>
  <c r="GV202" i="37"/>
  <c r="JI202" i="37"/>
  <c r="J202" i="37"/>
  <c r="BV202" i="37"/>
  <c r="EJ202" i="37"/>
  <c r="GQ202" i="37"/>
  <c r="GW202" i="37"/>
  <c r="JJ202" i="37"/>
  <c r="K202" i="37"/>
  <c r="BW202" i="37"/>
  <c r="EK202" i="37"/>
  <c r="GR202" i="37"/>
  <c r="GX202" i="37"/>
  <c r="JK202" i="37"/>
  <c r="L202" i="37"/>
  <c r="BX202" i="37"/>
  <c r="EL202" i="37"/>
  <c r="GS202" i="37"/>
  <c r="GY202" i="37"/>
  <c r="JL202" i="37"/>
  <c r="M202" i="37"/>
  <c r="BY202" i="37"/>
  <c r="EM202" i="37"/>
  <c r="GT202" i="37"/>
  <c r="GZ202" i="37"/>
  <c r="JM202" i="37"/>
  <c r="N202" i="37"/>
  <c r="CA202" i="37"/>
  <c r="BZ202" i="37"/>
  <c r="EN202" i="37"/>
  <c r="GU202" i="37"/>
  <c r="HA202" i="37"/>
  <c r="JN202" i="37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BP203" i="2"/>
  <c r="O202" i="37"/>
  <c r="BQ202" i="2"/>
  <c r="DC202" i="2"/>
  <c r="DD202" i="2"/>
  <c r="P202" i="39"/>
  <c r="Q202" i="39"/>
  <c r="R202" i="39"/>
  <c r="S202" i="39"/>
  <c r="T202" i="39"/>
  <c r="U202" i="39"/>
  <c r="V202" i="39"/>
  <c r="W202" i="39"/>
  <c r="X202" i="39"/>
  <c r="Y202" i="39"/>
  <c r="Z202" i="39"/>
  <c r="AA202" i="39"/>
  <c r="JO202" i="37"/>
  <c r="P202" i="37"/>
  <c r="O202" i="39"/>
  <c r="CB202" i="37"/>
  <c r="EP202" i="37"/>
  <c r="JP202" i="37"/>
  <c r="Q202" i="37"/>
  <c r="CC202" i="37"/>
  <c r="EQ202" i="37"/>
  <c r="JQ202" i="37"/>
  <c r="R202" i="37"/>
  <c r="CD202" i="37"/>
  <c r="ER202" i="37"/>
  <c r="JR202" i="37"/>
  <c r="S202" i="37"/>
  <c r="CE202" i="37"/>
  <c r="ES202" i="37"/>
  <c r="JS202" i="37"/>
  <c r="T202" i="37"/>
  <c r="CF202" i="37"/>
  <c r="ET202" i="37"/>
  <c r="JT202" i="37"/>
  <c r="U202" i="37"/>
  <c r="CH202" i="37"/>
  <c r="CG202" i="37"/>
  <c r="EU202" i="37"/>
  <c r="JU202" i="37"/>
  <c r="V202" i="37"/>
  <c r="HC202" i="37"/>
  <c r="HI202" i="37"/>
  <c r="JV202" i="37"/>
  <c r="W202" i="37"/>
  <c r="CI202" i="37"/>
  <c r="EW202" i="37"/>
  <c r="HD202" i="37"/>
  <c r="HJ202" i="37"/>
  <c r="JW202" i="37"/>
  <c r="X202" i="37"/>
  <c r="CJ202" i="37"/>
  <c r="EX202" i="37"/>
  <c r="HE202" i="37"/>
  <c r="HK202" i="37"/>
  <c r="JX202" i="37"/>
  <c r="Y202" i="37"/>
  <c r="CK202" i="37"/>
  <c r="EY202" i="37"/>
  <c r="HF202" i="37"/>
  <c r="HL202" i="37"/>
  <c r="JY202" i="37"/>
  <c r="Z202" i="37"/>
  <c r="CL202" i="37"/>
  <c r="EZ202" i="37"/>
  <c r="HG202" i="37"/>
  <c r="HM202" i="37"/>
  <c r="JZ202" i="37"/>
  <c r="AA202" i="37"/>
  <c r="CN202" i="37"/>
  <c r="CM202" i="37"/>
  <c r="FA202" i="37"/>
  <c r="HH202" i="37"/>
  <c r="HN202" i="37"/>
  <c r="KA202" i="37"/>
  <c r="AO202" i="37"/>
  <c r="AP202" i="38"/>
  <c r="AP202" i="39"/>
  <c r="AQ202" i="38"/>
  <c r="AQ202" i="39"/>
  <c r="AR202" i="38"/>
  <c r="AR202" i="39"/>
  <c r="AS202" i="38"/>
  <c r="AS202" i="39"/>
  <c r="AT202" i="38"/>
  <c r="AT202" i="39"/>
  <c r="AU202" i="38"/>
  <c r="AU202" i="39"/>
  <c r="AV202" i="38"/>
  <c r="AV202" i="39"/>
  <c r="AW202" i="38"/>
  <c r="AW202" i="39"/>
  <c r="AX202" i="38"/>
  <c r="AX202" i="39"/>
  <c r="AY202" i="38"/>
  <c r="AY202" i="39"/>
  <c r="AZ202" i="38"/>
  <c r="AZ202" i="39"/>
  <c r="BA202" i="38"/>
  <c r="BA202" i="39"/>
  <c r="AP202" i="37"/>
  <c r="AO202" i="38"/>
  <c r="AO202" i="39"/>
  <c r="DB202" i="37"/>
  <c r="FP202" i="37"/>
  <c r="AQ202" i="37"/>
  <c r="DC202" i="37"/>
  <c r="FQ202" i="37"/>
  <c r="AR202" i="37"/>
  <c r="DD202" i="37"/>
  <c r="FR202" i="37"/>
  <c r="AS202" i="37"/>
  <c r="DE202" i="37"/>
  <c r="FS202" i="37"/>
  <c r="AT202" i="37"/>
  <c r="DF202" i="37"/>
  <c r="FT202" i="37"/>
  <c r="AU202" i="37"/>
  <c r="DH202" i="37"/>
  <c r="DG202" i="37"/>
  <c r="FU202" i="37"/>
  <c r="AV202" i="37"/>
  <c r="IC202" i="37"/>
  <c r="II202" i="37"/>
  <c r="AW202" i="37"/>
  <c r="DI202" i="37"/>
  <c r="FW202" i="37"/>
  <c r="ID202" i="37"/>
  <c r="IJ202" i="37"/>
  <c r="AX202" i="37"/>
  <c r="DJ202" i="37"/>
  <c r="FX202" i="37"/>
  <c r="IE202" i="37"/>
  <c r="IK202" i="37"/>
  <c r="AY202" i="37"/>
  <c r="DK202" i="37"/>
  <c r="FY202" i="37"/>
  <c r="IF202" i="37"/>
  <c r="IL202" i="37"/>
  <c r="AZ202" i="37"/>
  <c r="DL202" i="37"/>
  <c r="FZ202" i="37"/>
  <c r="IG202" i="37"/>
  <c r="IM202" i="37"/>
  <c r="BA202" i="37"/>
  <c r="DN202" i="37"/>
  <c r="DM202" i="37"/>
  <c r="GA202" i="37"/>
  <c r="IH202" i="37"/>
  <c r="IN202" i="37"/>
  <c r="BB202" i="37"/>
  <c r="BC202" i="39"/>
  <c r="BD202" i="39"/>
  <c r="BE202" i="39"/>
  <c r="BF202" i="39"/>
  <c r="BG202" i="39"/>
  <c r="BH202" i="39"/>
  <c r="BI202" i="39"/>
  <c r="BJ202" i="39"/>
  <c r="BK202" i="39"/>
  <c r="BL202" i="39"/>
  <c r="BM202" i="39"/>
  <c r="BN202" i="39"/>
  <c r="LB202" i="37"/>
  <c r="BC202" i="37"/>
  <c r="BB202" i="39"/>
  <c r="DO202" i="37"/>
  <c r="GC202" i="37"/>
  <c r="LC202" i="37"/>
  <c r="BD202" i="37"/>
  <c r="DP202" i="37"/>
  <c r="GD202" i="37"/>
  <c r="LD202" i="37"/>
  <c r="BE202" i="37"/>
  <c r="DQ202" i="37"/>
  <c r="GE202" i="37"/>
  <c r="LE202" i="37"/>
  <c r="BF202" i="37"/>
  <c r="DR202" i="37"/>
  <c r="GF202" i="37"/>
  <c r="LF202" i="37"/>
  <c r="BG202" i="37"/>
  <c r="DS202" i="37"/>
  <c r="GG202" i="37"/>
  <c r="LG202" i="37"/>
  <c r="BH202" i="37"/>
  <c r="DU202" i="37"/>
  <c r="DT202" i="37"/>
  <c r="GH202" i="37"/>
  <c r="LH202" i="37"/>
  <c r="BI202" i="37"/>
  <c r="IP202" i="37"/>
  <c r="IV202" i="37"/>
  <c r="LI202" i="37"/>
  <c r="BJ202" i="37"/>
  <c r="DV202" i="37"/>
  <c r="GJ202" i="37"/>
  <c r="IQ202" i="37"/>
  <c r="IW202" i="37"/>
  <c r="LJ202" i="37"/>
  <c r="BK202" i="37"/>
  <c r="DW202" i="37"/>
  <c r="GK202" i="37"/>
  <c r="IR202" i="37"/>
  <c r="IX202" i="37"/>
  <c r="LK202" i="37"/>
  <c r="BL202" i="37"/>
  <c r="DX202" i="37"/>
  <c r="GL202" i="37"/>
  <c r="IS202" i="37"/>
  <c r="IY202" i="37"/>
  <c r="LL202" i="37"/>
  <c r="BM202" i="37"/>
  <c r="DY202" i="37"/>
  <c r="GM202" i="37"/>
  <c r="IT202" i="37"/>
  <c r="IZ202" i="37"/>
  <c r="LM202" i="37"/>
  <c r="BN202" i="37"/>
  <c r="EA202" i="37"/>
  <c r="DZ202" i="37"/>
  <c r="GN202" i="37"/>
  <c r="IU202" i="37"/>
  <c r="JA202" i="37"/>
  <c r="LN202" i="37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AB203" i="37"/>
  <c r="C203" i="38"/>
  <c r="AC203" i="39"/>
  <c r="D203" i="38"/>
  <c r="AD203" i="39"/>
  <c r="E203" i="38"/>
  <c r="AE203" i="39"/>
  <c r="F203" i="38"/>
  <c r="AF203" i="39"/>
  <c r="G203" i="38"/>
  <c r="AG203" i="39"/>
  <c r="H203" i="38"/>
  <c r="AH203" i="39"/>
  <c r="I203" i="38"/>
  <c r="AI203" i="39"/>
  <c r="J203" i="38"/>
  <c r="AJ203" i="39"/>
  <c r="K203" i="38"/>
  <c r="AK203" i="39"/>
  <c r="L203" i="38"/>
  <c r="AL203" i="39"/>
  <c r="M203" i="38"/>
  <c r="AM203" i="39"/>
  <c r="N203" i="38"/>
  <c r="AN203" i="39"/>
  <c r="KB203" i="37"/>
  <c r="AC203" i="37"/>
  <c r="B203" i="38"/>
  <c r="AB203" i="39"/>
  <c r="CO203" i="37"/>
  <c r="FC203" i="37"/>
  <c r="KC203" i="37"/>
  <c r="AD203" i="37"/>
  <c r="CP203" i="37"/>
  <c r="FD203" i="37"/>
  <c r="KD203" i="37"/>
  <c r="AE203" i="37"/>
  <c r="CQ203" i="37"/>
  <c r="FE203" i="37"/>
  <c r="KE203" i="37"/>
  <c r="AF203" i="37"/>
  <c r="CR203" i="37"/>
  <c r="FF203" i="37"/>
  <c r="KF203" i="37"/>
  <c r="AG203" i="37"/>
  <c r="CS203" i="37"/>
  <c r="FG203" i="37"/>
  <c r="KG203" i="37"/>
  <c r="AH203" i="37"/>
  <c r="CU203" i="37"/>
  <c r="CT203" i="37"/>
  <c r="FH203" i="37"/>
  <c r="KH203" i="37"/>
  <c r="AI203" i="37"/>
  <c r="HP203" i="37"/>
  <c r="HV203" i="37"/>
  <c r="KI203" i="37"/>
  <c r="AJ203" i="37"/>
  <c r="CV203" i="37"/>
  <c r="FJ203" i="37"/>
  <c r="HQ203" i="37"/>
  <c r="HW203" i="37"/>
  <c r="KJ203" i="37"/>
  <c r="AK203" i="37"/>
  <c r="CW203" i="37"/>
  <c r="FK203" i="37"/>
  <c r="HR203" i="37"/>
  <c r="HX203" i="37"/>
  <c r="KK203" i="37"/>
  <c r="AL203" i="37"/>
  <c r="CX203" i="37"/>
  <c r="FL203" i="37"/>
  <c r="HS203" i="37"/>
  <c r="HY203" i="37"/>
  <c r="KL203" i="37"/>
  <c r="AM203" i="37"/>
  <c r="CY203" i="37"/>
  <c r="FM203" i="37"/>
  <c r="HT203" i="37"/>
  <c r="HZ203" i="37"/>
  <c r="KM203" i="37"/>
  <c r="AN203" i="37"/>
  <c r="DA203" i="37"/>
  <c r="CZ203" i="37"/>
  <c r="FN203" i="37"/>
  <c r="HU203" i="37"/>
  <c r="IA203" i="37"/>
  <c r="KN203" i="37"/>
  <c r="B203" i="37"/>
  <c r="O203" i="38"/>
  <c r="AB203" i="38"/>
  <c r="P203" i="38"/>
  <c r="AC203" i="38"/>
  <c r="BC203" i="38"/>
  <c r="DE203" i="2"/>
  <c r="C203" i="39"/>
  <c r="Q203" i="38"/>
  <c r="AD203" i="38"/>
  <c r="BD203" i="38"/>
  <c r="D203" i="39"/>
  <c r="R203" i="38"/>
  <c r="AE203" i="38"/>
  <c r="BE203" i="38"/>
  <c r="E203" i="39"/>
  <c r="S203" i="38"/>
  <c r="AF203" i="38"/>
  <c r="BF203" i="38"/>
  <c r="F203" i="39"/>
  <c r="T203" i="38"/>
  <c r="AG203" i="38"/>
  <c r="BG203" i="38"/>
  <c r="G203" i="39"/>
  <c r="U203" i="38"/>
  <c r="AH203" i="38"/>
  <c r="BH203" i="38"/>
  <c r="H203" i="39"/>
  <c r="V203" i="38"/>
  <c r="AI203" i="38"/>
  <c r="BI203" i="38"/>
  <c r="I203" i="39"/>
  <c r="W203" i="38"/>
  <c r="AJ203" i="38"/>
  <c r="BJ203" i="38"/>
  <c r="J203" i="39"/>
  <c r="X203" i="38"/>
  <c r="AK203" i="38"/>
  <c r="BK203" i="38"/>
  <c r="K203" i="39"/>
  <c r="Y203" i="38"/>
  <c r="AL203" i="38"/>
  <c r="BL203" i="38"/>
  <c r="L203" i="39"/>
  <c r="Z203" i="38"/>
  <c r="AM203" i="38"/>
  <c r="BM203" i="38"/>
  <c r="M203" i="39"/>
  <c r="AA203" i="38"/>
  <c r="AN203" i="38"/>
  <c r="BN203" i="38"/>
  <c r="N203" i="39"/>
  <c r="JB203" i="37"/>
  <c r="C203" i="37"/>
  <c r="BB203" i="38"/>
  <c r="B203" i="39"/>
  <c r="BO203" i="37"/>
  <c r="EC203" i="37"/>
  <c r="JC203" i="37"/>
  <c r="D203" i="37"/>
  <c r="BP203" i="37"/>
  <c r="ED203" i="37"/>
  <c r="JD203" i="37"/>
  <c r="E203" i="37"/>
  <c r="BQ203" i="37"/>
  <c r="EE203" i="37"/>
  <c r="JE203" i="37"/>
  <c r="F203" i="37"/>
  <c r="BR203" i="37"/>
  <c r="EF203" i="37"/>
  <c r="JF203" i="37"/>
  <c r="G203" i="37"/>
  <c r="BS203" i="37"/>
  <c r="EG203" i="37"/>
  <c r="JG203" i="37"/>
  <c r="H203" i="37"/>
  <c r="BU203" i="37"/>
  <c r="BT203" i="37"/>
  <c r="EH203" i="37"/>
  <c r="JH203" i="37"/>
  <c r="I203" i="37"/>
  <c r="GP203" i="37"/>
  <c r="GV203" i="37"/>
  <c r="JI203" i="37"/>
  <c r="J203" i="37"/>
  <c r="BV203" i="37"/>
  <c r="EJ203" i="37"/>
  <c r="GQ203" i="37"/>
  <c r="GW203" i="37"/>
  <c r="JJ203" i="37"/>
  <c r="K203" i="37"/>
  <c r="BW203" i="37"/>
  <c r="EK203" i="37"/>
  <c r="GR203" i="37"/>
  <c r="GX203" i="37"/>
  <c r="JK203" i="37"/>
  <c r="L203" i="37"/>
  <c r="BX203" i="37"/>
  <c r="EL203" i="37"/>
  <c r="GS203" i="37"/>
  <c r="GY203" i="37"/>
  <c r="JL203" i="37"/>
  <c r="M203" i="37"/>
  <c r="BY203" i="37"/>
  <c r="EM203" i="37"/>
  <c r="GT203" i="37"/>
  <c r="GZ203" i="37"/>
  <c r="JM203" i="37"/>
  <c r="N203" i="37"/>
  <c r="CA203" i="37"/>
  <c r="BZ203" i="37"/>
  <c r="EN203" i="37"/>
  <c r="GU203" i="37"/>
  <c r="HA203" i="37"/>
  <c r="JN203" i="37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BP204" i="2"/>
  <c r="BB203" i="37"/>
  <c r="BC203" i="39"/>
  <c r="BD203" i="39"/>
  <c r="BE203" i="39"/>
  <c r="BF203" i="39"/>
  <c r="BG203" i="39"/>
  <c r="BH203" i="39"/>
  <c r="BI203" i="39"/>
  <c r="BJ203" i="39"/>
  <c r="BK203" i="39"/>
  <c r="BL203" i="39"/>
  <c r="BM203" i="39"/>
  <c r="BN203" i="39"/>
  <c r="LB203" i="37"/>
  <c r="BC203" i="37"/>
  <c r="BB203" i="39"/>
  <c r="DO203" i="37"/>
  <c r="GC203" i="37"/>
  <c r="LC203" i="37"/>
  <c r="BD203" i="37"/>
  <c r="DP203" i="37"/>
  <c r="GD203" i="37"/>
  <c r="LD203" i="37"/>
  <c r="BE203" i="37"/>
  <c r="DQ203" i="37"/>
  <c r="GE203" i="37"/>
  <c r="LE203" i="37"/>
  <c r="BF203" i="37"/>
  <c r="DR203" i="37"/>
  <c r="GF203" i="37"/>
  <c r="LF203" i="37"/>
  <c r="BG203" i="37"/>
  <c r="DS203" i="37"/>
  <c r="GG203" i="37"/>
  <c r="LG203" i="37"/>
  <c r="BH203" i="37"/>
  <c r="DU203" i="37"/>
  <c r="DT203" i="37"/>
  <c r="GH203" i="37"/>
  <c r="LH203" i="37"/>
  <c r="BI203" i="37"/>
  <c r="IP203" i="37"/>
  <c r="IV203" i="37"/>
  <c r="LI203" i="37"/>
  <c r="BJ203" i="37"/>
  <c r="DV203" i="37"/>
  <c r="GJ203" i="37"/>
  <c r="IQ203" i="37"/>
  <c r="IW203" i="37"/>
  <c r="LJ203" i="37"/>
  <c r="BK203" i="37"/>
  <c r="DW203" i="37"/>
  <c r="GK203" i="37"/>
  <c r="IR203" i="37"/>
  <c r="IX203" i="37"/>
  <c r="LK203" i="37"/>
  <c r="BL203" i="37"/>
  <c r="DX203" i="37"/>
  <c r="GL203" i="37"/>
  <c r="IS203" i="37"/>
  <c r="IY203" i="37"/>
  <c r="LL203" i="37"/>
  <c r="BM203" i="37"/>
  <c r="DY203" i="37"/>
  <c r="GM203" i="37"/>
  <c r="IT203" i="37"/>
  <c r="IZ203" i="37"/>
  <c r="LM203" i="37"/>
  <c r="BN203" i="37"/>
  <c r="EA203" i="37"/>
  <c r="DZ203" i="37"/>
  <c r="GN203" i="37"/>
  <c r="IU203" i="37"/>
  <c r="JA203" i="37"/>
  <c r="LN203" i="37"/>
  <c r="O203" i="37"/>
  <c r="BQ203" i="2"/>
  <c r="DC203" i="2"/>
  <c r="DD203" i="2"/>
  <c r="P203" i="39"/>
  <c r="Q203" i="39"/>
  <c r="R203" i="39"/>
  <c r="S203" i="39"/>
  <c r="T203" i="39"/>
  <c r="U203" i="39"/>
  <c r="V203" i="39"/>
  <c r="W203" i="39"/>
  <c r="X203" i="39"/>
  <c r="Y203" i="39"/>
  <c r="Z203" i="39"/>
  <c r="AA203" i="39"/>
  <c r="JO203" i="37"/>
  <c r="P203" i="37"/>
  <c r="O203" i="39"/>
  <c r="CB203" i="37"/>
  <c r="EP203" i="37"/>
  <c r="JP203" i="37"/>
  <c r="Q203" i="37"/>
  <c r="CC203" i="37"/>
  <c r="EQ203" i="37"/>
  <c r="JQ203" i="37"/>
  <c r="R203" i="37"/>
  <c r="CD203" i="37"/>
  <c r="ER203" i="37"/>
  <c r="JR203" i="37"/>
  <c r="S203" i="37"/>
  <c r="CE203" i="37"/>
  <c r="ES203" i="37"/>
  <c r="JS203" i="37"/>
  <c r="T203" i="37"/>
  <c r="CF203" i="37"/>
  <c r="ET203" i="37"/>
  <c r="JT203" i="37"/>
  <c r="U203" i="37"/>
  <c r="CH203" i="37"/>
  <c r="CG203" i="37"/>
  <c r="EU203" i="37"/>
  <c r="JU203" i="37"/>
  <c r="V203" i="37"/>
  <c r="HC203" i="37"/>
  <c r="HI203" i="37"/>
  <c r="JV203" i="37"/>
  <c r="W203" i="37"/>
  <c r="CI203" i="37"/>
  <c r="EW203" i="37"/>
  <c r="HD203" i="37"/>
  <c r="HJ203" i="37"/>
  <c r="JW203" i="37"/>
  <c r="X203" i="37"/>
  <c r="CJ203" i="37"/>
  <c r="EX203" i="37"/>
  <c r="HE203" i="37"/>
  <c r="HK203" i="37"/>
  <c r="JX203" i="37"/>
  <c r="Y203" i="37"/>
  <c r="CK203" i="37"/>
  <c r="EY203" i="37"/>
  <c r="HF203" i="37"/>
  <c r="HL203" i="37"/>
  <c r="JY203" i="37"/>
  <c r="Z203" i="37"/>
  <c r="CL203" i="37"/>
  <c r="EZ203" i="37"/>
  <c r="HG203" i="37"/>
  <c r="HM203" i="37"/>
  <c r="JZ203" i="37"/>
  <c r="AA203" i="37"/>
  <c r="CN203" i="37"/>
  <c r="CM203" i="37"/>
  <c r="FA203" i="37"/>
  <c r="HH203" i="37"/>
  <c r="HN203" i="37"/>
  <c r="KA203" i="37"/>
  <c r="AO203" i="37"/>
  <c r="AP203" i="38"/>
  <c r="AP203" i="39"/>
  <c r="AQ203" i="38"/>
  <c r="AQ203" i="39"/>
  <c r="AR203" i="38"/>
  <c r="AR203" i="39"/>
  <c r="AS203" i="38"/>
  <c r="AS203" i="39"/>
  <c r="AT203" i="38"/>
  <c r="AT203" i="39"/>
  <c r="AU203" i="38"/>
  <c r="AU203" i="39"/>
  <c r="AV203" i="38"/>
  <c r="AV203" i="39"/>
  <c r="AW203" i="38"/>
  <c r="AW203" i="39"/>
  <c r="AX203" i="38"/>
  <c r="AX203" i="39"/>
  <c r="AY203" i="38"/>
  <c r="AY203" i="39"/>
  <c r="AZ203" i="38"/>
  <c r="AZ203" i="39"/>
  <c r="BA203" i="38"/>
  <c r="BA203" i="39"/>
  <c r="AP203" i="37"/>
  <c r="AO203" i="38"/>
  <c r="AO203" i="39"/>
  <c r="DB203" i="37"/>
  <c r="FP203" i="37"/>
  <c r="AQ203" i="37"/>
  <c r="DC203" i="37"/>
  <c r="FQ203" i="37"/>
  <c r="AR203" i="37"/>
  <c r="DD203" i="37"/>
  <c r="FR203" i="37"/>
  <c r="AS203" i="37"/>
  <c r="DE203" i="37"/>
  <c r="FS203" i="37"/>
  <c r="AT203" i="37"/>
  <c r="DF203" i="37"/>
  <c r="FT203" i="37"/>
  <c r="AU203" i="37"/>
  <c r="DH203" i="37"/>
  <c r="DG203" i="37"/>
  <c r="FU203" i="37"/>
  <c r="AV203" i="37"/>
  <c r="IC203" i="37"/>
  <c r="II203" i="37"/>
  <c r="AW203" i="37"/>
  <c r="DI203" i="37"/>
  <c r="FW203" i="37"/>
  <c r="ID203" i="37"/>
  <c r="IJ203" i="37"/>
  <c r="AX203" i="37"/>
  <c r="DJ203" i="37"/>
  <c r="FX203" i="37"/>
  <c r="IE203" i="37"/>
  <c r="IK203" i="37"/>
  <c r="AY203" i="37"/>
  <c r="DK203" i="37"/>
  <c r="FY203" i="37"/>
  <c r="IF203" i="37"/>
  <c r="IL203" i="37"/>
  <c r="AZ203" i="37"/>
  <c r="DL203" i="37"/>
  <c r="FZ203" i="37"/>
  <c r="IG203" i="37"/>
  <c r="IM203" i="37"/>
  <c r="BA203" i="37"/>
  <c r="DN203" i="37"/>
  <c r="DM203" i="37"/>
  <c r="GA203" i="37"/>
  <c r="IH203" i="37"/>
  <c r="IN203" i="37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T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O204" i="2"/>
  <c r="DA204" i="2"/>
  <c r="BS204" i="2"/>
  <c r="CZ204" i="2"/>
  <c r="BQ204" i="2"/>
  <c r="BR204" i="2"/>
  <c r="CY204" i="2"/>
  <c r="CX204" i="2"/>
  <c r="CW204" i="2"/>
  <c r="CV204" i="2"/>
  <c r="CU204" i="2"/>
  <c r="CT204" i="2"/>
  <c r="CS204" i="2"/>
  <c r="CO204" i="2"/>
  <c r="CP204" i="2"/>
  <c r="CQ204" i="2"/>
  <c r="CR204" i="2"/>
  <c r="CN204" i="2"/>
  <c r="CM204" i="2"/>
  <c r="BZ204" i="2"/>
  <c r="CF204" i="2"/>
  <c r="BY204" i="2"/>
  <c r="CE204" i="2"/>
  <c r="BX204" i="2"/>
  <c r="CD204" i="2"/>
  <c r="BW204" i="2"/>
  <c r="CC204" i="2"/>
  <c r="BV204" i="2"/>
  <c r="CB204" i="2"/>
  <c r="BU204" i="2"/>
  <c r="CA204" i="2"/>
  <c r="BT203" i="2"/>
  <c r="DA203" i="2"/>
  <c r="BS203" i="2"/>
  <c r="CZ203" i="2"/>
  <c r="BR203" i="2"/>
  <c r="CY203" i="2"/>
  <c r="CX203" i="2"/>
  <c r="CW203" i="2"/>
  <c r="CV203" i="2"/>
  <c r="CU203" i="2"/>
  <c r="CT203" i="2"/>
  <c r="CS203" i="2"/>
  <c r="CO203" i="2"/>
  <c r="CP203" i="2"/>
  <c r="CQ203" i="2"/>
  <c r="CR203" i="2"/>
  <c r="CN203" i="2"/>
  <c r="CM203" i="2"/>
  <c r="BT202" i="2"/>
  <c r="CL203" i="2"/>
  <c r="BS202" i="2"/>
  <c r="CK203" i="2"/>
  <c r="BR202" i="2"/>
  <c r="CJ203" i="2"/>
  <c r="CI203" i="2"/>
  <c r="CH203" i="2"/>
  <c r="CG203" i="2"/>
  <c r="BZ203" i="2"/>
  <c r="CF203" i="2"/>
  <c r="BY203" i="2"/>
  <c r="CE203" i="2"/>
  <c r="BX203" i="2"/>
  <c r="CD203" i="2"/>
  <c r="BW203" i="2"/>
  <c r="CC203" i="2"/>
  <c r="BV203" i="2"/>
  <c r="CB203" i="2"/>
  <c r="BU203" i="2"/>
  <c r="CA203" i="2"/>
  <c r="DA202" i="2"/>
  <c r="CZ202" i="2"/>
  <c r="CY202" i="2"/>
  <c r="CX202" i="2"/>
  <c r="CW202" i="2"/>
  <c r="CV202" i="2"/>
  <c r="CU202" i="2"/>
  <c r="CT202" i="2"/>
  <c r="CS202" i="2"/>
  <c r="CO202" i="2"/>
  <c r="CP202" i="2"/>
  <c r="CQ202" i="2"/>
  <c r="CR202" i="2"/>
  <c r="CN202" i="2"/>
  <c r="CM202" i="2"/>
  <c r="BZ202" i="2"/>
  <c r="CF202" i="2"/>
  <c r="BY202" i="2"/>
  <c r="CE202" i="2"/>
  <c r="BX202" i="2"/>
  <c r="CD202" i="2"/>
  <c r="BW202" i="2"/>
  <c r="CC202" i="2"/>
  <c r="BV202" i="2"/>
  <c r="CB202" i="2"/>
  <c r="BU202" i="2"/>
  <c r="CA202" i="2"/>
  <c r="BT201" i="2"/>
  <c r="DA201" i="2"/>
  <c r="BS201" i="2"/>
  <c r="CZ201" i="2"/>
  <c r="BR201" i="2"/>
  <c r="CY201" i="2"/>
  <c r="CX201" i="2"/>
  <c r="CW201" i="2"/>
  <c r="CV201" i="2"/>
  <c r="CU201" i="2"/>
  <c r="CT201" i="2"/>
  <c r="CS201" i="2"/>
  <c r="CO201" i="2"/>
  <c r="CP201" i="2"/>
  <c r="CQ201" i="2"/>
  <c r="CR201" i="2"/>
  <c r="CN201" i="2"/>
  <c r="CM201" i="2"/>
  <c r="BT200" i="2"/>
  <c r="CL201" i="2"/>
  <c r="BS200" i="2"/>
  <c r="CK201" i="2"/>
  <c r="BR200" i="2"/>
  <c r="CJ201" i="2"/>
  <c r="CI201" i="2"/>
  <c r="CH201" i="2"/>
  <c r="CG201" i="2"/>
  <c r="BZ201" i="2"/>
  <c r="CF201" i="2"/>
  <c r="BY201" i="2"/>
  <c r="CE201" i="2"/>
  <c r="BX201" i="2"/>
  <c r="CD201" i="2"/>
  <c r="BW201" i="2"/>
  <c r="CC201" i="2"/>
  <c r="BV201" i="2"/>
  <c r="CB201" i="2"/>
  <c r="BU201" i="2"/>
  <c r="CA201" i="2"/>
  <c r="DA200" i="2"/>
  <c r="CZ200" i="2"/>
  <c r="CY200" i="2"/>
  <c r="CX200" i="2"/>
  <c r="CW200" i="2"/>
  <c r="CV200" i="2"/>
  <c r="CU200" i="2"/>
  <c r="CT200" i="2"/>
  <c r="CS200" i="2"/>
  <c r="CO200" i="2"/>
  <c r="CP200" i="2"/>
  <c r="CQ200" i="2"/>
  <c r="CR200" i="2"/>
  <c r="CN200" i="2"/>
  <c r="CM200" i="2"/>
  <c r="BZ200" i="2"/>
  <c r="CF200" i="2"/>
  <c r="BY200" i="2"/>
  <c r="CE200" i="2"/>
  <c r="BX200" i="2"/>
  <c r="CD200" i="2"/>
  <c r="BW200" i="2"/>
  <c r="CC200" i="2"/>
  <c r="BV200" i="2"/>
  <c r="CB200" i="2"/>
  <c r="BU200" i="2"/>
  <c r="CA200" i="2"/>
  <c r="BT199" i="2"/>
  <c r="DA199" i="2"/>
  <c r="BS199" i="2"/>
  <c r="CZ199" i="2"/>
  <c r="BR199" i="2"/>
  <c r="CY199" i="2"/>
  <c r="CX199" i="2"/>
  <c r="CW199" i="2"/>
  <c r="CV199" i="2"/>
  <c r="CU199" i="2"/>
  <c r="CT199" i="2"/>
  <c r="CS199" i="2"/>
  <c r="CO199" i="2"/>
  <c r="CP199" i="2"/>
  <c r="CQ199" i="2"/>
  <c r="CR199" i="2"/>
  <c r="CN199" i="2"/>
  <c r="CM199" i="2"/>
  <c r="BT198" i="2"/>
  <c r="CL199" i="2"/>
  <c r="BS198" i="2"/>
  <c r="CK199" i="2"/>
  <c r="BR198" i="2"/>
  <c r="CJ199" i="2"/>
  <c r="CI199" i="2"/>
  <c r="CH199" i="2"/>
  <c r="CG199" i="2"/>
  <c r="BZ199" i="2"/>
  <c r="CF199" i="2"/>
  <c r="BY199" i="2"/>
  <c r="CE199" i="2"/>
  <c r="BX199" i="2"/>
  <c r="CD199" i="2"/>
  <c r="BW199" i="2"/>
  <c r="CC199" i="2"/>
  <c r="BV199" i="2"/>
  <c r="CB199" i="2"/>
  <c r="BU199" i="2"/>
  <c r="CA199" i="2"/>
  <c r="DA198" i="2"/>
  <c r="CZ198" i="2"/>
  <c r="CY198" i="2"/>
  <c r="CX198" i="2"/>
  <c r="CW198" i="2"/>
  <c r="CV198" i="2"/>
  <c r="CU198" i="2"/>
  <c r="CT198" i="2"/>
  <c r="CS198" i="2"/>
  <c r="CO198" i="2"/>
  <c r="CP198" i="2"/>
  <c r="CQ198" i="2"/>
  <c r="CR198" i="2"/>
  <c r="CN198" i="2"/>
  <c r="CM198" i="2"/>
  <c r="BZ198" i="2"/>
  <c r="CF198" i="2"/>
  <c r="BY198" i="2"/>
  <c r="CE198" i="2"/>
  <c r="BX198" i="2"/>
  <c r="CD198" i="2"/>
  <c r="BW198" i="2"/>
  <c r="CC198" i="2"/>
  <c r="BV198" i="2"/>
  <c r="CB198" i="2"/>
  <c r="BU198" i="2"/>
  <c r="CA198" i="2"/>
  <c r="BT197" i="2"/>
  <c r="DA197" i="2"/>
  <c r="BS197" i="2"/>
  <c r="CZ197" i="2"/>
  <c r="BR197" i="2"/>
  <c r="CY197" i="2"/>
  <c r="CX197" i="2"/>
  <c r="CW197" i="2"/>
  <c r="CV197" i="2"/>
  <c r="CU197" i="2"/>
  <c r="CT197" i="2"/>
  <c r="CS197" i="2"/>
  <c r="CO197" i="2"/>
  <c r="CP197" i="2"/>
  <c r="CQ197" i="2"/>
  <c r="CR197" i="2"/>
  <c r="CN197" i="2"/>
  <c r="CM197" i="2"/>
  <c r="BT196" i="2"/>
  <c r="CL197" i="2"/>
  <c r="BS196" i="2"/>
  <c r="CK197" i="2"/>
  <c r="BR196" i="2"/>
  <c r="CJ197" i="2"/>
  <c r="CI197" i="2"/>
  <c r="CH197" i="2"/>
  <c r="CG197" i="2"/>
  <c r="BZ197" i="2"/>
  <c r="CF197" i="2"/>
  <c r="BY197" i="2"/>
  <c r="CE197" i="2"/>
  <c r="BX197" i="2"/>
  <c r="CD197" i="2"/>
  <c r="BW197" i="2"/>
  <c r="CC197" i="2"/>
  <c r="BV197" i="2"/>
  <c r="CB197" i="2"/>
  <c r="BU197" i="2"/>
  <c r="CA197" i="2"/>
  <c r="DA196" i="2"/>
  <c r="CZ196" i="2"/>
  <c r="CY196" i="2"/>
  <c r="CX196" i="2"/>
  <c r="CW196" i="2"/>
  <c r="CV196" i="2"/>
  <c r="CU196" i="2"/>
  <c r="CT196" i="2"/>
  <c r="CS196" i="2"/>
  <c r="CO196" i="2"/>
  <c r="CP196" i="2"/>
  <c r="CQ196" i="2"/>
  <c r="CR196" i="2"/>
  <c r="CN196" i="2"/>
  <c r="CM196" i="2"/>
  <c r="BZ196" i="2"/>
  <c r="CF196" i="2"/>
  <c r="BY196" i="2"/>
  <c r="CE196" i="2"/>
  <c r="BX196" i="2"/>
  <c r="CD196" i="2"/>
  <c r="BW196" i="2"/>
  <c r="CC196" i="2"/>
  <c r="BV196" i="2"/>
  <c r="CB196" i="2"/>
  <c r="BU196" i="2"/>
  <c r="CA196" i="2"/>
  <c r="BT195" i="2"/>
  <c r="DA195" i="2"/>
  <c r="BS195" i="2"/>
  <c r="CZ195" i="2"/>
  <c r="BR195" i="2"/>
  <c r="CY195" i="2"/>
  <c r="CX195" i="2"/>
  <c r="CW195" i="2"/>
  <c r="CV195" i="2"/>
  <c r="CU195" i="2"/>
  <c r="CT195" i="2"/>
  <c r="CS195" i="2"/>
  <c r="CO195" i="2"/>
  <c r="CP195" i="2"/>
  <c r="CQ195" i="2"/>
  <c r="CR195" i="2"/>
  <c r="CN195" i="2"/>
  <c r="CM195" i="2"/>
  <c r="BT194" i="2"/>
  <c r="CL195" i="2"/>
  <c r="BS194" i="2"/>
  <c r="CK195" i="2"/>
  <c r="BR194" i="2"/>
  <c r="CJ195" i="2"/>
  <c r="CI195" i="2"/>
  <c r="CH195" i="2"/>
  <c r="CG195" i="2"/>
  <c r="BZ195" i="2"/>
  <c r="CF195" i="2"/>
  <c r="BY195" i="2"/>
  <c r="CE195" i="2"/>
  <c r="BX195" i="2"/>
  <c r="CD195" i="2"/>
  <c r="BW195" i="2"/>
  <c r="CC195" i="2"/>
  <c r="BV195" i="2"/>
  <c r="CB195" i="2"/>
  <c r="BU195" i="2"/>
  <c r="CA195" i="2"/>
  <c r="DA194" i="2"/>
  <c r="CZ194" i="2"/>
  <c r="CY194" i="2"/>
  <c r="CX194" i="2"/>
  <c r="CW194" i="2"/>
  <c r="CV194" i="2"/>
  <c r="CU194" i="2"/>
  <c r="CT194" i="2"/>
  <c r="CS194" i="2"/>
  <c r="CO194" i="2"/>
  <c r="CP194" i="2"/>
  <c r="CQ194" i="2"/>
  <c r="CR194" i="2"/>
  <c r="CN194" i="2"/>
  <c r="CM194" i="2"/>
  <c r="BZ194" i="2"/>
  <c r="CF194" i="2"/>
  <c r="BY194" i="2"/>
  <c r="CE194" i="2"/>
  <c r="BX194" i="2"/>
  <c r="CD194" i="2"/>
  <c r="BW194" i="2"/>
  <c r="CC194" i="2"/>
  <c r="BV194" i="2"/>
  <c r="CB194" i="2"/>
  <c r="BU194" i="2"/>
  <c r="CA194" i="2"/>
  <c r="BT193" i="2"/>
  <c r="DA193" i="2"/>
  <c r="BS193" i="2"/>
  <c r="CZ193" i="2"/>
  <c r="BR193" i="2"/>
  <c r="CY193" i="2"/>
  <c r="CX193" i="2"/>
  <c r="CW193" i="2"/>
  <c r="CV193" i="2"/>
  <c r="CU193" i="2"/>
  <c r="CT193" i="2"/>
  <c r="CS193" i="2"/>
  <c r="CO193" i="2"/>
  <c r="CP193" i="2"/>
  <c r="CQ193" i="2"/>
  <c r="CR193" i="2"/>
  <c r="CN193" i="2"/>
  <c r="CM193" i="2"/>
  <c r="BT192" i="2"/>
  <c r="CL193" i="2"/>
  <c r="BS192" i="2"/>
  <c r="CK193" i="2"/>
  <c r="BR192" i="2"/>
  <c r="CJ193" i="2"/>
  <c r="CI193" i="2"/>
  <c r="CH193" i="2"/>
  <c r="CG193" i="2"/>
  <c r="BZ193" i="2"/>
  <c r="CF193" i="2"/>
  <c r="BY193" i="2"/>
  <c r="CE193" i="2"/>
  <c r="BX193" i="2"/>
  <c r="CD193" i="2"/>
  <c r="BW193" i="2"/>
  <c r="CC193" i="2"/>
  <c r="BV193" i="2"/>
  <c r="CB193" i="2"/>
  <c r="BU193" i="2"/>
  <c r="CA193" i="2"/>
  <c r="DA192" i="2"/>
  <c r="CZ192" i="2"/>
  <c r="CY192" i="2"/>
  <c r="CX192" i="2"/>
  <c r="CW192" i="2"/>
  <c r="CV192" i="2"/>
  <c r="CU192" i="2"/>
  <c r="CT192" i="2"/>
  <c r="CS192" i="2"/>
  <c r="CO192" i="2"/>
  <c r="CP192" i="2"/>
  <c r="CQ192" i="2"/>
  <c r="CR192" i="2"/>
  <c r="CN192" i="2"/>
  <c r="CM192" i="2"/>
  <c r="BZ192" i="2"/>
  <c r="CF192" i="2"/>
  <c r="BY192" i="2"/>
  <c r="CE192" i="2"/>
  <c r="BX192" i="2"/>
  <c r="CD192" i="2"/>
  <c r="BW192" i="2"/>
  <c r="CC192" i="2"/>
  <c r="BV192" i="2"/>
  <c r="CB192" i="2"/>
  <c r="BU192" i="2"/>
  <c r="CA192" i="2"/>
  <c r="BT191" i="2"/>
  <c r="DA191" i="2"/>
  <c r="BS191" i="2"/>
  <c r="CZ191" i="2"/>
  <c r="BR191" i="2"/>
  <c r="CY191" i="2"/>
  <c r="CX191" i="2"/>
  <c r="CW191" i="2"/>
  <c r="CV191" i="2"/>
  <c r="CU191" i="2"/>
  <c r="CT191" i="2"/>
  <c r="CS191" i="2"/>
  <c r="CO191" i="2"/>
  <c r="CP191" i="2"/>
  <c r="CQ191" i="2"/>
  <c r="CR191" i="2"/>
  <c r="CN191" i="2"/>
  <c r="CM191" i="2"/>
  <c r="BT190" i="2"/>
  <c r="CL191" i="2"/>
  <c r="BS190" i="2"/>
  <c r="CK191" i="2"/>
  <c r="BR190" i="2"/>
  <c r="CJ191" i="2"/>
  <c r="CI191" i="2"/>
  <c r="CH191" i="2"/>
  <c r="CG191" i="2"/>
  <c r="BZ191" i="2"/>
  <c r="CF191" i="2"/>
  <c r="BY191" i="2"/>
  <c r="CE191" i="2"/>
  <c r="BX191" i="2"/>
  <c r="CD191" i="2"/>
  <c r="BW191" i="2"/>
  <c r="CC191" i="2"/>
  <c r="BV191" i="2"/>
  <c r="CB191" i="2"/>
  <c r="BU191" i="2"/>
  <c r="CA191" i="2"/>
  <c r="DA190" i="2"/>
  <c r="CZ190" i="2"/>
  <c r="CY190" i="2"/>
  <c r="CX190" i="2"/>
  <c r="CW190" i="2"/>
  <c r="CV190" i="2"/>
  <c r="CU190" i="2"/>
  <c r="CT190" i="2"/>
  <c r="CS190" i="2"/>
  <c r="CO190" i="2"/>
  <c r="CP190" i="2"/>
  <c r="CQ190" i="2"/>
  <c r="CR190" i="2"/>
  <c r="CN190" i="2"/>
  <c r="CM190" i="2"/>
  <c r="BZ190" i="2"/>
  <c r="CF190" i="2"/>
  <c r="BY190" i="2"/>
  <c r="CE190" i="2"/>
  <c r="BX190" i="2"/>
  <c r="CD190" i="2"/>
  <c r="BW190" i="2"/>
  <c r="CC190" i="2"/>
  <c r="BV190" i="2"/>
  <c r="CB190" i="2"/>
  <c r="BU190" i="2"/>
  <c r="CA190" i="2"/>
  <c r="BT189" i="2"/>
  <c r="DA189" i="2"/>
  <c r="BS189" i="2"/>
  <c r="CZ189" i="2"/>
  <c r="BR189" i="2"/>
  <c r="CY189" i="2"/>
  <c r="CX189" i="2"/>
  <c r="CW189" i="2"/>
  <c r="CV189" i="2"/>
  <c r="CU189" i="2"/>
  <c r="CT189" i="2"/>
  <c r="CS189" i="2"/>
  <c r="CO189" i="2"/>
  <c r="CP189" i="2"/>
  <c r="CQ189" i="2"/>
  <c r="CR189" i="2"/>
  <c r="CN189" i="2"/>
  <c r="CM189" i="2"/>
  <c r="BT188" i="2"/>
  <c r="CL189" i="2"/>
  <c r="BS188" i="2"/>
  <c r="CK189" i="2"/>
  <c r="BR188" i="2"/>
  <c r="CJ189" i="2"/>
  <c r="CI189" i="2"/>
  <c r="CH189" i="2"/>
  <c r="CG189" i="2"/>
  <c r="BZ189" i="2"/>
  <c r="CF189" i="2"/>
  <c r="BY189" i="2"/>
  <c r="CE189" i="2"/>
  <c r="BX189" i="2"/>
  <c r="CD189" i="2"/>
  <c r="BW189" i="2"/>
  <c r="CC189" i="2"/>
  <c r="BV189" i="2"/>
  <c r="CB189" i="2"/>
  <c r="BU189" i="2"/>
  <c r="CA189" i="2"/>
  <c r="DA188" i="2"/>
  <c r="CZ188" i="2"/>
  <c r="CY188" i="2"/>
  <c r="CX188" i="2"/>
  <c r="CW188" i="2"/>
  <c r="CV188" i="2"/>
  <c r="CU188" i="2"/>
  <c r="CT188" i="2"/>
  <c r="CS188" i="2"/>
  <c r="CO188" i="2"/>
  <c r="CP188" i="2"/>
  <c r="CQ188" i="2"/>
  <c r="CR188" i="2"/>
  <c r="CN188" i="2"/>
  <c r="CM188" i="2"/>
  <c r="BZ188" i="2"/>
  <c r="CF188" i="2"/>
  <c r="BY188" i="2"/>
  <c r="CE188" i="2"/>
  <c r="BX188" i="2"/>
  <c r="CD188" i="2"/>
  <c r="BW188" i="2"/>
  <c r="CC188" i="2"/>
  <c r="BV188" i="2"/>
  <c r="CB188" i="2"/>
  <c r="BU188" i="2"/>
  <c r="CA188" i="2"/>
  <c r="BT187" i="2"/>
  <c r="DA187" i="2"/>
  <c r="BS187" i="2"/>
  <c r="CZ187" i="2"/>
  <c r="BR187" i="2"/>
  <c r="CY187" i="2"/>
  <c r="CX187" i="2"/>
  <c r="CW187" i="2"/>
  <c r="CV187" i="2"/>
  <c r="CU187" i="2"/>
  <c r="CT187" i="2"/>
  <c r="CS187" i="2"/>
  <c r="CO187" i="2"/>
  <c r="CP187" i="2"/>
  <c r="CQ187" i="2"/>
  <c r="CR187" i="2"/>
  <c r="CN187" i="2"/>
  <c r="CM187" i="2"/>
  <c r="BT186" i="2"/>
  <c r="CL187" i="2"/>
  <c r="BS186" i="2"/>
  <c r="CK187" i="2"/>
  <c r="BR186" i="2"/>
  <c r="CJ187" i="2"/>
  <c r="CI187" i="2"/>
  <c r="CH187" i="2"/>
  <c r="CG187" i="2"/>
  <c r="BZ187" i="2"/>
  <c r="CF187" i="2"/>
  <c r="BY187" i="2"/>
  <c r="CE187" i="2"/>
  <c r="BX187" i="2"/>
  <c r="CD187" i="2"/>
  <c r="BW187" i="2"/>
  <c r="CC187" i="2"/>
  <c r="BV187" i="2"/>
  <c r="CB187" i="2"/>
  <c r="BU187" i="2"/>
  <c r="CA187" i="2"/>
  <c r="DA186" i="2"/>
  <c r="CZ186" i="2"/>
  <c r="CY186" i="2"/>
  <c r="CX186" i="2"/>
  <c r="CW186" i="2"/>
  <c r="CV186" i="2"/>
  <c r="CU186" i="2"/>
  <c r="CT186" i="2"/>
  <c r="CS186" i="2"/>
  <c r="CO186" i="2"/>
  <c r="CP186" i="2"/>
  <c r="CQ186" i="2"/>
  <c r="CR186" i="2"/>
  <c r="CN186" i="2"/>
  <c r="CM186" i="2"/>
  <c r="BZ186" i="2"/>
  <c r="CF186" i="2"/>
  <c r="BY186" i="2"/>
  <c r="CE186" i="2"/>
  <c r="BX186" i="2"/>
  <c r="CD186" i="2"/>
  <c r="BW186" i="2"/>
  <c r="CC186" i="2"/>
  <c r="BV186" i="2"/>
  <c r="CB186" i="2"/>
  <c r="BU186" i="2"/>
  <c r="CA186" i="2"/>
  <c r="BT185" i="2"/>
  <c r="DA185" i="2"/>
  <c r="BS185" i="2"/>
  <c r="CZ185" i="2"/>
  <c r="BR185" i="2"/>
  <c r="CY185" i="2"/>
  <c r="CX185" i="2"/>
  <c r="CW185" i="2"/>
  <c r="CV185" i="2"/>
  <c r="CU185" i="2"/>
  <c r="CT185" i="2"/>
  <c r="CS185" i="2"/>
  <c r="CO185" i="2"/>
  <c r="CP185" i="2"/>
  <c r="CQ185" i="2"/>
  <c r="CR185" i="2"/>
  <c r="CN185" i="2"/>
  <c r="CM185" i="2"/>
  <c r="BT184" i="2"/>
  <c r="CL185" i="2"/>
  <c r="BS184" i="2"/>
  <c r="CK185" i="2"/>
  <c r="BR184" i="2"/>
  <c r="CJ185" i="2"/>
  <c r="CI185" i="2"/>
  <c r="CH185" i="2"/>
  <c r="CG185" i="2"/>
  <c r="BZ185" i="2"/>
  <c r="CF185" i="2"/>
  <c r="BY185" i="2"/>
  <c r="CE185" i="2"/>
  <c r="BX185" i="2"/>
  <c r="CD185" i="2"/>
  <c r="BW185" i="2"/>
  <c r="CC185" i="2"/>
  <c r="BV185" i="2"/>
  <c r="CB185" i="2"/>
  <c r="BU185" i="2"/>
  <c r="CA185" i="2"/>
  <c r="DA184" i="2"/>
  <c r="CZ184" i="2"/>
  <c r="CY184" i="2"/>
  <c r="CX184" i="2"/>
  <c r="CW184" i="2"/>
  <c r="CV184" i="2"/>
  <c r="CU184" i="2"/>
  <c r="CT184" i="2"/>
  <c r="CS184" i="2"/>
  <c r="CO184" i="2"/>
  <c r="CP184" i="2"/>
  <c r="CQ184" i="2"/>
  <c r="CR184" i="2"/>
  <c r="CN184" i="2"/>
  <c r="CM184" i="2"/>
  <c r="BZ184" i="2"/>
  <c r="CF184" i="2"/>
  <c r="BY184" i="2"/>
  <c r="CE184" i="2"/>
  <c r="BX184" i="2"/>
  <c r="CD184" i="2"/>
  <c r="BW184" i="2"/>
  <c r="CC184" i="2"/>
  <c r="BV184" i="2"/>
  <c r="CB184" i="2"/>
  <c r="BU184" i="2"/>
  <c r="CA184" i="2"/>
  <c r="BT183" i="2"/>
  <c r="DA183" i="2"/>
  <c r="BS183" i="2"/>
  <c r="CZ183" i="2"/>
  <c r="BR183" i="2"/>
  <c r="CY183" i="2"/>
  <c r="CX183" i="2"/>
  <c r="CW183" i="2"/>
  <c r="CV183" i="2"/>
  <c r="CU183" i="2"/>
  <c r="CT183" i="2"/>
  <c r="CS183" i="2"/>
  <c r="CO183" i="2"/>
  <c r="CP183" i="2"/>
  <c r="CQ183" i="2"/>
  <c r="CR183" i="2"/>
  <c r="CN183" i="2"/>
  <c r="CM183" i="2"/>
  <c r="BT182" i="2"/>
  <c r="CL183" i="2"/>
  <c r="BS182" i="2"/>
  <c r="CK183" i="2"/>
  <c r="BR182" i="2"/>
  <c r="CJ183" i="2"/>
  <c r="CI183" i="2"/>
  <c r="CH183" i="2"/>
  <c r="CG183" i="2"/>
  <c r="BZ183" i="2"/>
  <c r="CF183" i="2"/>
  <c r="BY183" i="2"/>
  <c r="CE183" i="2"/>
  <c r="BX183" i="2"/>
  <c r="CD183" i="2"/>
  <c r="BW183" i="2"/>
  <c r="CC183" i="2"/>
  <c r="BV183" i="2"/>
  <c r="CB183" i="2"/>
  <c r="BU183" i="2"/>
  <c r="CA183" i="2"/>
  <c r="DA182" i="2"/>
  <c r="CZ182" i="2"/>
  <c r="CY182" i="2"/>
  <c r="CX182" i="2"/>
  <c r="CW182" i="2"/>
  <c r="CV182" i="2"/>
  <c r="CU182" i="2"/>
  <c r="CT182" i="2"/>
  <c r="CS182" i="2"/>
  <c r="CO182" i="2"/>
  <c r="CP182" i="2"/>
  <c r="CQ182" i="2"/>
  <c r="CR182" i="2"/>
  <c r="CN182" i="2"/>
  <c r="CM182" i="2"/>
  <c r="BZ182" i="2"/>
  <c r="CF182" i="2"/>
  <c r="BY182" i="2"/>
  <c r="CE182" i="2"/>
  <c r="BX182" i="2"/>
  <c r="CD182" i="2"/>
  <c r="BW182" i="2"/>
  <c r="CC182" i="2"/>
  <c r="BV182" i="2"/>
  <c r="CB182" i="2"/>
  <c r="BU182" i="2"/>
  <c r="CA182" i="2"/>
  <c r="BT181" i="2"/>
  <c r="DA181" i="2"/>
  <c r="BS181" i="2"/>
  <c r="CZ181" i="2"/>
  <c r="BR181" i="2"/>
  <c r="CY181" i="2"/>
  <c r="CX181" i="2"/>
  <c r="CW181" i="2"/>
  <c r="CV181" i="2"/>
  <c r="CU181" i="2"/>
  <c r="CT181" i="2"/>
  <c r="CS181" i="2"/>
  <c r="CO181" i="2"/>
  <c r="CP181" i="2"/>
  <c r="CQ181" i="2"/>
  <c r="CR181" i="2"/>
  <c r="CN181" i="2"/>
  <c r="CM181" i="2"/>
  <c r="BT180" i="2"/>
  <c r="CL181" i="2"/>
  <c r="BS180" i="2"/>
  <c r="CK181" i="2"/>
  <c r="BR180" i="2"/>
  <c r="CJ181" i="2"/>
  <c r="CI181" i="2"/>
  <c r="CH181" i="2"/>
  <c r="CG181" i="2"/>
  <c r="BZ181" i="2"/>
  <c r="CF181" i="2"/>
  <c r="BY181" i="2"/>
  <c r="CE181" i="2"/>
  <c r="BX181" i="2"/>
  <c r="CD181" i="2"/>
  <c r="BW181" i="2"/>
  <c r="CC181" i="2"/>
  <c r="BV181" i="2"/>
  <c r="CB181" i="2"/>
  <c r="BU181" i="2"/>
  <c r="CA181" i="2"/>
  <c r="DA180" i="2"/>
  <c r="CZ180" i="2"/>
  <c r="CY180" i="2"/>
  <c r="CX180" i="2"/>
  <c r="CW180" i="2"/>
  <c r="CV180" i="2"/>
  <c r="CU180" i="2"/>
  <c r="CT180" i="2"/>
  <c r="CS180" i="2"/>
  <c r="CO180" i="2"/>
  <c r="CP180" i="2"/>
  <c r="CQ180" i="2"/>
  <c r="CR180" i="2"/>
  <c r="CN180" i="2"/>
  <c r="CM180" i="2"/>
  <c r="BZ180" i="2"/>
  <c r="CF180" i="2"/>
  <c r="BY180" i="2"/>
  <c r="CE180" i="2"/>
  <c r="BX180" i="2"/>
  <c r="CD180" i="2"/>
  <c r="BW180" i="2"/>
  <c r="CC180" i="2"/>
  <c r="BV180" i="2"/>
  <c r="CB180" i="2"/>
  <c r="BU180" i="2"/>
  <c r="CA180" i="2"/>
  <c r="BT179" i="2"/>
  <c r="DA179" i="2"/>
  <c r="BS179" i="2"/>
  <c r="CZ179" i="2"/>
  <c r="BR179" i="2"/>
  <c r="CY179" i="2"/>
  <c r="CX179" i="2"/>
  <c r="CW179" i="2"/>
  <c r="CV179" i="2"/>
  <c r="CU179" i="2"/>
  <c r="CT179" i="2"/>
  <c r="CS179" i="2"/>
  <c r="CO179" i="2"/>
  <c r="CP179" i="2"/>
  <c r="CQ179" i="2"/>
  <c r="CR179" i="2"/>
  <c r="CN179" i="2"/>
  <c r="CM179" i="2"/>
  <c r="BT178" i="2"/>
  <c r="CL179" i="2"/>
  <c r="BS178" i="2"/>
  <c r="CK179" i="2"/>
  <c r="BR178" i="2"/>
  <c r="CJ179" i="2"/>
  <c r="CI179" i="2"/>
  <c r="CH179" i="2"/>
  <c r="CG179" i="2"/>
  <c r="BZ179" i="2"/>
  <c r="CF179" i="2"/>
  <c r="BY179" i="2"/>
  <c r="CE179" i="2"/>
  <c r="BX179" i="2"/>
  <c r="CD179" i="2"/>
  <c r="BW179" i="2"/>
  <c r="CC179" i="2"/>
  <c r="BV179" i="2"/>
  <c r="CB179" i="2"/>
  <c r="BU179" i="2"/>
  <c r="CA179" i="2"/>
  <c r="DA178" i="2"/>
  <c r="CZ178" i="2"/>
  <c r="CY178" i="2"/>
  <c r="CX178" i="2"/>
  <c r="CW178" i="2"/>
  <c r="CV178" i="2"/>
  <c r="CU178" i="2"/>
  <c r="CT178" i="2"/>
  <c r="CS178" i="2"/>
  <c r="CO178" i="2"/>
  <c r="CP178" i="2"/>
  <c r="CQ178" i="2"/>
  <c r="CR178" i="2"/>
  <c r="CN178" i="2"/>
  <c r="CM178" i="2"/>
  <c r="BZ178" i="2"/>
  <c r="CF178" i="2"/>
  <c r="BY178" i="2"/>
  <c r="CE178" i="2"/>
  <c r="BX178" i="2"/>
  <c r="CD178" i="2"/>
  <c r="BW178" i="2"/>
  <c r="CC178" i="2"/>
  <c r="BV178" i="2"/>
  <c r="CB178" i="2"/>
  <c r="BU178" i="2"/>
  <c r="CA178" i="2"/>
  <c r="BT177" i="2"/>
  <c r="DA177" i="2"/>
  <c r="BS177" i="2"/>
  <c r="CZ177" i="2"/>
  <c r="BR177" i="2"/>
  <c r="CY177" i="2"/>
  <c r="CX177" i="2"/>
  <c r="CW177" i="2"/>
  <c r="CV177" i="2"/>
  <c r="CU177" i="2"/>
  <c r="CT177" i="2"/>
  <c r="CS177" i="2"/>
  <c r="CO177" i="2"/>
  <c r="CP177" i="2"/>
  <c r="CQ177" i="2"/>
  <c r="CR177" i="2"/>
  <c r="CN177" i="2"/>
  <c r="CM177" i="2"/>
  <c r="BT176" i="2"/>
  <c r="CL177" i="2"/>
  <c r="BS176" i="2"/>
  <c r="CK177" i="2"/>
  <c r="BR176" i="2"/>
  <c r="CJ177" i="2"/>
  <c r="CI177" i="2"/>
  <c r="CH177" i="2"/>
  <c r="CG177" i="2"/>
  <c r="BZ177" i="2"/>
  <c r="CF177" i="2"/>
  <c r="BY177" i="2"/>
  <c r="CE177" i="2"/>
  <c r="BX177" i="2"/>
  <c r="CD177" i="2"/>
  <c r="BW177" i="2"/>
  <c r="CC177" i="2"/>
  <c r="BV177" i="2"/>
  <c r="CB177" i="2"/>
  <c r="BU177" i="2"/>
  <c r="CA177" i="2"/>
  <c r="DA176" i="2"/>
  <c r="CZ176" i="2"/>
  <c r="CY176" i="2"/>
  <c r="CX176" i="2"/>
  <c r="CW176" i="2"/>
  <c r="CV176" i="2"/>
  <c r="CU176" i="2"/>
  <c r="CT176" i="2"/>
  <c r="CS176" i="2"/>
  <c r="CO176" i="2"/>
  <c r="CP176" i="2"/>
  <c r="CQ176" i="2"/>
  <c r="CR176" i="2"/>
  <c r="CN176" i="2"/>
  <c r="CM176" i="2"/>
  <c r="BZ176" i="2"/>
  <c r="CF176" i="2"/>
  <c r="BY176" i="2"/>
  <c r="CE176" i="2"/>
  <c r="BX176" i="2"/>
  <c r="CD176" i="2"/>
  <c r="BW176" i="2"/>
  <c r="CC176" i="2"/>
  <c r="BV176" i="2"/>
  <c r="CB176" i="2"/>
  <c r="BU176" i="2"/>
  <c r="CA176" i="2"/>
  <c r="BT175" i="2"/>
  <c r="DA175" i="2"/>
  <c r="BS175" i="2"/>
  <c r="CZ175" i="2"/>
  <c r="BR175" i="2"/>
  <c r="CY175" i="2"/>
  <c r="CX175" i="2"/>
  <c r="CW175" i="2"/>
  <c r="CV175" i="2"/>
  <c r="CU175" i="2"/>
  <c r="CT175" i="2"/>
  <c r="CS175" i="2"/>
  <c r="CO175" i="2"/>
  <c r="CP175" i="2"/>
  <c r="CQ175" i="2"/>
  <c r="CR175" i="2"/>
  <c r="CN175" i="2"/>
  <c r="CM175" i="2"/>
  <c r="BT174" i="2"/>
  <c r="CL175" i="2"/>
  <c r="BS174" i="2"/>
  <c r="CK175" i="2"/>
  <c r="BR174" i="2"/>
  <c r="CJ175" i="2"/>
  <c r="CI175" i="2"/>
  <c r="CH175" i="2"/>
  <c r="CG175" i="2"/>
  <c r="BZ175" i="2"/>
  <c r="CF175" i="2"/>
  <c r="BY175" i="2"/>
  <c r="CE175" i="2"/>
  <c r="BX175" i="2"/>
  <c r="CD175" i="2"/>
  <c r="BW175" i="2"/>
  <c r="CC175" i="2"/>
  <c r="BV175" i="2"/>
  <c r="CB175" i="2"/>
  <c r="BU175" i="2"/>
  <c r="CA175" i="2"/>
  <c r="DA174" i="2"/>
  <c r="CZ174" i="2"/>
  <c r="CY174" i="2"/>
  <c r="CX174" i="2"/>
  <c r="CW174" i="2"/>
  <c r="CV174" i="2"/>
  <c r="CU174" i="2"/>
  <c r="CT174" i="2"/>
  <c r="CS174" i="2"/>
  <c r="CO174" i="2"/>
  <c r="CP174" i="2"/>
  <c r="CQ174" i="2"/>
  <c r="CR174" i="2"/>
  <c r="CN174" i="2"/>
  <c r="CM174" i="2"/>
  <c r="BZ174" i="2"/>
  <c r="CF174" i="2"/>
  <c r="BY174" i="2"/>
  <c r="CE174" i="2"/>
  <c r="BX174" i="2"/>
  <c r="CD174" i="2"/>
  <c r="BW174" i="2"/>
  <c r="CC174" i="2"/>
  <c r="BV174" i="2"/>
  <c r="CB174" i="2"/>
  <c r="BU174" i="2"/>
  <c r="CA174" i="2"/>
  <c r="BT173" i="2"/>
  <c r="DA173" i="2"/>
  <c r="BS173" i="2"/>
  <c r="CZ173" i="2"/>
  <c r="BR173" i="2"/>
  <c r="CY173" i="2"/>
  <c r="CX173" i="2"/>
  <c r="CW173" i="2"/>
  <c r="CV173" i="2"/>
  <c r="CU173" i="2"/>
  <c r="CT173" i="2"/>
  <c r="CS173" i="2"/>
  <c r="CO173" i="2"/>
  <c r="CP173" i="2"/>
  <c r="CQ173" i="2"/>
  <c r="CR173" i="2"/>
  <c r="CN173" i="2"/>
  <c r="CM173" i="2"/>
  <c r="BT172" i="2"/>
  <c r="CL173" i="2"/>
  <c r="BS172" i="2"/>
  <c r="CK173" i="2"/>
  <c r="BR172" i="2"/>
  <c r="CJ173" i="2"/>
  <c r="CI173" i="2"/>
  <c r="CH173" i="2"/>
  <c r="CG173" i="2"/>
  <c r="BZ173" i="2"/>
  <c r="CF173" i="2"/>
  <c r="BY173" i="2"/>
  <c r="CE173" i="2"/>
  <c r="BX173" i="2"/>
  <c r="CD173" i="2"/>
  <c r="BW173" i="2"/>
  <c r="CC173" i="2"/>
  <c r="BV173" i="2"/>
  <c r="CB173" i="2"/>
  <c r="BU173" i="2"/>
  <c r="CA173" i="2"/>
  <c r="DA172" i="2"/>
  <c r="CZ172" i="2"/>
  <c r="CY172" i="2"/>
  <c r="CX172" i="2"/>
  <c r="CW172" i="2"/>
  <c r="CV172" i="2"/>
  <c r="CU172" i="2"/>
  <c r="CT172" i="2"/>
  <c r="CS172" i="2"/>
  <c r="CO172" i="2"/>
  <c r="CP172" i="2"/>
  <c r="CQ172" i="2"/>
  <c r="CR172" i="2"/>
  <c r="CN172" i="2"/>
  <c r="CM172" i="2"/>
  <c r="BZ172" i="2"/>
  <c r="CF172" i="2"/>
  <c r="BY172" i="2"/>
  <c r="CE172" i="2"/>
  <c r="BX172" i="2"/>
  <c r="CD172" i="2"/>
  <c r="BW172" i="2"/>
  <c r="CC172" i="2"/>
  <c r="BV172" i="2"/>
  <c r="CB172" i="2"/>
  <c r="BU172" i="2"/>
  <c r="CA172" i="2"/>
  <c r="BT171" i="2"/>
  <c r="DA171" i="2"/>
  <c r="BS171" i="2"/>
  <c r="CZ171" i="2"/>
  <c r="BR171" i="2"/>
  <c r="CY171" i="2"/>
  <c r="CX171" i="2"/>
  <c r="CW171" i="2"/>
  <c r="CV171" i="2"/>
  <c r="CU171" i="2"/>
  <c r="CT171" i="2"/>
  <c r="CS171" i="2"/>
  <c r="CO171" i="2"/>
  <c r="CP171" i="2"/>
  <c r="CQ171" i="2"/>
  <c r="CR171" i="2"/>
  <c r="CN171" i="2"/>
  <c r="CM171" i="2"/>
  <c r="BT170" i="2"/>
  <c r="CL171" i="2"/>
  <c r="BS170" i="2"/>
  <c r="CK171" i="2"/>
  <c r="BR170" i="2"/>
  <c r="CJ171" i="2"/>
  <c r="CI171" i="2"/>
  <c r="CH171" i="2"/>
  <c r="CG171" i="2"/>
  <c r="BZ171" i="2"/>
  <c r="CF171" i="2"/>
  <c r="BY171" i="2"/>
  <c r="CE171" i="2"/>
  <c r="BX171" i="2"/>
  <c r="CD171" i="2"/>
  <c r="BW171" i="2"/>
  <c r="CC171" i="2"/>
  <c r="BV171" i="2"/>
  <c r="CB171" i="2"/>
  <c r="BU171" i="2"/>
  <c r="CA171" i="2"/>
  <c r="DA170" i="2"/>
  <c r="CZ170" i="2"/>
  <c r="CY170" i="2"/>
  <c r="CX170" i="2"/>
  <c r="CW170" i="2"/>
  <c r="CV170" i="2"/>
  <c r="CU170" i="2"/>
  <c r="CT170" i="2"/>
  <c r="CS170" i="2"/>
  <c r="CO170" i="2"/>
  <c r="CP170" i="2"/>
  <c r="CQ170" i="2"/>
  <c r="CR170" i="2"/>
  <c r="CN170" i="2"/>
  <c r="CM170" i="2"/>
  <c r="BZ170" i="2"/>
  <c r="CF170" i="2"/>
  <c r="BY170" i="2"/>
  <c r="CE170" i="2"/>
  <c r="BX170" i="2"/>
  <c r="CD170" i="2"/>
  <c r="BW170" i="2"/>
  <c r="CC170" i="2"/>
  <c r="BV170" i="2"/>
  <c r="CB170" i="2"/>
  <c r="BU170" i="2"/>
  <c r="CA170" i="2"/>
  <c r="BT169" i="2"/>
  <c r="DA169" i="2"/>
  <c r="BS169" i="2"/>
  <c r="CZ169" i="2"/>
  <c r="BR169" i="2"/>
  <c r="CY169" i="2"/>
  <c r="CX169" i="2"/>
  <c r="CW169" i="2"/>
  <c r="CV169" i="2"/>
  <c r="CU169" i="2"/>
  <c r="CT169" i="2"/>
  <c r="CS169" i="2"/>
  <c r="CO169" i="2"/>
  <c r="CP169" i="2"/>
  <c r="CQ169" i="2"/>
  <c r="CR169" i="2"/>
  <c r="CN169" i="2"/>
  <c r="CM169" i="2"/>
  <c r="BT168" i="2"/>
  <c r="CL169" i="2"/>
  <c r="BS168" i="2"/>
  <c r="CK169" i="2"/>
  <c r="BR168" i="2"/>
  <c r="CJ169" i="2"/>
  <c r="CI169" i="2"/>
  <c r="CH169" i="2"/>
  <c r="CG169" i="2"/>
  <c r="BZ169" i="2"/>
  <c r="CF169" i="2"/>
  <c r="BY169" i="2"/>
  <c r="CE169" i="2"/>
  <c r="BX169" i="2"/>
  <c r="CD169" i="2"/>
  <c r="BW169" i="2"/>
  <c r="CC169" i="2"/>
  <c r="BV169" i="2"/>
  <c r="CB169" i="2"/>
  <c r="BU169" i="2"/>
  <c r="CA169" i="2"/>
  <c r="DA168" i="2"/>
  <c r="CZ168" i="2"/>
  <c r="CY168" i="2"/>
  <c r="CX168" i="2"/>
  <c r="CW168" i="2"/>
  <c r="CV168" i="2"/>
  <c r="CU168" i="2"/>
  <c r="CT168" i="2"/>
  <c r="CS168" i="2"/>
  <c r="CO168" i="2"/>
  <c r="CP168" i="2"/>
  <c r="CQ168" i="2"/>
  <c r="CR168" i="2"/>
  <c r="CN168" i="2"/>
  <c r="CM168" i="2"/>
  <c r="BZ168" i="2"/>
  <c r="CF168" i="2"/>
  <c r="BY168" i="2"/>
  <c r="CE168" i="2"/>
  <c r="BX168" i="2"/>
  <c r="CD168" i="2"/>
  <c r="BW168" i="2"/>
  <c r="CC168" i="2"/>
  <c r="BV168" i="2"/>
  <c r="CB168" i="2"/>
  <c r="BU168" i="2"/>
  <c r="CA168" i="2"/>
  <c r="BT167" i="2"/>
  <c r="DA167" i="2"/>
  <c r="BS167" i="2"/>
  <c r="CZ167" i="2"/>
  <c r="BR167" i="2"/>
  <c r="CY167" i="2"/>
  <c r="CX167" i="2"/>
  <c r="CW167" i="2"/>
  <c r="CV167" i="2"/>
  <c r="CU167" i="2"/>
  <c r="CT167" i="2"/>
  <c r="CS167" i="2"/>
  <c r="CO167" i="2"/>
  <c r="CP167" i="2"/>
  <c r="CQ167" i="2"/>
  <c r="CR167" i="2"/>
  <c r="CN167" i="2"/>
  <c r="CM167" i="2"/>
  <c r="BT166" i="2"/>
  <c r="CL167" i="2"/>
  <c r="BS166" i="2"/>
  <c r="CK167" i="2"/>
  <c r="BR166" i="2"/>
  <c r="CJ167" i="2"/>
  <c r="CI167" i="2"/>
  <c r="CH167" i="2"/>
  <c r="CG167" i="2"/>
  <c r="BZ167" i="2"/>
  <c r="CF167" i="2"/>
  <c r="BY167" i="2"/>
  <c r="CE167" i="2"/>
  <c r="BX167" i="2"/>
  <c r="CD167" i="2"/>
  <c r="BW167" i="2"/>
  <c r="CC167" i="2"/>
  <c r="BV167" i="2"/>
  <c r="CB167" i="2"/>
  <c r="BU167" i="2"/>
  <c r="CA167" i="2"/>
  <c r="DA166" i="2"/>
  <c r="CZ166" i="2"/>
  <c r="CY166" i="2"/>
  <c r="CX166" i="2"/>
  <c r="CW166" i="2"/>
  <c r="CV166" i="2"/>
  <c r="CU166" i="2"/>
  <c r="CT166" i="2"/>
  <c r="CS166" i="2"/>
  <c r="CO166" i="2"/>
  <c r="CP166" i="2"/>
  <c r="CQ166" i="2"/>
  <c r="CR166" i="2"/>
  <c r="CN166" i="2"/>
  <c r="CM166" i="2"/>
  <c r="BZ166" i="2"/>
  <c r="CF166" i="2"/>
  <c r="BY166" i="2"/>
  <c r="CE166" i="2"/>
  <c r="BX166" i="2"/>
  <c r="CD166" i="2"/>
  <c r="BW166" i="2"/>
  <c r="CC166" i="2"/>
  <c r="BV166" i="2"/>
  <c r="CB166" i="2"/>
  <c r="BU166" i="2"/>
  <c r="CA166" i="2"/>
  <c r="BT165" i="2"/>
  <c r="DA165" i="2"/>
  <c r="BS165" i="2"/>
  <c r="CZ165" i="2"/>
  <c r="BR165" i="2"/>
  <c r="CY165" i="2"/>
  <c r="CX165" i="2"/>
  <c r="CW165" i="2"/>
  <c r="CV165" i="2"/>
  <c r="CU165" i="2"/>
  <c r="CT165" i="2"/>
  <c r="CS165" i="2"/>
  <c r="CO165" i="2"/>
  <c r="CP165" i="2"/>
  <c r="CQ165" i="2"/>
  <c r="CR165" i="2"/>
  <c r="CN165" i="2"/>
  <c r="CM165" i="2"/>
  <c r="BT164" i="2"/>
  <c r="CL165" i="2"/>
  <c r="BS164" i="2"/>
  <c r="CK165" i="2"/>
  <c r="BR164" i="2"/>
  <c r="CJ165" i="2"/>
  <c r="CI165" i="2"/>
  <c r="CH165" i="2"/>
  <c r="CG165" i="2"/>
  <c r="BZ165" i="2"/>
  <c r="CF165" i="2"/>
  <c r="BY165" i="2"/>
  <c r="CE165" i="2"/>
  <c r="BX165" i="2"/>
  <c r="CD165" i="2"/>
  <c r="BW165" i="2"/>
  <c r="CC165" i="2"/>
  <c r="BV165" i="2"/>
  <c r="CB165" i="2"/>
  <c r="BU165" i="2"/>
  <c r="CA165" i="2"/>
  <c r="DA164" i="2"/>
  <c r="CZ164" i="2"/>
  <c r="CY164" i="2"/>
  <c r="CX164" i="2"/>
  <c r="CW164" i="2"/>
  <c r="CV164" i="2"/>
  <c r="CU164" i="2"/>
  <c r="CT164" i="2"/>
  <c r="CS164" i="2"/>
  <c r="CO164" i="2"/>
  <c r="CP164" i="2"/>
  <c r="CQ164" i="2"/>
  <c r="CR164" i="2"/>
  <c r="CN164" i="2"/>
  <c r="CM164" i="2"/>
  <c r="BZ164" i="2"/>
  <c r="CF164" i="2"/>
  <c r="BY164" i="2"/>
  <c r="CE164" i="2"/>
  <c r="BX164" i="2"/>
  <c r="CD164" i="2"/>
  <c r="BW164" i="2"/>
  <c r="CC164" i="2"/>
  <c r="BV164" i="2"/>
  <c r="CB164" i="2"/>
  <c r="BU164" i="2"/>
  <c r="CA164" i="2"/>
  <c r="BT163" i="2"/>
  <c r="DA163" i="2"/>
  <c r="BS163" i="2"/>
  <c r="CZ163" i="2"/>
  <c r="BR163" i="2"/>
  <c r="CY163" i="2"/>
  <c r="CX163" i="2"/>
  <c r="CW163" i="2"/>
  <c r="CV163" i="2"/>
  <c r="CU163" i="2"/>
  <c r="CT163" i="2"/>
  <c r="CS163" i="2"/>
  <c r="CO163" i="2"/>
  <c r="CP163" i="2"/>
  <c r="CQ163" i="2"/>
  <c r="CR163" i="2"/>
  <c r="CN163" i="2"/>
  <c r="CM163" i="2"/>
  <c r="BT162" i="2"/>
  <c r="CL163" i="2"/>
  <c r="BS162" i="2"/>
  <c r="CK163" i="2"/>
  <c r="BR162" i="2"/>
  <c r="CJ163" i="2"/>
  <c r="CI163" i="2"/>
  <c r="CH163" i="2"/>
  <c r="CG163" i="2"/>
  <c r="BZ163" i="2"/>
  <c r="CF163" i="2"/>
  <c r="BY163" i="2"/>
  <c r="CE163" i="2"/>
  <c r="BX163" i="2"/>
  <c r="CD163" i="2"/>
  <c r="BW163" i="2"/>
  <c r="CC163" i="2"/>
  <c r="BV163" i="2"/>
  <c r="CB163" i="2"/>
  <c r="BU163" i="2"/>
  <c r="CA163" i="2"/>
  <c r="DA162" i="2"/>
  <c r="CZ162" i="2"/>
  <c r="CY162" i="2"/>
  <c r="CX162" i="2"/>
  <c r="CW162" i="2"/>
  <c r="CV162" i="2"/>
  <c r="CU162" i="2"/>
  <c r="CT162" i="2"/>
  <c r="CS162" i="2"/>
  <c r="CO162" i="2"/>
  <c r="CP162" i="2"/>
  <c r="CQ162" i="2"/>
  <c r="CR162" i="2"/>
  <c r="CN162" i="2"/>
  <c r="CM162" i="2"/>
  <c r="BZ162" i="2"/>
  <c r="CF162" i="2"/>
  <c r="BY162" i="2"/>
  <c r="CE162" i="2"/>
  <c r="BX162" i="2"/>
  <c r="CD162" i="2"/>
  <c r="BW162" i="2"/>
  <c r="CC162" i="2"/>
  <c r="BV162" i="2"/>
  <c r="CB162" i="2"/>
  <c r="BU162" i="2"/>
  <c r="CA162" i="2"/>
  <c r="BT161" i="2"/>
  <c r="DA161" i="2"/>
  <c r="BS161" i="2"/>
  <c r="CZ161" i="2"/>
  <c r="BR161" i="2"/>
  <c r="CY161" i="2"/>
  <c r="CX161" i="2"/>
  <c r="CW161" i="2"/>
  <c r="CV161" i="2"/>
  <c r="CU161" i="2"/>
  <c r="CT161" i="2"/>
  <c r="CS161" i="2"/>
  <c r="CO161" i="2"/>
  <c r="CP161" i="2"/>
  <c r="CQ161" i="2"/>
  <c r="CR161" i="2"/>
  <c r="CN161" i="2"/>
  <c r="CM161" i="2"/>
  <c r="BT160" i="2"/>
  <c r="CL161" i="2"/>
  <c r="BS160" i="2"/>
  <c r="CK161" i="2"/>
  <c r="BR160" i="2"/>
  <c r="CJ161" i="2"/>
  <c r="CI161" i="2"/>
  <c r="CH161" i="2"/>
  <c r="CG161" i="2"/>
  <c r="BZ161" i="2"/>
  <c r="CF161" i="2"/>
  <c r="BY161" i="2"/>
  <c r="CE161" i="2"/>
  <c r="BX161" i="2"/>
  <c r="CD161" i="2"/>
  <c r="BW161" i="2"/>
  <c r="CC161" i="2"/>
  <c r="BV161" i="2"/>
  <c r="CB161" i="2"/>
  <c r="BU161" i="2"/>
  <c r="CA161" i="2"/>
  <c r="DA160" i="2"/>
  <c r="CZ160" i="2"/>
  <c r="CY160" i="2"/>
  <c r="CX160" i="2"/>
  <c r="CW160" i="2"/>
  <c r="CV160" i="2"/>
  <c r="CU160" i="2"/>
  <c r="CT160" i="2"/>
  <c r="CS160" i="2"/>
  <c r="CO160" i="2"/>
  <c r="CP160" i="2"/>
  <c r="CQ160" i="2"/>
  <c r="CR160" i="2"/>
  <c r="CN160" i="2"/>
  <c r="CM160" i="2"/>
  <c r="BZ160" i="2"/>
  <c r="CF160" i="2"/>
  <c r="BY160" i="2"/>
  <c r="CE160" i="2"/>
  <c r="BX160" i="2"/>
  <c r="CD160" i="2"/>
  <c r="BW160" i="2"/>
  <c r="CC160" i="2"/>
  <c r="BV160" i="2"/>
  <c r="CB160" i="2"/>
  <c r="BU160" i="2"/>
  <c r="CA160" i="2"/>
  <c r="BT159" i="2"/>
  <c r="DA159" i="2"/>
  <c r="BS159" i="2"/>
  <c r="CZ159" i="2"/>
  <c r="BR159" i="2"/>
  <c r="CY159" i="2"/>
  <c r="CX159" i="2"/>
  <c r="CW159" i="2"/>
  <c r="CV159" i="2"/>
  <c r="CU159" i="2"/>
  <c r="CT159" i="2"/>
  <c r="CS159" i="2"/>
  <c r="CO159" i="2"/>
  <c r="CP159" i="2"/>
  <c r="CQ159" i="2"/>
  <c r="CR159" i="2"/>
  <c r="CN159" i="2"/>
  <c r="CM159" i="2"/>
  <c r="BT158" i="2"/>
  <c r="CL159" i="2"/>
  <c r="BS158" i="2"/>
  <c r="CK159" i="2"/>
  <c r="BR158" i="2"/>
  <c r="CJ159" i="2"/>
  <c r="CI159" i="2"/>
  <c r="CH159" i="2"/>
  <c r="CG159" i="2"/>
  <c r="BZ159" i="2"/>
  <c r="CF159" i="2"/>
  <c r="BY159" i="2"/>
  <c r="CE159" i="2"/>
  <c r="BX159" i="2"/>
  <c r="CD159" i="2"/>
  <c r="BW159" i="2"/>
  <c r="CC159" i="2"/>
  <c r="BV159" i="2"/>
  <c r="CB159" i="2"/>
  <c r="BU159" i="2"/>
  <c r="CA159" i="2"/>
  <c r="DA158" i="2"/>
  <c r="CZ158" i="2"/>
  <c r="CY158" i="2"/>
  <c r="CX158" i="2"/>
  <c r="CW158" i="2"/>
  <c r="CV158" i="2"/>
  <c r="CU158" i="2"/>
  <c r="CT158" i="2"/>
  <c r="CS158" i="2"/>
  <c r="CO158" i="2"/>
  <c r="CP158" i="2"/>
  <c r="CQ158" i="2"/>
  <c r="CR158" i="2"/>
  <c r="CN158" i="2"/>
  <c r="CM158" i="2"/>
  <c r="BZ158" i="2"/>
  <c r="CF158" i="2"/>
  <c r="BY158" i="2"/>
  <c r="CE158" i="2"/>
  <c r="BX158" i="2"/>
  <c r="CD158" i="2"/>
  <c r="BW158" i="2"/>
  <c r="CC158" i="2"/>
  <c r="BV158" i="2"/>
  <c r="CB158" i="2"/>
  <c r="BU158" i="2"/>
  <c r="CA158" i="2"/>
  <c r="BT157" i="2"/>
  <c r="DA157" i="2"/>
  <c r="BS157" i="2"/>
  <c r="CZ157" i="2"/>
  <c r="BR157" i="2"/>
  <c r="CY157" i="2"/>
  <c r="CX157" i="2"/>
  <c r="CW157" i="2"/>
  <c r="CV157" i="2"/>
  <c r="CU157" i="2"/>
  <c r="CT157" i="2"/>
  <c r="CS157" i="2"/>
  <c r="CO157" i="2"/>
  <c r="CP157" i="2"/>
  <c r="CQ157" i="2"/>
  <c r="CR157" i="2"/>
  <c r="CN157" i="2"/>
  <c r="CM157" i="2"/>
  <c r="BT156" i="2"/>
  <c r="CL157" i="2"/>
  <c r="BS156" i="2"/>
  <c r="CK157" i="2"/>
  <c r="BR156" i="2"/>
  <c r="CJ157" i="2"/>
  <c r="CI157" i="2"/>
  <c r="CH157" i="2"/>
  <c r="CG157" i="2"/>
  <c r="BZ157" i="2"/>
  <c r="CF157" i="2"/>
  <c r="BY157" i="2"/>
  <c r="CE157" i="2"/>
  <c r="BX157" i="2"/>
  <c r="CD157" i="2"/>
  <c r="BW157" i="2"/>
  <c r="CC157" i="2"/>
  <c r="BV157" i="2"/>
  <c r="CB157" i="2"/>
  <c r="BU157" i="2"/>
  <c r="CA157" i="2"/>
  <c r="DA156" i="2"/>
  <c r="CZ156" i="2"/>
  <c r="CY156" i="2"/>
  <c r="CX156" i="2"/>
  <c r="CW156" i="2"/>
  <c r="CV156" i="2"/>
  <c r="CU156" i="2"/>
  <c r="CT156" i="2"/>
  <c r="CS156" i="2"/>
  <c r="CO156" i="2"/>
  <c r="CP156" i="2"/>
  <c r="CQ156" i="2"/>
  <c r="CR156" i="2"/>
  <c r="CN156" i="2"/>
  <c r="CM156" i="2"/>
  <c r="BZ156" i="2"/>
  <c r="CF156" i="2"/>
  <c r="BY156" i="2"/>
  <c r="CE156" i="2"/>
  <c r="BX156" i="2"/>
  <c r="CD156" i="2"/>
  <c r="BW156" i="2"/>
  <c r="CC156" i="2"/>
  <c r="BV156" i="2"/>
  <c r="CB156" i="2"/>
  <c r="BU156" i="2"/>
  <c r="CA156" i="2"/>
  <c r="BT155" i="2"/>
  <c r="DA155" i="2"/>
  <c r="BS155" i="2"/>
  <c r="CZ155" i="2"/>
  <c r="BR155" i="2"/>
  <c r="CY155" i="2"/>
  <c r="CX155" i="2"/>
  <c r="CW155" i="2"/>
  <c r="CV155" i="2"/>
  <c r="CU155" i="2"/>
  <c r="CT155" i="2"/>
  <c r="CS155" i="2"/>
  <c r="CO155" i="2"/>
  <c r="CP155" i="2"/>
  <c r="CQ155" i="2"/>
  <c r="CR155" i="2"/>
  <c r="CN155" i="2"/>
  <c r="CM155" i="2"/>
  <c r="BT154" i="2"/>
  <c r="CL155" i="2"/>
  <c r="BS154" i="2"/>
  <c r="CK155" i="2"/>
  <c r="BR154" i="2"/>
  <c r="CJ155" i="2"/>
  <c r="CI155" i="2"/>
  <c r="CH155" i="2"/>
  <c r="CG155" i="2"/>
  <c r="BZ155" i="2"/>
  <c r="CF155" i="2"/>
  <c r="BY155" i="2"/>
  <c r="CE155" i="2"/>
  <c r="BX155" i="2"/>
  <c r="CD155" i="2"/>
  <c r="BW155" i="2"/>
  <c r="CC155" i="2"/>
  <c r="BV155" i="2"/>
  <c r="CB155" i="2"/>
  <c r="BU155" i="2"/>
  <c r="CA155" i="2"/>
  <c r="DA154" i="2"/>
  <c r="CZ154" i="2"/>
  <c r="CY154" i="2"/>
  <c r="CX154" i="2"/>
  <c r="CW154" i="2"/>
  <c r="CV154" i="2"/>
  <c r="CU154" i="2"/>
  <c r="CT154" i="2"/>
  <c r="CS154" i="2"/>
  <c r="CO154" i="2"/>
  <c r="CP154" i="2"/>
  <c r="CQ154" i="2"/>
  <c r="CR154" i="2"/>
  <c r="CN154" i="2"/>
  <c r="CM154" i="2"/>
  <c r="BZ154" i="2"/>
  <c r="CF154" i="2"/>
  <c r="BY154" i="2"/>
  <c r="CE154" i="2"/>
  <c r="BX154" i="2"/>
  <c r="CD154" i="2"/>
  <c r="BW154" i="2"/>
  <c r="CC154" i="2"/>
  <c r="BV154" i="2"/>
  <c r="CB154" i="2"/>
  <c r="BU154" i="2"/>
  <c r="CA154" i="2"/>
  <c r="BT153" i="2"/>
  <c r="DA153" i="2"/>
  <c r="BS153" i="2"/>
  <c r="CZ153" i="2"/>
  <c r="BR153" i="2"/>
  <c r="CY153" i="2"/>
  <c r="CX153" i="2"/>
  <c r="CW153" i="2"/>
  <c r="CV153" i="2"/>
  <c r="CU153" i="2"/>
  <c r="CT153" i="2"/>
  <c r="CS153" i="2"/>
  <c r="CO153" i="2"/>
  <c r="CP153" i="2"/>
  <c r="CQ153" i="2"/>
  <c r="CR153" i="2"/>
  <c r="CN153" i="2"/>
  <c r="CM153" i="2"/>
  <c r="BT152" i="2"/>
  <c r="CL153" i="2"/>
  <c r="BS152" i="2"/>
  <c r="CK153" i="2"/>
  <c r="BR152" i="2"/>
  <c r="CJ153" i="2"/>
  <c r="CI153" i="2"/>
  <c r="CH153" i="2"/>
  <c r="CG153" i="2"/>
  <c r="BZ153" i="2"/>
  <c r="CF153" i="2"/>
  <c r="BY153" i="2"/>
  <c r="CE153" i="2"/>
  <c r="BX153" i="2"/>
  <c r="CD153" i="2"/>
  <c r="BW153" i="2"/>
  <c r="CC153" i="2"/>
  <c r="BV153" i="2"/>
  <c r="CB153" i="2"/>
  <c r="BU153" i="2"/>
  <c r="CA153" i="2"/>
  <c r="DA152" i="2"/>
  <c r="CZ152" i="2"/>
  <c r="CY152" i="2"/>
  <c r="CX152" i="2"/>
  <c r="CW152" i="2"/>
  <c r="CV152" i="2"/>
  <c r="CU152" i="2"/>
  <c r="CT152" i="2"/>
  <c r="CS152" i="2"/>
  <c r="CO152" i="2"/>
  <c r="CP152" i="2"/>
  <c r="CQ152" i="2"/>
  <c r="CR152" i="2"/>
  <c r="CN152" i="2"/>
  <c r="CM152" i="2"/>
  <c r="BZ152" i="2"/>
  <c r="CF152" i="2"/>
  <c r="BY152" i="2"/>
  <c r="CE152" i="2"/>
  <c r="BX152" i="2"/>
  <c r="CD152" i="2"/>
  <c r="BW152" i="2"/>
  <c r="CC152" i="2"/>
  <c r="BV152" i="2"/>
  <c r="CB152" i="2"/>
  <c r="BU152" i="2"/>
  <c r="CA152" i="2"/>
  <c r="BT151" i="2"/>
  <c r="DA151" i="2"/>
  <c r="BS151" i="2"/>
  <c r="CZ151" i="2"/>
  <c r="BR151" i="2"/>
  <c r="CY151" i="2"/>
  <c r="CX151" i="2"/>
  <c r="CW151" i="2"/>
  <c r="CV151" i="2"/>
  <c r="CU151" i="2"/>
  <c r="CT151" i="2"/>
  <c r="CS151" i="2"/>
  <c r="CO151" i="2"/>
  <c r="CP151" i="2"/>
  <c r="CQ151" i="2"/>
  <c r="CR151" i="2"/>
  <c r="CN151" i="2"/>
  <c r="CM151" i="2"/>
  <c r="BT150" i="2"/>
  <c r="CL151" i="2"/>
  <c r="BS150" i="2"/>
  <c r="CK151" i="2"/>
  <c r="BR150" i="2"/>
  <c r="CJ151" i="2"/>
  <c r="CI151" i="2"/>
  <c r="CH151" i="2"/>
  <c r="CG151" i="2"/>
  <c r="BZ151" i="2"/>
  <c r="CF151" i="2"/>
  <c r="BY151" i="2"/>
  <c r="CE151" i="2"/>
  <c r="BX151" i="2"/>
  <c r="CD151" i="2"/>
  <c r="BW151" i="2"/>
  <c r="CC151" i="2"/>
  <c r="BV151" i="2"/>
  <c r="CB151" i="2"/>
  <c r="BU151" i="2"/>
  <c r="CA151" i="2"/>
  <c r="DA150" i="2"/>
  <c r="CZ150" i="2"/>
  <c r="CY150" i="2"/>
  <c r="CX150" i="2"/>
  <c r="CW150" i="2"/>
  <c r="CV150" i="2"/>
  <c r="CU150" i="2"/>
  <c r="CT150" i="2"/>
  <c r="CS150" i="2"/>
  <c r="CO150" i="2"/>
  <c r="CP150" i="2"/>
  <c r="CQ150" i="2"/>
  <c r="CR150" i="2"/>
  <c r="CN150" i="2"/>
  <c r="CM150" i="2"/>
  <c r="BZ150" i="2"/>
  <c r="CF150" i="2"/>
  <c r="BY150" i="2"/>
  <c r="CE150" i="2"/>
  <c r="BX150" i="2"/>
  <c r="CD150" i="2"/>
  <c r="BW150" i="2"/>
  <c r="CC150" i="2"/>
  <c r="BV150" i="2"/>
  <c r="CB150" i="2"/>
  <c r="BU150" i="2"/>
  <c r="CA150" i="2"/>
  <c r="BT149" i="2"/>
  <c r="DA149" i="2"/>
  <c r="BS149" i="2"/>
  <c r="CZ149" i="2"/>
  <c r="BR149" i="2"/>
  <c r="CY149" i="2"/>
  <c r="CX149" i="2"/>
  <c r="CW149" i="2"/>
  <c r="CV149" i="2"/>
  <c r="CU149" i="2"/>
  <c r="CT149" i="2"/>
  <c r="CS149" i="2"/>
  <c r="CO149" i="2"/>
  <c r="CP149" i="2"/>
  <c r="CQ149" i="2"/>
  <c r="CR149" i="2"/>
  <c r="CN149" i="2"/>
  <c r="CM149" i="2"/>
  <c r="BT148" i="2"/>
  <c r="CL149" i="2"/>
  <c r="BS148" i="2"/>
  <c r="CK149" i="2"/>
  <c r="BR148" i="2"/>
  <c r="CJ149" i="2"/>
  <c r="CI149" i="2"/>
  <c r="CH149" i="2"/>
  <c r="CG149" i="2"/>
  <c r="BZ149" i="2"/>
  <c r="CF149" i="2"/>
  <c r="BY149" i="2"/>
  <c r="CE149" i="2"/>
  <c r="BX149" i="2"/>
  <c r="CD149" i="2"/>
  <c r="BW149" i="2"/>
  <c r="CC149" i="2"/>
  <c r="BV149" i="2"/>
  <c r="CB149" i="2"/>
  <c r="BU149" i="2"/>
  <c r="CA149" i="2"/>
  <c r="DA148" i="2"/>
  <c r="CZ148" i="2"/>
  <c r="CY148" i="2"/>
  <c r="CX148" i="2"/>
  <c r="CW148" i="2"/>
  <c r="CV148" i="2"/>
  <c r="CU148" i="2"/>
  <c r="CT148" i="2"/>
  <c r="CS148" i="2"/>
  <c r="CO148" i="2"/>
  <c r="CP148" i="2"/>
  <c r="CQ148" i="2"/>
  <c r="CR148" i="2"/>
  <c r="CN148" i="2"/>
  <c r="CM148" i="2"/>
  <c r="BZ148" i="2"/>
  <c r="CF148" i="2"/>
  <c r="BY148" i="2"/>
  <c r="CE148" i="2"/>
  <c r="BX148" i="2"/>
  <c r="CD148" i="2"/>
  <c r="BW148" i="2"/>
  <c r="CC148" i="2"/>
  <c r="BV148" i="2"/>
  <c r="CB148" i="2"/>
  <c r="BU148" i="2"/>
  <c r="CA148" i="2"/>
  <c r="BT147" i="2"/>
  <c r="DA147" i="2"/>
  <c r="BS147" i="2"/>
  <c r="CZ147" i="2"/>
  <c r="BR147" i="2"/>
  <c r="CY147" i="2"/>
  <c r="CX147" i="2"/>
  <c r="CW147" i="2"/>
  <c r="CV147" i="2"/>
  <c r="CU147" i="2"/>
  <c r="CT147" i="2"/>
  <c r="CS147" i="2"/>
  <c r="CO147" i="2"/>
  <c r="CP147" i="2"/>
  <c r="CQ147" i="2"/>
  <c r="CR147" i="2"/>
  <c r="CN147" i="2"/>
  <c r="CM147" i="2"/>
  <c r="BT146" i="2"/>
  <c r="CL147" i="2"/>
  <c r="BS146" i="2"/>
  <c r="CK147" i="2"/>
  <c r="BR146" i="2"/>
  <c r="CJ147" i="2"/>
  <c r="CI147" i="2"/>
  <c r="CH147" i="2"/>
  <c r="CG147" i="2"/>
  <c r="BZ147" i="2"/>
  <c r="CF147" i="2"/>
  <c r="BY147" i="2"/>
  <c r="CE147" i="2"/>
  <c r="BX147" i="2"/>
  <c r="CD147" i="2"/>
  <c r="BW147" i="2"/>
  <c r="CC147" i="2"/>
  <c r="BV147" i="2"/>
  <c r="CB147" i="2"/>
  <c r="BU147" i="2"/>
  <c r="CA147" i="2"/>
  <c r="DA146" i="2"/>
  <c r="CZ146" i="2"/>
  <c r="CY146" i="2"/>
  <c r="CX146" i="2"/>
  <c r="CW146" i="2"/>
  <c r="CV146" i="2"/>
  <c r="CU146" i="2"/>
  <c r="CT146" i="2"/>
  <c r="CS146" i="2"/>
  <c r="CO146" i="2"/>
  <c r="CP146" i="2"/>
  <c r="CQ146" i="2"/>
  <c r="CR146" i="2"/>
  <c r="CN146" i="2"/>
  <c r="CM146" i="2"/>
  <c r="BZ146" i="2"/>
  <c r="CF146" i="2"/>
  <c r="BY146" i="2"/>
  <c r="CE146" i="2"/>
  <c r="BX146" i="2"/>
  <c r="CD146" i="2"/>
  <c r="BW146" i="2"/>
  <c r="CC146" i="2"/>
  <c r="BV146" i="2"/>
  <c r="CB146" i="2"/>
  <c r="BU146" i="2"/>
  <c r="CA146" i="2"/>
  <c r="BT145" i="2"/>
  <c r="DA145" i="2"/>
  <c r="BS145" i="2"/>
  <c r="CZ145" i="2"/>
  <c r="BR145" i="2"/>
  <c r="CY145" i="2"/>
  <c r="CX145" i="2"/>
  <c r="CW145" i="2"/>
  <c r="CV145" i="2"/>
  <c r="CU145" i="2"/>
  <c r="CT145" i="2"/>
  <c r="CS145" i="2"/>
  <c r="CO145" i="2"/>
  <c r="CP145" i="2"/>
  <c r="CQ145" i="2"/>
  <c r="CR145" i="2"/>
  <c r="CN145" i="2"/>
  <c r="CM145" i="2"/>
  <c r="BT144" i="2"/>
  <c r="CL145" i="2"/>
  <c r="BS144" i="2"/>
  <c r="CK145" i="2"/>
  <c r="BR144" i="2"/>
  <c r="CJ145" i="2"/>
  <c r="CI145" i="2"/>
  <c r="CH145" i="2"/>
  <c r="CG145" i="2"/>
  <c r="BZ145" i="2"/>
  <c r="CF145" i="2"/>
  <c r="BY145" i="2"/>
  <c r="CE145" i="2"/>
  <c r="BX145" i="2"/>
  <c r="CD145" i="2"/>
  <c r="BW145" i="2"/>
  <c r="CC145" i="2"/>
  <c r="BV145" i="2"/>
  <c r="CB145" i="2"/>
  <c r="BU145" i="2"/>
  <c r="CA145" i="2"/>
  <c r="DA144" i="2"/>
  <c r="CZ144" i="2"/>
  <c r="CY144" i="2"/>
  <c r="CX144" i="2"/>
  <c r="CW144" i="2"/>
  <c r="CV144" i="2"/>
  <c r="CU144" i="2"/>
  <c r="CT144" i="2"/>
  <c r="CS144" i="2"/>
  <c r="CO144" i="2"/>
  <c r="CP144" i="2"/>
  <c r="CQ144" i="2"/>
  <c r="CR144" i="2"/>
  <c r="CN144" i="2"/>
  <c r="CM144" i="2"/>
  <c r="BZ144" i="2"/>
  <c r="CF144" i="2"/>
  <c r="BY144" i="2"/>
  <c r="CE144" i="2"/>
  <c r="BX144" i="2"/>
  <c r="CD144" i="2"/>
  <c r="BW144" i="2"/>
  <c r="CC144" i="2"/>
  <c r="BV144" i="2"/>
  <c r="CB144" i="2"/>
  <c r="BU144" i="2"/>
  <c r="CA144" i="2"/>
  <c r="BT143" i="2"/>
  <c r="DA143" i="2"/>
  <c r="BS143" i="2"/>
  <c r="CZ143" i="2"/>
  <c r="BR143" i="2"/>
  <c r="CY143" i="2"/>
  <c r="CX143" i="2"/>
  <c r="CW143" i="2"/>
  <c r="CV143" i="2"/>
  <c r="CU143" i="2"/>
  <c r="CT143" i="2"/>
  <c r="CS143" i="2"/>
  <c r="CO143" i="2"/>
  <c r="CP143" i="2"/>
  <c r="CQ143" i="2"/>
  <c r="CR143" i="2"/>
  <c r="CN143" i="2"/>
  <c r="CM143" i="2"/>
  <c r="BT142" i="2"/>
  <c r="CL143" i="2"/>
  <c r="BS142" i="2"/>
  <c r="CK143" i="2"/>
  <c r="BR142" i="2"/>
  <c r="CJ143" i="2"/>
  <c r="CI143" i="2"/>
  <c r="CH143" i="2"/>
  <c r="CG143" i="2"/>
  <c r="BZ143" i="2"/>
  <c r="CF143" i="2"/>
  <c r="BY143" i="2"/>
  <c r="CE143" i="2"/>
  <c r="BX143" i="2"/>
  <c r="CD143" i="2"/>
  <c r="BW143" i="2"/>
  <c r="CC143" i="2"/>
  <c r="BV143" i="2"/>
  <c r="CB143" i="2"/>
  <c r="BU143" i="2"/>
  <c r="CA143" i="2"/>
  <c r="DA142" i="2"/>
  <c r="CZ142" i="2"/>
  <c r="CY142" i="2"/>
  <c r="CX142" i="2"/>
  <c r="CW142" i="2"/>
  <c r="CV142" i="2"/>
  <c r="CU142" i="2"/>
  <c r="CT142" i="2"/>
  <c r="CS142" i="2"/>
  <c r="CO142" i="2"/>
  <c r="CP142" i="2"/>
  <c r="CQ142" i="2"/>
  <c r="CR142" i="2"/>
  <c r="CN142" i="2"/>
  <c r="CM142" i="2"/>
  <c r="BZ142" i="2"/>
  <c r="CF142" i="2"/>
  <c r="BY142" i="2"/>
  <c r="CE142" i="2"/>
  <c r="BX142" i="2"/>
  <c r="CD142" i="2"/>
  <c r="BW142" i="2"/>
  <c r="CC142" i="2"/>
  <c r="BV142" i="2"/>
  <c r="CB142" i="2"/>
  <c r="BU142" i="2"/>
  <c r="CA142" i="2"/>
  <c r="BT141" i="2"/>
  <c r="DA141" i="2"/>
  <c r="BS141" i="2"/>
  <c r="CZ141" i="2"/>
  <c r="BR141" i="2"/>
  <c r="CY141" i="2"/>
  <c r="CX141" i="2"/>
  <c r="CW141" i="2"/>
  <c r="CV141" i="2"/>
  <c r="CU141" i="2"/>
  <c r="CT141" i="2"/>
  <c r="CS141" i="2"/>
  <c r="CO141" i="2"/>
  <c r="CP141" i="2"/>
  <c r="CQ141" i="2"/>
  <c r="CR141" i="2"/>
  <c r="CN141" i="2"/>
  <c r="CM141" i="2"/>
  <c r="BT140" i="2"/>
  <c r="CL141" i="2"/>
  <c r="BS140" i="2"/>
  <c r="CK141" i="2"/>
  <c r="BR140" i="2"/>
  <c r="CJ141" i="2"/>
  <c r="CI141" i="2"/>
  <c r="CH141" i="2"/>
  <c r="CG141" i="2"/>
  <c r="BZ141" i="2"/>
  <c r="CF141" i="2"/>
  <c r="BY141" i="2"/>
  <c r="CE141" i="2"/>
  <c r="BX141" i="2"/>
  <c r="CD141" i="2"/>
  <c r="BW141" i="2"/>
  <c r="CC141" i="2"/>
  <c r="BV141" i="2"/>
  <c r="CB141" i="2"/>
  <c r="BU141" i="2"/>
  <c r="CA141" i="2"/>
  <c r="DA140" i="2"/>
  <c r="CZ140" i="2"/>
  <c r="CY140" i="2"/>
  <c r="CX140" i="2"/>
  <c r="CW140" i="2"/>
  <c r="CV140" i="2"/>
  <c r="CU140" i="2"/>
  <c r="CT140" i="2"/>
  <c r="CS140" i="2"/>
  <c r="CO140" i="2"/>
  <c r="CP140" i="2"/>
  <c r="CQ140" i="2"/>
  <c r="CR140" i="2"/>
  <c r="CN140" i="2"/>
  <c r="CM140" i="2"/>
  <c r="BZ140" i="2"/>
  <c r="CF140" i="2"/>
  <c r="BY140" i="2"/>
  <c r="CE140" i="2"/>
  <c r="BX140" i="2"/>
  <c r="CD140" i="2"/>
  <c r="BW140" i="2"/>
  <c r="CC140" i="2"/>
  <c r="BV140" i="2"/>
  <c r="CB140" i="2"/>
  <c r="BU140" i="2"/>
  <c r="CA140" i="2"/>
  <c r="BT139" i="2"/>
  <c r="DA139" i="2"/>
  <c r="BS139" i="2"/>
  <c r="CZ139" i="2"/>
  <c r="BR139" i="2"/>
  <c r="CY139" i="2"/>
  <c r="CX139" i="2"/>
  <c r="CW139" i="2"/>
  <c r="CV139" i="2"/>
  <c r="CU139" i="2"/>
  <c r="CT139" i="2"/>
  <c r="CS139" i="2"/>
  <c r="CO139" i="2"/>
  <c r="CP139" i="2"/>
  <c r="CQ139" i="2"/>
  <c r="CR139" i="2"/>
  <c r="CN139" i="2"/>
  <c r="CM139" i="2"/>
  <c r="BT138" i="2"/>
  <c r="CL139" i="2"/>
  <c r="BS138" i="2"/>
  <c r="CK139" i="2"/>
  <c r="BR138" i="2"/>
  <c r="CJ139" i="2"/>
  <c r="CI139" i="2"/>
  <c r="CH139" i="2"/>
  <c r="CG139" i="2"/>
  <c r="BZ139" i="2"/>
  <c r="CF139" i="2"/>
  <c r="BY139" i="2"/>
  <c r="CE139" i="2"/>
  <c r="BX139" i="2"/>
  <c r="CD139" i="2"/>
  <c r="BW139" i="2"/>
  <c r="CC139" i="2"/>
  <c r="BV139" i="2"/>
  <c r="CB139" i="2"/>
  <c r="BU139" i="2"/>
  <c r="CA139" i="2"/>
  <c r="DA138" i="2"/>
  <c r="CZ138" i="2"/>
  <c r="CY138" i="2"/>
  <c r="CX138" i="2"/>
  <c r="CW138" i="2"/>
  <c r="CV138" i="2"/>
  <c r="CU138" i="2"/>
  <c r="CT138" i="2"/>
  <c r="CS138" i="2"/>
  <c r="CO138" i="2"/>
  <c r="CP138" i="2"/>
  <c r="CQ138" i="2"/>
  <c r="CR138" i="2"/>
  <c r="CN138" i="2"/>
  <c r="CM138" i="2"/>
  <c r="BZ138" i="2"/>
  <c r="CF138" i="2"/>
  <c r="BY138" i="2"/>
  <c r="CE138" i="2"/>
  <c r="BX138" i="2"/>
  <c r="CD138" i="2"/>
  <c r="BW138" i="2"/>
  <c r="CC138" i="2"/>
  <c r="BV138" i="2"/>
  <c r="CB138" i="2"/>
  <c r="BU138" i="2"/>
  <c r="CA138" i="2"/>
  <c r="BT137" i="2"/>
  <c r="DA137" i="2"/>
  <c r="BS137" i="2"/>
  <c r="CZ137" i="2"/>
  <c r="BR137" i="2"/>
  <c r="CY137" i="2"/>
  <c r="CX137" i="2"/>
  <c r="CW137" i="2"/>
  <c r="CV137" i="2"/>
  <c r="CU137" i="2"/>
  <c r="CT137" i="2"/>
  <c r="CS137" i="2"/>
  <c r="CO137" i="2"/>
  <c r="CP137" i="2"/>
  <c r="CQ137" i="2"/>
  <c r="CR137" i="2"/>
  <c r="CN137" i="2"/>
  <c r="CM137" i="2"/>
  <c r="BT136" i="2"/>
  <c r="CL137" i="2"/>
  <c r="BS136" i="2"/>
  <c r="CK137" i="2"/>
  <c r="BR136" i="2"/>
  <c r="CJ137" i="2"/>
  <c r="CI137" i="2"/>
  <c r="CH137" i="2"/>
  <c r="CG137" i="2"/>
  <c r="BZ137" i="2"/>
  <c r="CF137" i="2"/>
  <c r="BY137" i="2"/>
  <c r="CE137" i="2"/>
  <c r="BX137" i="2"/>
  <c r="CD137" i="2"/>
  <c r="BW137" i="2"/>
  <c r="CC137" i="2"/>
  <c r="BV137" i="2"/>
  <c r="CB137" i="2"/>
  <c r="BU137" i="2"/>
  <c r="CA137" i="2"/>
  <c r="DA136" i="2"/>
  <c r="CZ136" i="2"/>
  <c r="CY136" i="2"/>
  <c r="CX136" i="2"/>
  <c r="CW136" i="2"/>
  <c r="CV136" i="2"/>
  <c r="CU136" i="2"/>
  <c r="CT136" i="2"/>
  <c r="CS136" i="2"/>
  <c r="CO136" i="2"/>
  <c r="CP136" i="2"/>
  <c r="CQ136" i="2"/>
  <c r="CR136" i="2"/>
  <c r="CN136" i="2"/>
  <c r="CM136" i="2"/>
  <c r="BZ136" i="2"/>
  <c r="CF136" i="2"/>
  <c r="BY136" i="2"/>
  <c r="CE136" i="2"/>
  <c r="BX136" i="2"/>
  <c r="CD136" i="2"/>
  <c r="BW136" i="2"/>
  <c r="CC136" i="2"/>
  <c r="BV136" i="2"/>
  <c r="CB136" i="2"/>
  <c r="BU136" i="2"/>
  <c r="CA136" i="2"/>
  <c r="BT135" i="2"/>
  <c r="DA135" i="2"/>
  <c r="BS135" i="2"/>
  <c r="CZ135" i="2"/>
  <c r="BR135" i="2"/>
  <c r="CY135" i="2"/>
  <c r="CX135" i="2"/>
  <c r="CW135" i="2"/>
  <c r="CV135" i="2"/>
  <c r="CU135" i="2"/>
  <c r="CT135" i="2"/>
  <c r="CS135" i="2"/>
  <c r="CO135" i="2"/>
  <c r="CP135" i="2"/>
  <c r="CQ135" i="2"/>
  <c r="CR135" i="2"/>
  <c r="CN135" i="2"/>
  <c r="CM135" i="2"/>
  <c r="BT134" i="2"/>
  <c r="CL135" i="2"/>
  <c r="BS134" i="2"/>
  <c r="CK135" i="2"/>
  <c r="BR134" i="2"/>
  <c r="CJ135" i="2"/>
  <c r="CI135" i="2"/>
  <c r="CH135" i="2"/>
  <c r="CG135" i="2"/>
  <c r="BZ135" i="2"/>
  <c r="CF135" i="2"/>
  <c r="BY135" i="2"/>
  <c r="CE135" i="2"/>
  <c r="BX135" i="2"/>
  <c r="CD135" i="2"/>
  <c r="BW135" i="2"/>
  <c r="CC135" i="2"/>
  <c r="BV135" i="2"/>
  <c r="CB135" i="2"/>
  <c r="BU135" i="2"/>
  <c r="CA135" i="2"/>
  <c r="DA134" i="2"/>
  <c r="CZ134" i="2"/>
  <c r="CY134" i="2"/>
  <c r="CX134" i="2"/>
  <c r="CW134" i="2"/>
  <c r="CV134" i="2"/>
  <c r="CU134" i="2"/>
  <c r="CT134" i="2"/>
  <c r="CS134" i="2"/>
  <c r="CO134" i="2"/>
  <c r="CP134" i="2"/>
  <c r="CQ134" i="2"/>
  <c r="CR134" i="2"/>
  <c r="CN134" i="2"/>
  <c r="CM134" i="2"/>
  <c r="BZ134" i="2"/>
  <c r="CF134" i="2"/>
  <c r="BY134" i="2"/>
  <c r="CE134" i="2"/>
  <c r="BX134" i="2"/>
  <c r="CD134" i="2"/>
  <c r="BW134" i="2"/>
  <c r="CC134" i="2"/>
  <c r="BV134" i="2"/>
  <c r="CB134" i="2"/>
  <c r="BU134" i="2"/>
  <c r="CA134" i="2"/>
  <c r="BT133" i="2"/>
  <c r="DA133" i="2"/>
  <c r="BS133" i="2"/>
  <c r="CZ133" i="2"/>
  <c r="BR133" i="2"/>
  <c r="CY133" i="2"/>
  <c r="CX133" i="2"/>
  <c r="CW133" i="2"/>
  <c r="CV133" i="2"/>
  <c r="CU133" i="2"/>
  <c r="CT133" i="2"/>
  <c r="CS133" i="2"/>
  <c r="CO133" i="2"/>
  <c r="CP133" i="2"/>
  <c r="CQ133" i="2"/>
  <c r="CR133" i="2"/>
  <c r="CN133" i="2"/>
  <c r="CM133" i="2"/>
  <c r="BT132" i="2"/>
  <c r="CL133" i="2"/>
  <c r="BS132" i="2"/>
  <c r="CK133" i="2"/>
  <c r="BR132" i="2"/>
  <c r="CJ133" i="2"/>
  <c r="CI133" i="2"/>
  <c r="CH133" i="2"/>
  <c r="CG133" i="2"/>
  <c r="BZ133" i="2"/>
  <c r="CF133" i="2"/>
  <c r="BY133" i="2"/>
  <c r="CE133" i="2"/>
  <c r="BX133" i="2"/>
  <c r="CD133" i="2"/>
  <c r="BW133" i="2"/>
  <c r="CC133" i="2"/>
  <c r="BV133" i="2"/>
  <c r="CB133" i="2"/>
  <c r="BU133" i="2"/>
  <c r="CA133" i="2"/>
  <c r="DA132" i="2"/>
  <c r="CZ132" i="2"/>
  <c r="CY132" i="2"/>
  <c r="CX132" i="2"/>
  <c r="CW132" i="2"/>
  <c r="CV132" i="2"/>
  <c r="CU132" i="2"/>
  <c r="CT132" i="2"/>
  <c r="CS132" i="2"/>
  <c r="CO132" i="2"/>
  <c r="CP132" i="2"/>
  <c r="CQ132" i="2"/>
  <c r="CR132" i="2"/>
  <c r="CN132" i="2"/>
  <c r="CM132" i="2"/>
  <c r="BZ132" i="2"/>
  <c r="CF132" i="2"/>
  <c r="BY132" i="2"/>
  <c r="CE132" i="2"/>
  <c r="BX132" i="2"/>
  <c r="CD132" i="2"/>
  <c r="BW132" i="2"/>
  <c r="CC132" i="2"/>
  <c r="BV132" i="2"/>
  <c r="CB132" i="2"/>
  <c r="BU132" i="2"/>
  <c r="CA132" i="2"/>
  <c r="BT131" i="2"/>
  <c r="DA131" i="2"/>
  <c r="BS131" i="2"/>
  <c r="CZ131" i="2"/>
  <c r="BR131" i="2"/>
  <c r="CY131" i="2"/>
  <c r="CX131" i="2"/>
  <c r="CW131" i="2"/>
  <c r="CV131" i="2"/>
  <c r="CU131" i="2"/>
  <c r="CT131" i="2"/>
  <c r="CS131" i="2"/>
  <c r="CO131" i="2"/>
  <c r="CP131" i="2"/>
  <c r="CQ131" i="2"/>
  <c r="CR131" i="2"/>
  <c r="CN131" i="2"/>
  <c r="CM131" i="2"/>
  <c r="BT130" i="2"/>
  <c r="CL131" i="2"/>
  <c r="BS130" i="2"/>
  <c r="CK131" i="2"/>
  <c r="BR130" i="2"/>
  <c r="CJ131" i="2"/>
  <c r="CI131" i="2"/>
  <c r="CH131" i="2"/>
  <c r="CG131" i="2"/>
  <c r="BZ131" i="2"/>
  <c r="CF131" i="2"/>
  <c r="BY131" i="2"/>
  <c r="CE131" i="2"/>
  <c r="BX131" i="2"/>
  <c r="CD131" i="2"/>
  <c r="BW131" i="2"/>
  <c r="CC131" i="2"/>
  <c r="BV131" i="2"/>
  <c r="CB131" i="2"/>
  <c r="BU131" i="2"/>
  <c r="CA131" i="2"/>
  <c r="DA130" i="2"/>
  <c r="CZ130" i="2"/>
  <c r="CY130" i="2"/>
  <c r="CX130" i="2"/>
  <c r="CW130" i="2"/>
  <c r="CV130" i="2"/>
  <c r="CU130" i="2"/>
  <c r="CT130" i="2"/>
  <c r="CS130" i="2"/>
  <c r="CO130" i="2"/>
  <c r="CP130" i="2"/>
  <c r="CQ130" i="2"/>
  <c r="CR130" i="2"/>
  <c r="CN130" i="2"/>
  <c r="CM130" i="2"/>
  <c r="BZ130" i="2"/>
  <c r="CF130" i="2"/>
  <c r="BY130" i="2"/>
  <c r="CE130" i="2"/>
  <c r="BX130" i="2"/>
  <c r="CD130" i="2"/>
  <c r="BW130" i="2"/>
  <c r="CC130" i="2"/>
  <c r="BV130" i="2"/>
  <c r="CB130" i="2"/>
  <c r="BU130" i="2"/>
  <c r="CA130" i="2"/>
  <c r="BT129" i="2"/>
  <c r="DA129" i="2"/>
  <c r="BS129" i="2"/>
  <c r="CZ129" i="2"/>
  <c r="BR129" i="2"/>
  <c r="CY129" i="2"/>
  <c r="CX129" i="2"/>
  <c r="CW129" i="2"/>
  <c r="CV129" i="2"/>
  <c r="CU129" i="2"/>
  <c r="CT129" i="2"/>
  <c r="CS129" i="2"/>
  <c r="CO129" i="2"/>
  <c r="CP129" i="2"/>
  <c r="CQ129" i="2"/>
  <c r="CR129" i="2"/>
  <c r="CN129" i="2"/>
  <c r="CM129" i="2"/>
  <c r="BT128" i="2"/>
  <c r="CL129" i="2"/>
  <c r="BS128" i="2"/>
  <c r="CK129" i="2"/>
  <c r="BR128" i="2"/>
  <c r="CJ129" i="2"/>
  <c r="CI129" i="2"/>
  <c r="CH129" i="2"/>
  <c r="CG129" i="2"/>
  <c r="BZ129" i="2"/>
  <c r="CF129" i="2"/>
  <c r="BY129" i="2"/>
  <c r="CE129" i="2"/>
  <c r="BX129" i="2"/>
  <c r="CD129" i="2"/>
  <c r="BW129" i="2"/>
  <c r="CC129" i="2"/>
  <c r="BV129" i="2"/>
  <c r="CB129" i="2"/>
  <c r="BU129" i="2"/>
  <c r="CA129" i="2"/>
  <c r="DA128" i="2"/>
  <c r="CZ128" i="2"/>
  <c r="CY128" i="2"/>
  <c r="CX128" i="2"/>
  <c r="CW128" i="2"/>
  <c r="CV128" i="2"/>
  <c r="CU128" i="2"/>
  <c r="CT128" i="2"/>
  <c r="CS128" i="2"/>
  <c r="CO128" i="2"/>
  <c r="CP128" i="2"/>
  <c r="CQ128" i="2"/>
  <c r="CR128" i="2"/>
  <c r="CN128" i="2"/>
  <c r="CM128" i="2"/>
  <c r="BZ128" i="2"/>
  <c r="CF128" i="2"/>
  <c r="BY128" i="2"/>
  <c r="CE128" i="2"/>
  <c r="BX128" i="2"/>
  <c r="CD128" i="2"/>
  <c r="BW128" i="2"/>
  <c r="CC128" i="2"/>
  <c r="BV128" i="2"/>
  <c r="CB128" i="2"/>
  <c r="BU128" i="2"/>
  <c r="CA128" i="2"/>
  <c r="BT127" i="2"/>
  <c r="DA127" i="2"/>
  <c r="BS127" i="2"/>
  <c r="CZ127" i="2"/>
  <c r="BR127" i="2"/>
  <c r="CY127" i="2"/>
  <c r="CX127" i="2"/>
  <c r="CW127" i="2"/>
  <c r="CV127" i="2"/>
  <c r="CU127" i="2"/>
  <c r="CT127" i="2"/>
  <c r="CS127" i="2"/>
  <c r="CO127" i="2"/>
  <c r="CP127" i="2"/>
  <c r="CQ127" i="2"/>
  <c r="CR127" i="2"/>
  <c r="CN127" i="2"/>
  <c r="CM127" i="2"/>
  <c r="BT126" i="2"/>
  <c r="CL127" i="2"/>
  <c r="BS126" i="2"/>
  <c r="CK127" i="2"/>
  <c r="BR126" i="2"/>
  <c r="CJ127" i="2"/>
  <c r="CI127" i="2"/>
  <c r="CH127" i="2"/>
  <c r="CG127" i="2"/>
  <c r="BZ127" i="2"/>
  <c r="CF127" i="2"/>
  <c r="BY127" i="2"/>
  <c r="CE127" i="2"/>
  <c r="BX127" i="2"/>
  <c r="CD127" i="2"/>
  <c r="BW127" i="2"/>
  <c r="CC127" i="2"/>
  <c r="BV127" i="2"/>
  <c r="CB127" i="2"/>
  <c r="BU127" i="2"/>
  <c r="CA127" i="2"/>
  <c r="DA126" i="2"/>
  <c r="CZ126" i="2"/>
  <c r="CY126" i="2"/>
  <c r="CX126" i="2"/>
  <c r="CW126" i="2"/>
  <c r="CV126" i="2"/>
  <c r="CU126" i="2"/>
  <c r="CT126" i="2"/>
  <c r="CS126" i="2"/>
  <c r="CO126" i="2"/>
  <c r="CP126" i="2"/>
  <c r="CQ126" i="2"/>
  <c r="CR126" i="2"/>
  <c r="CN126" i="2"/>
  <c r="CM126" i="2"/>
  <c r="BZ126" i="2"/>
  <c r="CF126" i="2"/>
  <c r="BY126" i="2"/>
  <c r="CE126" i="2"/>
  <c r="BX126" i="2"/>
  <c r="CD126" i="2"/>
  <c r="BW126" i="2"/>
  <c r="CC126" i="2"/>
  <c r="BV126" i="2"/>
  <c r="CB126" i="2"/>
  <c r="BU126" i="2"/>
  <c r="CA126" i="2"/>
  <c r="BT125" i="2"/>
  <c r="DA125" i="2"/>
  <c r="BS125" i="2"/>
  <c r="CZ125" i="2"/>
  <c r="BR125" i="2"/>
  <c r="CY125" i="2"/>
  <c r="CX125" i="2"/>
  <c r="CW125" i="2"/>
  <c r="CV125" i="2"/>
  <c r="CU125" i="2"/>
  <c r="CT125" i="2"/>
  <c r="CS125" i="2"/>
  <c r="CO125" i="2"/>
  <c r="CP125" i="2"/>
  <c r="CQ125" i="2"/>
  <c r="CR125" i="2"/>
  <c r="CN125" i="2"/>
  <c r="CM125" i="2"/>
  <c r="BT124" i="2"/>
  <c r="CL125" i="2"/>
  <c r="BS124" i="2"/>
  <c r="CK125" i="2"/>
  <c r="BR124" i="2"/>
  <c r="CJ125" i="2"/>
  <c r="CI125" i="2"/>
  <c r="CH125" i="2"/>
  <c r="CG125" i="2"/>
  <c r="BZ125" i="2"/>
  <c r="CF125" i="2"/>
  <c r="BY125" i="2"/>
  <c r="CE125" i="2"/>
  <c r="BX125" i="2"/>
  <c r="CD125" i="2"/>
  <c r="BW125" i="2"/>
  <c r="CC125" i="2"/>
  <c r="BV125" i="2"/>
  <c r="CB125" i="2"/>
  <c r="BU125" i="2"/>
  <c r="CA125" i="2"/>
  <c r="DA124" i="2"/>
  <c r="CZ124" i="2"/>
  <c r="CY124" i="2"/>
  <c r="CX124" i="2"/>
  <c r="CW124" i="2"/>
  <c r="CV124" i="2"/>
  <c r="CU124" i="2"/>
  <c r="CT124" i="2"/>
  <c r="CS124" i="2"/>
  <c r="CO124" i="2"/>
  <c r="CP124" i="2"/>
  <c r="CQ124" i="2"/>
  <c r="CR124" i="2"/>
  <c r="CN124" i="2"/>
  <c r="CM124" i="2"/>
  <c r="BZ124" i="2"/>
  <c r="CF124" i="2"/>
  <c r="BY124" i="2"/>
  <c r="CE124" i="2"/>
  <c r="BX124" i="2"/>
  <c r="CD124" i="2"/>
  <c r="BW124" i="2"/>
  <c r="CC124" i="2"/>
  <c r="BV124" i="2"/>
  <c r="CB124" i="2"/>
  <c r="BU124" i="2"/>
  <c r="CA124" i="2"/>
  <c r="BT123" i="2"/>
  <c r="DA123" i="2"/>
  <c r="BS123" i="2"/>
  <c r="CZ123" i="2"/>
  <c r="BR123" i="2"/>
  <c r="CY123" i="2"/>
  <c r="CX123" i="2"/>
  <c r="CW123" i="2"/>
  <c r="CV123" i="2"/>
  <c r="CU123" i="2"/>
  <c r="CT123" i="2"/>
  <c r="CS123" i="2"/>
  <c r="CO123" i="2"/>
  <c r="CP123" i="2"/>
  <c r="CQ123" i="2"/>
  <c r="CR123" i="2"/>
  <c r="CN123" i="2"/>
  <c r="CM123" i="2"/>
  <c r="BT122" i="2"/>
  <c r="CL123" i="2"/>
  <c r="BS122" i="2"/>
  <c r="CK123" i="2"/>
  <c r="BR122" i="2"/>
  <c r="CJ123" i="2"/>
  <c r="CI123" i="2"/>
  <c r="CH123" i="2"/>
  <c r="CG123" i="2"/>
  <c r="BZ123" i="2"/>
  <c r="CF123" i="2"/>
  <c r="BY123" i="2"/>
  <c r="CE123" i="2"/>
  <c r="BX123" i="2"/>
  <c r="CD123" i="2"/>
  <c r="BW123" i="2"/>
  <c r="CC123" i="2"/>
  <c r="BV123" i="2"/>
  <c r="CB123" i="2"/>
  <c r="BU123" i="2"/>
  <c r="CA123" i="2"/>
  <c r="DA122" i="2"/>
  <c r="CZ122" i="2"/>
  <c r="CY122" i="2"/>
  <c r="CX122" i="2"/>
  <c r="CW122" i="2"/>
  <c r="CV122" i="2"/>
  <c r="CU122" i="2"/>
  <c r="CT122" i="2"/>
  <c r="CS122" i="2"/>
  <c r="CO122" i="2"/>
  <c r="CP122" i="2"/>
  <c r="CQ122" i="2"/>
  <c r="CR122" i="2"/>
  <c r="CN122" i="2"/>
  <c r="CM122" i="2"/>
  <c r="BZ122" i="2"/>
  <c r="CF122" i="2"/>
  <c r="BY122" i="2"/>
  <c r="CE122" i="2"/>
  <c r="BX122" i="2"/>
  <c r="CD122" i="2"/>
  <c r="BW122" i="2"/>
  <c r="CC122" i="2"/>
  <c r="BV122" i="2"/>
  <c r="CB122" i="2"/>
  <c r="BU122" i="2"/>
  <c r="CA122" i="2"/>
  <c r="BT121" i="2"/>
  <c r="DA121" i="2"/>
  <c r="BS121" i="2"/>
  <c r="CZ121" i="2"/>
  <c r="BR121" i="2"/>
  <c r="CY121" i="2"/>
  <c r="CX121" i="2"/>
  <c r="CW121" i="2"/>
  <c r="CV121" i="2"/>
  <c r="CU121" i="2"/>
  <c r="CT121" i="2"/>
  <c r="CS121" i="2"/>
  <c r="CO121" i="2"/>
  <c r="CP121" i="2"/>
  <c r="CQ121" i="2"/>
  <c r="CR121" i="2"/>
  <c r="CN121" i="2"/>
  <c r="CM121" i="2"/>
  <c r="BT120" i="2"/>
  <c r="CL121" i="2"/>
  <c r="BS120" i="2"/>
  <c r="CK121" i="2"/>
  <c r="BR120" i="2"/>
  <c r="CJ121" i="2"/>
  <c r="CI121" i="2"/>
  <c r="CH121" i="2"/>
  <c r="CG121" i="2"/>
  <c r="BZ121" i="2"/>
  <c r="CF121" i="2"/>
  <c r="BY121" i="2"/>
  <c r="CE121" i="2"/>
  <c r="BX121" i="2"/>
  <c r="CD121" i="2"/>
  <c r="BW121" i="2"/>
  <c r="CC121" i="2"/>
  <c r="BV121" i="2"/>
  <c r="CB121" i="2"/>
  <c r="BU121" i="2"/>
  <c r="CA121" i="2"/>
  <c r="DA120" i="2"/>
  <c r="CZ120" i="2"/>
  <c r="CY120" i="2"/>
  <c r="CX120" i="2"/>
  <c r="CW120" i="2"/>
  <c r="CV120" i="2"/>
  <c r="CU120" i="2"/>
  <c r="CT120" i="2"/>
  <c r="CS120" i="2"/>
  <c r="CO120" i="2"/>
  <c r="CP120" i="2"/>
  <c r="CQ120" i="2"/>
  <c r="CR120" i="2"/>
  <c r="CN120" i="2"/>
  <c r="CM120" i="2"/>
  <c r="BZ120" i="2"/>
  <c r="CF120" i="2"/>
  <c r="BY120" i="2"/>
  <c r="CE120" i="2"/>
  <c r="BX120" i="2"/>
  <c r="CD120" i="2"/>
  <c r="BW120" i="2"/>
  <c r="CC120" i="2"/>
  <c r="BV120" i="2"/>
  <c r="CB120" i="2"/>
  <c r="BU120" i="2"/>
  <c r="CA120" i="2"/>
  <c r="BT119" i="2"/>
  <c r="DA119" i="2"/>
  <c r="BS119" i="2"/>
  <c r="CZ119" i="2"/>
  <c r="BR119" i="2"/>
  <c r="CY119" i="2"/>
  <c r="CX119" i="2"/>
  <c r="CW119" i="2"/>
  <c r="CV119" i="2"/>
  <c r="CU119" i="2"/>
  <c r="CT119" i="2"/>
  <c r="CS119" i="2"/>
  <c r="CO119" i="2"/>
  <c r="CP119" i="2"/>
  <c r="CQ119" i="2"/>
  <c r="CR119" i="2"/>
  <c r="CN119" i="2"/>
  <c r="CM119" i="2"/>
  <c r="BT118" i="2"/>
  <c r="CL119" i="2"/>
  <c r="BS118" i="2"/>
  <c r="CK119" i="2"/>
  <c r="BR118" i="2"/>
  <c r="CJ119" i="2"/>
  <c r="CI119" i="2"/>
  <c r="CH119" i="2"/>
  <c r="CG119" i="2"/>
  <c r="BZ119" i="2"/>
  <c r="CF119" i="2"/>
  <c r="BY119" i="2"/>
  <c r="CE119" i="2"/>
  <c r="BX119" i="2"/>
  <c r="CD119" i="2"/>
  <c r="BW119" i="2"/>
  <c r="CC119" i="2"/>
  <c r="BV119" i="2"/>
  <c r="CB119" i="2"/>
  <c r="BU119" i="2"/>
  <c r="CA119" i="2"/>
  <c r="DA118" i="2"/>
  <c r="CZ118" i="2"/>
  <c r="CY118" i="2"/>
  <c r="CX118" i="2"/>
  <c r="CW118" i="2"/>
  <c r="CV118" i="2"/>
  <c r="CU118" i="2"/>
  <c r="CT118" i="2"/>
  <c r="CS118" i="2"/>
  <c r="CO118" i="2"/>
  <c r="CP118" i="2"/>
  <c r="CQ118" i="2"/>
  <c r="CR118" i="2"/>
  <c r="CN118" i="2"/>
  <c r="CM118" i="2"/>
  <c r="BZ118" i="2"/>
  <c r="CF118" i="2"/>
  <c r="BY118" i="2"/>
  <c r="CE118" i="2"/>
  <c r="BX118" i="2"/>
  <c r="CD118" i="2"/>
  <c r="BW118" i="2"/>
  <c r="CC118" i="2"/>
  <c r="BV118" i="2"/>
  <c r="CB118" i="2"/>
  <c r="BU118" i="2"/>
  <c r="CA118" i="2"/>
  <c r="BT117" i="2"/>
  <c r="DA117" i="2"/>
  <c r="BS117" i="2"/>
  <c r="CZ117" i="2"/>
  <c r="BR117" i="2"/>
  <c r="CY117" i="2"/>
  <c r="CX117" i="2"/>
  <c r="CW117" i="2"/>
  <c r="CV117" i="2"/>
  <c r="CU117" i="2"/>
  <c r="CT117" i="2"/>
  <c r="CS117" i="2"/>
  <c r="CO117" i="2"/>
  <c r="CP117" i="2"/>
  <c r="CQ117" i="2"/>
  <c r="CR117" i="2"/>
  <c r="CN117" i="2"/>
  <c r="CM117" i="2"/>
  <c r="BT116" i="2"/>
  <c r="CL117" i="2"/>
  <c r="BS116" i="2"/>
  <c r="CK117" i="2"/>
  <c r="BR116" i="2"/>
  <c r="CJ117" i="2"/>
  <c r="CI117" i="2"/>
  <c r="CH117" i="2"/>
  <c r="CG117" i="2"/>
  <c r="BZ117" i="2"/>
  <c r="CF117" i="2"/>
  <c r="BY117" i="2"/>
  <c r="CE117" i="2"/>
  <c r="BX117" i="2"/>
  <c r="CD117" i="2"/>
  <c r="BW117" i="2"/>
  <c r="CC117" i="2"/>
  <c r="BV117" i="2"/>
  <c r="CB117" i="2"/>
  <c r="BU117" i="2"/>
  <c r="CA117" i="2"/>
  <c r="DA116" i="2"/>
  <c r="CZ116" i="2"/>
  <c r="CY116" i="2"/>
  <c r="CX116" i="2"/>
  <c r="CW116" i="2"/>
  <c r="CV116" i="2"/>
  <c r="CU116" i="2"/>
  <c r="CT116" i="2"/>
  <c r="CS116" i="2"/>
  <c r="CO116" i="2"/>
  <c r="CP116" i="2"/>
  <c r="CQ116" i="2"/>
  <c r="CR116" i="2"/>
  <c r="CN116" i="2"/>
  <c r="CM116" i="2"/>
  <c r="BZ116" i="2"/>
  <c r="CF116" i="2"/>
  <c r="BY116" i="2"/>
  <c r="CE116" i="2"/>
  <c r="BX116" i="2"/>
  <c r="CD116" i="2"/>
  <c r="BW116" i="2"/>
  <c r="CC116" i="2"/>
  <c r="BV116" i="2"/>
  <c r="CB116" i="2"/>
  <c r="BU116" i="2"/>
  <c r="CA116" i="2"/>
  <c r="BT115" i="2"/>
  <c r="DA115" i="2"/>
  <c r="BS115" i="2"/>
  <c r="CZ115" i="2"/>
  <c r="BR115" i="2"/>
  <c r="CY115" i="2"/>
  <c r="CX115" i="2"/>
  <c r="CW115" i="2"/>
  <c r="CV115" i="2"/>
  <c r="CU115" i="2"/>
  <c r="CT115" i="2"/>
  <c r="CS115" i="2"/>
  <c r="CO115" i="2"/>
  <c r="CP115" i="2"/>
  <c r="CQ115" i="2"/>
  <c r="CR115" i="2"/>
  <c r="CN115" i="2"/>
  <c r="CM115" i="2"/>
  <c r="BT114" i="2"/>
  <c r="CL115" i="2"/>
  <c r="BS114" i="2"/>
  <c r="CK115" i="2"/>
  <c r="BR114" i="2"/>
  <c r="CJ115" i="2"/>
  <c r="CI115" i="2"/>
  <c r="CH115" i="2"/>
  <c r="CG115" i="2"/>
  <c r="BZ115" i="2"/>
  <c r="CF115" i="2"/>
  <c r="BY115" i="2"/>
  <c r="CE115" i="2"/>
  <c r="BX115" i="2"/>
  <c r="CD115" i="2"/>
  <c r="BW115" i="2"/>
  <c r="CC115" i="2"/>
  <c r="BV115" i="2"/>
  <c r="CB115" i="2"/>
  <c r="BU115" i="2"/>
  <c r="CA115" i="2"/>
  <c r="DA114" i="2"/>
  <c r="CZ114" i="2"/>
  <c r="CY114" i="2"/>
  <c r="CX114" i="2"/>
  <c r="CW114" i="2"/>
  <c r="CV114" i="2"/>
  <c r="CU114" i="2"/>
  <c r="CT114" i="2"/>
  <c r="CS114" i="2"/>
  <c r="CO114" i="2"/>
  <c r="CP114" i="2"/>
  <c r="CQ114" i="2"/>
  <c r="CR114" i="2"/>
  <c r="CN114" i="2"/>
  <c r="CM114" i="2"/>
  <c r="BZ114" i="2"/>
  <c r="CF114" i="2"/>
  <c r="BY114" i="2"/>
  <c r="CE114" i="2"/>
  <c r="BX114" i="2"/>
  <c r="CD114" i="2"/>
  <c r="BW114" i="2"/>
  <c r="CC114" i="2"/>
  <c r="BV114" i="2"/>
  <c r="CB114" i="2"/>
  <c r="BU114" i="2"/>
  <c r="CA114" i="2"/>
  <c r="BT113" i="2"/>
  <c r="DA113" i="2"/>
  <c r="BS113" i="2"/>
  <c r="CZ113" i="2"/>
  <c r="BR113" i="2"/>
  <c r="CY113" i="2"/>
  <c r="CX113" i="2"/>
  <c r="CW113" i="2"/>
  <c r="CV113" i="2"/>
  <c r="CU113" i="2"/>
  <c r="CT113" i="2"/>
  <c r="CS113" i="2"/>
  <c r="CO113" i="2"/>
  <c r="CP113" i="2"/>
  <c r="CQ113" i="2"/>
  <c r="CR113" i="2"/>
  <c r="CN113" i="2"/>
  <c r="CM113" i="2"/>
  <c r="BT112" i="2"/>
  <c r="CL113" i="2"/>
  <c r="BS112" i="2"/>
  <c r="CK113" i="2"/>
  <c r="BR112" i="2"/>
  <c r="CJ113" i="2"/>
  <c r="CI113" i="2"/>
  <c r="CH113" i="2"/>
  <c r="CG113" i="2"/>
  <c r="BZ113" i="2"/>
  <c r="CF113" i="2"/>
  <c r="BY113" i="2"/>
  <c r="CE113" i="2"/>
  <c r="BX113" i="2"/>
  <c r="CD113" i="2"/>
  <c r="BW113" i="2"/>
  <c r="CC113" i="2"/>
  <c r="BV113" i="2"/>
  <c r="CB113" i="2"/>
  <c r="BU113" i="2"/>
  <c r="CA113" i="2"/>
  <c r="DA112" i="2"/>
  <c r="CZ112" i="2"/>
  <c r="CY112" i="2"/>
  <c r="CX112" i="2"/>
  <c r="CW112" i="2"/>
  <c r="CV112" i="2"/>
  <c r="CU112" i="2"/>
  <c r="CT112" i="2"/>
  <c r="CS112" i="2"/>
  <c r="CO112" i="2"/>
  <c r="CP112" i="2"/>
  <c r="CQ112" i="2"/>
  <c r="CR112" i="2"/>
  <c r="CN112" i="2"/>
  <c r="CM112" i="2"/>
  <c r="BZ112" i="2"/>
  <c r="CF112" i="2"/>
  <c r="BY112" i="2"/>
  <c r="CE112" i="2"/>
  <c r="BX112" i="2"/>
  <c r="CD112" i="2"/>
  <c r="BW112" i="2"/>
  <c r="CC112" i="2"/>
  <c r="BV112" i="2"/>
  <c r="CB112" i="2"/>
  <c r="BU112" i="2"/>
  <c r="CA112" i="2"/>
  <c r="BT111" i="2"/>
  <c r="DA111" i="2"/>
  <c r="BS111" i="2"/>
  <c r="CZ111" i="2"/>
  <c r="BR111" i="2"/>
  <c r="CY111" i="2"/>
  <c r="CX111" i="2"/>
  <c r="CW111" i="2"/>
  <c r="CV111" i="2"/>
  <c r="CU111" i="2"/>
  <c r="CT111" i="2"/>
  <c r="CS111" i="2"/>
  <c r="CO111" i="2"/>
  <c r="CP111" i="2"/>
  <c r="CQ111" i="2"/>
  <c r="CR111" i="2"/>
  <c r="CN111" i="2"/>
  <c r="CM111" i="2"/>
  <c r="BT110" i="2"/>
  <c r="CL111" i="2"/>
  <c r="BS110" i="2"/>
  <c r="CK111" i="2"/>
  <c r="BR110" i="2"/>
  <c r="CJ111" i="2"/>
  <c r="CI111" i="2"/>
  <c r="CH111" i="2"/>
  <c r="CG111" i="2"/>
  <c r="BZ111" i="2"/>
  <c r="CF111" i="2"/>
  <c r="BY111" i="2"/>
  <c r="CE111" i="2"/>
  <c r="BX111" i="2"/>
  <c r="CD111" i="2"/>
  <c r="BW111" i="2"/>
  <c r="CC111" i="2"/>
  <c r="BV111" i="2"/>
  <c r="CB111" i="2"/>
  <c r="BU111" i="2"/>
  <c r="CA111" i="2"/>
  <c r="DA110" i="2"/>
  <c r="CZ110" i="2"/>
  <c r="CY110" i="2"/>
  <c r="CX110" i="2"/>
  <c r="CW110" i="2"/>
  <c r="CV110" i="2"/>
  <c r="CU110" i="2"/>
  <c r="CT110" i="2"/>
  <c r="CS110" i="2"/>
  <c r="CO110" i="2"/>
  <c r="CP110" i="2"/>
  <c r="CQ110" i="2"/>
  <c r="CR110" i="2"/>
  <c r="CN110" i="2"/>
  <c r="CM110" i="2"/>
  <c r="BZ110" i="2"/>
  <c r="CF110" i="2"/>
  <c r="BY110" i="2"/>
  <c r="CE110" i="2"/>
  <c r="BX110" i="2"/>
  <c r="CD110" i="2"/>
  <c r="BW110" i="2"/>
  <c r="CC110" i="2"/>
  <c r="BV110" i="2"/>
  <c r="CB110" i="2"/>
  <c r="BU110" i="2"/>
  <c r="CA110" i="2"/>
  <c r="BT109" i="2"/>
  <c r="DA109" i="2"/>
  <c r="BS109" i="2"/>
  <c r="CZ109" i="2"/>
  <c r="BR109" i="2"/>
  <c r="CY109" i="2"/>
  <c r="CX109" i="2"/>
  <c r="CW109" i="2"/>
  <c r="CV109" i="2"/>
  <c r="CU109" i="2"/>
  <c r="CT109" i="2"/>
  <c r="CS109" i="2"/>
  <c r="CO109" i="2"/>
  <c r="CP109" i="2"/>
  <c r="CQ109" i="2"/>
  <c r="CR109" i="2"/>
  <c r="CN109" i="2"/>
  <c r="CM109" i="2"/>
  <c r="BT108" i="2"/>
  <c r="CL109" i="2"/>
  <c r="BS108" i="2"/>
  <c r="CK109" i="2"/>
  <c r="BR108" i="2"/>
  <c r="CJ109" i="2"/>
  <c r="CI109" i="2"/>
  <c r="CH109" i="2"/>
  <c r="CG109" i="2"/>
  <c r="BZ109" i="2"/>
  <c r="CF109" i="2"/>
  <c r="BY109" i="2"/>
  <c r="CE109" i="2"/>
  <c r="BX109" i="2"/>
  <c r="CD109" i="2"/>
  <c r="BW109" i="2"/>
  <c r="CC109" i="2"/>
  <c r="BV109" i="2"/>
  <c r="CB109" i="2"/>
  <c r="BU109" i="2"/>
  <c r="CA109" i="2"/>
  <c r="DA108" i="2"/>
  <c r="CZ108" i="2"/>
  <c r="CY108" i="2"/>
  <c r="CX108" i="2"/>
  <c r="CW108" i="2"/>
  <c r="CV108" i="2"/>
  <c r="CU108" i="2"/>
  <c r="CT108" i="2"/>
  <c r="CS108" i="2"/>
  <c r="CO108" i="2"/>
  <c r="CP108" i="2"/>
  <c r="CQ108" i="2"/>
  <c r="CR108" i="2"/>
  <c r="CN108" i="2"/>
  <c r="CM108" i="2"/>
  <c r="BZ108" i="2"/>
  <c r="CF108" i="2"/>
  <c r="BY108" i="2"/>
  <c r="CE108" i="2"/>
  <c r="BX108" i="2"/>
  <c r="CD108" i="2"/>
  <c r="BW108" i="2"/>
  <c r="CC108" i="2"/>
  <c r="BV108" i="2"/>
  <c r="CB108" i="2"/>
  <c r="BU108" i="2"/>
  <c r="CA108" i="2"/>
  <c r="BT107" i="2"/>
  <c r="DA107" i="2"/>
  <c r="BS107" i="2"/>
  <c r="CZ107" i="2"/>
  <c r="BR107" i="2"/>
  <c r="CY107" i="2"/>
  <c r="CX107" i="2"/>
  <c r="CW107" i="2"/>
  <c r="CV107" i="2"/>
  <c r="CU107" i="2"/>
  <c r="CT107" i="2"/>
  <c r="CS107" i="2"/>
  <c r="CO107" i="2"/>
  <c r="CP107" i="2"/>
  <c r="CQ107" i="2"/>
  <c r="CR107" i="2"/>
  <c r="CN107" i="2"/>
  <c r="CM107" i="2"/>
  <c r="BT106" i="2"/>
  <c r="CL107" i="2"/>
  <c r="BS106" i="2"/>
  <c r="CK107" i="2"/>
  <c r="BR106" i="2"/>
  <c r="CJ107" i="2"/>
  <c r="CI107" i="2"/>
  <c r="CH107" i="2"/>
  <c r="CG107" i="2"/>
  <c r="BZ107" i="2"/>
  <c r="CF107" i="2"/>
  <c r="BY107" i="2"/>
  <c r="CE107" i="2"/>
  <c r="BX107" i="2"/>
  <c r="CD107" i="2"/>
  <c r="BW107" i="2"/>
  <c r="CC107" i="2"/>
  <c r="BV107" i="2"/>
  <c r="CB107" i="2"/>
  <c r="BU107" i="2"/>
  <c r="CA107" i="2"/>
  <c r="DA106" i="2"/>
  <c r="CZ106" i="2"/>
  <c r="CY106" i="2"/>
  <c r="CX106" i="2"/>
  <c r="CW106" i="2"/>
  <c r="CV106" i="2"/>
  <c r="CU106" i="2"/>
  <c r="CT106" i="2"/>
  <c r="CS106" i="2"/>
  <c r="CO106" i="2"/>
  <c r="CP106" i="2"/>
  <c r="CQ106" i="2"/>
  <c r="CR106" i="2"/>
  <c r="CN106" i="2"/>
  <c r="CM106" i="2"/>
  <c r="BZ106" i="2"/>
  <c r="CF106" i="2"/>
  <c r="BY106" i="2"/>
  <c r="CE106" i="2"/>
  <c r="BX106" i="2"/>
  <c r="CD106" i="2"/>
  <c r="BW106" i="2"/>
  <c r="CC106" i="2"/>
  <c r="BV106" i="2"/>
  <c r="CB106" i="2"/>
  <c r="BU106" i="2"/>
  <c r="CA106" i="2"/>
  <c r="BT105" i="2"/>
  <c r="DA105" i="2"/>
  <c r="BS105" i="2"/>
  <c r="CZ105" i="2"/>
  <c r="BR105" i="2"/>
  <c r="CY105" i="2"/>
  <c r="CX105" i="2"/>
  <c r="CW105" i="2"/>
  <c r="CV105" i="2"/>
  <c r="CU105" i="2"/>
  <c r="CT105" i="2"/>
  <c r="CS105" i="2"/>
  <c r="CO105" i="2"/>
  <c r="CP105" i="2"/>
  <c r="CQ105" i="2"/>
  <c r="CR105" i="2"/>
  <c r="CN105" i="2"/>
  <c r="CM105" i="2"/>
  <c r="BT104" i="2"/>
  <c r="CL105" i="2"/>
  <c r="BS104" i="2"/>
  <c r="CK105" i="2"/>
  <c r="BR104" i="2"/>
  <c r="CJ105" i="2"/>
  <c r="CI105" i="2"/>
  <c r="CH105" i="2"/>
  <c r="CG105" i="2"/>
  <c r="BZ105" i="2"/>
  <c r="CF105" i="2"/>
  <c r="BY105" i="2"/>
  <c r="CE105" i="2"/>
  <c r="BX105" i="2"/>
  <c r="CD105" i="2"/>
  <c r="BW105" i="2"/>
  <c r="CC105" i="2"/>
  <c r="BV105" i="2"/>
  <c r="CB105" i="2"/>
  <c r="BU105" i="2"/>
  <c r="CA105" i="2"/>
  <c r="DA104" i="2"/>
  <c r="CZ104" i="2"/>
  <c r="CY104" i="2"/>
  <c r="CX104" i="2"/>
  <c r="CW104" i="2"/>
  <c r="CV104" i="2"/>
  <c r="CU104" i="2"/>
  <c r="CT104" i="2"/>
  <c r="CS104" i="2"/>
  <c r="CO104" i="2"/>
  <c r="CP104" i="2"/>
  <c r="CQ104" i="2"/>
  <c r="CR104" i="2"/>
  <c r="CN104" i="2"/>
  <c r="CM104" i="2"/>
  <c r="BZ104" i="2"/>
  <c r="CF104" i="2"/>
  <c r="BY104" i="2"/>
  <c r="CE104" i="2"/>
  <c r="BX104" i="2"/>
  <c r="CD104" i="2"/>
  <c r="BW104" i="2"/>
  <c r="CC104" i="2"/>
  <c r="BV104" i="2"/>
  <c r="CB104" i="2"/>
  <c r="BU104" i="2"/>
  <c r="CA104" i="2"/>
  <c r="BT103" i="2"/>
  <c r="DA103" i="2"/>
  <c r="BS103" i="2"/>
  <c r="CZ103" i="2"/>
  <c r="BR103" i="2"/>
  <c r="CY103" i="2"/>
  <c r="CX103" i="2"/>
  <c r="CW103" i="2"/>
  <c r="CV103" i="2"/>
  <c r="CU103" i="2"/>
  <c r="CT103" i="2"/>
  <c r="CS103" i="2"/>
  <c r="CO103" i="2"/>
  <c r="CP103" i="2"/>
  <c r="CQ103" i="2"/>
  <c r="CR103" i="2"/>
  <c r="CN103" i="2"/>
  <c r="CM103" i="2"/>
  <c r="BT102" i="2"/>
  <c r="CL103" i="2"/>
  <c r="BS102" i="2"/>
  <c r="CK103" i="2"/>
  <c r="BR102" i="2"/>
  <c r="CJ103" i="2"/>
  <c r="CI103" i="2"/>
  <c r="CH103" i="2"/>
  <c r="CG103" i="2"/>
  <c r="BZ103" i="2"/>
  <c r="CF103" i="2"/>
  <c r="BY103" i="2"/>
  <c r="CE103" i="2"/>
  <c r="BX103" i="2"/>
  <c r="CD103" i="2"/>
  <c r="BW103" i="2"/>
  <c r="CC103" i="2"/>
  <c r="BV103" i="2"/>
  <c r="CB103" i="2"/>
  <c r="BU103" i="2"/>
  <c r="CA103" i="2"/>
  <c r="DA102" i="2"/>
  <c r="CZ102" i="2"/>
  <c r="CY102" i="2"/>
  <c r="CX102" i="2"/>
  <c r="CW102" i="2"/>
  <c r="CV102" i="2"/>
  <c r="CU102" i="2"/>
  <c r="CT102" i="2"/>
  <c r="CS102" i="2"/>
  <c r="CO102" i="2"/>
  <c r="CP102" i="2"/>
  <c r="CQ102" i="2"/>
  <c r="CR102" i="2"/>
  <c r="CN102" i="2"/>
  <c r="CM102" i="2"/>
  <c r="BZ102" i="2"/>
  <c r="CF102" i="2"/>
  <c r="BY102" i="2"/>
  <c r="CE102" i="2"/>
  <c r="BX102" i="2"/>
  <c r="CD102" i="2"/>
  <c r="BW102" i="2"/>
  <c r="CC102" i="2"/>
  <c r="BV102" i="2"/>
  <c r="CB102" i="2"/>
  <c r="BU102" i="2"/>
  <c r="CA102" i="2"/>
  <c r="BT101" i="2"/>
  <c r="DA101" i="2"/>
  <c r="BS101" i="2"/>
  <c r="CZ101" i="2"/>
  <c r="BR101" i="2"/>
  <c r="CY101" i="2"/>
  <c r="CX101" i="2"/>
  <c r="CW101" i="2"/>
  <c r="CV101" i="2"/>
  <c r="CU101" i="2"/>
  <c r="CT101" i="2"/>
  <c r="CS101" i="2"/>
  <c r="CO101" i="2"/>
  <c r="CP101" i="2"/>
  <c r="CQ101" i="2"/>
  <c r="CR101" i="2"/>
  <c r="CN101" i="2"/>
  <c r="CM101" i="2"/>
  <c r="BT100" i="2"/>
  <c r="CL101" i="2"/>
  <c r="BS100" i="2"/>
  <c r="CK101" i="2"/>
  <c r="BR100" i="2"/>
  <c r="CJ101" i="2"/>
  <c r="CI101" i="2"/>
  <c r="CH101" i="2"/>
  <c r="CG101" i="2"/>
  <c r="BZ101" i="2"/>
  <c r="CF101" i="2"/>
  <c r="BY101" i="2"/>
  <c r="CE101" i="2"/>
  <c r="BX101" i="2"/>
  <c r="CD101" i="2"/>
  <c r="BW101" i="2"/>
  <c r="CC101" i="2"/>
  <c r="BV101" i="2"/>
  <c r="CB101" i="2"/>
  <c r="BU101" i="2"/>
  <c r="CA101" i="2"/>
  <c r="DA100" i="2"/>
  <c r="CZ100" i="2"/>
  <c r="CY100" i="2"/>
  <c r="CX100" i="2"/>
  <c r="CW100" i="2"/>
  <c r="CV100" i="2"/>
  <c r="CU100" i="2"/>
  <c r="CT100" i="2"/>
  <c r="CS100" i="2"/>
  <c r="CO100" i="2"/>
  <c r="CP100" i="2"/>
  <c r="CQ100" i="2"/>
  <c r="CR100" i="2"/>
  <c r="CN100" i="2"/>
  <c r="CM100" i="2"/>
  <c r="BZ100" i="2"/>
  <c r="CF100" i="2"/>
  <c r="BY100" i="2"/>
  <c r="CE100" i="2"/>
  <c r="BX100" i="2"/>
  <c r="CD100" i="2"/>
  <c r="BW100" i="2"/>
  <c r="CC100" i="2"/>
  <c r="BV100" i="2"/>
  <c r="CB100" i="2"/>
  <c r="BU100" i="2"/>
  <c r="CA100" i="2"/>
  <c r="BT99" i="2"/>
  <c r="DA99" i="2"/>
  <c r="BS99" i="2"/>
  <c r="CZ99" i="2"/>
  <c r="BR99" i="2"/>
  <c r="CY99" i="2"/>
  <c r="CX99" i="2"/>
  <c r="CW99" i="2"/>
  <c r="CV99" i="2"/>
  <c r="CU99" i="2"/>
  <c r="CT99" i="2"/>
  <c r="CS99" i="2"/>
  <c r="CO99" i="2"/>
  <c r="CP99" i="2"/>
  <c r="CQ99" i="2"/>
  <c r="CR99" i="2"/>
  <c r="CN99" i="2"/>
  <c r="CM99" i="2"/>
  <c r="BT98" i="2"/>
  <c r="CL99" i="2"/>
  <c r="BS98" i="2"/>
  <c r="CK99" i="2"/>
  <c r="BR98" i="2"/>
  <c r="CJ99" i="2"/>
  <c r="CI99" i="2"/>
  <c r="CH99" i="2"/>
  <c r="CG99" i="2"/>
  <c r="BZ99" i="2"/>
  <c r="CF99" i="2"/>
  <c r="BY99" i="2"/>
  <c r="CE99" i="2"/>
  <c r="BX99" i="2"/>
  <c r="CD99" i="2"/>
  <c r="BW99" i="2"/>
  <c r="CC99" i="2"/>
  <c r="BV99" i="2"/>
  <c r="CB99" i="2"/>
  <c r="BU99" i="2"/>
  <c r="CA99" i="2"/>
  <c r="DA98" i="2"/>
  <c r="CZ98" i="2"/>
  <c r="CY98" i="2"/>
  <c r="CX98" i="2"/>
  <c r="CW98" i="2"/>
  <c r="CV98" i="2"/>
  <c r="CU98" i="2"/>
  <c r="CT98" i="2"/>
  <c r="CS98" i="2"/>
  <c r="CO98" i="2"/>
  <c r="CP98" i="2"/>
  <c r="CQ98" i="2"/>
  <c r="CR98" i="2"/>
  <c r="CN98" i="2"/>
  <c r="CM98" i="2"/>
  <c r="BZ98" i="2"/>
  <c r="CF98" i="2"/>
  <c r="BY98" i="2"/>
  <c r="CE98" i="2"/>
  <c r="BX98" i="2"/>
  <c r="CD98" i="2"/>
  <c r="BW98" i="2"/>
  <c r="CC98" i="2"/>
  <c r="BV98" i="2"/>
  <c r="CB98" i="2"/>
  <c r="BU98" i="2"/>
  <c r="CA98" i="2"/>
  <c r="BT97" i="2"/>
  <c r="DA97" i="2"/>
  <c r="BS97" i="2"/>
  <c r="CZ97" i="2"/>
  <c r="BR97" i="2"/>
  <c r="CY97" i="2"/>
  <c r="CX97" i="2"/>
  <c r="CW97" i="2"/>
  <c r="CV97" i="2"/>
  <c r="CU97" i="2"/>
  <c r="CT97" i="2"/>
  <c r="CS97" i="2"/>
  <c r="CO97" i="2"/>
  <c r="CP97" i="2"/>
  <c r="CQ97" i="2"/>
  <c r="CR97" i="2"/>
  <c r="CN97" i="2"/>
  <c r="CM97" i="2"/>
  <c r="BT96" i="2"/>
  <c r="CL97" i="2"/>
  <c r="BS96" i="2"/>
  <c r="CK97" i="2"/>
  <c r="BR96" i="2"/>
  <c r="CJ97" i="2"/>
  <c r="CI97" i="2"/>
  <c r="CH97" i="2"/>
  <c r="CG97" i="2"/>
  <c r="BZ97" i="2"/>
  <c r="CF97" i="2"/>
  <c r="BY97" i="2"/>
  <c r="CE97" i="2"/>
  <c r="BX97" i="2"/>
  <c r="CD97" i="2"/>
  <c r="BW97" i="2"/>
  <c r="CC97" i="2"/>
  <c r="BV97" i="2"/>
  <c r="CB97" i="2"/>
  <c r="BU97" i="2"/>
  <c r="CA97" i="2"/>
  <c r="DA96" i="2"/>
  <c r="CZ96" i="2"/>
  <c r="CY96" i="2"/>
  <c r="CX96" i="2"/>
  <c r="CW96" i="2"/>
  <c r="CV96" i="2"/>
  <c r="CU96" i="2"/>
  <c r="CT96" i="2"/>
  <c r="CS96" i="2"/>
  <c r="CO96" i="2"/>
  <c r="CP96" i="2"/>
  <c r="CQ96" i="2"/>
  <c r="CR96" i="2"/>
  <c r="CN96" i="2"/>
  <c r="CM96" i="2"/>
  <c r="BZ96" i="2"/>
  <c r="CF96" i="2"/>
  <c r="BY96" i="2"/>
  <c r="CE96" i="2"/>
  <c r="BX96" i="2"/>
  <c r="CD96" i="2"/>
  <c r="BW96" i="2"/>
  <c r="CC96" i="2"/>
  <c r="BV96" i="2"/>
  <c r="CB96" i="2"/>
  <c r="BU96" i="2"/>
  <c r="CA96" i="2"/>
  <c r="BT95" i="2"/>
  <c r="DA95" i="2"/>
  <c r="BS95" i="2"/>
  <c r="CZ95" i="2"/>
  <c r="BR95" i="2"/>
  <c r="CY95" i="2"/>
  <c r="CX95" i="2"/>
  <c r="CW95" i="2"/>
  <c r="CV95" i="2"/>
  <c r="CU95" i="2"/>
  <c r="CT95" i="2"/>
  <c r="CS95" i="2"/>
  <c r="CO95" i="2"/>
  <c r="CP95" i="2"/>
  <c r="CQ95" i="2"/>
  <c r="CR95" i="2"/>
  <c r="CN95" i="2"/>
  <c r="CM95" i="2"/>
  <c r="BT94" i="2"/>
  <c r="CL95" i="2"/>
  <c r="BS94" i="2"/>
  <c r="CK95" i="2"/>
  <c r="BR94" i="2"/>
  <c r="CJ95" i="2"/>
  <c r="CI95" i="2"/>
  <c r="CH95" i="2"/>
  <c r="CG95" i="2"/>
  <c r="BZ95" i="2"/>
  <c r="CF95" i="2"/>
  <c r="BY95" i="2"/>
  <c r="CE95" i="2"/>
  <c r="BX95" i="2"/>
  <c r="CD95" i="2"/>
  <c r="BW95" i="2"/>
  <c r="CC95" i="2"/>
  <c r="BV95" i="2"/>
  <c r="CB95" i="2"/>
  <c r="BU95" i="2"/>
  <c r="CA95" i="2"/>
  <c r="DA94" i="2"/>
  <c r="CZ94" i="2"/>
  <c r="CY94" i="2"/>
  <c r="CX94" i="2"/>
  <c r="CW94" i="2"/>
  <c r="CV94" i="2"/>
  <c r="CU94" i="2"/>
  <c r="CT94" i="2"/>
  <c r="CS94" i="2"/>
  <c r="CO94" i="2"/>
  <c r="CP94" i="2"/>
  <c r="CQ94" i="2"/>
  <c r="CR94" i="2"/>
  <c r="CN94" i="2"/>
  <c r="CM94" i="2"/>
  <c r="BZ94" i="2"/>
  <c r="CF94" i="2"/>
  <c r="BY94" i="2"/>
  <c r="CE94" i="2"/>
  <c r="BX94" i="2"/>
  <c r="CD94" i="2"/>
  <c r="BW94" i="2"/>
  <c r="CC94" i="2"/>
  <c r="BV94" i="2"/>
  <c r="CB94" i="2"/>
  <c r="BU94" i="2"/>
  <c r="CA94" i="2"/>
  <c r="BT93" i="2"/>
  <c r="DA93" i="2"/>
  <c r="BS93" i="2"/>
  <c r="CZ93" i="2"/>
  <c r="BR93" i="2"/>
  <c r="CY93" i="2"/>
  <c r="CX93" i="2"/>
  <c r="CW93" i="2"/>
  <c r="CV93" i="2"/>
  <c r="CU93" i="2"/>
  <c r="CT93" i="2"/>
  <c r="CS93" i="2"/>
  <c r="CO93" i="2"/>
  <c r="CP93" i="2"/>
  <c r="CQ93" i="2"/>
  <c r="CR93" i="2"/>
  <c r="CN93" i="2"/>
  <c r="CM93" i="2"/>
  <c r="BT92" i="2"/>
  <c r="CL93" i="2"/>
  <c r="BS92" i="2"/>
  <c r="CK93" i="2"/>
  <c r="BR92" i="2"/>
  <c r="CJ93" i="2"/>
  <c r="CI93" i="2"/>
  <c r="CH93" i="2"/>
  <c r="CG93" i="2"/>
  <c r="BZ93" i="2"/>
  <c r="CF93" i="2"/>
  <c r="BY93" i="2"/>
  <c r="CE93" i="2"/>
  <c r="BX93" i="2"/>
  <c r="CD93" i="2"/>
  <c r="BW93" i="2"/>
  <c r="CC93" i="2"/>
  <c r="BV93" i="2"/>
  <c r="CB93" i="2"/>
  <c r="BU93" i="2"/>
  <c r="CA93" i="2"/>
  <c r="DA92" i="2"/>
  <c r="CZ92" i="2"/>
  <c r="CY92" i="2"/>
  <c r="CX92" i="2"/>
  <c r="CW92" i="2"/>
  <c r="CV92" i="2"/>
  <c r="CU92" i="2"/>
  <c r="CT92" i="2"/>
  <c r="CS92" i="2"/>
  <c r="CO92" i="2"/>
  <c r="CP92" i="2"/>
  <c r="CQ92" i="2"/>
  <c r="CR92" i="2"/>
  <c r="CN92" i="2"/>
  <c r="CM92" i="2"/>
  <c r="BZ92" i="2"/>
  <c r="CF92" i="2"/>
  <c r="BY92" i="2"/>
  <c r="CE92" i="2"/>
  <c r="BX92" i="2"/>
  <c r="CD92" i="2"/>
  <c r="BW92" i="2"/>
  <c r="CC92" i="2"/>
  <c r="BV92" i="2"/>
  <c r="CB92" i="2"/>
  <c r="BU92" i="2"/>
  <c r="CA92" i="2"/>
  <c r="BT91" i="2"/>
  <c r="DA91" i="2"/>
  <c r="BS91" i="2"/>
  <c r="CZ91" i="2"/>
  <c r="BR91" i="2"/>
  <c r="CY91" i="2"/>
  <c r="CX91" i="2"/>
  <c r="CW91" i="2"/>
  <c r="CV91" i="2"/>
  <c r="CU91" i="2"/>
  <c r="CT91" i="2"/>
  <c r="CS91" i="2"/>
  <c r="CO91" i="2"/>
  <c r="CP91" i="2"/>
  <c r="CQ91" i="2"/>
  <c r="CR91" i="2"/>
  <c r="CN91" i="2"/>
  <c r="CM91" i="2"/>
  <c r="BT90" i="2"/>
  <c r="CL91" i="2"/>
  <c r="BS90" i="2"/>
  <c r="CK91" i="2"/>
  <c r="BR90" i="2"/>
  <c r="CJ91" i="2"/>
  <c r="CI91" i="2"/>
  <c r="CH91" i="2"/>
  <c r="CG91" i="2"/>
  <c r="BZ91" i="2"/>
  <c r="CF91" i="2"/>
  <c r="BY91" i="2"/>
  <c r="CE91" i="2"/>
  <c r="BX91" i="2"/>
  <c r="CD91" i="2"/>
  <c r="BW91" i="2"/>
  <c r="CC91" i="2"/>
  <c r="BV91" i="2"/>
  <c r="CB91" i="2"/>
  <c r="BU91" i="2"/>
  <c r="CA91" i="2"/>
  <c r="DA90" i="2"/>
  <c r="CZ90" i="2"/>
  <c r="CY90" i="2"/>
  <c r="CX90" i="2"/>
  <c r="CW90" i="2"/>
  <c r="CV90" i="2"/>
  <c r="CU90" i="2"/>
  <c r="CT90" i="2"/>
  <c r="CS90" i="2"/>
  <c r="CO90" i="2"/>
  <c r="CP90" i="2"/>
  <c r="CQ90" i="2"/>
  <c r="CR90" i="2"/>
  <c r="CN90" i="2"/>
  <c r="CM90" i="2"/>
  <c r="BZ90" i="2"/>
  <c r="CF90" i="2"/>
  <c r="BY90" i="2"/>
  <c r="CE90" i="2"/>
  <c r="BX90" i="2"/>
  <c r="CD90" i="2"/>
  <c r="BW90" i="2"/>
  <c r="CC90" i="2"/>
  <c r="BV90" i="2"/>
  <c r="CB90" i="2"/>
  <c r="BU90" i="2"/>
  <c r="CA90" i="2"/>
  <c r="BT89" i="2"/>
  <c r="DA89" i="2"/>
  <c r="BS89" i="2"/>
  <c r="CZ89" i="2"/>
  <c r="BR89" i="2"/>
  <c r="CY89" i="2"/>
  <c r="CX89" i="2"/>
  <c r="CW89" i="2"/>
  <c r="CV89" i="2"/>
  <c r="CU89" i="2"/>
  <c r="CT89" i="2"/>
  <c r="CS89" i="2"/>
  <c r="CO89" i="2"/>
  <c r="CP89" i="2"/>
  <c r="CQ89" i="2"/>
  <c r="CR89" i="2"/>
  <c r="CN89" i="2"/>
  <c r="CM89" i="2"/>
  <c r="BT88" i="2"/>
  <c r="CL89" i="2"/>
  <c r="BS88" i="2"/>
  <c r="CK89" i="2"/>
  <c r="BR88" i="2"/>
  <c r="CJ89" i="2"/>
  <c r="CI89" i="2"/>
  <c r="CH89" i="2"/>
  <c r="CG89" i="2"/>
  <c r="BZ89" i="2"/>
  <c r="CF89" i="2"/>
  <c r="BY89" i="2"/>
  <c r="CE89" i="2"/>
  <c r="BX89" i="2"/>
  <c r="CD89" i="2"/>
  <c r="BW89" i="2"/>
  <c r="CC89" i="2"/>
  <c r="BV89" i="2"/>
  <c r="CB89" i="2"/>
  <c r="BU89" i="2"/>
  <c r="CA89" i="2"/>
  <c r="DA88" i="2"/>
  <c r="CZ88" i="2"/>
  <c r="CY88" i="2"/>
  <c r="CX88" i="2"/>
  <c r="CW88" i="2"/>
  <c r="CV88" i="2"/>
  <c r="CU88" i="2"/>
  <c r="CT88" i="2"/>
  <c r="CS88" i="2"/>
  <c r="CO88" i="2"/>
  <c r="CP88" i="2"/>
  <c r="CQ88" i="2"/>
  <c r="CR88" i="2"/>
  <c r="CN88" i="2"/>
  <c r="CM88" i="2"/>
  <c r="BZ88" i="2"/>
  <c r="CF88" i="2"/>
  <c r="BY88" i="2"/>
  <c r="CE88" i="2"/>
  <c r="BX88" i="2"/>
  <c r="CD88" i="2"/>
  <c r="BW88" i="2"/>
  <c r="CC88" i="2"/>
  <c r="BV88" i="2"/>
  <c r="CB88" i="2"/>
  <c r="BU88" i="2"/>
  <c r="CA88" i="2"/>
  <c r="BT87" i="2"/>
  <c r="DA87" i="2"/>
  <c r="BS87" i="2"/>
  <c r="CZ87" i="2"/>
  <c r="BR87" i="2"/>
  <c r="CY87" i="2"/>
  <c r="CX87" i="2"/>
  <c r="CW87" i="2"/>
  <c r="CV87" i="2"/>
  <c r="CU87" i="2"/>
  <c r="CT87" i="2"/>
  <c r="CS87" i="2"/>
  <c r="CO87" i="2"/>
  <c r="CP87" i="2"/>
  <c r="CQ87" i="2"/>
  <c r="CR87" i="2"/>
  <c r="CN87" i="2"/>
  <c r="CM87" i="2"/>
  <c r="BT86" i="2"/>
  <c r="CL87" i="2"/>
  <c r="BS86" i="2"/>
  <c r="CK87" i="2"/>
  <c r="BR86" i="2"/>
  <c r="CJ87" i="2"/>
  <c r="CI87" i="2"/>
  <c r="CH87" i="2"/>
  <c r="CG87" i="2"/>
  <c r="BZ87" i="2"/>
  <c r="CF87" i="2"/>
  <c r="BY87" i="2"/>
  <c r="CE87" i="2"/>
  <c r="BX87" i="2"/>
  <c r="CD87" i="2"/>
  <c r="BW87" i="2"/>
  <c r="CC87" i="2"/>
  <c r="BV87" i="2"/>
  <c r="CB87" i="2"/>
  <c r="BU87" i="2"/>
  <c r="CA87" i="2"/>
  <c r="DA86" i="2"/>
  <c r="CZ86" i="2"/>
  <c r="CY86" i="2"/>
  <c r="CX86" i="2"/>
  <c r="CW86" i="2"/>
  <c r="CV86" i="2"/>
  <c r="CU86" i="2"/>
  <c r="CT86" i="2"/>
  <c r="CS86" i="2"/>
  <c r="CO86" i="2"/>
  <c r="CP86" i="2"/>
  <c r="CQ86" i="2"/>
  <c r="CR86" i="2"/>
  <c r="CN86" i="2"/>
  <c r="CM86" i="2"/>
  <c r="BZ86" i="2"/>
  <c r="CF86" i="2"/>
  <c r="BY86" i="2"/>
  <c r="CE86" i="2"/>
  <c r="BX86" i="2"/>
  <c r="CD86" i="2"/>
  <c r="BW86" i="2"/>
  <c r="CC86" i="2"/>
  <c r="BV86" i="2"/>
  <c r="CB86" i="2"/>
  <c r="BU86" i="2"/>
  <c r="CA86" i="2"/>
  <c r="BT85" i="2"/>
  <c r="DA85" i="2"/>
  <c r="BS85" i="2"/>
  <c r="CZ85" i="2"/>
  <c r="BR85" i="2"/>
  <c r="CY85" i="2"/>
  <c r="CX85" i="2"/>
  <c r="CW85" i="2"/>
  <c r="CV85" i="2"/>
  <c r="CU85" i="2"/>
  <c r="CT85" i="2"/>
  <c r="CS85" i="2"/>
  <c r="CO85" i="2"/>
  <c r="CP85" i="2"/>
  <c r="CQ85" i="2"/>
  <c r="CR85" i="2"/>
  <c r="CN85" i="2"/>
  <c r="CM85" i="2"/>
  <c r="BT84" i="2"/>
  <c r="CL85" i="2"/>
  <c r="BS84" i="2"/>
  <c r="CK85" i="2"/>
  <c r="BR84" i="2"/>
  <c r="CJ85" i="2"/>
  <c r="CI85" i="2"/>
  <c r="CH85" i="2"/>
  <c r="CG85" i="2"/>
  <c r="BZ85" i="2"/>
  <c r="CF85" i="2"/>
  <c r="BY85" i="2"/>
  <c r="CE85" i="2"/>
  <c r="BX85" i="2"/>
  <c r="CD85" i="2"/>
  <c r="BW85" i="2"/>
  <c r="CC85" i="2"/>
  <c r="BV85" i="2"/>
  <c r="CB85" i="2"/>
  <c r="BU85" i="2"/>
  <c r="CA85" i="2"/>
  <c r="DA84" i="2"/>
  <c r="CZ84" i="2"/>
  <c r="CY84" i="2"/>
  <c r="CX84" i="2"/>
  <c r="CW84" i="2"/>
  <c r="CV84" i="2"/>
  <c r="CU84" i="2"/>
  <c r="CT84" i="2"/>
  <c r="CS84" i="2"/>
  <c r="CO84" i="2"/>
  <c r="CP84" i="2"/>
  <c r="CQ84" i="2"/>
  <c r="CR84" i="2"/>
  <c r="CN84" i="2"/>
  <c r="CM84" i="2"/>
  <c r="BZ84" i="2"/>
  <c r="CF84" i="2"/>
  <c r="BY84" i="2"/>
  <c r="CE84" i="2"/>
  <c r="BX84" i="2"/>
  <c r="CD84" i="2"/>
  <c r="BW84" i="2"/>
  <c r="CC84" i="2"/>
  <c r="BV84" i="2"/>
  <c r="CB84" i="2"/>
  <c r="BU84" i="2"/>
  <c r="CA84" i="2"/>
  <c r="BT83" i="2"/>
  <c r="DA83" i="2"/>
  <c r="BS83" i="2"/>
  <c r="CZ83" i="2"/>
  <c r="BR83" i="2"/>
  <c r="CY83" i="2"/>
  <c r="CX83" i="2"/>
  <c r="CW83" i="2"/>
  <c r="CV83" i="2"/>
  <c r="CU83" i="2"/>
  <c r="CT83" i="2"/>
  <c r="CS83" i="2"/>
  <c r="CO83" i="2"/>
  <c r="CP83" i="2"/>
  <c r="CQ83" i="2"/>
  <c r="CR83" i="2"/>
  <c r="CN83" i="2"/>
  <c r="CM83" i="2"/>
  <c r="BT82" i="2"/>
  <c r="CL83" i="2"/>
  <c r="BS82" i="2"/>
  <c r="CK83" i="2"/>
  <c r="BR82" i="2"/>
  <c r="CJ83" i="2"/>
  <c r="CI83" i="2"/>
  <c r="CH83" i="2"/>
  <c r="CG83" i="2"/>
  <c r="BZ83" i="2"/>
  <c r="CF83" i="2"/>
  <c r="BY83" i="2"/>
  <c r="CE83" i="2"/>
  <c r="BX83" i="2"/>
  <c r="CD83" i="2"/>
  <c r="BW83" i="2"/>
  <c r="CC83" i="2"/>
  <c r="BV83" i="2"/>
  <c r="CB83" i="2"/>
  <c r="BU83" i="2"/>
  <c r="CA83" i="2"/>
  <c r="DA82" i="2"/>
  <c r="CZ82" i="2"/>
  <c r="CY82" i="2"/>
  <c r="CX82" i="2"/>
  <c r="CW82" i="2"/>
  <c r="CV82" i="2"/>
  <c r="CU82" i="2"/>
  <c r="CT82" i="2"/>
  <c r="CS82" i="2"/>
  <c r="CO82" i="2"/>
  <c r="CP82" i="2"/>
  <c r="CQ82" i="2"/>
  <c r="CR82" i="2"/>
  <c r="CN82" i="2"/>
  <c r="CM82" i="2"/>
  <c r="BZ82" i="2"/>
  <c r="CF82" i="2"/>
  <c r="BY82" i="2"/>
  <c r="CE82" i="2"/>
  <c r="BX82" i="2"/>
  <c r="CD82" i="2"/>
  <c r="BW82" i="2"/>
  <c r="CC82" i="2"/>
  <c r="BV82" i="2"/>
  <c r="CB82" i="2"/>
  <c r="BU82" i="2"/>
  <c r="CA82" i="2"/>
  <c r="BT81" i="2"/>
  <c r="DA81" i="2"/>
  <c r="BS81" i="2"/>
  <c r="CZ81" i="2"/>
  <c r="BR81" i="2"/>
  <c r="CY81" i="2"/>
  <c r="CX81" i="2"/>
  <c r="CW81" i="2"/>
  <c r="CV81" i="2"/>
  <c r="CU81" i="2"/>
  <c r="CT81" i="2"/>
  <c r="CS81" i="2"/>
  <c r="CO81" i="2"/>
  <c r="CP81" i="2"/>
  <c r="CQ81" i="2"/>
  <c r="CR81" i="2"/>
  <c r="CN81" i="2"/>
  <c r="CM81" i="2"/>
  <c r="BT80" i="2"/>
  <c r="CL81" i="2"/>
  <c r="BS80" i="2"/>
  <c r="CK81" i="2"/>
  <c r="BR80" i="2"/>
  <c r="CJ81" i="2"/>
  <c r="CI81" i="2"/>
  <c r="CH81" i="2"/>
  <c r="CG81" i="2"/>
  <c r="BZ81" i="2"/>
  <c r="CF81" i="2"/>
  <c r="BY81" i="2"/>
  <c r="CE81" i="2"/>
  <c r="BX81" i="2"/>
  <c r="CD81" i="2"/>
  <c r="BW81" i="2"/>
  <c r="CC81" i="2"/>
  <c r="BV81" i="2"/>
  <c r="CB81" i="2"/>
  <c r="BU81" i="2"/>
  <c r="CA81" i="2"/>
  <c r="DA80" i="2"/>
  <c r="CZ80" i="2"/>
  <c r="CY80" i="2"/>
  <c r="CX80" i="2"/>
  <c r="CW80" i="2"/>
  <c r="CV80" i="2"/>
  <c r="CU80" i="2"/>
  <c r="CT80" i="2"/>
  <c r="CS80" i="2"/>
  <c r="CO80" i="2"/>
  <c r="CP80" i="2"/>
  <c r="CQ80" i="2"/>
  <c r="CR80" i="2"/>
  <c r="CN80" i="2"/>
  <c r="CM80" i="2"/>
  <c r="BZ80" i="2"/>
  <c r="CF80" i="2"/>
  <c r="BY80" i="2"/>
  <c r="CE80" i="2"/>
  <c r="BX80" i="2"/>
  <c r="CD80" i="2"/>
  <c r="BW80" i="2"/>
  <c r="CC80" i="2"/>
  <c r="BV80" i="2"/>
  <c r="CB80" i="2"/>
  <c r="BU80" i="2"/>
  <c r="CA80" i="2"/>
  <c r="BT79" i="2"/>
  <c r="DA79" i="2"/>
  <c r="BS79" i="2"/>
  <c r="CZ79" i="2"/>
  <c r="BR79" i="2"/>
  <c r="CY79" i="2"/>
  <c r="CX79" i="2"/>
  <c r="CW79" i="2"/>
  <c r="CV79" i="2"/>
  <c r="CU79" i="2"/>
  <c r="CT79" i="2"/>
  <c r="CS79" i="2"/>
  <c r="CO79" i="2"/>
  <c r="CP79" i="2"/>
  <c r="CQ79" i="2"/>
  <c r="CR79" i="2"/>
  <c r="CN79" i="2"/>
  <c r="CM79" i="2"/>
  <c r="BT78" i="2"/>
  <c r="CL79" i="2"/>
  <c r="BS78" i="2"/>
  <c r="CK79" i="2"/>
  <c r="BR78" i="2"/>
  <c r="CJ79" i="2"/>
  <c r="CI79" i="2"/>
  <c r="CH79" i="2"/>
  <c r="CG79" i="2"/>
  <c r="BZ79" i="2"/>
  <c r="CF79" i="2"/>
  <c r="BY79" i="2"/>
  <c r="CE79" i="2"/>
  <c r="BX79" i="2"/>
  <c r="CD79" i="2"/>
  <c r="BW79" i="2"/>
  <c r="CC79" i="2"/>
  <c r="BV79" i="2"/>
  <c r="CB79" i="2"/>
  <c r="BU79" i="2"/>
  <c r="CA79" i="2"/>
  <c r="DA78" i="2"/>
  <c r="CZ78" i="2"/>
  <c r="CY78" i="2"/>
  <c r="CX78" i="2"/>
  <c r="CW78" i="2"/>
  <c r="CV78" i="2"/>
  <c r="CU78" i="2"/>
  <c r="CT78" i="2"/>
  <c r="CS78" i="2"/>
  <c r="CO78" i="2"/>
  <c r="CP78" i="2"/>
  <c r="CQ78" i="2"/>
  <c r="CR78" i="2"/>
  <c r="CN78" i="2"/>
  <c r="CM78" i="2"/>
  <c r="BZ78" i="2"/>
  <c r="CF78" i="2"/>
  <c r="BY78" i="2"/>
  <c r="CE78" i="2"/>
  <c r="BX78" i="2"/>
  <c r="CD78" i="2"/>
  <c r="BW78" i="2"/>
  <c r="CC78" i="2"/>
  <c r="BV78" i="2"/>
  <c r="CB78" i="2"/>
  <c r="BU78" i="2"/>
  <c r="CA78" i="2"/>
  <c r="BT77" i="2"/>
  <c r="DA77" i="2"/>
  <c r="BS77" i="2"/>
  <c r="CZ77" i="2"/>
  <c r="BR77" i="2"/>
  <c r="CY77" i="2"/>
  <c r="CX77" i="2"/>
  <c r="CW77" i="2"/>
  <c r="CV77" i="2"/>
  <c r="CU77" i="2"/>
  <c r="CT77" i="2"/>
  <c r="CS77" i="2"/>
  <c r="CO77" i="2"/>
  <c r="CP77" i="2"/>
  <c r="CQ77" i="2"/>
  <c r="CR77" i="2"/>
  <c r="CN77" i="2"/>
  <c r="CM77" i="2"/>
  <c r="BT76" i="2"/>
  <c r="CL77" i="2"/>
  <c r="BS76" i="2"/>
  <c r="CK77" i="2"/>
  <c r="BR76" i="2"/>
  <c r="CJ77" i="2"/>
  <c r="CI77" i="2"/>
  <c r="CH77" i="2"/>
  <c r="CG77" i="2"/>
  <c r="BZ77" i="2"/>
  <c r="CF77" i="2"/>
  <c r="BY77" i="2"/>
  <c r="CE77" i="2"/>
  <c r="BX77" i="2"/>
  <c r="CD77" i="2"/>
  <c r="BW77" i="2"/>
  <c r="CC77" i="2"/>
  <c r="BV77" i="2"/>
  <c r="CB77" i="2"/>
  <c r="BU77" i="2"/>
  <c r="CA77" i="2"/>
  <c r="DA76" i="2"/>
  <c r="CZ76" i="2"/>
  <c r="CY76" i="2"/>
  <c r="CX76" i="2"/>
  <c r="CW76" i="2"/>
  <c r="CV76" i="2"/>
  <c r="CU76" i="2"/>
  <c r="CT76" i="2"/>
  <c r="CS76" i="2"/>
  <c r="CO76" i="2"/>
  <c r="CP76" i="2"/>
  <c r="CQ76" i="2"/>
  <c r="CR76" i="2"/>
  <c r="CN76" i="2"/>
  <c r="CM76" i="2"/>
  <c r="BZ76" i="2"/>
  <c r="CF76" i="2"/>
  <c r="BY76" i="2"/>
  <c r="CE76" i="2"/>
  <c r="BX76" i="2"/>
  <c r="CD76" i="2"/>
  <c r="BW76" i="2"/>
  <c r="CC76" i="2"/>
  <c r="BV76" i="2"/>
  <c r="CB76" i="2"/>
  <c r="BU76" i="2"/>
  <c r="CA76" i="2"/>
  <c r="BT75" i="2"/>
  <c r="DA75" i="2"/>
  <c r="BS75" i="2"/>
  <c r="CZ75" i="2"/>
  <c r="BR75" i="2"/>
  <c r="CY75" i="2"/>
  <c r="CX75" i="2"/>
  <c r="CW75" i="2"/>
  <c r="CV75" i="2"/>
  <c r="CU75" i="2"/>
  <c r="CT75" i="2"/>
  <c r="CS75" i="2"/>
  <c r="CO75" i="2"/>
  <c r="CP75" i="2"/>
  <c r="CQ75" i="2"/>
  <c r="CR75" i="2"/>
  <c r="CN75" i="2"/>
  <c r="CM75" i="2"/>
  <c r="BT74" i="2"/>
  <c r="CL75" i="2"/>
  <c r="BS74" i="2"/>
  <c r="CK75" i="2"/>
  <c r="BR74" i="2"/>
  <c r="CJ75" i="2"/>
  <c r="CI75" i="2"/>
  <c r="CH75" i="2"/>
  <c r="CG75" i="2"/>
  <c r="BZ75" i="2"/>
  <c r="CF75" i="2"/>
  <c r="BY75" i="2"/>
  <c r="CE75" i="2"/>
  <c r="BX75" i="2"/>
  <c r="CD75" i="2"/>
  <c r="BW75" i="2"/>
  <c r="CC75" i="2"/>
  <c r="BV75" i="2"/>
  <c r="CB75" i="2"/>
  <c r="BU75" i="2"/>
  <c r="CA75" i="2"/>
  <c r="DA74" i="2"/>
  <c r="CZ74" i="2"/>
  <c r="CY74" i="2"/>
  <c r="CX74" i="2"/>
  <c r="CW74" i="2"/>
  <c r="CV74" i="2"/>
  <c r="CU74" i="2"/>
  <c r="CT74" i="2"/>
  <c r="CS74" i="2"/>
  <c r="CO74" i="2"/>
  <c r="CP74" i="2"/>
  <c r="CQ74" i="2"/>
  <c r="CR74" i="2"/>
  <c r="CN74" i="2"/>
  <c r="CM74" i="2"/>
  <c r="BZ74" i="2"/>
  <c r="CF74" i="2"/>
  <c r="BY74" i="2"/>
  <c r="CE74" i="2"/>
  <c r="BX74" i="2"/>
  <c r="CD74" i="2"/>
  <c r="BW74" i="2"/>
  <c r="CC74" i="2"/>
  <c r="BV74" i="2"/>
  <c r="CB74" i="2"/>
  <c r="BU74" i="2"/>
  <c r="CA74" i="2"/>
  <c r="BT73" i="2"/>
  <c r="DA73" i="2"/>
  <c r="BS73" i="2"/>
  <c r="CZ73" i="2"/>
  <c r="BR73" i="2"/>
  <c r="CY73" i="2"/>
  <c r="CX73" i="2"/>
  <c r="CW73" i="2"/>
  <c r="CV73" i="2"/>
  <c r="CU73" i="2"/>
  <c r="CT73" i="2"/>
  <c r="CS73" i="2"/>
  <c r="CO73" i="2"/>
  <c r="CP73" i="2"/>
  <c r="CQ73" i="2"/>
  <c r="CR73" i="2"/>
  <c r="CN73" i="2"/>
  <c r="CM73" i="2"/>
  <c r="BT72" i="2"/>
  <c r="CL73" i="2"/>
  <c r="BS72" i="2"/>
  <c r="CK73" i="2"/>
  <c r="BR72" i="2"/>
  <c r="CJ73" i="2"/>
  <c r="CI73" i="2"/>
  <c r="CH73" i="2"/>
  <c r="CG73" i="2"/>
  <c r="BZ73" i="2"/>
  <c r="CF73" i="2"/>
  <c r="BY73" i="2"/>
  <c r="CE73" i="2"/>
  <c r="BX73" i="2"/>
  <c r="CD73" i="2"/>
  <c r="BW73" i="2"/>
  <c r="CC73" i="2"/>
  <c r="BV73" i="2"/>
  <c r="CB73" i="2"/>
  <c r="BU73" i="2"/>
  <c r="CA73" i="2"/>
  <c r="DA72" i="2"/>
  <c r="CZ72" i="2"/>
  <c r="CY72" i="2"/>
  <c r="CX72" i="2"/>
  <c r="CW72" i="2"/>
  <c r="CV72" i="2"/>
  <c r="CU72" i="2"/>
  <c r="CT72" i="2"/>
  <c r="CS72" i="2"/>
  <c r="CO72" i="2"/>
  <c r="CP72" i="2"/>
  <c r="CQ72" i="2"/>
  <c r="CR72" i="2"/>
  <c r="CN72" i="2"/>
  <c r="CM72" i="2"/>
  <c r="BZ72" i="2"/>
  <c r="CF72" i="2"/>
  <c r="BY72" i="2"/>
  <c r="CE72" i="2"/>
  <c r="BX72" i="2"/>
  <c r="CD72" i="2"/>
  <c r="BW72" i="2"/>
  <c r="CC72" i="2"/>
  <c r="BV72" i="2"/>
  <c r="CB72" i="2"/>
  <c r="BU72" i="2"/>
  <c r="CA72" i="2"/>
  <c r="BT71" i="2"/>
  <c r="DA71" i="2"/>
  <c r="BS71" i="2"/>
  <c r="CZ71" i="2"/>
  <c r="BR71" i="2"/>
  <c r="CY71" i="2"/>
  <c r="CX71" i="2"/>
  <c r="CW71" i="2"/>
  <c r="CV71" i="2"/>
  <c r="CU71" i="2"/>
  <c r="CT71" i="2"/>
  <c r="CS71" i="2"/>
  <c r="CO71" i="2"/>
  <c r="CP71" i="2"/>
  <c r="CQ71" i="2"/>
  <c r="CR71" i="2"/>
  <c r="CN71" i="2"/>
  <c r="CM71" i="2"/>
  <c r="BT70" i="2"/>
  <c r="CL71" i="2"/>
  <c r="BS70" i="2"/>
  <c r="CK71" i="2"/>
  <c r="BR70" i="2"/>
  <c r="CJ71" i="2"/>
  <c r="CI71" i="2"/>
  <c r="CH71" i="2"/>
  <c r="CG71" i="2"/>
  <c r="BZ71" i="2"/>
  <c r="CF71" i="2"/>
  <c r="BY71" i="2"/>
  <c r="CE71" i="2"/>
  <c r="BX71" i="2"/>
  <c r="CD71" i="2"/>
  <c r="BW71" i="2"/>
  <c r="CC71" i="2"/>
  <c r="BV71" i="2"/>
  <c r="CB71" i="2"/>
  <c r="BU71" i="2"/>
  <c r="CA71" i="2"/>
  <c r="DA70" i="2"/>
  <c r="CZ70" i="2"/>
  <c r="CY70" i="2"/>
  <c r="CX70" i="2"/>
  <c r="CW70" i="2"/>
  <c r="CV70" i="2"/>
  <c r="CU70" i="2"/>
  <c r="CT70" i="2"/>
  <c r="CS70" i="2"/>
  <c r="CO70" i="2"/>
  <c r="CP70" i="2"/>
  <c r="CQ70" i="2"/>
  <c r="CR70" i="2"/>
  <c r="CN70" i="2"/>
  <c r="CM70" i="2"/>
  <c r="BZ70" i="2"/>
  <c r="CF70" i="2"/>
  <c r="BY70" i="2"/>
  <c r="CE70" i="2"/>
  <c r="BX70" i="2"/>
  <c r="CD70" i="2"/>
  <c r="BW70" i="2"/>
  <c r="CC70" i="2"/>
  <c r="BV70" i="2"/>
  <c r="CB70" i="2"/>
  <c r="BU70" i="2"/>
  <c r="CA70" i="2"/>
  <c r="BT69" i="2"/>
  <c r="DA69" i="2"/>
  <c r="BS69" i="2"/>
  <c r="CZ69" i="2"/>
  <c r="BR69" i="2"/>
  <c r="CY69" i="2"/>
  <c r="CX69" i="2"/>
  <c r="CW69" i="2"/>
  <c r="CV69" i="2"/>
  <c r="CU69" i="2"/>
  <c r="CT69" i="2"/>
  <c r="CS69" i="2"/>
  <c r="CO69" i="2"/>
  <c r="CP69" i="2"/>
  <c r="CQ69" i="2"/>
  <c r="CR69" i="2"/>
  <c r="CN69" i="2"/>
  <c r="CM69" i="2"/>
  <c r="BT68" i="2"/>
  <c r="CL69" i="2"/>
  <c r="BS68" i="2"/>
  <c r="CK69" i="2"/>
  <c r="BR68" i="2"/>
  <c r="CJ69" i="2"/>
  <c r="CI69" i="2"/>
  <c r="CH69" i="2"/>
  <c r="CG69" i="2"/>
  <c r="BZ69" i="2"/>
  <c r="CF69" i="2"/>
  <c r="BY69" i="2"/>
  <c r="CE69" i="2"/>
  <c r="BX69" i="2"/>
  <c r="CD69" i="2"/>
  <c r="BW69" i="2"/>
  <c r="CC69" i="2"/>
  <c r="BV69" i="2"/>
  <c r="CB69" i="2"/>
  <c r="BU69" i="2"/>
  <c r="CA69" i="2"/>
  <c r="DA68" i="2"/>
  <c r="CZ68" i="2"/>
  <c r="CY68" i="2"/>
  <c r="CX68" i="2"/>
  <c r="CW68" i="2"/>
  <c r="CV68" i="2"/>
  <c r="CU68" i="2"/>
  <c r="CT68" i="2"/>
  <c r="CS68" i="2"/>
  <c r="CO68" i="2"/>
  <c r="CP68" i="2"/>
  <c r="CQ68" i="2"/>
  <c r="CR68" i="2"/>
  <c r="CN68" i="2"/>
  <c r="CM68" i="2"/>
  <c r="BZ68" i="2"/>
  <c r="CF68" i="2"/>
  <c r="BY68" i="2"/>
  <c r="CE68" i="2"/>
  <c r="BX68" i="2"/>
  <c r="CD68" i="2"/>
  <c r="BW68" i="2"/>
  <c r="CC68" i="2"/>
  <c r="BV68" i="2"/>
  <c r="CB68" i="2"/>
  <c r="BU68" i="2"/>
  <c r="CA68" i="2"/>
  <c r="BT67" i="2"/>
  <c r="DA67" i="2"/>
  <c r="BS67" i="2"/>
  <c r="CZ67" i="2"/>
  <c r="BR67" i="2"/>
  <c r="CY67" i="2"/>
  <c r="CX67" i="2"/>
  <c r="CW67" i="2"/>
  <c r="CV67" i="2"/>
  <c r="CU67" i="2"/>
  <c r="CT67" i="2"/>
  <c r="CS67" i="2"/>
  <c r="CO67" i="2"/>
  <c r="CP67" i="2"/>
  <c r="CQ67" i="2"/>
  <c r="CR67" i="2"/>
  <c r="CN67" i="2"/>
  <c r="CM67" i="2"/>
  <c r="BT66" i="2"/>
  <c r="CL67" i="2"/>
  <c r="BS66" i="2"/>
  <c r="CK67" i="2"/>
  <c r="BR66" i="2"/>
  <c r="CJ67" i="2"/>
  <c r="CI67" i="2"/>
  <c r="CH67" i="2"/>
  <c r="CG67" i="2"/>
  <c r="BZ67" i="2"/>
  <c r="CF67" i="2"/>
  <c r="BY67" i="2"/>
  <c r="CE67" i="2"/>
  <c r="BX67" i="2"/>
  <c r="CD67" i="2"/>
  <c r="BW67" i="2"/>
  <c r="CC67" i="2"/>
  <c r="BV67" i="2"/>
  <c r="CB67" i="2"/>
  <c r="BU67" i="2"/>
  <c r="CA67" i="2"/>
  <c r="DA66" i="2"/>
  <c r="CZ66" i="2"/>
  <c r="CY66" i="2"/>
  <c r="CX66" i="2"/>
  <c r="CW66" i="2"/>
  <c r="CV66" i="2"/>
  <c r="CU66" i="2"/>
  <c r="CT66" i="2"/>
  <c r="CS66" i="2"/>
  <c r="CO66" i="2"/>
  <c r="CP66" i="2"/>
  <c r="CQ66" i="2"/>
  <c r="CR66" i="2"/>
  <c r="CN66" i="2"/>
  <c r="CM66" i="2"/>
  <c r="BZ66" i="2"/>
  <c r="CF66" i="2"/>
  <c r="BY66" i="2"/>
  <c r="CE66" i="2"/>
  <c r="BX66" i="2"/>
  <c r="CD66" i="2"/>
  <c r="BW66" i="2"/>
  <c r="CC66" i="2"/>
  <c r="BV66" i="2"/>
  <c r="CB66" i="2"/>
  <c r="BU66" i="2"/>
  <c r="CA66" i="2"/>
  <c r="BT65" i="2"/>
  <c r="DA65" i="2"/>
  <c r="BS65" i="2"/>
  <c r="CZ65" i="2"/>
  <c r="BR65" i="2"/>
  <c r="CY65" i="2"/>
  <c r="CX65" i="2"/>
  <c r="CW65" i="2"/>
  <c r="CV65" i="2"/>
  <c r="CU65" i="2"/>
  <c r="CT65" i="2"/>
  <c r="CS65" i="2"/>
  <c r="CO65" i="2"/>
  <c r="CP65" i="2"/>
  <c r="CQ65" i="2"/>
  <c r="CR65" i="2"/>
  <c r="CN65" i="2"/>
  <c r="CM65" i="2"/>
  <c r="BT64" i="2"/>
  <c r="CL65" i="2"/>
  <c r="BS64" i="2"/>
  <c r="CK65" i="2"/>
  <c r="BR64" i="2"/>
  <c r="CJ65" i="2"/>
  <c r="CI65" i="2"/>
  <c r="CH65" i="2"/>
  <c r="CG65" i="2"/>
  <c r="BZ65" i="2"/>
  <c r="CF65" i="2"/>
  <c r="BY65" i="2"/>
  <c r="CE65" i="2"/>
  <c r="BX65" i="2"/>
  <c r="CD65" i="2"/>
  <c r="BW65" i="2"/>
  <c r="CC65" i="2"/>
  <c r="BV65" i="2"/>
  <c r="CB65" i="2"/>
  <c r="BU65" i="2"/>
  <c r="CA65" i="2"/>
  <c r="DA64" i="2"/>
  <c r="CZ64" i="2"/>
  <c r="CY64" i="2"/>
  <c r="CX64" i="2"/>
  <c r="CW64" i="2"/>
  <c r="CV64" i="2"/>
  <c r="CU64" i="2"/>
  <c r="CT64" i="2"/>
  <c r="CS64" i="2"/>
  <c r="CO64" i="2"/>
  <c r="CP64" i="2"/>
  <c r="CQ64" i="2"/>
  <c r="CR64" i="2"/>
  <c r="CN64" i="2"/>
  <c r="CM64" i="2"/>
  <c r="BZ64" i="2"/>
  <c r="CF64" i="2"/>
  <c r="BY64" i="2"/>
  <c r="CE64" i="2"/>
  <c r="BX64" i="2"/>
  <c r="CD64" i="2"/>
  <c r="BW64" i="2"/>
  <c r="CC64" i="2"/>
  <c r="BV64" i="2"/>
  <c r="CB64" i="2"/>
  <c r="BU64" i="2"/>
  <c r="CA64" i="2"/>
  <c r="BT63" i="2"/>
  <c r="DA63" i="2"/>
  <c r="BS63" i="2"/>
  <c r="CZ63" i="2"/>
  <c r="BR63" i="2"/>
  <c r="CY63" i="2"/>
  <c r="CX63" i="2"/>
  <c r="CW63" i="2"/>
  <c r="CV63" i="2"/>
  <c r="CU63" i="2"/>
  <c r="CT63" i="2"/>
  <c r="CS63" i="2"/>
  <c r="CO63" i="2"/>
  <c r="CP63" i="2"/>
  <c r="CQ63" i="2"/>
  <c r="CR63" i="2"/>
  <c r="CN63" i="2"/>
  <c r="CM63" i="2"/>
  <c r="BT62" i="2"/>
  <c r="CL63" i="2"/>
  <c r="BS62" i="2"/>
  <c r="CK63" i="2"/>
  <c r="BR62" i="2"/>
  <c r="CJ63" i="2"/>
  <c r="CI63" i="2"/>
  <c r="CH63" i="2"/>
  <c r="CG63" i="2"/>
  <c r="BZ63" i="2"/>
  <c r="CF63" i="2"/>
  <c r="BY63" i="2"/>
  <c r="CE63" i="2"/>
  <c r="BX63" i="2"/>
  <c r="CD63" i="2"/>
  <c r="BW63" i="2"/>
  <c r="CC63" i="2"/>
  <c r="BV63" i="2"/>
  <c r="CB63" i="2"/>
  <c r="BU63" i="2"/>
  <c r="CA63" i="2"/>
  <c r="DA62" i="2"/>
  <c r="CZ62" i="2"/>
  <c r="CY62" i="2"/>
  <c r="CX62" i="2"/>
  <c r="CW62" i="2"/>
  <c r="CV62" i="2"/>
  <c r="CU62" i="2"/>
  <c r="CT62" i="2"/>
  <c r="CS62" i="2"/>
  <c r="CO62" i="2"/>
  <c r="CP62" i="2"/>
  <c r="CQ62" i="2"/>
  <c r="CR62" i="2"/>
  <c r="CN62" i="2"/>
  <c r="CM62" i="2"/>
  <c r="BZ62" i="2"/>
  <c r="CF62" i="2"/>
  <c r="BY62" i="2"/>
  <c r="CE62" i="2"/>
  <c r="BX62" i="2"/>
  <c r="CD62" i="2"/>
  <c r="BW62" i="2"/>
  <c r="CC62" i="2"/>
  <c r="BV62" i="2"/>
  <c r="CB62" i="2"/>
  <c r="BU62" i="2"/>
  <c r="CA62" i="2"/>
  <c r="BT61" i="2"/>
  <c r="DA61" i="2"/>
  <c r="BS61" i="2"/>
  <c r="CZ61" i="2"/>
  <c r="BR61" i="2"/>
  <c r="CY61" i="2"/>
  <c r="CX61" i="2"/>
  <c r="CW61" i="2"/>
  <c r="CV61" i="2"/>
  <c r="CU61" i="2"/>
  <c r="CT61" i="2"/>
  <c r="CS61" i="2"/>
  <c r="CO61" i="2"/>
  <c r="CP61" i="2"/>
  <c r="CQ61" i="2"/>
  <c r="CR61" i="2"/>
  <c r="CN61" i="2"/>
  <c r="CM61" i="2"/>
  <c r="BT60" i="2"/>
  <c r="CL61" i="2"/>
  <c r="BS60" i="2"/>
  <c r="CK61" i="2"/>
  <c r="BR60" i="2"/>
  <c r="CJ61" i="2"/>
  <c r="CI61" i="2"/>
  <c r="CH61" i="2"/>
  <c r="CG61" i="2"/>
  <c r="BZ61" i="2"/>
  <c r="CF61" i="2"/>
  <c r="BY61" i="2"/>
  <c r="CE61" i="2"/>
  <c r="BX61" i="2"/>
  <c r="CD61" i="2"/>
  <c r="BW61" i="2"/>
  <c r="CC61" i="2"/>
  <c r="BV61" i="2"/>
  <c r="CB61" i="2"/>
  <c r="BU61" i="2"/>
  <c r="CA61" i="2"/>
  <c r="DA60" i="2"/>
  <c r="CZ60" i="2"/>
  <c r="CY60" i="2"/>
  <c r="CX60" i="2"/>
  <c r="CW60" i="2"/>
  <c r="CV60" i="2"/>
  <c r="CU60" i="2"/>
  <c r="CT60" i="2"/>
  <c r="CS60" i="2"/>
  <c r="CO60" i="2"/>
  <c r="CP60" i="2"/>
  <c r="CQ60" i="2"/>
  <c r="CR60" i="2"/>
  <c r="CN60" i="2"/>
  <c r="CM60" i="2"/>
  <c r="BZ60" i="2"/>
  <c r="CF60" i="2"/>
  <c r="BY60" i="2"/>
  <c r="CE60" i="2"/>
  <c r="BX60" i="2"/>
  <c r="CD60" i="2"/>
  <c r="BW60" i="2"/>
  <c r="CC60" i="2"/>
  <c r="BV60" i="2"/>
  <c r="CB60" i="2"/>
  <c r="BU60" i="2"/>
  <c r="CA60" i="2"/>
  <c r="BT59" i="2"/>
  <c r="DA59" i="2"/>
  <c r="BS59" i="2"/>
  <c r="CZ59" i="2"/>
  <c r="BR59" i="2"/>
  <c r="CY59" i="2"/>
  <c r="CX59" i="2"/>
  <c r="CW59" i="2"/>
  <c r="CV59" i="2"/>
  <c r="CU59" i="2"/>
  <c r="CT59" i="2"/>
  <c r="CS59" i="2"/>
  <c r="CO59" i="2"/>
  <c r="CP59" i="2"/>
  <c r="CQ59" i="2"/>
  <c r="CR59" i="2"/>
  <c r="CN59" i="2"/>
  <c r="CM59" i="2"/>
  <c r="BT58" i="2"/>
  <c r="CL59" i="2"/>
  <c r="BS58" i="2"/>
  <c r="CK59" i="2"/>
  <c r="BR58" i="2"/>
  <c r="CJ59" i="2"/>
  <c r="CI59" i="2"/>
  <c r="CH59" i="2"/>
  <c r="CG59" i="2"/>
  <c r="BZ59" i="2"/>
  <c r="CF59" i="2"/>
  <c r="BY59" i="2"/>
  <c r="CE59" i="2"/>
  <c r="BX59" i="2"/>
  <c r="CD59" i="2"/>
  <c r="BW59" i="2"/>
  <c r="CC59" i="2"/>
  <c r="BV59" i="2"/>
  <c r="CB59" i="2"/>
  <c r="BU59" i="2"/>
  <c r="CA59" i="2"/>
  <c r="DA58" i="2"/>
  <c r="CZ58" i="2"/>
  <c r="CY58" i="2"/>
  <c r="CX58" i="2"/>
  <c r="CW58" i="2"/>
  <c r="CV58" i="2"/>
  <c r="CU58" i="2"/>
  <c r="CT58" i="2"/>
  <c r="CS58" i="2"/>
  <c r="CO58" i="2"/>
  <c r="CP58" i="2"/>
  <c r="CQ58" i="2"/>
  <c r="CR58" i="2"/>
  <c r="CN58" i="2"/>
  <c r="CM58" i="2"/>
  <c r="BZ58" i="2"/>
  <c r="CF58" i="2"/>
  <c r="BY58" i="2"/>
  <c r="CE58" i="2"/>
  <c r="BX58" i="2"/>
  <c r="CD58" i="2"/>
  <c r="BW58" i="2"/>
  <c r="CC58" i="2"/>
  <c r="BV58" i="2"/>
  <c r="CB58" i="2"/>
  <c r="BU58" i="2"/>
  <c r="CA58" i="2"/>
  <c r="BT57" i="2"/>
  <c r="DA57" i="2"/>
  <c r="BS57" i="2"/>
  <c r="CZ57" i="2"/>
  <c r="BR57" i="2"/>
  <c r="CY57" i="2"/>
  <c r="CX57" i="2"/>
  <c r="CW57" i="2"/>
  <c r="CV57" i="2"/>
  <c r="CU57" i="2"/>
  <c r="CT57" i="2"/>
  <c r="CS57" i="2"/>
  <c r="CO57" i="2"/>
  <c r="CP57" i="2"/>
  <c r="CQ57" i="2"/>
  <c r="CR57" i="2"/>
  <c r="CN57" i="2"/>
  <c r="CM57" i="2"/>
  <c r="BT56" i="2"/>
  <c r="CL57" i="2"/>
  <c r="BS56" i="2"/>
  <c r="CK57" i="2"/>
  <c r="BR56" i="2"/>
  <c r="CJ57" i="2"/>
  <c r="CI57" i="2"/>
  <c r="CH57" i="2"/>
  <c r="CG57" i="2"/>
  <c r="BZ57" i="2"/>
  <c r="CF57" i="2"/>
  <c r="BY57" i="2"/>
  <c r="CE57" i="2"/>
  <c r="BX57" i="2"/>
  <c r="CD57" i="2"/>
  <c r="BW57" i="2"/>
  <c r="CC57" i="2"/>
  <c r="BV57" i="2"/>
  <c r="CB57" i="2"/>
  <c r="BU57" i="2"/>
  <c r="CA57" i="2"/>
  <c r="DA56" i="2"/>
  <c r="CZ56" i="2"/>
  <c r="CY56" i="2"/>
  <c r="CX56" i="2"/>
  <c r="CW56" i="2"/>
  <c r="CV56" i="2"/>
  <c r="CU56" i="2"/>
  <c r="CT56" i="2"/>
  <c r="CS56" i="2"/>
  <c r="CO56" i="2"/>
  <c r="CP56" i="2"/>
  <c r="CQ56" i="2"/>
  <c r="CR56" i="2"/>
  <c r="CN56" i="2"/>
  <c r="CM56" i="2"/>
  <c r="BZ56" i="2"/>
  <c r="CF56" i="2"/>
  <c r="BY56" i="2"/>
  <c r="CE56" i="2"/>
  <c r="BX56" i="2"/>
  <c r="CD56" i="2"/>
  <c r="BW56" i="2"/>
  <c r="CC56" i="2"/>
  <c r="BV56" i="2"/>
  <c r="CB56" i="2"/>
  <c r="BU56" i="2"/>
  <c r="CA56" i="2"/>
  <c r="BT55" i="2"/>
  <c r="DA55" i="2"/>
  <c r="BS55" i="2"/>
  <c r="CZ55" i="2"/>
  <c r="BR55" i="2"/>
  <c r="CY55" i="2"/>
  <c r="CX55" i="2"/>
  <c r="CW55" i="2"/>
  <c r="CV55" i="2"/>
  <c r="CU55" i="2"/>
  <c r="CT55" i="2"/>
  <c r="CS55" i="2"/>
  <c r="CO55" i="2"/>
  <c r="CP55" i="2"/>
  <c r="CQ55" i="2"/>
  <c r="CR55" i="2"/>
  <c r="CN55" i="2"/>
  <c r="CM55" i="2"/>
  <c r="BT54" i="2"/>
  <c r="CL55" i="2"/>
  <c r="BS54" i="2"/>
  <c r="CK55" i="2"/>
  <c r="BR54" i="2"/>
  <c r="CJ55" i="2"/>
  <c r="CI55" i="2"/>
  <c r="CH55" i="2"/>
  <c r="CG55" i="2"/>
  <c r="BZ55" i="2"/>
  <c r="CF55" i="2"/>
  <c r="BY55" i="2"/>
  <c r="CE55" i="2"/>
  <c r="BX55" i="2"/>
  <c r="CD55" i="2"/>
  <c r="BW55" i="2"/>
  <c r="CC55" i="2"/>
  <c r="BV55" i="2"/>
  <c r="CB55" i="2"/>
  <c r="BU55" i="2"/>
  <c r="CA55" i="2"/>
  <c r="DA54" i="2"/>
  <c r="CZ54" i="2"/>
  <c r="CY54" i="2"/>
  <c r="CX54" i="2"/>
  <c r="CW54" i="2"/>
  <c r="CV54" i="2"/>
  <c r="CU54" i="2"/>
  <c r="CT54" i="2"/>
  <c r="CS54" i="2"/>
  <c r="CO54" i="2"/>
  <c r="CP54" i="2"/>
  <c r="CQ54" i="2"/>
  <c r="CR54" i="2"/>
  <c r="CN54" i="2"/>
  <c r="CM54" i="2"/>
  <c r="BZ54" i="2"/>
  <c r="CF54" i="2"/>
  <c r="BY54" i="2"/>
  <c r="CE54" i="2"/>
  <c r="BX54" i="2"/>
  <c r="CD54" i="2"/>
  <c r="BW54" i="2"/>
  <c r="CC54" i="2"/>
  <c r="BV54" i="2"/>
  <c r="CB54" i="2"/>
  <c r="BU54" i="2"/>
  <c r="CA54" i="2"/>
  <c r="BT53" i="2"/>
  <c r="DA53" i="2"/>
  <c r="BS53" i="2"/>
  <c r="CZ53" i="2"/>
  <c r="BR53" i="2"/>
  <c r="CY53" i="2"/>
  <c r="CX53" i="2"/>
  <c r="CW53" i="2"/>
  <c r="CV53" i="2"/>
  <c r="CU53" i="2"/>
  <c r="CT53" i="2"/>
  <c r="CS53" i="2"/>
  <c r="CO53" i="2"/>
  <c r="CP53" i="2"/>
  <c r="CQ53" i="2"/>
  <c r="CR53" i="2"/>
  <c r="CN53" i="2"/>
  <c r="CM53" i="2"/>
  <c r="BT52" i="2"/>
  <c r="CL53" i="2"/>
  <c r="BS52" i="2"/>
  <c r="CK53" i="2"/>
  <c r="BR52" i="2"/>
  <c r="CJ53" i="2"/>
  <c r="CI53" i="2"/>
  <c r="CH53" i="2"/>
  <c r="CG53" i="2"/>
  <c r="BZ53" i="2"/>
  <c r="CF53" i="2"/>
  <c r="BY53" i="2"/>
  <c r="CE53" i="2"/>
  <c r="BX53" i="2"/>
  <c r="CD53" i="2"/>
  <c r="BW53" i="2"/>
  <c r="CC53" i="2"/>
  <c r="BV53" i="2"/>
  <c r="CB53" i="2"/>
  <c r="BU53" i="2"/>
  <c r="CA53" i="2"/>
  <c r="DA52" i="2"/>
  <c r="CZ52" i="2"/>
  <c r="CY52" i="2"/>
  <c r="CX52" i="2"/>
  <c r="CW52" i="2"/>
  <c r="CV52" i="2"/>
  <c r="CU52" i="2"/>
  <c r="CT52" i="2"/>
  <c r="CS52" i="2"/>
  <c r="CO52" i="2"/>
  <c r="CP52" i="2"/>
  <c r="CQ52" i="2"/>
  <c r="CR52" i="2"/>
  <c r="CN52" i="2"/>
  <c r="CM52" i="2"/>
  <c r="BZ52" i="2"/>
  <c r="CF52" i="2"/>
  <c r="BY52" i="2"/>
  <c r="CE52" i="2"/>
  <c r="BX52" i="2"/>
  <c r="CD52" i="2"/>
  <c r="BW52" i="2"/>
  <c r="CC52" i="2"/>
  <c r="BV52" i="2"/>
  <c r="CB52" i="2"/>
  <c r="BU52" i="2"/>
  <c r="CA52" i="2"/>
  <c r="BT51" i="2"/>
  <c r="DA51" i="2"/>
  <c r="BS51" i="2"/>
  <c r="CZ51" i="2"/>
  <c r="BR51" i="2"/>
  <c r="CY51" i="2"/>
  <c r="CX51" i="2"/>
  <c r="CW51" i="2"/>
  <c r="CV51" i="2"/>
  <c r="CU51" i="2"/>
  <c r="CT51" i="2"/>
  <c r="CS51" i="2"/>
  <c r="CO51" i="2"/>
  <c r="CP51" i="2"/>
  <c r="CQ51" i="2"/>
  <c r="CR51" i="2"/>
  <c r="CN51" i="2"/>
  <c r="CM51" i="2"/>
  <c r="BT50" i="2"/>
  <c r="CL51" i="2"/>
  <c r="BS50" i="2"/>
  <c r="CK51" i="2"/>
  <c r="BR50" i="2"/>
  <c r="CJ51" i="2"/>
  <c r="CI51" i="2"/>
  <c r="CH51" i="2"/>
  <c r="CG51" i="2"/>
  <c r="BZ51" i="2"/>
  <c r="CF51" i="2"/>
  <c r="BY51" i="2"/>
  <c r="CE51" i="2"/>
  <c r="BX51" i="2"/>
  <c r="CD51" i="2"/>
  <c r="BW51" i="2"/>
  <c r="CC51" i="2"/>
  <c r="BV51" i="2"/>
  <c r="CB51" i="2"/>
  <c r="BU51" i="2"/>
  <c r="CA51" i="2"/>
  <c r="DA50" i="2"/>
  <c r="CZ50" i="2"/>
  <c r="CY50" i="2"/>
  <c r="CX50" i="2"/>
  <c r="CW50" i="2"/>
  <c r="CV50" i="2"/>
  <c r="CU50" i="2"/>
  <c r="CT50" i="2"/>
  <c r="CS50" i="2"/>
  <c r="CO50" i="2"/>
  <c r="CP50" i="2"/>
  <c r="CQ50" i="2"/>
  <c r="CR50" i="2"/>
  <c r="CN50" i="2"/>
  <c r="CM50" i="2"/>
  <c r="BZ50" i="2"/>
  <c r="CF50" i="2"/>
  <c r="BY50" i="2"/>
  <c r="CE50" i="2"/>
  <c r="BX50" i="2"/>
  <c r="CD50" i="2"/>
  <c r="BW50" i="2"/>
  <c r="CC50" i="2"/>
  <c r="BV50" i="2"/>
  <c r="CB50" i="2"/>
  <c r="BU50" i="2"/>
  <c r="CA50" i="2"/>
  <c r="BT49" i="2"/>
  <c r="DA49" i="2"/>
  <c r="BS49" i="2"/>
  <c r="CZ49" i="2"/>
  <c r="BR49" i="2"/>
  <c r="CY49" i="2"/>
  <c r="CX49" i="2"/>
  <c r="CW49" i="2"/>
  <c r="CV49" i="2"/>
  <c r="CU49" i="2"/>
  <c r="CT49" i="2"/>
  <c r="CS49" i="2"/>
  <c r="CO49" i="2"/>
  <c r="CP49" i="2"/>
  <c r="CQ49" i="2"/>
  <c r="CR49" i="2"/>
  <c r="CN49" i="2"/>
  <c r="CM49" i="2"/>
  <c r="BT48" i="2"/>
  <c r="CL49" i="2"/>
  <c r="BS48" i="2"/>
  <c r="CK49" i="2"/>
  <c r="BR48" i="2"/>
  <c r="CJ49" i="2"/>
  <c r="CI49" i="2"/>
  <c r="CH49" i="2"/>
  <c r="CG49" i="2"/>
  <c r="BZ49" i="2"/>
  <c r="CF49" i="2"/>
  <c r="BY49" i="2"/>
  <c r="CE49" i="2"/>
  <c r="BX49" i="2"/>
  <c r="CD49" i="2"/>
  <c r="BW49" i="2"/>
  <c r="CC49" i="2"/>
  <c r="BV49" i="2"/>
  <c r="CB49" i="2"/>
  <c r="BU49" i="2"/>
  <c r="CA49" i="2"/>
  <c r="DA48" i="2"/>
  <c r="CZ48" i="2"/>
  <c r="CY48" i="2"/>
  <c r="CX48" i="2"/>
  <c r="CW48" i="2"/>
  <c r="CV48" i="2"/>
  <c r="CU48" i="2"/>
  <c r="CT48" i="2"/>
  <c r="CS48" i="2"/>
  <c r="CO48" i="2"/>
  <c r="CP48" i="2"/>
  <c r="CQ48" i="2"/>
  <c r="CR48" i="2"/>
  <c r="CN48" i="2"/>
  <c r="CM48" i="2"/>
  <c r="BZ48" i="2"/>
  <c r="CF48" i="2"/>
  <c r="BY48" i="2"/>
  <c r="CE48" i="2"/>
  <c r="BX48" i="2"/>
  <c r="CD48" i="2"/>
  <c r="BW48" i="2"/>
  <c r="CC48" i="2"/>
  <c r="BV48" i="2"/>
  <c r="CB48" i="2"/>
  <c r="BU48" i="2"/>
  <c r="CA48" i="2"/>
  <c r="BT47" i="2"/>
  <c r="DA47" i="2"/>
  <c r="BS47" i="2"/>
  <c r="CZ47" i="2"/>
  <c r="BR47" i="2"/>
  <c r="CY47" i="2"/>
  <c r="CX47" i="2"/>
  <c r="CW47" i="2"/>
  <c r="CV47" i="2"/>
  <c r="CU47" i="2"/>
  <c r="CT47" i="2"/>
  <c r="CS47" i="2"/>
  <c r="CO47" i="2"/>
  <c r="CP47" i="2"/>
  <c r="CQ47" i="2"/>
  <c r="CR47" i="2"/>
  <c r="CN47" i="2"/>
  <c r="CM47" i="2"/>
  <c r="BT46" i="2"/>
  <c r="CL47" i="2"/>
  <c r="BS46" i="2"/>
  <c r="CK47" i="2"/>
  <c r="BR46" i="2"/>
  <c r="CJ47" i="2"/>
  <c r="CI47" i="2"/>
  <c r="CH47" i="2"/>
  <c r="CG47" i="2"/>
  <c r="BZ47" i="2"/>
  <c r="CF47" i="2"/>
  <c r="BY47" i="2"/>
  <c r="CE47" i="2"/>
  <c r="BX47" i="2"/>
  <c r="CD47" i="2"/>
  <c r="BW47" i="2"/>
  <c r="CC47" i="2"/>
  <c r="BV47" i="2"/>
  <c r="CB47" i="2"/>
  <c r="BU47" i="2"/>
  <c r="CA47" i="2"/>
  <c r="DA46" i="2"/>
  <c r="CZ46" i="2"/>
  <c r="CY46" i="2"/>
  <c r="CX46" i="2"/>
  <c r="CW46" i="2"/>
  <c r="CV46" i="2"/>
  <c r="CU46" i="2"/>
  <c r="CT46" i="2"/>
  <c r="CS46" i="2"/>
  <c r="CO46" i="2"/>
  <c r="CP46" i="2"/>
  <c r="CQ46" i="2"/>
  <c r="CR46" i="2"/>
  <c r="CN46" i="2"/>
  <c r="CM46" i="2"/>
  <c r="BZ46" i="2"/>
  <c r="CF46" i="2"/>
  <c r="BY46" i="2"/>
  <c r="CE46" i="2"/>
  <c r="BX46" i="2"/>
  <c r="CD46" i="2"/>
  <c r="BW46" i="2"/>
  <c r="CC46" i="2"/>
  <c r="BV46" i="2"/>
  <c r="CB46" i="2"/>
  <c r="BU46" i="2"/>
  <c r="CA46" i="2"/>
  <c r="BT45" i="2"/>
  <c r="DA45" i="2"/>
  <c r="BS45" i="2"/>
  <c r="CZ45" i="2"/>
  <c r="BR45" i="2"/>
  <c r="CY45" i="2"/>
  <c r="CX45" i="2"/>
  <c r="CW45" i="2"/>
  <c r="CV45" i="2"/>
  <c r="CU45" i="2"/>
  <c r="CT45" i="2"/>
  <c r="CS45" i="2"/>
  <c r="CO45" i="2"/>
  <c r="CP45" i="2"/>
  <c r="CQ45" i="2"/>
  <c r="CR45" i="2"/>
  <c r="CN45" i="2"/>
  <c r="CM45" i="2"/>
  <c r="BT44" i="2"/>
  <c r="CL45" i="2"/>
  <c r="BS44" i="2"/>
  <c r="CK45" i="2"/>
  <c r="BR44" i="2"/>
  <c r="CJ45" i="2"/>
  <c r="CI45" i="2"/>
  <c r="CH45" i="2"/>
  <c r="CG45" i="2"/>
  <c r="BZ45" i="2"/>
  <c r="CF45" i="2"/>
  <c r="BY45" i="2"/>
  <c r="CE45" i="2"/>
  <c r="BX45" i="2"/>
  <c r="CD45" i="2"/>
  <c r="BW45" i="2"/>
  <c r="CC45" i="2"/>
  <c r="BV45" i="2"/>
  <c r="CB45" i="2"/>
  <c r="BU45" i="2"/>
  <c r="CA45" i="2"/>
  <c r="DA44" i="2"/>
  <c r="CZ44" i="2"/>
  <c r="CY44" i="2"/>
  <c r="CX44" i="2"/>
  <c r="CW44" i="2"/>
  <c r="CV44" i="2"/>
  <c r="CU44" i="2"/>
  <c r="CT44" i="2"/>
  <c r="CS44" i="2"/>
  <c r="CO44" i="2"/>
  <c r="CP44" i="2"/>
  <c r="CQ44" i="2"/>
  <c r="CR44" i="2"/>
  <c r="CN44" i="2"/>
  <c r="CM44" i="2"/>
  <c r="BZ44" i="2"/>
  <c r="CF44" i="2"/>
  <c r="BY44" i="2"/>
  <c r="CE44" i="2"/>
  <c r="BX44" i="2"/>
  <c r="CD44" i="2"/>
  <c r="BW44" i="2"/>
  <c r="CC44" i="2"/>
  <c r="BV44" i="2"/>
  <c r="CB44" i="2"/>
  <c r="BU44" i="2"/>
  <c r="CA44" i="2"/>
  <c r="BT43" i="2"/>
  <c r="DA43" i="2"/>
  <c r="BS43" i="2"/>
  <c r="CZ43" i="2"/>
  <c r="BR43" i="2"/>
  <c r="CY43" i="2"/>
  <c r="CX43" i="2"/>
  <c r="CW43" i="2"/>
  <c r="CV43" i="2"/>
  <c r="CU43" i="2"/>
  <c r="CT43" i="2"/>
  <c r="CS43" i="2"/>
  <c r="CO43" i="2"/>
  <c r="CP43" i="2"/>
  <c r="CQ43" i="2"/>
  <c r="CR43" i="2"/>
  <c r="CN43" i="2"/>
  <c r="CM43" i="2"/>
  <c r="BT42" i="2"/>
  <c r="CL43" i="2"/>
  <c r="BS42" i="2"/>
  <c r="CK43" i="2"/>
  <c r="BR42" i="2"/>
  <c r="CJ43" i="2"/>
  <c r="CI43" i="2"/>
  <c r="CH43" i="2"/>
  <c r="CG43" i="2"/>
  <c r="BZ43" i="2"/>
  <c r="CF43" i="2"/>
  <c r="BY43" i="2"/>
  <c r="CE43" i="2"/>
  <c r="BX43" i="2"/>
  <c r="CD43" i="2"/>
  <c r="BW43" i="2"/>
  <c r="CC43" i="2"/>
  <c r="BV43" i="2"/>
  <c r="CB43" i="2"/>
  <c r="BU43" i="2"/>
  <c r="CA43" i="2"/>
  <c r="DA42" i="2"/>
  <c r="CZ42" i="2"/>
  <c r="CY42" i="2"/>
  <c r="CX42" i="2"/>
  <c r="CW42" i="2"/>
  <c r="CV42" i="2"/>
  <c r="CU42" i="2"/>
  <c r="CT42" i="2"/>
  <c r="CS42" i="2"/>
  <c r="CO42" i="2"/>
  <c r="CP42" i="2"/>
  <c r="CQ42" i="2"/>
  <c r="CR42" i="2"/>
  <c r="CN42" i="2"/>
  <c r="CM42" i="2"/>
  <c r="BZ42" i="2"/>
  <c r="CF42" i="2"/>
  <c r="BY42" i="2"/>
  <c r="CE42" i="2"/>
  <c r="BX42" i="2"/>
  <c r="CD42" i="2"/>
  <c r="BW42" i="2"/>
  <c r="CC42" i="2"/>
  <c r="BV42" i="2"/>
  <c r="CB42" i="2"/>
  <c r="BU42" i="2"/>
  <c r="CA42" i="2"/>
  <c r="BT41" i="2"/>
  <c r="DA41" i="2"/>
  <c r="BS41" i="2"/>
  <c r="CZ41" i="2"/>
  <c r="BR41" i="2"/>
  <c r="CY41" i="2"/>
  <c r="CX41" i="2"/>
  <c r="CW41" i="2"/>
  <c r="CV41" i="2"/>
  <c r="CU41" i="2"/>
  <c r="CT41" i="2"/>
  <c r="CS41" i="2"/>
  <c r="CO41" i="2"/>
  <c r="CP41" i="2"/>
  <c r="CQ41" i="2"/>
  <c r="CR41" i="2"/>
  <c r="CN41" i="2"/>
  <c r="CM41" i="2"/>
  <c r="BT40" i="2"/>
  <c r="CL41" i="2"/>
  <c r="BS40" i="2"/>
  <c r="CK41" i="2"/>
  <c r="BR40" i="2"/>
  <c r="CJ41" i="2"/>
  <c r="CI41" i="2"/>
  <c r="CH41" i="2"/>
  <c r="CG41" i="2"/>
  <c r="BZ41" i="2"/>
  <c r="CF41" i="2"/>
  <c r="BY41" i="2"/>
  <c r="CE41" i="2"/>
  <c r="BX41" i="2"/>
  <c r="CD41" i="2"/>
  <c r="BW41" i="2"/>
  <c r="CC41" i="2"/>
  <c r="BV41" i="2"/>
  <c r="CB41" i="2"/>
  <c r="BU41" i="2"/>
  <c r="CA41" i="2"/>
  <c r="DA40" i="2"/>
  <c r="CZ40" i="2"/>
  <c r="CY40" i="2"/>
  <c r="CX40" i="2"/>
  <c r="CW40" i="2"/>
  <c r="CV40" i="2"/>
  <c r="CU40" i="2"/>
  <c r="CT40" i="2"/>
  <c r="CS40" i="2"/>
  <c r="CO40" i="2"/>
  <c r="CP40" i="2"/>
  <c r="CQ40" i="2"/>
  <c r="CR40" i="2"/>
  <c r="CN40" i="2"/>
  <c r="CM40" i="2"/>
  <c r="BZ40" i="2"/>
  <c r="CF40" i="2"/>
  <c r="BY40" i="2"/>
  <c r="CE40" i="2"/>
  <c r="BX40" i="2"/>
  <c r="CD40" i="2"/>
  <c r="BW40" i="2"/>
  <c r="CC40" i="2"/>
  <c r="BV40" i="2"/>
  <c r="CB40" i="2"/>
  <c r="BU40" i="2"/>
  <c r="CA40" i="2"/>
  <c r="BT39" i="2"/>
  <c r="DA39" i="2"/>
  <c r="BS39" i="2"/>
  <c r="CZ39" i="2"/>
  <c r="BR39" i="2"/>
  <c r="CY39" i="2"/>
  <c r="CX39" i="2"/>
  <c r="CW39" i="2"/>
  <c r="CV39" i="2"/>
  <c r="CU39" i="2"/>
  <c r="CT39" i="2"/>
  <c r="CS39" i="2"/>
  <c r="CO39" i="2"/>
  <c r="CP39" i="2"/>
  <c r="CQ39" i="2"/>
  <c r="CR39" i="2"/>
  <c r="CN39" i="2"/>
  <c r="CM39" i="2"/>
  <c r="BT38" i="2"/>
  <c r="CL39" i="2"/>
  <c r="BS38" i="2"/>
  <c r="CK39" i="2"/>
  <c r="BR38" i="2"/>
  <c r="CJ39" i="2"/>
  <c r="CI39" i="2"/>
  <c r="CH39" i="2"/>
  <c r="CG39" i="2"/>
  <c r="BZ39" i="2"/>
  <c r="CF39" i="2"/>
  <c r="BY39" i="2"/>
  <c r="CE39" i="2"/>
  <c r="BX39" i="2"/>
  <c r="CD39" i="2"/>
  <c r="BW39" i="2"/>
  <c r="CC39" i="2"/>
  <c r="BV39" i="2"/>
  <c r="CB39" i="2"/>
  <c r="BU39" i="2"/>
  <c r="CA39" i="2"/>
  <c r="DA38" i="2"/>
  <c r="CZ38" i="2"/>
  <c r="CY38" i="2"/>
  <c r="CX38" i="2"/>
  <c r="CW38" i="2"/>
  <c r="CV38" i="2"/>
  <c r="CU38" i="2"/>
  <c r="CT38" i="2"/>
  <c r="CS38" i="2"/>
  <c r="CO38" i="2"/>
  <c r="CP38" i="2"/>
  <c r="CQ38" i="2"/>
  <c r="CR38" i="2"/>
  <c r="CN38" i="2"/>
  <c r="CM38" i="2"/>
  <c r="BZ38" i="2"/>
  <c r="CF38" i="2"/>
  <c r="BY38" i="2"/>
  <c r="CE38" i="2"/>
  <c r="BX38" i="2"/>
  <c r="CD38" i="2"/>
  <c r="BW38" i="2"/>
  <c r="CC38" i="2"/>
  <c r="BV38" i="2"/>
  <c r="CB38" i="2"/>
  <c r="BU38" i="2"/>
  <c r="CA38" i="2"/>
  <c r="BT37" i="2"/>
  <c r="DA37" i="2"/>
  <c r="BS37" i="2"/>
  <c r="CZ37" i="2"/>
  <c r="BR37" i="2"/>
  <c r="CY37" i="2"/>
  <c r="CX37" i="2"/>
  <c r="CW37" i="2"/>
  <c r="CV37" i="2"/>
  <c r="CU37" i="2"/>
  <c r="CT37" i="2"/>
  <c r="CS37" i="2"/>
  <c r="CO37" i="2"/>
  <c r="CP37" i="2"/>
  <c r="CQ37" i="2"/>
  <c r="CR37" i="2"/>
  <c r="CN37" i="2"/>
  <c r="CM37" i="2"/>
  <c r="BT36" i="2"/>
  <c r="CL37" i="2"/>
  <c r="BS36" i="2"/>
  <c r="CK37" i="2"/>
  <c r="BR36" i="2"/>
  <c r="CJ37" i="2"/>
  <c r="CI37" i="2"/>
  <c r="CH37" i="2"/>
  <c r="CG37" i="2"/>
  <c r="BZ37" i="2"/>
  <c r="CF37" i="2"/>
  <c r="BY37" i="2"/>
  <c r="CE37" i="2"/>
  <c r="BX37" i="2"/>
  <c r="CD37" i="2"/>
  <c r="BW37" i="2"/>
  <c r="CC37" i="2"/>
  <c r="BV37" i="2"/>
  <c r="CB37" i="2"/>
  <c r="BU37" i="2"/>
  <c r="CA37" i="2"/>
  <c r="DA36" i="2"/>
  <c r="CZ36" i="2"/>
  <c r="CY36" i="2"/>
  <c r="CX36" i="2"/>
  <c r="CW36" i="2"/>
  <c r="CV36" i="2"/>
  <c r="CU36" i="2"/>
  <c r="CT36" i="2"/>
  <c r="CS36" i="2"/>
  <c r="CO36" i="2"/>
  <c r="CP36" i="2"/>
  <c r="CQ36" i="2"/>
  <c r="CR36" i="2"/>
  <c r="CN36" i="2"/>
  <c r="CM36" i="2"/>
  <c r="BZ36" i="2"/>
  <c r="CF36" i="2"/>
  <c r="BY36" i="2"/>
  <c r="CE36" i="2"/>
  <c r="BX36" i="2"/>
  <c r="CD36" i="2"/>
  <c r="BW36" i="2"/>
  <c r="CC36" i="2"/>
  <c r="BV36" i="2"/>
  <c r="CB36" i="2"/>
  <c r="BU36" i="2"/>
  <c r="CA36" i="2"/>
  <c r="BT35" i="2"/>
  <c r="DA35" i="2"/>
  <c r="BS35" i="2"/>
  <c r="CZ35" i="2"/>
  <c r="BR35" i="2"/>
  <c r="CY35" i="2"/>
  <c r="CX35" i="2"/>
  <c r="CW35" i="2"/>
  <c r="CV35" i="2"/>
  <c r="CU35" i="2"/>
  <c r="CT35" i="2"/>
  <c r="CS35" i="2"/>
  <c r="CO35" i="2"/>
  <c r="CP35" i="2"/>
  <c r="CQ35" i="2"/>
  <c r="CR35" i="2"/>
  <c r="CN35" i="2"/>
  <c r="CM35" i="2"/>
  <c r="BT34" i="2"/>
  <c r="CL35" i="2"/>
  <c r="BS34" i="2"/>
  <c r="CK35" i="2"/>
  <c r="BR34" i="2"/>
  <c r="CJ35" i="2"/>
  <c r="CI35" i="2"/>
  <c r="CH35" i="2"/>
  <c r="CG35" i="2"/>
  <c r="BZ35" i="2"/>
  <c r="CF35" i="2"/>
  <c r="BY35" i="2"/>
  <c r="CE35" i="2"/>
  <c r="BX35" i="2"/>
  <c r="CD35" i="2"/>
  <c r="BW35" i="2"/>
  <c r="CC35" i="2"/>
  <c r="BV35" i="2"/>
  <c r="CB35" i="2"/>
  <c r="BU35" i="2"/>
  <c r="CA35" i="2"/>
  <c r="DA34" i="2"/>
  <c r="CZ34" i="2"/>
  <c r="CY34" i="2"/>
  <c r="CX34" i="2"/>
  <c r="CW34" i="2"/>
  <c r="CV34" i="2"/>
  <c r="CU34" i="2"/>
  <c r="CT34" i="2"/>
  <c r="CS34" i="2"/>
  <c r="CO34" i="2"/>
  <c r="CP34" i="2"/>
  <c r="CQ34" i="2"/>
  <c r="CR34" i="2"/>
  <c r="CN34" i="2"/>
  <c r="CM34" i="2"/>
  <c r="BZ34" i="2"/>
  <c r="CF34" i="2"/>
  <c r="BY34" i="2"/>
  <c r="CE34" i="2"/>
  <c r="BX34" i="2"/>
  <c r="CD34" i="2"/>
  <c r="BW34" i="2"/>
  <c r="CC34" i="2"/>
  <c r="BV34" i="2"/>
  <c r="CB34" i="2"/>
  <c r="BU34" i="2"/>
  <c r="CA34" i="2"/>
  <c r="BT33" i="2"/>
  <c r="DA33" i="2"/>
  <c r="BS33" i="2"/>
  <c r="CZ33" i="2"/>
  <c r="BR33" i="2"/>
  <c r="CY33" i="2"/>
  <c r="CX33" i="2"/>
  <c r="CW33" i="2"/>
  <c r="CV33" i="2"/>
  <c r="CU33" i="2"/>
  <c r="CT33" i="2"/>
  <c r="CS33" i="2"/>
  <c r="CO33" i="2"/>
  <c r="CP33" i="2"/>
  <c r="CQ33" i="2"/>
  <c r="CR33" i="2"/>
  <c r="CN33" i="2"/>
  <c r="CM33" i="2"/>
  <c r="BT32" i="2"/>
  <c r="CL33" i="2"/>
  <c r="BS32" i="2"/>
  <c r="CK33" i="2"/>
  <c r="BR32" i="2"/>
  <c r="CJ33" i="2"/>
  <c r="CI33" i="2"/>
  <c r="CH33" i="2"/>
  <c r="CG33" i="2"/>
  <c r="BZ33" i="2"/>
  <c r="CF33" i="2"/>
  <c r="BY33" i="2"/>
  <c r="CE33" i="2"/>
  <c r="BX33" i="2"/>
  <c r="CD33" i="2"/>
  <c r="BW33" i="2"/>
  <c r="CC33" i="2"/>
  <c r="BV33" i="2"/>
  <c r="CB33" i="2"/>
  <c r="BU33" i="2"/>
  <c r="CA33" i="2"/>
  <c r="DA32" i="2"/>
  <c r="CZ32" i="2"/>
  <c r="CY32" i="2"/>
  <c r="CX32" i="2"/>
  <c r="CW32" i="2"/>
  <c r="CV32" i="2"/>
  <c r="CU32" i="2"/>
  <c r="CT32" i="2"/>
  <c r="CS32" i="2"/>
  <c r="CO32" i="2"/>
  <c r="CP32" i="2"/>
  <c r="CQ32" i="2"/>
  <c r="CR32" i="2"/>
  <c r="CN32" i="2"/>
  <c r="CM32" i="2"/>
  <c r="BZ32" i="2"/>
  <c r="CF32" i="2"/>
  <c r="BY32" i="2"/>
  <c r="CE32" i="2"/>
  <c r="BX32" i="2"/>
  <c r="CD32" i="2"/>
  <c r="BW32" i="2"/>
  <c r="CC32" i="2"/>
  <c r="BV32" i="2"/>
  <c r="CB32" i="2"/>
  <c r="BU32" i="2"/>
  <c r="CA32" i="2"/>
  <c r="BT31" i="2"/>
  <c r="DA31" i="2"/>
  <c r="BS31" i="2"/>
  <c r="CZ31" i="2"/>
  <c r="BR31" i="2"/>
  <c r="CY31" i="2"/>
  <c r="CX31" i="2"/>
  <c r="CW31" i="2"/>
  <c r="CV31" i="2"/>
  <c r="CU31" i="2"/>
  <c r="CT31" i="2"/>
  <c r="CS31" i="2"/>
  <c r="CO31" i="2"/>
  <c r="CP31" i="2"/>
  <c r="CQ31" i="2"/>
  <c r="CR31" i="2"/>
  <c r="CN31" i="2"/>
  <c r="CM31" i="2"/>
  <c r="BT30" i="2"/>
  <c r="CL31" i="2"/>
  <c r="BS30" i="2"/>
  <c r="CK31" i="2"/>
  <c r="BR30" i="2"/>
  <c r="CJ31" i="2"/>
  <c r="CI31" i="2"/>
  <c r="CH31" i="2"/>
  <c r="CG31" i="2"/>
  <c r="BZ31" i="2"/>
  <c r="CF31" i="2"/>
  <c r="BY31" i="2"/>
  <c r="CE31" i="2"/>
  <c r="BX31" i="2"/>
  <c r="CD31" i="2"/>
  <c r="BW31" i="2"/>
  <c r="CC31" i="2"/>
  <c r="BV31" i="2"/>
  <c r="CB31" i="2"/>
  <c r="BU31" i="2"/>
  <c r="CA31" i="2"/>
  <c r="DA30" i="2"/>
  <c r="CZ30" i="2"/>
  <c r="CY30" i="2"/>
  <c r="CX30" i="2"/>
  <c r="CW30" i="2"/>
  <c r="CV30" i="2"/>
  <c r="CU30" i="2"/>
  <c r="CT30" i="2"/>
  <c r="CS30" i="2"/>
  <c r="CO30" i="2"/>
  <c r="CP30" i="2"/>
  <c r="CQ30" i="2"/>
  <c r="CR30" i="2"/>
  <c r="CN30" i="2"/>
  <c r="CM30" i="2"/>
  <c r="BZ30" i="2"/>
  <c r="CF30" i="2"/>
  <c r="BY30" i="2"/>
  <c r="CE30" i="2"/>
  <c r="BX30" i="2"/>
  <c r="CD30" i="2"/>
  <c r="BW30" i="2"/>
  <c r="CC30" i="2"/>
  <c r="BV30" i="2"/>
  <c r="CB30" i="2"/>
  <c r="BU30" i="2"/>
  <c r="CA30" i="2"/>
  <c r="BT29" i="2"/>
  <c r="DA29" i="2"/>
  <c r="BS29" i="2"/>
  <c r="CZ29" i="2"/>
  <c r="BR29" i="2"/>
  <c r="CY29" i="2"/>
  <c r="CX29" i="2"/>
  <c r="CW29" i="2"/>
  <c r="CV29" i="2"/>
  <c r="CU29" i="2"/>
  <c r="CT29" i="2"/>
  <c r="CS29" i="2"/>
  <c r="CO29" i="2"/>
  <c r="CP29" i="2"/>
  <c r="CQ29" i="2"/>
  <c r="CR29" i="2"/>
  <c r="CN29" i="2"/>
  <c r="CM29" i="2"/>
  <c r="BT28" i="2"/>
  <c r="CL29" i="2"/>
  <c r="BS28" i="2"/>
  <c r="CK29" i="2"/>
  <c r="BR28" i="2"/>
  <c r="CJ29" i="2"/>
  <c r="CI29" i="2"/>
  <c r="CH29" i="2"/>
  <c r="CG29" i="2"/>
  <c r="BZ29" i="2"/>
  <c r="CF29" i="2"/>
  <c r="BY29" i="2"/>
  <c r="CE29" i="2"/>
  <c r="BX29" i="2"/>
  <c r="CD29" i="2"/>
  <c r="BW29" i="2"/>
  <c r="CC29" i="2"/>
  <c r="BV29" i="2"/>
  <c r="CB29" i="2"/>
  <c r="BU29" i="2"/>
  <c r="CA29" i="2"/>
  <c r="DA28" i="2"/>
  <c r="CZ28" i="2"/>
  <c r="CY28" i="2"/>
  <c r="CX28" i="2"/>
  <c r="CW28" i="2"/>
  <c r="CV28" i="2"/>
  <c r="CU28" i="2"/>
  <c r="CT28" i="2"/>
  <c r="CS28" i="2"/>
  <c r="CO28" i="2"/>
  <c r="CP28" i="2"/>
  <c r="CQ28" i="2"/>
  <c r="CR28" i="2"/>
  <c r="CN28" i="2"/>
  <c r="CM28" i="2"/>
  <c r="BZ28" i="2"/>
  <c r="CF28" i="2"/>
  <c r="BY28" i="2"/>
  <c r="CE28" i="2"/>
  <c r="BX28" i="2"/>
  <c r="CD28" i="2"/>
  <c r="BW28" i="2"/>
  <c r="CC28" i="2"/>
  <c r="BV28" i="2"/>
  <c r="CB28" i="2"/>
  <c r="BU28" i="2"/>
  <c r="CA28" i="2"/>
  <c r="BT27" i="2"/>
  <c r="DA27" i="2"/>
  <c r="BS27" i="2"/>
  <c r="CZ27" i="2"/>
  <c r="BR27" i="2"/>
  <c r="CY27" i="2"/>
  <c r="CX27" i="2"/>
  <c r="CW27" i="2"/>
  <c r="CV27" i="2"/>
  <c r="CU27" i="2"/>
  <c r="CT27" i="2"/>
  <c r="CS27" i="2"/>
  <c r="CO27" i="2"/>
  <c r="CP27" i="2"/>
  <c r="CQ27" i="2"/>
  <c r="CR27" i="2"/>
  <c r="CN27" i="2"/>
  <c r="CM27" i="2"/>
  <c r="BT26" i="2"/>
  <c r="CL27" i="2"/>
  <c r="BS26" i="2"/>
  <c r="CK27" i="2"/>
  <c r="BR26" i="2"/>
  <c r="CJ27" i="2"/>
  <c r="CI27" i="2"/>
  <c r="CH27" i="2"/>
  <c r="CG27" i="2"/>
  <c r="BZ27" i="2"/>
  <c r="CF27" i="2"/>
  <c r="BY27" i="2"/>
  <c r="CE27" i="2"/>
  <c r="BX27" i="2"/>
  <c r="CD27" i="2"/>
  <c r="BW27" i="2"/>
  <c r="CC27" i="2"/>
  <c r="BV27" i="2"/>
  <c r="CB27" i="2"/>
  <c r="BU27" i="2"/>
  <c r="CA27" i="2"/>
  <c r="DA26" i="2"/>
  <c r="CZ26" i="2"/>
  <c r="CY26" i="2"/>
  <c r="CX26" i="2"/>
  <c r="CW26" i="2"/>
  <c r="CV26" i="2"/>
  <c r="CU26" i="2"/>
  <c r="CT26" i="2"/>
  <c r="CS26" i="2"/>
  <c r="CO26" i="2"/>
  <c r="CP26" i="2"/>
  <c r="CQ26" i="2"/>
  <c r="CR26" i="2"/>
  <c r="CN26" i="2"/>
  <c r="CM26" i="2"/>
  <c r="BZ26" i="2"/>
  <c r="CF26" i="2"/>
  <c r="BY26" i="2"/>
  <c r="CE26" i="2"/>
  <c r="BX26" i="2"/>
  <c r="CD26" i="2"/>
  <c r="BW26" i="2"/>
  <c r="CC26" i="2"/>
  <c r="BV26" i="2"/>
  <c r="CB26" i="2"/>
  <c r="BU26" i="2"/>
  <c r="CA26" i="2"/>
  <c r="BT25" i="2"/>
  <c r="DA25" i="2"/>
  <c r="BS25" i="2"/>
  <c r="CZ25" i="2"/>
  <c r="BR25" i="2"/>
  <c r="CY25" i="2"/>
  <c r="CX25" i="2"/>
  <c r="CW25" i="2"/>
  <c r="CV25" i="2"/>
  <c r="CU25" i="2"/>
  <c r="CT25" i="2"/>
  <c r="CS25" i="2"/>
  <c r="CO25" i="2"/>
  <c r="CP25" i="2"/>
  <c r="CQ25" i="2"/>
  <c r="CR25" i="2"/>
  <c r="CN25" i="2"/>
  <c r="CM25" i="2"/>
  <c r="BT24" i="2"/>
  <c r="CL25" i="2"/>
  <c r="BS24" i="2"/>
  <c r="CK25" i="2"/>
  <c r="BR24" i="2"/>
  <c r="CJ25" i="2"/>
  <c r="CI25" i="2"/>
  <c r="CH25" i="2"/>
  <c r="CG25" i="2"/>
  <c r="BZ25" i="2"/>
  <c r="CF25" i="2"/>
  <c r="BY25" i="2"/>
  <c r="CE25" i="2"/>
  <c r="BX25" i="2"/>
  <c r="CD25" i="2"/>
  <c r="BW25" i="2"/>
  <c r="CC25" i="2"/>
  <c r="BV25" i="2"/>
  <c r="CB25" i="2"/>
  <c r="BU25" i="2"/>
  <c r="CA25" i="2"/>
  <c r="DA24" i="2"/>
  <c r="CZ24" i="2"/>
  <c r="CY24" i="2"/>
  <c r="CX24" i="2"/>
  <c r="CW24" i="2"/>
  <c r="CV24" i="2"/>
  <c r="CU24" i="2"/>
  <c r="CT24" i="2"/>
  <c r="CS24" i="2"/>
  <c r="CO24" i="2"/>
  <c r="CP24" i="2"/>
  <c r="CQ24" i="2"/>
  <c r="CR24" i="2"/>
  <c r="CN24" i="2"/>
  <c r="CM24" i="2"/>
  <c r="BZ24" i="2"/>
  <c r="CF24" i="2"/>
  <c r="BY24" i="2"/>
  <c r="CE24" i="2"/>
  <c r="BX24" i="2"/>
  <c r="CD24" i="2"/>
  <c r="BW24" i="2"/>
  <c r="CC24" i="2"/>
  <c r="BV24" i="2"/>
  <c r="CB24" i="2"/>
  <c r="BU24" i="2"/>
  <c r="CA24" i="2"/>
  <c r="BT23" i="2"/>
  <c r="DA23" i="2"/>
  <c r="BS23" i="2"/>
  <c r="CZ23" i="2"/>
  <c r="BR23" i="2"/>
  <c r="CY23" i="2"/>
  <c r="CX23" i="2"/>
  <c r="CW23" i="2"/>
  <c r="CV23" i="2"/>
  <c r="CU23" i="2"/>
  <c r="CT23" i="2"/>
  <c r="CS23" i="2"/>
  <c r="CO23" i="2"/>
  <c r="CP23" i="2"/>
  <c r="CQ23" i="2"/>
  <c r="CR23" i="2"/>
  <c r="CN23" i="2"/>
  <c r="CM23" i="2"/>
  <c r="BT22" i="2"/>
  <c r="CL23" i="2"/>
  <c r="BS22" i="2"/>
  <c r="CK23" i="2"/>
  <c r="BR22" i="2"/>
  <c r="CJ23" i="2"/>
  <c r="CI23" i="2"/>
  <c r="CH23" i="2"/>
  <c r="CG23" i="2"/>
  <c r="BZ23" i="2"/>
  <c r="CF23" i="2"/>
  <c r="BY23" i="2"/>
  <c r="CE23" i="2"/>
  <c r="BX23" i="2"/>
  <c r="CD23" i="2"/>
  <c r="BW23" i="2"/>
  <c r="CC23" i="2"/>
  <c r="BV23" i="2"/>
  <c r="CB23" i="2"/>
  <c r="BU23" i="2"/>
  <c r="CA23" i="2"/>
  <c r="DA22" i="2"/>
  <c r="CZ22" i="2"/>
  <c r="CY22" i="2"/>
  <c r="CX22" i="2"/>
  <c r="CW22" i="2"/>
  <c r="CV22" i="2"/>
  <c r="CU22" i="2"/>
  <c r="CT22" i="2"/>
  <c r="CS22" i="2"/>
  <c r="CO22" i="2"/>
  <c r="CP22" i="2"/>
  <c r="CQ22" i="2"/>
  <c r="CR22" i="2"/>
  <c r="CN22" i="2"/>
  <c r="CM22" i="2"/>
  <c r="BZ22" i="2"/>
  <c r="CF22" i="2"/>
  <c r="BY22" i="2"/>
  <c r="CE22" i="2"/>
  <c r="BX22" i="2"/>
  <c r="CD22" i="2"/>
  <c r="BW22" i="2"/>
  <c r="CC22" i="2"/>
  <c r="BV22" i="2"/>
  <c r="CB22" i="2"/>
  <c r="BU22" i="2"/>
  <c r="CA22" i="2"/>
  <c r="BT21" i="2"/>
  <c r="DA21" i="2"/>
  <c r="BS21" i="2"/>
  <c r="CZ21" i="2"/>
  <c r="BR21" i="2"/>
  <c r="CY21" i="2"/>
  <c r="CX21" i="2"/>
  <c r="CW21" i="2"/>
  <c r="CV21" i="2"/>
  <c r="CU21" i="2"/>
  <c r="CT21" i="2"/>
  <c r="CS21" i="2"/>
  <c r="CO21" i="2"/>
  <c r="CP21" i="2"/>
  <c r="CQ21" i="2"/>
  <c r="CR21" i="2"/>
  <c r="CN21" i="2"/>
  <c r="CM21" i="2"/>
  <c r="BT20" i="2"/>
  <c r="CL21" i="2"/>
  <c r="BS20" i="2"/>
  <c r="CK21" i="2"/>
  <c r="BR20" i="2"/>
  <c r="CJ21" i="2"/>
  <c r="CI21" i="2"/>
  <c r="CH21" i="2"/>
  <c r="CG21" i="2"/>
  <c r="BZ21" i="2"/>
  <c r="CF21" i="2"/>
  <c r="BY21" i="2"/>
  <c r="CE21" i="2"/>
  <c r="BX21" i="2"/>
  <c r="CD21" i="2"/>
  <c r="BW21" i="2"/>
  <c r="CC21" i="2"/>
  <c r="BV21" i="2"/>
  <c r="CB21" i="2"/>
  <c r="BU21" i="2"/>
  <c r="CA21" i="2"/>
  <c r="DA20" i="2"/>
  <c r="CZ20" i="2"/>
  <c r="CY20" i="2"/>
  <c r="CX20" i="2"/>
  <c r="CW20" i="2"/>
  <c r="CV20" i="2"/>
  <c r="CU20" i="2"/>
  <c r="CT20" i="2"/>
  <c r="CS20" i="2"/>
  <c r="CO20" i="2"/>
  <c r="CP20" i="2"/>
  <c r="CQ20" i="2"/>
  <c r="CR20" i="2"/>
  <c r="CN20" i="2"/>
  <c r="CM20" i="2"/>
  <c r="BZ20" i="2"/>
  <c r="CF20" i="2"/>
  <c r="BY20" i="2"/>
  <c r="CE20" i="2"/>
  <c r="BX20" i="2"/>
  <c r="CD20" i="2"/>
  <c r="BW20" i="2"/>
  <c r="CC20" i="2"/>
  <c r="BV20" i="2"/>
  <c r="CB20" i="2"/>
  <c r="BU20" i="2"/>
  <c r="CA20" i="2"/>
  <c r="BT19" i="2"/>
  <c r="DA19" i="2"/>
  <c r="BS19" i="2"/>
  <c r="CZ19" i="2"/>
  <c r="BR19" i="2"/>
  <c r="CY19" i="2"/>
  <c r="CX19" i="2"/>
  <c r="CW19" i="2"/>
  <c r="CV19" i="2"/>
  <c r="CU19" i="2"/>
  <c r="CT19" i="2"/>
  <c r="CS19" i="2"/>
  <c r="CO19" i="2"/>
  <c r="CP19" i="2"/>
  <c r="CQ19" i="2"/>
  <c r="CR19" i="2"/>
  <c r="CN19" i="2"/>
  <c r="CM19" i="2"/>
  <c r="BT18" i="2"/>
  <c r="CL19" i="2"/>
  <c r="BS18" i="2"/>
  <c r="CK19" i="2"/>
  <c r="BR18" i="2"/>
  <c r="CJ19" i="2"/>
  <c r="CI19" i="2"/>
  <c r="CH19" i="2"/>
  <c r="CG19" i="2"/>
  <c r="BZ19" i="2"/>
  <c r="CF19" i="2"/>
  <c r="BY19" i="2"/>
  <c r="CE19" i="2"/>
  <c r="BX19" i="2"/>
  <c r="CD19" i="2"/>
  <c r="BW19" i="2"/>
  <c r="CC19" i="2"/>
  <c r="BV19" i="2"/>
  <c r="CB19" i="2"/>
  <c r="BU19" i="2"/>
  <c r="CA19" i="2"/>
  <c r="DA18" i="2"/>
  <c r="CZ18" i="2"/>
  <c r="CY18" i="2"/>
  <c r="CX18" i="2"/>
  <c r="CW18" i="2"/>
  <c r="CV18" i="2"/>
  <c r="CU18" i="2"/>
  <c r="CT18" i="2"/>
  <c r="CS18" i="2"/>
  <c r="CO18" i="2"/>
  <c r="CP18" i="2"/>
  <c r="CQ18" i="2"/>
  <c r="CR18" i="2"/>
  <c r="CN18" i="2"/>
  <c r="CM18" i="2"/>
  <c r="BZ18" i="2"/>
  <c r="CF18" i="2"/>
  <c r="BY18" i="2"/>
  <c r="CE18" i="2"/>
  <c r="BX18" i="2"/>
  <c r="CD18" i="2"/>
  <c r="BW18" i="2"/>
  <c r="CC18" i="2"/>
  <c r="BV18" i="2"/>
  <c r="CB18" i="2"/>
  <c r="BU18" i="2"/>
  <c r="CA18" i="2"/>
  <c r="BT17" i="2"/>
  <c r="DA17" i="2"/>
  <c r="BS17" i="2"/>
  <c r="CZ17" i="2"/>
  <c r="BR17" i="2"/>
  <c r="CY17" i="2"/>
  <c r="CX17" i="2"/>
  <c r="CW17" i="2"/>
  <c r="CV17" i="2"/>
  <c r="CU17" i="2"/>
  <c r="CT17" i="2"/>
  <c r="CS17" i="2"/>
  <c r="CO17" i="2"/>
  <c r="CP17" i="2"/>
  <c r="CQ17" i="2"/>
  <c r="CR17" i="2"/>
  <c r="CN17" i="2"/>
  <c r="CM17" i="2"/>
  <c r="BT16" i="2"/>
  <c r="CL17" i="2"/>
  <c r="BS16" i="2"/>
  <c r="CK17" i="2"/>
  <c r="BR16" i="2"/>
  <c r="CJ17" i="2"/>
  <c r="CI17" i="2"/>
  <c r="CH17" i="2"/>
  <c r="CG17" i="2"/>
  <c r="BZ17" i="2"/>
  <c r="CF17" i="2"/>
  <c r="BY17" i="2"/>
  <c r="CE17" i="2"/>
  <c r="BX17" i="2"/>
  <c r="CD17" i="2"/>
  <c r="BW17" i="2"/>
  <c r="CC17" i="2"/>
  <c r="BV17" i="2"/>
  <c r="CB17" i="2"/>
  <c r="BU17" i="2"/>
  <c r="CA17" i="2"/>
  <c r="DA16" i="2"/>
  <c r="CZ16" i="2"/>
  <c r="CY16" i="2"/>
  <c r="CX16" i="2"/>
  <c r="CW16" i="2"/>
  <c r="CV16" i="2"/>
  <c r="CU16" i="2"/>
  <c r="CT16" i="2"/>
  <c r="CS16" i="2"/>
  <c r="CO16" i="2"/>
  <c r="CP16" i="2"/>
  <c r="CQ16" i="2"/>
  <c r="CR16" i="2"/>
  <c r="CN16" i="2"/>
  <c r="CM16" i="2"/>
  <c r="BZ16" i="2"/>
  <c r="CF16" i="2"/>
  <c r="BY16" i="2"/>
  <c r="CE16" i="2"/>
  <c r="BX16" i="2"/>
  <c r="CD16" i="2"/>
  <c r="BW16" i="2"/>
  <c r="CC16" i="2"/>
  <c r="BV16" i="2"/>
  <c r="CB16" i="2"/>
  <c r="BU16" i="2"/>
  <c r="CA16" i="2"/>
  <c r="BT15" i="2"/>
  <c r="DA15" i="2"/>
  <c r="BS15" i="2"/>
  <c r="CZ15" i="2"/>
  <c r="BR15" i="2"/>
  <c r="CY15" i="2"/>
  <c r="CX15" i="2"/>
  <c r="CW15" i="2"/>
  <c r="CV15" i="2"/>
  <c r="CU15" i="2"/>
  <c r="CT15" i="2"/>
  <c r="CS15" i="2"/>
  <c r="CO15" i="2"/>
  <c r="CP15" i="2"/>
  <c r="CQ15" i="2"/>
  <c r="CR15" i="2"/>
  <c r="CN15" i="2"/>
  <c r="CM15" i="2"/>
  <c r="BT14" i="2"/>
  <c r="CL15" i="2"/>
  <c r="BS14" i="2"/>
  <c r="CK15" i="2"/>
  <c r="BR14" i="2"/>
  <c r="CJ15" i="2"/>
  <c r="CI15" i="2"/>
  <c r="CH15" i="2"/>
  <c r="CG15" i="2"/>
  <c r="BZ15" i="2"/>
  <c r="CF15" i="2"/>
  <c r="BY15" i="2"/>
  <c r="CE15" i="2"/>
  <c r="BX15" i="2"/>
  <c r="CD15" i="2"/>
  <c r="BW15" i="2"/>
  <c r="CC15" i="2"/>
  <c r="BV15" i="2"/>
  <c r="CB15" i="2"/>
  <c r="BU15" i="2"/>
  <c r="CA15" i="2"/>
  <c r="DA14" i="2"/>
  <c r="CZ14" i="2"/>
  <c r="CY14" i="2"/>
  <c r="CX14" i="2"/>
  <c r="CW14" i="2"/>
  <c r="CV14" i="2"/>
  <c r="CU14" i="2"/>
  <c r="CT14" i="2"/>
  <c r="CS14" i="2"/>
  <c r="CO14" i="2"/>
  <c r="CP14" i="2"/>
  <c r="CQ14" i="2"/>
  <c r="CR14" i="2"/>
  <c r="CN14" i="2"/>
  <c r="CM14" i="2"/>
  <c r="BZ14" i="2"/>
  <c r="CF14" i="2"/>
  <c r="BY14" i="2"/>
  <c r="CE14" i="2"/>
  <c r="BX14" i="2"/>
  <c r="CD14" i="2"/>
  <c r="BW14" i="2"/>
  <c r="CC14" i="2"/>
  <c r="BV14" i="2"/>
  <c r="CB14" i="2"/>
  <c r="BU14" i="2"/>
  <c r="CA14" i="2"/>
  <c r="BT13" i="2"/>
  <c r="DA13" i="2"/>
  <c r="BS13" i="2"/>
  <c r="CZ13" i="2"/>
  <c r="BR13" i="2"/>
  <c r="CY13" i="2"/>
  <c r="CX13" i="2"/>
  <c r="CW13" i="2"/>
  <c r="CV13" i="2"/>
  <c r="CU13" i="2"/>
  <c r="CT13" i="2"/>
  <c r="CS13" i="2"/>
  <c r="CO13" i="2"/>
  <c r="CP13" i="2"/>
  <c r="CQ13" i="2"/>
  <c r="CR13" i="2"/>
  <c r="CN13" i="2"/>
  <c r="CM13" i="2"/>
  <c r="BT12" i="2"/>
  <c r="CL13" i="2"/>
  <c r="BS12" i="2"/>
  <c r="CK13" i="2"/>
  <c r="BR12" i="2"/>
  <c r="CJ13" i="2"/>
  <c r="CI13" i="2"/>
  <c r="CH13" i="2"/>
  <c r="CG13" i="2"/>
  <c r="BZ13" i="2"/>
  <c r="CF13" i="2"/>
  <c r="BY13" i="2"/>
  <c r="CE13" i="2"/>
  <c r="BX13" i="2"/>
  <c r="CD13" i="2"/>
  <c r="BW13" i="2"/>
  <c r="CC13" i="2"/>
  <c r="BV13" i="2"/>
  <c r="CB13" i="2"/>
  <c r="BU13" i="2"/>
  <c r="CA13" i="2"/>
  <c r="DA12" i="2"/>
  <c r="CZ12" i="2"/>
  <c r="CY12" i="2"/>
  <c r="CX12" i="2"/>
  <c r="CW12" i="2"/>
  <c r="CV12" i="2"/>
  <c r="CU12" i="2"/>
  <c r="CT12" i="2"/>
  <c r="CS12" i="2"/>
  <c r="CO12" i="2"/>
  <c r="CP12" i="2"/>
  <c r="CQ12" i="2"/>
  <c r="CR12" i="2"/>
  <c r="CN12" i="2"/>
  <c r="CM12" i="2"/>
  <c r="BZ12" i="2"/>
  <c r="CF12" i="2"/>
  <c r="BY12" i="2"/>
  <c r="CE12" i="2"/>
  <c r="BX12" i="2"/>
  <c r="CD12" i="2"/>
  <c r="BW12" i="2"/>
  <c r="CC12" i="2"/>
  <c r="BV12" i="2"/>
  <c r="CB12" i="2"/>
  <c r="BU12" i="2"/>
  <c r="CA12" i="2"/>
  <c r="BT11" i="2"/>
  <c r="DA11" i="2"/>
  <c r="BS11" i="2"/>
  <c r="CZ11" i="2"/>
  <c r="BR11" i="2"/>
  <c r="CY11" i="2"/>
  <c r="CX11" i="2"/>
  <c r="CW11" i="2"/>
  <c r="CV11" i="2"/>
  <c r="CU11" i="2"/>
  <c r="CT11" i="2"/>
  <c r="CS11" i="2"/>
  <c r="CO11" i="2"/>
  <c r="CP11" i="2"/>
  <c r="CQ11" i="2"/>
  <c r="CR11" i="2"/>
  <c r="CN11" i="2"/>
  <c r="CM11" i="2"/>
  <c r="CL11" i="2"/>
  <c r="CK11" i="2"/>
  <c r="CJ11" i="2"/>
  <c r="CI11" i="2"/>
  <c r="CH11" i="2"/>
  <c r="CG11" i="2"/>
  <c r="BZ11" i="2"/>
  <c r="CF11" i="2"/>
  <c r="BY11" i="2"/>
  <c r="CE11" i="2"/>
  <c r="BX11" i="2"/>
  <c r="CD11" i="2"/>
  <c r="BW11" i="2"/>
  <c r="CC11" i="2"/>
  <c r="BV11" i="2"/>
  <c r="CB11" i="2"/>
  <c r="BU11" i="2"/>
  <c r="CA11" i="2"/>
  <c r="DA10" i="2"/>
  <c r="CZ10" i="2"/>
  <c r="CS10" i="2"/>
  <c r="CN10" i="2"/>
  <c r="CM10" i="2"/>
  <c r="BV10" i="2"/>
  <c r="CB10" i="2"/>
  <c r="BU10" i="2"/>
  <c r="CA10" i="2"/>
  <c r="CH9" i="2"/>
  <c r="CG9" i="2"/>
  <c r="LN204" i="37"/>
  <c r="LM204" i="37"/>
  <c r="LL204" i="37"/>
  <c r="LK204" i="37"/>
  <c r="LJ204" i="37"/>
  <c r="LI204" i="37"/>
  <c r="LH204" i="37"/>
  <c r="LG204" i="37"/>
  <c r="LF204" i="37"/>
  <c r="LE204" i="37"/>
  <c r="LD204" i="37"/>
  <c r="LC204" i="37"/>
  <c r="LB204" i="37"/>
  <c r="KN204" i="37"/>
  <c r="KM204" i="37"/>
  <c r="KL204" i="37"/>
  <c r="KK204" i="37"/>
  <c r="KJ204" i="37"/>
  <c r="KI204" i="37"/>
  <c r="KH204" i="37"/>
  <c r="KG204" i="37"/>
  <c r="KF204" i="37"/>
  <c r="KE204" i="37"/>
  <c r="KD204" i="37"/>
  <c r="KC204" i="37"/>
  <c r="KB204" i="37"/>
  <c r="KA204" i="37"/>
  <c r="JZ204" i="37"/>
  <c r="JY204" i="37"/>
  <c r="JX204" i="37"/>
  <c r="JW204" i="37"/>
  <c r="JV204" i="37"/>
  <c r="JU204" i="37"/>
  <c r="JT204" i="37"/>
  <c r="JS204" i="37"/>
  <c r="JR204" i="37"/>
  <c r="JQ204" i="37"/>
  <c r="JP204" i="37"/>
  <c r="JO204" i="37"/>
  <c r="JN204" i="37"/>
  <c r="JM204" i="37"/>
  <c r="JL204" i="37"/>
  <c r="JK204" i="37"/>
  <c r="JJ204" i="37"/>
  <c r="JI204" i="37"/>
  <c r="JH204" i="37"/>
  <c r="JG204" i="37"/>
  <c r="JF204" i="37"/>
  <c r="JE204" i="37"/>
  <c r="JD204" i="37"/>
  <c r="JC204" i="37"/>
  <c r="JB204" i="37"/>
  <c r="IU204" i="37"/>
  <c r="JA204" i="37"/>
  <c r="IT204" i="37"/>
  <c r="IZ204" i="37"/>
  <c r="IS204" i="37"/>
  <c r="IY204" i="37"/>
  <c r="IR204" i="37"/>
  <c r="IX204" i="37"/>
  <c r="IQ204" i="37"/>
  <c r="IW204" i="37"/>
  <c r="IP204" i="37"/>
  <c r="IV204" i="37"/>
  <c r="IH204" i="37"/>
  <c r="IN204" i="37"/>
  <c r="IG204" i="37"/>
  <c r="IM204" i="37"/>
  <c r="IF204" i="37"/>
  <c r="IL204" i="37"/>
  <c r="IE204" i="37"/>
  <c r="IK204" i="37"/>
  <c r="ID204" i="37"/>
  <c r="IJ204" i="37"/>
  <c r="IC204" i="37"/>
  <c r="II204" i="37"/>
  <c r="HU204" i="37"/>
  <c r="IA204" i="37"/>
  <c r="HT204" i="37"/>
  <c r="HZ204" i="37"/>
  <c r="HS204" i="37"/>
  <c r="HY204" i="37"/>
  <c r="HR204" i="37"/>
  <c r="HX204" i="37"/>
  <c r="HQ204" i="37"/>
  <c r="HW204" i="37"/>
  <c r="HP204" i="37"/>
  <c r="HV204" i="37"/>
  <c r="HH204" i="37"/>
  <c r="HN204" i="37"/>
  <c r="HG204" i="37"/>
  <c r="HM204" i="37"/>
  <c r="HF204" i="37"/>
  <c r="HL204" i="37"/>
  <c r="HE204" i="37"/>
  <c r="HK204" i="37"/>
  <c r="HD204" i="37"/>
  <c r="HJ204" i="37"/>
  <c r="HC204" i="37"/>
  <c r="HI204" i="37"/>
  <c r="GU204" i="37"/>
  <c r="HA204" i="37"/>
  <c r="GT204" i="37"/>
  <c r="GZ204" i="37"/>
  <c r="GS204" i="37"/>
  <c r="GY204" i="37"/>
  <c r="GR204" i="37"/>
  <c r="GX204" i="37"/>
  <c r="GQ204" i="37"/>
  <c r="GW204" i="37"/>
  <c r="GP204" i="37"/>
  <c r="GV204" i="37"/>
  <c r="DZ204" i="37"/>
  <c r="GN204" i="37"/>
  <c r="DY204" i="37"/>
  <c r="GM204" i="37"/>
  <c r="DX204" i="37"/>
  <c r="GL204" i="37"/>
  <c r="DW204" i="37"/>
  <c r="GK204" i="37"/>
  <c r="DV204" i="37"/>
  <c r="GJ204" i="37"/>
  <c r="DT204" i="37"/>
  <c r="GH204" i="37"/>
  <c r="DS204" i="37"/>
  <c r="GG204" i="37"/>
  <c r="DR204" i="37"/>
  <c r="GF204" i="37"/>
  <c r="DQ204" i="37"/>
  <c r="GE204" i="37"/>
  <c r="DP204" i="37"/>
  <c r="GD204" i="37"/>
  <c r="BC204" i="38"/>
  <c r="BC204" i="39"/>
  <c r="BD204" i="38"/>
  <c r="BD204" i="39"/>
  <c r="BE204" i="38"/>
  <c r="BE204" i="39"/>
  <c r="BF204" i="38"/>
  <c r="BF204" i="39"/>
  <c r="BG204" i="38"/>
  <c r="BG204" i="39"/>
  <c r="BH204" i="38"/>
  <c r="BH204" i="39"/>
  <c r="BI204" i="38"/>
  <c r="BI204" i="39"/>
  <c r="BJ204" i="38"/>
  <c r="BJ204" i="39"/>
  <c r="BK204" i="38"/>
  <c r="BK204" i="39"/>
  <c r="BL204" i="38"/>
  <c r="BL204" i="39"/>
  <c r="BM204" i="38"/>
  <c r="BM204" i="39"/>
  <c r="BN204" i="38"/>
  <c r="BN204" i="39"/>
  <c r="BB204" i="38"/>
  <c r="BB204" i="39"/>
  <c r="DO204" i="37"/>
  <c r="GC204" i="37"/>
  <c r="DM204" i="37"/>
  <c r="GA204" i="37"/>
  <c r="DL204" i="37"/>
  <c r="FZ204" i="37"/>
  <c r="DK204" i="37"/>
  <c r="FY204" i="37"/>
  <c r="DJ204" i="37"/>
  <c r="FX204" i="37"/>
  <c r="DI204" i="37"/>
  <c r="FW204" i="37"/>
  <c r="DG204" i="37"/>
  <c r="FU204" i="37"/>
  <c r="DF204" i="37"/>
  <c r="FT204" i="37"/>
  <c r="DE204" i="37"/>
  <c r="FS204" i="37"/>
  <c r="DD204" i="37"/>
  <c r="FR204" i="37"/>
  <c r="DC204" i="37"/>
  <c r="FQ204" i="37"/>
  <c r="AP204" i="38"/>
  <c r="AP204" i="39"/>
  <c r="AQ204" i="38"/>
  <c r="AQ204" i="39"/>
  <c r="AR204" i="38"/>
  <c r="AR204" i="39"/>
  <c r="AS204" i="38"/>
  <c r="AS204" i="39"/>
  <c r="AT204" i="38"/>
  <c r="AT204" i="39"/>
  <c r="AU204" i="38"/>
  <c r="AU204" i="39"/>
  <c r="AV204" i="38"/>
  <c r="AV204" i="39"/>
  <c r="AW204" i="38"/>
  <c r="AW204" i="39"/>
  <c r="AX204" i="38"/>
  <c r="AX204" i="39"/>
  <c r="AY204" i="38"/>
  <c r="AY204" i="39"/>
  <c r="AZ204" i="38"/>
  <c r="AZ204" i="39"/>
  <c r="BA204" i="38"/>
  <c r="BA204" i="39"/>
  <c r="AO204" i="38"/>
  <c r="AO204" i="39"/>
  <c r="DB204" i="37"/>
  <c r="FP204" i="37"/>
  <c r="CZ204" i="37"/>
  <c r="FN204" i="37"/>
  <c r="CY204" i="37"/>
  <c r="FM204" i="37"/>
  <c r="CX204" i="37"/>
  <c r="FL204" i="37"/>
  <c r="CW204" i="37"/>
  <c r="FK204" i="37"/>
  <c r="CV204" i="37"/>
  <c r="FJ204" i="37"/>
  <c r="CT204" i="37"/>
  <c r="FH204" i="37"/>
  <c r="CS204" i="37"/>
  <c r="FG204" i="37"/>
  <c r="CR204" i="37"/>
  <c r="FF204" i="37"/>
  <c r="CQ204" i="37"/>
  <c r="FE204" i="37"/>
  <c r="CP204" i="37"/>
  <c r="FD204" i="37"/>
  <c r="C204" i="38"/>
  <c r="AC204" i="39"/>
  <c r="D204" i="38"/>
  <c r="AD204" i="39"/>
  <c r="E204" i="38"/>
  <c r="AE204" i="39"/>
  <c r="F204" i="38"/>
  <c r="AF204" i="39"/>
  <c r="G204" i="38"/>
  <c r="AG204" i="39"/>
  <c r="H204" i="38"/>
  <c r="AH204" i="39"/>
  <c r="I204" i="38"/>
  <c r="AI204" i="39"/>
  <c r="J204" i="38"/>
  <c r="AJ204" i="39"/>
  <c r="K204" i="38"/>
  <c r="AK204" i="39"/>
  <c r="L204" i="38"/>
  <c r="AL204" i="39"/>
  <c r="M204" i="38"/>
  <c r="AM204" i="39"/>
  <c r="N204" i="38"/>
  <c r="AN204" i="39"/>
  <c r="B204" i="38"/>
  <c r="AB204" i="39"/>
  <c r="CO204" i="37"/>
  <c r="FC204" i="37"/>
  <c r="CM204" i="37"/>
  <c r="FA204" i="37"/>
  <c r="CL204" i="37"/>
  <c r="EZ204" i="37"/>
  <c r="CK204" i="37"/>
  <c r="EY204" i="37"/>
  <c r="CJ204" i="37"/>
  <c r="EX204" i="37"/>
  <c r="CI204" i="37"/>
  <c r="EW204" i="37"/>
  <c r="CG204" i="37"/>
  <c r="EU204" i="37"/>
  <c r="CF204" i="37"/>
  <c r="ET204" i="37"/>
  <c r="CE204" i="37"/>
  <c r="ES204" i="37"/>
  <c r="CD204" i="37"/>
  <c r="ER204" i="37"/>
  <c r="CC204" i="37"/>
  <c r="EQ204" i="37"/>
  <c r="DC204" i="2"/>
  <c r="DD204" i="2"/>
  <c r="P204" i="39"/>
  <c r="Q204" i="39"/>
  <c r="R204" i="39"/>
  <c r="S204" i="39"/>
  <c r="T204" i="39"/>
  <c r="U204" i="39"/>
  <c r="V204" i="39"/>
  <c r="W204" i="39"/>
  <c r="X204" i="39"/>
  <c r="Y204" i="39"/>
  <c r="Z204" i="39"/>
  <c r="AA204" i="39"/>
  <c r="O204" i="39"/>
  <c r="CB204" i="37"/>
  <c r="EP204" i="37"/>
  <c r="BZ204" i="37"/>
  <c r="EN204" i="37"/>
  <c r="BY204" i="37"/>
  <c r="EM204" i="37"/>
  <c r="BX204" i="37"/>
  <c r="EL204" i="37"/>
  <c r="BW204" i="37"/>
  <c r="EK204" i="37"/>
  <c r="BV204" i="37"/>
  <c r="EJ204" i="37"/>
  <c r="BT204" i="37"/>
  <c r="EH204" i="37"/>
  <c r="BS204" i="37"/>
  <c r="EG204" i="37"/>
  <c r="BR204" i="37"/>
  <c r="EF204" i="37"/>
  <c r="BQ204" i="37"/>
  <c r="EE204" i="37"/>
  <c r="BP204" i="37"/>
  <c r="ED204" i="37"/>
  <c r="O204" i="38"/>
  <c r="AB204" i="38"/>
  <c r="P204" i="38"/>
  <c r="AC204" i="38"/>
  <c r="DE204" i="2"/>
  <c r="C204" i="39"/>
  <c r="Q204" i="38"/>
  <c r="AD204" i="38"/>
  <c r="D204" i="39"/>
  <c r="R204" i="38"/>
  <c r="AE204" i="38"/>
  <c r="E204" i="39"/>
  <c r="S204" i="38"/>
  <c r="AF204" i="38"/>
  <c r="F204" i="39"/>
  <c r="T204" i="38"/>
  <c r="AG204" i="38"/>
  <c r="G204" i="39"/>
  <c r="U204" i="38"/>
  <c r="AH204" i="38"/>
  <c r="H204" i="39"/>
  <c r="V204" i="38"/>
  <c r="AI204" i="38"/>
  <c r="I204" i="39"/>
  <c r="W204" i="38"/>
  <c r="AJ204" i="38"/>
  <c r="J204" i="39"/>
  <c r="X204" i="38"/>
  <c r="AK204" i="38"/>
  <c r="K204" i="39"/>
  <c r="Y204" i="38"/>
  <c r="AL204" i="38"/>
  <c r="L204" i="39"/>
  <c r="Z204" i="38"/>
  <c r="AM204" i="38"/>
  <c r="M204" i="39"/>
  <c r="AA204" i="38"/>
  <c r="AN204" i="38"/>
  <c r="N204" i="39"/>
  <c r="B204" i="39"/>
  <c r="BO204" i="37"/>
  <c r="EC204" i="37"/>
  <c r="DF204" i="2"/>
  <c r="EA204" i="37"/>
  <c r="DU204" i="37"/>
  <c r="DN204" i="37"/>
  <c r="DH204" i="37"/>
  <c r="DA204" i="37"/>
  <c r="CU204" i="37"/>
  <c r="CN204" i="37"/>
  <c r="CH204" i="37"/>
  <c r="CA204" i="37"/>
  <c r="BU204" i="37"/>
  <c r="BN204" i="37"/>
  <c r="BM204" i="37"/>
  <c r="BL204" i="37"/>
  <c r="BK204" i="37"/>
  <c r="BJ204" i="37"/>
  <c r="BI204" i="37"/>
  <c r="BH204" i="37"/>
  <c r="BG204" i="37"/>
  <c r="BF204" i="37"/>
  <c r="BE204" i="37"/>
  <c r="BD204" i="37"/>
  <c r="BC204" i="37"/>
  <c r="BB204" i="37"/>
  <c r="BA204" i="37"/>
  <c r="AZ204" i="37"/>
  <c r="AY204" i="37"/>
  <c r="AX204" i="37"/>
  <c r="AW204" i="37"/>
  <c r="AV204" i="37"/>
  <c r="AU204" i="37"/>
  <c r="AT204" i="37"/>
  <c r="AS204" i="37"/>
  <c r="AR204" i="37"/>
  <c r="AQ204" i="37"/>
  <c r="AP204" i="37"/>
  <c r="AO204" i="37"/>
  <c r="AN204" i="37"/>
  <c r="AM204" i="37"/>
  <c r="AL204" i="37"/>
  <c r="AK204" i="37"/>
  <c r="AJ204" i="37"/>
  <c r="AI204" i="37"/>
  <c r="AH204" i="37"/>
  <c r="AG204" i="37"/>
  <c r="AF204" i="37"/>
  <c r="AE204" i="37"/>
  <c r="AD204" i="37"/>
  <c r="AC204" i="37"/>
  <c r="AB204" i="37"/>
  <c r="AA204" i="37"/>
  <c r="Z204" i="37"/>
  <c r="Y204" i="37"/>
  <c r="X204" i="37"/>
  <c r="W204" i="37"/>
  <c r="V204" i="37"/>
  <c r="U204" i="37"/>
  <c r="T204" i="37"/>
  <c r="S204" i="37"/>
  <c r="R204" i="37"/>
  <c r="Q204" i="37"/>
  <c r="P204" i="37"/>
  <c r="O204" i="37"/>
  <c r="N204" i="37"/>
  <c r="M204" i="37"/>
  <c r="L204" i="37"/>
  <c r="K204" i="37"/>
  <c r="J204" i="37"/>
  <c r="I204" i="37"/>
  <c r="H204" i="37"/>
  <c r="G204" i="37"/>
  <c r="F204" i="37"/>
  <c r="E204" i="37"/>
  <c r="D204" i="37"/>
  <c r="C204" i="37"/>
  <c r="B204" i="37"/>
  <c r="DB204" i="2"/>
  <c r="DF203" i="2"/>
  <c r="DF202" i="2"/>
  <c r="DB202" i="2"/>
  <c r="DF201" i="2"/>
  <c r="DF200" i="2"/>
  <c r="DB200" i="2"/>
  <c r="DF199" i="2"/>
  <c r="DF198" i="2"/>
  <c r="DB198" i="2"/>
  <c r="DF197" i="2"/>
  <c r="DF196" i="2"/>
  <c r="DB196" i="2"/>
  <c r="DF195" i="2"/>
  <c r="DF194" i="2"/>
  <c r="DB194" i="2"/>
  <c r="DF193" i="2"/>
  <c r="DF192" i="2"/>
  <c r="DB192" i="2"/>
  <c r="DF191" i="2"/>
  <c r="DF190" i="2"/>
  <c r="DB190" i="2"/>
  <c r="DF189" i="2"/>
  <c r="DF188" i="2"/>
  <c r="DB188" i="2"/>
  <c r="DF187" i="2"/>
  <c r="DF186" i="2"/>
  <c r="DB186" i="2"/>
  <c r="DF185" i="2"/>
  <c r="DF184" i="2"/>
  <c r="DB184" i="2"/>
  <c r="DF183" i="2"/>
  <c r="DF182" i="2"/>
  <c r="DB182" i="2"/>
  <c r="DF181" i="2"/>
  <c r="DF180" i="2"/>
  <c r="DB180" i="2"/>
  <c r="DF179" i="2"/>
  <c r="DF178" i="2"/>
  <c r="DB178" i="2"/>
  <c r="DF177" i="2"/>
  <c r="DF176" i="2"/>
  <c r="DB176" i="2"/>
  <c r="DF175" i="2"/>
  <c r="DF174" i="2"/>
  <c r="DB174" i="2"/>
  <c r="DF173" i="2"/>
  <c r="DF172" i="2"/>
  <c r="DB172" i="2"/>
  <c r="DF171" i="2"/>
  <c r="DF170" i="2"/>
  <c r="DB170" i="2"/>
  <c r="DF169" i="2"/>
  <c r="DF168" i="2"/>
  <c r="DB168" i="2"/>
  <c r="DF167" i="2"/>
  <c r="DF166" i="2"/>
  <c r="DB166" i="2"/>
  <c r="DF165" i="2"/>
  <c r="DF164" i="2"/>
  <c r="DB164" i="2"/>
  <c r="DF163" i="2"/>
  <c r="DF162" i="2"/>
  <c r="DB162" i="2"/>
  <c r="DF161" i="2"/>
  <c r="DF160" i="2"/>
  <c r="DB160" i="2"/>
  <c r="DF159" i="2"/>
  <c r="DF158" i="2"/>
  <c r="DB158" i="2"/>
  <c r="DF157" i="2"/>
  <c r="DF156" i="2"/>
  <c r="DB156" i="2"/>
  <c r="DF155" i="2"/>
  <c r="DF154" i="2"/>
  <c r="DB154" i="2"/>
  <c r="DF153" i="2"/>
  <c r="DF152" i="2"/>
  <c r="DB152" i="2"/>
  <c r="DF151" i="2"/>
  <c r="DF150" i="2"/>
  <c r="DB150" i="2"/>
  <c r="DF149" i="2"/>
  <c r="DF148" i="2"/>
  <c r="DB148" i="2"/>
  <c r="DF147" i="2"/>
  <c r="DF146" i="2"/>
  <c r="DB146" i="2"/>
  <c r="DF145" i="2"/>
  <c r="DF144" i="2"/>
  <c r="DB144" i="2"/>
  <c r="DF143" i="2"/>
  <c r="DF142" i="2"/>
  <c r="DB142" i="2"/>
  <c r="DF141" i="2"/>
  <c r="DF140" i="2"/>
  <c r="DB140" i="2"/>
  <c r="DF139" i="2"/>
  <c r="DF138" i="2"/>
  <c r="DB138" i="2"/>
  <c r="DF137" i="2"/>
  <c r="DF136" i="2"/>
  <c r="DB136" i="2"/>
  <c r="DF135" i="2"/>
  <c r="DF134" i="2"/>
  <c r="DB134" i="2"/>
  <c r="DF133" i="2"/>
  <c r="DF132" i="2"/>
  <c r="DB132" i="2"/>
  <c r="DF131" i="2"/>
  <c r="DF130" i="2"/>
  <c r="DB130" i="2"/>
  <c r="DF129" i="2"/>
  <c r="DF128" i="2"/>
  <c r="DB128" i="2"/>
  <c r="DF127" i="2"/>
  <c r="DF126" i="2"/>
  <c r="DB126" i="2"/>
  <c r="DF125" i="2"/>
  <c r="DF124" i="2"/>
  <c r="DB124" i="2"/>
  <c r="DF123" i="2"/>
  <c r="DF122" i="2"/>
  <c r="DB122" i="2"/>
  <c r="DF121" i="2"/>
  <c r="DF120" i="2"/>
  <c r="DB120" i="2"/>
  <c r="DF119" i="2"/>
  <c r="DF118" i="2"/>
  <c r="DB118" i="2"/>
  <c r="DF117" i="2"/>
  <c r="DF116" i="2"/>
  <c r="DB116" i="2"/>
  <c r="DF115" i="2"/>
  <c r="DF114" i="2"/>
  <c r="DB114" i="2"/>
  <c r="DF113" i="2"/>
  <c r="DF112" i="2"/>
  <c r="DB112" i="2"/>
  <c r="DF111" i="2"/>
  <c r="DF110" i="2"/>
  <c r="DB110" i="2"/>
  <c r="DF109" i="2"/>
  <c r="DF108" i="2"/>
  <c r="DB108" i="2"/>
  <c r="DF107" i="2"/>
  <c r="DF106" i="2"/>
  <c r="DB106" i="2"/>
  <c r="DF105" i="2"/>
  <c r="DF104" i="2"/>
  <c r="DB104" i="2"/>
  <c r="DF103" i="2"/>
  <c r="DF102" i="2"/>
  <c r="DB102" i="2"/>
  <c r="DF101" i="2"/>
  <c r="DF100" i="2"/>
  <c r="DB100" i="2"/>
  <c r="DF99" i="2"/>
  <c r="DF98" i="2"/>
  <c r="DB98" i="2"/>
  <c r="DF97" i="2"/>
  <c r="DF96" i="2"/>
  <c r="DB96" i="2"/>
  <c r="DF95" i="2"/>
  <c r="DF94" i="2"/>
  <c r="DB94" i="2"/>
  <c r="DF93" i="2"/>
  <c r="DF92" i="2"/>
  <c r="DB92" i="2"/>
  <c r="DF91" i="2"/>
  <c r="DF90" i="2"/>
  <c r="DB90" i="2"/>
  <c r="DF89" i="2"/>
  <c r="DF88" i="2"/>
  <c r="DB88" i="2"/>
  <c r="DF87" i="2"/>
  <c r="DF86" i="2"/>
  <c r="DB86" i="2"/>
  <c r="DF85" i="2"/>
  <c r="DF84" i="2"/>
  <c r="DB84" i="2"/>
  <c r="DF83" i="2"/>
  <c r="DF82" i="2"/>
  <c r="DB82" i="2"/>
  <c r="DF81" i="2"/>
  <c r="DF80" i="2"/>
  <c r="DB80" i="2"/>
  <c r="DF79" i="2"/>
  <c r="DF78" i="2"/>
  <c r="DB78" i="2"/>
  <c r="DF77" i="2"/>
  <c r="DF76" i="2"/>
  <c r="DB76" i="2"/>
  <c r="DF75" i="2"/>
  <c r="DF74" i="2"/>
  <c r="DB74" i="2"/>
  <c r="DF73" i="2"/>
  <c r="DF72" i="2"/>
  <c r="DB72" i="2"/>
  <c r="DF71" i="2"/>
  <c r="DF70" i="2"/>
  <c r="DB70" i="2"/>
  <c r="DF69" i="2"/>
  <c r="DF68" i="2"/>
  <c r="DB68" i="2"/>
  <c r="DF67" i="2"/>
  <c r="DF66" i="2"/>
  <c r="DB66" i="2"/>
  <c r="DF65" i="2"/>
  <c r="DF64" i="2"/>
  <c r="DB64" i="2"/>
  <c r="DF63" i="2"/>
  <c r="DF62" i="2"/>
  <c r="DB62" i="2"/>
  <c r="DF61" i="2"/>
  <c r="DF60" i="2"/>
  <c r="DB60" i="2"/>
  <c r="DF59" i="2"/>
  <c r="DF58" i="2"/>
  <c r="DB58" i="2"/>
  <c r="DF57" i="2"/>
  <c r="DF56" i="2"/>
  <c r="DB56" i="2"/>
  <c r="DF55" i="2"/>
  <c r="DF54" i="2"/>
  <c r="DB54" i="2"/>
  <c r="DF53" i="2"/>
  <c r="DF52" i="2"/>
  <c r="DB52" i="2"/>
  <c r="DF51" i="2"/>
  <c r="DF50" i="2"/>
  <c r="DB50" i="2"/>
  <c r="DF49" i="2"/>
  <c r="DF48" i="2"/>
  <c r="DB48" i="2"/>
  <c r="DF47" i="2"/>
  <c r="DF46" i="2"/>
  <c r="DB46" i="2"/>
  <c r="DF45" i="2"/>
  <c r="DF44" i="2"/>
  <c r="DB44" i="2"/>
  <c r="DF43" i="2"/>
  <c r="DF42" i="2"/>
  <c r="DB42" i="2"/>
  <c r="DF41" i="2"/>
  <c r="DF40" i="2"/>
  <c r="DB40" i="2"/>
  <c r="DF39" i="2"/>
  <c r="DF38" i="2"/>
  <c r="DB38" i="2"/>
  <c r="DF37" i="2"/>
  <c r="DF36" i="2"/>
  <c r="DB36" i="2"/>
  <c r="DF35" i="2"/>
  <c r="DF34" i="2"/>
  <c r="DB34" i="2"/>
  <c r="DF33" i="2"/>
  <c r="DF32" i="2"/>
  <c r="DB32" i="2"/>
  <c r="DF31" i="2"/>
  <c r="DF30" i="2"/>
  <c r="DB30" i="2"/>
  <c r="DF29" i="2"/>
  <c r="DF28" i="2"/>
  <c r="DB28" i="2"/>
  <c r="DF27" i="2"/>
  <c r="DF26" i="2"/>
  <c r="DB26" i="2"/>
  <c r="DF25" i="2"/>
  <c r="DF24" i="2"/>
  <c r="DB24" i="2"/>
  <c r="DF23" i="2"/>
  <c r="DF22" i="2"/>
  <c r="DB22" i="2"/>
  <c r="DF21" i="2"/>
  <c r="DF20" i="2"/>
  <c r="DB20" i="2"/>
  <c r="DF19" i="2"/>
  <c r="DF18" i="2"/>
  <c r="DB18" i="2"/>
  <c r="DF17" i="2"/>
  <c r="DF16" i="2"/>
  <c r="DB16" i="2"/>
  <c r="DF15" i="2"/>
  <c r="DF14" i="2"/>
  <c r="DB14" i="2"/>
  <c r="DF13" i="2"/>
  <c r="DF12" i="2"/>
  <c r="DB12" i="2"/>
  <c r="DF11" i="2"/>
  <c r="DF10" i="2"/>
  <c r="DB10" i="2"/>
  <c r="DF9" i="2"/>
</calcChain>
</file>

<file path=xl/comments1.xml><?xml version="1.0" encoding="utf-8"?>
<comments xmlns="http://schemas.openxmlformats.org/spreadsheetml/2006/main">
  <authors>
    <author>Sabina</author>
  </authors>
  <commentList>
    <comment ref="B12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Change to corresponding rows or make sure formula is written correctly (don't drag and drop)</t>
        </r>
      </text>
    </comment>
    <comment ref="I28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Not affected by testing?
</t>
        </r>
      </text>
    </comment>
    <comment ref="V28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Not affected by testing?
</t>
        </r>
      </text>
    </comment>
  </commentList>
</comments>
</file>

<file path=xl/comments2.xml><?xml version="1.0" encoding="utf-8"?>
<comments xmlns="http://schemas.openxmlformats.org/spreadsheetml/2006/main">
  <authors>
    <author>Sabina</author>
    <author>JGK</author>
  </authors>
  <commentList>
    <comment ref="BO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Different formula coming from Transmission
</t>
        </r>
      </text>
    </comment>
    <comment ref="EB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the Uninfected compartment due to "disease progression". </t>
        </r>
      </text>
    </comment>
    <comment ref="EO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the Uninfected compartment due to "disease progression". </t>
        </r>
      </text>
    </comment>
    <comment ref="EV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the treated compartment due to "disease progression". </t>
        </r>
      </text>
    </comment>
    <comment ref="FB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the Uninfected compartment due to "disease progression". </t>
        </r>
      </text>
    </comment>
    <comment ref="FI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here via disease progression</t>
        </r>
      </text>
    </comment>
    <comment ref="FO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the Uninfected compartment due to "disease progression". </t>
        </r>
      </text>
    </comment>
    <comment ref="GB4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Nobody enters the Uninfected compartment due to "disease progression". </t>
        </r>
      </text>
    </comment>
    <comment ref="B5" authorId="1">
      <text>
        <r>
          <rPr>
            <b/>
            <sz val="9"/>
            <color indexed="81"/>
            <rFont val="Tahoma"/>
            <family val="2"/>
          </rPr>
          <t>JGK: Exits due to maturation, death from general causes, death from HIV, and entry due to aging into the population</t>
        </r>
        <r>
          <rPr>
            <sz val="9"/>
            <color indexed="81"/>
            <rFont val="Tahoma"/>
            <family val="2"/>
          </rPr>
          <t xml:space="preserve">
=step  *  ((-'By group'!B$4-'By group'!B$5-'By group'!B$20) * Population!B5  +  'By group'!B$3*Population!$AT5)
= time step * ((-mature out rate -gen die rate -HIV die rate) * # period start   +  entry rate*# tot pop period start)
= time step * (-exit rate * # period start   +   entry rate * # tot pop period start)
= time step proportion * (-exit # full step + entry # full step)
= change in # from prior step [nb - except for new HIV infections]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Sabina: Exits due to maturation, death from general causes, death from HIV, and entry due to aging into the population</t>
        </r>
        <r>
          <rPr>
            <sz val="9"/>
            <color indexed="81"/>
            <rFont val="Tahoma"/>
            <family val="2"/>
          </rPr>
          <t xml:space="preserve">
=step * ((-'By group'!C$4-'By group'!C$5-'By group'!C$20)*Population!C5+'By group'!C$3*Population!$AT5)
= time step * ((-mature out rate -gen die rate -HIV die rate) * # period start   +  entry rate*# tot pop period start)
= time step * (-exit rate * # period start   +   entry rate * # tot pop period start)
= time step proportion * (-exit # full step + entry # full step)
= change in # from prior step [nb - except for new HIV infections]</t>
        </r>
      </text>
    </comment>
    <comment ref="BO5" authorId="0">
      <text>
        <r>
          <rPr>
            <b/>
            <sz val="9"/>
            <color indexed="81"/>
            <rFont val="Tahoma"/>
            <family val="2"/>
          </rPr>
          <t>Sabina: Uninfected men acquire HIV and exit the Uninfected compartment</t>
        </r>
        <r>
          <rPr>
            <sz val="9"/>
            <color indexed="81"/>
            <rFont val="Tahoma"/>
            <family val="2"/>
          </rPr>
          <t xml:space="preserve">
= - step * SUM(SCR!B5:L5) * Population!B5
= - time step * (sum (sufficient contact rates for disease transmission) * #uninfected men)
= - time step * #new infections
= Change in # uninfected men due to HIv acquisition</t>
        </r>
      </text>
    </comment>
    <comment ref="BQ5" authorId="0">
      <text>
        <r>
          <rPr>
            <b/>
            <sz val="9"/>
            <color indexed="81"/>
            <rFont val="Tahoma"/>
            <family val="2"/>
          </rPr>
          <t>Sabina: Infected men with Early HIV progress to Med HIV</t>
        </r>
        <r>
          <rPr>
            <sz val="9"/>
            <color indexed="81"/>
            <rFont val="Tahoma"/>
            <family val="2"/>
          </rPr>
          <t xml:space="preserve">
= step * -SUM('By group'!C$11:C$19) * Population!C5
= time step * - rate of disease progression * #early HIV
= time step * - #progressing early-&gt;med
= change in #infected men with early HIV due to disease progression
***In the "By group" sheet, all terms in the sum in column C have a 0 value except the one for untreated early-&gt;med transition.</t>
        </r>
      </text>
    </comment>
    <comment ref="GQ5" authorId="0">
      <text>
        <r>
          <rPr>
            <b/>
            <sz val="9"/>
            <color indexed="81"/>
            <rFont val="Tahoma"/>
            <family val="2"/>
          </rPr>
          <t>Sabina: Untreated men with early HIV start treatment, and treated men with early HIV quit treatment</t>
        </r>
        <r>
          <rPr>
            <sz val="9"/>
            <color indexed="81"/>
            <rFont val="Tahoma"/>
            <family val="2"/>
          </rPr>
          <t xml:space="preserve">
= step * (-'By group'!C$27 * Population!C5 + 'By group'!H$28 * Population!H5)
= time step * (- rate of recruiting into treatment * #untreated men with early HIV + rate of quitting treatment * #treated men with early HIV)
= time step * (- #untreated men with early HIV starting treatment + # treated men with early HIV quitting treatment)
= change in #Untreated men with early HIV due to entering treatment and quitting treatment </t>
        </r>
      </text>
    </comment>
  </commentList>
</comments>
</file>

<file path=xl/comments3.xml><?xml version="1.0" encoding="utf-8"?>
<comments xmlns="http://schemas.openxmlformats.org/spreadsheetml/2006/main">
  <authors>
    <author>JGK</author>
    <author>Sabina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JGK: Compartment size changes in time by adding all the changes computed in the "Dynamics" sheet to the previous compartment size.</t>
        </r>
        <r>
          <rPr>
            <sz val="9"/>
            <color indexed="81"/>
            <rFont val="Tahoma"/>
            <family val="2"/>
          </rPr>
          <t xml:space="preserve">
= B4 + Dynamics!B4 + Dynamics!BO4 + Dynamics!EB4 + Dynamics!GO4 + Dynamics!JB4
= prior step #   +  deltas due to: enter/mature/die + new infx/HIV progression entries and exits + ART recruit/drop + SW  and IDU enter/exit
where SW is non-zero only for women, analogous restrictions for other parameters
= prior step #  +  changes due to full set of factors currently considered. </t>
        </r>
      </text>
    </comment>
    <comment ref="D5" authorId="1">
      <text>
        <r>
          <rPr>
            <b/>
            <sz val="9"/>
            <color indexed="81"/>
            <rFont val="Tahoma"/>
            <family val="2"/>
          </rPr>
          <t>Sabina: Compartment size changes in time by adding all the changes computed in the "Dynamics" sheet to the previous compartment size.</t>
        </r>
        <r>
          <rPr>
            <sz val="9"/>
            <color indexed="81"/>
            <rFont val="Tahoma"/>
            <family val="2"/>
          </rPr>
          <t xml:space="preserve">
= D4 + Dynamics!D4 + Dynamics!BQ4 + Dynamics!ED4 + Dynamics!GQ4 + Dynamics!JD4
= prior step #   +  deltas due to: enter/mature/die + new infx/HIV progression entries and exits + ART recruit/drop + SW  and IDU enter/exit
where SW is non-zero only for women, analogous restrictions for other parameters
= prior step #  +  changes due to full set of factors currently considered. </t>
        </r>
      </text>
    </comment>
  </commentList>
</comments>
</file>

<file path=xl/comments4.xml><?xml version="1.0" encoding="utf-8"?>
<comments xmlns="http://schemas.openxmlformats.org/spreadsheetml/2006/main">
  <authors>
    <author>Sabina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 xml:space="preserve">Sabina: If a woman or SW selects a partnership at random from available men, this is the probability the man will be in this population compartment (uninfected men)
</t>
        </r>
        <r>
          <rPr>
            <sz val="9"/>
            <color indexed="81"/>
            <rFont val="Tahoma"/>
            <family val="2"/>
          </rPr>
          <t>= Population!B5 / SUM(Population!$B5:$L5)
= #uninfected men / Total # men 
*** This assumes all men contribute the same number of partnerships to the pool of available partnerships (these simplify out when computing the probability)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Sabina: If a woman or SW selects a partnership at random from available men, this is the probability the man will be in this population compartment (men with early HIV)</t>
        </r>
        <r>
          <rPr>
            <sz val="9"/>
            <color indexed="81"/>
            <rFont val="Tahoma"/>
            <family val="2"/>
          </rPr>
          <t xml:space="preserve">
= Population!C5 / SUM(Population!$B5:$L5)
= # men with early HIV/ Total # men 
*** This assumes all men contribute the same number of partnerships to the pool of available partnerships  (these simplify out when computing the probability).</t>
        </r>
      </text>
    </comment>
  </commentList>
</comments>
</file>

<file path=xl/comments5.xml><?xml version="1.0" encoding="utf-8"?>
<comments xmlns="http://schemas.openxmlformats.org/spreadsheetml/2006/main">
  <authors>
    <author>Sabina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Sabina: Sufficient contact rate for disease transmission from women, female IDUs or SW in each disease state, to uninfected men</t>
        </r>
        <r>
          <rPr>
            <sz val="9"/>
            <color indexed="81"/>
            <rFont val="Tahoma"/>
            <family val="2"/>
          </rPr>
          <t xml:space="preserve">
= ((1-(1-prop_idu_part) * SUMPRODUCT (Population!$BB5:$BN5,'By group'!$BB$27:$BN$27) * (1-prop_idu_male) / SUMPRODUCT (Population!$B5:$N5,'By group'!$B$27:$N$27)) * Probability!O5 * 'By group'!$B$24 * 'By group'!O$23  +
+  (1-prop_idu_part) * SUMPRODUCT(Population!$BB5:$BN5,'By group'!$BB$27:$BN$27) * (1-prop_idu_male) / SUMPRODUCT(Population!$B5:$N5,'By group'!$B$27:$N$27) * Probability!BB5 * 'By group'!$B$24 * 'By group'!BB$23  +
+   Probability!AB5 * Population!$DE5 * (1-'By group'!AB$28 * cond_eff) * 'By group'!AB$23 * prop_sw_use) *
* (1 - Population!$DG5 * circ_eff)
=( Probability of partnership with gen pop woman (non-IDU) * Probability woman is uninfected * # partnerships per man no condom, or condom failed * Infectiousness of woman in this disease stage + 
+  Probability of partnership with female IDU * Probability female IDU is uninfected * # partnerships per man no condom, or condom failed * Infectiousness of female IDU in this disease stage + 
+  Probability of partnership with uninfected SW * #SW partnerships per man *  Probability condom isn't used or failed *  Infectiousness of SW in this disease stage * Proportion of men who use SW services) 
* (1 -  Proportion of circumcised men * Circumcision effectiveness in reducing HIV acquisition)
= (#risky partnerships with uninfected gen pop women *  Infectiousness of uninfected woman + 
+ #risky partnerships with uninfected female IDUs *  Infectiousness of female IDU
+ #risky partnerships with uninfected SW *  Infectiousness of SW in this disease stage * Proportion of men who use SW services) *
* Average coverage and effect of circumcision
= (Sufficient contact rate for disease transmission from uninfected woman to uninfected man + Sufficient contact rate for disease transmission from uninfected female IDU to uninfected man +Sufficient contact rate for disease transmission from uninfected SW to uninfected man ) * Reduction due to coevrage and effectiveness of circumcision
***  Infectiousness of women or SW in uninfected stage is 0
*** All partnerships offered by female IDUs towards non-IDUs are taken up by gen pop men
*** # SW partnerships per man computed based on reported SW behavior and proportion of all  men who use SW services  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 xml:space="preserve">Sabina: Sufficient contact rate for disease transmission from women, female IDUs or SW in each disease state, to uninfected men
</t>
        </r>
        <r>
          <rPr>
            <sz val="9"/>
            <color indexed="81"/>
            <rFont val="Tahoma"/>
            <family val="2"/>
          </rPr>
          <t xml:space="preserve">= ((1- (1-prop_idu_part) * SUMPRODUCT(Population!$BB5:$BN5,'By group'!$BB$27:$BN$27) * (1-prop_idu_male) / SUMPRODUCT(Population!$B5:$N5,'By group'!$B$27:$N$27)) * Probability!Q5 * 'By group'!$B$24 * 'By group'!Q$23  +  
+ (1-prop_idu_part) * SUMPRODUCT(Population!$BB5:$BN5,'By group'!$BB$27:$BN$27) * (1-prop_idu_male) / SUMPRODUCT(Population!$B5:$N5,'By group'!$B$27:$N$27) * Probability!BD5 * 'By group'!$B$24 * 'By group'!BD$23  +  
+ Probability!AD5 * Population!$DE5 * (1-'By group'!AD$28 * cond_eff) * 'By group'!AD$23 * prop_sw_use) 
* (1- Population!$DG5 * circ_eff)
= ( Probability of partnership with gen pop woman (non-IDU) * Probability woman has early HIV * # partnerships per man no condom, or condom failed * Infectiousness of woman in this disease stage + 
+  Probability of partnership with female IDU * Probability female IDU has early HIV * # partnerships per man no condom, or condom failed * Infectiousness of female IDU in this disease stage + 
+  Probability of partnership with early HIV SW * #SW partnerships per man *  Probability condom isn't used or failed *  Infectiousness of SW in this disease stage * Proportion of men who use SW services) 
* (1 -  Proportion of circumcised men * Circumcision effectiveness in reducing HIV acquisition)
= (#risky partnerships with early HIV gen pop women *  Infectiousness of early HIV woman + 
+ #risky partnerships with early HIV female IDUs *  Infectiousness of female IDU
+ #risky partnerships with early HIV SW *  Infectiousness of SW in this disease stage * Proportion of men who use SW services) *
* Average coverage and effect of circumcision
= (Sufficient contact rate for disease transmission from early HIV woman to uninfected man + Sufficient contact rate for disease transmission from early HIV female IDU to uninfected man +Sufficient contact rate for disease transmission from early HIV SW to uninfected man ) * Reduction due to coevrage and effectiveness of circumcision
***  Infectiousness of women or SW in uninfected stage is 0
*** All partnerships offered by female IDUs towards non-IDUs are taken up by gen pop men
*** # SW partnerships per man computed based on reported SW behavior and proportion of all  men who use SW services 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Sabina:</t>
        </r>
        <r>
          <rPr>
            <sz val="9"/>
            <color indexed="81"/>
            <rFont val="Tahoma"/>
            <family val="2"/>
          </rPr>
          <t xml:space="preserve">
Uses gen pop woman condom rate for gen pop men, and IDU condom rate for IDU males</t>
        </r>
      </text>
    </comment>
  </commentList>
</comments>
</file>

<file path=xl/sharedStrings.xml><?xml version="1.0" encoding="utf-8"?>
<sst xmlns="http://schemas.openxmlformats.org/spreadsheetml/2006/main" count="935" uniqueCount="172">
  <si>
    <t>AIDS</t>
  </si>
  <si>
    <t>Parameter</t>
  </si>
  <si>
    <t>Value</t>
  </si>
  <si>
    <t>Disease stage</t>
  </si>
  <si>
    <t>Period</t>
  </si>
  <si>
    <t>Total pop</t>
  </si>
  <si>
    <t>Gen Pop Men</t>
  </si>
  <si>
    <t>Uninfected</t>
  </si>
  <si>
    <t>Early</t>
  </si>
  <si>
    <t>Late</t>
  </si>
  <si>
    <t>Late Tx</t>
  </si>
  <si>
    <t>AIDS Tx</t>
  </si>
  <si>
    <t>Gen Pop Women</t>
  </si>
  <si>
    <t>SW Women</t>
  </si>
  <si>
    <t>Treatment recruiting rate</t>
  </si>
  <si>
    <t>TOTAL</t>
  </si>
  <si>
    <t>HIV Prevalence</t>
  </si>
  <si>
    <t>Partnerships (yearly)</t>
  </si>
  <si>
    <t>Condom use</t>
  </si>
  <si>
    <t>Condom effectiveness</t>
  </si>
  <si>
    <t>Early Treatment</t>
  </si>
  <si>
    <t>Population dynamics (non-disease related)</t>
  </si>
  <si>
    <t>Sexual behavior general</t>
  </si>
  <si>
    <t>Sexual behavior SW</t>
  </si>
  <si>
    <t>Proportion who use services</t>
  </si>
  <si>
    <t>Condom use rate</t>
  </si>
  <si>
    <t>MSM</t>
  </si>
  <si>
    <t>Early (CD4&gt;500)</t>
  </si>
  <si>
    <t>Medium (350&lt;CD4&lt;500)</t>
  </si>
  <si>
    <t>Late ( 200&lt;CD4&lt;350)</t>
  </si>
  <si>
    <t>Advanced (100&lt;CD4&lt;200)</t>
  </si>
  <si>
    <t>AIDS (CD4&lt;100)</t>
  </si>
  <si>
    <t>Early - Medium</t>
  </si>
  <si>
    <t>Medium - Late</t>
  </si>
  <si>
    <t>Late - Advanced</t>
  </si>
  <si>
    <t>Advanced - AIDS</t>
  </si>
  <si>
    <t>Sexual behavior MSM</t>
  </si>
  <si>
    <t>Maturation rate</t>
  </si>
  <si>
    <t>Death rate (general causes)</t>
  </si>
  <si>
    <t>Time step</t>
  </si>
  <si>
    <t>SW initiation rate</t>
  </si>
  <si>
    <t>SW quit rate</t>
  </si>
  <si>
    <t>Entry rate (gen pop)</t>
  </si>
  <si>
    <t>Entry rate (MSM)</t>
  </si>
  <si>
    <t>Population Dynamics</t>
  </si>
  <si>
    <t>Population size</t>
  </si>
  <si>
    <t>Risk groups</t>
  </si>
  <si>
    <t>HIV epidemic</t>
  </si>
  <si>
    <t>Disease progression (Untreated)</t>
  </si>
  <si>
    <t>Disease progression (Treated)</t>
  </si>
  <si>
    <t>Behavior</t>
  </si>
  <si>
    <t>Initial treatment access (Gen Pop)</t>
  </si>
  <si>
    <t>Early Tx</t>
  </si>
  <si>
    <t>Adv Tx</t>
  </si>
  <si>
    <t>Med</t>
  </si>
  <si>
    <t>Adv</t>
  </si>
  <si>
    <t>Med Tx</t>
  </si>
  <si>
    <t>MSM %</t>
  </si>
  <si>
    <t>SW Women %</t>
  </si>
  <si>
    <t>Total HIV</t>
  </si>
  <si>
    <t>HIV Infected</t>
  </si>
  <si>
    <t>Pop growth</t>
  </si>
  <si>
    <t>HIV Incidence</t>
  </si>
  <si>
    <t>High risk partnerships (yearly)</t>
  </si>
  <si>
    <t>Low risk partnerships (yearly)</t>
  </si>
  <si>
    <t>Life expectancy</t>
  </si>
  <si>
    <t>HIV prevalence (adults 15-49)</t>
  </si>
  <si>
    <t>HIV prevalence (15 year olds)</t>
  </si>
  <si>
    <t>Treatment (ART)</t>
  </si>
  <si>
    <t>Modeling</t>
  </si>
  <si>
    <t>Treatment dynamics</t>
  </si>
  <si>
    <t>Item</t>
  </si>
  <si>
    <t>Note</t>
  </si>
  <si>
    <t>Mostly done</t>
  </si>
  <si>
    <t>Done</t>
  </si>
  <si>
    <t>Decided not to do</t>
  </si>
  <si>
    <t xml:space="preserve">Acute state for HIV </t>
  </si>
  <si>
    <t>P (MSM selecting MSM partner from this category)</t>
  </si>
  <si>
    <t>P (Men who visit SW selecting SW Women from this category)</t>
  </si>
  <si>
    <t>P (Gen Pop Men selecting Gen Pop Women from this category)</t>
  </si>
  <si>
    <t>P (Gen Pop Women selecting Gen Pop Men from this category)</t>
  </si>
  <si>
    <t>Female partners for MSM</t>
  </si>
  <si>
    <t>HIV Death rate (Untreated)</t>
  </si>
  <si>
    <t>HIV death rate (Treated)</t>
  </si>
  <si>
    <t xml:space="preserve">HIV Death rate </t>
  </si>
  <si>
    <t>Disease progression (exits)</t>
  </si>
  <si>
    <t>Disease progression (entries)</t>
  </si>
  <si>
    <t>Treatment quit rate</t>
  </si>
  <si>
    <t xml:space="preserve">Probability assumes same number of partnerships </t>
  </si>
  <si>
    <t>Infectiousness in partnership</t>
  </si>
  <si>
    <t>Infectiousness (heterosexual)</t>
  </si>
  <si>
    <t>Increase in infectiousness (homosexual)</t>
  </si>
  <si>
    <t>SCR (Infected MSM in each category transmitting to uninfected  MSM partner)</t>
  </si>
  <si>
    <t>SCR (Infected Gen Pop Men in each category transmitting to uninfected SW)</t>
  </si>
  <si>
    <t>VCT</t>
  </si>
  <si>
    <t>Coverage</t>
  </si>
  <si>
    <t>Program scale</t>
  </si>
  <si>
    <t>ON</t>
  </si>
  <si>
    <t>Status</t>
  </si>
  <si>
    <t>OFF</t>
  </si>
  <si>
    <t>Discuss: +/- of 6th disease stage</t>
  </si>
  <si>
    <t>Differential infectiousness by gender/sexual contact</t>
  </si>
  <si>
    <t>Relationship between condom use and risk of partnerships</t>
  </si>
  <si>
    <t>Duration of VCT effectiveness</t>
  </si>
  <si>
    <t>Condom use by infected women</t>
  </si>
  <si>
    <t>Finish creating graphs for model (including deaths, disease state mix)</t>
  </si>
  <si>
    <t>Add extra rows for labels in dynamics</t>
  </si>
  <si>
    <t>Fix new infections such that SCR from SW to men goes only to proportion of men who use services (multiply SCR by fraction of men, not all men)</t>
  </si>
  <si>
    <t>HIV Deaths</t>
  </si>
  <si>
    <t>Disease stages</t>
  </si>
  <si>
    <t xml:space="preserve">Late </t>
  </si>
  <si>
    <t>Acute</t>
  </si>
  <si>
    <t>Acute-Early</t>
  </si>
  <si>
    <t>Acute- Early</t>
  </si>
  <si>
    <t>Acute Tx</t>
  </si>
  <si>
    <t>Acute tx</t>
  </si>
  <si>
    <t>IDU</t>
  </si>
  <si>
    <t>Entry rate (IDU)</t>
  </si>
  <si>
    <t xml:space="preserve">IDU initiation rate </t>
  </si>
  <si>
    <t>IDU Spontaneous quit rate</t>
  </si>
  <si>
    <t>IDUs</t>
  </si>
  <si>
    <t>Infectiousness per shared injection (needle)</t>
  </si>
  <si>
    <t>Sexual behavior IDU</t>
  </si>
  <si>
    <t>% of IDU sex partners</t>
  </si>
  <si>
    <t>% male IDUs</t>
  </si>
  <si>
    <t>Death rate (IDUs)</t>
  </si>
  <si>
    <t>Death rate (general population, general causes)</t>
  </si>
  <si>
    <t>Treatment reduction of infectiousness (sexual)</t>
  </si>
  <si>
    <t>Treatment reduction of infectiousness (injection)</t>
  </si>
  <si>
    <t>Initial treatment access (IDU)</t>
  </si>
  <si>
    <t>Injecting behavior IDU</t>
  </si>
  <si>
    <t># injections (annual)</t>
  </si>
  <si>
    <t>% shared injections</t>
  </si>
  <si>
    <t># Shared injections</t>
  </si>
  <si>
    <t>Infectiousness in shared injection</t>
  </si>
  <si>
    <t>General/IDU death rate, maturation, HIV death rate, entry</t>
  </si>
  <si>
    <t>SW and IDU dynamics</t>
  </si>
  <si>
    <t>IDU%</t>
  </si>
  <si>
    <t>P (selecting IDU partner/sharing from this category)</t>
  </si>
  <si>
    <t>SCR (Infected IDU in each category transmitting to uninfected  IDU partner)</t>
  </si>
  <si>
    <t>Entry rate</t>
  </si>
  <si>
    <t>IDU initiation rate</t>
  </si>
  <si>
    <t>IDU quit rate</t>
  </si>
  <si>
    <t>Total risky partnerships (yearly)</t>
  </si>
  <si>
    <t>SCR (Infected Gen Pop Women, IDUs or SW in each category transmitting to uninfected Gen Pop Men)</t>
  </si>
  <si>
    <t>SCR (Infected Gen Pop Men or IDUs in each category transmitting to uninfected Gen Pop women)</t>
  </si>
  <si>
    <t>SW partnerships per client</t>
  </si>
  <si>
    <t>Risky SW partnerships per client</t>
  </si>
  <si>
    <t>Media</t>
  </si>
  <si>
    <t>Proportion circumcised men</t>
  </si>
  <si>
    <t>Male circumcision</t>
  </si>
  <si>
    <t>Effectiveness (HIV acquisition reduction)</t>
  </si>
  <si>
    <t>SW Programs</t>
  </si>
  <si>
    <t>Effectiveness (needle sharing reduction)</t>
  </si>
  <si>
    <t>Effectiveness (partnerships reduction)</t>
  </si>
  <si>
    <t>NEP</t>
  </si>
  <si>
    <t>MMT</t>
  </si>
  <si>
    <t>CD4 monitoring</t>
  </si>
  <si>
    <t>Effectiveness (HIV progression reduction)</t>
  </si>
  <si>
    <t>Effectiveness (HIV mortality reduction)</t>
  </si>
  <si>
    <t>VL Monitoring</t>
  </si>
  <si>
    <t>Effectiveness (condom non-use reduction)</t>
  </si>
  <si>
    <t>Assumed VCT coverage decreases rates of condom non-use by HIV+ by 60% (computed average) for all risk groups</t>
  </si>
  <si>
    <t>Partnerships per female (gen pop men)</t>
  </si>
  <si>
    <t>Partnerships per female (IDU)</t>
  </si>
  <si>
    <t>No LONGER NEEDED since condom use varies by type of SW</t>
  </si>
  <si>
    <t>Condom use not included here (see SCR)</t>
  </si>
  <si>
    <t>Missing infections caused to IDUs by gen pop men and women (decided not to include)</t>
  </si>
  <si>
    <t>Females</t>
  </si>
  <si>
    <t>Idus</t>
  </si>
  <si>
    <t>SW</t>
  </si>
  <si>
    <t>Circumcision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</si>
</sst>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"/>
    <numFmt numFmtId="167" formatCode="0.0000"/>
    <numFmt numFmtId="168" formatCode="0.0"/>
    <numFmt numFmtId="169" formatCode="0E+00"/>
    <numFmt numFmtId="170" formatCode="0.000%"/>
    <numFmt numFmtId="171" formatCode="0.0000%"/>
    <numFmt numFmtId="172" formatCode="0.000000%"/>
    <numFmt numFmtId="173" formatCode="0.00000"/>
    <numFmt numFmtId="174" formatCode="0.000000"/>
    <numFmt numFmtId="175" formatCode="0.0000000"/>
    <numFmt numFmtId="176" formatCode="0.000000000"/>
    <numFmt numFmtId="177" formatCode="0.000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CC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thin">
        <color indexed="64"/>
      </top>
      <bottom/>
      <diagonal/>
    </border>
  </borders>
  <cellStyleXfs count="16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3" borderId="0" applyNumberFormat="0" applyBorder="0" applyAlignment="0" applyProtection="0"/>
    <xf numFmtId="43" fontId="1" fillId="0" borderId="0" applyFont="0" applyFill="0" applyBorder="0" applyAlignment="0" applyProtection="0"/>
    <xf numFmtId="0" fontId="5" fillId="4" borderId="13" applyNumberFormat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1" fillId="10" borderId="0" applyNumberFormat="0" applyBorder="0" applyAlignment="0" applyProtection="0"/>
    <xf numFmtId="1" fontId="2" fillId="13" borderId="28">
      <alignment horizontal="center"/>
    </xf>
  </cellStyleXfs>
  <cellXfs count="277">
    <xf numFmtId="0" fontId="0" fillId="0" borderId="0" xfId="0"/>
    <xf numFmtId="1" fontId="0" fillId="0" borderId="0" xfId="0" applyNumberFormat="1"/>
    <xf numFmtId="0" fontId="2" fillId="0" borderId="0" xfId="0" applyFont="1"/>
    <xf numFmtId="0" fontId="0" fillId="0" borderId="0" xfId="0" applyFont="1"/>
    <xf numFmtId="1" fontId="0" fillId="0" borderId="0" xfId="0" applyNumberFormat="1" applyBorder="1"/>
    <xf numFmtId="0" fontId="0" fillId="0" borderId="0" xfId="0" applyBorder="1"/>
    <xf numFmtId="1" fontId="0" fillId="0" borderId="7" xfId="0" applyNumberFormat="1" applyBorder="1"/>
    <xf numFmtId="0" fontId="0" fillId="0" borderId="7" xfId="0" applyBorder="1"/>
    <xf numFmtId="1" fontId="0" fillId="0" borderId="3" xfId="0" applyNumberFormat="1" applyBorder="1"/>
    <xf numFmtId="1" fontId="0" fillId="0" borderId="4" xfId="0" applyNumberFormat="1" applyBorder="1"/>
    <xf numFmtId="0" fontId="0" fillId="0" borderId="3" xfId="0" applyBorder="1"/>
    <xf numFmtId="0" fontId="0" fillId="0" borderId="4" xfId="0" applyBorder="1"/>
    <xf numFmtId="0" fontId="0" fillId="2" borderId="0" xfId="0" applyFill="1"/>
    <xf numFmtId="1" fontId="0" fillId="2" borderId="3" xfId="0" applyNumberFormat="1" applyFill="1" applyBorder="1"/>
    <xf numFmtId="1" fontId="0" fillId="2" borderId="0" xfId="0" applyNumberFormat="1" applyFill="1" applyBorder="1"/>
    <xf numFmtId="164" fontId="0" fillId="0" borderId="0" xfId="1" applyNumberFormat="1" applyFont="1" applyBorder="1"/>
    <xf numFmtId="164" fontId="0" fillId="0" borderId="4" xfId="1" applyNumberFormat="1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2" fontId="0" fillId="0" borderId="0" xfId="0" applyNumberFormat="1" applyBorder="1"/>
    <xf numFmtId="0" fontId="0" fillId="0" borderId="0" xfId="0" applyBorder="1" applyAlignment="1">
      <alignment horizontal="right"/>
    </xf>
    <xf numFmtId="0" fontId="2" fillId="0" borderId="11" xfId="0" applyFont="1" applyBorder="1"/>
    <xf numFmtId="0" fontId="0" fillId="0" borderId="6" xfId="0" applyBorder="1" applyAlignment="1">
      <alignment horizontal="right"/>
    </xf>
    <xf numFmtId="0" fontId="0" fillId="0" borderId="0" xfId="0" applyBorder="1" applyAlignment="1">
      <alignment horizontal="left"/>
    </xf>
    <xf numFmtId="1" fontId="3" fillId="5" borderId="8" xfId="9" applyNumberFormat="1" applyBorder="1"/>
    <xf numFmtId="1" fontId="3" fillId="5" borderId="10" xfId="9" applyNumberFormat="1" applyBorder="1"/>
    <xf numFmtId="1" fontId="3" fillId="5" borderId="9" xfId="9" applyNumberFormat="1" applyBorder="1"/>
    <xf numFmtId="1" fontId="3" fillId="6" borderId="8" xfId="10" applyNumberFormat="1" applyBorder="1"/>
    <xf numFmtId="1" fontId="3" fillId="6" borderId="10" xfId="10" applyNumberFormat="1" applyBorder="1"/>
    <xf numFmtId="1" fontId="3" fillId="6" borderId="9" xfId="10" applyNumberFormat="1" applyBorder="1"/>
    <xf numFmtId="1" fontId="3" fillId="3" borderId="8" xfId="6" applyNumberFormat="1" applyBorder="1"/>
    <xf numFmtId="1" fontId="3" fillId="3" borderId="10" xfId="6" applyNumberFormat="1" applyBorder="1"/>
    <xf numFmtId="1" fontId="3" fillId="7" borderId="8" xfId="11" applyNumberFormat="1" applyBorder="1"/>
    <xf numFmtId="1" fontId="3" fillId="7" borderId="10" xfId="11" applyNumberFormat="1" applyBorder="1"/>
    <xf numFmtId="1" fontId="3" fillId="7" borderId="9" xfId="11" applyNumberFormat="1" applyBorder="1"/>
    <xf numFmtId="1" fontId="3" fillId="7" borderId="9" xfId="11" applyNumberFormat="1" applyBorder="1" applyAlignment="1">
      <alignment horizontal="center"/>
    </xf>
    <xf numFmtId="0" fontId="0" fillId="0" borderId="2" xfId="0" applyBorder="1"/>
    <xf numFmtId="9" fontId="0" fillId="0" borderId="4" xfId="1" applyFont="1" applyBorder="1"/>
    <xf numFmtId="2" fontId="0" fillId="0" borderId="3" xfId="0" applyNumberFormat="1" applyBorder="1"/>
    <xf numFmtId="166" fontId="0" fillId="0" borderId="3" xfId="0" applyNumberFormat="1" applyBorder="1"/>
    <xf numFmtId="167" fontId="0" fillId="0" borderId="3" xfId="0" applyNumberFormat="1" applyBorder="1"/>
    <xf numFmtId="166" fontId="0" fillId="0" borderId="0" xfId="0" applyNumberFormat="1" applyBorder="1"/>
    <xf numFmtId="167" fontId="0" fillId="0" borderId="0" xfId="0" applyNumberFormat="1" applyBorder="1"/>
    <xf numFmtId="167" fontId="0" fillId="0" borderId="4" xfId="0" applyNumberFormat="1" applyBorder="1"/>
    <xf numFmtId="2" fontId="0" fillId="0" borderId="4" xfId="0" applyNumberFormat="1" applyBorder="1"/>
    <xf numFmtId="1" fontId="0" fillId="0" borderId="3" xfId="0" applyNumberFormat="1" applyFill="1" applyBorder="1"/>
    <xf numFmtId="1" fontId="0" fillId="0" borderId="0" xfId="0" applyNumberFormat="1" applyFill="1" applyBorder="1"/>
    <xf numFmtId="0" fontId="2" fillId="0" borderId="0" xfId="0" applyFont="1" applyBorder="1" applyAlignment="1">
      <alignment horizontal="left"/>
    </xf>
    <xf numFmtId="0" fontId="2" fillId="0" borderId="0" xfId="0" applyFont="1" applyBorder="1"/>
    <xf numFmtId="0" fontId="2" fillId="0" borderId="11" xfId="0" applyFont="1" applyBorder="1" applyAlignment="1">
      <alignment horizontal="left"/>
    </xf>
    <xf numFmtId="1" fontId="3" fillId="5" borderId="16" xfId="9" applyNumberFormat="1" applyBorder="1"/>
    <xf numFmtId="1" fontId="3" fillId="7" borderId="17" xfId="11" applyNumberFormat="1" applyBorder="1"/>
    <xf numFmtId="1" fontId="0" fillId="0" borderId="18" xfId="0" applyNumberFormat="1" applyBorder="1"/>
    <xf numFmtId="0" fontId="0" fillId="0" borderId="18" xfId="0" applyBorder="1"/>
    <xf numFmtId="0" fontId="0" fillId="0" borderId="19" xfId="0" applyBorder="1"/>
    <xf numFmtId="165" fontId="0" fillId="11" borderId="20" xfId="7" applyNumberFormat="1" applyFont="1" applyFill="1" applyBorder="1" applyAlignment="1">
      <alignment horizontal="center"/>
    </xf>
    <xf numFmtId="165" fontId="0" fillId="0" borderId="21" xfId="7" applyNumberFormat="1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11" borderId="21" xfId="0" applyFont="1" applyFill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9" fontId="0" fillId="0" borderId="21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9" fontId="0" fillId="0" borderId="20" xfId="0" applyNumberFormat="1" applyBorder="1" applyAlignment="1">
      <alignment horizontal="center"/>
    </xf>
    <xf numFmtId="9" fontId="0" fillId="0" borderId="21" xfId="1" applyFont="1" applyBorder="1" applyAlignment="1">
      <alignment horizontal="center"/>
    </xf>
    <xf numFmtId="0" fontId="0" fillId="0" borderId="22" xfId="0" applyBorder="1" applyAlignment="1">
      <alignment horizontal="center"/>
    </xf>
    <xf numFmtId="49" fontId="2" fillId="0" borderId="23" xfId="0" applyNumberFormat="1" applyFont="1" applyBorder="1" applyAlignment="1">
      <alignment horizontal="center" vertical="center" wrapText="1"/>
    </xf>
    <xf numFmtId="49" fontId="3" fillId="9" borderId="24" xfId="13" applyNumberFormat="1" applyBorder="1" applyAlignment="1">
      <alignment horizontal="center" vertical="center" wrapText="1"/>
    </xf>
    <xf numFmtId="49" fontId="0" fillId="0" borderId="21" xfId="0" applyNumberFormat="1" applyBorder="1" applyAlignment="1">
      <alignment horizontal="center" vertical="center" wrapText="1"/>
    </xf>
    <xf numFmtId="0" fontId="5" fillId="4" borderId="15" xfId="8" applyBorder="1" applyAlignment="1">
      <alignment horizontal="center"/>
    </xf>
    <xf numFmtId="1" fontId="0" fillId="2" borderId="18" xfId="0" applyNumberFormat="1" applyFill="1" applyBorder="1"/>
    <xf numFmtId="0" fontId="2" fillId="0" borderId="6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1" fontId="3" fillId="3" borderId="9" xfId="6" applyNumberFormat="1" applyBorder="1"/>
    <xf numFmtId="1" fontId="0" fillId="0" borderId="18" xfId="0" applyNumberFormat="1" applyFill="1" applyBorder="1"/>
    <xf numFmtId="1" fontId="0" fillId="0" borderId="4" xfId="0" applyNumberFormat="1" applyFill="1" applyBorder="1"/>
    <xf numFmtId="9" fontId="0" fillId="0" borderId="3" xfId="1" applyFont="1" applyBorder="1"/>
    <xf numFmtId="9" fontId="0" fillId="0" borderId="0" xfId="1" applyFont="1" applyBorder="1"/>
    <xf numFmtId="166" fontId="0" fillId="0" borderId="4" xfId="0" applyNumberFormat="1" applyBorder="1"/>
    <xf numFmtId="1" fontId="0" fillId="2" borderId="4" xfId="0" applyNumberFormat="1" applyFill="1" applyBorder="1"/>
    <xf numFmtId="164" fontId="0" fillId="2" borderId="0" xfId="1" applyNumberFormat="1" applyFont="1" applyFill="1" applyBorder="1"/>
    <xf numFmtId="164" fontId="0" fillId="2" borderId="4" xfId="1" applyNumberFormat="1" applyFont="1" applyFill="1" applyBorder="1"/>
    <xf numFmtId="9" fontId="0" fillId="2" borderId="4" xfId="1" applyFont="1" applyFill="1" applyBorder="1"/>
    <xf numFmtId="1" fontId="3" fillId="6" borderId="0" xfId="10" applyNumberFormat="1"/>
    <xf numFmtId="2" fontId="0" fillId="0" borderId="0" xfId="0" applyNumberFormat="1"/>
    <xf numFmtId="1" fontId="3" fillId="3" borderId="0" xfId="6" applyNumberFormat="1"/>
    <xf numFmtId="165" fontId="0" fillId="0" borderId="4" xfId="7" applyNumberFormat="1" applyFont="1" applyBorder="1"/>
    <xf numFmtId="0" fontId="0" fillId="0" borderId="0" xfId="0" applyFill="1"/>
    <xf numFmtId="2" fontId="0" fillId="2" borderId="0" xfId="0" applyNumberFormat="1" applyFill="1"/>
    <xf numFmtId="164" fontId="0" fillId="0" borderId="0" xfId="1" applyNumberFormat="1" applyFont="1" applyFill="1" applyBorder="1"/>
    <xf numFmtId="164" fontId="0" fillId="0" borderId="4" xfId="1" applyNumberFormat="1" applyFont="1" applyFill="1" applyBorder="1"/>
    <xf numFmtId="9" fontId="0" fillId="0" borderId="4" xfId="1" applyFont="1" applyFill="1" applyBorder="1"/>
    <xf numFmtId="2" fontId="0" fillId="0" borderId="0" xfId="0" applyNumberFormat="1" applyFill="1"/>
    <xf numFmtId="0" fontId="0" fillId="0" borderId="6" xfId="0" applyBorder="1"/>
    <xf numFmtId="0" fontId="5" fillId="4" borderId="26" xfId="8" applyBorder="1"/>
    <xf numFmtId="0" fontId="0" fillId="0" borderId="0" xfId="0" applyFont="1" applyBorder="1"/>
    <xf numFmtId="0" fontId="0" fillId="0" borderId="11" xfId="0" applyFont="1" applyBorder="1"/>
    <xf numFmtId="0" fontId="0" fillId="0" borderId="6" xfId="0" applyFont="1" applyBorder="1"/>
    <xf numFmtId="0" fontId="0" fillId="0" borderId="11" xfId="0" applyBorder="1"/>
    <xf numFmtId="0" fontId="0" fillId="0" borderId="25" xfId="0" applyBorder="1"/>
    <xf numFmtId="0" fontId="0" fillId="0" borderId="21" xfId="0" applyFont="1" applyBorder="1"/>
    <xf numFmtId="0" fontId="0" fillId="0" borderId="21" xfId="0" applyBorder="1"/>
    <xf numFmtId="0" fontId="0" fillId="0" borderId="22" xfId="0" applyBorder="1"/>
    <xf numFmtId="0" fontId="0" fillId="0" borderId="20" xfId="0" applyBorder="1"/>
    <xf numFmtId="9" fontId="0" fillId="0" borderId="20" xfId="1" applyFont="1" applyBorder="1" applyAlignment="1">
      <alignment horizontal="center"/>
    </xf>
    <xf numFmtId="9" fontId="0" fillId="0" borderId="22" xfId="0" applyNumberFormat="1" applyBorder="1" applyAlignment="1">
      <alignment horizontal="center"/>
    </xf>
    <xf numFmtId="0" fontId="0" fillId="0" borderId="22" xfId="0" applyFont="1" applyBorder="1"/>
    <xf numFmtId="0" fontId="0" fillId="0" borderId="27" xfId="0" applyFont="1" applyBorder="1"/>
    <xf numFmtId="0" fontId="2" fillId="0" borderId="11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9" fontId="0" fillId="0" borderId="11" xfId="1" applyFont="1" applyBorder="1" applyAlignment="1">
      <alignment horizontal="center"/>
    </xf>
    <xf numFmtId="1" fontId="0" fillId="12" borderId="18" xfId="0" applyNumberFormat="1" applyFill="1" applyBorder="1"/>
    <xf numFmtId="1" fontId="0" fillId="12" borderId="0" xfId="0" applyNumberFormat="1" applyFill="1" applyBorder="1"/>
    <xf numFmtId="167" fontId="0" fillId="12" borderId="3" xfId="0" applyNumberFormat="1" applyFill="1" applyBorder="1"/>
    <xf numFmtId="167" fontId="0" fillId="12" borderId="0" xfId="0" applyNumberFormat="1" applyFill="1" applyBorder="1"/>
    <xf numFmtId="1" fontId="0" fillId="12" borderId="3" xfId="0" applyNumberFormat="1" applyFill="1" applyBorder="1"/>
    <xf numFmtId="1" fontId="3" fillId="5" borderId="10" xfId="9" applyNumberFormat="1" applyBorder="1" applyAlignment="1">
      <alignment horizontal="center"/>
    </xf>
    <xf numFmtId="1" fontId="3" fillId="6" borderId="10" xfId="10" applyNumberFormat="1" applyBorder="1" applyAlignment="1">
      <alignment horizontal="center"/>
    </xf>
    <xf numFmtId="1" fontId="3" fillId="3" borderId="10" xfId="6" applyNumberFormat="1" applyBorder="1" applyAlignment="1">
      <alignment horizontal="center"/>
    </xf>
    <xf numFmtId="1" fontId="0" fillId="0" borderId="4" xfId="1" applyNumberFormat="1" applyFont="1" applyBorder="1"/>
    <xf numFmtId="0" fontId="3" fillId="9" borderId="10" xfId="13" applyBorder="1" applyAlignment="1"/>
    <xf numFmtId="1" fontId="3" fillId="5" borderId="11" xfId="9" applyNumberFormat="1" applyBorder="1"/>
    <xf numFmtId="1" fontId="3" fillId="6" borderId="11" xfId="10" applyNumberFormat="1" applyBorder="1"/>
    <xf numFmtId="0" fontId="0" fillId="0" borderId="0" xfId="0" applyFill="1" applyBorder="1"/>
    <xf numFmtId="0" fontId="0" fillId="0" borderId="4" xfId="0" applyFill="1" applyBorder="1"/>
    <xf numFmtId="49" fontId="1" fillId="10" borderId="22" xfId="14" applyNumberFormat="1" applyBorder="1" applyAlignment="1">
      <alignment horizontal="center" vertical="center" wrapText="1"/>
    </xf>
    <xf numFmtId="1" fontId="3" fillId="5" borderId="8" xfId="9" applyNumberFormat="1" applyBorder="1" applyAlignment="1">
      <alignment horizontal="center"/>
    </xf>
    <xf numFmtId="1" fontId="3" fillId="5" borderId="10" xfId="9" applyNumberFormat="1" applyBorder="1" applyAlignment="1">
      <alignment horizontal="center"/>
    </xf>
    <xf numFmtId="1" fontId="3" fillId="6" borderId="10" xfId="10" applyNumberFormat="1" applyBorder="1" applyAlignment="1">
      <alignment horizontal="center"/>
    </xf>
    <xf numFmtId="1" fontId="3" fillId="3" borderId="10" xfId="6" applyNumberFormat="1" applyBorder="1" applyAlignment="1">
      <alignment horizontal="center"/>
    </xf>
    <xf numFmtId="1" fontId="3" fillId="7" borderId="10" xfId="11" applyNumberFormat="1" applyBorder="1" applyAlignment="1">
      <alignment horizontal="center"/>
    </xf>
    <xf numFmtId="1" fontId="3" fillId="7" borderId="9" xfId="11" applyNumberFormat="1" applyBorder="1" applyAlignment="1">
      <alignment horizontal="center"/>
    </xf>
    <xf numFmtId="1" fontId="3" fillId="7" borderId="6" xfId="11" applyNumberFormat="1" applyBorder="1" applyAlignment="1">
      <alignment horizontal="center"/>
    </xf>
    <xf numFmtId="1" fontId="3" fillId="8" borderId="8" xfId="12" applyNumberFormat="1" applyBorder="1"/>
    <xf numFmtId="1" fontId="3" fillId="8" borderId="10" xfId="12" applyNumberFormat="1" applyBorder="1"/>
    <xf numFmtId="1" fontId="3" fillId="8" borderId="9" xfId="12" applyNumberFormat="1" applyBorder="1"/>
    <xf numFmtId="1" fontId="2" fillId="13" borderId="28" xfId="15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5" xfId="0" applyBorder="1" applyAlignment="1">
      <alignment horizontal="right"/>
    </xf>
    <xf numFmtId="0" fontId="0" fillId="0" borderId="0" xfId="0" applyBorder="1" applyAlignment="1">
      <alignment horizontal="center"/>
    </xf>
    <xf numFmtId="0" fontId="5" fillId="4" borderId="31" xfId="8" applyBorder="1"/>
    <xf numFmtId="0" fontId="2" fillId="0" borderId="4" xfId="0" applyFont="1" applyBorder="1"/>
    <xf numFmtId="0" fontId="2" fillId="0" borderId="2" xfId="0" applyFont="1" applyBorder="1"/>
    <xf numFmtId="0" fontId="0" fillId="0" borderId="4" xfId="0" applyBorder="1" applyAlignment="1">
      <alignment horizontal="right"/>
    </xf>
    <xf numFmtId="0" fontId="2" fillId="0" borderId="4" xfId="0" applyFont="1" applyBorder="1" applyAlignment="1">
      <alignment horizontal="left"/>
    </xf>
    <xf numFmtId="0" fontId="2" fillId="0" borderId="14" xfId="0" applyFont="1" applyBorder="1" applyAlignment="1">
      <alignment horizontal="left"/>
    </xf>
    <xf numFmtId="0" fontId="0" fillId="0" borderId="4" xfId="0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0" fontId="2" fillId="0" borderId="2" xfId="0" applyFont="1" applyFill="1" applyBorder="1" applyAlignment="1">
      <alignment horizontal="left"/>
    </xf>
    <xf numFmtId="0" fontId="2" fillId="0" borderId="14" xfId="0" applyFont="1" applyFill="1" applyBorder="1" applyAlignment="1">
      <alignment horizontal="left"/>
    </xf>
    <xf numFmtId="9" fontId="0" fillId="0" borderId="22" xfId="1" applyFont="1" applyBorder="1" applyAlignment="1">
      <alignment horizontal="center"/>
    </xf>
    <xf numFmtId="1" fontId="0" fillId="0" borderId="3" xfId="1" applyNumberFormat="1" applyFont="1" applyBorder="1"/>
    <xf numFmtId="1" fontId="0" fillId="0" borderId="0" xfId="1" applyNumberFormat="1" applyFont="1" applyBorder="1"/>
    <xf numFmtId="166" fontId="0" fillId="0" borderId="0" xfId="1" applyNumberFormat="1" applyFont="1" applyBorder="1"/>
    <xf numFmtId="167" fontId="0" fillId="0" borderId="0" xfId="1" applyNumberFormat="1" applyFont="1" applyBorder="1"/>
    <xf numFmtId="1" fontId="3" fillId="8" borderId="17" xfId="12" applyNumberFormat="1" applyBorder="1"/>
    <xf numFmtId="1" fontId="3" fillId="5" borderId="6" xfId="9" applyNumberFormat="1" applyBorder="1" applyAlignment="1">
      <alignment horizontal="center"/>
    </xf>
    <xf numFmtId="1" fontId="3" fillId="6" borderId="6" xfId="10" applyNumberFormat="1" applyBorder="1" applyAlignment="1">
      <alignment horizontal="center"/>
    </xf>
    <xf numFmtId="1" fontId="3" fillId="3" borderId="6" xfId="6" applyNumberFormat="1" applyBorder="1" applyAlignment="1">
      <alignment horizontal="center"/>
    </xf>
    <xf numFmtId="0" fontId="0" fillId="0" borderId="6" xfId="0" applyFill="1" applyBorder="1"/>
    <xf numFmtId="0" fontId="0" fillId="0" borderId="35" xfId="0" applyFill="1" applyBorder="1"/>
    <xf numFmtId="0" fontId="0" fillId="0" borderId="36" xfId="0" applyFill="1" applyBorder="1"/>
    <xf numFmtId="0" fontId="0" fillId="0" borderId="29" xfId="0" applyFill="1" applyBorder="1"/>
    <xf numFmtId="1" fontId="2" fillId="13" borderId="37" xfId="15" applyBorder="1">
      <alignment horizontal="center"/>
    </xf>
    <xf numFmtId="1" fontId="3" fillId="8" borderId="19" xfId="12" applyNumberFormat="1" applyBorder="1" applyAlignment="1">
      <alignment horizontal="center"/>
    </xf>
    <xf numFmtId="164" fontId="0" fillId="0" borderId="25" xfId="1" applyNumberFormat="1" applyFont="1" applyBorder="1"/>
    <xf numFmtId="164" fontId="0" fillId="0" borderId="19" xfId="1" applyNumberFormat="1" applyFont="1" applyBorder="1"/>
    <xf numFmtId="165" fontId="0" fillId="0" borderId="25" xfId="7" applyNumberFormat="1" applyFont="1" applyBorder="1"/>
    <xf numFmtId="165" fontId="0" fillId="0" borderId="19" xfId="7" applyNumberFormat="1" applyFont="1" applyBorder="1"/>
    <xf numFmtId="164" fontId="0" fillId="0" borderId="25" xfId="1" applyNumberFormat="1" applyFont="1" applyFill="1" applyBorder="1"/>
    <xf numFmtId="164" fontId="0" fillId="2" borderId="25" xfId="1" applyNumberFormat="1" applyFont="1" applyFill="1" applyBorder="1"/>
    <xf numFmtId="0" fontId="0" fillId="0" borderId="35" xfId="0" applyBorder="1"/>
    <xf numFmtId="0" fontId="0" fillId="0" borderId="36" xfId="0" applyBorder="1"/>
    <xf numFmtId="0" fontId="0" fillId="0" borderId="38" xfId="0" applyBorder="1"/>
    <xf numFmtId="1" fontId="2" fillId="13" borderId="39" xfId="15" applyBorder="1">
      <alignment horizontal="center"/>
    </xf>
    <xf numFmtId="1" fontId="3" fillId="8" borderId="30" xfId="12" applyNumberFormat="1" applyBorder="1" applyAlignment="1">
      <alignment horizontal="center"/>
    </xf>
    <xf numFmtId="1" fontId="0" fillId="0" borderId="25" xfId="0" applyNumberFormat="1" applyBorder="1"/>
    <xf numFmtId="1" fontId="0" fillId="0" borderId="19" xfId="0" applyNumberFormat="1" applyBorder="1"/>
    <xf numFmtId="0" fontId="3" fillId="9" borderId="16" xfId="13" applyBorder="1" applyAlignment="1"/>
    <xf numFmtId="0" fontId="0" fillId="0" borderId="12" xfId="0" applyFill="1" applyBorder="1"/>
    <xf numFmtId="1" fontId="3" fillId="8" borderId="7" xfId="12" applyNumberFormat="1" applyBorder="1" applyAlignment="1">
      <alignment horizontal="center"/>
    </xf>
    <xf numFmtId="9" fontId="0" fillId="0" borderId="7" xfId="1" applyFont="1" applyBorder="1"/>
    <xf numFmtId="0" fontId="0" fillId="0" borderId="34" xfId="0" applyBorder="1"/>
    <xf numFmtId="10" fontId="0" fillId="0" borderId="7" xfId="1" applyNumberFormat="1" applyFont="1" applyBorder="1"/>
    <xf numFmtId="1" fontId="2" fillId="13" borderId="40" xfId="15" applyBorder="1">
      <alignment horizontal="center"/>
    </xf>
    <xf numFmtId="1" fontId="3" fillId="8" borderId="1" xfId="12" applyNumberFormat="1" applyBorder="1"/>
    <xf numFmtId="168" fontId="0" fillId="0" borderId="3" xfId="0" applyNumberFormat="1" applyFill="1" applyBorder="1"/>
    <xf numFmtId="168" fontId="0" fillId="0" borderId="0" xfId="0" applyNumberFormat="1" applyFill="1" applyBorder="1"/>
    <xf numFmtId="167" fontId="0" fillId="0" borderId="3" xfId="0" applyNumberFormat="1" applyFill="1" applyBorder="1"/>
    <xf numFmtId="167" fontId="0" fillId="0" borderId="0" xfId="0" applyNumberFormat="1" applyFill="1" applyBorder="1"/>
    <xf numFmtId="167" fontId="0" fillId="0" borderId="4" xfId="0" applyNumberFormat="1" applyFill="1" applyBorder="1"/>
    <xf numFmtId="169" fontId="0" fillId="0" borderId="0" xfId="0" applyNumberFormat="1" applyFont="1"/>
    <xf numFmtId="1" fontId="3" fillId="8" borderId="10" xfId="12" applyNumberFormat="1" applyBorder="1" applyAlignment="1">
      <alignment horizontal="center"/>
    </xf>
    <xf numFmtId="0" fontId="0" fillId="0" borderId="38" xfId="0" applyFill="1" applyBorder="1"/>
    <xf numFmtId="0" fontId="3" fillId="9" borderId="17" xfId="13" applyBorder="1" applyAlignment="1"/>
    <xf numFmtId="1" fontId="0" fillId="0" borderId="25" xfId="1" applyNumberFormat="1" applyFont="1" applyBorder="1"/>
    <xf numFmtId="1" fontId="0" fillId="0" borderId="19" xfId="1" applyNumberFormat="1" applyFont="1" applyBorder="1"/>
    <xf numFmtId="0" fontId="2" fillId="0" borderId="4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9" fontId="0" fillId="0" borderId="0" xfId="1" applyFont="1" applyBorder="1" applyAlignment="1">
      <alignment horizontal="center"/>
    </xf>
    <xf numFmtId="1" fontId="3" fillId="5" borderId="0" xfId="9" applyNumberFormat="1"/>
    <xf numFmtId="1" fontId="3" fillId="6" borderId="1" xfId="10" applyNumberFormat="1" applyBorder="1"/>
    <xf numFmtId="1" fontId="3" fillId="6" borderId="2" xfId="10" applyNumberFormat="1" applyBorder="1"/>
    <xf numFmtId="1" fontId="3" fillId="3" borderId="1" xfId="6" applyNumberFormat="1" applyBorder="1"/>
    <xf numFmtId="1" fontId="3" fillId="3" borderId="11" xfId="6" applyNumberFormat="1" applyBorder="1"/>
    <xf numFmtId="1" fontId="3" fillId="7" borderId="1" xfId="11" applyNumberFormat="1" applyBorder="1"/>
    <xf numFmtId="1" fontId="3" fillId="7" borderId="11" xfId="11" applyNumberFormat="1" applyBorder="1"/>
    <xf numFmtId="1" fontId="3" fillId="7" borderId="2" xfId="11" applyNumberFormat="1" applyBorder="1"/>
    <xf numFmtId="167" fontId="0" fillId="0" borderId="4" xfId="1" applyNumberFormat="1" applyFont="1" applyBorder="1"/>
    <xf numFmtId="170" fontId="0" fillId="0" borderId="0" xfId="1" applyNumberFormat="1" applyFont="1" applyBorder="1"/>
    <xf numFmtId="171" fontId="0" fillId="0" borderId="0" xfId="1" applyNumberFormat="1" applyFont="1" applyBorder="1"/>
    <xf numFmtId="172" fontId="0" fillId="0" borderId="0" xfId="1" applyNumberFormat="1" applyFont="1" applyBorder="1"/>
    <xf numFmtId="175" fontId="0" fillId="0" borderId="0" xfId="0" applyNumberFormat="1"/>
    <xf numFmtId="1" fontId="0" fillId="2" borderId="25" xfId="0" applyNumberFormat="1" applyFill="1" applyBorder="1"/>
    <xf numFmtId="1" fontId="0" fillId="2" borderId="19" xfId="0" applyNumberFormat="1" applyFill="1" applyBorder="1"/>
    <xf numFmtId="164" fontId="0" fillId="2" borderId="19" xfId="1" applyNumberFormat="1" applyFont="1" applyFill="1" applyBorder="1"/>
    <xf numFmtId="165" fontId="0" fillId="2" borderId="4" xfId="7" applyNumberFormat="1" applyFont="1" applyFill="1" applyBorder="1"/>
    <xf numFmtId="1" fontId="0" fillId="2" borderId="4" xfId="1" applyNumberFormat="1" applyFont="1" applyFill="1" applyBorder="1"/>
    <xf numFmtId="1" fontId="0" fillId="2" borderId="0" xfId="1" applyNumberFormat="1" applyFont="1" applyFill="1" applyBorder="1"/>
    <xf numFmtId="1" fontId="0" fillId="2" borderId="25" xfId="1" applyNumberFormat="1" applyFont="1" applyFill="1" applyBorder="1"/>
    <xf numFmtId="1" fontId="0" fillId="2" borderId="19" xfId="1" applyNumberFormat="1" applyFont="1" applyFill="1" applyBorder="1"/>
    <xf numFmtId="10" fontId="0" fillId="2" borderId="7" xfId="1" applyNumberFormat="1" applyFont="1" applyFill="1" applyBorder="1"/>
    <xf numFmtId="9" fontId="0" fillId="2" borderId="7" xfId="1" applyFont="1" applyFill="1" applyBorder="1"/>
    <xf numFmtId="175" fontId="0" fillId="2" borderId="0" xfId="0" applyNumberFormat="1" applyFill="1"/>
    <xf numFmtId="173" fontId="0" fillId="0" borderId="0" xfId="0" applyNumberFormat="1" applyBorder="1"/>
    <xf numFmtId="174" fontId="0" fillId="0" borderId="3" xfId="0" applyNumberFormat="1" applyFill="1" applyBorder="1"/>
    <xf numFmtId="174" fontId="0" fillId="0" borderId="0" xfId="0" applyNumberFormat="1" applyFill="1" applyBorder="1"/>
    <xf numFmtId="174" fontId="0" fillId="0" borderId="3" xfId="0" applyNumberFormat="1" applyBorder="1"/>
    <xf numFmtId="174" fontId="0" fillId="0" borderId="0" xfId="0" applyNumberFormat="1" applyBorder="1"/>
    <xf numFmtId="174" fontId="0" fillId="0" borderId="4" xfId="0" applyNumberFormat="1" applyBorder="1"/>
    <xf numFmtId="174" fontId="0" fillId="0" borderId="4" xfId="0" applyNumberFormat="1" applyFill="1" applyBorder="1"/>
    <xf numFmtId="174" fontId="0" fillId="12" borderId="3" xfId="0" applyNumberFormat="1" applyFill="1" applyBorder="1"/>
    <xf numFmtId="174" fontId="0" fillId="12" borderId="0" xfId="0" applyNumberFormat="1" applyFill="1" applyBorder="1"/>
    <xf numFmtId="177" fontId="0" fillId="0" borderId="0" xfId="0" applyNumberFormat="1"/>
    <xf numFmtId="167" fontId="0" fillId="2" borderId="3" xfId="0" applyNumberFormat="1" applyFill="1" applyBorder="1"/>
    <xf numFmtId="167" fontId="0" fillId="2" borderId="0" xfId="0" applyNumberFormat="1" applyFill="1" applyBorder="1"/>
    <xf numFmtId="174" fontId="0" fillId="2" borderId="3" xfId="0" applyNumberFormat="1" applyFill="1" applyBorder="1"/>
    <xf numFmtId="167" fontId="0" fillId="2" borderId="4" xfId="0" applyNumberFormat="1" applyFill="1" applyBorder="1"/>
    <xf numFmtId="176" fontId="0" fillId="0" borderId="0" xfId="0" applyNumberFormat="1" applyBorder="1"/>
    <xf numFmtId="49" fontId="3" fillId="9" borderId="20" xfId="13" applyNumberFormat="1" applyBorder="1" applyAlignment="1">
      <alignment horizontal="center" vertical="center" wrapText="1"/>
    </xf>
    <xf numFmtId="49" fontId="3" fillId="9" borderId="21" xfId="13" applyNumberFormat="1" applyBorder="1" applyAlignment="1">
      <alignment horizontal="center" vertical="center" wrapText="1"/>
    </xf>
    <xf numFmtId="49" fontId="3" fillId="9" borderId="22" xfId="13" applyNumberFormat="1" applyBorder="1" applyAlignment="1">
      <alignment horizontal="center" vertical="center" wrapText="1"/>
    </xf>
    <xf numFmtId="49" fontId="1" fillId="10" borderId="20" xfId="14" applyNumberFormat="1" applyBorder="1" applyAlignment="1">
      <alignment horizontal="center" vertical="center" wrapText="1"/>
    </xf>
    <xf numFmtId="49" fontId="1" fillId="10" borderId="21" xfId="14" applyNumberFormat="1" applyBorder="1" applyAlignment="1">
      <alignment horizontal="center" vertical="center" wrapText="1"/>
    </xf>
    <xf numFmtId="49" fontId="1" fillId="10" borderId="22" xfId="14" applyNumberFormat="1" applyBorder="1" applyAlignment="1">
      <alignment horizontal="center" vertical="center" wrapText="1"/>
    </xf>
    <xf numFmtId="1" fontId="3" fillId="5" borderId="8" xfId="9" applyNumberFormat="1" applyBorder="1" applyAlignment="1">
      <alignment horizontal="center"/>
    </xf>
    <xf numFmtId="1" fontId="3" fillId="5" borderId="10" xfId="9" applyNumberFormat="1" applyBorder="1" applyAlignment="1">
      <alignment horizontal="center"/>
    </xf>
    <xf numFmtId="1" fontId="3" fillId="5" borderId="9" xfId="9" applyNumberFormat="1" applyBorder="1" applyAlignment="1">
      <alignment horizontal="center"/>
    </xf>
    <xf numFmtId="1" fontId="3" fillId="6" borderId="8" xfId="10" applyNumberFormat="1" applyBorder="1" applyAlignment="1">
      <alignment horizontal="center"/>
    </xf>
    <xf numFmtId="1" fontId="3" fillId="6" borderId="10" xfId="10" applyNumberFormat="1" applyBorder="1" applyAlignment="1">
      <alignment horizontal="center"/>
    </xf>
    <xf numFmtId="1" fontId="3" fillId="6" borderId="9" xfId="10" applyNumberFormat="1" applyBorder="1" applyAlignment="1">
      <alignment horizontal="center"/>
    </xf>
    <xf numFmtId="1" fontId="3" fillId="3" borderId="8" xfId="6" applyNumberFormat="1" applyBorder="1" applyAlignment="1">
      <alignment horizontal="center"/>
    </xf>
    <xf numFmtId="1" fontId="3" fillId="3" borderId="10" xfId="6" applyNumberFormat="1" applyBorder="1" applyAlignment="1">
      <alignment horizontal="center"/>
    </xf>
    <xf numFmtId="1" fontId="3" fillId="3" borderId="9" xfId="6" applyNumberFormat="1" applyBorder="1" applyAlignment="1">
      <alignment horizontal="center"/>
    </xf>
    <xf numFmtId="1" fontId="3" fillId="7" borderId="8" xfId="11" applyNumberFormat="1" applyBorder="1" applyAlignment="1">
      <alignment horizontal="center"/>
    </xf>
    <xf numFmtId="1" fontId="3" fillId="7" borderId="10" xfId="11" applyNumberFormat="1" applyBorder="1" applyAlignment="1">
      <alignment horizontal="center"/>
    </xf>
    <xf numFmtId="1" fontId="3" fillId="7" borderId="9" xfId="11" applyNumberFormat="1" applyBorder="1" applyAlignment="1">
      <alignment horizontal="center"/>
    </xf>
    <xf numFmtId="1" fontId="3" fillId="8" borderId="8" xfId="12" applyNumberFormat="1" applyBorder="1" applyAlignment="1">
      <alignment horizontal="center"/>
    </xf>
    <xf numFmtId="1" fontId="3" fillId="8" borderId="10" xfId="12" applyNumberFormat="1" applyBorder="1" applyAlignment="1">
      <alignment horizontal="center"/>
    </xf>
    <xf numFmtId="1" fontId="3" fillId="8" borderId="9" xfId="12" applyNumberFormat="1" applyBorder="1" applyAlignment="1">
      <alignment horizontal="center"/>
    </xf>
    <xf numFmtId="1" fontId="3" fillId="7" borderId="5" xfId="11" applyNumberFormat="1" applyBorder="1" applyAlignment="1">
      <alignment horizontal="center"/>
    </xf>
    <xf numFmtId="1" fontId="3" fillId="7" borderId="6" xfId="11" applyNumberFormat="1" applyBorder="1" applyAlignment="1">
      <alignment horizontal="center"/>
    </xf>
    <xf numFmtId="1" fontId="3" fillId="7" borderId="14" xfId="11" applyNumberFormat="1" applyBorder="1" applyAlignment="1">
      <alignment horizontal="center"/>
    </xf>
    <xf numFmtId="1" fontId="3" fillId="8" borderId="5" xfId="12" applyNumberFormat="1" applyBorder="1" applyAlignment="1">
      <alignment horizontal="center"/>
    </xf>
    <xf numFmtId="1" fontId="3" fillId="8" borderId="6" xfId="12" applyNumberFormat="1" applyBorder="1" applyAlignment="1">
      <alignment horizontal="center"/>
    </xf>
    <xf numFmtId="1" fontId="3" fillId="8" borderId="14" xfId="12" applyNumberFormat="1" applyBorder="1" applyAlignment="1">
      <alignment horizontal="center"/>
    </xf>
    <xf numFmtId="1" fontId="5" fillId="4" borderId="33" xfId="8" applyNumberFormat="1" applyBorder="1" applyAlignment="1">
      <alignment horizontal="center"/>
    </xf>
    <xf numFmtId="1" fontId="5" fillId="4" borderId="32" xfId="8" applyNumberFormat="1" applyBorder="1" applyAlignment="1">
      <alignment horizontal="center"/>
    </xf>
    <xf numFmtId="0" fontId="3" fillId="9" borderId="16" xfId="13" applyBorder="1" applyAlignment="1">
      <alignment horizontal="center"/>
    </xf>
    <xf numFmtId="0" fontId="3" fillId="9" borderId="11" xfId="13" applyBorder="1" applyAlignment="1">
      <alignment horizontal="center"/>
    </xf>
    <xf numFmtId="0" fontId="3" fillId="9" borderId="10" xfId="13" applyBorder="1" applyAlignment="1">
      <alignment horizontal="center"/>
    </xf>
    <xf numFmtId="0" fontId="3" fillId="9" borderId="17" xfId="13" applyBorder="1" applyAlignment="1">
      <alignment horizontal="center"/>
    </xf>
    <xf numFmtId="0" fontId="3" fillId="9" borderId="41" xfId="13" applyBorder="1" applyAlignment="1">
      <alignment horizontal="center"/>
    </xf>
    <xf numFmtId="0" fontId="3" fillId="9" borderId="30" xfId="13" applyBorder="1" applyAlignment="1">
      <alignment horizontal="center"/>
    </xf>
    <xf numFmtId="0" fontId="3" fillId="9" borderId="9" xfId="13" applyBorder="1" applyAlignment="1">
      <alignment horizontal="center"/>
    </xf>
  </cellXfs>
  <cellStyles count="16">
    <cellStyle name="20% - Accent5" xfId="14" builtinId="46"/>
    <cellStyle name="Accent1" xfId="9" builtinId="29"/>
    <cellStyle name="Accent2" xfId="10" builtinId="33"/>
    <cellStyle name="Accent3" xfId="11" builtinId="37"/>
    <cellStyle name="Accent4" xfId="12" builtinId="41"/>
    <cellStyle name="Accent5" xfId="13" builtinId="45"/>
    <cellStyle name="Accent6" xfId="6" builtinId="49"/>
    <cellStyle name="Check Cell" xfId="8" builtinId="23"/>
    <cellStyle name="Comma" xfId="7" builtinId="3"/>
    <cellStyle name="Comma 2" xfId="5"/>
    <cellStyle name="Currency 2" xfId="4"/>
    <cellStyle name="Normal" xfId="0" builtinId="0"/>
    <cellStyle name="Normal 2" xfId="2"/>
    <cellStyle name="Percent" xfId="1" builtinId="5"/>
    <cellStyle name="Percent 2" xfId="3"/>
    <cellStyle name="Pink" xfId="15"/>
  </cellStyles>
  <dxfs count="0"/>
  <tableStyles count="0" defaultTableStyle="TableStyleMedium9" defaultPivotStyle="PivotStyleLight16"/>
  <colors>
    <mruColors>
      <color rgb="FFFF6699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HIV prevalence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921405306264458"/>
          <c:y val="0.11040724082415578"/>
          <c:w val="0.83749283749170045"/>
          <c:h val="0.8306971981124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Population!$CA$3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6699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Population!$CA$4:$CA$44</c:f>
              <c:numCache>
                <c:formatCode>0.0%</c:formatCode>
                <c:ptCount val="41"/>
                <c:pt idx="0">
                  <c:v>7.2623707846537697E-2</c:v>
                </c:pt>
                <c:pt idx="1">
                  <c:v>7.4402224443362447E-2</c:v>
                </c:pt>
                <c:pt idx="2">
                  <c:v>7.6396930576577288E-2</c:v>
                </c:pt>
                <c:pt idx="3">
                  <c:v>7.7526431636965765E-2</c:v>
                </c:pt>
                <c:pt idx="4">
                  <c:v>7.7876605444916605E-2</c:v>
                </c:pt>
                <c:pt idx="5">
                  <c:v>7.7617542229004188E-2</c:v>
                </c:pt>
                <c:pt idx="6">
                  <c:v>7.6908989361834837E-2</c:v>
                </c:pt>
                <c:pt idx="7">
                  <c:v>7.5889141624871398E-2</c:v>
                </c:pt>
                <c:pt idx="8">
                  <c:v>7.4669754151876919E-2</c:v>
                </c:pt>
                <c:pt idx="9">
                  <c:v>7.3336204942245742E-2</c:v>
                </c:pt>
                <c:pt idx="10">
                  <c:v>7.1950400677011236E-2</c:v>
                </c:pt>
                <c:pt idx="11">
                  <c:v>7.0554998077850067E-2</c:v>
                </c:pt>
                <c:pt idx="12">
                  <c:v>6.917785191547296E-2</c:v>
                </c:pt>
                <c:pt idx="13">
                  <c:v>6.7836053999606044E-2</c:v>
                </c:pt>
                <c:pt idx="14">
                  <c:v>6.6539268917921626E-2</c:v>
                </c:pt>
                <c:pt idx="15">
                  <c:v>6.5292298698262169E-2</c:v>
                </c:pt>
                <c:pt idx="16">
                  <c:v>6.4096938584865079E-2</c:v>
                </c:pt>
                <c:pt idx="17">
                  <c:v>6.2953246139759986E-2</c:v>
                </c:pt>
                <c:pt idx="18">
                  <c:v>6.1860360680559938E-2</c:v>
                </c:pt>
                <c:pt idx="19">
                  <c:v>6.0816999424400241E-2</c:v>
                </c:pt>
                <c:pt idx="20">
                  <c:v>5.982173459167784E-2</c:v>
                </c:pt>
                <c:pt idx="21">
                  <c:v>5.8873130901143565E-2</c:v>
                </c:pt>
                <c:pt idx="22">
                  <c:v>5.7969800137357433E-2</c:v>
                </c:pt>
                <c:pt idx="23">
                  <c:v>5.7110410855019882E-2</c:v>
                </c:pt>
                <c:pt idx="24">
                  <c:v>5.6293677222859204E-2</c:v>
                </c:pt>
                <c:pt idx="25">
                  <c:v>5.5518341064280885E-2</c:v>
                </c:pt>
                <c:pt idx="26">
                  <c:v>5.4783154535260122E-2</c:v>
                </c:pt>
                <c:pt idx="27">
                  <c:v>5.4086866751039853E-2</c:v>
                </c:pt>
                <c:pt idx="28">
                  <c:v>5.3428215286018106E-2</c:v>
                </c:pt>
                <c:pt idx="29">
                  <c:v>5.2805922230612264E-2</c:v>
                </c:pt>
                <c:pt idx="30">
                  <c:v>5.2218693955145723E-2</c:v>
                </c:pt>
                <c:pt idx="31">
                  <c:v>5.166522359939546E-2</c:v>
                </c:pt>
                <c:pt idx="32">
                  <c:v>5.1144195379275462E-2</c:v>
                </c:pt>
                <c:pt idx="33">
                  <c:v>5.0654289958897258E-2</c:v>
                </c:pt>
                <c:pt idx="34">
                  <c:v>5.0194190309890307E-2</c:v>
                </c:pt>
                <c:pt idx="35">
                  <c:v>4.9762587637582872E-2</c:v>
                </c:pt>
                <c:pt idx="36">
                  <c:v>4.9358187083022594E-2</c:v>
                </c:pt>
                <c:pt idx="37">
                  <c:v>4.8979713009535859E-2</c:v>
                </c:pt>
                <c:pt idx="38">
                  <c:v>4.862591375635008E-2</c:v>
                </c:pt>
                <c:pt idx="39">
                  <c:v>4.8295565795164107E-2</c:v>
                </c:pt>
                <c:pt idx="40">
                  <c:v>4.7987477263679586E-2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Population!$CB$3</c:f>
              <c:strCache>
                <c:ptCount val="1"/>
                <c:pt idx="0">
                  <c:v>Gen Pop Men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Population!$CB$4:$CB$44</c:f>
              <c:numCache>
                <c:formatCode>0.0%</c:formatCode>
                <c:ptCount val="41"/>
                <c:pt idx="0">
                  <c:v>6.0999999999999999E-2</c:v>
                </c:pt>
                <c:pt idx="1">
                  <c:v>7.0387373349434068E-2</c:v>
                </c:pt>
                <c:pt idx="2">
                  <c:v>7.8492443669586437E-2</c:v>
                </c:pt>
                <c:pt idx="3">
                  <c:v>8.4233140585631389E-2</c:v>
                </c:pt>
                <c:pt idx="4">
                  <c:v>8.7928263161224748E-2</c:v>
                </c:pt>
                <c:pt idx="5">
                  <c:v>9.0015534438558129E-2</c:v>
                </c:pt>
                <c:pt idx="6">
                  <c:v>9.0879021340751556E-2</c:v>
                </c:pt>
                <c:pt idx="7">
                  <c:v>9.0842850556400706E-2</c:v>
                </c:pt>
                <c:pt idx="8">
                  <c:v>9.0169324488242983E-2</c:v>
                </c:pt>
                <c:pt idx="9">
                  <c:v>8.906394370519681E-2</c:v>
                </c:pt>
                <c:pt idx="10">
                  <c:v>8.7683107516593833E-2</c:v>
                </c:pt>
                <c:pt idx="11">
                  <c:v>8.6142665455119713E-2</c:v>
                </c:pt>
                <c:pt idx="12">
                  <c:v>8.452614018552411E-2</c:v>
                </c:pt>
                <c:pt idx="13">
                  <c:v>8.2892023657471878E-2</c:v>
                </c:pt>
                <c:pt idx="14">
                  <c:v>8.1279909900451766E-2</c:v>
                </c:pt>
                <c:pt idx="15">
                  <c:v>7.9715448575029851E-2</c:v>
                </c:pt>
                <c:pt idx="16">
                  <c:v>7.8214224006811744E-2</c:v>
                </c:pt>
                <c:pt idx="17">
                  <c:v>7.6784718178696199E-2</c:v>
                </c:pt>
                <c:pt idx="18">
                  <c:v>7.5430527904298814E-2</c:v>
                </c:pt>
                <c:pt idx="19">
                  <c:v>7.4151994587794409E-2</c:v>
                </c:pt>
                <c:pt idx="20">
                  <c:v>7.2947382376881656E-2</c:v>
                </c:pt>
                <c:pt idx="21">
                  <c:v>7.181371517259573E-2</c:v>
                </c:pt>
                <c:pt idx="22">
                  <c:v>7.0747359275419794E-2</c:v>
                </c:pt>
                <c:pt idx="23">
                  <c:v>6.9744418340664166E-2</c:v>
                </c:pt>
                <c:pt idx="24">
                  <c:v>6.8800991208366608E-2</c:v>
                </c:pt>
                <c:pt idx="25">
                  <c:v>6.7913330715137915E-2</c:v>
                </c:pt>
                <c:pt idx="26">
                  <c:v>6.7077932139917917E-2</c:v>
                </c:pt>
                <c:pt idx="27">
                  <c:v>6.629157280205511E-2</c:v>
                </c:pt>
                <c:pt idx="28">
                  <c:v>6.5551318929253005E-2</c:v>
                </c:pt>
                <c:pt idx="29">
                  <c:v>6.4854511785624416E-2</c:v>
                </c:pt>
                <c:pt idx="30">
                  <c:v>6.4198741861821798E-2</c:v>
                </c:pt>
                <c:pt idx="31">
                  <c:v>6.3581817446166686E-2</c:v>
                </c:pt>
                <c:pt idx="32">
                  <c:v>6.3001731957405563E-2</c:v>
                </c:pt>
                <c:pt idx="33">
                  <c:v>6.2456632914973012E-2</c:v>
                </c:pt>
                <c:pt idx="34">
                  <c:v>6.1944794271257674E-2</c:v>
                </c:pt>
                <c:pt idx="35">
                  <c:v>6.1464592970718414E-2</c:v>
                </c:pt>
                <c:pt idx="36">
                  <c:v>6.1014489982035798E-2</c:v>
                </c:pt>
                <c:pt idx="37">
                  <c:v>6.0593015627715324E-2</c:v>
                </c:pt>
                <c:pt idx="38">
                  <c:v>6.0198758771314337E-2</c:v>
                </c:pt>
                <c:pt idx="39">
                  <c:v>5.9830359280463569E-2</c:v>
                </c:pt>
                <c:pt idx="40">
                  <c:v>5.9486503132926874E-2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Population!$CC$3</c:f>
              <c:strCache>
                <c:ptCount val="1"/>
                <c:pt idx="0">
                  <c:v>Gen Pop Women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Population!$CC$4:$CC$44</c:f>
              <c:numCache>
                <c:formatCode>0.0%</c:formatCode>
                <c:ptCount val="41"/>
                <c:pt idx="0">
                  <c:v>8.3000000000000018E-2</c:v>
                </c:pt>
                <c:pt idx="1">
                  <c:v>7.6584261890417171E-2</c:v>
                </c:pt>
                <c:pt idx="2">
                  <c:v>7.1942394962938749E-2</c:v>
                </c:pt>
                <c:pt idx="3">
                  <c:v>6.8055446661544339E-2</c:v>
                </c:pt>
                <c:pt idx="4">
                  <c:v>6.4749229025484301E-2</c:v>
                </c:pt>
                <c:pt idx="5">
                  <c:v>6.1904963801297112E-2</c:v>
                </c:pt>
                <c:pt idx="6">
                  <c:v>5.9440204930765309E-2</c:v>
                </c:pt>
                <c:pt idx="7">
                  <c:v>5.7292346073055951E-2</c:v>
                </c:pt>
                <c:pt idx="8">
                  <c:v>5.5410674486338185E-2</c:v>
                </c:pt>
                <c:pt idx="9">
                  <c:v>5.3751355385121401E-2</c:v>
                </c:pt>
                <c:pt idx="10">
                  <c:v>5.2275222530210483E-2</c:v>
                </c:pt>
                <c:pt idx="11">
                  <c:v>5.0947218434140171E-2</c:v>
                </c:pt>
                <c:pt idx="12">
                  <c:v>4.9736582136709277E-2</c:v>
                </c:pt>
                <c:pt idx="13">
                  <c:v>4.8617184397887876E-2</c:v>
                </c:pt>
                <c:pt idx="14">
                  <c:v>4.7567697266752397E-2</c:v>
                </c:pt>
                <c:pt idx="15">
                  <c:v>4.6571489323518282E-2</c:v>
                </c:pt>
                <c:pt idx="16">
                  <c:v>4.561625996062061E-2</c:v>
                </c:pt>
                <c:pt idx="17">
                  <c:v>4.4693484106115407E-2</c:v>
                </c:pt>
                <c:pt idx="18">
                  <c:v>4.3797754551311699E-2</c:v>
                </c:pt>
                <c:pt idx="19">
                  <c:v>4.2926100906744084E-2</c:v>
                </c:pt>
                <c:pt idx="20">
                  <c:v>4.2077345376911247E-2</c:v>
                </c:pt>
                <c:pt idx="21">
                  <c:v>4.1251534348871806E-2</c:v>
                </c:pt>
                <c:pt idx="22">
                  <c:v>4.0449465791352529E-2</c:v>
                </c:pt>
                <c:pt idx="23">
                  <c:v>3.9672317628777418E-2</c:v>
                </c:pt>
                <c:pt idx="24">
                  <c:v>3.8921371968916312E-2</c:v>
                </c:pt>
                <c:pt idx="25">
                  <c:v>3.8197823851590318E-2</c:v>
                </c:pt>
                <c:pt idx="26">
                  <c:v>3.7502660214261775E-2</c:v>
                </c:pt>
                <c:pt idx="27">
                  <c:v>3.6836594135973122E-2</c:v>
                </c:pt>
                <c:pt idx="28">
                  <c:v>3.620004031085499E-2</c:v>
                </c:pt>
                <c:pt idx="29">
                  <c:v>3.5593119459323377E-2</c:v>
                </c:pt>
                <c:pt idx="30">
                  <c:v>3.5015681521566581E-2</c:v>
                </c:pt>
                <c:pt idx="31">
                  <c:v>3.4467339660507738E-2</c:v>
                </c:pt>
                <c:pt idx="32">
                  <c:v>3.3947509123082413E-2</c:v>
                </c:pt>
                <c:pt idx="33">
                  <c:v>3.3455446758341618E-2</c:v>
                </c:pt>
                <c:pt idx="34">
                  <c:v>3.2990288425485598E-2</c:v>
                </c:pt>
                <c:pt idx="35">
                  <c:v>3.2551082645921367E-2</c:v>
                </c:pt>
                <c:pt idx="36">
                  <c:v>3.2136819688775527E-2</c:v>
                </c:pt>
                <c:pt idx="37">
                  <c:v>3.1746455870240053E-2</c:v>
                </c:pt>
                <c:pt idx="38">
                  <c:v>3.1378933239289246E-2</c:v>
                </c:pt>
                <c:pt idx="39">
                  <c:v>3.1033195059923212E-2</c:v>
                </c:pt>
                <c:pt idx="40">
                  <c:v>3.0708197622842836E-2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Population!$CD$3</c:f>
              <c:strCache>
                <c:ptCount val="1"/>
                <c:pt idx="0">
                  <c:v>SW Women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Population!$CD$4:$CD$44</c:f>
              <c:numCache>
                <c:formatCode>0.0%</c:formatCode>
                <c:ptCount val="41"/>
                <c:pt idx="0">
                  <c:v>0.59999999999999987</c:v>
                </c:pt>
                <c:pt idx="1">
                  <c:v>0.65157744089589376</c:v>
                </c:pt>
                <c:pt idx="2">
                  <c:v>0.69193079698743343</c:v>
                </c:pt>
                <c:pt idx="3">
                  <c:v>0.71246897433992951</c:v>
                </c:pt>
                <c:pt idx="4">
                  <c:v>0.72137548935000639</c:v>
                </c:pt>
                <c:pt idx="5">
                  <c:v>0.72342511131951837</c:v>
                </c:pt>
                <c:pt idx="6">
                  <c:v>0.72156923128336514</c:v>
                </c:pt>
                <c:pt idx="7">
                  <c:v>0.7176072700025008</c:v>
                </c:pt>
                <c:pt idx="8">
                  <c:v>0.71262360319379836</c:v>
                </c:pt>
                <c:pt idx="9">
                  <c:v>0.70723816815901808</c:v>
                </c:pt>
                <c:pt idx="10">
                  <c:v>0.70177144152522375</c:v>
                </c:pt>
                <c:pt idx="11">
                  <c:v>0.6963593487169818</c:v>
                </c:pt>
                <c:pt idx="12">
                  <c:v>0.6910341925574387</c:v>
                </c:pt>
                <c:pt idx="13">
                  <c:v>0.68577944127964896</c:v>
                </c:pt>
                <c:pt idx="14">
                  <c:v>0.68056401464691985</c:v>
                </c:pt>
                <c:pt idx="15">
                  <c:v>0.67536121966997464</c:v>
                </c:pt>
                <c:pt idx="16">
                  <c:v>0.67015706640509576</c:v>
                </c:pt>
                <c:pt idx="17">
                  <c:v>0.66495193761800508</c:v>
                </c:pt>
                <c:pt idx="18">
                  <c:v>0.65975862436556987</c:v>
                </c:pt>
                <c:pt idx="19">
                  <c:v>0.65459879416579114</c:v>
                </c:pt>
                <c:pt idx="20">
                  <c:v>0.64949917295170279</c:v>
                </c:pt>
                <c:pt idx="21">
                  <c:v>0.64448814292790402</c:v>
                </c:pt>
                <c:pt idx="22">
                  <c:v>0.63959306978970887</c:v>
                </c:pt>
                <c:pt idx="23">
                  <c:v>0.63483843313167998</c:v>
                </c:pt>
                <c:pt idx="24">
                  <c:v>0.63024469964836349</c:v>
                </c:pt>
                <c:pt idx="25">
                  <c:v>0.62582781402066689</c:v>
                </c:pt>
                <c:pt idx="26">
                  <c:v>0.62159916099928836</c:v>
                </c:pt>
                <c:pt idx="27">
                  <c:v>0.61756585624410731</c:v>
                </c:pt>
                <c:pt idx="28">
                  <c:v>0.61373124114076849</c:v>
                </c:pt>
                <c:pt idx="29">
                  <c:v>0.61009548045476203</c:v>
                </c:pt>
                <c:pt idx="30">
                  <c:v>0.6066561864800486</c:v>
                </c:pt>
                <c:pt idx="31">
                  <c:v>0.60340901639811084</c:v>
                </c:pt>
                <c:pt idx="32">
                  <c:v>0.60034820932162203</c:v>
                </c:pt>
                <c:pt idx="33">
                  <c:v>0.59746704531443318</c:v>
                </c:pt>
                <c:pt idx="34">
                  <c:v>0.59475822053341698</c:v>
                </c:pt>
                <c:pt idx="35">
                  <c:v>0.59221414088784319</c:v>
                </c:pt>
                <c:pt idx="36">
                  <c:v>0.58982714182175755</c:v>
                </c:pt>
                <c:pt idx="37">
                  <c:v>0.58758964463025509</c:v>
                </c:pt>
                <c:pt idx="38">
                  <c:v>0.5854942607415039</c:v>
                </c:pt>
                <c:pt idx="39">
                  <c:v>0.583533855183897</c:v>
                </c:pt>
                <c:pt idx="40">
                  <c:v>0.58170157946809209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Population!$CE$3</c:f>
              <c:strCache>
                <c:ptCount val="1"/>
                <c:pt idx="0">
                  <c:v>MSM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Population!$CE$4:$CE$44</c:f>
              <c:numCache>
                <c:formatCode>0.0%</c:formatCode>
                <c:ptCount val="41"/>
                <c:pt idx="0">
                  <c:v>3.9E-2</c:v>
                </c:pt>
                <c:pt idx="1">
                  <c:v>4.215028851285281E-2</c:v>
                </c:pt>
                <c:pt idx="2">
                  <c:v>4.5591874857923376E-2</c:v>
                </c:pt>
                <c:pt idx="3">
                  <c:v>4.8399862631004681E-2</c:v>
                </c:pt>
                <c:pt idx="4">
                  <c:v>5.0636890180855564E-2</c:v>
                </c:pt>
                <c:pt idx="5">
                  <c:v>5.2420607117797724E-2</c:v>
                </c:pt>
                <c:pt idx="6">
                  <c:v>5.3866309286896355E-2</c:v>
                </c:pt>
                <c:pt idx="7">
                  <c:v>5.5075463682621305E-2</c:v>
                </c:pt>
                <c:pt idx="8">
                  <c:v>5.6130821974368875E-2</c:v>
                </c:pt>
                <c:pt idx="9">
                  <c:v>5.7095506209517484E-2</c:v>
                </c:pt>
                <c:pt idx="10">
                  <c:v>5.8014669850638516E-2</c:v>
                </c:pt>
                <c:pt idx="11">
                  <c:v>5.8918488605510889E-2</c:v>
                </c:pt>
                <c:pt idx="12">
                  <c:v>5.9825552898138429E-2</c:v>
                </c:pt>
                <c:pt idx="13">
                  <c:v>6.0746075230012929E-2</c:v>
                </c:pt>
                <c:pt idx="14">
                  <c:v>6.168460719319329E-2</c:v>
                </c:pt>
                <c:pt idx="15">
                  <c:v>6.2642160244705758E-2</c:v>
                </c:pt>
                <c:pt idx="16">
                  <c:v>6.361774793852934E-2</c:v>
                </c:pt>
                <c:pt idx="17">
                  <c:v>6.4609431947585214E-2</c:v>
                </c:pt>
                <c:pt idx="18">
                  <c:v>6.5614978146102981E-2</c:v>
                </c:pt>
                <c:pt idx="19">
                  <c:v>6.663222798456904E-2</c:v>
                </c:pt>
                <c:pt idx="20">
                  <c:v>6.7659276253713818E-2</c:v>
                </c:pt>
                <c:pt idx="21">
                  <c:v>6.8694527177378617E-2</c:v>
                </c:pt>
                <c:pt idx="22">
                  <c:v>6.9736681515386742E-2</c:v>
                </c:pt>
                <c:pt idx="23">
                  <c:v>7.0784690575416725E-2</c:v>
                </c:pt>
                <c:pt idx="24">
                  <c:v>7.1837699733950655E-2</c:v>
                </c:pt>
                <c:pt idx="25">
                  <c:v>7.2894994306777053E-2</c:v>
                </c:pt>
                <c:pt idx="26">
                  <c:v>7.395595394816426E-2</c:v>
                </c:pt>
                <c:pt idx="27">
                  <c:v>7.5020017557637292E-2</c:v>
                </c:pt>
                <c:pt idx="28">
                  <c:v>7.6086658282238387E-2</c:v>
                </c:pt>
                <c:pt idx="29">
                  <c:v>7.7155367047616594E-2</c:v>
                </c:pt>
                <c:pt idx="30">
                  <c:v>7.8225642677552124E-2</c:v>
                </c:pt>
                <c:pt idx="31">
                  <c:v>7.9296986733115526E-2</c:v>
                </c:pt>
                <c:pt idx="32">
                  <c:v>8.0368901489995884E-2</c:v>
                </c:pt>
                <c:pt idx="33">
                  <c:v>8.1440889830434751E-2</c:v>
                </c:pt>
                <c:pt idx="34">
                  <c:v>8.2512456171699569E-2</c:v>
                </c:pt>
                <c:pt idx="35">
                  <c:v>8.3583107845807428E-2</c:v>
                </c:pt>
                <c:pt idx="36">
                  <c:v>8.4652356571936885E-2</c:v>
                </c:pt>
                <c:pt idx="37">
                  <c:v>8.5719719825793933E-2</c:v>
                </c:pt>
                <c:pt idx="38">
                  <c:v>8.6784722018791879E-2</c:v>
                </c:pt>
                <c:pt idx="39">
                  <c:v>8.7846895466470537E-2</c:v>
                </c:pt>
                <c:pt idx="40">
                  <c:v>8.8905781161932068E-2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Population!$CF$3</c:f>
              <c:strCache>
                <c:ptCount val="1"/>
                <c:pt idx="0">
                  <c:v>IDU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Population!$CF$4:$CF$44</c:f>
              <c:numCache>
                <c:formatCode>0.0%</c:formatCode>
                <c:ptCount val="41"/>
                <c:pt idx="0">
                  <c:v>0.39999999999999997</c:v>
                </c:pt>
                <c:pt idx="1">
                  <c:v>0.42285501540434273</c:v>
                </c:pt>
                <c:pt idx="2">
                  <c:v>0.44711917138246909</c:v>
                </c:pt>
                <c:pt idx="3">
                  <c:v>0.46854685085794578</c:v>
                </c:pt>
                <c:pt idx="4">
                  <c:v>0.48760904744712241</c:v>
                </c:pt>
                <c:pt idx="5">
                  <c:v>0.5046270364704315</c:v>
                </c:pt>
                <c:pt idx="6">
                  <c:v>0.51986032071342048</c:v>
                </c:pt>
                <c:pt idx="7">
                  <c:v>0.53350065264561097</c:v>
                </c:pt>
                <c:pt idx="8">
                  <c:v>0.54568473770733295</c:v>
                </c:pt>
                <c:pt idx="9">
                  <c:v>0.55651180075510087</c:v>
                </c:pt>
                <c:pt idx="10">
                  <c:v>0.566060115948952</c:v>
                </c:pt>
                <c:pt idx="11">
                  <c:v>0.57439978398338165</c:v>
                </c:pt>
                <c:pt idx="12">
                  <c:v>0.58160108662641008</c:v>
                </c:pt>
                <c:pt idx="13">
                  <c:v>0.58773886367521988</c:v>
                </c:pt>
                <c:pt idx="14">
                  <c:v>0.59289383623104552</c:v>
                </c:pt>
                <c:pt idx="15">
                  <c:v>0.59715188954172693</c:v>
                </c:pt>
                <c:pt idx="16">
                  <c:v>0.60060220886575511</c:v>
                </c:pt>
                <c:pt idx="17">
                  <c:v>0.60333495537232529</c:v>
                </c:pt>
                <c:pt idx="18">
                  <c:v>0.60543895143433002</c:v>
                </c:pt>
                <c:pt idx="19">
                  <c:v>0.60699965568546776</c:v>
                </c:pt>
                <c:pt idx="20">
                  <c:v>0.60809756338705245</c:v>
                </c:pt>
                <c:pt idx="21">
                  <c:v>0.60880706770174142</c:v>
                </c:pt>
                <c:pt idx="22">
                  <c:v>0.60919575568618822</c:v>
                </c:pt>
                <c:pt idx="23">
                  <c:v>0.60932407994418158</c:v>
                </c:pt>
                <c:pt idx="24">
                  <c:v>0.60924533394659663</c:v>
                </c:pt>
                <c:pt idx="25">
                  <c:v>0.60900585860089329</c:v>
                </c:pt>
                <c:pt idx="26">
                  <c:v>0.60864541421739682</c:v>
                </c:pt>
                <c:pt idx="27">
                  <c:v>0.60819766179668144</c:v>
                </c:pt>
                <c:pt idx="28">
                  <c:v>0.6076907081745806</c:v>
                </c:pt>
                <c:pt idx="29">
                  <c:v>0.60714767964877481</c:v>
                </c:pt>
                <c:pt idx="30">
                  <c:v>0.60658729760056052</c:v>
                </c:pt>
                <c:pt idx="31">
                  <c:v>0.60602443707513576</c:v>
                </c:pt>
                <c:pt idx="32">
                  <c:v>0.60547065530062827</c:v>
                </c:pt>
                <c:pt idx="33">
                  <c:v>0.60493468184501342</c:v>
                </c:pt>
                <c:pt idx="34">
                  <c:v>0.60442286571839976</c:v>
                </c:pt>
                <c:pt idx="35">
                  <c:v>0.60393957742183091</c:v>
                </c:pt>
                <c:pt idx="36">
                  <c:v>0.60348756590454278</c:v>
                </c:pt>
                <c:pt idx="37">
                  <c:v>0.60306827177706868</c:v>
                </c:pt>
                <c:pt idx="38">
                  <c:v>0.60268209906855685</c:v>
                </c:pt>
                <c:pt idx="39">
                  <c:v>0.60232864841880385</c:v>
                </c:pt>
                <c:pt idx="40">
                  <c:v>0.60200691494248504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69696"/>
        <c:axId val="43881216"/>
      </c:scatterChart>
      <c:valAx>
        <c:axId val="43869696"/>
        <c:scaling>
          <c:orientation val="minMax"/>
          <c:max val="2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881216"/>
        <c:crosses val="autoZero"/>
        <c:crossBetween val="midCat"/>
      </c:valAx>
      <c:valAx>
        <c:axId val="438812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8696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994782278721182"/>
          <c:y val="0.41559915268999453"/>
          <c:w val="0.24631325301204848"/>
          <c:h val="0.39052530040748662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HIV Incidence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921405306264462"/>
          <c:y val="0.11040724082415578"/>
          <c:w val="0.83749283749170078"/>
          <c:h val="0.8306971981124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Population!$CG$3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6699"/>
              </a:solidFill>
            </a:ln>
          </c:spPr>
          <c:marker>
            <c:symbol val="none"/>
          </c:marker>
          <c:xVal>
            <c:numRef>
              <c:f>Population!$A$4:$A$45</c:f>
              <c:numCache>
                <c:formatCode>General</c:formatCode>
                <c:ptCount val="4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</c:numCache>
            </c:numRef>
          </c:xVal>
          <c:yVal>
            <c:numRef>
              <c:f>Population!$CG$4:$CG$45</c:f>
              <c:numCache>
                <c:formatCode>_(* #,##0_);_(* \(#,##0\);_(* "-"??_);_(@_)</c:formatCode>
                <c:ptCount val="42"/>
                <c:pt idx="1">
                  <c:v>2479.5262138564872</c:v>
                </c:pt>
                <c:pt idx="3">
                  <c:v>2059.5454182307003</c:v>
                </c:pt>
                <c:pt idx="5">
                  <c:v>1757.0416811152088</c:v>
                </c:pt>
                <c:pt idx="7">
                  <c:v>1590.4025673709461</c:v>
                </c:pt>
                <c:pt idx="9">
                  <c:v>1497.1940466206875</c:v>
                </c:pt>
                <c:pt idx="11">
                  <c:v>1438.3162828426614</c:v>
                </c:pt>
                <c:pt idx="13">
                  <c:v>1393.5615252595524</c:v>
                </c:pt>
                <c:pt idx="15">
                  <c:v>1354.5108407652779</c:v>
                </c:pt>
                <c:pt idx="17">
                  <c:v>1318.5994604446576</c:v>
                </c:pt>
                <c:pt idx="19">
                  <c:v>1285.5067133521675</c:v>
                </c:pt>
                <c:pt idx="21">
                  <c:v>1255.4462834460235</c:v>
                </c:pt>
                <c:pt idx="23">
                  <c:v>1228.560950842435</c:v>
                </c:pt>
                <c:pt idx="25">
                  <c:v>1204.8106238826783</c:v>
                </c:pt>
                <c:pt idx="27">
                  <c:v>1184.0194291426797</c:v>
                </c:pt>
                <c:pt idx="29">
                  <c:v>1165.942664439347</c:v>
                </c:pt>
                <c:pt idx="31">
                  <c:v>1150.3138535521364</c:v>
                </c:pt>
                <c:pt idx="33">
                  <c:v>1136.8703213586898</c:v>
                </c:pt>
                <c:pt idx="35">
                  <c:v>1125.3648912450274</c:v>
                </c:pt>
                <c:pt idx="37">
                  <c:v>1115.5703641058622</c:v>
                </c:pt>
                <c:pt idx="39">
                  <c:v>1107.2806544724788</c:v>
                </c:pt>
                <c:pt idx="41">
                  <c:v>1100.310412794109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Population!$CH$3</c:f>
              <c:strCache>
                <c:ptCount val="1"/>
                <c:pt idx="0">
                  <c:v>Gen Pop Men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Population!$A$4:$A$45</c:f>
              <c:numCache>
                <c:formatCode>General</c:formatCode>
                <c:ptCount val="4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</c:numCache>
            </c:numRef>
          </c:xVal>
          <c:yVal>
            <c:numRef>
              <c:f>Population!$CH$4:$CH$45</c:f>
              <c:numCache>
                <c:formatCode>_(* #,##0_);_(* \(#,##0\);_(* "-"??_);_(@_)</c:formatCode>
                <c:ptCount val="42"/>
                <c:pt idx="1">
                  <c:v>3546.3228953758412</c:v>
                </c:pt>
                <c:pt idx="3">
                  <c:v>2789.286735811098</c:v>
                </c:pt>
                <c:pt idx="5">
                  <c:v>2275.1710400933598</c:v>
                </c:pt>
                <c:pt idx="7">
                  <c:v>1989.7752400406478</c:v>
                </c:pt>
                <c:pt idx="9">
                  <c:v>1831.7749752681905</c:v>
                </c:pt>
                <c:pt idx="11">
                  <c:v>1738.7632710582309</c:v>
                </c:pt>
                <c:pt idx="13">
                  <c:v>1676.9458251561446</c:v>
                </c:pt>
                <c:pt idx="15">
                  <c:v>1629.9968068936614</c:v>
                </c:pt>
                <c:pt idx="17">
                  <c:v>1590.7761680156264</c:v>
                </c:pt>
                <c:pt idx="19">
                  <c:v>1556.389518078767</c:v>
                </c:pt>
                <c:pt idx="21">
                  <c:v>1525.6969573061499</c:v>
                </c:pt>
                <c:pt idx="23">
                  <c:v>1498.2206202755492</c:v>
                </c:pt>
                <c:pt idx="25">
                  <c:v>1473.7143051040723</c:v>
                </c:pt>
                <c:pt idx="27">
                  <c:v>1452.0025420330196</c:v>
                </c:pt>
                <c:pt idx="29">
                  <c:v>1432.919452880175</c:v>
                </c:pt>
                <c:pt idx="31">
                  <c:v>1416.2859142011487</c:v>
                </c:pt>
                <c:pt idx="33">
                  <c:v>1401.9046100215642</c:v>
                </c:pt>
                <c:pt idx="35">
                  <c:v>1389.5646643763343</c:v>
                </c:pt>
                <c:pt idx="37">
                  <c:v>1379.0505619783917</c:v>
                </c:pt>
                <c:pt idx="39">
                  <c:v>1370.1514842997085</c:v>
                </c:pt>
                <c:pt idx="41">
                  <c:v>1362.668707320734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Population!$CI$3</c:f>
              <c:strCache>
                <c:ptCount val="1"/>
                <c:pt idx="0">
                  <c:v>Gen Pop Women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Population!$A$4:$A$45</c:f>
              <c:numCache>
                <c:formatCode>General</c:formatCode>
                <c:ptCount val="4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</c:numCache>
            </c:numRef>
          </c:xVal>
          <c:yVal>
            <c:numRef>
              <c:f>Population!$CI$4:$CI$45</c:f>
              <c:numCache>
                <c:formatCode>_(* #,##0_);_(* \(#,##0\);_(* "-"??_);_(@_)</c:formatCode>
                <c:ptCount val="42"/>
                <c:pt idx="1">
                  <c:v>1261.100128795503</c:v>
                </c:pt>
                <c:pt idx="3">
                  <c:v>1201.4667962776364</c:v>
                </c:pt>
                <c:pt idx="5">
                  <c:v>1119.2719332321371</c:v>
                </c:pt>
                <c:pt idx="7">
                  <c:v>1072.4882589849735</c:v>
                </c:pt>
                <c:pt idx="9">
                  <c:v>1042.5616542355169</c:v>
                </c:pt>
                <c:pt idx="11">
                  <c:v>1015.6818643147254</c:v>
                </c:pt>
                <c:pt idx="13">
                  <c:v>985.88354391508142</c:v>
                </c:pt>
                <c:pt idx="15">
                  <c:v>952.73531067172325</c:v>
                </c:pt>
                <c:pt idx="17">
                  <c:v>918.15301654475797</c:v>
                </c:pt>
                <c:pt idx="19">
                  <c:v>884.29539350513812</c:v>
                </c:pt>
                <c:pt idx="21">
                  <c:v>852.68493164367965</c:v>
                </c:pt>
                <c:pt idx="23">
                  <c:v>824.08578493068785</c:v>
                </c:pt>
                <c:pt idx="25">
                  <c:v>798.69190783356044</c:v>
                </c:pt>
                <c:pt idx="27">
                  <c:v>776.36530131889413</c:v>
                </c:pt>
                <c:pt idx="29">
                  <c:v>756.81998373719898</c:v>
                </c:pt>
                <c:pt idx="31">
                  <c:v>739.73342664437882</c:v>
                </c:pt>
                <c:pt idx="33">
                  <c:v>724.80104966950864</c:v>
                </c:pt>
                <c:pt idx="35">
                  <c:v>711.75556416317306</c:v>
                </c:pt>
                <c:pt idx="37">
                  <c:v>700.36848807522438</c:v>
                </c:pt>
                <c:pt idx="39">
                  <c:v>690.44468018508769</c:v>
                </c:pt>
                <c:pt idx="41">
                  <c:v>681.8155376429562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Population!$CJ$3</c:f>
              <c:strCache>
                <c:ptCount val="1"/>
                <c:pt idx="0">
                  <c:v>SW Women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Population!$A$4:$A$45</c:f>
              <c:numCache>
                <c:formatCode>General</c:formatCode>
                <c:ptCount val="4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</c:numCache>
            </c:numRef>
          </c:xVal>
          <c:yVal>
            <c:numRef>
              <c:f>Population!$CJ$4:$CJ$45</c:f>
              <c:numCache>
                <c:formatCode>_(* #,##0_);_(* \(#,##0\);_(* "-"??_);_(@_)</c:formatCode>
                <c:ptCount val="42"/>
                <c:pt idx="1">
                  <c:v>21725.945314070814</c:v>
                </c:pt>
                <c:pt idx="3">
                  <c:v>16412.180136552608</c:v>
                </c:pt>
                <c:pt idx="5">
                  <c:v>14193.624423919187</c:v>
                </c:pt>
                <c:pt idx="7">
                  <c:v>13753.436211522727</c:v>
                </c:pt>
                <c:pt idx="9">
                  <c:v>13884.965225603133</c:v>
                </c:pt>
                <c:pt idx="11">
                  <c:v>14106.651623086882</c:v>
                </c:pt>
                <c:pt idx="13">
                  <c:v>14254.148405703656</c:v>
                </c:pt>
                <c:pt idx="15">
                  <c:v>14307.410411282954</c:v>
                </c:pt>
                <c:pt idx="17">
                  <c:v>14294.789370072742</c:v>
                </c:pt>
                <c:pt idx="19">
                  <c:v>14247.819616610426</c:v>
                </c:pt>
                <c:pt idx="21">
                  <c:v>14187.387962946726</c:v>
                </c:pt>
                <c:pt idx="23">
                  <c:v>14123.85684253627</c:v>
                </c:pt>
                <c:pt idx="25">
                  <c:v>14060.979987751925</c:v>
                </c:pt>
                <c:pt idx="27">
                  <c:v>13999.471765456181</c:v>
                </c:pt>
                <c:pt idx="29">
                  <c:v>13939.199737749945</c:v>
                </c:pt>
                <c:pt idx="31">
                  <c:v>13880.166885772172</c:v>
                </c:pt>
                <c:pt idx="33">
                  <c:v>13822.744753050783</c:v>
                </c:pt>
                <c:pt idx="35">
                  <c:v>13767.563336078958</c:v>
                </c:pt>
                <c:pt idx="37">
                  <c:v>13715.31502726118</c:v>
                </c:pt>
                <c:pt idx="39">
                  <c:v>13666.595846932978</c:v>
                </c:pt>
                <c:pt idx="41">
                  <c:v>13621.8196587803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Population!$CK$3</c:f>
              <c:strCache>
                <c:ptCount val="1"/>
                <c:pt idx="0">
                  <c:v>MSM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Population!$A$4:$A$45</c:f>
              <c:numCache>
                <c:formatCode>General</c:formatCode>
                <c:ptCount val="4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</c:numCache>
            </c:numRef>
          </c:xVal>
          <c:yVal>
            <c:numRef>
              <c:f>Population!$CK$4:$CK$45</c:f>
              <c:numCache>
                <c:formatCode>_(* #,##0_);_(* \(#,##0\);_(* "-"??_);_(@_)</c:formatCode>
                <c:ptCount val="42"/>
                <c:pt idx="1">
                  <c:v>1818.9229322788026</c:v>
                </c:pt>
                <c:pt idx="3">
                  <c:v>1625.8970577285595</c:v>
                </c:pt>
                <c:pt idx="5">
                  <c:v>1499.0874805260266</c:v>
                </c:pt>
                <c:pt idx="7">
                  <c:v>1465.9429291720194</c:v>
                </c:pt>
                <c:pt idx="9">
                  <c:v>1484.6469551012804</c:v>
                </c:pt>
                <c:pt idx="11">
                  <c:v>1526.9707289760486</c:v>
                </c:pt>
                <c:pt idx="13">
                  <c:v>1577.4389855104805</c:v>
                </c:pt>
                <c:pt idx="15">
                  <c:v>1629.347735057735</c:v>
                </c:pt>
                <c:pt idx="17">
                  <c:v>1680.686870036164</c:v>
                </c:pt>
                <c:pt idx="19">
                  <c:v>1731.362913924359</c:v>
                </c:pt>
                <c:pt idx="21">
                  <c:v>1781.7637886635662</c:v>
                </c:pt>
                <c:pt idx="23">
                  <c:v>1832.2079416438999</c:v>
                </c:pt>
                <c:pt idx="25">
                  <c:v>1882.830586579501</c:v>
                </c:pt>
                <c:pt idx="27">
                  <c:v>1933.625888245007</c:v>
                </c:pt>
                <c:pt idx="29">
                  <c:v>1984.5131282922982</c:v>
                </c:pt>
                <c:pt idx="31">
                  <c:v>2035.3837535441794</c:v>
                </c:pt>
                <c:pt idx="33">
                  <c:v>2086.1255909348151</c:v>
                </c:pt>
                <c:pt idx="35">
                  <c:v>2136.6320505219942</c:v>
                </c:pt>
                <c:pt idx="37">
                  <c:v>2186.8040830673804</c:v>
                </c:pt>
                <c:pt idx="39">
                  <c:v>2236.5496497612212</c:v>
                </c:pt>
                <c:pt idx="41">
                  <c:v>2285.7828558828041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Population!$CL$3</c:f>
              <c:strCache>
                <c:ptCount val="1"/>
                <c:pt idx="0">
                  <c:v>IDU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Population!$A$4:$A$45</c:f>
              <c:numCache>
                <c:formatCode>General</c:formatCode>
                <c:ptCount val="4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</c:numCache>
            </c:numRef>
          </c:xVal>
          <c:yVal>
            <c:numRef>
              <c:f>Population!$CL$4:$CL$45</c:f>
              <c:numCache>
                <c:formatCode>_(* #,##0_);_(* \(#,##0\);_(* "-"??_);_(@_)</c:formatCode>
                <c:ptCount val="42"/>
                <c:pt idx="1">
                  <c:v>19057.6244689538</c:v>
                </c:pt>
                <c:pt idx="3">
                  <c:v>18026.579727582706</c:v>
                </c:pt>
                <c:pt idx="5">
                  <c:v>17356.161915569279</c:v>
                </c:pt>
                <c:pt idx="7">
                  <c:v>17003.20755390677</c:v>
                </c:pt>
                <c:pt idx="9">
                  <c:v>16779.519184880162</c:v>
                </c:pt>
                <c:pt idx="11">
                  <c:v>16606.634646070812</c:v>
                </c:pt>
                <c:pt idx="13">
                  <c:v>16463.304613866418</c:v>
                </c:pt>
                <c:pt idx="15">
                  <c:v>16348.863406555989</c:v>
                </c:pt>
                <c:pt idx="17">
                  <c:v>16265.095960722208</c:v>
                </c:pt>
                <c:pt idx="19">
                  <c:v>16210.5174440177</c:v>
                </c:pt>
                <c:pt idx="21">
                  <c:v>16180.505498936767</c:v>
                </c:pt>
                <c:pt idx="23">
                  <c:v>16169.066131021273</c:v>
                </c:pt>
                <c:pt idx="25">
                  <c:v>16170.357419051972</c:v>
                </c:pt>
                <c:pt idx="27">
                  <c:v>16179.50939964914</c:v>
                </c:pt>
                <c:pt idx="29">
                  <c:v>16192.864969993945</c:v>
                </c:pt>
                <c:pt idx="31">
                  <c:v>16207.891720448677</c:v>
                </c:pt>
                <c:pt idx="33">
                  <c:v>16222.96236700275</c:v>
                </c:pt>
                <c:pt idx="35">
                  <c:v>16237.11760438539</c:v>
                </c:pt>
                <c:pt idx="37">
                  <c:v>16249.861462095567</c:v>
                </c:pt>
                <c:pt idx="39">
                  <c:v>16261.002790818955</c:v>
                </c:pt>
                <c:pt idx="41">
                  <c:v>16270.539944130758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9200"/>
        <c:axId val="69940736"/>
      </c:scatterChart>
      <c:valAx>
        <c:axId val="69939200"/>
        <c:scaling>
          <c:orientation val="minMax"/>
          <c:max val="2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69940736"/>
        <c:crosses val="autoZero"/>
        <c:crossBetween val="midCat"/>
      </c:valAx>
      <c:valAx>
        <c:axId val="69940736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69939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870284286753361"/>
          <c:y val="2.7689925115285261E-2"/>
          <c:w val="0.24631325301204848"/>
          <c:h val="0.41266766591935677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HIV Deaths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921405306264462"/>
          <c:y val="0.11040724082415578"/>
          <c:w val="0.83749283749170078"/>
          <c:h val="0.8306971981124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Population!$CM$3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6699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Population!$CM$4:$CM$44</c:f>
              <c:numCache>
                <c:formatCode>0</c:formatCode>
                <c:ptCount val="41"/>
                <c:pt idx="0">
                  <c:v>289616.44045000005</c:v>
                </c:pt>
                <c:pt idx="1">
                  <c:v>248992.84677080007</c:v>
                </c:pt>
                <c:pt idx="2">
                  <c:v>231886.25147299294</c:v>
                </c:pt>
                <c:pt idx="3">
                  <c:v>222063.05703382639</c:v>
                </c:pt>
                <c:pt idx="4">
                  <c:v>216365.60306067084</c:v>
                </c:pt>
                <c:pt idx="5">
                  <c:v>212847.2144057824</c:v>
                </c:pt>
                <c:pt idx="6">
                  <c:v>210303.97215479295</c:v>
                </c:pt>
                <c:pt idx="7">
                  <c:v>208028.30865076563</c:v>
                </c:pt>
                <c:pt idx="8">
                  <c:v>205653.90462911033</c:v>
                </c:pt>
                <c:pt idx="9">
                  <c:v>203030.42916347491</c:v>
                </c:pt>
                <c:pt idx="10">
                  <c:v>200133.81151435719</c:v>
                </c:pt>
                <c:pt idx="11">
                  <c:v>197005.58949898474</c:v>
                </c:pt>
                <c:pt idx="12">
                  <c:v>193714.51967384425</c:v>
                </c:pt>
                <c:pt idx="13">
                  <c:v>190334.08690805713</c:v>
                </c:pt>
                <c:pt idx="14">
                  <c:v>186930.73134813705</c:v>
                </c:pt>
                <c:pt idx="15">
                  <c:v>183558.86567512041</c:v>
                </c:pt>
                <c:pt idx="16">
                  <c:v>180259.88011691879</c:v>
                </c:pt>
                <c:pt idx="17">
                  <c:v>177063.2455408416</c:v>
                </c:pt>
                <c:pt idx="18">
                  <c:v>173988.51640545906</c:v>
                </c:pt>
                <c:pt idx="19">
                  <c:v>171047.52898951745</c:v>
                </c:pt>
                <c:pt idx="20">
                  <c:v>168246.42317234149</c:v>
                </c:pt>
                <c:pt idx="21">
                  <c:v>165587.32707791743</c:v>
                </c:pt>
                <c:pt idx="22">
                  <c:v>163069.66801442771</c:v>
                </c:pt>
                <c:pt idx="23">
                  <c:v>160691.13870809504</c:v>
                </c:pt>
                <c:pt idx="24">
                  <c:v>158448.3763071062</c:v>
                </c:pt>
                <c:pt idx="25">
                  <c:v>156337.4183055991</c:v>
                </c:pt>
                <c:pt idx="26">
                  <c:v>154353.99469149439</c:v>
                </c:pt>
                <c:pt idx="27">
                  <c:v>152493.70576013584</c:v>
                </c:pt>
                <c:pt idx="28">
                  <c:v>150752.12397797962</c:v>
                </c:pt>
                <c:pt idx="29">
                  <c:v>149124.8480436028</c:v>
                </c:pt>
                <c:pt idx="30">
                  <c:v>147607.52875477003</c:v>
                </c:pt>
                <c:pt idx="31">
                  <c:v>146195.87966007786</c:v>
                </c:pt>
                <c:pt idx="32">
                  <c:v>144885.68060992865</c:v>
                </c:pt>
                <c:pt idx="33">
                  <c:v>143672.77892995058</c:v>
                </c:pt>
                <c:pt idx="34">
                  <c:v>142553.09069039108</c:v>
                </c:pt>
                <c:pt idx="35">
                  <c:v>141522.603132738</c:v>
                </c:pt>
                <c:pt idx="36">
                  <c:v>140577.37848676369</c:v>
                </c:pt>
                <c:pt idx="37">
                  <c:v>139713.55897173466</c:v>
                </c:pt>
                <c:pt idx="38">
                  <c:v>138927.37258179157</c:v>
                </c:pt>
                <c:pt idx="39">
                  <c:v>138215.13920809771</c:v>
                </c:pt>
                <c:pt idx="40">
                  <c:v>137573.27668325082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Population!$CN$3</c:f>
              <c:strCache>
                <c:ptCount val="1"/>
                <c:pt idx="0">
                  <c:v>Gen Pop Men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Population!$CN$4:$CN$44</c:f>
              <c:numCache>
                <c:formatCode>0</c:formatCode>
                <c:ptCount val="41"/>
                <c:pt idx="0">
                  <c:v>120399.66499999999</c:v>
                </c:pt>
                <c:pt idx="1">
                  <c:v>103531.69906812601</c:v>
                </c:pt>
                <c:pt idx="2">
                  <c:v>103303.57277942874</c:v>
                </c:pt>
                <c:pt idx="3">
                  <c:v>105913.60019467401</c:v>
                </c:pt>
                <c:pt idx="4">
                  <c:v>109612.76629514409</c:v>
                </c:pt>
                <c:pt idx="5">
                  <c:v>113239.83589024033</c:v>
                </c:pt>
                <c:pt idx="6">
                  <c:v>116210.46312770674</c:v>
                </c:pt>
                <c:pt idx="7">
                  <c:v>118264.75228613224</c:v>
                </c:pt>
                <c:pt idx="8">
                  <c:v>119355.49894490078</c:v>
                </c:pt>
                <c:pt idx="9">
                  <c:v>119558.03497740238</c:v>
                </c:pt>
                <c:pt idx="10">
                  <c:v>119009.13423669984</c:v>
                </c:pt>
                <c:pt idx="11">
                  <c:v>117867.04321867038</c:v>
                </c:pt>
                <c:pt idx="12">
                  <c:v>116287.16962035964</c:v>
                </c:pt>
                <c:pt idx="13">
                  <c:v>114408.74431033747</c:v>
                </c:pt>
                <c:pt idx="14">
                  <c:v>112348.83626175036</c:v>
                </c:pt>
                <c:pt idx="15">
                  <c:v>110201.01718735202</c:v>
                </c:pt>
                <c:pt idx="16">
                  <c:v>108036.73998984431</c:v>
                </c:pt>
                <c:pt idx="17">
                  <c:v>105908.10439519043</c:v>
                </c:pt>
                <c:pt idx="18">
                  <c:v>103851.14656898625</c:v>
                </c:pt>
                <c:pt idx="19">
                  <c:v>101889.12706140203</c:v>
                </c:pt>
                <c:pt idx="20">
                  <c:v>100035.52654920142</c:v>
                </c:pt>
                <c:pt idx="21">
                  <c:v>98296.614877319458</c:v>
                </c:pt>
                <c:pt idx="22">
                  <c:v>96673.55671961022</c:v>
                </c:pt>
                <c:pt idx="23">
                  <c:v>95164.07404594947</c:v>
                </c:pt>
                <c:pt idx="24">
                  <c:v>93763.714934503048</c:v>
                </c:pt>
                <c:pt idx="25">
                  <c:v>92466.790032464763</c:v>
                </c:pt>
                <c:pt idx="26">
                  <c:v>91267.039158207554</c:v>
                </c:pt>
                <c:pt idx="27">
                  <c:v>90158.085895298718</c:v>
                </c:pt>
                <c:pt idx="28">
                  <c:v>89133.730621527837</c:v>
                </c:pt>
                <c:pt idx="29">
                  <c:v>88188.124128801152</c:v>
                </c:pt>
                <c:pt idx="30">
                  <c:v>87315.855906416968</c:v>
                </c:pt>
                <c:pt idx="31">
                  <c:v>86511.983844239221</c:v>
                </c:pt>
                <c:pt idx="32">
                  <c:v>85772.025803389814</c:v>
                </c:pt>
                <c:pt idx="33">
                  <c:v>85091.928249329227</c:v>
                </c:pt>
                <c:pt idx="34">
                  <c:v>84468.022890151056</c:v>
                </c:pt>
                <c:pt idx="35">
                  <c:v>83896.978905355936</c:v>
                </c:pt>
                <c:pt idx="36">
                  <c:v>83375.755762190383</c:v>
                </c:pt>
                <c:pt idx="37">
                  <c:v>82901.559671787239</c:v>
                </c:pt>
                <c:pt idx="38">
                  <c:v>82471.805318111758</c:v>
                </c:pt>
                <c:pt idx="39">
                  <c:v>82084.083493929211</c:v>
                </c:pt>
                <c:pt idx="40">
                  <c:v>81736.134608434557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Population!$CO$3</c:f>
              <c:strCache>
                <c:ptCount val="1"/>
                <c:pt idx="0">
                  <c:v>Gen Pop Women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Population!$CO$4:$CO$44</c:f>
              <c:numCache>
                <c:formatCode>0</c:formatCode>
                <c:ptCount val="41"/>
                <c:pt idx="0">
                  <c:v>157708.59050000002</c:v>
                </c:pt>
                <c:pt idx="1">
                  <c:v>135577.34639916904</c:v>
                </c:pt>
                <c:pt idx="2">
                  <c:v>119165.16961692047</c:v>
                </c:pt>
                <c:pt idx="3">
                  <c:v>106890.69093805242</c:v>
                </c:pt>
                <c:pt idx="4">
                  <c:v>97491.315857006091</c:v>
                </c:pt>
                <c:pt idx="5">
                  <c:v>90253.512383130044</c:v>
                </c:pt>
                <c:pt idx="6">
                  <c:v>84605.305594493882</c:v>
                </c:pt>
                <c:pt idx="7">
                  <c:v>80127.526503479457</c:v>
                </c:pt>
                <c:pt idx="8">
                  <c:v>76516.860898629326</c:v>
                </c:pt>
                <c:pt idx="9">
                  <c:v>73555.327474511112</c:v>
                </c:pt>
                <c:pt idx="10">
                  <c:v>71084.928783694952</c:v>
                </c:pt>
                <c:pt idx="11">
                  <c:v>68989.145379144466</c:v>
                </c:pt>
                <c:pt idx="12">
                  <c:v>67180.213458957398</c:v>
                </c:pt>
                <c:pt idx="13">
                  <c:v>65590.759839993319</c:v>
                </c:pt>
                <c:pt idx="14">
                  <c:v>64168.433135435305</c:v>
                </c:pt>
                <c:pt idx="15">
                  <c:v>62872.452977451292</c:v>
                </c:pt>
                <c:pt idx="16">
                  <c:v>61671.309060122047</c:v>
                </c:pt>
                <c:pt idx="17">
                  <c:v>60541.10893566173</c:v>
                </c:pt>
                <c:pt idx="18">
                  <c:v>59464.275719157646</c:v>
                </c:pt>
                <c:pt idx="19">
                  <c:v>58428.435965592158</c:v>
                </c:pt>
                <c:pt idx="20">
                  <c:v>57425.425294560395</c:v>
                </c:pt>
                <c:pt idx="21">
                  <c:v>56450.388443714015</c:v>
                </c:pt>
                <c:pt idx="22">
                  <c:v>55500.973758869557</c:v>
                </c:pt>
                <c:pt idx="23">
                  <c:v>54576.629619672611</c:v>
                </c:pt>
                <c:pt idx="24">
                  <c:v>53678.009198424392</c:v>
                </c:pt>
                <c:pt idx="25">
                  <c:v>52806.485109543981</c:v>
                </c:pt>
                <c:pt idx="26">
                  <c:v>51963.769892195363</c:v>
                </c:pt>
                <c:pt idx="27">
                  <c:v>51151.633470976558</c:v>
                </c:pt>
                <c:pt idx="28">
                  <c:v>50371.705430427573</c:v>
                </c:pt>
                <c:pt idx="29">
                  <c:v>49625.348223802248</c:v>
                </c:pt>
                <c:pt idx="30">
                  <c:v>48913.587113140835</c:v>
                </c:pt>
                <c:pt idx="31">
                  <c:v>48237.08337191082</c:v>
                </c:pt>
                <c:pt idx="32">
                  <c:v>47596.138715704903</c:v>
                </c:pt>
                <c:pt idx="33">
                  <c:v>46990.720740249773</c:v>
                </c:pt>
                <c:pt idx="34">
                  <c:v>46420.501083515934</c:v>
                </c:pt>
                <c:pt idx="35">
                  <c:v>45884.899905456965</c:v>
                </c:pt>
                <c:pt idx="36">
                  <c:v>45383.131975967444</c:v>
                </c:pt>
                <c:pt idx="37">
                  <c:v>44914.251114560939</c:v>
                </c:pt>
                <c:pt idx="38">
                  <c:v>44477.19091088944</c:v>
                </c:pt>
                <c:pt idx="39">
                  <c:v>44070.800579254959</c:v>
                </c:pt>
                <c:pt idx="40">
                  <c:v>43693.875486554236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Population!$CP$3</c:f>
              <c:strCache>
                <c:ptCount val="1"/>
                <c:pt idx="0">
                  <c:v>SW Women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Population!$CP$4:$CP$44</c:f>
              <c:numCache>
                <c:formatCode>0</c:formatCode>
                <c:ptCount val="41"/>
                <c:pt idx="0">
                  <c:v>4560.2484000000004</c:v>
                </c:pt>
                <c:pt idx="1">
                  <c:v>3957.4845097500001</c:v>
                </c:pt>
                <c:pt idx="2">
                  <c:v>3748.2111605537757</c:v>
                </c:pt>
                <c:pt idx="3">
                  <c:v>3623.253320467089</c:v>
                </c:pt>
                <c:pt idx="4">
                  <c:v>3526.6203967151714</c:v>
                </c:pt>
                <c:pt idx="5">
                  <c:v>3446.5246799475594</c:v>
                </c:pt>
                <c:pt idx="6">
                  <c:v>3374.8847424023397</c:v>
                </c:pt>
                <c:pt idx="7">
                  <c:v>3307.8960343914496</c:v>
                </c:pt>
                <c:pt idx="8">
                  <c:v>3244.1281140418041</c:v>
                </c:pt>
                <c:pt idx="9">
                  <c:v>3183.4169544447345</c:v>
                </c:pt>
                <c:pt idx="10">
                  <c:v>3126.1051296541154</c:v>
                </c:pt>
                <c:pt idx="11">
                  <c:v>3072.6096093011215</c:v>
                </c:pt>
                <c:pt idx="12">
                  <c:v>3023.2174046160694</c:v>
                </c:pt>
                <c:pt idx="13">
                  <c:v>2978.0245136559674</c:v>
                </c:pt>
                <c:pt idx="14">
                  <c:v>2936.951936339623</c:v>
                </c:pt>
                <c:pt idx="15">
                  <c:v>2899.7938422539014</c:v>
                </c:pt>
                <c:pt idx="16">
                  <c:v>2866.271182594402</c:v>
                </c:pt>
                <c:pt idx="17">
                  <c:v>2836.0773625326574</c:v>
                </c:pt>
                <c:pt idx="18">
                  <c:v>2808.9111271019474</c:v>
                </c:pt>
                <c:pt idx="19">
                  <c:v>2784.4966063611723</c:v>
                </c:pt>
                <c:pt idx="20">
                  <c:v>2762.5927214544026</c:v>
                </c:pt>
                <c:pt idx="21">
                  <c:v>2742.9948758588271</c:v>
                </c:pt>
                <c:pt idx="22">
                  <c:v>2725.5317520019053</c:v>
                </c:pt>
                <c:pt idx="23">
                  <c:v>2710.0595496614619</c:v>
                </c:pt>
                <c:pt idx="24">
                  <c:v>2696.4554003116982</c:v>
                </c:pt>
                <c:pt idx="25">
                  <c:v>2684.6111116716606</c:v>
                </c:pt>
                <c:pt idx="26">
                  <c:v>2674.4279064296502</c:v>
                </c:pt>
                <c:pt idx="27">
                  <c:v>2665.8124423347972</c:v>
                </c:pt>
                <c:pt idx="28">
                  <c:v>2658.6741367462869</c:v>
                </c:pt>
                <c:pt idx="29">
                  <c:v>2652.9236534186416</c:v>
                </c:pt>
                <c:pt idx="30">
                  <c:v>2648.4723231365065</c:v>
                </c:pt>
                <c:pt idx="31">
                  <c:v>2645.2322420104401</c:v>
                </c:pt>
                <c:pt idx="32">
                  <c:v>2643.1168026480509</c:v>
                </c:pt>
                <c:pt idx="33">
                  <c:v>2642.0414479574133</c:v>
                </c:pt>
                <c:pt idx="34">
                  <c:v>2641.9244826006829</c:v>
                </c:pt>
                <c:pt idx="35">
                  <c:v>2642.6878242542025</c:v>
                </c:pt>
                <c:pt idx="36">
                  <c:v>2644.2576201566189</c:v>
                </c:pt>
                <c:pt idx="37">
                  <c:v>2646.5646907923924</c:v>
                </c:pt>
                <c:pt idx="38">
                  <c:v>2649.5447907176863</c:v>
                </c:pt>
                <c:pt idx="39">
                  <c:v>2653.1386965445313</c:v>
                </c:pt>
                <c:pt idx="40">
                  <c:v>2657.292144813116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Population!$CQ$3</c:f>
              <c:strCache>
                <c:ptCount val="1"/>
                <c:pt idx="0">
                  <c:v>MSM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Population!$CQ$4:$CQ$44</c:f>
              <c:numCache>
                <c:formatCode>0</c:formatCode>
                <c:ptCount val="41"/>
                <c:pt idx="0">
                  <c:v>3848.8417500000005</c:v>
                </c:pt>
                <c:pt idx="1">
                  <c:v>3309.8004419999997</c:v>
                </c:pt>
                <c:pt idx="2">
                  <c:v>3183.4446405127642</c:v>
                </c:pt>
                <c:pt idx="3">
                  <c:v>3176.9599051819168</c:v>
                </c:pt>
                <c:pt idx="4">
                  <c:v>3233.750480046423</c:v>
                </c:pt>
                <c:pt idx="5">
                  <c:v>3322.2582533664727</c:v>
                </c:pt>
                <c:pt idx="6">
                  <c:v>3422.9080405478862</c:v>
                </c:pt>
                <c:pt idx="7">
                  <c:v>3524.5066429659723</c:v>
                </c:pt>
                <c:pt idx="8">
                  <c:v>3621.5020301475497</c:v>
                </c:pt>
                <c:pt idx="9">
                  <c:v>3711.8714092521345</c:v>
                </c:pt>
                <c:pt idx="10">
                  <c:v>3795.6045369012436</c:v>
                </c:pt>
                <c:pt idx="11">
                  <c:v>3873.6845068564871</c:v>
                </c:pt>
                <c:pt idx="12">
                  <c:v>3947.4499896635002</c:v>
                </c:pt>
                <c:pt idx="13">
                  <c:v>4018.2311418313225</c:v>
                </c:pt>
                <c:pt idx="14">
                  <c:v>4087.1698647080193</c:v>
                </c:pt>
                <c:pt idx="15">
                  <c:v>4155.1557922128413</c:v>
                </c:pt>
                <c:pt idx="16">
                  <c:v>4222.8285365574739</c:v>
                </c:pt>
                <c:pt idx="17">
                  <c:v>4290.612701825341</c:v>
                </c:pt>
                <c:pt idx="18">
                  <c:v>4358.7645526448996</c:v>
                </c:pt>
                <c:pt idx="19">
                  <c:v>4427.4182099641703</c:v>
                </c:pt>
                <c:pt idx="20">
                  <c:v>4496.625360917732</c:v>
                </c:pt>
                <c:pt idx="21">
                  <c:v>4566.3863405760603</c:v>
                </c:pt>
                <c:pt idx="22">
                  <c:v>4636.6726741279845</c:v>
                </c:pt>
                <c:pt idx="23">
                  <c:v>4707.4422772602229</c:v>
                </c:pt>
                <c:pt idx="24">
                  <c:v>4778.6489092178872</c:v>
                </c:pt>
                <c:pt idx="25">
                  <c:v>4850.2474579067448</c:v>
                </c:pt>
                <c:pt idx="26">
                  <c:v>4922.196415854819</c:v>
                </c:pt>
                <c:pt idx="27">
                  <c:v>4994.4586114278472</c:v>
                </c:pt>
                <c:pt idx="28">
                  <c:v>5067.0009676344871</c:v>
                </c:pt>
                <c:pt idx="29">
                  <c:v>5139.7938093161947</c:v>
                </c:pt>
                <c:pt idx="30">
                  <c:v>5212.8100423071764</c:v>
                </c:pt>
                <c:pt idx="31">
                  <c:v>5286.0243849417375</c:v>
                </c:pt>
                <c:pt idx="32">
                  <c:v>5359.4127356479794</c:v>
                </c:pt>
                <c:pt idx="33">
                  <c:v>5432.9517002758785</c:v>
                </c:pt>
                <c:pt idx="34">
                  <c:v>5506.6182692801076</c:v>
                </c:pt>
                <c:pt idx="35">
                  <c:v>5580.3896192904713</c:v>
                </c:pt>
                <c:pt idx="36">
                  <c:v>5654.2430091807946</c:v>
                </c:pt>
                <c:pt idx="37">
                  <c:v>5728.1557425622095</c:v>
                </c:pt>
                <c:pt idx="38">
                  <c:v>5802.105173346893</c:v>
                </c:pt>
                <c:pt idx="39">
                  <c:v>5876.0687365779431</c:v>
                </c:pt>
                <c:pt idx="40">
                  <c:v>5950.0239919390096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Population!$CR$3</c:f>
              <c:strCache>
                <c:ptCount val="1"/>
                <c:pt idx="0">
                  <c:v>IDU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Population!$CR$4:$CR$44</c:f>
              <c:numCache>
                <c:formatCode>0</c:formatCode>
                <c:ptCount val="41"/>
                <c:pt idx="0">
                  <c:v>3099.0948000000003</c:v>
                </c:pt>
                <c:pt idx="1">
                  <c:v>2616.516351755</c:v>
                </c:pt>
                <c:pt idx="2">
                  <c:v>2485.8532755772217</c:v>
                </c:pt>
                <c:pt idx="3">
                  <c:v>2458.552675450986</c:v>
                </c:pt>
                <c:pt idx="4">
                  <c:v>2501.1500317590453</c:v>
                </c:pt>
                <c:pt idx="5">
                  <c:v>2585.0831990980064</c:v>
                </c:pt>
                <c:pt idx="6">
                  <c:v>2690.4106496421109</c:v>
                </c:pt>
                <c:pt idx="7">
                  <c:v>2803.6271837964873</c:v>
                </c:pt>
                <c:pt idx="8">
                  <c:v>2915.9146413908575</c:v>
                </c:pt>
                <c:pt idx="9">
                  <c:v>3021.7783478645638</c:v>
                </c:pt>
                <c:pt idx="10">
                  <c:v>3118.0388274070415</c:v>
                </c:pt>
                <c:pt idx="11">
                  <c:v>3203.1067850123018</c:v>
                </c:pt>
                <c:pt idx="12">
                  <c:v>3276.4692002476413</c:v>
                </c:pt>
                <c:pt idx="13">
                  <c:v>3338.3271022390809</c:v>
                </c:pt>
                <c:pt idx="14">
                  <c:v>3389.3401499037645</c:v>
                </c:pt>
                <c:pt idx="15">
                  <c:v>3430.4458758503356</c:v>
                </c:pt>
                <c:pt idx="16">
                  <c:v>3462.7313478005522</c:v>
                </c:pt>
                <c:pt idx="17">
                  <c:v>3487.3421456314495</c:v>
                </c:pt>
                <c:pt idx="18">
                  <c:v>3505.4184375683171</c:v>
                </c:pt>
                <c:pt idx="19">
                  <c:v>3518.051146197914</c:v>
                </c:pt>
                <c:pt idx="20">
                  <c:v>3526.2532462075424</c:v>
                </c:pt>
                <c:pt idx="21">
                  <c:v>3530.9425404491035</c:v>
                </c:pt>
                <c:pt idx="22">
                  <c:v>3532.9331098180514</c:v>
                </c:pt>
                <c:pt idx="23">
                  <c:v>3532.9332155512761</c:v>
                </c:pt>
                <c:pt idx="24">
                  <c:v>3531.5478646491711</c:v>
                </c:pt>
                <c:pt idx="25">
                  <c:v>3529.2845940119573</c:v>
                </c:pt>
                <c:pt idx="26">
                  <c:v>3526.5613188069792</c:v>
                </c:pt>
                <c:pt idx="27">
                  <c:v>3523.7153400979382</c:v>
                </c:pt>
                <c:pt idx="28">
                  <c:v>3521.0128216433973</c:v>
                </c:pt>
                <c:pt idx="29">
                  <c:v>3518.6582282645768</c:v>
                </c:pt>
                <c:pt idx="30">
                  <c:v>3516.8033697685191</c:v>
                </c:pt>
                <c:pt idx="31">
                  <c:v>3515.5558169756305</c:v>
                </c:pt>
                <c:pt idx="32">
                  <c:v>3514.9865525378905</c:v>
                </c:pt>
                <c:pt idx="33">
                  <c:v>3515.136792138268</c:v>
                </c:pt>
                <c:pt idx="34">
                  <c:v>3516.0239648433176</c:v>
                </c:pt>
                <c:pt idx="35">
                  <c:v>3517.6468783804235</c:v>
                </c:pt>
                <c:pt idx="36">
                  <c:v>3519.9901192684579</c:v>
                </c:pt>
                <c:pt idx="37">
                  <c:v>3523.0277520318759</c:v>
                </c:pt>
                <c:pt idx="38">
                  <c:v>3526.7263887257704</c:v>
                </c:pt>
                <c:pt idx="39">
                  <c:v>3531.0477017910825</c:v>
                </c:pt>
                <c:pt idx="40">
                  <c:v>3535.9504515099002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77760"/>
        <c:axId val="104680832"/>
      </c:scatterChart>
      <c:valAx>
        <c:axId val="104677760"/>
        <c:scaling>
          <c:orientation val="minMax"/>
          <c:max val="20"/>
        </c:scaling>
        <c:delete val="0"/>
        <c:axPos val="b"/>
        <c:numFmt formatCode="General" sourceLinked="1"/>
        <c:majorTickMark val="out"/>
        <c:minorTickMark val="none"/>
        <c:tickLblPos val="nextTo"/>
        <c:crossAx val="104680832"/>
        <c:crosses val="autoZero"/>
        <c:crossBetween val="midCat"/>
      </c:valAx>
      <c:valAx>
        <c:axId val="1046808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4677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870284286753361"/>
          <c:y val="0.10292080561462275"/>
          <c:w val="0.24631325301204848"/>
          <c:h val="0.3915089807789179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#</a:t>
            </a:r>
            <a:r>
              <a:rPr lang="en-US" baseline="0"/>
              <a:t> in each disease stage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921405306264464"/>
          <c:y val="0.11040724082415578"/>
          <c:w val="0.837492837491701"/>
          <c:h val="0.8306971981124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Population!$CT$3</c:f>
              <c:strCache>
                <c:ptCount val="1"/>
                <c:pt idx="0">
                  <c:v>Early</c:v>
                </c:pt>
              </c:strCache>
            </c:strRef>
          </c:tx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Population!$CT$4:$CT$44</c:f>
              <c:numCache>
                <c:formatCode>0</c:formatCode>
                <c:ptCount val="41"/>
                <c:pt idx="0">
                  <c:v>637921.67499999993</c:v>
                </c:pt>
                <c:pt idx="1">
                  <c:v>548476.1165</c:v>
                </c:pt>
                <c:pt idx="2">
                  <c:v>806300.45918349177</c:v>
                </c:pt>
                <c:pt idx="3">
                  <c:v>935696.42960641044</c:v>
                </c:pt>
                <c:pt idx="4">
                  <c:v>979232.67466505128</c:v>
                </c:pt>
                <c:pt idx="5">
                  <c:v>974817.80667821958</c:v>
                </c:pt>
                <c:pt idx="6">
                  <c:v>947137.46524220833</c:v>
                </c:pt>
                <c:pt idx="7">
                  <c:v>910534.85627877736</c:v>
                </c:pt>
                <c:pt idx="8">
                  <c:v>872896.83087381255</c:v>
                </c:pt>
                <c:pt idx="9">
                  <c:v>838101.23426537158</c:v>
                </c:pt>
                <c:pt idx="10">
                  <c:v>807653.50260343798</c:v>
                </c:pt>
                <c:pt idx="11">
                  <c:v>781747.75123696984</c:v>
                </c:pt>
                <c:pt idx="12">
                  <c:v>759934.58985229756</c:v>
                </c:pt>
                <c:pt idx="13">
                  <c:v>741520.8987221932</c:v>
                </c:pt>
                <c:pt idx="14">
                  <c:v>725791.67752459005</c:v>
                </c:pt>
                <c:pt idx="15">
                  <c:v>712118.27478510013</c:v>
                </c:pt>
                <c:pt idx="16">
                  <c:v>699998.0118304831</c:v>
                </c:pt>
                <c:pt idx="17">
                  <c:v>689055.6693563594</c:v>
                </c:pt>
                <c:pt idx="18">
                  <c:v>679026.52492403716</c:v>
                </c:pt>
                <c:pt idx="19">
                  <c:v>669732.89096236904</c:v>
                </c:pt>
                <c:pt idx="20">
                  <c:v>661060.78361028945</c:v>
                </c:pt>
                <c:pt idx="21">
                  <c:v>652939.89071011497</c:v>
                </c:pt>
                <c:pt idx="22">
                  <c:v>645327.90524996433</c:v>
                </c:pt>
                <c:pt idx="23">
                  <c:v>638199.13167028769</c:v>
                </c:pt>
                <c:pt idx="24">
                  <c:v>631536.72811056417</c:v>
                </c:pt>
                <c:pt idx="25">
                  <c:v>625327.77471718029</c:v>
                </c:pt>
                <c:pt idx="26">
                  <c:v>619560.38774182298</c:v>
                </c:pt>
                <c:pt idx="27">
                  <c:v>614222.22182222723</c:v>
                </c:pt>
                <c:pt idx="28">
                  <c:v>609299.85295124969</c:v>
                </c:pt>
                <c:pt idx="29">
                  <c:v>604778.67692321818</c:v>
                </c:pt>
                <c:pt idx="30">
                  <c:v>600643.07671682106</c:v>
                </c:pt>
                <c:pt idx="31">
                  <c:v>596876.70310216455</c:v>
                </c:pt>
                <c:pt idx="32">
                  <c:v>593462.77763187338</c:v>
                </c:pt>
                <c:pt idx="33">
                  <c:v>590384.37063252972</c:v>
                </c:pt>
                <c:pt idx="34">
                  <c:v>587624.63402236672</c:v>
                </c:pt>
                <c:pt idx="35">
                  <c:v>585166.98448681424</c:v>
                </c:pt>
                <c:pt idx="36">
                  <c:v>582995.24061801413</c:v>
                </c:pt>
                <c:pt idx="37">
                  <c:v>581093.72098053305</c:v>
                </c:pt>
                <c:pt idx="38">
                  <c:v>579447.31074749189</c:v>
                </c:pt>
                <c:pt idx="39">
                  <c:v>578041.5039007056</c:v>
                </c:pt>
                <c:pt idx="40">
                  <c:v>576862.42682207527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Population!$CU$3</c:f>
              <c:strCache>
                <c:ptCount val="1"/>
                <c:pt idx="0">
                  <c:v>Med</c:v>
                </c:pt>
              </c:strCache>
            </c:strRef>
          </c:tx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Population!$CU$4:$CU$44</c:f>
              <c:numCache>
                <c:formatCode>0</c:formatCode>
                <c:ptCount val="41"/>
                <c:pt idx="0">
                  <c:v>510337.34</c:v>
                </c:pt>
                <c:pt idx="1">
                  <c:v>547227.57794999995</c:v>
                </c:pt>
                <c:pt idx="2">
                  <c:v>552896.56148328003</c:v>
                </c:pt>
                <c:pt idx="3">
                  <c:v>621661.75937869912</c:v>
                </c:pt>
                <c:pt idx="4">
                  <c:v>706250.78894270305</c:v>
                </c:pt>
                <c:pt idx="5">
                  <c:v>781394.07698320423</c:v>
                </c:pt>
                <c:pt idx="6">
                  <c:v>837370.64536051545</c:v>
                </c:pt>
                <c:pt idx="7">
                  <c:v>872966.91022555681</c:v>
                </c:pt>
                <c:pt idx="8">
                  <c:v>890847.3160441448</c:v>
                </c:pt>
                <c:pt idx="9">
                  <c:v>895008.57409970602</c:v>
                </c:pt>
                <c:pt idx="10">
                  <c:v>889457.2751775994</c:v>
                </c:pt>
                <c:pt idx="11">
                  <c:v>877614.3027257428</c:v>
                </c:pt>
                <c:pt idx="12">
                  <c:v>862127.58506352978</c:v>
                </c:pt>
                <c:pt idx="13">
                  <c:v>844896.78731421358</c:v>
                </c:pt>
                <c:pt idx="14">
                  <c:v>827192.02951529121</c:v>
                </c:pt>
                <c:pt idx="15">
                  <c:v>809799.56704060268</c:v>
                </c:pt>
                <c:pt idx="16">
                  <c:v>793159.55326257041</c:v>
                </c:pt>
                <c:pt idx="17">
                  <c:v>777480.63419761753</c:v>
                </c:pt>
                <c:pt idx="18">
                  <c:v>762827.40369537333</c:v>
                </c:pt>
                <c:pt idx="19">
                  <c:v>749182.62303857657</c:v>
                </c:pt>
                <c:pt idx="20">
                  <c:v>736488.63871298905</c:v>
                </c:pt>
                <c:pt idx="21">
                  <c:v>724673.0248789913</c:v>
                </c:pt>
                <c:pt idx="22">
                  <c:v>713663.06217730313</c:v>
                </c:pt>
                <c:pt idx="23">
                  <c:v>703392.82385145174</c:v>
                </c:pt>
                <c:pt idx="24">
                  <c:v>693805.71172714815</c:v>
                </c:pt>
                <c:pt idx="25">
                  <c:v>684854.4430226573</c:v>
                </c:pt>
                <c:pt idx="26">
                  <c:v>676499.80622596364</c:v>
                </c:pt>
                <c:pt idx="27">
                  <c:v>668708.99284757837</c:v>
                </c:pt>
                <c:pt idx="28">
                  <c:v>661453.95386235684</c:v>
                </c:pt>
                <c:pt idx="29">
                  <c:v>654709.99511036824</c:v>
                </c:pt>
                <c:pt idx="30">
                  <c:v>648454.68323895172</c:v>
                </c:pt>
                <c:pt idx="31">
                  <c:v>642667.0549825012</c:v>
                </c:pt>
                <c:pt idx="32">
                  <c:v>637327.08539536456</c:v>
                </c:pt>
                <c:pt idx="33">
                  <c:v>632415.3586036223</c:v>
                </c:pt>
                <c:pt idx="34">
                  <c:v>627912.88633997238</c:v>
                </c:pt>
                <c:pt idx="35">
                  <c:v>623801.02761357266</c:v>
                </c:pt>
                <c:pt idx="36">
                  <c:v>620061.47293611814</c:v>
                </c:pt>
                <c:pt idx="37">
                  <c:v>616676.26619492343</c:v>
                </c:pt>
                <c:pt idx="38">
                  <c:v>613627.84545094974</c:v>
                </c:pt>
                <c:pt idx="39">
                  <c:v>610899.09033264848</c:v>
                </c:pt>
                <c:pt idx="40">
                  <c:v>608473.36839317414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Population!$CV$3</c:f>
              <c:strCache>
                <c:ptCount val="1"/>
                <c:pt idx="0">
                  <c:v>Late </c:v>
                </c:pt>
              </c:strCache>
            </c:strRef>
          </c:tx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Population!$CV$4:$CV$44</c:f>
              <c:numCache>
                <c:formatCode>0</c:formatCode>
                <c:ptCount val="41"/>
                <c:pt idx="0">
                  <c:v>510337.34</c:v>
                </c:pt>
                <c:pt idx="1">
                  <c:v>413264.02620000008</c:v>
                </c:pt>
                <c:pt idx="2">
                  <c:v>352391.32694328006</c:v>
                </c:pt>
                <c:pt idx="3">
                  <c:v>312418.58026579337</c:v>
                </c:pt>
                <c:pt idx="4">
                  <c:v>292551.83550240431</c:v>
                </c:pt>
                <c:pt idx="5">
                  <c:v>287879.87927561259</c:v>
                </c:pt>
                <c:pt idx="6">
                  <c:v>292689.13641064276</c:v>
                </c:pt>
                <c:pt idx="7">
                  <c:v>302151.30683815875</c:v>
                </c:pt>
                <c:pt idx="8">
                  <c:v>312829.76982240524</c:v>
                </c:pt>
                <c:pt idx="9">
                  <c:v>322600.66647479549</c:v>
                </c:pt>
                <c:pt idx="10">
                  <c:v>330366.40214459714</c:v>
                </c:pt>
                <c:pt idx="11">
                  <c:v>335738.77463373204</c:v>
                </c:pt>
                <c:pt idx="12">
                  <c:v>338767.13188947638</c:v>
                </c:pt>
                <c:pt idx="13">
                  <c:v>339734.16501913191</c:v>
                </c:pt>
                <c:pt idx="14">
                  <c:v>339017.13313083927</c:v>
                </c:pt>
                <c:pt idx="15">
                  <c:v>337002.47616425279</c:v>
                </c:pt>
                <c:pt idx="16">
                  <c:v>334039.59716682782</c:v>
                </c:pt>
                <c:pt idx="17">
                  <c:v>330420.96523040615</c:v>
                </c:pt>
                <c:pt idx="18">
                  <c:v>326378.36164410331</c:v>
                </c:pt>
                <c:pt idx="19">
                  <c:v>322087.91517043061</c:v>
                </c:pt>
                <c:pt idx="20">
                  <c:v>317679.02520115644</c:v>
                </c:pt>
                <c:pt idx="21">
                  <c:v>313244.17800511373</c:v>
                </c:pt>
                <c:pt idx="22">
                  <c:v>308848.02417015115</c:v>
                </c:pt>
                <c:pt idx="23">
                  <c:v>304534.98754209292</c:v>
                </c:pt>
                <c:pt idx="24">
                  <c:v>300335.22480387229</c:v>
                </c:pt>
                <c:pt idx="25">
                  <c:v>296269.05320786679</c:v>
                </c:pt>
                <c:pt idx="26">
                  <c:v>292350.09758408892</c:v>
                </c:pt>
                <c:pt idx="27">
                  <c:v>288587.44165230141</c:v>
                </c:pt>
                <c:pt idx="28">
                  <c:v>284987.04862734413</c:v>
                </c:pt>
                <c:pt idx="29">
                  <c:v>281552.67203003675</c:v>
                </c:pt>
                <c:pt idx="30">
                  <c:v>278286.42748655198</c:v>
                </c:pt>
                <c:pt idx="31">
                  <c:v>275189.14978148486</c:v>
                </c:pt>
                <c:pt idx="32">
                  <c:v>272260.6207875504</c:v>
                </c:pt>
                <c:pt idx="33">
                  <c:v>269499.7241665225</c:v>
                </c:pt>
                <c:pt idx="34">
                  <c:v>266904.56124236085</c:v>
                </c:pt>
                <c:pt idx="35">
                  <c:v>264472.54776227969</c:v>
                </c:pt>
                <c:pt idx="36">
                  <c:v>262200.50178705767</c:v>
                </c:pt>
                <c:pt idx="37">
                  <c:v>260084.7272222164</c:v>
                </c:pt>
                <c:pt idx="38">
                  <c:v>258121.09431206729</c:v>
                </c:pt>
                <c:pt idx="39">
                  <c:v>256305.11685271532</c:v>
                </c:pt>
                <c:pt idx="40">
                  <c:v>254632.02528389171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Population!$CW$3</c:f>
              <c:strCache>
                <c:ptCount val="1"/>
                <c:pt idx="0">
                  <c:v>Adv</c:v>
                </c:pt>
              </c:strCache>
            </c:strRef>
          </c:tx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Population!$CW$4:$CW$44</c:f>
              <c:numCache>
                <c:formatCode>0</c:formatCode>
                <c:ptCount val="41"/>
                <c:pt idx="0">
                  <c:v>510337.34</c:v>
                </c:pt>
                <c:pt idx="1">
                  <c:v>347940.84668000002</c:v>
                </c:pt>
                <c:pt idx="2">
                  <c:v>255817.53196988002</c:v>
                </c:pt>
                <c:pt idx="3">
                  <c:v>200827.78104464387</c:v>
                </c:pt>
                <c:pt idx="4">
                  <c:v>166024.42774562206</c:v>
                </c:pt>
                <c:pt idx="5">
                  <c:v>143369.23274780493</c:v>
                </c:pt>
                <c:pt idx="6">
                  <c:v>128550.0803665861</c:v>
                </c:pt>
                <c:pt idx="7">
                  <c:v>118915.72798746545</c:v>
                </c:pt>
                <c:pt idx="8">
                  <c:v>112683.03149629047</c:v>
                </c:pt>
                <c:pt idx="9">
                  <c:v>108615.89582496908</c:v>
                </c:pt>
                <c:pt idx="10">
                  <c:v>105866.50516120606</c:v>
                </c:pt>
                <c:pt idx="11">
                  <c:v>103872.79855607206</c:v>
                </c:pt>
                <c:pt idx="12">
                  <c:v>102279.91809498041</c:v>
                </c:pt>
                <c:pt idx="13">
                  <c:v>100877.51994426135</c:v>
                </c:pt>
                <c:pt idx="14">
                  <c:v>99551.038859614797</c:v>
                </c:pt>
                <c:pt idx="15">
                  <c:v>98245.624792839037</c:v>
                </c:pt>
                <c:pt idx="16">
                  <c:v>96940.930527178571</c:v>
                </c:pt>
                <c:pt idx="17">
                  <c:v>95634.542891542456</c:v>
                </c:pt>
                <c:pt idx="18">
                  <c:v>94331.838857393668</c:v>
                </c:pt>
                <c:pt idx="19">
                  <c:v>93040.31044064567</c:v>
                </c:pt>
                <c:pt idx="20">
                  <c:v>91766.791995858541</c:v>
                </c:pt>
                <c:pt idx="21">
                  <c:v>90516.429722938541</c:v>
                </c:pt>
                <c:pt idx="22">
                  <c:v>89292.592854266724</c:v>
                </c:pt>
                <c:pt idx="23">
                  <c:v>88097.21278894032</c:v>
                </c:pt>
                <c:pt idx="24">
                  <c:v>86931.247393896658</c:v>
                </c:pt>
                <c:pt idx="25">
                  <c:v>85795.112001871385</c:v>
                </c:pt>
                <c:pt idx="26">
                  <c:v>84689.010231577995</c:v>
                </c:pt>
                <c:pt idx="27">
                  <c:v>83613.150887630487</c:v>
                </c:pt>
                <c:pt idx="28">
                  <c:v>82567.864239182207</c:v>
                </c:pt>
                <c:pt idx="29">
                  <c:v>81553.641621590781</c:v>
                </c:pt>
                <c:pt idx="30">
                  <c:v>80571.123569649149</c:v>
                </c:pt>
                <c:pt idx="31">
                  <c:v>79621.058293675524</c:v>
                </c:pt>
                <c:pt idx="32">
                  <c:v>78704.247189759655</c:v>
                </c:pt>
                <c:pt idx="33">
                  <c:v>77821.488893533533</c:v>
                </c:pt>
                <c:pt idx="34">
                  <c:v>76973.528950887936</c:v>
                </c:pt>
                <c:pt idx="35">
                  <c:v>76161.018770625451</c:v>
                </c:pt>
                <c:pt idx="36">
                  <c:v>75384.485130581757</c:v>
                </c:pt>
                <c:pt idx="37">
                  <c:v>74644.309977515499</c:v>
                </c:pt>
                <c:pt idx="38">
                  <c:v>73940.719393211431</c:v>
                </c:pt>
                <c:pt idx="39">
                  <c:v>73273.780201834626</c:v>
                </c:pt>
                <c:pt idx="40">
                  <c:v>72643.402603882394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Population!$CX$3</c:f>
              <c:strCache>
                <c:ptCount val="1"/>
                <c:pt idx="0">
                  <c:v>AIDS</c:v>
                </c:pt>
              </c:strCache>
            </c:strRef>
          </c:tx>
          <c:marker>
            <c:symbol val="none"/>
          </c:marker>
          <c:xVal>
            <c:numRef>
              <c:f>Population!$A$4:$A$44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Population!$CX$4:$CX$44</c:f>
              <c:numCache>
                <c:formatCode>0</c:formatCode>
                <c:ptCount val="41"/>
                <c:pt idx="0">
                  <c:v>255168.67</c:v>
                </c:pt>
                <c:pt idx="1">
                  <c:v>307678.80642000015</c:v>
                </c:pt>
                <c:pt idx="2">
                  <c:v>305571.41040574003</c:v>
                </c:pt>
                <c:pt idx="3">
                  <c:v>282802.204375264</c:v>
                </c:pt>
                <c:pt idx="4">
                  <c:v>254522.96693968825</c:v>
                </c:pt>
                <c:pt idx="5">
                  <c:v>227029.04110121416</c:v>
                </c:pt>
                <c:pt idx="6">
                  <c:v>202747.86804668891</c:v>
                </c:pt>
                <c:pt idx="7">
                  <c:v>182360.46127230042</c:v>
                </c:pt>
                <c:pt idx="8">
                  <c:v>165743.64003614325</c:v>
                </c:pt>
                <c:pt idx="9">
                  <c:v>152423.00496667897</c:v>
                </c:pt>
                <c:pt idx="10">
                  <c:v>141807.55299349499</c:v>
                </c:pt>
                <c:pt idx="11">
                  <c:v>133313.96934240934</c:v>
                </c:pt>
                <c:pt idx="12">
                  <c:v>126428.3689779644</c:v>
                </c:pt>
                <c:pt idx="13">
                  <c:v>120730.47361211129</c:v>
                </c:pt>
                <c:pt idx="14">
                  <c:v>115895.57705512863</c:v>
                </c:pt>
                <c:pt idx="15">
                  <c:v>111684.51770240092</c:v>
                </c:pt>
                <c:pt idx="16">
                  <c:v>107928.44643427858</c:v>
                </c:pt>
                <c:pt idx="17">
                  <c:v>104512.64408576097</c:v>
                </c:pt>
                <c:pt idx="18">
                  <c:v>101361.77969773681</c:v>
                </c:pt>
                <c:pt idx="19">
                  <c:v>98427.70506489485</c:v>
                </c:pt>
                <c:pt idx="20">
                  <c:v>95680.051318706246</c:v>
                </c:pt>
                <c:pt idx="21">
                  <c:v>93099.419600384892</c:v>
                </c:pt>
                <c:pt idx="22">
                  <c:v>90672.734894074441</c:v>
                </c:pt>
                <c:pt idx="23">
                  <c:v>88390.270238153273</c:v>
                </c:pt>
                <c:pt idx="24">
                  <c:v>86243.879007873795</c:v>
                </c:pt>
                <c:pt idx="25">
                  <c:v>84226.04746229219</c:v>
                </c:pt>
                <c:pt idx="26">
                  <c:v>82329.46734363318</c:v>
                </c:pt>
                <c:pt idx="27">
                  <c:v>80546.911314510377</c:v>
                </c:pt>
                <c:pt idx="28">
                  <c:v>78871.263941061785</c:v>
                </c:pt>
                <c:pt idx="29">
                  <c:v>77295.615164552728</c:v>
                </c:pt>
                <c:pt idx="30">
                  <c:v>75813.362476586582</c:v>
                </c:pt>
                <c:pt idx="31">
                  <c:v>74418.294649183241</c:v>
                </c:pt>
                <c:pt idx="32">
                  <c:v>73104.646696308686</c:v>
                </c:pt>
                <c:pt idx="33">
                  <c:v>71867.12546163681</c:v>
                </c:pt>
                <c:pt idx="34">
                  <c:v>70700.910123420748</c:v>
                </c:pt>
                <c:pt idx="35">
                  <c:v>69601.633755069022</c:v>
                </c:pt>
                <c:pt idx="36">
                  <c:v>68565.352163727381</c:v>
                </c:pt>
                <c:pt idx="37">
                  <c:v>67588.505420068119</c:v>
                </c:pt>
                <c:pt idx="38">
                  <c:v>66667.876341524345</c:v>
                </c:pt>
                <c:pt idx="39">
                  <c:v>65800.549017738958</c:v>
                </c:pt>
                <c:pt idx="40">
                  <c:v>64983.869433496839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63712"/>
        <c:axId val="123366016"/>
      </c:scatterChart>
      <c:valAx>
        <c:axId val="123363712"/>
        <c:scaling>
          <c:orientation val="minMax"/>
          <c:max val="2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23366016"/>
        <c:crosses val="autoZero"/>
        <c:crossBetween val="midCat"/>
      </c:valAx>
      <c:valAx>
        <c:axId val="1233660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23363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870284286753361"/>
          <c:y val="0.10292080561462275"/>
          <c:w val="0.24631325301204882"/>
          <c:h val="0.32625748398243265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111</xdr:col>
      <xdr:colOff>217714</xdr:colOff>
      <xdr:row>4</xdr:row>
      <xdr:rowOff>27213</xdr:rowOff>
    </xdr:from>
    <xdr:to>
      <xdr:col>126</xdr:col>
      <xdr:colOff>163285</xdr:colOff>
      <xdr:row>32</xdr:row>
      <xdr:rowOff>108857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111</xdr:col>
      <xdr:colOff>122465</xdr:colOff>
      <xdr:row>34</xdr:row>
      <xdr:rowOff>81643</xdr:rowOff>
    </xdr:from>
    <xdr:to>
      <xdr:col>126</xdr:col>
      <xdr:colOff>68036</xdr:colOff>
      <xdr:row>62</xdr:row>
      <xdr:rowOff>149680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340179</xdr:colOff>
      <xdr:row>64</xdr:row>
      <xdr:rowOff>13608</xdr:rowOff>
    </xdr:from>
    <xdr:to>
      <xdr:col>123</xdr:col>
      <xdr:colOff>285750</xdr:colOff>
      <xdr:row>92</xdr:row>
      <xdr:rowOff>81645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110</xdr:col>
      <xdr:colOff>312964</xdr:colOff>
      <xdr:row>94</xdr:row>
      <xdr:rowOff>54428</xdr:rowOff>
    </xdr:from>
    <xdr:to>
      <xdr:col>123</xdr:col>
      <xdr:colOff>258535</xdr:colOff>
      <xdr:row>122</xdr:row>
      <xdr:rowOff>122465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41"/>
  <sheetViews>
    <sheetView tabSelected="1" workbookViewId="0">
      <pane xSplit="1" ySplit="1" topLeftCell="B114" activePane="bottomRight" state="frozen"/>
      <selection pane="topRight" activeCell="B1" sqref="B1"/>
      <selection pane="bottomLeft" activeCell="A2" sqref="A2"/>
      <selection pane="bottomRight" activeCell="C139" sqref="C139"/>
    </sheetView>
  </sheetViews>
  <sheetFormatPr defaultRowHeight="15" x14ac:dyDescent="0.25"/>
  <cols>
    <col min="1" max="1" width="11.42578125" style="69" customWidth="1"/>
    <col min="2" max="2" width="37.42578125" style="11" bestFit="1" customWidth="1"/>
    <col min="3" max="3" width="7.140625" style="5" customWidth="1"/>
    <col min="4" max="4" width="9.140625" style="5"/>
    <col min="5" max="5" width="11.5703125" style="60" bestFit="1" customWidth="1"/>
    <col min="6" max="6" width="13.42578125" style="102" bestFit="1" customWidth="1"/>
    <col min="7" max="7" width="13.42578125" bestFit="1" customWidth="1"/>
  </cols>
  <sheetData>
    <row r="1" spans="1:7" s="2" customFormat="1" ht="15.75" thickBot="1" x14ac:dyDescent="0.3">
      <c r="A1" s="67"/>
      <c r="B1" s="142" t="s">
        <v>1</v>
      </c>
      <c r="C1" s="95" t="s">
        <v>98</v>
      </c>
      <c r="D1" s="95"/>
      <c r="E1" s="70" t="s">
        <v>2</v>
      </c>
      <c r="F1" s="70" t="s">
        <v>96</v>
      </c>
    </row>
    <row r="2" spans="1:7" s="3" customFormat="1" x14ac:dyDescent="0.25">
      <c r="A2" s="68" t="s">
        <v>69</v>
      </c>
      <c r="B2" s="143" t="s">
        <v>39</v>
      </c>
      <c r="C2" s="48"/>
      <c r="D2" s="96"/>
      <c r="E2" s="57">
        <v>0.5</v>
      </c>
      <c r="F2" s="108"/>
    </row>
    <row r="3" spans="1:7" s="3" customFormat="1" x14ac:dyDescent="0.25">
      <c r="A3" s="244" t="s">
        <v>46</v>
      </c>
      <c r="B3" s="144" t="s">
        <v>45</v>
      </c>
      <c r="C3" s="21"/>
      <c r="D3" s="97"/>
      <c r="E3" s="55">
        <f>SUM(E4:E7)</f>
        <v>35067464</v>
      </c>
      <c r="F3" s="101"/>
    </row>
    <row r="4" spans="1:7" s="3" customFormat="1" x14ac:dyDescent="0.25">
      <c r="A4" s="245"/>
      <c r="B4" s="145" t="s">
        <v>6</v>
      </c>
      <c r="C4" s="20"/>
      <c r="D4" s="96"/>
      <c r="E4" s="56">
        <v>17390000</v>
      </c>
      <c r="F4" s="101"/>
    </row>
    <row r="5" spans="1:7" s="3" customFormat="1" x14ac:dyDescent="0.25">
      <c r="A5" s="245"/>
      <c r="B5" s="145" t="s">
        <v>12</v>
      </c>
      <c r="C5" s="20"/>
      <c r="D5" s="96"/>
      <c r="E5" s="56">
        <v>16741000</v>
      </c>
      <c r="F5" s="101"/>
    </row>
    <row r="6" spans="1:7" s="3" customFormat="1" x14ac:dyDescent="0.25">
      <c r="A6" s="245"/>
      <c r="B6" s="145" t="s">
        <v>13</v>
      </c>
      <c r="C6" s="20"/>
      <c r="D6" s="96"/>
      <c r="E6" s="56">
        <f>0.004*women</f>
        <v>66964</v>
      </c>
      <c r="F6" s="101"/>
    </row>
    <row r="7" spans="1:7" s="3" customFormat="1" x14ac:dyDescent="0.25">
      <c r="A7" s="245"/>
      <c r="B7" s="145" t="s">
        <v>26</v>
      </c>
      <c r="C7" s="20"/>
      <c r="D7" s="96"/>
      <c r="E7" s="56">
        <f>5%*E4</f>
        <v>869500</v>
      </c>
      <c r="F7" s="101"/>
    </row>
    <row r="8" spans="1:7" s="3" customFormat="1" x14ac:dyDescent="0.25">
      <c r="A8" s="245"/>
      <c r="B8" s="145" t="s">
        <v>120</v>
      </c>
      <c r="C8" s="20"/>
      <c r="D8" s="96"/>
      <c r="E8" s="56">
        <f>0.2%*(women+men)</f>
        <v>68262</v>
      </c>
      <c r="F8" s="101"/>
      <c r="G8" s="193"/>
    </row>
    <row r="9" spans="1:7" s="3" customFormat="1" x14ac:dyDescent="0.25">
      <c r="A9" s="246"/>
      <c r="B9" s="22" t="s">
        <v>124</v>
      </c>
      <c r="C9" s="140"/>
      <c r="D9" s="98"/>
      <c r="E9" s="152">
        <v>0.8</v>
      </c>
      <c r="F9" s="107"/>
    </row>
    <row r="10" spans="1:7" s="3" customFormat="1" ht="15" customHeight="1" x14ac:dyDescent="0.25">
      <c r="A10" s="241" t="s">
        <v>44</v>
      </c>
      <c r="B10" s="146" t="s">
        <v>42</v>
      </c>
      <c r="C10" s="47"/>
      <c r="D10" s="96"/>
      <c r="E10" s="57">
        <v>0.09</v>
      </c>
      <c r="F10" s="101"/>
    </row>
    <row r="11" spans="1:7" s="3" customFormat="1" x14ac:dyDescent="0.25">
      <c r="A11" s="242"/>
      <c r="B11" s="146" t="s">
        <v>37</v>
      </c>
      <c r="C11" s="47"/>
      <c r="D11" s="96"/>
      <c r="E11" s="57">
        <v>7.0000000000000007E-2</v>
      </c>
      <c r="F11" s="101"/>
    </row>
    <row r="12" spans="1:7" s="3" customFormat="1" x14ac:dyDescent="0.25">
      <c r="A12" s="242"/>
      <c r="B12" s="146" t="s">
        <v>126</v>
      </c>
      <c r="C12" s="47"/>
      <c r="D12" s="96"/>
      <c r="E12" s="57">
        <v>0.01</v>
      </c>
      <c r="F12" s="101"/>
    </row>
    <row r="13" spans="1:7" s="3" customFormat="1" x14ac:dyDescent="0.25">
      <c r="A13" s="242"/>
      <c r="B13" s="146" t="s">
        <v>65</v>
      </c>
      <c r="C13" s="47"/>
      <c r="D13" s="96"/>
      <c r="E13" s="57">
        <v>55</v>
      </c>
      <c r="F13" s="101"/>
    </row>
    <row r="14" spans="1:7" s="3" customFormat="1" x14ac:dyDescent="0.25">
      <c r="A14" s="242"/>
      <c r="B14" s="146" t="s">
        <v>40</v>
      </c>
      <c r="C14" s="47"/>
      <c r="D14" s="96"/>
      <c r="E14" s="57">
        <v>5.9999999999999995E-4</v>
      </c>
      <c r="F14" s="101"/>
    </row>
    <row r="15" spans="1:7" s="3" customFormat="1" x14ac:dyDescent="0.25">
      <c r="A15" s="242"/>
      <c r="B15" s="146" t="s">
        <v>41</v>
      </c>
      <c r="C15" s="47"/>
      <c r="D15" s="96"/>
      <c r="E15" s="57">
        <v>5.0000000000000001E-3</v>
      </c>
      <c r="F15" s="101"/>
    </row>
    <row r="16" spans="1:7" s="3" customFormat="1" x14ac:dyDescent="0.25">
      <c r="A16" s="242"/>
      <c r="B16" s="146" t="s">
        <v>43</v>
      </c>
      <c r="C16" s="47"/>
      <c r="D16" s="96"/>
      <c r="E16" s="58">
        <f>5%*E10/2</f>
        <v>2.2499999999999998E-3</v>
      </c>
      <c r="F16" s="101"/>
    </row>
    <row r="17" spans="1:9" s="3" customFormat="1" x14ac:dyDescent="0.25">
      <c r="A17" s="242"/>
      <c r="B17" s="146" t="s">
        <v>117</v>
      </c>
      <c r="C17" s="47"/>
      <c r="D17" s="96"/>
      <c r="E17" s="58">
        <f>0.4%*entry_gen</f>
        <v>3.5999999999999997E-4</v>
      </c>
      <c r="F17" s="101"/>
      <c r="I17" s="96"/>
    </row>
    <row r="18" spans="1:9" s="3" customFormat="1" x14ac:dyDescent="0.25">
      <c r="A18" s="242"/>
      <c r="B18" s="146" t="s">
        <v>118</v>
      </c>
      <c r="C18" s="47"/>
      <c r="D18" s="96"/>
      <c r="E18" s="139">
        <v>1E-4</v>
      </c>
      <c r="F18" s="101"/>
      <c r="I18" s="96"/>
    </row>
    <row r="19" spans="1:9" s="3" customFormat="1" x14ac:dyDescent="0.25">
      <c r="A19" s="242"/>
      <c r="B19" s="146" t="s">
        <v>119</v>
      </c>
      <c r="C19" s="47"/>
      <c r="D19" s="96"/>
      <c r="E19" s="57">
        <v>2.9999999999999997E-4</v>
      </c>
      <c r="F19" s="101"/>
      <c r="I19" s="96"/>
    </row>
    <row r="20" spans="1:9" s="3" customFormat="1" x14ac:dyDescent="0.25">
      <c r="A20" s="243"/>
      <c r="B20" s="147" t="s">
        <v>125</v>
      </c>
      <c r="C20" s="72"/>
      <c r="D20" s="98"/>
      <c r="E20" s="138">
        <f>5*d_gen</f>
        <v>0.05</v>
      </c>
      <c r="F20" s="107"/>
      <c r="H20" s="96"/>
    </row>
    <row r="21" spans="1:9" x14ac:dyDescent="0.25">
      <c r="A21" s="245" t="s">
        <v>47</v>
      </c>
      <c r="B21" s="143" t="s">
        <v>66</v>
      </c>
      <c r="C21" s="48"/>
    </row>
    <row r="22" spans="1:9" x14ac:dyDescent="0.25">
      <c r="A22" s="245"/>
      <c r="B22" s="145" t="s">
        <v>6</v>
      </c>
      <c r="C22" s="20"/>
      <c r="E22" s="59">
        <v>6.0999999999999999E-2</v>
      </c>
    </row>
    <row r="23" spans="1:9" x14ac:dyDescent="0.25">
      <c r="A23" s="245"/>
      <c r="B23" s="145" t="s">
        <v>12</v>
      </c>
      <c r="C23" s="20"/>
      <c r="E23" s="59">
        <v>8.3000000000000004E-2</v>
      </c>
    </row>
    <row r="24" spans="1:9" x14ac:dyDescent="0.25">
      <c r="A24" s="245"/>
      <c r="B24" s="145" t="s">
        <v>13</v>
      </c>
      <c r="C24" s="20"/>
      <c r="E24" s="59">
        <v>0.6</v>
      </c>
    </row>
    <row r="25" spans="1:9" x14ac:dyDescent="0.25">
      <c r="A25" s="245"/>
      <c r="B25" s="145" t="s">
        <v>26</v>
      </c>
      <c r="C25" s="20"/>
      <c r="E25" s="59">
        <v>3.9E-2</v>
      </c>
    </row>
    <row r="26" spans="1:9" x14ac:dyDescent="0.25">
      <c r="A26" s="245"/>
      <c r="B26" s="145" t="s">
        <v>120</v>
      </c>
      <c r="C26" s="20"/>
      <c r="E26" s="59">
        <v>0.4</v>
      </c>
    </row>
    <row r="27" spans="1:9" x14ac:dyDescent="0.25">
      <c r="A27" s="245"/>
      <c r="B27" s="143" t="s">
        <v>67</v>
      </c>
      <c r="C27" s="48"/>
      <c r="E27" s="59"/>
    </row>
    <row r="28" spans="1:9" x14ac:dyDescent="0.25">
      <c r="A28" s="245"/>
      <c r="B28" s="145" t="s">
        <v>6</v>
      </c>
      <c r="C28" s="20"/>
      <c r="E28" s="59">
        <v>1.4999999999999999E-2</v>
      </c>
    </row>
    <row r="29" spans="1:9" x14ac:dyDescent="0.25">
      <c r="A29" s="245"/>
      <c r="B29" s="145" t="s">
        <v>12</v>
      </c>
      <c r="C29" s="20"/>
      <c r="E29" s="59">
        <v>0.03</v>
      </c>
    </row>
    <row r="30" spans="1:9" x14ac:dyDescent="0.25">
      <c r="A30" s="245"/>
      <c r="B30" s="146" t="s">
        <v>3</v>
      </c>
      <c r="C30" s="47"/>
    </row>
    <row r="31" spans="1:9" x14ac:dyDescent="0.25">
      <c r="A31" s="245"/>
      <c r="B31" s="148" t="s">
        <v>111</v>
      </c>
      <c r="C31" s="47"/>
      <c r="E31" s="65">
        <v>0.05</v>
      </c>
    </row>
    <row r="32" spans="1:9" x14ac:dyDescent="0.25">
      <c r="A32" s="245"/>
      <c r="B32" s="145" t="s">
        <v>27</v>
      </c>
      <c r="C32" s="20"/>
      <c r="E32" s="61">
        <v>0.25</v>
      </c>
    </row>
    <row r="33" spans="1:5" x14ac:dyDescent="0.25">
      <c r="A33" s="245"/>
      <c r="B33" s="145" t="s">
        <v>28</v>
      </c>
      <c r="C33" s="20"/>
      <c r="E33" s="61">
        <v>0.2</v>
      </c>
    </row>
    <row r="34" spans="1:5" x14ac:dyDescent="0.25">
      <c r="A34" s="245"/>
      <c r="B34" s="145" t="s">
        <v>29</v>
      </c>
      <c r="C34" s="20"/>
      <c r="E34" s="61">
        <v>0.2</v>
      </c>
    </row>
    <row r="35" spans="1:5" x14ac:dyDescent="0.25">
      <c r="A35" s="245"/>
      <c r="B35" s="145" t="s">
        <v>30</v>
      </c>
      <c r="C35" s="20"/>
      <c r="E35" s="61">
        <v>0.2</v>
      </c>
    </row>
    <row r="36" spans="1:5" x14ac:dyDescent="0.25">
      <c r="A36" s="245"/>
      <c r="B36" s="145" t="s">
        <v>31</v>
      </c>
      <c r="C36" s="20"/>
      <c r="E36" s="61">
        <v>0.1</v>
      </c>
    </row>
    <row r="37" spans="1:5" x14ac:dyDescent="0.25">
      <c r="A37" s="245"/>
      <c r="B37" s="146" t="s">
        <v>90</v>
      </c>
      <c r="C37" s="47"/>
      <c r="E37" s="61"/>
    </row>
    <row r="38" spans="1:5" x14ac:dyDescent="0.25">
      <c r="A38" s="245"/>
      <c r="B38" s="148" t="s">
        <v>111</v>
      </c>
      <c r="C38" s="47"/>
      <c r="E38" s="59">
        <f>2*inf_early</f>
        <v>0.16</v>
      </c>
    </row>
    <row r="39" spans="1:5" x14ac:dyDescent="0.25">
      <c r="A39" s="245"/>
      <c r="B39" s="145" t="s">
        <v>27</v>
      </c>
      <c r="C39" s="20"/>
      <c r="E39" s="62">
        <v>0.08</v>
      </c>
    </row>
    <row r="40" spans="1:5" x14ac:dyDescent="0.25">
      <c r="A40" s="245"/>
      <c r="B40" s="145" t="s">
        <v>28</v>
      </c>
      <c r="C40" s="20"/>
      <c r="E40" s="62">
        <v>0.09</v>
      </c>
    </row>
    <row r="41" spans="1:5" x14ac:dyDescent="0.25">
      <c r="A41" s="245"/>
      <c r="B41" s="145" t="s">
        <v>29</v>
      </c>
      <c r="C41" s="20"/>
      <c r="E41" s="62">
        <v>0.16</v>
      </c>
    </row>
    <row r="42" spans="1:5" x14ac:dyDescent="0.25">
      <c r="A42" s="245"/>
      <c r="B42" s="145" t="s">
        <v>30</v>
      </c>
      <c r="C42" s="20"/>
      <c r="E42" s="62">
        <v>0.5</v>
      </c>
    </row>
    <row r="43" spans="1:5" x14ac:dyDescent="0.25">
      <c r="A43" s="245"/>
      <c r="B43" s="145" t="s">
        <v>31</v>
      </c>
      <c r="C43" s="20"/>
      <c r="E43" s="62">
        <v>0.5</v>
      </c>
    </row>
    <row r="44" spans="1:5" x14ac:dyDescent="0.25">
      <c r="A44" s="245"/>
      <c r="B44" s="146" t="s">
        <v>91</v>
      </c>
      <c r="C44" s="47"/>
      <c r="E44" s="61">
        <v>0.5</v>
      </c>
    </row>
    <row r="45" spans="1:5" x14ac:dyDescent="0.25">
      <c r="A45" s="245"/>
      <c r="B45" s="146" t="s">
        <v>121</v>
      </c>
      <c r="C45" s="47"/>
      <c r="E45" s="61"/>
    </row>
    <row r="46" spans="1:5" x14ac:dyDescent="0.25">
      <c r="A46" s="245"/>
      <c r="B46" s="148" t="s">
        <v>111</v>
      </c>
      <c r="C46" s="47"/>
      <c r="E46" s="62">
        <v>5.0000000000000001E-3</v>
      </c>
    </row>
    <row r="47" spans="1:5" x14ac:dyDescent="0.25">
      <c r="A47" s="245"/>
      <c r="B47" s="145" t="s">
        <v>27</v>
      </c>
      <c r="C47" s="47"/>
      <c r="E47" s="62">
        <v>5.0000000000000001E-3</v>
      </c>
    </row>
    <row r="48" spans="1:5" x14ac:dyDescent="0.25">
      <c r="A48" s="245"/>
      <c r="B48" s="145" t="s">
        <v>28</v>
      </c>
      <c r="C48" s="47"/>
      <c r="E48" s="62">
        <v>5.0000000000000001E-3</v>
      </c>
    </row>
    <row r="49" spans="1:7" x14ac:dyDescent="0.25">
      <c r="A49" s="245"/>
      <c r="B49" s="145" t="s">
        <v>29</v>
      </c>
      <c r="C49" s="47"/>
      <c r="E49" s="62">
        <v>5.0000000000000001E-3</v>
      </c>
    </row>
    <row r="50" spans="1:7" x14ac:dyDescent="0.25">
      <c r="A50" s="245"/>
      <c r="B50" s="145" t="s">
        <v>30</v>
      </c>
      <c r="C50" s="47"/>
      <c r="E50" s="62">
        <v>5.0000000000000001E-3</v>
      </c>
    </row>
    <row r="51" spans="1:7" x14ac:dyDescent="0.25">
      <c r="A51" s="245"/>
      <c r="B51" s="145" t="s">
        <v>31</v>
      </c>
      <c r="C51" s="47"/>
      <c r="E51" s="62">
        <v>5.0000000000000001E-3</v>
      </c>
    </row>
    <row r="52" spans="1:7" x14ac:dyDescent="0.25">
      <c r="A52" s="245"/>
      <c r="B52" s="146" t="s">
        <v>48</v>
      </c>
      <c r="C52" s="47"/>
    </row>
    <row r="53" spans="1:7" x14ac:dyDescent="0.25">
      <c r="A53" s="245"/>
      <c r="B53" s="148" t="s">
        <v>112</v>
      </c>
      <c r="C53" s="47"/>
      <c r="E53" s="60">
        <v>2</v>
      </c>
      <c r="G53">
        <f>1/prog_acute</f>
        <v>0.5</v>
      </c>
    </row>
    <row r="54" spans="1:7" x14ac:dyDescent="0.25">
      <c r="A54" s="245"/>
      <c r="B54" s="145" t="s">
        <v>32</v>
      </c>
      <c r="C54" s="20"/>
      <c r="E54" s="60">
        <v>0.5</v>
      </c>
      <c r="G54">
        <f>1/prog_early</f>
        <v>2</v>
      </c>
    </row>
    <row r="55" spans="1:7" x14ac:dyDescent="0.25">
      <c r="A55" s="245"/>
      <c r="B55" s="145" t="s">
        <v>33</v>
      </c>
      <c r="C55" s="20"/>
      <c r="E55" s="60">
        <v>0.2</v>
      </c>
      <c r="G55">
        <f>1/prog_med</f>
        <v>5</v>
      </c>
    </row>
    <row r="56" spans="1:7" x14ac:dyDescent="0.25">
      <c r="A56" s="245"/>
      <c r="B56" s="145" t="s">
        <v>34</v>
      </c>
      <c r="C56" s="20"/>
      <c r="E56" s="62">
        <v>0.2</v>
      </c>
      <c r="G56">
        <f>1/prog_late</f>
        <v>5</v>
      </c>
    </row>
    <row r="57" spans="1:7" x14ac:dyDescent="0.25">
      <c r="A57" s="245"/>
      <c r="B57" s="145" t="s">
        <v>35</v>
      </c>
      <c r="C57" s="20"/>
      <c r="E57" s="62">
        <v>0.5</v>
      </c>
      <c r="G57">
        <f>1/prog_adv</f>
        <v>2</v>
      </c>
    </row>
    <row r="58" spans="1:7" x14ac:dyDescent="0.25">
      <c r="A58" s="245"/>
      <c r="B58" s="146" t="s">
        <v>49</v>
      </c>
      <c r="C58" s="47"/>
      <c r="E58" s="62"/>
    </row>
    <row r="59" spans="1:7" x14ac:dyDescent="0.25">
      <c r="A59" s="245"/>
      <c r="B59" s="148" t="s">
        <v>112</v>
      </c>
      <c r="C59" s="47"/>
      <c r="E59" s="62">
        <v>0.1</v>
      </c>
      <c r="G59">
        <f>1/prog_acute_art</f>
        <v>10</v>
      </c>
    </row>
    <row r="60" spans="1:7" x14ac:dyDescent="0.25">
      <c r="A60" s="245"/>
      <c r="B60" s="145" t="s">
        <v>32</v>
      </c>
      <c r="C60" s="20"/>
      <c r="E60" s="62">
        <v>0.1</v>
      </c>
      <c r="G60">
        <f>1/prog_acute_art</f>
        <v>10</v>
      </c>
    </row>
    <row r="61" spans="1:7" x14ac:dyDescent="0.25">
      <c r="A61" s="245"/>
      <c r="B61" s="145" t="s">
        <v>33</v>
      </c>
      <c r="C61" s="20"/>
      <c r="E61" s="62">
        <v>0.1</v>
      </c>
      <c r="G61">
        <f>1/prog_acute_art</f>
        <v>10</v>
      </c>
    </row>
    <row r="62" spans="1:7" x14ac:dyDescent="0.25">
      <c r="A62" s="245"/>
      <c r="B62" s="145" t="s">
        <v>34</v>
      </c>
      <c r="C62" s="20"/>
      <c r="E62" s="62">
        <v>0.1</v>
      </c>
      <c r="G62">
        <f>1/prog_acute_art</f>
        <v>10</v>
      </c>
    </row>
    <row r="63" spans="1:7" x14ac:dyDescent="0.25">
      <c r="A63" s="245"/>
      <c r="B63" s="145" t="s">
        <v>35</v>
      </c>
      <c r="C63" s="20"/>
      <c r="E63" s="62">
        <v>0.1</v>
      </c>
      <c r="G63">
        <f>1/prog_acute_art</f>
        <v>10</v>
      </c>
    </row>
    <row r="64" spans="1:7" x14ac:dyDescent="0.25">
      <c r="A64" s="245"/>
      <c r="B64" s="146" t="s">
        <v>82</v>
      </c>
      <c r="C64" s="47"/>
      <c r="E64" s="62"/>
    </row>
    <row r="65" spans="1:6" x14ac:dyDescent="0.25">
      <c r="A65" s="245"/>
      <c r="B65" s="145" t="s">
        <v>27</v>
      </c>
      <c r="C65" s="20"/>
      <c r="E65" s="62">
        <v>0.1</v>
      </c>
    </row>
    <row r="66" spans="1:6" x14ac:dyDescent="0.25">
      <c r="A66" s="245"/>
      <c r="B66" s="145" t="s">
        <v>28</v>
      </c>
      <c r="C66" s="20"/>
      <c r="E66" s="62">
        <v>0.2</v>
      </c>
    </row>
    <row r="67" spans="1:6" x14ac:dyDescent="0.25">
      <c r="A67" s="245"/>
      <c r="B67" s="145" t="s">
        <v>29</v>
      </c>
      <c r="C67" s="20"/>
      <c r="E67" s="62">
        <v>0.3</v>
      </c>
    </row>
    <row r="68" spans="1:6" x14ac:dyDescent="0.25">
      <c r="A68" s="245"/>
      <c r="B68" s="145" t="s">
        <v>30</v>
      </c>
      <c r="C68" s="20"/>
      <c r="E68" s="62">
        <v>0.4</v>
      </c>
    </row>
    <row r="69" spans="1:6" x14ac:dyDescent="0.25">
      <c r="A69" s="245"/>
      <c r="B69" s="145" t="s">
        <v>31</v>
      </c>
      <c r="C69" s="20"/>
      <c r="E69" s="62">
        <v>0.45</v>
      </c>
    </row>
    <row r="70" spans="1:6" x14ac:dyDescent="0.25">
      <c r="A70" s="245"/>
      <c r="B70" s="146" t="s">
        <v>83</v>
      </c>
      <c r="C70" s="47"/>
      <c r="E70" s="62"/>
    </row>
    <row r="71" spans="1:6" x14ac:dyDescent="0.25">
      <c r="A71" s="245"/>
      <c r="B71" s="145" t="s">
        <v>27</v>
      </c>
      <c r="C71" s="20"/>
      <c r="E71" s="62">
        <v>0.02</v>
      </c>
    </row>
    <row r="72" spans="1:6" x14ac:dyDescent="0.25">
      <c r="A72" s="245"/>
      <c r="B72" s="145" t="s">
        <v>28</v>
      </c>
      <c r="C72" s="20"/>
      <c r="E72" s="62">
        <v>0.04</v>
      </c>
    </row>
    <row r="73" spans="1:6" x14ac:dyDescent="0.25">
      <c r="A73" s="245"/>
      <c r="B73" s="145" t="s">
        <v>29</v>
      </c>
      <c r="C73" s="20"/>
      <c r="E73" s="62">
        <v>0.06</v>
      </c>
    </row>
    <row r="74" spans="1:6" x14ac:dyDescent="0.25">
      <c r="A74" s="245"/>
      <c r="B74" s="145" t="s">
        <v>30</v>
      </c>
      <c r="C74" s="20"/>
      <c r="E74" s="62">
        <v>0.08</v>
      </c>
    </row>
    <row r="75" spans="1:6" x14ac:dyDescent="0.25">
      <c r="A75" s="245"/>
      <c r="B75" s="145" t="s">
        <v>31</v>
      </c>
      <c r="C75" s="20"/>
      <c r="D75" s="94"/>
      <c r="E75" s="63">
        <v>0.11</v>
      </c>
      <c r="F75" s="103"/>
    </row>
    <row r="76" spans="1:6" x14ac:dyDescent="0.25">
      <c r="A76" s="241" t="s">
        <v>50</v>
      </c>
      <c r="B76" s="149" t="s">
        <v>22</v>
      </c>
      <c r="C76" s="49"/>
      <c r="D76" s="99"/>
      <c r="E76" s="64"/>
    </row>
    <row r="77" spans="1:6" x14ac:dyDescent="0.25">
      <c r="A77" s="242"/>
      <c r="B77" s="145" t="s">
        <v>17</v>
      </c>
      <c r="C77" s="20"/>
      <c r="E77" s="62">
        <v>1.5</v>
      </c>
    </row>
    <row r="78" spans="1:6" x14ac:dyDescent="0.25">
      <c r="A78" s="242"/>
      <c r="B78" s="145" t="s">
        <v>18</v>
      </c>
      <c r="C78" s="20"/>
      <c r="E78" s="61">
        <v>0.3</v>
      </c>
    </row>
    <row r="79" spans="1:6" x14ac:dyDescent="0.25">
      <c r="A79" s="242"/>
      <c r="B79" s="145" t="s">
        <v>19</v>
      </c>
      <c r="C79" s="20"/>
      <c r="E79" s="61">
        <v>0.9</v>
      </c>
    </row>
    <row r="80" spans="1:6" x14ac:dyDescent="0.25">
      <c r="A80" s="242"/>
      <c r="B80" s="146" t="s">
        <v>23</v>
      </c>
      <c r="C80" s="47"/>
      <c r="E80" s="61"/>
    </row>
    <row r="81" spans="1:7" x14ac:dyDescent="0.25">
      <c r="A81" s="242"/>
      <c r="B81" s="145" t="s">
        <v>24</v>
      </c>
      <c r="C81" s="20"/>
      <c r="E81" s="61">
        <v>0.1</v>
      </c>
    </row>
    <row r="82" spans="1:7" x14ac:dyDescent="0.25">
      <c r="A82" s="242"/>
      <c r="B82" s="145" t="s">
        <v>17</v>
      </c>
      <c r="C82" s="20"/>
      <c r="E82" s="62">
        <v>120</v>
      </c>
    </row>
    <row r="83" spans="1:7" x14ac:dyDescent="0.25">
      <c r="A83" s="242"/>
      <c r="B83" s="145" t="s">
        <v>25</v>
      </c>
      <c r="C83" s="20"/>
      <c r="E83" s="61">
        <v>0.66</v>
      </c>
    </row>
    <row r="84" spans="1:7" x14ac:dyDescent="0.25">
      <c r="A84" s="242"/>
      <c r="B84" s="146" t="s">
        <v>36</v>
      </c>
      <c r="C84" s="47"/>
      <c r="E84" s="61"/>
      <c r="G84" s="5"/>
    </row>
    <row r="85" spans="1:7" x14ac:dyDescent="0.25">
      <c r="A85" s="242"/>
      <c r="B85" s="145" t="s">
        <v>17</v>
      </c>
      <c r="C85" s="20"/>
      <c r="E85" s="62">
        <v>3</v>
      </c>
    </row>
    <row r="86" spans="1:7" x14ac:dyDescent="0.25">
      <c r="A86" s="242"/>
      <c r="B86" s="145" t="s">
        <v>25</v>
      </c>
      <c r="C86" s="20"/>
      <c r="E86" s="61">
        <v>0.49</v>
      </c>
    </row>
    <row r="87" spans="1:7" x14ac:dyDescent="0.25">
      <c r="A87" s="242"/>
      <c r="B87" s="146" t="s">
        <v>122</v>
      </c>
      <c r="C87" s="20"/>
      <c r="E87" s="61"/>
    </row>
    <row r="88" spans="1:7" x14ac:dyDescent="0.25">
      <c r="A88" s="242"/>
      <c r="B88" s="145" t="s">
        <v>123</v>
      </c>
      <c r="C88" s="20"/>
      <c r="E88" s="61">
        <v>0.4</v>
      </c>
    </row>
    <row r="89" spans="1:7" x14ac:dyDescent="0.25">
      <c r="A89" s="242"/>
      <c r="B89" s="145" t="s">
        <v>17</v>
      </c>
      <c r="C89" s="20"/>
      <c r="E89" s="62">
        <v>4.5</v>
      </c>
    </row>
    <row r="90" spans="1:7" x14ac:dyDescent="0.25">
      <c r="A90" s="242"/>
      <c r="B90" s="145" t="s">
        <v>25</v>
      </c>
      <c r="C90" s="20"/>
      <c r="E90" s="61">
        <v>0.2</v>
      </c>
    </row>
    <row r="91" spans="1:7" x14ac:dyDescent="0.25">
      <c r="A91" s="242"/>
      <c r="B91" s="146" t="s">
        <v>130</v>
      </c>
      <c r="C91" s="20"/>
      <c r="E91" s="62"/>
    </row>
    <row r="92" spans="1:7" x14ac:dyDescent="0.25">
      <c r="A92" s="242"/>
      <c r="B92" s="148" t="s">
        <v>131</v>
      </c>
      <c r="C92" s="20"/>
      <c r="E92" s="62">
        <f>22*12</f>
        <v>264</v>
      </c>
    </row>
    <row r="93" spans="1:7" x14ac:dyDescent="0.25">
      <c r="A93" s="243"/>
      <c r="B93" s="145" t="s">
        <v>132</v>
      </c>
      <c r="C93" s="20"/>
      <c r="E93" s="61">
        <v>0.4</v>
      </c>
    </row>
    <row r="94" spans="1:7" x14ac:dyDescent="0.25">
      <c r="A94" s="244" t="s">
        <v>68</v>
      </c>
      <c r="B94" s="149" t="s">
        <v>127</v>
      </c>
      <c r="C94" s="49"/>
      <c r="D94" s="99"/>
      <c r="E94" s="64">
        <v>0.95</v>
      </c>
      <c r="F94" s="104"/>
    </row>
    <row r="95" spans="1:7" x14ac:dyDescent="0.25">
      <c r="A95" s="245"/>
      <c r="B95" s="146" t="s">
        <v>128</v>
      </c>
      <c r="C95" s="47"/>
      <c r="E95" s="61">
        <v>0.5</v>
      </c>
    </row>
    <row r="96" spans="1:7" x14ac:dyDescent="0.25">
      <c r="A96" s="245"/>
      <c r="B96" s="146" t="s">
        <v>51</v>
      </c>
      <c r="C96" s="47"/>
    </row>
    <row r="97" spans="1:6" x14ac:dyDescent="0.25">
      <c r="A97" s="245"/>
      <c r="B97" s="148" t="s">
        <v>111</v>
      </c>
      <c r="C97" s="47"/>
      <c r="E97" s="65">
        <v>0</v>
      </c>
    </row>
    <row r="98" spans="1:6" x14ac:dyDescent="0.25">
      <c r="A98" s="245"/>
      <c r="B98" s="145" t="s">
        <v>27</v>
      </c>
      <c r="C98" s="20"/>
      <c r="E98" s="65">
        <v>0</v>
      </c>
    </row>
    <row r="99" spans="1:6" x14ac:dyDescent="0.25">
      <c r="A99" s="245"/>
      <c r="B99" s="145" t="s">
        <v>28</v>
      </c>
      <c r="C99" s="20"/>
      <c r="E99" s="65">
        <v>0</v>
      </c>
    </row>
    <row r="100" spans="1:6" x14ac:dyDescent="0.25">
      <c r="A100" s="245"/>
      <c r="B100" s="145" t="s">
        <v>29</v>
      </c>
      <c r="C100" s="20"/>
      <c r="E100" s="65">
        <v>0</v>
      </c>
    </row>
    <row r="101" spans="1:6" x14ac:dyDescent="0.25">
      <c r="A101" s="245"/>
      <c r="B101" s="145" t="s">
        <v>30</v>
      </c>
      <c r="C101" s="20"/>
      <c r="E101" s="61">
        <v>0.2</v>
      </c>
    </row>
    <row r="102" spans="1:6" x14ac:dyDescent="0.25">
      <c r="A102" s="245"/>
      <c r="B102" s="145" t="s">
        <v>31</v>
      </c>
      <c r="C102" s="20"/>
      <c r="E102" s="61">
        <v>0.3</v>
      </c>
    </row>
    <row r="103" spans="1:6" x14ac:dyDescent="0.25">
      <c r="A103" s="245"/>
      <c r="B103" s="146" t="s">
        <v>129</v>
      </c>
      <c r="C103" s="47"/>
    </row>
    <row r="104" spans="1:6" x14ac:dyDescent="0.25">
      <c r="A104" s="245"/>
      <c r="B104" s="148" t="s">
        <v>111</v>
      </c>
      <c r="C104" s="47"/>
      <c r="E104" s="65">
        <v>0</v>
      </c>
    </row>
    <row r="105" spans="1:6" x14ac:dyDescent="0.25">
      <c r="A105" s="245"/>
      <c r="B105" s="145" t="s">
        <v>27</v>
      </c>
      <c r="C105" s="20"/>
      <c r="E105" s="65">
        <v>0</v>
      </c>
    </row>
    <row r="106" spans="1:6" x14ac:dyDescent="0.25">
      <c r="A106" s="245"/>
      <c r="B106" s="145" t="s">
        <v>28</v>
      </c>
      <c r="C106" s="20"/>
      <c r="E106" s="65">
        <v>0</v>
      </c>
    </row>
    <row r="107" spans="1:6" x14ac:dyDescent="0.25">
      <c r="A107" s="245"/>
      <c r="B107" s="145" t="s">
        <v>29</v>
      </c>
      <c r="C107" s="20"/>
      <c r="E107" s="65">
        <v>0</v>
      </c>
    </row>
    <row r="108" spans="1:6" x14ac:dyDescent="0.25">
      <c r="A108" s="245"/>
      <c r="B108" s="145" t="s">
        <v>30</v>
      </c>
      <c r="C108" s="20"/>
      <c r="E108" s="61">
        <v>0.2</v>
      </c>
    </row>
    <row r="109" spans="1:6" x14ac:dyDescent="0.25">
      <c r="A109" s="245"/>
      <c r="B109" s="145" t="s">
        <v>31</v>
      </c>
      <c r="C109" s="20"/>
      <c r="E109" s="61">
        <v>0.3</v>
      </c>
    </row>
    <row r="110" spans="1:6" x14ac:dyDescent="0.25">
      <c r="A110" s="245"/>
      <c r="B110" s="146" t="s">
        <v>14</v>
      </c>
      <c r="C110" s="47" t="s">
        <v>99</v>
      </c>
    </row>
    <row r="111" spans="1:6" x14ac:dyDescent="0.25">
      <c r="A111" s="245"/>
      <c r="B111" s="148" t="s">
        <v>111</v>
      </c>
      <c r="C111" s="47"/>
      <c r="D111" s="141">
        <f t="shared" ref="D111:D116" si="0">IF($C$110="ON",F111,E111)</f>
        <v>0</v>
      </c>
      <c r="E111" s="60">
        <v>0</v>
      </c>
      <c r="F111" s="60">
        <v>0</v>
      </c>
    </row>
    <row r="112" spans="1:6" x14ac:dyDescent="0.25">
      <c r="A112" s="245"/>
      <c r="B112" s="145" t="s">
        <v>27</v>
      </c>
      <c r="C112" s="20"/>
      <c r="D112" s="141">
        <f t="shared" si="0"/>
        <v>0</v>
      </c>
      <c r="E112" s="60">
        <v>0</v>
      </c>
      <c r="F112" s="60">
        <v>0</v>
      </c>
    </row>
    <row r="113" spans="1:7" x14ac:dyDescent="0.25">
      <c r="A113" s="245"/>
      <c r="B113" s="145" t="s">
        <v>28</v>
      </c>
      <c r="C113" s="20"/>
      <c r="D113" s="141">
        <f t="shared" si="0"/>
        <v>0</v>
      </c>
      <c r="E113" s="60">
        <v>0</v>
      </c>
      <c r="F113" s="60">
        <v>0</v>
      </c>
    </row>
    <row r="114" spans="1:7" x14ac:dyDescent="0.25">
      <c r="A114" s="245"/>
      <c r="B114" s="145" t="s">
        <v>29</v>
      </c>
      <c r="C114" s="20"/>
      <c r="D114" s="141">
        <f t="shared" si="0"/>
        <v>0.1</v>
      </c>
      <c r="E114" s="60">
        <v>0.1</v>
      </c>
      <c r="F114" s="60">
        <v>0.1</v>
      </c>
    </row>
    <row r="115" spans="1:7" x14ac:dyDescent="0.25">
      <c r="A115" s="245"/>
      <c r="B115" s="145" t="s">
        <v>30</v>
      </c>
      <c r="C115" s="20"/>
      <c r="D115" s="141">
        <f t="shared" si="0"/>
        <v>0.1</v>
      </c>
      <c r="E115" s="60">
        <v>0.1</v>
      </c>
      <c r="F115" s="60">
        <v>0.15</v>
      </c>
    </row>
    <row r="116" spans="1:7" x14ac:dyDescent="0.25">
      <c r="A116" s="245"/>
      <c r="B116" s="145" t="s">
        <v>31</v>
      </c>
      <c r="C116" s="20"/>
      <c r="D116" s="141">
        <f t="shared" si="0"/>
        <v>0.1</v>
      </c>
      <c r="E116" s="60">
        <v>0.1</v>
      </c>
      <c r="F116" s="60">
        <v>0.2</v>
      </c>
    </row>
    <row r="117" spans="1:7" x14ac:dyDescent="0.25">
      <c r="A117" s="126"/>
      <c r="B117" s="147" t="s">
        <v>87</v>
      </c>
      <c r="C117" s="72"/>
      <c r="D117" s="94"/>
      <c r="E117" s="66">
        <v>0.05</v>
      </c>
      <c r="F117" s="103"/>
    </row>
    <row r="118" spans="1:7" x14ac:dyDescent="0.25">
      <c r="A118" s="241" t="s">
        <v>94</v>
      </c>
      <c r="B118" s="150" t="s">
        <v>95</v>
      </c>
      <c r="C118" s="109" t="s">
        <v>99</v>
      </c>
      <c r="D118" s="111">
        <f>IF(C118="ON",F118,E118)</f>
        <v>0</v>
      </c>
      <c r="E118" s="105">
        <v>0</v>
      </c>
      <c r="F118" s="64">
        <v>0.3</v>
      </c>
    </row>
    <row r="119" spans="1:7" x14ac:dyDescent="0.25">
      <c r="A119" s="242"/>
      <c r="B119" s="199" t="s">
        <v>154</v>
      </c>
      <c r="C119" s="200"/>
      <c r="D119" s="201"/>
      <c r="E119" s="65">
        <v>0.2</v>
      </c>
      <c r="F119" s="61"/>
    </row>
    <row r="120" spans="1:7" x14ac:dyDescent="0.25">
      <c r="A120" s="242"/>
      <c r="B120" s="199" t="s">
        <v>153</v>
      </c>
      <c r="C120" s="200"/>
      <c r="D120" s="201"/>
      <c r="E120" s="65">
        <v>0.2</v>
      </c>
      <c r="F120" s="61"/>
    </row>
    <row r="121" spans="1:7" x14ac:dyDescent="0.25">
      <c r="A121" s="243"/>
      <c r="B121" s="151" t="s">
        <v>161</v>
      </c>
      <c r="C121" s="110"/>
      <c r="D121" s="94"/>
      <c r="E121" s="106">
        <v>0.6</v>
      </c>
      <c r="F121" s="103"/>
      <c r="G121" t="s">
        <v>162</v>
      </c>
    </row>
    <row r="122" spans="1:7" x14ac:dyDescent="0.25">
      <c r="A122" s="241" t="s">
        <v>148</v>
      </c>
      <c r="B122" s="150" t="s">
        <v>95</v>
      </c>
      <c r="C122" s="109" t="s">
        <v>99</v>
      </c>
      <c r="D122" s="111">
        <f>IF(C122="ON",F122,E122)</f>
        <v>0</v>
      </c>
      <c r="E122" s="105">
        <v>0</v>
      </c>
      <c r="F122" s="64">
        <v>0.3</v>
      </c>
    </row>
    <row r="123" spans="1:7" x14ac:dyDescent="0.25">
      <c r="A123" s="243"/>
      <c r="B123" s="151" t="s">
        <v>161</v>
      </c>
      <c r="C123" s="110"/>
      <c r="D123" s="94"/>
      <c r="E123" s="106">
        <v>0.6</v>
      </c>
      <c r="F123" s="103"/>
    </row>
    <row r="124" spans="1:7" x14ac:dyDescent="0.25">
      <c r="A124" s="241" t="s">
        <v>150</v>
      </c>
      <c r="B124" s="150" t="s">
        <v>95</v>
      </c>
      <c r="C124" s="109" t="s">
        <v>99</v>
      </c>
      <c r="D124" s="111">
        <f>IF(C124="ON",F124,E124)</f>
        <v>0</v>
      </c>
      <c r="E124" s="105">
        <v>0</v>
      </c>
      <c r="F124" s="64">
        <v>0.2</v>
      </c>
    </row>
    <row r="125" spans="1:7" x14ac:dyDescent="0.25">
      <c r="A125" s="243"/>
      <c r="B125" s="151" t="s">
        <v>151</v>
      </c>
      <c r="C125" s="110"/>
      <c r="D125" s="94"/>
      <c r="E125" s="106">
        <v>0.5</v>
      </c>
      <c r="F125" s="103"/>
    </row>
    <row r="126" spans="1:7" x14ac:dyDescent="0.25">
      <c r="A126" s="241" t="s">
        <v>152</v>
      </c>
      <c r="B126" s="150" t="s">
        <v>95</v>
      </c>
      <c r="C126" s="109" t="s">
        <v>99</v>
      </c>
      <c r="D126" s="111">
        <f>IF(C126="ON",F126,E126)</f>
        <v>0</v>
      </c>
      <c r="E126" s="105">
        <v>0</v>
      </c>
      <c r="F126" s="64">
        <v>0.4</v>
      </c>
    </row>
    <row r="127" spans="1:7" x14ac:dyDescent="0.25">
      <c r="A127" s="243"/>
      <c r="B127" s="151" t="s">
        <v>161</v>
      </c>
      <c r="C127" s="110"/>
      <c r="D127" s="94"/>
      <c r="E127" s="106">
        <v>0.6</v>
      </c>
      <c r="F127" s="103"/>
    </row>
    <row r="128" spans="1:7" x14ac:dyDescent="0.25">
      <c r="A128" s="241" t="s">
        <v>155</v>
      </c>
      <c r="B128" s="150" t="s">
        <v>95</v>
      </c>
      <c r="C128" s="109" t="s">
        <v>99</v>
      </c>
      <c r="D128" s="111">
        <f>IF(C128="ON",F128,E128)</f>
        <v>0</v>
      </c>
      <c r="E128" s="105">
        <v>0</v>
      </c>
      <c r="F128" s="64">
        <v>0.3</v>
      </c>
    </row>
    <row r="129" spans="1:6" x14ac:dyDescent="0.25">
      <c r="A129" s="242"/>
      <c r="B129" s="199" t="s">
        <v>154</v>
      </c>
      <c r="C129" s="200"/>
      <c r="D129" s="201"/>
      <c r="E129" s="65">
        <v>0.2</v>
      </c>
      <c r="F129" s="61"/>
    </row>
    <row r="130" spans="1:6" x14ac:dyDescent="0.25">
      <c r="A130" s="242"/>
      <c r="B130" s="199" t="s">
        <v>153</v>
      </c>
      <c r="C130" s="200"/>
      <c r="D130" s="201"/>
      <c r="E130" s="65">
        <v>0.4</v>
      </c>
      <c r="F130" s="61"/>
    </row>
    <row r="131" spans="1:6" x14ac:dyDescent="0.25">
      <c r="A131" s="243"/>
      <c r="B131" s="151" t="s">
        <v>161</v>
      </c>
      <c r="C131" s="110"/>
      <c r="D131" s="94"/>
      <c r="E131" s="106">
        <v>0.2</v>
      </c>
      <c r="F131" s="103"/>
    </row>
    <row r="132" spans="1:6" x14ac:dyDescent="0.25">
      <c r="A132" s="241" t="s">
        <v>156</v>
      </c>
      <c r="B132" s="150" t="s">
        <v>95</v>
      </c>
      <c r="C132" s="109" t="s">
        <v>99</v>
      </c>
      <c r="D132" s="111">
        <f>IF(C132="ON",F132,E132)</f>
        <v>0</v>
      </c>
      <c r="E132" s="105">
        <v>0</v>
      </c>
      <c r="F132" s="64">
        <v>0.3</v>
      </c>
    </row>
    <row r="133" spans="1:6" x14ac:dyDescent="0.25">
      <c r="A133" s="242"/>
      <c r="B133" s="199" t="s">
        <v>154</v>
      </c>
      <c r="C133" s="200"/>
      <c r="D133" s="201"/>
      <c r="E133" s="65">
        <v>0.2</v>
      </c>
      <c r="F133" s="61"/>
    </row>
    <row r="134" spans="1:6" x14ac:dyDescent="0.25">
      <c r="A134" s="242"/>
      <c r="B134" s="199" t="s">
        <v>153</v>
      </c>
      <c r="C134" s="200"/>
      <c r="D134" s="201"/>
      <c r="E134" s="65">
        <v>0.6</v>
      </c>
      <c r="F134" s="61"/>
    </row>
    <row r="135" spans="1:6" x14ac:dyDescent="0.25">
      <c r="A135" s="243"/>
      <c r="B135" s="151" t="s">
        <v>161</v>
      </c>
      <c r="C135" s="110"/>
      <c r="D135" s="94"/>
      <c r="E135" s="106">
        <v>0.2</v>
      </c>
      <c r="F135" s="103"/>
    </row>
    <row r="136" spans="1:6" x14ac:dyDescent="0.25">
      <c r="A136" s="241" t="s">
        <v>157</v>
      </c>
      <c r="B136" s="150" t="s">
        <v>95</v>
      </c>
      <c r="C136" s="109" t="s">
        <v>99</v>
      </c>
      <c r="D136" s="111">
        <f>IF(C136="ON",F136,E136)</f>
        <v>0</v>
      </c>
      <c r="E136" s="105">
        <v>0</v>
      </c>
      <c r="F136" s="64">
        <v>0.3</v>
      </c>
    </row>
    <row r="137" spans="1:6" x14ac:dyDescent="0.25">
      <c r="A137" s="242"/>
      <c r="B137" s="199" t="s">
        <v>158</v>
      </c>
      <c r="C137" s="200"/>
      <c r="D137" s="201"/>
      <c r="E137" s="65">
        <v>0.2</v>
      </c>
      <c r="F137" s="61"/>
    </row>
    <row r="138" spans="1:6" x14ac:dyDescent="0.25">
      <c r="A138" s="243"/>
      <c r="B138" s="151" t="s">
        <v>159</v>
      </c>
      <c r="C138" s="110"/>
      <c r="D138" s="94"/>
      <c r="E138" s="106">
        <v>0.2</v>
      </c>
      <c r="F138" s="103"/>
    </row>
    <row r="139" spans="1:6" x14ac:dyDescent="0.25">
      <c r="A139" s="241" t="s">
        <v>160</v>
      </c>
      <c r="B139" s="150" t="s">
        <v>95</v>
      </c>
      <c r="C139" s="109" t="s">
        <v>99</v>
      </c>
      <c r="D139" s="111">
        <f>IF(C139="ON",F139,E139)</f>
        <v>0</v>
      </c>
      <c r="E139" s="105">
        <v>0</v>
      </c>
      <c r="F139" s="64">
        <v>0.3</v>
      </c>
    </row>
    <row r="140" spans="1:6" x14ac:dyDescent="0.25">
      <c r="A140" s="242"/>
      <c r="B140" s="199" t="s">
        <v>158</v>
      </c>
      <c r="C140" s="200"/>
      <c r="D140" s="201"/>
      <c r="E140" s="65">
        <v>0.05</v>
      </c>
      <c r="F140" s="61"/>
    </row>
    <row r="141" spans="1:6" x14ac:dyDescent="0.25">
      <c r="A141" s="243"/>
      <c r="B141" s="151" t="s">
        <v>159</v>
      </c>
      <c r="C141" s="110"/>
      <c r="D141" s="94"/>
      <c r="E141" s="106">
        <v>0.05</v>
      </c>
      <c r="F141" s="103"/>
    </row>
  </sheetData>
  <mergeCells count="13">
    <mergeCell ref="A132:A135"/>
    <mergeCell ref="A136:A138"/>
    <mergeCell ref="A139:A141"/>
    <mergeCell ref="A3:A9"/>
    <mergeCell ref="A76:A93"/>
    <mergeCell ref="A124:A125"/>
    <mergeCell ref="A126:A127"/>
    <mergeCell ref="A128:A131"/>
    <mergeCell ref="A122:A123"/>
    <mergeCell ref="A118:A121"/>
    <mergeCell ref="A21:A75"/>
    <mergeCell ref="A94:A116"/>
    <mergeCell ref="A10:A20"/>
  </mergeCells>
  <dataValidations count="1">
    <dataValidation type="list" allowBlank="1" showInputMessage="1" showErrorMessage="1" sqref="C110:C111 C118:C120 C122 C124 C126 C128:C130 C132:C134 C136:C137 C139:C140">
      <formula1>program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I164"/>
  <sheetViews>
    <sheetView zoomScale="90" zoomScaleNormal="90"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H37" sqref="H37"/>
    </sheetView>
  </sheetViews>
  <sheetFormatPr defaultRowHeight="15" x14ac:dyDescent="0.25"/>
  <cols>
    <col min="1" max="1" width="30.28515625" bestFit="1" customWidth="1"/>
    <col min="2" max="2" width="11.28515625" style="10" bestFit="1" customWidth="1"/>
    <col min="3" max="3" width="11.140625" style="5" customWidth="1"/>
    <col min="4" max="7" width="7.28515625" style="5" bestFit="1" customWidth="1"/>
    <col min="8" max="8" width="8.85546875" style="5" bestFit="1" customWidth="1"/>
    <col min="9" max="9" width="8.7109375" style="5" customWidth="1"/>
    <col min="10" max="10" width="8.42578125" style="5" bestFit="1" customWidth="1"/>
    <col min="11" max="13" width="8.28515625" style="5" bestFit="1" customWidth="1"/>
    <col min="14" max="14" width="7.7109375" style="11" bestFit="1" customWidth="1"/>
    <col min="15" max="15" width="11" style="10" bestFit="1" customWidth="1"/>
    <col min="16" max="16" width="10.85546875" style="5" customWidth="1"/>
    <col min="17" max="21" width="8.42578125" style="5" customWidth="1"/>
    <col min="22" max="22" width="14.42578125" style="5" customWidth="1"/>
    <col min="23" max="23" width="12.7109375" style="5" bestFit="1" customWidth="1"/>
    <col min="24" max="24" width="7.5703125" style="5" bestFit="1" customWidth="1"/>
    <col min="25" max="25" width="7.28515625" style="5" bestFit="1" customWidth="1"/>
    <col min="26" max="26" width="7.140625" style="5" bestFit="1" customWidth="1"/>
    <col min="27" max="27" width="7.7109375" style="11" bestFit="1" customWidth="1"/>
    <col min="28" max="28" width="10.85546875" style="10" bestFit="1" customWidth="1"/>
    <col min="29" max="29" width="10.85546875" style="5" customWidth="1"/>
    <col min="30" max="30" width="7.140625" style="5" bestFit="1" customWidth="1"/>
    <col min="31" max="31" width="11.85546875" style="5" bestFit="1" customWidth="1"/>
    <col min="32" max="34" width="7.140625" style="5" bestFit="1" customWidth="1"/>
    <col min="35" max="35" width="7.140625" style="5" customWidth="1"/>
    <col min="36" max="36" width="7.85546875" style="5" bestFit="1" customWidth="1"/>
    <col min="37" max="37" width="7.42578125" style="5" bestFit="1" customWidth="1"/>
    <col min="38" max="39" width="7.140625" style="5" bestFit="1" customWidth="1"/>
    <col min="40" max="40" width="7.5703125" style="5" bestFit="1" customWidth="1"/>
    <col min="41" max="41" width="10.85546875" style="10" bestFit="1" customWidth="1"/>
    <col min="42" max="42" width="6.140625" style="5" bestFit="1" customWidth="1"/>
    <col min="43" max="43" width="5.5703125" style="5" bestFit="1" customWidth="1"/>
    <col min="44" max="44" width="5" style="5" bestFit="1" customWidth="1"/>
    <col min="45" max="45" width="9.7109375" style="5" bestFit="1" customWidth="1"/>
    <col min="46" max="46" width="4.85546875" style="5" bestFit="1" customWidth="1"/>
    <col min="47" max="47" width="5.140625" style="5" bestFit="1" customWidth="1"/>
    <col min="48" max="48" width="8.5703125" style="5" bestFit="1" customWidth="1"/>
    <col min="49" max="49" width="7.85546875" style="5" bestFit="1" customWidth="1"/>
    <col min="50" max="50" width="7.42578125" style="5" bestFit="1" customWidth="1"/>
    <col min="51" max="51" width="7.140625" style="5" bestFit="1" customWidth="1"/>
    <col min="52" max="52" width="6.85546875" style="5" bestFit="1" customWidth="1"/>
    <col min="53" max="53" width="7.5703125" style="11" customWidth="1"/>
    <col min="54" max="54" width="11" style="10" bestFit="1" customWidth="1"/>
    <col min="55" max="60" width="8.28515625" style="5" bestFit="1" customWidth="1"/>
    <col min="61" max="61" width="8.7109375" style="5" bestFit="1" customWidth="1"/>
    <col min="62" max="65" width="8.28515625" style="5" bestFit="1" customWidth="1"/>
    <col min="66" max="66" width="7.5703125" style="11" customWidth="1"/>
  </cols>
  <sheetData>
    <row r="1" spans="1:113" x14ac:dyDescent="0.25">
      <c r="B1" s="247" t="s">
        <v>6</v>
      </c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9"/>
      <c r="O1" s="250" t="s">
        <v>12</v>
      </c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2"/>
      <c r="AB1" s="253" t="s">
        <v>13</v>
      </c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5"/>
      <c r="AO1" s="256" t="s">
        <v>26</v>
      </c>
      <c r="AP1" s="257"/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8"/>
      <c r="BB1" s="259" t="s">
        <v>116</v>
      </c>
      <c r="BC1" s="260"/>
      <c r="BD1" s="260"/>
      <c r="BE1" s="260"/>
      <c r="BF1" s="260"/>
      <c r="BG1" s="260"/>
      <c r="BH1" s="260"/>
      <c r="BI1" s="260"/>
      <c r="BJ1" s="260"/>
      <c r="BK1" s="260"/>
      <c r="BL1" s="260"/>
      <c r="BM1" s="260"/>
      <c r="BN1" s="261"/>
    </row>
    <row r="2" spans="1:113" x14ac:dyDescent="0.25">
      <c r="B2" s="24" t="s">
        <v>7</v>
      </c>
      <c r="C2" s="122" t="s">
        <v>111</v>
      </c>
      <c r="D2" s="25" t="s">
        <v>8</v>
      </c>
      <c r="E2" s="25" t="s">
        <v>54</v>
      </c>
      <c r="F2" s="25" t="s">
        <v>9</v>
      </c>
      <c r="G2" s="25" t="s">
        <v>55</v>
      </c>
      <c r="H2" s="25" t="s">
        <v>0</v>
      </c>
      <c r="I2" s="25" t="s">
        <v>114</v>
      </c>
      <c r="J2" s="25" t="s">
        <v>52</v>
      </c>
      <c r="K2" s="25" t="s">
        <v>56</v>
      </c>
      <c r="L2" s="25" t="s">
        <v>10</v>
      </c>
      <c r="M2" s="25" t="s">
        <v>53</v>
      </c>
      <c r="N2" s="26" t="s">
        <v>11</v>
      </c>
      <c r="O2" s="27" t="s">
        <v>7</v>
      </c>
      <c r="P2" s="28" t="s">
        <v>111</v>
      </c>
      <c r="Q2" s="28" t="s">
        <v>8</v>
      </c>
      <c r="R2" s="28" t="s">
        <v>54</v>
      </c>
      <c r="S2" s="28" t="s">
        <v>9</v>
      </c>
      <c r="T2" s="28" t="s">
        <v>55</v>
      </c>
      <c r="U2" s="28" t="s">
        <v>0</v>
      </c>
      <c r="V2" s="28" t="s">
        <v>114</v>
      </c>
      <c r="W2" s="28" t="s">
        <v>52</v>
      </c>
      <c r="X2" s="28" t="s">
        <v>56</v>
      </c>
      <c r="Y2" s="28" t="s">
        <v>10</v>
      </c>
      <c r="Z2" s="28" t="s">
        <v>53</v>
      </c>
      <c r="AA2" s="29" t="s">
        <v>11</v>
      </c>
      <c r="AB2" s="30" t="s">
        <v>7</v>
      </c>
      <c r="AC2" s="31" t="s">
        <v>111</v>
      </c>
      <c r="AD2" s="31" t="s">
        <v>8</v>
      </c>
      <c r="AE2" s="31" t="s">
        <v>54</v>
      </c>
      <c r="AF2" s="31" t="s">
        <v>9</v>
      </c>
      <c r="AG2" s="31" t="s">
        <v>55</v>
      </c>
      <c r="AH2" s="31" t="s">
        <v>0</v>
      </c>
      <c r="AI2" s="31" t="s">
        <v>114</v>
      </c>
      <c r="AJ2" s="31" t="s">
        <v>52</v>
      </c>
      <c r="AK2" s="31" t="s">
        <v>56</v>
      </c>
      <c r="AL2" s="31" t="s">
        <v>10</v>
      </c>
      <c r="AM2" s="31" t="s">
        <v>53</v>
      </c>
      <c r="AN2" s="31" t="s">
        <v>11</v>
      </c>
      <c r="AO2" s="32" t="s">
        <v>7</v>
      </c>
      <c r="AP2" s="33" t="s">
        <v>111</v>
      </c>
      <c r="AQ2" s="33" t="s">
        <v>8</v>
      </c>
      <c r="AR2" s="33" t="s">
        <v>54</v>
      </c>
      <c r="AS2" s="33" t="s">
        <v>9</v>
      </c>
      <c r="AT2" s="33" t="s">
        <v>55</v>
      </c>
      <c r="AU2" s="33" t="s">
        <v>0</v>
      </c>
      <c r="AV2" s="33" t="s">
        <v>114</v>
      </c>
      <c r="AW2" s="33" t="s">
        <v>52</v>
      </c>
      <c r="AX2" s="33" t="s">
        <v>56</v>
      </c>
      <c r="AY2" s="33" t="s">
        <v>10</v>
      </c>
      <c r="AZ2" s="33" t="s">
        <v>53</v>
      </c>
      <c r="BA2" s="34" t="s">
        <v>11</v>
      </c>
      <c r="BB2" s="134" t="s">
        <v>7</v>
      </c>
      <c r="BC2" s="135" t="s">
        <v>111</v>
      </c>
      <c r="BD2" s="135" t="s">
        <v>8</v>
      </c>
      <c r="BE2" s="135" t="s">
        <v>54</v>
      </c>
      <c r="BF2" s="135" t="s">
        <v>9</v>
      </c>
      <c r="BG2" s="135" t="s">
        <v>55</v>
      </c>
      <c r="BH2" s="135" t="s">
        <v>0</v>
      </c>
      <c r="BI2" s="135" t="s">
        <v>114</v>
      </c>
      <c r="BJ2" s="135" t="s">
        <v>52</v>
      </c>
      <c r="BK2" s="135" t="s">
        <v>56</v>
      </c>
      <c r="BL2" s="135" t="s">
        <v>10</v>
      </c>
      <c r="BM2" s="135" t="s">
        <v>53</v>
      </c>
      <c r="BN2" s="136" t="s">
        <v>11</v>
      </c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</row>
    <row r="3" spans="1:113" x14ac:dyDescent="0.25">
      <c r="A3" s="20" t="s">
        <v>140</v>
      </c>
      <c r="B3" s="38">
        <f>entry_gen/2</f>
        <v>4.4999999999999998E-2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38">
        <f>entry_gen/2</f>
        <v>4.4999999999999998E-2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8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39">
        <f>entry_msm</f>
        <v>2.2499999999999998E-3</v>
      </c>
      <c r="AP3" s="41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9">
        <v>0</v>
      </c>
      <c r="BB3" s="40">
        <f>entry_idu</f>
        <v>3.5999999999999997E-4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9">
        <v>0</v>
      </c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</row>
    <row r="4" spans="1:113" x14ac:dyDescent="0.25">
      <c r="A4" s="20" t="s">
        <v>37</v>
      </c>
      <c r="B4" s="38">
        <f t="shared" ref="B4:BM4" si="0">matur_gen</f>
        <v>7.0000000000000007E-2</v>
      </c>
      <c r="C4" s="19">
        <f t="shared" si="0"/>
        <v>7.0000000000000007E-2</v>
      </c>
      <c r="D4" s="19">
        <f t="shared" si="0"/>
        <v>7.0000000000000007E-2</v>
      </c>
      <c r="E4" s="19">
        <f t="shared" si="0"/>
        <v>7.0000000000000007E-2</v>
      </c>
      <c r="F4" s="19">
        <f t="shared" si="0"/>
        <v>7.0000000000000007E-2</v>
      </c>
      <c r="G4" s="19">
        <f t="shared" si="0"/>
        <v>7.0000000000000007E-2</v>
      </c>
      <c r="H4" s="19">
        <f t="shared" si="0"/>
        <v>7.0000000000000007E-2</v>
      </c>
      <c r="I4" s="19">
        <f t="shared" si="0"/>
        <v>7.0000000000000007E-2</v>
      </c>
      <c r="J4" s="19">
        <f t="shared" si="0"/>
        <v>7.0000000000000007E-2</v>
      </c>
      <c r="K4" s="19">
        <f t="shared" si="0"/>
        <v>7.0000000000000007E-2</v>
      </c>
      <c r="L4" s="19">
        <f t="shared" si="0"/>
        <v>7.0000000000000007E-2</v>
      </c>
      <c r="M4" s="19">
        <f t="shared" si="0"/>
        <v>7.0000000000000007E-2</v>
      </c>
      <c r="N4" s="44">
        <f t="shared" si="0"/>
        <v>7.0000000000000007E-2</v>
      </c>
      <c r="O4" s="38">
        <f t="shared" si="0"/>
        <v>7.0000000000000007E-2</v>
      </c>
      <c r="P4" s="19">
        <f t="shared" si="0"/>
        <v>7.0000000000000007E-2</v>
      </c>
      <c r="Q4" s="19">
        <f t="shared" si="0"/>
        <v>7.0000000000000007E-2</v>
      </c>
      <c r="R4" s="19">
        <f t="shared" si="0"/>
        <v>7.0000000000000007E-2</v>
      </c>
      <c r="S4" s="19">
        <f t="shared" si="0"/>
        <v>7.0000000000000007E-2</v>
      </c>
      <c r="T4" s="19">
        <f t="shared" si="0"/>
        <v>7.0000000000000007E-2</v>
      </c>
      <c r="U4" s="19">
        <f t="shared" si="0"/>
        <v>7.0000000000000007E-2</v>
      </c>
      <c r="V4" s="19">
        <f t="shared" si="0"/>
        <v>7.0000000000000007E-2</v>
      </c>
      <c r="W4" s="19">
        <f t="shared" si="0"/>
        <v>7.0000000000000007E-2</v>
      </c>
      <c r="X4" s="19">
        <f t="shared" si="0"/>
        <v>7.0000000000000007E-2</v>
      </c>
      <c r="Y4" s="19">
        <f t="shared" si="0"/>
        <v>7.0000000000000007E-2</v>
      </c>
      <c r="Z4" s="19">
        <f t="shared" si="0"/>
        <v>7.0000000000000007E-2</v>
      </c>
      <c r="AA4" s="44">
        <f t="shared" si="0"/>
        <v>7.0000000000000007E-2</v>
      </c>
      <c r="AB4" s="38">
        <f t="shared" si="0"/>
        <v>7.0000000000000007E-2</v>
      </c>
      <c r="AC4" s="19">
        <f t="shared" si="0"/>
        <v>7.0000000000000007E-2</v>
      </c>
      <c r="AD4" s="19">
        <f t="shared" si="0"/>
        <v>7.0000000000000007E-2</v>
      </c>
      <c r="AE4" s="19">
        <f t="shared" si="0"/>
        <v>7.0000000000000007E-2</v>
      </c>
      <c r="AF4" s="19">
        <f t="shared" si="0"/>
        <v>7.0000000000000007E-2</v>
      </c>
      <c r="AG4" s="19">
        <f t="shared" si="0"/>
        <v>7.0000000000000007E-2</v>
      </c>
      <c r="AH4" s="19">
        <f t="shared" si="0"/>
        <v>7.0000000000000007E-2</v>
      </c>
      <c r="AI4" s="19">
        <f t="shared" si="0"/>
        <v>7.0000000000000007E-2</v>
      </c>
      <c r="AJ4" s="19">
        <f t="shared" si="0"/>
        <v>7.0000000000000007E-2</v>
      </c>
      <c r="AK4" s="19">
        <f t="shared" si="0"/>
        <v>7.0000000000000007E-2</v>
      </c>
      <c r="AL4" s="19">
        <f t="shared" si="0"/>
        <v>7.0000000000000007E-2</v>
      </c>
      <c r="AM4" s="19">
        <f t="shared" si="0"/>
        <v>7.0000000000000007E-2</v>
      </c>
      <c r="AN4" s="19">
        <f t="shared" si="0"/>
        <v>7.0000000000000007E-2</v>
      </c>
      <c r="AO4" s="38">
        <f t="shared" si="0"/>
        <v>7.0000000000000007E-2</v>
      </c>
      <c r="AP4" s="19">
        <f t="shared" si="0"/>
        <v>7.0000000000000007E-2</v>
      </c>
      <c r="AQ4" s="19">
        <f t="shared" si="0"/>
        <v>7.0000000000000007E-2</v>
      </c>
      <c r="AR4" s="19">
        <f t="shared" si="0"/>
        <v>7.0000000000000007E-2</v>
      </c>
      <c r="AS4" s="19">
        <f t="shared" si="0"/>
        <v>7.0000000000000007E-2</v>
      </c>
      <c r="AT4" s="19">
        <f t="shared" si="0"/>
        <v>7.0000000000000007E-2</v>
      </c>
      <c r="AU4" s="19">
        <f t="shared" si="0"/>
        <v>7.0000000000000007E-2</v>
      </c>
      <c r="AV4" s="19">
        <f t="shared" si="0"/>
        <v>7.0000000000000007E-2</v>
      </c>
      <c r="AW4" s="19">
        <f t="shared" si="0"/>
        <v>7.0000000000000007E-2</v>
      </c>
      <c r="AX4" s="19">
        <f t="shared" si="0"/>
        <v>7.0000000000000007E-2</v>
      </c>
      <c r="AY4" s="19">
        <f t="shared" si="0"/>
        <v>7.0000000000000007E-2</v>
      </c>
      <c r="AZ4" s="19">
        <f t="shared" si="0"/>
        <v>7.0000000000000007E-2</v>
      </c>
      <c r="BA4" s="44">
        <f t="shared" si="0"/>
        <v>7.0000000000000007E-2</v>
      </c>
      <c r="BB4" s="38">
        <f t="shared" si="0"/>
        <v>7.0000000000000007E-2</v>
      </c>
      <c r="BC4" s="19">
        <f t="shared" si="0"/>
        <v>7.0000000000000007E-2</v>
      </c>
      <c r="BD4" s="19">
        <f t="shared" si="0"/>
        <v>7.0000000000000007E-2</v>
      </c>
      <c r="BE4" s="19">
        <f t="shared" si="0"/>
        <v>7.0000000000000007E-2</v>
      </c>
      <c r="BF4" s="19">
        <f t="shared" si="0"/>
        <v>7.0000000000000007E-2</v>
      </c>
      <c r="BG4" s="19">
        <f t="shared" si="0"/>
        <v>7.0000000000000007E-2</v>
      </c>
      <c r="BH4" s="19">
        <f t="shared" si="0"/>
        <v>7.0000000000000007E-2</v>
      </c>
      <c r="BI4" s="19">
        <f t="shared" si="0"/>
        <v>7.0000000000000007E-2</v>
      </c>
      <c r="BJ4" s="19">
        <f t="shared" si="0"/>
        <v>7.0000000000000007E-2</v>
      </c>
      <c r="BK4" s="19">
        <f t="shared" si="0"/>
        <v>7.0000000000000007E-2</v>
      </c>
      <c r="BL4" s="19">
        <f t="shared" si="0"/>
        <v>7.0000000000000007E-2</v>
      </c>
      <c r="BM4" s="19">
        <f t="shared" si="0"/>
        <v>7.0000000000000007E-2</v>
      </c>
      <c r="BN4" s="44">
        <f>matur_gen</f>
        <v>7.0000000000000007E-2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</row>
    <row r="5" spans="1:113" x14ac:dyDescent="0.25">
      <c r="A5" s="20" t="s">
        <v>38</v>
      </c>
      <c r="B5" s="38">
        <f t="shared" ref="B5:BA5" si="1">d_gen</f>
        <v>0.01</v>
      </c>
      <c r="C5" s="19">
        <f t="shared" si="1"/>
        <v>0.01</v>
      </c>
      <c r="D5" s="19">
        <f t="shared" si="1"/>
        <v>0.01</v>
      </c>
      <c r="E5" s="19">
        <f t="shared" si="1"/>
        <v>0.01</v>
      </c>
      <c r="F5" s="19">
        <f t="shared" si="1"/>
        <v>0.01</v>
      </c>
      <c r="G5" s="19">
        <f t="shared" si="1"/>
        <v>0.01</v>
      </c>
      <c r="H5" s="19">
        <f t="shared" si="1"/>
        <v>0.01</v>
      </c>
      <c r="I5" s="19">
        <f t="shared" si="1"/>
        <v>0.01</v>
      </c>
      <c r="J5" s="19">
        <f t="shared" si="1"/>
        <v>0.01</v>
      </c>
      <c r="K5" s="19">
        <f t="shared" si="1"/>
        <v>0.01</v>
      </c>
      <c r="L5" s="19">
        <f t="shared" si="1"/>
        <v>0.01</v>
      </c>
      <c r="M5" s="19">
        <f t="shared" si="1"/>
        <v>0.01</v>
      </c>
      <c r="N5" s="44">
        <f t="shared" si="1"/>
        <v>0.01</v>
      </c>
      <c r="O5" s="38">
        <f t="shared" si="1"/>
        <v>0.01</v>
      </c>
      <c r="P5" s="19">
        <f t="shared" si="1"/>
        <v>0.01</v>
      </c>
      <c r="Q5" s="19">
        <f t="shared" si="1"/>
        <v>0.01</v>
      </c>
      <c r="R5" s="19">
        <f t="shared" si="1"/>
        <v>0.01</v>
      </c>
      <c r="S5" s="19">
        <f t="shared" si="1"/>
        <v>0.01</v>
      </c>
      <c r="T5" s="19">
        <f t="shared" si="1"/>
        <v>0.01</v>
      </c>
      <c r="U5" s="19">
        <f t="shared" si="1"/>
        <v>0.01</v>
      </c>
      <c r="V5" s="19">
        <f t="shared" si="1"/>
        <v>0.01</v>
      </c>
      <c r="W5" s="19">
        <f t="shared" si="1"/>
        <v>0.01</v>
      </c>
      <c r="X5" s="19">
        <f t="shared" si="1"/>
        <v>0.01</v>
      </c>
      <c r="Y5" s="19">
        <f t="shared" si="1"/>
        <v>0.01</v>
      </c>
      <c r="Z5" s="19">
        <f t="shared" si="1"/>
        <v>0.01</v>
      </c>
      <c r="AA5" s="44">
        <f t="shared" si="1"/>
        <v>0.01</v>
      </c>
      <c r="AB5" s="38">
        <f t="shared" si="1"/>
        <v>0.01</v>
      </c>
      <c r="AC5" s="19">
        <f t="shared" si="1"/>
        <v>0.01</v>
      </c>
      <c r="AD5" s="19">
        <f t="shared" si="1"/>
        <v>0.01</v>
      </c>
      <c r="AE5" s="19">
        <f t="shared" si="1"/>
        <v>0.01</v>
      </c>
      <c r="AF5" s="19">
        <f t="shared" si="1"/>
        <v>0.01</v>
      </c>
      <c r="AG5" s="19">
        <f t="shared" si="1"/>
        <v>0.01</v>
      </c>
      <c r="AH5" s="19">
        <f t="shared" si="1"/>
        <v>0.01</v>
      </c>
      <c r="AI5" s="19">
        <f t="shared" si="1"/>
        <v>0.01</v>
      </c>
      <c r="AJ5" s="19">
        <f t="shared" si="1"/>
        <v>0.01</v>
      </c>
      <c r="AK5" s="19">
        <f t="shared" si="1"/>
        <v>0.01</v>
      </c>
      <c r="AL5" s="19">
        <f t="shared" si="1"/>
        <v>0.01</v>
      </c>
      <c r="AM5" s="19">
        <f t="shared" si="1"/>
        <v>0.01</v>
      </c>
      <c r="AN5" s="19">
        <f t="shared" si="1"/>
        <v>0.01</v>
      </c>
      <c r="AO5" s="38">
        <f t="shared" si="1"/>
        <v>0.01</v>
      </c>
      <c r="AP5" s="19">
        <f t="shared" si="1"/>
        <v>0.01</v>
      </c>
      <c r="AQ5" s="19">
        <f t="shared" si="1"/>
        <v>0.01</v>
      </c>
      <c r="AR5" s="19">
        <f t="shared" si="1"/>
        <v>0.01</v>
      </c>
      <c r="AS5" s="19">
        <f t="shared" si="1"/>
        <v>0.01</v>
      </c>
      <c r="AT5" s="19">
        <f t="shared" si="1"/>
        <v>0.01</v>
      </c>
      <c r="AU5" s="19">
        <f t="shared" si="1"/>
        <v>0.01</v>
      </c>
      <c r="AV5" s="19">
        <f t="shared" si="1"/>
        <v>0.01</v>
      </c>
      <c r="AW5" s="19">
        <f t="shared" si="1"/>
        <v>0.01</v>
      </c>
      <c r="AX5" s="19">
        <f t="shared" si="1"/>
        <v>0.01</v>
      </c>
      <c r="AY5" s="19">
        <f t="shared" si="1"/>
        <v>0.01</v>
      </c>
      <c r="AZ5" s="19">
        <f t="shared" si="1"/>
        <v>0.01</v>
      </c>
      <c r="BA5" s="44">
        <f t="shared" si="1"/>
        <v>0.01</v>
      </c>
      <c r="BB5" s="38">
        <f t="shared" ref="BB5:BN5" si="2">d_idu</f>
        <v>0.05</v>
      </c>
      <c r="BC5" s="19">
        <f t="shared" si="2"/>
        <v>0.05</v>
      </c>
      <c r="BD5" s="19">
        <f t="shared" si="2"/>
        <v>0.05</v>
      </c>
      <c r="BE5" s="19">
        <f t="shared" si="2"/>
        <v>0.05</v>
      </c>
      <c r="BF5" s="19">
        <f t="shared" si="2"/>
        <v>0.05</v>
      </c>
      <c r="BG5" s="19">
        <f t="shared" si="2"/>
        <v>0.05</v>
      </c>
      <c r="BH5" s="19">
        <f t="shared" si="2"/>
        <v>0.05</v>
      </c>
      <c r="BI5" s="19">
        <f t="shared" si="2"/>
        <v>0.05</v>
      </c>
      <c r="BJ5" s="19">
        <f t="shared" si="2"/>
        <v>0.05</v>
      </c>
      <c r="BK5" s="19">
        <f t="shared" si="2"/>
        <v>0.05</v>
      </c>
      <c r="BL5" s="19">
        <f t="shared" si="2"/>
        <v>0.05</v>
      </c>
      <c r="BM5" s="19">
        <f t="shared" si="2"/>
        <v>0.05</v>
      </c>
      <c r="BN5" s="44">
        <f t="shared" si="2"/>
        <v>0.05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</row>
    <row r="6" spans="1:113" x14ac:dyDescent="0.25">
      <c r="A6" s="20" t="s">
        <v>40</v>
      </c>
      <c r="B6" s="8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9"/>
      <c r="O6" s="40">
        <f t="shared" ref="O6:AA6" si="3">init_sw</f>
        <v>5.9999999999999995E-4</v>
      </c>
      <c r="P6" s="42">
        <f t="shared" si="3"/>
        <v>5.9999999999999995E-4</v>
      </c>
      <c r="Q6" s="42">
        <f t="shared" si="3"/>
        <v>5.9999999999999995E-4</v>
      </c>
      <c r="R6" s="42">
        <f t="shared" si="3"/>
        <v>5.9999999999999995E-4</v>
      </c>
      <c r="S6" s="42">
        <f t="shared" si="3"/>
        <v>5.9999999999999995E-4</v>
      </c>
      <c r="T6" s="42">
        <f t="shared" si="3"/>
        <v>5.9999999999999995E-4</v>
      </c>
      <c r="U6" s="42">
        <f t="shared" si="3"/>
        <v>5.9999999999999995E-4</v>
      </c>
      <c r="V6" s="42">
        <f t="shared" si="3"/>
        <v>5.9999999999999995E-4</v>
      </c>
      <c r="W6" s="42">
        <f t="shared" si="3"/>
        <v>5.9999999999999995E-4</v>
      </c>
      <c r="X6" s="42">
        <f t="shared" si="3"/>
        <v>5.9999999999999995E-4</v>
      </c>
      <c r="Y6" s="42">
        <f t="shared" si="3"/>
        <v>5.9999999999999995E-4</v>
      </c>
      <c r="Z6" s="42">
        <f t="shared" si="3"/>
        <v>5.9999999999999995E-4</v>
      </c>
      <c r="AA6" s="42">
        <f t="shared" si="3"/>
        <v>5.9999999999999995E-4</v>
      </c>
      <c r="AB6" s="40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8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9"/>
      <c r="BB6" s="8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9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</row>
    <row r="7" spans="1:113" x14ac:dyDescent="0.25">
      <c r="A7" s="20" t="s">
        <v>41</v>
      </c>
      <c r="B7" s="8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9"/>
      <c r="O7" s="8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9"/>
      <c r="AB7" s="39">
        <f t="shared" ref="AB7:AN7" si="4">quit_sw</f>
        <v>5.0000000000000001E-3</v>
      </c>
      <c r="AC7" s="41">
        <f t="shared" si="4"/>
        <v>5.0000000000000001E-3</v>
      </c>
      <c r="AD7" s="41">
        <f t="shared" si="4"/>
        <v>5.0000000000000001E-3</v>
      </c>
      <c r="AE7" s="41">
        <f t="shared" si="4"/>
        <v>5.0000000000000001E-3</v>
      </c>
      <c r="AF7" s="41">
        <f t="shared" si="4"/>
        <v>5.0000000000000001E-3</v>
      </c>
      <c r="AG7" s="41">
        <f t="shared" si="4"/>
        <v>5.0000000000000001E-3</v>
      </c>
      <c r="AH7" s="41">
        <f t="shared" si="4"/>
        <v>5.0000000000000001E-3</v>
      </c>
      <c r="AI7" s="41">
        <f t="shared" si="4"/>
        <v>5.0000000000000001E-3</v>
      </c>
      <c r="AJ7" s="41">
        <f t="shared" si="4"/>
        <v>5.0000000000000001E-3</v>
      </c>
      <c r="AK7" s="41">
        <f t="shared" si="4"/>
        <v>5.0000000000000001E-3</v>
      </c>
      <c r="AL7" s="41">
        <f t="shared" si="4"/>
        <v>5.0000000000000001E-3</v>
      </c>
      <c r="AM7" s="41">
        <f t="shared" si="4"/>
        <v>5.0000000000000001E-3</v>
      </c>
      <c r="AN7" s="41">
        <f t="shared" si="4"/>
        <v>5.0000000000000001E-3</v>
      </c>
      <c r="AO7" s="8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9"/>
      <c r="BB7" s="8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9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</row>
    <row r="8" spans="1:113" x14ac:dyDescent="0.25">
      <c r="A8" s="20" t="s">
        <v>141</v>
      </c>
      <c r="B8" s="40">
        <f t="shared" ref="B8:AA8" si="5">init_idu</f>
        <v>1E-4</v>
      </c>
      <c r="C8" s="42">
        <f t="shared" si="5"/>
        <v>1E-4</v>
      </c>
      <c r="D8" s="42">
        <f t="shared" si="5"/>
        <v>1E-4</v>
      </c>
      <c r="E8" s="42">
        <f t="shared" si="5"/>
        <v>1E-4</v>
      </c>
      <c r="F8" s="42">
        <f t="shared" si="5"/>
        <v>1E-4</v>
      </c>
      <c r="G8" s="42">
        <f t="shared" si="5"/>
        <v>1E-4</v>
      </c>
      <c r="H8" s="42">
        <f t="shared" si="5"/>
        <v>1E-4</v>
      </c>
      <c r="I8" s="42">
        <f t="shared" si="5"/>
        <v>1E-4</v>
      </c>
      <c r="J8" s="42">
        <f t="shared" si="5"/>
        <v>1E-4</v>
      </c>
      <c r="K8" s="42">
        <f t="shared" si="5"/>
        <v>1E-4</v>
      </c>
      <c r="L8" s="42">
        <f t="shared" si="5"/>
        <v>1E-4</v>
      </c>
      <c r="M8" s="42">
        <f t="shared" si="5"/>
        <v>1E-4</v>
      </c>
      <c r="N8" s="43">
        <f t="shared" si="5"/>
        <v>1E-4</v>
      </c>
      <c r="O8" s="40">
        <f t="shared" si="5"/>
        <v>1E-4</v>
      </c>
      <c r="P8" s="42">
        <f t="shared" si="5"/>
        <v>1E-4</v>
      </c>
      <c r="Q8" s="42">
        <f t="shared" si="5"/>
        <v>1E-4</v>
      </c>
      <c r="R8" s="42">
        <f t="shared" si="5"/>
        <v>1E-4</v>
      </c>
      <c r="S8" s="42">
        <f t="shared" si="5"/>
        <v>1E-4</v>
      </c>
      <c r="T8" s="42">
        <f t="shared" si="5"/>
        <v>1E-4</v>
      </c>
      <c r="U8" s="42">
        <f t="shared" si="5"/>
        <v>1E-4</v>
      </c>
      <c r="V8" s="42">
        <f t="shared" si="5"/>
        <v>1E-4</v>
      </c>
      <c r="W8" s="42">
        <f t="shared" si="5"/>
        <v>1E-4</v>
      </c>
      <c r="X8" s="42">
        <f t="shared" si="5"/>
        <v>1E-4</v>
      </c>
      <c r="Y8" s="42">
        <f t="shared" si="5"/>
        <v>1E-4</v>
      </c>
      <c r="Z8" s="42">
        <f t="shared" si="5"/>
        <v>1E-4</v>
      </c>
      <c r="AA8" s="43">
        <f t="shared" si="5"/>
        <v>1E-4</v>
      </c>
      <c r="AB8" s="39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8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9"/>
      <c r="BB8" s="8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9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</row>
    <row r="9" spans="1:113" x14ac:dyDescent="0.25">
      <c r="A9" s="20" t="s">
        <v>142</v>
      </c>
      <c r="B9" s="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9"/>
      <c r="O9" s="8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9"/>
      <c r="AB9" s="39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8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9"/>
      <c r="BB9" s="40">
        <f t="shared" ref="BB9:BN9" si="6">quit_idu</f>
        <v>2.9999999999999997E-4</v>
      </c>
      <c r="BC9" s="42">
        <f t="shared" si="6"/>
        <v>2.9999999999999997E-4</v>
      </c>
      <c r="BD9" s="42">
        <f t="shared" si="6"/>
        <v>2.9999999999999997E-4</v>
      </c>
      <c r="BE9" s="42">
        <f t="shared" si="6"/>
        <v>2.9999999999999997E-4</v>
      </c>
      <c r="BF9" s="42">
        <f t="shared" si="6"/>
        <v>2.9999999999999997E-4</v>
      </c>
      <c r="BG9" s="42">
        <f t="shared" si="6"/>
        <v>2.9999999999999997E-4</v>
      </c>
      <c r="BH9" s="42">
        <f t="shared" si="6"/>
        <v>2.9999999999999997E-4</v>
      </c>
      <c r="BI9" s="42">
        <f t="shared" si="6"/>
        <v>2.9999999999999997E-4</v>
      </c>
      <c r="BJ9" s="42">
        <f t="shared" si="6"/>
        <v>2.9999999999999997E-4</v>
      </c>
      <c r="BK9" s="42">
        <f t="shared" si="6"/>
        <v>2.9999999999999997E-4</v>
      </c>
      <c r="BL9" s="42">
        <f t="shared" si="6"/>
        <v>2.9999999999999997E-4</v>
      </c>
      <c r="BM9" s="42">
        <f t="shared" si="6"/>
        <v>2.9999999999999997E-4</v>
      </c>
      <c r="BN9" s="43">
        <f t="shared" si="6"/>
        <v>2.9999999999999997E-4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</row>
    <row r="10" spans="1:113" x14ac:dyDescent="0.25">
      <c r="A10" s="23" t="s">
        <v>48</v>
      </c>
      <c r="B10" s="8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9"/>
      <c r="O10" s="8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9"/>
      <c r="AB10" s="8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8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9"/>
      <c r="BB10" s="8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9"/>
    </row>
    <row r="11" spans="1:113" x14ac:dyDescent="0.25">
      <c r="A11" s="20" t="s">
        <v>113</v>
      </c>
      <c r="B11" s="8"/>
      <c r="C11" s="4">
        <f>prog_acute</f>
        <v>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9"/>
      <c r="O11" s="8"/>
      <c r="P11" s="4">
        <f>prog_acute</f>
        <v>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9"/>
      <c r="AB11" s="8"/>
      <c r="AC11" s="4">
        <f>prog_acute</f>
        <v>2</v>
      </c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8"/>
      <c r="AP11" s="4">
        <f>prog_acute</f>
        <v>2</v>
      </c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9"/>
      <c r="BB11" s="8"/>
      <c r="BC11" s="4">
        <f>prog_acute</f>
        <v>2</v>
      </c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9"/>
    </row>
    <row r="12" spans="1:113" x14ac:dyDescent="0.25">
      <c r="A12" s="20" t="s">
        <v>32</v>
      </c>
      <c r="B12" s="38"/>
      <c r="C12" s="19"/>
      <c r="D12" s="19">
        <f>prog_early</f>
        <v>0.5</v>
      </c>
      <c r="H12" s="19"/>
      <c r="I12" s="19"/>
      <c r="N12" s="44"/>
      <c r="O12" s="8"/>
      <c r="P12" s="4"/>
      <c r="Q12" s="19">
        <f>prog_early</f>
        <v>0.5</v>
      </c>
      <c r="U12" s="19"/>
      <c r="V12" s="19"/>
      <c r="AA12" s="9"/>
      <c r="AB12" s="8"/>
      <c r="AC12" s="4"/>
      <c r="AD12" s="19">
        <f>prog_early</f>
        <v>0.5</v>
      </c>
      <c r="AH12" s="19"/>
      <c r="AI12" s="19"/>
      <c r="AN12" s="4"/>
      <c r="AO12" s="8"/>
      <c r="AP12" s="4"/>
      <c r="AQ12" s="19">
        <f>prog_early</f>
        <v>0.5</v>
      </c>
      <c r="AU12" s="19"/>
      <c r="AV12" s="19"/>
      <c r="BA12" s="9"/>
      <c r="BB12" s="8"/>
      <c r="BC12" s="4"/>
      <c r="BD12" s="19">
        <f>prog_early</f>
        <v>0.5</v>
      </c>
      <c r="BH12" s="19"/>
      <c r="BI12" s="19"/>
      <c r="BN12" s="9"/>
    </row>
    <row r="13" spans="1:113" s="12" customFormat="1" x14ac:dyDescent="0.25">
      <c r="A13" s="17" t="s">
        <v>33</v>
      </c>
      <c r="B13" s="8"/>
      <c r="C13" s="4"/>
      <c r="D13" s="4"/>
      <c r="E13" s="19">
        <f>prog_med</f>
        <v>0.2</v>
      </c>
      <c r="F13" s="4"/>
      <c r="G13" s="4"/>
      <c r="H13" s="4"/>
      <c r="I13" s="4"/>
      <c r="J13" s="4"/>
      <c r="K13" s="4"/>
      <c r="L13" s="4"/>
      <c r="M13" s="4"/>
      <c r="N13" s="9"/>
      <c r="O13" s="8"/>
      <c r="P13" s="4"/>
      <c r="Q13" s="4"/>
      <c r="R13" s="19">
        <f>prog_med</f>
        <v>0.2</v>
      </c>
      <c r="S13" s="4"/>
      <c r="T13" s="4"/>
      <c r="U13" s="4"/>
      <c r="V13" s="4"/>
      <c r="W13" s="4"/>
      <c r="X13" s="4"/>
      <c r="Y13" s="4"/>
      <c r="Z13" s="4"/>
      <c r="AA13" s="9"/>
      <c r="AB13" s="8"/>
      <c r="AC13" s="4"/>
      <c r="AD13" s="4"/>
      <c r="AE13" s="19">
        <f>prog_med</f>
        <v>0.2</v>
      </c>
      <c r="AF13" s="4"/>
      <c r="AG13" s="4"/>
      <c r="AH13" s="4"/>
      <c r="AI13" s="4"/>
      <c r="AJ13" s="4"/>
      <c r="AK13" s="4"/>
      <c r="AL13" s="4"/>
      <c r="AM13" s="4"/>
      <c r="AN13" s="4"/>
      <c r="AO13" s="8"/>
      <c r="AP13" s="4"/>
      <c r="AQ13" s="4"/>
      <c r="AR13" s="19">
        <f>prog_med</f>
        <v>0.2</v>
      </c>
      <c r="AS13" s="4"/>
      <c r="AT13" s="4"/>
      <c r="AU13" s="4"/>
      <c r="AV13" s="4"/>
      <c r="AW13" s="4"/>
      <c r="AX13" s="4"/>
      <c r="AY13" s="4"/>
      <c r="AZ13" s="4"/>
      <c r="BA13" s="9"/>
      <c r="BB13" s="8"/>
      <c r="BC13" s="4"/>
      <c r="BD13" s="4"/>
      <c r="BE13" s="19">
        <f>prog_med</f>
        <v>0.2</v>
      </c>
      <c r="BF13" s="4"/>
      <c r="BG13" s="4"/>
      <c r="BH13" s="4"/>
      <c r="BI13" s="4"/>
      <c r="BJ13" s="4"/>
      <c r="BK13" s="4"/>
      <c r="BL13" s="4"/>
      <c r="BM13" s="4"/>
      <c r="BN13" s="9"/>
    </row>
    <row r="14" spans="1:113" x14ac:dyDescent="0.25">
      <c r="A14" s="17" t="s">
        <v>34</v>
      </c>
      <c r="B14" s="8"/>
      <c r="C14" s="4"/>
      <c r="D14" s="4"/>
      <c r="E14" s="4"/>
      <c r="F14" s="19">
        <f>prog_late</f>
        <v>0.2</v>
      </c>
      <c r="G14" s="4"/>
      <c r="H14" s="4"/>
      <c r="I14" s="4"/>
      <c r="J14" s="4"/>
      <c r="K14" s="4"/>
      <c r="L14" s="4"/>
      <c r="M14" s="4"/>
      <c r="N14" s="9"/>
      <c r="O14" s="8"/>
      <c r="P14" s="4"/>
      <c r="Q14" s="4"/>
      <c r="R14" s="4"/>
      <c r="S14" s="19">
        <f>prog_late</f>
        <v>0.2</v>
      </c>
      <c r="T14" s="4"/>
      <c r="U14" s="4"/>
      <c r="V14" s="4"/>
      <c r="W14" s="4"/>
      <c r="X14" s="4"/>
      <c r="Y14" s="4"/>
      <c r="Z14" s="4"/>
      <c r="AA14" s="9"/>
      <c r="AB14" s="8"/>
      <c r="AC14" s="4"/>
      <c r="AD14" s="4"/>
      <c r="AE14" s="4"/>
      <c r="AF14" s="19">
        <f>prog_late</f>
        <v>0.2</v>
      </c>
      <c r="AG14" s="4"/>
      <c r="AH14" s="4"/>
      <c r="AI14" s="4"/>
      <c r="AJ14" s="4"/>
      <c r="AK14" s="4"/>
      <c r="AL14" s="4"/>
      <c r="AM14" s="4"/>
      <c r="AN14" s="4"/>
      <c r="AO14" s="8"/>
      <c r="AP14" s="4"/>
      <c r="AQ14" s="4"/>
      <c r="AR14" s="4"/>
      <c r="AS14" s="19">
        <f>prog_late</f>
        <v>0.2</v>
      </c>
      <c r="AT14" s="4"/>
      <c r="AU14" s="4"/>
      <c r="AV14" s="4"/>
      <c r="AW14" s="4"/>
      <c r="AX14" s="4"/>
      <c r="AY14" s="4"/>
      <c r="AZ14" s="4"/>
      <c r="BA14" s="9"/>
      <c r="BB14" s="8"/>
      <c r="BC14" s="4"/>
      <c r="BD14" s="4"/>
      <c r="BE14" s="4"/>
      <c r="BF14" s="19">
        <f>prog_late</f>
        <v>0.2</v>
      </c>
      <c r="BG14" s="4"/>
      <c r="BH14" s="4"/>
      <c r="BI14" s="4"/>
      <c r="BJ14" s="4"/>
      <c r="BK14" s="4"/>
      <c r="BL14" s="4"/>
      <c r="BM14" s="4"/>
      <c r="BN14" s="9"/>
    </row>
    <row r="15" spans="1:113" x14ac:dyDescent="0.25">
      <c r="A15" s="17" t="s">
        <v>35</v>
      </c>
      <c r="B15" s="8"/>
      <c r="C15" s="4"/>
      <c r="D15" s="4"/>
      <c r="E15" s="4"/>
      <c r="F15" s="4"/>
      <c r="G15" s="19">
        <f>prog_adv</f>
        <v>0.5</v>
      </c>
      <c r="H15" s="4"/>
      <c r="I15" s="4"/>
      <c r="J15" s="4"/>
      <c r="K15" s="4"/>
      <c r="L15" s="4"/>
      <c r="M15" s="4"/>
      <c r="N15" s="9"/>
      <c r="O15" s="8"/>
      <c r="P15" s="4"/>
      <c r="Q15" s="4"/>
      <c r="R15" s="4"/>
      <c r="S15" s="4"/>
      <c r="T15" s="19">
        <f>prog_adv</f>
        <v>0.5</v>
      </c>
      <c r="U15" s="4"/>
      <c r="V15" s="4"/>
      <c r="W15" s="4"/>
      <c r="X15" s="4"/>
      <c r="Y15" s="4"/>
      <c r="Z15" s="4"/>
      <c r="AA15" s="9"/>
      <c r="AB15" s="8"/>
      <c r="AC15" s="4"/>
      <c r="AD15" s="4"/>
      <c r="AE15" s="4"/>
      <c r="AF15" s="4"/>
      <c r="AG15" s="19">
        <f>prog_adv</f>
        <v>0.5</v>
      </c>
      <c r="AH15" s="4"/>
      <c r="AI15" s="4"/>
      <c r="AJ15" s="4"/>
      <c r="AK15" s="4"/>
      <c r="AL15" s="4"/>
      <c r="AM15" s="4"/>
      <c r="AN15" s="4"/>
      <c r="AO15" s="8"/>
      <c r="AP15" s="4"/>
      <c r="AQ15" s="4"/>
      <c r="AR15" s="4"/>
      <c r="AS15" s="4"/>
      <c r="AT15" s="19">
        <f>prog_adv</f>
        <v>0.5</v>
      </c>
      <c r="AU15" s="4"/>
      <c r="AV15" s="4"/>
      <c r="AW15" s="4"/>
      <c r="AX15" s="4"/>
      <c r="AY15" s="4"/>
      <c r="AZ15" s="4"/>
      <c r="BA15" s="9"/>
      <c r="BB15" s="8"/>
      <c r="BC15" s="4"/>
      <c r="BD15" s="4"/>
      <c r="BE15" s="4"/>
      <c r="BF15" s="4"/>
      <c r="BG15" s="19">
        <f>prog_adv</f>
        <v>0.5</v>
      </c>
      <c r="BH15" s="4"/>
      <c r="BI15" s="4"/>
      <c r="BJ15" s="4"/>
      <c r="BK15" s="4"/>
      <c r="BL15" s="4"/>
      <c r="BM15" s="4"/>
      <c r="BN15" s="9"/>
    </row>
    <row r="16" spans="1:113" x14ac:dyDescent="0.25">
      <c r="A16" s="18" t="s">
        <v>49</v>
      </c>
      <c r="B16" s="8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9"/>
      <c r="O16" s="8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9"/>
      <c r="AB16" s="8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8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9"/>
      <c r="BB16" s="8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9"/>
    </row>
    <row r="17" spans="1:66" x14ac:dyDescent="0.25">
      <c r="A17" s="17" t="s">
        <v>113</v>
      </c>
      <c r="B17" s="8"/>
      <c r="D17" s="4"/>
      <c r="E17" s="4"/>
      <c r="F17" s="4"/>
      <c r="G17" s="4"/>
      <c r="I17" s="4">
        <f>prog_acute_art*(1-cdmon_eff_prog*cdmon)*(1-vlmon_eff_prog*vlmon)</f>
        <v>0.1</v>
      </c>
      <c r="J17" s="4"/>
      <c r="K17" s="4"/>
      <c r="L17" s="4"/>
      <c r="M17" s="4"/>
      <c r="N17" s="9"/>
      <c r="O17" s="8"/>
      <c r="P17" s="4"/>
      <c r="Q17" s="4"/>
      <c r="R17" s="4"/>
      <c r="S17" s="4"/>
      <c r="T17" s="4"/>
      <c r="U17" s="4"/>
      <c r="V17" s="42">
        <f>prog_acute_art*(1-cdmon_eff_prog*cdmon)*(1-vlmon_eff_prog*vlmon)</f>
        <v>0.1</v>
      </c>
      <c r="W17" s="42"/>
      <c r="X17" s="42"/>
      <c r="Y17" s="42"/>
      <c r="Z17" s="42"/>
      <c r="AA17" s="43"/>
      <c r="AB17" s="8"/>
      <c r="AC17" s="4"/>
      <c r="AD17" s="4"/>
      <c r="AE17" s="4"/>
      <c r="AF17" s="4"/>
      <c r="AG17" s="4"/>
      <c r="AH17" s="4"/>
      <c r="AI17" s="19">
        <f>prog_acute_art*(1-cdmon_eff_prog*cdmon)*(1-vlmon_eff_prog*vlmon)</f>
        <v>0.1</v>
      </c>
      <c r="AJ17" s="4"/>
      <c r="AK17" s="4"/>
      <c r="AL17" s="4"/>
      <c r="AM17" s="4"/>
      <c r="AN17" s="4"/>
      <c r="AO17" s="8"/>
      <c r="AP17" s="4"/>
      <c r="AQ17" s="4"/>
      <c r="AR17" s="4"/>
      <c r="AS17" s="4"/>
      <c r="AT17" s="4"/>
      <c r="AU17" s="4"/>
      <c r="AV17" s="19">
        <f>prog_acute_art*(1-cdmon_eff_prog*cdmon)*(1-vlmon_eff_prog*vlmon)</f>
        <v>0.1</v>
      </c>
      <c r="AW17" s="4"/>
      <c r="AX17" s="4"/>
      <c r="AY17" s="4"/>
      <c r="AZ17" s="4"/>
      <c r="BA17" s="9"/>
      <c r="BB17" s="8"/>
      <c r="BC17" s="4"/>
      <c r="BD17" s="4"/>
      <c r="BE17" s="4"/>
      <c r="BF17" s="4"/>
      <c r="BG17" s="4"/>
      <c r="BH17" s="4"/>
      <c r="BI17" s="19">
        <f>prog_acute_art*(1-cdmon_eff_prog*cdmon)*(1-vlmon_eff_prog*vlmon)</f>
        <v>0.1</v>
      </c>
      <c r="BJ17" s="4"/>
      <c r="BK17" s="4"/>
      <c r="BL17" s="4"/>
      <c r="BM17" s="4"/>
      <c r="BN17" s="9"/>
    </row>
    <row r="18" spans="1:66" x14ac:dyDescent="0.25">
      <c r="A18" s="17" t="s">
        <v>32</v>
      </c>
      <c r="B18" s="8"/>
      <c r="C18" s="4"/>
      <c r="D18" s="4"/>
      <c r="E18" s="4"/>
      <c r="F18" s="4"/>
      <c r="G18" s="4"/>
      <c r="H18" s="4"/>
      <c r="I18" s="4"/>
      <c r="J18" s="19">
        <f>prog_early_art*(1-cdmon_eff_prog*cdmon)*(1-vlmon_eff_prog*vlmon)</f>
        <v>0.1</v>
      </c>
      <c r="K18" s="4"/>
      <c r="L18" s="4"/>
      <c r="M18" s="4"/>
      <c r="N18" s="9"/>
      <c r="O18" s="8"/>
      <c r="P18" s="4"/>
      <c r="Q18" s="4"/>
      <c r="R18" s="4"/>
      <c r="S18" s="4"/>
      <c r="T18" s="4"/>
      <c r="U18" s="4"/>
      <c r="V18" s="42"/>
      <c r="W18" s="42">
        <f>prog_early_art*(1-cdmon_eff_prog*cdmon)*(1-vlmon_eff_prog*vlmon)</f>
        <v>0.1</v>
      </c>
      <c r="X18" s="42"/>
      <c r="Y18" s="42"/>
      <c r="Z18" s="42"/>
      <c r="AA18" s="43"/>
      <c r="AB18" s="8"/>
      <c r="AC18" s="4"/>
      <c r="AD18" s="4"/>
      <c r="AE18" s="4"/>
      <c r="AF18" s="4"/>
      <c r="AG18" s="4"/>
      <c r="AH18" s="4"/>
      <c r="AI18" s="4"/>
      <c r="AJ18" s="19">
        <f>prog_early_art*(1-cdmon_eff_prog*cdmon)*(1-vlmon_eff_prog*vlmon)</f>
        <v>0.1</v>
      </c>
      <c r="AK18" s="4"/>
      <c r="AL18" s="4"/>
      <c r="AM18" s="4"/>
      <c r="AN18" s="4"/>
      <c r="AO18" s="8"/>
      <c r="AP18" s="4"/>
      <c r="AQ18" s="4"/>
      <c r="AR18" s="4"/>
      <c r="AS18" s="4"/>
      <c r="AT18" s="4"/>
      <c r="AU18" s="4"/>
      <c r="AV18" s="4"/>
      <c r="AW18" s="19">
        <f>prog_early_art*(1-cdmon_eff_prog*cdmon)*(1-vlmon_eff_prog*vlmon)</f>
        <v>0.1</v>
      </c>
      <c r="AX18" s="4"/>
      <c r="AY18" s="4"/>
      <c r="AZ18" s="4"/>
      <c r="BA18" s="9"/>
      <c r="BB18" s="8"/>
      <c r="BC18" s="4"/>
      <c r="BD18" s="4"/>
      <c r="BE18" s="4"/>
      <c r="BF18" s="4"/>
      <c r="BG18" s="4"/>
      <c r="BH18" s="4"/>
      <c r="BI18" s="4"/>
      <c r="BJ18" s="19">
        <f>prog_early_art*(1-cdmon_eff_prog*cdmon)*(1-vlmon_eff_prog*vlmon)</f>
        <v>0.1</v>
      </c>
      <c r="BK18" s="4"/>
      <c r="BL18" s="4"/>
      <c r="BM18" s="4"/>
      <c r="BN18" s="9"/>
    </row>
    <row r="19" spans="1:66" s="12" customFormat="1" x14ac:dyDescent="0.25">
      <c r="A19" s="17" t="s">
        <v>33</v>
      </c>
      <c r="B19" s="8"/>
      <c r="C19" s="4"/>
      <c r="D19" s="4"/>
      <c r="E19" s="4"/>
      <c r="F19" s="4"/>
      <c r="G19" s="4"/>
      <c r="H19" s="4"/>
      <c r="I19" s="4"/>
      <c r="J19" s="4"/>
      <c r="K19" s="19">
        <f>prog_med_art*(1-cdmon_eff_prog*cdmon)*(1-vlmon_eff_prog*vlmon)</f>
        <v>0.1</v>
      </c>
      <c r="L19" s="4"/>
      <c r="M19" s="4"/>
      <c r="N19" s="9"/>
      <c r="O19" s="8"/>
      <c r="P19" s="4"/>
      <c r="Q19" s="4"/>
      <c r="R19" s="4"/>
      <c r="S19" s="4"/>
      <c r="T19" s="4"/>
      <c r="U19" s="4"/>
      <c r="V19" s="42"/>
      <c r="W19" s="42"/>
      <c r="X19" s="42">
        <f>prog_med_art*(1-cdmon_eff_prog*cdmon)*(1-vlmon_eff_prog*vlmon)</f>
        <v>0.1</v>
      </c>
      <c r="Y19" s="42"/>
      <c r="Z19" s="42"/>
      <c r="AA19" s="43"/>
      <c r="AB19" s="8"/>
      <c r="AC19" s="4"/>
      <c r="AD19" s="4"/>
      <c r="AE19" s="4"/>
      <c r="AF19" s="4"/>
      <c r="AG19" s="4"/>
      <c r="AH19" s="4"/>
      <c r="AI19" s="4"/>
      <c r="AJ19" s="4"/>
      <c r="AK19" s="19">
        <f>prog_med_art*(1-cdmon_eff_prog*cdmon)*(1-vlmon_eff_prog*vlmon)</f>
        <v>0.1</v>
      </c>
      <c r="AL19" s="4"/>
      <c r="AM19" s="4"/>
      <c r="AN19" s="4"/>
      <c r="AO19" s="8"/>
      <c r="AP19" s="4"/>
      <c r="AQ19" s="4"/>
      <c r="AR19" s="4"/>
      <c r="AS19" s="4"/>
      <c r="AT19" s="4"/>
      <c r="AU19" s="4"/>
      <c r="AV19" s="4"/>
      <c r="AW19" s="4"/>
      <c r="AX19" s="19">
        <f>prog_med_art*(1-cdmon_eff_prog*cdmon)*(1-vlmon_eff_prog*vlmon)</f>
        <v>0.1</v>
      </c>
      <c r="AY19" s="4"/>
      <c r="AZ19" s="4"/>
      <c r="BA19" s="9"/>
      <c r="BB19" s="8"/>
      <c r="BC19" s="4"/>
      <c r="BD19" s="4"/>
      <c r="BE19" s="4"/>
      <c r="BF19" s="4"/>
      <c r="BG19" s="4"/>
      <c r="BH19" s="4"/>
      <c r="BI19" s="4"/>
      <c r="BJ19" s="4"/>
      <c r="BK19" s="19">
        <f>prog_med_art*(1-cdmon_eff_prog*cdmon)*(1-vlmon_eff_prog*vlmon)</f>
        <v>0.1</v>
      </c>
      <c r="BL19" s="4"/>
      <c r="BM19" s="4"/>
      <c r="BN19" s="9"/>
    </row>
    <row r="20" spans="1:66" x14ac:dyDescent="0.25">
      <c r="A20" s="17" t="s">
        <v>34</v>
      </c>
      <c r="B20" s="8"/>
      <c r="C20" s="4"/>
      <c r="D20" s="4"/>
      <c r="E20" s="4"/>
      <c r="F20" s="4"/>
      <c r="G20" s="4"/>
      <c r="H20" s="4"/>
      <c r="I20" s="4"/>
      <c r="J20" s="4"/>
      <c r="K20" s="4"/>
      <c r="L20" s="19">
        <f>prog_late_art*(1-cdmon_eff_prog*cdmon)*(1-vlmon_eff_prog*vlmon)</f>
        <v>0.1</v>
      </c>
      <c r="M20" s="4"/>
      <c r="N20" s="9"/>
      <c r="O20" s="8"/>
      <c r="P20" s="4"/>
      <c r="Q20" s="4"/>
      <c r="R20" s="4"/>
      <c r="S20" s="4"/>
      <c r="T20" s="4"/>
      <c r="U20" s="4"/>
      <c r="V20" s="42"/>
      <c r="W20" s="42"/>
      <c r="X20" s="42"/>
      <c r="Y20" s="42">
        <f>prog_late_art*(1-cdmon_eff_prog*cdmon)*(1-vlmon_eff_prog*vlmon)</f>
        <v>0.1</v>
      </c>
      <c r="Z20" s="42"/>
      <c r="AA20" s="43"/>
      <c r="AB20" s="8"/>
      <c r="AC20" s="4"/>
      <c r="AD20" s="4"/>
      <c r="AE20" s="4"/>
      <c r="AF20" s="4"/>
      <c r="AG20" s="4"/>
      <c r="AH20" s="4"/>
      <c r="AI20" s="4"/>
      <c r="AJ20" s="4"/>
      <c r="AK20" s="4"/>
      <c r="AL20" s="19">
        <f>prog_late_art*(1-cdmon_eff_prog*cdmon)*(1-vlmon_eff_prog*vlmon)</f>
        <v>0.1</v>
      </c>
      <c r="AM20" s="4"/>
      <c r="AN20" s="4"/>
      <c r="AO20" s="8"/>
      <c r="AP20" s="4"/>
      <c r="AQ20" s="4"/>
      <c r="AR20" s="4"/>
      <c r="AS20" s="4"/>
      <c r="AT20" s="4"/>
      <c r="AU20" s="4"/>
      <c r="AV20" s="4"/>
      <c r="AW20" s="4"/>
      <c r="AX20" s="4"/>
      <c r="AY20" s="19">
        <f>prog_late_art*(1-cdmon_eff_prog*cdmon)*(1-vlmon_eff_prog*vlmon)</f>
        <v>0.1</v>
      </c>
      <c r="AZ20" s="4"/>
      <c r="BA20" s="9"/>
      <c r="BB20" s="8"/>
      <c r="BC20" s="4"/>
      <c r="BD20" s="4"/>
      <c r="BE20" s="4"/>
      <c r="BF20" s="4"/>
      <c r="BG20" s="4"/>
      <c r="BH20" s="4"/>
      <c r="BI20" s="4"/>
      <c r="BJ20" s="4"/>
      <c r="BK20" s="4"/>
      <c r="BL20" s="19">
        <f>prog_late_art*(1-cdmon_eff_prog*cdmon)*(1-vlmon_eff_prog*vlmon)</f>
        <v>0.1</v>
      </c>
      <c r="BM20" s="4"/>
      <c r="BN20" s="9"/>
    </row>
    <row r="21" spans="1:66" x14ac:dyDescent="0.25">
      <c r="A21" s="17" t="s">
        <v>35</v>
      </c>
      <c r="B21" s="8"/>
      <c r="C21" s="4"/>
      <c r="D21" s="4"/>
      <c r="E21" s="4"/>
      <c r="F21" s="4"/>
      <c r="G21" s="4"/>
      <c r="H21" s="4"/>
      <c r="I21" s="4"/>
      <c r="J21" s="4"/>
      <c r="K21" s="4"/>
      <c r="L21" s="4"/>
      <c r="M21" s="19">
        <f>prog_adv_art*(1-cdmon_eff_prog*cdmon)*(1-vlmon_eff_prog*vlmon)</f>
        <v>0.1</v>
      </c>
      <c r="N21" s="9"/>
      <c r="O21" s="8"/>
      <c r="P21" s="4"/>
      <c r="Q21" s="4"/>
      <c r="R21" s="4"/>
      <c r="S21" s="4"/>
      <c r="T21" s="4"/>
      <c r="U21" s="4"/>
      <c r="V21" s="42"/>
      <c r="W21" s="42"/>
      <c r="X21" s="42"/>
      <c r="Y21" s="42"/>
      <c r="Z21" s="42">
        <f>prog_adv_art*(1-cdmon_eff_prog*cdmon)*(1-vlmon_eff_prog*vlmon)</f>
        <v>0.1</v>
      </c>
      <c r="AA21" s="43"/>
      <c r="AB21" s="8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1">
        <f>prog_adv_art*(1-cdmon_eff_prog*cdmon)*(1-vlmon_eff_prog*vlmon)</f>
        <v>0.1</v>
      </c>
      <c r="AN21" s="4"/>
      <c r="AO21" s="8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19">
        <f>prog_adv_art*(1-cdmon_eff_prog*cdmon)*(1-vlmon_eff_prog*vlmon)</f>
        <v>0.1</v>
      </c>
      <c r="BA21" s="9"/>
      <c r="BB21" s="8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19">
        <f>prog_adv_art*(1-cdmon_eff_prog*cdmon)*(1-vlmon_eff_prog*vlmon)</f>
        <v>0.1</v>
      </c>
      <c r="BN21" s="9"/>
    </row>
    <row r="22" spans="1:66" x14ac:dyDescent="0.25">
      <c r="A22" s="23" t="s">
        <v>84</v>
      </c>
      <c r="B22" s="8"/>
      <c r="C22" s="4"/>
      <c r="D22" s="19">
        <f>hivd_early</f>
        <v>0.1</v>
      </c>
      <c r="E22" s="19">
        <f>hivd_med</f>
        <v>0.2</v>
      </c>
      <c r="F22" s="19">
        <f>hivd_late</f>
        <v>0.3</v>
      </c>
      <c r="G22" s="19">
        <f>hivd_adv</f>
        <v>0.4</v>
      </c>
      <c r="H22" s="19">
        <f>hivd_aids</f>
        <v>0.45</v>
      </c>
      <c r="I22" s="19"/>
      <c r="J22" s="226">
        <f>hivd_early_art*(1-cdmon_eff_mort*cdmon)*(1-vlmon_eff_mort*vlmon)</f>
        <v>0.02</v>
      </c>
      <c r="K22" s="226">
        <f>hivd_med_art*(1-cdmon_eff_mort*cdmon)*(1-vlmon_eff_mort*vlmon)</f>
        <v>0.04</v>
      </c>
      <c r="L22" s="226">
        <f>hivd_late_art*(1-cdmon_eff_mort*cdmon)*(1-vlmon_eff_mort*vlmon)</f>
        <v>0.06</v>
      </c>
      <c r="M22" s="226">
        <f>hivd_adv_art*(1-cdmon_eff_mort*cdmon)*(1-vlmon_eff_mort*vlmon)</f>
        <v>0.08</v>
      </c>
      <c r="N22" s="43">
        <f>hivd_aids_art*(1-cdmon_eff_mort*cdmon)*(1-vlmon_eff_mort*vlmon)</f>
        <v>0.11</v>
      </c>
      <c r="O22" s="8"/>
      <c r="P22" s="4"/>
      <c r="Q22" s="19">
        <f>hivd_early</f>
        <v>0.1</v>
      </c>
      <c r="R22" s="19">
        <f>hivd_med</f>
        <v>0.2</v>
      </c>
      <c r="S22" s="19">
        <f>hivd_late</f>
        <v>0.3</v>
      </c>
      <c r="T22" s="19">
        <f>hivd_adv</f>
        <v>0.4</v>
      </c>
      <c r="U22" s="19">
        <f>hivd_aids</f>
        <v>0.45</v>
      </c>
      <c r="V22" s="19"/>
      <c r="W22" s="19">
        <f>hivd_early_art*(1-cdmon_eff_mort*cdmon)*(1-vlmon_eff_mort*vlmon)</f>
        <v>0.02</v>
      </c>
      <c r="X22" s="19">
        <f>hivd_med_art*(1-cdmon_eff_mort*cdmon)*(1-vlmon_eff_mort*vlmon)</f>
        <v>0.04</v>
      </c>
      <c r="Y22" s="19">
        <f>hivd_late_art*(1-cdmon_eff_mort*cdmon)*(1-vlmon_eff_mort*vlmon)</f>
        <v>0.06</v>
      </c>
      <c r="Z22" s="19">
        <f>hivd_adv_art*(1-cdmon_eff_mort*cdmon)*(1-vlmon_eff_mort*vlmon)</f>
        <v>0.08</v>
      </c>
      <c r="AA22" s="44">
        <f>hivd_aids_art*(1-cdmon_eff_mort*cdmon)*(1-vlmon_eff_mort*vlmon)</f>
        <v>0.11</v>
      </c>
      <c r="AB22" s="8"/>
      <c r="AC22" s="4"/>
      <c r="AD22" s="19">
        <f>hivd_early</f>
        <v>0.1</v>
      </c>
      <c r="AE22" s="19">
        <f>hivd_med</f>
        <v>0.2</v>
      </c>
      <c r="AF22" s="19">
        <f>hivd_late</f>
        <v>0.3</v>
      </c>
      <c r="AG22" s="19">
        <f>hivd_adv</f>
        <v>0.4</v>
      </c>
      <c r="AH22" s="19">
        <f>hivd_aids</f>
        <v>0.45</v>
      </c>
      <c r="AI22" s="19"/>
      <c r="AJ22" s="19">
        <f>hivd_early_art*(1-cdmon_eff_mort*cdmon)*(1-vlmon_eff_mort*vlmon)</f>
        <v>0.02</v>
      </c>
      <c r="AK22" s="19">
        <f>hivd_med_art*(1-cdmon_eff_mort*cdmon)*(1-vlmon_eff_mort*vlmon)</f>
        <v>0.04</v>
      </c>
      <c r="AL22" s="19">
        <f>hivd_late_art*(1-cdmon_eff_mort*cdmon)*(1-vlmon_eff_mort*vlmon)</f>
        <v>0.06</v>
      </c>
      <c r="AM22" s="19">
        <f>hivd_adv_art*(1-cdmon_eff_mort*cdmon)*(1-vlmon_eff_mort*vlmon)</f>
        <v>0.08</v>
      </c>
      <c r="AN22" s="44">
        <f>hivd_aids_art*(1-cdmon_eff_mort*cdmon)*(1-vlmon_eff_mort*vlmon)</f>
        <v>0.11</v>
      </c>
      <c r="AO22" s="8"/>
      <c r="AP22" s="4"/>
      <c r="AQ22" s="19">
        <f>hivd_early</f>
        <v>0.1</v>
      </c>
      <c r="AR22" s="19">
        <f>hivd_med</f>
        <v>0.2</v>
      </c>
      <c r="AS22" s="19">
        <f>hivd_late</f>
        <v>0.3</v>
      </c>
      <c r="AT22" s="19">
        <f>hivd_adv</f>
        <v>0.4</v>
      </c>
      <c r="AU22" s="19">
        <f>hivd_aids</f>
        <v>0.45</v>
      </c>
      <c r="AV22" s="19"/>
      <c r="AW22" s="19">
        <f>hivd_early_art*(1-cdmon_eff_mort*cdmon)*(1-vlmon_eff_mort*vlmon)</f>
        <v>0.02</v>
      </c>
      <c r="AX22" s="19">
        <f>hivd_med_art*(1-cdmon_eff_mort*cdmon)*(1-vlmon_eff_mort*vlmon)</f>
        <v>0.04</v>
      </c>
      <c r="AY22" s="19">
        <f>hivd_late_art*(1-cdmon_eff_mort*cdmon)*(1-vlmon_eff_mort*vlmon)</f>
        <v>0.06</v>
      </c>
      <c r="AZ22" s="19">
        <f>hivd_adv_art*(1-cdmon_eff_mort*cdmon)*(1-vlmon_eff_mort*vlmon)</f>
        <v>0.08</v>
      </c>
      <c r="BA22" s="44">
        <f>hivd_aids_art*(1-cdmon_eff_mort*cdmon)*(1-vlmon_eff_mort*vlmon)</f>
        <v>0.11</v>
      </c>
      <c r="BB22" s="8"/>
      <c r="BC22" s="4"/>
      <c r="BD22" s="19">
        <f>hivd_early</f>
        <v>0.1</v>
      </c>
      <c r="BE22" s="19">
        <f>hivd_med</f>
        <v>0.2</v>
      </c>
      <c r="BF22" s="19">
        <f>hivd_late</f>
        <v>0.3</v>
      </c>
      <c r="BG22" s="19">
        <f>hivd_adv</f>
        <v>0.4</v>
      </c>
      <c r="BH22" s="19">
        <f>hivd_aids</f>
        <v>0.45</v>
      </c>
      <c r="BI22" s="19"/>
      <c r="BJ22" s="19">
        <f>hivd_early_art*(1-cdmon_eff_mort*cdmon)*(1-vlmon_eff_mort*vlmon)</f>
        <v>0.02</v>
      </c>
      <c r="BK22" s="19">
        <f>hivd_med_art*(1-cdmon_eff_mort*cdmon)*(1-vlmon_eff_mort*vlmon)</f>
        <v>0.04</v>
      </c>
      <c r="BL22" s="19">
        <f>hivd_late_art*(1-cdmon_eff_mort*cdmon)*(1-vlmon_eff_mort*vlmon)</f>
        <v>0.06</v>
      </c>
      <c r="BM22" s="19">
        <f>hivd_adv_art*(1-cdmon_eff_mort*cdmon)*(1-vlmon_eff_mort*vlmon)</f>
        <v>0.08</v>
      </c>
      <c r="BN22" s="44">
        <f>hivd_aids_art*(1-cdmon_eff_mort*cdmon)*(1-vlmon_eff_mort*vlmon)</f>
        <v>0.11</v>
      </c>
    </row>
    <row r="23" spans="1:66" x14ac:dyDescent="0.25">
      <c r="A23" s="23" t="s">
        <v>89</v>
      </c>
      <c r="B23" s="8">
        <v>0</v>
      </c>
      <c r="C23" s="19">
        <f>inf_acute</f>
        <v>0.16</v>
      </c>
      <c r="D23" s="19">
        <f>inf_early</f>
        <v>0.08</v>
      </c>
      <c r="E23" s="19">
        <f>inf_med</f>
        <v>0.09</v>
      </c>
      <c r="F23" s="19">
        <f>inf_late</f>
        <v>0.16</v>
      </c>
      <c r="G23" s="19">
        <f>inf_adv</f>
        <v>0.5</v>
      </c>
      <c r="H23" s="19">
        <f>inf_aids</f>
        <v>0.5</v>
      </c>
      <c r="I23" s="41">
        <f>inf_acute*(1-inf_red_art)</f>
        <v>8.0000000000000071E-3</v>
      </c>
      <c r="J23" s="41">
        <f>inf_early*(1-inf_red_art)</f>
        <v>4.0000000000000036E-3</v>
      </c>
      <c r="K23" s="42">
        <f>inf_med*(1-inf_red_art)</f>
        <v>4.500000000000004E-3</v>
      </c>
      <c r="L23" s="41">
        <f>inf_late*(1-inf_red_art)</f>
        <v>8.0000000000000071E-3</v>
      </c>
      <c r="M23" s="41">
        <f>inf_adv*(1-inf_red_art)</f>
        <v>2.5000000000000022E-2</v>
      </c>
      <c r="N23" s="41">
        <f>inf_aids*(1-inf_red_art)</f>
        <v>2.5000000000000022E-2</v>
      </c>
      <c r="O23" s="8">
        <v>0</v>
      </c>
      <c r="P23" s="19">
        <f>inf_acute</f>
        <v>0.16</v>
      </c>
      <c r="Q23" s="19">
        <f>inf_early</f>
        <v>0.08</v>
      </c>
      <c r="R23" s="19">
        <f>inf_med</f>
        <v>0.09</v>
      </c>
      <c r="S23" s="19">
        <f>inf_late</f>
        <v>0.16</v>
      </c>
      <c r="T23" s="19">
        <f>inf_adv</f>
        <v>0.5</v>
      </c>
      <c r="U23" s="19">
        <f>inf_aids</f>
        <v>0.5</v>
      </c>
      <c r="V23" s="41">
        <f>inf_acute*(1-inf_red_art)</f>
        <v>8.0000000000000071E-3</v>
      </c>
      <c r="W23" s="41">
        <f>inf_early*(1-inf_red_art)</f>
        <v>4.0000000000000036E-3</v>
      </c>
      <c r="X23" s="42">
        <f>inf_med*(1-inf_red_art)</f>
        <v>4.500000000000004E-3</v>
      </c>
      <c r="Y23" s="41">
        <f>inf_late*(1-inf_red_art)</f>
        <v>8.0000000000000071E-3</v>
      </c>
      <c r="Z23" s="41">
        <f>inf_adv*(1-inf_red_art)</f>
        <v>2.5000000000000022E-2</v>
      </c>
      <c r="AA23" s="41">
        <f>inf_aids*(1-inf_red_art)</f>
        <v>2.5000000000000022E-2</v>
      </c>
      <c r="AB23" s="8">
        <v>0</v>
      </c>
      <c r="AC23" s="19">
        <f>inf_acute</f>
        <v>0.16</v>
      </c>
      <c r="AD23" s="19">
        <f>inf_early</f>
        <v>0.08</v>
      </c>
      <c r="AE23" s="19">
        <f>inf_med</f>
        <v>0.09</v>
      </c>
      <c r="AF23" s="19">
        <f>inf_late</f>
        <v>0.16</v>
      </c>
      <c r="AG23" s="19">
        <f>inf_adv</f>
        <v>0.5</v>
      </c>
      <c r="AH23" s="19">
        <f>inf_aids</f>
        <v>0.5</v>
      </c>
      <c r="AI23" s="41">
        <f>inf_acute*(1-inf_red_art)</f>
        <v>8.0000000000000071E-3</v>
      </c>
      <c r="AJ23" s="41">
        <f>inf_early*(1-inf_red_art)</f>
        <v>4.0000000000000036E-3</v>
      </c>
      <c r="AK23" s="42">
        <f>inf_med*(1-inf_red_art)</f>
        <v>4.500000000000004E-3</v>
      </c>
      <c r="AL23" s="41">
        <f>inf_late*(1-inf_red_art)</f>
        <v>8.0000000000000071E-3</v>
      </c>
      <c r="AM23" s="41">
        <f>inf_adv*(1-inf_red_art)</f>
        <v>2.5000000000000022E-2</v>
      </c>
      <c r="AN23" s="41">
        <f>inf_aids*(1-inf_red_art)</f>
        <v>2.5000000000000022E-2</v>
      </c>
      <c r="AO23" s="8">
        <v>0</v>
      </c>
      <c r="AP23" s="19">
        <f>inf_acute*(1+inf_msm)</f>
        <v>0.24</v>
      </c>
      <c r="AQ23" s="19">
        <f>inf_early*(1+inf_msm)</f>
        <v>0.12</v>
      </c>
      <c r="AR23" s="19">
        <f>inf_med*(1+inf_msm)</f>
        <v>0.13500000000000001</v>
      </c>
      <c r="AS23" s="19">
        <f>inf_late*(1+inf_msm)</f>
        <v>0.24</v>
      </c>
      <c r="AT23" s="19">
        <f>inf_adv*(1+inf_msm)</f>
        <v>0.75</v>
      </c>
      <c r="AU23" s="19">
        <f>inf_aids*(1+inf_msm)</f>
        <v>0.75</v>
      </c>
      <c r="AV23" s="41">
        <f>inf_acute*(1-inf_red_art)*(1+inf_msm)</f>
        <v>1.2000000000000011E-2</v>
      </c>
      <c r="AW23" s="41">
        <f>inf_early*(1-inf_red_art)*(1+inf_msm)</f>
        <v>6.0000000000000053E-3</v>
      </c>
      <c r="AX23" s="42">
        <f>inf_med*(1-inf_red_art)*(1+inf_msm)</f>
        <v>6.750000000000006E-3</v>
      </c>
      <c r="AY23" s="41">
        <f>inf_late*(1-inf_red_art)*(1+inf_msm)</f>
        <v>1.2000000000000011E-2</v>
      </c>
      <c r="AZ23" s="41">
        <f>inf_adv*(1-inf_red_art)*(1+inf_msm)</f>
        <v>3.7500000000000033E-2</v>
      </c>
      <c r="BA23" s="79">
        <f>inf_aids*(1-inf_red_art)*(1+inf_msm)</f>
        <v>3.7500000000000033E-2</v>
      </c>
      <c r="BB23" s="8">
        <v>0</v>
      </c>
      <c r="BC23" s="19">
        <f>inf_acute</f>
        <v>0.16</v>
      </c>
      <c r="BD23" s="19">
        <f>inf_early</f>
        <v>0.08</v>
      </c>
      <c r="BE23" s="19">
        <f>inf_med</f>
        <v>0.09</v>
      </c>
      <c r="BF23" s="19">
        <f>inf_late</f>
        <v>0.16</v>
      </c>
      <c r="BG23" s="19">
        <f>inf_adv</f>
        <v>0.5</v>
      </c>
      <c r="BH23" s="19">
        <f>inf_aids</f>
        <v>0.5</v>
      </c>
      <c r="BI23" s="41">
        <f>inf_acute*(1-inf_red_art)</f>
        <v>8.0000000000000071E-3</v>
      </c>
      <c r="BJ23" s="41">
        <f>inf_early*(1-inf_red_art)</f>
        <v>4.0000000000000036E-3</v>
      </c>
      <c r="BK23" s="42">
        <f>inf_med*(1-inf_red_art)</f>
        <v>4.500000000000004E-3</v>
      </c>
      <c r="BL23" s="41">
        <f>inf_late*(1-inf_red_art)</f>
        <v>8.0000000000000071E-3</v>
      </c>
      <c r="BM23" s="41">
        <f>inf_adv*(1-inf_red_art)</f>
        <v>2.5000000000000022E-2</v>
      </c>
      <c r="BN23" s="79">
        <f>inf_aids*(1-inf_red_art)</f>
        <v>2.5000000000000022E-2</v>
      </c>
    </row>
    <row r="24" spans="1:66" x14ac:dyDescent="0.25">
      <c r="A24" s="23" t="s">
        <v>143</v>
      </c>
      <c r="B24" s="38">
        <f>B25+B26</f>
        <v>1.0949999999999998</v>
      </c>
      <c r="C24" s="19">
        <f t="shared" ref="C24:BN24" si="7">C25+C26</f>
        <v>1.0949999999999998</v>
      </c>
      <c r="D24" s="19">
        <f t="shared" si="7"/>
        <v>1.0949999999999998</v>
      </c>
      <c r="E24" s="19">
        <f t="shared" si="7"/>
        <v>1.0949999999999998</v>
      </c>
      <c r="F24" s="19">
        <f t="shared" si="7"/>
        <v>1.0949999999999998</v>
      </c>
      <c r="G24" s="19">
        <f t="shared" si="7"/>
        <v>1.0949999999999998</v>
      </c>
      <c r="H24" s="19">
        <f t="shared" si="7"/>
        <v>1.0949999999999998</v>
      </c>
      <c r="I24" s="19">
        <f t="shared" si="7"/>
        <v>1.0949999999999998</v>
      </c>
      <c r="J24" s="19">
        <f t="shared" si="7"/>
        <v>1.0949999999999998</v>
      </c>
      <c r="K24" s="19">
        <f t="shared" si="7"/>
        <v>1.0949999999999998</v>
      </c>
      <c r="L24" s="19">
        <f t="shared" si="7"/>
        <v>1.0949999999999998</v>
      </c>
      <c r="M24" s="19">
        <f t="shared" si="7"/>
        <v>1.0949999999999998</v>
      </c>
      <c r="N24" s="19">
        <f t="shared" si="7"/>
        <v>1.0949999999999998</v>
      </c>
      <c r="O24" s="38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38">
        <f t="shared" si="7"/>
        <v>48.72</v>
      </c>
      <c r="AC24" s="19">
        <f t="shared" si="7"/>
        <v>48.72</v>
      </c>
      <c r="AD24" s="19">
        <f t="shared" si="7"/>
        <v>48.72</v>
      </c>
      <c r="AE24" s="19">
        <f t="shared" si="7"/>
        <v>48.72</v>
      </c>
      <c r="AF24" s="19">
        <f t="shared" si="7"/>
        <v>48.72</v>
      </c>
      <c r="AG24" s="19">
        <f t="shared" si="7"/>
        <v>48.72</v>
      </c>
      <c r="AH24" s="19">
        <f t="shared" si="7"/>
        <v>48.72</v>
      </c>
      <c r="AI24" s="19">
        <f t="shared" si="7"/>
        <v>48.72</v>
      </c>
      <c r="AJ24" s="19">
        <f t="shared" si="7"/>
        <v>48.72</v>
      </c>
      <c r="AK24" s="19">
        <f t="shared" si="7"/>
        <v>48.72</v>
      </c>
      <c r="AL24" s="19">
        <f t="shared" si="7"/>
        <v>48.72</v>
      </c>
      <c r="AM24" s="19">
        <f t="shared" si="7"/>
        <v>48.72</v>
      </c>
      <c r="AN24" s="19">
        <f t="shared" si="7"/>
        <v>48.72</v>
      </c>
      <c r="AO24" s="38">
        <f t="shared" si="7"/>
        <v>1.677</v>
      </c>
      <c r="AP24" s="19">
        <f t="shared" si="7"/>
        <v>1.677</v>
      </c>
      <c r="AQ24" s="19">
        <f t="shared" si="7"/>
        <v>1.677</v>
      </c>
      <c r="AR24" s="19">
        <f t="shared" si="7"/>
        <v>1.677</v>
      </c>
      <c r="AS24" s="19">
        <f t="shared" si="7"/>
        <v>1.677</v>
      </c>
      <c r="AT24" s="19">
        <f t="shared" si="7"/>
        <v>1.677</v>
      </c>
      <c r="AU24" s="19">
        <f t="shared" si="7"/>
        <v>1.677</v>
      </c>
      <c r="AV24" s="19">
        <f t="shared" si="7"/>
        <v>1.677</v>
      </c>
      <c r="AW24" s="19">
        <f t="shared" si="7"/>
        <v>1.677</v>
      </c>
      <c r="AX24" s="19">
        <f t="shared" si="7"/>
        <v>1.677</v>
      </c>
      <c r="AY24" s="19">
        <f t="shared" si="7"/>
        <v>1.677</v>
      </c>
      <c r="AZ24" s="19">
        <f t="shared" si="7"/>
        <v>1.677</v>
      </c>
      <c r="BA24" s="44">
        <f t="shared" si="7"/>
        <v>1.677</v>
      </c>
      <c r="BB24" s="38">
        <f t="shared" si="7"/>
        <v>3.69</v>
      </c>
      <c r="BC24" s="19">
        <f t="shared" si="7"/>
        <v>3.69</v>
      </c>
      <c r="BD24" s="19">
        <f t="shared" si="7"/>
        <v>3.69</v>
      </c>
      <c r="BE24" s="19">
        <f t="shared" si="7"/>
        <v>3.69</v>
      </c>
      <c r="BF24" s="19">
        <f t="shared" si="7"/>
        <v>3.69</v>
      </c>
      <c r="BG24" s="19">
        <f t="shared" si="7"/>
        <v>3.69</v>
      </c>
      <c r="BH24" s="19">
        <f t="shared" si="7"/>
        <v>3.69</v>
      </c>
      <c r="BI24" s="19">
        <f t="shared" si="7"/>
        <v>3.69</v>
      </c>
      <c r="BJ24" s="19">
        <f t="shared" si="7"/>
        <v>3.69</v>
      </c>
      <c r="BK24" s="19">
        <f t="shared" si="7"/>
        <v>3.69</v>
      </c>
      <c r="BL24" s="19">
        <f t="shared" si="7"/>
        <v>3.69</v>
      </c>
      <c r="BM24" s="19">
        <f t="shared" si="7"/>
        <v>3.69</v>
      </c>
      <c r="BN24" s="44">
        <f t="shared" si="7"/>
        <v>3.69</v>
      </c>
    </row>
    <row r="25" spans="1:66" x14ac:dyDescent="0.25">
      <c r="A25" s="23" t="s">
        <v>63</v>
      </c>
      <c r="B25" s="38">
        <f>B27*(1-B28)</f>
        <v>1.0499999999999998</v>
      </c>
      <c r="C25" s="19">
        <f>C27*(1-C28)</f>
        <v>1.0499999999999998</v>
      </c>
      <c r="D25" s="19">
        <f t="shared" ref="D25:N25" si="8">D27*(1-D28)</f>
        <v>1.0499999999999998</v>
      </c>
      <c r="E25" s="19">
        <f t="shared" si="8"/>
        <v>1.0499999999999998</v>
      </c>
      <c r="F25" s="19">
        <f t="shared" si="8"/>
        <v>1.0499999999999998</v>
      </c>
      <c r="G25" s="19">
        <f t="shared" si="8"/>
        <v>1.0499999999999998</v>
      </c>
      <c r="H25" s="19">
        <f t="shared" si="8"/>
        <v>1.0499999999999998</v>
      </c>
      <c r="I25" s="19">
        <f>I27*(1-I28)</f>
        <v>1.0499999999999998</v>
      </c>
      <c r="J25" s="19">
        <f t="shared" si="8"/>
        <v>1.0499999999999998</v>
      </c>
      <c r="K25" s="19">
        <f t="shared" si="8"/>
        <v>1.0499999999999998</v>
      </c>
      <c r="L25" s="19">
        <f t="shared" si="8"/>
        <v>1.0499999999999998</v>
      </c>
      <c r="M25" s="19">
        <f t="shared" si="8"/>
        <v>1.0499999999999998</v>
      </c>
      <c r="N25" s="44">
        <f t="shared" si="8"/>
        <v>1.0499999999999998</v>
      </c>
      <c r="O25" s="8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9"/>
      <c r="AB25" s="38">
        <f>AB27*(1-AB28)</f>
        <v>40.799999999999997</v>
      </c>
      <c r="AC25" s="19">
        <f>AC27*(1-AC28)</f>
        <v>40.799999999999997</v>
      </c>
      <c r="AD25" s="19">
        <f t="shared" ref="AD25:AN25" si="9">AD27*(1-AD28)</f>
        <v>40.799999999999997</v>
      </c>
      <c r="AE25" s="19">
        <f t="shared" si="9"/>
        <v>40.799999999999997</v>
      </c>
      <c r="AF25" s="19">
        <f t="shared" si="9"/>
        <v>40.799999999999997</v>
      </c>
      <c r="AG25" s="19">
        <f t="shared" si="9"/>
        <v>40.799999999999997</v>
      </c>
      <c r="AH25" s="19">
        <f t="shared" si="9"/>
        <v>40.799999999999997</v>
      </c>
      <c r="AI25" s="19">
        <f>AI27*(1-AI28)</f>
        <v>40.799999999999997</v>
      </c>
      <c r="AJ25" s="19">
        <f t="shared" si="9"/>
        <v>40.799999999999997</v>
      </c>
      <c r="AK25" s="19">
        <f t="shared" si="9"/>
        <v>40.799999999999997</v>
      </c>
      <c r="AL25" s="19">
        <f t="shared" si="9"/>
        <v>40.799999999999997</v>
      </c>
      <c r="AM25" s="19">
        <f t="shared" si="9"/>
        <v>40.799999999999997</v>
      </c>
      <c r="AN25" s="44">
        <f t="shared" si="9"/>
        <v>40.799999999999997</v>
      </c>
      <c r="AO25" s="38">
        <f>AO27*(1-AO28)</f>
        <v>1.53</v>
      </c>
      <c r="AP25" s="19">
        <f>AP27*(1-AP28)</f>
        <v>1.53</v>
      </c>
      <c r="AQ25" s="19">
        <f t="shared" ref="AQ25:BA25" si="10">AQ27*(1-AQ28)</f>
        <v>1.53</v>
      </c>
      <c r="AR25" s="19">
        <f t="shared" si="10"/>
        <v>1.53</v>
      </c>
      <c r="AS25" s="19">
        <f t="shared" si="10"/>
        <v>1.53</v>
      </c>
      <c r="AT25" s="19">
        <f t="shared" si="10"/>
        <v>1.53</v>
      </c>
      <c r="AU25" s="19">
        <f t="shared" si="10"/>
        <v>1.53</v>
      </c>
      <c r="AV25" s="19">
        <f>AV27*(1-AV28)</f>
        <v>1.53</v>
      </c>
      <c r="AW25" s="19">
        <f t="shared" si="10"/>
        <v>1.53</v>
      </c>
      <c r="AX25" s="19">
        <f t="shared" si="10"/>
        <v>1.53</v>
      </c>
      <c r="AY25" s="19">
        <f t="shared" si="10"/>
        <v>1.53</v>
      </c>
      <c r="AZ25" s="19">
        <f t="shared" si="10"/>
        <v>1.53</v>
      </c>
      <c r="BA25" s="44">
        <f t="shared" si="10"/>
        <v>1.53</v>
      </c>
      <c r="BB25" s="38">
        <f>BB27*(1-BB28)</f>
        <v>3.6</v>
      </c>
      <c r="BC25" s="19">
        <f t="shared" ref="BC25:BN25" si="11">BC27*(1-BC28)</f>
        <v>3.6</v>
      </c>
      <c r="BD25" s="19">
        <f t="shared" si="11"/>
        <v>3.6</v>
      </c>
      <c r="BE25" s="19">
        <f t="shared" si="11"/>
        <v>3.6</v>
      </c>
      <c r="BF25" s="19">
        <f t="shared" si="11"/>
        <v>3.6</v>
      </c>
      <c r="BG25" s="19">
        <f t="shared" si="11"/>
        <v>3.6</v>
      </c>
      <c r="BH25" s="19">
        <f t="shared" si="11"/>
        <v>3.6</v>
      </c>
      <c r="BI25" s="19">
        <f t="shared" si="11"/>
        <v>3.6</v>
      </c>
      <c r="BJ25" s="19">
        <f t="shared" si="11"/>
        <v>3.6</v>
      </c>
      <c r="BK25" s="19">
        <f t="shared" si="11"/>
        <v>3.6</v>
      </c>
      <c r="BL25" s="19">
        <f t="shared" si="11"/>
        <v>3.6</v>
      </c>
      <c r="BM25" s="19">
        <f t="shared" si="11"/>
        <v>3.6</v>
      </c>
      <c r="BN25" s="44">
        <f t="shared" si="11"/>
        <v>3.6</v>
      </c>
    </row>
    <row r="26" spans="1:66" x14ac:dyDescent="0.25">
      <c r="A26" s="23" t="s">
        <v>64</v>
      </c>
      <c r="B26" s="19">
        <f>B27*B28*(1-B29)</f>
        <v>4.4999999999999998E-2</v>
      </c>
      <c r="C26" s="19">
        <f>C27*C28*(1-C29)</f>
        <v>4.4999999999999998E-2</v>
      </c>
      <c r="D26" s="19">
        <f t="shared" ref="D26:N26" si="12">D27*D28*(1-D29)</f>
        <v>4.4999999999999998E-2</v>
      </c>
      <c r="E26" s="19">
        <f t="shared" si="12"/>
        <v>4.4999999999999998E-2</v>
      </c>
      <c r="F26" s="19">
        <f t="shared" si="12"/>
        <v>4.4999999999999998E-2</v>
      </c>
      <c r="G26" s="19">
        <f t="shared" si="12"/>
        <v>4.4999999999999998E-2</v>
      </c>
      <c r="H26" s="19">
        <f t="shared" si="12"/>
        <v>4.4999999999999998E-2</v>
      </c>
      <c r="I26" s="19">
        <f>I27*I28*(1-I29)</f>
        <v>4.4999999999999998E-2</v>
      </c>
      <c r="J26" s="19">
        <f t="shared" si="12"/>
        <v>4.4999999999999998E-2</v>
      </c>
      <c r="K26" s="19">
        <f t="shared" si="12"/>
        <v>4.4999999999999998E-2</v>
      </c>
      <c r="L26" s="19">
        <f t="shared" si="12"/>
        <v>4.4999999999999998E-2</v>
      </c>
      <c r="M26" s="19">
        <f t="shared" si="12"/>
        <v>4.4999999999999998E-2</v>
      </c>
      <c r="N26" s="44">
        <f t="shared" si="12"/>
        <v>4.4999999999999998E-2</v>
      </c>
      <c r="O26" s="8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9"/>
      <c r="AB26" s="19">
        <f t="shared" ref="AB26:BB26" si="13">AB27*AB28*(1-AB29)</f>
        <v>7.9199999999999982</v>
      </c>
      <c r="AC26" s="19">
        <f t="shared" si="13"/>
        <v>7.9199999999999982</v>
      </c>
      <c r="AD26" s="19">
        <f t="shared" si="13"/>
        <v>7.9199999999999982</v>
      </c>
      <c r="AE26" s="19">
        <f t="shared" si="13"/>
        <v>7.9199999999999982</v>
      </c>
      <c r="AF26" s="19">
        <f t="shared" si="13"/>
        <v>7.9199999999999982</v>
      </c>
      <c r="AG26" s="19">
        <f t="shared" si="13"/>
        <v>7.9199999999999982</v>
      </c>
      <c r="AH26" s="19">
        <f t="shared" si="13"/>
        <v>7.9199999999999982</v>
      </c>
      <c r="AI26" s="19">
        <f t="shared" si="13"/>
        <v>7.9199999999999982</v>
      </c>
      <c r="AJ26" s="19">
        <f t="shared" si="13"/>
        <v>7.9199999999999982</v>
      </c>
      <c r="AK26" s="19">
        <f t="shared" si="13"/>
        <v>7.9199999999999982</v>
      </c>
      <c r="AL26" s="19">
        <f t="shared" si="13"/>
        <v>7.9199999999999982</v>
      </c>
      <c r="AM26" s="19">
        <f t="shared" si="13"/>
        <v>7.9199999999999982</v>
      </c>
      <c r="AN26" s="44">
        <f t="shared" si="13"/>
        <v>7.9199999999999982</v>
      </c>
      <c r="AO26" s="19">
        <f t="shared" si="13"/>
        <v>0.14699999999999996</v>
      </c>
      <c r="AP26" s="19">
        <f t="shared" si="13"/>
        <v>0.14699999999999996</v>
      </c>
      <c r="AQ26" s="19">
        <f t="shared" si="13"/>
        <v>0.14699999999999996</v>
      </c>
      <c r="AR26" s="19">
        <f t="shared" si="13"/>
        <v>0.14699999999999996</v>
      </c>
      <c r="AS26" s="19">
        <f t="shared" si="13"/>
        <v>0.14699999999999996</v>
      </c>
      <c r="AT26" s="19">
        <f t="shared" si="13"/>
        <v>0.14699999999999996</v>
      </c>
      <c r="AU26" s="19">
        <f t="shared" si="13"/>
        <v>0.14699999999999996</v>
      </c>
      <c r="AV26" s="19">
        <f t="shared" si="13"/>
        <v>0.14699999999999996</v>
      </c>
      <c r="AW26" s="19">
        <f t="shared" si="13"/>
        <v>0.14699999999999996</v>
      </c>
      <c r="AX26" s="19">
        <f t="shared" si="13"/>
        <v>0.14699999999999996</v>
      </c>
      <c r="AY26" s="19">
        <f t="shared" si="13"/>
        <v>0.14699999999999996</v>
      </c>
      <c r="AZ26" s="19">
        <f t="shared" si="13"/>
        <v>0.14699999999999996</v>
      </c>
      <c r="BA26" s="44">
        <f t="shared" si="13"/>
        <v>0.14699999999999996</v>
      </c>
      <c r="BB26" s="38">
        <f t="shared" si="13"/>
        <v>8.9999999999999955E-2</v>
      </c>
      <c r="BC26" s="19">
        <f t="shared" ref="BC26:BN26" si="14">BC27*BC28*(1-BC29)</f>
        <v>8.9999999999999955E-2</v>
      </c>
      <c r="BD26" s="19">
        <f t="shared" si="14"/>
        <v>8.9999999999999955E-2</v>
      </c>
      <c r="BE26" s="19">
        <f t="shared" si="14"/>
        <v>8.9999999999999955E-2</v>
      </c>
      <c r="BF26" s="19">
        <f t="shared" si="14"/>
        <v>8.9999999999999955E-2</v>
      </c>
      <c r="BG26" s="19">
        <f t="shared" si="14"/>
        <v>8.9999999999999955E-2</v>
      </c>
      <c r="BH26" s="19">
        <f t="shared" si="14"/>
        <v>8.9999999999999955E-2</v>
      </c>
      <c r="BI26" s="19">
        <f t="shared" si="14"/>
        <v>8.9999999999999955E-2</v>
      </c>
      <c r="BJ26" s="19">
        <f t="shared" si="14"/>
        <v>8.9999999999999955E-2</v>
      </c>
      <c r="BK26" s="19">
        <f t="shared" si="14"/>
        <v>8.9999999999999955E-2</v>
      </c>
      <c r="BL26" s="19">
        <f t="shared" si="14"/>
        <v>8.9999999999999955E-2</v>
      </c>
      <c r="BM26" s="19">
        <f t="shared" si="14"/>
        <v>8.9999999999999955E-2</v>
      </c>
      <c r="BN26" s="44">
        <f t="shared" si="14"/>
        <v>8.9999999999999955E-2</v>
      </c>
    </row>
    <row r="27" spans="1:66" x14ac:dyDescent="0.25">
      <c r="A27" s="20" t="s">
        <v>17</v>
      </c>
      <c r="B27" s="38">
        <f t="shared" ref="B27:N27" si="15">part_gen</f>
        <v>1.5</v>
      </c>
      <c r="C27" s="19">
        <f t="shared" ref="C27:H27" si="16">part_gen*(1-vct_eff_part*vct)</f>
        <v>1.5</v>
      </c>
      <c r="D27" s="19">
        <f t="shared" si="16"/>
        <v>1.5</v>
      </c>
      <c r="E27" s="19">
        <f t="shared" si="16"/>
        <v>1.5</v>
      </c>
      <c r="F27" s="19">
        <f t="shared" si="16"/>
        <v>1.5</v>
      </c>
      <c r="G27" s="19">
        <f t="shared" si="16"/>
        <v>1.5</v>
      </c>
      <c r="H27" s="19">
        <f t="shared" si="16"/>
        <v>1.5</v>
      </c>
      <c r="I27" s="19">
        <f t="shared" si="15"/>
        <v>1.5</v>
      </c>
      <c r="J27" s="19">
        <f t="shared" si="15"/>
        <v>1.5</v>
      </c>
      <c r="K27" s="19">
        <f t="shared" si="15"/>
        <v>1.5</v>
      </c>
      <c r="L27" s="19">
        <f t="shared" si="15"/>
        <v>1.5</v>
      </c>
      <c r="M27" s="19">
        <f t="shared" si="15"/>
        <v>1.5</v>
      </c>
      <c r="N27" s="44">
        <f t="shared" si="15"/>
        <v>1.5</v>
      </c>
      <c r="O27" s="8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9"/>
      <c r="AB27" s="38">
        <f t="shared" ref="AB27:AN27" si="17">part_sw</f>
        <v>120</v>
      </c>
      <c r="AC27" s="19">
        <f t="shared" ref="AC27:AH27" si="18">part_sw*(1-vct_eff_part*vct)</f>
        <v>120</v>
      </c>
      <c r="AD27" s="19">
        <f t="shared" si="18"/>
        <v>120</v>
      </c>
      <c r="AE27" s="19">
        <f t="shared" si="18"/>
        <v>120</v>
      </c>
      <c r="AF27" s="19">
        <f t="shared" si="18"/>
        <v>120</v>
      </c>
      <c r="AG27" s="19">
        <f t="shared" si="18"/>
        <v>120</v>
      </c>
      <c r="AH27" s="19">
        <f t="shared" si="18"/>
        <v>120</v>
      </c>
      <c r="AI27" s="19">
        <f t="shared" si="17"/>
        <v>120</v>
      </c>
      <c r="AJ27" s="19">
        <f t="shared" si="17"/>
        <v>120</v>
      </c>
      <c r="AK27" s="19">
        <f t="shared" si="17"/>
        <v>120</v>
      </c>
      <c r="AL27" s="19">
        <f t="shared" si="17"/>
        <v>120</v>
      </c>
      <c r="AM27" s="19">
        <f t="shared" si="17"/>
        <v>120</v>
      </c>
      <c r="AN27" s="44">
        <f t="shared" si="17"/>
        <v>120</v>
      </c>
      <c r="AO27" s="38">
        <f t="shared" ref="AO27:BA27" si="19">part_msm</f>
        <v>3</v>
      </c>
      <c r="AP27" s="19">
        <f t="shared" ref="AP27:AU27" si="20">part_msm*(1-vct_eff_part*vct)</f>
        <v>3</v>
      </c>
      <c r="AQ27" s="19">
        <f t="shared" si="20"/>
        <v>3</v>
      </c>
      <c r="AR27" s="19">
        <f t="shared" si="20"/>
        <v>3</v>
      </c>
      <c r="AS27" s="19">
        <f t="shared" si="20"/>
        <v>3</v>
      </c>
      <c r="AT27" s="19">
        <f t="shared" si="20"/>
        <v>3</v>
      </c>
      <c r="AU27" s="19">
        <f t="shared" si="20"/>
        <v>3</v>
      </c>
      <c r="AV27" s="19">
        <f t="shared" si="19"/>
        <v>3</v>
      </c>
      <c r="AW27" s="19">
        <f t="shared" si="19"/>
        <v>3</v>
      </c>
      <c r="AX27" s="19">
        <f t="shared" si="19"/>
        <v>3</v>
      </c>
      <c r="AY27" s="19">
        <f t="shared" si="19"/>
        <v>3</v>
      </c>
      <c r="AZ27" s="19">
        <f t="shared" si="19"/>
        <v>3</v>
      </c>
      <c r="BA27" s="44">
        <f t="shared" si="19"/>
        <v>3</v>
      </c>
      <c r="BB27" s="38">
        <f>part_idu*(1-nep_eff_part*nep)*(1-mmt_eff_part*mmt)</f>
        <v>4.5</v>
      </c>
      <c r="BC27" s="19">
        <f t="shared" ref="BC27:BH27" si="21">part_idu*(1-vct_eff_part*vct)*(1-nep_eff_part*nep)*(1-mmt_eff_part*mmt)</f>
        <v>4.5</v>
      </c>
      <c r="BD27" s="19">
        <f t="shared" si="21"/>
        <v>4.5</v>
      </c>
      <c r="BE27" s="19">
        <f t="shared" si="21"/>
        <v>4.5</v>
      </c>
      <c r="BF27" s="19">
        <f t="shared" si="21"/>
        <v>4.5</v>
      </c>
      <c r="BG27" s="19">
        <f t="shared" si="21"/>
        <v>4.5</v>
      </c>
      <c r="BH27" s="19">
        <f t="shared" si="21"/>
        <v>4.5</v>
      </c>
      <c r="BI27" s="19">
        <f t="shared" ref="BI27:BN27" si="22">part_idu*(1-nep_eff_part*nep)*(1-mmt_eff_part*mmt)</f>
        <v>4.5</v>
      </c>
      <c r="BJ27" s="19">
        <f t="shared" si="22"/>
        <v>4.5</v>
      </c>
      <c r="BK27" s="19">
        <f t="shared" si="22"/>
        <v>4.5</v>
      </c>
      <c r="BL27" s="19">
        <f t="shared" si="22"/>
        <v>4.5</v>
      </c>
      <c r="BM27" s="19">
        <f t="shared" si="22"/>
        <v>4.5</v>
      </c>
      <c r="BN27" s="44">
        <f t="shared" si="22"/>
        <v>4.5</v>
      </c>
    </row>
    <row r="28" spans="1:66" x14ac:dyDescent="0.25">
      <c r="A28" s="20" t="s">
        <v>18</v>
      </c>
      <c r="B28" s="77">
        <f>1-(1-cond_gen)*(1-media_eff*media)</f>
        <v>0.30000000000000004</v>
      </c>
      <c r="C28" s="78">
        <f t="shared" ref="C28:H28" si="23">1-(1-cond_gen)*(1-vct_eff*vct)*(1-media_eff*media)</f>
        <v>0.30000000000000004</v>
      </c>
      <c r="D28" s="78">
        <f t="shared" si="23"/>
        <v>0.30000000000000004</v>
      </c>
      <c r="E28" s="78">
        <f t="shared" si="23"/>
        <v>0.30000000000000004</v>
      </c>
      <c r="F28" s="78">
        <f t="shared" si="23"/>
        <v>0.30000000000000004</v>
      </c>
      <c r="G28" s="78">
        <f t="shared" si="23"/>
        <v>0.30000000000000004</v>
      </c>
      <c r="H28" s="78">
        <f t="shared" si="23"/>
        <v>0.30000000000000004</v>
      </c>
      <c r="I28" s="78">
        <f t="shared" ref="I28:O28" si="24">1-(1-cond_gen)*(1-media_eff*media)</f>
        <v>0.30000000000000004</v>
      </c>
      <c r="J28" s="78">
        <f t="shared" si="24"/>
        <v>0.30000000000000004</v>
      </c>
      <c r="K28" s="78">
        <f t="shared" si="24"/>
        <v>0.30000000000000004</v>
      </c>
      <c r="L28" s="78">
        <f t="shared" si="24"/>
        <v>0.30000000000000004</v>
      </c>
      <c r="M28" s="78">
        <f t="shared" si="24"/>
        <v>0.30000000000000004</v>
      </c>
      <c r="N28" s="78">
        <f t="shared" si="24"/>
        <v>0.30000000000000004</v>
      </c>
      <c r="O28" s="77">
        <f t="shared" si="24"/>
        <v>0.30000000000000004</v>
      </c>
      <c r="P28" s="78">
        <f t="shared" ref="P28:U28" si="25">1-(1-cond_gen)*(1-vct_eff*vct)*(1-media_eff*media)</f>
        <v>0.30000000000000004</v>
      </c>
      <c r="Q28" s="78">
        <f t="shared" si="25"/>
        <v>0.30000000000000004</v>
      </c>
      <c r="R28" s="78">
        <f t="shared" si="25"/>
        <v>0.30000000000000004</v>
      </c>
      <c r="S28" s="78">
        <f t="shared" si="25"/>
        <v>0.30000000000000004</v>
      </c>
      <c r="T28" s="78">
        <f t="shared" si="25"/>
        <v>0.30000000000000004</v>
      </c>
      <c r="U28" s="78">
        <f t="shared" si="25"/>
        <v>0.30000000000000004</v>
      </c>
      <c r="V28" s="78">
        <f t="shared" ref="V28:AA28" si="26">1-(1-cond_gen)*(1-media_eff*media)</f>
        <v>0.30000000000000004</v>
      </c>
      <c r="W28" s="78">
        <f t="shared" si="26"/>
        <v>0.30000000000000004</v>
      </c>
      <c r="X28" s="78">
        <f t="shared" si="26"/>
        <v>0.30000000000000004</v>
      </c>
      <c r="Y28" s="78">
        <f t="shared" si="26"/>
        <v>0.30000000000000004</v>
      </c>
      <c r="Z28" s="78">
        <f t="shared" si="26"/>
        <v>0.30000000000000004</v>
      </c>
      <c r="AA28" s="78">
        <f t="shared" si="26"/>
        <v>0.30000000000000004</v>
      </c>
      <c r="AB28" s="77">
        <f>1-(1-cond_sw)*(1-media_eff*media)*(1-swprog_eff*swprog)</f>
        <v>0.66</v>
      </c>
      <c r="AC28" s="78">
        <f t="shared" ref="AC28:AH28" si="27">1-(1-cond_sw)*(1-vct_eff*vct)*(1-media_eff*media)*(1-swprog_eff*swprog)</f>
        <v>0.66</v>
      </c>
      <c r="AD28" s="78">
        <f t="shared" si="27"/>
        <v>0.66</v>
      </c>
      <c r="AE28" s="213">
        <f t="shared" si="27"/>
        <v>0.66</v>
      </c>
      <c r="AF28" s="78">
        <f t="shared" si="27"/>
        <v>0.66</v>
      </c>
      <c r="AG28" s="78">
        <f t="shared" si="27"/>
        <v>0.66</v>
      </c>
      <c r="AH28" s="78">
        <f t="shared" si="27"/>
        <v>0.66</v>
      </c>
      <c r="AI28" s="78">
        <f t="shared" ref="AI28:AN28" si="28">1-(1-cond_sw)*(1-media_eff*media)*(1-swprog_eff*swprog)</f>
        <v>0.66</v>
      </c>
      <c r="AJ28" s="78">
        <f t="shared" si="28"/>
        <v>0.66</v>
      </c>
      <c r="AK28" s="78">
        <f t="shared" si="28"/>
        <v>0.66</v>
      </c>
      <c r="AL28" s="78">
        <f t="shared" si="28"/>
        <v>0.66</v>
      </c>
      <c r="AM28" s="78">
        <f t="shared" si="28"/>
        <v>0.66</v>
      </c>
      <c r="AN28" s="78">
        <f t="shared" si="28"/>
        <v>0.66</v>
      </c>
      <c r="AO28" s="77">
        <f>1-(1-cond_msm)*(1-media_eff*media)</f>
        <v>0.49</v>
      </c>
      <c r="AP28" s="78">
        <f t="shared" ref="AP28:AU28" si="29">1-(1-cond_msm)*(1-vct_eff*vct)*(1-media_eff*media)</f>
        <v>0.49</v>
      </c>
      <c r="AQ28" s="78">
        <f t="shared" si="29"/>
        <v>0.49</v>
      </c>
      <c r="AR28" s="78">
        <f t="shared" si="29"/>
        <v>0.49</v>
      </c>
      <c r="AS28" s="212">
        <f t="shared" si="29"/>
        <v>0.49</v>
      </c>
      <c r="AT28" s="78">
        <f t="shared" si="29"/>
        <v>0.49</v>
      </c>
      <c r="AU28" s="78">
        <f t="shared" si="29"/>
        <v>0.49</v>
      </c>
      <c r="AV28" s="78">
        <f t="shared" ref="AV28:BA28" si="30">1-(1-cond_msm)*(1-media_eff*media)</f>
        <v>0.49</v>
      </c>
      <c r="AW28" s="78">
        <f t="shared" si="30"/>
        <v>0.49</v>
      </c>
      <c r="AX28" s="78">
        <f t="shared" si="30"/>
        <v>0.49</v>
      </c>
      <c r="AY28" s="78">
        <f t="shared" si="30"/>
        <v>0.49</v>
      </c>
      <c r="AZ28" s="78">
        <f t="shared" si="30"/>
        <v>0.49</v>
      </c>
      <c r="BA28" s="78">
        <f t="shared" si="30"/>
        <v>0.49</v>
      </c>
      <c r="BB28" s="77">
        <f>1-(1-cond_idu)*(1-media_eff*media)*(1-nep_eff_cond*nep)*(1-mmt_eff_cond*mmt)</f>
        <v>0.19999999999999996</v>
      </c>
      <c r="BC28" s="78">
        <f t="shared" ref="BC28:BH28" si="31">1-(1-cond_idu)*(1-vct_eff*vct)*(1-media_eff*media)*(1-nep_eff_cond*nep)*(1-mmt_eff_cond*mmt)</f>
        <v>0.19999999999999996</v>
      </c>
      <c r="BD28" s="78">
        <f t="shared" si="31"/>
        <v>0.19999999999999996</v>
      </c>
      <c r="BE28" s="211">
        <f t="shared" si="31"/>
        <v>0.19999999999999996</v>
      </c>
      <c r="BF28" s="78">
        <f t="shared" si="31"/>
        <v>0.19999999999999996</v>
      </c>
      <c r="BG28" s="78">
        <f t="shared" si="31"/>
        <v>0.19999999999999996</v>
      </c>
      <c r="BH28" s="78">
        <f t="shared" si="31"/>
        <v>0.19999999999999996</v>
      </c>
      <c r="BI28" s="78">
        <f t="shared" ref="BI28:BN28" si="32">1-(1-cond_idu)*(1-media_eff*media)*(1-nep_eff_cond*nep)*(1-mmt_eff_cond*mmt)</f>
        <v>0.19999999999999996</v>
      </c>
      <c r="BJ28" s="78">
        <f t="shared" si="32"/>
        <v>0.19999999999999996</v>
      </c>
      <c r="BK28" s="78">
        <f t="shared" si="32"/>
        <v>0.19999999999999996</v>
      </c>
      <c r="BL28" s="78">
        <f t="shared" si="32"/>
        <v>0.19999999999999996</v>
      </c>
      <c r="BM28" s="78">
        <f t="shared" si="32"/>
        <v>0.19999999999999996</v>
      </c>
      <c r="BN28" s="37">
        <f t="shared" si="32"/>
        <v>0.19999999999999996</v>
      </c>
    </row>
    <row r="29" spans="1:66" x14ac:dyDescent="0.25">
      <c r="A29" s="20" t="s">
        <v>19</v>
      </c>
      <c r="B29" s="77">
        <f t="shared" ref="B29:AA29" si="33">cond_eff</f>
        <v>0.9</v>
      </c>
      <c r="C29" s="78">
        <f t="shared" si="33"/>
        <v>0.9</v>
      </c>
      <c r="D29" s="78">
        <f t="shared" si="33"/>
        <v>0.9</v>
      </c>
      <c r="E29" s="78">
        <f t="shared" si="33"/>
        <v>0.9</v>
      </c>
      <c r="F29" s="78">
        <f t="shared" si="33"/>
        <v>0.9</v>
      </c>
      <c r="G29" s="78">
        <f t="shared" si="33"/>
        <v>0.9</v>
      </c>
      <c r="H29" s="78">
        <f t="shared" si="33"/>
        <v>0.9</v>
      </c>
      <c r="I29" s="78">
        <f t="shared" si="33"/>
        <v>0.9</v>
      </c>
      <c r="J29" s="78">
        <f t="shared" si="33"/>
        <v>0.9</v>
      </c>
      <c r="K29" s="78">
        <f t="shared" si="33"/>
        <v>0.9</v>
      </c>
      <c r="L29" s="78">
        <f t="shared" si="33"/>
        <v>0.9</v>
      </c>
      <c r="M29" s="78">
        <f t="shared" si="33"/>
        <v>0.9</v>
      </c>
      <c r="N29" s="37">
        <f t="shared" si="33"/>
        <v>0.9</v>
      </c>
      <c r="O29" s="77">
        <f t="shared" si="33"/>
        <v>0.9</v>
      </c>
      <c r="P29" s="78">
        <f t="shared" si="33"/>
        <v>0.9</v>
      </c>
      <c r="Q29" s="78">
        <f t="shared" si="33"/>
        <v>0.9</v>
      </c>
      <c r="R29" s="78">
        <f t="shared" si="33"/>
        <v>0.9</v>
      </c>
      <c r="S29" s="78">
        <f t="shared" si="33"/>
        <v>0.9</v>
      </c>
      <c r="T29" s="78">
        <f t="shared" si="33"/>
        <v>0.9</v>
      </c>
      <c r="U29" s="78">
        <f t="shared" si="33"/>
        <v>0.9</v>
      </c>
      <c r="V29" s="78">
        <f t="shared" si="33"/>
        <v>0.9</v>
      </c>
      <c r="W29" s="78">
        <f t="shared" si="33"/>
        <v>0.9</v>
      </c>
      <c r="X29" s="78">
        <f t="shared" si="33"/>
        <v>0.9</v>
      </c>
      <c r="Y29" s="78">
        <f t="shared" si="33"/>
        <v>0.9</v>
      </c>
      <c r="Z29" s="78">
        <f t="shared" si="33"/>
        <v>0.9</v>
      </c>
      <c r="AA29" s="37">
        <f t="shared" si="33"/>
        <v>0.9</v>
      </c>
      <c r="AB29" s="77">
        <f t="shared" ref="AB29:BN29" si="34">cond_eff</f>
        <v>0.9</v>
      </c>
      <c r="AC29" s="78">
        <f t="shared" si="34"/>
        <v>0.9</v>
      </c>
      <c r="AD29" s="78">
        <f t="shared" si="34"/>
        <v>0.9</v>
      </c>
      <c r="AE29" s="78">
        <f t="shared" si="34"/>
        <v>0.9</v>
      </c>
      <c r="AF29" s="78">
        <f t="shared" si="34"/>
        <v>0.9</v>
      </c>
      <c r="AG29" s="78">
        <f t="shared" si="34"/>
        <v>0.9</v>
      </c>
      <c r="AH29" s="78">
        <f t="shared" si="34"/>
        <v>0.9</v>
      </c>
      <c r="AI29" s="78">
        <f t="shared" si="34"/>
        <v>0.9</v>
      </c>
      <c r="AJ29" s="78">
        <f t="shared" si="34"/>
        <v>0.9</v>
      </c>
      <c r="AK29" s="78">
        <f t="shared" si="34"/>
        <v>0.9</v>
      </c>
      <c r="AL29" s="78">
        <f t="shared" si="34"/>
        <v>0.9</v>
      </c>
      <c r="AM29" s="78">
        <f t="shared" si="34"/>
        <v>0.9</v>
      </c>
      <c r="AN29" s="37">
        <f t="shared" si="34"/>
        <v>0.9</v>
      </c>
      <c r="AO29" s="77">
        <f t="shared" si="34"/>
        <v>0.9</v>
      </c>
      <c r="AP29" s="78">
        <f t="shared" si="34"/>
        <v>0.9</v>
      </c>
      <c r="AQ29" s="78">
        <f t="shared" si="34"/>
        <v>0.9</v>
      </c>
      <c r="AR29" s="78">
        <f t="shared" si="34"/>
        <v>0.9</v>
      </c>
      <c r="AS29" s="78">
        <f t="shared" si="34"/>
        <v>0.9</v>
      </c>
      <c r="AT29" s="78">
        <f t="shared" si="34"/>
        <v>0.9</v>
      </c>
      <c r="AU29" s="78">
        <f t="shared" si="34"/>
        <v>0.9</v>
      </c>
      <c r="AV29" s="78">
        <f t="shared" si="34"/>
        <v>0.9</v>
      </c>
      <c r="AW29" s="78">
        <f t="shared" si="34"/>
        <v>0.9</v>
      </c>
      <c r="AX29" s="78">
        <f t="shared" si="34"/>
        <v>0.9</v>
      </c>
      <c r="AY29" s="78">
        <f t="shared" si="34"/>
        <v>0.9</v>
      </c>
      <c r="AZ29" s="78">
        <f t="shared" si="34"/>
        <v>0.9</v>
      </c>
      <c r="BA29" s="37">
        <f t="shared" si="34"/>
        <v>0.9</v>
      </c>
      <c r="BB29" s="77">
        <f t="shared" si="34"/>
        <v>0.9</v>
      </c>
      <c r="BC29" s="78">
        <f t="shared" si="34"/>
        <v>0.9</v>
      </c>
      <c r="BD29" s="78">
        <f t="shared" si="34"/>
        <v>0.9</v>
      </c>
      <c r="BE29" s="78">
        <f t="shared" si="34"/>
        <v>0.9</v>
      </c>
      <c r="BF29" s="78">
        <f t="shared" si="34"/>
        <v>0.9</v>
      </c>
      <c r="BG29" s="78">
        <f t="shared" si="34"/>
        <v>0.9</v>
      </c>
      <c r="BH29" s="78">
        <f t="shared" si="34"/>
        <v>0.9</v>
      </c>
      <c r="BI29" s="78">
        <f t="shared" si="34"/>
        <v>0.9</v>
      </c>
      <c r="BJ29" s="78">
        <f t="shared" si="34"/>
        <v>0.9</v>
      </c>
      <c r="BK29" s="78">
        <f t="shared" si="34"/>
        <v>0.9</v>
      </c>
      <c r="BL29" s="78">
        <f t="shared" si="34"/>
        <v>0.9</v>
      </c>
      <c r="BM29" s="78">
        <f t="shared" si="34"/>
        <v>0.9</v>
      </c>
      <c r="BN29" s="37">
        <f t="shared" si="34"/>
        <v>0.9</v>
      </c>
    </row>
    <row r="30" spans="1:66" x14ac:dyDescent="0.25">
      <c r="A30" s="20" t="s">
        <v>133</v>
      </c>
      <c r="B30" s="77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37"/>
      <c r="O30" s="8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9"/>
      <c r="AB30" s="77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7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37"/>
      <c r="BB30" s="153">
        <f>inj*prop_shared*(1-nep_eff_share*nep)*(1-mmt_eff_share*mmt)</f>
        <v>105.60000000000001</v>
      </c>
      <c r="BC30" s="154">
        <f t="shared" ref="BC30:BH30" si="35">inj*prop_shared*(1-vct_eff_share*vct)*(1-nep_eff_share*nep)*(1-mmt_eff_share*mmt)</f>
        <v>105.60000000000001</v>
      </c>
      <c r="BD30" s="154">
        <f t="shared" si="35"/>
        <v>105.60000000000001</v>
      </c>
      <c r="BE30" s="154">
        <f t="shared" si="35"/>
        <v>105.60000000000001</v>
      </c>
      <c r="BF30" s="154">
        <f t="shared" si="35"/>
        <v>105.60000000000001</v>
      </c>
      <c r="BG30" s="154">
        <f t="shared" si="35"/>
        <v>105.60000000000001</v>
      </c>
      <c r="BH30" s="154">
        <f t="shared" si="35"/>
        <v>105.60000000000001</v>
      </c>
      <c r="BI30" s="154">
        <f t="shared" ref="BI30:BN30" si="36">inj*prop_shared*(1-nep_eff_share*nep)*(1-mmt_eff_share*mmt)</f>
        <v>105.60000000000001</v>
      </c>
      <c r="BJ30" s="154">
        <f t="shared" si="36"/>
        <v>105.60000000000001</v>
      </c>
      <c r="BK30" s="154">
        <f t="shared" si="36"/>
        <v>105.60000000000001</v>
      </c>
      <c r="BL30" s="154">
        <f t="shared" si="36"/>
        <v>105.60000000000001</v>
      </c>
      <c r="BM30" s="154">
        <f t="shared" si="36"/>
        <v>105.60000000000001</v>
      </c>
      <c r="BN30" s="120">
        <f t="shared" si="36"/>
        <v>105.60000000000001</v>
      </c>
    </row>
    <row r="31" spans="1:66" x14ac:dyDescent="0.25">
      <c r="A31" s="20" t="s">
        <v>134</v>
      </c>
      <c r="B31" s="77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37"/>
      <c r="O31" s="8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9"/>
      <c r="AB31" s="77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7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37"/>
      <c r="BB31" s="153">
        <v>0</v>
      </c>
      <c r="BC31" s="155">
        <f>inf_acute_inj</f>
        <v>5.0000000000000001E-3</v>
      </c>
      <c r="BD31" s="155">
        <f>inf_early_inj</f>
        <v>5.0000000000000001E-3</v>
      </c>
      <c r="BE31" s="155">
        <f>inf_med_inj</f>
        <v>5.0000000000000001E-3</v>
      </c>
      <c r="BF31" s="155">
        <f>inf_late_inj</f>
        <v>5.0000000000000001E-3</v>
      </c>
      <c r="BG31" s="155">
        <f>inf_adv_inj</f>
        <v>5.0000000000000001E-3</v>
      </c>
      <c r="BH31" s="155">
        <f>inf_aids_inj</f>
        <v>5.0000000000000001E-3</v>
      </c>
      <c r="BI31" s="156">
        <f t="shared" ref="BI31:BN31" si="37">BC31*(1-inf_red_art_inj)</f>
        <v>2.5000000000000001E-3</v>
      </c>
      <c r="BJ31" s="156">
        <f t="shared" si="37"/>
        <v>2.5000000000000001E-3</v>
      </c>
      <c r="BK31" s="156">
        <f t="shared" si="37"/>
        <v>2.5000000000000001E-3</v>
      </c>
      <c r="BL31" s="156">
        <f t="shared" si="37"/>
        <v>2.5000000000000001E-3</v>
      </c>
      <c r="BM31" s="156">
        <f t="shared" si="37"/>
        <v>2.5000000000000001E-3</v>
      </c>
      <c r="BN31" s="210">
        <f t="shared" si="37"/>
        <v>2.5000000000000001E-3</v>
      </c>
    </row>
    <row r="32" spans="1:66" x14ac:dyDescent="0.25">
      <c r="A32" s="23" t="s">
        <v>14</v>
      </c>
      <c r="B32" s="8"/>
      <c r="C32" s="19">
        <f>art_early</f>
        <v>0</v>
      </c>
      <c r="D32" s="19">
        <f>art_early</f>
        <v>0</v>
      </c>
      <c r="E32" s="19">
        <f>art_med</f>
        <v>0</v>
      </c>
      <c r="F32" s="19">
        <f>art_late</f>
        <v>0.1</v>
      </c>
      <c r="G32" s="19">
        <f>art_adv</f>
        <v>0.1</v>
      </c>
      <c r="H32" s="19">
        <f>art_aids</f>
        <v>0.1</v>
      </c>
      <c r="I32" s="19"/>
      <c r="J32" s="19"/>
      <c r="K32" s="19"/>
      <c r="L32" s="19"/>
      <c r="M32" s="19"/>
      <c r="N32" s="44"/>
      <c r="O32" s="38"/>
      <c r="P32" s="19">
        <f>art_acute</f>
        <v>0</v>
      </c>
      <c r="Q32" s="19">
        <f>art_early</f>
        <v>0</v>
      </c>
      <c r="R32" s="19">
        <f>art_med</f>
        <v>0</v>
      </c>
      <c r="S32" s="19">
        <f>art_late</f>
        <v>0.1</v>
      </c>
      <c r="T32" s="19">
        <f>art_adv</f>
        <v>0.1</v>
      </c>
      <c r="U32" s="19">
        <f>art_aids</f>
        <v>0.1</v>
      </c>
      <c r="V32" s="19"/>
      <c r="W32" s="19"/>
      <c r="X32" s="19"/>
      <c r="Y32" s="19"/>
      <c r="Z32" s="19"/>
      <c r="AA32" s="44"/>
      <c r="AB32" s="38"/>
      <c r="AC32" s="4">
        <f>art_acute</f>
        <v>0</v>
      </c>
      <c r="AD32" s="4">
        <f>art_early</f>
        <v>0</v>
      </c>
      <c r="AE32" s="4">
        <f>art_med</f>
        <v>0</v>
      </c>
      <c r="AF32" s="4">
        <f>art_late</f>
        <v>0.1</v>
      </c>
      <c r="AG32" s="19">
        <f>art_adv</f>
        <v>0.1</v>
      </c>
      <c r="AH32" s="19">
        <f>art_aids</f>
        <v>0.1</v>
      </c>
      <c r="AI32" s="19"/>
      <c r="AJ32" s="19"/>
      <c r="AK32" s="19"/>
      <c r="AL32" s="19"/>
      <c r="AM32" s="19"/>
      <c r="AN32" s="19"/>
      <c r="AO32" s="38"/>
      <c r="AP32" s="4">
        <f>art_acute</f>
        <v>0</v>
      </c>
      <c r="AQ32" s="4">
        <f>art_early</f>
        <v>0</v>
      </c>
      <c r="AR32" s="4">
        <f>art_med</f>
        <v>0</v>
      </c>
      <c r="AS32" s="4">
        <f>art_late</f>
        <v>0.1</v>
      </c>
      <c r="AT32" s="19">
        <f>art_adv</f>
        <v>0.1</v>
      </c>
      <c r="AU32" s="19">
        <f>art_aids</f>
        <v>0.1</v>
      </c>
      <c r="AV32" s="19"/>
      <c r="AW32" s="19"/>
      <c r="AX32" s="19"/>
      <c r="AY32" s="19"/>
      <c r="AZ32" s="19"/>
      <c r="BA32" s="44"/>
      <c r="BB32" s="38"/>
      <c r="BC32" s="4">
        <f>art_acute</f>
        <v>0</v>
      </c>
      <c r="BD32" s="4">
        <f>art_early</f>
        <v>0</v>
      </c>
      <c r="BE32" s="4">
        <f>art_med</f>
        <v>0</v>
      </c>
      <c r="BF32" s="4">
        <f>art_late</f>
        <v>0.1</v>
      </c>
      <c r="BG32" s="19">
        <f>art_adv</f>
        <v>0.1</v>
      </c>
      <c r="BH32" s="19">
        <f>art_aids</f>
        <v>0.1</v>
      </c>
      <c r="BI32" s="19"/>
      <c r="BJ32" s="19"/>
      <c r="BK32" s="19"/>
      <c r="BL32" s="19"/>
      <c r="BM32" s="19"/>
      <c r="BN32" s="44"/>
    </row>
    <row r="33" spans="1:66" x14ac:dyDescent="0.25">
      <c r="A33" s="73" t="s">
        <v>87</v>
      </c>
      <c r="B33" s="19"/>
      <c r="C33" s="19"/>
      <c r="D33" s="19"/>
      <c r="E33" s="19"/>
      <c r="F33" s="19"/>
      <c r="G33" s="19"/>
      <c r="H33" s="19"/>
      <c r="I33" s="19">
        <f t="shared" ref="I33:N33" si="38">art_quit</f>
        <v>0.05</v>
      </c>
      <c r="J33" s="19">
        <f t="shared" si="38"/>
        <v>0.05</v>
      </c>
      <c r="K33" s="19">
        <f t="shared" si="38"/>
        <v>0.05</v>
      </c>
      <c r="L33" s="19">
        <f t="shared" si="38"/>
        <v>0.05</v>
      </c>
      <c r="M33" s="19">
        <f t="shared" si="38"/>
        <v>0.05</v>
      </c>
      <c r="N33" s="44">
        <f t="shared" si="38"/>
        <v>0.05</v>
      </c>
      <c r="O33" s="38"/>
      <c r="P33" s="19"/>
      <c r="Q33" s="19"/>
      <c r="R33" s="19"/>
      <c r="S33" s="19"/>
      <c r="T33" s="19"/>
      <c r="U33" s="19"/>
      <c r="V33" s="19">
        <f t="shared" ref="V33:AA33" si="39">art_quit</f>
        <v>0.05</v>
      </c>
      <c r="W33" s="19">
        <f t="shared" si="39"/>
        <v>0.05</v>
      </c>
      <c r="X33" s="19">
        <f t="shared" si="39"/>
        <v>0.05</v>
      </c>
      <c r="Y33" s="19">
        <f t="shared" si="39"/>
        <v>0.05</v>
      </c>
      <c r="Z33" s="19">
        <f t="shared" si="39"/>
        <v>0.05</v>
      </c>
      <c r="AA33" s="44">
        <f t="shared" si="39"/>
        <v>0.05</v>
      </c>
      <c r="AB33" s="38"/>
      <c r="AC33" s="19"/>
      <c r="AD33" s="19"/>
      <c r="AE33" s="19"/>
      <c r="AF33" s="19"/>
      <c r="AG33" s="19"/>
      <c r="AH33" s="19"/>
      <c r="AI33" s="19">
        <f t="shared" ref="AI33:AN33" si="40">art_quit</f>
        <v>0.05</v>
      </c>
      <c r="AJ33" s="19">
        <f t="shared" si="40"/>
        <v>0.05</v>
      </c>
      <c r="AK33" s="19">
        <f t="shared" si="40"/>
        <v>0.05</v>
      </c>
      <c r="AL33" s="19">
        <f t="shared" si="40"/>
        <v>0.05</v>
      </c>
      <c r="AM33" s="19">
        <f t="shared" si="40"/>
        <v>0.05</v>
      </c>
      <c r="AN33" s="19">
        <f t="shared" si="40"/>
        <v>0.05</v>
      </c>
      <c r="AO33" s="38"/>
      <c r="AP33" s="19"/>
      <c r="AQ33" s="19"/>
      <c r="AR33" s="19"/>
      <c r="AS33" s="19"/>
      <c r="AT33" s="19"/>
      <c r="AU33" s="19"/>
      <c r="AV33" s="19">
        <f t="shared" ref="AV33:BA33" si="41">art_quit</f>
        <v>0.05</v>
      </c>
      <c r="AW33" s="19">
        <f t="shared" si="41"/>
        <v>0.05</v>
      </c>
      <c r="AX33" s="19">
        <f t="shared" si="41"/>
        <v>0.05</v>
      </c>
      <c r="AY33" s="19">
        <f t="shared" si="41"/>
        <v>0.05</v>
      </c>
      <c r="AZ33" s="19">
        <f t="shared" si="41"/>
        <v>0.05</v>
      </c>
      <c r="BA33" s="44">
        <f t="shared" si="41"/>
        <v>0.05</v>
      </c>
      <c r="BB33" s="38"/>
      <c r="BC33" s="19"/>
      <c r="BD33" s="19"/>
      <c r="BE33" s="19"/>
      <c r="BF33" s="19"/>
      <c r="BG33" s="19"/>
      <c r="BH33" s="19"/>
      <c r="BI33" s="19">
        <f t="shared" ref="BI33:BN33" si="42">art_quit</f>
        <v>0.05</v>
      </c>
      <c r="BJ33" s="19">
        <f t="shared" si="42"/>
        <v>0.05</v>
      </c>
      <c r="BK33" s="19">
        <f t="shared" si="42"/>
        <v>0.05</v>
      </c>
      <c r="BL33" s="19">
        <f t="shared" si="42"/>
        <v>0.05</v>
      </c>
      <c r="BM33" s="19">
        <f t="shared" si="42"/>
        <v>0.05</v>
      </c>
      <c r="BN33" s="44">
        <f t="shared" si="42"/>
        <v>0.05</v>
      </c>
    </row>
    <row r="34" spans="1:66" x14ac:dyDescent="0.25">
      <c r="B34" s="8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9"/>
      <c r="O34" s="8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9"/>
      <c r="AB34" s="8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8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9"/>
      <c r="BB34" s="8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9"/>
    </row>
    <row r="35" spans="1:66" x14ac:dyDescent="0.25">
      <c r="B35" s="8"/>
      <c r="C35" s="4"/>
      <c r="D35" s="41"/>
      <c r="E35" s="4"/>
      <c r="F35" s="4"/>
      <c r="G35" s="4"/>
      <c r="H35" s="4"/>
      <c r="I35" s="4"/>
      <c r="J35" s="4"/>
      <c r="K35" s="4"/>
      <c r="L35" s="4"/>
      <c r="M35" s="4"/>
      <c r="N35" s="9"/>
      <c r="O35" s="8"/>
      <c r="P35" s="4"/>
      <c r="Q35" s="4"/>
      <c r="R35" s="4"/>
      <c r="S35" s="4"/>
      <c r="T35" s="4"/>
      <c r="U35" s="4"/>
      <c r="V35" s="240">
        <f>prog_acute_art*(1-cdmon_eff_prog*cdmon)*(1-vlmon_eff_prog*vlmon)*(1-cdmon_eff_prog*cdmon)*(1-cdmon_eff_prog*cdmon)*(1-cdmon_eff_prog*cdmon)*(1-cdmon_eff_prog*cdmon)</f>
        <v>0.1</v>
      </c>
      <c r="W35" s="4"/>
      <c r="X35" s="4"/>
      <c r="Y35" s="4"/>
      <c r="Z35" s="4"/>
      <c r="AA35" s="9"/>
      <c r="AB35" s="8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8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9"/>
      <c r="BB35" s="8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9"/>
    </row>
    <row r="36" spans="1:66" x14ac:dyDescent="0.25">
      <c r="B36" s="8"/>
      <c r="C36" s="4"/>
      <c r="D36" s="4"/>
      <c r="E36" s="19"/>
      <c r="F36" s="4"/>
      <c r="G36" s="4"/>
      <c r="H36" s="19"/>
      <c r="I36" s="4"/>
      <c r="J36" s="4"/>
      <c r="K36" s="4"/>
      <c r="L36" s="4"/>
      <c r="M36" s="4"/>
      <c r="N36" s="9"/>
      <c r="O36" s="8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9"/>
      <c r="AB36" s="8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8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9"/>
      <c r="BB36" s="8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9"/>
    </row>
    <row r="37" spans="1:66" x14ac:dyDescent="0.25">
      <c r="B37" s="8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9"/>
      <c r="O37" s="8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9"/>
      <c r="AB37" s="8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8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9"/>
      <c r="BB37" s="8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9"/>
    </row>
    <row r="38" spans="1:66" x14ac:dyDescent="0.25">
      <c r="B38" s="8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9"/>
      <c r="O38" s="8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9"/>
      <c r="AB38" s="8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8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9"/>
      <c r="BB38" s="8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9"/>
    </row>
    <row r="39" spans="1:66" x14ac:dyDescent="0.25">
      <c r="B39" s="8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9"/>
      <c r="O39" s="8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9"/>
      <c r="AB39" s="8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8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9"/>
      <c r="BB39" s="8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9"/>
    </row>
    <row r="40" spans="1:66" x14ac:dyDescent="0.25">
      <c r="B40" s="8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9"/>
      <c r="O40" s="8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9"/>
      <c r="AB40" s="8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8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9"/>
      <c r="BB40" s="8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9"/>
    </row>
    <row r="41" spans="1:66" x14ac:dyDescent="0.25">
      <c r="B41" s="8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9"/>
      <c r="O41" s="8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9"/>
      <c r="AB41" s="8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8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9"/>
      <c r="BB41" s="8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9"/>
    </row>
    <row r="42" spans="1:66" x14ac:dyDescent="0.25">
      <c r="B42" s="8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9"/>
      <c r="O42" s="8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9"/>
      <c r="AB42" s="8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8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9"/>
      <c r="BB42" s="8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9"/>
    </row>
    <row r="43" spans="1:66" x14ac:dyDescent="0.25">
      <c r="B43" s="8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9"/>
      <c r="O43" s="8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9"/>
      <c r="AB43" s="8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8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9"/>
      <c r="BB43" s="8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9"/>
    </row>
    <row r="44" spans="1:66" x14ac:dyDescent="0.25">
      <c r="B44" s="8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9"/>
      <c r="O44" s="8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9"/>
      <c r="AB44" s="8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8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9"/>
      <c r="BB44" s="8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9"/>
    </row>
    <row r="45" spans="1:66" x14ac:dyDescent="0.25">
      <c r="B45" s="8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9"/>
      <c r="O45" s="8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9"/>
      <c r="AB45" s="8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8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9"/>
      <c r="BB45" s="8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9"/>
    </row>
    <row r="46" spans="1:66" x14ac:dyDescent="0.25">
      <c r="B46" s="8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9"/>
      <c r="O46" s="8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9"/>
      <c r="AB46" s="8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8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9"/>
      <c r="BB46" s="8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9"/>
    </row>
    <row r="47" spans="1:66" x14ac:dyDescent="0.25">
      <c r="B47" s="8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9"/>
      <c r="O47" s="8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9"/>
      <c r="AB47" s="8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8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9"/>
      <c r="BB47" s="8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9"/>
    </row>
    <row r="48" spans="1:66" x14ac:dyDescent="0.25">
      <c r="B48" s="8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9"/>
      <c r="O48" s="8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9"/>
      <c r="AB48" s="8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8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9"/>
      <c r="BB48" s="8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9"/>
    </row>
    <row r="49" spans="2:66" x14ac:dyDescent="0.25">
      <c r="B49" s="8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9"/>
      <c r="O49" s="8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9"/>
      <c r="AB49" s="8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8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9"/>
      <c r="BB49" s="8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9"/>
    </row>
    <row r="50" spans="2:66" x14ac:dyDescent="0.25">
      <c r="B50" s="8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9"/>
      <c r="O50" s="8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9"/>
      <c r="AB50" s="8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8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9"/>
      <c r="BB50" s="8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9"/>
    </row>
    <row r="51" spans="2:66" x14ac:dyDescent="0.25">
      <c r="B51" s="8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9"/>
      <c r="O51" s="8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9"/>
      <c r="AB51" s="8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8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9"/>
      <c r="BB51" s="8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9"/>
    </row>
    <row r="52" spans="2:66" x14ac:dyDescent="0.25">
      <c r="B52" s="8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9"/>
      <c r="O52" s="8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9"/>
      <c r="AB52" s="8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8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9"/>
      <c r="BB52" s="8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9"/>
    </row>
    <row r="53" spans="2:66" x14ac:dyDescent="0.25">
      <c r="B53" s="8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9"/>
      <c r="O53" s="8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9"/>
      <c r="AB53" s="8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8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9"/>
      <c r="BB53" s="8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9"/>
    </row>
    <row r="54" spans="2:66" x14ac:dyDescent="0.25">
      <c r="B54" s="8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9"/>
      <c r="O54" s="8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9"/>
      <c r="AB54" s="8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8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9"/>
      <c r="BB54" s="8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9"/>
    </row>
    <row r="55" spans="2:66" x14ac:dyDescent="0.25">
      <c r="B55" s="8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9"/>
      <c r="O55" s="8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9"/>
      <c r="AB55" s="8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8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9"/>
      <c r="BB55" s="8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9"/>
    </row>
    <row r="56" spans="2:66" x14ac:dyDescent="0.25">
      <c r="B56" s="8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9"/>
      <c r="O56" s="8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9"/>
      <c r="AB56" s="8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8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9"/>
      <c r="BB56" s="8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9"/>
    </row>
    <row r="57" spans="2:66" x14ac:dyDescent="0.25">
      <c r="B57" s="8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9"/>
      <c r="O57" s="8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9"/>
      <c r="AB57" s="8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8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9"/>
      <c r="BB57" s="8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9"/>
    </row>
    <row r="58" spans="2:66" x14ac:dyDescent="0.25">
      <c r="B58" s="8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9"/>
      <c r="O58" s="8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9"/>
      <c r="AB58" s="8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8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9"/>
      <c r="BB58" s="8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9"/>
    </row>
    <row r="59" spans="2:66" x14ac:dyDescent="0.25">
      <c r="B59" s="8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9"/>
      <c r="O59" s="8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9"/>
      <c r="AB59" s="8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8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9"/>
      <c r="BB59" s="8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9"/>
    </row>
    <row r="60" spans="2:66" x14ac:dyDescent="0.25">
      <c r="B60" s="8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9"/>
      <c r="O60" s="8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9"/>
      <c r="AB60" s="8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8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9"/>
      <c r="BB60" s="8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9"/>
    </row>
    <row r="61" spans="2:66" x14ac:dyDescent="0.25">
      <c r="B61" s="8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9"/>
      <c r="O61" s="8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9"/>
      <c r="AB61" s="8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8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9"/>
      <c r="BB61" s="8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9"/>
    </row>
    <row r="62" spans="2:66" x14ac:dyDescent="0.25">
      <c r="B62" s="8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9"/>
      <c r="O62" s="8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9"/>
      <c r="AB62" s="8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8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9"/>
      <c r="BB62" s="8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9"/>
    </row>
    <row r="63" spans="2:66" x14ac:dyDescent="0.25">
      <c r="B63" s="8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9"/>
      <c r="O63" s="8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9"/>
      <c r="AB63" s="8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8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9"/>
      <c r="BB63" s="8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9"/>
    </row>
    <row r="64" spans="2:66" x14ac:dyDescent="0.25">
      <c r="B64" s="8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9"/>
      <c r="O64" s="8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9"/>
      <c r="AB64" s="8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8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9"/>
      <c r="BB64" s="8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9"/>
    </row>
    <row r="65" spans="2:66" x14ac:dyDescent="0.25">
      <c r="B65" s="8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9"/>
      <c r="O65" s="8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9"/>
      <c r="AB65" s="8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8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9"/>
      <c r="BB65" s="8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9"/>
    </row>
    <row r="66" spans="2:66" x14ac:dyDescent="0.25">
      <c r="B66" s="8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9"/>
      <c r="O66" s="8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9"/>
      <c r="AB66" s="8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8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9"/>
      <c r="BB66" s="8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9"/>
    </row>
    <row r="67" spans="2:66" x14ac:dyDescent="0.25">
      <c r="B67" s="8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9"/>
      <c r="O67" s="8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9"/>
      <c r="AB67" s="8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8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9"/>
      <c r="BB67" s="8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9"/>
    </row>
    <row r="68" spans="2:66" x14ac:dyDescent="0.25">
      <c r="B68" s="8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9"/>
      <c r="O68" s="8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9"/>
      <c r="AB68" s="8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8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9"/>
      <c r="BB68" s="8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9"/>
    </row>
    <row r="69" spans="2:66" x14ac:dyDescent="0.25">
      <c r="B69" s="8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9"/>
      <c r="O69" s="8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9"/>
      <c r="AB69" s="8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8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9"/>
      <c r="BB69" s="8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9"/>
    </row>
    <row r="70" spans="2:66" x14ac:dyDescent="0.25">
      <c r="B70" s="8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9"/>
      <c r="O70" s="8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9"/>
      <c r="AB70" s="8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8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9"/>
      <c r="BB70" s="8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9"/>
    </row>
    <row r="71" spans="2:66" x14ac:dyDescent="0.25">
      <c r="B71" s="8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9"/>
      <c r="O71" s="8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9"/>
      <c r="AB71" s="8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8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9"/>
      <c r="BB71" s="8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9"/>
    </row>
    <row r="72" spans="2:66" x14ac:dyDescent="0.25">
      <c r="B72" s="8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9"/>
      <c r="O72" s="8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9"/>
      <c r="AB72" s="8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8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9"/>
      <c r="BB72" s="8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9"/>
    </row>
    <row r="73" spans="2:66" x14ac:dyDescent="0.25">
      <c r="B73" s="8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9"/>
      <c r="O73" s="8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9"/>
      <c r="AB73" s="8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8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9"/>
      <c r="BB73" s="8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9"/>
    </row>
    <row r="74" spans="2:66" x14ac:dyDescent="0.25">
      <c r="B74" s="8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9"/>
      <c r="O74" s="8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9"/>
      <c r="AB74" s="8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8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9"/>
      <c r="BB74" s="8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9"/>
    </row>
    <row r="75" spans="2:66" x14ac:dyDescent="0.25">
      <c r="B75" s="8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9"/>
      <c r="O75" s="8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9"/>
      <c r="AB75" s="8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8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9"/>
      <c r="BB75" s="8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9"/>
    </row>
    <row r="76" spans="2:66" x14ac:dyDescent="0.25">
      <c r="B76" s="8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9"/>
      <c r="O76" s="8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9"/>
      <c r="AB76" s="8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8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9"/>
      <c r="BB76" s="8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9"/>
    </row>
    <row r="77" spans="2:66" x14ac:dyDescent="0.25">
      <c r="B77" s="8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9"/>
      <c r="O77" s="8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9"/>
      <c r="AB77" s="8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8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9"/>
      <c r="BB77" s="8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9"/>
    </row>
    <row r="78" spans="2:66" x14ac:dyDescent="0.25">
      <c r="B78" s="8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9"/>
      <c r="O78" s="8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9"/>
      <c r="AB78" s="8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8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9"/>
      <c r="BB78" s="8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9"/>
    </row>
    <row r="79" spans="2:66" x14ac:dyDescent="0.25">
      <c r="B79" s="8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9"/>
      <c r="O79" s="8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9"/>
      <c r="AB79" s="8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8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9"/>
      <c r="BB79" s="8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9"/>
    </row>
    <row r="80" spans="2:66" x14ac:dyDescent="0.25">
      <c r="B80" s="8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9"/>
      <c r="O80" s="8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9"/>
      <c r="AB80" s="8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8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9"/>
      <c r="BB80" s="8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9"/>
    </row>
    <row r="81" spans="1:66" x14ac:dyDescent="0.25">
      <c r="B81" s="8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9"/>
      <c r="O81" s="8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9"/>
      <c r="AB81" s="8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8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9"/>
      <c r="BB81" s="8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9"/>
    </row>
    <row r="82" spans="1:66" x14ac:dyDescent="0.25">
      <c r="B82" s="8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9"/>
      <c r="O82" s="8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9"/>
      <c r="AB82" s="8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8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9"/>
      <c r="BB82" s="8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9"/>
    </row>
    <row r="83" spans="1:66" x14ac:dyDescent="0.25">
      <c r="B83" s="8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9"/>
      <c r="O83" s="8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9"/>
      <c r="AB83" s="8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8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9"/>
      <c r="BB83" s="8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9"/>
    </row>
    <row r="84" spans="1:66" s="12" customFormat="1" x14ac:dyDescent="0.25">
      <c r="A84"/>
      <c r="B84" s="8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9"/>
      <c r="O84" s="8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9"/>
      <c r="AB84" s="8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8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9"/>
      <c r="BB84" s="8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9"/>
    </row>
    <row r="85" spans="1:66" x14ac:dyDescent="0.25">
      <c r="B85" s="8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9"/>
      <c r="O85" s="8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9"/>
      <c r="AB85" s="8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8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9"/>
      <c r="BB85" s="8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9"/>
    </row>
    <row r="86" spans="1:66" x14ac:dyDescent="0.25">
      <c r="B86" s="8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9"/>
      <c r="O86" s="8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9"/>
      <c r="AB86" s="8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8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9"/>
      <c r="BB86" s="8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9"/>
    </row>
    <row r="87" spans="1:66" x14ac:dyDescent="0.25">
      <c r="B87" s="8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9"/>
      <c r="O87" s="8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9"/>
      <c r="AB87" s="8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8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9"/>
      <c r="BB87" s="8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9"/>
    </row>
    <row r="88" spans="1:66" x14ac:dyDescent="0.25">
      <c r="B88" s="8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9"/>
      <c r="O88" s="8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9"/>
      <c r="AB88" s="8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8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9"/>
      <c r="BB88" s="8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9"/>
    </row>
    <row r="89" spans="1:66" x14ac:dyDescent="0.25">
      <c r="B89" s="8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9"/>
      <c r="O89" s="8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9"/>
      <c r="AB89" s="8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8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9"/>
      <c r="BB89" s="8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9"/>
    </row>
    <row r="90" spans="1:66" x14ac:dyDescent="0.25">
      <c r="B90" s="8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9"/>
      <c r="O90" s="8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9"/>
      <c r="AB90" s="8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8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9"/>
      <c r="BB90" s="8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9"/>
    </row>
    <row r="91" spans="1:66" x14ac:dyDescent="0.25">
      <c r="B91" s="8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9"/>
      <c r="O91" s="8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9"/>
      <c r="AB91" s="8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8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9"/>
      <c r="BB91" s="8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9"/>
    </row>
    <row r="92" spans="1:66" x14ac:dyDescent="0.25">
      <c r="B92" s="8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9"/>
      <c r="O92" s="8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9"/>
      <c r="AB92" s="8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8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9"/>
      <c r="BB92" s="8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9"/>
    </row>
    <row r="93" spans="1:66" x14ac:dyDescent="0.25">
      <c r="B93" s="8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9"/>
      <c r="O93" s="8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9"/>
      <c r="AB93" s="8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8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9"/>
      <c r="BB93" s="8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9"/>
    </row>
    <row r="94" spans="1:66" x14ac:dyDescent="0.25">
      <c r="B94" s="8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9"/>
      <c r="O94" s="8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9"/>
      <c r="AB94" s="8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8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9"/>
      <c r="BB94" s="8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9"/>
    </row>
    <row r="95" spans="1:66" x14ac:dyDescent="0.25">
      <c r="B95" s="8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9"/>
      <c r="O95" s="8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9"/>
      <c r="AB95" s="8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8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9"/>
      <c r="BB95" s="8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9"/>
    </row>
    <row r="96" spans="1:66" x14ac:dyDescent="0.25">
      <c r="B96" s="8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9"/>
      <c r="O96" s="8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9"/>
      <c r="AB96" s="8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8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9"/>
      <c r="BB96" s="8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9"/>
    </row>
    <row r="97" spans="2:66" x14ac:dyDescent="0.25">
      <c r="B97" s="8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9"/>
      <c r="O97" s="8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9"/>
      <c r="AB97" s="8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8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9"/>
      <c r="BB97" s="8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9"/>
    </row>
    <row r="98" spans="2:66" x14ac:dyDescent="0.25">
      <c r="B98" s="8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9"/>
      <c r="O98" s="8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9"/>
      <c r="AB98" s="8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8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9"/>
      <c r="BB98" s="8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9"/>
    </row>
    <row r="99" spans="2:66" x14ac:dyDescent="0.25">
      <c r="B99" s="8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9"/>
      <c r="O99" s="8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9"/>
      <c r="AB99" s="8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8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9"/>
      <c r="BB99" s="8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9"/>
    </row>
    <row r="100" spans="2:66" x14ac:dyDescent="0.25">
      <c r="B100" s="8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9"/>
      <c r="O100" s="8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9"/>
      <c r="AB100" s="8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8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9"/>
      <c r="BB100" s="8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9"/>
    </row>
    <row r="101" spans="2:66" x14ac:dyDescent="0.25">
      <c r="B101" s="8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9"/>
      <c r="O101" s="8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9"/>
      <c r="AB101" s="8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8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9"/>
      <c r="BB101" s="8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9"/>
    </row>
    <row r="102" spans="2:66" x14ac:dyDescent="0.25">
      <c r="B102" s="8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9"/>
      <c r="O102" s="8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9"/>
      <c r="AB102" s="8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8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9"/>
      <c r="BB102" s="8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9"/>
    </row>
    <row r="103" spans="2:66" x14ac:dyDescent="0.25">
      <c r="B103" s="8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9"/>
      <c r="O103" s="8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9"/>
      <c r="AB103" s="8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8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9"/>
      <c r="BB103" s="8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9"/>
    </row>
    <row r="104" spans="2:66" x14ac:dyDescent="0.25">
      <c r="B104" s="8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9"/>
      <c r="O104" s="8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9"/>
      <c r="AB104" s="8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8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9"/>
      <c r="BB104" s="8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9"/>
    </row>
    <row r="105" spans="2:66" x14ac:dyDescent="0.25">
      <c r="B105" s="8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9"/>
      <c r="O105" s="8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9"/>
      <c r="AB105" s="8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8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9"/>
      <c r="BB105" s="8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9"/>
    </row>
    <row r="106" spans="2:66" x14ac:dyDescent="0.25">
      <c r="B106" s="8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9"/>
      <c r="O106" s="8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9"/>
      <c r="AB106" s="8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8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9"/>
      <c r="BB106" s="8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9"/>
    </row>
    <row r="107" spans="2:66" x14ac:dyDescent="0.25">
      <c r="B107" s="8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9"/>
      <c r="O107" s="8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9"/>
      <c r="AB107" s="8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8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9"/>
      <c r="BB107" s="8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9"/>
    </row>
    <row r="108" spans="2:66" x14ac:dyDescent="0.25">
      <c r="B108" s="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9"/>
      <c r="O108" s="8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9"/>
      <c r="AB108" s="8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8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9"/>
      <c r="BB108" s="8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9"/>
    </row>
    <row r="109" spans="2:66" x14ac:dyDescent="0.25">
      <c r="B109" s="8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9"/>
      <c r="O109" s="8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9"/>
      <c r="AB109" s="8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8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9"/>
      <c r="BB109" s="8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9"/>
    </row>
    <row r="110" spans="2:66" x14ac:dyDescent="0.25">
      <c r="B110" s="8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9"/>
      <c r="O110" s="8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9"/>
      <c r="AB110" s="8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8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9"/>
      <c r="BB110" s="8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9"/>
    </row>
    <row r="111" spans="2:66" x14ac:dyDescent="0.25">
      <c r="B111" s="8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9"/>
      <c r="O111" s="8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9"/>
      <c r="AB111" s="8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8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9"/>
      <c r="BB111" s="8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9"/>
    </row>
    <row r="112" spans="2:66" x14ac:dyDescent="0.25">
      <c r="B112" s="8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9"/>
      <c r="O112" s="8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9"/>
      <c r="AB112" s="8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8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9"/>
      <c r="BB112" s="8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9"/>
    </row>
    <row r="113" spans="2:66" x14ac:dyDescent="0.25">
      <c r="B113" s="8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9"/>
      <c r="O113" s="8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9"/>
      <c r="AB113" s="8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8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9"/>
      <c r="BB113" s="8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9"/>
    </row>
    <row r="114" spans="2:66" x14ac:dyDescent="0.25">
      <c r="B114" s="8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9"/>
      <c r="O114" s="8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9"/>
      <c r="AB114" s="8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8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9"/>
      <c r="BB114" s="8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9"/>
    </row>
    <row r="115" spans="2:66" x14ac:dyDescent="0.25">
      <c r="B115" s="8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9"/>
      <c r="O115" s="8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9"/>
      <c r="AB115" s="8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8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9"/>
      <c r="BB115" s="8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9"/>
    </row>
    <row r="116" spans="2:66" x14ac:dyDescent="0.25">
      <c r="B116" s="8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9"/>
      <c r="O116" s="8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9"/>
      <c r="AB116" s="8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8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9"/>
      <c r="BB116" s="8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9"/>
    </row>
    <row r="117" spans="2:66" x14ac:dyDescent="0.25">
      <c r="B117" s="8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9"/>
      <c r="O117" s="8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9"/>
      <c r="AB117" s="8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8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9"/>
      <c r="BB117" s="8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9"/>
    </row>
    <row r="118" spans="2:66" x14ac:dyDescent="0.25">
      <c r="B118" s="8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9"/>
      <c r="O118" s="8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9"/>
      <c r="AB118" s="8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8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9"/>
      <c r="BB118" s="8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9"/>
    </row>
    <row r="119" spans="2:66" x14ac:dyDescent="0.25">
      <c r="B119" s="8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9"/>
      <c r="O119" s="8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9"/>
      <c r="AB119" s="8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8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9"/>
      <c r="BB119" s="8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9"/>
    </row>
    <row r="120" spans="2:66" x14ac:dyDescent="0.25">
      <c r="B120" s="8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9"/>
      <c r="O120" s="8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9"/>
      <c r="AB120" s="8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8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9"/>
      <c r="BB120" s="8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9"/>
    </row>
    <row r="121" spans="2:66" x14ac:dyDescent="0.25">
      <c r="B121" s="8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9"/>
      <c r="O121" s="8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9"/>
      <c r="AB121" s="8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8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9"/>
      <c r="BB121" s="8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9"/>
    </row>
    <row r="122" spans="2:66" x14ac:dyDescent="0.25">
      <c r="B122" s="8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9"/>
      <c r="O122" s="8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9"/>
      <c r="AB122" s="8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8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9"/>
      <c r="BB122" s="8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9"/>
    </row>
    <row r="123" spans="2:66" x14ac:dyDescent="0.25">
      <c r="B123" s="8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9"/>
      <c r="O123" s="8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9"/>
      <c r="AB123" s="8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8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9"/>
      <c r="BB123" s="8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9"/>
    </row>
    <row r="124" spans="2:66" x14ac:dyDescent="0.25">
      <c r="B124" s="8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9"/>
      <c r="O124" s="8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9"/>
      <c r="AB124" s="8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8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9"/>
      <c r="BB124" s="8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9"/>
    </row>
    <row r="125" spans="2:66" x14ac:dyDescent="0.25">
      <c r="B125" s="8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9"/>
      <c r="O125" s="8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9"/>
      <c r="AB125" s="8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8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9"/>
      <c r="BB125" s="8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9"/>
    </row>
    <row r="126" spans="2:66" x14ac:dyDescent="0.25">
      <c r="B126" s="8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9"/>
      <c r="O126" s="8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9"/>
      <c r="AB126" s="8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8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9"/>
      <c r="BB126" s="8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9"/>
    </row>
    <row r="127" spans="2:66" x14ac:dyDescent="0.25">
      <c r="B127" s="8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9"/>
      <c r="O127" s="8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9"/>
      <c r="AB127" s="8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8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9"/>
      <c r="BB127" s="8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9"/>
    </row>
    <row r="128" spans="2:66" x14ac:dyDescent="0.25">
      <c r="B128" s="8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9"/>
      <c r="O128" s="8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9"/>
      <c r="AB128" s="8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8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9"/>
      <c r="BB128" s="8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9"/>
    </row>
    <row r="129" spans="2:66" x14ac:dyDescent="0.25">
      <c r="B129" s="8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9"/>
      <c r="O129" s="8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9"/>
      <c r="AB129" s="8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8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9"/>
      <c r="BB129" s="8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9"/>
    </row>
    <row r="130" spans="2:66" x14ac:dyDescent="0.25">
      <c r="B130" s="8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9"/>
      <c r="O130" s="8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9"/>
      <c r="AB130" s="8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8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9"/>
      <c r="BB130" s="8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9"/>
    </row>
    <row r="131" spans="2:66" x14ac:dyDescent="0.25">
      <c r="B131" s="8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9"/>
      <c r="O131" s="8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9"/>
      <c r="AB131" s="8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8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9"/>
      <c r="BB131" s="8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9"/>
    </row>
    <row r="132" spans="2:66" x14ac:dyDescent="0.25">
      <c r="B132" s="8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9"/>
      <c r="O132" s="8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9"/>
      <c r="AB132" s="8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8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9"/>
      <c r="BB132" s="8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9"/>
    </row>
    <row r="133" spans="2:66" x14ac:dyDescent="0.25">
      <c r="B133" s="8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9"/>
      <c r="O133" s="8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9"/>
      <c r="AB133" s="8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8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9"/>
      <c r="BB133" s="8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9"/>
    </row>
    <row r="134" spans="2:66" x14ac:dyDescent="0.25">
      <c r="B134" s="8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9"/>
      <c r="O134" s="8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9"/>
      <c r="AB134" s="8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8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9"/>
      <c r="BB134" s="8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9"/>
    </row>
    <row r="135" spans="2:66" x14ac:dyDescent="0.25">
      <c r="B135" s="8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9"/>
      <c r="O135" s="8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9"/>
      <c r="AB135" s="8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8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9"/>
      <c r="BB135" s="8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9"/>
    </row>
    <row r="136" spans="2:66" x14ac:dyDescent="0.25">
      <c r="B136" s="8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9"/>
      <c r="O136" s="8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9"/>
      <c r="AB136" s="8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8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9"/>
      <c r="BB136" s="8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9"/>
    </row>
    <row r="137" spans="2:66" x14ac:dyDescent="0.25">
      <c r="B137" s="8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9"/>
      <c r="O137" s="8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9"/>
      <c r="AB137" s="8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8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9"/>
      <c r="BB137" s="8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9"/>
    </row>
    <row r="138" spans="2:66" x14ac:dyDescent="0.25">
      <c r="B138" s="8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9"/>
      <c r="O138" s="8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9"/>
      <c r="AB138" s="8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8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9"/>
      <c r="BB138" s="8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9"/>
    </row>
    <row r="139" spans="2:66" x14ac:dyDescent="0.25">
      <c r="B139" s="8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9"/>
      <c r="O139" s="8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9"/>
      <c r="AB139" s="8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8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9"/>
      <c r="BB139" s="8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9"/>
    </row>
    <row r="140" spans="2:66" x14ac:dyDescent="0.25">
      <c r="B140" s="8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9"/>
      <c r="O140" s="8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9"/>
      <c r="AB140" s="8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8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9"/>
      <c r="BB140" s="8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9"/>
    </row>
    <row r="141" spans="2:66" x14ac:dyDescent="0.25">
      <c r="B141" s="8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9"/>
      <c r="O141" s="8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9"/>
      <c r="AB141" s="8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8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9"/>
      <c r="BB141" s="8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9"/>
    </row>
    <row r="142" spans="2:66" x14ac:dyDescent="0.25">
      <c r="B142" s="8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9"/>
      <c r="O142" s="8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9"/>
      <c r="AB142" s="8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8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9"/>
      <c r="BB142" s="8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9"/>
    </row>
    <row r="143" spans="2:66" x14ac:dyDescent="0.25">
      <c r="B143" s="8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9"/>
      <c r="O143" s="8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9"/>
      <c r="AB143" s="8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8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9"/>
      <c r="BB143" s="8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9"/>
    </row>
    <row r="144" spans="2:66" x14ac:dyDescent="0.25">
      <c r="B144" s="8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9"/>
      <c r="O144" s="8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9"/>
      <c r="AB144" s="8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8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9"/>
      <c r="BB144" s="8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9"/>
    </row>
    <row r="145" spans="2:66" x14ac:dyDescent="0.25">
      <c r="B145" s="8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9"/>
      <c r="O145" s="8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9"/>
      <c r="AB145" s="8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8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9"/>
      <c r="BB145" s="8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9"/>
    </row>
    <row r="146" spans="2:66" x14ac:dyDescent="0.25">
      <c r="B146" s="8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9"/>
      <c r="O146" s="8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9"/>
      <c r="AB146" s="8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8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9"/>
      <c r="BB146" s="8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9"/>
    </row>
    <row r="147" spans="2:66" x14ac:dyDescent="0.25">
      <c r="B147" s="8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9"/>
      <c r="O147" s="8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9"/>
      <c r="AB147" s="8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8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9"/>
      <c r="BB147" s="8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9"/>
    </row>
    <row r="148" spans="2:66" x14ac:dyDescent="0.25">
      <c r="B148" s="8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9"/>
      <c r="O148" s="8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9"/>
      <c r="AB148" s="8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8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9"/>
      <c r="BB148" s="8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9"/>
    </row>
    <row r="149" spans="2:66" x14ac:dyDescent="0.25">
      <c r="B149" s="8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9"/>
      <c r="O149" s="8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9"/>
      <c r="AB149" s="8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8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9"/>
      <c r="BB149" s="8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9"/>
    </row>
    <row r="150" spans="2:66" x14ac:dyDescent="0.25">
      <c r="B150" s="8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9"/>
      <c r="O150" s="8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9"/>
      <c r="AB150" s="8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8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9"/>
      <c r="BB150" s="8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9"/>
    </row>
    <row r="151" spans="2:66" x14ac:dyDescent="0.25">
      <c r="B151" s="8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9"/>
      <c r="O151" s="8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9"/>
      <c r="AB151" s="8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8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9"/>
      <c r="BB151" s="8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9"/>
    </row>
    <row r="152" spans="2:66" x14ac:dyDescent="0.25">
      <c r="B152" s="8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9"/>
      <c r="O152" s="8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9"/>
      <c r="AB152" s="8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8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9"/>
      <c r="BB152" s="8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9"/>
    </row>
    <row r="153" spans="2:66" x14ac:dyDescent="0.25">
      <c r="B153" s="8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9"/>
      <c r="O153" s="8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9"/>
      <c r="AB153" s="8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8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9"/>
      <c r="BB153" s="8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9"/>
    </row>
    <row r="154" spans="2:66" x14ac:dyDescent="0.25">
      <c r="B154" s="8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9"/>
      <c r="O154" s="8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9"/>
      <c r="AB154" s="8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8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9"/>
      <c r="BB154" s="8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9"/>
    </row>
    <row r="155" spans="2:66" x14ac:dyDescent="0.25">
      <c r="B155" s="8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9"/>
      <c r="O155" s="8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9"/>
      <c r="AB155" s="8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8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9"/>
      <c r="BB155" s="8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9"/>
    </row>
    <row r="156" spans="2:66" x14ac:dyDescent="0.25">
      <c r="B156" s="8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9"/>
      <c r="O156" s="8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9"/>
      <c r="AB156" s="8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8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9"/>
      <c r="BB156" s="8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9"/>
    </row>
    <row r="157" spans="2:66" x14ac:dyDescent="0.25">
      <c r="B157" s="8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9"/>
      <c r="O157" s="8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9"/>
      <c r="AB157" s="8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8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9"/>
      <c r="BB157" s="8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9"/>
    </row>
    <row r="158" spans="2:66" x14ac:dyDescent="0.25">
      <c r="B158" s="8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9"/>
      <c r="O158" s="8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9"/>
      <c r="AB158" s="8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8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9"/>
      <c r="BB158" s="8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9"/>
    </row>
    <row r="159" spans="2:66" x14ac:dyDescent="0.25">
      <c r="B159" s="8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9"/>
      <c r="O159" s="8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9"/>
      <c r="AB159" s="8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8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9"/>
      <c r="BB159" s="8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9"/>
    </row>
    <row r="160" spans="2:66" x14ac:dyDescent="0.25">
      <c r="B160" s="8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9"/>
      <c r="O160" s="8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9"/>
      <c r="AB160" s="8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8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9"/>
      <c r="BB160" s="8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9"/>
    </row>
    <row r="161" spans="2:66" x14ac:dyDescent="0.25">
      <c r="B161" s="8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9"/>
      <c r="O161" s="8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9"/>
      <c r="AB161" s="8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8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9"/>
      <c r="BB161" s="8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9"/>
    </row>
    <row r="162" spans="2:66" x14ac:dyDescent="0.25">
      <c r="B162" s="8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9"/>
      <c r="O162" s="8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9"/>
      <c r="AB162" s="8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8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9"/>
      <c r="BB162" s="8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9"/>
    </row>
    <row r="163" spans="2:66" x14ac:dyDescent="0.25">
      <c r="B163" s="8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9"/>
      <c r="O163" s="8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9"/>
      <c r="AB163" s="8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8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9"/>
      <c r="BB163" s="8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9"/>
    </row>
    <row r="164" spans="2:66" x14ac:dyDescent="0.25">
      <c r="B164" s="8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9"/>
      <c r="O164" s="8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9"/>
      <c r="AB164" s="8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8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9"/>
      <c r="BB164" s="8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9"/>
    </row>
  </sheetData>
  <mergeCells count="5">
    <mergeCell ref="B1:N1"/>
    <mergeCell ref="O1:AA1"/>
    <mergeCell ref="AB1:AN1"/>
    <mergeCell ref="AO1:BA1"/>
    <mergeCell ref="BB1:BN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LN204"/>
  <sheetViews>
    <sheetView zoomScale="90" zoomScaleNormal="90" workbookViewId="0">
      <pane xSplit="1" ySplit="3" topLeftCell="BL4" activePane="bottomRight" state="frozen"/>
      <selection pane="topRight" activeCell="B1" sqref="B1"/>
      <selection pane="bottomLeft" activeCell="A3" sqref="A3"/>
      <selection pane="bottomRight" activeCell="LB5" sqref="LB5"/>
    </sheetView>
  </sheetViews>
  <sheetFormatPr defaultRowHeight="15" x14ac:dyDescent="0.25"/>
  <cols>
    <col min="1" max="1" width="6.85546875" bestFit="1" customWidth="1"/>
    <col min="2" max="2" width="10.85546875" style="53" bestFit="1" customWidth="1"/>
    <col min="3" max="3" width="6.140625" style="5" bestFit="1" customWidth="1"/>
    <col min="4" max="7" width="7.28515625" style="5" bestFit="1" customWidth="1"/>
    <col min="8" max="8" width="6.140625" style="5" bestFit="1" customWidth="1"/>
    <col min="9" max="9" width="8.5703125" style="5" bestFit="1" customWidth="1"/>
    <col min="10" max="10" width="7.85546875" style="5" bestFit="1" customWidth="1"/>
    <col min="11" max="11" width="7.42578125" style="5" bestFit="1" customWidth="1"/>
    <col min="12" max="12" width="7.140625" style="5" bestFit="1" customWidth="1"/>
    <col min="13" max="13" width="6.85546875" style="5" bestFit="1" customWidth="1"/>
    <col min="14" max="14" width="7.5703125" style="11" bestFit="1" customWidth="1"/>
    <col min="15" max="15" width="10.85546875" style="10" bestFit="1" customWidth="1"/>
    <col min="16" max="16" width="10.85546875" style="5" customWidth="1"/>
    <col min="17" max="18" width="6.140625" style="5" bestFit="1" customWidth="1"/>
    <col min="19" max="20" width="7.28515625" style="5" bestFit="1" customWidth="1"/>
    <col min="21" max="21" width="6.140625" style="5" bestFit="1" customWidth="1"/>
    <col min="22" max="22" width="6.140625" style="5" customWidth="1"/>
    <col min="23" max="23" width="7.85546875" style="5" bestFit="1" customWidth="1"/>
    <col min="24" max="24" width="7.42578125" style="5" bestFit="1" customWidth="1"/>
    <col min="25" max="25" width="7.140625" style="5" bestFit="1" customWidth="1"/>
    <col min="26" max="26" width="6.85546875" style="5" bestFit="1" customWidth="1"/>
    <col min="27" max="27" width="7.5703125" style="11" bestFit="1" customWidth="1"/>
    <col min="28" max="28" width="10.85546875" style="10" bestFit="1" customWidth="1"/>
    <col min="29" max="29" width="10.85546875" style="5" customWidth="1"/>
    <col min="30" max="30" width="5.5703125" style="5" bestFit="1" customWidth="1"/>
    <col min="31" max="33" width="5" style="5" bestFit="1" customWidth="1"/>
    <col min="34" max="34" width="5.140625" style="5" bestFit="1" customWidth="1"/>
    <col min="35" max="35" width="5.140625" style="5" customWidth="1"/>
    <col min="36" max="36" width="7.85546875" style="5" bestFit="1" customWidth="1"/>
    <col min="37" max="37" width="7.42578125" style="5" bestFit="1" customWidth="1"/>
    <col min="38" max="38" width="7.140625" style="5" bestFit="1" customWidth="1"/>
    <col min="39" max="39" width="6.85546875" style="5" bestFit="1" customWidth="1"/>
    <col min="40" max="40" width="7.5703125" style="5" bestFit="1" customWidth="1"/>
    <col min="41" max="41" width="10.85546875" style="10" bestFit="1" customWidth="1"/>
    <col min="42" max="42" width="10.85546875" style="5" customWidth="1"/>
    <col min="43" max="46" width="6.140625" style="5" bestFit="1" customWidth="1"/>
    <col min="47" max="47" width="5.140625" style="5" bestFit="1" customWidth="1"/>
    <col min="48" max="48" width="5.140625" style="5" customWidth="1"/>
    <col min="49" max="49" width="7.85546875" style="5" bestFit="1" customWidth="1"/>
    <col min="50" max="50" width="7.42578125" style="5" bestFit="1" customWidth="1"/>
    <col min="51" max="51" width="7.140625" style="5" bestFit="1" customWidth="1"/>
    <col min="52" max="52" width="6.85546875" style="5" bestFit="1" customWidth="1"/>
    <col min="53" max="53" width="7.5703125" style="5" customWidth="1"/>
    <col min="54" max="54" width="10.85546875" style="10" bestFit="1" customWidth="1"/>
    <col min="55" max="55" width="10.85546875" style="5" customWidth="1"/>
    <col min="56" max="59" width="6.140625" style="5" bestFit="1" customWidth="1"/>
    <col min="60" max="60" width="5.140625" style="5" bestFit="1" customWidth="1"/>
    <col min="61" max="61" width="5.140625" style="5" customWidth="1"/>
    <col min="62" max="62" width="7.85546875" style="5" bestFit="1" customWidth="1"/>
    <col min="63" max="63" width="7.42578125" style="5" bestFit="1" customWidth="1"/>
    <col min="64" max="64" width="7.140625" style="5" bestFit="1" customWidth="1"/>
    <col min="65" max="65" width="6.85546875" style="5" bestFit="1" customWidth="1"/>
    <col min="66" max="66" width="7.5703125" style="5" customWidth="1"/>
    <col min="67" max="67" width="10.85546875" style="53" bestFit="1" customWidth="1"/>
    <col min="68" max="68" width="10.85546875" style="5" customWidth="1"/>
    <col min="69" max="69" width="7.28515625" style="5" bestFit="1" customWidth="1"/>
    <col min="70" max="71" width="6.140625" style="5" bestFit="1" customWidth="1"/>
    <col min="72" max="72" width="7.28515625" style="5" bestFit="1" customWidth="1"/>
    <col min="73" max="73" width="5.140625" style="5" bestFit="1" customWidth="1"/>
    <col min="74" max="74" width="5.140625" style="5" customWidth="1"/>
    <col min="75" max="75" width="7.85546875" style="5" bestFit="1" customWidth="1"/>
    <col min="76" max="76" width="7.42578125" style="5" bestFit="1" customWidth="1"/>
    <col min="77" max="77" width="7.140625" style="5" bestFit="1" customWidth="1"/>
    <col min="78" max="78" width="6.85546875" style="5" bestFit="1" customWidth="1"/>
    <col min="79" max="79" width="7.5703125" style="11" bestFit="1" customWidth="1"/>
    <col min="80" max="80" width="10.85546875" style="10" bestFit="1" customWidth="1"/>
    <col min="81" max="81" width="10.85546875" style="5" customWidth="1"/>
    <col min="82" max="82" width="7.28515625" style="5" bestFit="1" customWidth="1"/>
    <col min="83" max="84" width="6.140625" style="5" bestFit="1" customWidth="1"/>
    <col min="85" max="85" width="7.28515625" style="5" bestFit="1" customWidth="1"/>
    <col min="86" max="86" width="5.140625" style="5" bestFit="1" customWidth="1"/>
    <col min="87" max="87" width="5.140625" style="5" customWidth="1"/>
    <col min="88" max="88" width="7.85546875" style="5" bestFit="1" customWidth="1"/>
    <col min="89" max="89" width="7.42578125" style="5" bestFit="1" customWidth="1"/>
    <col min="90" max="90" width="7.140625" style="5" bestFit="1" customWidth="1"/>
    <col min="91" max="91" width="6.85546875" style="5" bestFit="1" customWidth="1"/>
    <col min="92" max="92" width="7.5703125" style="11" bestFit="1" customWidth="1"/>
    <col min="93" max="93" width="10.85546875" style="10" bestFit="1" customWidth="1"/>
    <col min="94" max="94" width="10.85546875" style="5" customWidth="1"/>
    <col min="95" max="95" width="5.5703125" style="5" bestFit="1" customWidth="1"/>
    <col min="96" max="98" width="5" style="5" bestFit="1" customWidth="1"/>
    <col min="99" max="99" width="5.140625" style="5" bestFit="1" customWidth="1"/>
    <col min="100" max="100" width="5.140625" style="5" customWidth="1"/>
    <col min="101" max="101" width="7.85546875" style="5" bestFit="1" customWidth="1"/>
    <col min="102" max="102" width="7.42578125" style="5" bestFit="1" customWidth="1"/>
    <col min="103" max="103" width="7.140625" style="5" bestFit="1" customWidth="1"/>
    <col min="104" max="104" width="6.85546875" style="5" bestFit="1" customWidth="1"/>
    <col min="105" max="105" width="7.5703125" style="5" bestFit="1" customWidth="1"/>
    <col min="106" max="106" width="10.85546875" style="10" bestFit="1" customWidth="1"/>
    <col min="107" max="107" width="10.85546875" style="5" customWidth="1"/>
    <col min="108" max="108" width="6.140625" style="5" bestFit="1" customWidth="1"/>
    <col min="109" max="110" width="5" style="5" bestFit="1" customWidth="1"/>
    <col min="111" max="111" width="6.140625" style="5" bestFit="1" customWidth="1"/>
    <col min="112" max="112" width="5.140625" style="5" bestFit="1" customWidth="1"/>
    <col min="113" max="113" width="5.140625" style="5" customWidth="1"/>
    <col min="114" max="114" width="7.85546875" style="5" bestFit="1" customWidth="1"/>
    <col min="115" max="115" width="7.42578125" style="5" bestFit="1" customWidth="1"/>
    <col min="116" max="116" width="7.140625" style="5" bestFit="1" customWidth="1"/>
    <col min="117" max="117" width="6.85546875" style="5" bestFit="1" customWidth="1"/>
    <col min="118" max="118" width="7.5703125" style="54" customWidth="1"/>
    <col min="119" max="119" width="10.85546875" style="10" bestFit="1" customWidth="1"/>
    <col min="120" max="120" width="10.85546875" style="5" customWidth="1"/>
    <col min="121" max="121" width="9.5703125" style="5" bestFit="1" customWidth="1"/>
    <col min="122" max="122" width="6.140625" style="5" bestFit="1" customWidth="1"/>
    <col min="123" max="124" width="8.42578125" style="5" bestFit="1" customWidth="1"/>
    <col min="125" max="125" width="5.140625" style="5" bestFit="1" customWidth="1"/>
    <col min="126" max="126" width="8.5703125" style="5" bestFit="1" customWidth="1"/>
    <col min="127" max="127" width="7.85546875" style="5" bestFit="1" customWidth="1"/>
    <col min="128" max="128" width="7.42578125" style="5" bestFit="1" customWidth="1"/>
    <col min="129" max="129" width="7.140625" style="5" bestFit="1" customWidth="1"/>
    <col min="130" max="130" width="6.85546875" style="5" bestFit="1" customWidth="1"/>
    <col min="131" max="131" width="7.5703125" style="54" customWidth="1"/>
    <col min="132" max="132" width="10.85546875" style="53" bestFit="1" customWidth="1"/>
    <col min="133" max="133" width="10.85546875" style="5" customWidth="1"/>
    <col min="134" max="134" width="5.5703125" style="5" bestFit="1" customWidth="1"/>
    <col min="135" max="135" width="7.28515625" style="5" bestFit="1" customWidth="1"/>
    <col min="136" max="137" width="5.5703125" style="5" bestFit="1" customWidth="1"/>
    <col min="138" max="138" width="7.28515625" style="5" bestFit="1" customWidth="1"/>
    <col min="139" max="139" width="7.28515625" style="5" customWidth="1"/>
    <col min="140" max="140" width="7.85546875" style="5" bestFit="1" customWidth="1"/>
    <col min="141" max="141" width="7.42578125" style="5" bestFit="1" customWidth="1"/>
    <col min="142" max="142" width="7.140625" style="5" bestFit="1" customWidth="1"/>
    <col min="143" max="143" width="6.85546875" style="5" bestFit="1" customWidth="1"/>
    <col min="144" max="144" width="7.5703125" style="11" bestFit="1" customWidth="1"/>
    <col min="145" max="145" width="10.85546875" style="10" bestFit="1" customWidth="1"/>
    <col min="146" max="146" width="10.85546875" style="5" customWidth="1"/>
    <col min="147" max="147" width="5.5703125" style="5" bestFit="1" customWidth="1"/>
    <col min="148" max="148" width="6.7109375" style="5" bestFit="1" customWidth="1"/>
    <col min="149" max="149" width="5.5703125" style="5" bestFit="1" customWidth="1"/>
    <col min="150" max="150" width="6.140625" style="5" bestFit="1" customWidth="1"/>
    <col min="151" max="151" width="7.28515625" style="5" bestFit="1" customWidth="1"/>
    <col min="152" max="152" width="7.28515625" style="5" customWidth="1"/>
    <col min="153" max="153" width="7.85546875" style="5" bestFit="1" customWidth="1"/>
    <col min="154" max="154" width="7.42578125" style="5" bestFit="1" customWidth="1"/>
    <col min="155" max="155" width="7.140625" style="5" bestFit="1" customWidth="1"/>
    <col min="156" max="156" width="6.85546875" style="5" bestFit="1" customWidth="1"/>
    <col min="157" max="157" width="7.5703125" style="11" bestFit="1" customWidth="1"/>
    <col min="158" max="158" width="10.85546875" style="10" bestFit="1" customWidth="1"/>
    <col min="159" max="159" width="10.85546875" style="5" customWidth="1"/>
    <col min="160" max="160" width="5.5703125" style="5" bestFit="1" customWidth="1"/>
    <col min="161" max="161" width="5" style="5" bestFit="1" customWidth="1"/>
    <col min="162" max="162" width="4.7109375" style="5" bestFit="1" customWidth="1"/>
    <col min="163" max="163" width="4.42578125" style="5" bestFit="1" customWidth="1"/>
    <col min="164" max="164" width="5.140625" style="5" bestFit="1" customWidth="1"/>
    <col min="165" max="165" width="5.140625" style="5" customWidth="1"/>
    <col min="166" max="166" width="7.85546875" style="5" bestFit="1" customWidth="1"/>
    <col min="167" max="167" width="7.42578125" style="5" bestFit="1" customWidth="1"/>
    <col min="168" max="168" width="7.140625" style="5" bestFit="1" customWidth="1"/>
    <col min="169" max="169" width="6.85546875" style="5" bestFit="1" customWidth="1"/>
    <col min="170" max="170" width="7.5703125" style="11" bestFit="1" customWidth="1"/>
    <col min="171" max="171" width="10.85546875" style="5" bestFit="1" customWidth="1"/>
    <col min="172" max="172" width="10.85546875" style="5" customWidth="1"/>
    <col min="173" max="173" width="5.5703125" style="5" bestFit="1" customWidth="1"/>
    <col min="174" max="174" width="6.140625" style="5" bestFit="1" customWidth="1"/>
    <col min="175" max="175" width="4.7109375" style="5" bestFit="1" customWidth="1"/>
    <col min="176" max="176" width="5" style="5" bestFit="1" customWidth="1"/>
    <col min="177" max="177" width="6.140625" style="5" bestFit="1" customWidth="1"/>
    <col min="178" max="178" width="6.140625" style="5" customWidth="1"/>
    <col min="179" max="179" width="7.85546875" style="5" bestFit="1" customWidth="1"/>
    <col min="180" max="180" width="7.42578125" style="5" bestFit="1" customWidth="1"/>
    <col min="181" max="181" width="7.140625" style="5" bestFit="1" customWidth="1"/>
    <col min="182" max="182" width="6.85546875" style="5" bestFit="1" customWidth="1"/>
    <col min="183" max="183" width="7.5703125" style="54" customWidth="1"/>
    <col min="184" max="184" width="10.85546875" style="5" bestFit="1" customWidth="1"/>
    <col min="185" max="185" width="10.85546875" style="5" customWidth="1"/>
    <col min="186" max="186" width="5.5703125" style="5" bestFit="1" customWidth="1"/>
    <col min="187" max="187" width="6.140625" style="5" bestFit="1" customWidth="1"/>
    <col min="188" max="188" width="4.7109375" style="5" bestFit="1" customWidth="1"/>
    <col min="189" max="189" width="5" style="5" bestFit="1" customWidth="1"/>
    <col min="190" max="190" width="6.140625" style="5" bestFit="1" customWidth="1"/>
    <col min="191" max="191" width="6.140625" style="5" customWidth="1"/>
    <col min="192" max="192" width="7.85546875" style="5" bestFit="1" customWidth="1"/>
    <col min="193" max="193" width="7.42578125" style="5" bestFit="1" customWidth="1"/>
    <col min="194" max="194" width="7.140625" style="5" bestFit="1" customWidth="1"/>
    <col min="195" max="195" width="6.85546875" style="5" bestFit="1" customWidth="1"/>
    <col min="196" max="196" width="7.5703125" style="54" customWidth="1"/>
    <col min="197" max="197" width="10.85546875" style="53" bestFit="1" customWidth="1"/>
    <col min="198" max="198" width="10.85546875" style="5" customWidth="1"/>
    <col min="199" max="199" width="5.5703125" style="5" bestFit="1" customWidth="1"/>
    <col min="200" max="200" width="5" style="5" bestFit="1" customWidth="1"/>
    <col min="201" max="203" width="6.140625" style="5" bestFit="1" customWidth="1"/>
    <col min="204" max="204" width="6.140625" style="5" customWidth="1"/>
    <col min="205" max="205" width="7.85546875" style="5" bestFit="1" customWidth="1"/>
    <col min="206" max="206" width="7.42578125" style="5" bestFit="1" customWidth="1"/>
    <col min="207" max="207" width="7.140625" style="5" bestFit="1" customWidth="1"/>
    <col min="208" max="208" width="6.85546875" style="5" bestFit="1" customWidth="1"/>
    <col min="209" max="209" width="7.5703125" style="5" bestFit="1" customWidth="1"/>
    <col min="210" max="210" width="10.85546875" style="10" bestFit="1" customWidth="1"/>
    <col min="211" max="211" width="10.85546875" style="5" customWidth="1"/>
    <col min="212" max="212" width="5.5703125" style="5" bestFit="1" customWidth="1"/>
    <col min="213" max="213" width="5" style="5" bestFit="1" customWidth="1"/>
    <col min="214" max="216" width="6.140625" style="5" bestFit="1" customWidth="1"/>
    <col min="217" max="217" width="6.140625" style="5" customWidth="1"/>
    <col min="218" max="218" width="7.85546875" style="5" bestFit="1" customWidth="1"/>
    <col min="219" max="219" width="7.42578125" style="5" bestFit="1" customWidth="1"/>
    <col min="220" max="220" width="7.140625" style="5" bestFit="1" customWidth="1"/>
    <col min="221" max="221" width="6.85546875" style="5" bestFit="1" customWidth="1"/>
    <col min="222" max="222" width="7.5703125" style="11" bestFit="1" customWidth="1"/>
    <col min="223" max="223" width="10.85546875" style="5" bestFit="1" customWidth="1"/>
    <col min="224" max="224" width="10.85546875" style="5" customWidth="1"/>
    <col min="225" max="225" width="5.5703125" style="5" bestFit="1" customWidth="1"/>
    <col min="226" max="226" width="5" style="5" bestFit="1" customWidth="1"/>
    <col min="227" max="227" width="4.7109375" style="5" bestFit="1" customWidth="1"/>
    <col min="228" max="228" width="4.42578125" style="5" bestFit="1" customWidth="1"/>
    <col min="229" max="229" width="5.140625" style="5" bestFit="1" customWidth="1"/>
    <col min="230" max="230" width="5.140625" style="5" customWidth="1"/>
    <col min="231" max="231" width="7.85546875" style="5" bestFit="1" customWidth="1"/>
    <col min="232" max="232" width="7.42578125" style="5" bestFit="1" customWidth="1"/>
    <col min="233" max="233" width="7.140625" style="5" bestFit="1" customWidth="1"/>
    <col min="234" max="234" width="6.85546875" style="5" bestFit="1" customWidth="1"/>
    <col min="235" max="235" width="7.5703125" style="5" bestFit="1" customWidth="1"/>
    <col min="236" max="236" width="10.85546875" style="10" bestFit="1" customWidth="1"/>
    <col min="237" max="237" width="10.85546875" style="5" customWidth="1"/>
    <col min="238" max="238" width="5.5703125" style="5" bestFit="1" customWidth="1"/>
    <col min="239" max="239" width="5" style="5" bestFit="1" customWidth="1"/>
    <col min="240" max="240" width="4.7109375" style="5" bestFit="1" customWidth="1"/>
    <col min="241" max="241" width="5" style="5" bestFit="1" customWidth="1"/>
    <col min="242" max="242" width="5.140625" style="5" bestFit="1" customWidth="1"/>
    <col min="243" max="243" width="5.140625" style="5" customWidth="1"/>
    <col min="244" max="244" width="7.85546875" style="5" bestFit="1" customWidth="1"/>
    <col min="245" max="245" width="7.42578125" style="5" bestFit="1" customWidth="1"/>
    <col min="246" max="246" width="7.140625" style="5" bestFit="1" customWidth="1"/>
    <col min="247" max="247" width="6.85546875" style="5" bestFit="1" customWidth="1"/>
    <col min="248" max="248" width="7.5703125" style="54" customWidth="1"/>
    <col min="249" max="249" width="10.85546875" style="10" bestFit="1" customWidth="1"/>
    <col min="250" max="250" width="10.85546875" style="5" customWidth="1"/>
    <col min="251" max="251" width="5.5703125" style="5" bestFit="1" customWidth="1"/>
    <col min="252" max="252" width="5" style="5" bestFit="1" customWidth="1"/>
    <col min="253" max="253" width="4.7109375" style="5" bestFit="1" customWidth="1"/>
    <col min="254" max="254" width="5" style="5" bestFit="1" customWidth="1"/>
    <col min="255" max="255" width="5.140625" style="5" bestFit="1" customWidth="1"/>
    <col min="256" max="256" width="5.140625" style="5" customWidth="1"/>
    <col min="257" max="257" width="7.85546875" style="5" bestFit="1" customWidth="1"/>
    <col min="258" max="258" width="7.42578125" style="5" bestFit="1" customWidth="1"/>
    <col min="259" max="259" width="7.140625" style="5" bestFit="1" customWidth="1"/>
    <col min="260" max="260" width="6.85546875" style="5" bestFit="1" customWidth="1"/>
    <col min="261" max="261" width="7.5703125" style="54" customWidth="1"/>
    <col min="262" max="262" width="10.85546875" style="53" bestFit="1" customWidth="1"/>
    <col min="263" max="263" width="10.85546875" style="5" customWidth="1"/>
    <col min="264" max="264" width="5.5703125" style="5" bestFit="1" customWidth="1"/>
    <col min="265" max="265" width="5" style="5" bestFit="1" customWidth="1"/>
    <col min="266" max="268" width="6.140625" style="5" bestFit="1" customWidth="1"/>
    <col min="269" max="269" width="6.140625" style="5" customWidth="1"/>
    <col min="270" max="270" width="7.85546875" style="5" bestFit="1" customWidth="1"/>
    <col min="271" max="271" width="7.42578125" style="5" bestFit="1" customWidth="1"/>
    <col min="272" max="272" width="7.140625" style="5" bestFit="1" customWidth="1"/>
    <col min="273" max="273" width="6.85546875" style="5" bestFit="1" customWidth="1"/>
    <col min="274" max="274" width="7.5703125" style="5" bestFit="1" customWidth="1"/>
    <col min="275" max="275" width="10.85546875" style="10" bestFit="1" customWidth="1"/>
    <col min="276" max="276" width="10.85546875" style="5" customWidth="1"/>
    <col min="277" max="277" width="5.5703125" style="5" bestFit="1" customWidth="1"/>
    <col min="278" max="278" width="5" style="5" bestFit="1" customWidth="1"/>
    <col min="279" max="279" width="4.7109375" style="5" bestFit="1" customWidth="1"/>
    <col min="280" max="280" width="4.42578125" style="5" bestFit="1" customWidth="1"/>
    <col min="281" max="281" width="5.140625" style="5" bestFit="1" customWidth="1"/>
    <col min="282" max="282" width="5.140625" style="5" customWidth="1"/>
    <col min="283" max="283" width="7.85546875" style="5" bestFit="1" customWidth="1"/>
    <col min="284" max="284" width="7.42578125" style="5" bestFit="1" customWidth="1"/>
    <col min="285" max="285" width="7.140625" style="5" bestFit="1" customWidth="1"/>
    <col min="286" max="286" width="6.85546875" style="5" bestFit="1" customWidth="1"/>
    <col min="287" max="287" width="7.5703125" style="11" bestFit="1" customWidth="1"/>
    <col min="288" max="288" width="10.85546875" style="5" bestFit="1" customWidth="1"/>
    <col min="289" max="289" width="10.85546875" style="5" customWidth="1"/>
    <col min="290" max="290" width="5.5703125" style="5" bestFit="1" customWidth="1"/>
    <col min="291" max="291" width="5" style="5" bestFit="1" customWidth="1"/>
    <col min="292" max="292" width="4.7109375" style="5" bestFit="1" customWidth="1"/>
    <col min="293" max="293" width="4.42578125" style="5" bestFit="1" customWidth="1"/>
    <col min="294" max="294" width="5.140625" style="5" bestFit="1" customWidth="1"/>
    <col min="295" max="295" width="5.140625" style="5" customWidth="1"/>
    <col min="296" max="296" width="7.85546875" style="5" bestFit="1" customWidth="1"/>
    <col min="297" max="297" width="7.42578125" style="5" bestFit="1" customWidth="1"/>
    <col min="298" max="298" width="7.140625" style="5" bestFit="1" customWidth="1"/>
    <col min="299" max="299" width="6.85546875" style="5" bestFit="1" customWidth="1"/>
    <col min="300" max="300" width="7.5703125" style="5" bestFit="1" customWidth="1"/>
    <col min="301" max="301" width="10.85546875" style="10" bestFit="1" customWidth="1"/>
    <col min="302" max="302" width="10.85546875" style="5" customWidth="1"/>
    <col min="303" max="303" width="5.5703125" style="5" bestFit="1" customWidth="1"/>
    <col min="304" max="304" width="5" style="5" bestFit="1" customWidth="1"/>
    <col min="305" max="305" width="4.7109375" style="5" bestFit="1" customWidth="1"/>
    <col min="306" max="306" width="5" style="5" bestFit="1" customWidth="1"/>
    <col min="307" max="307" width="5.140625" style="5" bestFit="1" customWidth="1"/>
    <col min="308" max="308" width="5.140625" style="5" customWidth="1"/>
    <col min="309" max="309" width="7.85546875" style="5" bestFit="1" customWidth="1"/>
    <col min="310" max="310" width="7.42578125" style="5" bestFit="1" customWidth="1"/>
    <col min="311" max="311" width="7.140625" style="5" bestFit="1" customWidth="1"/>
    <col min="312" max="312" width="6.85546875" style="5" bestFit="1" customWidth="1"/>
    <col min="313" max="313" width="7.5703125" style="54" customWidth="1"/>
    <col min="314" max="314" width="11" style="10" bestFit="1" customWidth="1"/>
    <col min="315" max="315" width="10.85546875" style="5" customWidth="1"/>
    <col min="316" max="319" width="6" style="5" bestFit="1" customWidth="1"/>
    <col min="320" max="320" width="5.28515625" style="5" bestFit="1" customWidth="1"/>
    <col min="321" max="321" width="5.140625" style="5" customWidth="1"/>
    <col min="322" max="322" width="8" style="5" bestFit="1" customWidth="1"/>
    <col min="323" max="323" width="7.5703125" style="5" bestFit="1" customWidth="1"/>
    <col min="324" max="324" width="7.28515625" style="5" bestFit="1" customWidth="1"/>
    <col min="325" max="325" width="7" style="5" bestFit="1" customWidth="1"/>
    <col min="326" max="326" width="7.5703125" style="54" customWidth="1"/>
  </cols>
  <sheetData>
    <row r="1" spans="1:326" ht="15.75" thickBot="1" x14ac:dyDescent="0.3">
      <c r="B1" s="268" t="s">
        <v>135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8" t="s">
        <v>135</v>
      </c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8" t="s">
        <v>135</v>
      </c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8" t="s">
        <v>135</v>
      </c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8" t="s">
        <v>135</v>
      </c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8" t="s">
        <v>85</v>
      </c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8" t="s">
        <v>85</v>
      </c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8" t="s">
        <v>85</v>
      </c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8" t="s">
        <v>85</v>
      </c>
      <c r="DC1" s="269"/>
      <c r="DD1" s="269"/>
      <c r="DE1" s="269"/>
      <c r="DF1" s="269"/>
      <c r="DG1" s="269"/>
      <c r="DH1" s="269"/>
      <c r="DI1" s="269"/>
      <c r="DJ1" s="269"/>
      <c r="DK1" s="269"/>
      <c r="DL1" s="269"/>
      <c r="DM1" s="269"/>
      <c r="DN1" s="269"/>
      <c r="DO1" s="268" t="s">
        <v>85</v>
      </c>
      <c r="DP1" s="269"/>
      <c r="DQ1" s="269"/>
      <c r="DR1" s="269"/>
      <c r="DS1" s="269"/>
      <c r="DT1" s="269"/>
      <c r="DU1" s="269"/>
      <c r="DV1" s="269"/>
      <c r="DW1" s="269"/>
      <c r="DX1" s="269"/>
      <c r="DY1" s="269"/>
      <c r="DZ1" s="269"/>
      <c r="EA1" s="269"/>
      <c r="EB1" s="268" t="s">
        <v>86</v>
      </c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8" t="s">
        <v>86</v>
      </c>
      <c r="EP1" s="269"/>
      <c r="EQ1" s="269"/>
      <c r="ER1" s="269"/>
      <c r="ES1" s="269"/>
      <c r="ET1" s="269"/>
      <c r="EU1" s="269"/>
      <c r="EV1" s="269"/>
      <c r="EW1" s="269"/>
      <c r="EX1" s="269"/>
      <c r="EY1" s="269"/>
      <c r="EZ1" s="269"/>
      <c r="FA1" s="269"/>
      <c r="FB1" s="268" t="s">
        <v>86</v>
      </c>
      <c r="FC1" s="269"/>
      <c r="FD1" s="269"/>
      <c r="FE1" s="269"/>
      <c r="FF1" s="269"/>
      <c r="FG1" s="269"/>
      <c r="FH1" s="269"/>
      <c r="FI1" s="269"/>
      <c r="FJ1" s="269"/>
      <c r="FK1" s="269"/>
      <c r="FL1" s="269"/>
      <c r="FM1" s="269"/>
      <c r="FN1" s="269"/>
      <c r="FO1" s="268" t="s">
        <v>86</v>
      </c>
      <c r="FP1" s="269"/>
      <c r="FQ1" s="269"/>
      <c r="FR1" s="269"/>
      <c r="FS1" s="269"/>
      <c r="FT1" s="269"/>
      <c r="FU1" s="269"/>
      <c r="FV1" s="269"/>
      <c r="FW1" s="269"/>
      <c r="FX1" s="269"/>
      <c r="FY1" s="269"/>
      <c r="FZ1" s="269"/>
      <c r="GA1" s="269"/>
      <c r="GB1" s="268" t="s">
        <v>86</v>
      </c>
      <c r="GC1" s="269"/>
      <c r="GD1" s="269"/>
      <c r="GE1" s="269"/>
      <c r="GF1" s="269"/>
      <c r="GG1" s="269"/>
      <c r="GH1" s="269"/>
      <c r="GI1" s="269"/>
      <c r="GJ1" s="269"/>
      <c r="GK1" s="269"/>
      <c r="GL1" s="269"/>
      <c r="GM1" s="269"/>
      <c r="GN1" s="269"/>
      <c r="GO1" s="268" t="s">
        <v>70</v>
      </c>
      <c r="GP1" s="269"/>
      <c r="GQ1" s="269"/>
      <c r="GR1" s="269"/>
      <c r="GS1" s="269"/>
      <c r="GT1" s="269"/>
      <c r="GU1" s="269"/>
      <c r="GV1" s="269"/>
      <c r="GW1" s="269"/>
      <c r="GX1" s="269"/>
      <c r="GY1" s="269"/>
      <c r="GZ1" s="269"/>
      <c r="HA1" s="269"/>
      <c r="HB1" s="268" t="s">
        <v>70</v>
      </c>
      <c r="HC1" s="269"/>
      <c r="HD1" s="269"/>
      <c r="HE1" s="269"/>
      <c r="HF1" s="269"/>
      <c r="HG1" s="269"/>
      <c r="HH1" s="269"/>
      <c r="HI1" s="269"/>
      <c r="HJ1" s="269"/>
      <c r="HK1" s="269"/>
      <c r="HL1" s="269"/>
      <c r="HM1" s="269"/>
      <c r="HN1" s="269"/>
      <c r="HO1" s="268" t="s">
        <v>70</v>
      </c>
      <c r="HP1" s="269"/>
      <c r="HQ1" s="269"/>
      <c r="HR1" s="269"/>
      <c r="HS1" s="269"/>
      <c r="HT1" s="269"/>
      <c r="HU1" s="269"/>
      <c r="HV1" s="269"/>
      <c r="HW1" s="269"/>
      <c r="HX1" s="269"/>
      <c r="HY1" s="269"/>
      <c r="HZ1" s="269"/>
      <c r="IA1" s="269"/>
      <c r="IB1" s="268" t="s">
        <v>70</v>
      </c>
      <c r="IC1" s="269"/>
      <c r="ID1" s="269"/>
      <c r="IE1" s="269"/>
      <c r="IF1" s="269"/>
      <c r="IG1" s="269"/>
      <c r="IH1" s="269"/>
      <c r="II1" s="269"/>
      <c r="IJ1" s="269"/>
      <c r="IK1" s="269"/>
      <c r="IL1" s="269"/>
      <c r="IM1" s="269"/>
      <c r="IN1" s="269"/>
      <c r="IO1" s="268" t="s">
        <v>70</v>
      </c>
      <c r="IP1" s="269"/>
      <c r="IQ1" s="269"/>
      <c r="IR1" s="269"/>
      <c r="IS1" s="269"/>
      <c r="IT1" s="269"/>
      <c r="IU1" s="269"/>
      <c r="IV1" s="269"/>
      <c r="IW1" s="269"/>
      <c r="IX1" s="269"/>
      <c r="IY1" s="269"/>
      <c r="IZ1" s="269"/>
      <c r="JA1" s="269"/>
      <c r="JB1" s="268" t="s">
        <v>136</v>
      </c>
      <c r="JC1" s="269"/>
      <c r="JD1" s="269"/>
      <c r="JE1" s="269"/>
      <c r="JF1" s="269"/>
      <c r="JG1" s="269"/>
      <c r="JH1" s="269"/>
      <c r="JI1" s="269"/>
      <c r="JJ1" s="269"/>
      <c r="JK1" s="269"/>
      <c r="JL1" s="269"/>
      <c r="JM1" s="269"/>
      <c r="JN1" s="269"/>
      <c r="JO1" s="268" t="s">
        <v>136</v>
      </c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269"/>
      <c r="KA1" s="269"/>
      <c r="KB1" s="268" t="s">
        <v>136</v>
      </c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8" t="s">
        <v>136</v>
      </c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8" t="s">
        <v>136</v>
      </c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</row>
    <row r="2" spans="1:326" ht="15.75" thickTop="1" x14ac:dyDescent="0.25">
      <c r="B2" s="247" t="s">
        <v>6</v>
      </c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9"/>
      <c r="O2" s="250" t="s">
        <v>12</v>
      </c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2"/>
      <c r="AB2" s="253" t="s">
        <v>13</v>
      </c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5"/>
      <c r="AO2" s="262" t="s">
        <v>26</v>
      </c>
      <c r="AP2" s="263"/>
      <c r="AQ2" s="263"/>
      <c r="AR2" s="263"/>
      <c r="AS2" s="263"/>
      <c r="AT2" s="263"/>
      <c r="AU2" s="263"/>
      <c r="AV2" s="263"/>
      <c r="AW2" s="263"/>
      <c r="AX2" s="263"/>
      <c r="AY2" s="263"/>
      <c r="AZ2" s="263"/>
      <c r="BA2" s="264"/>
      <c r="BB2" s="265" t="s">
        <v>116</v>
      </c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7"/>
      <c r="BO2" s="247" t="s">
        <v>6</v>
      </c>
      <c r="BP2" s="248"/>
      <c r="BQ2" s="248"/>
      <c r="BR2" s="248"/>
      <c r="BS2" s="248"/>
      <c r="BT2" s="248"/>
      <c r="BU2" s="248"/>
      <c r="BV2" s="248"/>
      <c r="BW2" s="248"/>
      <c r="BX2" s="248"/>
      <c r="BY2" s="248"/>
      <c r="BZ2" s="248"/>
      <c r="CA2" s="249"/>
      <c r="CB2" s="250" t="s">
        <v>12</v>
      </c>
      <c r="CC2" s="251"/>
      <c r="CD2" s="251"/>
      <c r="CE2" s="251"/>
      <c r="CF2" s="251"/>
      <c r="CG2" s="251"/>
      <c r="CH2" s="251"/>
      <c r="CI2" s="251"/>
      <c r="CJ2" s="251"/>
      <c r="CK2" s="251"/>
      <c r="CL2" s="251"/>
      <c r="CM2" s="251"/>
      <c r="CN2" s="252"/>
      <c r="CO2" s="253" t="s">
        <v>13</v>
      </c>
      <c r="CP2" s="254"/>
      <c r="CQ2" s="254"/>
      <c r="CR2" s="254"/>
      <c r="CS2" s="254"/>
      <c r="CT2" s="254"/>
      <c r="CU2" s="254"/>
      <c r="CV2" s="254"/>
      <c r="CW2" s="254"/>
      <c r="CX2" s="254"/>
      <c r="CY2" s="254"/>
      <c r="CZ2" s="254"/>
      <c r="DA2" s="255"/>
      <c r="DB2" s="262" t="s">
        <v>26</v>
      </c>
      <c r="DC2" s="263"/>
      <c r="DD2" s="263"/>
      <c r="DE2" s="263"/>
      <c r="DF2" s="263"/>
      <c r="DG2" s="263"/>
      <c r="DH2" s="263"/>
      <c r="DI2" s="263"/>
      <c r="DJ2" s="263"/>
      <c r="DK2" s="263"/>
      <c r="DL2" s="263"/>
      <c r="DM2" s="263"/>
      <c r="DN2" s="264"/>
      <c r="DO2" s="265" t="s">
        <v>116</v>
      </c>
      <c r="DP2" s="266"/>
      <c r="DQ2" s="266"/>
      <c r="DR2" s="266"/>
      <c r="DS2" s="266"/>
      <c r="DT2" s="266"/>
      <c r="DU2" s="266"/>
      <c r="DV2" s="266"/>
      <c r="DW2" s="266"/>
      <c r="DX2" s="266"/>
      <c r="DY2" s="266"/>
      <c r="DZ2" s="266"/>
      <c r="EA2" s="267"/>
      <c r="EB2" s="247" t="s">
        <v>6</v>
      </c>
      <c r="EC2" s="248"/>
      <c r="ED2" s="248"/>
      <c r="EE2" s="248"/>
      <c r="EF2" s="248"/>
      <c r="EG2" s="248"/>
      <c r="EH2" s="248"/>
      <c r="EI2" s="248"/>
      <c r="EJ2" s="248"/>
      <c r="EK2" s="248"/>
      <c r="EL2" s="248"/>
      <c r="EM2" s="248"/>
      <c r="EN2" s="249"/>
      <c r="EO2" s="250" t="s">
        <v>12</v>
      </c>
      <c r="EP2" s="251"/>
      <c r="EQ2" s="251"/>
      <c r="ER2" s="251"/>
      <c r="ES2" s="251"/>
      <c r="ET2" s="251"/>
      <c r="EU2" s="251"/>
      <c r="EV2" s="251"/>
      <c r="EW2" s="251"/>
      <c r="EX2" s="251"/>
      <c r="EY2" s="251"/>
      <c r="EZ2" s="251"/>
      <c r="FA2" s="252"/>
      <c r="FB2" s="253" t="s">
        <v>13</v>
      </c>
      <c r="FC2" s="254"/>
      <c r="FD2" s="254"/>
      <c r="FE2" s="254"/>
      <c r="FF2" s="254"/>
      <c r="FG2" s="254"/>
      <c r="FH2" s="254"/>
      <c r="FI2" s="254"/>
      <c r="FJ2" s="254"/>
      <c r="FK2" s="254"/>
      <c r="FL2" s="254"/>
      <c r="FM2" s="254"/>
      <c r="FN2" s="255"/>
      <c r="FO2" s="262" t="s">
        <v>26</v>
      </c>
      <c r="FP2" s="263"/>
      <c r="FQ2" s="263"/>
      <c r="FR2" s="263"/>
      <c r="FS2" s="263"/>
      <c r="FT2" s="263"/>
      <c r="FU2" s="263"/>
      <c r="FV2" s="263"/>
      <c r="FW2" s="263"/>
      <c r="FX2" s="263"/>
      <c r="FY2" s="263"/>
      <c r="FZ2" s="263"/>
      <c r="GA2" s="264"/>
      <c r="GB2" s="265" t="s">
        <v>116</v>
      </c>
      <c r="GC2" s="266"/>
      <c r="GD2" s="266"/>
      <c r="GE2" s="266"/>
      <c r="GF2" s="266"/>
      <c r="GG2" s="266"/>
      <c r="GH2" s="266"/>
      <c r="GI2" s="266"/>
      <c r="GJ2" s="266"/>
      <c r="GK2" s="266"/>
      <c r="GL2" s="266"/>
      <c r="GM2" s="266"/>
      <c r="GN2" s="267"/>
      <c r="GO2" s="247" t="s">
        <v>6</v>
      </c>
      <c r="GP2" s="248"/>
      <c r="GQ2" s="248"/>
      <c r="GR2" s="248"/>
      <c r="GS2" s="248"/>
      <c r="GT2" s="248"/>
      <c r="GU2" s="248"/>
      <c r="GV2" s="248"/>
      <c r="GW2" s="248"/>
      <c r="GX2" s="248"/>
      <c r="GY2" s="248"/>
      <c r="GZ2" s="248"/>
      <c r="HA2" s="249"/>
      <c r="HB2" s="250" t="s">
        <v>12</v>
      </c>
      <c r="HC2" s="251"/>
      <c r="HD2" s="251"/>
      <c r="HE2" s="251"/>
      <c r="HF2" s="251"/>
      <c r="HG2" s="251"/>
      <c r="HH2" s="251"/>
      <c r="HI2" s="251"/>
      <c r="HJ2" s="251"/>
      <c r="HK2" s="251"/>
      <c r="HL2" s="251"/>
      <c r="HM2" s="251"/>
      <c r="HN2" s="252"/>
      <c r="HO2" s="253" t="s">
        <v>13</v>
      </c>
      <c r="HP2" s="254"/>
      <c r="HQ2" s="254"/>
      <c r="HR2" s="254"/>
      <c r="HS2" s="254"/>
      <c r="HT2" s="254"/>
      <c r="HU2" s="254"/>
      <c r="HV2" s="254"/>
      <c r="HW2" s="254"/>
      <c r="HX2" s="254"/>
      <c r="HY2" s="254"/>
      <c r="HZ2" s="254"/>
      <c r="IA2" s="255"/>
      <c r="IB2" s="262" t="s">
        <v>26</v>
      </c>
      <c r="IC2" s="263"/>
      <c r="ID2" s="263"/>
      <c r="IE2" s="263"/>
      <c r="IF2" s="263"/>
      <c r="IG2" s="263"/>
      <c r="IH2" s="263"/>
      <c r="II2" s="263"/>
      <c r="IJ2" s="263"/>
      <c r="IK2" s="263"/>
      <c r="IL2" s="263"/>
      <c r="IM2" s="263"/>
      <c r="IN2" s="264"/>
      <c r="IO2" s="265" t="s">
        <v>116</v>
      </c>
      <c r="IP2" s="266"/>
      <c r="IQ2" s="266"/>
      <c r="IR2" s="266"/>
      <c r="IS2" s="266"/>
      <c r="IT2" s="266"/>
      <c r="IU2" s="266"/>
      <c r="IV2" s="266"/>
      <c r="IW2" s="266"/>
      <c r="IX2" s="266"/>
      <c r="IY2" s="266"/>
      <c r="IZ2" s="266"/>
      <c r="JA2" s="267"/>
      <c r="JB2" s="247" t="s">
        <v>6</v>
      </c>
      <c r="JC2" s="248"/>
      <c r="JD2" s="248"/>
      <c r="JE2" s="248"/>
      <c r="JF2" s="248"/>
      <c r="JG2" s="248"/>
      <c r="JH2" s="248"/>
      <c r="JI2" s="248"/>
      <c r="JJ2" s="248"/>
      <c r="JK2" s="248"/>
      <c r="JL2" s="248"/>
      <c r="JM2" s="248"/>
      <c r="JN2" s="249"/>
      <c r="JO2" s="250" t="s">
        <v>12</v>
      </c>
      <c r="JP2" s="251"/>
      <c r="JQ2" s="251"/>
      <c r="JR2" s="251"/>
      <c r="JS2" s="251"/>
      <c r="JT2" s="251"/>
      <c r="JU2" s="251"/>
      <c r="JV2" s="251"/>
      <c r="JW2" s="251"/>
      <c r="JX2" s="251"/>
      <c r="JY2" s="251"/>
      <c r="JZ2" s="251"/>
      <c r="KA2" s="252"/>
      <c r="KB2" s="253" t="s">
        <v>13</v>
      </c>
      <c r="KC2" s="254"/>
      <c r="KD2" s="254"/>
      <c r="KE2" s="254"/>
      <c r="KF2" s="254"/>
      <c r="KG2" s="254"/>
      <c r="KH2" s="254"/>
      <c r="KI2" s="254"/>
      <c r="KJ2" s="254"/>
      <c r="KK2" s="254"/>
      <c r="KL2" s="254"/>
      <c r="KM2" s="254"/>
      <c r="KN2" s="255"/>
      <c r="KO2" s="262" t="s">
        <v>26</v>
      </c>
      <c r="KP2" s="263"/>
      <c r="KQ2" s="263"/>
      <c r="KR2" s="263"/>
      <c r="KS2" s="263"/>
      <c r="KT2" s="263"/>
      <c r="KU2" s="263"/>
      <c r="KV2" s="263"/>
      <c r="KW2" s="263"/>
      <c r="KX2" s="263"/>
      <c r="KY2" s="263"/>
      <c r="KZ2" s="263"/>
      <c r="LA2" s="264"/>
      <c r="LB2" s="265" t="s">
        <v>116</v>
      </c>
      <c r="LC2" s="266"/>
      <c r="LD2" s="266"/>
      <c r="LE2" s="266"/>
      <c r="LF2" s="266"/>
      <c r="LG2" s="266"/>
      <c r="LH2" s="266"/>
      <c r="LI2" s="266"/>
      <c r="LJ2" s="266"/>
      <c r="LK2" s="266"/>
      <c r="LL2" s="266"/>
      <c r="LM2" s="266"/>
      <c r="LN2" s="267"/>
    </row>
    <row r="3" spans="1:326" ht="31.5" customHeight="1" x14ac:dyDescent="0.25">
      <c r="A3" t="s">
        <v>4</v>
      </c>
      <c r="B3" s="50" t="s">
        <v>7</v>
      </c>
      <c r="C3" s="25" t="s">
        <v>111</v>
      </c>
      <c r="D3" s="25" t="s">
        <v>8</v>
      </c>
      <c r="E3" s="25" t="s">
        <v>54</v>
      </c>
      <c r="F3" s="25" t="s">
        <v>9</v>
      </c>
      <c r="G3" s="25" t="s">
        <v>55</v>
      </c>
      <c r="H3" s="25" t="s">
        <v>0</v>
      </c>
      <c r="I3" s="25" t="s">
        <v>114</v>
      </c>
      <c r="J3" s="25" t="s">
        <v>52</v>
      </c>
      <c r="K3" s="25" t="s">
        <v>56</v>
      </c>
      <c r="L3" s="25" t="s">
        <v>10</v>
      </c>
      <c r="M3" s="25" t="s">
        <v>53</v>
      </c>
      <c r="N3" s="26" t="s">
        <v>11</v>
      </c>
      <c r="O3" s="27" t="s">
        <v>7</v>
      </c>
      <c r="P3" s="28" t="s">
        <v>111</v>
      </c>
      <c r="Q3" s="28" t="s">
        <v>8</v>
      </c>
      <c r="R3" s="28" t="s">
        <v>54</v>
      </c>
      <c r="S3" s="28" t="s">
        <v>9</v>
      </c>
      <c r="T3" s="28" t="s">
        <v>55</v>
      </c>
      <c r="U3" s="28" t="s">
        <v>0</v>
      </c>
      <c r="V3" s="28" t="s">
        <v>114</v>
      </c>
      <c r="W3" s="28" t="s">
        <v>52</v>
      </c>
      <c r="X3" s="28" t="s">
        <v>56</v>
      </c>
      <c r="Y3" s="28" t="s">
        <v>10</v>
      </c>
      <c r="Z3" s="28" t="s">
        <v>53</v>
      </c>
      <c r="AA3" s="29" t="s">
        <v>11</v>
      </c>
      <c r="AB3" s="30" t="s">
        <v>7</v>
      </c>
      <c r="AC3" s="31" t="s">
        <v>111</v>
      </c>
      <c r="AD3" s="31" t="s">
        <v>8</v>
      </c>
      <c r="AE3" s="31" t="s">
        <v>54</v>
      </c>
      <c r="AF3" s="31" t="s">
        <v>9</v>
      </c>
      <c r="AG3" s="31" t="s">
        <v>55</v>
      </c>
      <c r="AH3" s="31" t="s">
        <v>0</v>
      </c>
      <c r="AI3" s="31" t="s">
        <v>114</v>
      </c>
      <c r="AJ3" s="31" t="s">
        <v>52</v>
      </c>
      <c r="AK3" s="31" t="s">
        <v>56</v>
      </c>
      <c r="AL3" s="31" t="s">
        <v>10</v>
      </c>
      <c r="AM3" s="31" t="s">
        <v>53</v>
      </c>
      <c r="AN3" s="31" t="s">
        <v>11</v>
      </c>
      <c r="AO3" s="32" t="s">
        <v>7</v>
      </c>
      <c r="AP3" s="33" t="s">
        <v>111</v>
      </c>
      <c r="AQ3" s="33" t="s">
        <v>8</v>
      </c>
      <c r="AR3" s="33" t="s">
        <v>54</v>
      </c>
      <c r="AS3" s="33" t="s">
        <v>9</v>
      </c>
      <c r="AT3" s="33" t="s">
        <v>55</v>
      </c>
      <c r="AU3" s="33" t="s">
        <v>0</v>
      </c>
      <c r="AV3" s="33" t="s">
        <v>114</v>
      </c>
      <c r="AW3" s="33" t="s">
        <v>52</v>
      </c>
      <c r="AX3" s="33" t="s">
        <v>56</v>
      </c>
      <c r="AY3" s="33" t="s">
        <v>10</v>
      </c>
      <c r="AZ3" s="33" t="s">
        <v>53</v>
      </c>
      <c r="BA3" s="33" t="s">
        <v>11</v>
      </c>
      <c r="BB3" s="187" t="s">
        <v>7</v>
      </c>
      <c r="BC3" s="135" t="s">
        <v>111</v>
      </c>
      <c r="BD3" s="135" t="s">
        <v>8</v>
      </c>
      <c r="BE3" s="135" t="s">
        <v>54</v>
      </c>
      <c r="BF3" s="135" t="s">
        <v>9</v>
      </c>
      <c r="BG3" s="135" t="s">
        <v>55</v>
      </c>
      <c r="BH3" s="135" t="s">
        <v>0</v>
      </c>
      <c r="BI3" s="135" t="s">
        <v>114</v>
      </c>
      <c r="BJ3" s="135" t="s">
        <v>52</v>
      </c>
      <c r="BK3" s="135" t="s">
        <v>56</v>
      </c>
      <c r="BL3" s="135" t="s">
        <v>10</v>
      </c>
      <c r="BM3" s="135" t="s">
        <v>53</v>
      </c>
      <c r="BN3" s="135" t="s">
        <v>11</v>
      </c>
      <c r="BO3" s="50" t="s">
        <v>7</v>
      </c>
      <c r="BP3" s="25" t="s">
        <v>111</v>
      </c>
      <c r="BQ3" s="25" t="s">
        <v>8</v>
      </c>
      <c r="BR3" s="25" t="s">
        <v>54</v>
      </c>
      <c r="BS3" s="25" t="s">
        <v>9</v>
      </c>
      <c r="BT3" s="25" t="s">
        <v>55</v>
      </c>
      <c r="BU3" s="25" t="s">
        <v>0</v>
      </c>
      <c r="BV3" s="25" t="s">
        <v>114</v>
      </c>
      <c r="BW3" s="25" t="s">
        <v>52</v>
      </c>
      <c r="BX3" s="25" t="s">
        <v>56</v>
      </c>
      <c r="BY3" s="25" t="s">
        <v>10</v>
      </c>
      <c r="BZ3" s="25" t="s">
        <v>53</v>
      </c>
      <c r="CA3" s="26" t="s">
        <v>11</v>
      </c>
      <c r="CB3" s="27" t="s">
        <v>7</v>
      </c>
      <c r="CC3" s="28" t="s">
        <v>111</v>
      </c>
      <c r="CD3" s="28" t="s">
        <v>8</v>
      </c>
      <c r="CE3" s="28" t="s">
        <v>54</v>
      </c>
      <c r="CF3" s="28" t="s">
        <v>9</v>
      </c>
      <c r="CG3" s="28" t="s">
        <v>55</v>
      </c>
      <c r="CH3" s="28" t="s">
        <v>0</v>
      </c>
      <c r="CI3" s="28" t="s">
        <v>114</v>
      </c>
      <c r="CJ3" s="28" t="s">
        <v>52</v>
      </c>
      <c r="CK3" s="28" t="s">
        <v>56</v>
      </c>
      <c r="CL3" s="28" t="s">
        <v>10</v>
      </c>
      <c r="CM3" s="28" t="s">
        <v>53</v>
      </c>
      <c r="CN3" s="29" t="s">
        <v>11</v>
      </c>
      <c r="CO3" s="30" t="s">
        <v>7</v>
      </c>
      <c r="CP3" s="31" t="s">
        <v>111</v>
      </c>
      <c r="CQ3" s="31" t="s">
        <v>8</v>
      </c>
      <c r="CR3" s="31" t="s">
        <v>54</v>
      </c>
      <c r="CS3" s="31" t="s">
        <v>9</v>
      </c>
      <c r="CT3" s="31" t="s">
        <v>55</v>
      </c>
      <c r="CU3" s="31" t="s">
        <v>0</v>
      </c>
      <c r="CV3" s="31" t="s">
        <v>114</v>
      </c>
      <c r="CW3" s="31" t="s">
        <v>52</v>
      </c>
      <c r="CX3" s="31" t="s">
        <v>56</v>
      </c>
      <c r="CY3" s="31" t="s">
        <v>10</v>
      </c>
      <c r="CZ3" s="31" t="s">
        <v>53</v>
      </c>
      <c r="DA3" s="31" t="s">
        <v>11</v>
      </c>
      <c r="DB3" s="32" t="s">
        <v>7</v>
      </c>
      <c r="DC3" s="33" t="s">
        <v>111</v>
      </c>
      <c r="DD3" s="33" t="s">
        <v>8</v>
      </c>
      <c r="DE3" s="33" t="s">
        <v>54</v>
      </c>
      <c r="DF3" s="33" t="s">
        <v>9</v>
      </c>
      <c r="DG3" s="33" t="s">
        <v>55</v>
      </c>
      <c r="DH3" s="33" t="s">
        <v>0</v>
      </c>
      <c r="DI3" s="33" t="s">
        <v>114</v>
      </c>
      <c r="DJ3" s="33" t="s">
        <v>52</v>
      </c>
      <c r="DK3" s="33" t="s">
        <v>56</v>
      </c>
      <c r="DL3" s="33" t="s">
        <v>10</v>
      </c>
      <c r="DM3" s="33" t="s">
        <v>53</v>
      </c>
      <c r="DN3" s="51" t="s">
        <v>11</v>
      </c>
      <c r="DO3" s="134" t="s">
        <v>7</v>
      </c>
      <c r="DP3" s="135" t="s">
        <v>111</v>
      </c>
      <c r="DQ3" s="135" t="s">
        <v>8</v>
      </c>
      <c r="DR3" s="135" t="s">
        <v>54</v>
      </c>
      <c r="DS3" s="135" t="s">
        <v>9</v>
      </c>
      <c r="DT3" s="135" t="s">
        <v>55</v>
      </c>
      <c r="DU3" s="135" t="s">
        <v>0</v>
      </c>
      <c r="DV3" s="135" t="s">
        <v>114</v>
      </c>
      <c r="DW3" s="135" t="s">
        <v>52</v>
      </c>
      <c r="DX3" s="135" t="s">
        <v>56</v>
      </c>
      <c r="DY3" s="135" t="s">
        <v>10</v>
      </c>
      <c r="DZ3" s="135" t="s">
        <v>53</v>
      </c>
      <c r="EA3" s="157" t="s">
        <v>11</v>
      </c>
      <c r="EB3" s="50" t="s">
        <v>7</v>
      </c>
      <c r="EC3" s="25" t="s">
        <v>111</v>
      </c>
      <c r="ED3" s="25" t="s">
        <v>8</v>
      </c>
      <c r="EE3" s="25" t="s">
        <v>54</v>
      </c>
      <c r="EF3" s="25" t="s">
        <v>9</v>
      </c>
      <c r="EG3" s="25" t="s">
        <v>55</v>
      </c>
      <c r="EH3" s="25" t="s">
        <v>0</v>
      </c>
      <c r="EI3" s="25" t="s">
        <v>114</v>
      </c>
      <c r="EJ3" s="25" t="s">
        <v>52</v>
      </c>
      <c r="EK3" s="25" t="s">
        <v>56</v>
      </c>
      <c r="EL3" s="25" t="s">
        <v>10</v>
      </c>
      <c r="EM3" s="25" t="s">
        <v>53</v>
      </c>
      <c r="EN3" s="26" t="s">
        <v>11</v>
      </c>
      <c r="EO3" s="27" t="s">
        <v>7</v>
      </c>
      <c r="EP3" s="28" t="s">
        <v>111</v>
      </c>
      <c r="EQ3" s="28" t="s">
        <v>8</v>
      </c>
      <c r="ER3" s="28" t="s">
        <v>54</v>
      </c>
      <c r="ES3" s="28" t="s">
        <v>9</v>
      </c>
      <c r="ET3" s="28" t="s">
        <v>55</v>
      </c>
      <c r="EU3" s="28" t="s">
        <v>0</v>
      </c>
      <c r="EV3" s="123" t="s">
        <v>114</v>
      </c>
      <c r="EW3" s="28" t="s">
        <v>52</v>
      </c>
      <c r="EX3" s="28" t="s">
        <v>56</v>
      </c>
      <c r="EY3" s="28" t="s">
        <v>10</v>
      </c>
      <c r="EZ3" s="28" t="s">
        <v>53</v>
      </c>
      <c r="FA3" s="29" t="s">
        <v>11</v>
      </c>
      <c r="FB3" s="30" t="s">
        <v>7</v>
      </c>
      <c r="FC3" s="31" t="s">
        <v>111</v>
      </c>
      <c r="FD3" s="31" t="s">
        <v>8</v>
      </c>
      <c r="FE3" s="31" t="s">
        <v>54</v>
      </c>
      <c r="FF3" s="31" t="s">
        <v>9</v>
      </c>
      <c r="FG3" s="31" t="s">
        <v>55</v>
      </c>
      <c r="FH3" s="31" t="s">
        <v>0</v>
      </c>
      <c r="FI3" s="31" t="s">
        <v>114</v>
      </c>
      <c r="FJ3" s="31" t="s">
        <v>52</v>
      </c>
      <c r="FK3" s="31" t="s">
        <v>56</v>
      </c>
      <c r="FL3" s="31" t="s">
        <v>10</v>
      </c>
      <c r="FM3" s="31" t="s">
        <v>53</v>
      </c>
      <c r="FN3" s="74" t="s">
        <v>11</v>
      </c>
      <c r="FO3" s="33" t="s">
        <v>7</v>
      </c>
      <c r="FP3" s="33" t="s">
        <v>111</v>
      </c>
      <c r="FQ3" s="33" t="s">
        <v>8</v>
      </c>
      <c r="FR3" s="33" t="s">
        <v>54</v>
      </c>
      <c r="FS3" s="33" t="s">
        <v>9</v>
      </c>
      <c r="FT3" s="33" t="s">
        <v>55</v>
      </c>
      <c r="FU3" s="33" t="s">
        <v>0</v>
      </c>
      <c r="FV3" s="33" t="s">
        <v>114</v>
      </c>
      <c r="FW3" s="33" t="s">
        <v>52</v>
      </c>
      <c r="FX3" s="33" t="s">
        <v>56</v>
      </c>
      <c r="FY3" s="33" t="s">
        <v>10</v>
      </c>
      <c r="FZ3" s="33" t="s">
        <v>53</v>
      </c>
      <c r="GA3" s="51" t="s">
        <v>11</v>
      </c>
      <c r="GB3" s="135" t="s">
        <v>7</v>
      </c>
      <c r="GC3" s="135" t="s">
        <v>111</v>
      </c>
      <c r="GD3" s="135" t="s">
        <v>8</v>
      </c>
      <c r="GE3" s="135" t="s">
        <v>54</v>
      </c>
      <c r="GF3" s="135" t="s">
        <v>9</v>
      </c>
      <c r="GG3" s="135" t="s">
        <v>55</v>
      </c>
      <c r="GH3" s="135" t="s">
        <v>0</v>
      </c>
      <c r="GI3" s="135" t="s">
        <v>114</v>
      </c>
      <c r="GJ3" s="135" t="s">
        <v>52</v>
      </c>
      <c r="GK3" s="135" t="s">
        <v>56</v>
      </c>
      <c r="GL3" s="135" t="s">
        <v>10</v>
      </c>
      <c r="GM3" s="135" t="s">
        <v>53</v>
      </c>
      <c r="GN3" s="157" t="s">
        <v>11</v>
      </c>
      <c r="GO3" s="50" t="s">
        <v>7</v>
      </c>
      <c r="GP3" s="25" t="s">
        <v>111</v>
      </c>
      <c r="GQ3" s="25" t="s">
        <v>8</v>
      </c>
      <c r="GR3" s="25" t="s">
        <v>54</v>
      </c>
      <c r="GS3" s="25" t="s">
        <v>9</v>
      </c>
      <c r="GT3" s="25" t="s">
        <v>55</v>
      </c>
      <c r="GU3" s="25" t="s">
        <v>0</v>
      </c>
      <c r="GV3" s="25" t="s">
        <v>114</v>
      </c>
      <c r="GW3" s="25" t="s">
        <v>52</v>
      </c>
      <c r="GX3" s="25" t="s">
        <v>56</v>
      </c>
      <c r="GY3" s="25" t="s">
        <v>10</v>
      </c>
      <c r="GZ3" s="25" t="s">
        <v>53</v>
      </c>
      <c r="HA3" s="25" t="s">
        <v>11</v>
      </c>
      <c r="HB3" s="27" t="s">
        <v>7</v>
      </c>
      <c r="HC3" s="28" t="s">
        <v>111</v>
      </c>
      <c r="HD3" s="28" t="s">
        <v>8</v>
      </c>
      <c r="HE3" s="28" t="s">
        <v>54</v>
      </c>
      <c r="HF3" s="28" t="s">
        <v>9</v>
      </c>
      <c r="HG3" s="28" t="s">
        <v>55</v>
      </c>
      <c r="HH3" s="28" t="s">
        <v>0</v>
      </c>
      <c r="HI3" s="28" t="s">
        <v>114</v>
      </c>
      <c r="HJ3" s="28" t="s">
        <v>52</v>
      </c>
      <c r="HK3" s="28" t="s">
        <v>56</v>
      </c>
      <c r="HL3" s="28" t="s">
        <v>10</v>
      </c>
      <c r="HM3" s="28" t="s">
        <v>53</v>
      </c>
      <c r="HN3" s="29" t="s">
        <v>11</v>
      </c>
      <c r="HO3" s="31" t="s">
        <v>7</v>
      </c>
      <c r="HP3" s="31" t="s">
        <v>111</v>
      </c>
      <c r="HQ3" s="31" t="s">
        <v>8</v>
      </c>
      <c r="HR3" s="31" t="s">
        <v>54</v>
      </c>
      <c r="HS3" s="31" t="s">
        <v>9</v>
      </c>
      <c r="HT3" s="31" t="s">
        <v>55</v>
      </c>
      <c r="HU3" s="31" t="s">
        <v>0</v>
      </c>
      <c r="HV3" s="31" t="s">
        <v>114</v>
      </c>
      <c r="HW3" s="31" t="s">
        <v>52</v>
      </c>
      <c r="HX3" s="31" t="s">
        <v>56</v>
      </c>
      <c r="HY3" s="31" t="s">
        <v>10</v>
      </c>
      <c r="HZ3" s="31" t="s">
        <v>53</v>
      </c>
      <c r="IA3" s="31" t="s">
        <v>11</v>
      </c>
      <c r="IB3" s="32" t="s">
        <v>7</v>
      </c>
      <c r="IC3" s="33" t="s">
        <v>111</v>
      </c>
      <c r="ID3" s="33" t="s">
        <v>8</v>
      </c>
      <c r="IE3" s="33" t="s">
        <v>54</v>
      </c>
      <c r="IF3" s="33" t="s">
        <v>9</v>
      </c>
      <c r="IG3" s="33" t="s">
        <v>55</v>
      </c>
      <c r="IH3" s="33" t="s">
        <v>0</v>
      </c>
      <c r="II3" s="33" t="s">
        <v>114</v>
      </c>
      <c r="IJ3" s="33" t="s">
        <v>52</v>
      </c>
      <c r="IK3" s="33" t="s">
        <v>56</v>
      </c>
      <c r="IL3" s="33" t="s">
        <v>10</v>
      </c>
      <c r="IM3" s="33" t="s">
        <v>53</v>
      </c>
      <c r="IN3" s="51" t="s">
        <v>11</v>
      </c>
      <c r="IO3" s="134" t="s">
        <v>7</v>
      </c>
      <c r="IP3" s="135" t="s">
        <v>111</v>
      </c>
      <c r="IQ3" s="135" t="s">
        <v>8</v>
      </c>
      <c r="IR3" s="135" t="s">
        <v>54</v>
      </c>
      <c r="IS3" s="135" t="s">
        <v>9</v>
      </c>
      <c r="IT3" s="135" t="s">
        <v>55</v>
      </c>
      <c r="IU3" s="135" t="s">
        <v>0</v>
      </c>
      <c r="IV3" s="135" t="s">
        <v>114</v>
      </c>
      <c r="IW3" s="135" t="s">
        <v>52</v>
      </c>
      <c r="IX3" s="135" t="s">
        <v>56</v>
      </c>
      <c r="IY3" s="135" t="s">
        <v>10</v>
      </c>
      <c r="IZ3" s="135" t="s">
        <v>53</v>
      </c>
      <c r="JA3" s="157" t="s">
        <v>11</v>
      </c>
      <c r="JB3" s="50" t="s">
        <v>7</v>
      </c>
      <c r="JC3" s="25" t="s">
        <v>111</v>
      </c>
      <c r="JD3" s="25" t="s">
        <v>8</v>
      </c>
      <c r="JE3" s="25" t="s">
        <v>54</v>
      </c>
      <c r="JF3" s="25" t="s">
        <v>9</v>
      </c>
      <c r="JG3" s="25" t="s">
        <v>55</v>
      </c>
      <c r="JH3" s="25" t="s">
        <v>0</v>
      </c>
      <c r="JI3" s="25" t="s">
        <v>114</v>
      </c>
      <c r="JJ3" s="25" t="s">
        <v>52</v>
      </c>
      <c r="JK3" s="25" t="s">
        <v>56</v>
      </c>
      <c r="JL3" s="25" t="s">
        <v>10</v>
      </c>
      <c r="JM3" s="25" t="s">
        <v>53</v>
      </c>
      <c r="JN3" s="25" t="s">
        <v>11</v>
      </c>
      <c r="JO3" s="27" t="s">
        <v>7</v>
      </c>
      <c r="JP3" s="28" t="s">
        <v>111</v>
      </c>
      <c r="JQ3" s="28" t="s">
        <v>8</v>
      </c>
      <c r="JR3" s="28" t="s">
        <v>54</v>
      </c>
      <c r="JS3" s="28" t="s">
        <v>9</v>
      </c>
      <c r="JT3" s="28" t="s">
        <v>55</v>
      </c>
      <c r="JU3" s="28" t="s">
        <v>0</v>
      </c>
      <c r="JV3" s="28" t="s">
        <v>115</v>
      </c>
      <c r="JW3" s="28" t="s">
        <v>52</v>
      </c>
      <c r="JX3" s="28" t="s">
        <v>56</v>
      </c>
      <c r="JY3" s="28" t="s">
        <v>10</v>
      </c>
      <c r="JZ3" s="28" t="s">
        <v>53</v>
      </c>
      <c r="KA3" s="29" t="s">
        <v>11</v>
      </c>
      <c r="KB3" s="31" t="s">
        <v>7</v>
      </c>
      <c r="KC3" s="31" t="s">
        <v>111</v>
      </c>
      <c r="KD3" s="31" t="s">
        <v>8</v>
      </c>
      <c r="KE3" s="31" t="s">
        <v>54</v>
      </c>
      <c r="KF3" s="31" t="s">
        <v>9</v>
      </c>
      <c r="KG3" s="31" t="s">
        <v>55</v>
      </c>
      <c r="KH3" s="31" t="s">
        <v>0</v>
      </c>
      <c r="KI3" s="31" t="s">
        <v>115</v>
      </c>
      <c r="KJ3" s="31" t="s">
        <v>52</v>
      </c>
      <c r="KK3" s="31" t="s">
        <v>56</v>
      </c>
      <c r="KL3" s="31" t="s">
        <v>10</v>
      </c>
      <c r="KM3" s="31" t="s">
        <v>53</v>
      </c>
      <c r="KN3" s="31" t="s">
        <v>11</v>
      </c>
      <c r="KO3" s="32" t="s">
        <v>7</v>
      </c>
      <c r="KP3" s="33"/>
      <c r="KQ3" s="33" t="s">
        <v>8</v>
      </c>
      <c r="KR3" s="33" t="s">
        <v>54</v>
      </c>
      <c r="KS3" s="33" t="s">
        <v>9</v>
      </c>
      <c r="KT3" s="33" t="s">
        <v>55</v>
      </c>
      <c r="KU3" s="33" t="s">
        <v>0</v>
      </c>
      <c r="KV3" s="33"/>
      <c r="KW3" s="33" t="s">
        <v>52</v>
      </c>
      <c r="KX3" s="33" t="s">
        <v>56</v>
      </c>
      <c r="KY3" s="33" t="s">
        <v>10</v>
      </c>
      <c r="KZ3" s="33" t="s">
        <v>53</v>
      </c>
      <c r="LA3" s="51" t="s">
        <v>11</v>
      </c>
      <c r="LB3" s="134" t="s">
        <v>7</v>
      </c>
      <c r="LC3" s="135"/>
      <c r="LD3" s="135" t="s">
        <v>8</v>
      </c>
      <c r="LE3" s="135" t="s">
        <v>54</v>
      </c>
      <c r="LF3" s="135" t="s">
        <v>9</v>
      </c>
      <c r="LG3" s="135" t="s">
        <v>55</v>
      </c>
      <c r="LH3" s="135" t="s">
        <v>0</v>
      </c>
      <c r="LI3" s="135"/>
      <c r="LJ3" s="135" t="s">
        <v>52</v>
      </c>
      <c r="LK3" s="135" t="s">
        <v>56</v>
      </c>
      <c r="LL3" s="135" t="s">
        <v>10</v>
      </c>
      <c r="LM3" s="135" t="s">
        <v>53</v>
      </c>
      <c r="LN3" s="157" t="s">
        <v>11</v>
      </c>
    </row>
    <row r="4" spans="1:326" x14ac:dyDescent="0.25">
      <c r="A4">
        <v>0</v>
      </c>
      <c r="B4" s="52">
        <f>step*((-'By group'!B$4-'By group'!B$5-'By group'!B$22)*Population!B4+'By group'!B$3*Population!$BO4)</f>
        <v>137385.43500000017</v>
      </c>
      <c r="C4" s="4">
        <f>step*((-'By group'!C$4-'By group'!C$5-'By group'!C$22)*Population!C4+'By group'!C$3*Population!$BO4)</f>
        <v>-2121.58</v>
      </c>
      <c r="D4" s="4">
        <f>step*((-'By group'!D$4-'By group'!D$5-'By group'!D$22)*Population!D4+'By group'!D$3*Population!$BO4)</f>
        <v>-23867.774999999998</v>
      </c>
      <c r="E4" s="4">
        <f>step*((-'By group'!E$4-'By group'!E$5-'By group'!E$22)*Population!E4+'By group'!E$3*Population!$BO4)</f>
        <v>-29702.120000000003</v>
      </c>
      <c r="F4" s="4">
        <f>step*((-'By group'!F$4-'By group'!F$5-'By group'!F$22)*Population!F4+'By group'!F$3*Population!$BO4)</f>
        <v>-40310.020000000004</v>
      </c>
      <c r="G4" s="4">
        <f>step*((-'By group'!G$4-'By group'!G$5-'By group'!G$22)*Population!G4+'By group'!G$3*Population!$BO4)</f>
        <v>-40734.33600000001</v>
      </c>
      <c r="H4" s="4">
        <f>step*((-'By group'!H$4-'By group'!H$5-'By group'!H$22)*Population!H4+'By group'!H$3*Population!$BO4)</f>
        <v>-19677.654499999997</v>
      </c>
      <c r="I4" s="4">
        <f>step*((-'By group'!I$4-'By group'!I$5-'By group'!I$22)*Population!I4+'By group'!I$3*Population!$BO4)</f>
        <v>0</v>
      </c>
      <c r="J4" s="4">
        <f>step*((-'By group'!J$4-'By group'!J$5-'By group'!J$22)*Population!J4+'By group'!J$3*Population!$BO4)</f>
        <v>0</v>
      </c>
      <c r="K4" s="4">
        <f>step*((-'By group'!K$4-'By group'!K$5-'By group'!K$22)*Population!K4+'By group'!K$3*Population!$BO4)</f>
        <v>0</v>
      </c>
      <c r="L4" s="4">
        <f>step*((-'By group'!L$4-'By group'!L$5-'By group'!L$22)*Population!L4+'By group'!L$3*Population!$BO4)</f>
        <v>0</v>
      </c>
      <c r="M4" s="4">
        <f>step*((-'By group'!M$4-'By group'!M$5-'By group'!M$22)*Population!M4+'By group'!M$3*Population!$BO4)</f>
        <v>-3394.5280000000007</v>
      </c>
      <c r="N4" s="4">
        <f>step*((-'By group'!N$4-'By group'!N$5-'By group'!N$22)*Population!N4+'By group'!N$3*Population!$BO4)</f>
        <v>-3023.2514999999999</v>
      </c>
      <c r="O4" s="8">
        <f>step*((-'By group'!O$4-'By group'!O$5-'By group'!O$22)*Population!O4+'By group'!O$3*Population!$BO4)</f>
        <v>176493.95500000031</v>
      </c>
      <c r="P4" s="4">
        <f>step*((-'By group'!P$4-'By group'!P$5-'By group'!P$22)*Population!P4+'By group'!P$3*Population!$BO4)</f>
        <v>-2779.0060000000003</v>
      </c>
      <c r="Q4" s="4">
        <f>step*((-'By group'!Q$4-'By group'!Q$5-'By group'!Q$22)*Population!Q4+'By group'!Q$3*Population!$BO4)</f>
        <v>-31263.817499999997</v>
      </c>
      <c r="R4" s="4">
        <f>step*((-'By group'!R$4-'By group'!R$5-'By group'!R$22)*Population!R4+'By group'!R$3*Population!$BO4)</f>
        <v>-38906.08400000001</v>
      </c>
      <c r="S4" s="4">
        <f>step*((-'By group'!S$4-'By group'!S$5-'By group'!S$22)*Population!S4+'By group'!S$3*Population!$BO4)</f>
        <v>-52801.114000000009</v>
      </c>
      <c r="T4" s="4">
        <f>step*((-'By group'!T$4-'By group'!T$5-'By group'!T$22)*Population!T4+'By group'!T$3*Population!$BO4)</f>
        <v>-53356.91520000001</v>
      </c>
      <c r="U4" s="4">
        <f>step*((-'By group'!U$4-'By group'!U$5-'By group'!U$22)*Population!U4+'By group'!U$3*Population!$BO4)</f>
        <v>-25775.280650000004</v>
      </c>
      <c r="V4" s="4">
        <f>step*((-'By group'!V$4-'By group'!V$5-'By group'!V$22)*Population!V4+'By group'!V$3*Population!$BO4)</f>
        <v>0</v>
      </c>
      <c r="W4" s="4">
        <f>step*((-'By group'!W$4-'By group'!W$5-'By group'!W$22)*Population!W4+'By group'!W$3*Population!$BO4)</f>
        <v>0</v>
      </c>
      <c r="X4" s="4">
        <f>step*((-'By group'!X$4-'By group'!X$5-'By group'!X$22)*Population!X4+'By group'!X$3*Population!$BO4)</f>
        <v>0</v>
      </c>
      <c r="Y4" s="4">
        <f>step*((-'By group'!Y$4-'By group'!Y$5-'By group'!Y$22)*Population!Y4+'By group'!Y$3*Population!$BO4)</f>
        <v>0</v>
      </c>
      <c r="Z4" s="4">
        <f>step*((-'By group'!Z$4-'By group'!Z$5-'By group'!Z$22)*Population!Z4+'By group'!Z$3*Population!$BO4)</f>
        <v>-4446.4096000000009</v>
      </c>
      <c r="AA4" s="4">
        <f>step*((-'By group'!AA$4-'By group'!AA$5-'By group'!AA$22)*Population!AA4+'By group'!AA$3*Population!$BO4)</f>
        <v>-3960.0835500000003</v>
      </c>
      <c r="AB4" s="8">
        <f>step*((-'By group'!AB$4-'By group'!AB$5-'By group'!AB$22)*Population!AB4+'By group'!AB$3*Population!$BO4)</f>
        <v>-1071.4240000000002</v>
      </c>
      <c r="AC4" s="4">
        <f>step*((-'By group'!AC$4-'By group'!AC$5-'By group'!AC$22)*Population!AC4+'By group'!AC$3*Population!$BO4)</f>
        <v>-80.356800000000007</v>
      </c>
      <c r="AD4" s="4">
        <f>step*((-'By group'!AD$4-'By group'!AD$5-'By group'!AD$22)*Population!AD4+'By group'!AD$3*Population!$BO4)</f>
        <v>-904.01400000000001</v>
      </c>
      <c r="AE4" s="4">
        <f>step*((-'By group'!AE$4-'By group'!AE$5-'By group'!AE$22)*Population!AE4+'By group'!AE$3*Population!$BO4)</f>
        <v>-1124.9952000000001</v>
      </c>
      <c r="AF4" s="4">
        <f>step*((-'By group'!AF$4-'By group'!AF$5-'By group'!AF$22)*Population!AF4+'By group'!AF$3*Population!$BO4)</f>
        <v>-1526.7792000000002</v>
      </c>
      <c r="AG4" s="4">
        <f>step*((-'By group'!AG$4-'By group'!AG$5-'By group'!AG$22)*Population!AG4+'By group'!AG$3*Population!$BO4)</f>
        <v>-1542.8505600000003</v>
      </c>
      <c r="AH4" s="4">
        <f>step*((-'By group'!AH$4-'By group'!AH$5-'By group'!AH$22)*Population!AH4+'By group'!AH$3*Population!$BO4)</f>
        <v>-745.30931999999996</v>
      </c>
      <c r="AI4" s="4">
        <f>step*((-'By group'!AI$4-'By group'!AI$5-'By group'!AI$22)*Population!AI4+'By group'!AI$3*Population!$BO4)</f>
        <v>0</v>
      </c>
      <c r="AJ4" s="4">
        <f>step*((-'By group'!AJ$4-'By group'!AJ$5-'By group'!AJ$22)*Population!AJ4+'By group'!AJ$3*Population!$BO4)</f>
        <v>0</v>
      </c>
      <c r="AK4" s="4">
        <f>step*((-'By group'!AK$4-'By group'!AK$5-'By group'!AK$22)*Population!AK4+'By group'!AK$3*Population!$BO4)</f>
        <v>0</v>
      </c>
      <c r="AL4" s="4">
        <f>step*((-'By group'!AL$4-'By group'!AL$5-'By group'!AL$22)*Population!AL4+'By group'!AL$3*Population!$BO4)</f>
        <v>0</v>
      </c>
      <c r="AM4" s="4">
        <f>step*((-'By group'!AM$4-'By group'!AM$5-'By group'!AM$22)*Population!AM4+'By group'!AM$3*Population!$BO4)</f>
        <v>-128.57088000000002</v>
      </c>
      <c r="AN4" s="4">
        <f>step*((-'By group'!AN$4-'By group'!AN$5-'By group'!AN$22)*Population!AN4+'By group'!AN$3*Population!$BO4)</f>
        <v>-114.50844000000001</v>
      </c>
      <c r="AO4" s="8">
        <f>step*((-'By group'!AO$4-'By group'!AO$5-'By group'!AO$22)*Population!AO4+'By group'!AO$3*Population!$BO4)</f>
        <v>6104.1117500000109</v>
      </c>
      <c r="AP4" s="4">
        <f>step*((-'By group'!AP$4-'By group'!AP$5-'By group'!AP$22)*Population!AP4+'By group'!AP$3*Population!$BO4)</f>
        <v>-67.820999999999998</v>
      </c>
      <c r="AQ4" s="4">
        <f>step*((-'By group'!AQ$4-'By group'!AQ$5-'By group'!AQ$22)*Population!AQ4+'By group'!AQ$3*Population!$BO4)</f>
        <v>-762.98624999999993</v>
      </c>
      <c r="AR4" s="4">
        <f>step*((-'By group'!AR$4-'By group'!AR$5-'By group'!AR$22)*Population!AR4+'By group'!AR$3*Population!$BO4)</f>
        <v>-949.49400000000014</v>
      </c>
      <c r="AS4" s="4">
        <f>step*((-'By group'!AS$4-'By group'!AS$5-'By group'!AS$22)*Population!AS4+'By group'!AS$3*Population!$BO4)</f>
        <v>-1288.5990000000002</v>
      </c>
      <c r="AT4" s="4">
        <f>step*((-'By group'!AT$4-'By group'!AT$5-'By group'!AT$22)*Population!AT4+'By group'!AT$3*Population!$BO4)</f>
        <v>-1302.1632000000002</v>
      </c>
      <c r="AU4" s="4">
        <f>step*((-'By group'!AU$4-'By group'!AU$5-'By group'!AU$22)*Population!AU4+'By group'!AU$3*Population!$BO4)</f>
        <v>-629.03977500000008</v>
      </c>
      <c r="AV4" s="4">
        <f>step*((-'By group'!AV$4-'By group'!AV$5-'By group'!AV$22)*Population!AV4+'By group'!AV$3*Population!$BO4)</f>
        <v>0</v>
      </c>
      <c r="AW4" s="4">
        <f>step*((-'By group'!AW$4-'By group'!AW$5-'By group'!AW$22)*Population!AW4+'By group'!AW$3*Population!$BO4)</f>
        <v>0</v>
      </c>
      <c r="AX4" s="4">
        <f>step*((-'By group'!AX$4-'By group'!AX$5-'By group'!AX$22)*Population!AX4+'By group'!AX$3*Population!$BO4)</f>
        <v>0</v>
      </c>
      <c r="AY4" s="4">
        <f>step*((-'By group'!AY$4-'By group'!AY$5-'By group'!AY$22)*Population!AY4+'By group'!AY$3*Population!$BO4)</f>
        <v>0</v>
      </c>
      <c r="AZ4" s="4">
        <f>step*((-'By group'!AZ$4-'By group'!AZ$5-'By group'!AZ$22)*Population!AZ4+'By group'!AZ$3*Population!$BO4)</f>
        <v>-108.51360000000001</v>
      </c>
      <c r="BA4" s="4">
        <f>step*((-'By group'!BA$4-'By group'!BA$5-'By group'!BA$22)*Population!BA4+'By group'!BA$3*Population!$BO4)</f>
        <v>-96.644925000000001</v>
      </c>
      <c r="BB4" s="8">
        <f>step*((-'By group'!BB$4-'By group'!BB$5-'By group'!BB$22)*Population!BB4+'By group'!BB$3*Population!$BO4)</f>
        <v>3866.998680000002</v>
      </c>
      <c r="BC4" s="4">
        <f>step*((-'By group'!BC$4-'By group'!BC$5-'By group'!BC$22)*Population!BC4+'By group'!BC$3*Population!$BO4)</f>
        <v>-81.914400000000015</v>
      </c>
      <c r="BD4" s="4">
        <f>step*((-'By group'!BD$4-'By group'!BD$5-'By group'!BD$22)*Population!BD4+'By group'!BD$3*Population!$BO4)</f>
        <v>-750.88200000000018</v>
      </c>
      <c r="BE4" s="4">
        <f>step*((-'By group'!BE$4-'By group'!BE$5-'By group'!BE$22)*Population!BE4+'By group'!BE$3*Population!$BO4)</f>
        <v>-873.75360000000012</v>
      </c>
      <c r="BF4" s="4">
        <f>step*((-'By group'!BF$4-'By group'!BF$5-'By group'!BF$22)*Population!BF4+'By group'!BF$3*Population!$BO4)</f>
        <v>-1146.8016000000002</v>
      </c>
      <c r="BG4" s="4">
        <f>step*((-'By group'!BG$4-'By group'!BG$5-'By group'!BG$22)*Population!BG4+'By group'!BG$3*Population!$BO4)</f>
        <v>-1135.8796800000002</v>
      </c>
      <c r="BH4" s="4">
        <f>step*((-'By group'!BH$4-'By group'!BH$5-'By group'!BH$22)*Population!BH4+'By group'!BH$3*Population!$BO4)</f>
        <v>-544.73076000000015</v>
      </c>
      <c r="BI4" s="4">
        <f>step*((-'By group'!BI$4-'By group'!BI$5-'By group'!BI$22)*Population!BI4+'By group'!BI$3*Population!$BO4)</f>
        <v>0</v>
      </c>
      <c r="BJ4" s="4">
        <f>step*((-'By group'!BJ$4-'By group'!BJ$5-'By group'!BJ$22)*Population!BJ4+'By group'!BJ$3*Population!$BO4)</f>
        <v>0</v>
      </c>
      <c r="BK4" s="4">
        <f>step*((-'By group'!BK$4-'By group'!BK$5-'By group'!BK$22)*Population!BK4+'By group'!BK$3*Population!$BO4)</f>
        <v>0</v>
      </c>
      <c r="BL4" s="4">
        <f>step*((-'By group'!BL$4-'By group'!BL$5-'By group'!BL$22)*Population!BL4+'By group'!BL$3*Population!$BO4)</f>
        <v>0</v>
      </c>
      <c r="BM4" s="4">
        <f>step*((-'By group'!BM$4-'By group'!BM$5-'By group'!BM$22)*Population!BM4+'By group'!BM$3*Population!$BO4)</f>
        <v>-109.21920000000003</v>
      </c>
      <c r="BN4" s="4">
        <f>step*((-'By group'!BN$4-'By group'!BN$5-'By group'!BN$22)*Population!BN4+'By group'!BN$3*Population!$BO4)</f>
        <v>-94.201560000000015</v>
      </c>
      <c r="BO4" s="71">
        <f>-step*SUM(SCR!B4:N4)*Population!B4</f>
        <v>-324275.76008708077</v>
      </c>
      <c r="BP4" s="4">
        <f>step*-SUM('By group'!C$11:C$21)*Population!C4</f>
        <v>-53039.5</v>
      </c>
      <c r="BQ4" s="4">
        <f>step*-SUM('By group'!D$11:D$21)*Population!D4</f>
        <v>-66299.375</v>
      </c>
      <c r="BR4" s="4">
        <f>step*-SUM('By group'!E$11:E$21)*Population!E4</f>
        <v>-21215.800000000003</v>
      </c>
      <c r="BS4" s="4">
        <f>step*-SUM('By group'!F$11:F$21)*Population!F4</f>
        <v>-21215.800000000003</v>
      </c>
      <c r="BT4" s="4">
        <f>step*-SUM('By group'!G$11:G$21)*Population!G4</f>
        <v>-42431.600000000006</v>
      </c>
      <c r="BU4" s="4">
        <f>step*-SUM('By group'!H$11:H$21)*Population!H4</f>
        <v>0</v>
      </c>
      <c r="BV4" s="4">
        <f>step*-SUM('By group'!I$11:I$21)*Population!I4</f>
        <v>0</v>
      </c>
      <c r="BW4" s="4">
        <f>step*-SUM('By group'!J$11:J$21)*Population!J4</f>
        <v>0</v>
      </c>
      <c r="BX4" s="4">
        <f>step*-SUM('By group'!K$11:K$21)*Population!K4</f>
        <v>0</v>
      </c>
      <c r="BY4" s="4">
        <f>step*-SUM('By group'!L$11:L$21)*Population!L4</f>
        <v>0</v>
      </c>
      <c r="BZ4" s="4">
        <f>step*-SUM('By group'!M$11:M$21)*Population!M4</f>
        <v>-2121.5800000000004</v>
      </c>
      <c r="CA4" s="4">
        <f>step*-SUM('By group'!N$11:N$21)*Population!N4</f>
        <v>0</v>
      </c>
      <c r="CB4" s="13">
        <f>-step*SUM(SCR!O4:AA4)*Population!O4</f>
        <v>-103014.24433228969</v>
      </c>
      <c r="CC4" s="4">
        <f>step*-SUM('By group'!P$11:P$21)*Population!P4</f>
        <v>-69475.150000000009</v>
      </c>
      <c r="CD4" s="4">
        <f>step*-SUM('By group'!Q$11:Q$21)*Population!Q4</f>
        <v>-86843.9375</v>
      </c>
      <c r="CE4" s="4">
        <f>step*-SUM('By group'!R$11:R$21)*Population!R4</f>
        <v>-27790.060000000005</v>
      </c>
      <c r="CF4" s="4">
        <f>step*-SUM('By group'!S$11:S$21)*Population!S4</f>
        <v>-27790.060000000005</v>
      </c>
      <c r="CG4" s="4">
        <f>step*-SUM('By group'!T$11:T$21)*Population!T4</f>
        <v>-55580.12000000001</v>
      </c>
      <c r="CH4" s="4">
        <f>step*-SUM('By group'!U$11:U$21)*Population!U4</f>
        <v>0</v>
      </c>
      <c r="CI4" s="4">
        <f>step*-SUM('By group'!V$11:V$21)*Population!V4</f>
        <v>0</v>
      </c>
      <c r="CJ4" s="4">
        <f>step*-SUM('By group'!W$11:W$21)*Population!W4</f>
        <v>0</v>
      </c>
      <c r="CK4" s="4">
        <f>step*-SUM('By group'!X$11:X$21)*Population!X4</f>
        <v>0</v>
      </c>
      <c r="CL4" s="4">
        <f>step*-SUM('By group'!Y$11:Y$21)*Population!Y4</f>
        <v>0</v>
      </c>
      <c r="CM4" s="4">
        <f>step*-SUM('By group'!Z$11:Z$21)*Population!Z4</f>
        <v>-2779.0060000000008</v>
      </c>
      <c r="CN4" s="4">
        <f>step*-SUM('By group'!AA$11:AA$21)*Population!AA4</f>
        <v>0</v>
      </c>
      <c r="CO4" s="13">
        <f>-step*SUM(SCR!AB4:AN4)*Population!AB4</f>
        <v>-7751.5038017760007</v>
      </c>
      <c r="CP4" s="4">
        <f>step*-SUM('By group'!AC$11:AC$21)*Population!AC4</f>
        <v>-2008.92</v>
      </c>
      <c r="CQ4" s="4">
        <f>step*-SUM('By group'!AD$11:AD$21)*Population!AD4</f>
        <v>-2511.15</v>
      </c>
      <c r="CR4" s="4">
        <f>step*-SUM('By group'!AE$11:AE$21)*Population!AE4</f>
        <v>-803.5680000000001</v>
      </c>
      <c r="CS4" s="4">
        <f>step*-SUM('By group'!AF$11:AF$21)*Population!AF4</f>
        <v>-803.5680000000001</v>
      </c>
      <c r="CT4" s="4">
        <f>step*-SUM('By group'!AG$11:AG$21)*Population!AG4</f>
        <v>-1607.1360000000002</v>
      </c>
      <c r="CU4" s="4">
        <f>step*-SUM('By group'!AH$11:AH$21)*Population!AH4</f>
        <v>0</v>
      </c>
      <c r="CV4" s="4">
        <f>step*-SUM('By group'!AI$11:AI$21)*Population!AI4</f>
        <v>0</v>
      </c>
      <c r="CW4" s="4">
        <f>step*-SUM('By group'!AJ$11:AJ$21)*Population!AJ4</f>
        <v>0</v>
      </c>
      <c r="CX4" s="4">
        <f>step*-SUM('By group'!AK$11:AK$21)*Population!AK4</f>
        <v>0</v>
      </c>
      <c r="CY4" s="4">
        <f>step*-SUM('By group'!AL$11:AL$21)*Population!AL4</f>
        <v>0</v>
      </c>
      <c r="CZ4" s="4">
        <f>step*-SUM('By group'!AM$11:AM$21)*Population!AM4</f>
        <v>-80.356800000000021</v>
      </c>
      <c r="DA4" s="4">
        <f>step*-SUM('By group'!AN$11:AN$21)*Population!AN4</f>
        <v>0</v>
      </c>
      <c r="DB4" s="13">
        <f>-step*SUM(SCR!AO4:BA4)*Population!AO4</f>
        <v>-7982.3243987552842</v>
      </c>
      <c r="DC4" s="4">
        <f>step*-SUM('By group'!AP$11:AP$21)*Population!AP4</f>
        <v>-1695.5250000000001</v>
      </c>
      <c r="DD4" s="4">
        <f>step*-SUM('By group'!AQ$11:AQ$21)*Population!AQ4</f>
        <v>-2119.40625</v>
      </c>
      <c r="DE4" s="4">
        <f>step*-SUM('By group'!AR$11:AR$21)*Population!AR4</f>
        <v>-678.21</v>
      </c>
      <c r="DF4" s="4">
        <f>step*-SUM('By group'!AS$11:AS$21)*Population!AS4</f>
        <v>-678.21</v>
      </c>
      <c r="DG4" s="4">
        <f>step*-SUM('By group'!AT$11:AT$21)*Population!AT4</f>
        <v>-1356.42</v>
      </c>
      <c r="DH4" s="4">
        <f>step*-SUM('By group'!AU$11:AU$21)*Population!AU4</f>
        <v>0</v>
      </c>
      <c r="DI4" s="4">
        <f>step*-SUM('By group'!AV$11:AV$21)*Population!AV4</f>
        <v>0</v>
      </c>
      <c r="DJ4" s="4">
        <f>step*-SUM('By group'!AW$11:AW$21)*Population!AW4</f>
        <v>0</v>
      </c>
      <c r="DK4" s="4">
        <f>step*-SUM('By group'!AX$11:AX$21)*Population!AX4</f>
        <v>0</v>
      </c>
      <c r="DL4" s="4">
        <f>step*-SUM('By group'!AY$11:AY$21)*Population!AY4</f>
        <v>0</v>
      </c>
      <c r="DM4" s="4">
        <f>step*-SUM('By group'!AZ$11:AZ$21)*Population!AZ4</f>
        <v>-67.821000000000012</v>
      </c>
      <c r="DN4" s="4">
        <f>step*-SUM('By group'!BA$11:BA$21)*Population!BA4</f>
        <v>0</v>
      </c>
      <c r="DO4" s="13">
        <f>-step*SUM(SCR!BB4:BN4)*Population!BB4</f>
        <v>-6528.3401282400009</v>
      </c>
      <c r="DP4" s="4">
        <f>step*-SUM('By group'!BC$11:BC$21)*Population!BC4</f>
        <v>-1365.2400000000002</v>
      </c>
      <c r="DQ4" s="4">
        <f>step*-SUM('By group'!BD$11:BD$21)*Population!BD4</f>
        <v>-1706.5500000000002</v>
      </c>
      <c r="DR4" s="4">
        <f>step*-SUM('By group'!BE$11:BE$21)*Population!BE4</f>
        <v>-546.09600000000012</v>
      </c>
      <c r="DS4" s="4">
        <f>step*-SUM('By group'!BF$11:BF$21)*Population!BF4</f>
        <v>-546.09600000000012</v>
      </c>
      <c r="DT4" s="4">
        <f>step*-SUM('By group'!BG$11:BG$21)*Population!BG4</f>
        <v>-1092.1920000000002</v>
      </c>
      <c r="DU4" s="4">
        <f>step*-SUM('By group'!BH$11:BH$21)*Population!BH4</f>
        <v>0</v>
      </c>
      <c r="DV4" s="4">
        <f>step*-SUM('By group'!BI$11:BI$21)*Population!BI4</f>
        <v>0</v>
      </c>
      <c r="DW4" s="4">
        <f>step*-SUM('By group'!BJ$11:BJ$21)*Population!BJ4</f>
        <v>0</v>
      </c>
      <c r="DX4" s="4">
        <f>step*-SUM('By group'!BK$11:BK$21)*Population!BK4</f>
        <v>0</v>
      </c>
      <c r="DY4" s="4">
        <f>step*-SUM('By group'!BL$11:BL$21)*Population!BL4</f>
        <v>0</v>
      </c>
      <c r="DZ4" s="4">
        <f>step*-SUM('By group'!BM$11:BM$21)*Population!BM4</f>
        <v>-54.609600000000015</v>
      </c>
      <c r="EA4" s="4">
        <f>step*-SUM('By group'!BN$11:BN$21)*Population!BN4</f>
        <v>0</v>
      </c>
      <c r="EB4" s="52">
        <v>0</v>
      </c>
      <c r="EC4" s="4">
        <f t="shared" ref="EC4:EH4" si="0">-BO4</f>
        <v>324275.76008708077</v>
      </c>
      <c r="ED4" s="4">
        <f t="shared" si="0"/>
        <v>53039.5</v>
      </c>
      <c r="EE4" s="4">
        <f t="shared" si="0"/>
        <v>66299.375</v>
      </c>
      <c r="EF4" s="4">
        <f t="shared" si="0"/>
        <v>21215.800000000003</v>
      </c>
      <c r="EG4" s="4">
        <f t="shared" si="0"/>
        <v>21215.800000000003</v>
      </c>
      <c r="EH4" s="4">
        <f t="shared" si="0"/>
        <v>42431.600000000006</v>
      </c>
      <c r="EI4" s="4">
        <v>0</v>
      </c>
      <c r="EJ4" s="4">
        <f>-BV4</f>
        <v>0</v>
      </c>
      <c r="EK4" s="4">
        <f>-BW4</f>
        <v>0</v>
      </c>
      <c r="EL4" s="4">
        <f>-BX4</f>
        <v>0</v>
      </c>
      <c r="EM4" s="4">
        <f>-BY4</f>
        <v>0</v>
      </c>
      <c r="EN4" s="4">
        <f>-BZ4</f>
        <v>2121.5800000000004</v>
      </c>
      <c r="EO4" s="52">
        <v>0</v>
      </c>
      <c r="EP4" s="4">
        <f t="shared" ref="EP4:EU4" si="1">-CB4</f>
        <v>103014.24433228969</v>
      </c>
      <c r="EQ4" s="4">
        <f t="shared" si="1"/>
        <v>69475.150000000009</v>
      </c>
      <c r="ER4" s="4">
        <f t="shared" si="1"/>
        <v>86843.9375</v>
      </c>
      <c r="ES4" s="4">
        <f t="shared" si="1"/>
        <v>27790.060000000005</v>
      </c>
      <c r="ET4" s="4">
        <f t="shared" si="1"/>
        <v>27790.060000000005</v>
      </c>
      <c r="EU4" s="4">
        <f t="shared" si="1"/>
        <v>55580.12000000001</v>
      </c>
      <c r="EV4" s="4">
        <v>0</v>
      </c>
      <c r="EW4" s="4">
        <f>-CI4</f>
        <v>0</v>
      </c>
      <c r="EX4" s="4">
        <f>-CJ4</f>
        <v>0</v>
      </c>
      <c r="EY4" s="4">
        <f>-CK4</f>
        <v>0</v>
      </c>
      <c r="EZ4" s="4">
        <f>-CL4</f>
        <v>0</v>
      </c>
      <c r="FA4" s="4">
        <f>-CM4</f>
        <v>2779.0060000000008</v>
      </c>
      <c r="FB4" s="52">
        <v>0</v>
      </c>
      <c r="FC4" s="4">
        <f t="shared" ref="FC4:FH4" si="2">-CO4</f>
        <v>7751.5038017760007</v>
      </c>
      <c r="FD4" s="4">
        <f t="shared" si="2"/>
        <v>2008.92</v>
      </c>
      <c r="FE4" s="4">
        <f t="shared" si="2"/>
        <v>2511.15</v>
      </c>
      <c r="FF4" s="4">
        <f t="shared" si="2"/>
        <v>803.5680000000001</v>
      </c>
      <c r="FG4" s="4">
        <f t="shared" si="2"/>
        <v>803.5680000000001</v>
      </c>
      <c r="FH4" s="4">
        <f t="shared" si="2"/>
        <v>1607.1360000000002</v>
      </c>
      <c r="FI4" s="4">
        <v>0</v>
      </c>
      <c r="FJ4" s="4">
        <f>-CV4</f>
        <v>0</v>
      </c>
      <c r="FK4" s="4">
        <f>-CW4</f>
        <v>0</v>
      </c>
      <c r="FL4" s="4">
        <f>-CX4</f>
        <v>0</v>
      </c>
      <c r="FM4" s="4">
        <f>-CY4</f>
        <v>0</v>
      </c>
      <c r="FN4" s="9">
        <f>-CZ4</f>
        <v>80.356800000000021</v>
      </c>
      <c r="FO4" s="52">
        <v>0</v>
      </c>
      <c r="FP4" s="4">
        <f t="shared" ref="FP4:FU4" si="3">-DB4</f>
        <v>7982.3243987552842</v>
      </c>
      <c r="FQ4" s="4">
        <f t="shared" si="3"/>
        <v>1695.5250000000001</v>
      </c>
      <c r="FR4" s="4">
        <f t="shared" si="3"/>
        <v>2119.40625</v>
      </c>
      <c r="FS4" s="4">
        <f t="shared" si="3"/>
        <v>678.21</v>
      </c>
      <c r="FT4" s="4">
        <f t="shared" si="3"/>
        <v>678.21</v>
      </c>
      <c r="FU4" s="4">
        <f t="shared" si="3"/>
        <v>1356.42</v>
      </c>
      <c r="FV4" s="4">
        <v>0</v>
      </c>
      <c r="FW4" s="4">
        <f>-DI4</f>
        <v>0</v>
      </c>
      <c r="FX4" s="4">
        <f>-DJ4</f>
        <v>0</v>
      </c>
      <c r="FY4" s="4">
        <f>-DK4</f>
        <v>0</v>
      </c>
      <c r="FZ4" s="4">
        <f>-DL4</f>
        <v>0</v>
      </c>
      <c r="GA4" s="4">
        <f>-DM4</f>
        <v>67.821000000000012</v>
      </c>
      <c r="GB4" s="52">
        <v>0</v>
      </c>
      <c r="GC4" s="4">
        <f>-DO4</f>
        <v>6528.3401282400009</v>
      </c>
      <c r="GD4" s="4">
        <f t="shared" ref="GD4:GD67" si="4">-DP4</f>
        <v>1365.2400000000002</v>
      </c>
      <c r="GE4" s="4">
        <f t="shared" ref="GE4:GE67" si="5">-DQ4</f>
        <v>1706.5500000000002</v>
      </c>
      <c r="GF4" s="4">
        <f t="shared" ref="GF4:GF67" si="6">-DR4</f>
        <v>546.09600000000012</v>
      </c>
      <c r="GG4" s="4">
        <f t="shared" ref="GG4:GG67" si="7">-DS4</f>
        <v>546.09600000000012</v>
      </c>
      <c r="GH4" s="4">
        <f t="shared" ref="GH4:GH67" si="8">-DT4</f>
        <v>1092.1920000000002</v>
      </c>
      <c r="GI4" s="4">
        <v>0</v>
      </c>
      <c r="GJ4" s="4">
        <f>-DV4</f>
        <v>0</v>
      </c>
      <c r="GK4" s="4">
        <f>-DW4</f>
        <v>0</v>
      </c>
      <c r="GL4" s="4">
        <f t="shared" ref="GL4:GL67" si="9">-DX4</f>
        <v>0</v>
      </c>
      <c r="GM4" s="4">
        <f t="shared" ref="GM4:GM67" si="10">-DY4</f>
        <v>0</v>
      </c>
      <c r="GN4" s="4">
        <f t="shared" ref="GN4:GN67" si="11">-DZ4</f>
        <v>54.609600000000015</v>
      </c>
      <c r="GO4" s="71">
        <v>0</v>
      </c>
      <c r="GP4" s="4">
        <f>step*(-'By group'!C$32*Population!C4+'By group'!I$33*Population!I4)</f>
        <v>0</v>
      </c>
      <c r="GQ4" s="4">
        <f>step*(-'By group'!D$32*Population!D4+'By group'!J$33*Population!J4)</f>
        <v>0</v>
      </c>
      <c r="GR4" s="4">
        <f>step*(-'By group'!E$32*Population!E4+'By group'!K$33*Population!K4)</f>
        <v>0</v>
      </c>
      <c r="GS4" s="4">
        <f>step*(-'By group'!F$32*Population!F4+'By group'!L$33*Population!L4)</f>
        <v>-10607.900000000001</v>
      </c>
      <c r="GT4" s="4">
        <f>step*(-'By group'!G$32*Population!G4+'By group'!M$33*Population!M4)</f>
        <v>-7425.5300000000016</v>
      </c>
      <c r="GU4" s="4">
        <f>step*(-'By group'!H$32*Population!H4+'By group'!N$33*Population!N4)</f>
        <v>-2917.1724999999997</v>
      </c>
      <c r="GV4" s="46">
        <f t="shared" ref="GV4:HA4" si="12">-GP4</f>
        <v>0</v>
      </c>
      <c r="GW4" s="14">
        <f t="shared" si="12"/>
        <v>0</v>
      </c>
      <c r="GX4" s="4">
        <f t="shared" si="12"/>
        <v>0</v>
      </c>
      <c r="GY4" s="4">
        <f t="shared" si="12"/>
        <v>10607.900000000001</v>
      </c>
      <c r="GZ4" s="4">
        <f t="shared" si="12"/>
        <v>7425.5300000000016</v>
      </c>
      <c r="HA4" s="4">
        <f t="shared" si="12"/>
        <v>2917.1724999999997</v>
      </c>
      <c r="HB4" s="13">
        <v>0</v>
      </c>
      <c r="HC4" s="4">
        <f>step*(-'By group'!P$32*Population!P4+'By group'!V$33*Population!V4)</f>
        <v>0</v>
      </c>
      <c r="HD4" s="4">
        <f>step*(-'By group'!Q$32*Population!Q4+'By group'!W$33*Population!W4)</f>
        <v>0</v>
      </c>
      <c r="HE4" s="4">
        <f>step*(-'By group'!R$32*Population!R4+'By group'!X$33*Population!X4)</f>
        <v>0</v>
      </c>
      <c r="HF4" s="4">
        <f>step*(-'By group'!S$32*Population!S4+'By group'!Y$33*Population!Y4)</f>
        <v>-13895.030000000002</v>
      </c>
      <c r="HG4" s="4">
        <f>step*(-'By group'!T$32*Population!T4+'By group'!Z$33*Population!Z4)</f>
        <v>-9726.5210000000025</v>
      </c>
      <c r="HH4" s="4">
        <f>step*(-'By group'!U$32*Population!U4+'By group'!AA$33*Population!AA4)</f>
        <v>-3821.1332499999999</v>
      </c>
      <c r="HI4" s="14">
        <f t="shared" ref="HI4:HN4" si="13">-HC4</f>
        <v>0</v>
      </c>
      <c r="HJ4" s="46">
        <f t="shared" si="13"/>
        <v>0</v>
      </c>
      <c r="HK4" s="4">
        <f t="shared" si="13"/>
        <v>0</v>
      </c>
      <c r="HL4" s="4">
        <f t="shared" si="13"/>
        <v>13895.030000000002</v>
      </c>
      <c r="HM4" s="4">
        <f t="shared" si="13"/>
        <v>9726.5210000000025</v>
      </c>
      <c r="HN4" s="9">
        <f t="shared" si="13"/>
        <v>3821.1332499999999</v>
      </c>
      <c r="HO4" s="14">
        <v>0</v>
      </c>
      <c r="HP4" s="4">
        <f>step*(-'By group'!AC$32*Population!AC4+'By group'!AI$33*Population!AI4)</f>
        <v>0</v>
      </c>
      <c r="HQ4" s="4">
        <f>step*(-'By group'!AD$32*Population!AD4+'By group'!AJ$33*Population!AJ4)</f>
        <v>0</v>
      </c>
      <c r="HR4" s="4">
        <f>step*(-'By group'!AE$32*Population!AE4+'By group'!AK$33*Population!AK4)</f>
        <v>0</v>
      </c>
      <c r="HS4" s="4">
        <f>step*(-'By group'!AF$32*Population!AF4+'By group'!AL$33*Population!AL4)</f>
        <v>-401.78400000000005</v>
      </c>
      <c r="HT4" s="4">
        <f>step*(-'By group'!AG$32*Population!AG4+'By group'!AM$33*Population!AM4)</f>
        <v>-281.24880000000007</v>
      </c>
      <c r="HU4" s="4">
        <f>step*(-'By group'!AH$32*Population!AH4+'By group'!AN$33*Population!AN4)</f>
        <v>-110.4906</v>
      </c>
      <c r="HV4" s="14">
        <f t="shared" ref="HV4:IA4" si="14">-HP4</f>
        <v>0</v>
      </c>
      <c r="HW4" s="46">
        <f t="shared" si="14"/>
        <v>0</v>
      </c>
      <c r="HX4" s="4">
        <f t="shared" si="14"/>
        <v>0</v>
      </c>
      <c r="HY4" s="4">
        <f t="shared" si="14"/>
        <v>401.78400000000005</v>
      </c>
      <c r="HZ4" s="4">
        <f t="shared" si="14"/>
        <v>281.24880000000007</v>
      </c>
      <c r="IA4" s="4">
        <f t="shared" si="14"/>
        <v>110.4906</v>
      </c>
      <c r="IB4" s="13">
        <v>0</v>
      </c>
      <c r="IC4" s="4">
        <f>step*(-'By group'!AP$32*Population!AP4+'By group'!AV$33*Population!AV4)</f>
        <v>0</v>
      </c>
      <c r="ID4" s="4">
        <f>step*(-'By group'!AQ$32*Population!AQ4+'By group'!AW$33*Population!AW4)</f>
        <v>0</v>
      </c>
      <c r="IE4" s="4">
        <f>step*(-'By group'!AR$32*Population!AR4+'By group'!AX$33*Population!AX4)</f>
        <v>0</v>
      </c>
      <c r="IF4" s="4">
        <f>step*(-'By group'!AS$32*Population!AS4+'By group'!AY$33*Population!AY4)</f>
        <v>-339.10500000000002</v>
      </c>
      <c r="IG4" s="4">
        <f>step*(-'By group'!AT$32*Population!AT4+'By group'!AZ$33*Population!AZ4)</f>
        <v>-237.37350000000004</v>
      </c>
      <c r="IH4" s="4">
        <f>step*(-'By group'!AU$32*Population!AU4+'By group'!BA$33*Population!BA4)</f>
        <v>-93.253875000000022</v>
      </c>
      <c r="II4" s="14">
        <f t="shared" ref="II4:II67" si="15">-IC4</f>
        <v>0</v>
      </c>
      <c r="IJ4" s="4">
        <f t="shared" ref="IJ4:IJ67" si="16">-ID4</f>
        <v>0</v>
      </c>
      <c r="IK4" s="4">
        <f>-IE4</f>
        <v>0</v>
      </c>
      <c r="IL4" s="4">
        <f>-IF4</f>
        <v>339.10500000000002</v>
      </c>
      <c r="IM4" s="4">
        <f>-IG4</f>
        <v>237.37350000000004</v>
      </c>
      <c r="IN4" s="4">
        <f>-IH4</f>
        <v>93.253875000000022</v>
      </c>
      <c r="IO4" s="13">
        <v>0</v>
      </c>
      <c r="IP4" s="4">
        <f>step*(-'By group'!BC$32*Population!BC4+'By group'!BI$33*Population!BI4)</f>
        <v>0</v>
      </c>
      <c r="IQ4" s="4">
        <f>step*(-'By group'!BD$32*Population!BD4+'By group'!BJ$33*Population!BJ4)</f>
        <v>0</v>
      </c>
      <c r="IR4" s="4">
        <f>step*(-'By group'!BE$32*Population!BE4+'By group'!BK$33*Population!BK4)</f>
        <v>0</v>
      </c>
      <c r="IS4" s="4">
        <f>step*(-'By group'!BF$32*Population!BF4+'By group'!BL$33*Population!BL4)</f>
        <v>-273.04800000000006</v>
      </c>
      <c r="IT4" s="4">
        <f>step*(-'By group'!BG$32*Population!BG4+'By group'!BM$33*Population!BM4)</f>
        <v>-191.13360000000006</v>
      </c>
      <c r="IU4" s="4">
        <f>step*(-'By group'!BH$32*Population!BH4+'By group'!BN$33*Population!BN4)</f>
        <v>-75.088200000000015</v>
      </c>
      <c r="IV4" s="14">
        <f t="shared" ref="IV4:IV67" si="17">-IP4</f>
        <v>0</v>
      </c>
      <c r="IW4" s="4">
        <f t="shared" ref="IW4:IW67" si="18">-IQ4</f>
        <v>0</v>
      </c>
      <c r="IX4" s="4">
        <f t="shared" ref="IX4:IX67" si="19">-IR4</f>
        <v>0</v>
      </c>
      <c r="IY4" s="4">
        <f t="shared" ref="IY4:IY67" si="20">-IS4</f>
        <v>273.04800000000006</v>
      </c>
      <c r="IZ4" s="4">
        <f t="shared" ref="IZ4:IZ67" si="21">-IT4</f>
        <v>191.13360000000006</v>
      </c>
      <c r="JA4" s="4">
        <f t="shared" ref="JA4:JA67" si="22">-IU4</f>
        <v>75.088200000000015</v>
      </c>
      <c r="JB4" s="75">
        <f>step*(+prop_idu_male*'By group'!BB$9*Population!BB4-'By group'!B$8*Population!B4)</f>
        <v>-811.54563600000017</v>
      </c>
      <c r="JC4" s="46">
        <f>step*(+prop_idu_male*'By group'!BC$9*Population!BC4-'By group'!C$8*Population!C4)</f>
        <v>-2.4881462000000001</v>
      </c>
      <c r="JD4" s="46">
        <f>step*(+prop_idu_male*'By group'!BD$9*Population!BD4-'By group'!D$8*Population!D4)</f>
        <v>-12.440731000000001</v>
      </c>
      <c r="JE4" s="46">
        <f>step*(+prop_idu_male*'By group'!BE$9*Population!BE4-'By group'!E$8*Population!E4)</f>
        <v>-9.9525848000000003</v>
      </c>
      <c r="JF4" s="46">
        <f>step*(+prop_idu_male*'By group'!BF$9*Population!BF4-'By group'!F$8*Population!F4)</f>
        <v>-9.9525848000000003</v>
      </c>
      <c r="JG4" s="46">
        <f>step*(+prop_idu_male*'By group'!BG$9*Population!BG4-'By group'!G$8*Population!G4)</f>
        <v>-7.9620678400000013</v>
      </c>
      <c r="JH4" s="46">
        <f>step*(+prop_idu_male*'By group'!BH$9*Population!BH4-'By group'!H$8*Population!H4)</f>
        <v>-3.4834046799999996</v>
      </c>
      <c r="JI4" s="46">
        <f>step*(+prop_idu_male*'By group'!BI$9*Population!BI4-'By group'!I$8*Population!I4)</f>
        <v>0</v>
      </c>
      <c r="JJ4" s="46">
        <f>step*(+prop_idu_male*'By group'!BJ$9*Population!BJ4-'By group'!J$8*Population!J4)</f>
        <v>0</v>
      </c>
      <c r="JK4" s="46">
        <f>step*(+prop_idu_male*'By group'!BK$9*Population!BK4-'By group'!K$8*Population!K4)</f>
        <v>0</v>
      </c>
      <c r="JL4" s="46">
        <f>step*(+prop_idu_male*'By group'!BL$9*Population!BL4-'By group'!L$8*Population!L4)</f>
        <v>0</v>
      </c>
      <c r="JM4" s="46">
        <f>step*(+prop_idu_male*'By group'!BM$9*Population!BM4-'By group'!M$8*Population!M4)</f>
        <v>-1.9905169600000003</v>
      </c>
      <c r="JN4" s="46">
        <f>step*(+prop_idu_male*'By group'!BN$9*Population!BN4-'By group'!N$8*Population!N4)</f>
        <v>-1.4928877199999999</v>
      </c>
      <c r="JO4" s="45">
        <f>step*(+(1-prop_idu_male)*'By group'!BB$9*Population!BB4-'By group'!O$8*Population!O4-'By group'!O$6*Population!O4+'By group'!AB$7*Population!AB4)</f>
        <v>-5304.8312340000002</v>
      </c>
      <c r="JP4" s="46">
        <f>step*(+(1-prop_idu_male)*'By group'!BC$9*Population!BC4-'By group'!P$8*Population!P4-'By group'!P$6*Population!P4+'By group'!AC$7*Population!AC4)</f>
        <v>-19.2530453</v>
      </c>
      <c r="JQ4" s="46">
        <f>step*(+(1-prop_idu_male)*'By group'!BD$9*Population!BD4-'By group'!Q$8*Population!Q4-'By group'!Q$6*Population!Q4+'By group'!AD$7*Population!AD4)</f>
        <v>-96.265226499999983</v>
      </c>
      <c r="JR4" s="46">
        <f>step*(+(1-prop_idu_male)*'By group'!BE$9*Population!BE4-'By group'!R$8*Population!R4-'By group'!R$6*Population!R4+'By group'!AE$7*Population!AE4)</f>
        <v>-77.012181200000001</v>
      </c>
      <c r="JS4" s="46">
        <f>step*(+(1-prop_idu_male)*'By group'!BF$9*Population!BF4-'By group'!S$8*Population!S4-'By group'!S$6*Population!S4+'By group'!AF$7*Population!AF4)</f>
        <v>-77.012181200000001</v>
      </c>
      <c r="JT4" s="46">
        <f>step*(+(1-prop_idu_male)*'By group'!BG$9*Population!BG4-'By group'!T$8*Population!T4-'By group'!T$6*Population!T4+'By group'!AG$7*Population!AG4)</f>
        <v>-61.60974496</v>
      </c>
      <c r="JU4" s="46">
        <f>step*(+(1-prop_idu_male)*'By group'!BH$9*Population!BH4-'By group'!U$8*Population!U4-'By group'!U$6*Population!U4+'By group'!AH$7*Population!AH4)</f>
        <v>-26.954263420000004</v>
      </c>
      <c r="JV4" s="46">
        <f>step*(+(1-prop_idu_male)*'By group'!BI$9*Population!BI4-'By group'!V$8*Population!V4-'By group'!V$6*Population!V4+'By group'!AI$7*Population!AI4)</f>
        <v>0</v>
      </c>
      <c r="JW4" s="46">
        <f>step*(+(1-prop_idu_male)*'By group'!BJ$9*Population!BJ4-'By group'!W$8*Population!W4-'By group'!W$6*Population!W4+'By group'!AJ$7*Population!AJ4)</f>
        <v>0</v>
      </c>
      <c r="JX4" s="46">
        <f>step*(+(1-prop_idu_male)*'By group'!BK$9*Population!BK4-'By group'!X$8*Population!X4-'By group'!X$6*Population!X4+'By group'!AK$7*Population!AK4)</f>
        <v>0</v>
      </c>
      <c r="JY4" s="46">
        <f>step*(+(1-prop_idu_male)*'By group'!BL$9*Population!BL4-'By group'!Y$8*Population!Y4-'By group'!Y$6*Population!Y4+'By group'!AL$7*Population!AL4)</f>
        <v>0</v>
      </c>
      <c r="JZ4" s="46">
        <f>step*(+(1-prop_idu_male)*'By group'!BM$9*Population!BM4-'By group'!Z$8*Population!Z4-'By group'!Z$6*Population!Z4+'By group'!AM$7*Population!AM4)</f>
        <v>-15.40243624</v>
      </c>
      <c r="KA4" s="76">
        <f>step*(+(1-prop_idu_male)*'By group'!BN$9*Population!BN4-'By group'!AA$8*Population!AA4-'By group'!AA$6*Population!AA4+'By group'!AN$7*Population!AN4)</f>
        <v>-11.551827180000002</v>
      </c>
      <c r="KB4" s="46">
        <f>step*(+'By group'!O$6*Population!O4-'By group'!AB$7*Population!AB4)</f>
        <v>4538.4850999999999</v>
      </c>
      <c r="KC4" s="46">
        <f>step*(+'By group'!P$6*Population!P4-'By group'!AC$7*Population!AC4)</f>
        <v>15.820245</v>
      </c>
      <c r="KD4" s="46">
        <f>step*(+'By group'!Q$6*Population!Q4-'By group'!AD$7*Population!AD4)</f>
        <v>79.101224999999985</v>
      </c>
      <c r="KE4" s="46">
        <f>step*(+'By group'!R$6*Population!R4-'By group'!AE$7*Population!AE4)</f>
        <v>63.28098</v>
      </c>
      <c r="KF4" s="46">
        <f>step*(+'By group'!S$6*Population!S4-'By group'!AF$7*Population!AF4)</f>
        <v>63.28098</v>
      </c>
      <c r="KG4" s="46">
        <f>step*(+'By group'!T$6*Population!T4-'By group'!AG$7*Population!AG4)</f>
        <v>50.624784000000005</v>
      </c>
      <c r="KH4" s="46">
        <f>step*(+'By group'!U$6*Population!U4-'By group'!AH$7*Population!AH4)</f>
        <v>22.148342999999997</v>
      </c>
      <c r="KI4" s="46">
        <f>step*(+'By group'!V$6*Population!V4-'By group'!AI$7*Population!AI4)</f>
        <v>0</v>
      </c>
      <c r="KJ4" s="46">
        <f>step*(+'By group'!W$6*Population!W4-'By group'!AJ$7*Population!AJ4)</f>
        <v>0</v>
      </c>
      <c r="KK4" s="46">
        <f>step*(+'By group'!X$6*Population!X4-'By group'!AK$7*Population!AK4)</f>
        <v>0</v>
      </c>
      <c r="KL4" s="46">
        <f>step*(+'By group'!Y$6*Population!Y4-'By group'!AL$7*Population!AL4)</f>
        <v>0</v>
      </c>
      <c r="KM4" s="46">
        <f>step*(+'By group'!Z$6*Population!Z4-'By group'!AM$7*Population!AM4)</f>
        <v>12.656196000000001</v>
      </c>
      <c r="KN4" s="46">
        <f>step*(+'By group'!AA$6*Population!AA4-'By group'!AN$7*Population!AN4)</f>
        <v>9.492147000000001</v>
      </c>
      <c r="KO4" s="45">
        <v>0</v>
      </c>
      <c r="KP4" s="46">
        <v>0</v>
      </c>
      <c r="KQ4" s="46">
        <v>0</v>
      </c>
      <c r="KR4" s="46">
        <v>0</v>
      </c>
      <c r="KS4" s="46">
        <v>0</v>
      </c>
      <c r="KT4" s="46">
        <v>0</v>
      </c>
      <c r="KU4" s="46">
        <v>0</v>
      </c>
      <c r="KV4" s="46">
        <v>0</v>
      </c>
      <c r="KW4" s="46">
        <v>0</v>
      </c>
      <c r="KX4" s="46">
        <v>0</v>
      </c>
      <c r="KY4" s="46">
        <v>0</v>
      </c>
      <c r="KZ4" s="46">
        <v>0</v>
      </c>
      <c r="LA4" s="46">
        <v>0</v>
      </c>
      <c r="LB4" s="188">
        <f>step*(-'By group'!BB$9*Population!BB4+'By group'!B$8*Population!B4+'By group'!O$8*Population!O4)</f>
        <v>1577.8917700000002</v>
      </c>
      <c r="LC4" s="189">
        <f>step*(-'By group'!BC$9*Population!BC4+'By group'!C$8*Population!C4+'By group'!P$8*Population!P4)</f>
        <v>5.9209465000000012</v>
      </c>
      <c r="LD4" s="189">
        <f>step*(-'By group'!BD$9*Population!BD4+'By group'!D$8*Population!D4+'By group'!Q$8*Population!Q4)</f>
        <v>29.604732500000001</v>
      </c>
      <c r="LE4" s="189">
        <f>step*(-'By group'!BE$9*Population!BE4+'By group'!E$8*Population!E4+'By group'!R$8*Population!R4)</f>
        <v>23.683786000000005</v>
      </c>
      <c r="LF4" s="189">
        <f>step*(-'By group'!BF$9*Population!BF4+'By group'!F$8*Population!F4+'By group'!S$8*Population!S4)</f>
        <v>23.683786000000005</v>
      </c>
      <c r="LG4" s="189">
        <f>step*(-'By group'!BG$9*Population!BG4+'By group'!G$8*Population!G4+'By group'!T$8*Population!T4)</f>
        <v>18.947028800000005</v>
      </c>
      <c r="LH4" s="189">
        <f>step*(-'By group'!BH$9*Population!BH4+'By group'!H$8*Population!H4+'By group'!U$8*Population!U4)</f>
        <v>8.289325100000001</v>
      </c>
      <c r="LI4" s="189">
        <f>step*(-'By group'!BI$9*Population!BI4+'By group'!I$8*Population!I4+'By group'!V$8*Population!V4)</f>
        <v>0</v>
      </c>
      <c r="LJ4" s="189">
        <f>step*(-'By group'!BJ$9*Population!BJ4+'By group'!J$8*Population!J4+'By group'!W$8*Population!W4)</f>
        <v>0</v>
      </c>
      <c r="LK4" s="189">
        <f>step*(-'By group'!BK$9*Population!BK4+'By group'!K$8*Population!K4+'By group'!X$8*Population!X4)</f>
        <v>0</v>
      </c>
      <c r="LL4" s="189">
        <f>step*(-'By group'!BL$9*Population!BL4+'By group'!L$8*Population!L4+'By group'!Y$8*Population!Y4)</f>
        <v>0</v>
      </c>
      <c r="LM4" s="189">
        <f>step*(-'By group'!BM$9*Population!BM4+'By group'!M$8*Population!M4+'By group'!Z$8*Population!Z4)</f>
        <v>4.7367572000000013</v>
      </c>
      <c r="LN4" s="189">
        <f>step*(-'By group'!BN$9*Population!BN4+'By group'!N$8*Population!N4+'By group'!AA$8*Population!AA4)</f>
        <v>3.5525678999999997</v>
      </c>
    </row>
    <row r="5" spans="1:326" x14ac:dyDescent="0.25">
      <c r="A5">
        <f t="shared" ref="A5:A36" si="23">A4+step</f>
        <v>0.5</v>
      </c>
      <c r="B5" s="112">
        <f>step*((-'By group'!B$4-'By group'!B$5-'By group'!B$22)*Population!B5+'By group'!B$3*Population!$BO5)</f>
        <v>143330.86394847301</v>
      </c>
      <c r="C5" s="4">
        <f>step*((-'By group'!C$4-'By group'!C$5-'By group'!C$22)*Population!C5+'By group'!C$3*Population!$BO5)</f>
        <v>-12886.06767763523</v>
      </c>
      <c r="D5" s="113">
        <f>step*((-'By group'!D$4-'By group'!D$5-'By group'!D$22)*Population!D5+'By group'!D$3*Population!$BO5)</f>
        <v>-20525.166834209998</v>
      </c>
      <c r="E5" s="4">
        <f>step*((-'By group'!E$4-'By group'!E$5-'By group'!E$22)*Population!E5+'By group'!E$3*Population!$BO5)</f>
        <v>-31854.130338128005</v>
      </c>
      <c r="F5" s="4">
        <f>step*((-'By group'!F$4-'By group'!F$5-'By group'!F$22)*Population!F5+'By group'!F$3*Population!$BO5)</f>
        <v>-30633.724208888001</v>
      </c>
      <c r="G5" s="4">
        <f>step*((-'By group'!G$4-'By group'!G$5-'By group'!G$22)*Population!G5+'By group'!G$3*Population!$BO5)</f>
        <v>-24082.265263718407</v>
      </c>
      <c r="H5" s="4">
        <f>step*((-'By group'!H$4-'By group'!H$5-'By group'!H$22)*Population!H5+'By group'!H$3*Population!$BO5)</f>
        <v>-24933.4762427598</v>
      </c>
      <c r="I5" s="4">
        <f>step*((-'By group'!I$4-'By group'!I$5-'By group'!I$22)*Population!I5+'By group'!I$3*Population!$BO5)</f>
        <v>0</v>
      </c>
      <c r="J5" s="4">
        <f>step*((-'By group'!J$4-'By group'!J$5-'By group'!J$22)*Population!J5+'By group'!J$3*Population!$BO5)</f>
        <v>0</v>
      </c>
      <c r="K5" s="4">
        <f>step*((-'By group'!K$4-'By group'!K$5-'By group'!K$22)*Population!K5+'By group'!K$3*Population!$BO5)</f>
        <v>0</v>
      </c>
      <c r="L5" s="4">
        <f>step*((-'By group'!L$4-'By group'!L$5-'By group'!L$22)*Population!L5+'By group'!L$3*Population!$BO5)</f>
        <v>-742.55300000000022</v>
      </c>
      <c r="M5" s="4">
        <f>step*((-'By group'!M$4-'By group'!M$5-'By group'!M$22)*Population!M5+'By group'!M$3*Population!$BO5)</f>
        <v>-3547.1225186432002</v>
      </c>
      <c r="N5" s="4">
        <f>step*((-'By group'!N$4-'By group'!N$5-'By group'!N$22)*Population!N5+'By group'!N$3*Population!$BO5)</f>
        <v>-3214.5822706665999</v>
      </c>
      <c r="O5" s="8">
        <f>step*((-'By group'!O$4-'By group'!O$5-'By group'!O$22)*Population!O5+'By group'!O$3*Population!$BO5)</f>
        <v>172204.31394220155</v>
      </c>
      <c r="P5" s="4">
        <f>step*((-'By group'!P$4-'By group'!P$5-'By group'!P$22)*Population!P5+'By group'!P$3*Population!$BO5)</f>
        <v>-4008.6394114795876</v>
      </c>
      <c r="Q5" s="4">
        <f>step*((-'By group'!Q$4-'By group'!Q$5-'By group'!Q$22)*Population!Q5+'By group'!Q$3*Population!$BO5)</f>
        <v>-26878.219179615</v>
      </c>
      <c r="R5" s="4">
        <f>step*((-'By group'!R$4-'By group'!R$5-'By group'!R$22)*Population!R5+'By group'!R$3*Population!$BO5)</f>
        <v>-41715.993384631998</v>
      </c>
      <c r="S5" s="4">
        <f>step*((-'By group'!S$4-'By group'!S$5-'By group'!S$22)*Population!S5+'By group'!S$3*Population!$BO5)</f>
        <v>-40114.214325572008</v>
      </c>
      <c r="T5" s="4">
        <f>step*((-'By group'!T$4-'By group'!T$5-'By group'!T$22)*Population!T5+'By group'!T$3*Population!$BO5)</f>
        <v>-31532.489773209603</v>
      </c>
      <c r="U5" s="4">
        <f>step*((-'By group'!U$4-'By group'!U$5-'By group'!U$22)*Population!U5+'By group'!U$3*Population!$BO5)</f>
        <v>-32653.819886693705</v>
      </c>
      <c r="V5" s="4">
        <f>step*((-'By group'!V$4-'By group'!V$5-'By group'!V$22)*Population!V5+'By group'!V$3*Population!$BO5)</f>
        <v>0</v>
      </c>
      <c r="W5" s="4">
        <f>step*((-'By group'!W$4-'By group'!W$5-'By group'!W$22)*Population!W5+'By group'!W$3*Population!$BO5)</f>
        <v>0</v>
      </c>
      <c r="X5" s="4">
        <f>step*((-'By group'!X$4-'By group'!X$5-'By group'!X$22)*Population!X5+'By group'!X$3*Population!$BO5)</f>
        <v>0</v>
      </c>
      <c r="Y5" s="4">
        <f>step*((-'By group'!Y$4-'By group'!Y$5-'By group'!Y$22)*Population!Y5+'By group'!Y$3*Population!$BO5)</f>
        <v>-972.65210000000025</v>
      </c>
      <c r="Z5" s="4">
        <f>step*((-'By group'!Z$4-'By group'!Z$5-'By group'!Z$22)*Population!Z5+'By group'!Z$3*Population!$BO5)</f>
        <v>-4645.265837100801</v>
      </c>
      <c r="AA5" s="4">
        <f>step*((-'By group'!AA$4-'By group'!AA$5-'By group'!AA$22)*Population!AA5+'By group'!AA$3*Population!$BO5)</f>
        <v>-4209.7914179178997</v>
      </c>
      <c r="AB5" s="8">
        <f>step*((-'By group'!AB$4-'By group'!AB$5-'By group'!AB$22)*Population!AB5+'By group'!AB$3*Population!$BO5)</f>
        <v>-900.04629192896016</v>
      </c>
      <c r="AC5" s="4">
        <f>step*((-'By group'!AC$4-'By group'!AC$5-'By group'!AC$22)*Population!AC5+'By group'!AC$3*Population!$BO5)</f>
        <v>-307.47868987103999</v>
      </c>
      <c r="AD5" s="4">
        <f>step*((-'By group'!AD$4-'By group'!AD$5-'By group'!AD$22)*Population!AD5+'By group'!AD$3*Population!$BO5)</f>
        <v>-784.57115025000019</v>
      </c>
      <c r="AE5" s="4">
        <f>step*((-'By group'!AE$4-'By group'!AE$5-'By group'!AE$22)*Population!AE5+'By group'!AE$3*Population!$BO5)</f>
        <v>-1215.4166892000001</v>
      </c>
      <c r="AF5" s="4">
        <f>step*((-'By group'!AF$4-'By group'!AF$5-'By group'!AF$22)*Population!AF5+'By group'!AF$3*Population!$BO5)</f>
        <v>-1172.3755782000003</v>
      </c>
      <c r="AG5" s="4">
        <f>step*((-'By group'!AG$4-'By group'!AG$5-'By group'!AG$22)*Population!AG5+'By group'!AG$3*Population!$BO5)</f>
        <v>-924.36034176000021</v>
      </c>
      <c r="AH5" s="4">
        <f>step*((-'By group'!AH$4-'By group'!AH$5-'By group'!AH$22)*Population!AH5+'By group'!AH$3*Population!$BO5)</f>
        <v>-950.28269209500013</v>
      </c>
      <c r="AI5" s="4">
        <f>step*((-'By group'!AI$4-'By group'!AI$5-'By group'!AI$22)*Population!AI5+'By group'!AI$3*Population!$BO5)</f>
        <v>0</v>
      </c>
      <c r="AJ5" s="4">
        <f>step*((-'By group'!AJ$4-'By group'!AJ$5-'By group'!AJ$22)*Population!AJ5+'By group'!AJ$3*Population!$BO5)</f>
        <v>0</v>
      </c>
      <c r="AK5" s="4">
        <f>step*((-'By group'!AK$4-'By group'!AK$5-'By group'!AK$22)*Population!AK5+'By group'!AK$3*Population!$BO5)</f>
        <v>0</v>
      </c>
      <c r="AL5" s="4">
        <f>step*((-'By group'!AL$4-'By group'!AL$5-'By group'!AL$22)*Population!AL5+'By group'!AL$3*Population!$BO5)</f>
        <v>-28.124880000000005</v>
      </c>
      <c r="AM5" s="4">
        <f>step*((-'By group'!AM$4-'By group'!AM$5-'By group'!AM$22)*Population!AM5+'By group'!AM$3*Population!$BO5)</f>
        <v>-135.36906528000003</v>
      </c>
      <c r="AN5" s="4">
        <f>step*((-'By group'!AN$4-'By group'!AN$5-'By group'!AN$22)*Population!AN5+'By group'!AN$3*Population!$BO5)</f>
        <v>-122.66239516500001</v>
      </c>
      <c r="AO5" s="8">
        <f>step*((-'By group'!AO$4-'By group'!AO$5-'By group'!AO$22)*Population!AO5+'By group'!AO$3*Population!$BO5)</f>
        <v>6101.1079619277079</v>
      </c>
      <c r="AP5" s="4">
        <f>step*((-'By group'!AP$4-'By group'!AP$5-'By group'!AP$22)*Population!AP5+'By group'!AP$3*Population!$BO5)</f>
        <v>-316.5801359502114</v>
      </c>
      <c r="AQ5" s="4">
        <f>step*((-'By group'!AQ$4-'By group'!AQ$5-'By group'!AQ$22)*Population!AQ5+'By group'!AQ$3*Population!$BO5)</f>
        <v>-656.16817499999991</v>
      </c>
      <c r="AR5" s="4">
        <f>step*((-'By group'!AR$4-'By group'!AR$5-'By group'!AR$22)*Population!AR5+'By group'!AR$3*Population!$BO5)</f>
        <v>-1018.3323150000001</v>
      </c>
      <c r="AS5" s="4">
        <f>step*((-'By group'!AS$4-'By group'!AS$5-'By group'!AS$22)*Population!AS5+'By group'!AS$3*Population!$BO5)</f>
        <v>-979.33524000000011</v>
      </c>
      <c r="AT5" s="4">
        <f>step*((-'By group'!AT$4-'By group'!AT$5-'By group'!AT$22)*Population!AT5+'By group'!AT$3*Population!$BO5)</f>
        <v>-769.90399200000013</v>
      </c>
      <c r="AU5" s="4">
        <f>step*((-'By group'!AU$4-'By group'!AU$5-'By group'!AU$22)*Population!AU5+'By group'!AU$3*Population!$BO5)</f>
        <v>-797.08325775000003</v>
      </c>
      <c r="AV5" s="4">
        <f>step*((-'By group'!AV$4-'By group'!AV$5-'By group'!AV$22)*Population!AV5+'By group'!AV$3*Population!$BO5)</f>
        <v>0</v>
      </c>
      <c r="AW5" s="4">
        <f>step*((-'By group'!AW$4-'By group'!AW$5-'By group'!AW$22)*Population!AW5+'By group'!AW$3*Population!$BO5)</f>
        <v>0</v>
      </c>
      <c r="AX5" s="4">
        <f>step*((-'By group'!AX$4-'By group'!AX$5-'By group'!AX$22)*Population!AX5+'By group'!AX$3*Population!$BO5)</f>
        <v>0</v>
      </c>
      <c r="AY5" s="4">
        <f>step*((-'By group'!AY$4-'By group'!AY$5-'By group'!AY$22)*Population!AY5+'By group'!AY$3*Population!$BO5)</f>
        <v>-23.737350000000003</v>
      </c>
      <c r="AZ5" s="4">
        <f>step*((-'By group'!AZ$4-'By group'!AZ$5-'By group'!AZ$22)*Population!AZ5+'By group'!AZ$3*Population!$BO5)</f>
        <v>-113.39671200000001</v>
      </c>
      <c r="BA5" s="4">
        <f>step*((-'By group'!BA$4-'By group'!BA$5-'By group'!BA$22)*Population!BA5+'By group'!BA$3*Population!$BO5)</f>
        <v>-102.76577025</v>
      </c>
      <c r="BB5" s="8">
        <f>step*((-'By group'!BB$4-'By group'!BB$5-'By group'!BB$22)*Population!BB5+'By group'!BB$3*Population!$BO5)</f>
        <v>3919.5044936507993</v>
      </c>
      <c r="BC5" s="4">
        <f>step*((-'By group'!BC$4-'By group'!BC$5-'By group'!BC$22)*Population!BC5+'By group'!BC$3*Population!$BO5)</f>
        <v>-387.14080048440013</v>
      </c>
      <c r="BD5" s="4">
        <f>step*((-'By group'!BD$4-'By group'!BD$5-'By group'!BD$22)*Population!BD5+'By group'!BD$3*Population!$BO5)</f>
        <v>-633.99740057500003</v>
      </c>
      <c r="BE5" s="4">
        <f>step*((-'By group'!BE$4-'By group'!BE$5-'By group'!BE$22)*Population!BE5+'By group'!BE$3*Population!$BO5)</f>
        <v>-923.41506976000005</v>
      </c>
      <c r="BF5" s="4">
        <f>step*((-'By group'!BF$4-'By group'!BF$5-'By group'!BF$22)*Population!BF5+'By group'!BF$3*Population!$BO5)</f>
        <v>-853.60677906000001</v>
      </c>
      <c r="BG5" s="4">
        <f>step*((-'By group'!BG$4-'By group'!BG$5-'By group'!BG$22)*Population!BG5+'By group'!BG$3*Population!$BO5)</f>
        <v>-653.79749468800026</v>
      </c>
      <c r="BH5" s="4">
        <f>step*((-'By group'!BH$4-'By group'!BH$5-'By group'!BH$22)*Population!BH5+'By group'!BH$3*Population!$BO5)</f>
        <v>-681.71953405350018</v>
      </c>
      <c r="BI5" s="4">
        <f>step*((-'By group'!BI$4-'By group'!BI$5-'By group'!BI$22)*Population!BI5+'By group'!BI$3*Population!$BO5)</f>
        <v>0</v>
      </c>
      <c r="BJ5" s="4">
        <f>step*((-'By group'!BJ$4-'By group'!BJ$5-'By group'!BJ$22)*Population!BJ5+'By group'!BJ$3*Population!$BO5)</f>
        <v>0</v>
      </c>
      <c r="BK5" s="4">
        <f>step*((-'By group'!BK$4-'By group'!BK$5-'By group'!BK$22)*Population!BK5+'By group'!BK$3*Population!$BO5)</f>
        <v>0</v>
      </c>
      <c r="BL5" s="4">
        <f>step*((-'By group'!BL$4-'By group'!BL$5-'By group'!BL$22)*Population!BL5+'By group'!BL$3*Population!$BO5)</f>
        <v>-24.574320000000004</v>
      </c>
      <c r="BM5" s="4">
        <f>step*((-'By group'!BM$4-'By group'!BM$5-'By group'!BM$22)*Population!BM5+'By group'!BM$3*Population!$BO5)</f>
        <v>-112.42335572000005</v>
      </c>
      <c r="BN5" s="4">
        <f>step*((-'By group'!BN$4-'By group'!BN$5-'By group'!BN$22)*Population!BN5+'By group'!BN$3*Population!$BO5)</f>
        <v>-98.692172908500027</v>
      </c>
      <c r="BO5" s="112">
        <f>-step*SUM(SCR!B5:N5)*Population!B5</f>
        <v>-292429.79141877807</v>
      </c>
      <c r="BP5" s="4">
        <f>step*-SUM('By group'!C$11:C$21)*Population!C5</f>
        <v>-322151.69194088073</v>
      </c>
      <c r="BQ5" s="113">
        <f>step*-SUM('By group'!D$11:D$21)*Population!D5</f>
        <v>-57014.352317249999</v>
      </c>
      <c r="BR5" s="4">
        <f>step*-SUM('By group'!E$11:E$21)*Population!E5</f>
        <v>-22752.950241520004</v>
      </c>
      <c r="BS5" s="4">
        <f>step*-SUM('By group'!F$11:F$21)*Population!F5</f>
        <v>-16123.01274152</v>
      </c>
      <c r="BT5" s="4">
        <f>step*-SUM('By group'!G$11:G$21)*Population!G5</f>
        <v>-25085.692983040004</v>
      </c>
      <c r="BU5" s="4">
        <f>step*-SUM('By group'!H$11:H$21)*Population!H5</f>
        <v>0</v>
      </c>
      <c r="BV5" s="4">
        <f>step*-SUM('By group'!I$11:I$21)*Population!I5</f>
        <v>0</v>
      </c>
      <c r="BW5" s="4">
        <f>step*-SUM('By group'!J$11:J$21)*Population!J5</f>
        <v>0</v>
      </c>
      <c r="BX5" s="4">
        <f>step*-SUM('By group'!K$11:K$21)*Population!K5</f>
        <v>0</v>
      </c>
      <c r="BY5" s="4">
        <f>step*-SUM('By group'!L$11:L$21)*Population!L5</f>
        <v>-530.3950000000001</v>
      </c>
      <c r="BZ5" s="4">
        <f>step*-SUM('By group'!M$11:M$21)*Population!M5</f>
        <v>-2216.9515741520004</v>
      </c>
      <c r="CA5" s="4">
        <f>step*-SUM('By group'!N$11:N$21)*Population!N5</f>
        <v>0</v>
      </c>
      <c r="CB5" s="13">
        <f>-step*SUM(SCR!O5:AA5)*Population!O5</f>
        <v>-108106.52822936545</v>
      </c>
      <c r="CC5" s="4">
        <f>step*-SUM('By group'!P$11:P$21)*Population!P5</f>
        <v>-100215.98528698969</v>
      </c>
      <c r="CD5" s="4">
        <f>step*-SUM('By group'!Q$11:Q$21)*Population!Q5</f>
        <v>-74661.719943375007</v>
      </c>
      <c r="CE5" s="4">
        <f>step*-SUM('By group'!R$11:R$21)*Population!R5</f>
        <v>-29797.138131879998</v>
      </c>
      <c r="CF5" s="4">
        <f>step*-SUM('By group'!S$11:S$21)*Population!S5</f>
        <v>-21112.744381880006</v>
      </c>
      <c r="CG5" s="4">
        <f>step*-SUM('By group'!T$11:T$21)*Population!T5</f>
        <v>-32846.343513760003</v>
      </c>
      <c r="CH5" s="4">
        <f>step*-SUM('By group'!U$11:U$21)*Population!U5</f>
        <v>0</v>
      </c>
      <c r="CI5" s="4">
        <f>step*-SUM('By group'!V$11:V$21)*Population!V5</f>
        <v>0</v>
      </c>
      <c r="CJ5" s="4">
        <f>step*-SUM('By group'!W$11:W$21)*Population!W5</f>
        <v>0</v>
      </c>
      <c r="CK5" s="4">
        <f>step*-SUM('By group'!X$11:X$21)*Population!X5</f>
        <v>0</v>
      </c>
      <c r="CL5" s="4">
        <f>step*-SUM('By group'!Y$11:Y$21)*Population!Y5</f>
        <v>-694.75150000000019</v>
      </c>
      <c r="CM5" s="4">
        <f>step*-SUM('By group'!Z$11:Z$21)*Population!Z5</f>
        <v>-2903.2911481880005</v>
      </c>
      <c r="CN5" s="4">
        <f>step*-SUM('By group'!AA$11:AA$21)*Population!AA5</f>
        <v>0</v>
      </c>
      <c r="CO5" s="13">
        <f>-step*SUM(SCR!AB5:AN5)*Population!AB5</f>
        <v>-6797.0582183383785</v>
      </c>
      <c r="CP5" s="4">
        <f>step*-SUM('By group'!AC$11:AC$21)*Population!AC5</f>
        <v>-7686.9672467760001</v>
      </c>
      <c r="CQ5" s="4">
        <f>step*-SUM('By group'!AD$11:AD$21)*Population!AD5</f>
        <v>-2179.3643062500005</v>
      </c>
      <c r="CR5" s="4">
        <f>step*-SUM('By group'!AE$11:AE$21)*Population!AE5</f>
        <v>-868.15477799999996</v>
      </c>
      <c r="CS5" s="4">
        <f>step*-SUM('By group'!AF$11:AF$21)*Population!AF5</f>
        <v>-617.03977800000018</v>
      </c>
      <c r="CT5" s="4">
        <f>step*-SUM('By group'!AG$11:AG$21)*Population!AG5</f>
        <v>-962.87535600000012</v>
      </c>
      <c r="CU5" s="4">
        <f>step*-SUM('By group'!AH$11:AH$21)*Population!AH5</f>
        <v>0</v>
      </c>
      <c r="CV5" s="4">
        <f>step*-SUM('By group'!AI$11:AI$21)*Population!AI5</f>
        <v>0</v>
      </c>
      <c r="CW5" s="4">
        <f>step*-SUM('By group'!AJ$11:AJ$21)*Population!AJ5</f>
        <v>0</v>
      </c>
      <c r="CX5" s="4">
        <f>step*-SUM('By group'!AK$11:AK$21)*Population!AK5</f>
        <v>0</v>
      </c>
      <c r="CY5" s="4">
        <f>step*-SUM('By group'!AL$11:AL$21)*Population!AL5</f>
        <v>-20.089200000000005</v>
      </c>
      <c r="CZ5" s="4">
        <f>step*-SUM('By group'!AM$11:AM$21)*Population!AM5</f>
        <v>-84.605665800000011</v>
      </c>
      <c r="DA5" s="4">
        <f>step*-SUM('By group'!AN$11:AN$21)*Population!AN5</f>
        <v>0</v>
      </c>
      <c r="DB5" s="13">
        <f>-step*SUM(SCR!AO5:BA5)*Population!AO5</f>
        <v>-7833.2104974089043</v>
      </c>
      <c r="DC5" s="4">
        <f>step*-SUM('By group'!AP$11:AP$21)*Population!AP5</f>
        <v>-7914.5033987552843</v>
      </c>
      <c r="DD5" s="4">
        <f>step*-SUM('By group'!AQ$11:AQ$21)*Population!AQ5</f>
        <v>-1822.6893749999999</v>
      </c>
      <c r="DE5" s="4">
        <f>step*-SUM('By group'!AR$11:AR$21)*Population!AR5</f>
        <v>-727.380225</v>
      </c>
      <c r="DF5" s="4">
        <f>step*-SUM('By group'!AS$11:AS$21)*Population!AS5</f>
        <v>-515.43960000000004</v>
      </c>
      <c r="DG5" s="4">
        <f>step*-SUM('By group'!AT$11:AT$21)*Population!AT5</f>
        <v>-801.98332500000004</v>
      </c>
      <c r="DH5" s="4">
        <f>step*-SUM('By group'!AU$11:AU$21)*Population!AU5</f>
        <v>0</v>
      </c>
      <c r="DI5" s="4">
        <f>step*-SUM('By group'!AV$11:AV$21)*Population!AV5</f>
        <v>0</v>
      </c>
      <c r="DJ5" s="4">
        <f>step*-SUM('By group'!AW$11:AW$21)*Population!AW5</f>
        <v>0</v>
      </c>
      <c r="DK5" s="4">
        <f>step*-SUM('By group'!AX$11:AX$21)*Population!AX5</f>
        <v>0</v>
      </c>
      <c r="DL5" s="4">
        <f>step*-SUM('By group'!AY$11:AY$21)*Population!AY5</f>
        <v>-16.955250000000003</v>
      </c>
      <c r="DM5" s="4">
        <f>step*-SUM('By group'!AZ$11:AZ$21)*Population!AZ5</f>
        <v>-70.872945000000001</v>
      </c>
      <c r="DN5" s="4">
        <f>step*-SUM('By group'!BA$11:BA$21)*Population!BA5</f>
        <v>0</v>
      </c>
      <c r="DO5" s="13">
        <f>-step*SUM(SCR!BB5:BN5)*Population!BB5</f>
        <v>-6480.7754867572439</v>
      </c>
      <c r="DP5" s="4">
        <f>step*-SUM('By group'!BC$11:BC$21)*Population!BC5</f>
        <v>-6452.3466747400016</v>
      </c>
      <c r="DQ5" s="4">
        <f>step*-SUM('By group'!BD$11:BD$21)*Population!BD5</f>
        <v>-1440.9031831249999</v>
      </c>
      <c r="DR5" s="4">
        <f>step*-SUM('By group'!BE$11:BE$21)*Population!BE5</f>
        <v>-577.1344186</v>
      </c>
      <c r="DS5" s="4">
        <f>step*-SUM('By group'!BF$11:BF$21)*Population!BF5</f>
        <v>-406.47941860000003</v>
      </c>
      <c r="DT5" s="4">
        <f>step*-SUM('By group'!BG$11:BG$21)*Population!BG5</f>
        <v>-628.65143720000026</v>
      </c>
      <c r="DU5" s="4">
        <f>step*-SUM('By group'!BH$11:BH$21)*Population!BH5</f>
        <v>0</v>
      </c>
      <c r="DV5" s="4">
        <f>step*-SUM('By group'!BI$11:BI$21)*Population!BI5</f>
        <v>0</v>
      </c>
      <c r="DW5" s="4">
        <f>step*-SUM('By group'!BJ$11:BJ$21)*Population!BJ5</f>
        <v>0</v>
      </c>
      <c r="DX5" s="4">
        <f>step*-SUM('By group'!BK$11:BK$21)*Population!BK5</f>
        <v>0</v>
      </c>
      <c r="DY5" s="4">
        <f>step*-SUM('By group'!BL$11:BL$21)*Population!BL5</f>
        <v>-13.652400000000004</v>
      </c>
      <c r="DZ5" s="4">
        <f>step*-SUM('By group'!BM$11:BM$21)*Population!BM5</f>
        <v>-56.211677860000023</v>
      </c>
      <c r="EA5" s="4">
        <f>step*-SUM('By group'!BN$11:BN$21)*Population!BN5</f>
        <v>0</v>
      </c>
      <c r="EB5" s="52">
        <v>0</v>
      </c>
      <c r="EC5" s="4">
        <f t="shared" ref="EC5:ED68" si="24">-BO5</f>
        <v>292429.79141877807</v>
      </c>
      <c r="ED5" s="4">
        <f t="shared" ref="ED5:ED19" si="25">-BP5</f>
        <v>322151.69194088073</v>
      </c>
      <c r="EE5" s="4">
        <f t="shared" ref="EE5:EE68" si="26">-BQ5</f>
        <v>57014.352317249999</v>
      </c>
      <c r="EF5" s="4">
        <f t="shared" ref="EF5:EF68" si="27">-BR5</f>
        <v>22752.950241520004</v>
      </c>
      <c r="EG5" s="4">
        <f t="shared" ref="EG5:EH68" si="28">-BS5</f>
        <v>16123.01274152</v>
      </c>
      <c r="EH5" s="4">
        <f t="shared" ref="EH5:EH19" si="29">-BT5</f>
        <v>25085.692983040004</v>
      </c>
      <c r="EI5" s="4">
        <v>0</v>
      </c>
      <c r="EJ5" s="4">
        <f t="shared" ref="EJ5:EJ68" si="30">-BV5</f>
        <v>0</v>
      </c>
      <c r="EK5" s="4">
        <f t="shared" ref="EK5:EK68" si="31">-BW5</f>
        <v>0</v>
      </c>
      <c r="EL5" s="4">
        <f t="shared" ref="EL5:EL68" si="32">-BX5</f>
        <v>0</v>
      </c>
      <c r="EM5" s="4">
        <f t="shared" ref="EM5:EM68" si="33">-BY5</f>
        <v>530.3950000000001</v>
      </c>
      <c r="EN5" s="4">
        <f t="shared" ref="EN5:EN68" si="34">-BZ5</f>
        <v>2216.9515741520004</v>
      </c>
      <c r="EO5" s="52">
        <v>0</v>
      </c>
      <c r="EP5" s="4">
        <f t="shared" ref="EP5:EP68" si="35">-CB5</f>
        <v>108106.52822936545</v>
      </c>
      <c r="EQ5" s="4">
        <f t="shared" ref="EQ5:EQ68" si="36">-CC5</f>
        <v>100215.98528698969</v>
      </c>
      <c r="ER5" s="4">
        <f t="shared" ref="ER5:ER68" si="37">-CD5</f>
        <v>74661.719943375007</v>
      </c>
      <c r="ES5" s="4">
        <f t="shared" ref="ES5:ES68" si="38">-CE5</f>
        <v>29797.138131879998</v>
      </c>
      <c r="ET5" s="4">
        <f t="shared" ref="ET5:ET68" si="39">-CF5</f>
        <v>21112.744381880006</v>
      </c>
      <c r="EU5" s="4">
        <f t="shared" ref="EU5:EU68" si="40">-CG5</f>
        <v>32846.343513760003</v>
      </c>
      <c r="EV5" s="4">
        <v>0</v>
      </c>
      <c r="EW5" s="4">
        <f t="shared" ref="EW5:EW68" si="41">-CI5</f>
        <v>0</v>
      </c>
      <c r="EX5" s="4">
        <f t="shared" ref="EX5:EX68" si="42">-CJ5</f>
        <v>0</v>
      </c>
      <c r="EY5" s="4">
        <f t="shared" ref="EY5:EY68" si="43">-CK5</f>
        <v>0</v>
      </c>
      <c r="EZ5" s="4">
        <f t="shared" ref="EZ5:EZ68" si="44">-CL5</f>
        <v>694.75150000000019</v>
      </c>
      <c r="FA5" s="4">
        <f t="shared" ref="FA5:FA68" si="45">-CM5</f>
        <v>2903.2911481880005</v>
      </c>
      <c r="FB5" s="52">
        <v>0</v>
      </c>
      <c r="FC5" s="4">
        <f t="shared" ref="FC5:FC68" si="46">-CO5</f>
        <v>6797.0582183383785</v>
      </c>
      <c r="FD5" s="4">
        <f t="shared" ref="FD5:FD68" si="47">-CP5</f>
        <v>7686.9672467760001</v>
      </c>
      <c r="FE5" s="4">
        <f t="shared" ref="FE5:FE68" si="48">-CQ5</f>
        <v>2179.3643062500005</v>
      </c>
      <c r="FF5" s="4">
        <f t="shared" ref="FF5:FF68" si="49">-CR5</f>
        <v>868.15477799999996</v>
      </c>
      <c r="FG5" s="4">
        <f t="shared" ref="FG5:FG68" si="50">-CS5</f>
        <v>617.03977800000018</v>
      </c>
      <c r="FH5" s="4">
        <f t="shared" ref="FH5:FH68" si="51">-CT5</f>
        <v>962.87535600000012</v>
      </c>
      <c r="FI5" s="4">
        <v>0</v>
      </c>
      <c r="FJ5" s="4">
        <f t="shared" ref="FJ5:FJ68" si="52">-CV5</f>
        <v>0</v>
      </c>
      <c r="FK5" s="4">
        <f t="shared" ref="FK5:FK68" si="53">-CW5</f>
        <v>0</v>
      </c>
      <c r="FL5" s="4">
        <f t="shared" ref="FL5:FL68" si="54">-CX5</f>
        <v>0</v>
      </c>
      <c r="FM5" s="4">
        <f t="shared" ref="FM5:FM68" si="55">-CY5</f>
        <v>20.089200000000005</v>
      </c>
      <c r="FN5" s="9">
        <f t="shared" ref="FN5:FN68" si="56">-CZ5</f>
        <v>84.605665800000011</v>
      </c>
      <c r="FO5" s="4">
        <v>0</v>
      </c>
      <c r="FP5" s="4">
        <f t="shared" ref="FP5:FP68" si="57">-DB5</f>
        <v>7833.2104974089043</v>
      </c>
      <c r="FQ5" s="4">
        <f t="shared" ref="FQ5:FQ68" si="58">-DC5</f>
        <v>7914.5033987552843</v>
      </c>
      <c r="FR5" s="4">
        <f t="shared" ref="FR5:FR68" si="59">-DD5</f>
        <v>1822.6893749999999</v>
      </c>
      <c r="FS5" s="4">
        <f t="shared" ref="FS5:FS68" si="60">-DE5</f>
        <v>727.380225</v>
      </c>
      <c r="FT5" s="4">
        <f t="shared" ref="FT5:FT68" si="61">-DF5</f>
        <v>515.43960000000004</v>
      </c>
      <c r="FU5" s="4">
        <f t="shared" ref="FU5:FU68" si="62">-DG5</f>
        <v>801.98332500000004</v>
      </c>
      <c r="FV5" s="4">
        <v>0</v>
      </c>
      <c r="FW5" s="4">
        <f t="shared" ref="FW5:FW68" si="63">-DI5</f>
        <v>0</v>
      </c>
      <c r="FX5" s="4">
        <f t="shared" ref="FX5:FX68" si="64">-DJ5</f>
        <v>0</v>
      </c>
      <c r="FY5" s="4">
        <f t="shared" ref="FY5:FY68" si="65">-DK5</f>
        <v>0</v>
      </c>
      <c r="FZ5" s="4">
        <f t="shared" ref="FZ5:FZ68" si="66">-DL5</f>
        <v>16.955250000000003</v>
      </c>
      <c r="GA5" s="4">
        <f t="shared" ref="GA5:GA68" si="67">-DM5</f>
        <v>70.872945000000001</v>
      </c>
      <c r="GB5" s="4">
        <v>0</v>
      </c>
      <c r="GC5" s="4">
        <f t="shared" ref="GC5:GC68" si="68">-DO5</f>
        <v>6480.7754867572439</v>
      </c>
      <c r="GD5" s="4">
        <f t="shared" si="4"/>
        <v>6452.3466747400016</v>
      </c>
      <c r="GE5" s="4">
        <f t="shared" si="5"/>
        <v>1440.9031831249999</v>
      </c>
      <c r="GF5" s="4">
        <f t="shared" si="6"/>
        <v>577.1344186</v>
      </c>
      <c r="GG5" s="4">
        <f t="shared" si="7"/>
        <v>406.47941860000003</v>
      </c>
      <c r="GH5" s="4">
        <f t="shared" si="8"/>
        <v>628.65143720000026</v>
      </c>
      <c r="GI5" s="4">
        <v>0</v>
      </c>
      <c r="GJ5" s="4">
        <f t="shared" ref="GJ5:GJ68" si="69">-DV5</f>
        <v>0</v>
      </c>
      <c r="GK5" s="4">
        <f t="shared" ref="GK5:GK68" si="70">-DW5</f>
        <v>0</v>
      </c>
      <c r="GL5" s="4">
        <f t="shared" si="9"/>
        <v>0</v>
      </c>
      <c r="GM5" s="4">
        <f t="shared" si="10"/>
        <v>13.652400000000004</v>
      </c>
      <c r="GN5" s="4">
        <f t="shared" si="11"/>
        <v>56.211677860000023</v>
      </c>
      <c r="GO5" s="52">
        <v>0</v>
      </c>
      <c r="GP5" s="4">
        <f>step*(-'By group'!C$32*Population!C5+'By group'!I$33*Population!I5)</f>
        <v>0</v>
      </c>
      <c r="GQ5" s="113">
        <f>step*(-'By group'!D$32*Population!D5+'By group'!J$33*Population!J5)</f>
        <v>0</v>
      </c>
      <c r="GR5" s="4">
        <f>step*(-'By group'!E$32*Population!E5+'By group'!K$33*Population!K5)</f>
        <v>0</v>
      </c>
      <c r="GS5" s="4">
        <f>step*(-'By group'!F$32*Population!F5+'By group'!L$33*Population!L5)</f>
        <v>-7796.30887076</v>
      </c>
      <c r="GT5" s="4">
        <f>step*(-'By group'!G$32*Population!G5+'By group'!M$33*Population!M5)</f>
        <v>-3908.6628095320011</v>
      </c>
      <c r="GU5" s="4">
        <f>step*(-'By group'!H$32*Population!H5+'By group'!N$33*Population!N5)</f>
        <v>-3858.4867769589996</v>
      </c>
      <c r="GV5" s="46">
        <f t="shared" ref="GV5:GV68" si="71">-GP5</f>
        <v>0</v>
      </c>
      <c r="GW5" s="14">
        <f t="shared" ref="GW5:GW68" si="72">-GQ5</f>
        <v>0</v>
      </c>
      <c r="GX5" s="4">
        <f t="shared" ref="GX5:GX68" si="73">-GR5</f>
        <v>0</v>
      </c>
      <c r="GY5" s="4">
        <f t="shared" ref="GY5:GY68" si="74">-GS5</f>
        <v>7796.30887076</v>
      </c>
      <c r="GZ5" s="4">
        <f t="shared" ref="GZ5:GZ68" si="75">-GT5</f>
        <v>3908.6628095320011</v>
      </c>
      <c r="HA5" s="4">
        <f t="shared" ref="HA5:HA68" si="76">-GU5</f>
        <v>3858.4867769589996</v>
      </c>
      <c r="HB5" s="8">
        <v>0</v>
      </c>
      <c r="HC5" s="4">
        <f>step*(-'By group'!P$32*Population!P5+'By group'!V$33*Population!V5)</f>
        <v>0</v>
      </c>
      <c r="HD5" s="4">
        <f>step*(-'By group'!Q$32*Population!Q5+'By group'!W$33*Population!W5)</f>
        <v>0</v>
      </c>
      <c r="HE5" s="4">
        <f>step*(-'By group'!R$32*Population!R5+'By group'!X$33*Population!X5)</f>
        <v>0</v>
      </c>
      <c r="HF5" s="4">
        <f>step*(-'By group'!S$32*Population!S5+'By group'!Y$33*Population!Y5)</f>
        <v>-10208.996440940004</v>
      </c>
      <c r="HG5" s="4">
        <f>step*(-'By group'!T$32*Population!T5+'By group'!Z$33*Population!Z5)</f>
        <v>-5117.6231286580005</v>
      </c>
      <c r="HH5" s="4">
        <f>step*(-'By group'!U$32*Population!U5+'By group'!AA$33*Population!AA5)</f>
        <v>-5053.258245008501</v>
      </c>
      <c r="HI5" s="14">
        <f t="shared" ref="HI5:HI68" si="77">-HC5</f>
        <v>0</v>
      </c>
      <c r="HJ5" s="46">
        <f t="shared" ref="HJ5:HJ68" si="78">-HD5</f>
        <v>0</v>
      </c>
      <c r="HK5" s="4">
        <f t="shared" ref="HK5:HK68" si="79">-HE5</f>
        <v>0</v>
      </c>
      <c r="HL5" s="4">
        <f t="shared" ref="HL5:HL68" si="80">-HF5</f>
        <v>10208.996440940004</v>
      </c>
      <c r="HM5" s="4">
        <f t="shared" ref="HM5:HM68" si="81">-HG5</f>
        <v>5117.6231286580005</v>
      </c>
      <c r="HN5" s="9">
        <f t="shared" ref="HN5:HN68" si="82">-HH5</f>
        <v>5053.258245008501</v>
      </c>
      <c r="HO5" s="4">
        <v>0</v>
      </c>
      <c r="HP5" s="4">
        <f>step*(-'By group'!AC$32*Population!AC5+'By group'!AI$33*Population!AI5)</f>
        <v>0</v>
      </c>
      <c r="HQ5" s="4">
        <f>step*(-'By group'!AD$32*Population!AD5+'By group'!AJ$33*Population!AJ5)</f>
        <v>0</v>
      </c>
      <c r="HR5" s="4">
        <f>step*(-'By group'!AE$32*Population!AE5+'By group'!AK$33*Population!AK5)</f>
        <v>0</v>
      </c>
      <c r="HS5" s="4">
        <f>step*(-'By group'!AF$32*Population!AF5+'By group'!AL$33*Population!AL5)</f>
        <v>-298.47528900000009</v>
      </c>
      <c r="HT5" s="4">
        <f>step*(-'By group'!AG$32*Population!AG5+'By group'!AM$33*Population!AM5)</f>
        <v>-150.27223830000003</v>
      </c>
      <c r="HU5" s="4">
        <f>step*(-'By group'!AH$32*Population!AH5+'By group'!AN$33*Population!AN5)</f>
        <v>-147.01904347500002</v>
      </c>
      <c r="HV5" s="14">
        <f t="shared" ref="HV5:HV68" si="83">-HP5</f>
        <v>0</v>
      </c>
      <c r="HW5" s="46">
        <f t="shared" ref="HW5:HW68" si="84">-HQ5</f>
        <v>0</v>
      </c>
      <c r="HX5" s="4">
        <f t="shared" ref="HX5:HX68" si="85">-HR5</f>
        <v>0</v>
      </c>
      <c r="HY5" s="4">
        <f t="shared" ref="HY5:HY68" si="86">-HS5</f>
        <v>298.47528900000009</v>
      </c>
      <c r="HZ5" s="4">
        <f t="shared" ref="HZ5:HZ68" si="87">-HT5</f>
        <v>150.27223830000003</v>
      </c>
      <c r="IA5" s="4">
        <f t="shared" ref="IA5:IA68" si="88">-HU5</f>
        <v>147.01904347500002</v>
      </c>
      <c r="IB5" s="8">
        <v>0</v>
      </c>
      <c r="IC5" s="4">
        <f>step*(-'By group'!AP$32*Population!AP5+'By group'!AV$33*Population!AV5)</f>
        <v>0</v>
      </c>
      <c r="ID5" s="4">
        <f>step*(-'By group'!AQ$32*Population!AQ5+'By group'!AW$33*Population!AW5)</f>
        <v>0</v>
      </c>
      <c r="IE5" s="4">
        <f>step*(-'By group'!AR$32*Population!AR5+'By group'!AX$33*Population!AX5)</f>
        <v>0</v>
      </c>
      <c r="IF5" s="4">
        <f>step*(-'By group'!AS$32*Population!AS5+'By group'!AY$33*Population!AY5)</f>
        <v>-249.24217500000003</v>
      </c>
      <c r="IG5" s="4">
        <f>step*(-'By group'!AT$32*Population!AT5+'By group'!AZ$33*Population!AZ5)</f>
        <v>-124.96019250000001</v>
      </c>
      <c r="IH5" s="4">
        <f>step*(-'By group'!AU$32*Population!AU5+'By group'!BA$33*Population!BA5)</f>
        <v>-123.34944375000001</v>
      </c>
      <c r="II5" s="14">
        <f t="shared" si="15"/>
        <v>0</v>
      </c>
      <c r="IJ5" s="4">
        <f t="shared" si="16"/>
        <v>0</v>
      </c>
      <c r="IK5" s="4">
        <f t="shared" ref="IK5:IK68" si="89">-IE5</f>
        <v>0</v>
      </c>
      <c r="IL5" s="4">
        <f t="shared" ref="IL5:IL68" si="90">-IF5</f>
        <v>249.24217500000003</v>
      </c>
      <c r="IM5" s="4">
        <f t="shared" ref="IM5:IM68" si="91">-IG5</f>
        <v>124.96019250000001</v>
      </c>
      <c r="IN5" s="4">
        <f t="shared" ref="IN5:IN68" si="92">-IH5</f>
        <v>123.34944375000001</v>
      </c>
      <c r="IO5" s="8">
        <v>0</v>
      </c>
      <c r="IP5" s="4">
        <f>step*(-'By group'!BC$32*Population!BC5+'By group'!BI$33*Population!BI5)</f>
        <v>0</v>
      </c>
      <c r="IQ5" s="4">
        <f>step*(-'By group'!BD$32*Population!BD5+'By group'!BJ$33*Population!BJ5)</f>
        <v>0</v>
      </c>
      <c r="IR5" s="4">
        <f>step*(-'By group'!BE$32*Population!BE5+'By group'!BK$33*Population!BK5)</f>
        <v>0</v>
      </c>
      <c r="IS5" s="4">
        <f>step*(-'By group'!BF$32*Population!BF5+'By group'!BL$33*Population!BL5)</f>
        <v>-196.41350930000002</v>
      </c>
      <c r="IT5" s="4">
        <f>step*(-'By group'!BG$32*Population!BG5+'By group'!BM$33*Population!BM5)</f>
        <v>-97.624448510000036</v>
      </c>
      <c r="IU5" s="4">
        <f>step*(-'By group'!BH$32*Population!BH5+'By group'!BN$33*Population!BN5)</f>
        <v>-98.145098057500007</v>
      </c>
      <c r="IV5" s="14">
        <f t="shared" si="17"/>
        <v>0</v>
      </c>
      <c r="IW5" s="4">
        <f t="shared" si="18"/>
        <v>0</v>
      </c>
      <c r="IX5" s="4">
        <f t="shared" si="19"/>
        <v>0</v>
      </c>
      <c r="IY5" s="4">
        <f t="shared" si="20"/>
        <v>196.41350930000002</v>
      </c>
      <c r="IZ5" s="4">
        <f t="shared" si="21"/>
        <v>97.624448510000036</v>
      </c>
      <c r="JA5" s="4">
        <f t="shared" si="22"/>
        <v>98.145098057500007</v>
      </c>
      <c r="JB5" s="75">
        <f>step*(+prop_idu_male*'By group'!BB$9*Population!BB5-'By group'!B$8*Population!B5)</f>
        <v>-802.29055642523485</v>
      </c>
      <c r="JC5" s="46">
        <f>step*(+prop_idu_male*'By group'!BC$9*Population!BC5-'By group'!C$8*Population!C5)</f>
        <v>-15.333302996075238</v>
      </c>
      <c r="JD5" s="46">
        <f>step*(+prop_idu_male*'By group'!BD$9*Population!BD5-'By group'!D$8*Population!D5)</f>
        <v>-10.71123693555</v>
      </c>
      <c r="JE5" s="46">
        <f>step*(+prop_idu_male*'By group'!BE$9*Population!BE5-'By group'!E$8*Population!E5)</f>
        <v>-10.683913818440002</v>
      </c>
      <c r="JF5" s="46">
        <f>step*(+prop_idu_male*'By group'!BF$9*Population!BF5-'By group'!F$8*Population!F5)</f>
        <v>-7.5737310684399999</v>
      </c>
      <c r="JG5" s="46">
        <f>step*(+prop_idu_male*'By group'!BG$9*Population!BG5-'By group'!G$8*Population!G5)</f>
        <v>-4.715385906752001</v>
      </c>
      <c r="JH5" s="46">
        <f>step*(+prop_idu_male*'By group'!BH$9*Population!BH5-'By group'!H$8*Population!H5)</f>
        <v>-4.4173896759539995</v>
      </c>
      <c r="JI5" s="46">
        <f>step*(+prop_idu_male*'By group'!BI$9*Population!BI5-'By group'!I$8*Population!I5)</f>
        <v>0</v>
      </c>
      <c r="JJ5" s="46">
        <f>step*(+prop_idu_male*'By group'!BJ$9*Population!BJ5-'By group'!J$8*Population!J5)</f>
        <v>0</v>
      </c>
      <c r="JK5" s="46">
        <f>step*(+prop_idu_male*'By group'!BK$9*Population!BK5-'By group'!K$8*Population!K5)</f>
        <v>0</v>
      </c>
      <c r="JL5" s="46">
        <f>step*(+prop_idu_male*'By group'!BL$9*Population!BL5-'By group'!L$8*Population!L5)</f>
        <v>-0.49762924000000008</v>
      </c>
      <c r="JM5" s="46">
        <f>step*(+prop_idu_male*'By group'!BM$9*Population!BM5-'By group'!M$8*Population!M5)</f>
        <v>-2.0820435472879999</v>
      </c>
      <c r="JN5" s="46">
        <f>step*(+prop_idu_male*'By group'!BN$9*Population!BN5-'By group'!N$8*Population!N5)</f>
        <v>-1.5889022686659999</v>
      </c>
      <c r="JO5" s="45">
        <f>step*(+(1-prop_idu_male)*'By group'!BB$9*Population!BB5-'By group'!O$8*Population!O5-'By group'!O$6*Population!O5+'By group'!AB$7*Population!AB5)</f>
        <v>-5339.4360520465852</v>
      </c>
      <c r="JP5" s="46">
        <f>step*(+(1-prop_idu_male)*'By group'!BC$9*Population!BC5-'By group'!P$8*Population!P5-'By group'!P$6*Population!P5+'By group'!AC$7*Population!AC5)</f>
        <v>-15.664606333264185</v>
      </c>
      <c r="JQ5" s="46">
        <f>step*(+(1-prop_idu_male)*'By group'!BD$9*Population!BD5-'By group'!Q$8*Population!Q5-'By group'!Q$6*Population!Q5+'By group'!AD$7*Population!AD5)</f>
        <v>-82.559856476250005</v>
      </c>
      <c r="JR5" s="46">
        <f>step*(+(1-prop_idu_male)*'By group'!BE$9*Population!BE5-'By group'!R$8*Population!R5-'By group'!R$6*Population!R5+'By group'!AE$7*Population!AE5)</f>
        <v>-82.412973685999987</v>
      </c>
      <c r="JS5" s="46">
        <f>step*(+(1-prop_idu_male)*'By group'!BF$9*Population!BF5-'By group'!S$8*Population!S5-'By group'!S$6*Population!S5+'By group'!AF$7*Population!AF5)</f>
        <v>-58.346667061000005</v>
      </c>
      <c r="JT5" s="46">
        <f>step*(+(1-prop_idu_male)*'By group'!BG$9*Population!BG5-'By group'!T$8*Population!T5-'By group'!T$6*Population!T5+'By group'!AG$7*Population!AG5)</f>
        <v>-36.280689186800004</v>
      </c>
      <c r="JU5" s="46">
        <f>step*(+(1-prop_idu_male)*'By group'!BH$9*Population!BH5-'By group'!U$8*Population!U5-'By group'!U$6*Population!U5+'By group'!AH$7*Population!AH5)</f>
        <v>-34.090995634350001</v>
      </c>
      <c r="JV5" s="46">
        <f>step*(+(1-prop_idu_male)*'By group'!BI$9*Population!BI5-'By group'!V$8*Population!V5-'By group'!V$6*Population!V5+'By group'!AI$7*Population!AI5)</f>
        <v>0</v>
      </c>
      <c r="JW5" s="46">
        <f>step*(+(1-prop_idu_male)*'By group'!BJ$9*Population!BJ5-'By group'!W$8*Population!W5-'By group'!W$6*Population!W5+'By group'!AJ$7*Population!AJ5)</f>
        <v>0</v>
      </c>
      <c r="JX5" s="46">
        <f>step*(+(1-prop_idu_male)*'By group'!BK$9*Population!BK5-'By group'!X$8*Population!X5-'By group'!X$6*Population!X5+'By group'!AK$7*Population!AK5)</f>
        <v>0</v>
      </c>
      <c r="JY5" s="46">
        <f>step*(+(1-prop_idu_male)*'By group'!BL$9*Population!BL5-'By group'!Y$8*Population!Y5-'By group'!Y$6*Population!Y5+'By group'!AL$7*Population!AL5)</f>
        <v>-3.85060906</v>
      </c>
      <c r="JZ5" s="46">
        <f>step*(+(1-prop_idu_male)*'By group'!BM$9*Population!BM5-'By group'!Z$8*Population!Z5-'By group'!Z$6*Population!Z5+'By group'!AM$7*Population!AM5)</f>
        <v>-16.059027740600001</v>
      </c>
      <c r="KA5" s="76">
        <f>step*(+(1-prop_idu_male)*'By group'!BN$9*Population!BN5-'By group'!AA$8*Population!AA5-'By group'!AA$6*Population!AA5+'By group'!AN$7*Population!AN5)</f>
        <v>-12.256054303749998</v>
      </c>
      <c r="KB5" s="46">
        <f>step*(+'By group'!O$6*Population!O5-'By group'!AB$7*Population!AB5)</f>
        <v>4569.6486705845527</v>
      </c>
      <c r="KC5" s="46">
        <f>step*(+'By group'!P$6*Population!P5-'By group'!AC$7*Population!AC5)</f>
        <v>10.847377469156903</v>
      </c>
      <c r="KD5" s="46">
        <f>step*(+'By group'!Q$6*Population!Q5-'By group'!AD$7*Population!AD5)</f>
        <v>67.800420869549995</v>
      </c>
      <c r="KE5" s="46">
        <f>step*(+'By group'!R$6*Population!R5-'By group'!AE$7*Population!AE5)</f>
        <v>67.687544945639985</v>
      </c>
      <c r="KF5" s="46">
        <f>step*(+'By group'!S$6*Population!S5-'By group'!AF$7*Population!AF5)</f>
        <v>47.912238695639999</v>
      </c>
      <c r="KG5" s="46">
        <f>step*(+'By group'!T$6*Population!T5-'By group'!AG$7*Population!AG5)</f>
        <v>29.786858656512003</v>
      </c>
      <c r="KH5" s="46">
        <f>step*(+'By group'!U$6*Population!U5-'By group'!AH$7*Population!AH5)</f>
        <v>28.001657493473999</v>
      </c>
      <c r="KI5" s="46">
        <f>step*(+'By group'!V$6*Population!V5-'By group'!AI$7*Population!AI5)</f>
        <v>0</v>
      </c>
      <c r="KJ5" s="46">
        <f>step*(+'By group'!W$6*Population!W5-'By group'!AJ$7*Population!AJ5)</f>
        <v>0</v>
      </c>
      <c r="KK5" s="46">
        <f>step*(+'By group'!X$6*Population!X5-'By group'!AK$7*Population!AK5)</f>
        <v>0</v>
      </c>
      <c r="KL5" s="46">
        <f>step*(+'By group'!Y$6*Population!Y5-'By group'!AL$7*Population!AL5)</f>
        <v>3.1640490000000003</v>
      </c>
      <c r="KM5" s="46">
        <f>step*(+'By group'!Z$6*Population!Z5-'By group'!AM$7*Population!AM5)</f>
        <v>13.189463599127999</v>
      </c>
      <c r="KN5" s="46">
        <f>step*(+'By group'!AA$6*Population!AA5-'By group'!AN$7*Population!AN5)</f>
        <v>10.066120394345997</v>
      </c>
      <c r="KO5" s="45">
        <v>0</v>
      </c>
      <c r="KP5" s="46">
        <v>0</v>
      </c>
      <c r="KQ5" s="46">
        <v>0</v>
      </c>
      <c r="KR5" s="46">
        <v>0</v>
      </c>
      <c r="KS5" s="46">
        <v>0</v>
      </c>
      <c r="KT5" s="46">
        <v>0</v>
      </c>
      <c r="KU5" s="46">
        <v>0</v>
      </c>
      <c r="KV5" s="46">
        <v>0</v>
      </c>
      <c r="KW5" s="46">
        <v>0</v>
      </c>
      <c r="KX5" s="46">
        <v>0</v>
      </c>
      <c r="KY5" s="46">
        <v>0</v>
      </c>
      <c r="KZ5" s="46">
        <v>0</v>
      </c>
      <c r="LA5" s="46">
        <v>0</v>
      </c>
      <c r="LB5" s="188">
        <f>step*(-'By group'!BB$9*Population!BB5+'By group'!B$8*Population!B5+'By group'!O$8*Population!O5)</f>
        <v>1572.0779378872676</v>
      </c>
      <c r="LC5" s="189">
        <f>step*(-'By group'!BC$9*Population!BC5+'By group'!C$8*Population!C5+'By group'!P$8*Population!P5)</f>
        <v>20.150531860182525</v>
      </c>
      <c r="LD5" s="189">
        <f>step*(-'By group'!BD$9*Population!BD5+'By group'!D$8*Population!D5+'By group'!Q$8*Population!Q5)</f>
        <v>25.470672542250004</v>
      </c>
      <c r="LE5" s="189">
        <f>step*(-'By group'!BE$9*Population!BE5+'By group'!E$8*Population!E5+'By group'!R$8*Population!R5)</f>
        <v>25.409342558800002</v>
      </c>
      <c r="LF5" s="189">
        <f>step*(-'By group'!BF$9*Population!BF5+'By group'!F$8*Population!F5+'By group'!S$8*Population!S5)</f>
        <v>18.008159433800003</v>
      </c>
      <c r="LG5" s="189">
        <f>step*(-'By group'!BG$9*Population!BG5+'By group'!G$8*Population!G5+'By group'!T$8*Population!T5)</f>
        <v>11.209216437040002</v>
      </c>
      <c r="LH5" s="189">
        <f>step*(-'By group'!BH$9*Population!BH5+'By group'!H$8*Population!H5+'By group'!U$8*Population!U5)</f>
        <v>10.506727816830001</v>
      </c>
      <c r="LI5" s="189">
        <f>step*(-'By group'!BI$9*Population!BI5+'By group'!I$8*Population!I5+'By group'!V$8*Population!V5)</f>
        <v>0</v>
      </c>
      <c r="LJ5" s="189">
        <f>step*(-'By group'!BJ$9*Population!BJ5+'By group'!J$8*Population!J5+'By group'!W$8*Population!W5)</f>
        <v>0</v>
      </c>
      <c r="LK5" s="189">
        <f>step*(-'By group'!BK$9*Population!BK5+'By group'!K$8*Population!K5+'By group'!X$8*Population!X5)</f>
        <v>0</v>
      </c>
      <c r="LL5" s="189">
        <f>step*(-'By group'!BL$9*Population!BL5+'By group'!L$8*Population!L5+'By group'!Y$8*Population!Y5)</f>
        <v>1.1841893000000003</v>
      </c>
      <c r="LM5" s="189">
        <f>step*(-'By group'!BM$9*Population!BM5+'By group'!M$8*Population!M5+'By group'!Z$8*Population!Z5)</f>
        <v>4.9516076887600002</v>
      </c>
      <c r="LN5" s="189">
        <f>step*(-'By group'!BN$9*Population!BN5+'By group'!N$8*Population!N5+'By group'!AA$8*Population!AA5)</f>
        <v>3.7788361780699997</v>
      </c>
    </row>
    <row r="6" spans="1:326" x14ac:dyDescent="0.25">
      <c r="A6">
        <f t="shared" si="23"/>
        <v>1</v>
      </c>
      <c r="B6" s="52">
        <f>step*((-'By group'!B$4-'By group'!B$5-'By group'!B$22)*Population!B6+'By group'!B$3*Population!$BO6)</f>
        <v>148668.07349763694</v>
      </c>
      <c r="C6" s="4">
        <f>step*((-'By group'!C$4-'By group'!C$5-'By group'!C$22)*Population!C6+'By group'!C$3*Population!$BO6)</f>
        <v>-11181.135617525872</v>
      </c>
      <c r="D6" s="4">
        <f>step*((-'By group'!D$4-'By group'!D$5-'By group'!D$22)*Population!D6+'By group'!D$3*Population!$BO6)</f>
        <v>-42539.298373933663</v>
      </c>
      <c r="E6" s="4">
        <f>step*((-'By group'!E$4-'By group'!E$5-'By group'!E$22)*Population!E6+'By group'!E$3*Population!$BO6)</f>
        <v>-32189.652633457703</v>
      </c>
      <c r="F6" s="4">
        <f>step*((-'By group'!F$4-'By group'!F$5-'By group'!F$22)*Population!F6+'By group'!F$3*Population!$BO6)</f>
        <v>-24590.267039851882</v>
      </c>
      <c r="G6" s="4">
        <f>step*((-'By group'!G$4-'By group'!G$5-'By group'!G$22)*Population!G6+'By group'!G$3*Population!$BO6)</f>
        <v>-15212.267575555883</v>
      </c>
      <c r="H6" s="4">
        <f>step*((-'By group'!H$4-'By group'!H$5-'By group'!H$22)*Population!H6+'By group'!H$3*Population!$BO6)</f>
        <v>-23950.144074775788</v>
      </c>
      <c r="I6" s="4">
        <f>step*((-'By group'!I$4-'By group'!I$5-'By group'!I$22)*Population!I6+'By group'!I$3*Population!$BO6)</f>
        <v>0</v>
      </c>
      <c r="J6" s="4">
        <f>step*((-'By group'!J$4-'By group'!J$5-'By group'!J$22)*Population!J6+'By group'!J$3*Population!$BO6)</f>
        <v>0</v>
      </c>
      <c r="K6" s="4">
        <f>step*((-'By group'!K$4-'By group'!K$5-'By group'!K$22)*Population!K6+'By group'!K$3*Population!$BO6)</f>
        <v>0</v>
      </c>
      <c r="L6" s="4">
        <f>step*((-'By group'!L$4-'By group'!L$5-'By group'!L$22)*Population!L6+'By group'!L$3*Population!$BO6)</f>
        <v>-1199.1534269064002</v>
      </c>
      <c r="M6" s="4">
        <f>step*((-'By group'!M$4-'By group'!M$5-'By group'!M$22)*Population!M6+'By group'!M$3*Population!$BO6)</f>
        <v>-3440.9546524983612</v>
      </c>
      <c r="N6" s="4">
        <f>step*((-'By group'!N$4-'By group'!N$5-'By group'!N$22)*Population!N6+'By group'!N$3*Population!$BO6)</f>
        <v>-3486.2126525932945</v>
      </c>
      <c r="O6" s="8">
        <f>step*((-'By group'!O$4-'By group'!O$5-'By group'!O$22)*Population!O6+'By group'!O$3*Population!$BO6)</f>
        <v>169195.14078386466</v>
      </c>
      <c r="P6" s="4">
        <f>step*((-'By group'!P$4-'By group'!P$5-'By group'!P$22)*Population!P6+'By group'!P$3*Population!$BO6)</f>
        <v>-4163.2889684621041</v>
      </c>
      <c r="Q6" s="4">
        <f>step*((-'By group'!Q$4-'By group'!Q$5-'By group'!Q$22)*Population!Q6+'By group'!Q$3*Population!$BO6)</f>
        <v>-26751.632947292106</v>
      </c>
      <c r="R6" s="4">
        <f>step*((-'By group'!R$4-'By group'!R$5-'By group'!R$22)*Population!R6+'By group'!R$3*Population!$BO6)</f>
        <v>-42145.257948076782</v>
      </c>
      <c r="S6" s="4">
        <f>step*((-'By group'!S$4-'By group'!S$5-'By group'!S$22)*Population!S6+'By group'!S$3*Population!$BO6)</f>
        <v>-32191.75322569313</v>
      </c>
      <c r="T6" s="4">
        <f>step*((-'By group'!T$4-'By group'!T$5-'By group'!T$22)*Population!T6+'By group'!T$3*Population!$BO6)</f>
        <v>-19911.691519705349</v>
      </c>
      <c r="U6" s="4">
        <f>step*((-'By group'!U$4-'By group'!U$5-'By group'!U$22)*Population!U6+'By group'!U$3*Population!$BO6)</f>
        <v>-31356.691099095919</v>
      </c>
      <c r="V6" s="4">
        <f>step*((-'By group'!V$4-'By group'!V$5-'By group'!V$22)*Population!V6+'By group'!V$3*Population!$BO6)</f>
        <v>0</v>
      </c>
      <c r="W6" s="4">
        <f>step*((-'By group'!W$4-'By group'!W$5-'By group'!W$22)*Population!W6+'By group'!W$3*Population!$BO6)</f>
        <v>0</v>
      </c>
      <c r="X6" s="4">
        <f>step*((-'By group'!X$4-'By group'!X$5-'By group'!X$22)*Population!X6+'By group'!X$3*Population!$BO6)</f>
        <v>0</v>
      </c>
      <c r="Y6" s="4">
        <f>step*((-'By group'!Y$4-'By group'!Y$5-'By group'!Y$22)*Population!Y6+'By group'!Y$3*Population!$BO6)</f>
        <v>-1570.2940562316007</v>
      </c>
      <c r="Z6" s="4">
        <f>step*((-'By group'!Z$4-'By group'!Z$5-'By group'!Z$22)*Population!Z6+'By group'!Z$3*Population!$BO6)</f>
        <v>-4505.0865263510887</v>
      </c>
      <c r="AA6" s="4">
        <f>step*((-'By group'!AA$4-'By group'!AA$5-'By group'!AA$22)*Population!AA6+'By group'!AA$3*Population!$BO6)</f>
        <v>-4564.5691004105111</v>
      </c>
      <c r="AB6" s="8">
        <f>step*((-'By group'!AB$4-'By group'!AB$5-'By group'!AB$22)*Population!AB6+'By group'!AB$3*Population!$BO6)</f>
        <v>-774.94805834164879</v>
      </c>
      <c r="AC6" s="4">
        <f>step*((-'By group'!AC$4-'By group'!AC$5-'By group'!AC$22)*Population!AC6+'By group'!AC$3*Population!$BO6)</f>
        <v>-260.01707623745983</v>
      </c>
      <c r="AD6" s="4">
        <f>step*((-'By group'!AD$4-'By group'!AD$5-'By group'!AD$22)*Population!AD6+'By group'!AD$3*Population!$BO6)</f>
        <v>-1215.7460492530995</v>
      </c>
      <c r="AE6" s="4">
        <f>step*((-'By group'!AE$4-'By group'!AE$5-'By group'!AE$22)*Population!AE6+'By group'!AE$3*Population!$BO6)</f>
        <v>-1238.3039429593896</v>
      </c>
      <c r="AF6" s="4">
        <f>step*((-'By group'!AF$4-'By group'!AF$5-'By group'!AF$22)*Population!AF6+'By group'!AF$3*Population!$BO6)</f>
        <v>-949.72908878417161</v>
      </c>
      <c r="AG6" s="4">
        <f>step*((-'By group'!AG$4-'By group'!AG$5-'By group'!AG$22)*Population!AG6+'By group'!AG$3*Population!$BO6)</f>
        <v>-590.59682990316298</v>
      </c>
      <c r="AH6" s="4">
        <f>step*((-'By group'!AH$4-'By group'!AH$5-'By group'!AH$22)*Population!AH6+'By group'!AH$3*Population!$BO6)</f>
        <v>-922.08014074472055</v>
      </c>
      <c r="AI6" s="4">
        <f>step*((-'By group'!AI$4-'By group'!AI$5-'By group'!AI$22)*Population!AI6+'By group'!AI$3*Population!$BO6)</f>
        <v>0</v>
      </c>
      <c r="AJ6" s="4">
        <f>step*((-'By group'!AJ$4-'By group'!AJ$5-'By group'!AJ$22)*Population!AJ6+'By group'!AJ$3*Population!$BO6)</f>
        <v>0</v>
      </c>
      <c r="AK6" s="4">
        <f>step*((-'By group'!AK$4-'By group'!AK$5-'By group'!AK$22)*Population!AK6+'By group'!AK$3*Population!$BO6)</f>
        <v>0</v>
      </c>
      <c r="AL6" s="4">
        <f>step*((-'By group'!AL$4-'By group'!AL$5-'By group'!AL$22)*Population!AL6+'By group'!AL$3*Population!$BO6)</f>
        <v>-45.864648060000007</v>
      </c>
      <c r="AM6" s="4">
        <f>step*((-'By group'!AM$4-'By group'!AM$5-'By group'!AM$22)*Population!AM6+'By group'!AM$3*Population!$BO6)</f>
        <v>-132.45515894553023</v>
      </c>
      <c r="AN6" s="4">
        <f>step*((-'By group'!AN$4-'By group'!AN$5-'By group'!AN$22)*Population!AN6+'By group'!AN$3*Population!$BO6)</f>
        <v>-133.97009644291288</v>
      </c>
      <c r="AO6" s="8">
        <f>step*((-'By group'!AO$4-'By group'!AO$5-'By group'!AO$22)*Population!AO6+'By group'!AO$3*Population!$BO6)</f>
        <v>6137.4501047516969</v>
      </c>
      <c r="AP6" s="4">
        <f>step*((-'By group'!AP$4-'By group'!AP$5-'By group'!AP$22)*Population!AP6+'By group'!AP$3*Population!$BO6)</f>
        <v>-300.66521445834775</v>
      </c>
      <c r="AQ6" s="4">
        <f>step*((-'By group'!AQ$4-'By group'!AQ$5-'By group'!AQ$22)*Population!AQ6+'By group'!AQ$3*Population!$BO6)</f>
        <v>-1145.3763013879754</v>
      </c>
      <c r="AR6" s="4">
        <f>step*((-'By group'!AR$4-'By group'!AR$5-'By group'!AR$22)*Population!AR6+'By group'!AR$3*Population!$BO6)</f>
        <v>-1029.1090718999999</v>
      </c>
      <c r="AS6" s="4">
        <f>step*((-'By group'!AS$4-'By group'!AS$5-'By group'!AS$22)*Population!AS6+'By group'!AS$3*Population!$BO6)</f>
        <v>-786.17424990000006</v>
      </c>
      <c r="AT6" s="4">
        <f>step*((-'By group'!AT$4-'By group'!AT$5-'By group'!AT$22)*Population!AT6+'By group'!AT$3*Population!$BO6)</f>
        <v>-486.36609372000009</v>
      </c>
      <c r="AU6" s="4">
        <f>step*((-'By group'!AU$4-'By group'!AU$5-'By group'!AU$22)*Population!AU6+'By group'!AU$3*Population!$BO6)</f>
        <v>-765.6941729775001</v>
      </c>
      <c r="AV6" s="4">
        <f>step*((-'By group'!AV$4-'By group'!AV$5-'By group'!AV$22)*Population!AV6+'By group'!AV$3*Population!$BO6)</f>
        <v>0</v>
      </c>
      <c r="AW6" s="4">
        <f>step*((-'By group'!AW$4-'By group'!AW$5-'By group'!AW$22)*Population!AW6+'By group'!AW$3*Population!$BO6)</f>
        <v>0</v>
      </c>
      <c r="AX6" s="4">
        <f>step*((-'By group'!AX$4-'By group'!AX$5-'By group'!AX$22)*Population!AX6+'By group'!AX$3*Population!$BO6)</f>
        <v>0</v>
      </c>
      <c r="AY6" s="4">
        <f>step*((-'By group'!AY$4-'By group'!AY$5-'By group'!AY$22)*Population!AY6+'By group'!AY$3*Population!$BO6)</f>
        <v>-38.335820250000005</v>
      </c>
      <c r="AZ6" s="4">
        <f>step*((-'By group'!AZ$4-'By group'!AZ$5-'By group'!AZ$22)*Population!AZ6+'By group'!AZ$3*Population!$BO6)</f>
        <v>-110.00837484</v>
      </c>
      <c r="BA6" s="4">
        <f>step*((-'By group'!BA$4-'By group'!BA$5-'By group'!BA$22)*Population!BA6+'By group'!BA$3*Population!$BO6)</f>
        <v>-111.45414900750001</v>
      </c>
      <c r="BB6" s="8">
        <f>step*((-'By group'!BB$4-'By group'!BB$5-'By group'!BB$22)*Population!BB6+'By group'!BB$3*Population!$BO6)</f>
        <v>3973.5853635887074</v>
      </c>
      <c r="BC6" s="4">
        <f>step*((-'By group'!BC$4-'By group'!BC$5-'By group'!BC$22)*Population!BC6+'By group'!BC$3*Population!$BO6)</f>
        <v>-366.82711308798162</v>
      </c>
      <c r="BD6" s="4">
        <f>step*((-'By group'!BD$4-'By group'!BD$5-'By group'!BD$22)*Population!BD6+'By group'!BD$3*Population!$BO6)</f>
        <v>-1118.3182445690477</v>
      </c>
      <c r="BE6" s="4">
        <f>step*((-'By group'!BE$4-'By group'!BE$5-'By group'!BE$22)*Population!BE6+'By group'!BE$3*Population!$BO6)</f>
        <v>-917.93715573180816</v>
      </c>
      <c r="BF6" s="4">
        <f>step*((-'By group'!BF$4-'By group'!BF$5-'By group'!BF$22)*Population!BF6+'By group'!BF$3*Population!$BO6)</f>
        <v>-672.72178198549796</v>
      </c>
      <c r="BG6" s="4">
        <f>step*((-'By group'!BG$4-'By group'!BG$5-'By group'!BG$22)*Population!BG6+'By group'!BG$3*Population!$BO6)</f>
        <v>-403.57746089415048</v>
      </c>
      <c r="BH6" s="4">
        <f>step*((-'By group'!BH$4-'By group'!BH$5-'By group'!BH$22)*Population!BH6+'By group'!BH$3*Population!$BO6)</f>
        <v>-641.61819093166173</v>
      </c>
      <c r="BI6" s="4">
        <f>step*((-'By group'!BI$4-'By group'!BI$5-'By group'!BI$22)*Population!BI6+'By group'!BI$3*Population!$BO6)</f>
        <v>0</v>
      </c>
      <c r="BJ6" s="4">
        <f>step*((-'By group'!BJ$4-'By group'!BJ$5-'By group'!BJ$22)*Population!BJ6+'By group'!BJ$3*Population!$BO6)</f>
        <v>0</v>
      </c>
      <c r="BK6" s="4">
        <f>step*((-'By group'!BK$4-'By group'!BK$5-'By group'!BK$22)*Population!BK6+'By group'!BK$3*Population!$BO6)</f>
        <v>0</v>
      </c>
      <c r="BL6" s="4">
        <f>step*((-'By group'!BL$4-'By group'!BL$5-'By group'!BL$22)*Population!BL6+'By group'!BL$3*Population!$BO6)</f>
        <v>-38.917708074000011</v>
      </c>
      <c r="BM6" s="4">
        <f>step*((-'By group'!BM$4-'By group'!BM$5-'By group'!BM$22)*Population!BM6+'By group'!BM$3*Population!$BO6)</f>
        <v>-107.18269798187606</v>
      </c>
      <c r="BN6" s="4">
        <f>step*((-'By group'!BN$4-'By group'!BN$5-'By group'!BN$22)*Population!BN6+'By group'!BN$3*Population!$BO6)</f>
        <v>-105.52816841501308</v>
      </c>
      <c r="BO6" s="71">
        <f>-step*SUM(SCR!B6:N6)*Population!B6</f>
        <v>-256635.33966465018</v>
      </c>
      <c r="BP6" s="4">
        <f>step*-SUM('By group'!C$11:C$21)*Population!C6</f>
        <v>-279528.39043814677</v>
      </c>
      <c r="BQ6" s="4">
        <f>step*-SUM('By group'!D$11:D$21)*Population!D6</f>
        <v>-118164.71770537129</v>
      </c>
      <c r="BR6" s="4">
        <f>step*-SUM('By group'!E$11:E$21)*Population!E6</f>
        <v>-22992.60902389836</v>
      </c>
      <c r="BS6" s="4">
        <f>step*-SUM('By group'!F$11:F$21)*Population!F6</f>
        <v>-12942.245810448359</v>
      </c>
      <c r="BT6" s="4">
        <f>step*-SUM('By group'!G$11:G$21)*Population!G6</f>
        <v>-15846.11205787071</v>
      </c>
      <c r="BU6" s="4">
        <f>step*-SUM('By group'!H$11:H$21)*Population!H6</f>
        <v>0</v>
      </c>
      <c r="BV6" s="4">
        <f>step*-SUM('By group'!I$11:I$21)*Population!I6</f>
        <v>0</v>
      </c>
      <c r="BW6" s="4">
        <f>step*-SUM('By group'!J$11:J$21)*Population!J6</f>
        <v>0</v>
      </c>
      <c r="BX6" s="4">
        <f>step*-SUM('By group'!K$11:K$21)*Population!K6</f>
        <v>0</v>
      </c>
      <c r="BY6" s="4">
        <f>step*-SUM('By group'!L$11:L$21)*Population!L6</f>
        <v>-856.53816207600016</v>
      </c>
      <c r="BZ6" s="4">
        <f>step*-SUM('By group'!M$11:M$21)*Population!M6</f>
        <v>-2150.5966578114758</v>
      </c>
      <c r="CA6" s="4">
        <f>step*-SUM('By group'!N$11:N$21)*Population!N6</f>
        <v>0</v>
      </c>
      <c r="CB6" s="13">
        <f>-step*SUM(SCR!O6:AA6)*Population!O6</f>
        <v>-102394.83526400979</v>
      </c>
      <c r="CC6" s="4">
        <f>step*-SUM('By group'!P$11:P$21)*Population!P6</f>
        <v>-104082.2242115526</v>
      </c>
      <c r="CD6" s="4">
        <f>step*-SUM('By group'!Q$11:Q$21)*Population!Q6</f>
        <v>-74310.091520255854</v>
      </c>
      <c r="CE6" s="4">
        <f>step*-SUM('By group'!R$11:R$21)*Population!R6</f>
        <v>-30103.7556771977</v>
      </c>
      <c r="CF6" s="4">
        <f>step*-SUM('By group'!S$11:S$21)*Population!S6</f>
        <v>-16943.0280135227</v>
      </c>
      <c r="CG6" s="4">
        <f>step*-SUM('By group'!T$11:T$21)*Population!T6</f>
        <v>-20741.345333026406</v>
      </c>
      <c r="CH6" s="4">
        <f>step*-SUM('By group'!U$11:U$21)*Population!U6</f>
        <v>0</v>
      </c>
      <c r="CI6" s="4">
        <f>step*-SUM('By group'!V$11:V$21)*Population!V6</f>
        <v>0</v>
      </c>
      <c r="CJ6" s="4">
        <f>step*-SUM('By group'!W$11:W$21)*Population!W6</f>
        <v>0</v>
      </c>
      <c r="CK6" s="4">
        <f>step*-SUM('By group'!X$11:X$21)*Population!X6</f>
        <v>0</v>
      </c>
      <c r="CL6" s="4">
        <f>step*-SUM('By group'!Y$11:Y$21)*Population!Y6</f>
        <v>-1121.6386115940004</v>
      </c>
      <c r="CM6" s="4">
        <f>step*-SUM('By group'!Z$11:Z$21)*Population!Z6</f>
        <v>-2815.6790789694305</v>
      </c>
      <c r="CN6" s="4">
        <f>step*-SUM('By group'!AA$11:AA$21)*Population!AA6</f>
        <v>0</v>
      </c>
      <c r="CO6" s="13">
        <f>-step*SUM(SCR!AB6:AN6)*Population!AB6</f>
        <v>-5519.2986206456007</v>
      </c>
      <c r="CP6" s="4">
        <f>step*-SUM('By group'!AC$11:AC$21)*Population!AC6</f>
        <v>-6500.4269059364951</v>
      </c>
      <c r="CQ6" s="4">
        <f>step*-SUM('By group'!AD$11:AD$21)*Population!AD6</f>
        <v>-3377.0723590363878</v>
      </c>
      <c r="CR6" s="4">
        <f>step*-SUM('By group'!AE$11:AE$21)*Population!AE6</f>
        <v>-884.50281639956393</v>
      </c>
      <c r="CS6" s="4">
        <f>step*-SUM('By group'!AF$11:AF$21)*Population!AF6</f>
        <v>-499.85741514956402</v>
      </c>
      <c r="CT6" s="4">
        <f>step*-SUM('By group'!AG$11:AG$21)*Population!AG6</f>
        <v>-615.2050311491281</v>
      </c>
      <c r="CU6" s="4">
        <f>step*-SUM('By group'!AH$11:AH$21)*Population!AH6</f>
        <v>0</v>
      </c>
      <c r="CV6" s="4">
        <f>step*-SUM('By group'!AI$11:AI$21)*Population!AI6</f>
        <v>0</v>
      </c>
      <c r="CW6" s="4">
        <f>step*-SUM('By group'!AJ$11:AJ$21)*Population!AJ6</f>
        <v>0</v>
      </c>
      <c r="CX6" s="4">
        <f>step*-SUM('By group'!AK$11:AK$21)*Population!AK6</f>
        <v>0</v>
      </c>
      <c r="CY6" s="4">
        <f>step*-SUM('By group'!AL$11:AL$21)*Population!AL6</f>
        <v>-32.760462900000007</v>
      </c>
      <c r="CZ6" s="4">
        <f>step*-SUM('By group'!AM$11:AM$21)*Population!AM6</f>
        <v>-82.784474340956407</v>
      </c>
      <c r="DA6" s="4">
        <f>step*-SUM('By group'!AN$11:AN$21)*Population!AN6</f>
        <v>0</v>
      </c>
      <c r="DB6" s="13">
        <f>-step*SUM(SCR!AO6:BA6)*Population!AO6</f>
        <v>-7287.0003239960142</v>
      </c>
      <c r="DC6" s="4">
        <f>step*-SUM('By group'!AP$11:AP$21)*Population!AP6</f>
        <v>-7516.6303614586932</v>
      </c>
      <c r="DD6" s="4">
        <f>step*-SUM('By group'!AQ$11:AQ$21)*Population!AQ6</f>
        <v>-3181.6008371888211</v>
      </c>
      <c r="DE6" s="4">
        <f>step*-SUM('By group'!AR$11:AR$21)*Population!AR6</f>
        <v>-735.07790849999992</v>
      </c>
      <c r="DF6" s="4">
        <f>step*-SUM('By group'!AS$11:AS$21)*Population!AS6</f>
        <v>-413.77592100000004</v>
      </c>
      <c r="DG6" s="4">
        <f>step*-SUM('By group'!AT$11:AT$21)*Population!AT6</f>
        <v>-506.63134762500005</v>
      </c>
      <c r="DH6" s="4">
        <f>step*-SUM('By group'!AU$11:AU$21)*Population!AU6</f>
        <v>0</v>
      </c>
      <c r="DI6" s="4">
        <f>step*-SUM('By group'!AV$11:AV$21)*Population!AV6</f>
        <v>0</v>
      </c>
      <c r="DJ6" s="4">
        <f>step*-SUM('By group'!AW$11:AW$21)*Population!AW6</f>
        <v>0</v>
      </c>
      <c r="DK6" s="4">
        <f>step*-SUM('By group'!AX$11:AX$21)*Population!AX6</f>
        <v>0</v>
      </c>
      <c r="DL6" s="4">
        <f>step*-SUM('By group'!AY$11:AY$21)*Population!AY6</f>
        <v>-27.382728750000002</v>
      </c>
      <c r="DM6" s="4">
        <f>step*-SUM('By group'!AZ$11:AZ$21)*Population!AZ6</f>
        <v>-68.755234275000007</v>
      </c>
      <c r="DN6" s="4">
        <f>step*-SUM('By group'!BA$11:BA$21)*Population!BA6</f>
        <v>0</v>
      </c>
      <c r="DO6" s="13">
        <f>-step*SUM(SCR!BB6:BN6)*Population!BB6</f>
        <v>-6361.6379228514215</v>
      </c>
      <c r="DP6" s="4">
        <f>step*-SUM('By group'!BC$11:BC$21)*Population!BC6</f>
        <v>-6113.7852181330263</v>
      </c>
      <c r="DQ6" s="4">
        <f>step*-SUM('By group'!BD$11:BD$21)*Population!BD6</f>
        <v>-2541.6323740205626</v>
      </c>
      <c r="DR6" s="4">
        <f>step*-SUM('By group'!BE$11:BE$21)*Population!BE6</f>
        <v>-573.7107223323801</v>
      </c>
      <c r="DS6" s="4">
        <f>step*-SUM('By group'!BF$11:BF$21)*Population!BF6</f>
        <v>-320.34370570738002</v>
      </c>
      <c r="DT6" s="4">
        <f>step*-SUM('By group'!BG$11:BG$21)*Population!BG6</f>
        <v>-388.05525085976006</v>
      </c>
      <c r="DU6" s="4">
        <f>step*-SUM('By group'!BH$11:BH$21)*Population!BH6</f>
        <v>0</v>
      </c>
      <c r="DV6" s="4">
        <f>step*-SUM('By group'!BI$11:BI$21)*Population!BI6</f>
        <v>0</v>
      </c>
      <c r="DW6" s="4">
        <f>step*-SUM('By group'!BJ$11:BJ$21)*Population!BJ6</f>
        <v>0</v>
      </c>
      <c r="DX6" s="4">
        <f>step*-SUM('By group'!BK$11:BK$21)*Population!BK6</f>
        <v>0</v>
      </c>
      <c r="DY6" s="4">
        <f>step*-SUM('By group'!BL$11:BL$21)*Population!BL6</f>
        <v>-21.620948930000008</v>
      </c>
      <c r="DZ6" s="4">
        <f>step*-SUM('By group'!BM$11:BM$21)*Population!BM6</f>
        <v>-53.59134899093803</v>
      </c>
      <c r="EA6" s="4">
        <f>step*-SUM('By group'!BN$11:BN$21)*Population!BN6</f>
        <v>0</v>
      </c>
      <c r="EB6" s="52">
        <v>0</v>
      </c>
      <c r="EC6" s="4">
        <f t="shared" si="24"/>
        <v>256635.33966465018</v>
      </c>
      <c r="ED6" s="4">
        <f t="shared" si="25"/>
        <v>279528.39043814677</v>
      </c>
      <c r="EE6" s="4">
        <f t="shared" si="26"/>
        <v>118164.71770537129</v>
      </c>
      <c r="EF6" s="4">
        <f t="shared" si="27"/>
        <v>22992.60902389836</v>
      </c>
      <c r="EG6" s="4">
        <f t="shared" si="28"/>
        <v>12942.245810448359</v>
      </c>
      <c r="EH6" s="4">
        <f t="shared" si="29"/>
        <v>15846.11205787071</v>
      </c>
      <c r="EI6" s="4">
        <v>0</v>
      </c>
      <c r="EJ6" s="4">
        <f t="shared" si="30"/>
        <v>0</v>
      </c>
      <c r="EK6" s="4">
        <f t="shared" si="31"/>
        <v>0</v>
      </c>
      <c r="EL6" s="4">
        <f t="shared" si="32"/>
        <v>0</v>
      </c>
      <c r="EM6" s="4">
        <f t="shared" si="33"/>
        <v>856.53816207600016</v>
      </c>
      <c r="EN6" s="4">
        <f t="shared" si="34"/>
        <v>2150.5966578114758</v>
      </c>
      <c r="EO6" s="52">
        <v>0</v>
      </c>
      <c r="EP6" s="4">
        <f t="shared" si="35"/>
        <v>102394.83526400979</v>
      </c>
      <c r="EQ6" s="4">
        <f t="shared" si="36"/>
        <v>104082.2242115526</v>
      </c>
      <c r="ER6" s="4">
        <f t="shared" si="37"/>
        <v>74310.091520255854</v>
      </c>
      <c r="ES6" s="4">
        <f t="shared" si="38"/>
        <v>30103.7556771977</v>
      </c>
      <c r="ET6" s="4">
        <f t="shared" si="39"/>
        <v>16943.0280135227</v>
      </c>
      <c r="EU6" s="4">
        <f t="shared" si="40"/>
        <v>20741.345333026406</v>
      </c>
      <c r="EV6" s="4">
        <v>0</v>
      </c>
      <c r="EW6" s="4">
        <f t="shared" si="41"/>
        <v>0</v>
      </c>
      <c r="EX6" s="4">
        <f t="shared" si="42"/>
        <v>0</v>
      </c>
      <c r="EY6" s="4">
        <f t="shared" si="43"/>
        <v>0</v>
      </c>
      <c r="EZ6" s="4">
        <f t="shared" si="44"/>
        <v>1121.6386115940004</v>
      </c>
      <c r="FA6" s="4">
        <f t="shared" si="45"/>
        <v>2815.6790789694305</v>
      </c>
      <c r="FB6" s="52">
        <v>0</v>
      </c>
      <c r="FC6" s="4">
        <f t="shared" si="46"/>
        <v>5519.2986206456007</v>
      </c>
      <c r="FD6" s="4">
        <f t="shared" si="47"/>
        <v>6500.4269059364951</v>
      </c>
      <c r="FE6" s="4">
        <f t="shared" si="48"/>
        <v>3377.0723590363878</v>
      </c>
      <c r="FF6" s="4">
        <f t="shared" si="49"/>
        <v>884.50281639956393</v>
      </c>
      <c r="FG6" s="4">
        <f t="shared" si="50"/>
        <v>499.85741514956402</v>
      </c>
      <c r="FH6" s="4">
        <f t="shared" si="51"/>
        <v>615.2050311491281</v>
      </c>
      <c r="FI6" s="4">
        <v>0</v>
      </c>
      <c r="FJ6" s="4">
        <f t="shared" si="52"/>
        <v>0</v>
      </c>
      <c r="FK6" s="4">
        <f t="shared" si="53"/>
        <v>0</v>
      </c>
      <c r="FL6" s="4">
        <f t="shared" si="54"/>
        <v>0</v>
      </c>
      <c r="FM6" s="4">
        <f t="shared" si="55"/>
        <v>32.760462900000007</v>
      </c>
      <c r="FN6" s="9">
        <f t="shared" si="56"/>
        <v>82.784474340956407</v>
      </c>
      <c r="FO6" s="4">
        <v>0</v>
      </c>
      <c r="FP6" s="4">
        <f t="shared" si="57"/>
        <v>7287.0003239960142</v>
      </c>
      <c r="FQ6" s="4">
        <f t="shared" si="58"/>
        <v>7516.6303614586932</v>
      </c>
      <c r="FR6" s="4">
        <f t="shared" si="59"/>
        <v>3181.6008371888211</v>
      </c>
      <c r="FS6" s="4">
        <f t="shared" si="60"/>
        <v>735.07790849999992</v>
      </c>
      <c r="FT6" s="4">
        <f t="shared" si="61"/>
        <v>413.77592100000004</v>
      </c>
      <c r="FU6" s="4">
        <f t="shared" si="62"/>
        <v>506.63134762500005</v>
      </c>
      <c r="FV6" s="4">
        <v>0</v>
      </c>
      <c r="FW6" s="4">
        <f t="shared" si="63"/>
        <v>0</v>
      </c>
      <c r="FX6" s="4">
        <f t="shared" si="64"/>
        <v>0</v>
      </c>
      <c r="FY6" s="4">
        <f t="shared" si="65"/>
        <v>0</v>
      </c>
      <c r="FZ6" s="4">
        <f t="shared" si="66"/>
        <v>27.382728750000002</v>
      </c>
      <c r="GA6" s="4">
        <f t="shared" si="67"/>
        <v>68.755234275000007</v>
      </c>
      <c r="GB6" s="4">
        <v>0</v>
      </c>
      <c r="GC6" s="4">
        <f t="shared" si="68"/>
        <v>6361.6379228514215</v>
      </c>
      <c r="GD6" s="4">
        <f t="shared" si="4"/>
        <v>6113.7852181330263</v>
      </c>
      <c r="GE6" s="4">
        <f t="shared" si="5"/>
        <v>2541.6323740205626</v>
      </c>
      <c r="GF6" s="4">
        <f t="shared" si="6"/>
        <v>573.7107223323801</v>
      </c>
      <c r="GG6" s="4">
        <f t="shared" si="7"/>
        <v>320.34370570738002</v>
      </c>
      <c r="GH6" s="4">
        <f t="shared" si="8"/>
        <v>388.05525085976006</v>
      </c>
      <c r="GI6" s="4">
        <v>0</v>
      </c>
      <c r="GJ6" s="4">
        <f t="shared" si="69"/>
        <v>0</v>
      </c>
      <c r="GK6" s="4">
        <f t="shared" si="70"/>
        <v>0</v>
      </c>
      <c r="GL6" s="4">
        <f t="shared" si="9"/>
        <v>0</v>
      </c>
      <c r="GM6" s="4">
        <f t="shared" si="10"/>
        <v>21.620948930000008</v>
      </c>
      <c r="GN6" s="4">
        <f t="shared" si="11"/>
        <v>53.59134899093803</v>
      </c>
      <c r="GO6" s="52">
        <v>0</v>
      </c>
      <c r="GP6" s="4">
        <f>step*(-'By group'!C$32*Population!C6+'By group'!I$33*Population!I6)</f>
        <v>0</v>
      </c>
      <c r="GQ6" s="4">
        <f>step*(-'By group'!D$32*Population!D6+'By group'!J$33*Population!J6)</f>
        <v>0</v>
      </c>
      <c r="GR6" s="4">
        <f>step*(-'By group'!E$32*Population!E6+'By group'!K$33*Population!K6)</f>
        <v>0</v>
      </c>
      <c r="GS6" s="4">
        <f>step*(-'By group'!F$32*Population!F6+'By group'!L$33*Population!L6)</f>
        <v>-6042.8538241861797</v>
      </c>
      <c r="GT6" s="4">
        <f>step*(-'By group'!G$32*Population!G6+'By group'!M$33*Population!M6)</f>
        <v>-2093.9240826684045</v>
      </c>
      <c r="GU6" s="4">
        <f>step*(-'By group'!H$32*Population!H6+'By group'!N$33*Population!N6)</f>
        <v>-3601.470726186868</v>
      </c>
      <c r="GV6" s="46">
        <f t="shared" si="71"/>
        <v>0</v>
      </c>
      <c r="GW6" s="14">
        <f t="shared" si="72"/>
        <v>0</v>
      </c>
      <c r="GX6" s="4">
        <f t="shared" si="73"/>
        <v>0</v>
      </c>
      <c r="GY6" s="4">
        <f t="shared" si="74"/>
        <v>6042.8538241861797</v>
      </c>
      <c r="GZ6" s="4">
        <f t="shared" si="75"/>
        <v>2093.9240826684045</v>
      </c>
      <c r="HA6" s="4">
        <f t="shared" si="76"/>
        <v>3601.470726186868</v>
      </c>
      <c r="HB6" s="8">
        <v>0</v>
      </c>
      <c r="HC6" s="4">
        <f>step*(-'By group'!P$32*Population!P6+'By group'!V$33*Population!V6)</f>
        <v>0</v>
      </c>
      <c r="HD6" s="4">
        <f>step*(-'By group'!Q$32*Population!Q6+'By group'!W$33*Population!W6)</f>
        <v>0</v>
      </c>
      <c r="HE6" s="4">
        <f>step*(-'By group'!R$32*Population!R6+'By group'!X$33*Population!X6)</f>
        <v>0</v>
      </c>
      <c r="HF6" s="4">
        <f>step*(-'By group'!S$32*Population!S6+'By group'!Y$33*Population!Y6)</f>
        <v>-7910.69470096435</v>
      </c>
      <c r="HG6" s="4">
        <f>step*(-'By group'!T$32*Population!T6+'By group'!Z$33*Population!Z6)</f>
        <v>-2740.429527120566</v>
      </c>
      <c r="HH6" s="4">
        <f>step*(-'By group'!U$32*Population!U6+'By group'!AA$33*Population!AA6)</f>
        <v>-4715.1544163053022</v>
      </c>
      <c r="HI6" s="14">
        <f t="shared" si="77"/>
        <v>0</v>
      </c>
      <c r="HJ6" s="46">
        <f t="shared" si="78"/>
        <v>0</v>
      </c>
      <c r="HK6" s="4">
        <f t="shared" si="79"/>
        <v>0</v>
      </c>
      <c r="HL6" s="4">
        <f t="shared" si="80"/>
        <v>7910.69470096435</v>
      </c>
      <c r="HM6" s="4">
        <f t="shared" si="81"/>
        <v>2740.429527120566</v>
      </c>
      <c r="HN6" s="9">
        <f t="shared" si="82"/>
        <v>4715.1544163053022</v>
      </c>
      <c r="HO6" s="4">
        <v>0</v>
      </c>
      <c r="HP6" s="4">
        <f>step*(-'By group'!AC$32*Population!AC6+'By group'!AI$33*Population!AI6)</f>
        <v>0</v>
      </c>
      <c r="HQ6" s="4">
        <f>step*(-'By group'!AD$32*Population!AD6+'By group'!AJ$33*Population!AJ6)</f>
        <v>0</v>
      </c>
      <c r="HR6" s="4">
        <f>step*(-'By group'!AE$32*Population!AE6+'By group'!AK$33*Population!AK6)</f>
        <v>0</v>
      </c>
      <c r="HS6" s="4">
        <f>step*(-'By group'!AF$32*Population!AF6+'By group'!AL$33*Population!AL6)</f>
        <v>-233.54847612478201</v>
      </c>
      <c r="HT6" s="4">
        <f>step*(-'By group'!AG$32*Population!AG6+'By group'!AM$33*Population!AM6)</f>
        <v>-81.648769059347416</v>
      </c>
      <c r="HU6" s="4">
        <f>step*(-'By group'!AH$32*Population!AH6+'By group'!AN$33*Population!AN6)</f>
        <v>-138.72209650856504</v>
      </c>
      <c r="HV6" s="14">
        <f t="shared" si="83"/>
        <v>0</v>
      </c>
      <c r="HW6" s="46">
        <f t="shared" si="84"/>
        <v>0</v>
      </c>
      <c r="HX6" s="4">
        <f t="shared" si="85"/>
        <v>0</v>
      </c>
      <c r="HY6" s="4">
        <f t="shared" si="86"/>
        <v>233.54847612478201</v>
      </c>
      <c r="HZ6" s="4">
        <f t="shared" si="87"/>
        <v>81.648769059347416</v>
      </c>
      <c r="IA6" s="4">
        <f t="shared" si="88"/>
        <v>138.72209650856504</v>
      </c>
      <c r="IB6" s="8">
        <v>0</v>
      </c>
      <c r="IC6" s="4">
        <f>step*(-'By group'!AP$32*Population!AP6+'By group'!AV$33*Population!AV6)</f>
        <v>0</v>
      </c>
      <c r="ID6" s="4">
        <f>step*(-'By group'!AQ$32*Population!AQ6+'By group'!AW$33*Population!AW6)</f>
        <v>0</v>
      </c>
      <c r="IE6" s="4">
        <f>step*(-'By group'!AR$32*Population!AR6+'By group'!AX$33*Population!AX6)</f>
        <v>0</v>
      </c>
      <c r="IF6" s="4">
        <f>step*(-'By group'!AS$32*Population!AS6+'By group'!AY$33*Population!AY6)</f>
        <v>-193.19659612500001</v>
      </c>
      <c r="IG6" s="4">
        <f>step*(-'By group'!AT$32*Population!AT6+'By group'!AZ$33*Population!AZ6)</f>
        <v>-66.948652387500005</v>
      </c>
      <c r="IH6" s="4">
        <f>step*(-'By group'!AU$32*Population!AU6+'By group'!BA$33*Population!BA6)</f>
        <v>-115.14055946250002</v>
      </c>
      <c r="II6" s="14">
        <f t="shared" si="15"/>
        <v>0</v>
      </c>
      <c r="IJ6" s="4">
        <f t="shared" si="16"/>
        <v>0</v>
      </c>
      <c r="IK6" s="4">
        <f t="shared" si="89"/>
        <v>0</v>
      </c>
      <c r="IL6" s="4">
        <f t="shared" si="90"/>
        <v>193.19659612500001</v>
      </c>
      <c r="IM6" s="4">
        <f t="shared" si="91"/>
        <v>66.948652387500005</v>
      </c>
      <c r="IN6" s="4">
        <f t="shared" si="92"/>
        <v>115.14055946250002</v>
      </c>
      <c r="IO6" s="8">
        <v>0</v>
      </c>
      <c r="IP6" s="4">
        <f>step*(-'By group'!BC$32*Population!BC6+'By group'!BI$33*Population!BI6)</f>
        <v>0</v>
      </c>
      <c r="IQ6" s="4">
        <f>step*(-'By group'!BD$32*Population!BD6+'By group'!BJ$33*Population!BJ6)</f>
        <v>0</v>
      </c>
      <c r="IR6" s="4">
        <f>step*(-'By group'!BE$32*Population!BE6+'By group'!BK$33*Population!BK6)</f>
        <v>0</v>
      </c>
      <c r="IS6" s="4">
        <f>step*(-'By group'!BF$32*Population!BF6+'By group'!BL$33*Population!BL6)</f>
        <v>-149.36137838869001</v>
      </c>
      <c r="IT6" s="4">
        <f>step*(-'By group'!BG$32*Population!BG6+'By group'!BM$33*Population!BM6)</f>
        <v>-50.815375676483001</v>
      </c>
      <c r="IU6" s="4">
        <f>step*(-'By group'!BH$32*Population!BH6+'By group'!BN$33*Population!BN6)</f>
        <v>-89.623688723114768</v>
      </c>
      <c r="IV6" s="14">
        <f t="shared" si="17"/>
        <v>0</v>
      </c>
      <c r="IW6" s="4">
        <f t="shared" si="18"/>
        <v>0</v>
      </c>
      <c r="IX6" s="4">
        <f t="shared" si="19"/>
        <v>0</v>
      </c>
      <c r="IY6" s="4">
        <f t="shared" si="20"/>
        <v>149.36137838869001</v>
      </c>
      <c r="IZ6" s="4">
        <f t="shared" si="21"/>
        <v>50.815375676483001</v>
      </c>
      <c r="JA6" s="4">
        <f t="shared" si="22"/>
        <v>89.623688723114768</v>
      </c>
      <c r="JB6" s="75">
        <f>step*(+prop_idu_male*'By group'!BB$9*Population!BB6-'By group'!B$8*Population!B6)</f>
        <v>-794.91419869052481</v>
      </c>
      <c r="JC6" s="46">
        <f>step*(+prop_idu_male*'By group'!BC$9*Population!BC6-'By group'!C$8*Population!C6)</f>
        <v>-13.242765295731376</v>
      </c>
      <c r="JD6" s="46">
        <f>step*(+prop_idu_male*'By group'!BD$9*Population!BD6-'By group'!D$8*Population!D6)</f>
        <v>-22.412960001544391</v>
      </c>
      <c r="JE6" s="46">
        <f>step*(+prop_idu_male*'By group'!BE$9*Population!BE6-'By group'!E$8*Population!E6)</f>
        <v>-10.807851645150322</v>
      </c>
      <c r="JF6" s="46">
        <f>step*(+prop_idu_male*'By group'!BF$9*Population!BF6-'By group'!F$8*Population!F6)</f>
        <v>-6.0867104583753235</v>
      </c>
      <c r="JG6" s="46">
        <f>step*(+prop_idu_male*'By group'!BG$9*Population!BG6-'By group'!G$8*Population!G6)</f>
        <v>-2.9829558911614575</v>
      </c>
      <c r="JH6" s="46">
        <f>step*(+prop_idu_male*'By group'!BH$9*Population!BH6-'By group'!H$8*Population!H6)</f>
        <v>-4.2487400806875621</v>
      </c>
      <c r="JI6" s="46">
        <f>step*(+prop_idu_male*'By group'!BI$9*Population!BI6-'By group'!I$8*Population!I6)</f>
        <v>0</v>
      </c>
      <c r="JJ6" s="46">
        <f>step*(+prop_idu_male*'By group'!BJ$9*Population!BJ6-'By group'!J$8*Population!J6)</f>
        <v>0</v>
      </c>
      <c r="JK6" s="46">
        <f>step*(+prop_idu_male*'By group'!BK$9*Population!BK6-'By group'!K$8*Population!K6)</f>
        <v>0</v>
      </c>
      <c r="JL6" s="46">
        <f>step*(+prop_idu_male*'By group'!BL$9*Population!BL6-'By group'!L$8*Population!L6)</f>
        <v>-0.80464788464400017</v>
      </c>
      <c r="JM6" s="46">
        <f>step*(+prop_idu_male*'By group'!BM$9*Population!BM6-'By group'!M$8*Population!M6)</f>
        <v>-2.0219774202332244</v>
      </c>
      <c r="JN6" s="46">
        <f>step*(+prop_idu_male*'By group'!BN$9*Population!BN6-'By group'!N$8*Population!N6)</f>
        <v>-1.7247324148723382</v>
      </c>
      <c r="JO6" s="45">
        <f>step*(+(1-prop_idu_male)*'By group'!BB$9*Population!BB6-'By group'!O$8*Population!O6-'By group'!O$6*Population!O6+'By group'!AB$7*Population!AB6)</f>
        <v>-5367.8497898187261</v>
      </c>
      <c r="JP6" s="46">
        <f>step*(+(1-prop_idu_male)*'By group'!BC$9*Population!BC6-'By group'!P$8*Population!P6-'By group'!P$6*Population!P6+'By group'!AC$7*Population!AC6)</f>
        <v>-19.994297652658176</v>
      </c>
      <c r="JQ6" s="46">
        <f>step*(+(1-prop_idu_male)*'By group'!BD$9*Population!BD6-'By group'!Q$8*Population!Q6-'By group'!Q$6*Population!Q6+'By group'!AD$7*Population!AD6)</f>
        <v>-69.958408653111832</v>
      </c>
      <c r="JR6" s="46">
        <f>step*(+(1-prop_idu_male)*'By group'!BE$9*Population!BE6-'By group'!R$8*Population!R6-'By group'!R$6*Population!R6+'By group'!AE$7*Population!AE6)</f>
        <v>-83.078461243503128</v>
      </c>
      <c r="JS6" s="46">
        <f>step*(+(1-prop_idu_male)*'By group'!BF$9*Population!BF6-'By group'!S$8*Population!S6-'By group'!S$6*Population!S6+'By group'!AF$7*Population!AF6)</f>
        <v>-46.708059556878126</v>
      </c>
      <c r="JT6" s="46">
        <f>step*(+(1-prop_idu_male)*'By group'!BG$9*Population!BG6-'By group'!T$8*Population!T6-'By group'!T$6*Population!T6+'By group'!AG$7*Population!AG6)</f>
        <v>-22.839266524642518</v>
      </c>
      <c r="JU6" s="46">
        <f>step*(+(1-prop_idu_male)*'By group'!BH$9*Population!BH6-'By group'!U$8*Population!U6-'By group'!U$6*Population!U6+'By group'!AH$7*Population!AH6)</f>
        <v>-32.648089668802349</v>
      </c>
      <c r="JV6" s="46">
        <f>step*(+(1-prop_idu_male)*'By group'!BI$9*Population!BI6-'By group'!V$8*Population!V6-'By group'!V$6*Population!V6+'By group'!AI$7*Population!AI6)</f>
        <v>0</v>
      </c>
      <c r="JW6" s="46">
        <f>step*(+(1-prop_idu_male)*'By group'!BJ$9*Population!BJ6-'By group'!W$8*Population!W6-'By group'!W$6*Population!W6+'By group'!AJ$7*Population!AJ6)</f>
        <v>0</v>
      </c>
      <c r="JX6" s="46">
        <f>step*(+(1-prop_idu_male)*'By group'!BK$9*Population!BK6-'By group'!X$8*Population!X6-'By group'!X$6*Population!X6+'By group'!AK$7*Population!AK6)</f>
        <v>0</v>
      </c>
      <c r="JY6" s="46">
        <f>step*(+(1-prop_idu_male)*'By group'!BL$9*Population!BL6-'By group'!Y$8*Population!Y6-'By group'!Y$6*Population!Y6+'By group'!AL$7*Population!AL6)</f>
        <v>-6.2004745668000023</v>
      </c>
      <c r="JZ6" s="46">
        <f>step*(+(1-prop_idu_male)*'By group'!BM$9*Population!BM6-'By group'!Z$8*Population!Z6-'By group'!Z$6*Population!Z6+'By group'!AM$7*Population!AM6)</f>
        <v>-15.53837502634363</v>
      </c>
      <c r="KA6" s="76">
        <f>step*(+(1-prop_idu_male)*'By group'!BN$9*Population!BN6-'By group'!AA$8*Population!AA6-'By group'!AA$6*Population!AA6+'By group'!AN$7*Population!AN6)</f>
        <v>-13.263775586654724</v>
      </c>
      <c r="KB6" s="46">
        <f>step*(+'By group'!O$6*Population!O6-'By group'!AB$7*Population!AB6)</f>
        <v>4595.0948150819968</v>
      </c>
      <c r="KC6" s="46">
        <f>step*(+'By group'!P$6*Population!P6-'By group'!AC$7*Population!AC6)</f>
        <v>14.97359999862454</v>
      </c>
      <c r="KD6" s="46">
        <f>step*(+'By group'!Q$6*Population!Q6-'By group'!AD$7*Population!AD6)</f>
        <v>55.401386233943136</v>
      </c>
      <c r="KE6" s="46">
        <f>step*(+'By group'!R$6*Population!R6-'By group'!AE$7*Population!AE6)</f>
        <v>68.198696621603986</v>
      </c>
      <c r="KF6" s="46">
        <f>step*(+'By group'!S$6*Population!S6-'By group'!AF$7*Population!AF6)</f>
        <v>38.332648661828991</v>
      </c>
      <c r="KG6" s="46">
        <f>step*(+'By group'!T$6*Population!T6-'By group'!AG$7*Population!AG6)</f>
        <v>18.737564088140406</v>
      </c>
      <c r="KH6" s="46">
        <f>step*(+'By group'!U$6*Population!U6-'By group'!AH$7*Population!AH6)</f>
        <v>26.79927161459235</v>
      </c>
      <c r="KI6" s="46">
        <f>step*(+'By group'!V$6*Population!V6-'By group'!AI$7*Population!AI6)</f>
        <v>0</v>
      </c>
      <c r="KJ6" s="46">
        <f>step*(+'By group'!W$6*Population!W6-'By group'!AJ$7*Population!AJ6)</f>
        <v>0</v>
      </c>
      <c r="KK6" s="46">
        <f>step*(+'By group'!X$6*Population!X6-'By group'!AK$7*Population!AK6)</f>
        <v>0</v>
      </c>
      <c r="KL6" s="46">
        <f>step*(+'By group'!Y$6*Population!Y6-'By group'!AL$7*Population!AL6)</f>
        <v>5.0918085245640015</v>
      </c>
      <c r="KM6" s="46">
        <f>step*(+'By group'!Z$6*Population!Z6-'By group'!AM$7*Population!AM6)</f>
        <v>12.754850756768761</v>
      </c>
      <c r="KN6" s="46">
        <f>step*(+'By group'!AA$6*Population!AA6-'By group'!AN$7*Population!AN6)</f>
        <v>10.88889988437759</v>
      </c>
      <c r="KO6" s="45">
        <v>0</v>
      </c>
      <c r="KP6" s="46">
        <v>0</v>
      </c>
      <c r="KQ6" s="46">
        <v>0</v>
      </c>
      <c r="KR6" s="46">
        <v>0</v>
      </c>
      <c r="KS6" s="46">
        <v>0</v>
      </c>
      <c r="KT6" s="46">
        <v>0</v>
      </c>
      <c r="KU6" s="46">
        <v>0</v>
      </c>
      <c r="KV6" s="46">
        <v>0</v>
      </c>
      <c r="KW6" s="46">
        <v>0</v>
      </c>
      <c r="KX6" s="46">
        <v>0</v>
      </c>
      <c r="KY6" s="46">
        <v>0</v>
      </c>
      <c r="KZ6" s="46">
        <v>0</v>
      </c>
      <c r="LA6" s="46">
        <v>0</v>
      </c>
      <c r="LB6" s="188">
        <f>step*(-'By group'!BB$9*Population!BB6+'By group'!B$8*Population!B6+'By group'!O$8*Population!O6)</f>
        <v>1567.6691734272536</v>
      </c>
      <c r="LC6" s="189">
        <f>step*(-'By group'!BC$9*Population!BC6+'By group'!C$8*Population!C6+'By group'!P$8*Population!P6)</f>
        <v>18.263462949765014</v>
      </c>
      <c r="LD6" s="189">
        <f>step*(-'By group'!BD$9*Population!BD6+'By group'!D$8*Population!D6+'By group'!Q$8*Population!Q6)</f>
        <v>36.969982420713094</v>
      </c>
      <c r="LE6" s="189">
        <f>step*(-'By group'!BE$9*Population!BE6+'By group'!E$8*Population!E6+'By group'!R$8*Population!R6)</f>
        <v>25.687616267049457</v>
      </c>
      <c r="LF6" s="189">
        <f>step*(-'By group'!BF$9*Population!BF6+'By group'!F$8*Population!F6+'By group'!S$8*Population!S6)</f>
        <v>14.462121353424459</v>
      </c>
      <c r="LG6" s="189">
        <f>step*(-'By group'!BG$9*Population!BG6+'By group'!G$8*Population!G6+'By group'!T$8*Population!T6)</f>
        <v>7.0846583276635675</v>
      </c>
      <c r="LH6" s="189">
        <f>step*(-'By group'!BH$9*Population!BH6+'By group'!H$8*Population!H6+'By group'!U$8*Population!U6)</f>
        <v>10.097558134897561</v>
      </c>
      <c r="LI6" s="189">
        <f>step*(-'By group'!BI$9*Population!BI6+'By group'!I$8*Population!I6+'By group'!V$8*Population!V6)</f>
        <v>0</v>
      </c>
      <c r="LJ6" s="189">
        <f>step*(-'By group'!BJ$9*Population!BJ6+'By group'!J$8*Population!J6+'By group'!W$8*Population!W6)</f>
        <v>0</v>
      </c>
      <c r="LK6" s="189">
        <f>step*(-'By group'!BK$9*Population!BK6+'By group'!K$8*Population!K6+'By group'!X$8*Population!X6)</f>
        <v>0</v>
      </c>
      <c r="LL6" s="189">
        <f>step*(-'By group'!BL$9*Population!BL6+'By group'!L$8*Population!L6+'By group'!Y$8*Population!Y6)</f>
        <v>1.9133139268800008</v>
      </c>
      <c r="LM6" s="189">
        <f>step*(-'By group'!BM$9*Population!BM6+'By group'!M$8*Population!M6+'By group'!Z$8*Population!Z6)</f>
        <v>4.805501689808092</v>
      </c>
      <c r="LN6" s="189">
        <f>step*(-'By group'!BN$9*Population!BN6+'By group'!N$8*Population!N6+'By group'!AA$8*Population!AA6)</f>
        <v>4.0996081171494687</v>
      </c>
    </row>
    <row r="7" spans="1:326" x14ac:dyDescent="0.25">
      <c r="A7">
        <f t="shared" si="23"/>
        <v>1.5</v>
      </c>
      <c r="B7" s="52">
        <f>step*((-'By group'!B$4-'By group'!B$5-'By group'!B$22)*Population!B7+'By group'!B$3*Population!$BO7)</f>
        <v>152739.90665542707</v>
      </c>
      <c r="C7" s="4">
        <f>step*((-'By group'!C$4-'By group'!C$5-'By group'!C$22)*Population!C7+'By group'!C$3*Population!$BO7)</f>
        <v>-9817.638451273142</v>
      </c>
      <c r="D7" s="4">
        <f>step*((-'By group'!D$4-'By group'!D$5-'By group'!D$22)*Population!D7+'By group'!D$3*Population!$BO7)</f>
        <v>-53231.474899829293</v>
      </c>
      <c r="E7" s="4">
        <f>step*((-'By group'!E$4-'By group'!E$5-'By group'!E$22)*Population!E7+'By group'!E$3*Population!$BO7)</f>
        <v>-41005.683380949507</v>
      </c>
      <c r="F7" s="4">
        <f>step*((-'By group'!F$4-'By group'!F$5-'By group'!F$22)*Population!F7+'By group'!F$3*Population!$BO7)</f>
        <v>-20678.38661125306</v>
      </c>
      <c r="G7" s="4">
        <f>step*((-'By group'!G$4-'By group'!G$5-'By group'!G$22)*Population!G7+'By group'!G$3*Population!$BO7)</f>
        <v>-10361.137768786812</v>
      </c>
      <c r="H7" s="4">
        <f>step*((-'By group'!H$4-'By group'!H$5-'By group'!H$22)*Population!H7+'By group'!H$3*Population!$BO7)</f>
        <v>-20847.059931735035</v>
      </c>
      <c r="I7" s="4">
        <f>step*((-'By group'!I$4-'By group'!I$5-'By group'!I$22)*Population!I7+'By group'!I$3*Population!$BO7)</f>
        <v>0</v>
      </c>
      <c r="J7" s="4">
        <f>step*((-'By group'!J$4-'By group'!J$5-'By group'!J$22)*Population!J7+'By group'!J$3*Population!$BO7)</f>
        <v>0</v>
      </c>
      <c r="K7" s="4">
        <f>step*((-'By group'!K$4-'By group'!K$5-'By group'!K$22)*Population!K7+'By group'!K$3*Population!$BO7)</f>
        <v>0</v>
      </c>
      <c r="L7" s="4">
        <f>step*((-'By group'!L$4-'By group'!L$5-'By group'!L$22)*Population!L7+'By group'!L$3*Population!$BO7)</f>
        <v>-1478.1984580187398</v>
      </c>
      <c r="M7" s="4">
        <f>step*((-'By group'!M$4-'By group'!M$5-'By group'!M$22)*Population!M7+'By group'!M$3*Population!$BO7)</f>
        <v>-3229.5057690595081</v>
      </c>
      <c r="N7" s="4">
        <f>step*((-'By group'!N$4-'By group'!N$5-'By group'!N$22)*Population!N7+'By group'!N$3*Population!$BO7)</f>
        <v>-3701.3050024973618</v>
      </c>
      <c r="O7" s="8">
        <f>step*((-'By group'!O$4-'By group'!O$5-'By group'!O$22)*Population!O7+'By group'!O$3*Population!$BO7)</f>
        <v>166459.18849782506</v>
      </c>
      <c r="P7" s="4">
        <f>step*((-'By group'!P$4-'By group'!P$5-'By group'!P$22)*Population!P7+'By group'!P$3*Population!$BO7)</f>
        <v>-3928.4620799158006</v>
      </c>
      <c r="Q7" s="4">
        <f>step*((-'By group'!Q$4-'By group'!Q$5-'By group'!Q$22)*Population!Q7+'By group'!Q$3*Population!$BO7)</f>
        <v>-27017.181667473746</v>
      </c>
      <c r="R7" s="4">
        <f>step*((-'By group'!R$4-'By group'!R$5-'By group'!R$22)*Population!R7+'By group'!R$3*Population!$BO7)</f>
        <v>-42422.177868800085</v>
      </c>
      <c r="S7" s="4">
        <f>step*((-'By group'!S$4-'By group'!S$5-'By group'!S$22)*Population!S7+'By group'!S$3*Population!$BO7)</f>
        <v>-27063.951844410654</v>
      </c>
      <c r="T7" s="4">
        <f>step*((-'By group'!T$4-'By group'!T$5-'By group'!T$22)*Population!T7+'By group'!T$3*Population!$BO7)</f>
        <v>-13558.104887820329</v>
      </c>
      <c r="U7" s="4">
        <f>step*((-'By group'!U$4-'By group'!U$5-'By group'!U$22)*Population!U7+'By group'!U$3*Population!$BO7)</f>
        <v>-27285.456807004361</v>
      </c>
      <c r="V7" s="4">
        <f>step*((-'By group'!V$4-'By group'!V$5-'By group'!V$22)*Population!V7+'By group'!V$3*Population!$BO7)</f>
        <v>0</v>
      </c>
      <c r="W7" s="4">
        <f>step*((-'By group'!W$4-'By group'!W$5-'By group'!W$22)*Population!W7+'By group'!W$3*Population!$BO7)</f>
        <v>0</v>
      </c>
      <c r="X7" s="4">
        <f>step*((-'By group'!X$4-'By group'!X$5-'By group'!X$22)*Population!X7+'By group'!X$3*Population!$BO7)</f>
        <v>0</v>
      </c>
      <c r="Y7" s="4">
        <f>step*((-'By group'!Y$4-'By group'!Y$5-'By group'!Y$22)*Population!Y7+'By group'!Y$3*Population!$BO7)</f>
        <v>-1935.1733653316376</v>
      </c>
      <c r="Z7" s="4">
        <f>step*((-'By group'!Z$4-'By group'!Z$5-'By group'!Z$22)*Population!Z7+'By group'!Z$3*Population!$BO7)</f>
        <v>-4227.1476590205057</v>
      </c>
      <c r="AA7" s="4">
        <f>step*((-'By group'!AA$4-'By group'!AA$5-'By group'!AA$22)*Population!AA7+'By group'!AA$3*Population!$BO7)</f>
        <v>-4845.1041592418806</v>
      </c>
      <c r="AB7" s="8">
        <f>step*((-'By group'!AB$4-'By group'!AB$5-'By group'!AB$22)*Population!AB7+'By group'!AB$3*Population!$BO7)</f>
        <v>-706.98198378543862</v>
      </c>
      <c r="AC7" s="4">
        <f>step*((-'By group'!AC$4-'By group'!AC$5-'By group'!AC$22)*Population!AC7+'By group'!AC$3*Population!$BO7)</f>
        <v>-210.9702057762706</v>
      </c>
      <c r="AD7" s="4">
        <f>step*((-'By group'!AD$4-'By group'!AD$5-'By group'!AD$22)*Population!AD7+'By group'!AD$3*Population!$BO7)</f>
        <v>-1392.4169388023852</v>
      </c>
      <c r="AE7" s="4">
        <f>step*((-'By group'!AE$4-'By group'!AE$5-'By group'!AE$22)*Population!AE7+'By group'!AE$3*Population!$BO7)</f>
        <v>-1423.448944441255</v>
      </c>
      <c r="AF7" s="4">
        <f>step*((-'By group'!AF$4-'By group'!AF$5-'By group'!AF$22)*Population!AF7+'By group'!AF$3*Population!$BO7)</f>
        <v>-805.27218093471788</v>
      </c>
      <c r="AG7" s="4">
        <f>step*((-'By group'!AG$4-'By group'!AG$5-'By group'!AG$22)*Population!AG7+'By group'!AG$3*Population!$BO7)</f>
        <v>-406.07147369341891</v>
      </c>
      <c r="AH7" s="4">
        <f>step*((-'By group'!AH$4-'By group'!AH$5-'By group'!AH$22)*Population!AH7+'By group'!AH$3*Population!$BO7)</f>
        <v>-811.09868810498574</v>
      </c>
      <c r="AI7" s="4">
        <f>step*((-'By group'!AI$4-'By group'!AI$5-'By group'!AI$22)*Population!AI7+'By group'!AI$3*Population!$BO7)</f>
        <v>0</v>
      </c>
      <c r="AJ7" s="4">
        <f>step*((-'By group'!AJ$4-'By group'!AJ$5-'By group'!AJ$22)*Population!AJ7+'By group'!AJ$3*Population!$BO7)</f>
        <v>0</v>
      </c>
      <c r="AK7" s="4">
        <f>step*((-'By group'!AK$4-'By group'!AK$5-'By group'!AK$22)*Population!AK7+'By group'!AK$3*Population!$BO7)</f>
        <v>0</v>
      </c>
      <c r="AL7" s="4">
        <f>step*((-'By group'!AL$4-'By group'!AL$5-'By group'!AL$22)*Population!AL7+'By group'!AL$3*Population!$BO7)</f>
        <v>-57.065710218254239</v>
      </c>
      <c r="AM7" s="4">
        <f>step*((-'By group'!AM$4-'By group'!AM$5-'By group'!AM$22)*Population!AM7+'By group'!AM$3*Population!$BO7)</f>
        <v>-125.4091148999006</v>
      </c>
      <c r="AN7" s="4">
        <f>step*((-'By group'!AN$4-'By group'!AN$5-'By group'!AN$22)*Population!AN7+'By group'!AN$3*Population!$BO7)</f>
        <v>-143.32050700055657</v>
      </c>
      <c r="AO7" s="8">
        <f>step*((-'By group'!AO$4-'By group'!AO$5-'By group'!AO$22)*Population!AO7+'By group'!AO$3*Population!$BO7)</f>
        <v>6169.4994106795566</v>
      </c>
      <c r="AP7" s="4">
        <f>step*((-'By group'!AP$4-'By group'!AP$5-'By group'!AP$22)*Population!AP7+'By group'!AP$3*Population!$BO7)</f>
        <v>-279.45340438150669</v>
      </c>
      <c r="AQ7" s="4">
        <f>step*((-'By group'!AQ$4-'By group'!AQ$5-'By group'!AQ$22)*Population!AQ7+'By group'!AQ$3*Population!$BO7)</f>
        <v>-1432.4450914473464</v>
      </c>
      <c r="AR7" s="4">
        <f>step*((-'By group'!AR$4-'By group'!AR$5-'By group'!AR$22)*Population!AR7+'By group'!AR$3*Population!$BO7)</f>
        <v>-1227.547011850435</v>
      </c>
      <c r="AS7" s="4">
        <f>step*((-'By group'!AS$4-'By group'!AS$5-'By group'!AS$22)*Population!AS7+'By group'!AS$3*Population!$BO7)</f>
        <v>-661.14116678025005</v>
      </c>
      <c r="AT7" s="4">
        <f>step*((-'By group'!AT$4-'By group'!AT$5-'By group'!AT$22)*Population!AT7+'By group'!AT$3*Population!$BO7)</f>
        <v>-331.2852522642001</v>
      </c>
      <c r="AU7" s="4">
        <f>step*((-'By group'!AU$4-'By group'!AU$5-'By group'!AU$22)*Population!AU7+'By group'!AU$3*Population!$BO7)</f>
        <v>-666.53027600152529</v>
      </c>
      <c r="AV7" s="4">
        <f>step*((-'By group'!AV$4-'By group'!AV$5-'By group'!AV$22)*Population!AV7+'By group'!AV$3*Population!$BO7)</f>
        <v>0</v>
      </c>
      <c r="AW7" s="4">
        <f>step*((-'By group'!AW$4-'By group'!AW$5-'By group'!AW$22)*Population!AW7+'By group'!AW$3*Population!$BO7)</f>
        <v>0</v>
      </c>
      <c r="AX7" s="4">
        <f>step*((-'By group'!AX$4-'By group'!AX$5-'By group'!AX$22)*Population!AX7+'By group'!AX$3*Population!$BO7)</f>
        <v>0</v>
      </c>
      <c r="AY7" s="4">
        <f>step*((-'By group'!AY$4-'By group'!AY$5-'By group'!AY$22)*Population!AY7+'By group'!AY$3*Population!$BO7)</f>
        <v>-47.259283548750005</v>
      </c>
      <c r="AZ7" s="4">
        <f>step*((-'By group'!AZ$4-'By group'!AZ$5-'By group'!AZ$22)*Population!AZ7+'By group'!AZ$3*Population!$BO7)</f>
        <v>-103.2537966018</v>
      </c>
      <c r="BA7" s="4">
        <f>step*((-'By group'!BA$4-'By group'!BA$5-'By group'!BA$22)*Population!BA7+'By group'!BA$3*Population!$BO7)</f>
        <v>-118.33610525685002</v>
      </c>
      <c r="BB7" s="8">
        <f>step*((-'By group'!BB$4-'By group'!BB$5-'By group'!BB$22)*Population!BB7+'By group'!BB$3*Population!$BO7)</f>
        <v>4020.5791342841294</v>
      </c>
      <c r="BC7" s="4">
        <f>step*((-'By group'!BC$4-'By group'!BC$5-'By group'!BC$22)*Population!BC7+'By group'!BC$3*Population!$BO7)</f>
        <v>-360.78445636279235</v>
      </c>
      <c r="BD7" s="4">
        <f>step*((-'By group'!BD$4-'By group'!BD$5-'By group'!BD$22)*Population!BD7+'By group'!BD$3*Population!$BO7)</f>
        <v>-1392.306748585102</v>
      </c>
      <c r="BE7" s="4">
        <f>step*((-'By group'!BE$4-'By group'!BE$5-'By group'!BE$22)*Population!BE7+'By group'!BE$3*Population!$BO7)</f>
        <v>-1090.044693687556</v>
      </c>
      <c r="BF7" s="4">
        <f>step*((-'By group'!BF$4-'By group'!BF$5-'By group'!BF$22)*Population!BF7+'By group'!BF$3*Population!$BO7)</f>
        <v>-556.32843728238777</v>
      </c>
      <c r="BG7" s="4">
        <f>step*((-'By group'!BG$4-'By group'!BG$5-'By group'!BG$22)*Population!BG7+'By group'!BG$3*Population!$BO7)</f>
        <v>-269.67233281135952</v>
      </c>
      <c r="BH7" s="4">
        <f>step*((-'By group'!BH$4-'By group'!BH$5-'By group'!BH$22)*Population!BH7+'By group'!BH$3*Population!$BO7)</f>
        <v>-546.68780579352779</v>
      </c>
      <c r="BI7" s="4">
        <f>step*((-'By group'!BI$4-'By group'!BI$5-'By group'!BI$22)*Population!BI7+'By group'!BI$3*Population!$BO7)</f>
        <v>0</v>
      </c>
      <c r="BJ7" s="4">
        <f>step*((-'By group'!BJ$4-'By group'!BJ$5-'By group'!BJ$22)*Population!BJ7+'By group'!BJ$3*Population!$BO7)</f>
        <v>0</v>
      </c>
      <c r="BK7" s="4">
        <f>step*((-'By group'!BK$4-'By group'!BK$5-'By group'!BK$22)*Population!BK7+'By group'!BK$3*Population!$BO7)</f>
        <v>0</v>
      </c>
      <c r="BL7" s="4">
        <f>step*((-'By group'!BL$4-'By group'!BL$5-'By group'!BL$22)*Population!BL7+'By group'!BL$3*Population!$BO7)</f>
        <v>-47.083951252041309</v>
      </c>
      <c r="BM7" s="4">
        <f>step*((-'By group'!BM$4-'By group'!BM$5-'By group'!BM$22)*Population!BM7+'By group'!BM$3*Population!$BO7)</f>
        <v>-98.82947591422375</v>
      </c>
      <c r="BN7" s="4">
        <f>step*((-'By group'!BN$4-'By group'!BN$5-'By group'!BN$22)*Population!BN7+'By group'!BN$3*Population!$BO7)</f>
        <v>-110.33361331787486</v>
      </c>
      <c r="BO7" s="71">
        <f>-step*SUM(SCR!B7:N7)*Population!B7</f>
        <v>-227410.36061674519</v>
      </c>
      <c r="BP7" s="4">
        <f>step*-SUM('By group'!C$11:C$21)*Population!C7</f>
        <v>-245440.96128182855</v>
      </c>
      <c r="BQ7" s="4">
        <f>step*-SUM('By group'!D$11:D$21)*Population!D7</f>
        <v>-147865.20805508137</v>
      </c>
      <c r="BR7" s="4">
        <f>step*-SUM('By group'!E$11:E$21)*Population!E7</f>
        <v>-29289.773843535364</v>
      </c>
      <c r="BS7" s="4">
        <f>step*-SUM('By group'!F$11:F$21)*Population!F7</f>
        <v>-10883.361374343716</v>
      </c>
      <c r="BT7" s="4">
        <f>step*-SUM('By group'!G$11:G$21)*Population!G7</f>
        <v>-10792.851842486261</v>
      </c>
      <c r="BU7" s="4">
        <f>step*-SUM('By group'!H$11:H$21)*Population!H7</f>
        <v>0</v>
      </c>
      <c r="BV7" s="4">
        <f>step*-SUM('By group'!I$11:I$21)*Population!I7</f>
        <v>0</v>
      </c>
      <c r="BW7" s="4">
        <f>step*-SUM('By group'!J$11:J$21)*Population!J7</f>
        <v>0</v>
      </c>
      <c r="BX7" s="4">
        <f>step*-SUM('By group'!K$11:K$21)*Population!K7</f>
        <v>0</v>
      </c>
      <c r="BY7" s="4">
        <f>step*-SUM('By group'!L$11:L$21)*Population!L7</f>
        <v>-1055.8560414419569</v>
      </c>
      <c r="BZ7" s="4">
        <f>step*-SUM('By group'!M$11:M$21)*Population!M7</f>
        <v>-2018.4411056621925</v>
      </c>
      <c r="CA7" s="4">
        <f>step*-SUM('By group'!N$11:N$21)*Population!N7</f>
        <v>0</v>
      </c>
      <c r="CB7" s="13">
        <f>-step*SUM(SCR!O7:AA7)*Population!O7</f>
        <v>-97989.493012837236</v>
      </c>
      <c r="CC7" s="4">
        <f>step*-SUM('By group'!P$11:P$21)*Population!P7</f>
        <v>-98211.551997895018</v>
      </c>
      <c r="CD7" s="4">
        <f>step*-SUM('By group'!Q$11:Q$21)*Population!Q7</f>
        <v>-75047.726854093737</v>
      </c>
      <c r="CE7" s="4">
        <f>step*-SUM('By group'!R$11:R$21)*Population!R7</f>
        <v>-30301.555620571489</v>
      </c>
      <c r="CF7" s="4">
        <f>step*-SUM('By group'!S$11:S$21)*Population!S7</f>
        <v>-14244.185181268766</v>
      </c>
      <c r="CG7" s="4">
        <f>step*-SUM('By group'!T$11:T$21)*Population!T7</f>
        <v>-14123.025924812842</v>
      </c>
      <c r="CH7" s="4">
        <f>step*-SUM('By group'!U$11:U$21)*Population!U7</f>
        <v>0</v>
      </c>
      <c r="CI7" s="4">
        <f>step*-SUM('By group'!V$11:V$21)*Population!V7</f>
        <v>0</v>
      </c>
      <c r="CJ7" s="4">
        <f>step*-SUM('By group'!W$11:W$21)*Population!W7</f>
        <v>0</v>
      </c>
      <c r="CK7" s="4">
        <f>step*-SUM('By group'!X$11:X$21)*Population!X7</f>
        <v>0</v>
      </c>
      <c r="CL7" s="4">
        <f>step*-SUM('By group'!Y$11:Y$21)*Population!Y7</f>
        <v>-1382.2666895225982</v>
      </c>
      <c r="CM7" s="4">
        <f>step*-SUM('By group'!Z$11:Z$21)*Population!Z7</f>
        <v>-2641.967286887816</v>
      </c>
      <c r="CN7" s="4">
        <f>step*-SUM('By group'!AA$11:AA$21)*Population!AA7</f>
        <v>0</v>
      </c>
      <c r="CO7" s="13">
        <f>-step*SUM(SCR!AB7:AN7)*Population!AB7</f>
        <v>-4801.9108718981952</v>
      </c>
      <c r="CP7" s="4">
        <f>step*-SUM('By group'!AC$11:AC$21)*Population!AC7</f>
        <v>-5274.2551444067649</v>
      </c>
      <c r="CQ7" s="4">
        <f>step*-SUM('By group'!AD$11:AD$21)*Population!AD7</f>
        <v>-3867.8248300066257</v>
      </c>
      <c r="CR7" s="4">
        <f>step*-SUM('By group'!AE$11:AE$21)*Population!AE7</f>
        <v>-1016.7492460294678</v>
      </c>
      <c r="CS7" s="4">
        <f>step*-SUM('By group'!AF$11:AF$21)*Population!AF7</f>
        <v>-423.82746364985155</v>
      </c>
      <c r="CT7" s="4">
        <f>step*-SUM('By group'!AG$11:AG$21)*Population!AG7</f>
        <v>-422.99111843064469</v>
      </c>
      <c r="CU7" s="4">
        <f>step*-SUM('By group'!AH$11:AH$21)*Population!AH7</f>
        <v>0</v>
      </c>
      <c r="CV7" s="4">
        <f>step*-SUM('By group'!AI$11:AI$21)*Population!AI7</f>
        <v>0</v>
      </c>
      <c r="CW7" s="4">
        <f>step*-SUM('By group'!AJ$11:AJ$21)*Population!AJ7</f>
        <v>0</v>
      </c>
      <c r="CX7" s="4">
        <f>step*-SUM('By group'!AK$11:AK$21)*Population!AK7</f>
        <v>0</v>
      </c>
      <c r="CY7" s="4">
        <f>step*-SUM('By group'!AL$11:AL$21)*Population!AL7</f>
        <v>-40.761221584467307</v>
      </c>
      <c r="CZ7" s="4">
        <f>step*-SUM('By group'!AM$11:AM$21)*Population!AM7</f>
        <v>-78.380696812437876</v>
      </c>
      <c r="DA7" s="4">
        <f>step*-SUM('By group'!AN$11:AN$21)*Population!AN7</f>
        <v>0</v>
      </c>
      <c r="DB7" s="13">
        <f>-step*SUM(SCR!AO7:BA7)*Population!AO7</f>
        <v>-6886.312675429529</v>
      </c>
      <c r="DC7" s="4">
        <f>step*-SUM('By group'!AP$11:AP$21)*Population!AP7</f>
        <v>-6986.3351095376665</v>
      </c>
      <c r="DD7" s="4">
        <f>step*-SUM('By group'!AQ$11:AQ$21)*Population!AQ7</f>
        <v>-3979.0141429092955</v>
      </c>
      <c r="DE7" s="4">
        <f>step*-SUM('By group'!AR$11:AR$21)*Population!AR7</f>
        <v>-876.81929417888205</v>
      </c>
      <c r="DF7" s="4">
        <f>step*-SUM('By group'!AS$11:AS$21)*Population!AS7</f>
        <v>-347.96903514750005</v>
      </c>
      <c r="DG7" s="4">
        <f>step*-SUM('By group'!AT$11:AT$21)*Population!AT7</f>
        <v>-345.08880444187508</v>
      </c>
      <c r="DH7" s="4">
        <f>step*-SUM('By group'!AU$11:AU$21)*Population!AU7</f>
        <v>0</v>
      </c>
      <c r="DI7" s="4">
        <f>step*-SUM('By group'!AV$11:AV$21)*Population!AV7</f>
        <v>0</v>
      </c>
      <c r="DJ7" s="4">
        <f>step*-SUM('By group'!AW$11:AW$21)*Population!AW7</f>
        <v>0</v>
      </c>
      <c r="DK7" s="4">
        <f>step*-SUM('By group'!AX$11:AX$21)*Population!AX7</f>
        <v>0</v>
      </c>
      <c r="DL7" s="4">
        <f>step*-SUM('By group'!AY$11:AY$21)*Population!AY7</f>
        <v>-33.756631106250005</v>
      </c>
      <c r="DM7" s="4">
        <f>step*-SUM('By group'!AZ$11:AZ$21)*Population!AZ7</f>
        <v>-64.533622876125008</v>
      </c>
      <c r="DN7" s="4">
        <f>step*-SUM('By group'!BA$11:BA$21)*Population!BA7</f>
        <v>0</v>
      </c>
      <c r="DO7" s="13">
        <f>-step*SUM(SCR!BB7:BN7)*Population!BB7</f>
        <v>-6316.6018614757213</v>
      </c>
      <c r="DP7" s="4">
        <f>step*-SUM('By group'!BC$11:BC$21)*Population!BC7</f>
        <v>-6013.0742727132056</v>
      </c>
      <c r="DQ7" s="4">
        <f>step*-SUM('By group'!BD$11:BD$21)*Population!BD7</f>
        <v>-3164.3335195115951</v>
      </c>
      <c r="DR7" s="4">
        <f>step*-SUM('By group'!BE$11:BE$21)*Population!BE7</f>
        <v>-681.27793355472249</v>
      </c>
      <c r="DS7" s="4">
        <f>step*-SUM('By group'!BF$11:BF$21)*Population!BF7</f>
        <v>-264.9183034678037</v>
      </c>
      <c r="DT7" s="4">
        <f>step*-SUM('By group'!BG$11:BG$21)*Population!BG7</f>
        <v>-259.30032001092263</v>
      </c>
      <c r="DU7" s="4">
        <f>step*-SUM('By group'!BH$11:BH$21)*Population!BH7</f>
        <v>0</v>
      </c>
      <c r="DV7" s="4">
        <f>step*-SUM('By group'!BI$11:BI$21)*Population!BI7</f>
        <v>0</v>
      </c>
      <c r="DW7" s="4">
        <f>step*-SUM('By group'!BJ$11:BJ$21)*Population!BJ7</f>
        <v>0</v>
      </c>
      <c r="DX7" s="4">
        <f>step*-SUM('By group'!BK$11:BK$21)*Population!BK7</f>
        <v>0</v>
      </c>
      <c r="DY7" s="4">
        <f>step*-SUM('By group'!BL$11:BL$21)*Population!BL7</f>
        <v>-26.157750695578507</v>
      </c>
      <c r="DZ7" s="4">
        <f>step*-SUM('By group'!BM$11:BM$21)*Population!BM7</f>
        <v>-49.414737957111875</v>
      </c>
      <c r="EA7" s="4">
        <f>step*-SUM('By group'!BN$11:BN$21)*Population!BN7</f>
        <v>0</v>
      </c>
      <c r="EB7" s="52">
        <v>0</v>
      </c>
      <c r="EC7" s="4">
        <f t="shared" si="24"/>
        <v>227410.36061674519</v>
      </c>
      <c r="ED7" s="4">
        <f t="shared" si="25"/>
        <v>245440.96128182855</v>
      </c>
      <c r="EE7" s="4">
        <f t="shared" si="26"/>
        <v>147865.20805508137</v>
      </c>
      <c r="EF7" s="4">
        <f t="shared" si="27"/>
        <v>29289.773843535364</v>
      </c>
      <c r="EG7" s="4">
        <f t="shared" si="28"/>
        <v>10883.361374343716</v>
      </c>
      <c r="EH7" s="4">
        <f t="shared" si="29"/>
        <v>10792.851842486261</v>
      </c>
      <c r="EI7" s="4">
        <v>0</v>
      </c>
      <c r="EJ7" s="4">
        <f t="shared" si="30"/>
        <v>0</v>
      </c>
      <c r="EK7" s="4">
        <f t="shared" si="31"/>
        <v>0</v>
      </c>
      <c r="EL7" s="4">
        <f t="shared" si="32"/>
        <v>0</v>
      </c>
      <c r="EM7" s="4">
        <f t="shared" si="33"/>
        <v>1055.8560414419569</v>
      </c>
      <c r="EN7" s="4">
        <f t="shared" si="34"/>
        <v>2018.4411056621925</v>
      </c>
      <c r="EO7" s="52">
        <v>0</v>
      </c>
      <c r="EP7" s="4">
        <f t="shared" si="35"/>
        <v>97989.493012837236</v>
      </c>
      <c r="EQ7" s="4">
        <f t="shared" si="36"/>
        <v>98211.551997895018</v>
      </c>
      <c r="ER7" s="4">
        <f t="shared" si="37"/>
        <v>75047.726854093737</v>
      </c>
      <c r="ES7" s="4">
        <f t="shared" si="38"/>
        <v>30301.555620571489</v>
      </c>
      <c r="ET7" s="4">
        <f t="shared" si="39"/>
        <v>14244.185181268766</v>
      </c>
      <c r="EU7" s="4">
        <f t="shared" si="40"/>
        <v>14123.025924812842</v>
      </c>
      <c r="EV7" s="4">
        <v>0</v>
      </c>
      <c r="EW7" s="4">
        <f t="shared" si="41"/>
        <v>0</v>
      </c>
      <c r="EX7" s="4">
        <f t="shared" si="42"/>
        <v>0</v>
      </c>
      <c r="EY7" s="4">
        <f t="shared" si="43"/>
        <v>0</v>
      </c>
      <c r="EZ7" s="4">
        <f t="shared" si="44"/>
        <v>1382.2666895225982</v>
      </c>
      <c r="FA7" s="4">
        <f t="shared" si="45"/>
        <v>2641.967286887816</v>
      </c>
      <c r="FB7" s="52">
        <v>0</v>
      </c>
      <c r="FC7" s="4">
        <f t="shared" si="46"/>
        <v>4801.9108718981952</v>
      </c>
      <c r="FD7" s="4">
        <f t="shared" si="47"/>
        <v>5274.2551444067649</v>
      </c>
      <c r="FE7" s="4">
        <f t="shared" si="48"/>
        <v>3867.8248300066257</v>
      </c>
      <c r="FF7" s="4">
        <f t="shared" si="49"/>
        <v>1016.7492460294678</v>
      </c>
      <c r="FG7" s="4">
        <f t="shared" si="50"/>
        <v>423.82746364985155</v>
      </c>
      <c r="FH7" s="4">
        <f t="shared" si="51"/>
        <v>422.99111843064469</v>
      </c>
      <c r="FI7" s="4">
        <v>0</v>
      </c>
      <c r="FJ7" s="4">
        <f t="shared" si="52"/>
        <v>0</v>
      </c>
      <c r="FK7" s="4">
        <f t="shared" si="53"/>
        <v>0</v>
      </c>
      <c r="FL7" s="4">
        <f t="shared" si="54"/>
        <v>0</v>
      </c>
      <c r="FM7" s="4">
        <f t="shared" si="55"/>
        <v>40.761221584467307</v>
      </c>
      <c r="FN7" s="9">
        <f t="shared" si="56"/>
        <v>78.380696812437876</v>
      </c>
      <c r="FO7" s="4">
        <v>0</v>
      </c>
      <c r="FP7" s="4">
        <f t="shared" si="57"/>
        <v>6886.312675429529</v>
      </c>
      <c r="FQ7" s="4">
        <f t="shared" si="58"/>
        <v>6986.3351095376665</v>
      </c>
      <c r="FR7" s="4">
        <f t="shared" si="59"/>
        <v>3979.0141429092955</v>
      </c>
      <c r="FS7" s="4">
        <f t="shared" si="60"/>
        <v>876.81929417888205</v>
      </c>
      <c r="FT7" s="4">
        <f t="shared" si="61"/>
        <v>347.96903514750005</v>
      </c>
      <c r="FU7" s="4">
        <f t="shared" si="62"/>
        <v>345.08880444187508</v>
      </c>
      <c r="FV7" s="4">
        <v>0</v>
      </c>
      <c r="FW7" s="4">
        <f t="shared" si="63"/>
        <v>0</v>
      </c>
      <c r="FX7" s="4">
        <f t="shared" si="64"/>
        <v>0</v>
      </c>
      <c r="FY7" s="4">
        <f t="shared" si="65"/>
        <v>0</v>
      </c>
      <c r="FZ7" s="4">
        <f t="shared" si="66"/>
        <v>33.756631106250005</v>
      </c>
      <c r="GA7" s="4">
        <f t="shared" si="67"/>
        <v>64.533622876125008</v>
      </c>
      <c r="GB7" s="4">
        <v>0</v>
      </c>
      <c r="GC7" s="4">
        <f t="shared" si="68"/>
        <v>6316.6018614757213</v>
      </c>
      <c r="GD7" s="4">
        <f t="shared" si="4"/>
        <v>6013.0742727132056</v>
      </c>
      <c r="GE7" s="4">
        <f t="shared" si="5"/>
        <v>3164.3335195115951</v>
      </c>
      <c r="GF7" s="4">
        <f t="shared" si="6"/>
        <v>681.27793355472249</v>
      </c>
      <c r="GG7" s="4">
        <f t="shared" si="7"/>
        <v>264.9183034678037</v>
      </c>
      <c r="GH7" s="4">
        <f t="shared" si="8"/>
        <v>259.30032001092263</v>
      </c>
      <c r="GI7" s="4">
        <v>0</v>
      </c>
      <c r="GJ7" s="4">
        <f t="shared" si="69"/>
        <v>0</v>
      </c>
      <c r="GK7" s="4">
        <f t="shared" si="70"/>
        <v>0</v>
      </c>
      <c r="GL7" s="4">
        <f t="shared" si="9"/>
        <v>0</v>
      </c>
      <c r="GM7" s="4">
        <f t="shared" si="10"/>
        <v>26.157750695578507</v>
      </c>
      <c r="GN7" s="4">
        <f t="shared" si="11"/>
        <v>49.414737957111875</v>
      </c>
      <c r="GO7" s="52">
        <v>0</v>
      </c>
      <c r="GP7" s="4">
        <f>step*(-'By group'!C$32*Population!C7+'By group'!I$33*Population!I7)</f>
        <v>0</v>
      </c>
      <c r="GQ7" s="4">
        <f>step*(-'By group'!D$32*Population!D7+'By group'!J$33*Population!J7)</f>
        <v>0</v>
      </c>
      <c r="GR7" s="4">
        <f>step*(-'By group'!E$32*Population!E7+'By group'!K$33*Population!K7)</f>
        <v>0</v>
      </c>
      <c r="GS7" s="4">
        <f>step*(-'By group'!F$32*Population!F7+'By group'!L$33*Population!L7)</f>
        <v>-4913.7526664508796</v>
      </c>
      <c r="GT7" s="4">
        <f>step*(-'By group'!G$32*Population!G7+'By group'!M$33*Population!M7)</f>
        <v>-1149.349815666156</v>
      </c>
      <c r="GU7" s="4">
        <f>step*(-'By group'!H$32*Population!H7+'By group'!N$33*Population!N7)</f>
        <v>-2959.3799020534816</v>
      </c>
      <c r="GV7" s="46">
        <f t="shared" si="71"/>
        <v>0</v>
      </c>
      <c r="GW7" s="14">
        <f t="shared" si="72"/>
        <v>0</v>
      </c>
      <c r="GX7" s="4">
        <f t="shared" si="73"/>
        <v>0</v>
      </c>
      <c r="GY7" s="4">
        <f t="shared" si="74"/>
        <v>4913.7526664508796</v>
      </c>
      <c r="GZ7" s="4">
        <f t="shared" si="75"/>
        <v>1149.349815666156</v>
      </c>
      <c r="HA7" s="4">
        <f t="shared" si="76"/>
        <v>2959.3799020534816</v>
      </c>
      <c r="HB7" s="8">
        <v>0</v>
      </c>
      <c r="HC7" s="4">
        <f>step*(-'By group'!P$32*Population!P7+'By group'!V$33*Population!V7)</f>
        <v>0</v>
      </c>
      <c r="HD7" s="4">
        <f>step*(-'By group'!Q$32*Population!Q7+'By group'!W$33*Population!W7)</f>
        <v>0</v>
      </c>
      <c r="HE7" s="4">
        <f>step*(-'By group'!R$32*Population!R7+'By group'!X$33*Population!X7)</f>
        <v>0</v>
      </c>
      <c r="HF7" s="4">
        <f>step*(-'By group'!S$32*Population!S7+'By group'!Y$33*Population!Y7)</f>
        <v>-6430.959245873084</v>
      </c>
      <c r="HG7" s="4">
        <f>step*(-'By group'!T$32*Population!T7+'By group'!Z$33*Population!Z7)</f>
        <v>-1503.6215415186607</v>
      </c>
      <c r="HH7" s="4">
        <f>step*(-'By group'!U$32*Population!U7+'By group'!AA$33*Population!AA7)</f>
        <v>-3873.171987221182</v>
      </c>
      <c r="HI7" s="14">
        <f t="shared" si="77"/>
        <v>0</v>
      </c>
      <c r="HJ7" s="46">
        <f t="shared" si="78"/>
        <v>0</v>
      </c>
      <c r="HK7" s="4">
        <f t="shared" si="79"/>
        <v>0</v>
      </c>
      <c r="HL7" s="4">
        <f t="shared" si="80"/>
        <v>6430.959245873084</v>
      </c>
      <c r="HM7" s="4">
        <f t="shared" si="81"/>
        <v>1503.6215415186607</v>
      </c>
      <c r="HN7" s="9">
        <f t="shared" si="82"/>
        <v>3873.171987221182</v>
      </c>
      <c r="HO7" s="4">
        <v>0</v>
      </c>
      <c r="HP7" s="4">
        <f>step*(-'By group'!AC$32*Population!AC7+'By group'!AI$33*Population!AI7)</f>
        <v>0</v>
      </c>
      <c r="HQ7" s="4">
        <f>step*(-'By group'!AD$32*Population!AD7+'By group'!AJ$33*Population!AJ7)</f>
        <v>0</v>
      </c>
      <c r="HR7" s="4">
        <f>step*(-'By group'!AE$32*Population!AE7+'By group'!AK$33*Population!AK7)</f>
        <v>0</v>
      </c>
      <c r="HS7" s="4">
        <f>step*(-'By group'!AF$32*Population!AF7+'By group'!AL$33*Population!AL7)</f>
        <v>-191.53312103269212</v>
      </c>
      <c r="HT7" s="4">
        <f>step*(-'By group'!AG$32*Population!AG7+'By group'!AM$33*Population!AM7)</f>
        <v>-45.407875279910009</v>
      </c>
      <c r="HU7" s="4">
        <f>step*(-'By group'!AH$32*Population!AH7+'By group'!AN$33*Population!AN7)</f>
        <v>-115.32156542681213</v>
      </c>
      <c r="HV7" s="14">
        <f t="shared" si="83"/>
        <v>0</v>
      </c>
      <c r="HW7" s="46">
        <f t="shared" si="84"/>
        <v>0</v>
      </c>
      <c r="HX7" s="4">
        <f t="shared" si="85"/>
        <v>0</v>
      </c>
      <c r="HY7" s="4">
        <f t="shared" si="86"/>
        <v>191.53312103269212</v>
      </c>
      <c r="HZ7" s="4">
        <f t="shared" si="87"/>
        <v>45.407875279910009</v>
      </c>
      <c r="IA7" s="4">
        <f t="shared" si="88"/>
        <v>115.32156542681213</v>
      </c>
      <c r="IB7" s="8">
        <v>0</v>
      </c>
      <c r="IC7" s="4">
        <f>step*(-'By group'!AP$32*Population!AP7+'By group'!AV$33*Population!AV7)</f>
        <v>0</v>
      </c>
      <c r="ID7" s="4">
        <f>step*(-'By group'!AQ$32*Population!AQ7+'By group'!AW$33*Population!AW7)</f>
        <v>0</v>
      </c>
      <c r="IE7" s="4">
        <f>step*(-'By group'!AR$32*Population!AR7+'By group'!AX$33*Population!AX7)</f>
        <v>0</v>
      </c>
      <c r="IF7" s="4">
        <f>step*(-'By group'!AS$32*Population!AS7+'By group'!AY$33*Population!AY7)</f>
        <v>-157.10620202062503</v>
      </c>
      <c r="IG7" s="4">
        <f>step*(-'By group'!AT$32*Population!AT7+'By group'!AZ$33*Population!AZ7)</f>
        <v>-36.750949450312518</v>
      </c>
      <c r="IH7" s="4">
        <f>step*(-'By group'!AU$32*Population!AU7+'By group'!BA$33*Population!BA7)</f>
        <v>-94.619349103500056</v>
      </c>
      <c r="II7" s="14">
        <f t="shared" si="15"/>
        <v>0</v>
      </c>
      <c r="IJ7" s="4">
        <f t="shared" si="16"/>
        <v>0</v>
      </c>
      <c r="IK7" s="4">
        <f t="shared" si="89"/>
        <v>0</v>
      </c>
      <c r="IL7" s="4">
        <f t="shared" si="90"/>
        <v>157.10620202062503</v>
      </c>
      <c r="IM7" s="4">
        <f t="shared" si="91"/>
        <v>36.750949450312518</v>
      </c>
      <c r="IN7" s="4">
        <f t="shared" si="92"/>
        <v>94.619349103500056</v>
      </c>
      <c r="IO7" s="8">
        <v>0</v>
      </c>
      <c r="IP7" s="4">
        <f>step*(-'By group'!BC$32*Population!BC7+'By group'!BI$33*Population!BI7)</f>
        <v>0</v>
      </c>
      <c r="IQ7" s="4">
        <f>step*(-'By group'!BD$32*Population!BD7+'By group'!BJ$33*Population!BJ7)</f>
        <v>0</v>
      </c>
      <c r="IR7" s="4">
        <f>step*(-'By group'!BE$32*Population!BE7+'By group'!BK$33*Population!BK7)</f>
        <v>0</v>
      </c>
      <c r="IS7" s="4">
        <f>step*(-'By group'!BF$32*Population!BF7+'By group'!BL$33*Population!BL7)</f>
        <v>-119.3802763861126</v>
      </c>
      <c r="IT7" s="4">
        <f>step*(-'By group'!BG$32*Population!BG7+'By group'!BM$33*Population!BM7)</f>
        <v>-27.152695023628592</v>
      </c>
      <c r="IU7" s="4">
        <f>step*(-'By group'!BH$32*Population!BH7+'By group'!BN$33*Population!BN7)</f>
        <v>-71.924573254704086</v>
      </c>
      <c r="IV7" s="14">
        <f t="shared" si="17"/>
        <v>0</v>
      </c>
      <c r="IW7" s="4">
        <f t="shared" si="18"/>
        <v>0</v>
      </c>
      <c r="IX7" s="4">
        <f t="shared" si="19"/>
        <v>0</v>
      </c>
      <c r="IY7" s="4">
        <f t="shared" si="20"/>
        <v>119.3802763861126</v>
      </c>
      <c r="IZ7" s="4">
        <f t="shared" si="21"/>
        <v>27.152695023628592</v>
      </c>
      <c r="JA7" s="4">
        <f t="shared" si="22"/>
        <v>71.924573254704086</v>
      </c>
      <c r="JB7" s="75">
        <f>step*(+prop_idu_male*'By group'!BB$9*Population!BB7-'By group'!B$8*Population!B7)</f>
        <v>-789.57453567853975</v>
      </c>
      <c r="JC7" s="46">
        <f>step*(+prop_idu_male*'By group'!BC$9*Population!BC7-'By group'!C$8*Population!C7)</f>
        <v>-11.550479151365844</v>
      </c>
      <c r="JD7" s="46">
        <f>step*(+prop_idu_male*'By group'!BD$9*Population!BD7-'By group'!D$8*Population!D7)</f>
        <v>-28.054161521650709</v>
      </c>
      <c r="JE7" s="46">
        <f>step*(+prop_idu_male*'By group'!BE$9*Population!BE7-'By group'!E$8*Population!E7)</f>
        <v>-13.827353401502016</v>
      </c>
      <c r="JF7" s="46">
        <f>step*(+prop_idu_male*'By group'!BF$9*Population!BF7-'By group'!F$8*Population!F7)</f>
        <v>-5.1237787230104939</v>
      </c>
      <c r="JG7" s="46">
        <f>step*(+prop_idu_male*'By group'!BG$9*Population!BG7-'By group'!G$8*Population!G7)</f>
        <v>-2.0341062148920095</v>
      </c>
      <c r="JH7" s="46">
        <f>step*(+prop_idu_male*'By group'!BH$9*Population!BH7-'By group'!H$8*Population!H7)</f>
        <v>-3.7032231950081438</v>
      </c>
      <c r="JI7" s="46">
        <f>step*(+prop_idu_male*'By group'!BI$9*Population!BI7-'By group'!I$8*Population!I7)</f>
        <v>0</v>
      </c>
      <c r="JJ7" s="46">
        <f>step*(+prop_idu_male*'By group'!BJ$9*Population!BJ7-'By group'!J$8*Population!J7)</f>
        <v>0</v>
      </c>
      <c r="JK7" s="46">
        <f>step*(+prop_idu_male*'By group'!BK$9*Population!BK7-'By group'!K$8*Population!K7)</f>
        <v>0</v>
      </c>
      <c r="JL7" s="46">
        <f>step*(+prop_idu_male*'By group'!BL$9*Population!BL7-'By group'!L$8*Population!L7)</f>
        <v>-0.99307743977256868</v>
      </c>
      <c r="JM7" s="46">
        <f>step*(+prop_idu_male*'By group'!BM$9*Population!BM7-'By group'!M$8*Population!M7)</f>
        <v>-1.8998457345651241</v>
      </c>
      <c r="JN7" s="46">
        <f>step*(+prop_idu_male*'By group'!BN$9*Population!BN7-'By group'!N$8*Population!N7)</f>
        <v>-1.8329245375319045</v>
      </c>
      <c r="JO7" s="45">
        <f>step*(+(1-prop_idu_male)*'By group'!BB$9*Population!BB7-'By group'!O$8*Population!O7-'By group'!O$6*Population!O7+'By group'!AB$7*Population!AB7)</f>
        <v>-5393.6236404855763</v>
      </c>
      <c r="JP7" s="46">
        <f>step*(+(1-prop_idu_male)*'By group'!BC$9*Population!BC7-'By group'!P$8*Population!P7-'By group'!P$6*Population!P7+'By group'!AC$7*Population!AC7)</f>
        <v>-21.008013110064944</v>
      </c>
      <c r="JQ7" s="46">
        <f>step*(+(1-prop_idu_male)*'By group'!BD$9*Population!BD7-'By group'!Q$8*Population!Q7-'By group'!Q$6*Population!Q7+'By group'!AD$7*Population!AD7)</f>
        <v>-66.008849273323577</v>
      </c>
      <c r="JR7" s="46">
        <f>step*(+(1-prop_idu_male)*'By group'!BE$9*Population!BE7-'By group'!R$8*Population!R7-'By group'!R$6*Population!R7+'By group'!AE$7*Population!AE7)</f>
        <v>-80.432330141197099</v>
      </c>
      <c r="JS7" s="46">
        <f>step*(+(1-prop_idu_male)*'By group'!BF$9*Population!BF7-'By group'!S$8*Population!S7-'By group'!S$6*Population!S7+'By group'!AF$7*Population!AF7)</f>
        <v>-39.179486052154047</v>
      </c>
      <c r="JT7" s="46">
        <f>step*(+(1-prop_idu_male)*'By group'!BG$9*Population!BG7-'By group'!T$8*Population!T7-'By group'!T$6*Population!T7+'By group'!AG$7*Population!AG7)</f>
        <v>-15.511209072030217</v>
      </c>
      <c r="JU7" s="46">
        <f>step*(+(1-prop_idu_male)*'By group'!BH$9*Population!BH7-'By group'!U$8*Population!U7-'By group'!U$6*Population!U7+'By group'!AH$7*Population!AH7)</f>
        <v>-28.327975281930797</v>
      </c>
      <c r="JV7" s="46">
        <f>step*(+(1-prop_idu_male)*'By group'!BI$9*Population!BI7-'By group'!V$8*Population!V7-'By group'!V$6*Population!V7+'By group'!AI$7*Population!AI7)</f>
        <v>0</v>
      </c>
      <c r="JW7" s="46">
        <f>step*(+(1-prop_idu_male)*'By group'!BJ$9*Population!BJ7-'By group'!W$8*Population!W7-'By group'!W$6*Population!W7+'By group'!AJ$7*Population!AJ7)</f>
        <v>0</v>
      </c>
      <c r="JX7" s="46">
        <f>step*(+(1-prop_idu_male)*'By group'!BK$9*Population!BK7-'By group'!X$8*Population!X7-'By group'!X$6*Population!X7+'By group'!AK$7*Population!AK7)</f>
        <v>0</v>
      </c>
      <c r="JY7" s="46">
        <f>step*(+(1-prop_idu_male)*'By group'!BL$9*Population!BL7-'By group'!Y$8*Population!Y7-'By group'!Y$6*Population!Y7+'By group'!AL$7*Population!AL7)</f>
        <v>-7.6221110970174726</v>
      </c>
      <c r="JZ7" s="46">
        <f>step*(+(1-prop_idu_male)*'By group'!BM$9*Population!BM7-'By group'!Z$8*Population!Z7-'By group'!Z$6*Population!Z7+'By group'!AM$7*Population!AM7)</f>
        <v>-14.545087324818549</v>
      </c>
      <c r="KA7" s="76">
        <f>step*(+(1-prop_idu_male)*'By group'!BN$9*Population!BN7-'By group'!AA$8*Population!AA7-'By group'!AA$6*Population!AA7+'By group'!AN$7*Population!AN7)</f>
        <v>-14.050008773351916</v>
      </c>
      <c r="KB7" s="46">
        <f>step*(+'By group'!O$6*Population!O7-'By group'!AB$7*Population!AB7)</f>
        <v>4617.7724314607703</v>
      </c>
      <c r="KC7" s="46">
        <f>step*(+'By group'!P$6*Population!P7-'By group'!AC$7*Population!AC7)</f>
        <v>16.27782773835159</v>
      </c>
      <c r="KD7" s="46">
        <f>step*(+'By group'!Q$6*Population!Q7-'By group'!AD$7*Population!AD7)</f>
        <v>51.379023924846223</v>
      </c>
      <c r="KE7" s="46">
        <f>step*(+'By group'!R$6*Population!R7-'By group'!AE$7*Population!AE7)</f>
        <v>65.48593571097777</v>
      </c>
      <c r="KF7" s="46">
        <f>step*(+'By group'!S$6*Population!S7-'By group'!AF$7*Population!AF7)</f>
        <v>32.136868952560008</v>
      </c>
      <c r="KG7" s="46">
        <f>step*(+'By group'!T$6*Population!T7-'By group'!AG$7*Population!AG7)</f>
        <v>12.717719925468961</v>
      </c>
      <c r="KH7" s="46">
        <f>step*(+'By group'!U$6*Population!U7-'By group'!AH$7*Population!AH7)</f>
        <v>23.23732196920318</v>
      </c>
      <c r="KI7" s="46">
        <f>step*(+'By group'!V$6*Population!V7-'By group'!AI$7*Population!AI7)</f>
        <v>0</v>
      </c>
      <c r="KJ7" s="46">
        <f>step*(+'By group'!W$6*Population!W7-'By group'!AJ$7*Population!AJ7)</f>
        <v>0</v>
      </c>
      <c r="KK7" s="46">
        <f>step*(+'By group'!X$6*Population!X7-'By group'!AK$7*Population!AK7)</f>
        <v>0</v>
      </c>
      <c r="KL7" s="46">
        <f>step*(+'By group'!Y$6*Population!Y7-'By group'!AL$7*Population!AL7)</f>
        <v>6.2555390579122223</v>
      </c>
      <c r="KM7" s="46">
        <f>step*(+'By group'!Z$6*Population!Z7-'By group'!AM$7*Population!AM7)</f>
        <v>11.932768880705</v>
      </c>
      <c r="KN7" s="46">
        <f>step*(+'By group'!AA$6*Population!AA7-'By group'!AN$7*Population!AN7)</f>
        <v>11.528736634433393</v>
      </c>
      <c r="KO7" s="45">
        <v>0</v>
      </c>
      <c r="KP7" s="46">
        <v>0</v>
      </c>
      <c r="KQ7" s="46">
        <v>0</v>
      </c>
      <c r="KR7" s="46">
        <v>0</v>
      </c>
      <c r="KS7" s="46">
        <v>0</v>
      </c>
      <c r="KT7" s="46">
        <v>0</v>
      </c>
      <c r="KU7" s="46">
        <v>0</v>
      </c>
      <c r="KV7" s="46">
        <v>0</v>
      </c>
      <c r="KW7" s="46">
        <v>0</v>
      </c>
      <c r="KX7" s="46">
        <v>0</v>
      </c>
      <c r="KY7" s="46">
        <v>0</v>
      </c>
      <c r="KZ7" s="46">
        <v>0</v>
      </c>
      <c r="LA7" s="46">
        <v>0</v>
      </c>
      <c r="LB7" s="188">
        <f>step*(-'By group'!BB$9*Population!BB7+'By group'!B$8*Population!B7+'By group'!O$8*Population!O7)</f>
        <v>1565.4257447033453</v>
      </c>
      <c r="LC7" s="189">
        <f>step*(-'By group'!BC$9*Population!BC7+'By group'!C$8*Population!C7+'By group'!P$8*Population!P7)</f>
        <v>16.280664523079199</v>
      </c>
      <c r="LD7" s="189">
        <f>step*(-'By group'!BD$9*Population!BD7+'By group'!D$8*Population!D7+'By group'!Q$8*Population!Q7)</f>
        <v>42.683986870128066</v>
      </c>
      <c r="LE7" s="189">
        <f>step*(-'By group'!BE$9*Population!BE7+'By group'!E$8*Population!E7+'By group'!R$8*Population!R7)</f>
        <v>28.773747831721344</v>
      </c>
      <c r="LF7" s="189">
        <f>step*(-'By group'!BF$9*Population!BF7+'By group'!F$8*Population!F7+'By group'!S$8*Population!S7)</f>
        <v>12.166395822604535</v>
      </c>
      <c r="LG7" s="189">
        <f>step*(-'By group'!BG$9*Population!BG7+'By group'!G$8*Population!G7+'By group'!T$8*Population!T7)</f>
        <v>4.8275953614532678</v>
      </c>
      <c r="LH7" s="189">
        <f>step*(-'By group'!BH$9*Population!BH7+'By group'!H$8*Population!H7+'By group'!U$8*Population!U7)</f>
        <v>8.7938765077357637</v>
      </c>
      <c r="LI7" s="189">
        <f>step*(-'By group'!BI$9*Population!BI7+'By group'!I$8*Population!I7+'By group'!V$8*Population!V7)</f>
        <v>0</v>
      </c>
      <c r="LJ7" s="189">
        <f>step*(-'By group'!BJ$9*Population!BJ7+'By group'!J$8*Population!J7+'By group'!W$8*Population!W7)</f>
        <v>0</v>
      </c>
      <c r="LK7" s="189">
        <f>step*(-'By group'!BK$9*Population!BK7+'By group'!K$8*Population!K7+'By group'!X$8*Population!X7)</f>
        <v>0</v>
      </c>
      <c r="LL7" s="189">
        <f>step*(-'By group'!BL$9*Population!BL7+'By group'!L$8*Population!L7+'By group'!Y$8*Population!Y7)</f>
        <v>2.3596494788778197</v>
      </c>
      <c r="LM7" s="189">
        <f>step*(-'By group'!BM$9*Population!BM7+'By group'!M$8*Population!M7+'By group'!Z$8*Population!Z7)</f>
        <v>4.512164178678673</v>
      </c>
      <c r="LN7" s="189">
        <f>step*(-'By group'!BN$9*Population!BN7+'By group'!N$8*Population!N7+'By group'!AA$8*Population!AA7)</f>
        <v>4.3541966764504281</v>
      </c>
    </row>
    <row r="8" spans="1:326" x14ac:dyDescent="0.25">
      <c r="A8">
        <f t="shared" si="23"/>
        <v>2</v>
      </c>
      <c r="B8" s="52">
        <f>step*((-'By group'!B$4-'By group'!B$5-'By group'!B$22)*Population!B8+'By group'!B$3*Population!$BO8)</f>
        <v>155698.33729509462</v>
      </c>
      <c r="C8" s="4">
        <f>step*((-'By group'!C$4-'By group'!C$5-'By group'!C$22)*Population!C8+'By group'!C$3*Population!$BO8)</f>
        <v>-8703.2468674528282</v>
      </c>
      <c r="D8" s="4">
        <f>step*((-'By group'!D$4-'By group'!D$5-'By group'!D$22)*Population!D8+'By group'!D$3*Population!$BO8)</f>
        <v>-57219.935074714958</v>
      </c>
      <c r="E8" s="4">
        <f>step*((-'By group'!E$4-'By group'!E$5-'By group'!E$22)*Population!E8+'By group'!E$3*Population!$BO8)</f>
        <v>-51863.512667756804</v>
      </c>
      <c r="F8" s="4">
        <f>step*((-'By group'!F$4-'By group'!F$5-'By group'!F$22)*Population!F8+'By group'!F$3*Population!$BO8)</f>
        <v>-19312.124999678352</v>
      </c>
      <c r="G8" s="4">
        <f>step*((-'By group'!G$4-'By group'!G$5-'By group'!G$22)*Population!G8+'By group'!G$3*Population!$BO8)</f>
        <v>-7619.8548506723137</v>
      </c>
      <c r="H8" s="4">
        <f>step*((-'By group'!H$4-'By group'!H$5-'By group'!H$22)*Population!H8+'By group'!H$3*Population!$BO8)</f>
        <v>-17397.47775989326</v>
      </c>
      <c r="I8" s="4">
        <f>step*((-'By group'!I$4-'By group'!I$5-'By group'!I$22)*Population!I8+'By group'!I$3*Population!$BO8)</f>
        <v>0</v>
      </c>
      <c r="J8" s="4">
        <f>step*((-'By group'!J$4-'By group'!J$5-'By group'!J$22)*Population!J8+'By group'!J$3*Population!$BO8)</f>
        <v>0</v>
      </c>
      <c r="K8" s="4">
        <f>step*((-'By group'!K$4-'By group'!K$5-'By group'!K$22)*Population!K8+'By group'!K$3*Population!$BO8)</f>
        <v>0</v>
      </c>
      <c r="L8" s="4">
        <f>step*((-'By group'!L$4-'By group'!L$5-'By group'!L$22)*Population!L8+'By group'!L$3*Population!$BO8)</f>
        <v>-1644.707814287269</v>
      </c>
      <c r="M8" s="4">
        <f>step*((-'By group'!M$4-'By group'!M$5-'By group'!M$22)*Population!M8+'By group'!M$3*Population!$BO8)</f>
        <v>-2985.9344999916561</v>
      </c>
      <c r="N8" s="4">
        <f>step*((-'By group'!N$4-'By group'!N$5-'By group'!N$22)*Population!N8+'By group'!N$3*Population!$BO8)</f>
        <v>-3822.3998951620351</v>
      </c>
      <c r="O8" s="8">
        <f>step*((-'By group'!O$4-'By group'!O$5-'By group'!O$22)*Population!O8+'By group'!O$3*Population!$BO8)</f>
        <v>163876.17512383277</v>
      </c>
      <c r="P8" s="4">
        <f>step*((-'By group'!P$4-'By group'!P$5-'By group'!P$22)*Population!P8+'By group'!P$3*Population!$BO8)</f>
        <v>-3761.6009167924549</v>
      </c>
      <c r="Q8" s="4">
        <f>step*((-'By group'!Q$4-'By group'!Q$5-'By group'!Q$22)*Population!Q8+'By group'!Q$3*Population!$BO8)</f>
        <v>-26664.438783908623</v>
      </c>
      <c r="R8" s="4">
        <f>step*((-'By group'!R$4-'By group'!R$5-'By group'!R$22)*Population!R8+'By group'!R$3*Population!$BO8)</f>
        <v>-42736.276413641426</v>
      </c>
      <c r="S8" s="4">
        <f>step*((-'By group'!S$4-'By group'!S$5-'By group'!S$22)*Population!S8+'By group'!S$3*Population!$BO8)</f>
        <v>-23743.37501837435</v>
      </c>
      <c r="T8" s="4">
        <f>step*((-'By group'!T$4-'By group'!T$5-'By group'!T$22)*Population!T8+'By group'!T$3*Population!$BO8)</f>
        <v>-9968.646076151108</v>
      </c>
      <c r="U8" s="4">
        <f>step*((-'By group'!U$4-'By group'!U$5-'By group'!U$22)*Population!U8+'By group'!U$3*Population!$BO8)</f>
        <v>-22763.515133160279</v>
      </c>
      <c r="V8" s="4">
        <f>step*((-'By group'!V$4-'By group'!V$5-'By group'!V$22)*Population!V8+'By group'!V$3*Population!$BO8)</f>
        <v>0</v>
      </c>
      <c r="W8" s="4">
        <f>step*((-'By group'!W$4-'By group'!W$5-'By group'!W$22)*Population!W8+'By group'!W$3*Population!$BO8)</f>
        <v>0</v>
      </c>
      <c r="X8" s="4">
        <f>step*((-'By group'!X$4-'By group'!X$5-'By group'!X$22)*Population!X8+'By group'!X$3*Population!$BO8)</f>
        <v>0</v>
      </c>
      <c r="Y8" s="4">
        <f>step*((-'By group'!Y$4-'By group'!Y$5-'By group'!Y$22)*Population!Y8+'By group'!Y$3*Population!$BO8)</f>
        <v>-2152.5861609261656</v>
      </c>
      <c r="Z8" s="4">
        <f>step*((-'By group'!Z$4-'By group'!Z$5-'By group'!Z$22)*Population!Z8+'By group'!Z$3*Population!$BO8)</f>
        <v>-3907.3259148451548</v>
      </c>
      <c r="AA8" s="4">
        <f>step*((-'By group'!AA$4-'By group'!AA$5-'By group'!AA$22)*Population!AA8+'By group'!AA$3*Population!$BO8)</f>
        <v>-5002.4227443207883</v>
      </c>
      <c r="AB8" s="8">
        <f>step*((-'By group'!AB$4-'By group'!AB$5-'By group'!AB$22)*Population!AB8+'By group'!AB$3*Population!$BO8)</f>
        <v>-671.33716681652413</v>
      </c>
      <c r="AC8" s="4">
        <f>step*((-'By group'!AC$4-'By group'!AC$5-'By group'!AC$22)*Population!AC8+'By group'!AC$3*Population!$BO8)</f>
        <v>-184.28873975441104</v>
      </c>
      <c r="AD8" s="4">
        <f>step*((-'By group'!AD$4-'By group'!AD$5-'By group'!AD$22)*Population!AD8+'By group'!AD$3*Population!$BO8)</f>
        <v>-1398.3022547594192</v>
      </c>
      <c r="AE8" s="4">
        <f>step*((-'By group'!AE$4-'By group'!AE$5-'By group'!AE$22)*Population!AE8+'By group'!AE$3*Population!$BO8)</f>
        <v>-1632.4847049758182</v>
      </c>
      <c r="AF8" s="4">
        <f>step*((-'By group'!AF$4-'By group'!AF$5-'By group'!AF$22)*Population!AF8+'By group'!AF$3*Population!$BO8)</f>
        <v>-734.64031731402338</v>
      </c>
      <c r="AG8" s="4">
        <f>step*((-'By group'!AG$4-'By group'!AG$5-'By group'!AG$22)*Population!AG8+'By group'!AG$3*Population!$BO8)</f>
        <v>-300.96940557454218</v>
      </c>
      <c r="AH8" s="4">
        <f>step*((-'By group'!AH$4-'By group'!AH$5-'By group'!AH$22)*Population!AH8+'By group'!AH$3*Population!$BO8)</f>
        <v>-683.84785762501906</v>
      </c>
      <c r="AI8" s="4">
        <f>step*((-'By group'!AI$4-'By group'!AI$5-'By group'!AI$22)*Population!AI8+'By group'!AI$3*Population!$BO8)</f>
        <v>0</v>
      </c>
      <c r="AJ8" s="4">
        <f>step*((-'By group'!AJ$4-'By group'!AJ$5-'By group'!AJ$22)*Population!AJ8+'By group'!AJ$3*Population!$BO8)</f>
        <v>0</v>
      </c>
      <c r="AK8" s="4">
        <f>step*((-'By group'!AK$4-'By group'!AK$5-'By group'!AK$22)*Population!AK8+'By group'!AK$3*Population!$BO8)</f>
        <v>0</v>
      </c>
      <c r="AL8" s="4">
        <f>step*((-'By group'!AL$4-'By group'!AL$5-'By group'!AL$22)*Population!AL8+'By group'!AL$3*Population!$BO8)</f>
        <v>-64.063031198406023</v>
      </c>
      <c r="AM8" s="4">
        <f>step*((-'By group'!AM$4-'By group'!AM$5-'By group'!AM$22)*Population!AM8+'By group'!AM$3*Population!$BO8)</f>
        <v>-116.95407922252011</v>
      </c>
      <c r="AN8" s="4">
        <f>step*((-'By group'!AN$4-'By group'!AN$5-'By group'!AN$22)*Population!AN8+'By group'!AN$3*Population!$BO8)</f>
        <v>-149.20200372850366</v>
      </c>
      <c r="AO8" s="8">
        <f>step*((-'By group'!AO$4-'By group'!AO$5-'By group'!AO$22)*Population!AO8+'By group'!AO$3*Population!$BO8)</f>
        <v>6195.1734162589419</v>
      </c>
      <c r="AP8" s="4">
        <f>step*((-'By group'!AP$4-'By group'!AP$5-'By group'!AP$22)*Population!AP8+'By group'!AP$3*Population!$BO8)</f>
        <v>-264.27437084192093</v>
      </c>
      <c r="AQ8" s="4">
        <f>step*((-'By group'!AQ$4-'By group'!AQ$5-'By group'!AQ$22)*Population!AQ8+'By group'!AQ$3*Population!$BO8)</f>
        <v>-1574.1839202136389</v>
      </c>
      <c r="AR8" s="4">
        <f>step*((-'By group'!AR$4-'By group'!AR$5-'By group'!AR$22)*Population!AR8+'By group'!AR$3*Population!$BO8)</f>
        <v>-1489.9977090136322</v>
      </c>
      <c r="AS8" s="4">
        <f>step*((-'By group'!AS$4-'By group'!AS$5-'By group'!AS$22)*Population!AS8+'By group'!AS$3*Population!$BO8)</f>
        <v>-606.15571592404638</v>
      </c>
      <c r="AT8" s="4">
        <f>step*((-'By group'!AT$4-'By group'!AT$5-'By group'!AT$22)*Population!AT8+'By group'!AT$3*Population!$BO8)</f>
        <v>-243.64781922206708</v>
      </c>
      <c r="AU8" s="4">
        <f>step*((-'By group'!AU$4-'By group'!AU$5-'By group'!AU$22)*Population!AU8+'By group'!AU$3*Population!$BO8)</f>
        <v>-556.27415852579054</v>
      </c>
      <c r="AV8" s="4">
        <f>step*((-'By group'!AV$4-'By group'!AV$5-'By group'!AV$22)*Population!AV8+'By group'!AV$3*Population!$BO8)</f>
        <v>0</v>
      </c>
      <c r="AW8" s="4">
        <f>step*((-'By group'!AW$4-'By group'!AW$5-'By group'!AW$22)*Population!AW8+'By group'!AW$3*Population!$BO8)</f>
        <v>0</v>
      </c>
      <c r="AX8" s="4">
        <f>step*((-'By group'!AX$4-'By group'!AX$5-'By group'!AX$22)*Population!AX8+'By group'!AX$3*Population!$BO8)</f>
        <v>0</v>
      </c>
      <c r="AY8" s="4">
        <f>step*((-'By group'!AY$4-'By group'!AY$5-'By group'!AY$22)*Population!AY8+'By group'!AY$3*Population!$BO8)</f>
        <v>-52.585603664343758</v>
      </c>
      <c r="AZ8" s="4">
        <f>step*((-'By group'!AZ$4-'By group'!AZ$5-'By group'!AZ$22)*Population!AZ8+'By group'!AZ$3*Population!$BO8)</f>
        <v>-95.471409488090998</v>
      </c>
      <c r="BA8" s="4">
        <f>step*((-'By group'!BA$4-'By group'!BA$5-'By group'!BA$22)*Population!BA8+'By group'!BA$3*Population!$BO8)</f>
        <v>-122.21370759551365</v>
      </c>
      <c r="BB8" s="8">
        <f>step*((-'By group'!BB$4-'By group'!BB$5-'By group'!BB$22)*Population!BB8+'By group'!BB$3*Population!$BO8)</f>
        <v>4063.9351892317254</v>
      </c>
      <c r="BC8" s="4">
        <f>step*((-'By group'!BC$4-'By group'!BC$5-'By group'!BC$22)*Population!BC8+'By group'!BC$3*Population!$BO8)</f>
        <v>-358.32588417816055</v>
      </c>
      <c r="BD8" s="4">
        <f>step*((-'By group'!BD$4-'By group'!BD$5-'By group'!BD$22)*Population!BD8+'By group'!BD$3*Population!$BO8)</f>
        <v>-1557.2097276486322</v>
      </c>
      <c r="BE8" s="4">
        <f>step*((-'By group'!BE$4-'By group'!BE$5-'By group'!BE$22)*Population!BE8+'By group'!BE$3*Population!$BO8)</f>
        <v>-1317.5302361037222</v>
      </c>
      <c r="BF8" s="4">
        <f>step*((-'By group'!BF$4-'By group'!BF$5-'By group'!BF$22)*Population!BF8+'By group'!BF$3*Population!$BO8)</f>
        <v>-504.42007285300258</v>
      </c>
      <c r="BG8" s="4">
        <f>step*((-'By group'!BG$4-'By group'!BG$5-'By group'!BG$22)*Population!BG8+'By group'!BG$3*Population!$BO8)</f>
        <v>-195.21367606702955</v>
      </c>
      <c r="BH8" s="4">
        <f>step*((-'By group'!BH$4-'By group'!BH$5-'By group'!BH$22)*Population!BH8+'By group'!BH$3*Population!$BO8)</f>
        <v>-446.79012377259937</v>
      </c>
      <c r="BI8" s="4">
        <f>step*((-'By group'!BI$4-'By group'!BI$5-'By group'!BI$22)*Population!BI8+'By group'!BI$3*Population!$BO8)</f>
        <v>0</v>
      </c>
      <c r="BJ8" s="4">
        <f>step*((-'By group'!BJ$4-'By group'!BJ$5-'By group'!BJ$22)*Population!BJ8+'By group'!BJ$3*Population!$BO8)</f>
        <v>0</v>
      </c>
      <c r="BK8" s="4">
        <f>step*((-'By group'!BK$4-'By group'!BK$5-'By group'!BK$22)*Population!BK8+'By group'!BK$3*Population!$BO8)</f>
        <v>0</v>
      </c>
      <c r="BL8" s="4">
        <f>step*((-'By group'!BL$4-'By group'!BL$5-'By group'!BL$22)*Population!BL8+'By group'!BL$3*Population!$BO8)</f>
        <v>-51.448791404604663</v>
      </c>
      <c r="BM8" s="4">
        <f>step*((-'By group'!BM$4-'By group'!BM$5-'By group'!BM$22)*Population!BM8+'By group'!BM$3*Population!$BO8)</f>
        <v>-89.787315516878763</v>
      </c>
      <c r="BN8" s="4">
        <f>step*((-'By group'!BN$4-'By group'!BN$5-'By group'!BN$22)*Population!BN8+'By group'!BN$3*Population!$BO8)</f>
        <v>-112.10000119346989</v>
      </c>
      <c r="BO8" s="71">
        <f>-step*SUM(SCR!B8:N8)*Population!B8</f>
        <v>-205400.41630923509</v>
      </c>
      <c r="BP8" s="4">
        <f>step*-SUM('By group'!C$11:C$21)*Population!C8</f>
        <v>-217581.17168632068</v>
      </c>
      <c r="BQ8" s="4">
        <f>step*-SUM('By group'!D$11:D$21)*Population!D8</f>
        <v>-158944.26409643044</v>
      </c>
      <c r="BR8" s="4">
        <f>step*-SUM('By group'!E$11:E$21)*Population!E8</f>
        <v>-37045.366191254863</v>
      </c>
      <c r="BS8" s="4">
        <f>step*-SUM('By group'!F$11:F$21)*Population!F8</f>
        <v>-10164.276315620185</v>
      </c>
      <c r="BT8" s="4">
        <f>step*-SUM('By group'!G$11:G$21)*Population!G8</f>
        <v>-7937.3488027836593</v>
      </c>
      <c r="BU8" s="4">
        <f>step*-SUM('By group'!H$11:H$21)*Population!H8</f>
        <v>0</v>
      </c>
      <c r="BV8" s="4">
        <f>step*-SUM('By group'!I$11:I$21)*Population!I8</f>
        <v>0</v>
      </c>
      <c r="BW8" s="4">
        <f>step*-SUM('By group'!J$11:J$21)*Population!J8</f>
        <v>0</v>
      </c>
      <c r="BX8" s="4">
        <f>step*-SUM('By group'!K$11:K$21)*Population!K8</f>
        <v>0</v>
      </c>
      <c r="BY8" s="4">
        <f>step*-SUM('By group'!L$11:L$21)*Population!L8</f>
        <v>-1174.7912959194778</v>
      </c>
      <c r="BZ8" s="4">
        <f>step*-SUM('By group'!M$11:M$21)*Population!M8</f>
        <v>-1866.209062494785</v>
      </c>
      <c r="CA8" s="4">
        <f>step*-SUM('By group'!N$11:N$21)*Population!N8</f>
        <v>0</v>
      </c>
      <c r="CB8" s="13">
        <f>-step*SUM(SCR!O8:AA8)*Population!O8</f>
        <v>-94599.929081435359</v>
      </c>
      <c r="CC8" s="4">
        <f>step*-SUM('By group'!P$11:P$21)*Population!P8</f>
        <v>-94040.022919811367</v>
      </c>
      <c r="CD8" s="4">
        <f>step*-SUM('By group'!Q$11:Q$21)*Population!Q8</f>
        <v>-74067.88551085729</v>
      </c>
      <c r="CE8" s="4">
        <f>step*-SUM('By group'!R$11:R$21)*Population!R8</f>
        <v>-30525.911724029589</v>
      </c>
      <c r="CF8" s="4">
        <f>step*-SUM('By group'!S$11:S$21)*Population!S8</f>
        <v>-12496.513167565448</v>
      </c>
      <c r="CG8" s="4">
        <f>step*-SUM('By group'!T$11:T$21)*Population!T8</f>
        <v>-10384.006329324069</v>
      </c>
      <c r="CH8" s="4">
        <f>step*-SUM('By group'!U$11:U$21)*Population!U8</f>
        <v>0</v>
      </c>
      <c r="CI8" s="4">
        <f>step*-SUM('By group'!V$11:V$21)*Population!V8</f>
        <v>0</v>
      </c>
      <c r="CJ8" s="4">
        <f>step*-SUM('By group'!W$11:W$21)*Population!W8</f>
        <v>0</v>
      </c>
      <c r="CK8" s="4">
        <f>step*-SUM('By group'!X$11:X$21)*Population!X8</f>
        <v>0</v>
      </c>
      <c r="CL8" s="4">
        <f>step*-SUM('By group'!Y$11:Y$21)*Population!Y8</f>
        <v>-1537.5615435186896</v>
      </c>
      <c r="CM8" s="4">
        <f>step*-SUM('By group'!Z$11:Z$21)*Population!Z8</f>
        <v>-2442.0786967782219</v>
      </c>
      <c r="CN8" s="4">
        <f>step*-SUM('By group'!AA$11:AA$21)*Population!AA8</f>
        <v>0</v>
      </c>
      <c r="CO8" s="13">
        <f>-step*SUM(SCR!AB8:AN8)*Population!AB8</f>
        <v>-4390.2286560477623</v>
      </c>
      <c r="CP8" s="4">
        <f>step*-SUM('By group'!AC$11:AC$21)*Population!AC8</f>
        <v>-4607.2184938602759</v>
      </c>
      <c r="CQ8" s="4">
        <f>step*-SUM('By group'!AD$11:AD$21)*Population!AD8</f>
        <v>-3884.1729298872756</v>
      </c>
      <c r="CR8" s="4">
        <f>step*-SUM('By group'!AE$11:AE$21)*Population!AE8</f>
        <v>-1166.0605035541557</v>
      </c>
      <c r="CS8" s="4">
        <f>step*-SUM('By group'!AF$11:AF$21)*Population!AF8</f>
        <v>-386.65279858632812</v>
      </c>
      <c r="CT8" s="4">
        <f>step*-SUM('By group'!AG$11:AG$21)*Population!AG8</f>
        <v>-313.5097974734814</v>
      </c>
      <c r="CU8" s="4">
        <f>step*-SUM('By group'!AH$11:AH$21)*Population!AH8</f>
        <v>0</v>
      </c>
      <c r="CV8" s="4">
        <f>step*-SUM('By group'!AI$11:AI$21)*Population!AI8</f>
        <v>0</v>
      </c>
      <c r="CW8" s="4">
        <f>step*-SUM('By group'!AJ$11:AJ$21)*Population!AJ8</f>
        <v>0</v>
      </c>
      <c r="CX8" s="4">
        <f>step*-SUM('By group'!AK$11:AK$21)*Population!AK8</f>
        <v>0</v>
      </c>
      <c r="CY8" s="4">
        <f>step*-SUM('By group'!AL$11:AL$21)*Population!AL8</f>
        <v>-45.759307998861445</v>
      </c>
      <c r="CZ8" s="4">
        <f>step*-SUM('By group'!AM$11:AM$21)*Population!AM8</f>
        <v>-73.096299514075071</v>
      </c>
      <c r="DA8" s="4">
        <f>step*-SUM('By group'!AN$11:AN$21)*Population!AN8</f>
        <v>0</v>
      </c>
      <c r="DB8" s="13">
        <f>-step*SUM(SCR!AO8:BA8)*Population!AO8</f>
        <v>-6626.8670517159571</v>
      </c>
      <c r="DC8" s="4">
        <f>step*-SUM('By group'!AP$11:AP$21)*Population!AP8</f>
        <v>-6606.8592710480225</v>
      </c>
      <c r="DD8" s="4">
        <f>step*-SUM('By group'!AQ$11:AQ$21)*Population!AQ8</f>
        <v>-4372.7331117045524</v>
      </c>
      <c r="DE8" s="4">
        <f>step*-SUM('By group'!AR$11:AR$21)*Population!AR8</f>
        <v>-1064.2840778668801</v>
      </c>
      <c r="DF8" s="4">
        <f>step*-SUM('By group'!AS$11:AS$21)*Population!AS8</f>
        <v>-319.02932417055075</v>
      </c>
      <c r="DG8" s="4">
        <f>step*-SUM('By group'!AT$11:AT$21)*Population!AT8</f>
        <v>-253.79981168965318</v>
      </c>
      <c r="DH8" s="4">
        <f>step*-SUM('By group'!AU$11:AU$21)*Population!AU8</f>
        <v>0</v>
      </c>
      <c r="DI8" s="4">
        <f>step*-SUM('By group'!AV$11:AV$21)*Population!AV8</f>
        <v>0</v>
      </c>
      <c r="DJ8" s="4">
        <f>step*-SUM('By group'!AW$11:AW$21)*Population!AW8</f>
        <v>0</v>
      </c>
      <c r="DK8" s="4">
        <f>step*-SUM('By group'!AX$11:AX$21)*Population!AX8</f>
        <v>0</v>
      </c>
      <c r="DL8" s="4">
        <f>step*-SUM('By group'!AY$11:AY$21)*Population!AY8</f>
        <v>-37.561145474531251</v>
      </c>
      <c r="DM8" s="4">
        <f>step*-SUM('By group'!AZ$11:AZ$21)*Population!AZ8</f>
        <v>-59.669630930056876</v>
      </c>
      <c r="DN8" s="4">
        <f>step*-SUM('By group'!BA$11:BA$21)*Population!BA8</f>
        <v>0</v>
      </c>
      <c r="DO8" s="13">
        <f>-step*SUM(SCR!BB8:BN8)*Population!BB8</f>
        <v>-6313.5426422941118</v>
      </c>
      <c r="DP8" s="4">
        <f>step*-SUM('By group'!BC$11:BC$21)*Population!BC8</f>
        <v>-5972.0980696360084</v>
      </c>
      <c r="DQ8" s="4">
        <f>step*-SUM('By group'!BD$11:BD$21)*Population!BD8</f>
        <v>-3539.1130173832544</v>
      </c>
      <c r="DR8" s="4">
        <f>step*-SUM('By group'!BE$11:BE$21)*Population!BE8</f>
        <v>-823.45639756482637</v>
      </c>
      <c r="DS8" s="4">
        <f>step*-SUM('By group'!BF$11:BF$21)*Population!BF8</f>
        <v>-240.20003469190601</v>
      </c>
      <c r="DT8" s="4">
        <f>step*-SUM('By group'!BG$11:BG$21)*Population!BG8</f>
        <v>-187.70545775675919</v>
      </c>
      <c r="DU8" s="4">
        <f>step*-SUM('By group'!BH$11:BH$21)*Population!BH8</f>
        <v>0</v>
      </c>
      <c r="DV8" s="4">
        <f>step*-SUM('By group'!BI$11:BI$21)*Population!BI8</f>
        <v>0</v>
      </c>
      <c r="DW8" s="4">
        <f>step*-SUM('By group'!BJ$11:BJ$21)*Population!BJ8</f>
        <v>0</v>
      </c>
      <c r="DX8" s="4">
        <f>step*-SUM('By group'!BK$11:BK$21)*Population!BK8</f>
        <v>0</v>
      </c>
      <c r="DY8" s="4">
        <f>step*-SUM('By group'!BL$11:BL$21)*Population!BL8</f>
        <v>-28.582661891447039</v>
      </c>
      <c r="DZ8" s="4">
        <f>step*-SUM('By group'!BM$11:BM$21)*Population!BM8</f>
        <v>-44.893657758439382</v>
      </c>
      <c r="EA8" s="4">
        <f>step*-SUM('By group'!BN$11:BN$21)*Population!BN8</f>
        <v>0</v>
      </c>
      <c r="EB8" s="52">
        <v>0</v>
      </c>
      <c r="EC8" s="4">
        <f t="shared" si="24"/>
        <v>205400.41630923509</v>
      </c>
      <c r="ED8" s="4">
        <f t="shared" si="25"/>
        <v>217581.17168632068</v>
      </c>
      <c r="EE8" s="4">
        <f t="shared" si="26"/>
        <v>158944.26409643044</v>
      </c>
      <c r="EF8" s="4">
        <f t="shared" si="27"/>
        <v>37045.366191254863</v>
      </c>
      <c r="EG8" s="4">
        <f t="shared" si="28"/>
        <v>10164.276315620185</v>
      </c>
      <c r="EH8" s="4">
        <f t="shared" si="29"/>
        <v>7937.3488027836593</v>
      </c>
      <c r="EI8" s="4">
        <v>0</v>
      </c>
      <c r="EJ8" s="4">
        <f t="shared" si="30"/>
        <v>0</v>
      </c>
      <c r="EK8" s="4">
        <f t="shared" si="31"/>
        <v>0</v>
      </c>
      <c r="EL8" s="4">
        <f t="shared" si="32"/>
        <v>0</v>
      </c>
      <c r="EM8" s="4">
        <f t="shared" si="33"/>
        <v>1174.7912959194778</v>
      </c>
      <c r="EN8" s="4">
        <f t="shared" si="34"/>
        <v>1866.209062494785</v>
      </c>
      <c r="EO8" s="52">
        <v>0</v>
      </c>
      <c r="EP8" s="4">
        <f t="shared" si="35"/>
        <v>94599.929081435359</v>
      </c>
      <c r="EQ8" s="4">
        <f t="shared" si="36"/>
        <v>94040.022919811367</v>
      </c>
      <c r="ER8" s="4">
        <f t="shared" si="37"/>
        <v>74067.88551085729</v>
      </c>
      <c r="ES8" s="4">
        <f t="shared" si="38"/>
        <v>30525.911724029589</v>
      </c>
      <c r="ET8" s="4">
        <f t="shared" si="39"/>
        <v>12496.513167565448</v>
      </c>
      <c r="EU8" s="4">
        <f t="shared" si="40"/>
        <v>10384.006329324069</v>
      </c>
      <c r="EV8" s="4">
        <v>0</v>
      </c>
      <c r="EW8" s="4">
        <f t="shared" si="41"/>
        <v>0</v>
      </c>
      <c r="EX8" s="4">
        <f t="shared" si="42"/>
        <v>0</v>
      </c>
      <c r="EY8" s="4">
        <f t="shared" si="43"/>
        <v>0</v>
      </c>
      <c r="EZ8" s="4">
        <f t="shared" si="44"/>
        <v>1537.5615435186896</v>
      </c>
      <c r="FA8" s="4">
        <f t="shared" si="45"/>
        <v>2442.0786967782219</v>
      </c>
      <c r="FB8" s="52">
        <v>0</v>
      </c>
      <c r="FC8" s="4">
        <f t="shared" si="46"/>
        <v>4390.2286560477623</v>
      </c>
      <c r="FD8" s="4">
        <f t="shared" si="47"/>
        <v>4607.2184938602759</v>
      </c>
      <c r="FE8" s="4">
        <f t="shared" si="48"/>
        <v>3884.1729298872756</v>
      </c>
      <c r="FF8" s="4">
        <f t="shared" si="49"/>
        <v>1166.0605035541557</v>
      </c>
      <c r="FG8" s="4">
        <f t="shared" si="50"/>
        <v>386.65279858632812</v>
      </c>
      <c r="FH8" s="4">
        <f t="shared" si="51"/>
        <v>313.5097974734814</v>
      </c>
      <c r="FI8" s="4">
        <v>0</v>
      </c>
      <c r="FJ8" s="4">
        <f t="shared" si="52"/>
        <v>0</v>
      </c>
      <c r="FK8" s="4">
        <f t="shared" si="53"/>
        <v>0</v>
      </c>
      <c r="FL8" s="4">
        <f t="shared" si="54"/>
        <v>0</v>
      </c>
      <c r="FM8" s="4">
        <f t="shared" si="55"/>
        <v>45.759307998861445</v>
      </c>
      <c r="FN8" s="9">
        <f t="shared" si="56"/>
        <v>73.096299514075071</v>
      </c>
      <c r="FO8" s="4">
        <v>0</v>
      </c>
      <c r="FP8" s="4">
        <f t="shared" si="57"/>
        <v>6626.8670517159571</v>
      </c>
      <c r="FQ8" s="4">
        <f t="shared" si="58"/>
        <v>6606.8592710480225</v>
      </c>
      <c r="FR8" s="4">
        <f t="shared" si="59"/>
        <v>4372.7331117045524</v>
      </c>
      <c r="FS8" s="4">
        <f t="shared" si="60"/>
        <v>1064.2840778668801</v>
      </c>
      <c r="FT8" s="4">
        <f t="shared" si="61"/>
        <v>319.02932417055075</v>
      </c>
      <c r="FU8" s="4">
        <f t="shared" si="62"/>
        <v>253.79981168965318</v>
      </c>
      <c r="FV8" s="4">
        <v>0</v>
      </c>
      <c r="FW8" s="4">
        <f t="shared" si="63"/>
        <v>0</v>
      </c>
      <c r="FX8" s="4">
        <f t="shared" si="64"/>
        <v>0</v>
      </c>
      <c r="FY8" s="4">
        <f t="shared" si="65"/>
        <v>0</v>
      </c>
      <c r="FZ8" s="4">
        <f t="shared" si="66"/>
        <v>37.561145474531251</v>
      </c>
      <c r="GA8" s="4">
        <f t="shared" si="67"/>
        <v>59.669630930056876</v>
      </c>
      <c r="GB8" s="4">
        <v>0</v>
      </c>
      <c r="GC8" s="4">
        <f t="shared" si="68"/>
        <v>6313.5426422941118</v>
      </c>
      <c r="GD8" s="4">
        <f t="shared" si="4"/>
        <v>5972.0980696360084</v>
      </c>
      <c r="GE8" s="4">
        <f t="shared" si="5"/>
        <v>3539.1130173832544</v>
      </c>
      <c r="GF8" s="4">
        <f t="shared" si="6"/>
        <v>823.45639756482637</v>
      </c>
      <c r="GG8" s="4">
        <f t="shared" si="7"/>
        <v>240.20003469190601</v>
      </c>
      <c r="GH8" s="4">
        <f t="shared" si="8"/>
        <v>187.70545775675919</v>
      </c>
      <c r="GI8" s="4">
        <v>0</v>
      </c>
      <c r="GJ8" s="4">
        <f t="shared" si="69"/>
        <v>0</v>
      </c>
      <c r="GK8" s="4">
        <f t="shared" si="70"/>
        <v>0</v>
      </c>
      <c r="GL8" s="4">
        <f t="shared" si="9"/>
        <v>0</v>
      </c>
      <c r="GM8" s="4">
        <f t="shared" si="10"/>
        <v>28.582661891447039</v>
      </c>
      <c r="GN8" s="4">
        <f t="shared" si="11"/>
        <v>44.893657758439382</v>
      </c>
      <c r="GO8" s="52">
        <v>0</v>
      </c>
      <c r="GP8" s="4">
        <f>step*(-'By group'!C$32*Population!C8+'By group'!I$33*Population!I8)</f>
        <v>0</v>
      </c>
      <c r="GQ8" s="4">
        <f>step*(-'By group'!D$32*Population!D8+'By group'!J$33*Population!J8)</f>
        <v>0</v>
      </c>
      <c r="GR8" s="4">
        <f>step*(-'By group'!E$32*Population!E8+'By group'!K$33*Population!K8)</f>
        <v>0</v>
      </c>
      <c r="GS8" s="4">
        <f>step*(-'By group'!F$32*Population!F8+'By group'!L$33*Population!L8)</f>
        <v>-4494.7425098503536</v>
      </c>
      <c r="GT8" s="4">
        <f>step*(-'By group'!G$32*Population!G8+'By group'!M$33*Population!M8)</f>
        <v>-654.36522930933938</v>
      </c>
      <c r="GU8" s="4">
        <f>step*(-'By group'!H$32*Population!H8+'By group'!N$33*Population!N8)</f>
        <v>-2276.6482643115992</v>
      </c>
      <c r="GV8" s="46">
        <f t="shared" si="71"/>
        <v>0</v>
      </c>
      <c r="GW8" s="14">
        <f t="shared" si="72"/>
        <v>0</v>
      </c>
      <c r="GX8" s="4">
        <f t="shared" si="73"/>
        <v>0</v>
      </c>
      <c r="GY8" s="4">
        <f t="shared" si="74"/>
        <v>4494.7425098503536</v>
      </c>
      <c r="GZ8" s="4">
        <f t="shared" si="75"/>
        <v>654.36522930933938</v>
      </c>
      <c r="HA8" s="4">
        <f t="shared" si="76"/>
        <v>2276.6482643115992</v>
      </c>
      <c r="HB8" s="8">
        <v>0</v>
      </c>
      <c r="HC8" s="4">
        <f>step*(-'By group'!P$32*Population!P8+'By group'!V$33*Population!V8)</f>
        <v>0</v>
      </c>
      <c r="HD8" s="4">
        <f>step*(-'By group'!Q$32*Population!Q8+'By group'!W$33*Population!W8)</f>
        <v>0</v>
      </c>
      <c r="HE8" s="4">
        <f>step*(-'By group'!R$32*Population!R8+'By group'!X$33*Population!X8)</f>
        <v>0</v>
      </c>
      <c r="HF8" s="4">
        <f>step*(-'By group'!S$32*Population!S8+'By group'!Y$33*Population!Y8)</f>
        <v>-5479.4758120233791</v>
      </c>
      <c r="HG8" s="4">
        <f>step*(-'By group'!T$32*Population!T8+'By group'!Z$33*Population!Z8)</f>
        <v>-855.76191747570306</v>
      </c>
      <c r="HH8" s="4">
        <f>step*(-'By group'!U$32*Population!U8+'By group'!AA$33*Population!AA8)</f>
        <v>-2978.5758173341055</v>
      </c>
      <c r="HI8" s="14">
        <f t="shared" si="77"/>
        <v>0</v>
      </c>
      <c r="HJ8" s="46">
        <f t="shared" si="78"/>
        <v>0</v>
      </c>
      <c r="HK8" s="4">
        <f t="shared" si="79"/>
        <v>0</v>
      </c>
      <c r="HL8" s="4">
        <f t="shared" si="80"/>
        <v>5479.4758120233791</v>
      </c>
      <c r="HM8" s="4">
        <f t="shared" si="81"/>
        <v>855.76191747570306</v>
      </c>
      <c r="HN8" s="9">
        <f t="shared" si="82"/>
        <v>2978.5758173341055</v>
      </c>
      <c r="HO8" s="4">
        <v>0</v>
      </c>
      <c r="HP8" s="4">
        <f>step*(-'By group'!AC$32*Population!AC8+'By group'!AI$33*Population!AI8)</f>
        <v>0</v>
      </c>
      <c r="HQ8" s="4">
        <f>step*(-'By group'!AD$32*Population!AD8+'By group'!AJ$33*Population!AJ8)</f>
        <v>0</v>
      </c>
      <c r="HR8" s="4">
        <f>step*(-'By group'!AE$32*Population!AE8+'By group'!AK$33*Population!AK8)</f>
        <v>0</v>
      </c>
      <c r="HS8" s="4">
        <f>step*(-'By group'!AF$32*Population!AF8+'By group'!AL$33*Population!AL8)</f>
        <v>-170.44674529373333</v>
      </c>
      <c r="HT8" s="4">
        <f>step*(-'By group'!AG$32*Population!AG8+'By group'!AM$33*Population!AM8)</f>
        <v>-26.153809737658747</v>
      </c>
      <c r="HU8" s="4">
        <f>step*(-'By group'!AH$32*Population!AH8+'By group'!AN$33*Population!AN8)</f>
        <v>-89.764212473386436</v>
      </c>
      <c r="HV8" s="14">
        <f t="shared" si="83"/>
        <v>0</v>
      </c>
      <c r="HW8" s="46">
        <f t="shared" si="84"/>
        <v>0</v>
      </c>
      <c r="HX8" s="4">
        <f t="shared" si="85"/>
        <v>0</v>
      </c>
      <c r="HY8" s="4">
        <f t="shared" si="86"/>
        <v>170.44674529373333</v>
      </c>
      <c r="HZ8" s="4">
        <f t="shared" si="87"/>
        <v>26.153809737658747</v>
      </c>
      <c r="IA8" s="4">
        <f t="shared" si="88"/>
        <v>89.764212473386436</v>
      </c>
      <c r="IB8" s="8">
        <v>0</v>
      </c>
      <c r="IC8" s="4">
        <f>step*(-'By group'!AP$32*Population!AP8+'By group'!AV$33*Population!AV8)</f>
        <v>0</v>
      </c>
      <c r="ID8" s="4">
        <f>step*(-'By group'!AQ$32*Population!AQ8+'By group'!AW$33*Population!AW8)</f>
        <v>0</v>
      </c>
      <c r="IE8" s="4">
        <f>step*(-'By group'!AR$32*Population!AR8+'By group'!AX$33*Population!AX8)</f>
        <v>0</v>
      </c>
      <c r="IF8" s="4">
        <f>step*(-'By group'!AS$32*Population!AS8+'By group'!AY$33*Population!AY8)</f>
        <v>-140.73408934800975</v>
      </c>
      <c r="IG8" s="4">
        <f>step*(-'By group'!AT$32*Population!AT8+'By group'!AZ$33*Population!AZ8)</f>
        <v>-20.9251468729022</v>
      </c>
      <c r="IH8" s="4">
        <f>step*(-'By group'!AU$32*Population!AU8+'By group'!BA$33*Population!BA8)</f>
        <v>-72.795886402273169</v>
      </c>
      <c r="II8" s="14">
        <f t="shared" si="15"/>
        <v>0</v>
      </c>
      <c r="IJ8" s="4">
        <f t="shared" si="16"/>
        <v>0</v>
      </c>
      <c r="IK8" s="4">
        <f t="shared" si="89"/>
        <v>0</v>
      </c>
      <c r="IL8" s="4">
        <f t="shared" si="90"/>
        <v>140.73408934800975</v>
      </c>
      <c r="IM8" s="4">
        <f t="shared" si="91"/>
        <v>20.9251468729022</v>
      </c>
      <c r="IN8" s="4">
        <f t="shared" si="92"/>
        <v>72.795886402273169</v>
      </c>
      <c r="IO8" s="8">
        <v>0</v>
      </c>
      <c r="IP8" s="4">
        <f>step*(-'By group'!BC$32*Population!BC8+'By group'!BI$33*Population!BI8)</f>
        <v>0</v>
      </c>
      <c r="IQ8" s="4">
        <f>step*(-'By group'!BD$32*Population!BD8+'By group'!BJ$33*Population!BJ8)</f>
        <v>0</v>
      </c>
      <c r="IR8" s="4">
        <f>step*(-'By group'!BE$32*Population!BE8+'By group'!BK$33*Population!BK8)</f>
        <v>0</v>
      </c>
      <c r="IS8" s="4">
        <f>step*(-'By group'!BF$32*Population!BF8+'By group'!BL$33*Population!BL8)</f>
        <v>-105.80868640022949</v>
      </c>
      <c r="IT8" s="4">
        <f>step*(-'By group'!BG$32*Population!BG8+'By group'!BM$33*Population!BM8)</f>
        <v>-15.09426267213215</v>
      </c>
      <c r="IU8" s="4">
        <f>step*(-'By group'!BH$32*Population!BH8+'By group'!BN$33*Population!BN8)</f>
        <v>-54.014666763965629</v>
      </c>
      <c r="IV8" s="14">
        <f t="shared" si="17"/>
        <v>0</v>
      </c>
      <c r="IW8" s="4">
        <f t="shared" si="18"/>
        <v>0</v>
      </c>
      <c r="IX8" s="4">
        <f t="shared" si="19"/>
        <v>0</v>
      </c>
      <c r="IY8" s="4">
        <f t="shared" si="20"/>
        <v>105.80868640022949</v>
      </c>
      <c r="IZ8" s="4">
        <f t="shared" si="21"/>
        <v>15.09426267213215</v>
      </c>
      <c r="JA8" s="4">
        <f t="shared" si="22"/>
        <v>54.014666763965629</v>
      </c>
      <c r="JB8" s="75">
        <f>step*(+prop_idu_male*'By group'!BB$9*Population!BB8-'By group'!B$8*Population!B8)</f>
        <v>-785.8892058915884</v>
      </c>
      <c r="JC8" s="46">
        <f>step*(+prop_idu_male*'By group'!BC$9*Population!BC8-'By group'!C$8*Population!C8)</f>
        <v>-10.162406815959713</v>
      </c>
      <c r="JD8" s="46">
        <f>step*(+prop_idu_male*'By group'!BD$9*Population!BD8-'By group'!D$8*Population!D8)</f>
        <v>-30.090078570942129</v>
      </c>
      <c r="JE8" s="46">
        <f>step*(+prop_idu_male*'By group'!BE$9*Population!BE8-'By group'!E$8*Population!E8)</f>
        <v>-17.534535418549641</v>
      </c>
      <c r="JF8" s="46">
        <f>step*(+prop_idu_male*'By group'!BF$9*Population!BF8-'By group'!F$8*Population!F8)</f>
        <v>-4.7938981161798058</v>
      </c>
      <c r="JG8" s="46">
        <f>step*(+prop_idu_male*'By group'!BG$9*Population!BG8-'By group'!G$8*Population!G8)</f>
        <v>-1.4973711408334873</v>
      </c>
      <c r="JH8" s="46">
        <f>step*(+prop_idu_male*'By group'!BH$9*Population!BH8-'By group'!H$8*Population!H8)</f>
        <v>-3.0944208161868296</v>
      </c>
      <c r="JI8" s="46">
        <f>step*(+prop_idu_male*'By group'!BI$9*Population!BI8-'By group'!I$8*Population!I8)</f>
        <v>0</v>
      </c>
      <c r="JJ8" s="46">
        <f>step*(+prop_idu_male*'By group'!BJ$9*Population!BJ8-'By group'!J$8*Population!J8)</f>
        <v>0</v>
      </c>
      <c r="JK8" s="46">
        <f>step*(+prop_idu_male*'By group'!BK$9*Population!BK8-'By group'!K$8*Population!K8)</f>
        <v>0</v>
      </c>
      <c r="JL8" s="46">
        <f>step*(+prop_idu_male*'By group'!BL$9*Population!BL8-'By group'!L$8*Population!L8)</f>
        <v>-1.1061929073800048</v>
      </c>
      <c r="JM8" s="46">
        <f>step*(+prop_idu_male*'By group'!BM$9*Population!BM8-'By group'!M$8*Population!M8)</f>
        <v>-1.7584642838745306</v>
      </c>
      <c r="JN8" s="46">
        <f>step*(+prop_idu_male*'By group'!BN$9*Population!BN8-'By group'!N$8*Population!N8)</f>
        <v>-1.8948155042174961</v>
      </c>
      <c r="JO8" s="45">
        <f>step*(+(1-prop_idu_male)*'By group'!BB$9*Population!BB8-'By group'!O$8*Population!O8-'By group'!O$6*Population!O8+'By group'!AB$7*Population!AB8)</f>
        <v>-5417.949984601184</v>
      </c>
      <c r="JP8" s="46">
        <f>step*(+(1-prop_idu_male)*'By group'!BC$9*Population!BC8-'By group'!P$8*Population!P8-'By group'!P$6*Population!P8+'By group'!AC$7*Population!AC8)</f>
        <v>-21.216798845194205</v>
      </c>
      <c r="JQ8" s="46">
        <f>step*(+(1-prop_idu_male)*'By group'!BD$9*Population!BD8-'By group'!Q$8*Population!Q8-'By group'!Q$6*Population!Q8+'By group'!AD$7*Population!AD8)</f>
        <v>-64.428616854241454</v>
      </c>
      <c r="JR8" s="46">
        <f>step*(+(1-prop_idu_male)*'By group'!BE$9*Population!BE8-'By group'!R$8*Population!R8-'By group'!R$6*Population!R8+'By group'!AE$7*Population!AE8)</f>
        <v>-77.442141525980205</v>
      </c>
      <c r="JS8" s="46">
        <f>step*(+(1-prop_idu_male)*'By group'!BF$9*Population!BF8-'By group'!S$8*Population!S8-'By group'!S$6*Population!S8+'By group'!AF$7*Population!AF8)</f>
        <v>-33.999416111413282</v>
      </c>
      <c r="JT8" s="46">
        <f>step*(+(1-prop_idu_male)*'By group'!BG$9*Population!BG8-'By group'!T$8*Population!T8-'By group'!T$6*Population!T8+'By group'!AG$7*Population!AG8)</f>
        <v>-11.379986231388072</v>
      </c>
      <c r="JU8" s="46">
        <f>step*(+(1-prop_idu_male)*'By group'!BH$9*Population!BH8-'By group'!U$8*Population!U8-'By group'!U$6*Population!U8+'By group'!AH$7*Population!AH8)</f>
        <v>-23.566594564593441</v>
      </c>
      <c r="JV8" s="46">
        <f>step*(+(1-prop_idu_male)*'By group'!BI$9*Population!BI8-'By group'!V$8*Population!V8-'By group'!V$6*Population!V8+'By group'!AI$7*Population!AI8)</f>
        <v>0</v>
      </c>
      <c r="JW8" s="46">
        <f>step*(+(1-prop_idu_male)*'By group'!BJ$9*Population!BJ8-'By group'!W$8*Population!W8-'By group'!W$6*Population!W8+'By group'!AJ$7*Population!AJ8)</f>
        <v>0</v>
      </c>
      <c r="JX8" s="46">
        <f>step*(+(1-prop_idu_male)*'By group'!BK$9*Population!BK8-'By group'!X$8*Population!X8-'By group'!X$6*Population!X8+'By group'!AK$7*Population!AK8)</f>
        <v>0</v>
      </c>
      <c r="JY8" s="46">
        <f>step*(+(1-prop_idu_male)*'By group'!BL$9*Population!BL8-'By group'!Y$8*Population!Y8-'By group'!Y$6*Population!Y8+'By group'!AL$7*Population!AL8)</f>
        <v>-8.4578158075528869</v>
      </c>
      <c r="JZ8" s="46">
        <f>step*(+(1-prop_idu_male)*'By group'!BM$9*Population!BM8-'By group'!Z$8*Population!Z8-'By group'!Z$6*Population!Z8+'By group'!AM$7*Population!AM8)</f>
        <v>-13.41279970708873</v>
      </c>
      <c r="KA8" s="76">
        <f>step*(+(1-prop_idu_male)*'By group'!BN$9*Population!BN8-'By group'!AA$8*Population!AA8-'By group'!AA$6*Population!AA8+'By group'!AN$7*Population!AN8)</f>
        <v>-14.474366533964808</v>
      </c>
      <c r="KB8" s="46">
        <f>step*(+'By group'!O$6*Population!O8-'By group'!AB$7*Population!AB8)</f>
        <v>4638.9230540746785</v>
      </c>
      <c r="KC8" s="46">
        <f>step*(+'By group'!P$6*Population!P8-'By group'!AC$7*Population!AC8)</f>
        <v>16.693960641292719</v>
      </c>
      <c r="KD8" s="46">
        <f>step*(+'By group'!Q$6*Population!Q8-'By group'!AD$7*Population!AD8)</f>
        <v>50.039733314155988</v>
      </c>
      <c r="KE8" s="46">
        <f>step*(+'By group'!R$6*Population!R8-'By group'!AE$7*Population!AE8)</f>
        <v>62.426222583234861</v>
      </c>
      <c r="KF8" s="46">
        <f>step*(+'By group'!S$6*Population!S8-'By group'!AF$7*Population!AF8)</f>
        <v>27.823219538038135</v>
      </c>
      <c r="KG8" s="46">
        <f>step*(+'By group'!T$6*Population!T8-'By group'!AG$7*Population!AG8)</f>
        <v>9.3257096204540684</v>
      </c>
      <c r="KH8" s="46">
        <f>step*(+'By group'!U$6*Population!U8-'By group'!AH$7*Population!AH8)</f>
        <v>19.318622248624663</v>
      </c>
      <c r="KI8" s="46">
        <f>step*(+'By group'!V$6*Population!V8-'By group'!AI$7*Population!AI8)</f>
        <v>0</v>
      </c>
      <c r="KJ8" s="46">
        <f>step*(+'By group'!W$6*Population!W8-'By group'!AJ$7*Population!AJ8)</f>
        <v>0</v>
      </c>
      <c r="KK8" s="46">
        <f>step*(+'By group'!X$6*Population!X8-'By group'!AK$7*Population!AK8)</f>
        <v>0</v>
      </c>
      <c r="KL8" s="46">
        <f>step*(+'By group'!Y$6*Population!Y8-'By group'!AL$7*Population!AL8)</f>
        <v>6.9374038611690647</v>
      </c>
      <c r="KM8" s="46">
        <f>step*(+'By group'!Z$6*Population!Z8-'By group'!AM$7*Population!AM8)</f>
        <v>10.997657204965574</v>
      </c>
      <c r="KN8" s="46">
        <f>step*(+'By group'!AA$6*Population!AA8-'By group'!AN$7*Population!AN8)</f>
        <v>11.870755936578707</v>
      </c>
      <c r="KO8" s="45">
        <v>0</v>
      </c>
      <c r="KP8" s="46">
        <v>0</v>
      </c>
      <c r="KQ8" s="46">
        <v>0</v>
      </c>
      <c r="KR8" s="46">
        <v>0</v>
      </c>
      <c r="KS8" s="46">
        <v>0</v>
      </c>
      <c r="KT8" s="46">
        <v>0</v>
      </c>
      <c r="KU8" s="46">
        <v>0</v>
      </c>
      <c r="KV8" s="46">
        <v>0</v>
      </c>
      <c r="KW8" s="46">
        <v>0</v>
      </c>
      <c r="KX8" s="46">
        <v>0</v>
      </c>
      <c r="KY8" s="46">
        <v>0</v>
      </c>
      <c r="KZ8" s="46">
        <v>0</v>
      </c>
      <c r="LA8" s="46">
        <v>0</v>
      </c>
      <c r="LB8" s="188">
        <f>step*(-'By group'!BB$9*Population!BB8+'By group'!B$8*Population!B8+'By group'!O$8*Population!O8)</f>
        <v>1564.9161364180939</v>
      </c>
      <c r="LC8" s="189">
        <f>step*(-'By group'!BC$9*Population!BC8+'By group'!C$8*Population!C8+'By group'!P$8*Population!P8)</f>
        <v>14.685245019861201</v>
      </c>
      <c r="LD8" s="189">
        <f>step*(-'By group'!BD$9*Population!BD8+'By group'!D$8*Population!D8+'By group'!Q$8*Population!Q8)</f>
        <v>44.478962111027599</v>
      </c>
      <c r="LE8" s="189">
        <f>step*(-'By group'!BE$9*Population!BE8+'By group'!E$8*Population!E8+'By group'!R$8*Population!R8)</f>
        <v>32.550454361294989</v>
      </c>
      <c r="LF8" s="189">
        <f>step*(-'By group'!BF$9*Population!BF8+'By group'!F$8*Population!F8+'By group'!S$8*Population!S8)</f>
        <v>10.970094689554958</v>
      </c>
      <c r="LG8" s="189">
        <f>step*(-'By group'!BG$9*Population!BG8+'By group'!G$8*Population!G8+'By group'!T$8*Population!T8)</f>
        <v>3.55164775176749</v>
      </c>
      <c r="LH8" s="189">
        <f>step*(-'By group'!BH$9*Population!BH8+'By group'!H$8*Population!H8+'By group'!U$8*Population!U8)</f>
        <v>7.342393132155606</v>
      </c>
      <c r="LI8" s="189">
        <f>step*(-'By group'!BI$9*Population!BI8+'By group'!I$8*Population!I8+'By group'!V$8*Population!V8)</f>
        <v>0</v>
      </c>
      <c r="LJ8" s="189">
        <f>step*(-'By group'!BJ$9*Population!BJ8+'By group'!J$8*Population!J8+'By group'!W$8*Population!W8)</f>
        <v>0</v>
      </c>
      <c r="LK8" s="189">
        <f>step*(-'By group'!BK$9*Population!BK8+'By group'!K$8*Population!K8+'By group'!X$8*Population!X8)</f>
        <v>0</v>
      </c>
      <c r="LL8" s="189">
        <f>step*(-'By group'!BL$9*Population!BL8+'By group'!L$8*Population!L8+'By group'!Y$8*Population!Y8)</f>
        <v>2.6266048537638262</v>
      </c>
      <c r="LM8" s="189">
        <f>step*(-'By group'!BM$9*Population!BM8+'By group'!M$8*Population!M8+'By group'!Z$8*Population!Z8)</f>
        <v>4.1736067859976886</v>
      </c>
      <c r="LN8" s="189">
        <f>step*(-'By group'!BN$9*Population!BN8+'By group'!N$8*Population!N8+'By group'!AA$8*Population!AA8)</f>
        <v>4.498426101603596</v>
      </c>
    </row>
    <row r="9" spans="1:326" x14ac:dyDescent="0.25">
      <c r="A9">
        <f t="shared" si="23"/>
        <v>2.5</v>
      </c>
      <c r="B9" s="52">
        <f>step*((-'By group'!B$4-'By group'!B$5-'By group'!B$22)*Population!B9+'By group'!B$3*Population!$BO9)</f>
        <v>157785.14271553699</v>
      </c>
      <c r="C9" s="4">
        <f>step*((-'By group'!C$4-'By group'!C$5-'By group'!C$22)*Population!C9+'By group'!C$3*Population!$BO9)</f>
        <v>-7867.4802813986516</v>
      </c>
      <c r="D9" s="4">
        <f>step*((-'By group'!D$4-'By group'!D$5-'By group'!D$22)*Population!D9+'By group'!D$3*Population!$BO9)</f>
        <v>-57344.75449400935</v>
      </c>
      <c r="E9" s="4">
        <f>step*((-'By group'!E$4-'By group'!E$5-'By group'!E$22)*Population!E9+'By group'!E$3*Population!$BO9)</f>
        <v>-61666.011766036834</v>
      </c>
      <c r="F9" s="4">
        <f>step*((-'By group'!F$4-'By group'!F$5-'By group'!F$22)*Population!F9+'By group'!F$3*Population!$BO9)</f>
        <v>-19895.316408596409</v>
      </c>
      <c r="G9" s="4">
        <f>step*((-'By group'!G$4-'By group'!G$5-'By group'!G$22)*Population!G9+'By group'!G$3*Population!$BO9)</f>
        <v>-6168.145265483683</v>
      </c>
      <c r="H9" s="4">
        <f>step*((-'By group'!H$4-'By group'!H$5-'By group'!H$22)*Population!H9+'By group'!H$3*Population!$BO9)</f>
        <v>-14286.411774700355</v>
      </c>
      <c r="I9" s="4">
        <f>step*((-'By group'!I$4-'By group'!I$5-'By group'!I$22)*Population!I9+'By group'!I$3*Population!$BO9)</f>
        <v>0</v>
      </c>
      <c r="J9" s="4">
        <f>step*((-'By group'!J$4-'By group'!J$5-'By group'!J$22)*Population!J9+'By group'!J$3*Population!$BO9)</f>
        <v>0</v>
      </c>
      <c r="K9" s="4">
        <f>step*((-'By group'!K$4-'By group'!K$5-'By group'!K$22)*Population!K9+'By group'!K$3*Population!$BO9)</f>
        <v>0</v>
      </c>
      <c r="L9" s="4">
        <f>step*((-'By group'!L$4-'By group'!L$5-'By group'!L$22)*Population!L9+'By group'!L$3*Population!$BO9)</f>
        <v>-1761.8974187588046</v>
      </c>
      <c r="M9" s="4">
        <f>step*((-'By group'!M$4-'By group'!M$5-'By group'!M$22)*Population!M9+'By group'!M$3*Population!$BO9)</f>
        <v>-2743.9548598683359</v>
      </c>
      <c r="N9" s="4">
        <f>step*((-'By group'!N$4-'By group'!N$5-'By group'!N$22)*Population!N9+'By group'!N$3*Population!$BO9)</f>
        <v>-3852.6633436953466</v>
      </c>
      <c r="O9" s="8">
        <f>step*((-'By group'!O$4-'By group'!O$5-'By group'!O$22)*Population!O9+'By group'!O$3*Population!$BO9)</f>
        <v>161389.12997316197</v>
      </c>
      <c r="P9" s="4">
        <f>step*((-'By group'!P$4-'By group'!P$5-'By group'!P$22)*Population!P9+'By group'!P$3*Population!$BO9)</f>
        <v>-3632.6844546319085</v>
      </c>
      <c r="Q9" s="4">
        <f>step*((-'By group'!Q$4-'By group'!Q$5-'By group'!Q$22)*Population!Q9+'By group'!Q$3*Population!$BO9)</f>
        <v>-26056.333084645834</v>
      </c>
      <c r="R9" s="4">
        <f>step*((-'By group'!R$4-'By group'!R$5-'By group'!R$22)*Population!R9+'By group'!R$3*Population!$BO9)</f>
        <v>-42838.232146073868</v>
      </c>
      <c r="S9" s="4">
        <f>step*((-'By group'!S$4-'By group'!S$5-'By group'!S$22)*Population!S9+'By group'!S$3*Population!$BO9)</f>
        <v>-21610.159197265803</v>
      </c>
      <c r="T9" s="4">
        <f>step*((-'By group'!T$4-'By group'!T$5-'By group'!T$22)*Population!T9+'By group'!T$3*Population!$BO9)</f>
        <v>-7875.0586021630688</v>
      </c>
      <c r="U9" s="4">
        <f>step*((-'By group'!U$4-'By group'!U$5-'By group'!U$22)*Population!U9+'By group'!U$3*Population!$BO9)</f>
        <v>-18687.377560990528</v>
      </c>
      <c r="V9" s="4">
        <f>step*((-'By group'!V$4-'By group'!V$5-'By group'!V$22)*Population!V9+'By group'!V$3*Population!$BO9)</f>
        <v>0</v>
      </c>
      <c r="W9" s="4">
        <f>step*((-'By group'!W$4-'By group'!W$5-'By group'!W$22)*Population!W9+'By group'!W$3*Population!$BO9)</f>
        <v>0</v>
      </c>
      <c r="X9" s="4">
        <f>step*((-'By group'!X$4-'By group'!X$5-'By group'!X$22)*Population!X9+'By group'!X$3*Population!$BO9)</f>
        <v>0</v>
      </c>
      <c r="Y9" s="4">
        <f>step*((-'By group'!Y$4-'By group'!Y$5-'By group'!Y$22)*Population!Y9+'By group'!Y$3*Population!$BO9)</f>
        <v>-2277.2470813501336</v>
      </c>
      <c r="Z9" s="4">
        <f>step*((-'By group'!Z$4-'By group'!Z$5-'By group'!Z$22)*Population!Z9+'By group'!Z$3*Population!$BO9)</f>
        <v>-3589.7663988182694</v>
      </c>
      <c r="AA9" s="4">
        <f>step*((-'By group'!AA$4-'By group'!AA$5-'By group'!AA$22)*Population!AA9+'By group'!AA$3*Population!$BO9)</f>
        <v>-5040.779697630257</v>
      </c>
      <c r="AB9" s="8">
        <f>step*((-'By group'!AB$4-'By group'!AB$5-'By group'!AB$22)*Population!AB9+'By group'!AB$3*Population!$BO9)</f>
        <v>-654.43145606493988</v>
      </c>
      <c r="AC9" s="4">
        <f>step*((-'By group'!AC$4-'By group'!AC$5-'By group'!AC$22)*Population!AC9+'By group'!AC$3*Population!$BO9)</f>
        <v>-168.90535507738576</v>
      </c>
      <c r="AD9" s="4">
        <f>step*((-'By group'!AD$4-'By group'!AD$5-'By group'!AD$22)*Population!AD9+'By group'!AD$3*Population!$BO9)</f>
        <v>-1342.0327285869155</v>
      </c>
      <c r="AE9" s="4">
        <f>step*((-'By group'!AE$4-'By group'!AE$5-'By group'!AE$22)*Population!AE9+'By group'!AE$3*Population!$BO9)</f>
        <v>-1793.2122571274936</v>
      </c>
      <c r="AF9" s="4">
        <f>step*((-'By group'!AF$4-'By group'!AF$5-'By group'!AF$22)*Population!AF9+'By group'!AF$3*Population!$BO9)</f>
        <v>-716.04765107466415</v>
      </c>
      <c r="AG9" s="4">
        <f>step*((-'By group'!AG$4-'By group'!AG$5-'By group'!AG$22)*Population!AG9+'By group'!AG$3*Population!$BO9)</f>
        <v>-242.25232447560614</v>
      </c>
      <c r="AH9" s="4">
        <f>step*((-'By group'!AH$4-'By group'!AH$5-'By group'!AH$22)*Population!AH9+'By group'!AH$3*Population!$BO9)</f>
        <v>-567.04019027529966</v>
      </c>
      <c r="AI9" s="4">
        <f>step*((-'By group'!AI$4-'By group'!AI$5-'By group'!AI$22)*Population!AI9+'By group'!AI$3*Population!$BO9)</f>
        <v>0</v>
      </c>
      <c r="AJ9" s="4">
        <f>step*((-'By group'!AJ$4-'By group'!AJ$5-'By group'!AJ$22)*Population!AJ9+'By group'!AJ$3*Population!$BO9)</f>
        <v>0</v>
      </c>
      <c r="AK9" s="4">
        <f>step*((-'By group'!AK$4-'By group'!AK$5-'By group'!AK$22)*Population!AK9+'By group'!AK$3*Population!$BO9)</f>
        <v>0</v>
      </c>
      <c r="AL9" s="4">
        <f>step*((-'By group'!AL$4-'By group'!AL$5-'By group'!AL$22)*Population!AL9+'By group'!AL$3*Population!$BO9)</f>
        <v>-68.79235789544046</v>
      </c>
      <c r="AM9" s="4">
        <f>step*((-'By group'!AM$4-'By group'!AM$5-'By group'!AM$22)*Population!AM9+'By group'!AM$3*Population!$BO9)</f>
        <v>-108.38291091891136</v>
      </c>
      <c r="AN9" s="4">
        <f>step*((-'By group'!AN$4-'By group'!AN$5-'By group'!AN$22)*Population!AN9+'By group'!AN$3*Population!$BO9)</f>
        <v>-151.62728382707962</v>
      </c>
      <c r="AO9" s="8">
        <f>step*((-'By group'!AO$4-'By group'!AO$5-'By group'!AO$22)*Population!AO9+'By group'!AO$3*Population!$BO9)</f>
        <v>6215.8054962592723</v>
      </c>
      <c r="AP9" s="4">
        <f>step*((-'By group'!AP$4-'By group'!AP$5-'By group'!AP$22)*Population!AP9+'By group'!AP$3*Population!$BO9)</f>
        <v>-254.50370723496144</v>
      </c>
      <c r="AQ9" s="4">
        <f>step*((-'By group'!AQ$4-'By group'!AQ$5-'By group'!AQ$22)*Population!AQ9+'By group'!AQ$3*Population!$BO9)</f>
        <v>-1633.5787217353234</v>
      </c>
      <c r="AR9" s="4">
        <f>step*((-'By group'!AR$4-'By group'!AR$5-'By group'!AR$22)*Population!AR9+'By group'!AR$3*Population!$BO9)</f>
        <v>-1744.5808944889977</v>
      </c>
      <c r="AS9" s="4">
        <f>step*((-'By group'!AS$4-'By group'!AS$5-'By group'!AS$22)*Population!AS9+'By group'!AS$3*Population!$BO9)</f>
        <v>-605.8450561246583</v>
      </c>
      <c r="AT9" s="4">
        <f>step*((-'By group'!AT$4-'By group'!AT$5-'By group'!AT$22)*Population!AT9+'By group'!AT$3*Population!$BO9)</f>
        <v>-195.80539035468982</v>
      </c>
      <c r="AU9" s="4">
        <f>step*((-'By group'!AU$4-'By group'!AU$5-'By group'!AU$22)*Population!AU9+'By group'!AU$3*Population!$BO9)</f>
        <v>-456.82754671761171</v>
      </c>
      <c r="AV9" s="4">
        <f>step*((-'By group'!AV$4-'By group'!AV$5-'By group'!AV$22)*Population!AV9+'By group'!AV$3*Population!$BO9)</f>
        <v>0</v>
      </c>
      <c r="AW9" s="4">
        <f>step*((-'By group'!AW$4-'By group'!AW$5-'By group'!AW$22)*Population!AW9+'By group'!AW$3*Population!$BO9)</f>
        <v>0</v>
      </c>
      <c r="AX9" s="4">
        <f>step*((-'By group'!AX$4-'By group'!AX$5-'By group'!AX$22)*Population!AX9+'By group'!AX$3*Population!$BO9)</f>
        <v>0</v>
      </c>
      <c r="AY9" s="4">
        <f>step*((-'By group'!AY$4-'By group'!AY$5-'By group'!AY$22)*Population!AY9+'By group'!AY$3*Population!$BO9)</f>
        <v>-56.126717478983188</v>
      </c>
      <c r="AZ9" s="4">
        <f>step*((-'By group'!AZ$4-'By group'!AZ$5-'By group'!AZ$22)*Population!AZ9+'By group'!AZ$3*Population!$BO9)</f>
        <v>-87.739029642433835</v>
      </c>
      <c r="BA9" s="4">
        <f>step*((-'By group'!BA$4-'By group'!BA$5-'By group'!BA$22)*Population!BA9+'By group'!BA$3*Population!$BO9)</f>
        <v>-123.18762952051122</v>
      </c>
      <c r="BB9" s="8">
        <f>step*((-'By group'!BB$4-'By group'!BB$5-'By group'!BB$22)*Population!BB9+'By group'!BB$3*Population!$BO9)</f>
        <v>4105.5549617635115</v>
      </c>
      <c r="BC9" s="4">
        <f>step*((-'By group'!BC$4-'By group'!BC$5-'By group'!BC$22)*Population!BC9+'By group'!BC$3*Population!$BO9)</f>
        <v>-358.19412018814876</v>
      </c>
      <c r="BD9" s="4">
        <f>step*((-'By group'!BD$4-'By group'!BD$5-'By group'!BD$22)*Population!BD9+'By group'!BD$3*Population!$BO9)</f>
        <v>-1658.4376991872984</v>
      </c>
      <c r="BE9" s="4">
        <f>step*((-'By group'!BE$4-'By group'!BE$5-'By group'!BE$22)*Population!BE9+'By group'!BE$3*Population!$BO9)</f>
        <v>-1546.4385301958823</v>
      </c>
      <c r="BF9" s="4">
        <f>step*((-'By group'!BF$4-'By group'!BF$5-'By group'!BF$22)*Population!BF9+'By group'!BF$3*Population!$BO9)</f>
        <v>-501.0595894979437</v>
      </c>
      <c r="BG9" s="4">
        <f>step*((-'By group'!BG$4-'By group'!BG$5-'By group'!BG$22)*Population!BG9+'By group'!BG$3*Population!$BO9)</f>
        <v>-155.10563041344525</v>
      </c>
      <c r="BH9" s="4">
        <f>step*((-'By group'!BH$4-'By group'!BH$5-'By group'!BH$22)*Population!BH9+'By group'!BH$3*Population!$BO9)</f>
        <v>-359.64939597301907</v>
      </c>
      <c r="BI9" s="4">
        <f>step*((-'By group'!BI$4-'By group'!BI$5-'By group'!BI$22)*Population!BI9+'By group'!BI$3*Population!$BO9)</f>
        <v>0</v>
      </c>
      <c r="BJ9" s="4">
        <f>step*((-'By group'!BJ$4-'By group'!BJ$5-'By group'!BJ$22)*Population!BJ9+'By group'!BJ$3*Population!$BO9)</f>
        <v>0</v>
      </c>
      <c r="BK9" s="4">
        <f>step*((-'By group'!BK$4-'By group'!BK$5-'By group'!BK$22)*Population!BK9+'By group'!BK$3*Population!$BO9)</f>
        <v>0</v>
      </c>
      <c r="BL9" s="4">
        <f>step*((-'By group'!BL$4-'By group'!BL$5-'By group'!BL$22)*Population!BL9+'By group'!BL$3*Population!$BO9)</f>
        <v>-54.005136820819409</v>
      </c>
      <c r="BM9" s="4">
        <f>step*((-'By group'!BM$4-'By group'!BM$5-'By group'!BM$22)*Population!BM9+'By group'!BM$3*Population!$BO9)</f>
        <v>-81.104271324304634</v>
      </c>
      <c r="BN9" s="4">
        <f>step*((-'By group'!BN$4-'By group'!BN$5-'By group'!BN$22)*Population!BN9+'By group'!BN$3*Population!$BO9)</f>
        <v>-111.10027737798184</v>
      </c>
      <c r="BO9" s="71">
        <f>-step*SUM(SCR!B9:N9)*Population!B9</f>
        <v>-188916.19763539993</v>
      </c>
      <c r="BP9" s="4">
        <f>step*-SUM('By group'!C$11:C$21)*Population!C9</f>
        <v>-196687.00703496629</v>
      </c>
      <c r="BQ9" s="4">
        <f>step*-SUM('By group'!D$11:D$21)*Population!D9</f>
        <v>-159290.98470558153</v>
      </c>
      <c r="BR9" s="4">
        <f>step*-SUM('By group'!E$11:E$21)*Population!E9</f>
        <v>-44047.151261454885</v>
      </c>
      <c r="BS9" s="4">
        <f>step*-SUM('By group'!F$11:F$21)*Population!F9</f>
        <v>-10471.219162419162</v>
      </c>
      <c r="BT9" s="4">
        <f>step*-SUM('By group'!G$11:G$21)*Population!G9</f>
        <v>-6425.1513182121689</v>
      </c>
      <c r="BU9" s="4">
        <f>step*-SUM('By group'!H$11:H$21)*Population!H9</f>
        <v>0</v>
      </c>
      <c r="BV9" s="4">
        <f>step*-SUM('By group'!I$11:I$21)*Population!I9</f>
        <v>0</v>
      </c>
      <c r="BW9" s="4">
        <f>step*-SUM('By group'!J$11:J$21)*Population!J9</f>
        <v>0</v>
      </c>
      <c r="BX9" s="4">
        <f>step*-SUM('By group'!K$11:K$21)*Population!K9</f>
        <v>0</v>
      </c>
      <c r="BY9" s="4">
        <f>step*-SUM('By group'!L$11:L$21)*Population!L9</f>
        <v>-1258.4981562562889</v>
      </c>
      <c r="BZ9" s="4">
        <f>step*-SUM('By group'!M$11:M$21)*Population!M9</f>
        <v>-1714.9717874177099</v>
      </c>
      <c r="CA9" s="4">
        <f>step*-SUM('By group'!N$11:N$21)*Population!N9</f>
        <v>0</v>
      </c>
      <c r="CB9" s="13">
        <f>-step*SUM(SCR!O9:AA9)*Population!O9</f>
        <v>-92130.004410974041</v>
      </c>
      <c r="CC9" s="4">
        <f>step*-SUM('By group'!P$11:P$21)*Population!P9</f>
        <v>-90817.111365797711</v>
      </c>
      <c r="CD9" s="4">
        <f>step*-SUM('By group'!Q$11:Q$21)*Population!Q9</f>
        <v>-72378.703012905098</v>
      </c>
      <c r="CE9" s="4">
        <f>step*-SUM('By group'!R$11:R$21)*Population!R9</f>
        <v>-30598.737247195619</v>
      </c>
      <c r="CF9" s="4">
        <f>step*-SUM('By group'!S$11:S$21)*Population!S9</f>
        <v>-11373.76799856095</v>
      </c>
      <c r="CG9" s="4">
        <f>step*-SUM('By group'!T$11:T$21)*Population!T9</f>
        <v>-8203.1860439198626</v>
      </c>
      <c r="CH9" s="4">
        <f>step*-SUM('By group'!U$11:U$21)*Population!U9</f>
        <v>0</v>
      </c>
      <c r="CI9" s="4">
        <f>step*-SUM('By group'!V$11:V$21)*Population!V9</f>
        <v>0</v>
      </c>
      <c r="CJ9" s="4">
        <f>step*-SUM('By group'!W$11:W$21)*Population!W9</f>
        <v>0</v>
      </c>
      <c r="CK9" s="4">
        <f>step*-SUM('By group'!X$11:X$21)*Population!X9</f>
        <v>0</v>
      </c>
      <c r="CL9" s="4">
        <f>step*-SUM('By group'!Y$11:Y$21)*Population!Y9</f>
        <v>-1626.6050581072382</v>
      </c>
      <c r="CM9" s="4">
        <f>step*-SUM('By group'!Z$11:Z$21)*Population!Z9</f>
        <v>-2243.6039992614183</v>
      </c>
      <c r="CN9" s="4">
        <f>step*-SUM('By group'!AA$11:AA$21)*Population!AA9</f>
        <v>0</v>
      </c>
      <c r="CO9" s="13">
        <f>-step*SUM(SCR!AB9:AN9)*Population!AB9</f>
        <v>-4159.5464385612249</v>
      </c>
      <c r="CP9" s="4">
        <f>step*-SUM('By group'!AC$11:AC$21)*Population!AC9</f>
        <v>-4222.6338769346439</v>
      </c>
      <c r="CQ9" s="4">
        <f>step*-SUM('By group'!AD$11:AD$21)*Population!AD9</f>
        <v>-3727.8686905192098</v>
      </c>
      <c r="CR9" s="4">
        <f>step*-SUM('By group'!AE$11:AE$21)*Population!AE9</f>
        <v>-1280.8658979482097</v>
      </c>
      <c r="CS9" s="4">
        <f>step*-SUM('By group'!AF$11:AF$21)*Population!AF9</f>
        <v>-376.86718477613908</v>
      </c>
      <c r="CT9" s="4">
        <f>step*-SUM('By group'!AG$11:AG$21)*Population!AG9</f>
        <v>-252.34617132875638</v>
      </c>
      <c r="CU9" s="4">
        <f>step*-SUM('By group'!AH$11:AH$21)*Population!AH9</f>
        <v>0</v>
      </c>
      <c r="CV9" s="4">
        <f>step*-SUM('By group'!AI$11:AI$21)*Population!AI9</f>
        <v>0</v>
      </c>
      <c r="CW9" s="4">
        <f>step*-SUM('By group'!AJ$11:AJ$21)*Population!AJ9</f>
        <v>0</v>
      </c>
      <c r="CX9" s="4">
        <f>step*-SUM('By group'!AK$11:AK$21)*Population!AK9</f>
        <v>0</v>
      </c>
      <c r="CY9" s="4">
        <f>step*-SUM('By group'!AL$11:AL$21)*Population!AL9</f>
        <v>-49.137398496743188</v>
      </c>
      <c r="CZ9" s="4">
        <f>step*-SUM('By group'!AM$11:AM$21)*Population!AM9</f>
        <v>-67.739319324319609</v>
      </c>
      <c r="DA9" s="4">
        <f>step*-SUM('By group'!AN$11:AN$21)*Population!AN9</f>
        <v>0</v>
      </c>
      <c r="DB9" s="13">
        <f>-step*SUM(SCR!AO9:BA9)*Population!AO9</f>
        <v>-6480.9915222247982</v>
      </c>
      <c r="DC9" s="4">
        <f>step*-SUM('By group'!AP$11:AP$21)*Population!AP9</f>
        <v>-6362.592680874036</v>
      </c>
      <c r="DD9" s="4">
        <f>step*-SUM('By group'!AQ$11:AQ$21)*Population!AQ9</f>
        <v>-4537.7186714870095</v>
      </c>
      <c r="DE9" s="4">
        <f>step*-SUM('By group'!AR$11:AR$21)*Population!AR9</f>
        <v>-1246.1292103492842</v>
      </c>
      <c r="DF9" s="4">
        <f>step*-SUM('By group'!AS$11:AS$21)*Population!AS9</f>
        <v>-318.86581901297808</v>
      </c>
      <c r="DG9" s="4">
        <f>step*-SUM('By group'!AT$11:AT$21)*Population!AT9</f>
        <v>-203.96394828613521</v>
      </c>
      <c r="DH9" s="4">
        <f>step*-SUM('By group'!AU$11:AU$21)*Population!AU9</f>
        <v>0</v>
      </c>
      <c r="DI9" s="4">
        <f>step*-SUM('By group'!AV$11:AV$21)*Population!AV9</f>
        <v>0</v>
      </c>
      <c r="DJ9" s="4">
        <f>step*-SUM('By group'!AW$11:AW$21)*Population!AW9</f>
        <v>0</v>
      </c>
      <c r="DK9" s="4">
        <f>step*-SUM('By group'!AX$11:AX$21)*Population!AX9</f>
        <v>0</v>
      </c>
      <c r="DL9" s="4">
        <f>step*-SUM('By group'!AY$11:AY$21)*Population!AY9</f>
        <v>-40.09051248498799</v>
      </c>
      <c r="DM9" s="4">
        <f>step*-SUM('By group'!AZ$11:AZ$21)*Population!AZ9</f>
        <v>-54.836893526521152</v>
      </c>
      <c r="DN9" s="4">
        <f>step*-SUM('By group'!BA$11:BA$21)*Population!BA9</f>
        <v>0</v>
      </c>
      <c r="DO9" s="13">
        <f>-step*SUM(SCR!BB9:BN9)*Population!BB9</f>
        <v>-6332.418460345456</v>
      </c>
      <c r="DP9" s="4">
        <f>step*-SUM('By group'!BC$11:BC$21)*Population!BC9</f>
        <v>-5969.9020031358123</v>
      </c>
      <c r="DQ9" s="4">
        <f>step*-SUM('By group'!BD$11:BD$21)*Population!BD9</f>
        <v>-3769.1765890620413</v>
      </c>
      <c r="DR9" s="4">
        <f>step*-SUM('By group'!BE$11:BE$21)*Population!BE9</f>
        <v>-966.52408137242639</v>
      </c>
      <c r="DS9" s="4">
        <f>step*-SUM('By group'!BF$11:BF$21)*Population!BF9</f>
        <v>-238.59980452283037</v>
      </c>
      <c r="DT9" s="4">
        <f>step*-SUM('By group'!BG$11:BG$21)*Population!BG9</f>
        <v>-149.14002924369734</v>
      </c>
      <c r="DU9" s="4">
        <f>step*-SUM('By group'!BH$11:BH$21)*Population!BH9</f>
        <v>0</v>
      </c>
      <c r="DV9" s="4">
        <f>step*-SUM('By group'!BI$11:BI$21)*Population!BI9</f>
        <v>0</v>
      </c>
      <c r="DW9" s="4">
        <f>step*-SUM('By group'!BJ$11:BJ$21)*Population!BJ9</f>
        <v>0</v>
      </c>
      <c r="DX9" s="4">
        <f>step*-SUM('By group'!BK$11:BK$21)*Population!BK9</f>
        <v>0</v>
      </c>
      <c r="DY9" s="4">
        <f>step*-SUM('By group'!BL$11:BL$21)*Population!BL9</f>
        <v>-30.002853789344119</v>
      </c>
      <c r="DZ9" s="4">
        <f>step*-SUM('By group'!BM$11:BM$21)*Population!BM9</f>
        <v>-40.552135662152317</v>
      </c>
      <c r="EA9" s="4">
        <f>step*-SUM('By group'!BN$11:BN$21)*Population!BN9</f>
        <v>0</v>
      </c>
      <c r="EB9" s="52">
        <v>0</v>
      </c>
      <c r="EC9" s="4">
        <f t="shared" si="24"/>
        <v>188916.19763539993</v>
      </c>
      <c r="ED9" s="4">
        <f t="shared" si="25"/>
        <v>196687.00703496629</v>
      </c>
      <c r="EE9" s="4">
        <f t="shared" si="26"/>
        <v>159290.98470558153</v>
      </c>
      <c r="EF9" s="4">
        <f t="shared" si="27"/>
        <v>44047.151261454885</v>
      </c>
      <c r="EG9" s="4">
        <f t="shared" si="28"/>
        <v>10471.219162419162</v>
      </c>
      <c r="EH9" s="4">
        <f t="shared" si="29"/>
        <v>6425.1513182121689</v>
      </c>
      <c r="EI9" s="4">
        <v>0</v>
      </c>
      <c r="EJ9" s="4">
        <f t="shared" si="30"/>
        <v>0</v>
      </c>
      <c r="EK9" s="4">
        <f t="shared" si="31"/>
        <v>0</v>
      </c>
      <c r="EL9" s="4">
        <f t="shared" si="32"/>
        <v>0</v>
      </c>
      <c r="EM9" s="4">
        <f t="shared" si="33"/>
        <v>1258.4981562562889</v>
      </c>
      <c r="EN9" s="4">
        <f t="shared" si="34"/>
        <v>1714.9717874177099</v>
      </c>
      <c r="EO9" s="52">
        <v>0</v>
      </c>
      <c r="EP9" s="4">
        <f t="shared" si="35"/>
        <v>92130.004410974041</v>
      </c>
      <c r="EQ9" s="4">
        <f t="shared" si="36"/>
        <v>90817.111365797711</v>
      </c>
      <c r="ER9" s="4">
        <f t="shared" si="37"/>
        <v>72378.703012905098</v>
      </c>
      <c r="ES9" s="4">
        <f t="shared" si="38"/>
        <v>30598.737247195619</v>
      </c>
      <c r="ET9" s="4">
        <f t="shared" si="39"/>
        <v>11373.76799856095</v>
      </c>
      <c r="EU9" s="4">
        <f t="shared" si="40"/>
        <v>8203.1860439198626</v>
      </c>
      <c r="EV9" s="4">
        <v>0</v>
      </c>
      <c r="EW9" s="4">
        <f t="shared" si="41"/>
        <v>0</v>
      </c>
      <c r="EX9" s="4">
        <f t="shared" si="42"/>
        <v>0</v>
      </c>
      <c r="EY9" s="4">
        <f t="shared" si="43"/>
        <v>0</v>
      </c>
      <c r="EZ9" s="4">
        <f t="shared" si="44"/>
        <v>1626.6050581072382</v>
      </c>
      <c r="FA9" s="4">
        <f t="shared" si="45"/>
        <v>2243.6039992614183</v>
      </c>
      <c r="FB9" s="52">
        <v>0</v>
      </c>
      <c r="FC9" s="4">
        <f t="shared" si="46"/>
        <v>4159.5464385612249</v>
      </c>
      <c r="FD9" s="4">
        <f t="shared" si="47"/>
        <v>4222.6338769346439</v>
      </c>
      <c r="FE9" s="4">
        <f t="shared" si="48"/>
        <v>3727.8686905192098</v>
      </c>
      <c r="FF9" s="4">
        <f t="shared" si="49"/>
        <v>1280.8658979482097</v>
      </c>
      <c r="FG9" s="4">
        <f t="shared" si="50"/>
        <v>376.86718477613908</v>
      </c>
      <c r="FH9" s="4">
        <f t="shared" si="51"/>
        <v>252.34617132875638</v>
      </c>
      <c r="FI9" s="4">
        <v>0</v>
      </c>
      <c r="FJ9" s="4">
        <f t="shared" si="52"/>
        <v>0</v>
      </c>
      <c r="FK9" s="4">
        <f t="shared" si="53"/>
        <v>0</v>
      </c>
      <c r="FL9" s="4">
        <f t="shared" si="54"/>
        <v>0</v>
      </c>
      <c r="FM9" s="4">
        <f t="shared" si="55"/>
        <v>49.137398496743188</v>
      </c>
      <c r="FN9" s="9">
        <f t="shared" si="56"/>
        <v>67.739319324319609</v>
      </c>
      <c r="FO9" s="4">
        <v>0</v>
      </c>
      <c r="FP9" s="4">
        <f t="shared" si="57"/>
        <v>6480.9915222247982</v>
      </c>
      <c r="FQ9" s="4">
        <f t="shared" si="58"/>
        <v>6362.592680874036</v>
      </c>
      <c r="FR9" s="4">
        <f t="shared" si="59"/>
        <v>4537.7186714870095</v>
      </c>
      <c r="FS9" s="4">
        <f t="shared" si="60"/>
        <v>1246.1292103492842</v>
      </c>
      <c r="FT9" s="4">
        <f t="shared" si="61"/>
        <v>318.86581901297808</v>
      </c>
      <c r="FU9" s="4">
        <f t="shared" si="62"/>
        <v>203.96394828613521</v>
      </c>
      <c r="FV9" s="4">
        <v>0</v>
      </c>
      <c r="FW9" s="4">
        <f t="shared" si="63"/>
        <v>0</v>
      </c>
      <c r="FX9" s="4">
        <f t="shared" si="64"/>
        <v>0</v>
      </c>
      <c r="FY9" s="4">
        <f t="shared" si="65"/>
        <v>0</v>
      </c>
      <c r="FZ9" s="4">
        <f t="shared" si="66"/>
        <v>40.09051248498799</v>
      </c>
      <c r="GA9" s="4">
        <f t="shared" si="67"/>
        <v>54.836893526521152</v>
      </c>
      <c r="GB9" s="4">
        <v>0</v>
      </c>
      <c r="GC9" s="4">
        <f t="shared" si="68"/>
        <v>6332.418460345456</v>
      </c>
      <c r="GD9" s="4">
        <f t="shared" si="4"/>
        <v>5969.9020031358123</v>
      </c>
      <c r="GE9" s="4">
        <f t="shared" si="5"/>
        <v>3769.1765890620413</v>
      </c>
      <c r="GF9" s="4">
        <f t="shared" si="6"/>
        <v>966.52408137242639</v>
      </c>
      <c r="GG9" s="4">
        <f t="shared" si="7"/>
        <v>238.59980452283037</v>
      </c>
      <c r="GH9" s="4">
        <f t="shared" si="8"/>
        <v>149.14002924369734</v>
      </c>
      <c r="GI9" s="4">
        <v>0</v>
      </c>
      <c r="GJ9" s="4">
        <f t="shared" si="69"/>
        <v>0</v>
      </c>
      <c r="GK9" s="4">
        <f t="shared" si="70"/>
        <v>0</v>
      </c>
      <c r="GL9" s="4">
        <f t="shared" si="9"/>
        <v>0</v>
      </c>
      <c r="GM9" s="4">
        <f t="shared" si="10"/>
        <v>30.002853789344119</v>
      </c>
      <c r="GN9" s="4">
        <f t="shared" si="11"/>
        <v>40.552135662152317</v>
      </c>
      <c r="GO9" s="52">
        <v>0</v>
      </c>
      <c r="GP9" s="4">
        <f>step*(-'By group'!C$32*Population!C9+'By group'!I$33*Population!I9)</f>
        <v>0</v>
      </c>
      <c r="GQ9" s="4">
        <f>step*(-'By group'!D$32*Population!D9+'By group'!J$33*Population!J9)</f>
        <v>0</v>
      </c>
      <c r="GR9" s="4">
        <f>step*(-'By group'!E$32*Population!E9+'By group'!K$33*Population!K9)</f>
        <v>0</v>
      </c>
      <c r="GS9" s="4">
        <f>step*(-'By group'!F$32*Population!F9+'By group'!L$33*Population!L9)</f>
        <v>-4606.360503081436</v>
      </c>
      <c r="GT9" s="4">
        <f>step*(-'By group'!G$32*Population!G9+'By group'!M$33*Population!M9)</f>
        <v>-427.54436993357899</v>
      </c>
      <c r="GU9" s="4">
        <f>step*(-'By group'!H$32*Population!H9+'By group'!N$33*Population!N9)</f>
        <v>-1681.6906167962268</v>
      </c>
      <c r="GV9" s="46">
        <f t="shared" si="71"/>
        <v>0</v>
      </c>
      <c r="GW9" s="14">
        <f t="shared" si="72"/>
        <v>0</v>
      </c>
      <c r="GX9" s="4">
        <f t="shared" si="73"/>
        <v>0</v>
      </c>
      <c r="GY9" s="4">
        <f t="shared" si="74"/>
        <v>4606.360503081436</v>
      </c>
      <c r="GZ9" s="4">
        <f t="shared" si="75"/>
        <v>427.54436993357899</v>
      </c>
      <c r="HA9" s="4">
        <f t="shared" si="76"/>
        <v>1681.6906167962268</v>
      </c>
      <c r="HB9" s="8">
        <v>0</v>
      </c>
      <c r="HC9" s="4">
        <f>step*(-'By group'!P$32*Population!P9+'By group'!V$33*Population!V9)</f>
        <v>0</v>
      </c>
      <c r="HD9" s="4">
        <f>step*(-'By group'!Q$32*Population!Q9+'By group'!W$33*Population!W9)</f>
        <v>0</v>
      </c>
      <c r="HE9" s="4">
        <f>step*(-'By group'!R$32*Population!R9+'By group'!X$33*Population!X9)</f>
        <v>0</v>
      </c>
      <c r="HF9" s="4">
        <f>step*(-'By group'!S$32*Population!S9+'By group'!Y$33*Population!Y9)</f>
        <v>-4873.5814702268563</v>
      </c>
      <c r="HG9" s="4">
        <f>step*(-'By group'!T$32*Population!T9+'By group'!Z$33*Population!Z9)</f>
        <v>-518.83520915326358</v>
      </c>
      <c r="HH9" s="4">
        <f>step*(-'By group'!U$32*Population!U9+'By group'!AA$33*Population!AA9)</f>
        <v>-2199.3993214659213</v>
      </c>
      <c r="HI9" s="14">
        <f t="shared" si="77"/>
        <v>0</v>
      </c>
      <c r="HJ9" s="46">
        <f t="shared" si="78"/>
        <v>0</v>
      </c>
      <c r="HK9" s="4">
        <f t="shared" si="79"/>
        <v>0</v>
      </c>
      <c r="HL9" s="4">
        <f t="shared" si="80"/>
        <v>4873.5814702268563</v>
      </c>
      <c r="HM9" s="4">
        <f t="shared" si="81"/>
        <v>518.83520915326358</v>
      </c>
      <c r="HN9" s="9">
        <f t="shared" si="82"/>
        <v>2199.3993214659213</v>
      </c>
      <c r="HO9" s="4">
        <v>0</v>
      </c>
      <c r="HP9" s="4">
        <f>step*(-'By group'!AC$32*Population!AC9+'By group'!AI$33*Population!AI9)</f>
        <v>0</v>
      </c>
      <c r="HQ9" s="4">
        <f>step*(-'By group'!AD$32*Population!AD9+'By group'!AJ$33*Population!AJ9)</f>
        <v>0</v>
      </c>
      <c r="HR9" s="4">
        <f>step*(-'By group'!AE$32*Population!AE9+'By group'!AK$33*Population!AK9)</f>
        <v>0</v>
      </c>
      <c r="HS9" s="4">
        <f>step*(-'By group'!AF$32*Population!AF9+'By group'!AL$33*Population!AL9)</f>
        <v>-163.86489313969795</v>
      </c>
      <c r="HT9" s="4">
        <f>step*(-'By group'!AG$32*Population!AG9+'By group'!AM$33*Population!AM9)</f>
        <v>-16.599574603591478</v>
      </c>
      <c r="HU9" s="4">
        <f>step*(-'By group'!AH$32*Population!AH9+'By group'!AN$33*Population!AN9)</f>
        <v>-67.08679834968305</v>
      </c>
      <c r="HV9" s="14">
        <f t="shared" si="83"/>
        <v>0</v>
      </c>
      <c r="HW9" s="46">
        <f t="shared" si="84"/>
        <v>0</v>
      </c>
      <c r="HX9" s="4">
        <f t="shared" si="85"/>
        <v>0</v>
      </c>
      <c r="HY9" s="4">
        <f t="shared" si="86"/>
        <v>163.86489313969795</v>
      </c>
      <c r="HZ9" s="4">
        <f t="shared" si="87"/>
        <v>16.599574603591478</v>
      </c>
      <c r="IA9" s="4">
        <f t="shared" si="88"/>
        <v>67.08679834968305</v>
      </c>
      <c r="IB9" s="8">
        <v>0</v>
      </c>
      <c r="IC9" s="4">
        <f>step*(-'By group'!AP$32*Population!AP9+'By group'!AV$33*Population!AV9)</f>
        <v>0</v>
      </c>
      <c r="ID9" s="4">
        <f>step*(-'By group'!AQ$32*Population!AQ9+'By group'!AW$33*Population!AW9)</f>
        <v>0</v>
      </c>
      <c r="IE9" s="4">
        <f>step*(-'By group'!AR$32*Population!AR9+'By group'!AX$33*Population!AX9)</f>
        <v>0</v>
      </c>
      <c r="IF9" s="4">
        <f>step*(-'By group'!AS$32*Population!AS9+'By group'!AY$33*Population!AY9)</f>
        <v>-139.38765326399505</v>
      </c>
      <c r="IG9" s="4">
        <f>step*(-'By group'!AT$32*Population!AT9+'By group'!AZ$33*Population!AZ9)</f>
        <v>-13.374342893966471</v>
      </c>
      <c r="IH9" s="4">
        <f>step*(-'By group'!AU$32*Population!AU9+'By group'!BA$33*Population!BA9)</f>
        <v>-53.776079496932233</v>
      </c>
      <c r="II9" s="14">
        <f t="shared" si="15"/>
        <v>0</v>
      </c>
      <c r="IJ9" s="4">
        <f t="shared" si="16"/>
        <v>0</v>
      </c>
      <c r="IK9" s="4">
        <f t="shared" si="89"/>
        <v>0</v>
      </c>
      <c r="IL9" s="4">
        <f t="shared" si="90"/>
        <v>139.38765326399505</v>
      </c>
      <c r="IM9" s="4">
        <f t="shared" si="91"/>
        <v>13.374342893966471</v>
      </c>
      <c r="IN9" s="4">
        <f t="shared" si="92"/>
        <v>53.776079496932233</v>
      </c>
      <c r="IO9" s="8">
        <v>0</v>
      </c>
      <c r="IP9" s="4">
        <f>step*(-'By group'!BC$32*Population!BC9+'By group'!BI$33*Population!BI9)</f>
        <v>0</v>
      </c>
      <c r="IQ9" s="4">
        <f>step*(-'By group'!BD$32*Population!BD9+'By group'!BJ$33*Population!BJ9)</f>
        <v>0</v>
      </c>
      <c r="IR9" s="4">
        <f>step*(-'By group'!BE$32*Population!BE9+'By group'!BK$33*Population!BK9)</f>
        <v>0</v>
      </c>
      <c r="IS9" s="4">
        <f>step*(-'By group'!BF$32*Population!BF9+'By group'!BL$33*Population!BL9)</f>
        <v>-104.29847536674312</v>
      </c>
      <c r="IT9" s="4">
        <f>step*(-'By group'!BG$32*Population!BG9+'By group'!BM$33*Population!BM9)</f>
        <v>-9.5519380176633106</v>
      </c>
      <c r="IU9" s="4">
        <f>step*(-'By group'!BH$32*Population!BH9+'By group'!BN$33*Population!BN9)</f>
        <v>-38.944151045819638</v>
      </c>
      <c r="IV9" s="14">
        <f t="shared" si="17"/>
        <v>0</v>
      </c>
      <c r="IW9" s="4">
        <f t="shared" si="18"/>
        <v>0</v>
      </c>
      <c r="IX9" s="4">
        <f t="shared" si="19"/>
        <v>0</v>
      </c>
      <c r="IY9" s="4">
        <f t="shared" si="20"/>
        <v>104.29847536674312</v>
      </c>
      <c r="IZ9" s="4">
        <f t="shared" si="21"/>
        <v>9.5519380176633106</v>
      </c>
      <c r="JA9" s="4">
        <f t="shared" si="22"/>
        <v>38.944151045819638</v>
      </c>
      <c r="JB9" s="75">
        <f>step*(+prop_idu_male*'By group'!BB$9*Population!BB9-'By group'!B$8*Population!B9)</f>
        <v>-783.44697043858412</v>
      </c>
      <c r="JC9" s="46">
        <f>step*(+prop_idu_male*'By group'!BC$9*Population!BC9-'By group'!C$8*Population!C9)</f>
        <v>-9.1179621113720177</v>
      </c>
      <c r="JD9" s="46">
        <f>step*(+prop_idu_male*'By group'!BD$9*Population!BD9-'By group'!D$8*Population!D9)</f>
        <v>-30.048992178366529</v>
      </c>
      <c r="JE9" s="46">
        <f>step*(+prop_idu_male*'By group'!BE$9*Population!BE9-'By group'!E$8*Population!E9)</f>
        <v>-20.863746733080529</v>
      </c>
      <c r="JF9" s="46">
        <f>step*(+prop_idu_male*'By group'!BF$9*Population!BF9-'By group'!F$8*Population!F9)</f>
        <v>-4.9492898157821843</v>
      </c>
      <c r="JG9" s="46">
        <f>step*(+prop_idu_male*'By group'!BG$9*Population!BG9-'By group'!G$8*Population!G9)</f>
        <v>-1.2134430496054591</v>
      </c>
      <c r="JH9" s="46">
        <f>step*(+prop_idu_male*'By group'!BH$9*Population!BH9-'By group'!H$8*Population!H9)</f>
        <v>-2.5441180668326786</v>
      </c>
      <c r="JI9" s="46">
        <f>step*(+prop_idu_male*'By group'!BI$9*Population!BI9-'By group'!I$8*Population!I9)</f>
        <v>0</v>
      </c>
      <c r="JJ9" s="46">
        <f>step*(+prop_idu_male*'By group'!BJ$9*Population!BJ9-'By group'!J$8*Population!J9)</f>
        <v>0</v>
      </c>
      <c r="JK9" s="46">
        <f>step*(+prop_idu_male*'By group'!BK$9*Population!BK9-'By group'!K$8*Population!K9)</f>
        <v>0</v>
      </c>
      <c r="JL9" s="46">
        <f>step*(+prop_idu_male*'By group'!BL$9*Population!BL9-'By group'!L$8*Population!L9)</f>
        <v>-1.186491307161863</v>
      </c>
      <c r="JM9" s="46">
        <f>step*(+prop_idu_male*'By group'!BM$9*Population!BM9-'By group'!M$8*Population!M9)</f>
        <v>-1.6176466618285443</v>
      </c>
      <c r="JN9" s="46">
        <f>step*(+prop_idu_male*'By group'!BN$9*Population!BN9-'By group'!N$8*Population!N9)</f>
        <v>-1.9117868250928378</v>
      </c>
      <c r="JO9" s="45">
        <f>step*(+(1-prop_idu_male)*'By group'!BB$9*Population!BB9-'By group'!O$8*Population!O9-'By group'!O$6*Population!O9+'By group'!AB$7*Population!AB9)</f>
        <v>-5441.3775358828852</v>
      </c>
      <c r="JP9" s="46">
        <f>step*(+(1-prop_idu_male)*'By group'!BC$9*Population!BC9-'By group'!P$8*Population!P9-'By group'!P$6*Population!P9+'By group'!AC$7*Population!AC9)</f>
        <v>-21.050307225598512</v>
      </c>
      <c r="JQ9" s="46">
        <f>step*(+(1-prop_idu_male)*'By group'!BD$9*Population!BD9-'By group'!Q$8*Population!Q9-'By group'!Q$6*Population!Q9+'By group'!AD$7*Population!AD9)</f>
        <v>-63.599196122187585</v>
      </c>
      <c r="JR9" s="46">
        <f>step*(+(1-prop_idu_male)*'By group'!BE$9*Population!BE9-'By group'!R$8*Population!R9-'By group'!R$6*Population!R9+'By group'!AE$7*Population!AE9)</f>
        <v>-74.783975692067685</v>
      </c>
      <c r="JS9" s="46">
        <f>step*(+(1-prop_idu_male)*'By group'!BF$9*Population!BF9-'By group'!S$8*Population!S9-'By group'!S$6*Population!S9+'By group'!AF$7*Population!AF9)</f>
        <v>-30.31492843420299</v>
      </c>
      <c r="JT9" s="46">
        <f>step*(+(1-prop_idu_male)*'By group'!BG$9*Population!BG9-'By group'!T$8*Population!T9-'By group'!T$6*Population!T9+'By group'!AG$7*Population!AG9)</f>
        <v>-8.9431019446910014</v>
      </c>
      <c r="JU9" s="46">
        <f>step*(+(1-prop_idu_male)*'By group'!BH$9*Population!BH9-'By group'!U$8*Population!U9-'By group'!U$6*Population!U9+'By group'!AH$7*Population!AH9)</f>
        <v>-19.294148473216399</v>
      </c>
      <c r="JV9" s="46">
        <f>step*(+(1-prop_idu_male)*'By group'!BI$9*Population!BI9-'By group'!V$8*Population!V9-'By group'!V$6*Population!V9+'By group'!AI$7*Population!AI9)</f>
        <v>0</v>
      </c>
      <c r="JW9" s="46">
        <f>step*(+(1-prop_idu_male)*'By group'!BJ$9*Population!BJ9-'By group'!W$8*Population!W9-'By group'!W$6*Population!W9+'By group'!AJ$7*Population!AJ9)</f>
        <v>0</v>
      </c>
      <c r="JX9" s="46">
        <f>step*(+(1-prop_idu_male)*'By group'!BK$9*Population!BK9-'By group'!X$8*Population!X9-'By group'!X$6*Population!X9+'By group'!AK$7*Population!AK9)</f>
        <v>0</v>
      </c>
      <c r="JY9" s="46">
        <f>step*(+(1-prop_idu_male)*'By group'!BL$9*Population!BL9-'By group'!Y$8*Population!Y9-'By group'!Y$6*Population!Y9+'By group'!AL$7*Population!AL9)</f>
        <v>-8.9113637696399017</v>
      </c>
      <c r="JZ9" s="46">
        <f>step*(+(1-prop_idu_male)*'By group'!BM$9*Population!BM9-'By group'!Z$8*Population!Z9-'By group'!Z$6*Population!Z9+'By group'!AM$7*Population!AM9)</f>
        <v>-12.293930747216656</v>
      </c>
      <c r="KA9" s="76">
        <f>step*(+(1-prop_idu_male)*'By group'!BN$9*Population!BN9-'By group'!AA$8*Population!AA9-'By group'!AA$6*Population!AA9+'By group'!AN$7*Population!AN9)</f>
        <v>-14.5521192621332</v>
      </c>
      <c r="KB9" s="46">
        <f>step*(+'By group'!O$6*Population!O9-'By group'!AB$7*Population!AB9)</f>
        <v>4659.1371498139906</v>
      </c>
      <c r="KC9" s="46">
        <f>step*(+'By group'!P$6*Population!P9-'By group'!AC$7*Population!AC9)</f>
        <v>16.6885487174027</v>
      </c>
      <c r="KD9" s="46">
        <f>step*(+'By group'!Q$6*Population!Q9-'By group'!AD$7*Population!AD9)</f>
        <v>49.575756710294009</v>
      </c>
      <c r="KE9" s="46">
        <f>step*(+'By group'!R$6*Population!R9-'By group'!AE$7*Population!AE9)</f>
        <v>59.774564292881607</v>
      </c>
      <c r="KF9" s="46">
        <f>step*(+'By group'!S$6*Population!S9-'By group'!AF$7*Population!AF9)</f>
        <v>24.699624376279367</v>
      </c>
      <c r="KG9" s="46">
        <f>step*(+'By group'!T$6*Population!T9-'By group'!AG$7*Population!AG9)</f>
        <v>7.3203615394162718</v>
      </c>
      <c r="KH9" s="46">
        <f>step*(+'By group'!U$6*Population!U9-'By group'!AH$7*Population!AH9)</f>
        <v>15.80608600984494</v>
      </c>
      <c r="KI9" s="46">
        <f>step*(+'By group'!V$6*Population!V9-'By group'!AI$7*Population!AI9)</f>
        <v>0</v>
      </c>
      <c r="KJ9" s="46">
        <f>step*(+'By group'!W$6*Population!W9-'By group'!AJ$7*Population!AJ9)</f>
        <v>0</v>
      </c>
      <c r="KK9" s="46">
        <f>step*(+'By group'!X$6*Population!X9-'By group'!AK$7*Population!AK9)</f>
        <v>0</v>
      </c>
      <c r="KL9" s="46">
        <f>step*(+'By group'!Y$6*Population!Y9-'By group'!AL$7*Population!AL9)</f>
        <v>7.3027604238062693</v>
      </c>
      <c r="KM9" s="46">
        <f>step*(+'By group'!Z$6*Population!Z9-'By group'!AM$7*Population!AM9)</f>
        <v>10.074658029352529</v>
      </c>
      <c r="KN9" s="46">
        <f>step*(+'By group'!AA$6*Population!AA9-'By group'!AN$7*Population!AN9)</f>
        <v>11.928059997067137</v>
      </c>
      <c r="KO9" s="45">
        <v>0</v>
      </c>
      <c r="KP9" s="46">
        <v>0</v>
      </c>
      <c r="KQ9" s="46">
        <v>0</v>
      </c>
      <c r="KR9" s="46">
        <v>0</v>
      </c>
      <c r="KS9" s="46">
        <v>0</v>
      </c>
      <c r="KT9" s="46">
        <v>0</v>
      </c>
      <c r="KU9" s="46">
        <v>0</v>
      </c>
      <c r="KV9" s="46">
        <v>0</v>
      </c>
      <c r="KW9" s="46">
        <v>0</v>
      </c>
      <c r="KX9" s="46">
        <v>0</v>
      </c>
      <c r="KY9" s="46">
        <v>0</v>
      </c>
      <c r="KZ9" s="46">
        <v>0</v>
      </c>
      <c r="LA9" s="46">
        <v>0</v>
      </c>
      <c r="LB9" s="188">
        <f>step*(-'By group'!BB$9*Population!BB9+'By group'!B$8*Population!B9+'By group'!O$8*Population!O9)</f>
        <v>1565.6873565074786</v>
      </c>
      <c r="LC9" s="189">
        <f>step*(-'By group'!BC$9*Population!BC9+'By group'!C$8*Population!C9+'By group'!P$8*Population!P9)</f>
        <v>13.479720619567829</v>
      </c>
      <c r="LD9" s="189">
        <f>step*(-'By group'!BD$9*Population!BD9+'By group'!D$8*Population!D9+'By group'!Q$8*Population!Q9)</f>
        <v>44.072431590260102</v>
      </c>
      <c r="LE9" s="189">
        <f>step*(-'By group'!BE$9*Population!BE9+'By group'!E$8*Population!E9+'By group'!R$8*Population!R9)</f>
        <v>35.87315813226661</v>
      </c>
      <c r="LF9" s="189">
        <f>step*(-'By group'!BF$9*Population!BF9+'By group'!F$8*Population!F9+'By group'!S$8*Population!S9)</f>
        <v>10.56459387370581</v>
      </c>
      <c r="LG9" s="189">
        <f>step*(-'By group'!BG$9*Population!BG9+'By group'!G$8*Population!G9+'By group'!T$8*Population!T9)</f>
        <v>2.8361834548801879</v>
      </c>
      <c r="LH9" s="189">
        <f>step*(-'By group'!BH$9*Population!BH9+'By group'!H$8*Population!H9+'By group'!U$8*Population!U9)</f>
        <v>6.0321805302041387</v>
      </c>
      <c r="LI9" s="189">
        <f>step*(-'By group'!BI$9*Population!BI9+'By group'!I$8*Population!I9+'By group'!V$8*Population!V9)</f>
        <v>0</v>
      </c>
      <c r="LJ9" s="189">
        <f>step*(-'By group'!BJ$9*Population!BJ9+'By group'!J$8*Population!J9+'By group'!W$8*Population!W9)</f>
        <v>0</v>
      </c>
      <c r="LK9" s="189">
        <f>step*(-'By group'!BK$9*Population!BK9+'By group'!K$8*Population!K9+'By group'!X$8*Population!X9)</f>
        <v>0</v>
      </c>
      <c r="LL9" s="189">
        <f>step*(-'By group'!BL$9*Population!BL9+'By group'!L$8*Population!L9+'By group'!Y$8*Population!Y9)</f>
        <v>2.7950946529954948</v>
      </c>
      <c r="LM9" s="189">
        <f>step*(-'By group'!BM$9*Population!BM9+'By group'!M$8*Population!M9+'By group'!Z$8*Population!Z9)</f>
        <v>3.8369193796926711</v>
      </c>
      <c r="LN9" s="189">
        <f>step*(-'By group'!BN$9*Population!BN9+'By group'!N$8*Population!N9+'By group'!AA$8*Population!AA9)</f>
        <v>4.5358460901589002</v>
      </c>
    </row>
    <row r="10" spans="1:326" x14ac:dyDescent="0.25">
      <c r="A10">
        <f t="shared" si="23"/>
        <v>3</v>
      </c>
      <c r="B10" s="52">
        <f>step*((-'By group'!B$4-'By group'!B$5-'By group'!B$22)*Population!B10+'By group'!B$3*Population!$BO10)</f>
        <v>159208.09306379652</v>
      </c>
      <c r="C10" s="4">
        <f>step*((-'By group'!C$4-'By group'!C$5-'By group'!C$22)*Population!C10+'By group'!C$3*Population!$BO10)</f>
        <v>-7241.5839756755959</v>
      </c>
      <c r="D10" s="4">
        <f>step*((-'By group'!D$4-'By group'!D$5-'By group'!D$22)*Population!D10+'By group'!D$3*Population!$BO10)</f>
        <v>-55546.664189897077</v>
      </c>
      <c r="E10" s="4">
        <f>step*((-'By group'!E$4-'By group'!E$5-'By group'!E$22)*Population!E10+'By group'!E$3*Population!$BO10)</f>
        <v>-69163.985876426785</v>
      </c>
      <c r="F10" s="4">
        <f>step*((-'By group'!F$4-'By group'!F$5-'By group'!F$22)*Population!F10+'By group'!F$3*Population!$BO10)</f>
        <v>-21618.484529129408</v>
      </c>
      <c r="G10" s="4">
        <f>step*((-'By group'!G$4-'By group'!G$5-'By group'!G$22)*Population!G10+'By group'!G$3*Population!$BO10)</f>
        <v>-5555.9448092613129</v>
      </c>
      <c r="H10" s="4">
        <f>step*((-'By group'!H$4-'By group'!H$5-'By group'!H$22)*Population!H10+'By group'!H$3*Population!$BO10)</f>
        <v>-11756.855548992273</v>
      </c>
      <c r="I10" s="4">
        <f>step*((-'By group'!I$4-'By group'!I$5-'By group'!I$22)*Population!I10+'By group'!I$3*Population!$BO10)</f>
        <v>0</v>
      </c>
      <c r="J10" s="4">
        <f>step*((-'By group'!J$4-'By group'!J$5-'By group'!J$22)*Population!J10+'By group'!J$3*Population!$BO10)</f>
        <v>0</v>
      </c>
      <c r="K10" s="4">
        <f>step*((-'By group'!K$4-'By group'!K$5-'By group'!K$22)*Population!K10+'By group'!K$3*Population!$BO10)</f>
        <v>0</v>
      </c>
      <c r="L10" s="4">
        <f>step*((-'By group'!L$4-'By group'!L$5-'By group'!L$22)*Population!L10+'By group'!L$3*Population!$BO10)</f>
        <v>-1872.8319093319471</v>
      </c>
      <c r="M10" s="4">
        <f>step*((-'By group'!M$4-'By group'!M$5-'By group'!M$22)*Population!M10+'By group'!M$3*Population!$BO10)</f>
        <v>-2521.994718447695</v>
      </c>
      <c r="N10" s="4">
        <f>step*((-'By group'!N$4-'By group'!N$5-'By group'!N$22)*Population!N10+'By group'!N$3*Population!$BO10)</f>
        <v>-3809.1616346962292</v>
      </c>
      <c r="O10" s="8">
        <f>step*((-'By group'!O$4-'By group'!O$5-'By group'!O$22)*Population!O10+'By group'!O$3*Population!$BO10)</f>
        <v>158982.79032475722</v>
      </c>
      <c r="P10" s="4">
        <f>step*((-'By group'!P$4-'By group'!P$5-'By group'!P$22)*Population!P10+'By group'!P$3*Population!$BO10)</f>
        <v>-3539.0507859646618</v>
      </c>
      <c r="Q10" s="4">
        <f>step*((-'By group'!Q$4-'By group'!Q$5-'By group'!Q$22)*Population!Q10+'By group'!Q$3*Population!$BO10)</f>
        <v>-25364.995931137044</v>
      </c>
      <c r="R10" s="4">
        <f>step*((-'By group'!R$4-'By group'!R$5-'By group'!R$22)*Population!R10+'By group'!R$3*Population!$BO10)</f>
        <v>-42679.605096225961</v>
      </c>
      <c r="S10" s="4">
        <f>step*((-'By group'!S$4-'By group'!S$5-'By group'!S$22)*Population!S10+'By group'!S$3*Population!$BO10)</f>
        <v>-20225.232791280287</v>
      </c>
      <c r="T10" s="4">
        <f>step*((-'By group'!T$4-'By group'!T$5-'By group'!T$22)*Population!T10+'By group'!T$3*Population!$BO10)</f>
        <v>-6619.317412094284</v>
      </c>
      <c r="U10" s="4">
        <f>step*((-'By group'!U$4-'By group'!U$5-'By group'!U$22)*Population!U10+'By group'!U$3*Population!$BO10)</f>
        <v>-15321.113039432932</v>
      </c>
      <c r="V10" s="4">
        <f>step*((-'By group'!V$4-'By group'!V$5-'By group'!V$22)*Population!V10+'By group'!V$3*Population!$BO10)</f>
        <v>0</v>
      </c>
      <c r="W10" s="4">
        <f>step*((-'By group'!W$4-'By group'!W$5-'By group'!W$22)*Population!W10+'By group'!W$3*Population!$BO10)</f>
        <v>0</v>
      </c>
      <c r="X10" s="4">
        <f>step*((-'By group'!X$4-'By group'!X$5-'By group'!X$22)*Population!X10+'By group'!X$3*Population!$BO10)</f>
        <v>0</v>
      </c>
      <c r="Y10" s="4">
        <f>step*((-'By group'!Y$4-'By group'!Y$5-'By group'!Y$22)*Population!Y10+'By group'!Y$3*Population!$BO10)</f>
        <v>-2344.5043390401224</v>
      </c>
      <c r="Z10" s="4">
        <f>step*((-'By group'!Z$4-'By group'!Z$5-'By group'!Z$22)*Population!Z10+'By group'!Z$3*Population!$BO10)</f>
        <v>-3293.7484738929575</v>
      </c>
      <c r="AA10" s="4">
        <f>step*((-'By group'!AA$4-'By group'!AA$5-'By group'!AA$22)*Population!AA10+'By group'!AA$3*Population!$BO10)</f>
        <v>-4982.6084904945774</v>
      </c>
      <c r="AB10" s="8">
        <f>step*((-'By group'!AB$4-'By group'!AB$5-'By group'!AB$22)*Population!AB10+'By group'!AB$3*Population!$BO10)</f>
        <v>-648.23782627245293</v>
      </c>
      <c r="AC10" s="4">
        <f>step*((-'By group'!AC$4-'By group'!AC$5-'By group'!AC$22)*Population!AC10+'By group'!AC$3*Population!$BO10)</f>
        <v>-160.29318528804967</v>
      </c>
      <c r="AD10" s="4">
        <f>step*((-'By group'!AD$4-'By group'!AD$5-'By group'!AD$22)*Population!AD10+'By group'!AD$3*Population!$BO10)</f>
        <v>-1270.2404678954085</v>
      </c>
      <c r="AE10" s="4">
        <f>step*((-'By group'!AE$4-'By group'!AE$5-'By group'!AE$22)*Population!AE10+'By group'!AE$3*Population!$BO10)</f>
        <v>-1893.1113710905879</v>
      </c>
      <c r="AF10" s="4">
        <f>step*((-'By group'!AF$4-'By group'!AF$5-'By group'!AF$22)*Population!AF10+'By group'!AF$3*Population!$BO10)</f>
        <v>-725.31695180812198</v>
      </c>
      <c r="AG10" s="4">
        <f>step*((-'By group'!AG$4-'By group'!AG$5-'By group'!AG$22)*Population!AG10+'By group'!AG$3*Population!$BO10)</f>
        <v>-211.76979869343046</v>
      </c>
      <c r="AH10" s="4">
        <f>step*((-'By group'!AH$4-'By group'!AH$5-'By group'!AH$22)*Population!AH10+'By group'!AH$3*Population!$BO10)</f>
        <v>-470.05688648440855</v>
      </c>
      <c r="AI10" s="4">
        <f>step*((-'By group'!AI$4-'By group'!AI$5-'By group'!AI$22)*Population!AI10+'By group'!AI$3*Population!$BO10)</f>
        <v>0</v>
      </c>
      <c r="AJ10" s="4">
        <f>step*((-'By group'!AJ$4-'By group'!AJ$5-'By group'!AJ$22)*Population!AJ10+'By group'!AJ$3*Population!$BO10)</f>
        <v>0</v>
      </c>
      <c r="AK10" s="4">
        <f>step*((-'By group'!AK$4-'By group'!AK$5-'By group'!AK$22)*Population!AK10+'By group'!AK$3*Population!$BO10)</f>
        <v>0</v>
      </c>
      <c r="AL10" s="4">
        <f>step*((-'By group'!AL$4-'By group'!AL$5-'By group'!AL$22)*Population!AL10+'By group'!AL$3*Population!$BO10)</f>
        <v>-72.519010697432904</v>
      </c>
      <c r="AM10" s="4">
        <f>step*((-'By group'!AM$4-'By group'!AM$5-'By group'!AM$22)*Population!AM10+'By group'!AM$3*Population!$BO10)</f>
        <v>-100.35806298982786</v>
      </c>
      <c r="AN10" s="4">
        <f>step*((-'By group'!AN$4-'By group'!AN$5-'By group'!AN$22)*Population!AN10+'By group'!AN$3*Population!$BO10)</f>
        <v>-151.16433874225868</v>
      </c>
      <c r="AO10" s="8">
        <f>step*((-'By group'!AO$4-'By group'!AO$5-'By group'!AO$22)*Population!AO10+'By group'!AO$3*Population!$BO10)</f>
        <v>6233.7314509302669</v>
      </c>
      <c r="AP10" s="4">
        <f>step*((-'By group'!AP$4-'By group'!AP$5-'By group'!AP$22)*Population!AP10+'By group'!AP$3*Population!$BO10)</f>
        <v>-249.05951259959349</v>
      </c>
      <c r="AQ10" s="4">
        <f>step*((-'By group'!AQ$4-'By group'!AQ$5-'By group'!AQ$22)*Population!AQ10+'By group'!AQ$3*Population!$BO10)</f>
        <v>-1650.7952976239765</v>
      </c>
      <c r="AR10" s="4">
        <f>step*((-'By group'!AR$4-'By group'!AR$5-'By group'!AR$22)*Population!AR10+'By group'!AR$3*Population!$BO10)</f>
        <v>-1961.1620938198196</v>
      </c>
      <c r="AS10" s="4">
        <f>step*((-'By group'!AS$4-'By group'!AS$5-'By group'!AS$22)*Population!AS10+'By group'!AS$3*Population!$BO10)</f>
        <v>-640.43088569471229</v>
      </c>
      <c r="AT10" s="4">
        <f>step*((-'By group'!AT$4-'By group'!AT$5-'By group'!AT$22)*Population!AT10+'By group'!AT$3*Population!$BO10)</f>
        <v>-173.17870334945457</v>
      </c>
      <c r="AU10" s="4">
        <f>step*((-'By group'!AU$4-'By group'!AU$5-'By group'!AU$22)*Population!AU10+'By group'!AU$3*Population!$BO10)</f>
        <v>-375.56803206658338</v>
      </c>
      <c r="AV10" s="4">
        <f>step*((-'By group'!AV$4-'By group'!AV$5-'By group'!AV$22)*Population!AV10+'By group'!AV$3*Population!$BO10)</f>
        <v>0</v>
      </c>
      <c r="AW10" s="4">
        <f>step*((-'By group'!AW$4-'By group'!AW$5-'By group'!AW$22)*Population!AW10+'By group'!AW$3*Population!$BO10)</f>
        <v>0</v>
      </c>
      <c r="AX10" s="4">
        <f>step*((-'By group'!AX$4-'By group'!AX$5-'By group'!AX$22)*Population!AX10+'By group'!AX$3*Population!$BO10)</f>
        <v>0</v>
      </c>
      <c r="AY10" s="4">
        <f>step*((-'By group'!AY$4-'By group'!AY$5-'By group'!AY$22)*Population!AY10+'By group'!AY$3*Population!$BO10)</f>
        <v>-59.148647109984857</v>
      </c>
      <c r="AZ10" s="4">
        <f>step*((-'By group'!AZ$4-'By group'!AZ$5-'By group'!AZ$22)*Population!AZ10+'By group'!AZ$3*Population!$BO10)</f>
        <v>-80.610144219233803</v>
      </c>
      <c r="BA10" s="4">
        <f>step*((-'By group'!BA$4-'By group'!BA$5-'By group'!BA$22)*Population!BA10+'By group'!BA$3*Population!$BO10)</f>
        <v>-121.80303715329073</v>
      </c>
      <c r="BB10" s="8">
        <f>step*((-'By group'!BB$4-'By group'!BB$5-'By group'!BB$22)*Population!BB10+'By group'!BB$3*Population!$BO10)</f>
        <v>4146.3964924691591</v>
      </c>
      <c r="BC10" s="4">
        <f>step*((-'By group'!BC$4-'By group'!BC$5-'By group'!BC$22)*Population!BC10+'By group'!BC$3*Population!$BO10)</f>
        <v>-359.26224364661255</v>
      </c>
      <c r="BD10" s="4">
        <f>step*((-'By group'!BD$4-'By group'!BD$5-'By group'!BD$22)*Population!BD10+'By group'!BD$3*Population!$BO10)</f>
        <v>-1722.9373152997391</v>
      </c>
      <c r="BE10" s="4">
        <f>step*((-'By group'!BE$4-'By group'!BE$5-'By group'!BE$22)*Population!BE10+'By group'!BE$3*Population!$BO10)</f>
        <v>-1753.1724718960418</v>
      </c>
      <c r="BF10" s="4">
        <f>step*((-'By group'!BF$4-'By group'!BF$5-'By group'!BF$22)*Population!BF10+'By group'!BF$3*Population!$BO10)</f>
        <v>-529.01705872825278</v>
      </c>
      <c r="BG10" s="4">
        <f>step*((-'By group'!BG$4-'By group'!BG$5-'By group'!BG$22)*Population!BG10+'By group'!BG$3*Population!$BO10)</f>
        <v>-136.29161189220042</v>
      </c>
      <c r="BH10" s="4">
        <f>step*((-'By group'!BH$4-'By group'!BH$5-'By group'!BH$22)*Population!BH10+'By group'!BH$3*Population!$BO10)</f>
        <v>-290.27431485821199</v>
      </c>
      <c r="BI10" s="4">
        <f>step*((-'By group'!BI$4-'By group'!BI$5-'By group'!BI$22)*Population!BI10+'By group'!BI$3*Population!$BO10)</f>
        <v>0</v>
      </c>
      <c r="BJ10" s="4">
        <f>step*((-'By group'!BJ$4-'By group'!BJ$5-'By group'!BJ$22)*Population!BJ10+'By group'!BJ$3*Population!$BO10)</f>
        <v>0</v>
      </c>
      <c r="BK10" s="4">
        <f>step*((-'By group'!BK$4-'By group'!BK$5-'By group'!BK$22)*Population!BK10+'By group'!BK$3*Population!$BO10)</f>
        <v>0</v>
      </c>
      <c r="BL10" s="4">
        <f>step*((-'By group'!BL$4-'By group'!BL$5-'By group'!BL$22)*Population!BL10+'By group'!BL$3*Population!$BO10)</f>
        <v>-56.08283896768117</v>
      </c>
      <c r="BM10" s="4">
        <f>step*((-'By group'!BM$4-'By group'!BM$5-'By group'!BM$22)*Population!BM10+'By group'!BM$3*Population!$BO10)</f>
        <v>-73.277801744328954</v>
      </c>
      <c r="BN10" s="4">
        <f>step*((-'By group'!BN$4-'By group'!BN$5-'By group'!BN$22)*Population!BN10+'By group'!BN$3*Population!$BO10)</f>
        <v>-107.98744075129899</v>
      </c>
      <c r="BO10" s="71">
        <f>-step*SUM(SCR!B10:N10)*Population!B10</f>
        <v>-176652.13436979643</v>
      </c>
      <c r="BP10" s="4">
        <f>step*-SUM('By group'!C$11:C$21)*Population!C10</f>
        <v>-181039.5993918899</v>
      </c>
      <c r="BQ10" s="4">
        <f>step*-SUM('By group'!D$11:D$21)*Population!D10</f>
        <v>-154296.28941638078</v>
      </c>
      <c r="BR10" s="4">
        <f>step*-SUM('By group'!E$11:E$21)*Population!E10</f>
        <v>-49402.847054590558</v>
      </c>
      <c r="BS10" s="4">
        <f>step*-SUM('By group'!F$11:F$21)*Population!F10</f>
        <v>-11378.149752173373</v>
      </c>
      <c r="BT10" s="4">
        <f>step*-SUM('By group'!G$11:G$21)*Population!G10</f>
        <v>-5787.4425096472005</v>
      </c>
      <c r="BU10" s="4">
        <f>step*-SUM('By group'!H$11:H$21)*Population!H10</f>
        <v>0</v>
      </c>
      <c r="BV10" s="4">
        <f>step*-SUM('By group'!I$11:I$21)*Population!I10</f>
        <v>0</v>
      </c>
      <c r="BW10" s="4">
        <f>step*-SUM('By group'!J$11:J$21)*Population!J10</f>
        <v>0</v>
      </c>
      <c r="BX10" s="4">
        <f>step*-SUM('By group'!K$11:K$21)*Population!K10</f>
        <v>0</v>
      </c>
      <c r="BY10" s="4">
        <f>step*-SUM('By group'!L$11:L$21)*Population!L10</f>
        <v>-1337.7370780942479</v>
      </c>
      <c r="BZ10" s="4">
        <f>step*-SUM('By group'!M$11:M$21)*Population!M10</f>
        <v>-1576.2466990298096</v>
      </c>
      <c r="CA10" s="4">
        <f>step*-SUM('By group'!N$11:N$21)*Population!N10</f>
        <v>0</v>
      </c>
      <c r="CB10" s="13">
        <f>-step*SUM(SCR!O10:AA10)*Population!O10</f>
        <v>-90345.713452682423</v>
      </c>
      <c r="CC10" s="4">
        <f>step*-SUM('By group'!P$11:P$21)*Population!P10</f>
        <v>-88476.269649116541</v>
      </c>
      <c r="CD10" s="4">
        <f>step*-SUM('By group'!Q$11:Q$21)*Population!Q10</f>
        <v>-70458.322030936237</v>
      </c>
      <c r="CE10" s="4">
        <f>step*-SUM('By group'!R$11:R$21)*Population!R10</f>
        <v>-30485.43221158997</v>
      </c>
      <c r="CF10" s="4">
        <f>step*-SUM('By group'!S$11:S$21)*Population!S10</f>
        <v>-10644.859363831731</v>
      </c>
      <c r="CG10" s="4">
        <f>step*-SUM('By group'!T$11:T$21)*Population!T10</f>
        <v>-6895.1223042648789</v>
      </c>
      <c r="CH10" s="4">
        <f>step*-SUM('By group'!U$11:U$21)*Population!U10</f>
        <v>0</v>
      </c>
      <c r="CI10" s="4">
        <f>step*-SUM('By group'!V$11:V$21)*Population!V10</f>
        <v>0</v>
      </c>
      <c r="CJ10" s="4">
        <f>step*-SUM('By group'!W$11:W$21)*Population!W10</f>
        <v>0</v>
      </c>
      <c r="CK10" s="4">
        <f>step*-SUM('By group'!X$11:X$21)*Population!X10</f>
        <v>0</v>
      </c>
      <c r="CL10" s="4">
        <f>step*-SUM('By group'!Y$11:Y$21)*Population!Y10</f>
        <v>-1674.6459564572303</v>
      </c>
      <c r="CM10" s="4">
        <f>step*-SUM('By group'!Z$11:Z$21)*Population!Z10</f>
        <v>-2058.5927961830985</v>
      </c>
      <c r="CN10" s="4">
        <f>step*-SUM('By group'!AA$11:AA$21)*Population!AA10</f>
        <v>0</v>
      </c>
      <c r="CO10" s="13">
        <f>-step*SUM(SCR!AB10:AN10)*Population!AB10</f>
        <v>-4034.5405446426535</v>
      </c>
      <c r="CP10" s="4">
        <f>step*-SUM('By group'!AC$11:AC$21)*Population!AC10</f>
        <v>-4007.329632201242</v>
      </c>
      <c r="CQ10" s="4">
        <f>step*-SUM('By group'!AD$11:AD$21)*Population!AD10</f>
        <v>-3528.445744153913</v>
      </c>
      <c r="CR10" s="4">
        <f>step*-SUM('By group'!AE$11:AE$21)*Population!AE10</f>
        <v>-1352.2224079218486</v>
      </c>
      <c r="CS10" s="4">
        <f>step*-SUM('By group'!AF$11:AF$21)*Population!AF10</f>
        <v>-381.7457641095379</v>
      </c>
      <c r="CT10" s="4">
        <f>step*-SUM('By group'!AG$11:AG$21)*Population!AG10</f>
        <v>-220.59354030565672</v>
      </c>
      <c r="CU10" s="4">
        <f>step*-SUM('By group'!AH$11:AH$21)*Population!AH10</f>
        <v>0</v>
      </c>
      <c r="CV10" s="4">
        <f>step*-SUM('By group'!AI$11:AI$21)*Population!AI10</f>
        <v>0</v>
      </c>
      <c r="CW10" s="4">
        <f>step*-SUM('By group'!AJ$11:AJ$21)*Population!AJ10</f>
        <v>0</v>
      </c>
      <c r="CX10" s="4">
        <f>step*-SUM('By group'!AK$11:AK$21)*Population!AK10</f>
        <v>0</v>
      </c>
      <c r="CY10" s="4">
        <f>step*-SUM('By group'!AL$11:AL$21)*Population!AL10</f>
        <v>-51.799293355309217</v>
      </c>
      <c r="CZ10" s="4">
        <f>step*-SUM('By group'!AM$11:AM$21)*Population!AM10</f>
        <v>-62.723789368642407</v>
      </c>
      <c r="DA10" s="4">
        <f>step*-SUM('By group'!AN$11:AN$21)*Population!AN10</f>
        <v>0</v>
      </c>
      <c r="DB10" s="13">
        <f>-step*SUM(SCR!AO10:BA10)*Population!AO10</f>
        <v>-6422.5242223946952</v>
      </c>
      <c r="DC10" s="4">
        <f>step*-SUM('By group'!AP$11:AP$21)*Population!AP10</f>
        <v>-6226.4878149898368</v>
      </c>
      <c r="DD10" s="4">
        <f>step*-SUM('By group'!AQ$11:AQ$21)*Population!AQ10</f>
        <v>-4585.5424933999348</v>
      </c>
      <c r="DE10" s="4">
        <f>step*-SUM('By group'!AR$11:AR$21)*Population!AR10</f>
        <v>-1400.8300670141568</v>
      </c>
      <c r="DF10" s="4">
        <f>step*-SUM('By group'!AS$11:AS$21)*Population!AS10</f>
        <v>-337.06888720774333</v>
      </c>
      <c r="DG10" s="4">
        <f>step*-SUM('By group'!AT$11:AT$21)*Population!AT10</f>
        <v>-180.39448265568183</v>
      </c>
      <c r="DH10" s="4">
        <f>step*-SUM('By group'!AU$11:AU$21)*Population!AU10</f>
        <v>0</v>
      </c>
      <c r="DI10" s="4">
        <f>step*-SUM('By group'!AV$11:AV$21)*Population!AV10</f>
        <v>0</v>
      </c>
      <c r="DJ10" s="4">
        <f>step*-SUM('By group'!AW$11:AW$21)*Population!AW10</f>
        <v>0</v>
      </c>
      <c r="DK10" s="4">
        <f>step*-SUM('By group'!AX$11:AX$21)*Population!AX10</f>
        <v>0</v>
      </c>
      <c r="DL10" s="4">
        <f>step*-SUM('By group'!AY$11:AY$21)*Population!AY10</f>
        <v>-42.24903364998918</v>
      </c>
      <c r="DM10" s="4">
        <f>step*-SUM('By group'!AZ$11:AZ$21)*Population!AZ10</f>
        <v>-50.381340137021127</v>
      </c>
      <c r="DN10" s="4">
        <f>step*-SUM('By group'!BA$11:BA$21)*Population!BA10</f>
        <v>0</v>
      </c>
      <c r="DO10" s="13">
        <f>-step*SUM(SCR!BB10:BN10)*Population!BB10</f>
        <v>-6359.2562051745444</v>
      </c>
      <c r="DP10" s="4">
        <f>step*-SUM('By group'!BC$11:BC$21)*Population!BC10</f>
        <v>-5987.7040607768749</v>
      </c>
      <c r="DQ10" s="4">
        <f>step*-SUM('By group'!BD$11:BD$21)*Population!BD10</f>
        <v>-3915.7666256812249</v>
      </c>
      <c r="DR10" s="4">
        <f>step*-SUM('By group'!BE$11:BE$21)*Population!BE10</f>
        <v>-1095.7327949350263</v>
      </c>
      <c r="DS10" s="4">
        <f>step*-SUM('By group'!BF$11:BF$21)*Population!BF10</f>
        <v>-251.91288510869182</v>
      </c>
      <c r="DT10" s="4">
        <f>step*-SUM('By group'!BG$11:BG$21)*Population!BG10</f>
        <v>-131.04962681942348</v>
      </c>
      <c r="DU10" s="4">
        <f>step*-SUM('By group'!BH$11:BH$21)*Population!BH10</f>
        <v>0</v>
      </c>
      <c r="DV10" s="4">
        <f>step*-SUM('By group'!BI$11:BI$21)*Population!BI10</f>
        <v>0</v>
      </c>
      <c r="DW10" s="4">
        <f>step*-SUM('By group'!BJ$11:BJ$21)*Population!BJ10</f>
        <v>0</v>
      </c>
      <c r="DX10" s="4">
        <f>step*-SUM('By group'!BK$11:BK$21)*Population!BK10</f>
        <v>0</v>
      </c>
      <c r="DY10" s="4">
        <f>step*-SUM('By group'!BL$11:BL$21)*Population!BL10</f>
        <v>-31.157132759822872</v>
      </c>
      <c r="DZ10" s="4">
        <f>step*-SUM('By group'!BM$11:BM$21)*Population!BM10</f>
        <v>-36.638900872164477</v>
      </c>
      <c r="EA10" s="4">
        <f>step*-SUM('By group'!BN$11:BN$21)*Population!BN10</f>
        <v>0</v>
      </c>
      <c r="EB10" s="52">
        <v>0</v>
      </c>
      <c r="EC10" s="4">
        <f t="shared" si="24"/>
        <v>176652.13436979643</v>
      </c>
      <c r="ED10" s="4">
        <f t="shared" si="25"/>
        <v>181039.5993918899</v>
      </c>
      <c r="EE10" s="4">
        <f t="shared" si="26"/>
        <v>154296.28941638078</v>
      </c>
      <c r="EF10" s="4">
        <f t="shared" si="27"/>
        <v>49402.847054590558</v>
      </c>
      <c r="EG10" s="4">
        <f t="shared" si="28"/>
        <v>11378.149752173373</v>
      </c>
      <c r="EH10" s="4">
        <f t="shared" si="29"/>
        <v>5787.4425096472005</v>
      </c>
      <c r="EI10" s="4">
        <v>0</v>
      </c>
      <c r="EJ10" s="4">
        <f t="shared" si="30"/>
        <v>0</v>
      </c>
      <c r="EK10" s="4">
        <f t="shared" si="31"/>
        <v>0</v>
      </c>
      <c r="EL10" s="4">
        <f t="shared" si="32"/>
        <v>0</v>
      </c>
      <c r="EM10" s="4">
        <f t="shared" si="33"/>
        <v>1337.7370780942479</v>
      </c>
      <c r="EN10" s="4">
        <f t="shared" si="34"/>
        <v>1576.2466990298096</v>
      </c>
      <c r="EO10" s="52">
        <v>0</v>
      </c>
      <c r="EP10" s="4">
        <f t="shared" si="35"/>
        <v>90345.713452682423</v>
      </c>
      <c r="EQ10" s="4">
        <f t="shared" si="36"/>
        <v>88476.269649116541</v>
      </c>
      <c r="ER10" s="4">
        <f t="shared" si="37"/>
        <v>70458.322030936237</v>
      </c>
      <c r="ES10" s="4">
        <f t="shared" si="38"/>
        <v>30485.43221158997</v>
      </c>
      <c r="ET10" s="4">
        <f t="shared" si="39"/>
        <v>10644.859363831731</v>
      </c>
      <c r="EU10" s="4">
        <f t="shared" si="40"/>
        <v>6895.1223042648789</v>
      </c>
      <c r="EV10" s="4">
        <v>0</v>
      </c>
      <c r="EW10" s="4">
        <f t="shared" si="41"/>
        <v>0</v>
      </c>
      <c r="EX10" s="4">
        <f t="shared" si="42"/>
        <v>0</v>
      </c>
      <c r="EY10" s="4">
        <f t="shared" si="43"/>
        <v>0</v>
      </c>
      <c r="EZ10" s="4">
        <f t="shared" si="44"/>
        <v>1674.6459564572303</v>
      </c>
      <c r="FA10" s="4">
        <f t="shared" si="45"/>
        <v>2058.5927961830985</v>
      </c>
      <c r="FB10" s="52">
        <v>0</v>
      </c>
      <c r="FC10" s="4">
        <f t="shared" si="46"/>
        <v>4034.5405446426535</v>
      </c>
      <c r="FD10" s="4">
        <f t="shared" si="47"/>
        <v>4007.329632201242</v>
      </c>
      <c r="FE10" s="4">
        <f t="shared" si="48"/>
        <v>3528.445744153913</v>
      </c>
      <c r="FF10" s="4">
        <f t="shared" si="49"/>
        <v>1352.2224079218486</v>
      </c>
      <c r="FG10" s="4">
        <f t="shared" si="50"/>
        <v>381.7457641095379</v>
      </c>
      <c r="FH10" s="4">
        <f t="shared" si="51"/>
        <v>220.59354030565672</v>
      </c>
      <c r="FI10" s="4">
        <v>0</v>
      </c>
      <c r="FJ10" s="4">
        <f t="shared" si="52"/>
        <v>0</v>
      </c>
      <c r="FK10" s="4">
        <f t="shared" si="53"/>
        <v>0</v>
      </c>
      <c r="FL10" s="4">
        <f t="shared" si="54"/>
        <v>0</v>
      </c>
      <c r="FM10" s="4">
        <f t="shared" si="55"/>
        <v>51.799293355309217</v>
      </c>
      <c r="FN10" s="9">
        <f t="shared" si="56"/>
        <v>62.723789368642407</v>
      </c>
      <c r="FO10" s="4">
        <v>0</v>
      </c>
      <c r="FP10" s="4">
        <f t="shared" si="57"/>
        <v>6422.5242223946952</v>
      </c>
      <c r="FQ10" s="4">
        <f t="shared" si="58"/>
        <v>6226.4878149898368</v>
      </c>
      <c r="FR10" s="4">
        <f t="shared" si="59"/>
        <v>4585.5424933999348</v>
      </c>
      <c r="FS10" s="4">
        <f t="shared" si="60"/>
        <v>1400.8300670141568</v>
      </c>
      <c r="FT10" s="4">
        <f t="shared" si="61"/>
        <v>337.06888720774333</v>
      </c>
      <c r="FU10" s="4">
        <f t="shared" si="62"/>
        <v>180.39448265568183</v>
      </c>
      <c r="FV10" s="4">
        <v>0</v>
      </c>
      <c r="FW10" s="4">
        <f t="shared" si="63"/>
        <v>0</v>
      </c>
      <c r="FX10" s="4">
        <f t="shared" si="64"/>
        <v>0</v>
      </c>
      <c r="FY10" s="4">
        <f t="shared" si="65"/>
        <v>0</v>
      </c>
      <c r="FZ10" s="4">
        <f t="shared" si="66"/>
        <v>42.24903364998918</v>
      </c>
      <c r="GA10" s="4">
        <f t="shared" si="67"/>
        <v>50.381340137021127</v>
      </c>
      <c r="GB10" s="4">
        <v>0</v>
      </c>
      <c r="GC10" s="4">
        <f t="shared" si="68"/>
        <v>6359.2562051745444</v>
      </c>
      <c r="GD10" s="4">
        <f t="shared" si="4"/>
        <v>5987.7040607768749</v>
      </c>
      <c r="GE10" s="4">
        <f t="shared" si="5"/>
        <v>3915.7666256812249</v>
      </c>
      <c r="GF10" s="4">
        <f t="shared" si="6"/>
        <v>1095.7327949350263</v>
      </c>
      <c r="GG10" s="4">
        <f t="shared" si="7"/>
        <v>251.91288510869182</v>
      </c>
      <c r="GH10" s="4">
        <f t="shared" si="8"/>
        <v>131.04962681942348</v>
      </c>
      <c r="GI10" s="4">
        <v>0</v>
      </c>
      <c r="GJ10" s="4">
        <f t="shared" si="69"/>
        <v>0</v>
      </c>
      <c r="GK10" s="4">
        <f t="shared" si="70"/>
        <v>0</v>
      </c>
      <c r="GL10" s="4">
        <f t="shared" si="9"/>
        <v>0</v>
      </c>
      <c r="GM10" s="4">
        <f t="shared" si="10"/>
        <v>31.157132759822872</v>
      </c>
      <c r="GN10" s="4">
        <f t="shared" si="11"/>
        <v>36.638900872164477</v>
      </c>
      <c r="GO10" s="52">
        <v>0</v>
      </c>
      <c r="GP10" s="4">
        <f>step*(-'By group'!C$32*Population!C10+'By group'!I$33*Population!I10)</f>
        <v>0</v>
      </c>
      <c r="GQ10" s="4">
        <f>step*(-'By group'!D$32*Population!D10+'By group'!J$33*Population!J10)</f>
        <v>0</v>
      </c>
      <c r="GR10" s="4">
        <f>step*(-'By group'!E$32*Population!E10+'By group'!K$33*Population!K10)</f>
        <v>0</v>
      </c>
      <c r="GS10" s="4">
        <f>step*(-'By group'!F$32*Population!F10+'By group'!L$33*Population!L10)</f>
        <v>-5020.2063370395626</v>
      </c>
      <c r="GT10" s="4">
        <f>step*(-'By group'!G$32*Population!G10+'By group'!M$33*Population!M10)</f>
        <v>-369.36515241453537</v>
      </c>
      <c r="GU10" s="4">
        <f>step*(-'By group'!H$32*Population!H10+'By group'!N$33*Population!N10)</f>
        <v>-1215.863675386327</v>
      </c>
      <c r="GV10" s="46">
        <f t="shared" si="71"/>
        <v>0</v>
      </c>
      <c r="GW10" s="14">
        <f t="shared" si="72"/>
        <v>0</v>
      </c>
      <c r="GX10" s="4">
        <f t="shared" si="73"/>
        <v>0</v>
      </c>
      <c r="GY10" s="4">
        <f t="shared" si="74"/>
        <v>5020.2063370395626</v>
      </c>
      <c r="GZ10" s="4">
        <f t="shared" si="75"/>
        <v>369.36515241453537</v>
      </c>
      <c r="HA10" s="4">
        <f t="shared" si="76"/>
        <v>1215.863675386327</v>
      </c>
      <c r="HB10" s="8">
        <v>0</v>
      </c>
      <c r="HC10" s="4">
        <f>step*(-'By group'!P$32*Population!P10+'By group'!V$33*Population!V10)</f>
        <v>0</v>
      </c>
      <c r="HD10" s="4">
        <f>step*(-'By group'!Q$32*Population!Q10+'By group'!W$33*Population!W10)</f>
        <v>0</v>
      </c>
      <c r="HE10" s="4">
        <f>step*(-'By group'!R$32*Population!R10+'By group'!X$33*Population!X10)</f>
        <v>0</v>
      </c>
      <c r="HF10" s="4">
        <f>step*(-'By group'!S$32*Population!S10+'By group'!Y$33*Population!Y10)</f>
        <v>-4485.10670368725</v>
      </c>
      <c r="HG10" s="4">
        <f>step*(-'By group'!T$32*Population!T10+'By group'!Z$33*Population!Z10)</f>
        <v>-349.7280627614266</v>
      </c>
      <c r="HH10" s="4">
        <f>step*(-'By group'!U$32*Population!U10+'By group'!AA$33*Population!AA10)</f>
        <v>-1579.5632845195571</v>
      </c>
      <c r="HI10" s="14">
        <f t="shared" si="77"/>
        <v>0</v>
      </c>
      <c r="HJ10" s="46">
        <f t="shared" si="78"/>
        <v>0</v>
      </c>
      <c r="HK10" s="4">
        <f t="shared" si="79"/>
        <v>0</v>
      </c>
      <c r="HL10" s="4">
        <f t="shared" si="80"/>
        <v>4485.10670368725</v>
      </c>
      <c r="HM10" s="4">
        <f t="shared" si="81"/>
        <v>349.7280627614266</v>
      </c>
      <c r="HN10" s="9">
        <f t="shared" si="82"/>
        <v>1579.5632845195571</v>
      </c>
      <c r="HO10" s="4">
        <v>0</v>
      </c>
      <c r="HP10" s="4">
        <f>step*(-'By group'!AC$32*Population!AC10+'By group'!AI$33*Population!AI10)</f>
        <v>0</v>
      </c>
      <c r="HQ10" s="4">
        <f>step*(-'By group'!AD$32*Population!AD10+'By group'!AJ$33*Population!AJ10)</f>
        <v>0</v>
      </c>
      <c r="HR10" s="4">
        <f>step*(-'By group'!AE$32*Population!AE10+'By group'!AK$33*Population!AK10)</f>
        <v>0</v>
      </c>
      <c r="HS10" s="4">
        <f>step*(-'By group'!AF$32*Population!AF10+'By group'!AL$33*Population!AL10)</f>
        <v>-164.97323537711435</v>
      </c>
      <c r="HT10" s="4">
        <f>step*(-'By group'!AG$32*Population!AG10+'By group'!AM$33*Population!AM10)</f>
        <v>-12.75681337681014</v>
      </c>
      <c r="HU10" s="4">
        <f>step*(-'By group'!AH$32*Population!AH10+'By group'!AN$33*Population!AN10)</f>
        <v>-48.909889439264226</v>
      </c>
      <c r="HV10" s="14">
        <f t="shared" si="83"/>
        <v>0</v>
      </c>
      <c r="HW10" s="46">
        <f t="shared" si="84"/>
        <v>0</v>
      </c>
      <c r="HX10" s="4">
        <f t="shared" si="85"/>
        <v>0</v>
      </c>
      <c r="HY10" s="4">
        <f t="shared" si="86"/>
        <v>164.97323537711435</v>
      </c>
      <c r="HZ10" s="4">
        <f t="shared" si="87"/>
        <v>12.75681337681014</v>
      </c>
      <c r="IA10" s="4">
        <f t="shared" si="88"/>
        <v>48.909889439264226</v>
      </c>
      <c r="IB10" s="8">
        <v>0</v>
      </c>
      <c r="IC10" s="4">
        <f>step*(-'By group'!AP$32*Population!AP10+'By group'!AV$33*Population!AV10)</f>
        <v>0</v>
      </c>
      <c r="ID10" s="4">
        <f>step*(-'By group'!AQ$32*Population!AQ10+'By group'!AW$33*Population!AW10)</f>
        <v>0</v>
      </c>
      <c r="IE10" s="4">
        <f>step*(-'By group'!AR$32*Population!AR10+'By group'!AX$33*Population!AX10)</f>
        <v>0</v>
      </c>
      <c r="IF10" s="4">
        <f>step*(-'By group'!AS$32*Population!AS10+'By group'!AY$33*Population!AY10)</f>
        <v>-147.40992677887706</v>
      </c>
      <c r="IG10" s="4">
        <f>step*(-'By group'!AT$32*Population!AT10+'By group'!AZ$33*Population!AZ10)</f>
        <v>-10.888226462625802</v>
      </c>
      <c r="IH10" s="4">
        <f>step*(-'By group'!AU$32*Population!AU10+'By group'!BA$33*Population!BA10)</f>
        <v>-38.808462012938236</v>
      </c>
      <c r="II10" s="14">
        <f t="shared" si="15"/>
        <v>0</v>
      </c>
      <c r="IJ10" s="4">
        <f t="shared" si="16"/>
        <v>0</v>
      </c>
      <c r="IK10" s="4">
        <f t="shared" si="89"/>
        <v>0</v>
      </c>
      <c r="IL10" s="4">
        <f t="shared" si="90"/>
        <v>147.40992677887706</v>
      </c>
      <c r="IM10" s="4">
        <f t="shared" si="91"/>
        <v>10.888226462625802</v>
      </c>
      <c r="IN10" s="4">
        <f t="shared" si="92"/>
        <v>38.808462012938236</v>
      </c>
      <c r="IO10" s="8">
        <v>0</v>
      </c>
      <c r="IP10" s="4">
        <f>step*(-'By group'!BC$32*Population!BC10+'By group'!BI$33*Population!BI10)</f>
        <v>0</v>
      </c>
      <c r="IQ10" s="4">
        <f>step*(-'By group'!BD$32*Population!BD10+'By group'!BJ$33*Population!BJ10)</f>
        <v>0</v>
      </c>
      <c r="IR10" s="4">
        <f>step*(-'By group'!BE$32*Population!BE10+'By group'!BK$33*Population!BK10)</f>
        <v>0</v>
      </c>
      <c r="IS10" s="4">
        <f>step*(-'By group'!BF$32*Population!BF10+'By group'!BL$33*Population!BL10)</f>
        <v>-110.37787617443448</v>
      </c>
      <c r="IT10" s="4">
        <f>step*(-'By group'!BG$32*Population!BG10+'By group'!BM$33*Population!BM10)</f>
        <v>-7.8904749278024582</v>
      </c>
      <c r="IU10" s="4">
        <f>step*(-'By group'!BH$32*Population!BH10+'By group'!BN$33*Population!BN10)</f>
        <v>-27.44978779806906</v>
      </c>
      <c r="IV10" s="14">
        <f t="shared" si="17"/>
        <v>0</v>
      </c>
      <c r="IW10" s="4">
        <f t="shared" si="18"/>
        <v>0</v>
      </c>
      <c r="IX10" s="4">
        <f t="shared" si="19"/>
        <v>0</v>
      </c>
      <c r="IY10" s="4">
        <f t="shared" si="20"/>
        <v>110.37787617443448</v>
      </c>
      <c r="IZ10" s="4">
        <f t="shared" si="21"/>
        <v>7.8904749278024582</v>
      </c>
      <c r="JA10" s="4">
        <f t="shared" si="22"/>
        <v>27.44978779806906</v>
      </c>
      <c r="JB10" s="75">
        <f>step*(+prop_idu_male*'By group'!BB$9*Population!BB10-'By group'!B$8*Population!B10)</f>
        <v>-781.93058648111798</v>
      </c>
      <c r="JC10" s="46">
        <f>step*(+prop_idu_male*'By group'!BC$9*Population!BC10-'By group'!C$8*Population!C10)</f>
        <v>-8.3334554823012716</v>
      </c>
      <c r="JD10" s="46">
        <f>step*(+prop_idu_male*'By group'!BD$9*Population!BD10-'By group'!D$8*Population!D10)</f>
        <v>-28.979689902949168</v>
      </c>
      <c r="JE10" s="46">
        <f>step*(+prop_idu_male*'By group'!BE$9*Population!BE10-'By group'!E$8*Population!E10)</f>
        <v>-23.386544173373245</v>
      </c>
      <c r="JF10" s="46">
        <f>step*(+prop_idu_male*'By group'!BF$9*Population!BF10-'By group'!F$8*Population!F10)</f>
        <v>-5.3867794139562566</v>
      </c>
      <c r="JG10" s="46">
        <f>step*(+prop_idu_male*'By group'!BG$9*Population!BG10-'By group'!G$8*Population!G10)</f>
        <v>-1.0945846810561168</v>
      </c>
      <c r="JH10" s="46">
        <f>step*(+prop_idu_male*'By group'!BH$9*Population!BH10-'By group'!H$8*Population!H10)</f>
        <v>-2.0960538677345082</v>
      </c>
      <c r="JI10" s="46">
        <f>step*(+prop_idu_male*'By group'!BI$9*Population!BI10-'By group'!I$8*Population!I10)</f>
        <v>0</v>
      </c>
      <c r="JJ10" s="46">
        <f>step*(+prop_idu_male*'By group'!BJ$9*Population!BJ10-'By group'!J$8*Population!J10)</f>
        <v>0</v>
      </c>
      <c r="JK10" s="46">
        <f>step*(+prop_idu_male*'By group'!BK$9*Population!BK10-'By group'!K$8*Population!K10)</f>
        <v>0</v>
      </c>
      <c r="JL10" s="46">
        <f>step*(+prop_idu_male*'By group'!BL$9*Population!BL10-'By group'!L$8*Population!L10)</f>
        <v>-1.2629599594706731</v>
      </c>
      <c r="JM10" s="46">
        <f>step*(+prop_idu_male*'By group'!BM$9*Population!BM10-'By group'!M$8*Population!M10)</f>
        <v>-1.4883133369366148</v>
      </c>
      <c r="JN10" s="46">
        <f>step*(+prop_idu_male*'By group'!BN$9*Population!BN10-'By group'!N$8*Population!N10)</f>
        <v>-1.8921393661270944</v>
      </c>
      <c r="JO10" s="45">
        <f>step*(+(1-prop_idu_male)*'By group'!BB$9*Population!BB10-'By group'!O$8*Population!O10-'By group'!O$6*Population!O10+'By group'!AB$7*Population!AB10)</f>
        <v>-5464.1206848383836</v>
      </c>
      <c r="JP10" s="46">
        <f>step*(+(1-prop_idu_male)*'By group'!BC$9*Population!BC10-'By group'!P$8*Population!P10-'By group'!P$6*Population!P10+'By group'!AC$7*Population!AC10)</f>
        <v>-20.768739174864379</v>
      </c>
      <c r="JQ10" s="46">
        <f>step*(+(1-prop_idu_male)*'By group'!BD$9*Population!BD10-'By group'!Q$8*Population!Q10-'By group'!Q$6*Population!Q10+'By group'!AD$7*Population!AD10)</f>
        <v>-62.887301406689843</v>
      </c>
      <c r="JR10" s="46">
        <f>step*(+(1-prop_idu_male)*'By group'!BE$9*Population!BE10-'By group'!R$8*Population!R10-'By group'!R$6*Population!R10+'By group'!AE$7*Population!AE10)</f>
        <v>-72.564732704038164</v>
      </c>
      <c r="JS10" s="46">
        <f>step*(+(1-prop_idu_male)*'By group'!BF$9*Population!BF10-'By group'!S$8*Population!S10-'By group'!S$6*Population!S10+'By group'!AF$7*Population!AF10)</f>
        <v>-27.637789805139995</v>
      </c>
      <c r="JT10" s="46">
        <f>step*(+(1-prop_idu_male)*'By group'!BG$9*Population!BG10-'By group'!T$8*Population!T10-'By group'!T$6*Population!T10+'By group'!AG$7*Population!AG10)</f>
        <v>-7.4315098676959312</v>
      </c>
      <c r="JU10" s="46">
        <f>step*(+(1-prop_idu_male)*'By group'!BH$9*Population!BH10-'By group'!U$8*Population!U10-'By group'!U$6*Population!U10+'By group'!AH$7*Population!AH10)</f>
        <v>-15.770378196096274</v>
      </c>
      <c r="JV10" s="46">
        <f>step*(+(1-prop_idu_male)*'By group'!BI$9*Population!BI10-'By group'!V$8*Population!V10-'By group'!V$6*Population!V10+'By group'!AI$7*Population!AI10)</f>
        <v>0</v>
      </c>
      <c r="JW10" s="46">
        <f>step*(+(1-prop_idu_male)*'By group'!BJ$9*Population!BJ10-'By group'!W$8*Population!W10-'By group'!W$6*Population!W10+'By group'!AJ$7*Population!AJ10)</f>
        <v>0</v>
      </c>
      <c r="JX10" s="46">
        <f>step*(+(1-prop_idu_male)*'By group'!BK$9*Population!BK10-'By group'!X$8*Population!X10-'By group'!X$6*Population!X10+'By group'!AK$7*Population!AK10)</f>
        <v>0</v>
      </c>
      <c r="JY10" s="46">
        <f>step*(+(1-prop_idu_male)*'By group'!BL$9*Population!BL10-'By group'!Y$8*Population!Y10-'By group'!Y$6*Population!Y10+'By group'!AL$7*Population!AL10)</f>
        <v>-9.1138627477792564</v>
      </c>
      <c r="JZ10" s="46">
        <f>step*(+(1-prop_idu_male)*'By group'!BM$9*Population!BM10-'By group'!Z$8*Population!Z10-'By group'!Z$6*Population!Z10+'By group'!AM$7*Population!AM10)</f>
        <v>-11.251976764326269</v>
      </c>
      <c r="KA10" s="76">
        <f>step*(+(1-prop_idu_male)*'By group'!BN$9*Population!BN10-'By group'!AA$8*Population!AA10-'By group'!AA$6*Population!AA10+'By group'!AN$7*Population!AN10)</f>
        <v>-14.350799098202854</v>
      </c>
      <c r="KB10" s="46">
        <f>step*(+'By group'!O$6*Population!O10-'By group'!AB$7*Population!AB10)</f>
        <v>4678.669576083912</v>
      </c>
      <c r="KC10" s="46">
        <f>step*(+'By group'!P$6*Population!P10-'By group'!AC$7*Population!AC10)</f>
        <v>16.524556814231858</v>
      </c>
      <c r="KD10" s="46">
        <f>step*(+'By group'!Q$6*Population!Q10-'By group'!AD$7*Population!AD10)</f>
        <v>49.265528995584347</v>
      </c>
      <c r="KE10" s="46">
        <f>step*(+'By group'!R$6*Population!R10-'By group'!AE$7*Population!AE10)</f>
        <v>57.65073643672369</v>
      </c>
      <c r="KF10" s="46">
        <f>step*(+'By group'!S$6*Population!S10-'By group'!AF$7*Population!AF10)</f>
        <v>22.390933988756739</v>
      </c>
      <c r="KG10" s="46">
        <f>step*(+'By group'!T$6*Population!T10-'By group'!AG$7*Population!AG10)</f>
        <v>6.0682113620612856</v>
      </c>
      <c r="KH10" s="46">
        <f>step*(+'By group'!U$6*Population!U10-'By group'!AH$7*Population!AH10)</f>
        <v>12.910157341957955</v>
      </c>
      <c r="KI10" s="46">
        <f>step*(+'By group'!V$6*Population!V10-'By group'!AI$7*Population!AI10)</f>
        <v>0</v>
      </c>
      <c r="KJ10" s="46">
        <f>step*(+'By group'!W$6*Population!W10-'By group'!AJ$7*Population!AJ10)</f>
        <v>0</v>
      </c>
      <c r="KK10" s="46">
        <f>step*(+'By group'!X$6*Population!X10-'By group'!AK$7*Population!AK10)</f>
        <v>0</v>
      </c>
      <c r="KL10" s="46">
        <f>step*(+'By group'!Y$6*Population!Y10-'By group'!AL$7*Population!AL10)</f>
        <v>7.4579110709779197</v>
      </c>
      <c r="KM10" s="46">
        <f>step*(+'By group'!Z$6*Population!Z10-'By group'!AM$7*Population!AM10)</f>
        <v>9.2153673086664689</v>
      </c>
      <c r="KN10" s="46">
        <f>step*(+'By group'!AA$6*Population!AA10-'By group'!AN$7*Population!AN10)</f>
        <v>11.756544213607647</v>
      </c>
      <c r="KO10" s="45">
        <v>0</v>
      </c>
      <c r="KP10" s="46">
        <v>0</v>
      </c>
      <c r="KQ10" s="46">
        <v>0</v>
      </c>
      <c r="KR10" s="46">
        <v>0</v>
      </c>
      <c r="KS10" s="46">
        <v>0</v>
      </c>
      <c r="KT10" s="46">
        <v>0</v>
      </c>
      <c r="KU10" s="46">
        <v>0</v>
      </c>
      <c r="KV10" s="46">
        <v>0</v>
      </c>
      <c r="KW10" s="46">
        <v>0</v>
      </c>
      <c r="KX10" s="46">
        <v>0</v>
      </c>
      <c r="KY10" s="46">
        <v>0</v>
      </c>
      <c r="KZ10" s="46">
        <v>0</v>
      </c>
      <c r="LA10" s="46">
        <v>0</v>
      </c>
      <c r="LB10" s="188">
        <f>step*(-'By group'!BB$9*Population!BB10+'By group'!B$8*Population!B10+'By group'!O$8*Population!O10)</f>
        <v>1567.3816952355899</v>
      </c>
      <c r="LC10" s="189">
        <f>step*(-'By group'!BC$9*Population!BC10+'By group'!C$8*Population!C10+'By group'!P$8*Population!P10)</f>
        <v>12.577637842933793</v>
      </c>
      <c r="LD10" s="189">
        <f>step*(-'By group'!BD$9*Population!BD10+'By group'!D$8*Population!D10+'By group'!Q$8*Population!Q10)</f>
        <v>42.601462314054672</v>
      </c>
      <c r="LE10" s="189">
        <f>step*(-'By group'!BE$9*Population!BE10+'By group'!E$8*Population!E10+'By group'!R$8*Population!R10)</f>
        <v>38.300540440687726</v>
      </c>
      <c r="LF10" s="189">
        <f>step*(-'By group'!BF$9*Population!BF10+'By group'!F$8*Population!F10+'By group'!S$8*Population!S10)</f>
        <v>10.633635230339515</v>
      </c>
      <c r="LG10" s="189">
        <f>step*(-'By group'!BG$9*Population!BG10+'By group'!G$8*Population!G10+'By group'!T$8*Population!T10)</f>
        <v>2.4578831866907618</v>
      </c>
      <c r="LH10" s="189">
        <f>step*(-'By group'!BH$9*Population!BH10+'By group'!H$8*Population!H10+'By group'!U$8*Population!U10)</f>
        <v>4.9562747218728269</v>
      </c>
      <c r="LI10" s="189">
        <f>step*(-'By group'!BI$9*Population!BI10+'By group'!I$8*Population!I10+'By group'!V$8*Population!V10)</f>
        <v>0</v>
      </c>
      <c r="LJ10" s="189">
        <f>step*(-'By group'!BJ$9*Population!BJ10+'By group'!J$8*Population!J10+'By group'!W$8*Population!W10)</f>
        <v>0</v>
      </c>
      <c r="LK10" s="189">
        <f>step*(-'By group'!BK$9*Population!BK10+'By group'!K$8*Population!K10+'By group'!X$8*Population!X10)</f>
        <v>0</v>
      </c>
      <c r="LL10" s="189">
        <f>step*(-'By group'!BL$9*Population!BL10+'By group'!L$8*Population!L10+'By group'!Y$8*Population!Y10)</f>
        <v>2.9189116362720098</v>
      </c>
      <c r="LM10" s="189">
        <f>step*(-'By group'!BM$9*Population!BM10+'By group'!M$8*Population!M10+'By group'!Z$8*Population!Z10)</f>
        <v>3.5249227925964148</v>
      </c>
      <c r="LN10" s="189">
        <f>step*(-'By group'!BN$9*Population!BN10+'By group'!N$8*Population!N10+'By group'!AA$8*Population!AA10)</f>
        <v>4.4863942507223005</v>
      </c>
    </row>
    <row r="11" spans="1:326" x14ac:dyDescent="0.25">
      <c r="A11">
        <f t="shared" si="23"/>
        <v>3.5</v>
      </c>
      <c r="B11" s="52">
        <f>step*((-'By group'!B$4-'By group'!B$5-'By group'!B$22)*Population!B11+'By group'!B$3*Population!$BO11)</f>
        <v>160141.21144915232</v>
      </c>
      <c r="C11" s="4">
        <f>step*((-'By group'!C$4-'By group'!C$5-'By group'!C$22)*Population!C11+'By group'!C$3*Population!$BO11)</f>
        <v>-6776.0886775455419</v>
      </c>
      <c r="D11" s="4">
        <f>step*((-'By group'!D$4-'By group'!D$5-'By group'!D$22)*Population!D11+'By group'!D$3*Population!$BO11)</f>
        <v>-52951.754138510885</v>
      </c>
      <c r="E11" s="4">
        <f>step*((-'By group'!E$4-'By group'!E$5-'By group'!E$22)*Population!E11+'By group'!E$3*Population!$BO11)</f>
        <v>-74162.835668193395</v>
      </c>
      <c r="F11" s="4">
        <f>step*((-'By group'!F$4-'By group'!F$5-'By group'!F$22)*Population!F11+'By group'!F$3*Population!$BO11)</f>
        <v>-23780.802263927919</v>
      </c>
      <c r="G11" s="4">
        <f>step*((-'By group'!G$4-'By group'!G$5-'By group'!G$22)*Population!G11+'By group'!G$3*Population!$BO11)</f>
        <v>-5475.3774563419365</v>
      </c>
      <c r="H11" s="4">
        <f>step*((-'By group'!H$4-'By group'!H$5-'By group'!H$22)*Population!H11+'By group'!H$3*Population!$BO11)</f>
        <v>-9852.2017653135026</v>
      </c>
      <c r="I11" s="4">
        <f>step*((-'By group'!I$4-'By group'!I$5-'By group'!I$22)*Population!I11+'By group'!I$3*Population!$BO11)</f>
        <v>0</v>
      </c>
      <c r="J11" s="4">
        <f>step*((-'By group'!J$4-'By group'!J$5-'By group'!J$22)*Population!J11+'By group'!J$3*Population!$BO11)</f>
        <v>0</v>
      </c>
      <c r="K11" s="4">
        <f>step*((-'By group'!K$4-'By group'!K$5-'By group'!K$22)*Population!K11+'By group'!K$3*Population!$BO11)</f>
        <v>0</v>
      </c>
      <c r="L11" s="4">
        <f>step*((-'By group'!L$4-'By group'!L$5-'By group'!L$22)*Population!L11+'By group'!L$3*Population!$BO11)</f>
        <v>-1999.4181166077199</v>
      </c>
      <c r="M11" s="4">
        <f>step*((-'By group'!M$4-'By group'!M$5-'By group'!M$22)*Population!M11+'By group'!M$3*Population!$BO11)</f>
        <v>-2330.5845184232426</v>
      </c>
      <c r="N11" s="4">
        <f>step*((-'By group'!N$4-'By group'!N$5-'By group'!N$22)*Population!N11+'By group'!N$3*Population!$BO11)</f>
        <v>-3712.3620117298378</v>
      </c>
      <c r="O11" s="8">
        <f>step*((-'By group'!O$4-'By group'!O$5-'By group'!O$22)*Population!O11+'By group'!O$3*Population!$BO11)</f>
        <v>156659.95158692438</v>
      </c>
      <c r="P11" s="4">
        <f>step*((-'By group'!P$4-'By group'!P$5-'By group'!P$22)*Population!P11+'By group'!P$3*Population!$BO11)</f>
        <v>-3471.4357571017163</v>
      </c>
      <c r="Q11" s="4">
        <f>step*((-'By group'!Q$4-'By group'!Q$5-'By group'!Q$22)*Population!Q11+'By group'!Q$3*Population!$BO11)</f>
        <v>-24698.101725844339</v>
      </c>
      <c r="R11" s="4">
        <f>step*((-'By group'!R$4-'By group'!R$5-'By group'!R$22)*Population!R11+'By group'!R$3*Population!$BO11)</f>
        <v>-42290.505894884242</v>
      </c>
      <c r="S11" s="4">
        <f>step*((-'By group'!S$4-'By group'!S$5-'By group'!S$22)*Population!S11+'By group'!S$3*Population!$BO11)</f>
        <v>-19294.725948247542</v>
      </c>
      <c r="T11" s="4">
        <f>step*((-'By group'!T$4-'By group'!T$5-'By group'!T$22)*Population!T11+'By group'!T$3*Population!$BO11)</f>
        <v>-5844.8998300567118</v>
      </c>
      <c r="U11" s="4">
        <f>step*((-'By group'!U$4-'By group'!U$5-'By group'!U$22)*Population!U11+'By group'!U$3*Population!$BO11)</f>
        <v>-12665.462073993751</v>
      </c>
      <c r="V11" s="4">
        <f>step*((-'By group'!V$4-'By group'!V$5-'By group'!V$22)*Population!V11+'By group'!V$3*Population!$BO11)</f>
        <v>0</v>
      </c>
      <c r="W11" s="4">
        <f>step*((-'By group'!W$4-'By group'!W$5-'By group'!W$22)*Population!W11+'By group'!W$3*Population!$BO11)</f>
        <v>0</v>
      </c>
      <c r="X11" s="4">
        <f>step*((-'By group'!X$4-'By group'!X$5-'By group'!X$22)*Population!X11+'By group'!X$3*Population!$BO11)</f>
        <v>0</v>
      </c>
      <c r="Y11" s="4">
        <f>step*((-'By group'!Y$4-'By group'!Y$5-'By group'!Y$22)*Population!Y11+'By group'!Y$3*Population!$BO11)</f>
        <v>-2376.483317221071</v>
      </c>
      <c r="Z11" s="4">
        <f>step*((-'By group'!Z$4-'By group'!Z$5-'By group'!Z$22)*Population!Z11+'By group'!Z$3*Population!$BO11)</f>
        <v>-3026.6109356832199</v>
      </c>
      <c r="AA11" s="4">
        <f>step*((-'By group'!AA$4-'By group'!AA$5-'By group'!AA$22)*Population!AA11+'By group'!AA$3*Population!$BO11)</f>
        <v>-4853.5221856500157</v>
      </c>
      <c r="AB11" s="8">
        <f>step*((-'By group'!AB$4-'By group'!AB$5-'By group'!AB$22)*Population!AB11+'By group'!AB$3*Population!$BO11)</f>
        <v>-648.07347447920517</v>
      </c>
      <c r="AC11" s="4">
        <f>step*((-'By group'!AC$4-'By group'!AC$5-'By group'!AC$22)*Population!AC11+'By group'!AC$3*Population!$BO11)</f>
        <v>-155.63087664675342</v>
      </c>
      <c r="AD11" s="4">
        <f>step*((-'By group'!AD$4-'By group'!AD$5-'By group'!AD$22)*Population!AD11+'By group'!AD$3*Population!$BO11)</f>
        <v>-1203.4522733186841</v>
      </c>
      <c r="AE11" s="4">
        <f>step*((-'By group'!AE$4-'By group'!AE$5-'By group'!AE$22)*Population!AE11+'By group'!AE$3*Population!$BO11)</f>
        <v>-1940.818149311536</v>
      </c>
      <c r="AF11" s="4">
        <f>step*((-'By group'!AF$4-'By group'!AF$5-'By group'!AF$22)*Population!AF11+'By group'!AF$3*Population!$BO11)</f>
        <v>-744.80665602512988</v>
      </c>
      <c r="AG11" s="4">
        <f>step*((-'By group'!AG$4-'By group'!AG$5-'By group'!AG$22)*Population!AG11+'By group'!AG$3*Population!$BO11)</f>
        <v>-198.01631623639895</v>
      </c>
      <c r="AH11" s="4">
        <f>step*((-'By group'!AH$4-'By group'!AH$5-'By group'!AH$22)*Population!AH11+'By group'!AH$3*Population!$BO11)</f>
        <v>-394.40917074125315</v>
      </c>
      <c r="AI11" s="4">
        <f>step*((-'By group'!AI$4-'By group'!AI$5-'By group'!AI$22)*Population!AI11+'By group'!AI$3*Population!$BO11)</f>
        <v>0</v>
      </c>
      <c r="AJ11" s="4">
        <f>step*((-'By group'!AJ$4-'By group'!AJ$5-'By group'!AJ$22)*Population!AJ11+'By group'!AJ$3*Population!$BO11)</f>
        <v>0</v>
      </c>
      <c r="AK11" s="4">
        <f>step*((-'By group'!AK$4-'By group'!AK$5-'By group'!AK$22)*Population!AK11+'By group'!AK$3*Population!$BO11)</f>
        <v>0</v>
      </c>
      <c r="AL11" s="4">
        <f>step*((-'By group'!AL$4-'By group'!AL$5-'By group'!AL$22)*Population!AL11+'By group'!AL$3*Population!$BO11)</f>
        <v>-75.88690966510741</v>
      </c>
      <c r="AM11" s="4">
        <f>step*((-'By group'!AM$4-'By group'!AM$5-'By group'!AM$22)*Population!AM11+'By group'!AM$3*Population!$BO11)</f>
        <v>-93.213232724413089</v>
      </c>
      <c r="AN11" s="4">
        <f>step*((-'By group'!AN$4-'By group'!AN$5-'By group'!AN$22)*Population!AN11+'By group'!AN$3*Population!$BO11)</f>
        <v>-148.52579774878797</v>
      </c>
      <c r="AO11" s="8">
        <f>step*((-'By group'!AO$4-'By group'!AO$5-'By group'!AO$22)*Population!AO11+'By group'!AO$3*Population!$BO11)</f>
        <v>6251.4871372716734</v>
      </c>
      <c r="AP11" s="4">
        <f>step*((-'By group'!AP$4-'By group'!AP$5-'By group'!AP$22)*Population!AP11+'By group'!AP$3*Population!$BO11)</f>
        <v>-246.93858839180407</v>
      </c>
      <c r="AQ11" s="4">
        <f>step*((-'By group'!AQ$4-'By group'!AQ$5-'By group'!AQ$22)*Population!AQ11+'By group'!AQ$3*Population!$BO11)</f>
        <v>-1649.9087997809097</v>
      </c>
      <c r="AR11" s="4">
        <f>step*((-'By group'!AR$4-'By group'!AR$5-'By group'!AR$22)*Population!AR11+'By group'!AR$3*Population!$BO11)</f>
        <v>-2132.4591403790537</v>
      </c>
      <c r="AS11" s="4">
        <f>step*((-'By group'!AS$4-'By group'!AS$5-'By group'!AS$22)*Population!AS11+'By group'!AS$3*Population!$BO11)</f>
        <v>-692.85575548794884</v>
      </c>
      <c r="AT11" s="4">
        <f>step*((-'By group'!AT$4-'By group'!AT$5-'By group'!AT$22)*Population!AT11+'By group'!AT$3*Population!$BO11)</f>
        <v>-166.60449728705007</v>
      </c>
      <c r="AU11" s="4">
        <f>step*((-'By group'!AU$4-'By group'!AU$5-'By group'!AU$22)*Population!AU11+'By group'!AU$3*Population!$BO11)</f>
        <v>-313.56279903926583</v>
      </c>
      <c r="AV11" s="4">
        <f>step*((-'By group'!AV$4-'By group'!AV$5-'By group'!AV$22)*Population!AV11+'By group'!AV$3*Population!$BO11)</f>
        <v>0</v>
      </c>
      <c r="AW11" s="4">
        <f>step*((-'By group'!AW$4-'By group'!AW$5-'By group'!AW$22)*Population!AW11+'By group'!AW$3*Population!$BO11)</f>
        <v>0</v>
      </c>
      <c r="AX11" s="4">
        <f>step*((-'By group'!AX$4-'By group'!AX$5-'By group'!AX$22)*Population!AX11+'By group'!AX$3*Population!$BO11)</f>
        <v>0</v>
      </c>
      <c r="AY11" s="4">
        <f>step*((-'By group'!AY$4-'By group'!AY$5-'By group'!AY$22)*Population!AY11+'By group'!AY$3*Population!$BO11)</f>
        <v>-62.369504331308072</v>
      </c>
      <c r="AZ11" s="4">
        <f>step*((-'By group'!AZ$4-'By group'!AZ$5-'By group'!AZ$22)*Population!AZ11+'By group'!AZ$3*Population!$BO11)</f>
        <v>-74.381806279742605</v>
      </c>
      <c r="BA11" s="4">
        <f>step*((-'By group'!BA$4-'By group'!BA$5-'By group'!BA$22)*Population!BA11+'By group'!BA$3*Population!$BO11)</f>
        <v>-118.70477982797426</v>
      </c>
      <c r="BB11" s="8">
        <f>step*((-'By group'!BB$4-'By group'!BB$5-'By group'!BB$22)*Population!BB11+'By group'!BB$3*Population!$BO11)</f>
        <v>4186.7578095945983</v>
      </c>
      <c r="BC11" s="4">
        <f>step*((-'By group'!BC$4-'By group'!BC$5-'By group'!BC$22)*Population!BC11+'By group'!BC$3*Population!$BO11)</f>
        <v>-360.75429596225194</v>
      </c>
      <c r="BD11" s="4">
        <f>step*((-'By group'!BD$4-'By group'!BD$5-'By group'!BD$22)*Population!BD11+'By group'!BD$3*Population!$BO11)</f>
        <v>-1766.0134893318354</v>
      </c>
      <c r="BE11" s="4">
        <f>step*((-'By group'!BE$4-'By group'!BE$5-'By group'!BE$22)*Population!BE11+'By group'!BE$3*Population!$BO11)</f>
        <v>-1929.9983757825773</v>
      </c>
      <c r="BF11" s="4">
        <f>step*((-'By group'!BF$4-'By group'!BF$5-'By group'!BF$22)*Population!BF11+'By group'!BF$3*Population!$BO11)</f>
        <v>-574.17936686059011</v>
      </c>
      <c r="BG11" s="4">
        <f>step*((-'By group'!BG$4-'By group'!BG$5-'By group'!BG$22)*Population!BG11+'By group'!BG$3*Population!$BO11)</f>
        <v>-130.86776610274904</v>
      </c>
      <c r="BH11" s="4">
        <f>step*((-'By group'!BH$4-'By group'!BH$5-'By group'!BH$22)*Population!BH11+'By group'!BH$3*Population!$BO11)</f>
        <v>-238.48462754044129</v>
      </c>
      <c r="BI11" s="4">
        <f>step*((-'By group'!BI$4-'By group'!BI$5-'By group'!BI$22)*Population!BI11+'By group'!BI$3*Population!$BO11)</f>
        <v>0</v>
      </c>
      <c r="BJ11" s="4">
        <f>step*((-'By group'!BJ$4-'By group'!BJ$5-'By group'!BJ$22)*Population!BJ11+'By group'!BJ$3*Population!$BO11)</f>
        <v>0</v>
      </c>
      <c r="BK11" s="4">
        <f>step*((-'By group'!BK$4-'By group'!BK$5-'By group'!BK$22)*Population!BK11+'By group'!BK$3*Population!$BO11)</f>
        <v>0</v>
      </c>
      <c r="BL11" s="4">
        <f>step*((-'By group'!BL$4-'By group'!BL$5-'By group'!BL$22)*Population!BL11+'By group'!BL$3*Population!$BO11)</f>
        <v>-58.427952415169393</v>
      </c>
      <c r="BM11" s="4">
        <f>step*((-'By group'!BM$4-'By group'!BM$5-'By group'!BM$22)*Population!BM11+'By group'!BM$3*Population!$BO11)</f>
        <v>-66.543384530701772</v>
      </c>
      <c r="BN11" s="4">
        <f>step*((-'By group'!BN$4-'By group'!BN$5-'By group'!BN$22)*Population!BN11+'By group'!BN$3*Population!$BO11)</f>
        <v>-103.45501960080954</v>
      </c>
      <c r="BO11" s="71">
        <f>-step*SUM(SCR!B11:N11)*Population!B11</f>
        <v>-167517.46495029388</v>
      </c>
      <c r="BP11" s="4">
        <f>step*-SUM('By group'!C$11:C$21)*Population!C11</f>
        <v>-169402.21693863854</v>
      </c>
      <c r="BQ11" s="4">
        <f>step*-SUM('By group'!D$11:D$21)*Population!D11</f>
        <v>-147088.20594030802</v>
      </c>
      <c r="BR11" s="4">
        <f>step*-SUM('By group'!E$11:E$21)*Population!E11</f>
        <v>-52973.454048709566</v>
      </c>
      <c r="BS11" s="4">
        <f>step*-SUM('By group'!F$11:F$21)*Population!F11</f>
        <v>-12516.211717856801</v>
      </c>
      <c r="BT11" s="4">
        <f>step*-SUM('By group'!G$11:G$21)*Population!G11</f>
        <v>-5703.5181836895172</v>
      </c>
      <c r="BU11" s="4">
        <f>step*-SUM('By group'!H$11:H$21)*Population!H11</f>
        <v>0</v>
      </c>
      <c r="BV11" s="4">
        <f>step*-SUM('By group'!I$11:I$21)*Population!I11</f>
        <v>0</v>
      </c>
      <c r="BW11" s="4">
        <f>step*-SUM('By group'!J$11:J$21)*Population!J11</f>
        <v>0</v>
      </c>
      <c r="BX11" s="4">
        <f>step*-SUM('By group'!K$11:K$21)*Population!K11</f>
        <v>0</v>
      </c>
      <c r="BY11" s="4">
        <f>step*-SUM('By group'!L$11:L$21)*Population!L11</f>
        <v>-1428.1557975769429</v>
      </c>
      <c r="BZ11" s="4">
        <f>step*-SUM('By group'!M$11:M$21)*Population!M11</f>
        <v>-1456.6153240145268</v>
      </c>
      <c r="CA11" s="4">
        <f>step*-SUM('By group'!N$11:N$21)*Population!N11</f>
        <v>0</v>
      </c>
      <c r="CB11" s="13">
        <f>-step*SUM(SCR!O11:AA11)*Population!O11</f>
        <v>-89025.122605445256</v>
      </c>
      <c r="CC11" s="4">
        <f>step*-SUM('By group'!P$11:P$21)*Population!P11</f>
        <v>-86785.8939275429</v>
      </c>
      <c r="CD11" s="4">
        <f>step*-SUM('By group'!Q$11:Q$21)*Population!Q11</f>
        <v>-68605.838127345385</v>
      </c>
      <c r="CE11" s="4">
        <f>step*-SUM('By group'!R$11:R$21)*Population!R11</f>
        <v>-30207.504210631596</v>
      </c>
      <c r="CF11" s="4">
        <f>step*-SUM('By group'!S$11:S$21)*Population!S11</f>
        <v>-10155.118920130286</v>
      </c>
      <c r="CG11" s="4">
        <f>step*-SUM('By group'!T$11:T$21)*Population!T11</f>
        <v>-6088.4373229757412</v>
      </c>
      <c r="CH11" s="4">
        <f>step*-SUM('By group'!U$11:U$21)*Population!U11</f>
        <v>0</v>
      </c>
      <c r="CI11" s="4">
        <f>step*-SUM('By group'!V$11:V$21)*Population!V11</f>
        <v>0</v>
      </c>
      <c r="CJ11" s="4">
        <f>step*-SUM('By group'!W$11:W$21)*Population!W11</f>
        <v>0</v>
      </c>
      <c r="CK11" s="4">
        <f>step*-SUM('By group'!X$11:X$21)*Population!X11</f>
        <v>0</v>
      </c>
      <c r="CL11" s="4">
        <f>step*-SUM('By group'!Y$11:Y$21)*Population!Y11</f>
        <v>-1697.4880837293365</v>
      </c>
      <c r="CM11" s="4">
        <f>step*-SUM('By group'!Z$11:Z$21)*Population!Z11</f>
        <v>-1891.6318348020122</v>
      </c>
      <c r="CN11" s="4">
        <f>step*-SUM('By group'!AA$11:AA$21)*Population!AA11</f>
        <v>0</v>
      </c>
      <c r="CO11" s="13">
        <f>-step*SUM(SCR!AB11:AN11)*Population!AB11</f>
        <v>-3970.5890919168633</v>
      </c>
      <c r="CP11" s="4">
        <f>step*-SUM('By group'!AC$11:AC$21)*Population!AC11</f>
        <v>-3890.7719161688356</v>
      </c>
      <c r="CQ11" s="4">
        <f>step*-SUM('By group'!AD$11:AD$21)*Population!AD11</f>
        <v>-3342.922981440789</v>
      </c>
      <c r="CR11" s="4">
        <f>step*-SUM('By group'!AE$11:AE$21)*Population!AE11</f>
        <v>-1386.2986780796684</v>
      </c>
      <c r="CS11" s="4">
        <f>step*-SUM('By group'!AF$11:AF$21)*Population!AF11</f>
        <v>-392.003503171121</v>
      </c>
      <c r="CT11" s="4">
        <f>step*-SUM('By group'!AG$11:AG$21)*Population!AG11</f>
        <v>-206.26699607958221</v>
      </c>
      <c r="CU11" s="4">
        <f>step*-SUM('By group'!AH$11:AH$21)*Population!AH11</f>
        <v>0</v>
      </c>
      <c r="CV11" s="4">
        <f>step*-SUM('By group'!AI$11:AI$21)*Population!AI11</f>
        <v>0</v>
      </c>
      <c r="CW11" s="4">
        <f>step*-SUM('By group'!AJ$11:AJ$21)*Population!AJ11</f>
        <v>0</v>
      </c>
      <c r="CX11" s="4">
        <f>step*-SUM('By group'!AK$11:AK$21)*Population!AK11</f>
        <v>0</v>
      </c>
      <c r="CY11" s="4">
        <f>step*-SUM('By group'!AL$11:AL$21)*Population!AL11</f>
        <v>-54.204935475076724</v>
      </c>
      <c r="CZ11" s="4">
        <f>step*-SUM('By group'!AM$11:AM$21)*Population!AM11</f>
        <v>-58.258270452758183</v>
      </c>
      <c r="DA11" s="4">
        <f>step*-SUM('By group'!AN$11:AN$21)*Population!AN11</f>
        <v>0</v>
      </c>
      <c r="DB11" s="13">
        <f>-step*SUM(SCR!AO11:BA11)*Population!AO11</f>
        <v>-6428.4760851600131</v>
      </c>
      <c r="DC11" s="4">
        <f>step*-SUM('By group'!AP$11:AP$21)*Population!AP11</f>
        <v>-6173.464709795102</v>
      </c>
      <c r="DD11" s="4">
        <f>step*-SUM('By group'!AQ$11:AQ$21)*Population!AQ11</f>
        <v>-4583.0799993914161</v>
      </c>
      <c r="DE11" s="4">
        <f>step*-SUM('By group'!AR$11:AR$21)*Population!AR11</f>
        <v>-1523.1851002707526</v>
      </c>
      <c r="DF11" s="4">
        <f>step*-SUM('By group'!AS$11:AS$21)*Population!AS11</f>
        <v>-364.66092394102571</v>
      </c>
      <c r="DG11" s="4">
        <f>step*-SUM('By group'!AT$11:AT$21)*Population!AT11</f>
        <v>-173.54635134067715</v>
      </c>
      <c r="DH11" s="4">
        <f>step*-SUM('By group'!AU$11:AU$21)*Population!AU11</f>
        <v>0</v>
      </c>
      <c r="DI11" s="4">
        <f>step*-SUM('By group'!AV$11:AV$21)*Population!AV11</f>
        <v>0</v>
      </c>
      <c r="DJ11" s="4">
        <f>step*-SUM('By group'!AW$11:AW$21)*Population!AW11</f>
        <v>0</v>
      </c>
      <c r="DK11" s="4">
        <f>step*-SUM('By group'!AX$11:AX$21)*Population!AX11</f>
        <v>0</v>
      </c>
      <c r="DL11" s="4">
        <f>step*-SUM('By group'!AY$11:AY$21)*Population!AY11</f>
        <v>-44.549645950934334</v>
      </c>
      <c r="DM11" s="4">
        <f>step*-SUM('By group'!AZ$11:AZ$21)*Population!AZ11</f>
        <v>-46.488628924839134</v>
      </c>
      <c r="DN11" s="4">
        <f>step*-SUM('By group'!BA$11:BA$21)*Population!BA11</f>
        <v>0</v>
      </c>
      <c r="DO11" s="13">
        <f>-step*SUM(SCR!BB11:BN11)*Population!BB11</f>
        <v>-6385.0871471325945</v>
      </c>
      <c r="DP11" s="4">
        <f>step*-SUM('By group'!BC$11:BC$21)*Population!BC11</f>
        <v>-6012.5715993708654</v>
      </c>
      <c r="DQ11" s="4">
        <f>step*-SUM('By group'!BD$11:BD$21)*Population!BD11</f>
        <v>-4013.6670212087165</v>
      </c>
      <c r="DR11" s="4">
        <f>step*-SUM('By group'!BE$11:BE$21)*Population!BE11</f>
        <v>-1206.2489848641108</v>
      </c>
      <c r="DS11" s="4">
        <f>step*-SUM('By group'!BF$11:BF$21)*Population!BF11</f>
        <v>-273.41874612409055</v>
      </c>
      <c r="DT11" s="4">
        <f>step*-SUM('By group'!BG$11:BG$21)*Population!BG11</f>
        <v>-125.83439048341255</v>
      </c>
      <c r="DU11" s="4">
        <f>step*-SUM('By group'!BH$11:BH$21)*Population!BH11</f>
        <v>0</v>
      </c>
      <c r="DV11" s="4">
        <f>step*-SUM('By group'!BI$11:BI$21)*Population!BI11</f>
        <v>0</v>
      </c>
      <c r="DW11" s="4">
        <f>step*-SUM('By group'!BJ$11:BJ$21)*Population!BJ11</f>
        <v>0</v>
      </c>
      <c r="DX11" s="4">
        <f>step*-SUM('By group'!BK$11:BK$21)*Population!BK11</f>
        <v>0</v>
      </c>
      <c r="DY11" s="4">
        <f>step*-SUM('By group'!BL$11:BL$21)*Population!BL11</f>
        <v>-32.459973563982999</v>
      </c>
      <c r="DZ11" s="4">
        <f>step*-SUM('By group'!BM$11:BM$21)*Population!BM11</f>
        <v>-33.271692265350886</v>
      </c>
      <c r="EA11" s="4">
        <f>step*-SUM('By group'!BN$11:BN$21)*Population!BN11</f>
        <v>0</v>
      </c>
      <c r="EB11" s="52">
        <v>0</v>
      </c>
      <c r="EC11" s="4">
        <f t="shared" si="24"/>
        <v>167517.46495029388</v>
      </c>
      <c r="ED11" s="4">
        <f t="shared" si="25"/>
        <v>169402.21693863854</v>
      </c>
      <c r="EE11" s="4">
        <f t="shared" si="26"/>
        <v>147088.20594030802</v>
      </c>
      <c r="EF11" s="4">
        <f t="shared" si="27"/>
        <v>52973.454048709566</v>
      </c>
      <c r="EG11" s="4">
        <f t="shared" si="28"/>
        <v>12516.211717856801</v>
      </c>
      <c r="EH11" s="4">
        <f t="shared" si="29"/>
        <v>5703.5181836895172</v>
      </c>
      <c r="EI11" s="4">
        <v>0</v>
      </c>
      <c r="EJ11" s="4">
        <f t="shared" si="30"/>
        <v>0</v>
      </c>
      <c r="EK11" s="4">
        <f t="shared" si="31"/>
        <v>0</v>
      </c>
      <c r="EL11" s="4">
        <f t="shared" si="32"/>
        <v>0</v>
      </c>
      <c r="EM11" s="4">
        <f t="shared" si="33"/>
        <v>1428.1557975769429</v>
      </c>
      <c r="EN11" s="4">
        <f t="shared" si="34"/>
        <v>1456.6153240145268</v>
      </c>
      <c r="EO11" s="52">
        <v>0</v>
      </c>
      <c r="EP11" s="4">
        <f t="shared" si="35"/>
        <v>89025.122605445256</v>
      </c>
      <c r="EQ11" s="4">
        <f t="shared" si="36"/>
        <v>86785.8939275429</v>
      </c>
      <c r="ER11" s="4">
        <f t="shared" si="37"/>
        <v>68605.838127345385</v>
      </c>
      <c r="ES11" s="4">
        <f t="shared" si="38"/>
        <v>30207.504210631596</v>
      </c>
      <c r="ET11" s="4">
        <f t="shared" si="39"/>
        <v>10155.118920130286</v>
      </c>
      <c r="EU11" s="4">
        <f t="shared" si="40"/>
        <v>6088.4373229757412</v>
      </c>
      <c r="EV11" s="4">
        <v>0</v>
      </c>
      <c r="EW11" s="4">
        <f t="shared" si="41"/>
        <v>0</v>
      </c>
      <c r="EX11" s="4">
        <f t="shared" si="42"/>
        <v>0</v>
      </c>
      <c r="EY11" s="4">
        <f t="shared" si="43"/>
        <v>0</v>
      </c>
      <c r="EZ11" s="4">
        <f t="shared" si="44"/>
        <v>1697.4880837293365</v>
      </c>
      <c r="FA11" s="4">
        <f t="shared" si="45"/>
        <v>1891.6318348020122</v>
      </c>
      <c r="FB11" s="52">
        <v>0</v>
      </c>
      <c r="FC11" s="4">
        <f t="shared" si="46"/>
        <v>3970.5890919168633</v>
      </c>
      <c r="FD11" s="4">
        <f t="shared" si="47"/>
        <v>3890.7719161688356</v>
      </c>
      <c r="FE11" s="4">
        <f t="shared" si="48"/>
        <v>3342.922981440789</v>
      </c>
      <c r="FF11" s="4">
        <f t="shared" si="49"/>
        <v>1386.2986780796684</v>
      </c>
      <c r="FG11" s="4">
        <f t="shared" si="50"/>
        <v>392.003503171121</v>
      </c>
      <c r="FH11" s="4">
        <f t="shared" si="51"/>
        <v>206.26699607958221</v>
      </c>
      <c r="FI11" s="4">
        <v>0</v>
      </c>
      <c r="FJ11" s="4">
        <f t="shared" si="52"/>
        <v>0</v>
      </c>
      <c r="FK11" s="4">
        <f t="shared" si="53"/>
        <v>0</v>
      </c>
      <c r="FL11" s="4">
        <f t="shared" si="54"/>
        <v>0</v>
      </c>
      <c r="FM11" s="4">
        <f t="shared" si="55"/>
        <v>54.204935475076724</v>
      </c>
      <c r="FN11" s="9">
        <f t="shared" si="56"/>
        <v>58.258270452758183</v>
      </c>
      <c r="FO11" s="4">
        <v>0</v>
      </c>
      <c r="FP11" s="4">
        <f t="shared" si="57"/>
        <v>6428.4760851600131</v>
      </c>
      <c r="FQ11" s="4">
        <f t="shared" si="58"/>
        <v>6173.464709795102</v>
      </c>
      <c r="FR11" s="4">
        <f t="shared" si="59"/>
        <v>4583.0799993914161</v>
      </c>
      <c r="FS11" s="4">
        <f t="shared" si="60"/>
        <v>1523.1851002707526</v>
      </c>
      <c r="FT11" s="4">
        <f t="shared" si="61"/>
        <v>364.66092394102571</v>
      </c>
      <c r="FU11" s="4">
        <f t="shared" si="62"/>
        <v>173.54635134067715</v>
      </c>
      <c r="FV11" s="4">
        <v>0</v>
      </c>
      <c r="FW11" s="4">
        <f t="shared" si="63"/>
        <v>0</v>
      </c>
      <c r="FX11" s="4">
        <f t="shared" si="64"/>
        <v>0</v>
      </c>
      <c r="FY11" s="4">
        <f t="shared" si="65"/>
        <v>0</v>
      </c>
      <c r="FZ11" s="4">
        <f t="shared" si="66"/>
        <v>44.549645950934334</v>
      </c>
      <c r="GA11" s="4">
        <f t="shared" si="67"/>
        <v>46.488628924839134</v>
      </c>
      <c r="GB11" s="4">
        <v>0</v>
      </c>
      <c r="GC11" s="4">
        <f t="shared" si="68"/>
        <v>6385.0871471325945</v>
      </c>
      <c r="GD11" s="4">
        <f t="shared" si="4"/>
        <v>6012.5715993708654</v>
      </c>
      <c r="GE11" s="4">
        <f t="shared" si="5"/>
        <v>4013.6670212087165</v>
      </c>
      <c r="GF11" s="4">
        <f t="shared" si="6"/>
        <v>1206.2489848641108</v>
      </c>
      <c r="GG11" s="4">
        <f t="shared" si="7"/>
        <v>273.41874612409055</v>
      </c>
      <c r="GH11" s="4">
        <f t="shared" si="8"/>
        <v>125.83439048341255</v>
      </c>
      <c r="GI11" s="4">
        <v>0</v>
      </c>
      <c r="GJ11" s="4">
        <f t="shared" si="69"/>
        <v>0</v>
      </c>
      <c r="GK11" s="4">
        <f t="shared" si="70"/>
        <v>0</v>
      </c>
      <c r="GL11" s="4">
        <f t="shared" si="9"/>
        <v>0</v>
      </c>
      <c r="GM11" s="4">
        <f t="shared" si="10"/>
        <v>32.459973563982999</v>
      </c>
      <c r="GN11" s="4">
        <f t="shared" si="11"/>
        <v>33.271692265350886</v>
      </c>
      <c r="GO11" s="52">
        <v>0</v>
      </c>
      <c r="GP11" s="4">
        <f>step*(-'By group'!C$32*Population!C11+'By group'!I$33*Population!I11)</f>
        <v>0</v>
      </c>
      <c r="GQ11" s="4">
        <f>step*(-'By group'!D$32*Population!D11+'By group'!J$33*Population!J11)</f>
        <v>0</v>
      </c>
      <c r="GR11" s="4">
        <f>step*(-'By group'!E$32*Population!E11+'By group'!K$33*Population!K11)</f>
        <v>0</v>
      </c>
      <c r="GS11" s="4">
        <f>step*(-'By group'!F$32*Population!F11+'By group'!L$33*Population!L11)</f>
        <v>-5544.0279601399288</v>
      </c>
      <c r="GT11" s="4">
        <f>step*(-'By group'!G$32*Population!G11+'By group'!M$33*Population!M11)</f>
        <v>-412.39597473064009</v>
      </c>
      <c r="GU11" s="4">
        <f>step*(-'By group'!H$32*Population!H11+'By group'!N$33*Population!N11)</f>
        <v>-881.96862194752589</v>
      </c>
      <c r="GV11" s="46">
        <f t="shared" si="71"/>
        <v>0</v>
      </c>
      <c r="GW11" s="14">
        <f t="shared" si="72"/>
        <v>0</v>
      </c>
      <c r="GX11" s="4">
        <f t="shared" si="73"/>
        <v>0</v>
      </c>
      <c r="GY11" s="4">
        <f t="shared" si="74"/>
        <v>5544.0279601399288</v>
      </c>
      <c r="GZ11" s="4">
        <f t="shared" si="75"/>
        <v>412.39597473064009</v>
      </c>
      <c r="HA11" s="4">
        <f t="shared" si="76"/>
        <v>881.96862194752589</v>
      </c>
      <c r="HB11" s="8">
        <v>0</v>
      </c>
      <c r="HC11" s="4">
        <f>step*(-'By group'!P$32*Population!P11+'By group'!V$33*Population!V11)</f>
        <v>0</v>
      </c>
      <c r="HD11" s="4">
        <f>step*(-'By group'!Q$32*Population!Q11+'By group'!W$33*Population!W11)</f>
        <v>0</v>
      </c>
      <c r="HE11" s="4">
        <f>step*(-'By group'!R$32*Population!R11+'By group'!X$33*Population!X11)</f>
        <v>0</v>
      </c>
      <c r="HF11" s="4">
        <f>step*(-'By group'!S$32*Population!S11+'By group'!Y$33*Population!Y11)</f>
        <v>-4228.8154182004746</v>
      </c>
      <c r="HG11" s="4">
        <f>step*(-'By group'!T$32*Population!T11+'By group'!Z$33*Population!Z11)</f>
        <v>-271.87154719414207</v>
      </c>
      <c r="HH11" s="4">
        <f>step*(-'By group'!U$32*Population!U11+'By group'!AA$33*Population!AA11)</f>
        <v>-1112.4671448476247</v>
      </c>
      <c r="HI11" s="14">
        <f t="shared" si="77"/>
        <v>0</v>
      </c>
      <c r="HJ11" s="46">
        <f t="shared" si="78"/>
        <v>0</v>
      </c>
      <c r="HK11" s="4">
        <f t="shared" si="79"/>
        <v>0</v>
      </c>
      <c r="HL11" s="4">
        <f t="shared" si="80"/>
        <v>4228.8154182004746</v>
      </c>
      <c r="HM11" s="4">
        <f t="shared" si="81"/>
        <v>271.87154719414207</v>
      </c>
      <c r="HN11" s="9">
        <f t="shared" si="82"/>
        <v>1112.4671448476247</v>
      </c>
      <c r="HO11" s="4">
        <v>0</v>
      </c>
      <c r="HP11" s="4">
        <f>step*(-'By group'!AC$32*Population!AC11+'By group'!AI$33*Population!AI11)</f>
        <v>0</v>
      </c>
      <c r="HQ11" s="4">
        <f>step*(-'By group'!AD$32*Population!AD11+'By group'!AJ$33*Population!AJ11)</f>
        <v>0</v>
      </c>
      <c r="HR11" s="4">
        <f>step*(-'By group'!AE$32*Population!AE11+'By group'!AK$33*Population!AK11)</f>
        <v>0</v>
      </c>
      <c r="HS11" s="4">
        <f>step*(-'By group'!AF$32*Population!AF11+'By group'!AL$33*Population!AL11)</f>
        <v>-168.89928384802215</v>
      </c>
      <c r="HT11" s="4">
        <f>step*(-'By group'!AG$32*Population!AG11+'By group'!AM$33*Population!AM11)</f>
        <v>-12.124263989537354</v>
      </c>
      <c r="HU11" s="4">
        <f>step*(-'By group'!AH$32*Population!AH11+'By group'!AN$33*Population!AN11)</f>
        <v>-35.331088418479922</v>
      </c>
      <c r="HV11" s="14">
        <f t="shared" si="83"/>
        <v>0</v>
      </c>
      <c r="HW11" s="46">
        <f t="shared" si="84"/>
        <v>0</v>
      </c>
      <c r="HX11" s="4">
        <f t="shared" si="85"/>
        <v>0</v>
      </c>
      <c r="HY11" s="4">
        <f t="shared" si="86"/>
        <v>168.89928384802215</v>
      </c>
      <c r="HZ11" s="4">
        <f t="shared" si="87"/>
        <v>12.124263989537354</v>
      </c>
      <c r="IA11" s="4">
        <f t="shared" si="88"/>
        <v>35.331088418479922</v>
      </c>
      <c r="IB11" s="8">
        <v>0</v>
      </c>
      <c r="IC11" s="4">
        <f>step*(-'By group'!AP$32*Population!AP11+'By group'!AV$33*Population!AV11)</f>
        <v>0</v>
      </c>
      <c r="ID11" s="4">
        <f>step*(-'By group'!AQ$32*Population!AQ11+'By group'!AW$33*Population!AW11)</f>
        <v>0</v>
      </c>
      <c r="IE11" s="4">
        <f>step*(-'By group'!AR$32*Population!AR11+'By group'!AX$33*Population!AX11)</f>
        <v>0</v>
      </c>
      <c r="IF11" s="4">
        <f>step*(-'By group'!AS$32*Population!AS11+'By group'!AY$33*Population!AY11)</f>
        <v>-160.05563899504568</v>
      </c>
      <c r="IG11" s="4">
        <f>step*(-'By group'!AT$32*Population!AT11+'By group'!AZ$33*Population!AZ11)</f>
        <v>-11.464955805715867</v>
      </c>
      <c r="IH11" s="4">
        <f>step*(-'By group'!AU$32*Population!AU11+'By group'!BA$33*Population!BA11)</f>
        <v>-27.924692316829525</v>
      </c>
      <c r="II11" s="14">
        <f t="shared" si="15"/>
        <v>0</v>
      </c>
      <c r="IJ11" s="4">
        <f t="shared" si="16"/>
        <v>0</v>
      </c>
      <c r="IK11" s="4">
        <f t="shared" si="89"/>
        <v>0</v>
      </c>
      <c r="IL11" s="4">
        <f t="shared" si="90"/>
        <v>160.05563899504568</v>
      </c>
      <c r="IM11" s="4">
        <f t="shared" si="91"/>
        <v>11.464955805715867</v>
      </c>
      <c r="IN11" s="4">
        <f t="shared" si="92"/>
        <v>27.924692316829525</v>
      </c>
      <c r="IO11" s="8">
        <v>0</v>
      </c>
      <c r="IP11" s="4">
        <f>step*(-'By group'!BC$32*Population!BC11+'By group'!BI$33*Population!BI11)</f>
        <v>0</v>
      </c>
      <c r="IQ11" s="4">
        <f>step*(-'By group'!BD$32*Population!BD11+'By group'!BJ$33*Population!BJ11)</f>
        <v>0</v>
      </c>
      <c r="IR11" s="4">
        <f>step*(-'By group'!BE$32*Population!BE11+'By group'!BK$33*Population!BK11)</f>
        <v>0</v>
      </c>
      <c r="IS11" s="4">
        <f>step*(-'By group'!BF$32*Population!BF11+'By group'!BL$33*Population!BL11)</f>
        <v>-120.47938628005377</v>
      </c>
      <c r="IT11" s="4">
        <f>step*(-'By group'!BG$32*Population!BG11+'By group'!BM$33*Population!BM11)</f>
        <v>-8.5310319640070666</v>
      </c>
      <c r="IU11" s="4">
        <f>step*(-'By group'!BH$32*Population!BH11+'By group'!BN$33*Population!BN11)</f>
        <v>-19.34918668807839</v>
      </c>
      <c r="IV11" s="14">
        <f t="shared" si="17"/>
        <v>0</v>
      </c>
      <c r="IW11" s="4">
        <f t="shared" si="18"/>
        <v>0</v>
      </c>
      <c r="IX11" s="4">
        <f t="shared" si="19"/>
        <v>0</v>
      </c>
      <c r="IY11" s="4">
        <f t="shared" si="20"/>
        <v>120.47938628005377</v>
      </c>
      <c r="IZ11" s="4">
        <f t="shared" si="21"/>
        <v>8.5310319640070666</v>
      </c>
      <c r="JA11" s="4">
        <f t="shared" si="22"/>
        <v>19.34918668807839</v>
      </c>
      <c r="JB11" s="75">
        <f>step*(+prop_idu_male*'By group'!BB$9*Population!BB11-'By group'!B$8*Population!B11)</f>
        <v>-781.09674524859031</v>
      </c>
      <c r="JC11" s="46">
        <f>step*(+prop_idu_male*'By group'!BC$9*Population!BC11-'By group'!C$8*Population!C11)</f>
        <v>-7.7486022550074232</v>
      </c>
      <c r="JD11" s="46">
        <f>step*(+prop_idu_male*'By group'!BD$9*Population!BD11-'By group'!D$8*Population!D11)</f>
        <v>-27.49108101788142</v>
      </c>
      <c r="JE11" s="46">
        <f>step*(+prop_idu_male*'By group'!BE$9*Population!BE11-'By group'!E$8*Population!E11)</f>
        <v>-25.039228242517847</v>
      </c>
      <c r="JF11" s="46">
        <f>step*(+prop_idu_male*'By group'!BF$9*Population!BF11-'By group'!F$8*Population!F11)</f>
        <v>-5.9300033635794911</v>
      </c>
      <c r="JG11" s="46">
        <f>step*(+prop_idu_male*'By group'!BG$9*Population!BG11-'By group'!G$8*Population!G11)</f>
        <v>-1.0803031293058656</v>
      </c>
      <c r="JH11" s="46">
        <f>step*(+prop_idu_male*'By group'!BH$9*Population!BH11-'By group'!H$8*Population!H11)</f>
        <v>-1.7584914134383498</v>
      </c>
      <c r="JI11" s="46">
        <f>step*(+prop_idu_male*'By group'!BI$9*Population!BI11-'By group'!I$8*Population!I11)</f>
        <v>0</v>
      </c>
      <c r="JJ11" s="46">
        <f>step*(+prop_idu_male*'By group'!BJ$9*Population!BJ11-'By group'!J$8*Population!J11)</f>
        <v>0</v>
      </c>
      <c r="JK11" s="46">
        <f>step*(+prop_idu_male*'By group'!BK$9*Population!BK11-'By group'!K$8*Population!K11)</f>
        <v>0</v>
      </c>
      <c r="JL11" s="46">
        <f>step*(+prop_idu_male*'By group'!BL$9*Population!BL11-'By group'!L$8*Population!L11)</f>
        <v>-1.3502518610233836</v>
      </c>
      <c r="JM11" s="46">
        <f>step*(+prop_idu_male*'By group'!BM$9*Population!BM11-'By group'!M$8*Population!M11)</f>
        <v>-1.3767632625776847</v>
      </c>
      <c r="JN11" s="46">
        <f>step*(+prop_idu_male*'By group'!BN$9*Population!BN11-'By group'!N$8*Population!N11)</f>
        <v>-1.8459216790844246</v>
      </c>
      <c r="JO11" s="45">
        <f>step*(+(1-prop_idu_male)*'By group'!BB$9*Population!BB11-'By group'!O$8*Population!O11-'By group'!O$6*Population!O11+'By group'!AB$7*Population!AB11)</f>
        <v>-5486.2608558315205</v>
      </c>
      <c r="JP11" s="46">
        <f>step*(+(1-prop_idu_male)*'By group'!BC$9*Population!BC11-'By group'!P$8*Population!P11-'By group'!P$6*Population!P11+'By group'!AC$7*Population!AC11)</f>
        <v>-20.467755936236799</v>
      </c>
      <c r="JQ11" s="46">
        <f>step*(+(1-prop_idu_male)*'By group'!BD$9*Population!BD11-'By group'!Q$8*Population!Q11-'By group'!Q$6*Population!Q11+'By group'!AD$7*Population!AD11)</f>
        <v>-62.137303521330594</v>
      </c>
      <c r="JR11" s="46">
        <f>step*(+(1-prop_idu_male)*'By group'!BE$9*Population!BE11-'By group'!R$8*Population!R11-'By group'!R$6*Population!R11+'By group'!AE$7*Population!AE11)</f>
        <v>-70.706923089759641</v>
      </c>
      <c r="JS11" s="46">
        <f>step*(+(1-prop_idu_male)*'By group'!BF$9*Population!BF11-'By group'!S$8*Population!S11-'By group'!S$6*Population!S11+'By group'!AF$7*Population!AF11)</f>
        <v>-25.660803017340744</v>
      </c>
      <c r="JT11" s="46">
        <f>step*(+(1-prop_idu_male)*'By group'!BG$9*Population!BG11-'By group'!T$8*Population!T11-'By group'!T$6*Population!T11+'By group'!AG$7*Population!AG11)</f>
        <v>-6.4460421645122059</v>
      </c>
      <c r="JU11" s="46">
        <f>step*(+(1-prop_idu_male)*'By group'!BH$9*Population!BH11-'By group'!U$8*Population!U11-'By group'!U$6*Population!U11+'By group'!AH$7*Population!AH11)</f>
        <v>-12.98202389856057</v>
      </c>
      <c r="JV11" s="46">
        <f>step*(+(1-prop_idu_male)*'By group'!BI$9*Population!BI11-'By group'!V$8*Population!V11-'By group'!V$6*Population!V11+'By group'!AI$7*Population!AI11)</f>
        <v>0</v>
      </c>
      <c r="JW11" s="46">
        <f>step*(+(1-prop_idu_male)*'By group'!BJ$9*Population!BJ11-'By group'!W$8*Population!W11-'By group'!W$6*Population!W11+'By group'!AJ$7*Population!AJ11)</f>
        <v>0</v>
      </c>
      <c r="JX11" s="46">
        <f>step*(+(1-prop_idu_male)*'By group'!BK$9*Population!BK11-'By group'!X$8*Population!X11-'By group'!X$6*Population!X11+'By group'!AK$7*Population!AK11)</f>
        <v>0</v>
      </c>
      <c r="JY11" s="46">
        <f>step*(+(1-prop_idu_male)*'By group'!BL$9*Population!BL11-'By group'!Y$8*Population!Y11-'By group'!Y$6*Population!Y11+'By group'!AL$7*Population!AL11)</f>
        <v>-9.1526938282131276</v>
      </c>
      <c r="JZ11" s="46">
        <f>step*(+(1-prop_idu_male)*'By group'!BM$9*Population!BM11-'By group'!Z$8*Population!Z11-'By group'!Z$6*Population!Z11+'By group'!AM$7*Population!AM11)</f>
        <v>-10.308546305616964</v>
      </c>
      <c r="KA11" s="76">
        <f>step*(+(1-prop_idu_male)*'By group'!BN$9*Population!BN11-'By group'!AA$8*Population!AA11-'By group'!AA$6*Population!AA11+'By group'!AN$7*Population!AN11)</f>
        <v>-13.945835635128082</v>
      </c>
      <c r="KB11" s="46">
        <f>step*(+'By group'!O$6*Population!O11-'By group'!AB$7*Population!AB11)</f>
        <v>4697.6317349271621</v>
      </c>
      <c r="KC11" s="46">
        <f>step*(+'By group'!P$6*Population!P11-'By group'!AC$7*Population!AC11)</f>
        <v>16.30883838784078</v>
      </c>
      <c r="KD11" s="46">
        <f>step*(+'By group'!Q$6*Population!Q11-'By group'!AD$7*Population!AD11)</f>
        <v>48.897775938406568</v>
      </c>
      <c r="KE11" s="46">
        <f>step*(+'By group'!R$6*Population!R11-'By group'!AE$7*Population!AE11)</f>
        <v>55.965045679903071</v>
      </c>
      <c r="KF11" s="46">
        <f>step*(+'By group'!S$6*Population!S11-'By group'!AF$7*Population!AF11)</f>
        <v>20.66526918111283</v>
      </c>
      <c r="KG11" s="46">
        <f>step*(+'By group'!T$6*Population!T11-'By group'!AG$7*Population!AG11)</f>
        <v>5.2434548267750669</v>
      </c>
      <c r="KH11" s="46">
        <f>step*(+'By group'!U$6*Population!U11-'By group'!AH$7*Population!AH11)</f>
        <v>10.617417718282988</v>
      </c>
      <c r="KI11" s="46">
        <f>step*(+'By group'!V$6*Population!V11-'By group'!AI$7*Population!AI11)</f>
        <v>0</v>
      </c>
      <c r="KJ11" s="46">
        <f>step*(+'By group'!W$6*Population!W11-'By group'!AJ$7*Population!AJ11)</f>
        <v>0</v>
      </c>
      <c r="KK11" s="46">
        <f>step*(+'By group'!X$6*Population!X11-'By group'!AK$7*Population!AK11)</f>
        <v>0</v>
      </c>
      <c r="KL11" s="46">
        <f>step*(+'By group'!Y$6*Population!Y11-'By group'!AL$7*Population!AL11)</f>
        <v>7.4746817286221816</v>
      </c>
      <c r="KM11" s="46">
        <f>step*(+'By group'!Z$6*Population!Z11-'By group'!AM$7*Population!AM11)</f>
        <v>8.4368774861741631</v>
      </c>
      <c r="KN11" s="46">
        <f>step*(+'By group'!AA$6*Population!AA11-'By group'!AN$7*Population!AN11)</f>
        <v>11.418338540242472</v>
      </c>
      <c r="KO11" s="45">
        <v>0</v>
      </c>
      <c r="KP11" s="46">
        <v>0</v>
      </c>
      <c r="KQ11" s="46">
        <v>0</v>
      </c>
      <c r="KR11" s="46">
        <v>0</v>
      </c>
      <c r="KS11" s="46">
        <v>0</v>
      </c>
      <c r="KT11" s="46">
        <v>0</v>
      </c>
      <c r="KU11" s="46">
        <v>0</v>
      </c>
      <c r="KV11" s="46">
        <v>0</v>
      </c>
      <c r="KW11" s="46">
        <v>0</v>
      </c>
      <c r="KX11" s="46">
        <v>0</v>
      </c>
      <c r="KY11" s="46">
        <v>0</v>
      </c>
      <c r="KZ11" s="46">
        <v>0</v>
      </c>
      <c r="LA11" s="46">
        <v>0</v>
      </c>
      <c r="LB11" s="188">
        <f>step*(-'By group'!BB$9*Population!BB11+'By group'!B$8*Population!B11+'By group'!O$8*Population!O11)</f>
        <v>1569.7258661529481</v>
      </c>
      <c r="LC11" s="189">
        <f>step*(-'By group'!BC$9*Population!BC11+'By group'!C$8*Population!C11+'By group'!P$8*Population!P11)</f>
        <v>11.907519803403442</v>
      </c>
      <c r="LD11" s="189">
        <f>step*(-'By group'!BD$9*Population!BD11+'By group'!D$8*Population!D11+'By group'!Q$8*Population!Q11)</f>
        <v>40.730608600805454</v>
      </c>
      <c r="LE11" s="189">
        <f>step*(-'By group'!BE$9*Population!BE11+'By group'!E$8*Population!E11+'By group'!R$8*Population!R11)</f>
        <v>39.781105652374414</v>
      </c>
      <c r="LF11" s="189">
        <f>step*(-'By group'!BF$9*Population!BF11+'By group'!F$8*Population!F11+'By group'!S$8*Population!S11)</f>
        <v>10.925537199807408</v>
      </c>
      <c r="LG11" s="189">
        <f>step*(-'By group'!BG$9*Population!BG11+'By group'!G$8*Population!G11+'By group'!T$8*Population!T11)</f>
        <v>2.2828904670430044</v>
      </c>
      <c r="LH11" s="189">
        <f>step*(-'By group'!BH$9*Population!BH11+'By group'!H$8*Population!H11+'By group'!U$8*Population!U11)</f>
        <v>4.1230975937159329</v>
      </c>
      <c r="LI11" s="189">
        <f>step*(-'By group'!BI$9*Population!BI11+'By group'!I$8*Population!I11+'By group'!V$8*Population!V11)</f>
        <v>0</v>
      </c>
      <c r="LJ11" s="189">
        <f>step*(-'By group'!BJ$9*Population!BJ11+'By group'!J$8*Population!J11+'By group'!W$8*Population!W11)</f>
        <v>0</v>
      </c>
      <c r="LK11" s="189">
        <f>step*(-'By group'!BK$9*Population!BK11+'By group'!K$8*Population!K11+'By group'!X$8*Population!X11)</f>
        <v>0</v>
      </c>
      <c r="LL11" s="189">
        <f>step*(-'By group'!BL$9*Population!BL11+'By group'!L$8*Population!L11+'By group'!Y$8*Population!Y11)</f>
        <v>3.0282639606143302</v>
      </c>
      <c r="LM11" s="189">
        <f>step*(-'By group'!BM$9*Population!BM11+'By group'!M$8*Population!M11+'By group'!Z$8*Population!Z11)</f>
        <v>3.2484320820204866</v>
      </c>
      <c r="LN11" s="189">
        <f>step*(-'By group'!BN$9*Population!BN11+'By group'!N$8*Population!N11+'By group'!AA$8*Population!AA11)</f>
        <v>4.3734187739700339</v>
      </c>
    </row>
    <row r="12" spans="1:326" x14ac:dyDescent="0.25">
      <c r="A12">
        <f t="shared" si="23"/>
        <v>4</v>
      </c>
      <c r="B12" s="52">
        <f>step*((-'By group'!B$4-'By group'!B$5-'By group'!B$22)*Population!B12+'By group'!B$3*Population!$BO12)</f>
        <v>160723.71054907341</v>
      </c>
      <c r="C12" s="4">
        <f>step*((-'By group'!C$4-'By group'!C$5-'By group'!C$22)*Population!C12+'By group'!C$3*Population!$BO12)</f>
        <v>-6429.3451068197328</v>
      </c>
      <c r="D12" s="4">
        <f>step*((-'By group'!D$4-'By group'!D$5-'By group'!D$22)*Population!D12+'By group'!D$3*Population!$BO12)</f>
        <v>-50191.883058603031</v>
      </c>
      <c r="E12" s="4">
        <f>step*((-'By group'!E$4-'By group'!E$5-'By group'!E$22)*Population!E12+'By group'!E$3*Population!$BO12)</f>
        <v>-76952.598447516153</v>
      </c>
      <c r="F12" s="4">
        <f>step*((-'By group'!F$4-'By group'!F$5-'By group'!F$22)*Population!F12+'By group'!F$3*Population!$BO12)</f>
        <v>-25894.833863577966</v>
      </c>
      <c r="G12" s="4">
        <f>step*((-'By group'!G$4-'By group'!G$5-'By group'!G$22)*Population!G12+'By group'!G$3*Population!$BO12)</f>
        <v>-5697.0990083336328</v>
      </c>
      <c r="H12" s="4">
        <f>step*((-'By group'!H$4-'By group'!H$5-'By group'!H$22)*Population!H12+'By group'!H$3*Population!$BO12)</f>
        <v>-8518.6129311424902</v>
      </c>
      <c r="I12" s="4">
        <f>step*((-'By group'!I$4-'By group'!I$5-'By group'!I$22)*Population!I12+'By group'!I$3*Population!$BO12)</f>
        <v>0</v>
      </c>
      <c r="J12" s="4">
        <f>step*((-'By group'!J$4-'By group'!J$5-'By group'!J$22)*Population!J12+'By group'!J$3*Population!$BO12)</f>
        <v>0</v>
      </c>
      <c r="K12" s="4">
        <f>step*((-'By group'!K$4-'By group'!K$5-'By group'!K$22)*Population!K12+'By group'!K$3*Population!$BO12)</f>
        <v>0</v>
      </c>
      <c r="L12" s="4">
        <f>step*((-'By group'!L$4-'By group'!L$5-'By group'!L$22)*Population!L12+'By group'!L$3*Population!$BO12)</f>
        <v>-2147.4753821943168</v>
      </c>
      <c r="M12" s="4">
        <f>step*((-'By group'!M$4-'By group'!M$5-'By group'!M$22)*Population!M12+'By group'!M$3*Population!$BO12)</f>
        <v>-2174.7425317518214</v>
      </c>
      <c r="N12" s="4">
        <f>step*((-'By group'!N$4-'By group'!N$5-'By group'!N$22)*Population!N12+'By group'!N$3*Population!$BO12)</f>
        <v>-3581.6777329223846</v>
      </c>
      <c r="O12" s="8">
        <f>step*((-'By group'!O$4-'By group'!O$5-'By group'!O$22)*Population!O12+'By group'!O$3*Population!$BO12)</f>
        <v>154430.21395196393</v>
      </c>
      <c r="P12" s="4">
        <f>step*((-'By group'!P$4-'By group'!P$5-'By group'!P$22)*Population!P12+'By group'!P$3*Population!$BO12)</f>
        <v>-3421.3287636962923</v>
      </c>
      <c r="Q12" s="4">
        <f>step*((-'By group'!Q$4-'By group'!Q$5-'By group'!Q$22)*Population!Q12+'By group'!Q$3*Population!$BO12)</f>
        <v>-24105.885235219201</v>
      </c>
      <c r="R12" s="4">
        <f>step*((-'By group'!R$4-'By group'!R$5-'By group'!R$22)*Population!R12+'By group'!R$3*Population!$BO12)</f>
        <v>-41735.702848707806</v>
      </c>
      <c r="S12" s="4">
        <f>step*((-'By group'!S$4-'By group'!S$5-'By group'!S$22)*Population!S12+'By group'!S$3*Population!$BO12)</f>
        <v>-18630.330741244376</v>
      </c>
      <c r="T12" s="4">
        <f>step*((-'By group'!T$4-'By group'!T$5-'By group'!T$22)*Population!T12+'By group'!T$3*Population!$BO12)</f>
        <v>-5351.3312327141157</v>
      </c>
      <c r="U12" s="4">
        <f>step*((-'By group'!U$4-'By group'!U$5-'By group'!U$22)*Population!U12+'By group'!U$3*Population!$BO12)</f>
        <v>-10624.306485256238</v>
      </c>
      <c r="V12" s="4">
        <f>step*((-'By group'!V$4-'By group'!V$5-'By group'!V$22)*Population!V12+'By group'!V$3*Population!$BO12)</f>
        <v>0</v>
      </c>
      <c r="W12" s="4">
        <f>step*((-'By group'!W$4-'By group'!W$5-'By group'!W$22)*Population!W12+'By group'!W$3*Population!$BO12)</f>
        <v>0</v>
      </c>
      <c r="X12" s="4">
        <f>step*((-'By group'!X$4-'By group'!X$5-'By group'!X$22)*Population!X12+'By group'!X$3*Population!$BO12)</f>
        <v>0</v>
      </c>
      <c r="Y12" s="4">
        <f>step*((-'By group'!Y$4-'By group'!Y$5-'By group'!Y$22)*Population!Y12+'By group'!Y$3*Population!$BO12)</f>
        <v>-2386.6817098606011</v>
      </c>
      <c r="Z12" s="4">
        <f>step*((-'By group'!Z$4-'By group'!Z$5-'By group'!Z$22)*Population!Z12+'By group'!Z$3*Population!$BO12)</f>
        <v>-2789.8756008138298</v>
      </c>
      <c r="AA12" s="4">
        <f>step*((-'By group'!AA$4-'By group'!AA$5-'By group'!AA$22)*Population!AA12+'By group'!AA$3*Population!$BO12)</f>
        <v>-4676.5021266946424</v>
      </c>
      <c r="AB12" s="8">
        <f>step*((-'By group'!AB$4-'By group'!AB$5-'By group'!AB$22)*Population!AB12+'By group'!AB$3*Population!$BO12)</f>
        <v>-651.23224122044894</v>
      </c>
      <c r="AC12" s="4">
        <f>step*((-'By group'!AC$4-'By group'!AC$5-'By group'!AC$22)*Population!AC12+'By group'!AC$3*Population!$BO12)</f>
        <v>-153.25068214631804</v>
      </c>
      <c r="AD12" s="4">
        <f>step*((-'By group'!AD$4-'By group'!AD$5-'By group'!AD$22)*Population!AD12+'By group'!AD$3*Population!$BO12)</f>
        <v>-1148.8487726799833</v>
      </c>
      <c r="AE12" s="4">
        <f>step*((-'By group'!AE$4-'By group'!AE$5-'By group'!AE$22)*Population!AE12+'By group'!AE$3*Population!$BO12)</f>
        <v>-1950.866117273664</v>
      </c>
      <c r="AF12" s="4">
        <f>step*((-'By group'!AF$4-'By group'!AF$5-'By group'!AF$22)*Population!AF12+'By group'!AF$3*Population!$BO12)</f>
        <v>-764.04501182626643</v>
      </c>
      <c r="AG12" s="4">
        <f>step*((-'By group'!AG$4-'By group'!AG$5-'By group'!AG$22)*Population!AG12+'By group'!AG$3*Population!$BO12)</f>
        <v>-193.41776784256953</v>
      </c>
      <c r="AH12" s="4">
        <f>step*((-'By group'!AH$4-'By group'!AH$5-'By group'!AH$22)*Population!AH12+'By group'!AH$3*Population!$BO12)</f>
        <v>-338.00237172035816</v>
      </c>
      <c r="AI12" s="4">
        <f>step*((-'By group'!AI$4-'By group'!AI$5-'By group'!AI$22)*Population!AI12+'By group'!AI$3*Population!$BO12)</f>
        <v>0</v>
      </c>
      <c r="AJ12" s="4">
        <f>step*((-'By group'!AJ$4-'By group'!AJ$5-'By group'!AJ$22)*Population!AJ12+'By group'!AJ$3*Population!$BO12)</f>
        <v>0</v>
      </c>
      <c r="AK12" s="4">
        <f>step*((-'By group'!AK$4-'By group'!AK$5-'By group'!AK$22)*Population!AK12+'By group'!AK$3*Population!$BO12)</f>
        <v>0</v>
      </c>
      <c r="AL12" s="4">
        <f>step*((-'By group'!AL$4-'By group'!AL$5-'By group'!AL$22)*Population!AL12+'By group'!AL$3*Population!$BO12)</f>
        <v>-79.12665809565965</v>
      </c>
      <c r="AM12" s="4">
        <f>step*((-'By group'!AM$4-'By group'!AM$5-'By group'!AM$22)*Population!AM12+'By group'!AM$3*Population!$BO12)</f>
        <v>-87.076798626302448</v>
      </c>
      <c r="AN12" s="4">
        <f>step*((-'By group'!AN$4-'By group'!AN$5-'By group'!AN$22)*Population!AN12+'By group'!AN$3*Population!$BO12)</f>
        <v>-144.39157821674377</v>
      </c>
      <c r="AO12" s="8">
        <f>step*((-'By group'!AO$4-'By group'!AO$5-'By group'!AO$22)*Population!AO12+'By group'!AO$3*Population!$BO12)</f>
        <v>6271.3769496904861</v>
      </c>
      <c r="AP12" s="4">
        <f>step*((-'By group'!AP$4-'By group'!AP$5-'By group'!AP$22)*Population!AP12+'By group'!AP$3*Population!$BO12)</f>
        <v>-247.26149987072839</v>
      </c>
      <c r="AQ12" s="4">
        <f>step*((-'By group'!AQ$4-'By group'!AQ$5-'By group'!AQ$22)*Population!AQ12+'By group'!AQ$3*Population!$BO12)</f>
        <v>-1644.5516317369595</v>
      </c>
      <c r="AR12" s="4">
        <f>step*((-'By group'!AR$4-'By group'!AR$5-'By group'!AR$22)*Population!AR12+'By group'!AR$3*Population!$BO12)</f>
        <v>-2262.3001466028795</v>
      </c>
      <c r="AS12" s="4">
        <f>step*((-'By group'!AS$4-'By group'!AS$5-'By group'!AS$22)*Population!AS12+'By group'!AS$3*Population!$BO12)</f>
        <v>-750.92218403882805</v>
      </c>
      <c r="AT12" s="4">
        <f>step*((-'By group'!AT$4-'By group'!AT$5-'By group'!AT$22)*Population!AT12+'By group'!AT$3*Population!$BO12)</f>
        <v>-169.73532596886992</v>
      </c>
      <c r="AU12" s="4">
        <f>step*((-'By group'!AU$4-'By group'!AU$5-'By group'!AU$22)*Population!AU12+'By group'!AU$3*Population!$BO12)</f>
        <v>-269.05839693517999</v>
      </c>
      <c r="AV12" s="4">
        <f>step*((-'By group'!AV$4-'By group'!AV$5-'By group'!AV$22)*Population!AV12+'By group'!AV$3*Population!$BO12)</f>
        <v>0</v>
      </c>
      <c r="AW12" s="4">
        <f>step*((-'By group'!AW$4-'By group'!AW$5-'By group'!AW$22)*Population!AW12+'By group'!AW$3*Population!$BO12)</f>
        <v>0</v>
      </c>
      <c r="AX12" s="4">
        <f>step*((-'By group'!AX$4-'By group'!AX$5-'By group'!AX$22)*Population!AX12+'By group'!AX$3*Population!$BO12)</f>
        <v>0</v>
      </c>
      <c r="AY12" s="4">
        <f>step*((-'By group'!AY$4-'By group'!AY$5-'By group'!AY$22)*Population!AY12+'By group'!AY$3*Population!$BO12)</f>
        <v>-66.089058541204295</v>
      </c>
      <c r="AZ12" s="4">
        <f>step*((-'By group'!AZ$4-'By group'!AZ$5-'By group'!AZ$22)*Population!AZ12+'By group'!AZ$3*Population!$BO12)</f>
        <v>-69.193339603908086</v>
      </c>
      <c r="BA12" s="4">
        <f>step*((-'By group'!BA$4-'By group'!BA$5-'By group'!BA$22)*Population!BA12+'By group'!BA$3*Population!$BO12)</f>
        <v>-114.49709126227522</v>
      </c>
      <c r="BB12" s="8">
        <f>step*((-'By group'!BB$4-'By group'!BB$5-'By group'!BB$22)*Population!BB12+'By group'!BB$3*Population!$BO12)</f>
        <v>4226.5236585982257</v>
      </c>
      <c r="BC12" s="4">
        <f>step*((-'By group'!BC$4-'By group'!BC$5-'By group'!BC$22)*Population!BC12+'By group'!BC$3*Population!$BO12)</f>
        <v>-362.17442225842484</v>
      </c>
      <c r="BD12" s="4">
        <f>step*((-'By group'!BD$4-'By group'!BD$5-'By group'!BD$22)*Population!BD12+'By group'!BD$3*Population!$BO12)</f>
        <v>-1796.1118760492586</v>
      </c>
      <c r="BE12" s="4">
        <f>step*((-'By group'!BE$4-'By group'!BE$5-'By group'!BE$22)*Population!BE12+'By group'!BE$3*Population!$BO12)</f>
        <v>-2076.7504983768818</v>
      </c>
      <c r="BF12" s="4">
        <f>step*((-'By group'!BF$4-'By group'!BF$5-'By group'!BF$22)*Population!BF12+'By group'!BF$3*Population!$BO12)</f>
        <v>-626.48974164841854</v>
      </c>
      <c r="BG12" s="4">
        <f>step*((-'By group'!BG$4-'By group'!BG$5-'By group'!BG$22)*Population!BG12+'By group'!BG$3*Population!$BO12)</f>
        <v>-133.58956259339993</v>
      </c>
      <c r="BH12" s="4">
        <f>step*((-'By group'!BH$4-'By group'!BH$5-'By group'!BH$22)*Population!BH12+'By group'!BH$3*Population!$BO12)</f>
        <v>-202.03987458729478</v>
      </c>
      <c r="BI12" s="4">
        <f>step*((-'By group'!BI$4-'By group'!BI$5-'By group'!BI$22)*Population!BI12+'By group'!BI$3*Population!$BO12)</f>
        <v>0</v>
      </c>
      <c r="BJ12" s="4">
        <f>step*((-'By group'!BJ$4-'By group'!BJ$5-'By group'!BJ$22)*Population!BJ12+'By group'!BJ$3*Population!$BO12)</f>
        <v>0</v>
      </c>
      <c r="BK12" s="4">
        <f>step*((-'By group'!BK$4-'By group'!BK$5-'By group'!BK$22)*Population!BK12+'By group'!BK$3*Population!$BO12)</f>
        <v>0</v>
      </c>
      <c r="BL12" s="4">
        <f>step*((-'By group'!BL$4-'By group'!BL$5-'By group'!BL$22)*Population!BL12+'By group'!BL$3*Population!$BO12)</f>
        <v>-61.363727598705808</v>
      </c>
      <c r="BM12" s="4">
        <f>step*((-'By group'!BM$4-'By group'!BM$5-'By group'!BM$22)*Population!BM12+'By group'!BM$3*Population!$BO12)</f>
        <v>-60.985820612097555</v>
      </c>
      <c r="BN12" s="4">
        <f>step*((-'By group'!BN$4-'By group'!BN$5-'By group'!BN$22)*Population!BN12+'By group'!BN$3*Population!$BO12)</f>
        <v>-98.112036585367349</v>
      </c>
      <c r="BO12" s="71">
        <f>-step*SUM(SCR!B12:N12)*Population!B12</f>
        <v>-160654.05291477748</v>
      </c>
      <c r="BP12" s="4">
        <f>step*-SUM('By group'!C$11:C$21)*Population!C12</f>
        <v>-160733.62767049333</v>
      </c>
      <c r="BQ12" s="4">
        <f>step*-SUM('By group'!D$11:D$21)*Population!D12</f>
        <v>-139421.89738500843</v>
      </c>
      <c r="BR12" s="4">
        <f>step*-SUM('By group'!E$11:E$21)*Population!E12</f>
        <v>-54966.141748225818</v>
      </c>
      <c r="BS12" s="4">
        <f>step*-SUM('By group'!F$11:F$21)*Population!F12</f>
        <v>-13628.85992819893</v>
      </c>
      <c r="BT12" s="4">
        <f>step*-SUM('By group'!G$11:G$21)*Population!G12</f>
        <v>-5934.4781336808674</v>
      </c>
      <c r="BU12" s="4">
        <f>step*-SUM('By group'!H$11:H$21)*Population!H12</f>
        <v>0</v>
      </c>
      <c r="BV12" s="4">
        <f>step*-SUM('By group'!I$11:I$21)*Population!I12</f>
        <v>0</v>
      </c>
      <c r="BW12" s="4">
        <f>step*-SUM('By group'!J$11:J$21)*Population!J12</f>
        <v>0</v>
      </c>
      <c r="BX12" s="4">
        <f>step*-SUM('By group'!K$11:K$21)*Population!K12</f>
        <v>0</v>
      </c>
      <c r="BY12" s="4">
        <f>step*-SUM('By group'!L$11:L$21)*Population!L12</f>
        <v>-1533.9109872816548</v>
      </c>
      <c r="BZ12" s="4">
        <f>step*-SUM('By group'!M$11:M$21)*Population!M12</f>
        <v>-1359.2140823448883</v>
      </c>
      <c r="CA12" s="4">
        <f>step*-SUM('By group'!N$11:N$21)*Population!N12</f>
        <v>0</v>
      </c>
      <c r="CB12" s="13">
        <f>-step*SUM(SCR!O12:AA12)*Population!O12</f>
        <v>-87971.936652863951</v>
      </c>
      <c r="CC12" s="4">
        <f>step*-SUM('By group'!P$11:P$21)*Population!P12</f>
        <v>-85533.219092407307</v>
      </c>
      <c r="CD12" s="4">
        <f>step*-SUM('By group'!Q$11:Q$21)*Population!Q12</f>
        <v>-66960.792320053341</v>
      </c>
      <c r="CE12" s="4">
        <f>step*-SUM('By group'!R$11:R$21)*Population!R12</f>
        <v>-29811.216320505577</v>
      </c>
      <c r="CF12" s="4">
        <f>step*-SUM('By group'!S$11:S$21)*Population!S12</f>
        <v>-9805.4372322338804</v>
      </c>
      <c r="CG12" s="4">
        <f>step*-SUM('By group'!T$11:T$21)*Population!T12</f>
        <v>-5574.3033674105363</v>
      </c>
      <c r="CH12" s="4">
        <f>step*-SUM('By group'!U$11:U$21)*Population!U12</f>
        <v>0</v>
      </c>
      <c r="CI12" s="4">
        <f>step*-SUM('By group'!V$11:V$21)*Population!V12</f>
        <v>0</v>
      </c>
      <c r="CJ12" s="4">
        <f>step*-SUM('By group'!W$11:W$21)*Population!W12</f>
        <v>0</v>
      </c>
      <c r="CK12" s="4">
        <f>step*-SUM('By group'!X$11:X$21)*Population!X12</f>
        <v>0</v>
      </c>
      <c r="CL12" s="4">
        <f>step*-SUM('By group'!Y$11:Y$21)*Population!Y12</f>
        <v>-1704.7726499004293</v>
      </c>
      <c r="CM12" s="4">
        <f>step*-SUM('By group'!Z$11:Z$21)*Population!Z12</f>
        <v>-1743.6722505086436</v>
      </c>
      <c r="CN12" s="4">
        <f>step*-SUM('By group'!AA$11:AA$21)*Population!AA12</f>
        <v>0</v>
      </c>
      <c r="CO12" s="13">
        <f>-step*SUM(SCR!AB12:AN12)*Population!AB12</f>
        <v>-3940.1066531877768</v>
      </c>
      <c r="CP12" s="4">
        <f>step*-SUM('By group'!AC$11:AC$21)*Population!AC12</f>
        <v>-3831.2670536579508</v>
      </c>
      <c r="CQ12" s="4">
        <f>step*-SUM('By group'!AD$11:AD$21)*Population!AD12</f>
        <v>-3191.2465907777314</v>
      </c>
      <c r="CR12" s="4">
        <f>step*-SUM('By group'!AE$11:AE$21)*Population!AE12</f>
        <v>-1393.4757980526172</v>
      </c>
      <c r="CS12" s="4">
        <f>step*-SUM('By group'!AF$11:AF$21)*Population!AF12</f>
        <v>-402.12895359277184</v>
      </c>
      <c r="CT12" s="4">
        <f>step*-SUM('By group'!AG$11:AG$21)*Population!AG12</f>
        <v>-201.47684150267659</v>
      </c>
      <c r="CU12" s="4">
        <f>step*-SUM('By group'!AH$11:AH$21)*Population!AH12</f>
        <v>0</v>
      </c>
      <c r="CV12" s="4">
        <f>step*-SUM('By group'!AI$11:AI$21)*Population!AI12</f>
        <v>0</v>
      </c>
      <c r="CW12" s="4">
        <f>step*-SUM('By group'!AJ$11:AJ$21)*Population!AJ12</f>
        <v>0</v>
      </c>
      <c r="CX12" s="4">
        <f>step*-SUM('By group'!AK$11:AK$21)*Population!AK12</f>
        <v>0</v>
      </c>
      <c r="CY12" s="4">
        <f>step*-SUM('By group'!AL$11:AL$21)*Population!AL12</f>
        <v>-56.519041496899746</v>
      </c>
      <c r="CZ12" s="4">
        <f>step*-SUM('By group'!AM$11:AM$21)*Population!AM12</f>
        <v>-54.422999141439028</v>
      </c>
      <c r="DA12" s="4">
        <f>step*-SUM('By group'!AN$11:AN$21)*Population!AN12</f>
        <v>0</v>
      </c>
      <c r="DB12" s="13">
        <f>-step*SUM(SCR!AO12:BA12)*Population!AO12</f>
        <v>-6479.6393215216985</v>
      </c>
      <c r="DC12" s="4">
        <f>step*-SUM('By group'!AP$11:AP$21)*Population!AP12</f>
        <v>-6181.5374967682092</v>
      </c>
      <c r="DD12" s="4">
        <f>step*-SUM('By group'!AQ$11:AQ$21)*Population!AQ12</f>
        <v>-4568.19897704711</v>
      </c>
      <c r="DE12" s="4">
        <f>step*-SUM('By group'!AR$11:AR$21)*Population!AR12</f>
        <v>-1615.9286761449139</v>
      </c>
      <c r="DF12" s="4">
        <f>step*-SUM('By group'!AS$11:AS$21)*Population!AS12</f>
        <v>-395.22220212569897</v>
      </c>
      <c r="DG12" s="4">
        <f>step*-SUM('By group'!AT$11:AT$21)*Population!AT12</f>
        <v>-176.8076312175728</v>
      </c>
      <c r="DH12" s="4">
        <f>step*-SUM('By group'!AU$11:AU$21)*Population!AU12</f>
        <v>0</v>
      </c>
      <c r="DI12" s="4">
        <f>step*-SUM('By group'!AV$11:AV$21)*Population!AV12</f>
        <v>0</v>
      </c>
      <c r="DJ12" s="4">
        <f>step*-SUM('By group'!AW$11:AW$21)*Population!AW12</f>
        <v>0</v>
      </c>
      <c r="DK12" s="4">
        <f>step*-SUM('By group'!AX$11:AX$21)*Population!AX12</f>
        <v>0</v>
      </c>
      <c r="DL12" s="4">
        <f>step*-SUM('By group'!AY$11:AY$21)*Population!AY12</f>
        <v>-47.206470386574495</v>
      </c>
      <c r="DM12" s="4">
        <f>step*-SUM('By group'!AZ$11:AZ$21)*Population!AZ12</f>
        <v>-43.245837252442556</v>
      </c>
      <c r="DN12" s="4">
        <f>step*-SUM('By group'!BA$11:BA$21)*Population!BA12</f>
        <v>0</v>
      </c>
      <c r="DO12" s="13">
        <f>-step*SUM(SCR!BB12:BN12)*Population!BB12</f>
        <v>-6404.8163832553291</v>
      </c>
      <c r="DP12" s="4">
        <f>step*-SUM('By group'!BC$11:BC$21)*Population!BC12</f>
        <v>-6036.2403709737464</v>
      </c>
      <c r="DQ12" s="4">
        <f>step*-SUM('By group'!BD$11:BD$21)*Population!BD12</f>
        <v>-4082.0724455664963</v>
      </c>
      <c r="DR12" s="4">
        <f>step*-SUM('By group'!BE$11:BE$21)*Population!BE12</f>
        <v>-1297.969061485551</v>
      </c>
      <c r="DS12" s="4">
        <f>step*-SUM('By group'!BF$11:BF$21)*Population!BF12</f>
        <v>-298.32844840400884</v>
      </c>
      <c r="DT12" s="4">
        <f>step*-SUM('By group'!BG$11:BG$21)*Population!BG12</f>
        <v>-128.45150249365378</v>
      </c>
      <c r="DU12" s="4">
        <f>step*-SUM('By group'!BH$11:BH$21)*Population!BH12</f>
        <v>0</v>
      </c>
      <c r="DV12" s="4">
        <f>step*-SUM('By group'!BI$11:BI$21)*Population!BI12</f>
        <v>0</v>
      </c>
      <c r="DW12" s="4">
        <f>step*-SUM('By group'!BJ$11:BJ$21)*Population!BJ12</f>
        <v>0</v>
      </c>
      <c r="DX12" s="4">
        <f>step*-SUM('By group'!BK$11:BK$21)*Population!BK12</f>
        <v>0</v>
      </c>
      <c r="DY12" s="4">
        <f>step*-SUM('By group'!BL$11:BL$21)*Population!BL12</f>
        <v>-34.090959777058785</v>
      </c>
      <c r="DZ12" s="4">
        <f>step*-SUM('By group'!BM$11:BM$21)*Population!BM12</f>
        <v>-30.492910306048778</v>
      </c>
      <c r="EA12" s="4">
        <f>step*-SUM('By group'!BN$11:BN$21)*Population!BN12</f>
        <v>0</v>
      </c>
      <c r="EB12" s="52">
        <v>0</v>
      </c>
      <c r="EC12" s="4">
        <f t="shared" si="24"/>
        <v>160654.05291477748</v>
      </c>
      <c r="ED12" s="4">
        <f t="shared" si="25"/>
        <v>160733.62767049333</v>
      </c>
      <c r="EE12" s="4">
        <f t="shared" si="26"/>
        <v>139421.89738500843</v>
      </c>
      <c r="EF12" s="4">
        <f t="shared" si="27"/>
        <v>54966.141748225818</v>
      </c>
      <c r="EG12" s="4">
        <f t="shared" si="28"/>
        <v>13628.85992819893</v>
      </c>
      <c r="EH12" s="4">
        <f t="shared" si="29"/>
        <v>5934.4781336808674</v>
      </c>
      <c r="EI12" s="4">
        <v>0</v>
      </c>
      <c r="EJ12" s="4">
        <f t="shared" si="30"/>
        <v>0</v>
      </c>
      <c r="EK12" s="4">
        <f t="shared" si="31"/>
        <v>0</v>
      </c>
      <c r="EL12" s="4">
        <f t="shared" si="32"/>
        <v>0</v>
      </c>
      <c r="EM12" s="4">
        <f t="shared" si="33"/>
        <v>1533.9109872816548</v>
      </c>
      <c r="EN12" s="4">
        <f t="shared" si="34"/>
        <v>1359.2140823448883</v>
      </c>
      <c r="EO12" s="52">
        <v>0</v>
      </c>
      <c r="EP12" s="4">
        <f t="shared" si="35"/>
        <v>87971.936652863951</v>
      </c>
      <c r="EQ12" s="4">
        <f t="shared" si="36"/>
        <v>85533.219092407307</v>
      </c>
      <c r="ER12" s="4">
        <f t="shared" si="37"/>
        <v>66960.792320053341</v>
      </c>
      <c r="ES12" s="4">
        <f t="shared" si="38"/>
        <v>29811.216320505577</v>
      </c>
      <c r="ET12" s="4">
        <f t="shared" si="39"/>
        <v>9805.4372322338804</v>
      </c>
      <c r="EU12" s="4">
        <f t="shared" si="40"/>
        <v>5574.3033674105363</v>
      </c>
      <c r="EV12" s="4">
        <v>0</v>
      </c>
      <c r="EW12" s="4">
        <f t="shared" si="41"/>
        <v>0</v>
      </c>
      <c r="EX12" s="4">
        <f t="shared" si="42"/>
        <v>0</v>
      </c>
      <c r="EY12" s="4">
        <f t="shared" si="43"/>
        <v>0</v>
      </c>
      <c r="EZ12" s="4">
        <f t="shared" si="44"/>
        <v>1704.7726499004293</v>
      </c>
      <c r="FA12" s="4">
        <f t="shared" si="45"/>
        <v>1743.6722505086436</v>
      </c>
      <c r="FB12" s="52">
        <v>0</v>
      </c>
      <c r="FC12" s="4">
        <f t="shared" si="46"/>
        <v>3940.1066531877768</v>
      </c>
      <c r="FD12" s="4">
        <f t="shared" si="47"/>
        <v>3831.2670536579508</v>
      </c>
      <c r="FE12" s="4">
        <f t="shared" si="48"/>
        <v>3191.2465907777314</v>
      </c>
      <c r="FF12" s="4">
        <f t="shared" si="49"/>
        <v>1393.4757980526172</v>
      </c>
      <c r="FG12" s="4">
        <f t="shared" si="50"/>
        <v>402.12895359277184</v>
      </c>
      <c r="FH12" s="4">
        <f t="shared" si="51"/>
        <v>201.47684150267659</v>
      </c>
      <c r="FI12" s="4">
        <v>0</v>
      </c>
      <c r="FJ12" s="4">
        <f t="shared" si="52"/>
        <v>0</v>
      </c>
      <c r="FK12" s="4">
        <f t="shared" si="53"/>
        <v>0</v>
      </c>
      <c r="FL12" s="4">
        <f t="shared" si="54"/>
        <v>0</v>
      </c>
      <c r="FM12" s="4">
        <f t="shared" si="55"/>
        <v>56.519041496899746</v>
      </c>
      <c r="FN12" s="9">
        <f t="shared" si="56"/>
        <v>54.422999141439028</v>
      </c>
      <c r="FO12" s="4">
        <v>0</v>
      </c>
      <c r="FP12" s="4">
        <f t="shared" si="57"/>
        <v>6479.6393215216985</v>
      </c>
      <c r="FQ12" s="4">
        <f t="shared" si="58"/>
        <v>6181.5374967682092</v>
      </c>
      <c r="FR12" s="4">
        <f t="shared" si="59"/>
        <v>4568.19897704711</v>
      </c>
      <c r="FS12" s="4">
        <f t="shared" si="60"/>
        <v>1615.9286761449139</v>
      </c>
      <c r="FT12" s="4">
        <f t="shared" si="61"/>
        <v>395.22220212569897</v>
      </c>
      <c r="FU12" s="4">
        <f t="shared" si="62"/>
        <v>176.8076312175728</v>
      </c>
      <c r="FV12" s="4">
        <v>0</v>
      </c>
      <c r="FW12" s="4">
        <f t="shared" si="63"/>
        <v>0</v>
      </c>
      <c r="FX12" s="4">
        <f t="shared" si="64"/>
        <v>0</v>
      </c>
      <c r="FY12" s="4">
        <f t="shared" si="65"/>
        <v>0</v>
      </c>
      <c r="FZ12" s="4">
        <f t="shared" si="66"/>
        <v>47.206470386574495</v>
      </c>
      <c r="GA12" s="4">
        <f t="shared" si="67"/>
        <v>43.245837252442556</v>
      </c>
      <c r="GB12" s="4">
        <v>0</v>
      </c>
      <c r="GC12" s="4">
        <f t="shared" si="68"/>
        <v>6404.8163832553291</v>
      </c>
      <c r="GD12" s="4">
        <f t="shared" si="4"/>
        <v>6036.2403709737464</v>
      </c>
      <c r="GE12" s="4">
        <f t="shared" si="5"/>
        <v>4082.0724455664963</v>
      </c>
      <c r="GF12" s="4">
        <f t="shared" si="6"/>
        <v>1297.969061485551</v>
      </c>
      <c r="GG12" s="4">
        <f t="shared" si="7"/>
        <v>298.32844840400884</v>
      </c>
      <c r="GH12" s="4">
        <f t="shared" si="8"/>
        <v>128.45150249365378</v>
      </c>
      <c r="GI12" s="4">
        <v>0</v>
      </c>
      <c r="GJ12" s="4">
        <f t="shared" si="69"/>
        <v>0</v>
      </c>
      <c r="GK12" s="4">
        <f t="shared" si="70"/>
        <v>0</v>
      </c>
      <c r="GL12" s="4">
        <f t="shared" si="9"/>
        <v>0</v>
      </c>
      <c r="GM12" s="4">
        <f t="shared" si="10"/>
        <v>34.090959777058785</v>
      </c>
      <c r="GN12" s="4">
        <f t="shared" si="11"/>
        <v>30.492910306048778</v>
      </c>
      <c r="GO12" s="52">
        <v>0</v>
      </c>
      <c r="GP12" s="4">
        <f>step*(-'By group'!C$32*Population!C12+'By group'!I$33*Population!I12)</f>
        <v>0</v>
      </c>
      <c r="GQ12" s="4">
        <f>step*(-'By group'!D$32*Population!D12+'By group'!J$33*Population!J12)</f>
        <v>0</v>
      </c>
      <c r="GR12" s="4">
        <f>step*(-'By group'!E$32*Population!E12+'By group'!K$33*Population!K12)</f>
        <v>0</v>
      </c>
      <c r="GS12" s="4">
        <f>step*(-'By group'!F$32*Population!F12+'By group'!L$33*Population!L12)</f>
        <v>-6047.4744704586374</v>
      </c>
      <c r="GT12" s="4">
        <f>step*(-'By group'!G$32*Population!G12+'By group'!M$33*Population!M12)</f>
        <v>-507.28858556372927</v>
      </c>
      <c r="GU12" s="4">
        <f>step*(-'By group'!H$32*Population!H12+'By group'!N$33*Population!N12)</f>
        <v>-664.73868688444998</v>
      </c>
      <c r="GV12" s="46">
        <f t="shared" si="71"/>
        <v>0</v>
      </c>
      <c r="GW12" s="14">
        <f t="shared" si="72"/>
        <v>0</v>
      </c>
      <c r="GX12" s="4">
        <f t="shared" si="73"/>
        <v>0</v>
      </c>
      <c r="GY12" s="4">
        <f t="shared" si="74"/>
        <v>6047.4744704586374</v>
      </c>
      <c r="GZ12" s="4">
        <f t="shared" si="75"/>
        <v>507.28858556372927</v>
      </c>
      <c r="HA12" s="4">
        <f t="shared" si="76"/>
        <v>664.73868688444998</v>
      </c>
      <c r="HB12" s="8">
        <v>0</v>
      </c>
      <c r="HC12" s="4">
        <f>step*(-'By group'!P$32*Population!P12+'By group'!V$33*Population!V12)</f>
        <v>0</v>
      </c>
      <c r="HD12" s="4">
        <f>step*(-'By group'!Q$32*Population!Q12+'By group'!W$33*Population!W12)</f>
        <v>0</v>
      </c>
      <c r="HE12" s="4">
        <f>step*(-'By group'!R$32*Population!R12+'By group'!X$33*Population!X12)</f>
        <v>0</v>
      </c>
      <c r="HF12" s="4">
        <f>step*(-'By group'!S$32*Population!S12+'By group'!Y$33*Population!Y12)</f>
        <v>-4050.3322911667256</v>
      </c>
      <c r="HG12" s="4">
        <f>step*(-'By group'!T$32*Population!T12+'By group'!Z$33*Population!Z12)</f>
        <v>-243.02454822778554</v>
      </c>
      <c r="HH12" s="4">
        <f>step*(-'By group'!U$32*Population!U12+'By group'!AA$33*Population!AA12)</f>
        <v>-773.92767490030269</v>
      </c>
      <c r="HI12" s="14">
        <f t="shared" si="77"/>
        <v>0</v>
      </c>
      <c r="HJ12" s="46">
        <f t="shared" si="78"/>
        <v>0</v>
      </c>
      <c r="HK12" s="4">
        <f t="shared" si="79"/>
        <v>0</v>
      </c>
      <c r="HL12" s="4">
        <f t="shared" si="80"/>
        <v>4050.3322911667256</v>
      </c>
      <c r="HM12" s="4">
        <f t="shared" si="81"/>
        <v>243.02454822778554</v>
      </c>
      <c r="HN12" s="9">
        <f t="shared" si="82"/>
        <v>773.92767490030269</v>
      </c>
      <c r="HO12" s="4">
        <v>0</v>
      </c>
      <c r="HP12" s="4">
        <f>step*(-'By group'!AC$32*Population!AC12+'By group'!AI$33*Population!AI12)</f>
        <v>0</v>
      </c>
      <c r="HQ12" s="4">
        <f>step*(-'By group'!AD$32*Population!AD12+'By group'!AJ$33*Population!AJ12)</f>
        <v>0</v>
      </c>
      <c r="HR12" s="4">
        <f>step*(-'By group'!AE$32*Population!AE12+'By group'!AK$33*Population!AK12)</f>
        <v>0</v>
      </c>
      <c r="HS12" s="4">
        <f>step*(-'By group'!AF$32*Population!AF12+'By group'!AL$33*Population!AL12)</f>
        <v>-172.80495604793606</v>
      </c>
      <c r="HT12" s="4">
        <f>step*(-'By group'!AG$32*Population!AG12+'By group'!AM$33*Population!AM12)</f>
        <v>-13.083868729815809</v>
      </c>
      <c r="HU12" s="4">
        <f>step*(-'By group'!AH$32*Population!AH12+'By group'!AN$33*Population!AN12)</f>
        <v>-25.776248658819213</v>
      </c>
      <c r="HV12" s="14">
        <f t="shared" si="83"/>
        <v>0</v>
      </c>
      <c r="HW12" s="46">
        <f t="shared" si="84"/>
        <v>0</v>
      </c>
      <c r="HX12" s="4">
        <f t="shared" si="85"/>
        <v>0</v>
      </c>
      <c r="HY12" s="4">
        <f t="shared" si="86"/>
        <v>172.80495604793606</v>
      </c>
      <c r="HZ12" s="4">
        <f t="shared" si="87"/>
        <v>13.083868729815809</v>
      </c>
      <c r="IA12" s="4">
        <f t="shared" si="88"/>
        <v>25.776248658819213</v>
      </c>
      <c r="IB12" s="8">
        <v>0</v>
      </c>
      <c r="IC12" s="4">
        <f>step*(-'By group'!AP$32*Population!AP12+'By group'!AV$33*Population!AV12)</f>
        <v>0</v>
      </c>
      <c r="ID12" s="4">
        <f>step*(-'By group'!AQ$32*Population!AQ12+'By group'!AW$33*Population!AW12)</f>
        <v>0</v>
      </c>
      <c r="IE12" s="4">
        <f>step*(-'By group'!AR$32*Population!AR12+'By group'!AX$33*Population!AX12)</f>
        <v>0</v>
      </c>
      <c r="IF12" s="4">
        <f>step*(-'By group'!AS$32*Population!AS12+'By group'!AY$33*Population!AY12)</f>
        <v>-174.00786586956224</v>
      </c>
      <c r="IG12" s="4">
        <f>step*(-'By group'!AT$32*Population!AT12+'By group'!AZ$33*Population!AZ12)</f>
        <v>-13.738607617293283</v>
      </c>
      <c r="IH12" s="4">
        <f>step*(-'By group'!AU$32*Population!AU12+'By group'!BA$33*Population!BA12)</f>
        <v>-20.634921780716247</v>
      </c>
      <c r="II12" s="14">
        <f t="shared" si="15"/>
        <v>0</v>
      </c>
      <c r="IJ12" s="4">
        <f t="shared" si="16"/>
        <v>0</v>
      </c>
      <c r="IK12" s="4">
        <f t="shared" si="89"/>
        <v>0</v>
      </c>
      <c r="IL12" s="4">
        <f t="shared" si="90"/>
        <v>174.00786586956224</v>
      </c>
      <c r="IM12" s="4">
        <f t="shared" si="91"/>
        <v>13.738607617293283</v>
      </c>
      <c r="IN12" s="4">
        <f t="shared" si="92"/>
        <v>20.634921780716247</v>
      </c>
      <c r="IO12" s="8">
        <v>0</v>
      </c>
      <c r="IP12" s="4">
        <f>step*(-'By group'!BC$32*Population!BC12+'By group'!BI$33*Population!BI12)</f>
        <v>0</v>
      </c>
      <c r="IQ12" s="4">
        <f>step*(-'By group'!BD$32*Population!BD12+'By group'!BJ$33*Population!BJ12)</f>
        <v>0</v>
      </c>
      <c r="IR12" s="4">
        <f>step*(-'By group'!BE$32*Population!BE12+'By group'!BK$33*Population!BK12)</f>
        <v>0</v>
      </c>
      <c r="IS12" s="4">
        <f>step*(-'By group'!BF$32*Population!BF12+'By group'!BL$33*Population!BL12)</f>
        <v>-132.11874431347502</v>
      </c>
      <c r="IT12" s="4">
        <f>step*(-'By group'!BG$32*Population!BG12+'By group'!BM$33*Population!BM12)</f>
        <v>-10.443845345706368</v>
      </c>
      <c r="IU12" s="4">
        <f>step*(-'By group'!BH$32*Population!BH12+'By group'!BN$33*Population!BN12)</f>
        <v>-14.11688842734409</v>
      </c>
      <c r="IV12" s="14">
        <f t="shared" si="17"/>
        <v>0</v>
      </c>
      <c r="IW12" s="4">
        <f t="shared" si="18"/>
        <v>0</v>
      </c>
      <c r="IX12" s="4">
        <f t="shared" si="19"/>
        <v>0</v>
      </c>
      <c r="IY12" s="4">
        <f t="shared" si="20"/>
        <v>132.11874431347502</v>
      </c>
      <c r="IZ12" s="4">
        <f t="shared" si="21"/>
        <v>10.443845345706368</v>
      </c>
      <c r="JA12" s="4">
        <f t="shared" si="22"/>
        <v>14.11688842734409</v>
      </c>
      <c r="JB12" s="75">
        <f>step*(+prop_idu_male*'By group'!BB$9*Population!BB12-'By group'!B$8*Population!B12)</f>
        <v>-780.76431015283697</v>
      </c>
      <c r="JC12" s="46">
        <f>step*(+prop_idu_male*'By group'!BC$9*Population!BC12-'By group'!C$8*Population!C12)</f>
        <v>-7.3123325390078167</v>
      </c>
      <c r="JD12" s="46">
        <f>step*(+prop_idu_male*'By group'!BD$9*Population!BD12-'By group'!D$8*Population!D12)</f>
        <v>-25.92498470312977</v>
      </c>
      <c r="JE12" s="46">
        <f>step*(+prop_idu_male*'By group'!BE$9*Population!BE12-'By group'!E$8*Population!E12)</f>
        <v>-25.92550800033025</v>
      </c>
      <c r="JF12" s="46">
        <f>step*(+prop_idu_male*'By group'!BF$9*Population!BF12-'By group'!F$8*Population!F12)</f>
        <v>-6.4564358260146548</v>
      </c>
      <c r="JG12" s="46">
        <f>step*(+prop_idu_male*'By group'!BG$9*Population!BG12-'By group'!G$8*Population!G12)</f>
        <v>-1.1252389055392196</v>
      </c>
      <c r="JH12" s="46">
        <f>step*(+prop_idu_male*'By group'!BH$9*Population!BH12-'By group'!H$8*Population!H12)</f>
        <v>-1.5222160378272691</v>
      </c>
      <c r="JI12" s="46">
        <f>step*(+prop_idu_male*'By group'!BI$9*Population!BI12-'By group'!I$8*Population!I12)</f>
        <v>0</v>
      </c>
      <c r="JJ12" s="46">
        <f>step*(+prop_idu_male*'By group'!BJ$9*Population!BJ12-'By group'!J$8*Population!J12)</f>
        <v>0</v>
      </c>
      <c r="JK12" s="46">
        <f>step*(+prop_idu_male*'By group'!BK$9*Population!BK12-'By group'!K$8*Population!K12)</f>
        <v>0</v>
      </c>
      <c r="JL12" s="46">
        <f>step*(+prop_idu_male*'By group'!BL$9*Population!BL12-'By group'!L$8*Population!L12)</f>
        <v>-1.4520926838167136</v>
      </c>
      <c r="JM12" s="46">
        <f>step*(+prop_idu_male*'By group'!BM$9*Population!BM12-'By group'!M$8*Population!M12)</f>
        <v>-1.2860310976103713</v>
      </c>
      <c r="JN12" s="46">
        <f>step*(+prop_idu_male*'By group'!BN$9*Population!BN12-'By group'!N$8*Population!N12)</f>
        <v>-1.7827157663368902</v>
      </c>
      <c r="JO12" s="45">
        <f>step*(+(1-prop_idu_male)*'By group'!BB$9*Population!BB12-'By group'!O$8*Population!O12-'By group'!O$6*Population!O12+'By group'!AB$7*Population!AB12)</f>
        <v>-5507.8342898583105</v>
      </c>
      <c r="JP12" s="46">
        <f>step*(+(1-prop_idu_male)*'By group'!BC$9*Population!BC12-'By group'!P$8*Population!P12-'By group'!P$6*Population!P12+'By group'!AC$7*Population!AC12)</f>
        <v>-20.17737183706847</v>
      </c>
      <c r="JQ12" s="46">
        <f>step*(+(1-prop_idu_male)*'By group'!BD$9*Population!BD12-'By group'!Q$8*Population!Q12-'By group'!Q$6*Population!Q12+'By group'!AD$7*Population!AD12)</f>
        <v>-61.342794646829375</v>
      </c>
      <c r="JR12" s="46">
        <f>step*(+(1-prop_idu_male)*'By group'!BE$9*Population!BE12-'By group'!R$8*Population!R12-'By group'!R$6*Population!R12+'By group'!AE$7*Population!AE12)</f>
        <v>-69.112971452008424</v>
      </c>
      <c r="JS12" s="46">
        <f>step*(+(1-prop_idu_male)*'By group'!BF$9*Population!BF12-'By group'!S$8*Population!S12-'By group'!S$6*Population!S12+'By group'!AF$7*Population!AF12)</f>
        <v>-24.176307938478082</v>
      </c>
      <c r="JT12" s="46">
        <f>step*(+(1-prop_idu_male)*'By group'!BG$9*Population!BG12-'By group'!T$8*Population!T12-'By group'!T$6*Population!T12+'By group'!AG$7*Population!AG12)</f>
        <v>-5.7738421190487461</v>
      </c>
      <c r="JU12" s="46">
        <f>step*(+(1-prop_idu_male)*'By group'!BH$9*Population!BH12-'By group'!U$8*Population!U12-'By group'!U$6*Population!U12+'By group'!AH$7*Population!AH12)</f>
        <v>-10.822133929832313</v>
      </c>
      <c r="JV12" s="46">
        <f>step*(+(1-prop_idu_male)*'By group'!BI$9*Population!BI12-'By group'!V$8*Population!V12-'By group'!V$6*Population!V12+'By group'!AI$7*Population!AI12)</f>
        <v>0</v>
      </c>
      <c r="JW12" s="46">
        <f>step*(+(1-prop_idu_male)*'By group'!BJ$9*Population!BJ12-'By group'!W$8*Population!W12-'By group'!W$6*Population!W12+'By group'!AJ$7*Population!AJ12)</f>
        <v>0</v>
      </c>
      <c r="JX12" s="46">
        <f>step*(+(1-prop_idu_male)*'By group'!BK$9*Population!BK12-'By group'!X$8*Population!X12-'By group'!X$6*Population!X12+'By group'!AK$7*Population!AK12)</f>
        <v>0</v>
      </c>
      <c r="JY12" s="46">
        <f>step*(+(1-prop_idu_male)*'By group'!BL$9*Population!BL12-'By group'!Y$8*Population!Y12-'By group'!Y$6*Population!Y12+'By group'!AL$7*Population!AL12)</f>
        <v>-9.0870018985917795</v>
      </c>
      <c r="JZ12" s="46">
        <f>step*(+(1-prop_idu_male)*'By group'!BM$9*Population!BM12-'By group'!Z$8*Population!Z12-'By group'!Z$6*Population!Z12+'By group'!AM$7*Population!AM12)</f>
        <v>-9.4662600503049248</v>
      </c>
      <c r="KA12" s="76">
        <f>step*(+(1-prop_idu_male)*'By group'!BN$9*Population!BN12-'By group'!AA$8*Population!AA12-'By group'!AA$6*Population!AA12+'By group'!AN$7*Population!AN12)</f>
        <v>-13.403845543055121</v>
      </c>
      <c r="KB12" s="46">
        <f>step*(+'By group'!O$6*Population!O12-'By group'!AB$7*Population!AB12)</f>
        <v>4716.0788824435285</v>
      </c>
      <c r="KC12" s="46">
        <f>step*(+'By group'!P$6*Population!P12-'By group'!AC$7*Population!AC12)</f>
        <v>16.081798093577312</v>
      </c>
      <c r="KD12" s="46">
        <f>step*(+'By group'!Q$6*Population!Q12-'By group'!AD$7*Population!AD12)</f>
        <v>48.440484876286689</v>
      </c>
      <c r="KE12" s="46">
        <f>step*(+'By group'!R$6*Population!R12-'By group'!AE$7*Population!AE12)</f>
        <v>54.596754010201295</v>
      </c>
      <c r="KF12" s="46">
        <f>step*(+'By group'!S$6*Population!S12-'By group'!AF$7*Population!AF12)</f>
        <v>19.363087856882345</v>
      </c>
      <c r="KG12" s="46">
        <f>step*(+'By group'!T$6*Population!T12-'By group'!AG$7*Population!AG12)</f>
        <v>4.674395625865877</v>
      </c>
      <c r="KH12" s="46">
        <f>step*(+'By group'!U$6*Population!U12-'By group'!AH$7*Population!AH12)</f>
        <v>8.8388151557583985</v>
      </c>
      <c r="KI12" s="46">
        <f>step*(+'By group'!V$6*Population!V12-'By group'!AI$7*Population!AI12)</f>
        <v>0</v>
      </c>
      <c r="KJ12" s="46">
        <f>step*(+'By group'!W$6*Population!W12-'By group'!AJ$7*Population!AJ12)</f>
        <v>0</v>
      </c>
      <c r="KK12" s="46">
        <f>step*(+'By group'!X$6*Population!X12-'By group'!AK$7*Population!AK12)</f>
        <v>0</v>
      </c>
      <c r="KL12" s="46">
        <f>step*(+'By group'!Y$6*Population!Y12-'By group'!AL$7*Population!AL12)</f>
        <v>7.4026838245575872</v>
      </c>
      <c r="KM12" s="46">
        <f>step*(+'By group'!Z$6*Population!Z12-'By group'!AM$7*Population!AM12)</f>
        <v>7.7408835459799104</v>
      </c>
      <c r="KN12" s="46">
        <f>step*(+'By group'!AA$6*Population!AA12-'By group'!AN$7*Population!AN12)</f>
        <v>10.968123078595086</v>
      </c>
      <c r="KO12" s="45">
        <v>0</v>
      </c>
      <c r="KP12" s="46">
        <v>0</v>
      </c>
      <c r="KQ12" s="46">
        <v>0</v>
      </c>
      <c r="KR12" s="46">
        <v>0</v>
      </c>
      <c r="KS12" s="46">
        <v>0</v>
      </c>
      <c r="KT12" s="46">
        <v>0</v>
      </c>
      <c r="KU12" s="46">
        <v>0</v>
      </c>
      <c r="KV12" s="46">
        <v>0</v>
      </c>
      <c r="KW12" s="46">
        <v>0</v>
      </c>
      <c r="KX12" s="46">
        <v>0</v>
      </c>
      <c r="KY12" s="46">
        <v>0</v>
      </c>
      <c r="KZ12" s="46">
        <v>0</v>
      </c>
      <c r="LA12" s="46">
        <v>0</v>
      </c>
      <c r="LB12" s="188">
        <f>step*(-'By group'!BB$9*Population!BB12+'By group'!B$8*Population!B12+'By group'!O$8*Population!O12)</f>
        <v>1572.519717567619</v>
      </c>
      <c r="LC12" s="189">
        <f>step*(-'By group'!BC$9*Population!BC12+'By group'!C$8*Population!C12+'By group'!P$8*Population!P12)</f>
        <v>11.407906282498971</v>
      </c>
      <c r="LD12" s="189">
        <f>step*(-'By group'!BD$9*Population!BD12+'By group'!D$8*Population!D12+'By group'!Q$8*Population!Q12)</f>
        <v>38.82729447367246</v>
      </c>
      <c r="LE12" s="189">
        <f>step*(-'By group'!BE$9*Population!BE12+'By group'!E$8*Population!E12+'By group'!R$8*Population!R12)</f>
        <v>40.441725442137376</v>
      </c>
      <c r="LF12" s="189">
        <f>step*(-'By group'!BF$9*Population!BF12+'By group'!F$8*Population!F12+'By group'!S$8*Population!S12)</f>
        <v>11.269655907610392</v>
      </c>
      <c r="LG12" s="189">
        <f>step*(-'By group'!BG$9*Population!BG12+'By group'!G$8*Population!G12+'By group'!T$8*Population!T12)</f>
        <v>2.2246853987220883</v>
      </c>
      <c r="LH12" s="189">
        <f>step*(-'By group'!BH$9*Population!BH12+'By group'!H$8*Population!H12+'By group'!U$8*Population!U12)</f>
        <v>3.5055348119011835</v>
      </c>
      <c r="LI12" s="189">
        <f>step*(-'By group'!BI$9*Population!BI12+'By group'!I$8*Population!I12+'By group'!V$8*Population!V12)</f>
        <v>0</v>
      </c>
      <c r="LJ12" s="189">
        <f>step*(-'By group'!BJ$9*Population!BJ12+'By group'!J$8*Population!J12+'By group'!W$8*Population!W12)</f>
        <v>0</v>
      </c>
      <c r="LK12" s="189">
        <f>step*(-'By group'!BK$9*Population!BK12+'By group'!K$8*Population!K12+'By group'!X$8*Population!X12)</f>
        <v>0</v>
      </c>
      <c r="LL12" s="189">
        <f>step*(-'By group'!BL$9*Population!BL12+'By group'!L$8*Population!L12+'By group'!Y$8*Population!Y12)</f>
        <v>3.1364107578509079</v>
      </c>
      <c r="LM12" s="189">
        <f>step*(-'By group'!BM$9*Population!BM12+'By group'!M$8*Population!M12+'By group'!Z$8*Population!Z12)</f>
        <v>3.0114076019353857</v>
      </c>
      <c r="LN12" s="189">
        <f>step*(-'By group'!BN$9*Population!BN12+'By group'!N$8*Population!N12+'By group'!AA$8*Population!AA12)</f>
        <v>4.2184382307969264</v>
      </c>
    </row>
    <row r="13" spans="1:326" x14ac:dyDescent="0.25">
      <c r="A13">
        <f t="shared" si="23"/>
        <v>4.5</v>
      </c>
      <c r="B13" s="52">
        <f>step*((-'By group'!B$4-'By group'!B$5-'By group'!B$22)*Population!B13+'By group'!B$3*Population!$BO13)</f>
        <v>161063.10769763205</v>
      </c>
      <c r="C13" s="4">
        <f>step*((-'By group'!C$4-'By group'!C$5-'By group'!C$22)*Population!C13+'By group'!C$3*Population!$BO13)</f>
        <v>-6168.6958190167497</v>
      </c>
      <c r="D13" s="4">
        <f>step*((-'By group'!D$4-'By group'!D$5-'By group'!D$22)*Population!D13+'By group'!D$3*Population!$BO13)</f>
        <v>-47590.336060399124</v>
      </c>
      <c r="E13" s="4">
        <f>step*((-'By group'!E$4-'By group'!E$5-'By group'!E$22)*Population!E13+'By group'!E$3*Population!$BO13)</f>
        <v>-77999.410882893411</v>
      </c>
      <c r="F13" s="4">
        <f>step*((-'By group'!F$4-'By group'!F$5-'By group'!F$22)*Population!F13+'By group'!F$3*Population!$BO13)</f>
        <v>-27678.652103109176</v>
      </c>
      <c r="G13" s="4">
        <f>step*((-'By group'!G$4-'By group'!G$5-'By group'!G$22)*Population!G13+'By group'!G$3*Population!$BO13)</f>
        <v>-6054.4275591452715</v>
      </c>
      <c r="H13" s="4">
        <f>step*((-'By group'!H$4-'By group'!H$5-'By group'!H$22)*Population!H13+'By group'!H$3*Population!$BO13)</f>
        <v>-7657.2580705407545</v>
      </c>
      <c r="I13" s="4">
        <f>step*((-'By group'!I$4-'By group'!I$5-'By group'!I$22)*Population!I13+'By group'!I$3*Population!$BO13)</f>
        <v>0</v>
      </c>
      <c r="J13" s="4">
        <f>step*((-'By group'!J$4-'By group'!J$5-'By group'!J$22)*Population!J13+'By group'!J$3*Population!$BO13)</f>
        <v>0</v>
      </c>
      <c r="K13" s="4">
        <f>step*((-'By group'!K$4-'By group'!K$5-'By group'!K$22)*Population!K13+'By group'!K$3*Population!$BO13)</f>
        <v>0</v>
      </c>
      <c r="L13" s="4">
        <f>step*((-'By group'!L$4-'By group'!L$5-'By group'!L$22)*Population!L13+'By group'!L$3*Population!$BO13)</f>
        <v>-2312.9999027752365</v>
      </c>
      <c r="M13" s="4">
        <f>step*((-'By group'!M$4-'By group'!M$5-'By group'!M$22)*Population!M13+'By group'!M$3*Population!$BO13)</f>
        <v>-2055.2190859639063</v>
      </c>
      <c r="N13" s="4">
        <f>step*((-'By group'!N$4-'By group'!N$5-'By group'!N$22)*Population!N13+'By group'!N$3*Population!$BO13)</f>
        <v>-3433.5245033737433</v>
      </c>
      <c r="O13" s="8">
        <f>step*((-'By group'!O$4-'By group'!O$5-'By group'!O$22)*Population!O13+'By group'!O$3*Population!$BO13)</f>
        <v>152303.14911311842</v>
      </c>
      <c r="P13" s="4">
        <f>step*((-'By group'!P$4-'By group'!P$5-'By group'!P$22)*Population!P13+'By group'!P$3*Population!$BO13)</f>
        <v>-3381.2172206932237</v>
      </c>
      <c r="Q13" s="4">
        <f>step*((-'By group'!Q$4-'By group'!Q$5-'By group'!Q$22)*Population!Q13+'By group'!Q$3*Population!$BO13)</f>
        <v>-23602.353122043114</v>
      </c>
      <c r="R13" s="4">
        <f>step*((-'By group'!R$4-'By group'!R$5-'By group'!R$22)*Population!R13+'By group'!R$3*Population!$BO13)</f>
        <v>-41083.969273822127</v>
      </c>
      <c r="S13" s="4">
        <f>step*((-'By group'!S$4-'By group'!S$5-'By group'!S$22)*Population!S13+'By group'!S$3*Population!$BO13)</f>
        <v>-18117.509293349576</v>
      </c>
      <c r="T13" s="4">
        <f>step*((-'By group'!T$4-'By group'!T$5-'By group'!T$22)*Population!T13+'By group'!T$3*Population!$BO13)</f>
        <v>-5022.77225073709</v>
      </c>
      <c r="U13" s="4">
        <f>step*((-'By group'!U$4-'By group'!U$5-'By group'!U$22)*Population!U13+'By group'!U$3*Population!$BO13)</f>
        <v>-9078.0969596871419</v>
      </c>
      <c r="V13" s="4">
        <f>step*((-'By group'!V$4-'By group'!V$5-'By group'!V$22)*Population!V13+'By group'!V$3*Population!$BO13)</f>
        <v>0</v>
      </c>
      <c r="W13" s="4">
        <f>step*((-'By group'!W$4-'By group'!W$5-'By group'!W$22)*Population!W13+'By group'!W$3*Population!$BO13)</f>
        <v>0</v>
      </c>
      <c r="X13" s="4">
        <f>step*((-'By group'!X$4-'By group'!X$5-'By group'!X$22)*Population!X13+'By group'!X$3*Population!$BO13)</f>
        <v>0</v>
      </c>
      <c r="Y13" s="4">
        <f>step*((-'By group'!Y$4-'By group'!Y$5-'By group'!Y$22)*Population!Y13+'By group'!Y$3*Population!$BO13)</f>
        <v>-2383.1670749260984</v>
      </c>
      <c r="Z13" s="4">
        <f>step*((-'By group'!Z$4-'By group'!Z$5-'By group'!Z$22)*Population!Z13+'By group'!Z$3*Population!$BO13)</f>
        <v>-2582.2582477542646</v>
      </c>
      <c r="AA13" s="4">
        <f>step*((-'By group'!AA$4-'By group'!AA$5-'By group'!AA$22)*Population!AA13+'By group'!AA$3*Population!$BO13)</f>
        <v>-4470.1330522459111</v>
      </c>
      <c r="AB13" s="8">
        <f>step*((-'By group'!AB$4-'By group'!AB$5-'By group'!AB$22)*Population!AB13+'By group'!AB$3*Population!$BO13)</f>
        <v>-656.22184074186112</v>
      </c>
      <c r="AC13" s="4">
        <f>step*((-'By group'!AC$4-'By group'!AC$5-'By group'!AC$22)*Population!AC13+'By group'!AC$3*Population!$BO13)</f>
        <v>-152.11751076540145</v>
      </c>
      <c r="AD13" s="4">
        <f>step*((-'By group'!AD$4-'By group'!AD$5-'By group'!AD$22)*Population!AD13+'By group'!AD$3*Population!$BO13)</f>
        <v>-1107.4138684368704</v>
      </c>
      <c r="AE13" s="4">
        <f>step*((-'By group'!AE$4-'By group'!AE$5-'By group'!AE$22)*Population!AE13+'By group'!AE$3*Population!$BO13)</f>
        <v>-1937.076317398295</v>
      </c>
      <c r="AF13" s="4">
        <f>step*((-'By group'!AF$4-'By group'!AF$5-'By group'!AF$22)*Population!AF13+'By group'!AF$3*Population!$BO13)</f>
        <v>-778.07840507034621</v>
      </c>
      <c r="AG13" s="4">
        <f>step*((-'By group'!AG$4-'By group'!AG$5-'By group'!AG$22)*Population!AG13+'By group'!AG$3*Population!$BO13)</f>
        <v>-193.13573691702771</v>
      </c>
      <c r="AH13" s="4">
        <f>step*((-'By group'!AH$4-'By group'!AH$5-'By group'!AH$22)*Population!AH13+'By group'!AH$3*Population!$BO13)</f>
        <v>-297.33468633436144</v>
      </c>
      <c r="AI13" s="4">
        <f>step*((-'By group'!AI$4-'By group'!AI$5-'By group'!AI$22)*Population!AI13+'By group'!AI$3*Population!$BO13)</f>
        <v>0</v>
      </c>
      <c r="AJ13" s="4">
        <f>step*((-'By group'!AJ$4-'By group'!AJ$5-'By group'!AJ$22)*Population!AJ13+'By group'!AJ$3*Population!$BO13)</f>
        <v>0</v>
      </c>
      <c r="AK13" s="4">
        <f>step*((-'By group'!AK$4-'By group'!AK$5-'By group'!AK$22)*Population!AK13+'By group'!AK$3*Population!$BO13)</f>
        <v>0</v>
      </c>
      <c r="AL13" s="4">
        <f>step*((-'By group'!AL$4-'By group'!AL$5-'By group'!AL$22)*Population!AL13+'By group'!AL$3*Population!$BO13)</f>
        <v>-82.245993915255042</v>
      </c>
      <c r="AM13" s="4">
        <f>step*((-'By group'!AM$4-'By group'!AM$5-'By group'!AM$22)*Population!AM13+'By group'!AM$3*Population!$BO13)</f>
        <v>-81.944318306698747</v>
      </c>
      <c r="AN13" s="4">
        <f>step*((-'By group'!AN$4-'By group'!AN$5-'By group'!AN$22)*Population!AN13+'By group'!AN$3*Population!$BO13)</f>
        <v>-139.33527851964419</v>
      </c>
      <c r="AO13" s="8">
        <f>step*((-'By group'!AO$4-'By group'!AO$5-'By group'!AO$22)*Population!AO13+'By group'!AO$3*Population!$BO13)</f>
        <v>6295.2550886399404</v>
      </c>
      <c r="AP13" s="4">
        <f>step*((-'By group'!AP$4-'By group'!AP$5-'By group'!AP$22)*Population!AP13+'By group'!AP$3*Population!$BO13)</f>
        <v>-249.29511286603881</v>
      </c>
      <c r="AQ13" s="4">
        <f>step*((-'By group'!AQ$4-'By group'!AQ$5-'By group'!AQ$22)*Population!AQ13+'By group'!AQ$3*Population!$BO13)</f>
        <v>-1641.7424516555322</v>
      </c>
      <c r="AR13" s="4">
        <f>step*((-'By group'!AR$4-'By group'!AR$5-'By group'!AR$22)*Population!AR13+'By group'!AR$3*Population!$BO13)</f>
        <v>-2358.8959682047839</v>
      </c>
      <c r="AS13" s="4">
        <f>step*((-'By group'!AS$4-'By group'!AS$5-'By group'!AS$22)*Population!AS13+'By group'!AS$3*Population!$BO13)</f>
        <v>-807.11970461988471</v>
      </c>
      <c r="AT13" s="4">
        <f>step*((-'By group'!AT$4-'By group'!AT$5-'By group'!AT$22)*Population!AT13+'By group'!AT$3*Population!$BO13)</f>
        <v>-178.12107892614102</v>
      </c>
      <c r="AU13" s="4">
        <f>step*((-'By group'!AU$4-'By group'!AU$5-'By group'!AU$22)*Population!AU13+'By group'!AU$3*Population!$BO13)</f>
        <v>-239.14368974812425</v>
      </c>
      <c r="AV13" s="4">
        <f>step*((-'By group'!AV$4-'By group'!AV$5-'By group'!AV$22)*Population!AV13+'By group'!AV$3*Population!$BO13)</f>
        <v>0</v>
      </c>
      <c r="AW13" s="4">
        <f>step*((-'By group'!AW$4-'By group'!AW$5-'By group'!AW$22)*Population!AW13+'By group'!AW$3*Population!$BO13)</f>
        <v>0</v>
      </c>
      <c r="AX13" s="4">
        <f>step*((-'By group'!AX$4-'By group'!AX$5-'By group'!AX$22)*Population!AX13+'By group'!AX$3*Population!$BO13)</f>
        <v>0</v>
      </c>
      <c r="AY13" s="4">
        <f>step*((-'By group'!AY$4-'By group'!AY$5-'By group'!AY$22)*Population!AY13+'By group'!AY$3*Population!$BO13)</f>
        <v>-70.338922127129138</v>
      </c>
      <c r="AZ13" s="4">
        <f>step*((-'By group'!AZ$4-'By group'!AZ$5-'By group'!AZ$22)*Population!AZ13+'By group'!AZ$3*Population!$BO13)</f>
        <v>-65.073811695709452</v>
      </c>
      <c r="BA13" s="4">
        <f>step*((-'By group'!BA$4-'By group'!BA$5-'By group'!BA$22)*Population!BA13+'By group'!BA$3*Population!$BO13)</f>
        <v>-109.68853970050915</v>
      </c>
      <c r="BB13" s="8">
        <f>step*((-'By group'!BB$4-'By group'!BB$5-'By group'!BB$22)*Population!BB13+'By group'!BB$3*Population!$BO13)</f>
        <v>4265.3576620757876</v>
      </c>
      <c r="BC13" s="4">
        <f>step*((-'By group'!BC$4-'By group'!BC$5-'By group'!BC$22)*Population!BC13+'By group'!BC$3*Population!$BO13)</f>
        <v>-363.24299203676424</v>
      </c>
      <c r="BD13" s="4">
        <f>step*((-'By group'!BD$4-'By group'!BD$5-'By group'!BD$22)*Population!BD13+'By group'!BD$3*Population!$BO13)</f>
        <v>-1817.7690438707416</v>
      </c>
      <c r="BE13" s="4">
        <f>step*((-'By group'!BE$4-'By group'!BE$5-'By group'!BE$22)*Population!BE13+'By group'!BE$3*Population!$BO13)</f>
        <v>-2196.3976361602736</v>
      </c>
      <c r="BF13" s="4">
        <f>step*((-'By group'!BF$4-'By group'!BF$5-'By group'!BF$22)*Population!BF13+'By group'!BF$3*Population!$BO13)</f>
        <v>-679.47311608414304</v>
      </c>
      <c r="BG13" s="4">
        <f>step*((-'By group'!BG$4-'By group'!BG$5-'By group'!BG$22)*Population!BG13+'By group'!BG$3*Population!$BO13)</f>
        <v>-140.88730066959235</v>
      </c>
      <c r="BH13" s="4">
        <f>step*((-'By group'!BH$4-'By group'!BH$5-'By group'!BH$22)*Population!BH13+'By group'!BH$3*Population!$BO13)</f>
        <v>-178.04295276020588</v>
      </c>
      <c r="BI13" s="4">
        <f>step*((-'By group'!BI$4-'By group'!BI$5-'By group'!BI$22)*Population!BI13+'By group'!BI$3*Population!$BO13)</f>
        <v>0</v>
      </c>
      <c r="BJ13" s="4">
        <f>step*((-'By group'!BJ$4-'By group'!BJ$5-'By group'!BJ$22)*Population!BJ13+'By group'!BJ$3*Population!$BO13)</f>
        <v>0</v>
      </c>
      <c r="BK13" s="4">
        <f>step*((-'By group'!BK$4-'By group'!BK$5-'By group'!BK$22)*Population!BK13+'By group'!BK$3*Population!$BO13)</f>
        <v>0</v>
      </c>
      <c r="BL13" s="4">
        <f>step*((-'By group'!BL$4-'By group'!BL$5-'By group'!BL$22)*Population!BL13+'By group'!BL$3*Population!$BO13)</f>
        <v>-64.94576969130631</v>
      </c>
      <c r="BM13" s="4">
        <f>step*((-'By group'!BM$4-'By group'!BM$5-'By group'!BM$22)*Population!BM13+'By group'!BM$3*Population!$BO13)</f>
        <v>-56.592568792752971</v>
      </c>
      <c r="BN13" s="4">
        <f>step*((-'By group'!BN$4-'By group'!BN$5-'By group'!BN$22)*Population!BN13+'By group'!BN$3*Population!$BO13)</f>
        <v>-92.444399628931919</v>
      </c>
      <c r="BO13" s="71">
        <f>-step*SUM(SCR!B13:N13)*Population!B13</f>
        <v>-155408.06066684128</v>
      </c>
      <c r="BP13" s="4">
        <f>step*-SUM('By group'!C$11:C$21)*Population!C13</f>
        <v>-154217.39547541874</v>
      </c>
      <c r="BQ13" s="4">
        <f>step*-SUM('By group'!D$11:D$21)*Population!D13</f>
        <v>-132195.37794555313</v>
      </c>
      <c r="BR13" s="4">
        <f>step*-SUM('By group'!E$11:E$21)*Population!E13</f>
        <v>-55713.864916352431</v>
      </c>
      <c r="BS13" s="4">
        <f>step*-SUM('By group'!F$11:F$21)*Population!F13</f>
        <v>-14567.711633215356</v>
      </c>
      <c r="BT13" s="4">
        <f>step*-SUM('By group'!G$11:G$21)*Population!G13</f>
        <v>-6306.6953741096577</v>
      </c>
      <c r="BU13" s="4">
        <f>step*-SUM('By group'!H$11:H$21)*Population!H13</f>
        <v>0</v>
      </c>
      <c r="BV13" s="4">
        <f>step*-SUM('By group'!I$11:I$21)*Population!I13</f>
        <v>0</v>
      </c>
      <c r="BW13" s="4">
        <f>step*-SUM('By group'!J$11:J$21)*Population!J13</f>
        <v>0</v>
      </c>
      <c r="BX13" s="4">
        <f>step*-SUM('By group'!K$11:K$21)*Population!K13</f>
        <v>0</v>
      </c>
      <c r="BY13" s="4">
        <f>step*-SUM('By group'!L$11:L$21)*Population!L13</f>
        <v>-1652.1427876965972</v>
      </c>
      <c r="BZ13" s="4">
        <f>step*-SUM('By group'!M$11:M$21)*Population!M13</f>
        <v>-1284.5119287274415</v>
      </c>
      <c r="CA13" s="4">
        <f>step*-SUM('By group'!N$11:N$21)*Population!N13</f>
        <v>0</v>
      </c>
      <c r="CB13" s="13">
        <f>-step*SUM(SCR!O13:AA13)*Population!O13</f>
        <v>-87033.123832278783</v>
      </c>
      <c r="CC13" s="4">
        <f>step*-SUM('By group'!P$11:P$21)*Population!P13</f>
        <v>-84530.430517330591</v>
      </c>
      <c r="CD13" s="4">
        <f>step*-SUM('By group'!Q$11:Q$21)*Population!Q13</f>
        <v>-65562.092005675324</v>
      </c>
      <c r="CE13" s="4">
        <f>step*-SUM('By group'!R$11:R$21)*Population!R13</f>
        <v>-29345.692338444376</v>
      </c>
      <c r="CF13" s="4">
        <f>step*-SUM('By group'!S$11:S$21)*Population!S13</f>
        <v>-9535.5312070260934</v>
      </c>
      <c r="CG13" s="4">
        <f>step*-SUM('By group'!T$11:T$21)*Population!T13</f>
        <v>-5232.0544278511352</v>
      </c>
      <c r="CH13" s="4">
        <f>step*-SUM('By group'!U$11:U$21)*Population!U13</f>
        <v>0</v>
      </c>
      <c r="CI13" s="4">
        <f>step*-SUM('By group'!V$11:V$21)*Population!V13</f>
        <v>0</v>
      </c>
      <c r="CJ13" s="4">
        <f>step*-SUM('By group'!W$11:W$21)*Population!W13</f>
        <v>0</v>
      </c>
      <c r="CK13" s="4">
        <f>step*-SUM('By group'!X$11:X$21)*Population!X13</f>
        <v>0</v>
      </c>
      <c r="CL13" s="4">
        <f>step*-SUM('By group'!Y$11:Y$21)*Population!Y13</f>
        <v>-1702.2621963757845</v>
      </c>
      <c r="CM13" s="4">
        <f>step*-SUM('By group'!Z$11:Z$21)*Population!Z13</f>
        <v>-1613.9114048464155</v>
      </c>
      <c r="CN13" s="4">
        <f>step*-SUM('By group'!AA$11:AA$21)*Population!AA13</f>
        <v>0</v>
      </c>
      <c r="CO13" s="13">
        <f>-step*SUM(SCR!AB13:AN13)*Population!AB13</f>
        <v>-3926.1770113988232</v>
      </c>
      <c r="CP13" s="4">
        <f>step*-SUM('By group'!AC$11:AC$21)*Population!AC13</f>
        <v>-3802.937769135036</v>
      </c>
      <c r="CQ13" s="4">
        <f>step*-SUM('By group'!AD$11:AD$21)*Population!AD13</f>
        <v>-3076.1496345468622</v>
      </c>
      <c r="CR13" s="4">
        <f>step*-SUM('By group'!AE$11:AE$21)*Population!AE13</f>
        <v>-1383.6259409987822</v>
      </c>
      <c r="CS13" s="4">
        <f>step*-SUM('By group'!AF$11:AF$21)*Population!AF13</f>
        <v>-409.51495003702433</v>
      </c>
      <c r="CT13" s="4">
        <f>step*-SUM('By group'!AG$11:AG$21)*Population!AG13</f>
        <v>-201.18305928857052</v>
      </c>
      <c r="CU13" s="4">
        <f>step*-SUM('By group'!AH$11:AH$21)*Population!AH13</f>
        <v>0</v>
      </c>
      <c r="CV13" s="4">
        <f>step*-SUM('By group'!AI$11:AI$21)*Population!AI13</f>
        <v>0</v>
      </c>
      <c r="CW13" s="4">
        <f>step*-SUM('By group'!AJ$11:AJ$21)*Population!AJ13</f>
        <v>0</v>
      </c>
      <c r="CX13" s="4">
        <f>step*-SUM('By group'!AK$11:AK$21)*Population!AK13</f>
        <v>0</v>
      </c>
      <c r="CY13" s="4">
        <f>step*-SUM('By group'!AL$11:AL$21)*Population!AL13</f>
        <v>-58.747138510896463</v>
      </c>
      <c r="CZ13" s="4">
        <f>step*-SUM('By group'!AM$11:AM$21)*Population!AM13</f>
        <v>-51.215198941686722</v>
      </c>
      <c r="DA13" s="4">
        <f>step*-SUM('By group'!AN$11:AN$21)*Population!AN13</f>
        <v>0</v>
      </c>
      <c r="DB13" s="13">
        <f>-step*SUM(SCR!AO13:BA13)*Population!AO13</f>
        <v>-6560.7991656438235</v>
      </c>
      <c r="DC13" s="4">
        <f>step*-SUM('By group'!AP$11:AP$21)*Population!AP13</f>
        <v>-6232.37782165097</v>
      </c>
      <c r="DD13" s="4">
        <f>step*-SUM('By group'!AQ$11:AQ$21)*Population!AQ13</f>
        <v>-4560.3956990431452</v>
      </c>
      <c r="DE13" s="4">
        <f>step*-SUM('By group'!AR$11:AR$21)*Population!AR13</f>
        <v>-1684.9256915748456</v>
      </c>
      <c r="DF13" s="4">
        <f>step*-SUM('By group'!AS$11:AS$21)*Population!AS13</f>
        <v>-424.79984453678145</v>
      </c>
      <c r="DG13" s="4">
        <f>step*-SUM('By group'!AT$11:AT$21)*Population!AT13</f>
        <v>-185.54279054806355</v>
      </c>
      <c r="DH13" s="4">
        <f>step*-SUM('By group'!AU$11:AU$21)*Population!AU13</f>
        <v>0</v>
      </c>
      <c r="DI13" s="4">
        <f>step*-SUM('By group'!AV$11:AV$21)*Population!AV13</f>
        <v>0</v>
      </c>
      <c r="DJ13" s="4">
        <f>step*-SUM('By group'!AW$11:AW$21)*Population!AW13</f>
        <v>0</v>
      </c>
      <c r="DK13" s="4">
        <f>step*-SUM('By group'!AX$11:AX$21)*Population!AX13</f>
        <v>0</v>
      </c>
      <c r="DL13" s="4">
        <f>step*-SUM('By group'!AY$11:AY$21)*Population!AY13</f>
        <v>-50.242087233663668</v>
      </c>
      <c r="DM13" s="4">
        <f>step*-SUM('By group'!AZ$11:AZ$21)*Population!AZ13</f>
        <v>-40.671132309818411</v>
      </c>
      <c r="DN13" s="4">
        <f>step*-SUM('By group'!BA$11:BA$21)*Population!BA13</f>
        <v>0</v>
      </c>
      <c r="DO13" s="13">
        <f>-step*SUM(SCR!BB13:BN13)*Population!BB13</f>
        <v>-6416.1921656361483</v>
      </c>
      <c r="DP13" s="4">
        <f>step*-SUM('By group'!BC$11:BC$21)*Population!BC13</f>
        <v>-6054.0498672794038</v>
      </c>
      <c r="DQ13" s="4">
        <f>step*-SUM('By group'!BD$11:BD$21)*Population!BD13</f>
        <v>-4131.2932815244121</v>
      </c>
      <c r="DR13" s="4">
        <f>step*-SUM('By group'!BE$11:BE$21)*Population!BE13</f>
        <v>-1372.7485226001711</v>
      </c>
      <c r="DS13" s="4">
        <f>step*-SUM('By group'!BF$11:BF$21)*Population!BF13</f>
        <v>-323.5586267067348</v>
      </c>
      <c r="DT13" s="4">
        <f>step*-SUM('By group'!BG$11:BG$21)*Population!BG13</f>
        <v>-135.46855833614649</v>
      </c>
      <c r="DU13" s="4">
        <f>step*-SUM('By group'!BH$11:BH$21)*Population!BH13</f>
        <v>0</v>
      </c>
      <c r="DV13" s="4">
        <f>step*-SUM('By group'!BI$11:BI$21)*Population!BI13</f>
        <v>0</v>
      </c>
      <c r="DW13" s="4">
        <f>step*-SUM('By group'!BJ$11:BJ$21)*Population!BJ13</f>
        <v>0</v>
      </c>
      <c r="DX13" s="4">
        <f>step*-SUM('By group'!BK$11:BK$21)*Population!BK13</f>
        <v>0</v>
      </c>
      <c r="DY13" s="4">
        <f>step*-SUM('By group'!BL$11:BL$21)*Population!BL13</f>
        <v>-36.080983161836848</v>
      </c>
      <c r="DZ13" s="4">
        <f>step*-SUM('By group'!BM$11:BM$21)*Population!BM13</f>
        <v>-28.296284396376485</v>
      </c>
      <c r="EA13" s="4">
        <f>step*-SUM('By group'!BN$11:BN$21)*Population!BN13</f>
        <v>0</v>
      </c>
      <c r="EB13" s="52">
        <v>0</v>
      </c>
      <c r="EC13" s="4">
        <f t="shared" si="24"/>
        <v>155408.06066684128</v>
      </c>
      <c r="ED13" s="4">
        <f t="shared" si="25"/>
        <v>154217.39547541874</v>
      </c>
      <c r="EE13" s="4">
        <f t="shared" si="26"/>
        <v>132195.37794555313</v>
      </c>
      <c r="EF13" s="4">
        <f t="shared" si="27"/>
        <v>55713.864916352431</v>
      </c>
      <c r="EG13" s="4">
        <f t="shared" si="28"/>
        <v>14567.711633215356</v>
      </c>
      <c r="EH13" s="4">
        <f t="shared" si="29"/>
        <v>6306.6953741096577</v>
      </c>
      <c r="EI13" s="4">
        <v>0</v>
      </c>
      <c r="EJ13" s="4">
        <f t="shared" si="30"/>
        <v>0</v>
      </c>
      <c r="EK13" s="4">
        <f t="shared" si="31"/>
        <v>0</v>
      </c>
      <c r="EL13" s="4">
        <f t="shared" si="32"/>
        <v>0</v>
      </c>
      <c r="EM13" s="4">
        <f t="shared" si="33"/>
        <v>1652.1427876965972</v>
      </c>
      <c r="EN13" s="4">
        <f t="shared" si="34"/>
        <v>1284.5119287274415</v>
      </c>
      <c r="EO13" s="52">
        <v>0</v>
      </c>
      <c r="EP13" s="4">
        <f t="shared" si="35"/>
        <v>87033.123832278783</v>
      </c>
      <c r="EQ13" s="4">
        <f t="shared" si="36"/>
        <v>84530.430517330591</v>
      </c>
      <c r="ER13" s="4">
        <f t="shared" si="37"/>
        <v>65562.092005675324</v>
      </c>
      <c r="ES13" s="4">
        <f t="shared" si="38"/>
        <v>29345.692338444376</v>
      </c>
      <c r="ET13" s="4">
        <f t="shared" si="39"/>
        <v>9535.5312070260934</v>
      </c>
      <c r="EU13" s="4">
        <f t="shared" si="40"/>
        <v>5232.0544278511352</v>
      </c>
      <c r="EV13" s="4">
        <v>0</v>
      </c>
      <c r="EW13" s="4">
        <f t="shared" si="41"/>
        <v>0</v>
      </c>
      <c r="EX13" s="4">
        <f t="shared" si="42"/>
        <v>0</v>
      </c>
      <c r="EY13" s="4">
        <f t="shared" si="43"/>
        <v>0</v>
      </c>
      <c r="EZ13" s="4">
        <f t="shared" si="44"/>
        <v>1702.2621963757845</v>
      </c>
      <c r="FA13" s="4">
        <f t="shared" si="45"/>
        <v>1613.9114048464155</v>
      </c>
      <c r="FB13" s="52">
        <v>0</v>
      </c>
      <c r="FC13" s="4">
        <f t="shared" si="46"/>
        <v>3926.1770113988232</v>
      </c>
      <c r="FD13" s="4">
        <f t="shared" si="47"/>
        <v>3802.937769135036</v>
      </c>
      <c r="FE13" s="4">
        <f t="shared" si="48"/>
        <v>3076.1496345468622</v>
      </c>
      <c r="FF13" s="4">
        <f t="shared" si="49"/>
        <v>1383.6259409987822</v>
      </c>
      <c r="FG13" s="4">
        <f t="shared" si="50"/>
        <v>409.51495003702433</v>
      </c>
      <c r="FH13" s="4">
        <f t="shared" si="51"/>
        <v>201.18305928857052</v>
      </c>
      <c r="FI13" s="4">
        <v>0</v>
      </c>
      <c r="FJ13" s="4">
        <f t="shared" si="52"/>
        <v>0</v>
      </c>
      <c r="FK13" s="4">
        <f t="shared" si="53"/>
        <v>0</v>
      </c>
      <c r="FL13" s="4">
        <f t="shared" si="54"/>
        <v>0</v>
      </c>
      <c r="FM13" s="4">
        <f t="shared" si="55"/>
        <v>58.747138510896463</v>
      </c>
      <c r="FN13" s="9">
        <f t="shared" si="56"/>
        <v>51.215198941686722</v>
      </c>
      <c r="FO13" s="4">
        <v>0</v>
      </c>
      <c r="FP13" s="4">
        <f t="shared" si="57"/>
        <v>6560.7991656438235</v>
      </c>
      <c r="FQ13" s="4">
        <f t="shared" si="58"/>
        <v>6232.37782165097</v>
      </c>
      <c r="FR13" s="4">
        <f t="shared" si="59"/>
        <v>4560.3956990431452</v>
      </c>
      <c r="FS13" s="4">
        <f t="shared" si="60"/>
        <v>1684.9256915748456</v>
      </c>
      <c r="FT13" s="4">
        <f t="shared" si="61"/>
        <v>424.79984453678145</v>
      </c>
      <c r="FU13" s="4">
        <f t="shared" si="62"/>
        <v>185.54279054806355</v>
      </c>
      <c r="FV13" s="4">
        <v>0</v>
      </c>
      <c r="FW13" s="4">
        <f t="shared" si="63"/>
        <v>0</v>
      </c>
      <c r="FX13" s="4">
        <f t="shared" si="64"/>
        <v>0</v>
      </c>
      <c r="FY13" s="4">
        <f t="shared" si="65"/>
        <v>0</v>
      </c>
      <c r="FZ13" s="4">
        <f t="shared" si="66"/>
        <v>50.242087233663668</v>
      </c>
      <c r="GA13" s="4">
        <f t="shared" si="67"/>
        <v>40.671132309818411</v>
      </c>
      <c r="GB13" s="4">
        <v>0</v>
      </c>
      <c r="GC13" s="4">
        <f t="shared" si="68"/>
        <v>6416.1921656361483</v>
      </c>
      <c r="GD13" s="4">
        <f t="shared" si="4"/>
        <v>6054.0498672794038</v>
      </c>
      <c r="GE13" s="4">
        <f t="shared" si="5"/>
        <v>4131.2932815244121</v>
      </c>
      <c r="GF13" s="4">
        <f t="shared" si="6"/>
        <v>1372.7485226001711</v>
      </c>
      <c r="GG13" s="4">
        <f t="shared" si="7"/>
        <v>323.5586267067348</v>
      </c>
      <c r="GH13" s="4">
        <f t="shared" si="8"/>
        <v>135.46855833614649</v>
      </c>
      <c r="GI13" s="4">
        <v>0</v>
      </c>
      <c r="GJ13" s="4">
        <f t="shared" si="69"/>
        <v>0</v>
      </c>
      <c r="GK13" s="4">
        <f t="shared" si="70"/>
        <v>0</v>
      </c>
      <c r="GL13" s="4">
        <f t="shared" si="9"/>
        <v>0</v>
      </c>
      <c r="GM13" s="4">
        <f t="shared" si="10"/>
        <v>36.080983161836848</v>
      </c>
      <c r="GN13" s="4">
        <f t="shared" si="11"/>
        <v>28.296284396376485</v>
      </c>
      <c r="GO13" s="52">
        <v>0</v>
      </c>
      <c r="GP13" s="4">
        <f>step*(-'By group'!C$32*Population!C13+'By group'!I$33*Population!I13)</f>
        <v>0</v>
      </c>
      <c r="GQ13" s="4">
        <f>step*(-'By group'!D$32*Population!D13+'By group'!J$33*Population!J13)</f>
        <v>0</v>
      </c>
      <c r="GR13" s="4">
        <f>step*(-'By group'!E$32*Population!E13+'By group'!K$33*Population!K13)</f>
        <v>0</v>
      </c>
      <c r="GS13" s="4">
        <f>step*(-'By group'!F$32*Population!F13+'By group'!L$33*Population!L13)</f>
        <v>-6457.7844227593796</v>
      </c>
      <c r="GT13" s="4">
        <f>step*(-'By group'!G$32*Population!G13+'By group'!M$33*Population!M13)</f>
        <v>-619.08311045821097</v>
      </c>
      <c r="GU13" s="4">
        <f>step*(-'By group'!H$32*Population!H13+'By group'!N$33*Population!N13)</f>
        <v>-541.20659385173929</v>
      </c>
      <c r="GV13" s="46">
        <f t="shared" si="71"/>
        <v>0</v>
      </c>
      <c r="GW13" s="14">
        <f t="shared" si="72"/>
        <v>0</v>
      </c>
      <c r="GX13" s="4">
        <f t="shared" si="73"/>
        <v>0</v>
      </c>
      <c r="GY13" s="4">
        <f t="shared" si="74"/>
        <v>6457.7844227593796</v>
      </c>
      <c r="GZ13" s="4">
        <f t="shared" si="75"/>
        <v>619.08311045821097</v>
      </c>
      <c r="HA13" s="4">
        <f t="shared" si="76"/>
        <v>541.20659385173929</v>
      </c>
      <c r="HB13" s="8">
        <v>0</v>
      </c>
      <c r="HC13" s="4">
        <f>step*(-'By group'!P$32*Population!P13+'By group'!V$33*Population!V13)</f>
        <v>0</v>
      </c>
      <c r="HD13" s="4">
        <f>step*(-'By group'!Q$32*Population!Q13+'By group'!W$33*Population!W13)</f>
        <v>0</v>
      </c>
      <c r="HE13" s="4">
        <f>step*(-'By group'!R$32*Population!R13+'By group'!X$33*Population!X13)</f>
        <v>0</v>
      </c>
      <c r="HF13" s="4">
        <f>step*(-'By group'!S$32*Population!S13+'By group'!Y$33*Population!Y13)</f>
        <v>-3916.6345053251544</v>
      </c>
      <c r="HG13" s="4">
        <f>step*(-'By group'!T$32*Population!T13+'By group'!Z$33*Population!Z13)</f>
        <v>-239.45518314701928</v>
      </c>
      <c r="HH13" s="4">
        <f>step*(-'By group'!U$32*Population!U13+'By group'!AA$33*Population!AA13)</f>
        <v>-536.49767973722987</v>
      </c>
      <c r="HI13" s="14">
        <f t="shared" si="77"/>
        <v>0</v>
      </c>
      <c r="HJ13" s="46">
        <f t="shared" si="78"/>
        <v>0</v>
      </c>
      <c r="HK13" s="4">
        <f t="shared" si="79"/>
        <v>0</v>
      </c>
      <c r="HL13" s="4">
        <f t="shared" si="80"/>
        <v>3916.6345053251544</v>
      </c>
      <c r="HM13" s="4">
        <f t="shared" si="81"/>
        <v>239.45518314701928</v>
      </c>
      <c r="HN13" s="9">
        <f t="shared" si="82"/>
        <v>536.49767973722987</v>
      </c>
      <c r="HO13" s="4">
        <v>0</v>
      </c>
      <c r="HP13" s="4">
        <f>step*(-'By group'!AC$32*Population!AC13+'By group'!AI$33*Population!AI13)</f>
        <v>0</v>
      </c>
      <c r="HQ13" s="4">
        <f>step*(-'By group'!AD$32*Population!AD13+'By group'!AJ$33*Population!AJ13)</f>
        <v>0</v>
      </c>
      <c r="HR13" s="4">
        <f>step*(-'By group'!AE$32*Population!AE13+'By group'!AK$33*Population!AK13)</f>
        <v>0</v>
      </c>
      <c r="HS13" s="4">
        <f>step*(-'By group'!AF$32*Population!AF13+'By group'!AL$33*Population!AL13)</f>
        <v>-175.38390576306392</v>
      </c>
      <c r="HT13" s="4">
        <f>step*(-'By group'!AG$32*Population!AG13+'By group'!AM$33*Population!AM13)</f>
        <v>-14.629012386870748</v>
      </c>
      <c r="HU13" s="4">
        <f>step*(-'By group'!AH$32*Population!AH13+'By group'!AN$33*Population!AN13)</f>
        <v>-19.433705656229357</v>
      </c>
      <c r="HV13" s="14">
        <f t="shared" si="83"/>
        <v>0</v>
      </c>
      <c r="HW13" s="46">
        <f t="shared" si="84"/>
        <v>0</v>
      </c>
      <c r="HX13" s="4">
        <f t="shared" si="85"/>
        <v>0</v>
      </c>
      <c r="HY13" s="4">
        <f t="shared" si="86"/>
        <v>175.38390576306392</v>
      </c>
      <c r="HZ13" s="4">
        <f t="shared" si="87"/>
        <v>14.629012386870748</v>
      </c>
      <c r="IA13" s="4">
        <f t="shared" si="88"/>
        <v>19.433705656229357</v>
      </c>
      <c r="IB13" s="8">
        <v>0</v>
      </c>
      <c r="IC13" s="4">
        <f>step*(-'By group'!AP$32*Population!AP13+'By group'!AV$33*Population!AV13)</f>
        <v>0</v>
      </c>
      <c r="ID13" s="4">
        <f>step*(-'By group'!AQ$32*Population!AQ13+'By group'!AW$33*Population!AW13)</f>
        <v>0</v>
      </c>
      <c r="IE13" s="4">
        <f>step*(-'By group'!AR$32*Population!AR13+'By group'!AX$33*Population!AX13)</f>
        <v>0</v>
      </c>
      <c r="IF13" s="4">
        <f>step*(-'By group'!AS$32*Population!AS13+'By group'!AY$33*Population!AY13)</f>
        <v>-187.2788786515589</v>
      </c>
      <c r="IG13" s="4">
        <f>step*(-'By group'!AT$32*Population!AT13+'By group'!AZ$33*Population!AZ13)</f>
        <v>-16.772991954703503</v>
      </c>
      <c r="IH13" s="4">
        <f>step*(-'By group'!AU$32*Population!AU13+'By group'!BA$33*Population!BA13)</f>
        <v>-16.256045711527985</v>
      </c>
      <c r="II13" s="14">
        <f t="shared" si="15"/>
        <v>0</v>
      </c>
      <c r="IJ13" s="4">
        <f t="shared" si="16"/>
        <v>0</v>
      </c>
      <c r="IK13" s="4">
        <f t="shared" si="89"/>
        <v>0</v>
      </c>
      <c r="IL13" s="4">
        <f t="shared" si="90"/>
        <v>187.2788786515589</v>
      </c>
      <c r="IM13" s="4">
        <f t="shared" si="91"/>
        <v>16.772991954703503</v>
      </c>
      <c r="IN13" s="4">
        <f t="shared" si="92"/>
        <v>16.256045711527985</v>
      </c>
      <c r="IO13" s="8">
        <v>0</v>
      </c>
      <c r="IP13" s="4">
        <f>step*(-'By group'!BC$32*Population!BC13+'By group'!BI$33*Population!BI13)</f>
        <v>0</v>
      </c>
      <c r="IQ13" s="4">
        <f>step*(-'By group'!BD$32*Population!BD13+'By group'!BJ$33*Population!BJ13)</f>
        <v>0</v>
      </c>
      <c r="IR13" s="4">
        <f>step*(-'By group'!BE$32*Population!BE13+'By group'!BK$33*Population!BK13)</f>
        <v>0</v>
      </c>
      <c r="IS13" s="4">
        <f>step*(-'By group'!BF$32*Population!BF13+'By group'!BL$33*Population!BL13)</f>
        <v>-143.73882177244897</v>
      </c>
      <c r="IT13" s="4">
        <f>step*(-'By group'!BG$32*Population!BG13+'By group'!BM$33*Population!BM13)</f>
        <v>-12.945569469041057</v>
      </c>
      <c r="IU13" s="4">
        <f>step*(-'By group'!BH$32*Population!BH13+'By group'!BN$33*Population!BN13)</f>
        <v>-11.138997132419338</v>
      </c>
      <c r="IV13" s="14">
        <f t="shared" si="17"/>
        <v>0</v>
      </c>
      <c r="IW13" s="4">
        <f t="shared" si="18"/>
        <v>0</v>
      </c>
      <c r="IX13" s="4">
        <f t="shared" si="19"/>
        <v>0</v>
      </c>
      <c r="IY13" s="4">
        <f t="shared" si="20"/>
        <v>143.73882177244897</v>
      </c>
      <c r="IZ13" s="4">
        <f t="shared" si="21"/>
        <v>12.945569469041057</v>
      </c>
      <c r="JA13" s="4">
        <f t="shared" si="22"/>
        <v>11.138997132419338</v>
      </c>
      <c r="JB13" s="75">
        <f>step*(+prop_idu_male*'By group'!BB$9*Population!BB13-'By group'!B$8*Population!B13)</f>
        <v>-780.8014475798949</v>
      </c>
      <c r="JC13" s="46">
        <f>step*(+prop_idu_male*'By group'!BC$9*Population!BC13-'By group'!C$8*Population!C13)</f>
        <v>-6.984383789697409</v>
      </c>
      <c r="JD13" s="46">
        <f>step*(+prop_idu_male*'By group'!BD$9*Population!BD13-'By group'!D$8*Population!D13)</f>
        <v>-24.456054813978913</v>
      </c>
      <c r="JE13" s="46">
        <f>step*(+prop_idu_male*'By group'!BE$9*Population!BE13-'By group'!E$8*Population!E13)</f>
        <v>-26.209634231056008</v>
      </c>
      <c r="JF13" s="46">
        <f>step*(+prop_idu_male*'By group'!BF$9*Population!BF13-'By group'!F$8*Population!F13)</f>
        <v>-6.8955854645595966</v>
      </c>
      <c r="JG13" s="46">
        <f>step*(+prop_idu_male*'By group'!BG$9*Population!BG13-'By group'!G$8*Population!G13)</f>
        <v>-1.1963141668205812</v>
      </c>
      <c r="JH13" s="46">
        <f>step*(+prop_idu_male*'By group'!BH$9*Population!BH13-'By group'!H$8*Population!H13)</f>
        <v>-1.3698002198931638</v>
      </c>
      <c r="JI13" s="46">
        <f>step*(+prop_idu_male*'By group'!BI$9*Population!BI13-'By group'!I$8*Population!I13)</f>
        <v>0</v>
      </c>
      <c r="JJ13" s="46">
        <f>step*(+prop_idu_male*'By group'!BJ$9*Population!BJ13-'By group'!J$8*Population!J13)</f>
        <v>0</v>
      </c>
      <c r="JK13" s="46">
        <f>step*(+prop_idu_male*'By group'!BK$9*Population!BK13-'By group'!K$8*Population!K13)</f>
        <v>0</v>
      </c>
      <c r="JL13" s="46">
        <f>step*(+prop_idu_male*'By group'!BL$9*Population!BL13-'By group'!L$8*Population!L13)</f>
        <v>-1.5655484281081888</v>
      </c>
      <c r="JM13" s="46">
        <f>step*(+prop_idu_male*'By group'!BM$9*Population!BM13-'By group'!M$8*Population!M13)</f>
        <v>-1.216600846176138</v>
      </c>
      <c r="JN13" s="46">
        <f>step*(+prop_idu_male*'By group'!BN$9*Population!BN13-'By group'!N$8*Population!N13)</f>
        <v>-1.7106544383184621</v>
      </c>
      <c r="JO13" s="45">
        <f>step*(+(1-prop_idu_male)*'By group'!BB$9*Population!BB13-'By group'!O$8*Population!O13-'By group'!O$6*Population!O13+'By group'!AB$7*Population!AB13)</f>
        <v>-5528.8732681316696</v>
      </c>
      <c r="JP13" s="46">
        <f>step*(+(1-prop_idu_male)*'By group'!BC$9*Population!BC13-'By group'!P$8*Population!P13-'By group'!P$6*Population!P13+'By group'!AC$7*Population!AC13)</f>
        <v>-19.89668476220973</v>
      </c>
      <c r="JQ13" s="46">
        <f>step*(+(1-prop_idu_male)*'By group'!BD$9*Population!BD13-'By group'!Q$8*Population!Q13-'By group'!Q$6*Population!Q13+'By group'!AD$7*Population!AD13)</f>
        <v>-60.529677268693895</v>
      </c>
      <c r="JR13" s="46">
        <f>step*(+(1-prop_idu_male)*'By group'!BE$9*Population!BE13-'By group'!R$8*Population!R13-'By group'!R$6*Population!R13+'By group'!AE$7*Population!AE13)</f>
        <v>-67.707450102805694</v>
      </c>
      <c r="JS13" s="46">
        <f>step*(+(1-prop_idu_male)*'By group'!BF$9*Population!BF13-'By group'!S$8*Population!S13-'By group'!S$6*Population!S13+'By group'!AF$7*Population!AF13)</f>
        <v>-23.039417885653691</v>
      </c>
      <c r="JT13" s="46">
        <f>step*(+(1-prop_idu_male)*'By group'!BG$9*Population!BG13-'By group'!T$8*Population!T13-'By group'!T$6*Population!T13+'By group'!AG$7*Population!AG13)</f>
        <v>-5.2967893791055456</v>
      </c>
      <c r="JU13" s="46">
        <f>step*(+(1-prop_idu_male)*'By group'!BH$9*Population!BH13-'By group'!U$8*Population!U13-'By group'!U$6*Population!U13+'By group'!AH$7*Population!AH13)</f>
        <v>-9.1661538065689001</v>
      </c>
      <c r="JV13" s="46">
        <f>step*(+(1-prop_idu_male)*'By group'!BI$9*Population!BI13-'By group'!V$8*Population!V13-'By group'!V$6*Population!V13+'By group'!AI$7*Population!AI13)</f>
        <v>0</v>
      </c>
      <c r="JW13" s="46">
        <f>step*(+(1-prop_idu_male)*'By group'!BJ$9*Population!BJ13-'By group'!W$8*Population!W13-'By group'!W$6*Population!W13+'By group'!AJ$7*Population!AJ13)</f>
        <v>0</v>
      </c>
      <c r="JX13" s="46">
        <f>step*(+(1-prop_idu_male)*'By group'!BK$9*Population!BK13-'By group'!X$8*Population!X13-'By group'!X$6*Population!X13+'By group'!AK$7*Population!AK13)</f>
        <v>0</v>
      </c>
      <c r="JY13" s="46">
        <f>step*(+(1-prop_idu_male)*'By group'!BL$9*Population!BL13-'By group'!Y$8*Population!Y13-'By group'!Y$6*Population!Y13+'By group'!AL$7*Population!AL13)</f>
        <v>-8.9568298591885647</v>
      </c>
      <c r="JZ13" s="46">
        <f>step*(+(1-prop_idu_male)*'By group'!BM$9*Population!BM13-'By group'!Z$8*Population!Z13-'By group'!Z$6*Population!Z13+'By group'!AM$7*Population!AM13)</f>
        <v>-8.7196421162027455</v>
      </c>
      <c r="KA13" s="76">
        <f>step*(+(1-prop_idu_male)*'By group'!BN$9*Population!BN13-'By group'!AA$8*Population!AA13-'By group'!AA$6*Population!AA13+'By group'!AN$7*Population!AN13)</f>
        <v>-12.778077458998421</v>
      </c>
      <c r="KB13" s="46">
        <f>step*(+'By group'!O$6*Population!O13-'By group'!AB$7*Population!AB13)</f>
        <v>4734.0521653762135</v>
      </c>
      <c r="KC13" s="46">
        <f>step*(+'By group'!P$6*Population!P13-'By group'!AC$7*Population!AC13)</f>
        <v>15.851784732361583</v>
      </c>
      <c r="KD13" s="46">
        <f>step*(+'By group'!Q$6*Population!Q13-'By group'!AD$7*Population!AD13)</f>
        <v>47.913014061341762</v>
      </c>
      <c r="KE13" s="46">
        <f>step*(+'By group'!R$6*Population!R13-'By group'!AE$7*Population!AE13)</f>
        <v>53.446428490363559</v>
      </c>
      <c r="KF13" s="46">
        <f>step*(+'By group'!S$6*Population!S13-'By group'!AF$7*Population!AF13)</f>
        <v>18.368719870152667</v>
      </c>
      <c r="KG13" s="46">
        <f>step*(+'By group'!T$6*Population!T13-'By group'!AG$7*Population!AG13)</f>
        <v>4.2666347205356558</v>
      </c>
      <c r="KH13" s="46">
        <f>step*(+'By group'!U$6*Population!U13-'By group'!AH$7*Population!AH13)</f>
        <v>7.4720466870575049</v>
      </c>
      <c r="KI13" s="46">
        <f>step*(+'By group'!V$6*Population!V13-'By group'!AI$7*Population!AI13)</f>
        <v>0</v>
      </c>
      <c r="KJ13" s="46">
        <f>step*(+'By group'!W$6*Population!W13-'By group'!AJ$7*Population!AJ13)</f>
        <v>0</v>
      </c>
      <c r="KK13" s="46">
        <f>step*(+'By group'!X$6*Population!X13-'By group'!AK$7*Population!AK13)</f>
        <v>0</v>
      </c>
      <c r="KL13" s="46">
        <f>step*(+'By group'!Y$6*Population!Y13-'By group'!AL$7*Population!AL13)</f>
        <v>7.276216252709883</v>
      </c>
      <c r="KM13" s="46">
        <f>step*(+'By group'!Z$6*Population!Z13-'By group'!AM$7*Population!AM13)</f>
        <v>7.122708481994156</v>
      </c>
      <c r="KN13" s="46">
        <f>step*(+'By group'!AA$6*Population!AA13-'By group'!AN$7*Population!AN13)</f>
        <v>10.449491782891187</v>
      </c>
      <c r="KO13" s="45">
        <v>0</v>
      </c>
      <c r="KP13" s="46">
        <v>0</v>
      </c>
      <c r="KQ13" s="46">
        <v>0</v>
      </c>
      <c r="KR13" s="46">
        <v>0</v>
      </c>
      <c r="KS13" s="46">
        <v>0</v>
      </c>
      <c r="KT13" s="46">
        <v>0</v>
      </c>
      <c r="KU13" s="46">
        <v>0</v>
      </c>
      <c r="KV13" s="46">
        <v>0</v>
      </c>
      <c r="KW13" s="46">
        <v>0</v>
      </c>
      <c r="KX13" s="46">
        <v>0</v>
      </c>
      <c r="KY13" s="46">
        <v>0</v>
      </c>
      <c r="KZ13" s="46">
        <v>0</v>
      </c>
      <c r="LA13" s="46">
        <v>0</v>
      </c>
      <c r="LB13" s="188">
        <f>step*(-'By group'!BB$9*Population!BB13+'By group'!B$8*Population!B13+'By group'!O$8*Population!O13)</f>
        <v>1575.6225503353514</v>
      </c>
      <c r="LC13" s="189">
        <f>step*(-'By group'!BC$9*Population!BC13+'By group'!C$8*Population!C13+'By group'!P$8*Population!P13)</f>
        <v>11.029283819545558</v>
      </c>
      <c r="LD13" s="189">
        <f>step*(-'By group'!BD$9*Population!BD13+'By group'!D$8*Population!D13+'By group'!Q$8*Population!Q13)</f>
        <v>37.072718021331049</v>
      </c>
      <c r="LE13" s="189">
        <f>step*(-'By group'!BE$9*Population!BE13+'By group'!E$8*Population!E13+'By group'!R$8*Population!R13)</f>
        <v>40.470655843498143</v>
      </c>
      <c r="LF13" s="189">
        <f>step*(-'By group'!BF$9*Population!BF13+'By group'!F$8*Population!F13+'By group'!S$8*Population!S13)</f>
        <v>11.566283480060623</v>
      </c>
      <c r="LG13" s="189">
        <f>step*(-'By group'!BG$9*Population!BG13+'By group'!G$8*Population!G13+'By group'!T$8*Population!T13)</f>
        <v>2.2264688253904703</v>
      </c>
      <c r="LH13" s="189">
        <f>step*(-'By group'!BH$9*Population!BH13+'By group'!H$8*Population!H13+'By group'!U$8*Population!U13)</f>
        <v>3.0639073394045591</v>
      </c>
      <c r="LI13" s="189">
        <f>step*(-'By group'!BI$9*Population!BI13+'By group'!I$8*Population!I13+'By group'!V$8*Population!V13)</f>
        <v>0</v>
      </c>
      <c r="LJ13" s="189">
        <f>step*(-'By group'!BJ$9*Population!BJ13+'By group'!J$8*Population!J13+'By group'!W$8*Population!W13)</f>
        <v>0</v>
      </c>
      <c r="LK13" s="189">
        <f>step*(-'By group'!BK$9*Population!BK13+'By group'!K$8*Population!K13+'By group'!X$8*Population!X13)</f>
        <v>0</v>
      </c>
      <c r="LL13" s="189">
        <f>step*(-'By group'!BL$9*Population!BL13+'By group'!L$8*Population!L13+'By group'!Y$8*Population!Y13)</f>
        <v>3.2461620345868711</v>
      </c>
      <c r="LM13" s="189">
        <f>step*(-'By group'!BM$9*Population!BM13+'By group'!M$8*Population!M13+'By group'!Z$8*Population!Z13)</f>
        <v>2.8135344803847278</v>
      </c>
      <c r="LN13" s="189">
        <f>step*(-'By group'!BN$9*Population!BN13+'By group'!N$8*Population!N13+'By group'!AA$8*Population!AA13)</f>
        <v>4.0392401144256969</v>
      </c>
    </row>
    <row r="14" spans="1:326" x14ac:dyDescent="0.25">
      <c r="A14">
        <f t="shared" si="23"/>
        <v>5</v>
      </c>
      <c r="B14" s="52">
        <f>step*((-'By group'!B$4-'By group'!B$5-'By group'!B$22)*Population!B14+'By group'!B$3*Population!$BO14)</f>
        <v>161239.8547507287</v>
      </c>
      <c r="C14" s="4">
        <f>step*((-'By group'!C$4-'By group'!C$5-'By group'!C$22)*Population!C14+'By group'!C$3*Population!$BO14)</f>
        <v>-5969.2952185613931</v>
      </c>
      <c r="D14" s="4">
        <f>step*((-'By group'!D$4-'By group'!D$5-'By group'!D$22)*Population!D14+'By group'!D$3*Population!$BO14)</f>
        <v>-45286.986347717859</v>
      </c>
      <c r="E14" s="4">
        <f>step*((-'By group'!E$4-'By group'!E$5-'By group'!E$22)*Population!E14+'By group'!E$3*Population!$BO14)</f>
        <v>-77783.235834584077</v>
      </c>
      <c r="F14" s="4">
        <f>step*((-'By group'!F$4-'By group'!F$5-'By group'!F$22)*Population!F14+'By group'!F$3*Population!$BO14)</f>
        <v>-29009.188125751934</v>
      </c>
      <c r="G14" s="4">
        <f>step*((-'By group'!G$4-'By group'!G$5-'By group'!G$22)*Population!G14+'By group'!G$3*Population!$BO14)</f>
        <v>-6435.1417852257673</v>
      </c>
      <c r="H14" s="4">
        <f>step*((-'By group'!H$4-'By group'!H$5-'By group'!H$22)*Population!H14+'By group'!H$3*Population!$BO14)</f>
        <v>-7155.5762115575308</v>
      </c>
      <c r="I14" s="4">
        <f>step*((-'By group'!I$4-'By group'!I$5-'By group'!I$22)*Population!I14+'By group'!I$3*Population!$BO14)</f>
        <v>0</v>
      </c>
      <c r="J14" s="4">
        <f>step*((-'By group'!J$4-'By group'!J$5-'By group'!J$22)*Population!J14+'By group'!J$3*Population!$BO14)</f>
        <v>0</v>
      </c>
      <c r="K14" s="4">
        <f>step*((-'By group'!K$4-'By group'!K$5-'By group'!K$22)*Population!K14+'By group'!K$3*Population!$BO14)</f>
        <v>0</v>
      </c>
      <c r="L14" s="4">
        <f>step*((-'By group'!L$4-'By group'!L$5-'By group'!L$22)*Population!L14+'By group'!L$3*Population!$BO14)</f>
        <v>-2487.3752356453974</v>
      </c>
      <c r="M14" s="4">
        <f>step*((-'By group'!M$4-'By group'!M$5-'By group'!M$22)*Population!M14+'By group'!M$3*Population!$BO14)</f>
        <v>-1969.641348573289</v>
      </c>
      <c r="N14" s="4">
        <f>step*((-'By group'!N$4-'By group'!N$5-'By group'!N$22)*Population!N14+'By group'!N$3*Population!$BO14)</f>
        <v>-3280.6204230266194</v>
      </c>
      <c r="O14" s="8">
        <f>step*((-'By group'!O$4-'By group'!O$5-'By group'!O$22)*Population!O14+'By group'!O$3*Population!$BO14)</f>
        <v>150285.21990903525</v>
      </c>
      <c r="P14" s="4">
        <f>step*((-'By group'!P$4-'By group'!P$5-'By group'!P$22)*Population!P14+'By group'!P$3*Population!$BO14)</f>
        <v>-3345.2803970729337</v>
      </c>
      <c r="Q14" s="4">
        <f>step*((-'By group'!Q$4-'By group'!Q$5-'By group'!Q$22)*Population!Q14+'By group'!Q$3*Population!$BO14)</f>
        <v>-23179.844136154024</v>
      </c>
      <c r="R14" s="4">
        <f>step*((-'By group'!R$4-'By group'!R$5-'By group'!R$22)*Population!R14+'By group'!R$3*Population!$BO14)</f>
        <v>-40393.03048588497</v>
      </c>
      <c r="S14" s="4">
        <f>step*((-'By group'!S$4-'By group'!S$5-'By group'!S$22)*Population!S14+'By group'!S$3*Population!$BO14)</f>
        <v>-17690.575097172576</v>
      </c>
      <c r="T14" s="4">
        <f>step*((-'By group'!T$4-'By group'!T$5-'By group'!T$22)*Population!T14+'By group'!T$3*Population!$BO14)</f>
        <v>-4791.4008641559085</v>
      </c>
      <c r="U14" s="4">
        <f>step*((-'By group'!U$4-'By group'!U$5-'By group'!U$22)*Population!U14+'By group'!U$3*Population!$BO14)</f>
        <v>-7914.2947728614936</v>
      </c>
      <c r="V14" s="4">
        <f>step*((-'By group'!V$4-'By group'!V$5-'By group'!V$22)*Population!V14+'By group'!V$3*Population!$BO14)</f>
        <v>0</v>
      </c>
      <c r="W14" s="4">
        <f>step*((-'By group'!W$4-'By group'!W$5-'By group'!W$22)*Population!W14+'By group'!W$3*Population!$BO14)</f>
        <v>0</v>
      </c>
      <c r="X14" s="4">
        <f>step*((-'By group'!X$4-'By group'!X$5-'By group'!X$22)*Population!X14+'By group'!X$3*Population!$BO14)</f>
        <v>0</v>
      </c>
      <c r="Y14" s="4">
        <f>step*((-'By group'!Y$4-'By group'!Y$5-'By group'!Y$22)*Population!Y14+'By group'!Y$3*Population!$BO14)</f>
        <v>-2370.7244632175839</v>
      </c>
      <c r="Z14" s="4">
        <f>step*((-'By group'!Z$4-'By group'!Z$5-'By group'!Z$22)*Population!Z14+'By group'!Z$3*Population!$BO14)</f>
        <v>-2401.2044945387383</v>
      </c>
      <c r="AA14" s="4">
        <f>step*((-'By group'!AA$4-'By group'!AA$5-'By group'!AA$22)*Population!AA14+'By group'!AA$3*Population!$BO14)</f>
        <v>-4248.5453579593914</v>
      </c>
      <c r="AB14" s="8">
        <f>step*((-'By group'!AB$4-'By group'!AB$5-'By group'!AB$22)*Population!AB14+'By group'!AB$3*Population!$BO14)</f>
        <v>-662.28797327128245</v>
      </c>
      <c r="AC14" s="4">
        <f>step*((-'By group'!AC$4-'By group'!AC$5-'By group'!AC$22)*Population!AC14+'By group'!AC$3*Population!$BO14)</f>
        <v>-151.59645141463133</v>
      </c>
      <c r="AD14" s="4">
        <f>step*((-'By group'!AD$4-'By group'!AD$5-'By group'!AD$22)*Population!AD14+'By group'!AD$3*Population!$BO14)</f>
        <v>-1077.4697236560085</v>
      </c>
      <c r="AE14" s="4">
        <f>step*((-'By group'!AE$4-'By group'!AE$5-'By group'!AE$22)*Population!AE14+'By group'!AE$3*Population!$BO14)</f>
        <v>-1910.3214500479162</v>
      </c>
      <c r="AF14" s="4">
        <f>step*((-'By group'!AF$4-'By group'!AF$5-'By group'!AF$22)*Population!AF14+'By group'!AF$3*Population!$BO14)</f>
        <v>-785.49171107006134</v>
      </c>
      <c r="AG14" s="4">
        <f>step*((-'By group'!AG$4-'By group'!AG$5-'By group'!AG$22)*Population!AG14+'By group'!AG$3*Population!$BO14)</f>
        <v>-194.29584319664954</v>
      </c>
      <c r="AH14" s="4">
        <f>step*((-'By group'!AH$4-'By group'!AH$5-'By group'!AH$22)*Population!AH14+'By group'!AH$3*Population!$BO14)</f>
        <v>-268.68466554039628</v>
      </c>
      <c r="AI14" s="4">
        <f>step*((-'By group'!AI$4-'By group'!AI$5-'By group'!AI$22)*Population!AI14+'By group'!AI$3*Population!$BO14)</f>
        <v>0</v>
      </c>
      <c r="AJ14" s="4">
        <f>step*((-'By group'!AJ$4-'By group'!AJ$5-'By group'!AJ$22)*Population!AJ14+'By group'!AJ$3*Population!$BO14)</f>
        <v>0</v>
      </c>
      <c r="AK14" s="4">
        <f>step*((-'By group'!AK$4-'By group'!AK$5-'By group'!AK$22)*Population!AK14+'By group'!AK$3*Population!$BO14)</f>
        <v>0</v>
      </c>
      <c r="AL14" s="4">
        <f>step*((-'By group'!AL$4-'By group'!AL$5-'By group'!AL$22)*Population!AL14+'By group'!AL$3*Population!$BO14)</f>
        <v>-85.162683186528611</v>
      </c>
      <c r="AM14" s="4">
        <f>step*((-'By group'!AM$4-'By group'!AM$5-'By group'!AM$22)*Population!AM14+'By group'!AM$3*Population!$BO14)</f>
        <v>-77.731465677208831</v>
      </c>
      <c r="AN14" s="4">
        <f>step*((-'By group'!AN$4-'By group'!AN$5-'By group'!AN$22)*Population!AN14+'By group'!AN$3*Population!$BO14)</f>
        <v>-133.80277471645471</v>
      </c>
      <c r="AO14" s="8">
        <f>step*((-'By group'!AO$4-'By group'!AO$5-'By group'!AO$22)*Population!AO14+'By group'!AO$3*Population!$BO14)</f>
        <v>6324.4626955413696</v>
      </c>
      <c r="AP14" s="4">
        <f>step*((-'By group'!AP$4-'By group'!AP$5-'By group'!AP$22)*Population!AP14+'By group'!AP$3*Population!$BO14)</f>
        <v>-252.4601621111114</v>
      </c>
      <c r="AQ14" s="4">
        <f>step*((-'By group'!AQ$4-'By group'!AQ$5-'By group'!AQ$22)*Population!AQ14+'By group'!AQ$3*Population!$BO14)</f>
        <v>-1644.4640220412384</v>
      </c>
      <c r="AR14" s="4">
        <f>step*((-'By group'!AR$4-'By group'!AR$5-'By group'!AR$22)*Population!AR14+'By group'!AR$3*Population!$BO14)</f>
        <v>-2431.2163337016755</v>
      </c>
      <c r="AS14" s="4">
        <f>step*((-'By group'!AS$4-'By group'!AS$5-'By group'!AS$22)*Population!AS14+'By group'!AS$3*Population!$BO14)</f>
        <v>-857.6078847355426</v>
      </c>
      <c r="AT14" s="4">
        <f>step*((-'By group'!AT$4-'By group'!AT$5-'By group'!AT$22)*Population!AT14+'By group'!AT$3*Population!$BO14)</f>
        <v>-188.76819487203065</v>
      </c>
      <c r="AU14" s="4">
        <f>step*((-'By group'!AU$4-'By group'!AU$5-'By group'!AU$22)*Population!AU14+'By group'!AU$3*Population!$BO14)</f>
        <v>-220.63159934655326</v>
      </c>
      <c r="AV14" s="4">
        <f>step*((-'By group'!AV$4-'By group'!AV$5-'By group'!AV$22)*Population!AV14+'By group'!AV$3*Population!$BO14)</f>
        <v>0</v>
      </c>
      <c r="AW14" s="4">
        <f>step*((-'By group'!AW$4-'By group'!AW$5-'By group'!AW$22)*Population!AW14+'By group'!AW$3*Population!$BO14)</f>
        <v>0</v>
      </c>
      <c r="AX14" s="4">
        <f>step*((-'By group'!AX$4-'By group'!AX$5-'By group'!AX$22)*Population!AX14+'By group'!AX$3*Population!$BO14)</f>
        <v>0</v>
      </c>
      <c r="AY14" s="4">
        <f>step*((-'By group'!AY$4-'By group'!AY$5-'By group'!AY$22)*Population!AY14+'By group'!AY$3*Population!$BO14)</f>
        <v>-75.007772977482759</v>
      </c>
      <c r="AZ14" s="4">
        <f>step*((-'By group'!AZ$4-'By group'!AZ$5-'By group'!AZ$22)*Population!AZ14+'By group'!AZ$3*Population!$BO14)</f>
        <v>-61.975422510336607</v>
      </c>
      <c r="BA14" s="4">
        <f>step*((-'By group'!BA$4-'By group'!BA$5-'By group'!BA$22)*Population!BA14+'By group'!BA$3*Population!$BO14)</f>
        <v>-104.67621034098869</v>
      </c>
      <c r="BB14" s="8">
        <f>step*((-'By group'!BB$4-'By group'!BB$5-'By group'!BB$22)*Population!BB14+'By group'!BB$3*Population!$BO14)</f>
        <v>4302.8441142806905</v>
      </c>
      <c r="BC14" s="4">
        <f>step*((-'By group'!BC$4-'By group'!BC$5-'By group'!BC$22)*Population!BC14+'By group'!BC$3*Population!$BO14)</f>
        <v>-363.83870744513581</v>
      </c>
      <c r="BD14" s="4">
        <f>step*((-'By group'!BD$4-'By group'!BD$5-'By group'!BD$22)*Population!BD14+'By group'!BD$3*Population!$BO14)</f>
        <v>-1833.3956724603561</v>
      </c>
      <c r="BE14" s="4">
        <f>step*((-'By group'!BE$4-'By group'!BE$5-'By group'!BE$22)*Population!BE14+'By group'!BE$3*Population!$BO14)</f>
        <v>-2292.8164807374678</v>
      </c>
      <c r="BF14" s="4">
        <f>step*((-'By group'!BF$4-'By group'!BF$5-'By group'!BF$22)*Population!BF14+'By group'!BF$3*Population!$BO14)</f>
        <v>-729.35740680269305</v>
      </c>
      <c r="BG14" s="4">
        <f>step*((-'By group'!BG$4-'By group'!BG$5-'By group'!BG$22)*Population!BG14+'By group'!BG$3*Population!$BO14)</f>
        <v>-150.37305410450216</v>
      </c>
      <c r="BH14" s="4">
        <f>step*((-'By group'!BH$4-'By group'!BH$5-'By group'!BH$22)*Population!BH14+'By group'!BH$3*Population!$BO14)</f>
        <v>-163.60784975833971</v>
      </c>
      <c r="BI14" s="4">
        <f>step*((-'By group'!BI$4-'By group'!BI$5-'By group'!BI$22)*Population!BI14+'By group'!BI$3*Population!$BO14)</f>
        <v>0</v>
      </c>
      <c r="BJ14" s="4">
        <f>step*((-'By group'!BJ$4-'By group'!BJ$5-'By group'!BJ$22)*Population!BJ14+'By group'!BJ$3*Population!$BO14)</f>
        <v>0</v>
      </c>
      <c r="BK14" s="4">
        <f>step*((-'By group'!BK$4-'By group'!BK$5-'By group'!BK$22)*Population!BK14+'By group'!BK$3*Population!$BO14)</f>
        <v>0</v>
      </c>
      <c r="BL14" s="4">
        <f>step*((-'By group'!BL$4-'By group'!BL$5-'By group'!BL$22)*Population!BL14+'By group'!BL$3*Population!$BO14)</f>
        <v>-69.082010477156672</v>
      </c>
      <c r="BM14" s="4">
        <f>step*((-'By group'!BM$4-'By group'!BM$5-'By group'!BM$22)*Population!BM14+'By group'!BM$3*Population!$BO14)</f>
        <v>-53.287692184966289</v>
      </c>
      <c r="BN14" s="4">
        <f>step*((-'By group'!BN$4-'By group'!BN$5-'By group'!BN$22)*Population!BN14+'By group'!BN$3*Population!$BO14)</f>
        <v>-86.812863660575232</v>
      </c>
      <c r="BO14" s="71">
        <f>-step*SUM(SCR!B14:N14)*Population!B14</f>
        <v>-151297.52125352921</v>
      </c>
      <c r="BP14" s="4">
        <f>step*-SUM('By group'!C$11:C$21)*Population!C14</f>
        <v>-149232.38046403482</v>
      </c>
      <c r="BQ14" s="4">
        <f>step*-SUM('By group'!D$11:D$21)*Population!D14</f>
        <v>-125797.18429921627</v>
      </c>
      <c r="BR14" s="4">
        <f>step*-SUM('By group'!E$11:E$21)*Population!E14</f>
        <v>-55559.454167560049</v>
      </c>
      <c r="BS14" s="4">
        <f>step*-SUM('By group'!F$11:F$21)*Population!F14</f>
        <v>-15267.993750395755</v>
      </c>
      <c r="BT14" s="4">
        <f>step*-SUM('By group'!G$11:G$21)*Population!G14</f>
        <v>-6703.2726929435066</v>
      </c>
      <c r="BU14" s="4">
        <f>step*-SUM('By group'!H$11:H$21)*Population!H14</f>
        <v>0</v>
      </c>
      <c r="BV14" s="4">
        <f>step*-SUM('By group'!I$11:I$21)*Population!I14</f>
        <v>0</v>
      </c>
      <c r="BW14" s="4">
        <f>step*-SUM('By group'!J$11:J$21)*Population!J14</f>
        <v>0</v>
      </c>
      <c r="BX14" s="4">
        <f>step*-SUM('By group'!K$11:K$21)*Population!K14</f>
        <v>0</v>
      </c>
      <c r="BY14" s="4">
        <f>step*-SUM('By group'!L$11:L$21)*Population!L14</f>
        <v>-1776.6965968895693</v>
      </c>
      <c r="BZ14" s="4">
        <f>step*-SUM('By group'!M$11:M$21)*Population!M14</f>
        <v>-1231.0258428583056</v>
      </c>
      <c r="CA14" s="4">
        <f>step*-SUM('By group'!N$11:N$21)*Population!N14</f>
        <v>0</v>
      </c>
      <c r="CB14" s="13">
        <f>-step*SUM(SCR!O14:AA14)*Population!O14</f>
        <v>-86103.026099969429</v>
      </c>
      <c r="CC14" s="4">
        <f>step*-SUM('By group'!P$11:P$21)*Population!P14</f>
        <v>-83632.009926823346</v>
      </c>
      <c r="CD14" s="4">
        <f>step*-SUM('By group'!Q$11:Q$21)*Population!Q14</f>
        <v>-64388.455933761186</v>
      </c>
      <c r="CE14" s="4">
        <f>step*-SUM('By group'!R$11:R$21)*Population!R14</f>
        <v>-28852.164632774977</v>
      </c>
      <c r="CF14" s="4">
        <f>step*-SUM('By group'!S$11:S$21)*Population!S14</f>
        <v>-9310.8289985118827</v>
      </c>
      <c r="CG14" s="4">
        <f>step*-SUM('By group'!T$11:T$21)*Population!T14</f>
        <v>-4991.0425668290709</v>
      </c>
      <c r="CH14" s="4">
        <f>step*-SUM('By group'!U$11:U$21)*Population!U14</f>
        <v>0</v>
      </c>
      <c r="CI14" s="4">
        <f>step*-SUM('By group'!V$11:V$21)*Population!V14</f>
        <v>0</v>
      </c>
      <c r="CJ14" s="4">
        <f>step*-SUM('By group'!W$11:W$21)*Population!W14</f>
        <v>0</v>
      </c>
      <c r="CK14" s="4">
        <f>step*-SUM('By group'!X$11:X$21)*Population!X14</f>
        <v>0</v>
      </c>
      <c r="CL14" s="4">
        <f>step*-SUM('By group'!Y$11:Y$21)*Population!Y14</f>
        <v>-1693.3746165839884</v>
      </c>
      <c r="CM14" s="4">
        <f>step*-SUM('By group'!Z$11:Z$21)*Population!Z14</f>
        <v>-1500.7528090867117</v>
      </c>
      <c r="CN14" s="4">
        <f>step*-SUM('By group'!AA$11:AA$21)*Population!AA14</f>
        <v>0</v>
      </c>
      <c r="CO14" s="13">
        <f>-step*SUM(SCR!AB14:AN14)*Population!AB14</f>
        <v>-3918.8787345395458</v>
      </c>
      <c r="CP14" s="4">
        <f>step*-SUM('By group'!AC$11:AC$21)*Population!AC14</f>
        <v>-3789.9112853657834</v>
      </c>
      <c r="CQ14" s="4">
        <f>step*-SUM('By group'!AD$11:AD$21)*Population!AD14</f>
        <v>-2992.9714546000237</v>
      </c>
      <c r="CR14" s="4">
        <f>step*-SUM('By group'!AE$11:AE$21)*Population!AE14</f>
        <v>-1364.5153214627971</v>
      </c>
      <c r="CS14" s="4">
        <f>step*-SUM('By group'!AF$11:AF$21)*Population!AF14</f>
        <v>-413.4166900368744</v>
      </c>
      <c r="CT14" s="4">
        <f>step*-SUM('By group'!AG$11:AG$21)*Population!AG14</f>
        <v>-202.39150332984326</v>
      </c>
      <c r="CU14" s="4">
        <f>step*-SUM('By group'!AH$11:AH$21)*Population!AH14</f>
        <v>0</v>
      </c>
      <c r="CV14" s="4">
        <f>step*-SUM('By group'!AI$11:AI$21)*Population!AI14</f>
        <v>0</v>
      </c>
      <c r="CW14" s="4">
        <f>step*-SUM('By group'!AJ$11:AJ$21)*Population!AJ14</f>
        <v>0</v>
      </c>
      <c r="CX14" s="4">
        <f>step*-SUM('By group'!AK$11:AK$21)*Population!AK14</f>
        <v>0</v>
      </c>
      <c r="CY14" s="4">
        <f>step*-SUM('By group'!AL$11:AL$21)*Population!AL14</f>
        <v>-60.830487990377577</v>
      </c>
      <c r="CZ14" s="4">
        <f>step*-SUM('By group'!AM$11:AM$21)*Population!AM14</f>
        <v>-48.582166048255516</v>
      </c>
      <c r="DA14" s="4">
        <f>step*-SUM('By group'!AN$11:AN$21)*Population!AN14</f>
        <v>0</v>
      </c>
      <c r="DB14" s="13">
        <f>-step*SUM(SCR!AO14:BA14)*Population!AO14</f>
        <v>-6660.5442921435406</v>
      </c>
      <c r="DC14" s="4">
        <f>step*-SUM('By group'!AP$11:AP$21)*Population!AP14</f>
        <v>-6311.5040527777846</v>
      </c>
      <c r="DD14" s="4">
        <f>step*-SUM('By group'!AQ$11:AQ$21)*Population!AQ14</f>
        <v>-4567.9556167812179</v>
      </c>
      <c r="DE14" s="4">
        <f>step*-SUM('By group'!AR$11:AR$21)*Population!AR14</f>
        <v>-1736.5830955011968</v>
      </c>
      <c r="DF14" s="4">
        <f>step*-SUM('By group'!AS$11:AS$21)*Population!AS14</f>
        <v>-451.3725709134435</v>
      </c>
      <c r="DG14" s="4">
        <f>step*-SUM('By group'!AT$11:AT$21)*Population!AT14</f>
        <v>-196.63353632503191</v>
      </c>
      <c r="DH14" s="4">
        <f>step*-SUM('By group'!AU$11:AU$21)*Population!AU14</f>
        <v>0</v>
      </c>
      <c r="DI14" s="4">
        <f>step*-SUM('By group'!AV$11:AV$21)*Population!AV14</f>
        <v>0</v>
      </c>
      <c r="DJ14" s="4">
        <f>step*-SUM('By group'!AW$11:AW$21)*Population!AW14</f>
        <v>0</v>
      </c>
      <c r="DK14" s="4">
        <f>step*-SUM('By group'!AX$11:AX$21)*Population!AX14</f>
        <v>0</v>
      </c>
      <c r="DL14" s="4">
        <f>step*-SUM('By group'!AY$11:AY$21)*Population!AY14</f>
        <v>-53.576980698201965</v>
      </c>
      <c r="DM14" s="4">
        <f>step*-SUM('By group'!AZ$11:AZ$21)*Population!AZ14</f>
        <v>-38.734639068960377</v>
      </c>
      <c r="DN14" s="4">
        <f>step*-SUM('By group'!BA$11:BA$21)*Population!BA14</f>
        <v>0</v>
      </c>
      <c r="DO14" s="13">
        <f>-step*SUM(SCR!BB14:BN14)*Population!BB14</f>
        <v>-6418.9054896710204</v>
      </c>
      <c r="DP14" s="4">
        <f>step*-SUM('By group'!BC$11:BC$21)*Population!BC14</f>
        <v>-6063.9784574189298</v>
      </c>
      <c r="DQ14" s="4">
        <f>step*-SUM('By group'!BD$11:BD$21)*Population!BD14</f>
        <v>-4166.8083465008085</v>
      </c>
      <c r="DR14" s="4">
        <f>step*-SUM('By group'!BE$11:BE$21)*Population!BE14</f>
        <v>-1433.0103004609175</v>
      </c>
      <c r="DS14" s="4">
        <f>step*-SUM('By group'!BF$11:BF$21)*Population!BF14</f>
        <v>-347.3130508584253</v>
      </c>
      <c r="DT14" s="4">
        <f>step*-SUM('By group'!BG$11:BG$21)*Population!BG14</f>
        <v>-144.58947510048284</v>
      </c>
      <c r="DU14" s="4">
        <f>step*-SUM('By group'!BH$11:BH$21)*Population!BH14</f>
        <v>0</v>
      </c>
      <c r="DV14" s="4">
        <f>step*-SUM('By group'!BI$11:BI$21)*Population!BI14</f>
        <v>0</v>
      </c>
      <c r="DW14" s="4">
        <f>step*-SUM('By group'!BJ$11:BJ$21)*Population!BJ14</f>
        <v>0</v>
      </c>
      <c r="DX14" s="4">
        <f>step*-SUM('By group'!BK$11:BK$21)*Population!BK14</f>
        <v>0</v>
      </c>
      <c r="DY14" s="4">
        <f>step*-SUM('By group'!BL$11:BL$21)*Population!BL14</f>
        <v>-38.378894709531487</v>
      </c>
      <c r="DZ14" s="4">
        <f>step*-SUM('By group'!BM$11:BM$21)*Population!BM14</f>
        <v>-26.643846092483145</v>
      </c>
      <c r="EA14" s="4">
        <f>step*-SUM('By group'!BN$11:BN$21)*Population!BN14</f>
        <v>0</v>
      </c>
      <c r="EB14" s="52">
        <v>0</v>
      </c>
      <c r="EC14" s="4">
        <f t="shared" si="24"/>
        <v>151297.52125352921</v>
      </c>
      <c r="ED14" s="4">
        <f t="shared" si="25"/>
        <v>149232.38046403482</v>
      </c>
      <c r="EE14" s="4">
        <f t="shared" si="26"/>
        <v>125797.18429921627</v>
      </c>
      <c r="EF14" s="4">
        <f t="shared" si="27"/>
        <v>55559.454167560049</v>
      </c>
      <c r="EG14" s="4">
        <f t="shared" si="28"/>
        <v>15267.993750395755</v>
      </c>
      <c r="EH14" s="4">
        <f t="shared" si="29"/>
        <v>6703.2726929435066</v>
      </c>
      <c r="EI14" s="4">
        <v>0</v>
      </c>
      <c r="EJ14" s="4">
        <f t="shared" si="30"/>
        <v>0</v>
      </c>
      <c r="EK14" s="4">
        <f t="shared" si="31"/>
        <v>0</v>
      </c>
      <c r="EL14" s="4">
        <f t="shared" si="32"/>
        <v>0</v>
      </c>
      <c r="EM14" s="4">
        <f t="shared" si="33"/>
        <v>1776.6965968895693</v>
      </c>
      <c r="EN14" s="4">
        <f t="shared" si="34"/>
        <v>1231.0258428583056</v>
      </c>
      <c r="EO14" s="52">
        <v>0</v>
      </c>
      <c r="EP14" s="4">
        <f t="shared" si="35"/>
        <v>86103.026099969429</v>
      </c>
      <c r="EQ14" s="4">
        <f t="shared" si="36"/>
        <v>83632.009926823346</v>
      </c>
      <c r="ER14" s="4">
        <f t="shared" si="37"/>
        <v>64388.455933761186</v>
      </c>
      <c r="ES14" s="4">
        <f t="shared" si="38"/>
        <v>28852.164632774977</v>
      </c>
      <c r="ET14" s="4">
        <f t="shared" si="39"/>
        <v>9310.8289985118827</v>
      </c>
      <c r="EU14" s="4">
        <f t="shared" si="40"/>
        <v>4991.0425668290709</v>
      </c>
      <c r="EV14" s="4">
        <v>0</v>
      </c>
      <c r="EW14" s="4">
        <f t="shared" si="41"/>
        <v>0</v>
      </c>
      <c r="EX14" s="4">
        <f t="shared" si="42"/>
        <v>0</v>
      </c>
      <c r="EY14" s="4">
        <f t="shared" si="43"/>
        <v>0</v>
      </c>
      <c r="EZ14" s="4">
        <f t="shared" si="44"/>
        <v>1693.3746165839884</v>
      </c>
      <c r="FA14" s="4">
        <f t="shared" si="45"/>
        <v>1500.7528090867117</v>
      </c>
      <c r="FB14" s="52">
        <v>0</v>
      </c>
      <c r="FC14" s="4">
        <f t="shared" si="46"/>
        <v>3918.8787345395458</v>
      </c>
      <c r="FD14" s="4">
        <f t="shared" si="47"/>
        <v>3789.9112853657834</v>
      </c>
      <c r="FE14" s="4">
        <f t="shared" si="48"/>
        <v>2992.9714546000237</v>
      </c>
      <c r="FF14" s="4">
        <f t="shared" si="49"/>
        <v>1364.5153214627971</v>
      </c>
      <c r="FG14" s="4">
        <f t="shared" si="50"/>
        <v>413.4166900368744</v>
      </c>
      <c r="FH14" s="4">
        <f t="shared" si="51"/>
        <v>202.39150332984326</v>
      </c>
      <c r="FI14" s="4">
        <v>0</v>
      </c>
      <c r="FJ14" s="4">
        <f t="shared" si="52"/>
        <v>0</v>
      </c>
      <c r="FK14" s="4">
        <f t="shared" si="53"/>
        <v>0</v>
      </c>
      <c r="FL14" s="4">
        <f t="shared" si="54"/>
        <v>0</v>
      </c>
      <c r="FM14" s="4">
        <f t="shared" si="55"/>
        <v>60.830487990377577</v>
      </c>
      <c r="FN14" s="9">
        <f t="shared" si="56"/>
        <v>48.582166048255516</v>
      </c>
      <c r="FO14" s="4">
        <v>0</v>
      </c>
      <c r="FP14" s="4">
        <f t="shared" si="57"/>
        <v>6660.5442921435406</v>
      </c>
      <c r="FQ14" s="4">
        <f t="shared" si="58"/>
        <v>6311.5040527777846</v>
      </c>
      <c r="FR14" s="4">
        <f t="shared" si="59"/>
        <v>4567.9556167812179</v>
      </c>
      <c r="FS14" s="4">
        <f t="shared" si="60"/>
        <v>1736.5830955011968</v>
      </c>
      <c r="FT14" s="4">
        <f t="shared" si="61"/>
        <v>451.3725709134435</v>
      </c>
      <c r="FU14" s="4">
        <f t="shared" si="62"/>
        <v>196.63353632503191</v>
      </c>
      <c r="FV14" s="4">
        <v>0</v>
      </c>
      <c r="FW14" s="4">
        <f t="shared" si="63"/>
        <v>0</v>
      </c>
      <c r="FX14" s="4">
        <f t="shared" si="64"/>
        <v>0</v>
      </c>
      <c r="FY14" s="4">
        <f t="shared" si="65"/>
        <v>0</v>
      </c>
      <c r="FZ14" s="4">
        <f t="shared" si="66"/>
        <v>53.576980698201965</v>
      </c>
      <c r="GA14" s="4">
        <f t="shared" si="67"/>
        <v>38.734639068960377</v>
      </c>
      <c r="GB14" s="4">
        <v>0</v>
      </c>
      <c r="GC14" s="4">
        <f t="shared" si="68"/>
        <v>6418.9054896710204</v>
      </c>
      <c r="GD14" s="4">
        <f t="shared" si="4"/>
        <v>6063.9784574189298</v>
      </c>
      <c r="GE14" s="4">
        <f t="shared" si="5"/>
        <v>4166.8083465008085</v>
      </c>
      <c r="GF14" s="4">
        <f t="shared" si="6"/>
        <v>1433.0103004609175</v>
      </c>
      <c r="GG14" s="4">
        <f t="shared" si="7"/>
        <v>347.3130508584253</v>
      </c>
      <c r="GH14" s="4">
        <f t="shared" si="8"/>
        <v>144.58947510048284</v>
      </c>
      <c r="GI14" s="4">
        <v>0</v>
      </c>
      <c r="GJ14" s="4">
        <f t="shared" si="69"/>
        <v>0</v>
      </c>
      <c r="GK14" s="4">
        <f t="shared" si="70"/>
        <v>0</v>
      </c>
      <c r="GL14" s="4">
        <f t="shared" si="9"/>
        <v>0</v>
      </c>
      <c r="GM14" s="4">
        <f t="shared" si="10"/>
        <v>38.378894709531487</v>
      </c>
      <c r="GN14" s="4">
        <f t="shared" si="11"/>
        <v>26.643846092483145</v>
      </c>
      <c r="GO14" s="52">
        <v>0</v>
      </c>
      <c r="GP14" s="4">
        <f>step*(-'By group'!C$32*Population!C14+'By group'!I$33*Population!I14)</f>
        <v>0</v>
      </c>
      <c r="GQ14" s="4">
        <f>step*(-'By group'!D$32*Population!D14+'By group'!J$33*Population!J14)</f>
        <v>0</v>
      </c>
      <c r="GR14" s="4">
        <f>step*(-'By group'!E$32*Population!E14+'By group'!K$33*Population!K14)</f>
        <v>0</v>
      </c>
      <c r="GS14" s="4">
        <f>step*(-'By group'!F$32*Population!F14+'By group'!L$33*Population!L14)</f>
        <v>-6745.648576753093</v>
      </c>
      <c r="GT14" s="4">
        <f>step*(-'By group'!G$32*Population!G14+'By group'!M$33*Population!M14)</f>
        <v>-725.14161715954856</v>
      </c>
      <c r="GU14" s="4">
        <f>step*(-'By group'!H$32*Population!H14+'By group'!N$33*Population!N14)</f>
        <v>-486.7875552074247</v>
      </c>
      <c r="GV14" s="46">
        <f t="shared" si="71"/>
        <v>0</v>
      </c>
      <c r="GW14" s="14">
        <f t="shared" si="72"/>
        <v>0</v>
      </c>
      <c r="GX14" s="4">
        <f t="shared" si="73"/>
        <v>0</v>
      </c>
      <c r="GY14" s="4">
        <f t="shared" si="74"/>
        <v>6745.648576753093</v>
      </c>
      <c r="GZ14" s="4">
        <f t="shared" si="75"/>
        <v>725.14161715954856</v>
      </c>
      <c r="HA14" s="4">
        <f t="shared" si="76"/>
        <v>486.7875552074247</v>
      </c>
      <c r="HB14" s="8">
        <v>0</v>
      </c>
      <c r="HC14" s="4">
        <f>step*(-'By group'!P$32*Population!P14+'By group'!V$33*Population!V14)</f>
        <v>0</v>
      </c>
      <c r="HD14" s="4">
        <f>step*(-'By group'!Q$32*Population!Q14+'By group'!W$33*Population!W14)</f>
        <v>0</v>
      </c>
      <c r="HE14" s="4">
        <f>step*(-'By group'!R$32*Population!R14+'By group'!X$33*Population!X14)</f>
        <v>0</v>
      </c>
      <c r="HF14" s="4">
        <f>step*(-'By group'!S$32*Population!S14+'By group'!Y$33*Population!Y14)</f>
        <v>-3808.7271909639471</v>
      </c>
      <c r="HG14" s="4">
        <f>step*(-'By group'!T$32*Population!T14+'By group'!Z$33*Population!Z14)</f>
        <v>-247.83210882245839</v>
      </c>
      <c r="HH14" s="4">
        <f>step*(-'By group'!U$32*Population!U14+'By group'!AA$33*Population!AA14)</f>
        <v>-375.22491259627122</v>
      </c>
      <c r="HI14" s="14">
        <f t="shared" si="77"/>
        <v>0</v>
      </c>
      <c r="HJ14" s="46">
        <f t="shared" si="78"/>
        <v>0</v>
      </c>
      <c r="HK14" s="4">
        <f t="shared" si="79"/>
        <v>0</v>
      </c>
      <c r="HL14" s="4">
        <f t="shared" si="80"/>
        <v>3808.7271909639471</v>
      </c>
      <c r="HM14" s="4">
        <f t="shared" si="81"/>
        <v>247.83210882245839</v>
      </c>
      <c r="HN14" s="9">
        <f t="shared" si="82"/>
        <v>375.22491259627122</v>
      </c>
      <c r="HO14" s="4">
        <v>0</v>
      </c>
      <c r="HP14" s="4">
        <f>step*(-'By group'!AC$32*Population!AC14+'By group'!AI$33*Population!AI14)</f>
        <v>0</v>
      </c>
      <c r="HQ14" s="4">
        <f>step*(-'By group'!AD$32*Population!AD14+'By group'!AJ$33*Population!AJ14)</f>
        <v>0</v>
      </c>
      <c r="HR14" s="4">
        <f>step*(-'By group'!AE$32*Population!AE14+'By group'!AK$33*Population!AK14)</f>
        <v>0</v>
      </c>
      <c r="HS14" s="4">
        <f>step*(-'By group'!AF$32*Population!AF14+'By group'!AL$33*Population!AL14)</f>
        <v>-176.29310102324843</v>
      </c>
      <c r="HT14" s="4">
        <f>step*(-'By group'!AG$32*Population!AG14+'By group'!AM$33*Population!AM14)</f>
        <v>-16.187217641840896</v>
      </c>
      <c r="HU14" s="4">
        <f>step*(-'By group'!AH$32*Population!AH14+'By group'!AN$33*Population!AN14)</f>
        <v>-15.483963408952128</v>
      </c>
      <c r="HV14" s="14">
        <f t="shared" si="83"/>
        <v>0</v>
      </c>
      <c r="HW14" s="46">
        <f t="shared" si="84"/>
        <v>0</v>
      </c>
      <c r="HX14" s="4">
        <f t="shared" si="85"/>
        <v>0</v>
      </c>
      <c r="HY14" s="4">
        <f t="shared" si="86"/>
        <v>176.29310102324843</v>
      </c>
      <c r="HZ14" s="4">
        <f t="shared" si="87"/>
        <v>16.187217641840896</v>
      </c>
      <c r="IA14" s="4">
        <f t="shared" si="88"/>
        <v>15.483963408952128</v>
      </c>
      <c r="IB14" s="8">
        <v>0</v>
      </c>
      <c r="IC14" s="4">
        <f>step*(-'By group'!AP$32*Population!AP14+'By group'!AV$33*Population!AV14)</f>
        <v>0</v>
      </c>
      <c r="ID14" s="4">
        <f>step*(-'By group'!AQ$32*Population!AQ14+'By group'!AW$33*Population!AW14)</f>
        <v>0</v>
      </c>
      <c r="IE14" s="4">
        <f>step*(-'By group'!AR$32*Population!AR14+'By group'!AX$33*Population!AX14)</f>
        <v>0</v>
      </c>
      <c r="IF14" s="4">
        <f>step*(-'By group'!AS$32*Population!AS14+'By group'!AY$33*Population!AY14)</f>
        <v>-198.89779510762077</v>
      </c>
      <c r="IG14" s="4">
        <f>step*(-'By group'!AT$32*Population!AT14+'By group'!AZ$33*Population!AZ14)</f>
        <v>-19.959387730526196</v>
      </c>
      <c r="IH14" s="4">
        <f>step*(-'By group'!AU$32*Population!AU14+'By group'!BA$33*Population!BA14)</f>
        <v>-14.082232507927621</v>
      </c>
      <c r="II14" s="14">
        <f t="shared" si="15"/>
        <v>0</v>
      </c>
      <c r="IJ14" s="4">
        <f t="shared" si="16"/>
        <v>0</v>
      </c>
      <c r="IK14" s="4">
        <f t="shared" si="89"/>
        <v>0</v>
      </c>
      <c r="IL14" s="4">
        <f t="shared" si="90"/>
        <v>198.89779510762077</v>
      </c>
      <c r="IM14" s="4">
        <f t="shared" si="91"/>
        <v>19.959387730526196</v>
      </c>
      <c r="IN14" s="4">
        <f t="shared" si="92"/>
        <v>14.082232507927621</v>
      </c>
      <c r="IO14" s="8">
        <v>0</v>
      </c>
      <c r="IP14" s="4">
        <f>step*(-'By group'!BC$32*Population!BC14+'By group'!BI$33*Population!BI14)</f>
        <v>0</v>
      </c>
      <c r="IQ14" s="4">
        <f>step*(-'By group'!BD$32*Population!BD14+'By group'!BJ$33*Population!BJ14)</f>
        <v>0</v>
      </c>
      <c r="IR14" s="4">
        <f>step*(-'By group'!BE$32*Population!BE14+'By group'!BK$33*Population!BK14)</f>
        <v>0</v>
      </c>
      <c r="IS14" s="4">
        <f>step*(-'By group'!BF$32*Population!BF14+'By group'!BL$33*Population!BL14)</f>
        <v>-154.4670780744469</v>
      </c>
      <c r="IT14" s="4">
        <f>step*(-'By group'!BG$32*Population!BG14+'By group'!BM$33*Population!BM14)</f>
        <v>-15.595971973854997</v>
      </c>
      <c r="IU14" s="4">
        <f>step*(-'By group'!BH$32*Population!BH14+'By group'!BN$33*Population!BN14)</f>
        <v>-9.8307698712083855</v>
      </c>
      <c r="IV14" s="14">
        <f t="shared" si="17"/>
        <v>0</v>
      </c>
      <c r="IW14" s="4">
        <f t="shared" si="18"/>
        <v>0</v>
      </c>
      <c r="IX14" s="4">
        <f t="shared" si="19"/>
        <v>0</v>
      </c>
      <c r="IY14" s="4">
        <f t="shared" si="20"/>
        <v>154.4670780744469</v>
      </c>
      <c r="IZ14" s="4">
        <f t="shared" si="21"/>
        <v>15.595971973854997</v>
      </c>
      <c r="JA14" s="4">
        <f t="shared" si="22"/>
        <v>9.8307698712083855</v>
      </c>
      <c r="JB14" s="75">
        <f>step*(+prop_idu_male*'By group'!BB$9*Population!BB14-'By group'!B$8*Population!B14)</f>
        <v>-781.11418529344246</v>
      </c>
      <c r="JC14" s="46">
        <f>step*(+prop_idu_male*'By group'!BC$9*Population!BC14-'By group'!C$8*Population!C14)</f>
        <v>-6.7339416083114703</v>
      </c>
      <c r="JD14" s="46">
        <f>step*(+prop_idu_male*'By group'!BD$9*Population!BD14-'By group'!D$8*Population!D14)</f>
        <v>-23.159368853522867</v>
      </c>
      <c r="JE14" s="46">
        <f>step*(+prop_idu_male*'By group'!BE$9*Population!BE14-'By group'!E$8*Population!E14)</f>
        <v>-26.060114723226924</v>
      </c>
      <c r="JF14" s="46">
        <f>step*(+prop_idu_male*'By group'!BF$9*Population!BF14-'By group'!F$8*Population!F14)</f>
        <v>-7.2172212141677674</v>
      </c>
      <c r="JG14" s="46">
        <f>step*(+prop_idu_male*'By group'!BG$9*Population!BG14-'By group'!G$8*Population!G14)</f>
        <v>-1.2712515905404698</v>
      </c>
      <c r="JH14" s="46">
        <f>step*(+prop_idu_male*'By group'!BH$9*Population!BH14-'By group'!H$8*Population!H14)</f>
        <v>-1.2812212034740762</v>
      </c>
      <c r="JI14" s="46">
        <f>step*(+prop_idu_male*'By group'!BI$9*Population!BI14-'By group'!I$8*Population!I14)</f>
        <v>0</v>
      </c>
      <c r="JJ14" s="46">
        <f>step*(+prop_idu_male*'By group'!BJ$9*Population!BJ14-'By group'!J$8*Population!J14)</f>
        <v>0</v>
      </c>
      <c r="JK14" s="46">
        <f>step*(+prop_idu_male*'By group'!BK$9*Population!BK14-'By group'!K$8*Population!K14)</f>
        <v>0</v>
      </c>
      <c r="JL14" s="46">
        <f>step*(+prop_idu_male*'By group'!BL$9*Population!BL14-'By group'!L$8*Population!L14)</f>
        <v>-1.6845872495866938</v>
      </c>
      <c r="JM14" s="46">
        <f>step*(+prop_idu_male*'By group'!BM$9*Population!BM14-'By group'!M$8*Population!M14)</f>
        <v>-1.1670806122363462</v>
      </c>
      <c r="JN14" s="46">
        <f>step*(+prop_idu_male*'By group'!BN$9*Population!BN14-'By group'!N$8*Population!N14)</f>
        <v>-1.6360549919151033</v>
      </c>
      <c r="JO14" s="45">
        <f>step*(+(1-prop_idu_male)*'By group'!BB$9*Population!BB14-'By group'!O$8*Population!O14-'By group'!O$6*Population!O14+'By group'!AB$7*Population!AB14)</f>
        <v>-5549.420794411626</v>
      </c>
      <c r="JP14" s="46">
        <f>step*(+(1-prop_idu_male)*'By group'!BC$9*Population!BC14-'By group'!P$8*Population!P14-'By group'!P$6*Population!P14+'By group'!AC$7*Population!AC14)</f>
        <v>-19.614505907251143</v>
      </c>
      <c r="JQ14" s="46">
        <f>step*(+(1-prop_idu_male)*'By group'!BD$9*Population!BD14-'By group'!Q$8*Population!Q14-'By group'!Q$6*Population!Q14+'By group'!AD$7*Population!AD14)</f>
        <v>-59.714106759685322</v>
      </c>
      <c r="JR14" s="46">
        <f>step*(+(1-prop_idu_male)*'By group'!BE$9*Population!BE14-'By group'!R$8*Population!R14-'By group'!R$6*Population!R14+'By group'!AE$7*Population!AE14)</f>
        <v>-66.439790088004202</v>
      </c>
      <c r="JS14" s="46">
        <f>step*(+(1-prop_idu_male)*'By group'!BF$9*Population!BF14-'By group'!S$8*Population!S14-'By group'!S$6*Population!S14+'By group'!AF$7*Population!AF14)</f>
        <v>-22.148290328612195</v>
      </c>
      <c r="JT14" s="46">
        <f>step*(+(1-prop_idu_male)*'By group'!BG$9*Population!BG14-'By group'!T$8*Population!T14-'By group'!T$6*Population!T14+'By group'!AG$7*Population!AG14)</f>
        <v>-4.9461938232502085</v>
      </c>
      <c r="JU14" s="46">
        <f>step*(+(1-prop_idu_male)*'By group'!BH$9*Population!BH14-'By group'!U$8*Population!U14-'By group'!U$6*Population!U14+'By group'!AH$7*Population!AH14)</f>
        <v>-7.9008592782498894</v>
      </c>
      <c r="JV14" s="46">
        <f>step*(+(1-prop_idu_male)*'By group'!BI$9*Population!BI14-'By group'!V$8*Population!V14-'By group'!V$6*Population!V14+'By group'!AI$7*Population!AI14)</f>
        <v>0</v>
      </c>
      <c r="JW14" s="46">
        <f>step*(+(1-prop_idu_male)*'By group'!BJ$9*Population!BJ14-'By group'!W$8*Population!W14-'By group'!W$6*Population!W14+'By group'!AJ$7*Population!AJ14)</f>
        <v>0</v>
      </c>
      <c r="JX14" s="46">
        <f>step*(+(1-prop_idu_male)*'By group'!BK$9*Population!BK14-'By group'!X$8*Population!X14-'By group'!X$6*Population!X14+'By group'!AK$7*Population!AK14)</f>
        <v>0</v>
      </c>
      <c r="JY14" s="46">
        <f>step*(+(1-prop_idu_male)*'By group'!BL$9*Population!BL14-'By group'!Y$8*Population!Y14-'By group'!Y$6*Population!Y14+'By group'!AL$7*Population!AL14)</f>
        <v>-8.7890705797433188</v>
      </c>
      <c r="JZ14" s="46">
        <f>step*(+(1-prop_idu_male)*'By group'!BM$9*Population!BM14-'By group'!Z$8*Population!Z14-'By group'!Z$6*Population!Z14+'By group'!AM$7*Population!AM14)</f>
        <v>-8.060175053538714</v>
      </c>
      <c r="KA14" s="76">
        <f>step*(+(1-prop_idu_male)*'By group'!BN$9*Population!BN14-'By group'!AA$8*Population!AA14-'By group'!AA$6*Population!AA14+'By group'!AN$7*Population!AN14)</f>
        <v>-12.108763044892642</v>
      </c>
      <c r="KB14" s="46">
        <f>step*(+'By group'!O$6*Population!O14-'By group'!AB$7*Population!AB14)</f>
        <v>4751.5953776969372</v>
      </c>
      <c r="KC14" s="46">
        <f>step*(+'By group'!P$6*Population!P14-'By group'!AC$7*Population!AC14)</f>
        <v>15.614824764632543</v>
      </c>
      <c r="KD14" s="46">
        <f>step*(+'By group'!Q$6*Population!Q14-'By group'!AD$7*Population!AD14)</f>
        <v>47.336432574513182</v>
      </c>
      <c r="KE14" s="46">
        <f>step*(+'By group'!R$6*Population!R14-'By group'!AE$7*Population!AE14)</f>
        <v>52.443610861754991</v>
      </c>
      <c r="KF14" s="46">
        <f>step*(+'By group'!S$6*Population!S14-'By group'!AF$7*Population!AF14)</f>
        <v>17.597069744613783</v>
      </c>
      <c r="KG14" s="46">
        <f>step*(+'By group'!T$6*Population!T14-'By group'!AG$7*Population!AG14)</f>
        <v>3.9653360468964522</v>
      </c>
      <c r="KH14" s="46">
        <f>step*(+'By group'!U$6*Population!U14-'By group'!AH$7*Population!AH14)</f>
        <v>6.4248179924809712</v>
      </c>
      <c r="KI14" s="46">
        <f>step*(+'By group'!V$6*Population!V14-'By group'!AI$7*Population!AI14)</f>
        <v>0</v>
      </c>
      <c r="KJ14" s="46">
        <f>step*(+'By group'!W$6*Population!W14-'By group'!AJ$7*Population!AJ14)</f>
        <v>0</v>
      </c>
      <c r="KK14" s="46">
        <f>step*(+'By group'!X$6*Population!X14-'By group'!AK$7*Population!AK14)</f>
        <v>0</v>
      </c>
      <c r="KL14" s="46">
        <f>step*(+'By group'!Y$6*Population!Y14-'By group'!AL$7*Population!AL14)</f>
        <v>7.1187232999850494</v>
      </c>
      <c r="KM14" s="46">
        <f>step*(+'By group'!Z$6*Population!Z14-'By group'!AM$7*Population!AM14)</f>
        <v>6.5754085521074925</v>
      </c>
      <c r="KN14" s="46">
        <f>step*(+'By group'!AA$6*Population!AA14-'By group'!AN$7*Population!AN14)</f>
        <v>9.8953333747018988</v>
      </c>
      <c r="KO14" s="45">
        <v>0</v>
      </c>
      <c r="KP14" s="46">
        <v>0</v>
      </c>
      <c r="KQ14" s="46">
        <v>0</v>
      </c>
      <c r="KR14" s="46">
        <v>0</v>
      </c>
      <c r="KS14" s="46">
        <v>0</v>
      </c>
      <c r="KT14" s="46">
        <v>0</v>
      </c>
      <c r="KU14" s="46">
        <v>0</v>
      </c>
      <c r="KV14" s="46">
        <v>0</v>
      </c>
      <c r="KW14" s="46">
        <v>0</v>
      </c>
      <c r="KX14" s="46">
        <v>0</v>
      </c>
      <c r="KY14" s="46">
        <v>0</v>
      </c>
      <c r="KZ14" s="46">
        <v>0</v>
      </c>
      <c r="LA14" s="46">
        <v>0</v>
      </c>
      <c r="LB14" s="188">
        <f>step*(-'By group'!BB$9*Population!BB14+'By group'!B$8*Population!B14+'By group'!O$8*Population!O14)</f>
        <v>1578.9396020081313</v>
      </c>
      <c r="LC14" s="189">
        <f>step*(-'By group'!BC$9*Population!BC14+'By group'!C$8*Population!C14+'By group'!P$8*Population!P14)</f>
        <v>10.733622750930071</v>
      </c>
      <c r="LD14" s="189">
        <f>step*(-'By group'!BD$9*Population!BD14+'By group'!D$8*Population!D14+'By group'!Q$8*Population!Q14)</f>
        <v>35.537043038695003</v>
      </c>
      <c r="LE14" s="189">
        <f>step*(-'By group'!BE$9*Population!BE14+'By group'!E$8*Population!E14+'By group'!R$8*Population!R14)</f>
        <v>40.056293949476142</v>
      </c>
      <c r="LF14" s="189">
        <f>step*(-'By group'!BF$9*Population!BF14+'By group'!F$8*Population!F14+'By group'!S$8*Population!S14)</f>
        <v>11.768441798166181</v>
      </c>
      <c r="LG14" s="189">
        <f>step*(-'By group'!BG$9*Population!BG14+'By group'!G$8*Population!G14+'By group'!T$8*Population!T14)</f>
        <v>2.252109366894226</v>
      </c>
      <c r="LH14" s="189">
        <f>step*(-'By group'!BH$9*Population!BH14+'By group'!H$8*Population!H14+'By group'!U$8*Population!U14)</f>
        <v>2.7572624892429936</v>
      </c>
      <c r="LI14" s="189">
        <f>step*(-'By group'!BI$9*Population!BI14+'By group'!I$8*Population!I14+'By group'!V$8*Population!V14)</f>
        <v>0</v>
      </c>
      <c r="LJ14" s="189">
        <f>step*(-'By group'!BJ$9*Population!BJ14+'By group'!J$8*Population!J14+'By group'!W$8*Population!W14)</f>
        <v>0</v>
      </c>
      <c r="LK14" s="189">
        <f>step*(-'By group'!BK$9*Population!BK14+'By group'!K$8*Population!K14+'By group'!X$8*Population!X14)</f>
        <v>0</v>
      </c>
      <c r="LL14" s="189">
        <f>step*(-'By group'!BL$9*Population!BL14+'By group'!L$8*Population!L14+'By group'!Y$8*Population!Y14)</f>
        <v>3.3549345293449635</v>
      </c>
      <c r="LM14" s="189">
        <f>step*(-'By group'!BM$9*Population!BM14+'By group'!M$8*Population!M14+'By group'!Z$8*Population!Z14)</f>
        <v>2.6518471136675679</v>
      </c>
      <c r="LN14" s="189">
        <f>step*(-'By group'!BN$9*Population!BN14+'By group'!N$8*Population!N14+'By group'!AA$8*Population!AA14)</f>
        <v>3.8494846621058456</v>
      </c>
    </row>
    <row r="15" spans="1:326" x14ac:dyDescent="0.25">
      <c r="A15">
        <f t="shared" si="23"/>
        <v>5.5</v>
      </c>
      <c r="B15" s="52">
        <f>step*((-'By group'!B$4-'By group'!B$5-'By group'!B$22)*Population!B15+'By group'!B$3*Population!$BO15)</f>
        <v>161312.47540597979</v>
      </c>
      <c r="C15" s="4">
        <f>step*((-'By group'!C$4-'By group'!C$5-'By group'!C$22)*Population!C15+'By group'!C$3*Population!$BO15)</f>
        <v>-5812.8596837343803</v>
      </c>
      <c r="D15" s="4">
        <f>step*((-'By group'!D$4-'By group'!D$5-'By group'!D$22)*Population!D15+'By group'!D$3*Population!$BO15)</f>
        <v>-43318.2408880601</v>
      </c>
      <c r="E15" s="4">
        <f>step*((-'By group'!E$4-'By group'!E$5-'By group'!E$22)*Population!E15+'By group'!E$3*Population!$BO15)</f>
        <v>-76723.216620112915</v>
      </c>
      <c r="F15" s="4">
        <f>step*((-'By group'!F$4-'By group'!F$5-'By group'!F$22)*Population!F15+'By group'!F$3*Population!$BO15)</f>
        <v>-29869.775359506497</v>
      </c>
      <c r="G15" s="4">
        <f>step*((-'By group'!G$4-'By group'!G$5-'By group'!G$22)*Population!G15+'By group'!G$3*Population!$BO15)</f>
        <v>-6771.9017220601008</v>
      </c>
      <c r="H15" s="4">
        <f>step*((-'By group'!H$4-'By group'!H$5-'By group'!H$22)*Population!H15+'By group'!H$3*Population!$BO15)</f>
        <v>-6906.3775533759263</v>
      </c>
      <c r="I15" s="4">
        <f>step*((-'By group'!I$4-'By group'!I$5-'By group'!I$22)*Population!I15+'By group'!I$3*Population!$BO15)</f>
        <v>0</v>
      </c>
      <c r="J15" s="4">
        <f>step*((-'By group'!J$4-'By group'!J$5-'By group'!J$22)*Population!J15+'By group'!J$3*Population!$BO15)</f>
        <v>0</v>
      </c>
      <c r="K15" s="4">
        <f>step*((-'By group'!K$4-'By group'!K$5-'By group'!K$22)*Population!K15+'By group'!K$3*Population!$BO15)</f>
        <v>0</v>
      </c>
      <c r="L15" s="4">
        <f>step*((-'By group'!L$4-'By group'!L$5-'By group'!L$22)*Population!L15+'By group'!L$3*Population!$BO15)</f>
        <v>-2660.9676866331952</v>
      </c>
      <c r="M15" s="4">
        <f>step*((-'By group'!M$4-'By group'!M$5-'By group'!M$22)*Population!M15+'By group'!M$3*Population!$BO15)</f>
        <v>-1913.6416639337119</v>
      </c>
      <c r="N15" s="4">
        <f>step*((-'By group'!N$4-'By group'!N$5-'By group'!N$22)*Population!N15+'By group'!N$3*Population!$BO15)</f>
        <v>-3131.9983304311036</v>
      </c>
      <c r="O15" s="8">
        <f>step*((-'By group'!O$4-'By group'!O$5-'By group'!O$22)*Population!O15+'By group'!O$3*Population!$BO15)</f>
        <v>148378.97841617628</v>
      </c>
      <c r="P15" s="4">
        <f>step*((-'By group'!P$4-'By group'!P$5-'By group'!P$22)*Population!P15+'By group'!P$3*Population!$BO15)</f>
        <v>-3309.5252478795701</v>
      </c>
      <c r="Q15" s="4">
        <f>step*((-'By group'!Q$4-'By group'!Q$5-'By group'!Q$22)*Population!Q15+'By group'!Q$3*Population!$BO15)</f>
        <v>-22820.203753667389</v>
      </c>
      <c r="R15" s="4">
        <f>step*((-'By group'!R$4-'By group'!R$5-'By group'!R$22)*Population!R15+'By group'!R$3*Population!$BO15)</f>
        <v>-39703.785429386822</v>
      </c>
      <c r="S15" s="4">
        <f>step*((-'By group'!S$4-'By group'!S$5-'By group'!S$22)*Population!S15+'By group'!S$3*Population!$BO15)</f>
        <v>-17314.35325777419</v>
      </c>
      <c r="T15" s="4">
        <f>step*((-'By group'!T$4-'By group'!T$5-'By group'!T$22)*Population!T15+'By group'!T$3*Population!$BO15)</f>
        <v>-4617.5466077273959</v>
      </c>
      <c r="U15" s="4">
        <f>step*((-'By group'!U$4-'By group'!U$5-'By group'!U$22)*Population!U15+'By group'!U$3*Population!$BO15)</f>
        <v>-7038.104608716154</v>
      </c>
      <c r="V15" s="4">
        <f>step*((-'By group'!V$4-'By group'!V$5-'By group'!V$22)*Population!V15+'By group'!V$3*Population!$BO15)</f>
        <v>0</v>
      </c>
      <c r="W15" s="4">
        <f>step*((-'By group'!W$4-'By group'!W$5-'By group'!W$22)*Population!W15+'By group'!W$3*Population!$BO15)</f>
        <v>0</v>
      </c>
      <c r="X15" s="4">
        <f>step*((-'By group'!X$4-'By group'!X$5-'By group'!X$22)*Population!X15+'By group'!X$3*Population!$BO15)</f>
        <v>0</v>
      </c>
      <c r="Y15" s="4">
        <f>step*((-'By group'!Y$4-'By group'!Y$5-'By group'!Y$22)*Population!Y15+'By group'!Y$3*Population!$BO15)</f>
        <v>-2352.2331960583683</v>
      </c>
      <c r="Z15" s="4">
        <f>step*((-'By group'!Z$4-'By group'!Z$5-'By group'!Z$22)*Population!Z15+'By group'!Z$3*Population!$BO15)</f>
        <v>-2243.6996342769348</v>
      </c>
      <c r="AA15" s="4">
        <f>step*((-'By group'!AA$4-'By group'!AA$5-'By group'!AA$22)*Population!AA15+'By group'!AA$3*Population!$BO15)</f>
        <v>-4022.0011000238683</v>
      </c>
      <c r="AB15" s="8">
        <f>step*((-'By group'!AB$4-'By group'!AB$5-'By group'!AB$22)*Population!AB15+'By group'!AB$3*Population!$BO15)</f>
        <v>-669.10512006672673</v>
      </c>
      <c r="AC15" s="4">
        <f>step*((-'By group'!AC$4-'By group'!AC$5-'By group'!AC$22)*Population!AC15+'By group'!AC$3*Population!$BO15)</f>
        <v>-151.31588431558188</v>
      </c>
      <c r="AD15" s="4">
        <f>step*((-'By group'!AD$4-'By group'!AD$5-'By group'!AD$22)*Population!AD15+'By group'!AD$3*Population!$BO15)</f>
        <v>-1056.4823122275925</v>
      </c>
      <c r="AE15" s="4">
        <f>step*((-'By group'!AE$4-'By group'!AE$5-'By group'!AE$22)*Population!AE15+'By group'!AE$3*Population!$BO15)</f>
        <v>-1878.2024112010654</v>
      </c>
      <c r="AF15" s="4">
        <f>step*((-'By group'!AF$4-'By group'!AF$5-'By group'!AF$22)*Population!AF15+'By group'!AF$3*Population!$BO15)</f>
        <v>-786.80477999473442</v>
      </c>
      <c r="AG15" s="4">
        <f>step*((-'By group'!AG$4-'By group'!AG$5-'By group'!AG$22)*Population!AG15+'By group'!AG$3*Population!$BO15)</f>
        <v>-195.37763405635445</v>
      </c>
      <c r="AH15" s="4">
        <f>step*((-'By group'!AH$4-'By group'!AH$5-'By group'!AH$22)*Population!AH15+'By group'!AH$3*Population!$BO15)</f>
        <v>-248.71630401923485</v>
      </c>
      <c r="AI15" s="4">
        <f>step*((-'By group'!AI$4-'By group'!AI$5-'By group'!AI$22)*Population!AI15+'By group'!AI$3*Population!$BO15)</f>
        <v>0</v>
      </c>
      <c r="AJ15" s="4">
        <f>step*((-'By group'!AJ$4-'By group'!AJ$5-'By group'!AJ$22)*Population!AJ15+'By group'!AJ$3*Population!$BO15)</f>
        <v>0</v>
      </c>
      <c r="AK15" s="4">
        <f>step*((-'By group'!AK$4-'By group'!AK$5-'By group'!AK$22)*Population!AK15+'By group'!AK$3*Population!$BO15)</f>
        <v>0</v>
      </c>
      <c r="AL15" s="4">
        <f>step*((-'By group'!AL$4-'By group'!AL$5-'By group'!AL$22)*Population!AL15+'By group'!AL$3*Population!$BO15)</f>
        <v>-87.781988906771531</v>
      </c>
      <c r="AM15" s="4">
        <f>step*((-'By group'!AM$4-'By group'!AM$5-'By group'!AM$22)*Population!AM15+'By group'!AM$3*Population!$BO15)</f>
        <v>-74.31382427391776</v>
      </c>
      <c r="AN15" s="4">
        <f>step*((-'By group'!AN$4-'By group'!AN$5-'By group'!AN$22)*Population!AN15+'By group'!AN$3*Population!$BO15)</f>
        <v>-128.11785008742291</v>
      </c>
      <c r="AO15" s="8">
        <f>step*((-'By group'!AO$4-'By group'!AO$5-'By group'!AO$22)*Population!AO15+'By group'!AO$3*Population!$BO15)</f>
        <v>6359.8594307918174</v>
      </c>
      <c r="AP15" s="4">
        <f>step*((-'By group'!AP$4-'By group'!AP$5-'By group'!AP$22)*Population!AP15+'By group'!AP$3*Population!$BO15)</f>
        <v>-256.32336520129718</v>
      </c>
      <c r="AQ15" s="4">
        <f>step*((-'By group'!AQ$4-'By group'!AQ$5-'By group'!AQ$22)*Population!AQ15+'By group'!AQ$3*Population!$BO15)</f>
        <v>-1653.3816192972181</v>
      </c>
      <c r="AR15" s="4">
        <f>step*((-'By group'!AR$4-'By group'!AR$5-'By group'!AR$22)*Population!AR15+'By group'!AR$3*Population!$BO15)</f>
        <v>-2487.2381999626436</v>
      </c>
      <c r="AS15" s="4">
        <f>step*((-'By group'!AS$4-'By group'!AS$5-'By group'!AS$22)*Population!AS15+'By group'!AS$3*Population!$BO15)</f>
        <v>-901.06180523701471</v>
      </c>
      <c r="AT15" s="4">
        <f>step*((-'By group'!AT$4-'By group'!AT$5-'By group'!AT$22)*Population!AT15+'By group'!AT$3*Population!$BO15)</f>
        <v>-199.81094334863579</v>
      </c>
      <c r="AU15" s="4">
        <f>step*((-'By group'!AU$4-'By group'!AU$5-'By group'!AU$22)*Population!AU15+'By group'!AU$3*Population!$BO15)</f>
        <v>-210.54032103124925</v>
      </c>
      <c r="AV15" s="4">
        <f>step*((-'By group'!AV$4-'By group'!AV$5-'By group'!AV$22)*Population!AV15+'By group'!AV$3*Population!$BO15)</f>
        <v>0</v>
      </c>
      <c r="AW15" s="4">
        <f>step*((-'By group'!AW$4-'By group'!AW$5-'By group'!AW$22)*Population!AW15+'By group'!AW$3*Population!$BO15)</f>
        <v>0</v>
      </c>
      <c r="AX15" s="4">
        <f>step*((-'By group'!AX$4-'By group'!AX$5-'By group'!AX$22)*Population!AX15+'By group'!AX$3*Population!$BO15)</f>
        <v>0</v>
      </c>
      <c r="AY15" s="4">
        <f>step*((-'By group'!AY$4-'By group'!AY$5-'By group'!AY$22)*Population!AY15+'By group'!AY$3*Population!$BO15)</f>
        <v>-79.929685877718271</v>
      </c>
      <c r="AZ15" s="4">
        <f>step*((-'By group'!AZ$4-'By group'!AZ$5-'By group'!AZ$22)*Population!AZ15+'By group'!AZ$3*Population!$BO15)</f>
        <v>-59.801527058291093</v>
      </c>
      <c r="BA15" s="4">
        <f>step*((-'By group'!BA$4-'By group'!BA$5-'By group'!BA$22)*Population!BA15+'By group'!BA$3*Population!$BO15)</f>
        <v>-99.749573158399116</v>
      </c>
      <c r="BB15" s="8">
        <f>step*((-'By group'!BB$4-'By group'!BB$5-'By group'!BB$22)*Population!BB15+'By group'!BB$3*Population!$BO15)</f>
        <v>4338.5839761054403</v>
      </c>
      <c r="BC15" s="4">
        <f>step*((-'By group'!BC$4-'By group'!BC$5-'By group'!BC$22)*Population!BC15+'By group'!BC$3*Population!$BO15)</f>
        <v>-363.94802429860891</v>
      </c>
      <c r="BD15" s="4">
        <f>step*((-'By group'!BD$4-'By group'!BD$5-'By group'!BD$22)*Population!BD15+'By group'!BD$3*Population!$BO15)</f>
        <v>-1844.3199354249664</v>
      </c>
      <c r="BE15" s="4">
        <f>step*((-'By group'!BE$4-'By group'!BE$5-'By group'!BE$22)*Population!BE15+'By group'!BE$3*Population!$BO15)</f>
        <v>-2369.7825382177716</v>
      </c>
      <c r="BF15" s="4">
        <f>step*((-'By group'!BF$4-'By group'!BF$5-'By group'!BF$22)*Population!BF15+'By group'!BF$3*Population!$BO15)</f>
        <v>-774.22206017263181</v>
      </c>
      <c r="BG15" s="4">
        <f>step*((-'By group'!BG$4-'By group'!BG$5-'By group'!BG$22)*Population!BG15+'By group'!BG$3*Population!$BO15)</f>
        <v>-160.51478545658688</v>
      </c>
      <c r="BH15" s="4">
        <f>step*((-'By group'!BH$4-'By group'!BH$5-'By group'!BH$22)*Population!BH15+'By group'!BH$3*Population!$BO15)</f>
        <v>-156.17166337699038</v>
      </c>
      <c r="BI15" s="4">
        <f>step*((-'By group'!BI$4-'By group'!BI$5-'By group'!BI$22)*Population!BI15+'By group'!BI$3*Population!$BO15)</f>
        <v>0</v>
      </c>
      <c r="BJ15" s="4">
        <f>step*((-'By group'!BJ$4-'By group'!BJ$5-'By group'!BJ$22)*Population!BJ15+'By group'!BJ$3*Population!$BO15)</f>
        <v>0</v>
      </c>
      <c r="BK15" s="4">
        <f>step*((-'By group'!BK$4-'By group'!BK$5-'By group'!BK$22)*Population!BK15+'By group'!BK$3*Population!$BO15)</f>
        <v>0</v>
      </c>
      <c r="BL15" s="4">
        <f>step*((-'By group'!BL$4-'By group'!BL$5-'By group'!BL$22)*Population!BL15+'By group'!BL$3*Population!$BO15)</f>
        <v>-73.614510144695998</v>
      </c>
      <c r="BM15" s="4">
        <f>step*((-'By group'!BM$4-'By group'!BM$5-'By group'!BM$22)*Population!BM15+'By group'!BM$3*Population!$BO15)</f>
        <v>-50.957209736926742</v>
      </c>
      <c r="BN15" s="4">
        <f>step*((-'By group'!BN$4-'By group'!BN$5-'By group'!BN$22)*Population!BN15+'By group'!BN$3*Population!$BO15)</f>
        <v>-81.466655911575785</v>
      </c>
      <c r="BO15" s="71">
        <f>-step*SUM(SCR!B15:N15)*Population!B15</f>
        <v>-147977.72104441226</v>
      </c>
      <c r="BP15" s="4">
        <f>step*-SUM('By group'!C$11:C$21)*Population!C15</f>
        <v>-145321.4920933595</v>
      </c>
      <c r="BQ15" s="4">
        <f>step*-SUM('By group'!D$11:D$21)*Population!D15</f>
        <v>-120328.44691127806</v>
      </c>
      <c r="BR15" s="4">
        <f>step*-SUM('By group'!E$11:E$21)*Population!E15</f>
        <v>-54802.297585794935</v>
      </c>
      <c r="BS15" s="4">
        <f>step*-SUM('By group'!F$11:F$21)*Population!F15</f>
        <v>-15720.934399740261</v>
      </c>
      <c r="BT15" s="4">
        <f>step*-SUM('By group'!G$11:G$21)*Population!G15</f>
        <v>-7054.0642938126048</v>
      </c>
      <c r="BU15" s="4">
        <f>step*-SUM('By group'!H$11:H$21)*Population!H15</f>
        <v>0</v>
      </c>
      <c r="BV15" s="4">
        <f>step*-SUM('By group'!I$11:I$21)*Population!I15</f>
        <v>0</v>
      </c>
      <c r="BW15" s="4">
        <f>step*-SUM('By group'!J$11:J$21)*Population!J15</f>
        <v>0</v>
      </c>
      <c r="BX15" s="4">
        <f>step*-SUM('By group'!K$11:K$21)*Population!K15</f>
        <v>0</v>
      </c>
      <c r="BY15" s="4">
        <f>step*-SUM('By group'!L$11:L$21)*Population!L15</f>
        <v>-1900.6912047379965</v>
      </c>
      <c r="BZ15" s="4">
        <f>step*-SUM('By group'!M$11:M$21)*Population!M15</f>
        <v>-1196.02603995857</v>
      </c>
      <c r="CA15" s="4">
        <f>step*-SUM('By group'!N$11:N$21)*Population!N15</f>
        <v>0</v>
      </c>
      <c r="CB15" s="13">
        <f>-step*SUM(SCR!O15:AA15)*Population!O15</f>
        <v>-85119.375351436291</v>
      </c>
      <c r="CC15" s="4">
        <f>step*-SUM('By group'!P$11:P$21)*Population!P15</f>
        <v>-82738.131196989256</v>
      </c>
      <c r="CD15" s="4">
        <f>step*-SUM('By group'!Q$11:Q$21)*Population!Q15</f>
        <v>-63389.454871298301</v>
      </c>
      <c r="CE15" s="4">
        <f>step*-SUM('By group'!R$11:R$21)*Population!R15</f>
        <v>-28359.8467352763</v>
      </c>
      <c r="CF15" s="4">
        <f>step*-SUM('By group'!S$11:S$21)*Population!S15</f>
        <v>-9112.8175040916794</v>
      </c>
      <c r="CG15" s="4">
        <f>step*-SUM('By group'!T$11:T$21)*Population!T15</f>
        <v>-4809.9443830493701</v>
      </c>
      <c r="CH15" s="4">
        <f>step*-SUM('By group'!U$11:U$21)*Population!U15</f>
        <v>0</v>
      </c>
      <c r="CI15" s="4">
        <f>step*-SUM('By group'!V$11:V$21)*Population!V15</f>
        <v>0</v>
      </c>
      <c r="CJ15" s="4">
        <f>step*-SUM('By group'!W$11:W$21)*Population!W15</f>
        <v>0</v>
      </c>
      <c r="CK15" s="4">
        <f>step*-SUM('By group'!X$11:X$21)*Population!X15</f>
        <v>0</v>
      </c>
      <c r="CL15" s="4">
        <f>step*-SUM('By group'!Y$11:Y$21)*Population!Y15</f>
        <v>-1680.16656861312</v>
      </c>
      <c r="CM15" s="4">
        <f>step*-SUM('By group'!Z$11:Z$21)*Population!Z15</f>
        <v>-1402.3122714230844</v>
      </c>
      <c r="CN15" s="4">
        <f>step*-SUM('By group'!AA$11:AA$21)*Population!AA15</f>
        <v>0</v>
      </c>
      <c r="CO15" s="13">
        <f>-step*SUM(SCR!AB15:AN15)*Population!AB15</f>
        <v>-3912.9212789125927</v>
      </c>
      <c r="CP15" s="4">
        <f>step*-SUM('By group'!AC$11:AC$21)*Population!AC15</f>
        <v>-3782.897107889547</v>
      </c>
      <c r="CQ15" s="4">
        <f>step*-SUM('By group'!AD$11:AD$21)*Population!AD15</f>
        <v>-2934.6730895210903</v>
      </c>
      <c r="CR15" s="4">
        <f>step*-SUM('By group'!AE$11:AE$21)*Population!AE15</f>
        <v>-1341.5731508579038</v>
      </c>
      <c r="CS15" s="4">
        <f>step*-SUM('By group'!AF$11:AF$21)*Population!AF15</f>
        <v>-414.1077789445971</v>
      </c>
      <c r="CT15" s="4">
        <f>step*-SUM('By group'!AG$11:AG$21)*Population!AG15</f>
        <v>-203.51836880870255</v>
      </c>
      <c r="CU15" s="4">
        <f>step*-SUM('By group'!AH$11:AH$21)*Population!AH15</f>
        <v>0</v>
      </c>
      <c r="CV15" s="4">
        <f>step*-SUM('By group'!AI$11:AI$21)*Population!AI15</f>
        <v>0</v>
      </c>
      <c r="CW15" s="4">
        <f>step*-SUM('By group'!AJ$11:AJ$21)*Population!AJ15</f>
        <v>0</v>
      </c>
      <c r="CX15" s="4">
        <f>step*-SUM('By group'!AK$11:AK$21)*Population!AK15</f>
        <v>0</v>
      </c>
      <c r="CY15" s="4">
        <f>step*-SUM('By group'!AL$11:AL$21)*Population!AL15</f>
        <v>-62.701420647693944</v>
      </c>
      <c r="CZ15" s="4">
        <f>step*-SUM('By group'!AM$11:AM$21)*Population!AM15</f>
        <v>-46.446140171198607</v>
      </c>
      <c r="DA15" s="4">
        <f>step*-SUM('By group'!AN$11:AN$21)*Population!AN15</f>
        <v>0</v>
      </c>
      <c r="DB15" s="13">
        <f>-step*SUM(SCR!AO15:BA15)*Population!AO15</f>
        <v>-6770.7884263701881</v>
      </c>
      <c r="DC15" s="4">
        <f>step*-SUM('By group'!AP$11:AP$21)*Population!AP15</f>
        <v>-6408.0841300324291</v>
      </c>
      <c r="DD15" s="4">
        <f>step*-SUM('By group'!AQ$11:AQ$21)*Population!AQ15</f>
        <v>-4592.7267202700505</v>
      </c>
      <c r="DE15" s="4">
        <f>step*-SUM('By group'!AR$11:AR$21)*Population!AR15</f>
        <v>-1776.5987142590311</v>
      </c>
      <c r="DF15" s="4">
        <f>step*-SUM('By group'!AS$11:AS$21)*Population!AS15</f>
        <v>-474.24305538790253</v>
      </c>
      <c r="DG15" s="4">
        <f>step*-SUM('By group'!AT$11:AT$21)*Population!AT15</f>
        <v>-208.13639932149559</v>
      </c>
      <c r="DH15" s="4">
        <f>step*-SUM('By group'!AU$11:AU$21)*Population!AU15</f>
        <v>0</v>
      </c>
      <c r="DI15" s="4">
        <f>step*-SUM('By group'!AV$11:AV$21)*Population!AV15</f>
        <v>0</v>
      </c>
      <c r="DJ15" s="4">
        <f>step*-SUM('By group'!AW$11:AW$21)*Population!AW15</f>
        <v>0</v>
      </c>
      <c r="DK15" s="4">
        <f>step*-SUM('By group'!AX$11:AX$21)*Population!AX15</f>
        <v>0</v>
      </c>
      <c r="DL15" s="4">
        <f>step*-SUM('By group'!AY$11:AY$21)*Population!AY15</f>
        <v>-57.092632769798769</v>
      </c>
      <c r="DM15" s="4">
        <f>step*-SUM('By group'!AZ$11:AZ$21)*Population!AZ15</f>
        <v>-37.375954411431934</v>
      </c>
      <c r="DN15" s="4">
        <f>step*-SUM('By group'!BA$11:BA$21)*Population!BA15</f>
        <v>0</v>
      </c>
      <c r="DO15" s="13">
        <f>-step*SUM(SCR!BB15:BN15)*Population!BB15</f>
        <v>-6413.8478783511082</v>
      </c>
      <c r="DP15" s="4">
        <f>step*-SUM('By group'!BC$11:BC$21)*Population!BC15</f>
        <v>-6065.8004049768151</v>
      </c>
      <c r="DQ15" s="4">
        <f>step*-SUM('By group'!BD$11:BD$21)*Population!BD15</f>
        <v>-4191.6362168749229</v>
      </c>
      <c r="DR15" s="4">
        <f>step*-SUM('By group'!BE$11:BE$21)*Population!BE15</f>
        <v>-1481.1140863861074</v>
      </c>
      <c r="DS15" s="4">
        <f>step*-SUM('By group'!BF$11:BF$21)*Population!BF15</f>
        <v>-368.6771715107771</v>
      </c>
      <c r="DT15" s="4">
        <f>step*-SUM('By group'!BG$11:BG$21)*Population!BG15</f>
        <v>-154.34113986210275</v>
      </c>
      <c r="DU15" s="4">
        <f>step*-SUM('By group'!BH$11:BH$21)*Population!BH15</f>
        <v>0</v>
      </c>
      <c r="DV15" s="4">
        <f>step*-SUM('By group'!BI$11:BI$21)*Population!BI15</f>
        <v>0</v>
      </c>
      <c r="DW15" s="4">
        <f>step*-SUM('By group'!BJ$11:BJ$21)*Population!BJ15</f>
        <v>0</v>
      </c>
      <c r="DX15" s="4">
        <f>step*-SUM('By group'!BK$11:BK$21)*Population!BK15</f>
        <v>0</v>
      </c>
      <c r="DY15" s="4">
        <f>step*-SUM('By group'!BL$11:BL$21)*Population!BL15</f>
        <v>-40.896950080386674</v>
      </c>
      <c r="DZ15" s="4">
        <f>step*-SUM('By group'!BM$11:BM$21)*Population!BM15</f>
        <v>-25.478604868463371</v>
      </c>
      <c r="EA15" s="4">
        <f>step*-SUM('By group'!BN$11:BN$21)*Population!BN15</f>
        <v>0</v>
      </c>
      <c r="EB15" s="52">
        <v>0</v>
      </c>
      <c r="EC15" s="4">
        <f t="shared" si="24"/>
        <v>147977.72104441226</v>
      </c>
      <c r="ED15" s="4">
        <f t="shared" si="25"/>
        <v>145321.4920933595</v>
      </c>
      <c r="EE15" s="4">
        <f t="shared" si="26"/>
        <v>120328.44691127806</v>
      </c>
      <c r="EF15" s="4">
        <f t="shared" si="27"/>
        <v>54802.297585794935</v>
      </c>
      <c r="EG15" s="4">
        <f t="shared" si="28"/>
        <v>15720.934399740261</v>
      </c>
      <c r="EH15" s="4">
        <f t="shared" si="29"/>
        <v>7054.0642938126048</v>
      </c>
      <c r="EI15" s="4">
        <v>0</v>
      </c>
      <c r="EJ15" s="4">
        <f t="shared" si="30"/>
        <v>0</v>
      </c>
      <c r="EK15" s="4">
        <f t="shared" si="31"/>
        <v>0</v>
      </c>
      <c r="EL15" s="4">
        <f t="shared" si="32"/>
        <v>0</v>
      </c>
      <c r="EM15" s="4">
        <f t="shared" si="33"/>
        <v>1900.6912047379965</v>
      </c>
      <c r="EN15" s="4">
        <f t="shared" si="34"/>
        <v>1196.02603995857</v>
      </c>
      <c r="EO15" s="52">
        <v>0</v>
      </c>
      <c r="EP15" s="4">
        <f t="shared" si="35"/>
        <v>85119.375351436291</v>
      </c>
      <c r="EQ15" s="4">
        <f t="shared" si="36"/>
        <v>82738.131196989256</v>
      </c>
      <c r="ER15" s="4">
        <f t="shared" si="37"/>
        <v>63389.454871298301</v>
      </c>
      <c r="ES15" s="4">
        <f t="shared" si="38"/>
        <v>28359.8467352763</v>
      </c>
      <c r="ET15" s="4">
        <f t="shared" si="39"/>
        <v>9112.8175040916794</v>
      </c>
      <c r="EU15" s="4">
        <f t="shared" si="40"/>
        <v>4809.9443830493701</v>
      </c>
      <c r="EV15" s="4">
        <v>0</v>
      </c>
      <c r="EW15" s="4">
        <f t="shared" si="41"/>
        <v>0</v>
      </c>
      <c r="EX15" s="4">
        <f t="shared" si="42"/>
        <v>0</v>
      </c>
      <c r="EY15" s="4">
        <f t="shared" si="43"/>
        <v>0</v>
      </c>
      <c r="EZ15" s="4">
        <f t="shared" si="44"/>
        <v>1680.16656861312</v>
      </c>
      <c r="FA15" s="4">
        <f t="shared" si="45"/>
        <v>1402.3122714230844</v>
      </c>
      <c r="FB15" s="52">
        <v>0</v>
      </c>
      <c r="FC15" s="4">
        <f t="shared" si="46"/>
        <v>3912.9212789125927</v>
      </c>
      <c r="FD15" s="4">
        <f t="shared" si="47"/>
        <v>3782.897107889547</v>
      </c>
      <c r="FE15" s="4">
        <f t="shared" si="48"/>
        <v>2934.6730895210903</v>
      </c>
      <c r="FF15" s="4">
        <f t="shared" si="49"/>
        <v>1341.5731508579038</v>
      </c>
      <c r="FG15" s="4">
        <f t="shared" si="50"/>
        <v>414.1077789445971</v>
      </c>
      <c r="FH15" s="4">
        <f t="shared" si="51"/>
        <v>203.51836880870255</v>
      </c>
      <c r="FI15" s="4">
        <v>0</v>
      </c>
      <c r="FJ15" s="4">
        <f t="shared" si="52"/>
        <v>0</v>
      </c>
      <c r="FK15" s="4">
        <f t="shared" si="53"/>
        <v>0</v>
      </c>
      <c r="FL15" s="4">
        <f t="shared" si="54"/>
        <v>0</v>
      </c>
      <c r="FM15" s="4">
        <f t="shared" si="55"/>
        <v>62.701420647693944</v>
      </c>
      <c r="FN15" s="9">
        <f t="shared" si="56"/>
        <v>46.446140171198607</v>
      </c>
      <c r="FO15" s="4">
        <v>0</v>
      </c>
      <c r="FP15" s="4">
        <f t="shared" si="57"/>
        <v>6770.7884263701881</v>
      </c>
      <c r="FQ15" s="4">
        <f t="shared" si="58"/>
        <v>6408.0841300324291</v>
      </c>
      <c r="FR15" s="4">
        <f t="shared" si="59"/>
        <v>4592.7267202700505</v>
      </c>
      <c r="FS15" s="4">
        <f t="shared" si="60"/>
        <v>1776.5987142590311</v>
      </c>
      <c r="FT15" s="4">
        <f t="shared" si="61"/>
        <v>474.24305538790253</v>
      </c>
      <c r="FU15" s="4">
        <f t="shared" si="62"/>
        <v>208.13639932149559</v>
      </c>
      <c r="FV15" s="4">
        <v>0</v>
      </c>
      <c r="FW15" s="4">
        <f t="shared" si="63"/>
        <v>0</v>
      </c>
      <c r="FX15" s="4">
        <f t="shared" si="64"/>
        <v>0</v>
      </c>
      <c r="FY15" s="4">
        <f t="shared" si="65"/>
        <v>0</v>
      </c>
      <c r="FZ15" s="4">
        <f t="shared" si="66"/>
        <v>57.092632769798769</v>
      </c>
      <c r="GA15" s="4">
        <f t="shared" si="67"/>
        <v>37.375954411431934</v>
      </c>
      <c r="GB15" s="4">
        <v>0</v>
      </c>
      <c r="GC15" s="4">
        <f t="shared" si="68"/>
        <v>6413.8478783511082</v>
      </c>
      <c r="GD15" s="4">
        <f t="shared" si="4"/>
        <v>6065.8004049768151</v>
      </c>
      <c r="GE15" s="4">
        <f t="shared" si="5"/>
        <v>4191.6362168749229</v>
      </c>
      <c r="GF15" s="4">
        <f t="shared" si="6"/>
        <v>1481.1140863861074</v>
      </c>
      <c r="GG15" s="4">
        <f t="shared" si="7"/>
        <v>368.6771715107771</v>
      </c>
      <c r="GH15" s="4">
        <f t="shared" si="8"/>
        <v>154.34113986210275</v>
      </c>
      <c r="GI15" s="4">
        <v>0</v>
      </c>
      <c r="GJ15" s="4">
        <f t="shared" si="69"/>
        <v>0</v>
      </c>
      <c r="GK15" s="4">
        <f t="shared" si="70"/>
        <v>0</v>
      </c>
      <c r="GL15" s="4">
        <f t="shared" si="9"/>
        <v>0</v>
      </c>
      <c r="GM15" s="4">
        <f t="shared" si="10"/>
        <v>40.896950080386674</v>
      </c>
      <c r="GN15" s="4">
        <f t="shared" si="11"/>
        <v>25.478604868463371</v>
      </c>
      <c r="GO15" s="52">
        <v>0</v>
      </c>
      <c r="GP15" s="4">
        <f>step*(-'By group'!C$32*Population!C15+'By group'!I$33*Population!I15)</f>
        <v>0</v>
      </c>
      <c r="GQ15" s="4">
        <f>step*(-'By group'!D$32*Population!D15+'By group'!J$33*Population!J15)</f>
        <v>0</v>
      </c>
      <c r="GR15" s="4">
        <f>step*(-'By group'!E$32*Population!E15+'By group'!K$33*Population!K15)</f>
        <v>0</v>
      </c>
      <c r="GS15" s="4">
        <f>step*(-'By group'!F$32*Population!F15+'By group'!L$33*Population!L15)</f>
        <v>-6910.1215975011328</v>
      </c>
      <c r="GT15" s="4">
        <f>step*(-'By group'!G$32*Population!G15+'By group'!M$33*Population!M15)</f>
        <v>-812.79983878323605</v>
      </c>
      <c r="GU15" s="4">
        <f>step*(-'By group'!H$32*Population!H15+'By group'!N$33*Population!N15)</f>
        <v>-478.88001745499855</v>
      </c>
      <c r="GV15" s="46">
        <f t="shared" si="71"/>
        <v>0</v>
      </c>
      <c r="GW15" s="14">
        <f t="shared" si="72"/>
        <v>0</v>
      </c>
      <c r="GX15" s="4">
        <f t="shared" si="73"/>
        <v>0</v>
      </c>
      <c r="GY15" s="4">
        <f t="shared" si="74"/>
        <v>6910.1215975011328</v>
      </c>
      <c r="GZ15" s="4">
        <f t="shared" si="75"/>
        <v>812.79983878323605</v>
      </c>
      <c r="HA15" s="4">
        <f t="shared" si="76"/>
        <v>478.88001745499855</v>
      </c>
      <c r="HB15" s="8">
        <v>0</v>
      </c>
      <c r="HC15" s="4">
        <f>step*(-'By group'!P$32*Population!P15+'By group'!V$33*Population!V15)</f>
        <v>0</v>
      </c>
      <c r="HD15" s="4">
        <f>step*(-'By group'!Q$32*Population!Q15+'By group'!W$33*Population!W15)</f>
        <v>0</v>
      </c>
      <c r="HE15" s="4">
        <f>step*(-'By group'!R$32*Population!R15+'By group'!X$33*Population!X15)</f>
        <v>0</v>
      </c>
      <c r="HF15" s="4">
        <f>step*(-'By group'!S$32*Population!S15+'By group'!Y$33*Population!Y15)</f>
        <v>-3716.3254677392797</v>
      </c>
      <c r="HG15" s="4">
        <f>step*(-'By group'!T$32*Population!T15+'By group'!Z$33*Population!Z15)</f>
        <v>-260.83274089833185</v>
      </c>
      <c r="HH15" s="4">
        <f>step*(-'By group'!U$32*Population!U15+'By group'!AA$33*Population!AA15)</f>
        <v>-269.52292368395638</v>
      </c>
      <c r="HI15" s="14">
        <f t="shared" si="77"/>
        <v>0</v>
      </c>
      <c r="HJ15" s="46">
        <f t="shared" si="78"/>
        <v>0</v>
      </c>
      <c r="HK15" s="4">
        <f t="shared" si="79"/>
        <v>0</v>
      </c>
      <c r="HL15" s="4">
        <f t="shared" si="80"/>
        <v>3716.3254677392797</v>
      </c>
      <c r="HM15" s="4">
        <f t="shared" si="81"/>
        <v>260.83274089833185</v>
      </c>
      <c r="HN15" s="9">
        <f t="shared" si="82"/>
        <v>269.52292368395638</v>
      </c>
      <c r="HO15" s="4">
        <v>0</v>
      </c>
      <c r="HP15" s="4">
        <f>step*(-'By group'!AC$32*Population!AC15+'By group'!AI$33*Population!AI15)</f>
        <v>0</v>
      </c>
      <c r="HQ15" s="4">
        <f>step*(-'By group'!AD$32*Population!AD15+'By group'!AJ$33*Population!AJ15)</f>
        <v>0</v>
      </c>
      <c r="HR15" s="4">
        <f>step*(-'By group'!AE$32*Population!AE15+'By group'!AK$33*Population!AK15)</f>
        <v>0</v>
      </c>
      <c r="HS15" s="4">
        <f>step*(-'By group'!AF$32*Population!AF15+'By group'!AL$33*Population!AL15)</f>
        <v>-175.70317914845157</v>
      </c>
      <c r="HT15" s="4">
        <f>step*(-'By group'!AG$32*Population!AG15+'By group'!AM$33*Population!AM15)</f>
        <v>-17.480603676141207</v>
      </c>
      <c r="HU15" s="4">
        <f>step*(-'By group'!AH$32*Population!AH15+'By group'!AN$33*Population!AN15)</f>
        <v>-13.21238082471455</v>
      </c>
      <c r="HV15" s="14">
        <f t="shared" si="83"/>
        <v>0</v>
      </c>
      <c r="HW15" s="46">
        <f t="shared" si="84"/>
        <v>0</v>
      </c>
      <c r="HX15" s="4">
        <f t="shared" si="85"/>
        <v>0</v>
      </c>
      <c r="HY15" s="4">
        <f t="shared" si="86"/>
        <v>175.70317914845157</v>
      </c>
      <c r="HZ15" s="4">
        <f t="shared" si="87"/>
        <v>17.480603676141207</v>
      </c>
      <c r="IA15" s="4">
        <f t="shared" si="88"/>
        <v>13.21238082471455</v>
      </c>
      <c r="IB15" s="8">
        <v>0</v>
      </c>
      <c r="IC15" s="4">
        <f>step*(-'By group'!AP$32*Population!AP15+'By group'!AV$33*Population!AV15)</f>
        <v>0</v>
      </c>
      <c r="ID15" s="4">
        <f>step*(-'By group'!AQ$32*Population!AQ15+'By group'!AW$33*Population!AW15)</f>
        <v>0</v>
      </c>
      <c r="IE15" s="4">
        <f>step*(-'By group'!AR$32*Population!AR15+'By group'!AX$33*Population!AX15)</f>
        <v>0</v>
      </c>
      <c r="IF15" s="4">
        <f>step*(-'By group'!AS$32*Population!AS15+'By group'!AY$33*Population!AY15)</f>
        <v>-208.57521130905189</v>
      </c>
      <c r="IG15" s="4">
        <f>step*(-'By group'!AT$32*Population!AT15+'By group'!AZ$33*Population!AZ15)</f>
        <v>-22.939302658583152</v>
      </c>
      <c r="IH15" s="4">
        <f>step*(-'By group'!AU$32*Population!AU15+'By group'!BA$33*Population!BA15)</f>
        <v>-13.474701200557689</v>
      </c>
      <c r="II15" s="14">
        <f t="shared" si="15"/>
        <v>0</v>
      </c>
      <c r="IJ15" s="4">
        <f t="shared" si="16"/>
        <v>0</v>
      </c>
      <c r="IK15" s="4">
        <f t="shared" si="89"/>
        <v>0</v>
      </c>
      <c r="IL15" s="4">
        <f t="shared" si="90"/>
        <v>208.57521130905189</v>
      </c>
      <c r="IM15" s="4">
        <f t="shared" si="91"/>
        <v>22.939302658583152</v>
      </c>
      <c r="IN15" s="4">
        <f t="shared" si="92"/>
        <v>13.474701200557689</v>
      </c>
      <c r="IO15" s="8">
        <v>0</v>
      </c>
      <c r="IP15" s="4">
        <f>step*(-'By group'!BC$32*Population!BC15+'By group'!BI$33*Population!BI15)</f>
        <v>0</v>
      </c>
      <c r="IQ15" s="4">
        <f>step*(-'By group'!BD$32*Population!BD15+'By group'!BJ$33*Population!BJ15)</f>
        <v>0</v>
      </c>
      <c r="IR15" s="4">
        <f>step*(-'By group'!BE$32*Population!BE15+'By group'!BK$33*Population!BK15)</f>
        <v>0</v>
      </c>
      <c r="IS15" s="4">
        <f>step*(-'By group'!BF$32*Population!BF15+'By group'!BL$33*Population!BL15)</f>
        <v>-163.89011071519522</v>
      </c>
      <c r="IT15" s="4">
        <f>step*(-'By group'!BG$32*Population!BG15+'By group'!BM$33*Population!BM15)</f>
        <v>-18.128925538188867</v>
      </c>
      <c r="IU15" s="4">
        <f>step*(-'By group'!BH$32*Population!BH15+'By group'!BN$33*Population!BN15)</f>
        <v>-9.6883948450867159</v>
      </c>
      <c r="IV15" s="14">
        <f t="shared" si="17"/>
        <v>0</v>
      </c>
      <c r="IW15" s="4">
        <f t="shared" si="18"/>
        <v>0</v>
      </c>
      <c r="IX15" s="4">
        <f t="shared" si="19"/>
        <v>0</v>
      </c>
      <c r="IY15" s="4">
        <f t="shared" si="20"/>
        <v>163.89011071519522</v>
      </c>
      <c r="IZ15" s="4">
        <f t="shared" si="21"/>
        <v>18.128925538188867</v>
      </c>
      <c r="JA15" s="4">
        <f t="shared" si="22"/>
        <v>9.6883948450867159</v>
      </c>
      <c r="JB15" s="75">
        <f>step*(+prop_idu_male*'By group'!BB$9*Population!BB15-'By group'!B$8*Population!B15)</f>
        <v>-781.63670087184357</v>
      </c>
      <c r="JC15" s="46">
        <f>step*(+prop_idu_male*'By group'!BC$9*Population!BC15-'By group'!C$8*Population!C15)</f>
        <v>-6.5381785560707568</v>
      </c>
      <c r="JD15" s="46">
        <f>step*(+prop_idu_male*'By group'!BD$9*Population!BD15-'By group'!D$8*Population!D15)</f>
        <v>-22.053703998155651</v>
      </c>
      <c r="JE15" s="46">
        <f>step*(+prop_idu_male*'By group'!BE$9*Population!BE15-'By group'!E$8*Population!E15)</f>
        <v>-25.62381188923414</v>
      </c>
      <c r="JF15" s="46">
        <f>step*(+prop_idu_male*'By group'!BF$9*Population!BF15-'By group'!F$8*Population!F15)</f>
        <v>-7.4180545940571987</v>
      </c>
      <c r="JG15" s="46">
        <f>step*(+prop_idu_male*'By group'!BG$9*Population!BG15-'By group'!G$8*Population!G15)</f>
        <v>-1.3367291116287117</v>
      </c>
      <c r="JH15" s="46">
        <f>step*(+prop_idu_male*'By group'!BH$9*Population!BH15-'By group'!H$8*Population!H15)</f>
        <v>-1.2373336145676088</v>
      </c>
      <c r="JI15" s="46">
        <f>step*(+prop_idu_male*'By group'!BI$9*Population!BI15-'By group'!I$8*Population!I15)</f>
        <v>0</v>
      </c>
      <c r="JJ15" s="46">
        <f>step*(+prop_idu_male*'By group'!BJ$9*Population!BJ15-'By group'!J$8*Population!J15)</f>
        <v>0</v>
      </c>
      <c r="JK15" s="46">
        <f>step*(+prop_idu_male*'By group'!BK$9*Population!BK15-'By group'!K$8*Population!K15)</f>
        <v>0</v>
      </c>
      <c r="JL15" s="46">
        <f>step*(+prop_idu_male*'By group'!BL$9*Population!BL15-'By group'!L$8*Population!L15)</f>
        <v>-1.8025385245450685</v>
      </c>
      <c r="JM15" s="46">
        <f>step*(+prop_idu_male*'By group'!BM$9*Population!BM15-'By group'!M$8*Population!M15)</f>
        <v>-1.134877388274258</v>
      </c>
      <c r="JN15" s="46">
        <f>step*(+prop_idu_male*'By group'!BN$9*Population!BN15-'By group'!N$8*Population!N15)</f>
        <v>-1.5634114894816369</v>
      </c>
      <c r="JO15" s="45">
        <f>step*(+(1-prop_idu_male)*'By group'!BB$9*Population!BB15-'By group'!O$8*Population!O15-'By group'!O$6*Population!O15+'By group'!AB$7*Population!AB15)</f>
        <v>-5569.5323069452406</v>
      </c>
      <c r="JP15" s="46">
        <f>step*(+(1-prop_idu_male)*'By group'!BC$9*Population!BC15-'By group'!P$8*Population!P15-'By group'!P$6*Population!P15+'By group'!AC$7*Population!AC15)</f>
        <v>-19.31912913707307</v>
      </c>
      <c r="JQ15" s="46">
        <f>step*(+(1-prop_idu_male)*'By group'!BD$9*Population!BD15-'By group'!Q$8*Population!Q15-'By group'!Q$6*Population!Q15+'By group'!AD$7*Population!AD15)</f>
        <v>-58.895509578581716</v>
      </c>
      <c r="JR15" s="46">
        <f>step*(+(1-prop_idu_male)*'By group'!BE$9*Population!BE15-'By group'!R$8*Population!R15-'By group'!R$6*Population!R15+'By group'!AE$7*Population!AE15)</f>
        <v>-65.27580057610362</v>
      </c>
      <c r="JS15" s="46">
        <f>step*(+(1-prop_idu_male)*'By group'!BF$9*Population!BF15-'By group'!S$8*Population!S15-'By group'!S$6*Population!S15+'By group'!AF$7*Population!AF15)</f>
        <v>-21.431563639252715</v>
      </c>
      <c r="JT15" s="46">
        <f>step*(+(1-prop_idu_male)*'By group'!BG$9*Population!BG15-'By group'!T$8*Population!T15-'By group'!T$6*Population!T15+'By group'!AG$7*Population!AG15)</f>
        <v>-4.6802175113986397</v>
      </c>
      <c r="JU15" s="46">
        <f>step*(+(1-prop_idu_male)*'By group'!BH$9*Population!BH15-'By group'!U$8*Population!U15-'By group'!U$6*Population!U15+'By group'!AH$7*Population!AH15)</f>
        <v>-6.9327905115112145</v>
      </c>
      <c r="JV15" s="46">
        <f>step*(+(1-prop_idu_male)*'By group'!BI$9*Population!BI15-'By group'!V$8*Population!V15-'By group'!V$6*Population!V15+'By group'!AI$7*Population!AI15)</f>
        <v>0</v>
      </c>
      <c r="JW15" s="46">
        <f>step*(+(1-prop_idu_male)*'By group'!BJ$9*Population!BJ15-'By group'!W$8*Population!W15-'By group'!W$6*Population!W15+'By group'!AJ$7*Population!AJ15)</f>
        <v>0</v>
      </c>
      <c r="JX15" s="46">
        <f>step*(+(1-prop_idu_male)*'By group'!BK$9*Population!BK15-'By group'!X$8*Population!X15-'By group'!X$6*Population!X15+'By group'!AK$7*Population!AK15)</f>
        <v>0</v>
      </c>
      <c r="JY15" s="46">
        <f>step*(+(1-prop_idu_male)*'By group'!BL$9*Population!BL15-'By group'!Y$8*Population!Y15-'By group'!Y$6*Population!Y15+'By group'!AL$7*Population!AL15)</f>
        <v>-8.6015567778589102</v>
      </c>
      <c r="JZ15" s="46">
        <f>step*(+(1-prop_idu_male)*'By group'!BM$9*Population!BM15-'By group'!Z$8*Population!Z15-'By group'!Z$6*Population!Z15+'By group'!AM$7*Population!AM15)</f>
        <v>-7.4785917284805823</v>
      </c>
      <c r="KA15" s="76">
        <f>step*(+(1-prop_idu_male)*'By group'!BN$9*Population!BN15-'By group'!AA$8*Population!AA15-'By group'!AA$6*Population!AA15+'By group'!AN$7*Population!AN15)</f>
        <v>-11.425124247732594</v>
      </c>
      <c r="KB15" s="46">
        <f>step*(+'By group'!O$6*Population!O15-'By group'!AB$7*Population!AB15)</f>
        <v>4768.7591379266178</v>
      </c>
      <c r="KC15" s="46">
        <f>step*(+'By group'!P$6*Population!P15-'By group'!AC$7*Population!AC15)</f>
        <v>15.364196589372908</v>
      </c>
      <c r="KD15" s="46">
        <f>step*(+'By group'!Q$6*Population!Q15-'By group'!AD$7*Population!AD15)</f>
        <v>46.720614950347048</v>
      </c>
      <c r="KE15" s="46">
        <f>step*(+'By group'!R$6*Population!R15-'By group'!AE$7*Population!AE15)</f>
        <v>51.540211434381298</v>
      </c>
      <c r="KF15" s="46">
        <f>step*(+'By group'!S$6*Population!S15-'By group'!AF$7*Population!AF15)</f>
        <v>16.985758038660109</v>
      </c>
      <c r="KG15" s="46">
        <f>step*(+'By group'!T$6*Population!T15-'By group'!AG$7*Population!AG15)</f>
        <v>3.7367495715722177</v>
      </c>
      <c r="KH15" s="46">
        <f>step*(+'By group'!U$6*Population!U15-'By group'!AH$7*Population!AH15)</f>
        <v>5.6212853681764479</v>
      </c>
      <c r="KI15" s="46">
        <f>step*(+'By group'!V$6*Population!V15-'By group'!AI$7*Population!AI15)</f>
        <v>0</v>
      </c>
      <c r="KJ15" s="46">
        <f>step*(+'By group'!W$6*Population!W15-'By group'!AJ$7*Population!AJ15)</f>
        <v>0</v>
      </c>
      <c r="KK15" s="46">
        <f>step*(+'By group'!X$6*Population!X15-'By group'!AK$7*Population!AK15)</f>
        <v>0</v>
      </c>
      <c r="KL15" s="46">
        <f>step*(+'By group'!Y$6*Population!Y15-'By group'!AL$7*Population!AL15)</f>
        <v>6.9459283792940223</v>
      </c>
      <c r="KM15" s="46">
        <f>step*(+'By group'!Z$6*Population!Z15-'By group'!AM$7*Population!AM15)</f>
        <v>6.0915666199785754</v>
      </c>
      <c r="KN15" s="46">
        <f>step*(+'By group'!AA$6*Population!AA15-'By group'!AN$7*Population!AN15)</f>
        <v>9.3295337346168736</v>
      </c>
      <c r="KO15" s="45">
        <v>0</v>
      </c>
      <c r="KP15" s="46">
        <v>0</v>
      </c>
      <c r="KQ15" s="46">
        <v>0</v>
      </c>
      <c r="KR15" s="46">
        <v>0</v>
      </c>
      <c r="KS15" s="46">
        <v>0</v>
      </c>
      <c r="KT15" s="46">
        <v>0</v>
      </c>
      <c r="KU15" s="46">
        <v>0</v>
      </c>
      <c r="KV15" s="46">
        <v>0</v>
      </c>
      <c r="KW15" s="46">
        <v>0</v>
      </c>
      <c r="KX15" s="46">
        <v>0</v>
      </c>
      <c r="KY15" s="46">
        <v>0</v>
      </c>
      <c r="KZ15" s="46">
        <v>0</v>
      </c>
      <c r="LA15" s="46">
        <v>0</v>
      </c>
      <c r="LB15" s="188">
        <f>step*(-'By group'!BB$9*Population!BB15+'By group'!B$8*Population!B15+'By group'!O$8*Population!O15)</f>
        <v>1582.4098698904668</v>
      </c>
      <c r="LC15" s="189">
        <f>step*(-'By group'!BC$9*Population!BC15+'By group'!C$8*Population!C15+'By group'!P$8*Population!P15)</f>
        <v>10.493111103770916</v>
      </c>
      <c r="LD15" s="189">
        <f>step*(-'By group'!BD$9*Population!BD15+'By group'!D$8*Population!D15+'By group'!Q$8*Population!Q15)</f>
        <v>34.228598626390323</v>
      </c>
      <c r="LE15" s="189">
        <f>step*(-'By group'!BE$9*Population!BE15+'By group'!E$8*Population!E15+'By group'!R$8*Population!R15)</f>
        <v>39.359401030956462</v>
      </c>
      <c r="LF15" s="189">
        <f>step*(-'By group'!BF$9*Population!BF15+'By group'!F$8*Population!F15+'By group'!S$8*Population!S15)</f>
        <v>11.863860194649805</v>
      </c>
      <c r="LG15" s="189">
        <f>step*(-'By group'!BG$9*Population!BG15+'By group'!G$8*Population!G15+'By group'!T$8*Population!T15)</f>
        <v>2.2801970514551337</v>
      </c>
      <c r="LH15" s="189">
        <f>step*(-'By group'!BH$9*Population!BH15+'By group'!H$8*Population!H15+'By group'!U$8*Population!U15)</f>
        <v>2.5488387579023737</v>
      </c>
      <c r="LI15" s="189">
        <f>step*(-'By group'!BI$9*Population!BI15+'By group'!I$8*Population!I15+'By group'!V$8*Population!V15)</f>
        <v>0</v>
      </c>
      <c r="LJ15" s="189">
        <f>step*(-'By group'!BJ$9*Population!BJ15+'By group'!J$8*Population!J15+'By group'!W$8*Population!W15)</f>
        <v>0</v>
      </c>
      <c r="LK15" s="189">
        <f>step*(-'By group'!BK$9*Population!BK15+'By group'!K$8*Population!K15+'By group'!X$8*Population!X15)</f>
        <v>0</v>
      </c>
      <c r="LL15" s="189">
        <f>step*(-'By group'!BL$9*Population!BL15+'By group'!L$8*Population!L15+'By group'!Y$8*Population!Y15)</f>
        <v>3.4581669231099568</v>
      </c>
      <c r="LM15" s="189">
        <f>step*(-'By group'!BM$9*Population!BM15+'By group'!M$8*Population!M15+'By group'!Z$8*Population!Z15)</f>
        <v>2.5219024967762644</v>
      </c>
      <c r="LN15" s="189">
        <f>step*(-'By group'!BN$9*Population!BN15+'By group'!N$8*Population!N15+'By group'!AA$8*Population!AA15)</f>
        <v>3.659002002597358</v>
      </c>
    </row>
    <row r="16" spans="1:326" x14ac:dyDescent="0.25">
      <c r="A16">
        <f t="shared" si="23"/>
        <v>6</v>
      </c>
      <c r="B16" s="52">
        <f>step*((-'By group'!B$4-'By group'!B$5-'By group'!B$22)*Population!B16+'By group'!B$3*Population!$BO16)</f>
        <v>161322.4599775091</v>
      </c>
      <c r="C16" s="4">
        <f>step*((-'By group'!C$4-'By group'!C$5-'By group'!C$22)*Population!C16+'By group'!C$3*Population!$BO16)</f>
        <v>-5686.3329272848714</v>
      </c>
      <c r="D16" s="4">
        <f>step*((-'By group'!D$4-'By group'!D$5-'By group'!D$22)*Population!D16+'By group'!D$3*Population!$BO16)</f>
        <v>-41666.98844116219</v>
      </c>
      <c r="E16" s="4">
        <f>step*((-'By group'!E$4-'By group'!E$5-'By group'!E$22)*Population!E16+'By group'!E$3*Population!$BO16)</f>
        <v>-75152.039865200262</v>
      </c>
      <c r="F16" s="4">
        <f>step*((-'By group'!F$4-'By group'!F$5-'By group'!F$22)*Population!F16+'By group'!F$3*Population!$BO16)</f>
        <v>-30305.644512652565</v>
      </c>
      <c r="G16" s="4">
        <f>step*((-'By group'!G$4-'By group'!G$5-'By group'!G$22)*Population!G16+'By group'!G$3*Population!$BO16)</f>
        <v>-7031.3013578935461</v>
      </c>
      <c r="H16" s="4">
        <f>step*((-'By group'!H$4-'By group'!H$5-'By group'!H$22)*Population!H16+'By group'!H$3*Population!$BO16)</f>
        <v>-6818.2834415582101</v>
      </c>
      <c r="I16" s="4">
        <f>step*((-'By group'!I$4-'By group'!I$5-'By group'!I$22)*Population!I16+'By group'!I$3*Population!$BO16)</f>
        <v>0</v>
      </c>
      <c r="J16" s="4">
        <f>step*((-'By group'!J$4-'By group'!J$5-'By group'!J$22)*Population!J16+'By group'!J$3*Population!$BO16)</f>
        <v>0</v>
      </c>
      <c r="K16" s="4">
        <f>step*((-'By group'!K$4-'By group'!K$5-'By group'!K$22)*Population!K16+'By group'!K$3*Population!$BO16)</f>
        <v>0</v>
      </c>
      <c r="L16" s="4">
        <f>step*((-'By group'!L$4-'By group'!L$5-'By group'!L$22)*Population!L16+'By group'!L$3*Population!$BO16)</f>
        <v>-2825.2338983655732</v>
      </c>
      <c r="M16" s="4">
        <f>step*((-'By group'!M$4-'By group'!M$5-'By group'!M$22)*Population!M16+'By group'!M$3*Population!$BO16)</f>
        <v>-1881.856740912966</v>
      </c>
      <c r="N16" s="4">
        <f>step*((-'By group'!N$4-'By group'!N$5-'By group'!N$22)*Population!N16+'By group'!N$3*Population!$BO16)</f>
        <v>-2993.4260404029369</v>
      </c>
      <c r="O16" s="8">
        <f>step*((-'By group'!O$4-'By group'!O$5-'By group'!O$22)*Population!O16+'By group'!O$3*Population!$BO16)</f>
        <v>146583.48486382165</v>
      </c>
      <c r="P16" s="4">
        <f>step*((-'By group'!P$4-'By group'!P$5-'By group'!P$22)*Population!P16+'By group'!P$3*Population!$BO16)</f>
        <v>-3271.6212389767857</v>
      </c>
      <c r="Q16" s="4">
        <f>step*((-'By group'!Q$4-'By group'!Q$5-'By group'!Q$22)*Population!Q16+'By group'!Q$3*Population!$BO16)</f>
        <v>-22502.465689287434</v>
      </c>
      <c r="R16" s="4">
        <f>step*((-'By group'!R$4-'By group'!R$5-'By group'!R$22)*Population!R16+'By group'!R$3*Population!$BO16)</f>
        <v>-39040.261996235095</v>
      </c>
      <c r="S16" s="4">
        <f>step*((-'By group'!S$4-'By group'!S$5-'By group'!S$22)*Population!S16+'By group'!S$3*Population!$BO16)</f>
        <v>-16971.387856760248</v>
      </c>
      <c r="T16" s="4">
        <f>step*((-'By group'!T$4-'By group'!T$5-'By group'!T$22)*Population!T16+'By group'!T$3*Population!$BO16)</f>
        <v>-4478.3018609046394</v>
      </c>
      <c r="U16" s="4">
        <f>step*((-'By group'!U$4-'By group'!U$5-'By group'!U$22)*Population!U16+'By group'!U$3*Population!$BO16)</f>
        <v>-6374.3813846526573</v>
      </c>
      <c r="V16" s="4">
        <f>step*((-'By group'!V$4-'By group'!V$5-'By group'!V$22)*Population!V16+'By group'!V$3*Population!$BO16)</f>
        <v>0</v>
      </c>
      <c r="W16" s="4">
        <f>step*((-'By group'!W$4-'By group'!W$5-'By group'!W$22)*Population!W16+'By group'!W$3*Population!$BO16)</f>
        <v>0</v>
      </c>
      <c r="X16" s="4">
        <f>step*((-'By group'!X$4-'By group'!X$5-'By group'!X$22)*Population!X16+'By group'!X$3*Population!$BO16)</f>
        <v>0</v>
      </c>
      <c r="Y16" s="4">
        <f>step*((-'By group'!Y$4-'By group'!Y$5-'By group'!Y$22)*Population!Y16+'By group'!Y$3*Population!$BO16)</f>
        <v>-2329.5058862986634</v>
      </c>
      <c r="Z16" s="4">
        <f>step*((-'By group'!Z$4-'By group'!Z$5-'By group'!Z$22)*Population!Z16+'By group'!Z$3*Population!$BO16)</f>
        <v>-2106.7003392435713</v>
      </c>
      <c r="AA16" s="4">
        <f>step*((-'By group'!AA$4-'By group'!AA$5-'By group'!AA$22)*Population!AA16+'By group'!AA$3*Population!$BO16)</f>
        <v>-3797.6499522532354</v>
      </c>
      <c r="AB16" s="8">
        <f>step*((-'By group'!AB$4-'By group'!AB$5-'By group'!AB$22)*Population!AB16+'By group'!AB$3*Population!$BO16)</f>
        <v>-676.57442962461869</v>
      </c>
      <c r="AC16" s="4">
        <f>step*((-'By group'!AC$4-'By group'!AC$5-'By group'!AC$22)*Population!AC16+'By group'!AC$3*Population!$BO16)</f>
        <v>-151.07878364745534</v>
      </c>
      <c r="AD16" s="4">
        <f>step*((-'By group'!AD$4-'By group'!AD$5-'By group'!AD$22)*Population!AD16+'By group'!AD$3*Population!$BO16)</f>
        <v>-1041.9439211258016</v>
      </c>
      <c r="AE16" s="4">
        <f>step*((-'By group'!AE$4-'By group'!AE$5-'By group'!AE$22)*Population!AE16+'By group'!AE$3*Population!$BO16)</f>
        <v>-1845.5036946465757</v>
      </c>
      <c r="AF16" s="4">
        <f>step*((-'By group'!AF$4-'By group'!AF$5-'By group'!AF$22)*Population!AF16+'By group'!AF$3*Population!$BO16)</f>
        <v>-783.37398244840267</v>
      </c>
      <c r="AG16" s="4">
        <f>step*((-'By group'!AG$4-'By group'!AG$5-'By group'!AG$22)*Population!AG16+'By group'!AG$3*Population!$BO16)</f>
        <v>-195.72993533034753</v>
      </c>
      <c r="AH16" s="4">
        <f>step*((-'By group'!AH$4-'By group'!AH$5-'By group'!AH$22)*Population!AH16+'By group'!AH$3*Population!$BO16)</f>
        <v>-234.72721089246124</v>
      </c>
      <c r="AI16" s="4">
        <f>step*((-'By group'!AI$4-'By group'!AI$5-'By group'!AI$22)*Population!AI16+'By group'!AI$3*Population!$BO16)</f>
        <v>0</v>
      </c>
      <c r="AJ16" s="4">
        <f>step*((-'By group'!AJ$4-'By group'!AJ$5-'By group'!AJ$22)*Population!AJ16+'By group'!AJ$3*Population!$BO16)</f>
        <v>0</v>
      </c>
      <c r="AK16" s="4">
        <f>step*((-'By group'!AK$4-'By group'!AK$5-'By group'!AK$22)*Population!AK16+'By group'!AK$3*Population!$BO16)</f>
        <v>0</v>
      </c>
      <c r="AL16" s="4">
        <f>step*((-'By group'!AL$4-'By group'!AL$5-'By group'!AL$22)*Population!AL16+'By group'!AL$3*Population!$BO16)</f>
        <v>-90.033587764901128</v>
      </c>
      <c r="AM16" s="4">
        <f>step*((-'By group'!AM$4-'By group'!AM$5-'By group'!AM$22)*Population!AM16+'By group'!AM$3*Population!$BO16)</f>
        <v>-71.554914393813547</v>
      </c>
      <c r="AN16" s="4">
        <f>step*((-'By group'!AN$4-'By group'!AN$5-'By group'!AN$22)*Population!AN16+'By group'!AN$3*Population!$BO16)</f>
        <v>-122.50051952851808</v>
      </c>
      <c r="AO16" s="8">
        <f>step*((-'By group'!AO$4-'By group'!AO$5-'By group'!AO$22)*Population!AO16+'By group'!AO$3*Population!$BO16)</f>
        <v>6401.9020545128078</v>
      </c>
      <c r="AP16" s="4">
        <f>step*((-'By group'!AP$4-'By group'!AP$5-'By group'!AP$22)*Population!AP16+'By group'!AP$3*Population!$BO16)</f>
        <v>-260.57860244675567</v>
      </c>
      <c r="AQ16" s="4">
        <f>step*((-'By group'!AQ$4-'By group'!AQ$5-'By group'!AQ$22)*Population!AQ16+'By group'!AQ$3*Population!$BO16)</f>
        <v>-1667.9594404390825</v>
      </c>
      <c r="AR16" s="4">
        <f>step*((-'By group'!AR$4-'By group'!AR$5-'By group'!AR$22)*Population!AR16+'By group'!AR$3*Population!$BO16)</f>
        <v>-2533.2827728094167</v>
      </c>
      <c r="AS16" s="4">
        <f>step*((-'By group'!AS$4-'By group'!AS$5-'By group'!AS$22)*Population!AS16+'By group'!AS$3*Population!$BO16)</f>
        <v>-937.67834727877641</v>
      </c>
      <c r="AT16" s="4">
        <f>step*((-'By group'!AT$4-'By group'!AT$5-'By group'!AT$22)*Population!AT16+'By group'!AT$3*Population!$BO16)</f>
        <v>-210.21648176284089</v>
      </c>
      <c r="AU16" s="4">
        <f>step*((-'By group'!AU$4-'By group'!AU$5-'By group'!AU$22)*Population!AU16+'By group'!AU$3*Population!$BO16)</f>
        <v>-206.33248596001675</v>
      </c>
      <c r="AV16" s="4">
        <f>step*((-'By group'!AV$4-'By group'!AV$5-'By group'!AV$22)*Population!AV16+'By group'!AV$3*Population!$BO16)</f>
        <v>0</v>
      </c>
      <c r="AW16" s="4">
        <f>step*((-'By group'!AW$4-'By group'!AW$5-'By group'!AW$22)*Population!AW16+'By group'!AW$3*Population!$BO16)</f>
        <v>0</v>
      </c>
      <c r="AX16" s="4">
        <f>step*((-'By group'!AX$4-'By group'!AX$5-'By group'!AX$22)*Population!AX16+'By group'!AX$3*Population!$BO16)</f>
        <v>0</v>
      </c>
      <c r="AY16" s="4">
        <f>step*((-'By group'!AY$4-'By group'!AY$5-'By group'!AY$22)*Population!AY16+'By group'!AY$3*Population!$BO16)</f>
        <v>-84.938388364025727</v>
      </c>
      <c r="AZ16" s="4">
        <f>step*((-'By group'!AZ$4-'By group'!AZ$5-'By group'!AZ$22)*Population!AZ16+'By group'!AZ$3*Population!$BO16)</f>
        <v>-58.42988337498381</v>
      </c>
      <c r="BA16" s="4">
        <f>step*((-'By group'!BA$4-'By group'!BA$5-'By group'!BA$22)*Population!BA16+'By group'!BA$3*Population!$BO16)</f>
        <v>-95.104175991490209</v>
      </c>
      <c r="BB16" s="8">
        <f>step*((-'By group'!BB$4-'By group'!BB$5-'By group'!BB$22)*Population!BB16+'By group'!BB$3*Population!$BO16)</f>
        <v>4372.2520922704098</v>
      </c>
      <c r="BC16" s="4">
        <f>step*((-'By group'!BC$4-'By group'!BC$5-'By group'!BC$22)*Population!BC16+'By group'!BC$3*Population!$BO16)</f>
        <v>-363.62357790937625</v>
      </c>
      <c r="BD16" s="4">
        <f>step*((-'By group'!BD$4-'By group'!BD$5-'By group'!BD$22)*Population!BD16+'By group'!BD$3*Population!$BO16)</f>
        <v>-1851.3679490683307</v>
      </c>
      <c r="BE16" s="4">
        <f>step*((-'By group'!BE$4-'By group'!BE$5-'By group'!BE$22)*Population!BE16+'By group'!BE$3*Population!$BO16)</f>
        <v>-2430.5983771460919</v>
      </c>
      <c r="BF16" s="4">
        <f>step*((-'By group'!BF$4-'By group'!BF$5-'By group'!BF$22)*Population!BF16+'By group'!BF$3*Population!$BO16)</f>
        <v>-813.32166705088412</v>
      </c>
      <c r="BG16" s="4">
        <f>step*((-'By group'!BG$4-'By group'!BG$5-'By group'!BG$22)*Population!BG16+'By group'!BG$3*Population!$BO16)</f>
        <v>-170.38764005997885</v>
      </c>
      <c r="BH16" s="4">
        <f>step*((-'By group'!BH$4-'By group'!BH$5-'By group'!BH$22)*Population!BH16+'By group'!BH$3*Population!$BO16)</f>
        <v>-153.61519069039986</v>
      </c>
      <c r="BI16" s="4">
        <f>step*((-'By group'!BI$4-'By group'!BI$5-'By group'!BI$22)*Population!BI16+'By group'!BI$3*Population!$BO16)</f>
        <v>0</v>
      </c>
      <c r="BJ16" s="4">
        <f>step*((-'By group'!BJ$4-'By group'!BJ$5-'By group'!BJ$22)*Population!BJ16+'By group'!BJ$3*Population!$BO16)</f>
        <v>0</v>
      </c>
      <c r="BK16" s="4">
        <f>step*((-'By group'!BK$4-'By group'!BK$5-'By group'!BK$22)*Population!BK16+'By group'!BK$3*Population!$BO16)</f>
        <v>0</v>
      </c>
      <c r="BL16" s="4">
        <f>step*((-'By group'!BL$4-'By group'!BL$5-'By group'!BL$22)*Population!BL16+'By group'!BL$3*Population!$BO16)</f>
        <v>-78.369823711886028</v>
      </c>
      <c r="BM16" s="4">
        <f>step*((-'By group'!BM$4-'By group'!BM$5-'By group'!BM$22)*Population!BM16+'By group'!BM$3*Population!$BO16)</f>
        <v>-49.468406087922908</v>
      </c>
      <c r="BN16" s="4">
        <f>step*((-'By group'!BN$4-'By group'!BN$5-'By group'!BN$22)*Population!BN16+'By group'!BN$3*Population!$BO16)</f>
        <v>-76.562980679101528</v>
      </c>
      <c r="BO16" s="71">
        <f>-step*SUM(SCR!B16:N16)*Population!B16</f>
        <v>-145208.94551320196</v>
      </c>
      <c r="BP16" s="4">
        <f>step*-SUM('By group'!C$11:C$21)*Population!C16</f>
        <v>-142158.32318212179</v>
      </c>
      <c r="BQ16" s="4">
        <f>step*-SUM('By group'!D$11:D$21)*Population!D16</f>
        <v>-115741.63455878386</v>
      </c>
      <c r="BR16" s="4">
        <f>step*-SUM('By group'!E$11:E$21)*Population!E16</f>
        <v>-53680.028475143044</v>
      </c>
      <c r="BS16" s="4">
        <f>step*-SUM('By group'!F$11:F$21)*Population!F16</f>
        <v>-15950.339217185561</v>
      </c>
      <c r="BT16" s="4">
        <f>step*-SUM('By group'!G$11:G$21)*Population!G16</f>
        <v>-7324.2722478057767</v>
      </c>
      <c r="BU16" s="4">
        <f>step*-SUM('By group'!H$11:H$21)*Population!H16</f>
        <v>0</v>
      </c>
      <c r="BV16" s="4">
        <f>step*-SUM('By group'!I$11:I$21)*Population!I16</f>
        <v>0</v>
      </c>
      <c r="BW16" s="4">
        <f>step*-SUM('By group'!J$11:J$21)*Population!J16</f>
        <v>0</v>
      </c>
      <c r="BX16" s="4">
        <f>step*-SUM('By group'!K$11:K$21)*Population!K16</f>
        <v>0</v>
      </c>
      <c r="BY16" s="4">
        <f>step*-SUM('By group'!L$11:L$21)*Population!L16</f>
        <v>-2018.0242131182663</v>
      </c>
      <c r="BZ16" s="4">
        <f>step*-SUM('By group'!M$11:M$21)*Population!M16</f>
        <v>-1176.1604630706038</v>
      </c>
      <c r="CA16" s="4">
        <f>step*-SUM('By group'!N$11:N$21)*Population!N16</f>
        <v>0</v>
      </c>
      <c r="CB16" s="13">
        <f>-step*SUM(SCR!O16:AA16)*Population!O16</f>
        <v>-84054.813284771357</v>
      </c>
      <c r="CC16" s="4">
        <f>step*-SUM('By group'!P$11:P$21)*Population!P16</f>
        <v>-81790.530974419642</v>
      </c>
      <c r="CD16" s="4">
        <f>step*-SUM('By group'!Q$11:Q$21)*Population!Q16</f>
        <v>-62506.849136909543</v>
      </c>
      <c r="CE16" s="4">
        <f>step*-SUM('By group'!R$11:R$21)*Population!R16</f>
        <v>-27885.90142588221</v>
      </c>
      <c r="CF16" s="4">
        <f>step*-SUM('By group'!S$11:S$21)*Population!S16</f>
        <v>-8932.3093982948685</v>
      </c>
      <c r="CG16" s="4">
        <f>step*-SUM('By group'!T$11:T$21)*Population!T16</f>
        <v>-4664.8977717756661</v>
      </c>
      <c r="CH16" s="4">
        <f>step*-SUM('By group'!U$11:U$21)*Population!U16</f>
        <v>0</v>
      </c>
      <c r="CI16" s="4">
        <f>step*-SUM('By group'!V$11:V$21)*Population!V16</f>
        <v>0</v>
      </c>
      <c r="CJ16" s="4">
        <f>step*-SUM('By group'!W$11:W$21)*Population!W16</f>
        <v>0</v>
      </c>
      <c r="CK16" s="4">
        <f>step*-SUM('By group'!X$11:X$21)*Population!X16</f>
        <v>0</v>
      </c>
      <c r="CL16" s="4">
        <f>step*-SUM('By group'!Y$11:Y$21)*Population!Y16</f>
        <v>-1663.9327759276166</v>
      </c>
      <c r="CM16" s="4">
        <f>step*-SUM('By group'!Z$11:Z$21)*Population!Z16</f>
        <v>-1316.687712027232</v>
      </c>
      <c r="CN16" s="4">
        <f>step*-SUM('By group'!AA$11:AA$21)*Population!AA16</f>
        <v>0</v>
      </c>
      <c r="CO16" s="13">
        <f>-step*SUM(SCR!AB16:AN16)*Population!AB16</f>
        <v>-3905.9751805585452</v>
      </c>
      <c r="CP16" s="4">
        <f>step*-SUM('By group'!AC$11:AC$21)*Population!AC16</f>
        <v>-3776.9695911863837</v>
      </c>
      <c r="CQ16" s="4">
        <f>step*-SUM('By group'!AD$11:AD$21)*Population!AD16</f>
        <v>-2894.2886697938934</v>
      </c>
      <c r="CR16" s="4">
        <f>step*-SUM('By group'!AE$11:AE$21)*Population!AE16</f>
        <v>-1318.216924747554</v>
      </c>
      <c r="CS16" s="4">
        <f>step*-SUM('By group'!AF$11:AF$21)*Population!AF16</f>
        <v>-412.30209602547512</v>
      </c>
      <c r="CT16" s="4">
        <f>step*-SUM('By group'!AG$11:AG$21)*Population!AG16</f>
        <v>-203.88534930244532</v>
      </c>
      <c r="CU16" s="4">
        <f>step*-SUM('By group'!AH$11:AH$21)*Population!AH16</f>
        <v>0</v>
      </c>
      <c r="CV16" s="4">
        <f>step*-SUM('By group'!AI$11:AI$21)*Population!AI16</f>
        <v>0</v>
      </c>
      <c r="CW16" s="4">
        <f>step*-SUM('By group'!AJ$11:AJ$21)*Population!AJ16</f>
        <v>0</v>
      </c>
      <c r="CX16" s="4">
        <f>step*-SUM('By group'!AK$11:AK$21)*Population!AK16</f>
        <v>0</v>
      </c>
      <c r="CY16" s="4">
        <f>step*-SUM('By group'!AL$11:AL$21)*Population!AL16</f>
        <v>-64.309705546357947</v>
      </c>
      <c r="CZ16" s="4">
        <f>step*-SUM('By group'!AM$11:AM$21)*Population!AM16</f>
        <v>-44.721821496133465</v>
      </c>
      <c r="DA16" s="4">
        <f>step*-SUM('By group'!AN$11:AN$21)*Population!AN16</f>
        <v>0</v>
      </c>
      <c r="DB16" s="13">
        <f>-step*SUM(SCR!AO16:BA16)*Population!AO16</f>
        <v>-6886.1481751316242</v>
      </c>
      <c r="DC16" s="4">
        <f>step*-SUM('By group'!AP$11:AP$21)*Population!AP16</f>
        <v>-6514.4650611688912</v>
      </c>
      <c r="DD16" s="4">
        <f>step*-SUM('By group'!AQ$11:AQ$21)*Population!AQ16</f>
        <v>-4633.2206678863404</v>
      </c>
      <c r="DE16" s="4">
        <f>step*-SUM('By group'!AR$11:AR$21)*Population!AR16</f>
        <v>-1809.4876948638689</v>
      </c>
      <c r="DF16" s="4">
        <f>step*-SUM('By group'!AS$11:AS$21)*Population!AS16</f>
        <v>-493.51491962040865</v>
      </c>
      <c r="DG16" s="4">
        <f>step*-SUM('By group'!AT$11:AT$21)*Population!AT16</f>
        <v>-218.97550183629258</v>
      </c>
      <c r="DH16" s="4">
        <f>step*-SUM('By group'!AU$11:AU$21)*Population!AU16</f>
        <v>0</v>
      </c>
      <c r="DI16" s="4">
        <f>step*-SUM('By group'!AV$11:AV$21)*Population!AV16</f>
        <v>0</v>
      </c>
      <c r="DJ16" s="4">
        <f>step*-SUM('By group'!AW$11:AW$21)*Population!AW16</f>
        <v>0</v>
      </c>
      <c r="DK16" s="4">
        <f>step*-SUM('By group'!AX$11:AX$21)*Population!AX16</f>
        <v>0</v>
      </c>
      <c r="DL16" s="4">
        <f>step*-SUM('By group'!AY$11:AY$21)*Population!AY16</f>
        <v>-60.670277402875513</v>
      </c>
      <c r="DM16" s="4">
        <f>step*-SUM('By group'!AZ$11:AZ$21)*Population!AZ16</f>
        <v>-36.51867710936488</v>
      </c>
      <c r="DN16" s="4">
        <f>step*-SUM('By group'!BA$11:BA$21)*Population!BA16</f>
        <v>0</v>
      </c>
      <c r="DO16" s="13">
        <f>-step*SUM(SCR!BB16:BN16)*Population!BB16</f>
        <v>-6402.5396127297236</v>
      </c>
      <c r="DP16" s="4">
        <f>step*-SUM('By group'!BC$11:BC$21)*Population!BC16</f>
        <v>-6060.3929651562703</v>
      </c>
      <c r="DQ16" s="4">
        <f>step*-SUM('By group'!BD$11:BD$21)*Population!BD16</f>
        <v>-4207.6544297007513</v>
      </c>
      <c r="DR16" s="4">
        <f>step*-SUM('By group'!BE$11:BE$21)*Population!BE16</f>
        <v>-1519.1239857163073</v>
      </c>
      <c r="DS16" s="4">
        <f>step*-SUM('By group'!BF$11:BF$21)*Population!BF16</f>
        <v>-387.29603192899248</v>
      </c>
      <c r="DT16" s="4">
        <f>step*-SUM('By group'!BG$11:BG$21)*Population!BG16</f>
        <v>-163.83426928844119</v>
      </c>
      <c r="DU16" s="4">
        <f>step*-SUM('By group'!BH$11:BH$21)*Population!BH16</f>
        <v>0</v>
      </c>
      <c r="DV16" s="4">
        <f>step*-SUM('By group'!BI$11:BI$21)*Population!BI16</f>
        <v>0</v>
      </c>
      <c r="DW16" s="4">
        <f>step*-SUM('By group'!BJ$11:BJ$21)*Population!BJ16</f>
        <v>0</v>
      </c>
      <c r="DX16" s="4">
        <f>step*-SUM('By group'!BK$11:BK$21)*Population!BK16</f>
        <v>0</v>
      </c>
      <c r="DY16" s="4">
        <f>step*-SUM('By group'!BL$11:BL$21)*Population!BL16</f>
        <v>-43.538790951047801</v>
      </c>
      <c r="DZ16" s="4">
        <f>step*-SUM('By group'!BM$11:BM$21)*Population!BM16</f>
        <v>-24.734203043961454</v>
      </c>
      <c r="EA16" s="4">
        <f>step*-SUM('By group'!BN$11:BN$21)*Population!BN16</f>
        <v>0</v>
      </c>
      <c r="EB16" s="52">
        <v>0</v>
      </c>
      <c r="EC16" s="4">
        <f t="shared" si="24"/>
        <v>145208.94551320196</v>
      </c>
      <c r="ED16" s="4">
        <f t="shared" si="25"/>
        <v>142158.32318212179</v>
      </c>
      <c r="EE16" s="4">
        <f t="shared" si="26"/>
        <v>115741.63455878386</v>
      </c>
      <c r="EF16" s="4">
        <f t="shared" si="27"/>
        <v>53680.028475143044</v>
      </c>
      <c r="EG16" s="4">
        <f t="shared" si="28"/>
        <v>15950.339217185561</v>
      </c>
      <c r="EH16" s="4">
        <f t="shared" si="29"/>
        <v>7324.2722478057767</v>
      </c>
      <c r="EI16" s="4">
        <v>0</v>
      </c>
      <c r="EJ16" s="4">
        <f t="shared" si="30"/>
        <v>0</v>
      </c>
      <c r="EK16" s="4">
        <f t="shared" si="31"/>
        <v>0</v>
      </c>
      <c r="EL16" s="4">
        <f t="shared" si="32"/>
        <v>0</v>
      </c>
      <c r="EM16" s="4">
        <f t="shared" si="33"/>
        <v>2018.0242131182663</v>
      </c>
      <c r="EN16" s="4">
        <f t="shared" si="34"/>
        <v>1176.1604630706038</v>
      </c>
      <c r="EO16" s="52">
        <v>0</v>
      </c>
      <c r="EP16" s="4">
        <f t="shared" si="35"/>
        <v>84054.813284771357</v>
      </c>
      <c r="EQ16" s="4">
        <f t="shared" si="36"/>
        <v>81790.530974419642</v>
      </c>
      <c r="ER16" s="4">
        <f t="shared" si="37"/>
        <v>62506.849136909543</v>
      </c>
      <c r="ES16" s="4">
        <f t="shared" si="38"/>
        <v>27885.90142588221</v>
      </c>
      <c r="ET16" s="4">
        <f t="shared" si="39"/>
        <v>8932.3093982948685</v>
      </c>
      <c r="EU16" s="4">
        <f t="shared" si="40"/>
        <v>4664.8977717756661</v>
      </c>
      <c r="EV16" s="4">
        <v>0</v>
      </c>
      <c r="EW16" s="4">
        <f t="shared" si="41"/>
        <v>0</v>
      </c>
      <c r="EX16" s="4">
        <f t="shared" si="42"/>
        <v>0</v>
      </c>
      <c r="EY16" s="4">
        <f t="shared" si="43"/>
        <v>0</v>
      </c>
      <c r="EZ16" s="4">
        <f t="shared" si="44"/>
        <v>1663.9327759276166</v>
      </c>
      <c r="FA16" s="4">
        <f t="shared" si="45"/>
        <v>1316.687712027232</v>
      </c>
      <c r="FB16" s="52">
        <v>0</v>
      </c>
      <c r="FC16" s="4">
        <f t="shared" si="46"/>
        <v>3905.9751805585452</v>
      </c>
      <c r="FD16" s="4">
        <f t="shared" si="47"/>
        <v>3776.9695911863837</v>
      </c>
      <c r="FE16" s="4">
        <f t="shared" si="48"/>
        <v>2894.2886697938934</v>
      </c>
      <c r="FF16" s="4">
        <f t="shared" si="49"/>
        <v>1318.216924747554</v>
      </c>
      <c r="FG16" s="4">
        <f t="shared" si="50"/>
        <v>412.30209602547512</v>
      </c>
      <c r="FH16" s="4">
        <f t="shared" si="51"/>
        <v>203.88534930244532</v>
      </c>
      <c r="FI16" s="4">
        <v>0</v>
      </c>
      <c r="FJ16" s="4">
        <f t="shared" si="52"/>
        <v>0</v>
      </c>
      <c r="FK16" s="4">
        <f t="shared" si="53"/>
        <v>0</v>
      </c>
      <c r="FL16" s="4">
        <f t="shared" si="54"/>
        <v>0</v>
      </c>
      <c r="FM16" s="4">
        <f t="shared" si="55"/>
        <v>64.309705546357947</v>
      </c>
      <c r="FN16" s="9">
        <f t="shared" si="56"/>
        <v>44.721821496133465</v>
      </c>
      <c r="FO16" s="4">
        <v>0</v>
      </c>
      <c r="FP16" s="4">
        <f t="shared" si="57"/>
        <v>6886.1481751316242</v>
      </c>
      <c r="FQ16" s="4">
        <f t="shared" si="58"/>
        <v>6514.4650611688912</v>
      </c>
      <c r="FR16" s="4">
        <f t="shared" si="59"/>
        <v>4633.2206678863404</v>
      </c>
      <c r="FS16" s="4">
        <f t="shared" si="60"/>
        <v>1809.4876948638689</v>
      </c>
      <c r="FT16" s="4">
        <f t="shared" si="61"/>
        <v>493.51491962040865</v>
      </c>
      <c r="FU16" s="4">
        <f t="shared" si="62"/>
        <v>218.97550183629258</v>
      </c>
      <c r="FV16" s="4">
        <v>0</v>
      </c>
      <c r="FW16" s="4">
        <f t="shared" si="63"/>
        <v>0</v>
      </c>
      <c r="FX16" s="4">
        <f t="shared" si="64"/>
        <v>0</v>
      </c>
      <c r="FY16" s="4">
        <f t="shared" si="65"/>
        <v>0</v>
      </c>
      <c r="FZ16" s="4">
        <f t="shared" si="66"/>
        <v>60.670277402875513</v>
      </c>
      <c r="GA16" s="4">
        <f t="shared" si="67"/>
        <v>36.51867710936488</v>
      </c>
      <c r="GB16" s="4">
        <v>0</v>
      </c>
      <c r="GC16" s="4">
        <f t="shared" si="68"/>
        <v>6402.5396127297236</v>
      </c>
      <c r="GD16" s="4">
        <f t="shared" si="4"/>
        <v>6060.3929651562703</v>
      </c>
      <c r="GE16" s="4">
        <f t="shared" si="5"/>
        <v>4207.6544297007513</v>
      </c>
      <c r="GF16" s="4">
        <f t="shared" si="6"/>
        <v>1519.1239857163073</v>
      </c>
      <c r="GG16" s="4">
        <f t="shared" si="7"/>
        <v>387.29603192899248</v>
      </c>
      <c r="GH16" s="4">
        <f t="shared" si="8"/>
        <v>163.83426928844119</v>
      </c>
      <c r="GI16" s="4">
        <v>0</v>
      </c>
      <c r="GJ16" s="4">
        <f t="shared" si="69"/>
        <v>0</v>
      </c>
      <c r="GK16" s="4">
        <f t="shared" si="70"/>
        <v>0</v>
      </c>
      <c r="GL16" s="4">
        <f t="shared" si="9"/>
        <v>0</v>
      </c>
      <c r="GM16" s="4">
        <f t="shared" si="10"/>
        <v>43.538790951047801</v>
      </c>
      <c r="GN16" s="4">
        <f t="shared" si="11"/>
        <v>24.734203043961454</v>
      </c>
      <c r="GO16" s="52">
        <v>0</v>
      </c>
      <c r="GP16" s="4">
        <f>step*(-'By group'!C$32*Population!C16+'By group'!I$33*Population!I16)</f>
        <v>0</v>
      </c>
      <c r="GQ16" s="4">
        <f>step*(-'By group'!D$32*Population!D16+'By group'!J$33*Population!J16)</f>
        <v>0</v>
      </c>
      <c r="GR16" s="4">
        <f>step*(-'By group'!E$32*Population!E16+'By group'!K$33*Population!K16)</f>
        <v>0</v>
      </c>
      <c r="GS16" s="4">
        <f>step*(-'By group'!F$32*Population!F16+'By group'!L$33*Population!L16)</f>
        <v>-6966.1575020336477</v>
      </c>
      <c r="GT16" s="4">
        <f>step*(-'By group'!G$32*Population!G16+'By group'!M$33*Population!M16)</f>
        <v>-876.77421802585354</v>
      </c>
      <c r="GU16" s="4">
        <f>step*(-'By group'!H$32*Population!H16+'By group'!N$33*Population!N16)</f>
        <v>-498.72487903602939</v>
      </c>
      <c r="GV16" s="46">
        <f t="shared" si="71"/>
        <v>0</v>
      </c>
      <c r="GW16" s="14">
        <f t="shared" si="72"/>
        <v>0</v>
      </c>
      <c r="GX16" s="4">
        <f t="shared" si="73"/>
        <v>0</v>
      </c>
      <c r="GY16" s="4">
        <f t="shared" si="74"/>
        <v>6966.1575020336477</v>
      </c>
      <c r="GZ16" s="4">
        <f t="shared" si="75"/>
        <v>876.77421802585354</v>
      </c>
      <c r="HA16" s="4">
        <f t="shared" si="76"/>
        <v>498.72487903602939</v>
      </c>
      <c r="HB16" s="8">
        <v>0</v>
      </c>
      <c r="HC16" s="4">
        <f>step*(-'By group'!P$32*Population!P16+'By group'!V$33*Population!V16)</f>
        <v>0</v>
      </c>
      <c r="HD16" s="4">
        <f>step*(-'By group'!Q$32*Population!Q16+'By group'!W$33*Population!W16)</f>
        <v>0</v>
      </c>
      <c r="HE16" s="4">
        <f>step*(-'By group'!R$32*Population!R16+'By group'!X$33*Population!X16)</f>
        <v>0</v>
      </c>
      <c r="HF16" s="4">
        <f>step*(-'By group'!S$32*Population!S16+'By group'!Y$33*Population!Y16)</f>
        <v>-3634.188311183626</v>
      </c>
      <c r="HG16" s="4">
        <f>step*(-'By group'!T$32*Population!T16+'By group'!Z$33*Population!Z16)</f>
        <v>-274.63569834151724</v>
      </c>
      <c r="HH16" s="4">
        <f>step*(-'By group'!U$32*Population!U16+'By group'!AA$33*Population!AA16)</f>
        <v>-203.33190241995783</v>
      </c>
      <c r="HI16" s="14">
        <f t="shared" si="77"/>
        <v>0</v>
      </c>
      <c r="HJ16" s="46">
        <f t="shared" si="78"/>
        <v>0</v>
      </c>
      <c r="HK16" s="4">
        <f t="shared" si="79"/>
        <v>0</v>
      </c>
      <c r="HL16" s="4">
        <f t="shared" si="80"/>
        <v>3634.188311183626</v>
      </c>
      <c r="HM16" s="4">
        <f t="shared" si="81"/>
        <v>274.63569834151724</v>
      </c>
      <c r="HN16" s="9">
        <f t="shared" si="82"/>
        <v>203.33190241995783</v>
      </c>
      <c r="HO16" s="4">
        <v>0</v>
      </c>
      <c r="HP16" s="4">
        <f>step*(-'By group'!AC$32*Population!AC16+'By group'!AI$33*Population!AI16)</f>
        <v>0</v>
      </c>
      <c r="HQ16" s="4">
        <f>step*(-'By group'!AD$32*Population!AD16+'By group'!AJ$33*Population!AJ16)</f>
        <v>0</v>
      </c>
      <c r="HR16" s="4">
        <f>step*(-'By group'!AE$32*Population!AE16+'By group'!AK$33*Population!AK16)</f>
        <v>0</v>
      </c>
      <c r="HS16" s="4">
        <f>step*(-'By group'!AF$32*Population!AF16+'By group'!AL$33*Population!AL16)</f>
        <v>-173.99619523955857</v>
      </c>
      <c r="HT16" s="4">
        <f>step*(-'By group'!AG$32*Population!AG16+'By group'!AM$33*Population!AM16)</f>
        <v>-18.416159112422331</v>
      </c>
      <c r="HU16" s="4">
        <f>step*(-'By group'!AH$32*Population!AH16+'By group'!AN$33*Population!AN16)</f>
        <v>-12.051174175283364</v>
      </c>
      <c r="HV16" s="14">
        <f t="shared" si="83"/>
        <v>0</v>
      </c>
      <c r="HW16" s="46">
        <f t="shared" si="84"/>
        <v>0</v>
      </c>
      <c r="HX16" s="4">
        <f t="shared" si="85"/>
        <v>0</v>
      </c>
      <c r="HY16" s="4">
        <f t="shared" si="86"/>
        <v>173.99619523955857</v>
      </c>
      <c r="HZ16" s="4">
        <f t="shared" si="87"/>
        <v>18.416159112422331</v>
      </c>
      <c r="IA16" s="4">
        <f t="shared" si="88"/>
        <v>12.051174175283364</v>
      </c>
      <c r="IB16" s="8">
        <v>0</v>
      </c>
      <c r="IC16" s="4">
        <f>step*(-'By group'!AP$32*Population!AP16+'By group'!AV$33*Population!AV16)</f>
        <v>0</v>
      </c>
      <c r="ID16" s="4">
        <f>step*(-'By group'!AQ$32*Population!AQ16+'By group'!AW$33*Population!AW16)</f>
        <v>0</v>
      </c>
      <c r="IE16" s="4">
        <f>step*(-'By group'!AR$32*Population!AR16+'By group'!AX$33*Population!AX16)</f>
        <v>0</v>
      </c>
      <c r="IF16" s="4">
        <f>step*(-'By group'!AS$32*Population!AS16+'By group'!AY$33*Population!AY16)</f>
        <v>-216.42232110876657</v>
      </c>
      <c r="IG16" s="4">
        <f>step*(-'By group'!AT$32*Population!AT16+'By group'!AZ$33*Population!AZ16)</f>
        <v>-25.53576181257608</v>
      </c>
      <c r="IH16" s="4">
        <f>step*(-'By group'!AU$32*Population!AU16+'By group'!BA$33*Population!BA16)</f>
        <v>-13.903242993702364</v>
      </c>
      <c r="II16" s="14">
        <f t="shared" si="15"/>
        <v>0</v>
      </c>
      <c r="IJ16" s="4">
        <f t="shared" si="16"/>
        <v>0</v>
      </c>
      <c r="IK16" s="4">
        <f t="shared" si="89"/>
        <v>0</v>
      </c>
      <c r="IL16" s="4">
        <f t="shared" si="90"/>
        <v>216.42232110876657</v>
      </c>
      <c r="IM16" s="4">
        <f t="shared" si="91"/>
        <v>25.53576181257608</v>
      </c>
      <c r="IN16" s="4">
        <f t="shared" si="92"/>
        <v>13.903242993702364</v>
      </c>
      <c r="IO16" s="8">
        <v>0</v>
      </c>
      <c r="IP16" s="4">
        <f>step*(-'By group'!BC$32*Population!BC16+'By group'!BI$33*Population!BI16)</f>
        <v>0</v>
      </c>
      <c r="IQ16" s="4">
        <f>step*(-'By group'!BD$32*Population!BD16+'By group'!BJ$33*Population!BJ16)</f>
        <v>0</v>
      </c>
      <c r="IR16" s="4">
        <f>step*(-'By group'!BE$32*Population!BE16+'By group'!BK$33*Population!BK16)</f>
        <v>0</v>
      </c>
      <c r="IS16" s="4">
        <f>step*(-'By group'!BF$32*Population!BF16+'By group'!BL$33*Population!BL16)</f>
        <v>-171.87862048897233</v>
      </c>
      <c r="IT16" s="4">
        <f>step*(-'By group'!BG$32*Population!BG16+'By group'!BM$33*Population!BM16)</f>
        <v>-20.399752335707511</v>
      </c>
      <c r="IU16" s="4">
        <f>step*(-'By group'!BH$32*Population!BH16+'By group'!BN$33*Population!BN16)</f>
        <v>-10.305907219868825</v>
      </c>
      <c r="IV16" s="14">
        <f t="shared" si="17"/>
        <v>0</v>
      </c>
      <c r="IW16" s="4">
        <f t="shared" si="18"/>
        <v>0</v>
      </c>
      <c r="IX16" s="4">
        <f t="shared" si="19"/>
        <v>0</v>
      </c>
      <c r="IY16" s="4">
        <f t="shared" si="20"/>
        <v>171.87862048897233</v>
      </c>
      <c r="IZ16" s="4">
        <f t="shared" si="21"/>
        <v>20.399752335707511</v>
      </c>
      <c r="JA16" s="4">
        <f t="shared" si="22"/>
        <v>10.305907219868825</v>
      </c>
      <c r="JB16" s="75">
        <f>step*(+prop_idu_male*'By group'!BB$9*Population!BB16-'By group'!B$8*Population!B16)</f>
        <v>-782.32349923876097</v>
      </c>
      <c r="JC16" s="46">
        <f>step*(+prop_idu_male*'By group'!BC$9*Population!BC16-'By group'!C$8*Population!C16)</f>
        <v>-6.3806690032873377</v>
      </c>
      <c r="JD16" s="46">
        <f>step*(+prop_idu_male*'By group'!BD$9*Population!BD16-'By group'!D$8*Population!D16)</f>
        <v>-21.128652785500414</v>
      </c>
      <c r="JE16" s="46">
        <f>step*(+prop_idu_male*'By group'!BE$9*Population!BE16-'By group'!E$8*Population!E16)</f>
        <v>-25.01706545471195</v>
      </c>
      <c r="JF16" s="46">
        <f>step*(+prop_idu_male*'By group'!BF$9*Population!BF16-'By group'!F$8*Population!F16)</f>
        <v>-7.5104143702779895</v>
      </c>
      <c r="JG16" s="46">
        <f>step*(+prop_idu_male*'By group'!BG$9*Population!BG16-'By group'!G$8*Population!G16)</f>
        <v>-1.3862140003027037</v>
      </c>
      <c r="JH16" s="46">
        <f>step*(+prop_idu_male*'By group'!BH$9*Population!BH16-'By group'!H$8*Population!H16)</f>
        <v>-1.2217884935882131</v>
      </c>
      <c r="JI16" s="46">
        <f>step*(+prop_idu_male*'By group'!BI$9*Population!BI16-'By group'!I$8*Population!I16)</f>
        <v>0</v>
      </c>
      <c r="JJ16" s="46">
        <f>step*(+prop_idu_male*'By group'!BJ$9*Population!BJ16-'By group'!J$8*Population!J16)</f>
        <v>0</v>
      </c>
      <c r="JK16" s="46">
        <f>step*(+prop_idu_male*'By group'!BK$9*Population!BK16-'By group'!K$8*Population!K16)</f>
        <v>0</v>
      </c>
      <c r="JL16" s="46">
        <f>step*(+prop_idu_male*'By group'!BL$9*Population!BL16-'By group'!L$8*Population!L16)</f>
        <v>-1.9135311148357514</v>
      </c>
      <c r="JM16" s="46">
        <f>step*(+prop_idu_male*'By group'!BM$9*Population!BM16-'By group'!M$8*Population!M16)</f>
        <v>-1.1167983757650963</v>
      </c>
      <c r="JN16" s="46">
        <f>step*(+prop_idu_male*'By group'!BN$9*Population!BN16-'By group'!N$8*Population!N16)</f>
        <v>-1.4955955837597374</v>
      </c>
      <c r="JO16" s="45">
        <f>step*(+(1-prop_idu_male)*'By group'!BB$9*Population!BB16-'By group'!O$8*Population!O16-'By group'!O$6*Population!O16+'By group'!AB$7*Population!AB16)</f>
        <v>-5589.2717854840712</v>
      </c>
      <c r="JP16" s="46">
        <f>step*(+(1-prop_idu_male)*'By group'!BC$9*Population!BC16-'By group'!P$8*Population!P16-'By group'!P$6*Population!P16+'By group'!AC$7*Population!AC16)</f>
        <v>-19.002450074126223</v>
      </c>
      <c r="JQ16" s="46">
        <f>step*(+(1-prop_idu_male)*'By group'!BD$9*Population!BD16-'By group'!Q$8*Population!Q16-'By group'!Q$6*Population!Q16+'By group'!AD$7*Population!AD16)</f>
        <v>-58.061783562170334</v>
      </c>
      <c r="JR16" s="46">
        <f>step*(+(1-prop_idu_male)*'By group'!BE$9*Population!BE16-'By group'!R$8*Population!R16-'By group'!R$6*Population!R16+'By group'!AE$7*Population!AE16)</f>
        <v>-64.189494676183983</v>
      </c>
      <c r="JS16" s="46">
        <f>step*(+(1-prop_idu_male)*'By group'!BF$9*Population!BF16-'By group'!S$8*Population!S16-'By group'!S$6*Population!S16+'By group'!AF$7*Population!AF16)</f>
        <v>-20.839341683816457</v>
      </c>
      <c r="JT16" s="46">
        <f>step*(+(1-prop_idu_male)*'By group'!BG$9*Population!BG16-'By group'!T$8*Population!T16-'By group'!T$6*Population!T16+'By group'!AG$7*Population!AG16)</f>
        <v>-4.4723432751468657</v>
      </c>
      <c r="JU16" s="46">
        <f>step*(+(1-prop_idu_male)*'By group'!BH$9*Population!BH16-'By group'!U$8*Population!U16-'By group'!U$6*Population!U16+'By group'!AH$7*Population!AH16)</f>
        <v>-6.1884166116151622</v>
      </c>
      <c r="JV16" s="46">
        <f>step*(+(1-prop_idu_male)*'By group'!BI$9*Population!BI16-'By group'!V$8*Population!V16-'By group'!V$6*Population!V16+'By group'!AI$7*Population!AI16)</f>
        <v>0</v>
      </c>
      <c r="JW16" s="46">
        <f>step*(+(1-prop_idu_male)*'By group'!BJ$9*Population!BJ16-'By group'!W$8*Population!W16-'By group'!W$6*Population!W16+'By group'!AJ$7*Population!AJ16)</f>
        <v>0</v>
      </c>
      <c r="JX16" s="46">
        <f>step*(+(1-prop_idu_male)*'By group'!BK$9*Population!BK16-'By group'!X$8*Population!X16-'By group'!X$6*Population!X16+'By group'!AK$7*Population!AK16)</f>
        <v>0</v>
      </c>
      <c r="JY16" s="46">
        <f>step*(+(1-prop_idu_male)*'By group'!BL$9*Population!BL16-'By group'!Y$8*Population!Y16-'By group'!Y$6*Population!Y16+'By group'!AL$7*Population!AL16)</f>
        <v>-8.4059208796047891</v>
      </c>
      <c r="JZ16" s="46">
        <f>step*(+(1-prop_idu_male)*'By group'!BM$9*Population!BM16-'By group'!Z$8*Population!Z16-'By group'!Z$6*Population!Z16+'By group'!AM$7*Population!AM16)</f>
        <v>-6.9658823875575742</v>
      </c>
      <c r="KA16" s="76">
        <f>step*(+(1-prop_idu_male)*'By group'!BN$9*Population!BN16-'By group'!AA$8*Population!AA16-'By group'!AA$6*Population!AA16+'By group'!AN$7*Population!AN16)</f>
        <v>-10.747671095543096</v>
      </c>
      <c r="KB16" s="46">
        <f>step*(+'By group'!O$6*Population!O16-'By group'!AB$7*Population!AB16)</f>
        <v>4785.5993273065878</v>
      </c>
      <c r="KC16" s="46">
        <f>step*(+'By group'!P$6*Population!P16-'By group'!AC$7*Population!AC16)</f>
        <v>15.09473531435993</v>
      </c>
      <c r="KD16" s="46">
        <f>step*(+'By group'!Q$6*Population!Q16-'By group'!AD$7*Population!AD16)</f>
        <v>46.065332266352513</v>
      </c>
      <c r="KE16" s="46">
        <f>step*(+'By group'!R$6*Population!R16-'By group'!AE$7*Population!AE16)</f>
        <v>50.702281158957767</v>
      </c>
      <c r="KF16" s="46">
        <f>step*(+'By group'!S$6*Population!S16-'By group'!AF$7*Population!AF16)</f>
        <v>16.489375794247721</v>
      </c>
      <c r="KG16" s="46">
        <f>step*(+'By group'!T$6*Population!T16-'By group'!AG$7*Population!AG16)</f>
        <v>3.559023833106346</v>
      </c>
      <c r="KH16" s="46">
        <f>step*(+'By group'!U$6*Population!U16-'By group'!AH$7*Population!AH16)</f>
        <v>5.0018731628854489</v>
      </c>
      <c r="KI16" s="46">
        <f>step*(+'By group'!V$6*Population!V16-'By group'!AI$7*Population!AI16)</f>
        <v>0</v>
      </c>
      <c r="KJ16" s="46">
        <f>step*(+'By group'!W$6*Population!W16-'By group'!AJ$7*Population!AJ16)</f>
        <v>0</v>
      </c>
      <c r="KK16" s="46">
        <f>step*(+'By group'!X$6*Population!X16-'By group'!AK$7*Population!AK16)</f>
        <v>0</v>
      </c>
      <c r="KL16" s="46">
        <f>step*(+'By group'!Y$6*Population!Y16-'By group'!AL$7*Population!AL16)</f>
        <v>6.7681113782478004</v>
      </c>
      <c r="KM16" s="46">
        <f>step*(+'By group'!Z$6*Population!Z16-'By group'!AM$7*Population!AM16)</f>
        <v>5.6640351973567178</v>
      </c>
      <c r="KN16" s="46">
        <f>step*(+'By group'!AA$6*Population!AA16-'By group'!AN$7*Population!AN16)</f>
        <v>8.7688809142597393</v>
      </c>
      <c r="KO16" s="45">
        <v>0</v>
      </c>
      <c r="KP16" s="46">
        <v>0</v>
      </c>
      <c r="KQ16" s="46">
        <v>0</v>
      </c>
      <c r="KR16" s="46">
        <v>0</v>
      </c>
      <c r="KS16" s="46">
        <v>0</v>
      </c>
      <c r="KT16" s="46">
        <v>0</v>
      </c>
      <c r="KU16" s="46">
        <v>0</v>
      </c>
      <c r="KV16" s="46">
        <v>0</v>
      </c>
      <c r="KW16" s="46">
        <v>0</v>
      </c>
      <c r="KX16" s="46">
        <v>0</v>
      </c>
      <c r="KY16" s="46">
        <v>0</v>
      </c>
      <c r="KZ16" s="46">
        <v>0</v>
      </c>
      <c r="LA16" s="46">
        <v>0</v>
      </c>
      <c r="LB16" s="188">
        <f>step*(-'By group'!BB$9*Population!BB16+'By group'!B$8*Population!B16+'By group'!O$8*Population!O16)</f>
        <v>1585.9959574162444</v>
      </c>
      <c r="LC16" s="189">
        <f>step*(-'By group'!BC$9*Population!BC16+'By group'!C$8*Population!C16+'By group'!P$8*Population!P16)</f>
        <v>10.288383763053631</v>
      </c>
      <c r="LD16" s="189">
        <f>step*(-'By group'!BD$9*Population!BD16+'By group'!D$8*Population!D16+'By group'!Q$8*Population!Q16)</f>
        <v>33.125104081318227</v>
      </c>
      <c r="LE16" s="189">
        <f>step*(-'By group'!BE$9*Population!BE16+'By group'!E$8*Population!E16+'By group'!R$8*Population!R16)</f>
        <v>38.504278971938163</v>
      </c>
      <c r="LF16" s="189">
        <f>step*(-'By group'!BF$9*Population!BF16+'By group'!F$8*Population!F16+'By group'!S$8*Population!S16)</f>
        <v>11.860380259846725</v>
      </c>
      <c r="LG16" s="189">
        <f>step*(-'By group'!BG$9*Population!BG16+'By group'!G$8*Population!G16+'By group'!T$8*Population!T16)</f>
        <v>2.2995334423432241</v>
      </c>
      <c r="LH16" s="189">
        <f>step*(-'By group'!BH$9*Population!BH16+'By group'!H$8*Population!H16+'By group'!U$8*Population!U16)</f>
        <v>2.4083319423179272</v>
      </c>
      <c r="LI16" s="189">
        <f>step*(-'By group'!BI$9*Population!BI16+'By group'!I$8*Population!I16+'By group'!V$8*Population!V16)</f>
        <v>0</v>
      </c>
      <c r="LJ16" s="189">
        <f>step*(-'By group'!BJ$9*Population!BJ16+'By group'!J$8*Population!J16+'By group'!W$8*Population!W16)</f>
        <v>0</v>
      </c>
      <c r="LK16" s="189">
        <f>step*(-'By group'!BK$9*Population!BK16+'By group'!K$8*Population!K16+'By group'!X$8*Population!X16)</f>
        <v>0</v>
      </c>
      <c r="LL16" s="189">
        <f>step*(-'By group'!BL$9*Population!BL16+'By group'!L$8*Population!L16+'By group'!Y$8*Population!Y16)</f>
        <v>3.5513406161927397</v>
      </c>
      <c r="LM16" s="189">
        <f>step*(-'By group'!BM$9*Population!BM16+'By group'!M$8*Population!M16+'By group'!Z$8*Population!Z16)</f>
        <v>2.4186455659659511</v>
      </c>
      <c r="LN16" s="189">
        <f>step*(-'By group'!BN$9*Population!BN16+'By group'!N$8*Population!N16+'By group'!AA$8*Population!AA16)</f>
        <v>3.4743857650430936</v>
      </c>
    </row>
    <row r="17" spans="1:326" x14ac:dyDescent="0.25">
      <c r="A17">
        <f t="shared" si="23"/>
        <v>6.5</v>
      </c>
      <c r="B17" s="52">
        <f>step*((-'By group'!B$4-'By group'!B$5-'By group'!B$22)*Population!B17+'By group'!B$3*Population!$BO17)</f>
        <v>161298.52915263188</v>
      </c>
      <c r="C17" s="4">
        <f>step*((-'By group'!C$4-'By group'!C$5-'By group'!C$22)*Population!C17+'By group'!C$3*Population!$BO17)</f>
        <v>-5580.6492766765514</v>
      </c>
      <c r="D17" s="4">
        <f>step*((-'By group'!D$4-'By group'!D$5-'By group'!D$22)*Population!D17+'By group'!D$3*Population!$BO17)</f>
        <v>-40292.559878807311</v>
      </c>
      <c r="E17" s="4">
        <f>step*((-'By group'!E$4-'By group'!E$5-'By group'!E$22)*Population!E17+'By group'!E$3*Population!$BO17)</f>
        <v>-73315.876746618276</v>
      </c>
      <c r="F17" s="4">
        <f>step*((-'By group'!F$4-'By group'!F$5-'By group'!F$22)*Population!F17+'By group'!F$3*Population!$BO17)</f>
        <v>-30391.216110143752</v>
      </c>
      <c r="G17" s="4">
        <f>step*((-'By group'!G$4-'By group'!G$5-'By group'!G$22)*Population!G17+'By group'!G$3*Population!$BO17)</f>
        <v>-7203.2866009639656</v>
      </c>
      <c r="H17" s="4">
        <f>step*((-'By group'!H$4-'By group'!H$5-'By group'!H$22)*Population!H17+'By group'!H$3*Population!$BO17)</f>
        <v>-6819.8846083184671</v>
      </c>
      <c r="I17" s="4">
        <f>step*((-'By group'!I$4-'By group'!I$5-'By group'!I$22)*Population!I17+'By group'!I$3*Population!$BO17)</f>
        <v>0</v>
      </c>
      <c r="J17" s="4">
        <f>step*((-'By group'!J$4-'By group'!J$5-'By group'!J$22)*Population!J17+'By group'!J$3*Population!$BO17)</f>
        <v>0</v>
      </c>
      <c r="K17" s="4">
        <f>step*((-'By group'!K$4-'By group'!K$5-'By group'!K$22)*Population!K17+'By group'!K$3*Population!$BO17)</f>
        <v>0</v>
      </c>
      <c r="L17" s="4">
        <f>step*((-'By group'!L$4-'By group'!L$5-'By group'!L$22)*Population!L17+'By group'!L$3*Population!$BO17)</f>
        <v>-2973.702908526021</v>
      </c>
      <c r="M17" s="4">
        <f>step*((-'By group'!M$4-'By group'!M$5-'By group'!M$22)*Population!M17+'By group'!M$3*Population!$BO17)</f>
        <v>-1868.7098952157489</v>
      </c>
      <c r="N17" s="4">
        <f>step*((-'By group'!N$4-'By group'!N$5-'By group'!N$22)*Population!N17+'By group'!N$3*Population!$BO17)</f>
        <v>-2868.0225924843307</v>
      </c>
      <c r="O17" s="8">
        <f>step*((-'By group'!O$4-'By group'!O$5-'By group'!O$22)*Population!O17+'By group'!O$3*Population!$BO17)</f>
        <v>144895.2256858045</v>
      </c>
      <c r="P17" s="4">
        <f>step*((-'By group'!P$4-'By group'!P$5-'By group'!P$22)*Population!P17+'By group'!P$3*Population!$BO17)</f>
        <v>-3230.5675838288175</v>
      </c>
      <c r="Q17" s="4">
        <f>step*((-'By group'!Q$4-'By group'!Q$5-'By group'!Q$22)*Population!Q17+'By group'!Q$3*Population!$BO17)</f>
        <v>-22207.549582106876</v>
      </c>
      <c r="R17" s="4">
        <f>step*((-'By group'!R$4-'By group'!R$5-'By group'!R$22)*Population!R17+'By group'!R$3*Population!$BO17)</f>
        <v>-38412.571467051341</v>
      </c>
      <c r="S17" s="4">
        <f>step*((-'By group'!S$4-'By group'!S$5-'By group'!S$22)*Population!S17+'By group'!S$3*Population!$BO17)</f>
        <v>-16653.551395172581</v>
      </c>
      <c r="T17" s="4">
        <f>step*((-'By group'!T$4-'By group'!T$5-'By group'!T$22)*Population!T17+'By group'!T$3*Population!$BO17)</f>
        <v>-4360.702274664136</v>
      </c>
      <c r="U17" s="4">
        <f>step*((-'By group'!U$4-'By group'!U$5-'By group'!U$22)*Population!U17+'By group'!U$3*Population!$BO17)</f>
        <v>-5865.8453426968881</v>
      </c>
      <c r="V17" s="4">
        <f>step*((-'By group'!V$4-'By group'!V$5-'By group'!V$22)*Population!V17+'By group'!V$3*Population!$BO17)</f>
        <v>0</v>
      </c>
      <c r="W17" s="4">
        <f>step*((-'By group'!W$4-'By group'!W$5-'By group'!W$22)*Population!W17+'By group'!W$3*Population!$BO17)</f>
        <v>0</v>
      </c>
      <c r="X17" s="4">
        <f>step*((-'By group'!X$4-'By group'!X$5-'By group'!X$22)*Population!X17+'By group'!X$3*Population!$BO17)</f>
        <v>0</v>
      </c>
      <c r="Y17" s="4">
        <f>step*((-'By group'!Y$4-'By group'!Y$5-'By group'!Y$22)*Population!Y17+'By group'!Y$3*Population!$BO17)</f>
        <v>-2303.7699472641057</v>
      </c>
      <c r="Z17" s="4">
        <f>step*((-'By group'!Z$4-'By group'!Z$5-'By group'!Z$22)*Population!Z17+'By group'!Z$3*Population!$BO17)</f>
        <v>-1987.3575024924328</v>
      </c>
      <c r="AA17" s="4">
        <f>step*((-'By group'!AA$4-'By group'!AA$5-'By group'!AA$22)*Population!AA17+'By group'!AA$3*Population!$BO17)</f>
        <v>-3580.2540414075847</v>
      </c>
      <c r="AB17" s="8">
        <f>step*((-'By group'!AB$4-'By group'!AB$5-'By group'!AB$22)*Population!AB17+'By group'!AB$3*Population!$BO17)</f>
        <v>-684.69641830955561</v>
      </c>
      <c r="AC17" s="4">
        <f>step*((-'By group'!AC$4-'By group'!AC$5-'By group'!AC$22)*Population!AC17+'By group'!AC$3*Population!$BO17)</f>
        <v>-150.799645289018</v>
      </c>
      <c r="AD17" s="4">
        <f>step*((-'By group'!AD$4-'By group'!AD$5-'By group'!AD$22)*Population!AD17+'By group'!AD$3*Population!$BO17)</f>
        <v>-1031.7561310537753</v>
      </c>
      <c r="AE17" s="4">
        <f>step*((-'By group'!AE$4-'By group'!AE$5-'By group'!AE$22)*Population!AE17+'By group'!AE$3*Population!$BO17)</f>
        <v>-1814.8815410647969</v>
      </c>
      <c r="AF17" s="4">
        <f>step*((-'By group'!AF$4-'By group'!AF$5-'By group'!AF$22)*Population!AF17+'By group'!AF$3*Population!$BO17)</f>
        <v>-776.730447545792</v>
      </c>
      <c r="AG17" s="4">
        <f>step*((-'By group'!AG$4-'By group'!AG$5-'By group'!AG$22)*Population!AG17+'By group'!AG$3*Population!$BO17)</f>
        <v>-195.20905759755547</v>
      </c>
      <c r="AH17" s="4">
        <f>step*((-'By group'!AH$4-'By group'!AH$5-'By group'!AH$22)*Population!AH17+'By group'!AH$3*Population!$BO17)</f>
        <v>-224.68605280282156</v>
      </c>
      <c r="AI17" s="4">
        <f>step*((-'By group'!AI$4-'By group'!AI$5-'By group'!AI$22)*Population!AI17+'By group'!AI$3*Population!$BO17)</f>
        <v>0</v>
      </c>
      <c r="AJ17" s="4">
        <f>step*((-'By group'!AJ$4-'By group'!AJ$5-'By group'!AJ$22)*Population!AJ17+'By group'!AJ$3*Population!$BO17)</f>
        <v>0</v>
      </c>
      <c r="AK17" s="4">
        <f>step*((-'By group'!AK$4-'By group'!AK$5-'By group'!AK$22)*Population!AK17+'By group'!AK$3*Population!$BO17)</f>
        <v>0</v>
      </c>
      <c r="AL17" s="4">
        <f>step*((-'By group'!AL$4-'By group'!AL$5-'By group'!AL$22)*Population!AL17+'By group'!AL$3*Population!$BO17)</f>
        <v>-91.883058696359441</v>
      </c>
      <c r="AM17" s="4">
        <f>step*((-'By group'!AM$4-'By group'!AM$5-'By group'!AM$22)*Population!AM17+'By group'!AM$3*Population!$BO17)</f>
        <v>-69.323967511108748</v>
      </c>
      <c r="AN17" s="4">
        <f>step*((-'By group'!AN$4-'By group'!AN$5-'By group'!AN$22)*Population!AN17+'By group'!AN$3*Population!$BO17)</f>
        <v>-117.08944844894818</v>
      </c>
      <c r="AO17" s="8">
        <f>step*((-'By group'!AO$4-'By group'!AO$5-'By group'!AO$22)*Population!AO17+'By group'!AO$3*Population!$BO17)</f>
        <v>6450.7377400238329</v>
      </c>
      <c r="AP17" s="4">
        <f>step*((-'By group'!AP$4-'By group'!AP$5-'By group'!AP$22)*Population!AP17+'By group'!AP$3*Population!$BO17)</f>
        <v>-265.02278290739474</v>
      </c>
      <c r="AQ17" s="4">
        <f>step*((-'By group'!AQ$4-'By group'!AQ$5-'By group'!AQ$22)*Population!AQ17+'By group'!AQ$3*Population!$BO17)</f>
        <v>-1687.1550861949947</v>
      </c>
      <c r="AR17" s="4">
        <f>step*((-'By group'!AR$4-'By group'!AR$5-'By group'!AR$22)*Population!AR17+'By group'!AR$3*Population!$BO17)</f>
        <v>-2573.9458008392439</v>
      </c>
      <c r="AS17" s="4">
        <f>step*((-'By group'!AS$4-'By group'!AS$5-'By group'!AS$22)*Population!AS17+'By group'!AS$3*Population!$BO17)</f>
        <v>-968.4340475814007</v>
      </c>
      <c r="AT17" s="4">
        <f>step*((-'By group'!AT$4-'By group'!AT$5-'By group'!AT$22)*Population!AT17+'By group'!AT$3*Population!$BO17)</f>
        <v>-219.5254035729287</v>
      </c>
      <c r="AU17" s="4">
        <f>step*((-'By group'!AU$4-'By group'!AU$5-'By group'!AU$22)*Population!AU17+'By group'!AU$3*Population!$BO17)</f>
        <v>-205.99852577389871</v>
      </c>
      <c r="AV17" s="4">
        <f>step*((-'By group'!AV$4-'By group'!AV$5-'By group'!AV$22)*Population!AV17+'By group'!AV$3*Population!$BO17)</f>
        <v>0</v>
      </c>
      <c r="AW17" s="4">
        <f>step*((-'By group'!AW$4-'By group'!AW$5-'By group'!AW$22)*Population!AW17+'By group'!AW$3*Population!$BO17)</f>
        <v>0</v>
      </c>
      <c r="AX17" s="4">
        <f>step*((-'By group'!AX$4-'By group'!AX$5-'By group'!AX$22)*Population!AX17+'By group'!AX$3*Population!$BO17)</f>
        <v>0</v>
      </c>
      <c r="AY17" s="4">
        <f>step*((-'By group'!AY$4-'By group'!AY$5-'By group'!AY$22)*Population!AY17+'By group'!AY$3*Population!$BO17)</f>
        <v>-89.895344237956294</v>
      </c>
      <c r="AZ17" s="4">
        <f>step*((-'By group'!AZ$4-'By group'!AZ$5-'By group'!AZ$22)*Population!AZ17+'By group'!AZ$3*Population!$BO17)</f>
        <v>-57.730481673472049</v>
      </c>
      <c r="BA17" s="4">
        <f>step*((-'By group'!BA$4-'By group'!BA$5-'By group'!BA$22)*Population!BA17+'By group'!BA$3*Population!$BO17)</f>
        <v>-90.859361682090025</v>
      </c>
      <c r="BB17" s="8">
        <f>step*((-'By group'!BB$4-'By group'!BB$5-'By group'!BB$22)*Population!BB17+'By group'!BB$3*Population!$BO17)</f>
        <v>4403.6241205627975</v>
      </c>
      <c r="BC17" s="4">
        <f>step*((-'By group'!BC$4-'By group'!BC$5-'By group'!BC$22)*Population!BC17+'By group'!BC$3*Population!$BO17)</f>
        <v>-362.95226511500408</v>
      </c>
      <c r="BD17" s="4">
        <f>step*((-'By group'!BD$4-'By group'!BD$5-'By group'!BD$22)*Population!BD17+'By group'!BD$3*Population!$BO17)</f>
        <v>-1855.1624750198664</v>
      </c>
      <c r="BE17" s="4">
        <f>step*((-'By group'!BE$4-'By group'!BE$5-'By group'!BE$22)*Population!BE17+'By group'!BE$3*Population!$BO17)</f>
        <v>-2478.0281924757378</v>
      </c>
      <c r="BF17" s="4">
        <f>step*((-'By group'!BF$4-'By group'!BF$5-'By group'!BF$22)*Population!BF17+'By group'!BF$3*Population!$BO17)</f>
        <v>-846.60415681741813</v>
      </c>
      <c r="BG17" s="4">
        <f>step*((-'By group'!BG$4-'By group'!BG$5-'By group'!BG$22)*Population!BG17+'By group'!BG$3*Population!$BO17)</f>
        <v>-179.48085501865299</v>
      </c>
      <c r="BH17" s="4">
        <f>step*((-'By group'!BH$4-'By group'!BH$5-'By group'!BH$22)*Population!BH17+'By group'!BH$3*Population!$BO17)</f>
        <v>-154.27681913673962</v>
      </c>
      <c r="BI17" s="4">
        <f>step*((-'By group'!BI$4-'By group'!BI$5-'By group'!BI$22)*Population!BI17+'By group'!BI$3*Population!$BO17)</f>
        <v>0</v>
      </c>
      <c r="BJ17" s="4">
        <f>step*((-'By group'!BJ$4-'By group'!BJ$5-'By group'!BJ$22)*Population!BJ17+'By group'!BJ$3*Population!$BO17)</f>
        <v>0</v>
      </c>
      <c r="BK17" s="4">
        <f>step*((-'By group'!BK$4-'By group'!BK$5-'By group'!BK$22)*Population!BK17+'By group'!BK$3*Population!$BO17)</f>
        <v>0</v>
      </c>
      <c r="BL17" s="4">
        <f>step*((-'By group'!BL$4-'By group'!BL$5-'By group'!BL$22)*Population!BL17+'By group'!BL$3*Population!$BO17)</f>
        <v>-83.186744891686857</v>
      </c>
      <c r="BM17" s="4">
        <f>step*((-'By group'!BM$4-'By group'!BM$5-'By group'!BM$22)*Population!BM17+'By group'!BM$3*Population!$BO17)</f>
        <v>-48.683864060006599</v>
      </c>
      <c r="BN17" s="4">
        <f>step*((-'By group'!BN$4-'By group'!BN$5-'By group'!BN$22)*Population!BN17+'By group'!BN$3*Population!$BO17)</f>
        <v>-72.18740494432528</v>
      </c>
      <c r="BO17" s="71">
        <f>-step*SUM(SCR!B17:N17)*Population!B17</f>
        <v>-142828.71657409632</v>
      </c>
      <c r="BP17" s="4">
        <f>step*-SUM('By group'!C$11:C$21)*Population!C17</f>
        <v>-139516.23191691379</v>
      </c>
      <c r="BQ17" s="4">
        <f>step*-SUM('By group'!D$11:D$21)*Population!D17</f>
        <v>-111923.77744113142</v>
      </c>
      <c r="BR17" s="4">
        <f>step*-SUM('By group'!E$11:E$21)*Population!E17</f>
        <v>-52368.483390441623</v>
      </c>
      <c r="BS17" s="4">
        <f>step*-SUM('By group'!F$11:F$21)*Population!F17</f>
        <v>-15995.376900075658</v>
      </c>
      <c r="BT17" s="4">
        <f>step*-SUM('By group'!G$11:G$21)*Population!G17</f>
        <v>-7503.4235426707974</v>
      </c>
      <c r="BU17" s="4">
        <f>step*-SUM('By group'!H$11:H$21)*Population!H17</f>
        <v>0</v>
      </c>
      <c r="BV17" s="4">
        <f>step*-SUM('By group'!I$11:I$21)*Population!I17</f>
        <v>0</v>
      </c>
      <c r="BW17" s="4">
        <f>step*-SUM('By group'!J$11:J$21)*Population!J17</f>
        <v>0</v>
      </c>
      <c r="BX17" s="4">
        <f>step*-SUM('By group'!K$11:K$21)*Population!K17</f>
        <v>0</v>
      </c>
      <c r="BY17" s="4">
        <f>step*-SUM('By group'!L$11:L$21)*Population!L17</f>
        <v>-2124.0735060900147</v>
      </c>
      <c r="BZ17" s="4">
        <f>step*-SUM('By group'!M$11:M$21)*Population!M17</f>
        <v>-1167.9436845098433</v>
      </c>
      <c r="CA17" s="4">
        <f>step*-SUM('By group'!N$11:N$21)*Population!N17</f>
        <v>0</v>
      </c>
      <c r="CB17" s="13">
        <f>-step*SUM(SCR!O17:AA17)*Population!O17</f>
        <v>-82907.052581858879</v>
      </c>
      <c r="CC17" s="4">
        <f>step*-SUM('By group'!P$11:P$21)*Population!P17</f>
        <v>-80764.18959572044</v>
      </c>
      <c r="CD17" s="4">
        <f>step*-SUM('By group'!Q$11:Q$21)*Population!Q17</f>
        <v>-61687.63772807466</v>
      </c>
      <c r="CE17" s="4">
        <f>step*-SUM('By group'!R$11:R$21)*Population!R17</f>
        <v>-27437.551047893812</v>
      </c>
      <c r="CF17" s="4">
        <f>step*-SUM('By group'!S$11:S$21)*Population!S17</f>
        <v>-8765.0270500908318</v>
      </c>
      <c r="CG17" s="4">
        <f>step*-SUM('By group'!T$11:T$21)*Population!T17</f>
        <v>-4542.3982027751417</v>
      </c>
      <c r="CH17" s="4">
        <f>step*-SUM('By group'!U$11:U$21)*Population!U17</f>
        <v>0</v>
      </c>
      <c r="CI17" s="4">
        <f>step*-SUM('By group'!V$11:V$21)*Population!V17</f>
        <v>0</v>
      </c>
      <c r="CJ17" s="4">
        <f>step*-SUM('By group'!W$11:W$21)*Population!W17</f>
        <v>0</v>
      </c>
      <c r="CK17" s="4">
        <f>step*-SUM('By group'!X$11:X$21)*Population!X17</f>
        <v>0</v>
      </c>
      <c r="CL17" s="4">
        <f>step*-SUM('By group'!Y$11:Y$21)*Population!Y17</f>
        <v>-1645.5499623315038</v>
      </c>
      <c r="CM17" s="4">
        <f>step*-SUM('By group'!Z$11:Z$21)*Population!Z17</f>
        <v>-1242.0984390577705</v>
      </c>
      <c r="CN17" s="4">
        <f>step*-SUM('By group'!AA$11:AA$21)*Population!AA17</f>
        <v>0</v>
      </c>
      <c r="CO17" s="13">
        <f>-step*SUM(SCR!AB17:AN17)*Population!AB17</f>
        <v>-3897.4711030294056</v>
      </c>
      <c r="CP17" s="4">
        <f>step*-SUM('By group'!AC$11:AC$21)*Population!AC17</f>
        <v>-3769.9911322254497</v>
      </c>
      <c r="CQ17" s="4">
        <f>step*-SUM('By group'!AD$11:AD$21)*Population!AD17</f>
        <v>-2865.9892529271538</v>
      </c>
      <c r="CR17" s="4">
        <f>step*-SUM('By group'!AE$11:AE$21)*Population!AE17</f>
        <v>-1296.3439579034264</v>
      </c>
      <c r="CS17" s="4">
        <f>step*-SUM('By group'!AF$11:AF$21)*Population!AF17</f>
        <v>-408.80549870831163</v>
      </c>
      <c r="CT17" s="4">
        <f>step*-SUM('By group'!AG$11:AG$21)*Population!AG17</f>
        <v>-203.34276833078692</v>
      </c>
      <c r="CU17" s="4">
        <f>step*-SUM('By group'!AH$11:AH$21)*Population!AH17</f>
        <v>0</v>
      </c>
      <c r="CV17" s="4">
        <f>step*-SUM('By group'!AI$11:AI$21)*Population!AI17</f>
        <v>0</v>
      </c>
      <c r="CW17" s="4">
        <f>step*-SUM('By group'!AJ$11:AJ$21)*Population!AJ17</f>
        <v>0</v>
      </c>
      <c r="CX17" s="4">
        <f>step*-SUM('By group'!AK$11:AK$21)*Population!AK17</f>
        <v>0</v>
      </c>
      <c r="CY17" s="4">
        <f>step*-SUM('By group'!AL$11:AL$21)*Population!AL17</f>
        <v>-65.630756211685309</v>
      </c>
      <c r="CZ17" s="4">
        <f>step*-SUM('By group'!AM$11:AM$21)*Population!AM17</f>
        <v>-43.327479694442964</v>
      </c>
      <c r="DA17" s="4">
        <f>step*-SUM('By group'!AN$11:AN$21)*Population!AN17</f>
        <v>0</v>
      </c>
      <c r="DB17" s="13">
        <f>-step*SUM(SCR!AO17:BA17)*Population!AO17</f>
        <v>-7003.2984364102831</v>
      </c>
      <c r="DC17" s="4">
        <f>step*-SUM('By group'!AP$11:AP$21)*Population!AP17</f>
        <v>-6625.5695726848689</v>
      </c>
      <c r="DD17" s="4">
        <f>step*-SUM('By group'!AQ$11:AQ$21)*Population!AQ17</f>
        <v>-4686.5419060972081</v>
      </c>
      <c r="DE17" s="4">
        <f>step*-SUM('By group'!AR$11:AR$21)*Population!AR17</f>
        <v>-1838.5327148851743</v>
      </c>
      <c r="DF17" s="4">
        <f>step*-SUM('By group'!AS$11:AS$21)*Population!AS17</f>
        <v>-509.70213030600036</v>
      </c>
      <c r="DG17" s="4">
        <f>step*-SUM('By group'!AT$11:AT$21)*Population!AT17</f>
        <v>-228.67229538846738</v>
      </c>
      <c r="DH17" s="4">
        <f>step*-SUM('By group'!AU$11:AU$21)*Population!AU17</f>
        <v>0</v>
      </c>
      <c r="DI17" s="4">
        <f>step*-SUM('By group'!AV$11:AV$21)*Population!AV17</f>
        <v>0</v>
      </c>
      <c r="DJ17" s="4">
        <f>step*-SUM('By group'!AW$11:AW$21)*Population!AW17</f>
        <v>0</v>
      </c>
      <c r="DK17" s="4">
        <f>step*-SUM('By group'!AX$11:AX$21)*Population!AX17</f>
        <v>0</v>
      </c>
      <c r="DL17" s="4">
        <f>step*-SUM('By group'!AY$11:AY$21)*Population!AY17</f>
        <v>-64.210960169968786</v>
      </c>
      <c r="DM17" s="4">
        <f>step*-SUM('By group'!AZ$11:AZ$21)*Population!AZ17</f>
        <v>-36.08155104592003</v>
      </c>
      <c r="DN17" s="4">
        <f>step*-SUM('By group'!BA$11:BA$21)*Population!BA17</f>
        <v>0</v>
      </c>
      <c r="DO17" s="13">
        <f>-step*SUM(SCR!BB17:BN17)*Population!BB17</f>
        <v>-6386.7218676235525</v>
      </c>
      <c r="DP17" s="4">
        <f>step*-SUM('By group'!BC$11:BC$21)*Population!BC17</f>
        <v>-6049.2044185834011</v>
      </c>
      <c r="DQ17" s="4">
        <f>step*-SUM('By group'!BD$11:BD$21)*Population!BD17</f>
        <v>-4216.2783523178778</v>
      </c>
      <c r="DR17" s="4">
        <f>step*-SUM('By group'!BE$11:BE$21)*Population!BE17</f>
        <v>-1548.7676202973362</v>
      </c>
      <c r="DS17" s="4">
        <f>step*-SUM('By group'!BF$11:BF$21)*Population!BF17</f>
        <v>-403.14483657972301</v>
      </c>
      <c r="DT17" s="4">
        <f>step*-SUM('By group'!BG$11:BG$21)*Population!BG17</f>
        <v>-172.57774521024325</v>
      </c>
      <c r="DU17" s="4">
        <f>step*-SUM('By group'!BH$11:BH$21)*Population!BH17</f>
        <v>0</v>
      </c>
      <c r="DV17" s="4">
        <f>step*-SUM('By group'!BI$11:BI$21)*Population!BI17</f>
        <v>0</v>
      </c>
      <c r="DW17" s="4">
        <f>step*-SUM('By group'!BJ$11:BJ$21)*Population!BJ17</f>
        <v>0</v>
      </c>
      <c r="DX17" s="4">
        <f>step*-SUM('By group'!BK$11:BK$21)*Population!BK17</f>
        <v>0</v>
      </c>
      <c r="DY17" s="4">
        <f>step*-SUM('By group'!BL$11:BL$21)*Population!BL17</f>
        <v>-46.214858273159365</v>
      </c>
      <c r="DZ17" s="4">
        <f>step*-SUM('By group'!BM$11:BM$21)*Population!BM17</f>
        <v>-24.341932030003299</v>
      </c>
      <c r="EA17" s="4">
        <f>step*-SUM('By group'!BN$11:BN$21)*Population!BN17</f>
        <v>0</v>
      </c>
      <c r="EB17" s="52">
        <v>0</v>
      </c>
      <c r="EC17" s="4">
        <f t="shared" si="24"/>
        <v>142828.71657409632</v>
      </c>
      <c r="ED17" s="4">
        <f t="shared" si="25"/>
        <v>139516.23191691379</v>
      </c>
      <c r="EE17" s="4">
        <f t="shared" si="26"/>
        <v>111923.77744113142</v>
      </c>
      <c r="EF17" s="4">
        <f t="shared" si="27"/>
        <v>52368.483390441623</v>
      </c>
      <c r="EG17" s="4">
        <f t="shared" si="28"/>
        <v>15995.376900075658</v>
      </c>
      <c r="EH17" s="4">
        <f t="shared" si="29"/>
        <v>7503.4235426707974</v>
      </c>
      <c r="EI17" s="4">
        <v>0</v>
      </c>
      <c r="EJ17" s="4">
        <f t="shared" si="30"/>
        <v>0</v>
      </c>
      <c r="EK17" s="4">
        <f t="shared" si="31"/>
        <v>0</v>
      </c>
      <c r="EL17" s="4">
        <f t="shared" si="32"/>
        <v>0</v>
      </c>
      <c r="EM17" s="4">
        <f t="shared" si="33"/>
        <v>2124.0735060900147</v>
      </c>
      <c r="EN17" s="4">
        <f t="shared" si="34"/>
        <v>1167.9436845098433</v>
      </c>
      <c r="EO17" s="52">
        <v>0</v>
      </c>
      <c r="EP17" s="4">
        <f t="shared" si="35"/>
        <v>82907.052581858879</v>
      </c>
      <c r="EQ17" s="4">
        <f t="shared" si="36"/>
        <v>80764.18959572044</v>
      </c>
      <c r="ER17" s="4">
        <f t="shared" si="37"/>
        <v>61687.63772807466</v>
      </c>
      <c r="ES17" s="4">
        <f t="shared" si="38"/>
        <v>27437.551047893812</v>
      </c>
      <c r="ET17" s="4">
        <f t="shared" si="39"/>
        <v>8765.0270500908318</v>
      </c>
      <c r="EU17" s="4">
        <f t="shared" si="40"/>
        <v>4542.3982027751417</v>
      </c>
      <c r="EV17" s="4">
        <v>0</v>
      </c>
      <c r="EW17" s="4">
        <f t="shared" si="41"/>
        <v>0</v>
      </c>
      <c r="EX17" s="4">
        <f t="shared" si="42"/>
        <v>0</v>
      </c>
      <c r="EY17" s="4">
        <f t="shared" si="43"/>
        <v>0</v>
      </c>
      <c r="EZ17" s="4">
        <f t="shared" si="44"/>
        <v>1645.5499623315038</v>
      </c>
      <c r="FA17" s="4">
        <f t="shared" si="45"/>
        <v>1242.0984390577705</v>
      </c>
      <c r="FB17" s="52">
        <v>0</v>
      </c>
      <c r="FC17" s="4">
        <f t="shared" si="46"/>
        <v>3897.4711030294056</v>
      </c>
      <c r="FD17" s="4">
        <f t="shared" si="47"/>
        <v>3769.9911322254497</v>
      </c>
      <c r="FE17" s="4">
        <f t="shared" si="48"/>
        <v>2865.9892529271538</v>
      </c>
      <c r="FF17" s="4">
        <f t="shared" si="49"/>
        <v>1296.3439579034264</v>
      </c>
      <c r="FG17" s="4">
        <f t="shared" si="50"/>
        <v>408.80549870831163</v>
      </c>
      <c r="FH17" s="4">
        <f t="shared" si="51"/>
        <v>203.34276833078692</v>
      </c>
      <c r="FI17" s="4">
        <v>0</v>
      </c>
      <c r="FJ17" s="4">
        <f t="shared" si="52"/>
        <v>0</v>
      </c>
      <c r="FK17" s="4">
        <f t="shared" si="53"/>
        <v>0</v>
      </c>
      <c r="FL17" s="4">
        <f t="shared" si="54"/>
        <v>0</v>
      </c>
      <c r="FM17" s="4">
        <f t="shared" si="55"/>
        <v>65.630756211685309</v>
      </c>
      <c r="FN17" s="9">
        <f t="shared" si="56"/>
        <v>43.327479694442964</v>
      </c>
      <c r="FO17" s="4">
        <v>0</v>
      </c>
      <c r="FP17" s="4">
        <f t="shared" si="57"/>
        <v>7003.2984364102831</v>
      </c>
      <c r="FQ17" s="4">
        <f t="shared" si="58"/>
        <v>6625.5695726848689</v>
      </c>
      <c r="FR17" s="4">
        <f t="shared" si="59"/>
        <v>4686.5419060972081</v>
      </c>
      <c r="FS17" s="4">
        <f t="shared" si="60"/>
        <v>1838.5327148851743</v>
      </c>
      <c r="FT17" s="4">
        <f t="shared" si="61"/>
        <v>509.70213030600036</v>
      </c>
      <c r="FU17" s="4">
        <f t="shared" si="62"/>
        <v>228.67229538846738</v>
      </c>
      <c r="FV17" s="4">
        <v>0</v>
      </c>
      <c r="FW17" s="4">
        <f t="shared" si="63"/>
        <v>0</v>
      </c>
      <c r="FX17" s="4">
        <f t="shared" si="64"/>
        <v>0</v>
      </c>
      <c r="FY17" s="4">
        <f t="shared" si="65"/>
        <v>0</v>
      </c>
      <c r="FZ17" s="4">
        <f t="shared" si="66"/>
        <v>64.210960169968786</v>
      </c>
      <c r="GA17" s="4">
        <f t="shared" si="67"/>
        <v>36.08155104592003</v>
      </c>
      <c r="GB17" s="4">
        <v>0</v>
      </c>
      <c r="GC17" s="4">
        <f t="shared" si="68"/>
        <v>6386.7218676235525</v>
      </c>
      <c r="GD17" s="4">
        <f t="shared" si="4"/>
        <v>6049.2044185834011</v>
      </c>
      <c r="GE17" s="4">
        <f t="shared" si="5"/>
        <v>4216.2783523178778</v>
      </c>
      <c r="GF17" s="4">
        <f t="shared" si="6"/>
        <v>1548.7676202973362</v>
      </c>
      <c r="GG17" s="4">
        <f t="shared" si="7"/>
        <v>403.14483657972301</v>
      </c>
      <c r="GH17" s="4">
        <f t="shared" si="8"/>
        <v>172.57774521024325</v>
      </c>
      <c r="GI17" s="4">
        <v>0</v>
      </c>
      <c r="GJ17" s="4">
        <f t="shared" si="69"/>
        <v>0</v>
      </c>
      <c r="GK17" s="4">
        <f t="shared" si="70"/>
        <v>0</v>
      </c>
      <c r="GL17" s="4">
        <f t="shared" si="9"/>
        <v>0</v>
      </c>
      <c r="GM17" s="4">
        <f t="shared" si="10"/>
        <v>46.214858273159365</v>
      </c>
      <c r="GN17" s="4">
        <f t="shared" si="11"/>
        <v>24.341932030003299</v>
      </c>
      <c r="GO17" s="52">
        <v>0</v>
      </c>
      <c r="GP17" s="4">
        <f>step*(-'By group'!C$32*Population!C17+'By group'!I$33*Population!I17)</f>
        <v>0</v>
      </c>
      <c r="GQ17" s="4">
        <f>step*(-'By group'!D$32*Population!D17+'By group'!J$33*Population!J17)</f>
        <v>0</v>
      </c>
      <c r="GR17" s="4">
        <f>step*(-'By group'!E$32*Population!E17+'By group'!K$33*Population!K17)</f>
        <v>0</v>
      </c>
      <c r="GS17" s="4">
        <f>step*(-'By group'!F$32*Population!F17+'By group'!L$33*Population!L17)</f>
        <v>-6935.6516969928216</v>
      </c>
      <c r="GT17" s="4">
        <f>step*(-'By group'!G$32*Population!G17+'By group'!M$33*Population!M17)</f>
        <v>-916.71286627923803</v>
      </c>
      <c r="GU17" s="4">
        <f>step*(-'By group'!H$32*Population!H17+'By group'!N$33*Population!N17)</f>
        <v>-532.02789331892848</v>
      </c>
      <c r="GV17" s="46">
        <f t="shared" si="71"/>
        <v>0</v>
      </c>
      <c r="GW17" s="14">
        <f t="shared" si="72"/>
        <v>0</v>
      </c>
      <c r="GX17" s="4">
        <f t="shared" si="73"/>
        <v>0</v>
      </c>
      <c r="GY17" s="4">
        <f t="shared" si="74"/>
        <v>6935.6516969928216</v>
      </c>
      <c r="GZ17" s="4">
        <f t="shared" si="75"/>
        <v>916.71286627923803</v>
      </c>
      <c r="HA17" s="4">
        <f t="shared" si="76"/>
        <v>532.02789331892848</v>
      </c>
      <c r="HB17" s="8">
        <v>0</v>
      </c>
      <c r="HC17" s="4">
        <f>step*(-'By group'!P$32*Population!P17+'By group'!V$33*Population!V17)</f>
        <v>0</v>
      </c>
      <c r="HD17" s="4">
        <f>step*(-'By group'!Q$32*Population!Q17+'By group'!W$33*Population!W17)</f>
        <v>0</v>
      </c>
      <c r="HE17" s="4">
        <f>step*(-'By group'!R$32*Population!R17+'By group'!X$33*Population!X17)</f>
        <v>0</v>
      </c>
      <c r="HF17" s="4">
        <f>step*(-'By group'!S$32*Population!S17+'By group'!Y$33*Population!Y17)</f>
        <v>-3559.7385438796641</v>
      </c>
      <c r="HG17" s="4">
        <f>step*(-'By group'!T$32*Population!T17+'By group'!Z$33*Population!Z17)</f>
        <v>-287.43042102614311</v>
      </c>
      <c r="HH17" s="4">
        <f>step*(-'By group'!U$32*Population!U17+'By group'!AA$33*Population!AA17)</f>
        <v>-164.59115604706926</v>
      </c>
      <c r="HI17" s="14">
        <f t="shared" si="77"/>
        <v>0</v>
      </c>
      <c r="HJ17" s="46">
        <f t="shared" si="78"/>
        <v>0</v>
      </c>
      <c r="HK17" s="4">
        <f t="shared" si="79"/>
        <v>0</v>
      </c>
      <c r="HL17" s="4">
        <f t="shared" si="80"/>
        <v>3559.7385438796641</v>
      </c>
      <c r="HM17" s="4">
        <f t="shared" si="81"/>
        <v>287.43042102614311</v>
      </c>
      <c r="HN17" s="9">
        <f t="shared" si="82"/>
        <v>164.59115604706926</v>
      </c>
      <c r="HO17" s="4">
        <v>0</v>
      </c>
      <c r="HP17" s="4">
        <f>step*(-'By group'!AC$32*Population!AC17+'By group'!AI$33*Population!AI17)</f>
        <v>0</v>
      </c>
      <c r="HQ17" s="4">
        <f>step*(-'By group'!AD$32*Population!AD17+'By group'!AJ$33*Population!AJ17)</f>
        <v>0</v>
      </c>
      <c r="HR17" s="4">
        <f>step*(-'By group'!AE$32*Population!AE17+'By group'!AK$33*Population!AK17)</f>
        <v>0</v>
      </c>
      <c r="HS17" s="4">
        <f>step*(-'By group'!AF$32*Population!AF17+'By group'!AL$33*Population!AL17)</f>
        <v>-171.58737124831316</v>
      </c>
      <c r="HT17" s="4">
        <f>step*(-'By group'!AG$32*Population!AG17+'By group'!AM$33*Population!AM17)</f>
        <v>-19.004813818935904</v>
      </c>
      <c r="HU17" s="4">
        <f>step*(-'By group'!AH$32*Population!AH17+'By group'!AN$33*Population!AN17)</f>
        <v>-11.580582118733698</v>
      </c>
      <c r="HV17" s="14">
        <f t="shared" si="83"/>
        <v>0</v>
      </c>
      <c r="HW17" s="46">
        <f t="shared" si="84"/>
        <v>0</v>
      </c>
      <c r="HX17" s="4">
        <f t="shared" si="85"/>
        <v>0</v>
      </c>
      <c r="HY17" s="4">
        <f t="shared" si="86"/>
        <v>171.58737124831316</v>
      </c>
      <c r="HZ17" s="4">
        <f t="shared" si="87"/>
        <v>19.004813818935904</v>
      </c>
      <c r="IA17" s="4">
        <f t="shared" si="88"/>
        <v>11.580582118733698</v>
      </c>
      <c r="IB17" s="8">
        <v>0</v>
      </c>
      <c r="IC17" s="4">
        <f>step*(-'By group'!AP$32*Population!AP17+'By group'!AV$33*Population!AV17)</f>
        <v>0</v>
      </c>
      <c r="ID17" s="4">
        <f>step*(-'By group'!AQ$32*Population!AQ17+'By group'!AW$33*Population!AW17)</f>
        <v>0</v>
      </c>
      <c r="IE17" s="4">
        <f>step*(-'By group'!AR$32*Population!AR17+'By group'!AX$33*Population!AX17)</f>
        <v>0</v>
      </c>
      <c r="IF17" s="4">
        <f>step*(-'By group'!AS$32*Population!AS17+'By group'!AY$33*Population!AY17)</f>
        <v>-222.74558506801577</v>
      </c>
      <c r="IG17" s="4">
        <f>step*(-'By group'!AT$32*Population!AT17+'By group'!AZ$33*Population!AZ17)</f>
        <v>-27.693683554733465</v>
      </c>
      <c r="IH17" s="4">
        <f>step*(-'By group'!AU$32*Population!AU17+'By group'!BA$33*Population!BA17)</f>
        <v>-14.957288035041607</v>
      </c>
      <c r="II17" s="14">
        <f t="shared" si="15"/>
        <v>0</v>
      </c>
      <c r="IJ17" s="4">
        <f t="shared" si="16"/>
        <v>0</v>
      </c>
      <c r="IK17" s="4">
        <f t="shared" si="89"/>
        <v>0</v>
      </c>
      <c r="IL17" s="4">
        <f t="shared" si="90"/>
        <v>222.74558506801577</v>
      </c>
      <c r="IM17" s="4">
        <f t="shared" si="91"/>
        <v>27.693683554733465</v>
      </c>
      <c r="IN17" s="4">
        <f t="shared" si="92"/>
        <v>14.957288035041607</v>
      </c>
      <c r="IO17" s="8">
        <v>0</v>
      </c>
      <c r="IP17" s="4">
        <f>step*(-'By group'!BC$32*Population!BC17+'By group'!BI$33*Population!BI17)</f>
        <v>0</v>
      </c>
      <c r="IQ17" s="4">
        <f>step*(-'By group'!BD$32*Population!BD17+'By group'!BJ$33*Population!BJ17)</f>
        <v>0</v>
      </c>
      <c r="IR17" s="4">
        <f>step*(-'By group'!BE$32*Population!BE17+'By group'!BK$33*Population!BK17)</f>
        <v>0</v>
      </c>
      <c r="IS17" s="4">
        <f>step*(-'By group'!BF$32*Population!BF17+'By group'!BL$33*Population!BL17)</f>
        <v>-178.46498915328181</v>
      </c>
      <c r="IT17" s="4">
        <f>step*(-'By group'!BG$32*Population!BG17+'By group'!BM$33*Population!BM17)</f>
        <v>-22.344583027047005</v>
      </c>
      <c r="IU17" s="4">
        <f>step*(-'By group'!BH$32*Population!BH17+'By group'!BN$33*Population!BN17)</f>
        <v>-11.373194502149053</v>
      </c>
      <c r="IV17" s="14">
        <f t="shared" si="17"/>
        <v>0</v>
      </c>
      <c r="IW17" s="4">
        <f t="shared" si="18"/>
        <v>0</v>
      </c>
      <c r="IX17" s="4">
        <f t="shared" si="19"/>
        <v>0</v>
      </c>
      <c r="IY17" s="4">
        <f t="shared" si="20"/>
        <v>178.46498915328181</v>
      </c>
      <c r="IZ17" s="4">
        <f t="shared" si="21"/>
        <v>22.344583027047005</v>
      </c>
      <c r="JA17" s="4">
        <f t="shared" si="22"/>
        <v>11.373194502149053</v>
      </c>
      <c r="JB17" s="75">
        <f>step*(+prop_idu_male*'By group'!BB$9*Population!BB17-'By group'!B$8*Population!B17)</f>
        <v>-783.14337377457957</v>
      </c>
      <c r="JC17" s="46">
        <f>step*(+prop_idu_male*'By group'!BC$9*Population!BC17-'By group'!C$8*Population!C17)</f>
        <v>-6.2499070656156821</v>
      </c>
      <c r="JD17" s="46">
        <f>step*(+prop_idu_male*'By group'!BD$9*Population!BD17-'By group'!D$8*Population!D17)</f>
        <v>-20.360941879113703</v>
      </c>
      <c r="JE17" s="46">
        <f>step*(+prop_idu_male*'By group'!BE$9*Population!BE17-'By group'!E$8*Population!E17)</f>
        <v>-24.325720550864006</v>
      </c>
      <c r="JF17" s="46">
        <f>step*(+prop_idu_male*'By group'!BF$9*Population!BF17-'By group'!F$8*Population!F17)</f>
        <v>-7.5139146461421618</v>
      </c>
      <c r="JG17" s="46">
        <f>step*(+prop_idu_male*'By group'!BG$9*Population!BG17-'By group'!G$8*Population!G17)</f>
        <v>-1.4178473908332427</v>
      </c>
      <c r="JH17" s="46">
        <f>step*(+prop_idu_male*'By group'!BH$9*Population!BH17-'By group'!H$8*Population!H17)</f>
        <v>-1.2218120201256517</v>
      </c>
      <c r="JI17" s="46">
        <f>step*(+prop_idu_male*'By group'!BI$9*Population!BI17-'By group'!I$8*Population!I17)</f>
        <v>0</v>
      </c>
      <c r="JJ17" s="46">
        <f>step*(+prop_idu_male*'By group'!BJ$9*Population!BJ17-'By group'!J$8*Population!J17)</f>
        <v>0</v>
      </c>
      <c r="JK17" s="46">
        <f>step*(+prop_idu_male*'By group'!BK$9*Population!BK17-'By group'!K$8*Population!K17)</f>
        <v>0</v>
      </c>
      <c r="JL17" s="46">
        <f>step*(+prop_idu_male*'By group'!BL$9*Population!BL17-'By group'!L$8*Population!L17)</f>
        <v>-2.0131578462344324</v>
      </c>
      <c r="JM17" s="46">
        <f>step*(+prop_idu_male*'By group'!BM$9*Population!BM17-'By group'!M$8*Population!M17)</f>
        <v>-1.1095230476378353</v>
      </c>
      <c r="JN17" s="46">
        <f>step*(+prop_idu_male*'By group'!BN$9*Population!BN17-'By group'!N$8*Population!N17)</f>
        <v>-1.4341595872237616</v>
      </c>
      <c r="JO17" s="45">
        <f>step*(+(1-prop_idu_male)*'By group'!BB$9*Population!BB17-'By group'!O$8*Population!O17-'By group'!O$6*Population!O17+'By group'!AB$7*Population!AB17)</f>
        <v>-5608.7062798659017</v>
      </c>
      <c r="JP17" s="46">
        <f>step*(+(1-prop_idu_male)*'By group'!BC$9*Population!BC17-'By group'!P$8*Population!P17-'By group'!P$6*Population!P17+'By group'!AC$7*Population!AC17)</f>
        <v>-18.661012395381022</v>
      </c>
      <c r="JQ17" s="46">
        <f>step*(+(1-prop_idu_male)*'By group'!BD$9*Population!BD17-'By group'!Q$8*Population!Q17-'By group'!Q$6*Population!Q17+'By group'!AD$7*Population!AD17)</f>
        <v>-57.196846887754837</v>
      </c>
      <c r="JR17" s="46">
        <f>step*(+(1-prop_idu_male)*'By group'!BE$9*Population!BE17-'By group'!R$8*Population!R17-'By group'!R$6*Population!R17+'By group'!AE$7*Population!AE17)</f>
        <v>-63.158199433953484</v>
      </c>
      <c r="JS17" s="46">
        <f>step*(+(1-prop_idu_male)*'By group'!BF$9*Population!BF17-'By group'!S$8*Population!S17-'By group'!S$6*Population!S17+'By group'!AF$7*Population!AF17)</f>
        <v>-20.336513756636201</v>
      </c>
      <c r="JT17" s="46">
        <f>step*(+(1-prop_idu_male)*'By group'!BG$9*Population!BG17-'By group'!T$8*Population!T17-'By group'!T$6*Population!T17+'By group'!AG$7*Population!AG17)</f>
        <v>-4.3052204711520989</v>
      </c>
      <c r="JU17" s="46">
        <f>step*(+(1-prop_idu_male)*'By group'!BH$9*Population!BH17-'By group'!U$8*Population!U17-'By group'!U$6*Population!U17+'By group'!AH$7*Population!AH17)</f>
        <v>-5.6114234968535861</v>
      </c>
      <c r="JV17" s="46">
        <f>step*(+(1-prop_idu_male)*'By group'!BI$9*Population!BI17-'By group'!V$8*Population!V17-'By group'!V$6*Population!V17+'By group'!AI$7*Population!AI17)</f>
        <v>0</v>
      </c>
      <c r="JW17" s="46">
        <f>step*(+(1-prop_idu_male)*'By group'!BJ$9*Population!BJ17-'By group'!W$8*Population!W17-'By group'!W$6*Population!W17+'By group'!AJ$7*Population!AJ17)</f>
        <v>0</v>
      </c>
      <c r="JX17" s="46">
        <f>step*(+(1-prop_idu_male)*'By group'!BK$9*Population!BK17-'By group'!X$8*Population!X17-'By group'!X$6*Population!X17+'By group'!AK$7*Population!AK17)</f>
        <v>0</v>
      </c>
      <c r="JY17" s="46">
        <f>step*(+(1-prop_idu_male)*'By group'!BL$9*Population!BL17-'By group'!Y$8*Population!Y17-'By group'!Y$6*Population!Y17+'By group'!AL$7*Population!AL17)</f>
        <v>-8.2095830107723629</v>
      </c>
      <c r="JZ17" s="46">
        <f>step*(+(1-prop_idu_male)*'By group'!BM$9*Population!BM17-'By group'!Z$8*Population!Z17-'By group'!Z$6*Population!Z17+'By group'!AM$7*Population!AM17)</f>
        <v>-6.513709929464242</v>
      </c>
      <c r="KA17" s="76">
        <f>step*(+(1-prop_idu_male)*'By group'!BN$9*Population!BN17-'By group'!AA$8*Population!AA17-'By group'!AA$6*Population!AA17+'By group'!AN$7*Population!AN17)</f>
        <v>-10.090276854324152</v>
      </c>
      <c r="KB17" s="46">
        <f>step*(+'By group'!O$6*Population!O17-'By group'!AB$7*Population!AB17)</f>
        <v>4802.173522951849</v>
      </c>
      <c r="KC17" s="46">
        <f>step*(+'By group'!P$6*Population!P17-'By group'!AC$7*Population!AC17)</f>
        <v>14.804279048152504</v>
      </c>
      <c r="KD17" s="46">
        <f>step*(+'By group'!Q$6*Population!Q17-'By group'!AD$7*Population!AD17)</f>
        <v>45.365272744418043</v>
      </c>
      <c r="KE17" s="46">
        <f>step*(+'By group'!R$6*Population!R17-'By group'!AE$7*Population!AE17)</f>
        <v>49.904054196095771</v>
      </c>
      <c r="KF17" s="46">
        <f>step*(+'By group'!S$6*Population!S17-'By group'!AF$7*Population!AF17)</f>
        <v>16.074943682564701</v>
      </c>
      <c r="KG17" s="46">
        <f>step*(+'By group'!T$6*Population!T17-'By group'!AG$7*Population!AG17)</f>
        <v>3.4174501600223</v>
      </c>
      <c r="KH17" s="46">
        <f>step*(+'By group'!U$6*Population!U17-'By group'!AH$7*Population!AH17)</f>
        <v>4.5208998898189137</v>
      </c>
      <c r="KI17" s="46">
        <f>step*(+'By group'!V$6*Population!V17-'By group'!AI$7*Population!AI17)</f>
        <v>0</v>
      </c>
      <c r="KJ17" s="46">
        <f>step*(+'By group'!W$6*Population!W17-'By group'!AJ$7*Population!AJ17)</f>
        <v>0</v>
      </c>
      <c r="KK17" s="46">
        <f>step*(+'By group'!X$6*Population!X17-'By group'!AK$7*Population!AK17)</f>
        <v>0</v>
      </c>
      <c r="KL17" s="46">
        <f>step*(+'By group'!Y$6*Population!Y17-'By group'!AL$7*Population!AL17)</f>
        <v>6.591761963404756</v>
      </c>
      <c r="KM17" s="46">
        <f>step*(+'By group'!Z$6*Population!Z17-'By group'!AM$7*Population!AM17)</f>
        <v>5.2862166496244738</v>
      </c>
      <c r="KN17" s="46">
        <f>step*(+'By group'!AA$6*Population!AA17-'By group'!AN$7*Population!AN17)</f>
        <v>8.2247641189463678</v>
      </c>
      <c r="KO17" s="45">
        <v>0</v>
      </c>
      <c r="KP17" s="46">
        <v>0</v>
      </c>
      <c r="KQ17" s="46">
        <v>0</v>
      </c>
      <c r="KR17" s="46">
        <v>0</v>
      </c>
      <c r="KS17" s="46">
        <v>0</v>
      </c>
      <c r="KT17" s="46">
        <v>0</v>
      </c>
      <c r="KU17" s="46">
        <v>0</v>
      </c>
      <c r="KV17" s="46">
        <v>0</v>
      </c>
      <c r="KW17" s="46">
        <v>0</v>
      </c>
      <c r="KX17" s="46">
        <v>0</v>
      </c>
      <c r="KY17" s="46">
        <v>0</v>
      </c>
      <c r="KZ17" s="46">
        <v>0</v>
      </c>
      <c r="LA17" s="46">
        <v>0</v>
      </c>
      <c r="LB17" s="188">
        <f>step*(-'By group'!BB$9*Population!BB17+'By group'!B$8*Population!B17+'By group'!O$8*Population!O17)</f>
        <v>1589.6761306886324</v>
      </c>
      <c r="LC17" s="189">
        <f>step*(-'By group'!BC$9*Population!BC17+'By group'!C$8*Population!C17+'By group'!P$8*Population!P17)</f>
        <v>10.106640412844202</v>
      </c>
      <c r="LD17" s="189">
        <f>step*(-'By group'!BD$9*Population!BD17+'By group'!D$8*Population!D17+'By group'!Q$8*Population!Q17)</f>
        <v>32.192516022450491</v>
      </c>
      <c r="LE17" s="189">
        <f>step*(-'By group'!BE$9*Population!BE17+'By group'!E$8*Population!E17+'By group'!R$8*Population!R17)</f>
        <v>37.579865788721712</v>
      </c>
      <c r="LF17" s="189">
        <f>step*(-'By group'!BF$9*Population!BF17+'By group'!F$8*Population!F17+'By group'!S$8*Population!S17)</f>
        <v>11.775484720213662</v>
      </c>
      <c r="LG17" s="189">
        <f>step*(-'By group'!BG$9*Population!BG17+'By group'!G$8*Population!G17+'By group'!T$8*Population!T17)</f>
        <v>2.3056177019630422</v>
      </c>
      <c r="LH17" s="189">
        <f>step*(-'By group'!BH$9*Population!BH17+'By group'!H$8*Population!H17+'By group'!U$8*Population!U17)</f>
        <v>2.3123356271603233</v>
      </c>
      <c r="LI17" s="189">
        <f>step*(-'By group'!BI$9*Population!BI17+'By group'!I$8*Population!I17+'By group'!V$8*Population!V17)</f>
        <v>0</v>
      </c>
      <c r="LJ17" s="189">
        <f>step*(-'By group'!BJ$9*Population!BJ17+'By group'!J$8*Population!J17+'By group'!W$8*Population!W17)</f>
        <v>0</v>
      </c>
      <c r="LK17" s="189">
        <f>step*(-'By group'!BK$9*Population!BK17+'By group'!K$8*Population!K17+'By group'!X$8*Population!X17)</f>
        <v>0</v>
      </c>
      <c r="LL17" s="189">
        <f>step*(-'By group'!BL$9*Population!BL17+'By group'!L$8*Population!L17+'By group'!Y$8*Population!Y17)</f>
        <v>3.6309788936020406</v>
      </c>
      <c r="LM17" s="189">
        <f>step*(-'By group'!BM$9*Population!BM17+'By group'!M$8*Population!M17+'By group'!Z$8*Population!Z17)</f>
        <v>2.3370163274776039</v>
      </c>
      <c r="LN17" s="189">
        <f>step*(-'By group'!BN$9*Population!BN17+'By group'!N$8*Population!N17+'By group'!AA$8*Population!AA17)</f>
        <v>3.2996723226015447</v>
      </c>
    </row>
    <row r="18" spans="1:326" x14ac:dyDescent="0.25">
      <c r="A18">
        <f t="shared" si="23"/>
        <v>7</v>
      </c>
      <c r="B18" s="52">
        <f>step*((-'By group'!B$4-'By group'!B$5-'By group'!B$22)*Population!B18+'By group'!B$3*Population!$BO18)</f>
        <v>161260.11908963881</v>
      </c>
      <c r="C18" s="4">
        <f>step*((-'By group'!C$4-'By group'!C$5-'By group'!C$22)*Population!C18+'By group'!C$3*Population!$BO18)</f>
        <v>-5489.6726956141656</v>
      </c>
      <c r="D18" s="4">
        <f>step*((-'By group'!D$4-'By group'!D$5-'By group'!D$22)*Population!D18+'By group'!D$3*Population!$BO18)</f>
        <v>-39147.717907765946</v>
      </c>
      <c r="E18" s="4">
        <f>step*((-'By group'!E$4-'By group'!E$5-'By group'!E$22)*Population!E18+'By group'!E$3*Population!$BO18)</f>
        <v>-71385.989568311168</v>
      </c>
      <c r="F18" s="4">
        <f>step*((-'By group'!F$4-'By group'!F$5-'By group'!F$22)*Population!F18+'By group'!F$3*Population!$BO18)</f>
        <v>-30208.573816174565</v>
      </c>
      <c r="G18" s="4">
        <f>step*((-'By group'!G$4-'By group'!G$5-'By group'!G$22)*Population!G18+'By group'!G$3*Population!$BO18)</f>
        <v>-7292.215251228964</v>
      </c>
      <c r="H18" s="4">
        <f>step*((-'By group'!H$4-'By group'!H$5-'By group'!H$22)*Population!H18+'By group'!H$3*Population!$BO18)</f>
        <v>-6859.7112540069847</v>
      </c>
      <c r="I18" s="4">
        <f>step*((-'By group'!I$4-'By group'!I$5-'By group'!I$22)*Population!I18+'By group'!I$3*Population!$BO18)</f>
        <v>0</v>
      </c>
      <c r="J18" s="4">
        <f>step*((-'By group'!J$4-'By group'!J$5-'By group'!J$22)*Population!J18+'By group'!J$3*Population!$BO18)</f>
        <v>0</v>
      </c>
      <c r="K18" s="4">
        <f>step*((-'By group'!K$4-'By group'!K$5-'By group'!K$22)*Population!K18+'By group'!K$3*Population!$BO18)</f>
        <v>0</v>
      </c>
      <c r="L18" s="4">
        <f>step*((-'By group'!L$4-'By group'!L$5-'By group'!L$22)*Population!L18+'By group'!L$3*Population!$BO18)</f>
        <v>-3102.2132572431597</v>
      </c>
      <c r="M18" s="4">
        <f>step*((-'By group'!M$4-'By group'!M$5-'By group'!M$22)*Population!M18+'By group'!M$3*Population!$BO18)</f>
        <v>-1868.9517567834307</v>
      </c>
      <c r="N18" s="4">
        <f>step*((-'By group'!N$4-'By group'!N$5-'By group'!N$22)*Population!N18+'By group'!N$3*Population!$BO18)</f>
        <v>-2756.9215009312661</v>
      </c>
      <c r="O18" s="8">
        <f>step*((-'By group'!O$4-'By group'!O$5-'By group'!O$22)*Population!O18+'By group'!O$3*Population!$BO18)</f>
        <v>143309.10371803888</v>
      </c>
      <c r="P18" s="4">
        <f>step*((-'By group'!P$4-'By group'!P$5-'By group'!P$22)*Population!P18+'By group'!P$3*Population!$BO18)</f>
        <v>-3186.3129594253874</v>
      </c>
      <c r="Q18" s="4">
        <f>step*((-'By group'!Q$4-'By group'!Q$5-'By group'!Q$22)*Population!Q18+'By group'!Q$3*Population!$BO18)</f>
        <v>-21920.612071585481</v>
      </c>
      <c r="R18" s="4">
        <f>step*((-'By group'!R$4-'By group'!R$5-'By group'!R$22)*Population!R18+'By group'!R$3*Population!$BO18)</f>
        <v>-37820.98144896872</v>
      </c>
      <c r="S18" s="4">
        <f>step*((-'By group'!S$4-'By group'!S$5-'By group'!S$22)*Population!S18+'By group'!S$3*Population!$BO18)</f>
        <v>-16356.94192872146</v>
      </c>
      <c r="T18" s="4">
        <f>step*((-'By group'!T$4-'By group'!T$5-'By group'!T$22)*Population!T18+'By group'!T$3*Population!$BO18)</f>
        <v>-4257.5480981411583</v>
      </c>
      <c r="U18" s="4">
        <f>step*((-'By group'!U$4-'By group'!U$5-'By group'!U$22)*Population!U18+'By group'!U$3*Population!$BO18)</f>
        <v>-5470.0281670384857</v>
      </c>
      <c r="V18" s="4">
        <f>step*((-'By group'!V$4-'By group'!V$5-'By group'!V$22)*Population!V18+'By group'!V$3*Population!$BO18)</f>
        <v>0</v>
      </c>
      <c r="W18" s="4">
        <f>step*((-'By group'!W$4-'By group'!W$5-'By group'!W$22)*Population!W18+'By group'!W$3*Population!$BO18)</f>
        <v>0</v>
      </c>
      <c r="X18" s="4">
        <f>step*((-'By group'!X$4-'By group'!X$5-'By group'!X$22)*Population!X18+'By group'!X$3*Population!$BO18)</f>
        <v>0</v>
      </c>
      <c r="Y18" s="4">
        <f>step*((-'By group'!Y$4-'By group'!Y$5-'By group'!Y$22)*Population!Y18+'By group'!Y$3*Population!$BO18)</f>
        <v>-2275.9245808532351</v>
      </c>
      <c r="Z18" s="4">
        <f>step*((-'By group'!Z$4-'By group'!Z$5-'By group'!Z$22)*Population!Z18+'By group'!Z$3*Population!$BO18)</f>
        <v>-1883.1183610426717</v>
      </c>
      <c r="AA18" s="4">
        <f>step*((-'By group'!AA$4-'By group'!AA$5-'By group'!AA$22)*Population!AA18+'By group'!AA$3*Population!$BO18)</f>
        <v>-3372.8068427076637</v>
      </c>
      <c r="AB18" s="8">
        <f>step*((-'By group'!AB$4-'By group'!AB$5-'By group'!AB$22)*Population!AB18+'By group'!AB$3*Population!$BO18)</f>
        <v>-693.4966583740711</v>
      </c>
      <c r="AC18" s="4">
        <f>step*((-'By group'!AC$4-'By group'!AC$5-'By group'!AC$22)*Population!AC18+'By group'!AC$3*Population!$BO18)</f>
        <v>-150.45902947154161</v>
      </c>
      <c r="AD18" s="4">
        <f>step*((-'By group'!AD$4-'By group'!AD$5-'By group'!AD$22)*Population!AD18+'By group'!AD$3*Population!$BO18)</f>
        <v>-1024.3411229427797</v>
      </c>
      <c r="AE18" s="4">
        <f>step*((-'By group'!AE$4-'By group'!AE$5-'By group'!AE$22)*Population!AE18+'By group'!AE$3*Population!$BO18)</f>
        <v>-1787.5350342065008</v>
      </c>
      <c r="AF18" s="4">
        <f>step*((-'By group'!AF$4-'By group'!AF$5-'By group'!AF$22)*Population!AF18+'By group'!AF$3*Population!$BO18)</f>
        <v>-768.2366085216712</v>
      </c>
      <c r="AG18" s="4">
        <f>step*((-'By group'!AG$4-'By group'!AG$5-'By group'!AG$22)*Population!AG18+'By group'!AG$3*Population!$BO18)</f>
        <v>-193.92897178660883</v>
      </c>
      <c r="AH18" s="4">
        <f>step*((-'By group'!AH$4-'By group'!AH$5-'By group'!AH$22)*Population!AH18+'By group'!AH$3*Population!$BO18)</f>
        <v>-217.15926662707</v>
      </c>
      <c r="AI18" s="4">
        <f>step*((-'By group'!AI$4-'By group'!AI$5-'By group'!AI$22)*Population!AI18+'By group'!AI$3*Population!$BO18)</f>
        <v>0</v>
      </c>
      <c r="AJ18" s="4">
        <f>step*((-'By group'!AJ$4-'By group'!AJ$5-'By group'!AJ$22)*Population!AJ18+'By group'!AJ$3*Population!$BO18)</f>
        <v>0</v>
      </c>
      <c r="AK18" s="4">
        <f>step*((-'By group'!AK$4-'By group'!AK$5-'By group'!AK$22)*Population!AK18+'By group'!AK$3*Population!$BO18)</f>
        <v>0</v>
      </c>
      <c r="AL18" s="4">
        <f>step*((-'By group'!AL$4-'By group'!AL$5-'By group'!AL$22)*Population!AL18+'By group'!AL$3*Population!$BO18)</f>
        <v>-93.32963097761656</v>
      </c>
      <c r="AM18" s="4">
        <f>step*((-'By group'!AM$4-'By group'!AM$5-'By group'!AM$22)*Population!AM18+'By group'!AM$3*Population!$BO18)</f>
        <v>-67.50559466908426</v>
      </c>
      <c r="AN18" s="4">
        <f>step*((-'By group'!AN$4-'By group'!AN$5-'By group'!AN$22)*Population!AN18+'By group'!AN$3*Population!$BO18)</f>
        <v>-111.96356930984977</v>
      </c>
      <c r="AO18" s="8">
        <f>step*((-'By group'!AO$4-'By group'!AO$5-'By group'!AO$22)*Population!AO18+'By group'!AO$3*Population!$BO18)</f>
        <v>6506.2930031391661</v>
      </c>
      <c r="AP18" s="4">
        <f>step*((-'By group'!AP$4-'By group'!AP$5-'By group'!AP$22)*Population!AP18+'By group'!AP$3*Population!$BO18)</f>
        <v>-269.53102614011556</v>
      </c>
      <c r="AQ18" s="4">
        <f>step*((-'By group'!AQ$4-'By group'!AQ$5-'By group'!AQ$22)*Population!AQ18+'By group'!AQ$3*Population!$BO18)</f>
        <v>-1709.8236184303346</v>
      </c>
      <c r="AR18" s="4">
        <f>step*((-'By group'!AR$4-'By group'!AR$5-'By group'!AR$22)*Population!AR18+'By group'!AR$3*Population!$BO18)</f>
        <v>-2612.3146754914346</v>
      </c>
      <c r="AS18" s="4">
        <f>step*((-'By group'!AS$4-'By group'!AS$5-'By group'!AS$22)*Population!AS18+'By group'!AS$3*Population!$BO18)</f>
        <v>-994.58772844805446</v>
      </c>
      <c r="AT18" s="4">
        <f>step*((-'By group'!AT$4-'By group'!AT$5-'By group'!AT$22)*Population!AT18+'By group'!AT$3*Population!$BO18)</f>
        <v>-227.6399830424977</v>
      </c>
      <c r="AU18" s="4">
        <f>step*((-'By group'!AU$4-'By group'!AU$5-'By group'!AU$22)*Population!AU18+'By group'!AU$3*Population!$BO18)</f>
        <v>-208.0433933924734</v>
      </c>
      <c r="AV18" s="4">
        <f>step*((-'By group'!AV$4-'By group'!AV$5-'By group'!AV$22)*Population!AV18+'By group'!AV$3*Population!$BO18)</f>
        <v>0</v>
      </c>
      <c r="AW18" s="4">
        <f>step*((-'By group'!AW$4-'By group'!AW$5-'By group'!AW$22)*Population!AW18+'By group'!AW$3*Population!$BO18)</f>
        <v>0</v>
      </c>
      <c r="AX18" s="4">
        <f>step*((-'By group'!AX$4-'By group'!AX$5-'By group'!AX$22)*Population!AX18+'By group'!AX$3*Population!$BO18)</f>
        <v>0</v>
      </c>
      <c r="AY18" s="4">
        <f>step*((-'By group'!AY$4-'By group'!AY$5-'By group'!AY$22)*Population!AY18+'By group'!AY$3*Population!$BO18)</f>
        <v>-94.700093884162641</v>
      </c>
      <c r="AZ18" s="4">
        <f>step*((-'By group'!AZ$4-'By group'!AZ$5-'By group'!AZ$22)*Population!AZ18+'By group'!AZ$3*Population!$BO18)</f>
        <v>-57.577890553896857</v>
      </c>
      <c r="BA18" s="4">
        <f>step*((-'By group'!BA$4-'By group'!BA$5-'By group'!BA$22)*Population!BA18+'By group'!BA$3*Population!$BO18)</f>
        <v>-87.076412034982837</v>
      </c>
      <c r="BB18" s="8">
        <f>step*((-'By group'!BB$4-'By group'!BB$5-'By group'!BB$22)*Population!BB18+'By group'!BB$3*Population!$BO18)</f>
        <v>4432.5818711867041</v>
      </c>
      <c r="BC18" s="4">
        <f>step*((-'By group'!BC$4-'By group'!BC$5-'By group'!BC$22)*Population!BC18+'By group'!BC$3*Population!$BO18)</f>
        <v>-362.0325745752836</v>
      </c>
      <c r="BD18" s="4">
        <f>step*((-'By group'!BD$4-'By group'!BD$5-'By group'!BD$22)*Population!BD18+'By group'!BD$3*Population!$BO18)</f>
        <v>-1856.2576468193581</v>
      </c>
      <c r="BE18" s="4">
        <f>step*((-'By group'!BE$4-'By group'!BE$5-'By group'!BE$22)*Population!BE18+'By group'!BE$3*Population!$BO18)</f>
        <v>-2514.3581773291021</v>
      </c>
      <c r="BF18" s="4">
        <f>step*((-'By group'!BF$4-'By group'!BF$5-'By group'!BF$22)*Population!BF18+'By group'!BF$3*Population!$BO18)</f>
        <v>-874.39327253551494</v>
      </c>
      <c r="BG18" s="4">
        <f>step*((-'By group'!BG$4-'By group'!BG$5-'By group'!BG$22)*Population!BG18+'By group'!BG$3*Population!$BO18)</f>
        <v>-187.55314548534611</v>
      </c>
      <c r="BH18" s="4">
        <f>step*((-'By group'!BH$4-'By group'!BH$5-'By group'!BH$22)*Population!BH18+'By group'!BH$3*Population!$BO18)</f>
        <v>-156.91023828831638</v>
      </c>
      <c r="BI18" s="4">
        <f>step*((-'By group'!BI$4-'By group'!BI$5-'By group'!BI$22)*Population!BI18+'By group'!BI$3*Population!$BO18)</f>
        <v>0</v>
      </c>
      <c r="BJ18" s="4">
        <f>step*((-'By group'!BJ$4-'By group'!BJ$5-'By group'!BJ$22)*Population!BJ18+'By group'!BJ$3*Population!$BO18)</f>
        <v>0</v>
      </c>
      <c r="BK18" s="4">
        <f>step*((-'By group'!BK$4-'By group'!BK$5-'By group'!BK$22)*Population!BK18+'By group'!BK$3*Population!$BO18)</f>
        <v>0</v>
      </c>
      <c r="BL18" s="4">
        <f>step*((-'By group'!BL$4-'By group'!BL$5-'By group'!BL$22)*Population!BL18+'By group'!BL$3*Population!$BO18)</f>
        <v>-87.929237731070231</v>
      </c>
      <c r="BM18" s="4">
        <f>step*((-'By group'!BM$4-'By group'!BM$5-'By group'!BM$22)*Population!BM18+'By group'!BM$3*Population!$BO18)</f>
        <v>-48.470930213774011</v>
      </c>
      <c r="BN18" s="4">
        <f>step*((-'By group'!BN$4-'By group'!BN$5-'By group'!BN$22)*Population!BN18+'By group'!BN$3*Population!$BO18)</f>
        <v>-68.372555244024554</v>
      </c>
      <c r="BO18" s="71">
        <f>-step*SUM(SCR!B18:N18)*Population!B18</f>
        <v>-140729.34881903519</v>
      </c>
      <c r="BP18" s="4">
        <f>step*-SUM('By group'!C$11:C$21)*Population!C18</f>
        <v>-137241.81739035415</v>
      </c>
      <c r="BQ18" s="4">
        <f>step*-SUM('By group'!D$11:D$21)*Population!D18</f>
        <v>-108743.66085490541</v>
      </c>
      <c r="BR18" s="4">
        <f>step*-SUM('By group'!E$11:E$21)*Population!E18</f>
        <v>-50989.992548793685</v>
      </c>
      <c r="BS18" s="4">
        <f>step*-SUM('By group'!F$11:F$21)*Population!F18</f>
        <v>-15899.249376933982</v>
      </c>
      <c r="BT18" s="4">
        <f>step*-SUM('By group'!G$11:G$21)*Population!G18</f>
        <v>-7596.0575533635038</v>
      </c>
      <c r="BU18" s="4">
        <f>step*-SUM('By group'!H$11:H$21)*Population!H18</f>
        <v>0</v>
      </c>
      <c r="BV18" s="4">
        <f>step*-SUM('By group'!I$11:I$21)*Population!I18</f>
        <v>0</v>
      </c>
      <c r="BW18" s="4">
        <f>step*-SUM('By group'!J$11:J$21)*Population!J18</f>
        <v>0</v>
      </c>
      <c r="BX18" s="4">
        <f>step*-SUM('By group'!K$11:K$21)*Population!K18</f>
        <v>0</v>
      </c>
      <c r="BY18" s="4">
        <f>step*-SUM('By group'!L$11:L$21)*Population!L18</f>
        <v>-2215.8666123165426</v>
      </c>
      <c r="BZ18" s="4">
        <f>step*-SUM('By group'!M$11:M$21)*Population!M18</f>
        <v>-1168.0948479896442</v>
      </c>
      <c r="CA18" s="4">
        <f>step*-SUM('By group'!N$11:N$21)*Population!N18</f>
        <v>0</v>
      </c>
      <c r="CB18" s="13">
        <f>-step*SUM(SCR!O18:AA18)*Population!O18</f>
        <v>-81689.674011507566</v>
      </c>
      <c r="CC18" s="4">
        <f>step*-SUM('By group'!P$11:P$21)*Population!P18</f>
        <v>-79657.823985634677</v>
      </c>
      <c r="CD18" s="4">
        <f>step*-SUM('By group'!Q$11:Q$21)*Population!Q18</f>
        <v>-60890.589087737448</v>
      </c>
      <c r="CE18" s="4">
        <f>step*-SUM('By group'!R$11:R$21)*Population!R18</f>
        <v>-27014.986749263371</v>
      </c>
      <c r="CF18" s="4">
        <f>step*-SUM('By group'!S$11:S$21)*Population!S18</f>
        <v>-8608.9168045902425</v>
      </c>
      <c r="CG18" s="4">
        <f>step*-SUM('By group'!T$11:T$21)*Population!T18</f>
        <v>-4434.9459355637064</v>
      </c>
      <c r="CH18" s="4">
        <f>step*-SUM('By group'!U$11:U$21)*Population!U18</f>
        <v>0</v>
      </c>
      <c r="CI18" s="4">
        <f>step*-SUM('By group'!V$11:V$21)*Population!V18</f>
        <v>0</v>
      </c>
      <c r="CJ18" s="4">
        <f>step*-SUM('By group'!W$11:W$21)*Population!W18</f>
        <v>0</v>
      </c>
      <c r="CK18" s="4">
        <f>step*-SUM('By group'!X$11:X$21)*Population!X18</f>
        <v>0</v>
      </c>
      <c r="CL18" s="4">
        <f>step*-SUM('By group'!Y$11:Y$21)*Population!Y18</f>
        <v>-1625.6604148951678</v>
      </c>
      <c r="CM18" s="4">
        <f>step*-SUM('By group'!Z$11:Z$21)*Population!Z18</f>
        <v>-1176.9489756516698</v>
      </c>
      <c r="CN18" s="4">
        <f>step*-SUM('By group'!AA$11:AA$21)*Population!AA18</f>
        <v>0</v>
      </c>
      <c r="CO18" s="13">
        <f>-step*SUM(SCR!AB18:AN18)*Population!AB18</f>
        <v>-3887.7649819614644</v>
      </c>
      <c r="CP18" s="4">
        <f>step*-SUM('By group'!AC$11:AC$21)*Population!AC18</f>
        <v>-3761.4757367885404</v>
      </c>
      <c r="CQ18" s="4">
        <f>step*-SUM('By group'!AD$11:AD$21)*Population!AD18</f>
        <v>-2845.3920081743886</v>
      </c>
      <c r="CR18" s="4">
        <f>step*-SUM('By group'!AE$11:AE$21)*Population!AE18</f>
        <v>-1276.8107387189291</v>
      </c>
      <c r="CS18" s="4">
        <f>step*-SUM('By group'!AF$11:AF$21)*Population!AF18</f>
        <v>-404.33505711666908</v>
      </c>
      <c r="CT18" s="4">
        <f>step*-SUM('By group'!AG$11:AG$21)*Population!AG18</f>
        <v>-202.00934561105083</v>
      </c>
      <c r="CU18" s="4">
        <f>step*-SUM('By group'!AH$11:AH$21)*Population!AH18</f>
        <v>0</v>
      </c>
      <c r="CV18" s="4">
        <f>step*-SUM('By group'!AI$11:AI$21)*Population!AI18</f>
        <v>0</v>
      </c>
      <c r="CW18" s="4">
        <f>step*-SUM('By group'!AJ$11:AJ$21)*Population!AJ18</f>
        <v>0</v>
      </c>
      <c r="CX18" s="4">
        <f>step*-SUM('By group'!AK$11:AK$21)*Population!AK18</f>
        <v>0</v>
      </c>
      <c r="CY18" s="4">
        <f>step*-SUM('By group'!AL$11:AL$21)*Population!AL18</f>
        <v>-66.664022126868971</v>
      </c>
      <c r="CZ18" s="4">
        <f>step*-SUM('By group'!AM$11:AM$21)*Population!AM18</f>
        <v>-42.190996668177661</v>
      </c>
      <c r="DA18" s="4">
        <f>step*-SUM('By group'!AN$11:AN$21)*Population!AN18</f>
        <v>0</v>
      </c>
      <c r="DB18" s="13">
        <f>-step*SUM(SCR!AO18:BA18)*Population!AO18</f>
        <v>-7120.3857523472443</v>
      </c>
      <c r="DC18" s="4">
        <f>step*-SUM('By group'!AP$11:AP$21)*Population!AP18</f>
        <v>-6738.2756535028884</v>
      </c>
      <c r="DD18" s="4">
        <f>step*-SUM('By group'!AQ$11:AQ$21)*Population!AQ18</f>
        <v>-4749.5100511953742</v>
      </c>
      <c r="DE18" s="4">
        <f>step*-SUM('By group'!AR$11:AR$21)*Population!AR18</f>
        <v>-1865.9390539224532</v>
      </c>
      <c r="DF18" s="4">
        <f>step*-SUM('By group'!AS$11:AS$21)*Population!AS18</f>
        <v>-523.46722549897606</v>
      </c>
      <c r="DG18" s="4">
        <f>step*-SUM('By group'!AT$11:AT$21)*Population!AT18</f>
        <v>-237.1249823359351</v>
      </c>
      <c r="DH18" s="4">
        <f>step*-SUM('By group'!AU$11:AU$21)*Population!AU18</f>
        <v>0</v>
      </c>
      <c r="DI18" s="4">
        <f>step*-SUM('By group'!AV$11:AV$21)*Population!AV18</f>
        <v>0</v>
      </c>
      <c r="DJ18" s="4">
        <f>step*-SUM('By group'!AW$11:AW$21)*Population!AW18</f>
        <v>0</v>
      </c>
      <c r="DK18" s="4">
        <f>step*-SUM('By group'!AX$11:AX$21)*Population!AX18</f>
        <v>0</v>
      </c>
      <c r="DL18" s="4">
        <f>step*-SUM('By group'!AY$11:AY$21)*Population!AY18</f>
        <v>-67.642924202973319</v>
      </c>
      <c r="DM18" s="4">
        <f>step*-SUM('By group'!AZ$11:AZ$21)*Population!AZ18</f>
        <v>-35.986181596185538</v>
      </c>
      <c r="DN18" s="4">
        <f>step*-SUM('By group'!BA$11:BA$21)*Population!BA18</f>
        <v>0</v>
      </c>
      <c r="DO18" s="13">
        <f>-step*SUM(SCR!BB18:BN18)*Population!BB18</f>
        <v>-6368.0915191534114</v>
      </c>
      <c r="DP18" s="4">
        <f>step*-SUM('By group'!BC$11:BC$21)*Population!BC18</f>
        <v>-6033.876242921393</v>
      </c>
      <c r="DQ18" s="4">
        <f>step*-SUM('By group'!BD$11:BD$21)*Population!BD18</f>
        <v>-4218.7673791349043</v>
      </c>
      <c r="DR18" s="4">
        <f>step*-SUM('By group'!BE$11:BE$21)*Population!BE18</f>
        <v>-1571.4738608306889</v>
      </c>
      <c r="DS18" s="4">
        <f>step*-SUM('By group'!BF$11:BF$21)*Population!BF18</f>
        <v>-416.37774882643572</v>
      </c>
      <c r="DT18" s="4">
        <f>step*-SUM('By group'!BG$11:BG$21)*Population!BG18</f>
        <v>-180.33956296667895</v>
      </c>
      <c r="DU18" s="4">
        <f>step*-SUM('By group'!BH$11:BH$21)*Population!BH18</f>
        <v>0</v>
      </c>
      <c r="DV18" s="4">
        <f>step*-SUM('By group'!BI$11:BI$21)*Population!BI18</f>
        <v>0</v>
      </c>
      <c r="DW18" s="4">
        <f>step*-SUM('By group'!BJ$11:BJ$21)*Population!BJ18</f>
        <v>0</v>
      </c>
      <c r="DX18" s="4">
        <f>step*-SUM('By group'!BK$11:BK$21)*Population!BK18</f>
        <v>0</v>
      </c>
      <c r="DY18" s="4">
        <f>step*-SUM('By group'!BL$11:BL$21)*Population!BL18</f>
        <v>-48.849576517261241</v>
      </c>
      <c r="DZ18" s="4">
        <f>step*-SUM('By group'!BM$11:BM$21)*Population!BM18</f>
        <v>-24.235465106887006</v>
      </c>
      <c r="EA18" s="4">
        <f>step*-SUM('By group'!BN$11:BN$21)*Population!BN18</f>
        <v>0</v>
      </c>
      <c r="EB18" s="52">
        <v>0</v>
      </c>
      <c r="EC18" s="4">
        <f t="shared" si="24"/>
        <v>140729.34881903519</v>
      </c>
      <c r="ED18" s="4">
        <f t="shared" si="25"/>
        <v>137241.81739035415</v>
      </c>
      <c r="EE18" s="4">
        <f t="shared" si="26"/>
        <v>108743.66085490541</v>
      </c>
      <c r="EF18" s="4">
        <f t="shared" si="27"/>
        <v>50989.992548793685</v>
      </c>
      <c r="EG18" s="4">
        <f t="shared" si="28"/>
        <v>15899.249376933982</v>
      </c>
      <c r="EH18" s="4">
        <f t="shared" si="29"/>
        <v>7596.0575533635038</v>
      </c>
      <c r="EI18" s="4">
        <v>0</v>
      </c>
      <c r="EJ18" s="4">
        <f t="shared" si="30"/>
        <v>0</v>
      </c>
      <c r="EK18" s="4">
        <f t="shared" si="31"/>
        <v>0</v>
      </c>
      <c r="EL18" s="4">
        <f t="shared" si="32"/>
        <v>0</v>
      </c>
      <c r="EM18" s="4">
        <f t="shared" si="33"/>
        <v>2215.8666123165426</v>
      </c>
      <c r="EN18" s="4">
        <f t="shared" si="34"/>
        <v>1168.0948479896442</v>
      </c>
      <c r="EO18" s="52">
        <v>0</v>
      </c>
      <c r="EP18" s="4">
        <f t="shared" si="35"/>
        <v>81689.674011507566</v>
      </c>
      <c r="EQ18" s="4">
        <f t="shared" si="36"/>
        <v>79657.823985634677</v>
      </c>
      <c r="ER18" s="4">
        <f t="shared" si="37"/>
        <v>60890.589087737448</v>
      </c>
      <c r="ES18" s="4">
        <f t="shared" si="38"/>
        <v>27014.986749263371</v>
      </c>
      <c r="ET18" s="4">
        <f t="shared" si="39"/>
        <v>8608.9168045902425</v>
      </c>
      <c r="EU18" s="4">
        <f t="shared" si="40"/>
        <v>4434.9459355637064</v>
      </c>
      <c r="EV18" s="4">
        <v>0</v>
      </c>
      <c r="EW18" s="4">
        <f t="shared" si="41"/>
        <v>0</v>
      </c>
      <c r="EX18" s="4">
        <f t="shared" si="42"/>
        <v>0</v>
      </c>
      <c r="EY18" s="4">
        <f t="shared" si="43"/>
        <v>0</v>
      </c>
      <c r="EZ18" s="4">
        <f t="shared" si="44"/>
        <v>1625.6604148951678</v>
      </c>
      <c r="FA18" s="4">
        <f t="shared" si="45"/>
        <v>1176.9489756516698</v>
      </c>
      <c r="FB18" s="52">
        <v>0</v>
      </c>
      <c r="FC18" s="4">
        <f t="shared" si="46"/>
        <v>3887.7649819614644</v>
      </c>
      <c r="FD18" s="4">
        <f t="shared" si="47"/>
        <v>3761.4757367885404</v>
      </c>
      <c r="FE18" s="4">
        <f t="shared" si="48"/>
        <v>2845.3920081743886</v>
      </c>
      <c r="FF18" s="4">
        <f t="shared" si="49"/>
        <v>1276.8107387189291</v>
      </c>
      <c r="FG18" s="4">
        <f t="shared" si="50"/>
        <v>404.33505711666908</v>
      </c>
      <c r="FH18" s="4">
        <f t="shared" si="51"/>
        <v>202.00934561105083</v>
      </c>
      <c r="FI18" s="4">
        <v>0</v>
      </c>
      <c r="FJ18" s="4">
        <f t="shared" si="52"/>
        <v>0</v>
      </c>
      <c r="FK18" s="4">
        <f t="shared" si="53"/>
        <v>0</v>
      </c>
      <c r="FL18" s="4">
        <f t="shared" si="54"/>
        <v>0</v>
      </c>
      <c r="FM18" s="4">
        <f t="shared" si="55"/>
        <v>66.664022126868971</v>
      </c>
      <c r="FN18" s="9">
        <f t="shared" si="56"/>
        <v>42.190996668177661</v>
      </c>
      <c r="FO18" s="4">
        <v>0</v>
      </c>
      <c r="FP18" s="4">
        <f t="shared" si="57"/>
        <v>7120.3857523472443</v>
      </c>
      <c r="FQ18" s="4">
        <f t="shared" si="58"/>
        <v>6738.2756535028884</v>
      </c>
      <c r="FR18" s="4">
        <f t="shared" si="59"/>
        <v>4749.5100511953742</v>
      </c>
      <c r="FS18" s="4">
        <f t="shared" si="60"/>
        <v>1865.9390539224532</v>
      </c>
      <c r="FT18" s="4">
        <f t="shared" si="61"/>
        <v>523.46722549897606</v>
      </c>
      <c r="FU18" s="4">
        <f t="shared" si="62"/>
        <v>237.1249823359351</v>
      </c>
      <c r="FV18" s="4">
        <v>0</v>
      </c>
      <c r="FW18" s="4">
        <f t="shared" si="63"/>
        <v>0</v>
      </c>
      <c r="FX18" s="4">
        <f t="shared" si="64"/>
        <v>0</v>
      </c>
      <c r="FY18" s="4">
        <f t="shared" si="65"/>
        <v>0</v>
      </c>
      <c r="FZ18" s="4">
        <f t="shared" si="66"/>
        <v>67.642924202973319</v>
      </c>
      <c r="GA18" s="4">
        <f t="shared" si="67"/>
        <v>35.986181596185538</v>
      </c>
      <c r="GB18" s="4">
        <v>0</v>
      </c>
      <c r="GC18" s="4">
        <f t="shared" si="68"/>
        <v>6368.0915191534114</v>
      </c>
      <c r="GD18" s="4">
        <f t="shared" si="4"/>
        <v>6033.876242921393</v>
      </c>
      <c r="GE18" s="4">
        <f t="shared" si="5"/>
        <v>4218.7673791349043</v>
      </c>
      <c r="GF18" s="4">
        <f t="shared" si="6"/>
        <v>1571.4738608306889</v>
      </c>
      <c r="GG18" s="4">
        <f t="shared" si="7"/>
        <v>416.37774882643572</v>
      </c>
      <c r="GH18" s="4">
        <f t="shared" si="8"/>
        <v>180.33956296667895</v>
      </c>
      <c r="GI18" s="4">
        <v>0</v>
      </c>
      <c r="GJ18" s="4">
        <f t="shared" si="69"/>
        <v>0</v>
      </c>
      <c r="GK18" s="4">
        <f t="shared" si="70"/>
        <v>0</v>
      </c>
      <c r="GL18" s="4">
        <f t="shared" si="9"/>
        <v>0</v>
      </c>
      <c r="GM18" s="4">
        <f t="shared" si="10"/>
        <v>48.849576517261241</v>
      </c>
      <c r="GN18" s="4">
        <f t="shared" si="11"/>
        <v>24.235465106887006</v>
      </c>
      <c r="GO18" s="52">
        <v>0</v>
      </c>
      <c r="GP18" s="4">
        <f>step*(-'By group'!C$32*Population!C18+'By group'!I$33*Population!I18)</f>
        <v>0</v>
      </c>
      <c r="GQ18" s="4">
        <f>step*(-'By group'!D$32*Population!D18+'By group'!J$33*Population!J18)</f>
        <v>0</v>
      </c>
      <c r="GR18" s="4">
        <f>step*(-'By group'!E$32*Population!E18+'By group'!K$33*Population!K18)</f>
        <v>0</v>
      </c>
      <c r="GS18" s="4">
        <f>step*(-'By group'!F$32*Population!F18+'By group'!L$33*Population!L18)</f>
        <v>-6841.6913823087198</v>
      </c>
      <c r="GT18" s="4">
        <f>step*(-'By group'!G$32*Population!G18+'By group'!M$33*Population!M18)</f>
        <v>-935.16408667787869</v>
      </c>
      <c r="GU18" s="4">
        <f>step*(-'By group'!H$32*Population!H18+'By group'!N$33*Population!N18)</f>
        <v>-568.77948412566184</v>
      </c>
      <c r="GV18" s="46">
        <f t="shared" si="71"/>
        <v>0</v>
      </c>
      <c r="GW18" s="14">
        <f t="shared" si="72"/>
        <v>0</v>
      </c>
      <c r="GX18" s="4">
        <f t="shared" si="73"/>
        <v>0</v>
      </c>
      <c r="GY18" s="4">
        <f t="shared" si="74"/>
        <v>6841.6913823087198</v>
      </c>
      <c r="GZ18" s="4">
        <f t="shared" si="75"/>
        <v>935.16408667787869</v>
      </c>
      <c r="HA18" s="4">
        <f t="shared" si="76"/>
        <v>568.77948412566184</v>
      </c>
      <c r="HB18" s="8">
        <v>0</v>
      </c>
      <c r="HC18" s="4">
        <f>step*(-'By group'!P$32*Population!P18+'By group'!V$33*Population!V18)</f>
        <v>0</v>
      </c>
      <c r="HD18" s="4">
        <f>step*(-'By group'!Q$32*Population!Q18+'By group'!W$33*Population!W18)</f>
        <v>0</v>
      </c>
      <c r="HE18" s="4">
        <f>step*(-'By group'!R$32*Population!R18+'By group'!X$33*Population!X18)</f>
        <v>0</v>
      </c>
      <c r="HF18" s="4">
        <f>step*(-'By group'!S$32*Population!S18+'By group'!Y$33*Population!Y18)</f>
        <v>-3491.6281948475371</v>
      </c>
      <c r="HG18" s="4">
        <f>step*(-'By group'!T$32*Population!T18+'By group'!Z$33*Population!Z18)</f>
        <v>-298.51469928690642</v>
      </c>
      <c r="HH18" s="4">
        <f>step*(-'By group'!U$32*Population!U18+'By group'!AA$33*Population!AA18)</f>
        <v>-144.50003815271259</v>
      </c>
      <c r="HI18" s="14">
        <f t="shared" si="77"/>
        <v>0</v>
      </c>
      <c r="HJ18" s="46">
        <f t="shared" si="78"/>
        <v>0</v>
      </c>
      <c r="HK18" s="4">
        <f t="shared" si="79"/>
        <v>0</v>
      </c>
      <c r="HL18" s="4">
        <f t="shared" si="80"/>
        <v>3491.6281948475371</v>
      </c>
      <c r="HM18" s="4">
        <f t="shared" si="81"/>
        <v>298.51469928690642</v>
      </c>
      <c r="HN18" s="9">
        <f t="shared" si="82"/>
        <v>144.50003815271259</v>
      </c>
      <c r="HO18" s="4">
        <v>0</v>
      </c>
      <c r="HP18" s="4">
        <f>step*(-'By group'!AC$32*Population!AC18+'By group'!AI$33*Population!AI18)</f>
        <v>0</v>
      </c>
      <c r="HQ18" s="4">
        <f>step*(-'By group'!AD$32*Population!AD18+'By group'!AJ$33*Population!AJ18)</f>
        <v>0</v>
      </c>
      <c r="HR18" s="4">
        <f>step*(-'By group'!AE$32*Population!AE18+'By group'!AK$33*Population!AK18)</f>
        <v>0</v>
      </c>
      <c r="HS18" s="4">
        <f>step*(-'By group'!AF$32*Population!AF18+'By group'!AL$33*Population!AL18)</f>
        <v>-168.83551749490005</v>
      </c>
      <c r="HT18" s="4">
        <f>step*(-'By group'!AG$32*Population!AG18+'By group'!AM$33*Population!AM18)</f>
        <v>-19.306370788121342</v>
      </c>
      <c r="HU18" s="4">
        <f>step*(-'By group'!AH$32*Population!AH18+'By group'!AN$33*Population!AN18)</f>
        <v>-11.509349346606857</v>
      </c>
      <c r="HV18" s="14">
        <f t="shared" si="83"/>
        <v>0</v>
      </c>
      <c r="HW18" s="46">
        <f t="shared" si="84"/>
        <v>0</v>
      </c>
      <c r="HX18" s="4">
        <f t="shared" si="85"/>
        <v>0</v>
      </c>
      <c r="HY18" s="4">
        <f t="shared" si="86"/>
        <v>168.83551749490005</v>
      </c>
      <c r="HZ18" s="4">
        <f t="shared" si="87"/>
        <v>19.306370788121342</v>
      </c>
      <c r="IA18" s="4">
        <f t="shared" si="88"/>
        <v>11.509349346606857</v>
      </c>
      <c r="IB18" s="8">
        <v>0</v>
      </c>
      <c r="IC18" s="4">
        <f>step*(-'By group'!AP$32*Population!AP18+'By group'!AV$33*Population!AV18)</f>
        <v>0</v>
      </c>
      <c r="ID18" s="4">
        <f>step*(-'By group'!AQ$32*Population!AQ18+'By group'!AW$33*Population!AW18)</f>
        <v>0</v>
      </c>
      <c r="IE18" s="4">
        <f>step*(-'By group'!AR$32*Population!AR18+'By group'!AX$33*Population!AX18)</f>
        <v>0</v>
      </c>
      <c r="IF18" s="4">
        <f>step*(-'By group'!AS$32*Population!AS18+'By group'!AY$33*Population!AY18)</f>
        <v>-227.91215064800139</v>
      </c>
      <c r="IG18" s="4">
        <f>step*(-'By group'!AT$32*Population!AT18+'By group'!AZ$33*Population!AZ18)</f>
        <v>-29.431905669094252</v>
      </c>
      <c r="IH18" s="4">
        <f>step*(-'By group'!AU$32*Population!AU18+'By group'!BA$33*Population!BA18)</f>
        <v>-16.338625179046169</v>
      </c>
      <c r="II18" s="14">
        <f t="shared" si="15"/>
        <v>0</v>
      </c>
      <c r="IJ18" s="4">
        <f t="shared" si="16"/>
        <v>0</v>
      </c>
      <c r="IK18" s="4">
        <f t="shared" si="89"/>
        <v>0</v>
      </c>
      <c r="IL18" s="4">
        <f t="shared" si="90"/>
        <v>227.91215064800139</v>
      </c>
      <c r="IM18" s="4">
        <f t="shared" si="91"/>
        <v>29.431905669094252</v>
      </c>
      <c r="IN18" s="4">
        <f t="shared" si="92"/>
        <v>16.338625179046169</v>
      </c>
      <c r="IO18" s="8">
        <v>0</v>
      </c>
      <c r="IP18" s="4">
        <f>step*(-'By group'!BC$32*Population!BC18+'By group'!BI$33*Population!BI18)</f>
        <v>0</v>
      </c>
      <c r="IQ18" s="4">
        <f>step*(-'By group'!BD$32*Population!BD18+'By group'!BJ$33*Population!BJ18)</f>
        <v>0</v>
      </c>
      <c r="IR18" s="4">
        <f>step*(-'By group'!BE$32*Population!BE18+'By group'!BK$33*Population!BK18)</f>
        <v>0</v>
      </c>
      <c r="IS18" s="4">
        <f>step*(-'By group'!BF$32*Population!BF18+'By group'!BL$33*Population!BL18)</f>
        <v>-183.76408615458723</v>
      </c>
      <c r="IT18" s="4">
        <f>step*(-'By group'!BG$32*Population!BG18+'By group'!BM$33*Population!BM18)</f>
        <v>-23.950180039892288</v>
      </c>
      <c r="IU18" s="4">
        <f>step*(-'By group'!BH$32*Population!BH18+'By group'!BN$33*Population!BN18)</f>
        <v>-12.664513014314084</v>
      </c>
      <c r="IV18" s="14">
        <f t="shared" si="17"/>
        <v>0</v>
      </c>
      <c r="IW18" s="4">
        <f t="shared" si="18"/>
        <v>0</v>
      </c>
      <c r="IX18" s="4">
        <f t="shared" si="19"/>
        <v>0</v>
      </c>
      <c r="IY18" s="4">
        <f t="shared" si="20"/>
        <v>183.76408615458723</v>
      </c>
      <c r="IZ18" s="4">
        <f t="shared" si="21"/>
        <v>23.950180039892288</v>
      </c>
      <c r="JA18" s="4">
        <f t="shared" si="22"/>
        <v>12.664513014314084</v>
      </c>
      <c r="JB18" s="75">
        <f>step*(+prop_idu_male*'By group'!BB$9*Population!BB18-'By group'!B$8*Population!B18)</f>
        <v>-784.0749178287823</v>
      </c>
      <c r="JC18" s="46">
        <f>step*(+prop_idu_male*'By group'!BC$9*Population!BC18-'By group'!C$8*Population!C18)</f>
        <v>-6.1380257203671409</v>
      </c>
      <c r="JD18" s="46">
        <f>step*(+prop_idu_male*'By group'!BD$9*Population!BD18-'By group'!D$8*Population!D18)</f>
        <v>-19.723723828996327</v>
      </c>
      <c r="JE18" s="46">
        <f>step*(+prop_idu_male*'By group'!BE$9*Population!BE18-'By group'!E$8*Population!E18)</f>
        <v>-23.609227641400018</v>
      </c>
      <c r="JF18" s="46">
        <f>step*(+prop_idu_male*'By group'!BF$9*Population!BF18-'By group'!F$8*Population!F18)</f>
        <v>-7.4499713898752677</v>
      </c>
      <c r="JG18" s="46">
        <f>step*(+prop_idu_male*'By group'!BG$9*Population!BG18-'By group'!G$8*Population!G18)</f>
        <v>-1.432648520448695</v>
      </c>
      <c r="JH18" s="46">
        <f>step*(+prop_idu_male*'By group'!BH$9*Population!BH18-'By group'!H$8*Population!H18)</f>
        <v>-1.2282176735124934</v>
      </c>
      <c r="JI18" s="46">
        <f>step*(+prop_idu_male*'By group'!BI$9*Population!BI18-'By group'!I$8*Population!I18)</f>
        <v>0</v>
      </c>
      <c r="JJ18" s="46">
        <f>step*(+prop_idu_male*'By group'!BJ$9*Population!BJ18-'By group'!J$8*Population!J18)</f>
        <v>0</v>
      </c>
      <c r="JK18" s="46">
        <f>step*(+prop_idu_male*'By group'!BK$9*Population!BK18-'By group'!K$8*Population!K18)</f>
        <v>0</v>
      </c>
      <c r="JL18" s="46">
        <f>step*(+prop_idu_male*'By group'!BL$9*Population!BL18-'By group'!L$8*Population!L18)</f>
        <v>-2.0986276286751155</v>
      </c>
      <c r="JM18" s="46">
        <f>step*(+prop_idu_male*'By group'!BM$9*Population!BM18-'By group'!M$8*Population!M18)</f>
        <v>-1.1099297317331154</v>
      </c>
      <c r="JN18" s="46">
        <f>step*(+prop_idu_male*'By group'!BN$9*Population!BN18-'By group'!N$8*Population!N18)</f>
        <v>-1.3796660412423707</v>
      </c>
      <c r="JO18" s="45">
        <f>step*(+(1-prop_idu_male)*'By group'!BB$9*Population!BB18-'By group'!O$8*Population!O18-'By group'!O$6*Population!O18+'By group'!AB$7*Population!AB18)</f>
        <v>-5627.9008808987883</v>
      </c>
      <c r="JP18" s="46">
        <f>step*(+(1-prop_idu_male)*'By group'!BC$9*Population!BC18-'By group'!P$8*Population!P18-'By group'!P$6*Population!P18+'By group'!AC$7*Population!AC18)</f>
        <v>-18.295532765713141</v>
      </c>
      <c r="JQ18" s="46">
        <f>step*(+(1-prop_idu_male)*'By group'!BD$9*Population!BD18-'By group'!Q$8*Population!Q18-'By group'!Q$6*Population!Q18+'By group'!AD$7*Population!AD18)</f>
        <v>-56.28665255559234</v>
      </c>
      <c r="JR18" s="46">
        <f>step*(+(1-prop_idu_male)*'By group'!BE$9*Population!BE18-'By group'!R$8*Population!R18-'By group'!R$6*Population!R18+'By group'!AE$7*Population!AE18)</f>
        <v>-62.160742996199353</v>
      </c>
      <c r="JS18" s="46">
        <f>step*(+(1-prop_idu_male)*'By group'!BF$9*Population!BF18-'By group'!S$8*Population!S18-'By group'!S$6*Population!S18+'By group'!AF$7*Population!AF18)</f>
        <v>-19.897919063501188</v>
      </c>
      <c r="JT18" s="46">
        <f>step*(+(1-prop_idu_male)*'By group'!BG$9*Population!BG18-'By group'!T$8*Population!T18-'By group'!T$6*Population!T18+'By group'!AG$7*Population!AG18)</f>
        <v>-4.1671901061226784</v>
      </c>
      <c r="JU18" s="46">
        <f>step*(+(1-prop_idu_male)*'By group'!BH$9*Population!BH18-'By group'!U$8*Population!U18-'By group'!U$6*Population!U18+'By group'!AH$7*Population!AH18)</f>
        <v>-5.15937630977702</v>
      </c>
      <c r="JV18" s="46">
        <f>step*(+(1-prop_idu_male)*'By group'!BI$9*Population!BI18-'By group'!V$8*Population!V18-'By group'!V$6*Population!V18+'By group'!AI$7*Population!AI18)</f>
        <v>0</v>
      </c>
      <c r="JW18" s="46">
        <f>step*(+(1-prop_idu_male)*'By group'!BJ$9*Population!BJ18-'By group'!W$8*Population!W18-'By group'!W$6*Population!W18+'By group'!AJ$7*Population!AJ18)</f>
        <v>0</v>
      </c>
      <c r="JX18" s="46">
        <f>step*(+(1-prop_idu_male)*'By group'!BK$9*Population!BK18-'By group'!X$8*Population!X18-'By group'!X$6*Population!X18+'By group'!AK$7*Population!AK18)</f>
        <v>0</v>
      </c>
      <c r="JY18" s="46">
        <f>step*(+(1-prop_idu_male)*'By group'!BL$9*Population!BL18-'By group'!Y$8*Population!Y18-'By group'!Y$6*Population!Y18+'By group'!AL$7*Population!AL18)</f>
        <v>-8.0171120520123687</v>
      </c>
      <c r="JZ18" s="46">
        <f>step*(+(1-prop_idu_male)*'By group'!BM$9*Population!BM18-'By group'!Z$8*Population!Z18-'By group'!Z$6*Population!Z18+'By group'!AM$7*Population!AM18)</f>
        <v>-6.1145517170886734</v>
      </c>
      <c r="KA18" s="76">
        <f>step*(+(1-prop_idu_male)*'By group'!BN$9*Population!BN18-'By group'!AA$8*Population!AA18-'By group'!AA$6*Population!AA18+'By group'!AN$7*Population!AN18)</f>
        <v>-9.4618844356939267</v>
      </c>
      <c r="KB18" s="46">
        <f>step*(+'By group'!O$6*Population!O18-'By group'!AB$7*Population!AB18)</f>
        <v>4818.5373479950404</v>
      </c>
      <c r="KC18" s="46">
        <f>step*(+'By group'!P$6*Population!P18-'By group'!AC$7*Population!AC18)</f>
        <v>14.49365785371905</v>
      </c>
      <c r="KD18" s="46">
        <f>step*(+'By group'!Q$6*Population!Q18-'By group'!AD$7*Population!AD18)</f>
        <v>44.614786823541039</v>
      </c>
      <c r="KE18" s="46">
        <f>step*(+'By group'!R$6*Population!R18-'By group'!AE$7*Population!AE18)</f>
        <v>49.124691779816878</v>
      </c>
      <c r="KF18" s="46">
        <f>step*(+'By group'!S$6*Population!S18-'By group'!AF$7*Population!AF18)</f>
        <v>15.718373985853997</v>
      </c>
      <c r="KG18" s="46">
        <f>step*(+'By group'!T$6*Population!T18-'By group'!AG$7*Population!AG18)</f>
        <v>3.3018416665659394</v>
      </c>
      <c r="KH18" s="46">
        <f>step*(+'By group'!U$6*Population!U18-'By group'!AH$7*Population!AH18)</f>
        <v>4.143812390731588</v>
      </c>
      <c r="KI18" s="46">
        <f>step*(+'By group'!V$6*Population!V18-'By group'!AI$7*Population!AI18)</f>
        <v>0</v>
      </c>
      <c r="KJ18" s="46">
        <f>step*(+'By group'!W$6*Population!W18-'By group'!AJ$7*Population!AJ18)</f>
        <v>0</v>
      </c>
      <c r="KK18" s="46">
        <f>step*(+'By group'!X$6*Population!X18-'By group'!AK$7*Population!AK18)</f>
        <v>0</v>
      </c>
      <c r="KL18" s="46">
        <f>step*(+'By group'!Y$6*Population!Y18-'By group'!AL$7*Population!AL18)</f>
        <v>6.4207613830275569</v>
      </c>
      <c r="KM18" s="46">
        <f>step*(+'By group'!Z$6*Population!Z18-'By group'!AM$7*Population!AM18)</f>
        <v>4.9521440205011356</v>
      </c>
      <c r="KN18" s="46">
        <f>step*(+'By group'!AA$6*Population!AA18-'By group'!AN$7*Population!AN18)</f>
        <v>7.7045592582913098</v>
      </c>
      <c r="KO18" s="45">
        <v>0</v>
      </c>
      <c r="KP18" s="46">
        <v>0</v>
      </c>
      <c r="KQ18" s="46">
        <v>0</v>
      </c>
      <c r="KR18" s="46">
        <v>0</v>
      </c>
      <c r="KS18" s="46">
        <v>0</v>
      </c>
      <c r="KT18" s="46">
        <v>0</v>
      </c>
      <c r="KU18" s="46">
        <v>0</v>
      </c>
      <c r="KV18" s="46">
        <v>0</v>
      </c>
      <c r="KW18" s="46">
        <v>0</v>
      </c>
      <c r="KX18" s="46">
        <v>0</v>
      </c>
      <c r="KY18" s="46">
        <v>0</v>
      </c>
      <c r="KZ18" s="46">
        <v>0</v>
      </c>
      <c r="LA18" s="46">
        <v>0</v>
      </c>
      <c r="LB18" s="188">
        <f>step*(-'By group'!BB$9*Population!BB18+'By group'!B$8*Population!B18+'By group'!O$8*Population!O18)</f>
        <v>1593.4384507325303</v>
      </c>
      <c r="LC18" s="189">
        <f>step*(-'By group'!BC$9*Population!BC18+'By group'!C$8*Population!C18+'By group'!P$8*Population!P18)</f>
        <v>9.9399006323612333</v>
      </c>
      <c r="LD18" s="189">
        <f>step*(-'By group'!BD$9*Population!BD18+'By group'!D$8*Population!D18+'By group'!Q$8*Population!Q18)</f>
        <v>31.395589561047629</v>
      </c>
      <c r="LE18" s="189">
        <f>step*(-'By group'!BE$9*Population!BE18+'By group'!E$8*Population!E18+'By group'!R$8*Population!R18)</f>
        <v>36.6452788577825</v>
      </c>
      <c r="LF18" s="189">
        <f>step*(-'By group'!BF$9*Population!BF18+'By group'!F$8*Population!F18+'By group'!S$8*Population!S18)</f>
        <v>11.629516467522459</v>
      </c>
      <c r="LG18" s="189">
        <f>step*(-'By group'!BG$9*Population!BG18+'By group'!G$8*Population!G18+'By group'!T$8*Population!T18)</f>
        <v>2.2979969600054346</v>
      </c>
      <c r="LH18" s="189">
        <f>step*(-'By group'!BH$9*Population!BH18+'By group'!H$8*Population!H18+'By group'!U$8*Population!U18)</f>
        <v>2.2437815925579261</v>
      </c>
      <c r="LI18" s="189">
        <f>step*(-'By group'!BI$9*Population!BI18+'By group'!I$8*Population!I18+'By group'!V$8*Population!V18)</f>
        <v>0</v>
      </c>
      <c r="LJ18" s="189">
        <f>step*(-'By group'!BJ$9*Population!BJ18+'By group'!J$8*Population!J18+'By group'!W$8*Population!W18)</f>
        <v>0</v>
      </c>
      <c r="LK18" s="189">
        <f>step*(-'By group'!BK$9*Population!BK18+'By group'!K$8*Population!K18+'By group'!X$8*Population!X18)</f>
        <v>0</v>
      </c>
      <c r="LL18" s="189">
        <f>step*(-'By group'!BL$9*Population!BL18+'By group'!L$8*Population!L18+'By group'!Y$8*Population!Y18)</f>
        <v>3.6949782976599268</v>
      </c>
      <c r="LM18" s="189">
        <f>step*(-'By group'!BM$9*Population!BM18+'By group'!M$8*Population!M18+'By group'!Z$8*Population!Z18)</f>
        <v>2.272337428320653</v>
      </c>
      <c r="LN18" s="189">
        <f>step*(-'By group'!BN$9*Population!BN18+'By group'!N$8*Population!N18+'By group'!AA$8*Population!AA18)</f>
        <v>3.1369912186449884</v>
      </c>
    </row>
    <row r="19" spans="1:326" x14ac:dyDescent="0.25">
      <c r="A19">
        <f t="shared" si="23"/>
        <v>7.5</v>
      </c>
      <c r="B19" s="52">
        <f>step*((-'By group'!B$4-'By group'!B$5-'By group'!B$22)*Population!B19+'By group'!B$3*Population!$BO19)</f>
        <v>161220.09365842957</v>
      </c>
      <c r="C19" s="4">
        <f>step*((-'By group'!C$4-'By group'!C$5-'By group'!C$22)*Population!C19+'By group'!C$3*Population!$BO19)</f>
        <v>-5409.3415239080268</v>
      </c>
      <c r="D19" s="4">
        <f>step*((-'By group'!D$4-'By group'!D$5-'By group'!D$22)*Population!D19+'By group'!D$3*Population!$BO19)</f>
        <v>-38187.482249112778</v>
      </c>
      <c r="E19" s="4">
        <f>step*((-'By group'!E$4-'By group'!E$5-'By group'!E$22)*Population!E19+'By group'!E$3*Population!$BO19)</f>
        <v>-69474.159299733437</v>
      </c>
      <c r="F19" s="4">
        <f>step*((-'By group'!F$4-'By group'!F$5-'By group'!F$22)*Population!F19+'By group'!F$3*Population!$BO19)</f>
        <v>-29834.849136552006</v>
      </c>
      <c r="G19" s="4">
        <f>step*((-'By group'!G$4-'By group'!G$5-'By group'!G$22)*Population!G19+'By group'!G$3*Population!$BO19)</f>
        <v>-7310.0664121433283</v>
      </c>
      <c r="H19" s="4">
        <f>step*((-'By group'!H$4-'By group'!H$5-'By group'!H$22)*Population!H19+'By group'!H$3*Population!$BO19)</f>
        <v>-6903.7909823596801</v>
      </c>
      <c r="I19" s="4">
        <f>step*((-'By group'!I$4-'By group'!I$5-'By group'!I$22)*Population!I19+'By group'!I$3*Population!$BO19)</f>
        <v>0</v>
      </c>
      <c r="J19" s="4">
        <f>step*((-'By group'!J$4-'By group'!J$5-'By group'!J$22)*Population!J19+'By group'!J$3*Population!$BO19)</f>
        <v>0</v>
      </c>
      <c r="K19" s="4">
        <f>step*((-'By group'!K$4-'By group'!K$5-'By group'!K$22)*Population!K19+'By group'!K$3*Population!$BO19)</f>
        <v>0</v>
      </c>
      <c r="L19" s="4">
        <f>step*((-'By group'!L$4-'By group'!L$5-'By group'!L$22)*Population!L19+'By group'!L$3*Population!$BO19)</f>
        <v>-3208.7191592015834</v>
      </c>
      <c r="M19" s="4">
        <f>step*((-'By group'!M$4-'By group'!M$5-'By group'!M$22)*Population!M19+'By group'!M$3*Population!$BO19)</f>
        <v>-1877.9816899426</v>
      </c>
      <c r="N19" s="4">
        <f>step*((-'By group'!N$4-'By group'!N$5-'By group'!N$22)*Population!N19+'By group'!N$3*Population!$BO19)</f>
        <v>-2659.8859516198318</v>
      </c>
      <c r="O19" s="8">
        <f>step*((-'By group'!O$4-'By group'!O$5-'By group'!O$22)*Population!O19+'By group'!O$3*Population!$BO19)</f>
        <v>141819.28494791524</v>
      </c>
      <c r="P19" s="4">
        <f>step*((-'By group'!P$4-'By group'!P$5-'By group'!P$22)*Population!P19+'By group'!P$3*Population!$BO19)</f>
        <v>-3139.4026207726588</v>
      </c>
      <c r="Q19" s="4">
        <f>step*((-'By group'!Q$4-'By group'!Q$5-'By group'!Q$22)*Population!Q19+'By group'!Q$3*Population!$BO19)</f>
        <v>-21631.742327223532</v>
      </c>
      <c r="R19" s="4">
        <f>step*((-'By group'!R$4-'By group'!R$5-'By group'!R$22)*Population!R19+'By group'!R$3*Population!$BO19)</f>
        <v>-37259.925869480008</v>
      </c>
      <c r="S19" s="4">
        <f>step*((-'By group'!S$4-'By group'!S$5-'By group'!S$22)*Population!S19+'By group'!S$3*Population!$BO19)</f>
        <v>-16079.086290109182</v>
      </c>
      <c r="T19" s="4">
        <f>step*((-'By group'!T$4-'By group'!T$5-'By group'!T$22)*Population!T19+'By group'!T$3*Population!$BO19)</f>
        <v>-4164.8459096993229</v>
      </c>
      <c r="U19" s="4">
        <f>step*((-'By group'!U$4-'By group'!U$5-'By group'!U$22)*Population!U19+'By group'!U$3*Population!$BO19)</f>
        <v>-5156.0716308651099</v>
      </c>
      <c r="V19" s="4">
        <f>step*((-'By group'!V$4-'By group'!V$5-'By group'!V$22)*Population!V19+'By group'!V$3*Population!$BO19)</f>
        <v>0</v>
      </c>
      <c r="W19" s="4">
        <f>step*((-'By group'!W$4-'By group'!W$5-'By group'!W$22)*Population!W19+'By group'!W$3*Population!$BO19)</f>
        <v>0</v>
      </c>
      <c r="X19" s="4">
        <f>step*((-'By group'!X$4-'By group'!X$5-'By group'!X$22)*Population!X19+'By group'!X$3*Population!$BO19)</f>
        <v>0</v>
      </c>
      <c r="Y19" s="4">
        <f>step*((-'By group'!Y$4-'By group'!Y$5-'By group'!Y$22)*Population!Y19+'By group'!Y$3*Population!$BO19)</f>
        <v>-2246.6664069465337</v>
      </c>
      <c r="Z19" s="4">
        <f>step*((-'By group'!Z$4-'By group'!Z$5-'By group'!Z$22)*Population!Z19+'By group'!Z$3*Population!$BO19)</f>
        <v>-1791.7578191043231</v>
      </c>
      <c r="AA19" s="4">
        <f>step*((-'By group'!AA$4-'By group'!AA$5-'By group'!AA$22)*Population!AA19+'By group'!AA$3*Population!$BO19)</f>
        <v>-3177.0289699404607</v>
      </c>
      <c r="AB19" s="8">
        <f>step*((-'By group'!AB$4-'By group'!AB$5-'By group'!AB$22)*Population!AB19+'By group'!AB$3*Population!$BO19)</f>
        <v>-702.98768668045136</v>
      </c>
      <c r="AC19" s="4">
        <f>step*((-'By group'!AC$4-'By group'!AC$5-'By group'!AC$22)*Population!AC19+'By group'!AC$3*Population!$BO19)</f>
        <v>-150.07198441374567</v>
      </c>
      <c r="AD19" s="4">
        <f>step*((-'By group'!AD$4-'By group'!AD$5-'By group'!AD$22)*Population!AD19+'By group'!AD$3*Population!$BO19)</f>
        <v>-1018.613288267322</v>
      </c>
      <c r="AE19" s="4">
        <f>step*((-'By group'!AE$4-'By group'!AE$5-'By group'!AE$22)*Population!AE19+'By group'!AE$3*Population!$BO19)</f>
        <v>-1763.7589639905293</v>
      </c>
      <c r="AF19" s="4">
        <f>step*((-'By group'!AF$4-'By group'!AF$5-'By group'!AF$22)*Population!AF19+'By group'!AF$3*Population!$BO19)</f>
        <v>-758.94977514026436</v>
      </c>
      <c r="AG19" s="4">
        <f>step*((-'By group'!AG$4-'By group'!AG$5-'By group'!AG$22)*Population!AG19+'By group'!AG$3*Population!$BO19)</f>
        <v>-192.1031023299978</v>
      </c>
      <c r="AH19" s="4">
        <f>step*((-'By group'!AH$4-'By group'!AH$5-'By group'!AH$22)*Population!AH19+'By group'!AH$3*Population!$BO19)</f>
        <v>-211.19267026451794</v>
      </c>
      <c r="AI19" s="4">
        <f>step*((-'By group'!AI$4-'By group'!AI$5-'By group'!AI$22)*Population!AI19+'By group'!AI$3*Population!$BO19)</f>
        <v>0</v>
      </c>
      <c r="AJ19" s="4">
        <f>step*((-'By group'!AJ$4-'By group'!AJ$5-'By group'!AJ$22)*Population!AJ19+'By group'!AJ$3*Population!$BO19)</f>
        <v>0</v>
      </c>
      <c r="AK19" s="4">
        <f>step*((-'By group'!AK$4-'By group'!AK$5-'By group'!AK$22)*Population!AK19+'By group'!AK$3*Population!$BO19)</f>
        <v>0</v>
      </c>
      <c r="AL19" s="4">
        <f>step*((-'By group'!AL$4-'By group'!AL$5-'By group'!AL$22)*Population!AL19+'By group'!AL$3*Population!$BO19)</f>
        <v>-94.398014781757524</v>
      </c>
      <c r="AM19" s="4">
        <f>step*((-'By group'!AM$4-'By group'!AM$5-'By group'!AM$22)*Population!AM19+'By group'!AM$3*Population!$BO19)</f>
        <v>-66.003670316942618</v>
      </c>
      <c r="AN19" s="4">
        <f>step*((-'By group'!AN$4-'By group'!AN$5-'By group'!AN$22)*Population!AN19+'By group'!AN$3*Population!$BO19)</f>
        <v>-107.16049622635622</v>
      </c>
      <c r="AO19" s="8">
        <f>step*((-'By group'!AO$4-'By group'!AO$5-'By group'!AO$22)*Population!AO19+'By group'!AO$3*Population!$BO19)</f>
        <v>6568.3488322525736</v>
      </c>
      <c r="AP19" s="4">
        <f>step*((-'By group'!AP$4-'By group'!AP$5-'By group'!AP$22)*Population!AP19+'By group'!AP$3*Population!$BO19)</f>
        <v>-274.03418904828516</v>
      </c>
      <c r="AQ19" s="4">
        <f>step*((-'By group'!AQ$4-'By group'!AQ$5-'By group'!AQ$22)*Population!AQ19+'By group'!AQ$3*Population!$BO19)</f>
        <v>-1734.9283969792807</v>
      </c>
      <c r="AR19" s="4">
        <f>step*((-'By group'!AR$4-'By group'!AR$5-'By group'!AR$22)*Population!AR19+'By group'!AR$3*Population!$BO19)</f>
        <v>-2650.2905605408428</v>
      </c>
      <c r="AS19" s="4">
        <f>step*((-'By group'!AS$4-'By group'!AS$5-'By group'!AS$22)*Population!AS19+'By group'!AS$3*Population!$BO19)</f>
        <v>-1017.3823988202646</v>
      </c>
      <c r="AT19" s="4">
        <f>step*((-'By group'!AT$4-'By group'!AT$5-'By group'!AT$22)*Population!AT19+'By group'!AT$3*Population!$BO19)</f>
        <v>-234.66486811084548</v>
      </c>
      <c r="AU19" s="4">
        <f>step*((-'By group'!AU$4-'By group'!AU$5-'By group'!AU$22)*Population!AU19+'By group'!AU$3*Population!$BO19)</f>
        <v>-211.42027879004351</v>
      </c>
      <c r="AV19" s="4">
        <f>step*((-'By group'!AV$4-'By group'!AV$5-'By group'!AV$22)*Population!AV19+'By group'!AV$3*Population!$BO19)</f>
        <v>0</v>
      </c>
      <c r="AW19" s="4">
        <f>step*((-'By group'!AW$4-'By group'!AW$5-'By group'!AW$22)*Population!AW19+'By group'!AW$3*Population!$BO19)</f>
        <v>0</v>
      </c>
      <c r="AX19" s="4">
        <f>step*((-'By group'!AX$4-'By group'!AX$5-'By group'!AX$22)*Population!AX19+'By group'!AX$3*Population!$BO19)</f>
        <v>0</v>
      </c>
      <c r="AY19" s="4">
        <f>step*((-'By group'!AY$4-'By group'!AY$5-'By group'!AY$22)*Population!AY19+'By group'!AY$3*Population!$BO19)</f>
        <v>-99.289933163423228</v>
      </c>
      <c r="AZ19" s="4">
        <f>step*((-'By group'!AZ$4-'By group'!AZ$5-'By group'!AZ$22)*Population!AZ19+'By group'!AZ$3*Population!$BO19)</f>
        <v>-57.858751171655669</v>
      </c>
      <c r="BA19" s="4">
        <f>step*((-'By group'!BA$4-'By group'!BA$5-'By group'!BA$22)*Population!BA19+'By group'!BA$3*Population!$BO19)</f>
        <v>-83.775009535306481</v>
      </c>
      <c r="BB19" s="8">
        <f>step*((-'By group'!BB$4-'By group'!BB$5-'By group'!BB$22)*Population!BB19+'By group'!BB$3*Population!$BO19)</f>
        <v>4459.1048820839687</v>
      </c>
      <c r="BC19" s="4">
        <f>step*((-'By group'!BC$4-'By group'!BC$5-'By group'!BC$22)*Population!BC19+'By group'!BC$3*Population!$BO19)</f>
        <v>-360.95993071262939</v>
      </c>
      <c r="BD19" s="4">
        <f>step*((-'By group'!BD$4-'By group'!BD$5-'By group'!BD$22)*Population!BD19+'By group'!BD$3*Population!$BO19)</f>
        <v>-1855.1847955374578</v>
      </c>
      <c r="BE19" s="4">
        <f>step*((-'By group'!BE$4-'By group'!BE$5-'By group'!BE$22)*Population!BE19+'By group'!BE$3*Population!$BO19)</f>
        <v>-2541.4910765023651</v>
      </c>
      <c r="BF19" s="4">
        <f>step*((-'By group'!BF$4-'By group'!BF$5-'By group'!BF$22)*Population!BF19+'By group'!BF$3*Population!$BO19)</f>
        <v>-897.19260918966643</v>
      </c>
      <c r="BG19" s="4">
        <f>step*((-'By group'!BG$4-'By group'!BG$5-'By group'!BG$22)*Population!BG19+'By group'!BG$3*Population!$BO19)</f>
        <v>-194.52968838192228</v>
      </c>
      <c r="BH19" s="4">
        <f>step*((-'By group'!BH$4-'By group'!BH$5-'By group'!BH$22)*Population!BH19+'By group'!BH$3*Population!$BO19)</f>
        <v>-160.61768736644922</v>
      </c>
      <c r="BI19" s="4">
        <f>step*((-'By group'!BI$4-'By group'!BI$5-'By group'!BI$22)*Population!BI19+'By group'!BI$3*Population!$BO19)</f>
        <v>0</v>
      </c>
      <c r="BJ19" s="4">
        <f>step*((-'By group'!BJ$4-'By group'!BJ$5-'By group'!BJ$22)*Population!BJ19+'By group'!BJ$3*Population!$BO19)</f>
        <v>0</v>
      </c>
      <c r="BK19" s="4">
        <f>step*((-'By group'!BK$4-'By group'!BK$5-'By group'!BK$22)*Population!BK19+'By group'!BK$3*Population!$BO19)</f>
        <v>0</v>
      </c>
      <c r="BL19" s="4">
        <f>step*((-'By group'!BL$4-'By group'!BL$5-'By group'!BL$22)*Population!BL19+'By group'!BL$3*Population!$BO19)</f>
        <v>-92.49046024942264</v>
      </c>
      <c r="BM19" s="4">
        <f>step*((-'By group'!BM$4-'By group'!BM$5-'By group'!BM$22)*Population!BM19+'By group'!BM$3*Population!$BO19)</f>
        <v>-48.707500080255329</v>
      </c>
      <c r="BN19" s="4">
        <f>step*((-'By group'!BN$4-'By group'!BN$5-'By group'!BN$22)*Population!BN19+'By group'!BN$3*Population!$BO19)</f>
        <v>-65.113962865044044</v>
      </c>
      <c r="BO19" s="71">
        <f>-step*SUM(SCR!B19:N19)*Population!B19</f>
        <v>-138840.73550500223</v>
      </c>
      <c r="BP19" s="4">
        <f>step*-SUM('By group'!C$11:C$21)*Population!C19</f>
        <v>-135233.53809770066</v>
      </c>
      <c r="BQ19" s="4">
        <f>step*-SUM('By group'!D$11:D$21)*Population!D19</f>
        <v>-106076.33958086884</v>
      </c>
      <c r="BR19" s="4">
        <f>step*-SUM('By group'!E$11:E$21)*Population!E19</f>
        <v>-49624.399499809602</v>
      </c>
      <c r="BS19" s="4">
        <f>step*-SUM('By group'!F$11:F$21)*Population!F19</f>
        <v>-15702.552177132635</v>
      </c>
      <c r="BT19" s="4">
        <f>step*-SUM('By group'!G$11:G$21)*Population!G19</f>
        <v>-7614.6525126492998</v>
      </c>
      <c r="BU19" s="4">
        <f>step*-SUM('By group'!H$11:H$21)*Population!H19</f>
        <v>0</v>
      </c>
      <c r="BV19" s="4">
        <f>step*-SUM('By group'!I$11:I$21)*Population!I19</f>
        <v>0</v>
      </c>
      <c r="BW19" s="4">
        <f>step*-SUM('By group'!J$11:J$21)*Population!J19</f>
        <v>0</v>
      </c>
      <c r="BX19" s="4">
        <f>step*-SUM('By group'!K$11:K$21)*Population!K19</f>
        <v>0</v>
      </c>
      <c r="BY19" s="4">
        <f>step*-SUM('By group'!L$11:L$21)*Population!L19</f>
        <v>-2291.9422565725595</v>
      </c>
      <c r="BZ19" s="4">
        <f>step*-SUM('By group'!M$11:M$21)*Population!M19</f>
        <v>-1173.7385562141251</v>
      </c>
      <c r="CA19" s="4">
        <f>step*-SUM('By group'!N$11:N$21)*Population!N19</f>
        <v>0</v>
      </c>
      <c r="CB19" s="13">
        <f>-step*SUM(SCR!O19:AA19)*Population!O19</f>
        <v>-80424.581111018182</v>
      </c>
      <c r="CC19" s="4">
        <f>step*-SUM('By group'!P$11:P$21)*Population!P19</f>
        <v>-78485.065519316471</v>
      </c>
      <c r="CD19" s="4">
        <f>step*-SUM('By group'!Q$11:Q$21)*Population!Q19</f>
        <v>-60088.173131176482</v>
      </c>
      <c r="CE19" s="4">
        <f>step*-SUM('By group'!R$11:R$21)*Population!R19</f>
        <v>-26614.23276391429</v>
      </c>
      <c r="CF19" s="4">
        <f>step*-SUM('By group'!S$11:S$21)*Population!S19</f>
        <v>-8462.6769947943067</v>
      </c>
      <c r="CG19" s="4">
        <f>step*-SUM('By group'!T$11:T$21)*Population!T19</f>
        <v>-4338.3811559367941</v>
      </c>
      <c r="CH19" s="4">
        <f>step*-SUM('By group'!U$11:U$21)*Population!U19</f>
        <v>0</v>
      </c>
      <c r="CI19" s="4">
        <f>step*-SUM('By group'!V$11:V$21)*Population!V19</f>
        <v>0</v>
      </c>
      <c r="CJ19" s="4">
        <f>step*-SUM('By group'!W$11:W$21)*Population!W19</f>
        <v>0</v>
      </c>
      <c r="CK19" s="4">
        <f>step*-SUM('By group'!X$11:X$21)*Population!X19</f>
        <v>0</v>
      </c>
      <c r="CL19" s="4">
        <f>step*-SUM('By group'!Y$11:Y$21)*Population!Y19</f>
        <v>-1604.7617192475238</v>
      </c>
      <c r="CM19" s="4">
        <f>step*-SUM('By group'!Z$11:Z$21)*Population!Z19</f>
        <v>-1119.8486369402019</v>
      </c>
      <c r="CN19" s="4">
        <f>step*-SUM('By group'!AA$11:AA$21)*Population!AA19</f>
        <v>0</v>
      </c>
      <c r="CO19" s="13">
        <f>-step*SUM(SCR!AB19:AN19)*Population!AB19</f>
        <v>-3877.5947185462496</v>
      </c>
      <c r="CP19" s="4">
        <f>step*-SUM('By group'!AC$11:AC$21)*Population!AC19</f>
        <v>-3751.7996103436417</v>
      </c>
      <c r="CQ19" s="4">
        <f>step*-SUM('By group'!AD$11:AD$21)*Population!AD19</f>
        <v>-2829.4813562981167</v>
      </c>
      <c r="CR19" s="4">
        <f>step*-SUM('By group'!AE$11:AE$21)*Population!AE19</f>
        <v>-1259.8278314218066</v>
      </c>
      <c r="CS19" s="4">
        <f>step*-SUM('By group'!AF$11:AF$21)*Population!AF19</f>
        <v>-399.4472500738234</v>
      </c>
      <c r="CT19" s="4">
        <f>step*-SUM('By group'!AG$11:AG$21)*Population!AG19</f>
        <v>-200.10739826041436</v>
      </c>
      <c r="CU19" s="4">
        <f>step*-SUM('By group'!AH$11:AH$21)*Population!AH19</f>
        <v>0</v>
      </c>
      <c r="CV19" s="4">
        <f>step*-SUM('By group'!AI$11:AI$21)*Population!AI19</f>
        <v>0</v>
      </c>
      <c r="CW19" s="4">
        <f>step*-SUM('By group'!AJ$11:AJ$21)*Population!AJ19</f>
        <v>0</v>
      </c>
      <c r="CX19" s="4">
        <f>step*-SUM('By group'!AK$11:AK$21)*Population!AK19</f>
        <v>0</v>
      </c>
      <c r="CY19" s="4">
        <f>step*-SUM('By group'!AL$11:AL$21)*Population!AL19</f>
        <v>-67.427153415541085</v>
      </c>
      <c r="CZ19" s="4">
        <f>step*-SUM('By group'!AM$11:AM$21)*Population!AM19</f>
        <v>-41.25229394808914</v>
      </c>
      <c r="DA19" s="4">
        <f>step*-SUM('By group'!AN$11:AN$21)*Population!AN19</f>
        <v>0</v>
      </c>
      <c r="DB19" s="13">
        <f>-step*SUM(SCR!AO19:BA19)*Population!AO19</f>
        <v>-7236.5411015969639</v>
      </c>
      <c r="DC19" s="4">
        <f>step*-SUM('By group'!AP$11:AP$21)*Population!AP19</f>
        <v>-6850.8547262071288</v>
      </c>
      <c r="DD19" s="4">
        <f>step*-SUM('By group'!AQ$11:AQ$21)*Population!AQ19</f>
        <v>-4819.245547164669</v>
      </c>
      <c r="DE19" s="4">
        <f>step*-SUM('By group'!AR$11:AR$21)*Population!AR19</f>
        <v>-1893.0646861006019</v>
      </c>
      <c r="DF19" s="4">
        <f>step*-SUM('By group'!AS$11:AS$21)*Population!AS19</f>
        <v>-535.46442043171817</v>
      </c>
      <c r="DG19" s="4">
        <f>step*-SUM('By group'!AT$11:AT$21)*Population!AT19</f>
        <v>-244.44257094879734</v>
      </c>
      <c r="DH19" s="4">
        <f>step*-SUM('By group'!AU$11:AU$21)*Population!AU19</f>
        <v>0</v>
      </c>
      <c r="DI19" s="4">
        <f>step*-SUM('By group'!AV$11:AV$21)*Population!AV19</f>
        <v>0</v>
      </c>
      <c r="DJ19" s="4">
        <f>step*-SUM('By group'!AW$11:AW$21)*Population!AW19</f>
        <v>0</v>
      </c>
      <c r="DK19" s="4">
        <f>step*-SUM('By group'!AX$11:AX$21)*Population!AX19</f>
        <v>0</v>
      </c>
      <c r="DL19" s="4">
        <f>step*-SUM('By group'!AY$11:AY$21)*Population!AY19</f>
        <v>-70.921380831016592</v>
      </c>
      <c r="DM19" s="4">
        <f>step*-SUM('By group'!AZ$11:AZ$21)*Population!AZ19</f>
        <v>-36.161719482284795</v>
      </c>
      <c r="DN19" s="4">
        <f>step*-SUM('By group'!BA$11:BA$21)*Population!BA19</f>
        <v>0</v>
      </c>
      <c r="DO19" s="13">
        <f>-step*SUM(SCR!BB19:BN19)*Population!BB19</f>
        <v>-6348.1494488735634</v>
      </c>
      <c r="DP19" s="4">
        <f>step*-SUM('By group'!BC$11:BC$21)*Population!BC19</f>
        <v>-6015.998845210489</v>
      </c>
      <c r="DQ19" s="4">
        <f>step*-SUM('By group'!BD$11:BD$21)*Population!BD19</f>
        <v>-4216.3290807669491</v>
      </c>
      <c r="DR19" s="4">
        <f>step*-SUM('By group'!BE$11:BE$21)*Population!BE19</f>
        <v>-1588.4319228139784</v>
      </c>
      <c r="DS19" s="4">
        <f>step*-SUM('By group'!BF$11:BF$21)*Population!BF19</f>
        <v>-427.23457580460308</v>
      </c>
      <c r="DT19" s="4">
        <f>step*-SUM('By group'!BG$11:BG$21)*Population!BG19</f>
        <v>-187.04777729030988</v>
      </c>
      <c r="DU19" s="4">
        <f>step*-SUM('By group'!BH$11:BH$21)*Population!BH19</f>
        <v>0</v>
      </c>
      <c r="DV19" s="4">
        <f>step*-SUM('By group'!BI$11:BI$21)*Population!BI19</f>
        <v>0</v>
      </c>
      <c r="DW19" s="4">
        <f>step*-SUM('By group'!BJ$11:BJ$21)*Population!BJ19</f>
        <v>0</v>
      </c>
      <c r="DX19" s="4">
        <f>step*-SUM('By group'!BK$11:BK$21)*Population!BK19</f>
        <v>0</v>
      </c>
      <c r="DY19" s="4">
        <f>step*-SUM('By group'!BL$11:BL$21)*Population!BL19</f>
        <v>-51.383589027457027</v>
      </c>
      <c r="DZ19" s="4">
        <f>step*-SUM('By group'!BM$11:BM$21)*Population!BM19</f>
        <v>-24.353750040127665</v>
      </c>
      <c r="EA19" s="4">
        <f>step*-SUM('By group'!BN$11:BN$21)*Population!BN19</f>
        <v>0</v>
      </c>
      <c r="EB19" s="52">
        <v>0</v>
      </c>
      <c r="EC19" s="4">
        <f t="shared" si="24"/>
        <v>138840.73550500223</v>
      </c>
      <c r="ED19" s="4">
        <f t="shared" si="25"/>
        <v>135233.53809770066</v>
      </c>
      <c r="EE19" s="4">
        <f t="shared" si="26"/>
        <v>106076.33958086884</v>
      </c>
      <c r="EF19" s="4">
        <f t="shared" si="27"/>
        <v>49624.399499809602</v>
      </c>
      <c r="EG19" s="4">
        <f t="shared" si="28"/>
        <v>15702.552177132635</v>
      </c>
      <c r="EH19" s="4">
        <f t="shared" si="29"/>
        <v>7614.6525126492998</v>
      </c>
      <c r="EI19" s="4">
        <v>0</v>
      </c>
      <c r="EJ19" s="4">
        <f t="shared" si="30"/>
        <v>0</v>
      </c>
      <c r="EK19" s="4">
        <f t="shared" si="31"/>
        <v>0</v>
      </c>
      <c r="EL19" s="4">
        <f t="shared" si="32"/>
        <v>0</v>
      </c>
      <c r="EM19" s="4">
        <f t="shared" si="33"/>
        <v>2291.9422565725595</v>
      </c>
      <c r="EN19" s="4">
        <f t="shared" si="34"/>
        <v>1173.7385562141251</v>
      </c>
      <c r="EO19" s="52">
        <v>0</v>
      </c>
      <c r="EP19" s="4">
        <f t="shared" si="35"/>
        <v>80424.581111018182</v>
      </c>
      <c r="EQ19" s="4">
        <f t="shared" si="36"/>
        <v>78485.065519316471</v>
      </c>
      <c r="ER19" s="4">
        <f t="shared" si="37"/>
        <v>60088.173131176482</v>
      </c>
      <c r="ES19" s="4">
        <f t="shared" si="38"/>
        <v>26614.23276391429</v>
      </c>
      <c r="ET19" s="4">
        <f t="shared" si="39"/>
        <v>8462.6769947943067</v>
      </c>
      <c r="EU19" s="4">
        <f t="shared" si="40"/>
        <v>4338.3811559367941</v>
      </c>
      <c r="EV19" s="4">
        <v>0</v>
      </c>
      <c r="EW19" s="4">
        <f t="shared" si="41"/>
        <v>0</v>
      </c>
      <c r="EX19" s="4">
        <f t="shared" si="42"/>
        <v>0</v>
      </c>
      <c r="EY19" s="4">
        <f t="shared" si="43"/>
        <v>0</v>
      </c>
      <c r="EZ19" s="4">
        <f t="shared" si="44"/>
        <v>1604.7617192475238</v>
      </c>
      <c r="FA19" s="4">
        <f t="shared" si="45"/>
        <v>1119.8486369402019</v>
      </c>
      <c r="FB19" s="52">
        <v>0</v>
      </c>
      <c r="FC19" s="4">
        <f t="shared" si="46"/>
        <v>3877.5947185462496</v>
      </c>
      <c r="FD19" s="4">
        <f t="shared" si="47"/>
        <v>3751.7996103436417</v>
      </c>
      <c r="FE19" s="4">
        <f t="shared" si="48"/>
        <v>2829.4813562981167</v>
      </c>
      <c r="FF19" s="4">
        <f t="shared" si="49"/>
        <v>1259.8278314218066</v>
      </c>
      <c r="FG19" s="4">
        <f t="shared" si="50"/>
        <v>399.4472500738234</v>
      </c>
      <c r="FH19" s="4">
        <f t="shared" si="51"/>
        <v>200.10739826041436</v>
      </c>
      <c r="FI19" s="4">
        <v>0</v>
      </c>
      <c r="FJ19" s="4">
        <f t="shared" si="52"/>
        <v>0</v>
      </c>
      <c r="FK19" s="4">
        <f t="shared" si="53"/>
        <v>0</v>
      </c>
      <c r="FL19" s="4">
        <f t="shared" si="54"/>
        <v>0</v>
      </c>
      <c r="FM19" s="4">
        <f t="shared" si="55"/>
        <v>67.427153415541085</v>
      </c>
      <c r="FN19" s="9">
        <f t="shared" si="56"/>
        <v>41.25229394808914</v>
      </c>
      <c r="FO19" s="4">
        <v>0</v>
      </c>
      <c r="FP19" s="4">
        <f t="shared" si="57"/>
        <v>7236.5411015969639</v>
      </c>
      <c r="FQ19" s="4">
        <f t="shared" si="58"/>
        <v>6850.8547262071288</v>
      </c>
      <c r="FR19" s="4">
        <f t="shared" si="59"/>
        <v>4819.245547164669</v>
      </c>
      <c r="FS19" s="4">
        <f t="shared" si="60"/>
        <v>1893.0646861006019</v>
      </c>
      <c r="FT19" s="4">
        <f t="shared" si="61"/>
        <v>535.46442043171817</v>
      </c>
      <c r="FU19" s="4">
        <f t="shared" si="62"/>
        <v>244.44257094879734</v>
      </c>
      <c r="FV19" s="4">
        <v>0</v>
      </c>
      <c r="FW19" s="4">
        <f t="shared" si="63"/>
        <v>0</v>
      </c>
      <c r="FX19" s="4">
        <f t="shared" si="64"/>
        <v>0</v>
      </c>
      <c r="FY19" s="4">
        <f t="shared" si="65"/>
        <v>0</v>
      </c>
      <c r="FZ19" s="4">
        <f t="shared" si="66"/>
        <v>70.921380831016592</v>
      </c>
      <c r="GA19" s="4">
        <f t="shared" si="67"/>
        <v>36.161719482284795</v>
      </c>
      <c r="GB19" s="4">
        <v>0</v>
      </c>
      <c r="GC19" s="4">
        <f t="shared" si="68"/>
        <v>6348.1494488735634</v>
      </c>
      <c r="GD19" s="4">
        <f t="shared" si="4"/>
        <v>6015.998845210489</v>
      </c>
      <c r="GE19" s="4">
        <f t="shared" si="5"/>
        <v>4216.3290807669491</v>
      </c>
      <c r="GF19" s="4">
        <f t="shared" si="6"/>
        <v>1588.4319228139784</v>
      </c>
      <c r="GG19" s="4">
        <f t="shared" si="7"/>
        <v>427.23457580460308</v>
      </c>
      <c r="GH19" s="4">
        <f t="shared" si="8"/>
        <v>187.04777729030988</v>
      </c>
      <c r="GI19" s="4">
        <v>0</v>
      </c>
      <c r="GJ19" s="4">
        <f t="shared" si="69"/>
        <v>0</v>
      </c>
      <c r="GK19" s="4">
        <f t="shared" si="70"/>
        <v>0</v>
      </c>
      <c r="GL19" s="4">
        <f t="shared" si="9"/>
        <v>0</v>
      </c>
      <c r="GM19" s="4">
        <f t="shared" si="10"/>
        <v>51.383589027457027</v>
      </c>
      <c r="GN19" s="4">
        <f t="shared" si="11"/>
        <v>24.353750040127665</v>
      </c>
      <c r="GO19" s="52">
        <v>0</v>
      </c>
      <c r="GP19" s="4">
        <f>step*(-'By group'!C$32*Population!C19+'By group'!I$33*Population!I19)</f>
        <v>0</v>
      </c>
      <c r="GQ19" s="4">
        <f>step*(-'By group'!D$32*Population!D19+'By group'!J$33*Population!J19)</f>
        <v>0</v>
      </c>
      <c r="GR19" s="4">
        <f>step*(-'By group'!E$32*Population!E19+'By group'!K$33*Population!K19)</f>
        <v>0</v>
      </c>
      <c r="GS19" s="4">
        <f>step*(-'By group'!F$32*Population!F19+'By group'!L$33*Population!L19)</f>
        <v>-6705.3049602800374</v>
      </c>
      <c r="GT19" s="4">
        <f>step*(-'By group'!G$32*Population!G19+'By group'!M$33*Population!M19)</f>
        <v>-936.06122442279741</v>
      </c>
      <c r="GU19" s="4">
        <f>step*(-'By group'!H$32*Population!H19+'By group'!N$33*Population!N19)</f>
        <v>-602.63208487495922</v>
      </c>
      <c r="GV19" s="46">
        <f t="shared" si="71"/>
        <v>0</v>
      </c>
      <c r="GW19" s="14">
        <f t="shared" si="72"/>
        <v>0</v>
      </c>
      <c r="GX19" s="4">
        <f t="shared" si="73"/>
        <v>0</v>
      </c>
      <c r="GY19" s="4">
        <f t="shared" si="74"/>
        <v>6705.3049602800374</v>
      </c>
      <c r="GZ19" s="4">
        <f t="shared" si="75"/>
        <v>936.06122442279741</v>
      </c>
      <c r="HA19" s="4">
        <f t="shared" si="76"/>
        <v>602.63208487495922</v>
      </c>
      <c r="HB19" s="8">
        <v>0</v>
      </c>
      <c r="HC19" s="4">
        <f>step*(-'By group'!P$32*Population!P19+'By group'!V$33*Population!V19)</f>
        <v>0</v>
      </c>
      <c r="HD19" s="4">
        <f>step*(-'By group'!Q$32*Population!Q19+'By group'!W$33*Population!W19)</f>
        <v>0</v>
      </c>
      <c r="HE19" s="4">
        <f>step*(-'By group'!R$32*Population!R19+'By group'!X$33*Population!X19)</f>
        <v>0</v>
      </c>
      <c r="HF19" s="4">
        <f>step*(-'By group'!S$32*Population!S19+'By group'!Y$33*Population!Y19)</f>
        <v>-3428.9576377733915</v>
      </c>
      <c r="HG19" s="4">
        <f>step*(-'By group'!T$32*Population!T19+'By group'!Z$33*Population!Z19)</f>
        <v>-307.75191271725794</v>
      </c>
      <c r="HH19" s="4">
        <f>step*(-'By group'!U$32*Population!U19+'By group'!AA$33*Population!AA19)</f>
        <v>-136.78344868932345</v>
      </c>
      <c r="HI19" s="14">
        <f t="shared" si="77"/>
        <v>0</v>
      </c>
      <c r="HJ19" s="46">
        <f t="shared" si="78"/>
        <v>0</v>
      </c>
      <c r="HK19" s="4">
        <f t="shared" si="79"/>
        <v>0</v>
      </c>
      <c r="HL19" s="4">
        <f t="shared" si="80"/>
        <v>3428.9576377733915</v>
      </c>
      <c r="HM19" s="4">
        <f t="shared" si="81"/>
        <v>307.75191271725794</v>
      </c>
      <c r="HN19" s="9">
        <f t="shared" si="82"/>
        <v>136.78344868932345</v>
      </c>
      <c r="HO19" s="4">
        <v>0</v>
      </c>
      <c r="HP19" s="4">
        <f>step*(-'By group'!AC$32*Population!AC19+'By group'!AI$33*Population!AI19)</f>
        <v>0</v>
      </c>
      <c r="HQ19" s="4">
        <f>step*(-'By group'!AD$32*Population!AD19+'By group'!AJ$33*Population!AJ19)</f>
        <v>0</v>
      </c>
      <c r="HR19" s="4">
        <f>step*(-'By group'!AE$32*Population!AE19+'By group'!AK$33*Population!AK19)</f>
        <v>0</v>
      </c>
      <c r="HS19" s="4">
        <f>step*(-'By group'!AF$32*Population!AF19+'By group'!AL$33*Population!AL19)</f>
        <v>-166.01004832914117</v>
      </c>
      <c r="HT19" s="4">
        <f>step*(-'By group'!AG$32*Population!AG19+'By group'!AM$33*Population!AM19)</f>
        <v>-19.395332678038304</v>
      </c>
      <c r="HU19" s="4">
        <f>step*(-'By group'!AH$32*Population!AH19+'By group'!AN$33*Population!AN19)</f>
        <v>-11.647543048931489</v>
      </c>
      <c r="HV19" s="14">
        <f t="shared" si="83"/>
        <v>0</v>
      </c>
      <c r="HW19" s="46">
        <f t="shared" si="84"/>
        <v>0</v>
      </c>
      <c r="HX19" s="4">
        <f t="shared" si="85"/>
        <v>0</v>
      </c>
      <c r="HY19" s="4">
        <f t="shared" si="86"/>
        <v>166.01004832914117</v>
      </c>
      <c r="HZ19" s="4">
        <f t="shared" si="87"/>
        <v>19.395332678038304</v>
      </c>
      <c r="IA19" s="4">
        <f t="shared" si="88"/>
        <v>11.647543048931489</v>
      </c>
      <c r="IB19" s="8">
        <v>0</v>
      </c>
      <c r="IC19" s="4">
        <f>step*(-'By group'!AP$32*Population!AP19+'By group'!AV$33*Population!AV19)</f>
        <v>0</v>
      </c>
      <c r="ID19" s="4">
        <f>step*(-'By group'!AQ$32*Population!AQ19+'By group'!AW$33*Population!AW19)</f>
        <v>0</v>
      </c>
      <c r="IE19" s="4">
        <f>step*(-'By group'!AR$32*Population!AR19+'By group'!AX$33*Population!AX19)</f>
        <v>0</v>
      </c>
      <c r="IF19" s="4">
        <f>step*(-'By group'!AS$32*Population!AS19+'By group'!AY$33*Population!AY19)</f>
        <v>-232.2715198003508</v>
      </c>
      <c r="IG19" s="4">
        <f>step*(-'By group'!AT$32*Population!AT19+'By group'!AZ$33*Population!AZ19)</f>
        <v>-30.807654448617072</v>
      </c>
      <c r="IH19" s="4">
        <f>step*(-'By group'!AU$32*Population!AU19+'By group'!BA$33*Population!BA19)</f>
        <v>-17.844563498760724</v>
      </c>
      <c r="II19" s="14">
        <f t="shared" si="15"/>
        <v>0</v>
      </c>
      <c r="IJ19" s="4">
        <f t="shared" si="16"/>
        <v>0</v>
      </c>
      <c r="IK19" s="4">
        <f t="shared" si="89"/>
        <v>0</v>
      </c>
      <c r="IL19" s="4">
        <f t="shared" si="90"/>
        <v>232.2715198003508</v>
      </c>
      <c r="IM19" s="4">
        <f t="shared" si="91"/>
        <v>30.807654448617072</v>
      </c>
      <c r="IN19" s="4">
        <f t="shared" si="92"/>
        <v>17.844563498760724</v>
      </c>
      <c r="IO19" s="8">
        <v>0</v>
      </c>
      <c r="IP19" s="4">
        <f>step*(-'By group'!BC$32*Population!BC19+'By group'!BI$33*Population!BI19)</f>
        <v>0</v>
      </c>
      <c r="IQ19" s="4">
        <f>step*(-'By group'!BD$32*Population!BD19+'By group'!BJ$33*Population!BJ19)</f>
        <v>0</v>
      </c>
      <c r="IR19" s="4">
        <f>step*(-'By group'!BE$32*Population!BE19+'By group'!BK$33*Population!BK19)</f>
        <v>0</v>
      </c>
      <c r="IS19" s="4">
        <f>step*(-'By group'!BF$32*Population!BF19+'By group'!BL$33*Population!BL19)</f>
        <v>-187.92549338857302</v>
      </c>
      <c r="IT19" s="4">
        <f>step*(-'By group'!BG$32*Population!BG19+'By group'!BM$33*Population!BM19)</f>
        <v>-25.232680437998148</v>
      </c>
      <c r="IU19" s="4">
        <f>step*(-'By group'!BH$32*Population!BH19+'By group'!BN$33*Population!BN19)</f>
        <v>-14.023332324748868</v>
      </c>
      <c r="IV19" s="14">
        <f t="shared" si="17"/>
        <v>0</v>
      </c>
      <c r="IW19" s="4">
        <f t="shared" si="18"/>
        <v>0</v>
      </c>
      <c r="IX19" s="4">
        <f t="shared" si="19"/>
        <v>0</v>
      </c>
      <c r="IY19" s="4">
        <f t="shared" si="20"/>
        <v>187.92549338857302</v>
      </c>
      <c r="IZ19" s="4">
        <f t="shared" si="21"/>
        <v>25.232680437998148</v>
      </c>
      <c r="JA19" s="4">
        <f t="shared" si="22"/>
        <v>14.023332324748868</v>
      </c>
      <c r="JB19" s="75">
        <f>step*(+prop_idu_male*'By group'!BB$9*Population!BB19-'By group'!B$8*Population!B19)</f>
        <v>-785.103301140089</v>
      </c>
      <c r="JC19" s="46">
        <f>step*(+prop_idu_male*'By group'!BC$9*Population!BC19-'By group'!C$8*Population!C19)</f>
        <v>-6.0397570434597743</v>
      </c>
      <c r="JD19" s="46">
        <f>step*(+prop_idu_male*'By group'!BD$9*Population!BD19-'By group'!D$8*Population!D19)</f>
        <v>-19.191429957405632</v>
      </c>
      <c r="JE19" s="46">
        <f>step*(+prop_idu_male*'By group'!BE$9*Population!BE19-'By group'!E$8*Population!E19)</f>
        <v>-22.906081442528027</v>
      </c>
      <c r="JF19" s="46">
        <f>step*(+prop_idu_male*'By group'!BF$9*Population!BF19-'By group'!F$8*Population!F19)</f>
        <v>-7.3385945976007934</v>
      </c>
      <c r="JG19" s="46">
        <f>step*(+prop_idu_male*'By group'!BG$9*Population!BG19-'By group'!G$8*Population!G19)</f>
        <v>-1.4331475694305114</v>
      </c>
      <c r="JH19" s="46">
        <f>step*(+prop_idu_male*'By group'!BH$9*Population!BH19-'By group'!H$8*Population!H19)</f>
        <v>-1.2349735721995678</v>
      </c>
      <c r="JI19" s="46">
        <f>step*(+prop_idu_male*'By group'!BI$9*Population!BI19-'By group'!I$8*Population!I19)</f>
        <v>0</v>
      </c>
      <c r="JJ19" s="46">
        <f>step*(+prop_idu_male*'By group'!BJ$9*Population!BJ19-'By group'!J$8*Population!J19)</f>
        <v>0</v>
      </c>
      <c r="JK19" s="46">
        <f>step*(+prop_idu_male*'By group'!BK$9*Population!BK19-'By group'!K$8*Population!K19)</f>
        <v>0</v>
      </c>
      <c r="JL19" s="46">
        <f>step*(+prop_idu_male*'By group'!BL$9*Population!BL19-'By group'!L$8*Population!L19)</f>
        <v>-2.1686216429066625</v>
      </c>
      <c r="JM19" s="46">
        <f>step*(+prop_idu_male*'By group'!BM$9*Population!BM19-'By group'!M$8*Population!M19)</f>
        <v>-1.1152895561178184</v>
      </c>
      <c r="JN19" s="46">
        <f>step*(+prop_idu_male*'By group'!BN$9*Population!BN19-'By group'!N$8*Population!N19)</f>
        <v>-1.3319949698080122</v>
      </c>
      <c r="JO19" s="45">
        <f>step*(+(1-prop_idu_male)*'By group'!BB$9*Population!BB19-'By group'!O$8*Population!O19-'By group'!O$6*Population!O19+'By group'!AB$7*Population!AB19)</f>
        <v>-5646.914988854528</v>
      </c>
      <c r="JP19" s="46">
        <f>step*(+(1-prop_idu_male)*'By group'!BC$9*Population!BC19-'By group'!P$8*Population!P19-'By group'!P$6*Population!P19+'By group'!AC$7*Population!AC19)</f>
        <v>-17.909793940545345</v>
      </c>
      <c r="JQ19" s="46">
        <f>step*(+(1-prop_idu_male)*'By group'!BD$9*Population!BD19-'By group'!Q$8*Population!Q19-'By group'!Q$6*Population!Q19+'By group'!AD$7*Population!AD19)</f>
        <v>-55.322669330973859</v>
      </c>
      <c r="JR19" s="46">
        <f>step*(+(1-prop_idu_male)*'By group'!BE$9*Population!BE19-'By group'!R$8*Population!R19-'By group'!R$6*Population!R19+'By group'!AE$7*Population!AE19)</f>
        <v>-61.177589311310641</v>
      </c>
      <c r="JS19" s="46">
        <f>step*(+(1-prop_idu_male)*'By group'!BF$9*Population!BF19-'By group'!S$8*Population!S19-'By group'!S$6*Population!S19+'By group'!AF$7*Population!AF19)</f>
        <v>-19.505017857193103</v>
      </c>
      <c r="JT19" s="46">
        <f>step*(+(1-prop_idu_male)*'By group'!BG$9*Population!BG19-'By group'!T$8*Population!T19-'By group'!T$6*Population!T19+'By group'!AG$7*Population!AG19)</f>
        <v>-4.0502139024325308</v>
      </c>
      <c r="JU19" s="46">
        <f>step*(+(1-prop_idu_male)*'By group'!BH$9*Population!BH19-'By group'!U$8*Population!U19-'By group'!U$6*Population!U19+'By group'!AH$7*Population!AH19)</f>
        <v>-4.8006151208310133</v>
      </c>
      <c r="JV19" s="46">
        <f>step*(+(1-prop_idu_male)*'By group'!BI$9*Population!BI19-'By group'!V$8*Population!V19-'By group'!V$6*Population!V19+'By group'!AI$7*Population!AI19)</f>
        <v>0</v>
      </c>
      <c r="JW19" s="46">
        <f>step*(+(1-prop_idu_male)*'By group'!BJ$9*Population!BJ19-'By group'!W$8*Population!W19-'By group'!W$6*Population!W19+'By group'!AJ$7*Population!AJ19)</f>
        <v>0</v>
      </c>
      <c r="JX19" s="46">
        <f>step*(+(1-prop_idu_male)*'By group'!BK$9*Population!BK19-'By group'!X$8*Population!X19-'By group'!X$6*Population!X19+'By group'!AK$7*Population!AK19)</f>
        <v>0</v>
      </c>
      <c r="JY19" s="46">
        <f>step*(+(1-prop_idu_male)*'By group'!BL$9*Population!BL19-'By group'!Y$8*Population!Y19-'By group'!Y$6*Population!Y19+'By group'!AL$7*Population!AL19)</f>
        <v>-7.8311442105391373</v>
      </c>
      <c r="JZ19" s="46">
        <f>step*(+(1-prop_idu_male)*'By group'!BM$9*Population!BM19-'By group'!Z$8*Population!Z19-'By group'!Z$6*Population!Z19+'By group'!AM$7*Population!AM19)</f>
        <v>-5.7617135111528794</v>
      </c>
      <c r="KA19" s="76">
        <f>step*(+(1-prop_idu_male)*'By group'!BN$9*Population!BN19-'By group'!AA$8*Population!AA19-'By group'!AA$6*Population!AA19+'By group'!AN$7*Population!AN19)</f>
        <v>-8.867844263694348</v>
      </c>
      <c r="KB19" s="46">
        <f>step*(+'By group'!O$6*Population!O19-'By group'!AB$7*Population!AB19)</f>
        <v>4834.741617373581</v>
      </c>
      <c r="KC19" s="46">
        <f>step*(+'By group'!P$6*Population!P19-'By group'!AC$7*Population!AC19)</f>
        <v>14.166020629935836</v>
      </c>
      <c r="KD19" s="46">
        <f>step*(+'By group'!Q$6*Population!Q19-'By group'!AD$7*Population!AD19)</f>
        <v>43.810994194430599</v>
      </c>
      <c r="KE19" s="46">
        <f>step*(+'By group'!R$6*Population!R19-'By group'!AE$7*Population!AE19)</f>
        <v>48.347002506197683</v>
      </c>
      <c r="KF19" s="46">
        <f>step*(+'By group'!S$6*Population!S19-'By group'!AF$7*Population!AF19)</f>
        <v>15.401849732537331</v>
      </c>
      <c r="KG19" s="46">
        <f>step*(+'By group'!T$6*Population!T19-'By group'!AG$7*Population!AG19)</f>
        <v>3.204983404520009</v>
      </c>
      <c r="KH19" s="46">
        <f>step*(+'By group'!U$6*Population!U19-'By group'!AH$7*Population!AH19)</f>
        <v>3.8446785418801426</v>
      </c>
      <c r="KI19" s="46">
        <f>step*(+'By group'!V$6*Population!V19-'By group'!AI$7*Population!AI19)</f>
        <v>0</v>
      </c>
      <c r="KJ19" s="46">
        <f>step*(+'By group'!W$6*Population!W19-'By group'!AJ$7*Population!AJ19)</f>
        <v>0</v>
      </c>
      <c r="KK19" s="46">
        <f>step*(+'By group'!X$6*Population!X19-'By group'!AK$7*Population!AK19)</f>
        <v>0</v>
      </c>
      <c r="KL19" s="46">
        <f>step*(+'By group'!Y$6*Population!Y19-'By group'!AL$7*Population!AL19)</f>
        <v>6.2572126447080878</v>
      </c>
      <c r="KM19" s="46">
        <f>step*(+'By group'!Z$6*Population!Z19-'By group'!AM$7*Population!AM19)</f>
        <v>4.656477124236754</v>
      </c>
      <c r="KN19" s="46">
        <f>step*(+'By group'!AA$6*Population!AA19-'By group'!AN$7*Population!AN19)</f>
        <v>7.2127100043815542</v>
      </c>
      <c r="KO19" s="45">
        <v>0</v>
      </c>
      <c r="KP19" s="46">
        <v>0</v>
      </c>
      <c r="KQ19" s="46">
        <v>0</v>
      </c>
      <c r="KR19" s="46">
        <v>0</v>
      </c>
      <c r="KS19" s="46">
        <v>0</v>
      </c>
      <c r="KT19" s="46">
        <v>0</v>
      </c>
      <c r="KU19" s="46">
        <v>0</v>
      </c>
      <c r="KV19" s="46">
        <v>0</v>
      </c>
      <c r="KW19" s="46">
        <v>0</v>
      </c>
      <c r="KX19" s="46">
        <v>0</v>
      </c>
      <c r="KY19" s="46">
        <v>0</v>
      </c>
      <c r="KZ19" s="46">
        <v>0</v>
      </c>
      <c r="LA19" s="46">
        <v>0</v>
      </c>
      <c r="LB19" s="188">
        <f>step*(-'By group'!BB$9*Population!BB19+'By group'!B$8*Population!B19+'By group'!O$8*Population!O19)</f>
        <v>1597.2766726210357</v>
      </c>
      <c r="LC19" s="189">
        <f>step*(-'By group'!BC$9*Population!BC19+'By group'!C$8*Population!C19+'By group'!P$8*Population!P19)</f>
        <v>9.7835303540692848</v>
      </c>
      <c r="LD19" s="189">
        <f>step*(-'By group'!BD$9*Population!BD19+'By group'!D$8*Population!D19+'By group'!Q$8*Population!Q19)</f>
        <v>30.703105093948899</v>
      </c>
      <c r="LE19" s="189">
        <f>step*(-'By group'!BE$9*Population!BE19+'By group'!E$8*Population!E19+'By group'!R$8*Population!R19)</f>
        <v>35.736668247640978</v>
      </c>
      <c r="LF19" s="189">
        <f>step*(-'By group'!BF$9*Population!BF19+'By group'!F$8*Population!F19+'By group'!S$8*Population!S19)</f>
        <v>11.441762722256566</v>
      </c>
      <c r="LG19" s="189">
        <f>step*(-'By group'!BG$9*Population!BG19+'By group'!G$8*Population!G19+'By group'!T$8*Population!T19)</f>
        <v>2.2783780673430329</v>
      </c>
      <c r="LH19" s="189">
        <f>step*(-'By group'!BH$9*Population!BH19+'By group'!H$8*Population!H19+'By group'!U$8*Population!U19)</f>
        <v>2.1909101511504394</v>
      </c>
      <c r="LI19" s="189">
        <f>step*(-'By group'!BI$9*Population!BI19+'By group'!I$8*Population!I19+'By group'!V$8*Population!V19)</f>
        <v>0</v>
      </c>
      <c r="LJ19" s="189">
        <f>step*(-'By group'!BJ$9*Population!BJ19+'By group'!J$8*Population!J19+'By group'!W$8*Population!W19)</f>
        <v>0</v>
      </c>
      <c r="LK19" s="189">
        <f>step*(-'By group'!BK$9*Population!BK19+'By group'!K$8*Population!K19+'By group'!X$8*Population!X19)</f>
        <v>0</v>
      </c>
      <c r="LL19" s="189">
        <f>step*(-'By group'!BL$9*Population!BL19+'By group'!L$8*Population!L19+'By group'!Y$8*Population!Y19)</f>
        <v>3.7425532087377125</v>
      </c>
      <c r="LM19" s="189">
        <f>step*(-'By group'!BM$9*Population!BM19+'By group'!M$8*Population!M19+'By group'!Z$8*Population!Z19)</f>
        <v>2.2205259430339437</v>
      </c>
      <c r="LN19" s="189">
        <f>step*(-'By group'!BN$9*Population!BN19+'By group'!N$8*Population!N19+'By group'!AA$8*Population!AA19)</f>
        <v>2.9871292291208063</v>
      </c>
    </row>
    <row r="20" spans="1:326" x14ac:dyDescent="0.25">
      <c r="A20">
        <f t="shared" si="23"/>
        <v>8</v>
      </c>
      <c r="B20" s="52">
        <f>step*((-'By group'!B$4-'By group'!B$5-'By group'!B$22)*Population!B20+'By group'!B$3*Population!$BO20)</f>
        <v>161186.77273159428</v>
      </c>
      <c r="C20" s="4">
        <f>step*((-'By group'!C$4-'By group'!C$5-'By group'!C$22)*Population!C20+'By group'!C$3*Population!$BO20)</f>
        <v>-5337.0141689620295</v>
      </c>
      <c r="D20" s="4">
        <f>step*((-'By group'!D$4-'By group'!D$5-'By group'!D$22)*Population!D20+'By group'!D$3*Population!$BO20)</f>
        <v>-37373.029484511331</v>
      </c>
      <c r="E20" s="4">
        <f>step*((-'By group'!E$4-'By group'!E$5-'By group'!E$22)*Population!E20+'By group'!E$3*Population!$BO20)</f>
        <v>-67647.841757717106</v>
      </c>
      <c r="F20" s="4">
        <f>step*((-'By group'!F$4-'By group'!F$5-'By group'!F$22)*Population!F20+'By group'!F$3*Population!$BO20)</f>
        <v>-29335.976516489001</v>
      </c>
      <c r="G20" s="4">
        <f>step*((-'By group'!G$4-'By group'!G$5-'By group'!G$22)*Population!G20+'By group'!G$3*Population!$BO20)</f>
        <v>-7271.7477434267958</v>
      </c>
      <c r="H20" s="4">
        <f>step*((-'By group'!H$4-'By group'!H$5-'By group'!H$22)*Population!H20+'By group'!H$3*Population!$BO20)</f>
        <v>-6932.1445173979318</v>
      </c>
      <c r="I20" s="4">
        <f>step*((-'By group'!I$4-'By group'!I$5-'By group'!I$22)*Population!I20+'By group'!I$3*Population!$BO20)</f>
        <v>0</v>
      </c>
      <c r="J20" s="4">
        <f>step*((-'By group'!J$4-'By group'!J$5-'By group'!J$22)*Population!J20+'By group'!J$3*Population!$BO20)</f>
        <v>0</v>
      </c>
      <c r="K20" s="4">
        <f>step*((-'By group'!K$4-'By group'!K$5-'By group'!K$22)*Population!K20+'By group'!K$3*Population!$BO20)</f>
        <v>0</v>
      </c>
      <c r="L20" s="4">
        <f>step*((-'By group'!L$4-'By group'!L$5-'By group'!L$22)*Population!L20+'By group'!L$3*Population!$BO20)</f>
        <v>-3292.8924038019923</v>
      </c>
      <c r="M20" s="4">
        <f>step*((-'By group'!M$4-'By group'!M$5-'By group'!M$22)*Population!M20+'By group'!M$3*Population!$BO20)</f>
        <v>-1891.9951255652009</v>
      </c>
      <c r="N20" s="4">
        <f>step*((-'By group'!N$4-'By group'!N$5-'By group'!N$22)*Population!N20+'By group'!N$3*Population!$BO20)</f>
        <v>-2575.8254575972792</v>
      </c>
      <c r="O20" s="8">
        <f>step*((-'By group'!O$4-'By group'!O$5-'By group'!O$22)*Population!O20+'By group'!O$3*Population!$BO20)</f>
        <v>140419.82266124978</v>
      </c>
      <c r="P20" s="4">
        <f>step*((-'By group'!P$4-'By group'!P$5-'By group'!P$22)*Population!P20+'By group'!P$3*Population!$BO20)</f>
        <v>-3090.6907478521994</v>
      </c>
      <c r="Q20" s="4">
        <f>step*((-'By group'!Q$4-'By group'!Q$5-'By group'!Q$22)*Population!Q20+'By group'!Q$3*Population!$BO20)</f>
        <v>-21335.626792466224</v>
      </c>
      <c r="R20" s="4">
        <f>step*((-'By group'!R$4-'By group'!R$5-'By group'!R$22)*Population!R20+'By group'!R$3*Population!$BO20)</f>
        <v>-36721.323036665934</v>
      </c>
      <c r="S20" s="4">
        <f>step*((-'By group'!S$4-'By group'!S$5-'By group'!S$22)*Population!S20+'By group'!S$3*Population!$BO20)</f>
        <v>-15817.64758655142</v>
      </c>
      <c r="T20" s="4">
        <f>step*((-'By group'!T$4-'By group'!T$5-'By group'!T$22)*Population!T20+'By group'!T$3*Population!$BO20)</f>
        <v>-4080.2813823085626</v>
      </c>
      <c r="U20" s="4">
        <f>step*((-'By group'!U$4-'By group'!U$5-'By group'!U$22)*Population!U20+'By group'!U$3*Population!$BO20)</f>
        <v>-4901.8638780994152</v>
      </c>
      <c r="V20" s="4">
        <f>step*((-'By group'!V$4-'By group'!V$5-'By group'!V$22)*Population!V20+'By group'!V$3*Population!$BO20)</f>
        <v>0</v>
      </c>
      <c r="W20" s="4">
        <f>step*((-'By group'!W$4-'By group'!W$5-'By group'!W$22)*Population!W20+'By group'!W$3*Population!$BO20)</f>
        <v>0</v>
      </c>
      <c r="X20" s="4">
        <f>step*((-'By group'!X$4-'By group'!X$5-'By group'!X$22)*Population!X20+'By group'!X$3*Population!$BO20)</f>
        <v>0</v>
      </c>
      <c r="Y20" s="4">
        <f>step*((-'By group'!Y$4-'By group'!Y$5-'By group'!Y$22)*Population!Y20+'By group'!Y$3*Population!$BO20)</f>
        <v>-2216.5452926623493</v>
      </c>
      <c r="Z20" s="4">
        <f>step*((-'By group'!Z$4-'By group'!Z$5-'By group'!Z$22)*Population!Z20+'By group'!Z$3*Population!$BO20)</f>
        <v>-1711.3694560970509</v>
      </c>
      <c r="AA20" s="4">
        <f>step*((-'By group'!AA$4-'By group'!AA$5-'By group'!AA$22)*Population!AA20+'By group'!AA$3*Population!$BO20)</f>
        <v>-2993.7488207258707</v>
      </c>
      <c r="AB20" s="8">
        <f>step*((-'By group'!AB$4-'By group'!AB$5-'By group'!AB$22)*Population!AB20+'By group'!AB$3*Population!$BO20)</f>
        <v>-713.15405516632643</v>
      </c>
      <c r="AC20" s="4">
        <f>step*((-'By group'!AC$4-'By group'!AC$5-'By group'!AC$22)*Population!AC20+'By group'!AC$3*Population!$BO20)</f>
        <v>-149.66755019049759</v>
      </c>
      <c r="AD20" s="4">
        <f>step*((-'By group'!AD$4-'By group'!AD$5-'By group'!AD$22)*Population!AD20+'By group'!AD$3*Population!$BO20)</f>
        <v>-1013.889724664859</v>
      </c>
      <c r="AE20" s="4">
        <f>step*((-'By group'!AE$4-'By group'!AE$5-'By group'!AE$22)*Population!AE20+'By group'!AE$3*Population!$BO20)</f>
        <v>-1743.3527828654064</v>
      </c>
      <c r="AF20" s="4">
        <f>step*((-'By group'!AF$4-'By group'!AF$5-'By group'!AF$22)*Population!AF20+'By group'!AF$3*Population!$BO20)</f>
        <v>-749.60607058637618</v>
      </c>
      <c r="AG20" s="4">
        <f>step*((-'By group'!AG$4-'By group'!AG$5-'By group'!AG$22)*Population!AG20+'By group'!AG$3*Population!$BO20)</f>
        <v>-189.95423838037209</v>
      </c>
      <c r="AH20" s="4">
        <f>step*((-'By group'!AH$4-'By group'!AH$5-'By group'!AH$22)*Population!AH20+'By group'!AH$3*Population!$BO20)</f>
        <v>-206.18731408906189</v>
      </c>
      <c r="AI20" s="4">
        <f>step*((-'By group'!AI$4-'By group'!AI$5-'By group'!AI$22)*Population!AI20+'By group'!AI$3*Population!$BO20)</f>
        <v>0</v>
      </c>
      <c r="AJ20" s="4">
        <f>step*((-'By group'!AJ$4-'By group'!AJ$5-'By group'!AJ$22)*Population!AJ20+'By group'!AJ$3*Population!$BO20)</f>
        <v>0</v>
      </c>
      <c r="AK20" s="4">
        <f>step*((-'By group'!AK$4-'By group'!AK$5-'By group'!AK$22)*Population!AK20+'By group'!AK$3*Population!$BO20)</f>
        <v>0</v>
      </c>
      <c r="AL20" s="4">
        <f>step*((-'By group'!AL$4-'By group'!AL$5-'By group'!AL$22)*Population!AL20+'By group'!AL$3*Population!$BO20)</f>
        <v>-95.128961276116073</v>
      </c>
      <c r="AM20" s="4">
        <f>step*((-'By group'!AM$4-'By group'!AM$5-'By group'!AM$22)*Population!AM20+'By group'!AM$3*Population!$BO20)</f>
        <v>-64.741510233165371</v>
      </c>
      <c r="AN20" s="4">
        <f>step*((-'By group'!AN$4-'By group'!AN$5-'By group'!AN$22)*Population!AN20+'By group'!AN$3*Population!$BO20)</f>
        <v>-102.6909410499856</v>
      </c>
      <c r="AO20" s="8">
        <f>step*((-'By group'!AO$4-'By group'!AO$5-'By group'!AO$22)*Population!AO20+'By group'!AO$3*Population!$BO20)</f>
        <v>6636.5989863891591</v>
      </c>
      <c r="AP20" s="4">
        <f>step*((-'By group'!AP$4-'By group'!AP$5-'By group'!AP$22)*Population!AP20+'By group'!AP$3*Population!$BO20)</f>
        <v>-278.50027650194716</v>
      </c>
      <c r="AQ20" s="4">
        <f>step*((-'By group'!AQ$4-'By group'!AQ$5-'By group'!AQ$22)*Population!AQ20+'By group'!AQ$3*Population!$BO20)</f>
        <v>-1761.629667364967</v>
      </c>
      <c r="AR20" s="4">
        <f>step*((-'By group'!AR$4-'By group'!AR$5-'By group'!AR$22)*Population!AR20+'By group'!AR$3*Population!$BO20)</f>
        <v>-2688.9152026140941</v>
      </c>
      <c r="AS20" s="4">
        <f>step*((-'By group'!AS$4-'By group'!AS$5-'By group'!AS$22)*Population!AS20+'By group'!AS$3*Population!$BO20)</f>
        <v>-1037.8922047594356</v>
      </c>
      <c r="AT20" s="4">
        <f>step*((-'By group'!AT$4-'By group'!AT$5-'By group'!AT$22)*Population!AT20+'By group'!AT$3*Population!$BO20)</f>
        <v>-240.79670657247547</v>
      </c>
      <c r="AU20" s="4">
        <f>step*((-'By group'!AU$4-'By group'!AU$5-'By group'!AU$22)*Population!AU20+'By group'!AU$3*Population!$BO20)</f>
        <v>-215.44237688494167</v>
      </c>
      <c r="AV20" s="4">
        <f>step*((-'By group'!AV$4-'By group'!AV$5-'By group'!AV$22)*Population!AV20+'By group'!AV$3*Population!$BO20)</f>
        <v>0</v>
      </c>
      <c r="AW20" s="4">
        <f>step*((-'By group'!AW$4-'By group'!AW$5-'By group'!AW$22)*Population!AW20+'By group'!AW$3*Population!$BO20)</f>
        <v>0</v>
      </c>
      <c r="AX20" s="4">
        <f>step*((-'By group'!AX$4-'By group'!AX$5-'By group'!AX$22)*Population!AX20+'By group'!AX$3*Population!$BO20)</f>
        <v>0</v>
      </c>
      <c r="AY20" s="4">
        <f>step*((-'By group'!AY$4-'By group'!AY$5-'By group'!AY$22)*Population!AY20+'By group'!AY$3*Population!$BO20)</f>
        <v>-103.63414756983698</v>
      </c>
      <c r="AZ20" s="4">
        <f>step*((-'By group'!AZ$4-'By group'!AZ$5-'By group'!AZ$22)*Population!AZ20+'By group'!AZ$3*Population!$BO20)</f>
        <v>-58.475436341711131</v>
      </c>
      <c r="BA20" s="4">
        <f>step*((-'By group'!BA$4-'By group'!BA$5-'By group'!BA$22)*Population!BA20+'By group'!BA$3*Population!$BO20)</f>
        <v>-80.946980512651692</v>
      </c>
      <c r="BB20" s="8">
        <f>step*((-'By group'!BB$4-'By group'!BB$5-'By group'!BB$22)*Population!BB20+'By group'!BB$3*Population!$BO20)</f>
        <v>4483.254549872132</v>
      </c>
      <c r="BC20" s="4">
        <f>step*((-'By group'!BC$4-'By group'!BC$5-'By group'!BC$22)*Population!BC20+'By group'!BC$3*Population!$BO20)</f>
        <v>-359.81838291090025</v>
      </c>
      <c r="BD20" s="4">
        <f>step*((-'By group'!BD$4-'By group'!BD$5-'By group'!BD$22)*Population!BD20+'By group'!BD$3*Population!$BO20)</f>
        <v>-1852.4554836774612</v>
      </c>
      <c r="BE20" s="4">
        <f>step*((-'By group'!BE$4-'By group'!BE$5-'By group'!BE$22)*Population!BE20+'By group'!BE$3*Population!$BO20)</f>
        <v>-2561.0339164540846</v>
      </c>
      <c r="BF20" s="4">
        <f>step*((-'By group'!BF$4-'By group'!BF$5-'By group'!BF$22)*Population!BF20+'By group'!BF$3*Population!$BO20)</f>
        <v>-915.57202069187872</v>
      </c>
      <c r="BG20" s="4">
        <f>step*((-'By group'!BG$4-'By group'!BG$5-'By group'!BG$22)*Population!BG20+'By group'!BG$3*Population!$BO20)</f>
        <v>-200.43241839996838</v>
      </c>
      <c r="BH20" s="4">
        <f>step*((-'By group'!BH$4-'By group'!BH$5-'By group'!BH$22)*Population!BH20+'By group'!BH$3*Population!$BO20)</f>
        <v>-164.77802267527397</v>
      </c>
      <c r="BI20" s="4">
        <f>step*((-'By group'!BI$4-'By group'!BI$5-'By group'!BI$22)*Population!BI20+'By group'!BI$3*Population!$BO20)</f>
        <v>0</v>
      </c>
      <c r="BJ20" s="4">
        <f>step*((-'By group'!BJ$4-'By group'!BJ$5-'By group'!BJ$22)*Population!BJ20+'By group'!BJ$3*Population!$BO20)</f>
        <v>0</v>
      </c>
      <c r="BK20" s="4">
        <f>step*((-'By group'!BK$4-'By group'!BK$5-'By group'!BK$22)*Population!BK20+'By group'!BK$3*Population!$BO20)</f>
        <v>0</v>
      </c>
      <c r="BL20" s="4">
        <f>step*((-'By group'!BL$4-'By group'!BL$5-'By group'!BL$22)*Population!BL20+'By group'!BL$3*Population!$BO20)</f>
        <v>-96.791920008261442</v>
      </c>
      <c r="BM20" s="4">
        <f>step*((-'By group'!BM$4-'By group'!BM$5-'By group'!BM$22)*Population!BM20+'By group'!BM$3*Population!$BO20)</f>
        <v>-49.285054609065952</v>
      </c>
      <c r="BN20" s="4">
        <f>step*((-'By group'!BN$4-'By group'!BN$5-'By group'!BN$22)*Population!BN20+'By group'!BN$3*Population!$BO20)</f>
        <v>-62.382741468873661</v>
      </c>
      <c r="BO20" s="71">
        <f>-step*SUM(SCR!B20:N20)*Population!B20</f>
        <v>-137117.7482689649</v>
      </c>
      <c r="BP20" s="4">
        <f>step*-SUM('By group'!C$11:C$21)*Population!C20</f>
        <v>-133425.35422405074</v>
      </c>
      <c r="BQ20" s="4">
        <f>step*-SUM('By group'!D$11:D$21)*Population!D20</f>
        <v>-103813.97079030925</v>
      </c>
      <c r="BR20" s="4">
        <f>step*-SUM('By group'!E$11:E$21)*Population!E20</f>
        <v>-48319.886969797924</v>
      </c>
      <c r="BS20" s="4">
        <f>step*-SUM('By group'!F$11:F$21)*Population!F20</f>
        <v>-15439.98764025737</v>
      </c>
      <c r="BT20" s="4">
        <f>step*-SUM('By group'!G$11:G$21)*Population!G20</f>
        <v>-7574.7372327362446</v>
      </c>
      <c r="BU20" s="4">
        <f>step*-SUM('By group'!H$11:H$21)*Population!H20</f>
        <v>0</v>
      </c>
      <c r="BV20" s="4">
        <f>step*-SUM('By group'!I$11:I$21)*Population!I20</f>
        <v>0</v>
      </c>
      <c r="BW20" s="4">
        <f>step*-SUM('By group'!J$11:J$21)*Population!J20</f>
        <v>0</v>
      </c>
      <c r="BX20" s="4">
        <f>step*-SUM('By group'!K$11:K$21)*Population!K20</f>
        <v>0</v>
      </c>
      <c r="BY20" s="4">
        <f>step*-SUM('By group'!L$11:L$21)*Population!L20</f>
        <v>-2352.0660027157087</v>
      </c>
      <c r="BZ20" s="4">
        <f>step*-SUM('By group'!M$11:M$21)*Population!M20</f>
        <v>-1182.4969534782506</v>
      </c>
      <c r="CA20" s="4">
        <f>step*-SUM('By group'!N$11:N$21)*Population!N20</f>
        <v>0</v>
      </c>
      <c r="CB20" s="13">
        <f>-step*SUM(SCR!O20:AA20)*Population!O20</f>
        <v>-79136.432473069013</v>
      </c>
      <c r="CC20" s="4">
        <f>step*-SUM('By group'!P$11:P$21)*Population!P20</f>
        <v>-77267.268696304978</v>
      </c>
      <c r="CD20" s="4">
        <f>step*-SUM('By group'!Q$11:Q$21)*Population!Q20</f>
        <v>-59265.629979072852</v>
      </c>
      <c r="CE20" s="4">
        <f>step*-SUM('By group'!R$11:R$21)*Population!R20</f>
        <v>-26229.516454761379</v>
      </c>
      <c r="CF20" s="4">
        <f>step*-SUM('By group'!S$11:S$21)*Population!S20</f>
        <v>-8325.0776771323272</v>
      </c>
      <c r="CG20" s="4">
        <f>step*-SUM('By group'!T$11:T$21)*Population!T20</f>
        <v>-4250.2931065714192</v>
      </c>
      <c r="CH20" s="4">
        <f>step*-SUM('By group'!U$11:U$21)*Population!U20</f>
        <v>0</v>
      </c>
      <c r="CI20" s="4">
        <f>step*-SUM('By group'!V$11:V$21)*Population!V20</f>
        <v>0</v>
      </c>
      <c r="CJ20" s="4">
        <f>step*-SUM('By group'!W$11:W$21)*Population!W20</f>
        <v>0</v>
      </c>
      <c r="CK20" s="4">
        <f>step*-SUM('By group'!X$11:X$21)*Population!X20</f>
        <v>0</v>
      </c>
      <c r="CL20" s="4">
        <f>step*-SUM('By group'!Y$11:Y$21)*Population!Y20</f>
        <v>-1583.2466376159637</v>
      </c>
      <c r="CM20" s="4">
        <f>step*-SUM('By group'!Z$11:Z$21)*Population!Z20</f>
        <v>-1069.6059100606569</v>
      </c>
      <c r="CN20" s="4">
        <f>step*-SUM('By group'!AA$11:AA$21)*Population!AA20</f>
        <v>0</v>
      </c>
      <c r="CO20" s="13">
        <f>-step*SUM(SCR!AB20:AN20)*Population!AB20</f>
        <v>-3867.7573342476358</v>
      </c>
      <c r="CP20" s="4">
        <f>step*-SUM('By group'!AC$11:AC$21)*Population!AC20</f>
        <v>-3741.6887547624397</v>
      </c>
      <c r="CQ20" s="4">
        <f>step*-SUM('By group'!AD$11:AD$21)*Population!AD20</f>
        <v>-2816.3603462912752</v>
      </c>
      <c r="CR20" s="4">
        <f>step*-SUM('By group'!AE$11:AE$21)*Population!AE20</f>
        <v>-1245.2519877610046</v>
      </c>
      <c r="CS20" s="4">
        <f>step*-SUM('By group'!AF$11:AF$21)*Population!AF20</f>
        <v>-394.52951083493485</v>
      </c>
      <c r="CT20" s="4">
        <f>step*-SUM('By group'!AG$11:AG$21)*Population!AG20</f>
        <v>-197.86899831288758</v>
      </c>
      <c r="CU20" s="4">
        <f>step*-SUM('By group'!AH$11:AH$21)*Population!AH20</f>
        <v>0</v>
      </c>
      <c r="CV20" s="4">
        <f>step*-SUM('By group'!AI$11:AI$21)*Population!AI20</f>
        <v>0</v>
      </c>
      <c r="CW20" s="4">
        <f>step*-SUM('By group'!AJ$11:AJ$21)*Population!AJ20</f>
        <v>0</v>
      </c>
      <c r="CX20" s="4">
        <f>step*-SUM('By group'!AK$11:AK$21)*Population!AK20</f>
        <v>0</v>
      </c>
      <c r="CY20" s="4">
        <f>step*-SUM('By group'!AL$11:AL$21)*Population!AL20</f>
        <v>-67.949258054368613</v>
      </c>
      <c r="CZ20" s="4">
        <f>step*-SUM('By group'!AM$11:AM$21)*Population!AM20</f>
        <v>-40.463443895728361</v>
      </c>
      <c r="DA20" s="4">
        <f>step*-SUM('By group'!AN$11:AN$21)*Population!AN20</f>
        <v>0</v>
      </c>
      <c r="DB20" s="13">
        <f>-step*SUM(SCR!AO20:BA20)*Population!AO20</f>
        <v>-7351.5042723690522</v>
      </c>
      <c r="DC20" s="4">
        <f>step*-SUM('By group'!AP$11:AP$21)*Population!AP20</f>
        <v>-6962.5069125486789</v>
      </c>
      <c r="DD20" s="4">
        <f>step*-SUM('By group'!AQ$11:AQ$21)*Population!AQ20</f>
        <v>-4893.4157426804641</v>
      </c>
      <c r="DE20" s="4">
        <f>step*-SUM('By group'!AR$11:AR$21)*Population!AR20</f>
        <v>-1920.6537161529243</v>
      </c>
      <c r="DF20" s="4">
        <f>step*-SUM('By group'!AS$11:AS$21)*Population!AS20</f>
        <v>-546.25905513654504</v>
      </c>
      <c r="DG20" s="4">
        <f>step*-SUM('By group'!AT$11:AT$21)*Population!AT20</f>
        <v>-250.82990267966193</v>
      </c>
      <c r="DH20" s="4">
        <f>step*-SUM('By group'!AU$11:AU$21)*Population!AU20</f>
        <v>0</v>
      </c>
      <c r="DI20" s="4">
        <f>step*-SUM('By group'!AV$11:AV$21)*Population!AV20</f>
        <v>0</v>
      </c>
      <c r="DJ20" s="4">
        <f>step*-SUM('By group'!AW$11:AW$21)*Population!AW20</f>
        <v>0</v>
      </c>
      <c r="DK20" s="4">
        <f>step*-SUM('By group'!AX$11:AX$21)*Population!AX20</f>
        <v>0</v>
      </c>
      <c r="DL20" s="4">
        <f>step*-SUM('By group'!AY$11:AY$21)*Population!AY20</f>
        <v>-74.024391121312121</v>
      </c>
      <c r="DM20" s="4">
        <f>step*-SUM('By group'!AZ$11:AZ$21)*Population!AZ20</f>
        <v>-36.547147713569458</v>
      </c>
      <c r="DN20" s="4">
        <f>step*-SUM('By group'!BA$11:BA$21)*Population!BA20</f>
        <v>0</v>
      </c>
      <c r="DO20" s="13">
        <f>-step*SUM(SCR!BB20:BN20)*Population!BB20</f>
        <v>-6328.1316407496879</v>
      </c>
      <c r="DP20" s="4">
        <f>step*-SUM('By group'!BC$11:BC$21)*Population!BC20</f>
        <v>-5996.9730485150039</v>
      </c>
      <c r="DQ20" s="4">
        <f>step*-SUM('By group'!BD$11:BD$21)*Population!BD20</f>
        <v>-4210.1260992669568</v>
      </c>
      <c r="DR20" s="4">
        <f>step*-SUM('By group'!BE$11:BE$21)*Population!BE20</f>
        <v>-1600.646197783803</v>
      </c>
      <c r="DS20" s="4">
        <f>step*-SUM('By group'!BF$11:BF$21)*Population!BF20</f>
        <v>-435.98667651994231</v>
      </c>
      <c r="DT20" s="4">
        <f>step*-SUM('By group'!BG$11:BG$21)*Population!BG20</f>
        <v>-192.72347923073883</v>
      </c>
      <c r="DU20" s="4">
        <f>step*-SUM('By group'!BH$11:BH$21)*Population!BH20</f>
        <v>0</v>
      </c>
      <c r="DV20" s="4">
        <f>step*-SUM('By group'!BI$11:BI$21)*Population!BI20</f>
        <v>0</v>
      </c>
      <c r="DW20" s="4">
        <f>step*-SUM('By group'!BJ$11:BJ$21)*Population!BJ20</f>
        <v>0</v>
      </c>
      <c r="DX20" s="4">
        <f>step*-SUM('By group'!BK$11:BK$21)*Population!BK20</f>
        <v>0</v>
      </c>
      <c r="DY20" s="4">
        <f>step*-SUM('By group'!BL$11:BL$21)*Population!BL20</f>
        <v>-53.773288893478586</v>
      </c>
      <c r="DZ20" s="4">
        <f>step*-SUM('By group'!BM$11:BM$21)*Population!BM20</f>
        <v>-24.642527304532976</v>
      </c>
      <c r="EA20" s="4">
        <f>step*-SUM('By group'!BN$11:BN$21)*Population!BN20</f>
        <v>0</v>
      </c>
      <c r="EB20" s="52">
        <v>0</v>
      </c>
      <c r="EC20" s="4">
        <f t="shared" si="24"/>
        <v>137117.7482689649</v>
      </c>
      <c r="ED20" s="4">
        <f t="shared" si="24"/>
        <v>133425.35422405074</v>
      </c>
      <c r="EE20" s="4">
        <f t="shared" si="26"/>
        <v>103813.97079030925</v>
      </c>
      <c r="EF20" s="4">
        <f t="shared" si="27"/>
        <v>48319.886969797924</v>
      </c>
      <c r="EG20" s="4">
        <f t="shared" si="28"/>
        <v>15439.98764025737</v>
      </c>
      <c r="EH20" s="4">
        <f t="shared" si="28"/>
        <v>7574.7372327362446</v>
      </c>
      <c r="EI20" s="4">
        <v>0</v>
      </c>
      <c r="EJ20" s="4">
        <f t="shared" si="30"/>
        <v>0</v>
      </c>
      <c r="EK20" s="4">
        <f t="shared" si="31"/>
        <v>0</v>
      </c>
      <c r="EL20" s="4">
        <f t="shared" si="32"/>
        <v>0</v>
      </c>
      <c r="EM20" s="4">
        <f t="shared" si="33"/>
        <v>2352.0660027157087</v>
      </c>
      <c r="EN20" s="4">
        <f t="shared" si="34"/>
        <v>1182.4969534782506</v>
      </c>
      <c r="EO20" s="52">
        <v>0</v>
      </c>
      <c r="EP20" s="4">
        <f t="shared" si="35"/>
        <v>79136.432473069013</v>
      </c>
      <c r="EQ20" s="4">
        <f t="shared" si="36"/>
        <v>77267.268696304978</v>
      </c>
      <c r="ER20" s="4">
        <f t="shared" si="37"/>
        <v>59265.629979072852</v>
      </c>
      <c r="ES20" s="4">
        <f t="shared" si="38"/>
        <v>26229.516454761379</v>
      </c>
      <c r="ET20" s="4">
        <f t="shared" si="39"/>
        <v>8325.0776771323272</v>
      </c>
      <c r="EU20" s="4">
        <f t="shared" si="40"/>
        <v>4250.2931065714192</v>
      </c>
      <c r="EV20" s="4">
        <v>0</v>
      </c>
      <c r="EW20" s="4">
        <f t="shared" si="41"/>
        <v>0</v>
      </c>
      <c r="EX20" s="4">
        <f t="shared" si="42"/>
        <v>0</v>
      </c>
      <c r="EY20" s="4">
        <f t="shared" si="43"/>
        <v>0</v>
      </c>
      <c r="EZ20" s="4">
        <f t="shared" si="44"/>
        <v>1583.2466376159637</v>
      </c>
      <c r="FA20" s="4">
        <f t="shared" si="45"/>
        <v>1069.6059100606569</v>
      </c>
      <c r="FB20" s="52">
        <v>0</v>
      </c>
      <c r="FC20" s="4">
        <f t="shared" si="46"/>
        <v>3867.7573342476358</v>
      </c>
      <c r="FD20" s="4">
        <f t="shared" si="47"/>
        <v>3741.6887547624397</v>
      </c>
      <c r="FE20" s="4">
        <f t="shared" si="48"/>
        <v>2816.3603462912752</v>
      </c>
      <c r="FF20" s="4">
        <f t="shared" si="49"/>
        <v>1245.2519877610046</v>
      </c>
      <c r="FG20" s="4">
        <f t="shared" si="50"/>
        <v>394.52951083493485</v>
      </c>
      <c r="FH20" s="4">
        <f t="shared" si="51"/>
        <v>197.86899831288758</v>
      </c>
      <c r="FI20" s="4">
        <v>0</v>
      </c>
      <c r="FJ20" s="4">
        <f t="shared" si="52"/>
        <v>0</v>
      </c>
      <c r="FK20" s="4">
        <f t="shared" si="53"/>
        <v>0</v>
      </c>
      <c r="FL20" s="4">
        <f t="shared" si="54"/>
        <v>0</v>
      </c>
      <c r="FM20" s="4">
        <f t="shared" si="55"/>
        <v>67.949258054368613</v>
      </c>
      <c r="FN20" s="9">
        <f t="shared" si="56"/>
        <v>40.463443895728361</v>
      </c>
      <c r="FO20" s="4">
        <v>0</v>
      </c>
      <c r="FP20" s="4">
        <f t="shared" si="57"/>
        <v>7351.5042723690522</v>
      </c>
      <c r="FQ20" s="4">
        <f t="shared" si="58"/>
        <v>6962.5069125486789</v>
      </c>
      <c r="FR20" s="4">
        <f t="shared" si="59"/>
        <v>4893.4157426804641</v>
      </c>
      <c r="FS20" s="4">
        <f t="shared" si="60"/>
        <v>1920.6537161529243</v>
      </c>
      <c r="FT20" s="4">
        <f t="shared" si="61"/>
        <v>546.25905513654504</v>
      </c>
      <c r="FU20" s="4">
        <f t="shared" si="62"/>
        <v>250.82990267966193</v>
      </c>
      <c r="FV20" s="4">
        <v>0</v>
      </c>
      <c r="FW20" s="4">
        <f t="shared" si="63"/>
        <v>0</v>
      </c>
      <c r="FX20" s="4">
        <f t="shared" si="64"/>
        <v>0</v>
      </c>
      <c r="FY20" s="4">
        <f t="shared" si="65"/>
        <v>0</v>
      </c>
      <c r="FZ20" s="4">
        <f t="shared" si="66"/>
        <v>74.024391121312121</v>
      </c>
      <c r="GA20" s="4">
        <f t="shared" si="67"/>
        <v>36.547147713569458</v>
      </c>
      <c r="GB20" s="4">
        <v>0</v>
      </c>
      <c r="GC20" s="4">
        <f t="shared" si="68"/>
        <v>6328.1316407496879</v>
      </c>
      <c r="GD20" s="4">
        <f t="shared" si="4"/>
        <v>5996.9730485150039</v>
      </c>
      <c r="GE20" s="4">
        <f t="shared" si="5"/>
        <v>4210.1260992669568</v>
      </c>
      <c r="GF20" s="4">
        <f t="shared" si="6"/>
        <v>1600.646197783803</v>
      </c>
      <c r="GG20" s="4">
        <f t="shared" si="7"/>
        <v>435.98667651994231</v>
      </c>
      <c r="GH20" s="4">
        <f t="shared" si="8"/>
        <v>192.72347923073883</v>
      </c>
      <c r="GI20" s="4">
        <v>0</v>
      </c>
      <c r="GJ20" s="4">
        <f t="shared" si="69"/>
        <v>0</v>
      </c>
      <c r="GK20" s="4">
        <f t="shared" si="70"/>
        <v>0</v>
      </c>
      <c r="GL20" s="4">
        <f t="shared" si="9"/>
        <v>0</v>
      </c>
      <c r="GM20" s="4">
        <f t="shared" si="10"/>
        <v>53.773288893478586</v>
      </c>
      <c r="GN20" s="4">
        <f t="shared" si="11"/>
        <v>24.642527304532976</v>
      </c>
      <c r="GO20" s="52">
        <v>0</v>
      </c>
      <c r="GP20" s="4">
        <f>step*(-'By group'!C$32*Population!C20+'By group'!I$33*Population!I20)</f>
        <v>0</v>
      </c>
      <c r="GQ20" s="4">
        <f>step*(-'By group'!D$32*Population!D20+'By group'!J$33*Population!J20)</f>
        <v>0</v>
      </c>
      <c r="GR20" s="4">
        <f>step*(-'By group'!E$32*Population!E20+'By group'!K$33*Population!K20)</f>
        <v>0</v>
      </c>
      <c r="GS20" s="4">
        <f>step*(-'By group'!F$32*Population!F20+'By group'!L$33*Population!L20)</f>
        <v>-6543.9608187708309</v>
      </c>
      <c r="GT20" s="4">
        <f>step*(-'By group'!G$32*Population!G20+'By group'!M$33*Population!M20)</f>
        <v>-923.69896980812371</v>
      </c>
      <c r="GU20" s="4">
        <f>step*(-'By group'!H$32*Population!H20+'By group'!N$33*Population!N20)</f>
        <v>-630.10299110459596</v>
      </c>
      <c r="GV20" s="46">
        <f t="shared" si="71"/>
        <v>0</v>
      </c>
      <c r="GW20" s="14">
        <f t="shared" si="72"/>
        <v>0</v>
      </c>
      <c r="GX20" s="4">
        <f t="shared" si="73"/>
        <v>0</v>
      </c>
      <c r="GY20" s="4">
        <f t="shared" si="74"/>
        <v>6543.9608187708309</v>
      </c>
      <c r="GZ20" s="4">
        <f t="shared" si="75"/>
        <v>923.69896980812371</v>
      </c>
      <c r="HA20" s="4">
        <f t="shared" si="76"/>
        <v>630.10299110459596</v>
      </c>
      <c r="HB20" s="8">
        <v>0</v>
      </c>
      <c r="HC20" s="4">
        <f>step*(-'By group'!P$32*Population!P20+'By group'!V$33*Population!V20)</f>
        <v>0</v>
      </c>
      <c r="HD20" s="4">
        <f>step*(-'By group'!Q$32*Population!Q20+'By group'!W$33*Population!W20)</f>
        <v>0</v>
      </c>
      <c r="HE20" s="4">
        <f>step*(-'By group'!R$32*Population!R20+'By group'!X$33*Population!X20)</f>
        <v>0</v>
      </c>
      <c r="HF20" s="4">
        <f>step*(-'By group'!S$32*Population!S20+'By group'!Y$33*Population!Y20)</f>
        <v>-3370.9155197581817</v>
      </c>
      <c r="HG20" s="4">
        <f>step*(-'By group'!T$32*Population!T20+'By group'!Z$33*Population!Z20)</f>
        <v>-315.25566628395541</v>
      </c>
      <c r="HH20" s="4">
        <f>step*(-'By group'!U$32*Population!U20+'By group'!AA$33*Population!AA20)</f>
        <v>-137.05133996676568</v>
      </c>
      <c r="HI20" s="14">
        <f t="shared" si="77"/>
        <v>0</v>
      </c>
      <c r="HJ20" s="46">
        <f t="shared" si="78"/>
        <v>0</v>
      </c>
      <c r="HK20" s="4">
        <f t="shared" si="79"/>
        <v>0</v>
      </c>
      <c r="HL20" s="4">
        <f t="shared" si="80"/>
        <v>3370.9155197581817</v>
      </c>
      <c r="HM20" s="4">
        <f t="shared" si="81"/>
        <v>315.25566628395541</v>
      </c>
      <c r="HN20" s="9">
        <f t="shared" si="82"/>
        <v>137.05133996676568</v>
      </c>
      <c r="HO20" s="4">
        <v>0</v>
      </c>
      <c r="HP20" s="4">
        <f>step*(-'By group'!AC$32*Population!AC20+'By group'!AI$33*Population!AI20)</f>
        <v>0</v>
      </c>
      <c r="HQ20" s="4">
        <f>step*(-'By group'!AD$32*Population!AD20+'By group'!AJ$33*Population!AJ20)</f>
        <v>0</v>
      </c>
      <c r="HR20" s="4">
        <f>step*(-'By group'!AE$32*Population!AE20+'By group'!AK$33*Population!AK20)</f>
        <v>0</v>
      </c>
      <c r="HS20" s="4">
        <f>step*(-'By group'!AF$32*Population!AF20+'By group'!AL$33*Population!AL20)</f>
        <v>-163.29012639028312</v>
      </c>
      <c r="HT20" s="4">
        <f>step*(-'By group'!AG$32*Population!AG20+'By group'!AM$33*Population!AM20)</f>
        <v>-19.342077714713341</v>
      </c>
      <c r="HU20" s="4">
        <f>step*(-'By group'!AH$32*Population!AH20+'By group'!AN$33*Population!AN20)</f>
        <v>-11.879334953997596</v>
      </c>
      <c r="HV20" s="14">
        <f t="shared" si="83"/>
        <v>0</v>
      </c>
      <c r="HW20" s="46">
        <f t="shared" si="84"/>
        <v>0</v>
      </c>
      <c r="HX20" s="4">
        <f t="shared" si="85"/>
        <v>0</v>
      </c>
      <c r="HY20" s="4">
        <f t="shared" si="86"/>
        <v>163.29012639028312</v>
      </c>
      <c r="HZ20" s="4">
        <f t="shared" si="87"/>
        <v>19.342077714713341</v>
      </c>
      <c r="IA20" s="4">
        <f t="shared" si="88"/>
        <v>11.879334953997596</v>
      </c>
      <c r="IB20" s="8">
        <v>0</v>
      </c>
      <c r="IC20" s="4">
        <f>step*(-'By group'!AP$32*Population!AP20+'By group'!AV$33*Population!AV20)</f>
        <v>0</v>
      </c>
      <c r="ID20" s="4">
        <f>step*(-'By group'!AQ$32*Population!AQ20+'By group'!AW$33*Population!AW20)</f>
        <v>0</v>
      </c>
      <c r="IE20" s="4">
        <f>step*(-'By group'!AR$32*Population!AR20+'By group'!AX$33*Population!AX20)</f>
        <v>0</v>
      </c>
      <c r="IF20" s="4">
        <f>step*(-'By group'!AS$32*Population!AS20+'By group'!AY$33*Population!AY20)</f>
        <v>-236.11733200761645</v>
      </c>
      <c r="IG20" s="4">
        <f>step*(-'By group'!AT$32*Population!AT20+'By group'!AZ$33*Population!AZ20)</f>
        <v>-31.892406679147662</v>
      </c>
      <c r="IH20" s="4">
        <f>step*(-'By group'!AU$32*Population!AU20+'By group'!BA$33*Population!BA20)</f>
        <v>-19.3476680956169</v>
      </c>
      <c r="II20" s="14">
        <f t="shared" si="15"/>
        <v>0</v>
      </c>
      <c r="IJ20" s="4">
        <f t="shared" si="16"/>
        <v>0</v>
      </c>
      <c r="IK20" s="4">
        <f t="shared" si="89"/>
        <v>0</v>
      </c>
      <c r="IL20" s="4">
        <f t="shared" si="90"/>
        <v>236.11733200761645</v>
      </c>
      <c r="IM20" s="4">
        <f t="shared" si="91"/>
        <v>31.892406679147662</v>
      </c>
      <c r="IN20" s="4">
        <f t="shared" si="92"/>
        <v>19.3476680956169</v>
      </c>
      <c r="IO20" s="8">
        <v>0</v>
      </c>
      <c r="IP20" s="4">
        <f>step*(-'By group'!BC$32*Population!BC20+'By group'!BI$33*Population!BI20)</f>
        <v>0</v>
      </c>
      <c r="IQ20" s="4">
        <f>step*(-'By group'!BD$32*Population!BD20+'By group'!BJ$33*Population!BJ20)</f>
        <v>0</v>
      </c>
      <c r="IR20" s="4">
        <f>step*(-'By group'!BE$32*Population!BE20+'By group'!BK$33*Population!BK20)</f>
        <v>0</v>
      </c>
      <c r="IS20" s="4">
        <f>step*(-'By group'!BF$32*Population!BF20+'By group'!BL$33*Population!BL20)</f>
        <v>-191.10669381323186</v>
      </c>
      <c r="IT20" s="4">
        <f>step*(-'By group'!BG$32*Population!BG20+'By group'!BM$33*Population!BM20)</f>
        <v>-26.22343219388128</v>
      </c>
      <c r="IU20" s="4">
        <f>step*(-'By group'!BH$32*Population!BH20+'By group'!BN$33*Population!BN20)</f>
        <v>-15.346959494038153</v>
      </c>
      <c r="IV20" s="14">
        <f t="shared" si="17"/>
        <v>0</v>
      </c>
      <c r="IW20" s="4">
        <f t="shared" si="18"/>
        <v>0</v>
      </c>
      <c r="IX20" s="4">
        <f t="shared" si="19"/>
        <v>0</v>
      </c>
      <c r="IY20" s="4">
        <f t="shared" si="20"/>
        <v>191.10669381323186</v>
      </c>
      <c r="IZ20" s="4">
        <f t="shared" si="21"/>
        <v>26.22343219388128</v>
      </c>
      <c r="JA20" s="4">
        <f t="shared" si="22"/>
        <v>15.346959494038153</v>
      </c>
      <c r="JB20" s="75">
        <f>step*(+prop_idu_male*'By group'!BB$9*Population!BB20-'By group'!B$8*Population!B20)</f>
        <v>-786.21802603000356</v>
      </c>
      <c r="JC20" s="46">
        <f>step*(+prop_idu_male*'By group'!BC$9*Population!BC20-'By group'!C$8*Population!C20)</f>
        <v>-5.951630945380737</v>
      </c>
      <c r="JD20" s="46">
        <f>step*(+prop_idu_male*'By group'!BD$9*Population!BD20-'By group'!D$8*Population!D20)</f>
        <v>-18.741933630413712</v>
      </c>
      <c r="JE20" s="46">
        <f>step*(+prop_idu_male*'By group'!BE$9*Population!BE20-'By group'!E$8*Population!E20)</f>
        <v>-22.239168047558401</v>
      </c>
      <c r="JF20" s="46">
        <f>step*(+prop_idu_male*'By group'!BF$9*Population!BF20-'By group'!F$8*Population!F20)</f>
        <v>-7.1968098083047538</v>
      </c>
      <c r="JG20" s="46">
        <f>step*(+prop_idu_male*'By group'!BG$9*Population!BG20-'By group'!G$8*Population!G20)</f>
        <v>-1.4224401765164945</v>
      </c>
      <c r="JH20" s="46">
        <f>step*(+prop_idu_male*'By group'!BH$9*Population!BH20-'By group'!H$8*Population!H20)</f>
        <v>-1.2385715756616593</v>
      </c>
      <c r="JI20" s="46">
        <f>step*(+prop_idu_male*'By group'!BI$9*Population!BI20-'By group'!I$8*Population!I20)</f>
        <v>0</v>
      </c>
      <c r="JJ20" s="46">
        <f>step*(+prop_idu_male*'By group'!BJ$9*Population!BJ20-'By group'!J$8*Population!J20)</f>
        <v>0</v>
      </c>
      <c r="JK20" s="46">
        <f>step*(+prop_idu_male*'By group'!BK$9*Population!BK20-'By group'!K$8*Population!K20)</f>
        <v>0</v>
      </c>
      <c r="JL20" s="46">
        <f>step*(+prop_idu_male*'By group'!BL$9*Population!BL20-'By group'!L$8*Population!L20)</f>
        <v>-2.2230101093713603</v>
      </c>
      <c r="JM20" s="46">
        <f>step*(+prop_idu_male*'By group'!BM$9*Population!BM20-'By group'!M$8*Population!M20)</f>
        <v>-1.1233548879473714</v>
      </c>
      <c r="JN20" s="46">
        <f>step*(+prop_idu_male*'By group'!BN$9*Population!BN20-'By group'!N$8*Population!N20)</f>
        <v>-1.2906025746855099</v>
      </c>
      <c r="JO20" s="45">
        <f>step*(+(1-prop_idu_male)*'By group'!BB$9*Population!BB20-'By group'!O$8*Population!O20-'By group'!O$6*Population!O20+'By group'!AB$7*Population!AB20)</f>
        <v>-5665.8000699578006</v>
      </c>
      <c r="JP20" s="46">
        <f>step*(+(1-prop_idu_male)*'By group'!BC$9*Population!BC20-'By group'!P$8*Population!P20-'By group'!P$6*Population!P20+'By group'!AC$7*Population!AC20)</f>
        <v>-17.509412965345188</v>
      </c>
      <c r="JQ20" s="46">
        <f>step*(+(1-prop_idu_male)*'By group'!BD$9*Population!BD20-'By group'!Q$8*Population!Q20-'By group'!Q$6*Population!Q20+'By group'!AD$7*Population!AD20)</f>
        <v>-54.303063375877208</v>
      </c>
      <c r="JR20" s="46">
        <f>step*(+(1-prop_idu_male)*'By group'!BE$9*Population!BE20-'By group'!R$8*Population!R20-'By group'!R$6*Population!R20+'By group'!AE$7*Population!AE20)</f>
        <v>-60.191814038304564</v>
      </c>
      <c r="JS20" s="46">
        <f>step*(+(1-prop_idu_male)*'By group'!BF$9*Population!BF20-'By group'!S$8*Population!S20-'By group'!S$6*Population!S20+'By group'!AF$7*Population!AF20)</f>
        <v>-19.143738096133788</v>
      </c>
      <c r="JT20" s="46">
        <f>step*(+(1-prop_idu_male)*'By group'!BG$9*Population!BG20-'By group'!T$8*Population!T20-'By group'!T$6*Population!T20+'By group'!AG$7*Population!AG20)</f>
        <v>-3.9485935485634225</v>
      </c>
      <c r="JU20" s="46">
        <f>step*(+(1-prop_idu_male)*'By group'!BH$9*Population!BH20-'By group'!U$8*Population!U20-'By group'!U$6*Population!U20+'By group'!AH$7*Population!AH20)</f>
        <v>-4.5116514435179287</v>
      </c>
      <c r="JV20" s="46">
        <f>step*(+(1-prop_idu_male)*'By group'!BI$9*Population!BI20-'By group'!V$8*Population!V20-'By group'!V$6*Population!V20+'By group'!AI$7*Population!AI20)</f>
        <v>0</v>
      </c>
      <c r="JW20" s="46">
        <f>step*(+(1-prop_idu_male)*'By group'!BJ$9*Population!BJ20-'By group'!W$8*Population!W20-'By group'!W$6*Population!W20+'By group'!AJ$7*Population!AJ20)</f>
        <v>0</v>
      </c>
      <c r="JX20" s="46">
        <f>step*(+(1-prop_idu_male)*'By group'!BK$9*Population!BK20-'By group'!X$8*Population!X20-'By group'!X$6*Population!X20+'By group'!AK$7*Population!AK20)</f>
        <v>0</v>
      </c>
      <c r="JY20" s="46">
        <f>step*(+(1-prop_idu_male)*'By group'!BL$9*Population!BL20-'By group'!Y$8*Population!Y20-'By group'!Y$6*Population!Y20+'By group'!AL$7*Population!AL20)</f>
        <v>-7.6529995872572254</v>
      </c>
      <c r="JZ20" s="46">
        <f>step*(+(1-prop_idu_male)*'By group'!BM$9*Population!BM20-'By group'!Z$8*Population!Z20-'By group'!Z$6*Population!Z20+'By group'!AM$7*Population!AM20)</f>
        <v>-5.4492836592554594</v>
      </c>
      <c r="KA20" s="76">
        <f>step*(+(1-prop_idu_male)*'By group'!BN$9*Population!BN20-'By group'!AA$8*Population!AA20-'By group'!AA$6*Population!AA20+'By group'!AN$7*Population!AN20)</f>
        <v>-8.3109339742937429</v>
      </c>
      <c r="KB20" s="46">
        <f>step*(+'By group'!O$6*Population!O20-'By group'!AB$7*Population!AB20)</f>
        <v>4850.830555997627</v>
      </c>
      <c r="KC20" s="46">
        <f>step*(+'By group'!P$6*Population!P20-'By group'!AC$7*Population!AC20)</f>
        <v>13.825958721985391</v>
      </c>
      <c r="KD20" s="46">
        <f>step*(+'By group'!Q$6*Population!Q20-'By group'!AD$7*Population!AD20)</f>
        <v>42.955152511974667</v>
      </c>
      <c r="KE20" s="46">
        <f>step*(+'By group'!R$6*Population!R20-'By group'!AE$7*Population!AE20)</f>
        <v>47.557249670259019</v>
      </c>
      <c r="KF20" s="46">
        <f>step*(+'By group'!S$6*Population!S20-'By group'!AF$7*Population!AF20)</f>
        <v>15.111995260523605</v>
      </c>
      <c r="KG20" s="46">
        <f>step*(+'By group'!T$6*Population!T20-'By group'!AG$7*Population!AG20)</f>
        <v>3.1216617447568269</v>
      </c>
      <c r="KH20" s="46">
        <f>step*(+'By group'!U$6*Population!U20-'By group'!AH$7*Population!AH20)</f>
        <v>3.604116521536489</v>
      </c>
      <c r="KI20" s="46">
        <f>step*(+'By group'!V$6*Population!V20-'By group'!AI$7*Population!AI20)</f>
        <v>0</v>
      </c>
      <c r="KJ20" s="46">
        <f>step*(+'By group'!W$6*Population!W20-'By group'!AJ$7*Population!AJ20)</f>
        <v>0</v>
      </c>
      <c r="KK20" s="46">
        <f>step*(+'By group'!X$6*Population!X20-'By group'!AK$7*Population!AK20)</f>
        <v>0</v>
      </c>
      <c r="KL20" s="46">
        <f>step*(+'By group'!Y$6*Population!Y20-'By group'!AL$7*Population!AL20)</f>
        <v>6.1020169229773487</v>
      </c>
      <c r="KM20" s="46">
        <f>step*(+'By group'!Z$6*Population!Z20-'By group'!AM$7*Population!AM20)</f>
        <v>4.3944632655775226</v>
      </c>
      <c r="KN20" s="46">
        <f>step*(+'By group'!AA$6*Population!AA20-'By group'!AN$7*Population!AN20)</f>
        <v>6.7515504588715487</v>
      </c>
      <c r="KO20" s="45">
        <v>0</v>
      </c>
      <c r="KP20" s="46">
        <v>0</v>
      </c>
      <c r="KQ20" s="46">
        <v>0</v>
      </c>
      <c r="KR20" s="46">
        <v>0</v>
      </c>
      <c r="KS20" s="46">
        <v>0</v>
      </c>
      <c r="KT20" s="46">
        <v>0</v>
      </c>
      <c r="KU20" s="46">
        <v>0</v>
      </c>
      <c r="KV20" s="46">
        <v>0</v>
      </c>
      <c r="KW20" s="46">
        <v>0</v>
      </c>
      <c r="KX20" s="46">
        <v>0</v>
      </c>
      <c r="KY20" s="46">
        <v>0</v>
      </c>
      <c r="KZ20" s="46">
        <v>0</v>
      </c>
      <c r="LA20" s="46">
        <v>0</v>
      </c>
      <c r="LB20" s="188">
        <f>step*(-'By group'!BB$9*Population!BB20+'By group'!B$8*Population!B20+'By group'!O$8*Population!O20)</f>
        <v>1601.1875399901774</v>
      </c>
      <c r="LC20" s="189">
        <f>step*(-'By group'!BC$9*Population!BC20+'By group'!C$8*Population!C20+'By group'!P$8*Population!P20)</f>
        <v>9.6350851887405362</v>
      </c>
      <c r="LD20" s="189">
        <f>step*(-'By group'!BD$9*Population!BD20+'By group'!D$8*Population!D20+'By group'!Q$8*Population!Q20)</f>
        <v>30.089844494316246</v>
      </c>
      <c r="LE20" s="189">
        <f>step*(-'By group'!BE$9*Population!BE20+'By group'!E$8*Population!E20+'By group'!R$8*Population!R20)</f>
        <v>34.873732415603946</v>
      </c>
      <c r="LF20" s="189">
        <f>step*(-'By group'!BF$9*Population!BF20+'By group'!F$8*Population!F20+'By group'!S$8*Population!S20)</f>
        <v>11.228552643914934</v>
      </c>
      <c r="LG20" s="189">
        <f>step*(-'By group'!BG$9*Population!BG20+'By group'!G$8*Population!G20+'By group'!T$8*Population!T20)</f>
        <v>2.2493719803230894</v>
      </c>
      <c r="LH20" s="189">
        <f>step*(-'By group'!BH$9*Population!BH20+'By group'!H$8*Population!H20+'By group'!U$8*Population!U20)</f>
        <v>2.1461064976430992</v>
      </c>
      <c r="LI20" s="189">
        <f>step*(-'By group'!BI$9*Population!BI20+'By group'!I$8*Population!I20+'By group'!V$8*Population!V20)</f>
        <v>0</v>
      </c>
      <c r="LJ20" s="189">
        <f>step*(-'By group'!BJ$9*Population!BJ20+'By group'!J$8*Population!J20+'By group'!W$8*Population!W20)</f>
        <v>0</v>
      </c>
      <c r="LK20" s="189">
        <f>step*(-'By group'!BK$9*Population!BK20+'By group'!K$8*Population!K20+'By group'!X$8*Population!X20)</f>
        <v>0</v>
      </c>
      <c r="LL20" s="189">
        <f>step*(-'By group'!BL$9*Population!BL20+'By group'!L$8*Population!L20+'By group'!Y$8*Population!Y20)</f>
        <v>3.7739927736512366</v>
      </c>
      <c r="LM20" s="189">
        <f>step*(-'By group'!BM$9*Population!BM20+'By group'!M$8*Population!M20+'By group'!Z$8*Population!Z20)</f>
        <v>2.1781752816253084</v>
      </c>
      <c r="LN20" s="189">
        <f>step*(-'By group'!BN$9*Population!BN20+'By group'!N$8*Population!N20+'By group'!AA$8*Population!AA20)</f>
        <v>2.8499860901077039</v>
      </c>
    </row>
    <row r="21" spans="1:326" x14ac:dyDescent="0.25">
      <c r="A21">
        <f t="shared" si="23"/>
        <v>8.5</v>
      </c>
      <c r="B21" s="52">
        <f>step*((-'By group'!B$4-'By group'!B$5-'By group'!B$22)*Population!B21+'By group'!B$3*Population!$BO21)</f>
        <v>161165.39936879312</v>
      </c>
      <c r="C21" s="4">
        <f>step*((-'By group'!C$4-'By group'!C$5-'By group'!C$22)*Population!C21+'By group'!C$3*Population!$BO21)</f>
        <v>-5270.9912987622993</v>
      </c>
      <c r="D21" s="4">
        <f>step*((-'By group'!D$4-'By group'!D$5-'By group'!D$22)*Population!D21+'By group'!D$3*Population!$BO21)</f>
        <v>-36672.794565915305</v>
      </c>
      <c r="E21" s="4">
        <f>step*((-'By group'!E$4-'By group'!E$5-'By group'!E$22)*Population!E21+'By group'!E$3*Population!$BO21)</f>
        <v>-65943.20216298163</v>
      </c>
      <c r="F21" s="4">
        <f>step*((-'By group'!F$4-'By group'!F$5-'By group'!F$22)*Population!F21+'By group'!F$3*Population!$BO21)</f>
        <v>-28764.601901538757</v>
      </c>
      <c r="G21" s="4">
        <f>step*((-'By group'!G$4-'By group'!G$5-'By group'!G$22)*Population!G21+'By group'!G$3*Population!$BO21)</f>
        <v>-7192.1592444131202</v>
      </c>
      <c r="H21" s="4">
        <f>step*((-'By group'!H$4-'By group'!H$5-'By group'!H$22)*Population!H21+'By group'!H$3*Population!$BO21)</f>
        <v>-6935.1260728523175</v>
      </c>
      <c r="I21" s="4">
        <f>step*((-'By group'!I$4-'By group'!I$5-'By group'!I$22)*Population!I21+'By group'!I$3*Population!$BO21)</f>
        <v>0</v>
      </c>
      <c r="J21" s="4">
        <f>step*((-'By group'!J$4-'By group'!J$5-'By group'!J$22)*Population!J21+'By group'!J$3*Population!$BO21)</f>
        <v>0</v>
      </c>
      <c r="K21" s="4">
        <f>step*((-'By group'!K$4-'By group'!K$5-'By group'!K$22)*Population!K21+'By group'!K$3*Population!$BO21)</f>
        <v>0</v>
      </c>
      <c r="L21" s="4">
        <f>step*((-'By group'!L$4-'By group'!L$5-'By group'!L$22)*Population!L21+'By group'!L$3*Population!$BO21)</f>
        <v>-3355.6669619520553</v>
      </c>
      <c r="M21" s="4">
        <f>step*((-'By group'!M$4-'By group'!M$5-'By group'!M$22)*Population!M21+'By group'!M$3*Population!$BO21)</f>
        <v>-1908.0070886525957</v>
      </c>
      <c r="N21" s="4">
        <f>step*((-'By group'!N$4-'By group'!N$5-'By group'!N$22)*Population!N21+'By group'!N$3*Population!$BO21)</f>
        <v>-2503.1964266163127</v>
      </c>
      <c r="O21" s="8">
        <f>step*((-'By group'!O$4-'By group'!O$5-'By group'!O$22)*Population!O21+'By group'!O$3*Population!$BO21)</f>
        <v>139105.05795118364</v>
      </c>
      <c r="P21" s="4">
        <f>step*((-'By group'!P$4-'By group'!P$5-'By group'!P$22)*Population!P21+'By group'!P$3*Population!$BO21)</f>
        <v>-3041.1292924900586</v>
      </c>
      <c r="Q21" s="4">
        <f>step*((-'By group'!Q$4-'By group'!Q$5-'By group'!Q$22)*Population!Q21+'By group'!Q$3*Population!$BO21)</f>
        <v>-21030.680589991331</v>
      </c>
      <c r="R21" s="4">
        <f>step*((-'By group'!R$4-'By group'!R$5-'By group'!R$22)*Population!R21+'By group'!R$3*Population!$BO21)</f>
        <v>-36196.966850970945</v>
      </c>
      <c r="S21" s="4">
        <f>step*((-'By group'!S$4-'By group'!S$5-'By group'!S$22)*Population!S21+'By group'!S$3*Population!$BO21)</f>
        <v>-15570.02665386385</v>
      </c>
      <c r="T21" s="4">
        <f>step*((-'By group'!T$4-'By group'!T$5-'By group'!T$22)*Population!T21+'By group'!T$3*Population!$BO21)</f>
        <v>-4002.3531251293202</v>
      </c>
      <c r="U21" s="4">
        <f>step*((-'By group'!U$4-'By group'!U$5-'By group'!U$22)*Population!U21+'By group'!U$3*Population!$BO21)</f>
        <v>-4691.6834309207707</v>
      </c>
      <c r="V21" s="4">
        <f>step*((-'By group'!V$4-'By group'!V$5-'By group'!V$22)*Population!V21+'By group'!V$3*Population!$BO21)</f>
        <v>0</v>
      </c>
      <c r="W21" s="4">
        <f>step*((-'By group'!W$4-'By group'!W$5-'By group'!W$22)*Population!W21+'By group'!W$3*Population!$BO21)</f>
        <v>0</v>
      </c>
      <c r="X21" s="4">
        <f>step*((-'By group'!X$4-'By group'!X$5-'By group'!X$22)*Population!X21+'By group'!X$3*Population!$BO21)</f>
        <v>0</v>
      </c>
      <c r="Y21" s="4">
        <f>step*((-'By group'!Y$4-'By group'!Y$5-'By group'!Y$22)*Population!Y21+'By group'!Y$3*Population!$BO21)</f>
        <v>-2185.9882339548317</v>
      </c>
      <c r="Z21" s="4">
        <f>step*((-'By group'!Z$4-'By group'!Z$5-'By group'!Z$22)*Population!Z21+'By group'!Z$3*Population!$BO21)</f>
        <v>-1640.3356684236876</v>
      </c>
      <c r="AA21" s="4">
        <f>step*((-'By group'!AA$4-'By group'!AA$5-'By group'!AA$22)*Population!AA21+'By group'!AA$3*Population!$BO21)</f>
        <v>-2823.18558278196</v>
      </c>
      <c r="AB21" s="8">
        <f>step*((-'By group'!AB$4-'By group'!AB$5-'By group'!AB$22)*Population!AB21+'By group'!AB$3*Population!$BO21)</f>
        <v>-723.95082182967315</v>
      </c>
      <c r="AC21" s="4">
        <f>step*((-'By group'!AC$4-'By group'!AC$5-'By group'!AC$22)*Population!AC21+'By group'!AC$3*Population!$BO21)</f>
        <v>-149.27662971116496</v>
      </c>
      <c r="AD21" s="4">
        <f>step*((-'By group'!AD$4-'By group'!AD$5-'By group'!AD$22)*Population!AD21+'By group'!AD$3*Population!$BO21)</f>
        <v>-1009.7851699335042</v>
      </c>
      <c r="AE21" s="4">
        <f>step*((-'By group'!AE$4-'By group'!AE$5-'By group'!AE$22)*Population!AE21+'By group'!AE$3*Population!$BO21)</f>
        <v>-1725.8965784123238</v>
      </c>
      <c r="AF21" s="4">
        <f>step*((-'By group'!AF$4-'By group'!AF$5-'By group'!AF$22)*Population!AF21+'By group'!AF$3*Population!$BO21)</f>
        <v>-740.66434287626362</v>
      </c>
      <c r="AG21" s="4">
        <f>step*((-'By group'!AG$4-'By group'!AG$5-'By group'!AG$22)*Population!AG21+'By group'!AG$3*Population!$BO21)</f>
        <v>-187.67084434158457</v>
      </c>
      <c r="AH21" s="4">
        <f>step*((-'By group'!AH$4-'By group'!AH$5-'By group'!AH$22)*Population!AH21+'By group'!AH$3*Population!$BO21)</f>
        <v>-201.79002752377352</v>
      </c>
      <c r="AI21" s="4">
        <f>step*((-'By group'!AI$4-'By group'!AI$5-'By group'!AI$22)*Population!AI21+'By group'!AI$3*Population!$BO21)</f>
        <v>0</v>
      </c>
      <c r="AJ21" s="4">
        <f>step*((-'By group'!AJ$4-'By group'!AJ$5-'By group'!AJ$22)*Population!AJ21+'By group'!AJ$3*Population!$BO21)</f>
        <v>0</v>
      </c>
      <c r="AK21" s="4">
        <f>step*((-'By group'!AK$4-'By group'!AK$5-'By group'!AK$22)*Population!AK21+'By group'!AK$3*Population!$BO21)</f>
        <v>0</v>
      </c>
      <c r="AL21" s="4">
        <f>step*((-'By group'!AL$4-'By group'!AL$5-'By group'!AL$22)*Population!AL21+'By group'!AL$3*Population!$BO21)</f>
        <v>-95.570935954910368</v>
      </c>
      <c r="AM21" s="4">
        <f>step*((-'By group'!AM$4-'By group'!AM$5-'By group'!AM$22)*Population!AM21+'By group'!AM$3*Population!$BO21)</f>
        <v>-63.65997782562664</v>
      </c>
      <c r="AN21" s="4">
        <f>step*((-'By group'!AN$4-'By group'!AN$5-'By group'!AN$22)*Population!AN21+'By group'!AN$3*Population!$BO21)</f>
        <v>-98.549262934553738</v>
      </c>
      <c r="AO21" s="8">
        <f>step*((-'By group'!AO$4-'By group'!AO$5-'By group'!AO$22)*Population!AO21+'By group'!AO$3*Population!$BO21)</f>
        <v>6710.6921425615001</v>
      </c>
      <c r="AP21" s="4">
        <f>step*((-'By group'!AP$4-'By group'!AP$5-'By group'!AP$22)*Population!AP21+'By group'!AP$3*Population!$BO21)</f>
        <v>-282.92015983468423</v>
      </c>
      <c r="AQ21" s="4">
        <f>step*((-'By group'!AQ$4-'By group'!AQ$5-'By group'!AQ$22)*Population!AQ21+'By group'!AQ$3*Population!$BO21)</f>
        <v>-1789.3012025902597</v>
      </c>
      <c r="AR21" s="4">
        <f>step*((-'By group'!AR$4-'By group'!AR$5-'By group'!AR$22)*Population!AR21+'By group'!AR$3*Population!$BO21)</f>
        <v>-2728.6537579619767</v>
      </c>
      <c r="AS21" s="4">
        <f>step*((-'By group'!AS$4-'By group'!AS$5-'By group'!AS$22)*Population!AS21+'By group'!AS$3*Population!$BO21)</f>
        <v>-1056.9653783668075</v>
      </c>
      <c r="AT21" s="4">
        <f>step*((-'By group'!AT$4-'By group'!AT$5-'By group'!AT$22)*Population!AT21+'By group'!AT$3*Population!$BO21)</f>
        <v>-246.25431598173788</v>
      </c>
      <c r="AU21" s="4">
        <f>step*((-'By group'!AU$4-'By group'!AU$5-'By group'!AU$22)*Population!AU21+'By group'!AU$3*Population!$BO21)</f>
        <v>-219.69293917520409</v>
      </c>
      <c r="AV21" s="4">
        <f>step*((-'By group'!AV$4-'By group'!AV$5-'By group'!AV$22)*Population!AV21+'By group'!AV$3*Population!$BO21)</f>
        <v>0</v>
      </c>
      <c r="AW21" s="4">
        <f>step*((-'By group'!AW$4-'By group'!AW$5-'By group'!AW$22)*Population!AW21+'By group'!AW$3*Population!$BO21)</f>
        <v>0</v>
      </c>
      <c r="AX21" s="4">
        <f>step*((-'By group'!AX$4-'By group'!AX$5-'By group'!AX$22)*Population!AX21+'By group'!AX$3*Population!$BO21)</f>
        <v>0</v>
      </c>
      <c r="AY21" s="4">
        <f>step*((-'By group'!AY$4-'By group'!AY$5-'By group'!AY$22)*Population!AY21+'By group'!AY$3*Population!$BO21)</f>
        <v>-107.72626310198969</v>
      </c>
      <c r="AZ21" s="4">
        <f>step*((-'By group'!AZ$4-'By group'!AZ$5-'By group'!AZ$22)*Population!AZ21+'By group'!AZ$3*Population!$BO21)</f>
        <v>-59.346973441325474</v>
      </c>
      <c r="BA21" s="4">
        <f>step*((-'By group'!BA$4-'By group'!BA$5-'By group'!BA$22)*Population!BA21+'By group'!BA$3*Population!$BO21)</f>
        <v>-78.567024865822475</v>
      </c>
      <c r="BB21" s="8">
        <f>step*((-'By group'!BB$4-'By group'!BB$5-'By group'!BB$22)*Population!BB21+'By group'!BB$3*Population!$BO21)</f>
        <v>4505.1554340826769</v>
      </c>
      <c r="BC21" s="4">
        <f>step*((-'By group'!BC$4-'By group'!BC$5-'By group'!BC$22)*Population!BC21+'By group'!BC$3*Population!$BO21)</f>
        <v>-358.67690058165175</v>
      </c>
      <c r="BD21" s="4">
        <f>step*((-'By group'!BD$4-'By group'!BD$5-'By group'!BD$22)*Population!BD21+'By group'!BD$3*Population!$BO21)</f>
        <v>-1848.5484277846003</v>
      </c>
      <c r="BE21" s="4">
        <f>step*((-'By group'!BE$4-'By group'!BE$5-'By group'!BE$22)*Population!BE21+'By group'!BE$3*Population!$BO21)</f>
        <v>-2574.3650712452327</v>
      </c>
      <c r="BF21" s="4">
        <f>step*((-'By group'!BF$4-'By group'!BF$5-'By group'!BF$22)*Population!BF21+'By group'!BF$3*Population!$BO21)</f>
        <v>-930.10598616643836</v>
      </c>
      <c r="BG21" s="4">
        <f>step*((-'By group'!BG$4-'By group'!BG$5-'By group'!BG$22)*Population!BG21+'By group'!BG$3*Population!$BO21)</f>
        <v>-205.3351652556444</v>
      </c>
      <c r="BH21" s="4">
        <f>step*((-'By group'!BH$4-'By group'!BH$5-'By group'!BH$22)*Population!BH21+'By group'!BH$3*Population!$BO21)</f>
        <v>-168.98023468960886</v>
      </c>
      <c r="BI21" s="4">
        <f>step*((-'By group'!BI$4-'By group'!BI$5-'By group'!BI$22)*Population!BI21+'By group'!BI$3*Population!$BO21)</f>
        <v>0</v>
      </c>
      <c r="BJ21" s="4">
        <f>step*((-'By group'!BJ$4-'By group'!BJ$5-'By group'!BJ$22)*Population!BJ21+'By group'!BJ$3*Population!$BO21)</f>
        <v>0</v>
      </c>
      <c r="BK21" s="4">
        <f>step*((-'By group'!BK$4-'By group'!BK$5-'By group'!BK$22)*Population!BK21+'By group'!BK$3*Population!$BO21)</f>
        <v>0</v>
      </c>
      <c r="BL21" s="4">
        <f>step*((-'By group'!BL$4-'By group'!BL$5-'By group'!BL$22)*Population!BL21+'By group'!BL$3*Population!$BO21)</f>
        <v>-100.78031299992433</v>
      </c>
      <c r="BM21" s="4">
        <f>step*((-'By group'!BM$4-'By group'!BM$5-'By group'!BM$22)*Population!BM21+'By group'!BM$3*Population!$BO21)</f>
        <v>-50.109786054604577</v>
      </c>
      <c r="BN21" s="4">
        <f>step*((-'By group'!BN$4-'By group'!BN$5-'By group'!BN$22)*Population!BN21+'By group'!BN$3*Population!$BO21)</f>
        <v>-60.135265582151256</v>
      </c>
      <c r="BO21" s="71">
        <f>-step*SUM(SCR!B21:N21)*Population!B21</f>
        <v>-135531.39828300357</v>
      </c>
      <c r="BP21" s="4">
        <f>step*-SUM('By group'!C$11:C$21)*Population!C21</f>
        <v>-131774.78246905748</v>
      </c>
      <c r="BQ21" s="4">
        <f>step*-SUM('By group'!D$11:D$21)*Population!D21</f>
        <v>-101868.87379420918</v>
      </c>
      <c r="BR21" s="4">
        <f>step*-SUM('By group'!E$11:E$21)*Population!E21</f>
        <v>-47102.287259272591</v>
      </c>
      <c r="BS21" s="4">
        <f>step*-SUM('By group'!F$11:F$21)*Population!F21</f>
        <v>-15139.264158704609</v>
      </c>
      <c r="BT21" s="4">
        <f>step*-SUM('By group'!G$11:G$21)*Population!G21</f>
        <v>-7491.8325462636667</v>
      </c>
      <c r="BU21" s="4">
        <f>step*-SUM('By group'!H$11:H$21)*Population!H21</f>
        <v>0</v>
      </c>
      <c r="BV21" s="4">
        <f>step*-SUM('By group'!I$11:I$21)*Population!I21</f>
        <v>0</v>
      </c>
      <c r="BW21" s="4">
        <f>step*-SUM('By group'!J$11:J$21)*Population!J21</f>
        <v>0</v>
      </c>
      <c r="BX21" s="4">
        <f>step*-SUM('By group'!K$11:K$21)*Population!K21</f>
        <v>0</v>
      </c>
      <c r="BY21" s="4">
        <f>step*-SUM('By group'!L$11:L$21)*Population!L21</f>
        <v>-2396.9049728228965</v>
      </c>
      <c r="BZ21" s="4">
        <f>step*-SUM('By group'!M$11:M$21)*Population!M21</f>
        <v>-1192.5044304078724</v>
      </c>
      <c r="CA21" s="4">
        <f>step*-SUM('By group'!N$11:N$21)*Population!N21</f>
        <v>0</v>
      </c>
      <c r="CB21" s="13">
        <f>-step*SUM(SCR!O21:AA21)*Population!O21</f>
        <v>-77848.944699552114</v>
      </c>
      <c r="CC21" s="4">
        <f>step*-SUM('By group'!P$11:P$21)*Population!P21</f>
        <v>-76028.232312251464</v>
      </c>
      <c r="CD21" s="4">
        <f>step*-SUM('By group'!Q$11:Q$21)*Population!Q21</f>
        <v>-58418.557194420369</v>
      </c>
      <c r="CE21" s="4">
        <f>step*-SUM('By group'!R$11:R$21)*Population!R21</f>
        <v>-25854.976322122104</v>
      </c>
      <c r="CF21" s="4">
        <f>step*-SUM('By group'!S$11:S$21)*Population!S21</f>
        <v>-8194.7508704546581</v>
      </c>
      <c r="CG21" s="4">
        <f>step*-SUM('By group'!T$11:T$21)*Population!T21</f>
        <v>-4169.117838676375</v>
      </c>
      <c r="CH21" s="4">
        <f>step*-SUM('By group'!U$11:U$21)*Population!U21</f>
        <v>0</v>
      </c>
      <c r="CI21" s="4">
        <f>step*-SUM('By group'!V$11:V$21)*Population!V21</f>
        <v>0</v>
      </c>
      <c r="CJ21" s="4">
        <f>step*-SUM('By group'!W$11:W$21)*Population!W21</f>
        <v>0</v>
      </c>
      <c r="CK21" s="4">
        <f>step*-SUM('By group'!X$11:X$21)*Population!X21</f>
        <v>0</v>
      </c>
      <c r="CL21" s="4">
        <f>step*-SUM('By group'!Y$11:Y$21)*Population!Y21</f>
        <v>-1561.4201671105941</v>
      </c>
      <c r="CM21" s="4">
        <f>step*-SUM('By group'!Z$11:Z$21)*Population!Z21</f>
        <v>-1025.2097927648047</v>
      </c>
      <c r="CN21" s="4">
        <f>step*-SUM('By group'!AA$11:AA$21)*Population!AA21</f>
        <v>0</v>
      </c>
      <c r="CO21" s="13">
        <f>-step*SUM(SCR!AB21:AN21)*Population!AB21</f>
        <v>-3858.9407155702852</v>
      </c>
      <c r="CP21" s="4">
        <f>step*-SUM('By group'!AC$11:AC$21)*Population!AC21</f>
        <v>-3731.9157427791238</v>
      </c>
      <c r="CQ21" s="4">
        <f>step*-SUM('By group'!AD$11:AD$21)*Population!AD21</f>
        <v>-2804.9588053708453</v>
      </c>
      <c r="CR21" s="4">
        <f>step*-SUM('By group'!AE$11:AE$21)*Population!AE21</f>
        <v>-1232.783270294517</v>
      </c>
      <c r="CS21" s="4">
        <f>step*-SUM('By group'!AF$11:AF$21)*Population!AF21</f>
        <v>-389.82333835592823</v>
      </c>
      <c r="CT21" s="4">
        <f>step*-SUM('By group'!AG$11:AG$21)*Population!AG21</f>
        <v>-195.49046285581724</v>
      </c>
      <c r="CU21" s="4">
        <f>step*-SUM('By group'!AH$11:AH$21)*Population!AH21</f>
        <v>0</v>
      </c>
      <c r="CV21" s="4">
        <f>step*-SUM('By group'!AI$11:AI$21)*Population!AI21</f>
        <v>0</v>
      </c>
      <c r="CW21" s="4">
        <f>step*-SUM('By group'!AJ$11:AJ$21)*Population!AJ21</f>
        <v>0</v>
      </c>
      <c r="CX21" s="4">
        <f>step*-SUM('By group'!AK$11:AK$21)*Population!AK21</f>
        <v>0</v>
      </c>
      <c r="CY21" s="4">
        <f>step*-SUM('By group'!AL$11:AL$21)*Population!AL21</f>
        <v>-68.264954253507412</v>
      </c>
      <c r="CZ21" s="4">
        <f>step*-SUM('By group'!AM$11:AM$21)*Population!AM21</f>
        <v>-39.78748614101665</v>
      </c>
      <c r="DA21" s="4">
        <f>step*-SUM('By group'!AN$11:AN$21)*Population!AN21</f>
        <v>0</v>
      </c>
      <c r="DB21" s="13">
        <f>-step*SUM(SCR!AO21:BA21)*Population!AO21</f>
        <v>-7465.3532343445067</v>
      </c>
      <c r="DC21" s="4">
        <f>step*-SUM('By group'!AP$11:AP$21)*Population!AP21</f>
        <v>-7073.003995867105</v>
      </c>
      <c r="DD21" s="4">
        <f>step*-SUM('By group'!AQ$11:AQ$21)*Population!AQ21</f>
        <v>-4970.2811183062768</v>
      </c>
      <c r="DE21" s="4">
        <f>step*-SUM('By group'!AR$11:AR$21)*Population!AR21</f>
        <v>-1949.0383985442688</v>
      </c>
      <c r="DF21" s="4">
        <f>step*-SUM('By group'!AS$11:AS$21)*Population!AS21</f>
        <v>-556.29756756147765</v>
      </c>
      <c r="DG21" s="4">
        <f>step*-SUM('By group'!AT$11:AT$21)*Population!AT21</f>
        <v>-256.51491248097693</v>
      </c>
      <c r="DH21" s="4">
        <f>step*-SUM('By group'!AU$11:AU$21)*Population!AU21</f>
        <v>0</v>
      </c>
      <c r="DI21" s="4">
        <f>step*-SUM('By group'!AV$11:AV$21)*Population!AV21</f>
        <v>0</v>
      </c>
      <c r="DJ21" s="4">
        <f>step*-SUM('By group'!AW$11:AW$21)*Population!AW21</f>
        <v>0</v>
      </c>
      <c r="DK21" s="4">
        <f>step*-SUM('By group'!AX$11:AX$21)*Population!AX21</f>
        <v>0</v>
      </c>
      <c r="DL21" s="4">
        <f>step*-SUM('By group'!AY$11:AY$21)*Population!AY21</f>
        <v>-76.947330787135485</v>
      </c>
      <c r="DM21" s="4">
        <f>step*-SUM('By group'!AZ$11:AZ$21)*Population!AZ21</f>
        <v>-37.091858400828421</v>
      </c>
      <c r="DN21" s="4">
        <f>step*-SUM('By group'!BA$11:BA$21)*Population!BA21</f>
        <v>0</v>
      </c>
      <c r="DO21" s="13">
        <f>-step*SUM(SCR!BB21:BN21)*Population!BB21</f>
        <v>-6308.9953800925632</v>
      </c>
      <c r="DP21" s="4">
        <f>step*-SUM('By group'!BC$11:BC$21)*Population!BC21</f>
        <v>-5977.9483430275286</v>
      </c>
      <c r="DQ21" s="4">
        <f>step*-SUM('By group'!BD$11:BD$21)*Population!BD21</f>
        <v>-4201.246426783182</v>
      </c>
      <c r="DR21" s="4">
        <f>step*-SUM('By group'!BE$11:BE$21)*Population!BE21</f>
        <v>-1608.9781695282704</v>
      </c>
      <c r="DS21" s="4">
        <f>step*-SUM('By group'!BF$11:BF$21)*Population!BF21</f>
        <v>-442.90761246020878</v>
      </c>
      <c r="DT21" s="4">
        <f>step*-SUM('By group'!BG$11:BG$21)*Population!BG21</f>
        <v>-197.43765889965806</v>
      </c>
      <c r="DU21" s="4">
        <f>step*-SUM('By group'!BH$11:BH$21)*Population!BH21</f>
        <v>0</v>
      </c>
      <c r="DV21" s="4">
        <f>step*-SUM('By group'!BI$11:BI$21)*Population!BI21</f>
        <v>0</v>
      </c>
      <c r="DW21" s="4">
        <f>step*-SUM('By group'!BJ$11:BJ$21)*Population!BJ21</f>
        <v>0</v>
      </c>
      <c r="DX21" s="4">
        <f>step*-SUM('By group'!BK$11:BK$21)*Population!BK21</f>
        <v>0</v>
      </c>
      <c r="DY21" s="4">
        <f>step*-SUM('By group'!BL$11:BL$21)*Population!BL21</f>
        <v>-55.989062777735739</v>
      </c>
      <c r="DZ21" s="4">
        <f>step*-SUM('By group'!BM$11:BM$21)*Population!BM21</f>
        <v>-25.054893027302288</v>
      </c>
      <c r="EA21" s="4">
        <f>step*-SUM('By group'!BN$11:BN$21)*Population!BN21</f>
        <v>0</v>
      </c>
      <c r="EB21" s="52">
        <v>0</v>
      </c>
      <c r="EC21" s="4">
        <f t="shared" si="24"/>
        <v>135531.39828300357</v>
      </c>
      <c r="ED21" s="4">
        <f t="shared" si="24"/>
        <v>131774.78246905748</v>
      </c>
      <c r="EE21" s="4">
        <f t="shared" si="26"/>
        <v>101868.87379420918</v>
      </c>
      <c r="EF21" s="4">
        <f t="shared" si="27"/>
        <v>47102.287259272591</v>
      </c>
      <c r="EG21" s="4">
        <f t="shared" si="28"/>
        <v>15139.264158704609</v>
      </c>
      <c r="EH21" s="4">
        <f t="shared" si="28"/>
        <v>7491.8325462636667</v>
      </c>
      <c r="EI21" s="4">
        <v>0</v>
      </c>
      <c r="EJ21" s="4">
        <f t="shared" si="30"/>
        <v>0</v>
      </c>
      <c r="EK21" s="4">
        <f t="shared" si="31"/>
        <v>0</v>
      </c>
      <c r="EL21" s="4">
        <f t="shared" si="32"/>
        <v>0</v>
      </c>
      <c r="EM21" s="4">
        <f t="shared" si="33"/>
        <v>2396.9049728228965</v>
      </c>
      <c r="EN21" s="4">
        <f t="shared" si="34"/>
        <v>1192.5044304078724</v>
      </c>
      <c r="EO21" s="52">
        <v>0</v>
      </c>
      <c r="EP21" s="4">
        <f t="shared" si="35"/>
        <v>77848.944699552114</v>
      </c>
      <c r="EQ21" s="4">
        <f t="shared" si="36"/>
        <v>76028.232312251464</v>
      </c>
      <c r="ER21" s="4">
        <f t="shared" si="37"/>
        <v>58418.557194420369</v>
      </c>
      <c r="ES21" s="4">
        <f t="shared" si="38"/>
        <v>25854.976322122104</v>
      </c>
      <c r="ET21" s="4">
        <f t="shared" si="39"/>
        <v>8194.7508704546581</v>
      </c>
      <c r="EU21" s="4">
        <f t="shared" si="40"/>
        <v>4169.117838676375</v>
      </c>
      <c r="EV21" s="4">
        <v>0</v>
      </c>
      <c r="EW21" s="4">
        <f t="shared" si="41"/>
        <v>0</v>
      </c>
      <c r="EX21" s="4">
        <f t="shared" si="42"/>
        <v>0</v>
      </c>
      <c r="EY21" s="4">
        <f t="shared" si="43"/>
        <v>0</v>
      </c>
      <c r="EZ21" s="4">
        <f t="shared" si="44"/>
        <v>1561.4201671105941</v>
      </c>
      <c r="FA21" s="4">
        <f t="shared" si="45"/>
        <v>1025.2097927648047</v>
      </c>
      <c r="FB21" s="52">
        <v>0</v>
      </c>
      <c r="FC21" s="4">
        <f t="shared" si="46"/>
        <v>3858.9407155702852</v>
      </c>
      <c r="FD21" s="4">
        <f t="shared" si="47"/>
        <v>3731.9157427791238</v>
      </c>
      <c r="FE21" s="4">
        <f t="shared" si="48"/>
        <v>2804.9588053708453</v>
      </c>
      <c r="FF21" s="4">
        <f t="shared" si="49"/>
        <v>1232.783270294517</v>
      </c>
      <c r="FG21" s="4">
        <f t="shared" si="50"/>
        <v>389.82333835592823</v>
      </c>
      <c r="FH21" s="4">
        <f t="shared" si="51"/>
        <v>195.49046285581724</v>
      </c>
      <c r="FI21" s="4">
        <v>0</v>
      </c>
      <c r="FJ21" s="4">
        <f t="shared" si="52"/>
        <v>0</v>
      </c>
      <c r="FK21" s="4">
        <f t="shared" si="53"/>
        <v>0</v>
      </c>
      <c r="FL21" s="4">
        <f t="shared" si="54"/>
        <v>0</v>
      </c>
      <c r="FM21" s="4">
        <f t="shared" si="55"/>
        <v>68.264954253507412</v>
      </c>
      <c r="FN21" s="9">
        <f t="shared" si="56"/>
        <v>39.78748614101665</v>
      </c>
      <c r="FO21" s="4">
        <v>0</v>
      </c>
      <c r="FP21" s="4">
        <f t="shared" si="57"/>
        <v>7465.3532343445067</v>
      </c>
      <c r="FQ21" s="4">
        <f t="shared" si="58"/>
        <v>7073.003995867105</v>
      </c>
      <c r="FR21" s="4">
        <f t="shared" si="59"/>
        <v>4970.2811183062768</v>
      </c>
      <c r="FS21" s="4">
        <f t="shared" si="60"/>
        <v>1949.0383985442688</v>
      </c>
      <c r="FT21" s="4">
        <f t="shared" si="61"/>
        <v>556.29756756147765</v>
      </c>
      <c r="FU21" s="4">
        <f t="shared" si="62"/>
        <v>256.51491248097693</v>
      </c>
      <c r="FV21" s="4">
        <v>0</v>
      </c>
      <c r="FW21" s="4">
        <f t="shared" si="63"/>
        <v>0</v>
      </c>
      <c r="FX21" s="4">
        <f t="shared" si="64"/>
        <v>0</v>
      </c>
      <c r="FY21" s="4">
        <f t="shared" si="65"/>
        <v>0</v>
      </c>
      <c r="FZ21" s="4">
        <f t="shared" si="66"/>
        <v>76.947330787135485</v>
      </c>
      <c r="GA21" s="4">
        <f t="shared" si="67"/>
        <v>37.091858400828421</v>
      </c>
      <c r="GB21" s="4">
        <v>0</v>
      </c>
      <c r="GC21" s="4">
        <f t="shared" si="68"/>
        <v>6308.9953800925632</v>
      </c>
      <c r="GD21" s="4">
        <f t="shared" si="4"/>
        <v>5977.9483430275286</v>
      </c>
      <c r="GE21" s="4">
        <f t="shared" si="5"/>
        <v>4201.246426783182</v>
      </c>
      <c r="GF21" s="4">
        <f t="shared" si="6"/>
        <v>1608.9781695282704</v>
      </c>
      <c r="GG21" s="4">
        <f t="shared" si="7"/>
        <v>442.90761246020878</v>
      </c>
      <c r="GH21" s="4">
        <f t="shared" si="8"/>
        <v>197.43765889965806</v>
      </c>
      <c r="GI21" s="4">
        <v>0</v>
      </c>
      <c r="GJ21" s="4">
        <f t="shared" si="69"/>
        <v>0</v>
      </c>
      <c r="GK21" s="4">
        <f t="shared" si="70"/>
        <v>0</v>
      </c>
      <c r="GL21" s="4">
        <f t="shared" si="9"/>
        <v>0</v>
      </c>
      <c r="GM21" s="4">
        <f t="shared" si="10"/>
        <v>55.989062777735739</v>
      </c>
      <c r="GN21" s="4">
        <f t="shared" si="11"/>
        <v>25.054893027302288</v>
      </c>
      <c r="GO21" s="52">
        <v>0</v>
      </c>
      <c r="GP21" s="4">
        <f>step*(-'By group'!C$32*Population!C21+'By group'!I$33*Population!I21)</f>
        <v>0</v>
      </c>
      <c r="GQ21" s="4">
        <f>step*(-'By group'!D$32*Population!D21+'By group'!J$33*Population!J21)</f>
        <v>0</v>
      </c>
      <c r="GR21" s="4">
        <f>step*(-'By group'!E$32*Population!E21+'By group'!K$33*Population!K21)</f>
        <v>0</v>
      </c>
      <c r="GS21" s="4">
        <f>step*(-'By group'!F$32*Population!F21+'By group'!L$33*Population!L21)</f>
        <v>-6371.1795929408563</v>
      </c>
      <c r="GT21" s="4">
        <f>step*(-'By group'!G$32*Population!G21+'By group'!M$33*Population!M21)</f>
        <v>-902.11429404879732</v>
      </c>
      <c r="GU21" s="4">
        <f>step*(-'By group'!H$32*Population!H21+'By group'!N$33*Population!N21)</f>
        <v>-649.77845162722679</v>
      </c>
      <c r="GV21" s="46">
        <f t="shared" si="71"/>
        <v>0</v>
      </c>
      <c r="GW21" s="14">
        <f t="shared" si="72"/>
        <v>0</v>
      </c>
      <c r="GX21" s="4">
        <f t="shared" si="73"/>
        <v>0</v>
      </c>
      <c r="GY21" s="4">
        <f t="shared" si="74"/>
        <v>6371.1795929408563</v>
      </c>
      <c r="GZ21" s="4">
        <f t="shared" si="75"/>
        <v>902.11429404879732</v>
      </c>
      <c r="HA21" s="4">
        <f t="shared" si="76"/>
        <v>649.77845162722679</v>
      </c>
      <c r="HB21" s="8">
        <v>0</v>
      </c>
      <c r="HC21" s="4">
        <f>step*(-'By group'!P$32*Population!P21+'By group'!V$33*Population!V21)</f>
        <v>0</v>
      </c>
      <c r="HD21" s="4">
        <f>step*(-'By group'!Q$32*Population!Q21+'By group'!W$33*Population!W21)</f>
        <v>0</v>
      </c>
      <c r="HE21" s="4">
        <f>step*(-'By group'!R$32*Population!R21+'By group'!X$33*Population!X21)</f>
        <v>0</v>
      </c>
      <c r="HF21" s="4">
        <f>step*(-'By group'!S$32*Population!S21+'By group'!Y$33*Population!Y21)</f>
        <v>-3316.6653516720321</v>
      </c>
      <c r="HG21" s="4">
        <f>step*(-'By group'!T$32*Population!T21+'By group'!Z$33*Population!Z21)</f>
        <v>-321.21867135287266</v>
      </c>
      <c r="HH21" s="4">
        <f>step*(-'By group'!U$32*Population!U21+'By group'!AA$33*Population!AA21)</f>
        <v>-142.27971443667036</v>
      </c>
      <c r="HI21" s="14">
        <f t="shared" si="77"/>
        <v>0</v>
      </c>
      <c r="HJ21" s="46">
        <f t="shared" si="78"/>
        <v>0</v>
      </c>
      <c r="HK21" s="4">
        <f t="shared" si="79"/>
        <v>0</v>
      </c>
      <c r="HL21" s="4">
        <f t="shared" si="80"/>
        <v>3316.6653516720321</v>
      </c>
      <c r="HM21" s="4">
        <f t="shared" si="81"/>
        <v>321.21867135287266</v>
      </c>
      <c r="HN21" s="9">
        <f t="shared" si="82"/>
        <v>142.27971443667036</v>
      </c>
      <c r="HO21" s="4">
        <v>0</v>
      </c>
      <c r="HP21" s="4">
        <f>step*(-'By group'!AC$32*Population!AC21+'By group'!AI$33*Population!AI21)</f>
        <v>0</v>
      </c>
      <c r="HQ21" s="4">
        <f>step*(-'By group'!AD$32*Population!AD21+'By group'!AJ$33*Population!AJ21)</f>
        <v>0</v>
      </c>
      <c r="HR21" s="4">
        <f>step*(-'By group'!AE$32*Population!AE21+'By group'!AK$33*Population!AK21)</f>
        <v>0</v>
      </c>
      <c r="HS21" s="4">
        <f>step*(-'By group'!AF$32*Population!AF21+'By group'!AL$33*Population!AL21)</f>
        <v>-160.7791920512104</v>
      </c>
      <c r="HT21" s="4">
        <f>step*(-'By group'!AG$32*Population!AG21+'By group'!AM$33*Population!AM21)</f>
        <v>-19.204349500655123</v>
      </c>
      <c r="HU21" s="4">
        <f>step*(-'By group'!AH$32*Population!AH21+'By group'!AN$33*Population!AN21)</f>
        <v>-12.139573537100524</v>
      </c>
      <c r="HV21" s="14">
        <f t="shared" si="83"/>
        <v>0</v>
      </c>
      <c r="HW21" s="46">
        <f t="shared" si="84"/>
        <v>0</v>
      </c>
      <c r="HX21" s="4">
        <f t="shared" si="85"/>
        <v>0</v>
      </c>
      <c r="HY21" s="4">
        <f t="shared" si="86"/>
        <v>160.7791920512104</v>
      </c>
      <c r="HZ21" s="4">
        <f t="shared" si="87"/>
        <v>19.204349500655123</v>
      </c>
      <c r="IA21" s="4">
        <f t="shared" si="88"/>
        <v>12.139573537100524</v>
      </c>
      <c r="IB21" s="8">
        <v>0</v>
      </c>
      <c r="IC21" s="4">
        <f>step*(-'By group'!AP$32*Population!AP21+'By group'!AV$33*Population!AV21)</f>
        <v>0</v>
      </c>
      <c r="ID21" s="4">
        <f>step*(-'By group'!AQ$32*Population!AQ21+'By group'!AW$33*Population!AW21)</f>
        <v>0</v>
      </c>
      <c r="IE21" s="4">
        <f>step*(-'By group'!AR$32*Population!AR21+'By group'!AX$33*Population!AX21)</f>
        <v>0</v>
      </c>
      <c r="IF21" s="4">
        <f>step*(-'By group'!AS$32*Population!AS21+'By group'!AY$33*Population!AY21)</f>
        <v>-239.6751183871711</v>
      </c>
      <c r="IG21" s="4">
        <f>step*(-'By group'!AT$32*Population!AT21+'By group'!AZ$33*Population!AZ21)</f>
        <v>-32.757053295781176</v>
      </c>
      <c r="IH21" s="4">
        <f>step*(-'By group'!AU$32*Population!AU21+'By group'!BA$33*Population!BA21)</f>
        <v>-20.775965098158704</v>
      </c>
      <c r="II21" s="14">
        <f t="shared" si="15"/>
        <v>0</v>
      </c>
      <c r="IJ21" s="4">
        <f t="shared" si="16"/>
        <v>0</v>
      </c>
      <c r="IK21" s="4">
        <f t="shared" si="89"/>
        <v>0</v>
      </c>
      <c r="IL21" s="4">
        <f t="shared" si="90"/>
        <v>239.6751183871711</v>
      </c>
      <c r="IM21" s="4">
        <f t="shared" si="91"/>
        <v>32.757053295781176</v>
      </c>
      <c r="IN21" s="4">
        <f t="shared" si="92"/>
        <v>20.775965098158704</v>
      </c>
      <c r="IO21" s="8">
        <v>0</v>
      </c>
      <c r="IP21" s="4">
        <f>step*(-'By group'!BC$32*Population!BC21+'By group'!BI$33*Population!BI21)</f>
        <v>0</v>
      </c>
      <c r="IQ21" s="4">
        <f>step*(-'By group'!BD$32*Population!BD21+'By group'!BJ$33*Population!BJ21)</f>
        <v>0</v>
      </c>
      <c r="IR21" s="4">
        <f>step*(-'By group'!BE$32*Population!BE21+'By group'!BK$33*Population!BK21)</f>
        <v>0</v>
      </c>
      <c r="IS21" s="4">
        <f>step*(-'By group'!BF$32*Population!BF21+'By group'!BL$33*Population!BL21)</f>
        <v>-193.45927484123652</v>
      </c>
      <c r="IT21" s="4">
        <f>step*(-'By group'!BG$32*Population!BG21+'By group'!BM$33*Population!BM21)</f>
        <v>-26.960085266280473</v>
      </c>
      <c r="IU21" s="4">
        <f>step*(-'By group'!BH$32*Population!BH21+'By group'!BN$33*Population!BN21)</f>
        <v>-16.572771386496512</v>
      </c>
      <c r="IV21" s="14">
        <f t="shared" si="17"/>
        <v>0</v>
      </c>
      <c r="IW21" s="4">
        <f t="shared" si="18"/>
        <v>0</v>
      </c>
      <c r="IX21" s="4">
        <f t="shared" si="19"/>
        <v>0</v>
      </c>
      <c r="IY21" s="4">
        <f t="shared" si="20"/>
        <v>193.45927484123652</v>
      </c>
      <c r="IZ21" s="4">
        <f t="shared" si="21"/>
        <v>26.960085266280473</v>
      </c>
      <c r="JA21" s="4">
        <f t="shared" si="22"/>
        <v>16.572771386496512</v>
      </c>
      <c r="JB21" s="75">
        <f>step*(+prop_idu_male*'By group'!BB$9*Population!BB21-'By group'!B$8*Population!B21)</f>
        <v>-787.41140909794001</v>
      </c>
      <c r="JC21" s="46">
        <f>step*(+prop_idu_male*'By group'!BC$9*Population!BC21-'By group'!C$8*Population!C21)</f>
        <v>-5.8713853222895711</v>
      </c>
      <c r="JD21" s="46">
        <f>step*(+prop_idu_male*'By group'!BD$9*Population!BD21-'By group'!D$8*Population!D21)</f>
        <v>-18.357176473985909</v>
      </c>
      <c r="JE21" s="46">
        <f>step*(+prop_idu_male*'By group'!BE$9*Population!BE21-'By group'!E$8*Population!E21)</f>
        <v>-21.620369826202371</v>
      </c>
      <c r="JF21" s="46">
        <f>step*(+prop_idu_male*'By group'!BF$9*Population!BF21-'By group'!F$8*Population!F21)</f>
        <v>-7.0381429444000538</v>
      </c>
      <c r="JG21" s="46">
        <f>step*(+prop_idu_male*'By group'!BG$9*Population!BG21-'By group'!G$8*Population!G21)</f>
        <v>-1.4035964329808976</v>
      </c>
      <c r="JH21" s="46">
        <f>step*(+prop_idu_male*'By group'!BH$9*Population!BH21-'By group'!H$8*Population!H21)</f>
        <v>-1.2373647808674737</v>
      </c>
      <c r="JI21" s="46">
        <f>step*(+prop_idu_male*'By group'!BI$9*Population!BI21-'By group'!I$8*Population!I21)</f>
        <v>0</v>
      </c>
      <c r="JJ21" s="46">
        <f>step*(+prop_idu_male*'By group'!BJ$9*Population!BJ21-'By group'!J$8*Population!J21)</f>
        <v>0</v>
      </c>
      <c r="JK21" s="46">
        <f>step*(+prop_idu_male*'By group'!BK$9*Population!BK21-'By group'!K$8*Population!K21)</f>
        <v>0</v>
      </c>
      <c r="JL21" s="46">
        <f>step*(+prop_idu_male*'By group'!BL$9*Population!BL21-'By group'!L$8*Population!L21)</f>
        <v>-2.2625312221563307</v>
      </c>
      <c r="JM21" s="46">
        <f>step*(+prop_idu_male*'By group'!BM$9*Population!BM21-'By group'!M$8*Population!M21)</f>
        <v>-1.132372687142347</v>
      </c>
      <c r="JN21" s="46">
        <f>step*(+prop_idu_male*'By group'!BN$9*Population!BN21-'By group'!N$8*Population!N21)</f>
        <v>-1.2547219611356772</v>
      </c>
      <c r="JO21" s="45">
        <f>step*(+(1-prop_idu_male)*'By group'!BB$9*Population!BB21-'By group'!O$8*Population!O21-'By group'!O$6*Population!O21+'By group'!AB$7*Population!AB21)</f>
        <v>-5684.5987392692459</v>
      </c>
      <c r="JP21" s="46">
        <f>step*(+(1-prop_idu_male)*'By group'!BC$9*Population!BC21-'By group'!P$8*Population!P21-'By group'!P$6*Population!P21+'By group'!AC$7*Population!AC21)</f>
        <v>-17.100753502049375</v>
      </c>
      <c r="JQ21" s="46">
        <f>step*(+(1-prop_idu_male)*'By group'!BD$9*Population!BD21-'By group'!Q$8*Population!Q21-'By group'!Q$6*Population!Q21+'By group'!AD$7*Population!AD21)</f>
        <v>-53.232242447266067</v>
      </c>
      <c r="JR21" s="46">
        <f>step*(+(1-prop_idu_male)*'By group'!BE$9*Population!BE21-'By group'!R$8*Population!R21-'By group'!R$6*Population!R21+'By group'!AE$7*Population!AE21)</f>
        <v>-59.190141919205942</v>
      </c>
      <c r="JS21" s="46">
        <f>step*(+(1-prop_idu_male)*'By group'!BF$9*Population!BF21-'By group'!S$8*Population!S21-'By group'!S$6*Population!S21+'By group'!AF$7*Population!AF21)</f>
        <v>-18.803172303955034</v>
      </c>
      <c r="JT21" s="46">
        <f>step*(+(1-prop_idu_male)*'By group'!BG$9*Population!BG21-'By group'!T$8*Population!T21-'By group'!T$6*Population!T21+'By group'!AG$7*Population!AG21)</f>
        <v>-3.8581678265207922</v>
      </c>
      <c r="JU21" s="46">
        <f>step*(+(1-prop_idu_male)*'By group'!BH$9*Population!BH21-'By group'!U$8*Population!U21-'By group'!U$6*Population!U21+'By group'!AH$7*Population!AH21)</f>
        <v>-4.2750961239043468</v>
      </c>
      <c r="JV21" s="46">
        <f>step*(+(1-prop_idu_male)*'By group'!BI$9*Population!BI21-'By group'!V$8*Population!V21-'By group'!V$6*Population!V21+'By group'!AI$7*Population!AI21)</f>
        <v>0</v>
      </c>
      <c r="JW21" s="46">
        <f>step*(+(1-prop_idu_male)*'By group'!BJ$9*Population!BJ21-'By group'!W$8*Population!W21-'By group'!W$6*Population!W21+'By group'!AJ$7*Population!AJ21)</f>
        <v>0</v>
      </c>
      <c r="JX21" s="46">
        <f>step*(+(1-prop_idu_male)*'By group'!BK$9*Population!BK21-'By group'!X$8*Population!X21-'By group'!X$6*Population!X21+'By group'!AK$7*Population!AK21)</f>
        <v>0</v>
      </c>
      <c r="JY21" s="46">
        <f>step*(+(1-prop_idu_male)*'By group'!BL$9*Population!BL21-'By group'!Y$8*Population!Y21-'By group'!Y$6*Population!Y21+'By group'!AL$7*Population!AL21)</f>
        <v>-7.483100019432146</v>
      </c>
      <c r="JZ21" s="46">
        <f>step*(+(1-prop_idu_male)*'By group'!BM$9*Population!BM21-'By group'!Z$8*Population!Z21-'By group'!Z$6*Population!Z21+'By group'!AM$7*Population!AM21)</f>
        <v>-5.1720613064864178</v>
      </c>
      <c r="KA21" s="76">
        <f>step*(+(1-prop_idu_male)*'By group'!BN$9*Population!BN21-'By group'!AA$8*Population!AA21-'By group'!AA$6*Population!AA21+'By group'!AN$7*Population!AN21)</f>
        <v>-7.7921209250691588</v>
      </c>
      <c r="KB21" s="46">
        <f>step*(+'By group'!O$6*Population!O21-'By group'!AB$7*Population!AB21)</f>
        <v>4866.841035116634</v>
      </c>
      <c r="KC21" s="46">
        <f>step*(+'By group'!P$6*Population!P21-'By group'!AC$7*Population!AC21)</f>
        <v>13.478680336727628</v>
      </c>
      <c r="KD21" s="46">
        <f>step*(+'By group'!Q$6*Population!Q21-'By group'!AD$7*Population!AD21)</f>
        <v>42.052680579595979</v>
      </c>
      <c r="KE21" s="46">
        <f>step*(+'By group'!R$6*Population!R21-'By group'!AE$7*Population!AE21)</f>
        <v>46.74534720900337</v>
      </c>
      <c r="KF21" s="46">
        <f>step*(+'By group'!S$6*Population!S21-'By group'!AF$7*Population!AF21)</f>
        <v>14.838669152465766</v>
      </c>
      <c r="KG21" s="46">
        <f>step*(+'By group'!T$6*Population!T21-'By group'!AG$7*Population!AG21)</f>
        <v>3.0480367778534765</v>
      </c>
      <c r="KH21" s="46">
        <f>step*(+'By group'!U$6*Population!U21-'By group'!AH$7*Population!AH21)</f>
        <v>3.4076602281765931</v>
      </c>
      <c r="KI21" s="46">
        <f>step*(+'By group'!V$6*Population!V21-'By group'!AI$7*Population!AI21)</f>
        <v>0</v>
      </c>
      <c r="KJ21" s="46">
        <f>step*(+'By group'!W$6*Population!W21-'By group'!AJ$7*Population!AJ21)</f>
        <v>0</v>
      </c>
      <c r="KK21" s="46">
        <f>step*(+'By group'!X$6*Population!X21-'By group'!AK$7*Population!AK21)</f>
        <v>0</v>
      </c>
      <c r="KL21" s="46">
        <f>step*(+'By group'!Y$6*Population!Y21-'By group'!AL$7*Population!AL21)</f>
        <v>5.9552732899881926</v>
      </c>
      <c r="KM21" s="46">
        <f>step*(+'By group'!Z$6*Population!Z21-'By group'!AM$7*Population!AM21)</f>
        <v>4.161884449537995</v>
      </c>
      <c r="KN21" s="46">
        <f>step*(+'By group'!AA$6*Population!AA21-'By group'!AN$7*Population!AN21)</f>
        <v>6.3219212368231963</v>
      </c>
      <c r="KO21" s="45">
        <v>0</v>
      </c>
      <c r="KP21" s="46">
        <v>0</v>
      </c>
      <c r="KQ21" s="46">
        <v>0</v>
      </c>
      <c r="KR21" s="46">
        <v>0</v>
      </c>
      <c r="KS21" s="46">
        <v>0</v>
      </c>
      <c r="KT21" s="46">
        <v>0</v>
      </c>
      <c r="KU21" s="46">
        <v>0</v>
      </c>
      <c r="KV21" s="46">
        <v>0</v>
      </c>
      <c r="KW21" s="46">
        <v>0</v>
      </c>
      <c r="KX21" s="46">
        <v>0</v>
      </c>
      <c r="KY21" s="46">
        <v>0</v>
      </c>
      <c r="KZ21" s="46">
        <v>0</v>
      </c>
      <c r="LA21" s="46">
        <v>0</v>
      </c>
      <c r="LB21" s="188">
        <f>step*(-'By group'!BB$9*Population!BB21+'By group'!B$8*Population!B21+'By group'!O$8*Population!O21)</f>
        <v>1605.1691132505516</v>
      </c>
      <c r="LC21" s="189">
        <f>step*(-'By group'!BC$9*Population!BC21+'By group'!C$8*Population!C21+'By group'!P$8*Population!P21)</f>
        <v>9.4934584876113171</v>
      </c>
      <c r="LD21" s="189">
        <f>step*(-'By group'!BD$9*Population!BD21+'By group'!D$8*Population!D21+'By group'!Q$8*Population!Q21)</f>
        <v>29.536738341656001</v>
      </c>
      <c r="LE21" s="189">
        <f>step*(-'By group'!BE$9*Population!BE21+'By group'!E$8*Population!E21+'By group'!R$8*Population!R21)</f>
        <v>34.065164536404943</v>
      </c>
      <c r="LF21" s="189">
        <f>step*(-'By group'!BF$9*Population!BF21+'By group'!F$8*Population!F21+'By group'!S$8*Population!S21)</f>
        <v>11.002646095889322</v>
      </c>
      <c r="LG21" s="189">
        <f>step*(-'By group'!BG$9*Population!BG21+'By group'!G$8*Population!G21+'By group'!T$8*Population!T21)</f>
        <v>2.2137274816482133</v>
      </c>
      <c r="LH21" s="189">
        <f>step*(-'By group'!BH$9*Population!BH21+'By group'!H$8*Population!H21+'By group'!U$8*Population!U21)</f>
        <v>2.1048006765952274</v>
      </c>
      <c r="LI21" s="189">
        <f>step*(-'By group'!BI$9*Population!BI21+'By group'!I$8*Population!I21+'By group'!V$8*Population!V21)</f>
        <v>0</v>
      </c>
      <c r="LJ21" s="189">
        <f>step*(-'By group'!BJ$9*Population!BJ21+'By group'!J$8*Population!J21+'By group'!W$8*Population!W21)</f>
        <v>0</v>
      </c>
      <c r="LK21" s="189">
        <f>step*(-'By group'!BK$9*Population!BK21+'By group'!K$8*Population!K21+'By group'!X$8*Population!X21)</f>
        <v>0</v>
      </c>
      <c r="LL21" s="189">
        <f>step*(-'By group'!BL$9*Population!BL21+'By group'!L$8*Population!L21+'By group'!Y$8*Population!Y21)</f>
        <v>3.7903579516002832</v>
      </c>
      <c r="LM21" s="189">
        <f>step*(-'By group'!BM$9*Population!BM21+'By group'!M$8*Population!M21+'By group'!Z$8*Population!Z21)</f>
        <v>2.1425495440907705</v>
      </c>
      <c r="LN21" s="189">
        <f>step*(-'By group'!BN$9*Population!BN21+'By group'!N$8*Population!N21+'By group'!AA$8*Population!AA21)</f>
        <v>2.7249216493816397</v>
      </c>
    </row>
    <row r="22" spans="1:326" x14ac:dyDescent="0.25">
      <c r="A22">
        <f t="shared" si="23"/>
        <v>9</v>
      </c>
      <c r="B22" s="52">
        <f>step*((-'By group'!B$4-'By group'!B$5-'By group'!B$22)*Population!B22+'By group'!B$3*Population!$BO22)</f>
        <v>161159.17170644109</v>
      </c>
      <c r="C22" s="4">
        <f>step*((-'By group'!C$4-'By group'!C$5-'By group'!C$22)*Population!C22+'By group'!C$3*Population!$BO22)</f>
        <v>-5210.1814239567593</v>
      </c>
      <c r="D22" s="4">
        <f>step*((-'By group'!D$4-'By group'!D$5-'By group'!D$22)*Population!D22+'By group'!D$3*Population!$BO22)</f>
        <v>-36062.122689836615</v>
      </c>
      <c r="E22" s="4">
        <f>step*((-'By group'!E$4-'By group'!E$5-'By group'!E$22)*Population!E22+'By group'!E$3*Population!$BO22)</f>
        <v>-64375.449123279657</v>
      </c>
      <c r="F22" s="4">
        <f>step*((-'By group'!F$4-'By group'!F$5-'By group'!F$22)*Population!F22+'By group'!F$3*Population!$BO22)</f>
        <v>-28160.44055953611</v>
      </c>
      <c r="G22" s="4">
        <f>step*((-'By group'!G$4-'By group'!G$5-'By group'!G$22)*Population!G22+'By group'!G$3*Population!$BO22)</f>
        <v>-7084.5803190241704</v>
      </c>
      <c r="H22" s="4">
        <f>step*((-'By group'!H$4-'By group'!H$5-'By group'!H$22)*Population!H22+'By group'!H$3*Population!$BO22)</f>
        <v>-6910.1340969581806</v>
      </c>
      <c r="I22" s="4">
        <f>step*((-'By group'!I$4-'By group'!I$5-'By group'!I$22)*Population!I22+'By group'!I$3*Population!$BO22)</f>
        <v>0</v>
      </c>
      <c r="J22" s="4">
        <f>step*((-'By group'!J$4-'By group'!J$5-'By group'!J$22)*Population!J22+'By group'!J$3*Population!$BO22)</f>
        <v>0</v>
      </c>
      <c r="K22" s="4">
        <f>step*((-'By group'!K$4-'By group'!K$5-'By group'!K$22)*Population!K22+'By group'!K$3*Population!$BO22)</f>
        <v>0</v>
      </c>
      <c r="L22" s="4">
        <f>step*((-'By group'!L$4-'By group'!L$5-'By group'!L$22)*Population!L22+'By group'!L$3*Population!$BO22)</f>
        <v>-3398.8111208381174</v>
      </c>
      <c r="M22" s="4">
        <f>step*((-'By group'!M$4-'By group'!M$5-'By group'!M$22)*Population!M22+'By group'!M$3*Population!$BO22)</f>
        <v>-1923.7971186625225</v>
      </c>
      <c r="N22" s="4">
        <f>step*((-'By group'!N$4-'By group'!N$5-'By group'!N$22)*Population!N22+'By group'!N$3*Population!$BO22)</f>
        <v>-2440.2904412947896</v>
      </c>
      <c r="O22" s="8">
        <f>step*((-'By group'!O$4-'By group'!O$5-'By group'!O$22)*Population!O22+'By group'!O$3*Population!$BO22)</f>
        <v>137869.83329540479</v>
      </c>
      <c r="P22" s="4">
        <f>step*((-'By group'!P$4-'By group'!P$5-'By group'!P$22)*Population!P22+'By group'!P$3*Population!$BO22)</f>
        <v>-2991.6285861424003</v>
      </c>
      <c r="Q22" s="4">
        <f>step*((-'By group'!Q$4-'By group'!Q$5-'By group'!Q$22)*Population!Q22+'By group'!Q$3*Population!$BO22)</f>
        <v>-20717.999195676657</v>
      </c>
      <c r="R22" s="4">
        <f>step*((-'By group'!R$4-'By group'!R$5-'By group'!R$22)*Population!R22+'By group'!R$3*Population!$BO22)</f>
        <v>-35680.006194088077</v>
      </c>
      <c r="S22" s="4">
        <f>step*((-'By group'!S$4-'By group'!S$5-'By group'!S$22)*Population!S22+'By group'!S$3*Population!$BO22)</f>
        <v>-15333.425405891096</v>
      </c>
      <c r="T22" s="4">
        <f>step*((-'By group'!T$4-'By group'!T$5-'By group'!T$22)*Population!T22+'By group'!T$3*Population!$BO22)</f>
        <v>-3929.9218613220169</v>
      </c>
      <c r="U22" s="4">
        <f>step*((-'By group'!U$4-'By group'!U$5-'By group'!U$22)*Population!U22+'By group'!U$3*Population!$BO22)</f>
        <v>-4514.3665241774543</v>
      </c>
      <c r="V22" s="4">
        <f>step*((-'By group'!V$4-'By group'!V$5-'By group'!V$22)*Population!V22+'By group'!V$3*Population!$BO22)</f>
        <v>0</v>
      </c>
      <c r="W22" s="4">
        <f>step*((-'By group'!W$4-'By group'!W$5-'By group'!W$22)*Population!W22+'By group'!W$3*Population!$BO22)</f>
        <v>0</v>
      </c>
      <c r="X22" s="4">
        <f>step*((-'By group'!X$4-'By group'!X$5-'By group'!X$22)*Population!X22+'By group'!X$3*Population!$BO22)</f>
        <v>0</v>
      </c>
      <c r="Y22" s="4">
        <f>step*((-'By group'!Y$4-'By group'!Y$5-'By group'!Y$22)*Population!Y22+'By group'!Y$3*Population!$BO22)</f>
        <v>-2155.3124034959342</v>
      </c>
      <c r="Z22" s="4">
        <f>step*((-'By group'!Z$4-'By group'!Z$5-'By group'!Z$22)*Population!Z22+'By group'!Z$3*Population!$BO22)</f>
        <v>-1577.2893737011666</v>
      </c>
      <c r="AA22" s="4">
        <f>step*((-'By group'!AA$4-'By group'!AA$5-'By group'!AA$22)*Population!AA22+'By group'!AA$3*Population!$BO22)</f>
        <v>-2665.1542041139323</v>
      </c>
      <c r="AB22" s="8">
        <f>step*((-'By group'!AB$4-'By group'!AB$5-'By group'!AB$22)*Population!AB22+'By group'!AB$3*Population!$BO22)</f>
        <v>-735.30880173834009</v>
      </c>
      <c r="AC22" s="4">
        <f>step*((-'By group'!AC$4-'By group'!AC$5-'By group'!AC$22)*Population!AC22+'By group'!AC$3*Population!$BO22)</f>
        <v>-148.92571064783394</v>
      </c>
      <c r="AD22" s="4">
        <f>step*((-'By group'!AD$4-'By group'!AD$5-'By group'!AD$22)*Population!AD22+'By group'!AD$3*Population!$BO22)</f>
        <v>-1006.1153702583977</v>
      </c>
      <c r="AE22" s="4">
        <f>step*((-'By group'!AE$4-'By group'!AE$5-'By group'!AE$22)*Population!AE22+'By group'!AE$3*Population!$BO22)</f>
        <v>-1710.9199809545448</v>
      </c>
      <c r="AF22" s="4">
        <f>step*((-'By group'!AF$4-'By group'!AF$5-'By group'!AF$22)*Population!AF22+'By group'!AF$3*Population!$BO22)</f>
        <v>-732.37180544734395</v>
      </c>
      <c r="AG22" s="4">
        <f>step*((-'By group'!AG$4-'By group'!AG$5-'By group'!AG$22)*Population!AG22+'By group'!AG$3*Population!$BO22)</f>
        <v>-185.39221676615853</v>
      </c>
      <c r="AH22" s="4">
        <f>step*((-'By group'!AH$4-'By group'!AH$5-'By group'!AH$22)*Population!AH22+'By group'!AH$3*Population!$BO22)</f>
        <v>-197.80668585990023</v>
      </c>
      <c r="AI22" s="4">
        <f>step*((-'By group'!AI$4-'By group'!AI$5-'By group'!AI$22)*Population!AI22+'By group'!AI$3*Population!$BO22)</f>
        <v>0</v>
      </c>
      <c r="AJ22" s="4">
        <f>step*((-'By group'!AJ$4-'By group'!AJ$5-'By group'!AJ$22)*Population!AJ22+'By group'!AJ$3*Population!$BO22)</f>
        <v>0</v>
      </c>
      <c r="AK22" s="4">
        <f>step*((-'By group'!AK$4-'By group'!AK$5-'By group'!AK$22)*Population!AK22+'By group'!AK$3*Population!$BO22)</f>
        <v>0</v>
      </c>
      <c r="AL22" s="4">
        <f>step*((-'By group'!AL$4-'By group'!AL$5-'By group'!AL$22)*Population!AL22+'By group'!AL$3*Population!$BO22)</f>
        <v>-95.773836214205033</v>
      </c>
      <c r="AM22" s="4">
        <f>step*((-'By group'!AM$4-'By group'!AM$5-'By group'!AM$22)*Population!AM22+'By group'!AM$3*Population!$BO22)</f>
        <v>-62.714675764591213</v>
      </c>
      <c r="AN22" s="4">
        <f>step*((-'By group'!AN$4-'By group'!AN$5-'By group'!AN$22)*Population!AN22+'By group'!AN$3*Population!$BO22)</f>
        <v>-94.720736142690455</v>
      </c>
      <c r="AO22" s="8">
        <f>step*((-'By group'!AO$4-'By group'!AO$5-'By group'!AO$22)*Population!AO22+'By group'!AO$3*Population!$BO22)</f>
        <v>6790.2603824686012</v>
      </c>
      <c r="AP22" s="4">
        <f>step*((-'By group'!AP$4-'By group'!AP$5-'By group'!AP$22)*Population!AP22+'By group'!AP$3*Population!$BO22)</f>
        <v>-287.29732298039289</v>
      </c>
      <c r="AQ22" s="4">
        <f>step*((-'By group'!AQ$4-'By group'!AQ$5-'By group'!AQ$22)*Population!AQ22+'By group'!AQ$3*Population!$BO22)</f>
        <v>-1817.5091533376105</v>
      </c>
      <c r="AR22" s="4">
        <f>step*((-'By group'!AR$4-'By group'!AR$5-'By group'!AR$22)*Population!AR22+'By group'!AR$3*Population!$BO22)</f>
        <v>-2769.6162126139811</v>
      </c>
      <c r="AS22" s="4">
        <f>step*((-'By group'!AS$4-'By group'!AS$5-'By group'!AS$22)*Population!AS22+'By group'!AS$3*Population!$BO22)</f>
        <v>-1075.2244418702819</v>
      </c>
      <c r="AT22" s="4">
        <f>step*((-'By group'!AT$4-'By group'!AT$5-'By group'!AT$22)*Population!AT22+'By group'!AT$3*Population!$BO22)</f>
        <v>-251.23942457445349</v>
      </c>
      <c r="AU22" s="4">
        <f>step*((-'By group'!AU$4-'By group'!AU$5-'By group'!AU$22)*Population!AU22+'By group'!AU$3*Population!$BO22)</f>
        <v>-223.94513135022183</v>
      </c>
      <c r="AV22" s="4">
        <f>step*((-'By group'!AV$4-'By group'!AV$5-'By group'!AV$22)*Population!AV22+'By group'!AV$3*Population!$BO22)</f>
        <v>0</v>
      </c>
      <c r="AW22" s="4">
        <f>step*((-'By group'!AW$4-'By group'!AW$5-'By group'!AW$22)*Population!AW22+'By group'!AW$3*Population!$BO22)</f>
        <v>0</v>
      </c>
      <c r="AX22" s="4">
        <f>step*((-'By group'!AX$4-'By group'!AX$5-'By group'!AX$22)*Population!AX22+'By group'!AX$3*Population!$BO22)</f>
        <v>0</v>
      </c>
      <c r="AY22" s="4">
        <f>step*((-'By group'!AY$4-'By group'!AY$5-'By group'!AY$22)*Population!AY22+'By group'!AY$3*Population!$BO22)</f>
        <v>-111.57636981685289</v>
      </c>
      <c r="AZ22" s="4">
        <f>step*((-'By group'!AZ$4-'By group'!AZ$5-'By group'!AZ$22)*Population!AZ22+'By group'!AZ$3*Population!$BO22)</f>
        <v>-60.408217620586484</v>
      </c>
      <c r="BA22" s="4">
        <f>step*((-'By group'!BA$4-'By group'!BA$5-'By group'!BA$22)*Population!BA22+'By group'!BA$3*Population!$BO22)</f>
        <v>-76.600600735973131</v>
      </c>
      <c r="BB22" s="8">
        <f>step*((-'By group'!BB$4-'By group'!BB$5-'By group'!BB$22)*Population!BB22+'By group'!BB$3*Population!$BO22)</f>
        <v>4524.9767714459613</v>
      </c>
      <c r="BC22" s="4">
        <f>step*((-'By group'!BC$4-'By group'!BC$5-'By group'!BC$22)*Population!BC22+'By group'!BC$3*Population!$BO22)</f>
        <v>-357.58871627991141</v>
      </c>
      <c r="BD22" s="4">
        <f>step*((-'By group'!BD$4-'By group'!BD$5-'By group'!BD$22)*Population!BD22+'By group'!BD$3*Population!$BO22)</f>
        <v>-1843.8943527327544</v>
      </c>
      <c r="BE22" s="4">
        <f>step*((-'By group'!BE$4-'By group'!BE$5-'By group'!BE$22)*Population!BE22+'By group'!BE$3*Population!$BO22)</f>
        <v>-2582.6800073326058</v>
      </c>
      <c r="BF22" s="4">
        <f>step*((-'By group'!BF$4-'By group'!BF$5-'By group'!BF$22)*Population!BF22+'By group'!BF$3*Population!$BO22)</f>
        <v>-941.34265401925632</v>
      </c>
      <c r="BG22" s="4">
        <f>step*((-'By group'!BG$4-'By group'!BG$5-'By group'!BG$22)*Population!BG22+'By group'!BG$3*Population!$BO22)</f>
        <v>-209.33615719091566</v>
      </c>
      <c r="BH22" s="4">
        <f>step*((-'By group'!BH$4-'By group'!BH$5-'By group'!BH$22)*Population!BH22+'By group'!BH$3*Population!$BO22)</f>
        <v>-172.96722893715102</v>
      </c>
      <c r="BI22" s="4">
        <f>step*((-'By group'!BI$4-'By group'!BI$5-'By group'!BI$22)*Population!BI22+'By group'!BI$3*Population!$BO22)</f>
        <v>0</v>
      </c>
      <c r="BJ22" s="4">
        <f>step*((-'By group'!BJ$4-'By group'!BJ$5-'By group'!BJ$22)*Population!BJ22+'By group'!BJ$3*Population!$BO22)</f>
        <v>0</v>
      </c>
      <c r="BK22" s="4">
        <f>step*((-'By group'!BK$4-'By group'!BK$5-'By group'!BK$22)*Population!BK22+'By group'!BK$3*Population!$BO22)</f>
        <v>0</v>
      </c>
      <c r="BL22" s="4">
        <f>step*((-'By group'!BL$4-'By group'!BL$5-'By group'!BL$22)*Population!BL22+'By group'!BL$3*Population!$BO22)</f>
        <v>-104.42353613129023</v>
      </c>
      <c r="BM22" s="4">
        <f>step*((-'By group'!BM$4-'By group'!BM$5-'By group'!BM$22)*Population!BM22+'By group'!BM$3*Population!$BO22)</f>
        <v>-51.102487905224592</v>
      </c>
      <c r="BN22" s="4">
        <f>step*((-'By group'!BN$4-'By group'!BN$5-'By group'!BN$22)*Population!BN22+'By group'!BN$3*Population!$BO22)</f>
        <v>-58.320257437469614</v>
      </c>
      <c r="BO22" s="71">
        <f>-step*SUM(SCR!B22:N22)*Population!B22</f>
        <v>-134062.87401290445</v>
      </c>
      <c r="BP22" s="4">
        <f>step*-SUM('By group'!C$11:C$21)*Population!C22</f>
        <v>-130254.53559891898</v>
      </c>
      <c r="BQ22" s="4">
        <f>step*-SUM('By group'!D$11:D$21)*Population!D22</f>
        <v>-100172.56302732394</v>
      </c>
      <c r="BR22" s="4">
        <f>step*-SUM('By group'!E$11:E$21)*Population!E22</f>
        <v>-45982.463659485467</v>
      </c>
      <c r="BS22" s="4">
        <f>step*-SUM('By group'!F$11:F$21)*Population!F22</f>
        <v>-14821.284505019006</v>
      </c>
      <c r="BT22" s="4">
        <f>step*-SUM('By group'!G$11:G$21)*Population!G22</f>
        <v>-7379.771165650177</v>
      </c>
      <c r="BU22" s="4">
        <f>step*-SUM('By group'!H$11:H$21)*Population!H22</f>
        <v>0</v>
      </c>
      <c r="BV22" s="4">
        <f>step*-SUM('By group'!I$11:I$21)*Population!I22</f>
        <v>0</v>
      </c>
      <c r="BW22" s="4">
        <f>step*-SUM('By group'!J$11:J$21)*Population!J22</f>
        <v>0</v>
      </c>
      <c r="BX22" s="4">
        <f>step*-SUM('By group'!K$11:K$21)*Population!K22</f>
        <v>0</v>
      </c>
      <c r="BY22" s="4">
        <f>step*-SUM('By group'!L$11:L$21)*Population!L22</f>
        <v>-2427.7222291700837</v>
      </c>
      <c r="BZ22" s="4">
        <f>step*-SUM('By group'!M$11:M$21)*Population!M22</f>
        <v>-1202.3731991640766</v>
      </c>
      <c r="CA22" s="4">
        <f>step*-SUM('By group'!N$11:N$21)*Population!N22</f>
        <v>0</v>
      </c>
      <c r="CB22" s="13">
        <f>-step*SUM(SCR!O22:AA22)*Population!O22</f>
        <v>-76582.74687833662</v>
      </c>
      <c r="CC22" s="4">
        <f>step*-SUM('By group'!P$11:P$21)*Population!P22</f>
        <v>-74790.714653560004</v>
      </c>
      <c r="CD22" s="4">
        <f>step*-SUM('By group'!Q$11:Q$21)*Population!Q22</f>
        <v>-57549.997765768494</v>
      </c>
      <c r="CE22" s="4">
        <f>step*-SUM('By group'!R$11:R$21)*Population!R22</f>
        <v>-25485.718710062913</v>
      </c>
      <c r="CF22" s="4">
        <f>step*-SUM('By group'!S$11:S$21)*Population!S22</f>
        <v>-8070.2238978374189</v>
      </c>
      <c r="CG22" s="4">
        <f>step*-SUM('By group'!T$11:T$21)*Population!T22</f>
        <v>-4093.6686055437672</v>
      </c>
      <c r="CH22" s="4">
        <f>step*-SUM('By group'!U$11:U$21)*Population!U22</f>
        <v>0</v>
      </c>
      <c r="CI22" s="4">
        <f>step*-SUM('By group'!V$11:V$21)*Population!V22</f>
        <v>0</v>
      </c>
      <c r="CJ22" s="4">
        <f>step*-SUM('By group'!W$11:W$21)*Population!W22</f>
        <v>0</v>
      </c>
      <c r="CK22" s="4">
        <f>step*-SUM('By group'!X$11:X$21)*Population!X22</f>
        <v>0</v>
      </c>
      <c r="CL22" s="4">
        <f>step*-SUM('By group'!Y$11:Y$21)*Population!Y22</f>
        <v>-1539.5088596399528</v>
      </c>
      <c r="CM22" s="4">
        <f>step*-SUM('By group'!Z$11:Z$21)*Population!Z22</f>
        <v>-985.80585856322909</v>
      </c>
      <c r="CN22" s="4">
        <f>step*-SUM('By group'!AA$11:AA$21)*Population!AA22</f>
        <v>0</v>
      </c>
      <c r="CO22" s="13">
        <f>-step*SUM(SCR!AB22:AN22)*Population!AB22</f>
        <v>-3851.6551291601536</v>
      </c>
      <c r="CP22" s="4">
        <f>step*-SUM('By group'!AC$11:AC$21)*Population!AC22</f>
        <v>-3723.1427661958483</v>
      </c>
      <c r="CQ22" s="4">
        <f>step*-SUM('By group'!AD$11:AD$21)*Population!AD22</f>
        <v>-2794.7649173844379</v>
      </c>
      <c r="CR22" s="4">
        <f>step*-SUM('By group'!AE$11:AE$21)*Population!AE22</f>
        <v>-1222.0857006818176</v>
      </c>
      <c r="CS22" s="4">
        <f>step*-SUM('By group'!AF$11:AF$21)*Population!AF22</f>
        <v>-385.45884497228627</v>
      </c>
      <c r="CT22" s="4">
        <f>step*-SUM('By group'!AG$11:AG$21)*Population!AG22</f>
        <v>-193.11689246474845</v>
      </c>
      <c r="CU22" s="4">
        <f>step*-SUM('By group'!AH$11:AH$21)*Population!AH22</f>
        <v>0</v>
      </c>
      <c r="CV22" s="4">
        <f>step*-SUM('By group'!AI$11:AI$21)*Population!AI22</f>
        <v>0</v>
      </c>
      <c r="CW22" s="4">
        <f>step*-SUM('By group'!AJ$11:AJ$21)*Population!AJ22</f>
        <v>0</v>
      </c>
      <c r="CX22" s="4">
        <f>step*-SUM('By group'!AK$11:AK$21)*Population!AK22</f>
        <v>0</v>
      </c>
      <c r="CY22" s="4">
        <f>step*-SUM('By group'!AL$11:AL$21)*Population!AL22</f>
        <v>-68.409883010146459</v>
      </c>
      <c r="CZ22" s="4">
        <f>step*-SUM('By group'!AM$11:AM$21)*Population!AM22</f>
        <v>-39.196672352869513</v>
      </c>
      <c r="DA22" s="4">
        <f>step*-SUM('By group'!AN$11:AN$21)*Population!AN22</f>
        <v>0</v>
      </c>
      <c r="DB22" s="13">
        <f>-step*SUM(SCR!AO22:BA22)*Population!AO22</f>
        <v>-7578.3221640552856</v>
      </c>
      <c r="DC22" s="4">
        <f>step*-SUM('By group'!AP$11:AP$21)*Population!AP22</f>
        <v>-7182.4330745098223</v>
      </c>
      <c r="DD22" s="4">
        <f>step*-SUM('By group'!AQ$11:AQ$21)*Population!AQ22</f>
        <v>-5048.6365370489184</v>
      </c>
      <c r="DE22" s="4">
        <f>step*-SUM('By group'!AR$11:AR$21)*Population!AR22</f>
        <v>-1978.2972947242722</v>
      </c>
      <c r="DF22" s="4">
        <f>step*-SUM('By group'!AS$11:AS$21)*Population!AS22</f>
        <v>-565.90760098435896</v>
      </c>
      <c r="DG22" s="4">
        <f>step*-SUM('By group'!AT$11:AT$21)*Population!AT22</f>
        <v>-261.70773393172237</v>
      </c>
      <c r="DH22" s="4">
        <f>step*-SUM('By group'!AU$11:AU$21)*Population!AU22</f>
        <v>0</v>
      </c>
      <c r="DI22" s="4">
        <f>step*-SUM('By group'!AV$11:AV$21)*Population!AV22</f>
        <v>0</v>
      </c>
      <c r="DJ22" s="4">
        <f>step*-SUM('By group'!AW$11:AW$21)*Population!AW22</f>
        <v>0</v>
      </c>
      <c r="DK22" s="4">
        <f>step*-SUM('By group'!AX$11:AX$21)*Population!AX22</f>
        <v>0</v>
      </c>
      <c r="DL22" s="4">
        <f>step*-SUM('By group'!AY$11:AY$21)*Population!AY22</f>
        <v>-79.697407012037786</v>
      </c>
      <c r="DM22" s="4">
        <f>step*-SUM('By group'!AZ$11:AZ$21)*Population!AZ22</f>
        <v>-37.755136012866551</v>
      </c>
      <c r="DN22" s="4">
        <f>step*-SUM('By group'!BA$11:BA$21)*Population!BA22</f>
        <v>0</v>
      </c>
      <c r="DO22" s="13">
        <f>-step*SUM(SCR!BB22:BN22)*Population!BB22</f>
        <v>-6291.438243606276</v>
      </c>
      <c r="DP22" s="4">
        <f>step*-SUM('By group'!BC$11:BC$21)*Population!BC22</f>
        <v>-5959.8119379985228</v>
      </c>
      <c r="DQ22" s="4">
        <f>step*-SUM('By group'!BD$11:BD$21)*Population!BD22</f>
        <v>-4190.6689834835324</v>
      </c>
      <c r="DR22" s="4">
        <f>step*-SUM('By group'!BE$11:BE$21)*Population!BE22</f>
        <v>-1614.1750045828787</v>
      </c>
      <c r="DS22" s="4">
        <f>step*-SUM('By group'!BF$11:BF$21)*Population!BF22</f>
        <v>-448.25840667583634</v>
      </c>
      <c r="DT22" s="4">
        <f>step*-SUM('By group'!BG$11:BG$21)*Population!BG22</f>
        <v>-201.2847665297266</v>
      </c>
      <c r="DU22" s="4">
        <f>step*-SUM('By group'!BH$11:BH$21)*Population!BH22</f>
        <v>0</v>
      </c>
      <c r="DV22" s="4">
        <f>step*-SUM('By group'!BI$11:BI$21)*Population!BI22</f>
        <v>0</v>
      </c>
      <c r="DW22" s="4">
        <f>step*-SUM('By group'!BJ$11:BJ$21)*Population!BJ22</f>
        <v>0</v>
      </c>
      <c r="DX22" s="4">
        <f>step*-SUM('By group'!BK$11:BK$21)*Population!BK22</f>
        <v>0</v>
      </c>
      <c r="DY22" s="4">
        <f>step*-SUM('By group'!BL$11:BL$21)*Population!BL22</f>
        <v>-58.013075628494576</v>
      </c>
      <c r="DZ22" s="4">
        <f>step*-SUM('By group'!BM$11:BM$21)*Population!BM22</f>
        <v>-25.551243952612296</v>
      </c>
      <c r="EA22" s="4">
        <f>step*-SUM('By group'!BN$11:BN$21)*Population!BN22</f>
        <v>0</v>
      </c>
      <c r="EB22" s="52">
        <v>0</v>
      </c>
      <c r="EC22" s="4">
        <f t="shared" si="24"/>
        <v>134062.87401290445</v>
      </c>
      <c r="ED22" s="4">
        <f t="shared" si="24"/>
        <v>130254.53559891898</v>
      </c>
      <c r="EE22" s="4">
        <f t="shared" si="26"/>
        <v>100172.56302732394</v>
      </c>
      <c r="EF22" s="4">
        <f t="shared" si="27"/>
        <v>45982.463659485467</v>
      </c>
      <c r="EG22" s="4">
        <f t="shared" si="28"/>
        <v>14821.284505019006</v>
      </c>
      <c r="EH22" s="4">
        <f t="shared" si="28"/>
        <v>7379.771165650177</v>
      </c>
      <c r="EI22" s="4">
        <v>0</v>
      </c>
      <c r="EJ22" s="4">
        <f t="shared" si="30"/>
        <v>0</v>
      </c>
      <c r="EK22" s="4">
        <f t="shared" si="31"/>
        <v>0</v>
      </c>
      <c r="EL22" s="4">
        <f t="shared" si="32"/>
        <v>0</v>
      </c>
      <c r="EM22" s="4">
        <f t="shared" si="33"/>
        <v>2427.7222291700837</v>
      </c>
      <c r="EN22" s="4">
        <f t="shared" si="34"/>
        <v>1202.3731991640766</v>
      </c>
      <c r="EO22" s="52">
        <v>0</v>
      </c>
      <c r="EP22" s="4">
        <f t="shared" si="35"/>
        <v>76582.74687833662</v>
      </c>
      <c r="EQ22" s="4">
        <f t="shared" si="36"/>
        <v>74790.714653560004</v>
      </c>
      <c r="ER22" s="4">
        <f t="shared" si="37"/>
        <v>57549.997765768494</v>
      </c>
      <c r="ES22" s="4">
        <f t="shared" si="38"/>
        <v>25485.718710062913</v>
      </c>
      <c r="ET22" s="4">
        <f t="shared" si="39"/>
        <v>8070.2238978374189</v>
      </c>
      <c r="EU22" s="4">
        <f t="shared" si="40"/>
        <v>4093.6686055437672</v>
      </c>
      <c r="EV22" s="4">
        <v>0</v>
      </c>
      <c r="EW22" s="4">
        <f t="shared" si="41"/>
        <v>0</v>
      </c>
      <c r="EX22" s="4">
        <f t="shared" si="42"/>
        <v>0</v>
      </c>
      <c r="EY22" s="4">
        <f t="shared" si="43"/>
        <v>0</v>
      </c>
      <c r="EZ22" s="4">
        <f t="shared" si="44"/>
        <v>1539.5088596399528</v>
      </c>
      <c r="FA22" s="4">
        <f t="shared" si="45"/>
        <v>985.80585856322909</v>
      </c>
      <c r="FB22" s="52">
        <v>0</v>
      </c>
      <c r="FC22" s="4">
        <f t="shared" si="46"/>
        <v>3851.6551291601536</v>
      </c>
      <c r="FD22" s="4">
        <f t="shared" si="47"/>
        <v>3723.1427661958483</v>
      </c>
      <c r="FE22" s="4">
        <f t="shared" si="48"/>
        <v>2794.7649173844379</v>
      </c>
      <c r="FF22" s="4">
        <f t="shared" si="49"/>
        <v>1222.0857006818176</v>
      </c>
      <c r="FG22" s="4">
        <f t="shared" si="50"/>
        <v>385.45884497228627</v>
      </c>
      <c r="FH22" s="4">
        <f t="shared" si="51"/>
        <v>193.11689246474845</v>
      </c>
      <c r="FI22" s="4">
        <v>0</v>
      </c>
      <c r="FJ22" s="4">
        <f t="shared" si="52"/>
        <v>0</v>
      </c>
      <c r="FK22" s="4">
        <f t="shared" si="53"/>
        <v>0</v>
      </c>
      <c r="FL22" s="4">
        <f t="shared" si="54"/>
        <v>0</v>
      </c>
      <c r="FM22" s="4">
        <f t="shared" si="55"/>
        <v>68.409883010146459</v>
      </c>
      <c r="FN22" s="9">
        <f t="shared" si="56"/>
        <v>39.196672352869513</v>
      </c>
      <c r="FO22" s="4">
        <v>0</v>
      </c>
      <c r="FP22" s="4">
        <f t="shared" si="57"/>
        <v>7578.3221640552856</v>
      </c>
      <c r="FQ22" s="4">
        <f t="shared" si="58"/>
        <v>7182.4330745098223</v>
      </c>
      <c r="FR22" s="4">
        <f t="shared" si="59"/>
        <v>5048.6365370489184</v>
      </c>
      <c r="FS22" s="4">
        <f t="shared" si="60"/>
        <v>1978.2972947242722</v>
      </c>
      <c r="FT22" s="4">
        <f t="shared" si="61"/>
        <v>565.90760098435896</v>
      </c>
      <c r="FU22" s="4">
        <f t="shared" si="62"/>
        <v>261.70773393172237</v>
      </c>
      <c r="FV22" s="4">
        <v>0</v>
      </c>
      <c r="FW22" s="4">
        <f t="shared" si="63"/>
        <v>0</v>
      </c>
      <c r="FX22" s="4">
        <f t="shared" si="64"/>
        <v>0</v>
      </c>
      <c r="FY22" s="4">
        <f t="shared" si="65"/>
        <v>0</v>
      </c>
      <c r="FZ22" s="4">
        <f t="shared" si="66"/>
        <v>79.697407012037786</v>
      </c>
      <c r="GA22" s="4">
        <f t="shared" si="67"/>
        <v>37.755136012866551</v>
      </c>
      <c r="GB22" s="4">
        <v>0</v>
      </c>
      <c r="GC22" s="4">
        <f t="shared" si="68"/>
        <v>6291.438243606276</v>
      </c>
      <c r="GD22" s="4">
        <f t="shared" si="4"/>
        <v>5959.8119379985228</v>
      </c>
      <c r="GE22" s="4">
        <f t="shared" si="5"/>
        <v>4190.6689834835324</v>
      </c>
      <c r="GF22" s="4">
        <f t="shared" si="6"/>
        <v>1614.1750045828787</v>
      </c>
      <c r="GG22" s="4">
        <f t="shared" si="7"/>
        <v>448.25840667583634</v>
      </c>
      <c r="GH22" s="4">
        <f t="shared" si="8"/>
        <v>201.2847665297266</v>
      </c>
      <c r="GI22" s="4">
        <v>0</v>
      </c>
      <c r="GJ22" s="4">
        <f t="shared" si="69"/>
        <v>0</v>
      </c>
      <c r="GK22" s="4">
        <f t="shared" si="70"/>
        <v>0</v>
      </c>
      <c r="GL22" s="4">
        <f t="shared" si="9"/>
        <v>0</v>
      </c>
      <c r="GM22" s="4">
        <f t="shared" si="10"/>
        <v>58.013075628494576</v>
      </c>
      <c r="GN22" s="4">
        <f t="shared" si="11"/>
        <v>25.551243952612296</v>
      </c>
      <c r="GO22" s="52">
        <v>0</v>
      </c>
      <c r="GP22" s="4">
        <f>step*(-'By group'!C$32*Population!C22+'By group'!I$33*Population!I22)</f>
        <v>0</v>
      </c>
      <c r="GQ22" s="4">
        <f>step*(-'By group'!D$32*Population!D22+'By group'!J$33*Population!J22)</f>
        <v>0</v>
      </c>
      <c r="GR22" s="4">
        <f>step*(-'By group'!E$32*Population!E22+'By group'!K$33*Population!K22)</f>
        <v>0</v>
      </c>
      <c r="GS22" s="4">
        <f>step*(-'By group'!F$32*Population!F22+'By group'!L$33*Population!L22)</f>
        <v>-6196.7811379244613</v>
      </c>
      <c r="GT22" s="4">
        <f>step*(-'By group'!G$32*Population!G22+'By group'!M$33*Population!M22)</f>
        <v>-874.76763354799709</v>
      </c>
      <c r="GU22" s="4">
        <f>step*(-'By group'!H$32*Population!H22+'By group'!N$33*Population!N22)</f>
        <v>-661.61719114094853</v>
      </c>
      <c r="GV22" s="46">
        <f t="shared" si="71"/>
        <v>0</v>
      </c>
      <c r="GW22" s="14">
        <f t="shared" si="72"/>
        <v>0</v>
      </c>
      <c r="GX22" s="4">
        <f t="shared" si="73"/>
        <v>0</v>
      </c>
      <c r="GY22" s="4">
        <f t="shared" si="74"/>
        <v>6196.7811379244613</v>
      </c>
      <c r="GZ22" s="4">
        <f t="shared" si="75"/>
        <v>874.76763354799709</v>
      </c>
      <c r="HA22" s="4">
        <f t="shared" si="76"/>
        <v>661.61719114094853</v>
      </c>
      <c r="HB22" s="8">
        <v>0</v>
      </c>
      <c r="HC22" s="4">
        <f>step*(-'By group'!P$32*Population!P22+'By group'!V$33*Population!V22)</f>
        <v>0</v>
      </c>
      <c r="HD22" s="4">
        <f>step*(-'By group'!Q$32*Population!Q22+'By group'!W$33*Population!W22)</f>
        <v>0</v>
      </c>
      <c r="HE22" s="4">
        <f>step*(-'By group'!R$32*Population!R22+'By group'!X$33*Population!X22)</f>
        <v>0</v>
      </c>
      <c r="HF22" s="4">
        <f>step*(-'By group'!S$32*Population!S22+'By group'!Y$33*Population!Y22)</f>
        <v>-3265.3575190987331</v>
      </c>
      <c r="HG22" s="4">
        <f>step*(-'By group'!T$32*Population!T22+'By group'!Z$33*Population!Z22)</f>
        <v>-325.83079182713891</v>
      </c>
      <c r="HH22" s="4">
        <f>step*(-'By group'!U$32*Population!U22+'By group'!AA$33*Population!AA22)</f>
        <v>-150.41089920906074</v>
      </c>
      <c r="HI22" s="14">
        <f t="shared" si="77"/>
        <v>0</v>
      </c>
      <c r="HJ22" s="46">
        <f t="shared" si="78"/>
        <v>0</v>
      </c>
      <c r="HK22" s="4">
        <f t="shared" si="79"/>
        <v>0</v>
      </c>
      <c r="HL22" s="4">
        <f t="shared" si="80"/>
        <v>3265.3575190987331</v>
      </c>
      <c r="HM22" s="4">
        <f t="shared" si="81"/>
        <v>325.83079182713891</v>
      </c>
      <c r="HN22" s="9">
        <f t="shared" si="82"/>
        <v>150.41089920906074</v>
      </c>
      <c r="HO22" s="4">
        <v>0</v>
      </c>
      <c r="HP22" s="4">
        <f>step*(-'By group'!AC$32*Population!AC22+'By group'!AI$33*Population!AI22)</f>
        <v>0</v>
      </c>
      <c r="HQ22" s="4">
        <f>step*(-'By group'!AD$32*Population!AD22+'By group'!AJ$33*Population!AJ22)</f>
        <v>0</v>
      </c>
      <c r="HR22" s="4">
        <f>step*(-'By group'!AE$32*Population!AE22+'By group'!AK$33*Population!AK22)</f>
        <v>0</v>
      </c>
      <c r="HS22" s="4">
        <f>step*(-'By group'!AF$32*Population!AF22+'By group'!AL$33*Population!AL22)</f>
        <v>-158.5244809810699</v>
      </c>
      <c r="HT22" s="4">
        <f>step*(-'By group'!AG$32*Population!AG22+'By group'!AM$33*Population!AM22)</f>
        <v>-19.025042316514934</v>
      </c>
      <c r="HU22" s="4">
        <f>step*(-'By group'!AH$32*Population!AH22+'By group'!AN$33*Population!AN22)</f>
        <v>-12.395506688746845</v>
      </c>
      <c r="HV22" s="14">
        <f t="shared" si="83"/>
        <v>0</v>
      </c>
      <c r="HW22" s="46">
        <f t="shared" si="84"/>
        <v>0</v>
      </c>
      <c r="HX22" s="4">
        <f t="shared" si="85"/>
        <v>0</v>
      </c>
      <c r="HY22" s="4">
        <f t="shared" si="86"/>
        <v>158.5244809810699</v>
      </c>
      <c r="HZ22" s="4">
        <f t="shared" si="87"/>
        <v>19.025042316514934</v>
      </c>
      <c r="IA22" s="4">
        <f t="shared" si="88"/>
        <v>12.395506688746845</v>
      </c>
      <c r="IB22" s="8">
        <v>0</v>
      </c>
      <c r="IC22" s="4">
        <f>step*(-'By group'!AP$32*Population!AP22+'By group'!AV$33*Population!AV22)</f>
        <v>0</v>
      </c>
      <c r="ID22" s="4">
        <f>step*(-'By group'!AQ$32*Population!AQ22+'By group'!AW$33*Population!AW22)</f>
        <v>0</v>
      </c>
      <c r="IE22" s="4">
        <f>step*(-'By group'!AR$32*Population!AR22+'By group'!AX$33*Population!AX22)</f>
        <v>0</v>
      </c>
      <c r="IF22" s="4">
        <f>step*(-'By group'!AS$32*Population!AS22+'By group'!AY$33*Population!AY22)</f>
        <v>-243.10509698616059</v>
      </c>
      <c r="IG22" s="4">
        <f>step*(-'By group'!AT$32*Population!AT22+'By group'!AZ$33*Population!AZ22)</f>
        <v>-33.463978779911201</v>
      </c>
      <c r="IH22" s="4">
        <f>step*(-'By group'!AU$32*Population!AU22+'By group'!BA$33*Population!BA22)</f>
        <v>-22.095745542710294</v>
      </c>
      <c r="II22" s="14">
        <f t="shared" si="15"/>
        <v>0</v>
      </c>
      <c r="IJ22" s="4">
        <f t="shared" si="16"/>
        <v>0</v>
      </c>
      <c r="IK22" s="4">
        <f t="shared" si="89"/>
        <v>0</v>
      </c>
      <c r="IL22" s="4">
        <f t="shared" si="90"/>
        <v>243.10509698616059</v>
      </c>
      <c r="IM22" s="4">
        <f t="shared" si="91"/>
        <v>33.463978779911201</v>
      </c>
      <c r="IN22" s="4">
        <f t="shared" si="92"/>
        <v>22.095745542710294</v>
      </c>
      <c r="IO22" s="8">
        <v>0</v>
      </c>
      <c r="IP22" s="4">
        <f>step*(-'By group'!BC$32*Population!BC22+'By group'!BI$33*Population!BI22)</f>
        <v>0</v>
      </c>
      <c r="IQ22" s="4">
        <f>step*(-'By group'!BD$32*Population!BD22+'By group'!BJ$33*Population!BJ22)</f>
        <v>0</v>
      </c>
      <c r="IR22" s="4">
        <f>step*(-'By group'!BE$32*Population!BE22+'By group'!BK$33*Population!BK22)</f>
        <v>0</v>
      </c>
      <c r="IS22" s="4">
        <f>step*(-'By group'!BF$32*Population!BF22+'By group'!BL$33*Population!BL22)</f>
        <v>-195.12266552367089</v>
      </c>
      <c r="IT22" s="4">
        <f>step*(-'By group'!BG$32*Population!BG22+'By group'!BM$33*Population!BM22)</f>
        <v>-27.481331329639175</v>
      </c>
      <c r="IU22" s="4">
        <f>step*(-'By group'!BH$32*Population!BH22+'By group'!BN$33*Population!BN22)</f>
        <v>-17.666811049478177</v>
      </c>
      <c r="IV22" s="14">
        <f t="shared" si="17"/>
        <v>0</v>
      </c>
      <c r="IW22" s="4">
        <f t="shared" si="18"/>
        <v>0</v>
      </c>
      <c r="IX22" s="4">
        <f t="shared" si="19"/>
        <v>0</v>
      </c>
      <c r="IY22" s="4">
        <f t="shared" si="20"/>
        <v>195.12266552367089</v>
      </c>
      <c r="IZ22" s="4">
        <f t="shared" si="21"/>
        <v>27.481331329639175</v>
      </c>
      <c r="JA22" s="4">
        <f t="shared" si="22"/>
        <v>17.666811049478177</v>
      </c>
      <c r="JB22" s="75">
        <f>step*(+prop_idu_male*'By group'!BB$9*Population!BB22-'By group'!B$8*Population!B22)</f>
        <v>-788.67757908170574</v>
      </c>
      <c r="JC22" s="46">
        <f>step*(+prop_idu_male*'By group'!BC$9*Population!BC22-'By group'!C$8*Population!C22)</f>
        <v>-5.797549347386127</v>
      </c>
      <c r="JD22" s="46">
        <f>step*(+prop_idu_male*'By group'!BD$9*Population!BD22-'By group'!D$8*Population!D22)</f>
        <v>-18.022991493392691</v>
      </c>
      <c r="JE22" s="46">
        <f>step*(+prop_idu_male*'By group'!BE$9*Population!BE22-'By group'!E$8*Population!E22)</f>
        <v>-21.054221824243278</v>
      </c>
      <c r="JF22" s="46">
        <f>step*(+prop_idu_male*'By group'!BF$9*Population!BF22-'By group'!F$8*Population!F22)</f>
        <v>-6.8727321644984993</v>
      </c>
      <c r="JG22" s="46">
        <f>step*(+prop_idu_male*'By group'!BG$9*Population!BG22-'By group'!G$8*Population!G22)</f>
        <v>-1.3793375451957668</v>
      </c>
      <c r="JH22" s="46">
        <f>step*(+prop_idu_male*'By group'!BH$9*Population!BH22-'By group'!H$8*Population!H22)</f>
        <v>-1.2309705792976189</v>
      </c>
      <c r="JI22" s="46">
        <f>step*(+prop_idu_male*'By group'!BI$9*Population!BI22-'By group'!I$8*Population!I22)</f>
        <v>0</v>
      </c>
      <c r="JJ22" s="46">
        <f>step*(+prop_idu_male*'By group'!BJ$9*Population!BJ22-'By group'!J$8*Population!J22)</f>
        <v>0</v>
      </c>
      <c r="JK22" s="46">
        <f>step*(+prop_idu_male*'By group'!BK$9*Population!BK22-'By group'!K$8*Population!K22)</f>
        <v>0</v>
      </c>
      <c r="JL22" s="46">
        <f>step*(+prop_idu_male*'By group'!BL$9*Population!BL22-'By group'!L$8*Population!L22)</f>
        <v>-2.2884908476616972</v>
      </c>
      <c r="JM22" s="46">
        <f>step*(+prop_idu_male*'By group'!BM$9*Population!BM22-'By group'!M$8*Population!M22)</f>
        <v>-1.1410502136778069</v>
      </c>
      <c r="JN22" s="46">
        <f>step*(+prop_idu_male*'By group'!BN$9*Population!BN22-'By group'!N$8*Population!N22)</f>
        <v>-1.2235074693508365</v>
      </c>
      <c r="JO22" s="45">
        <f>step*(+(1-prop_idu_male)*'By group'!BB$9*Population!BB22-'By group'!O$8*Population!O22-'By group'!O$6*Population!O22+'By group'!AB$7*Population!AB22)</f>
        <v>-5703.3448557292631</v>
      </c>
      <c r="JP22" s="46">
        <f>step*(+(1-prop_idu_male)*'By group'!BC$9*Population!BC22-'By group'!P$8*Population!P22-'By group'!P$6*Population!P22+'By group'!AC$7*Population!AC22)</f>
        <v>-16.690098855116425</v>
      </c>
      <c r="JQ22" s="46">
        <f>step*(+(1-prop_idu_male)*'By group'!BD$9*Population!BD22-'By group'!Q$8*Population!Q22-'By group'!Q$6*Population!Q22+'By group'!AD$7*Population!AD22)</f>
        <v>-52.119467420213482</v>
      </c>
      <c r="JR22" s="46">
        <f>step*(+(1-prop_idu_male)*'By group'!BE$9*Population!BE22-'By group'!R$8*Population!R22-'By group'!R$6*Population!R22+'By group'!AE$7*Population!AE22)</f>
        <v>-58.163620466799884</v>
      </c>
      <c r="JS22" s="46">
        <f>step*(+(1-prop_idu_male)*'By group'!BF$9*Population!BF22-'By group'!S$8*Population!S22-'By group'!S$6*Population!S22+'By group'!AF$7*Population!AF22)</f>
        <v>-18.474834996121054</v>
      </c>
      <c r="JT22" s="46">
        <f>step*(+(1-prop_idu_male)*'By group'!BG$9*Population!BG22-'By group'!T$8*Population!T22-'By group'!T$6*Population!T22+'By group'!AG$7*Population!AG22)</f>
        <v>-3.7758129511302219</v>
      </c>
      <c r="JU22" s="46">
        <f>step*(+(1-prop_idu_male)*'By group'!BH$9*Population!BH22-'By group'!U$8*Population!U22-'By group'!U$6*Population!U22+'By group'!AH$7*Population!AH22)</f>
        <v>-4.0780629942598043</v>
      </c>
      <c r="JV22" s="46">
        <f>step*(+(1-prop_idu_male)*'By group'!BI$9*Population!BI22-'By group'!V$8*Population!V22-'By group'!V$6*Population!V22+'By group'!AI$7*Population!AI22)</f>
        <v>0</v>
      </c>
      <c r="JW22" s="46">
        <f>step*(+(1-prop_idu_male)*'By group'!BJ$9*Population!BJ22-'By group'!W$8*Population!W22-'By group'!W$6*Population!W22+'By group'!AJ$7*Population!AJ22)</f>
        <v>0</v>
      </c>
      <c r="JX22" s="46">
        <f>step*(+(1-prop_idu_male)*'By group'!BK$9*Population!BK22-'By group'!X$8*Population!X22-'By group'!X$6*Population!X22+'By group'!AK$7*Population!AK22)</f>
        <v>0</v>
      </c>
      <c r="JY22" s="46">
        <f>step*(+(1-prop_idu_male)*'By group'!BL$9*Population!BL22-'By group'!Y$8*Population!Y22-'By group'!Y$6*Population!Y22+'By group'!AL$7*Population!AL22)</f>
        <v>-7.3212600215952497</v>
      </c>
      <c r="JZ22" s="46">
        <f>step*(+(1-prop_idu_male)*'By group'!BM$9*Population!BM22-'By group'!Z$8*Population!Z22-'By group'!Z$6*Population!Z22+'By group'!AM$7*Population!AM22)</f>
        <v>-4.9254766459275601</v>
      </c>
      <c r="KA22" s="76">
        <f>step*(+(1-prop_idu_male)*'By group'!BN$9*Population!BN22-'By group'!AA$8*Population!AA22-'By group'!AA$6*Population!AA22+'By group'!AN$7*Population!AN22)</f>
        <v>-7.3111242417268176</v>
      </c>
      <c r="KB22" s="46">
        <f>step*(+'By group'!O$6*Population!O22-'By group'!AB$7*Population!AB22)</f>
        <v>4882.802615726051</v>
      </c>
      <c r="KC22" s="46">
        <f>step*(+'By group'!P$6*Population!P22-'By group'!AC$7*Population!AC22)</f>
        <v>13.129357480578379</v>
      </c>
      <c r="KD22" s="46">
        <f>step*(+'By group'!Q$6*Population!Q22-'By group'!AD$7*Population!AD22)</f>
        <v>41.112348145077803</v>
      </c>
      <c r="KE22" s="46">
        <f>step*(+'By group'!R$6*Population!R22-'By group'!AE$7*Population!AE22)</f>
        <v>45.905013613143296</v>
      </c>
      <c r="KF22" s="46">
        <f>step*(+'By group'!S$6*Population!S22-'By group'!AF$7*Population!AF22)</f>
        <v>14.574200569205097</v>
      </c>
      <c r="KG22" s="46">
        <f>step*(+'By group'!T$6*Population!T22-'By group'!AG$7*Population!AG22)</f>
        <v>2.9812334020050359</v>
      </c>
      <c r="KH22" s="46">
        <f>step*(+'By group'!U$6*Population!U22-'By group'!AH$7*Population!AH22)</f>
        <v>3.2445028022773035</v>
      </c>
      <c r="KI22" s="46">
        <f>step*(+'By group'!V$6*Population!V22-'By group'!AI$7*Population!AI22)</f>
        <v>0</v>
      </c>
      <c r="KJ22" s="46">
        <f>step*(+'By group'!W$6*Population!W22-'By group'!AJ$7*Population!AJ22)</f>
        <v>0</v>
      </c>
      <c r="KK22" s="46">
        <f>step*(+'By group'!X$6*Population!X22-'By group'!AK$7*Population!AK22)</f>
        <v>0</v>
      </c>
      <c r="KL22" s="46">
        <f>step*(+'By group'!Y$6*Population!Y22-'By group'!AL$7*Population!AL22)</f>
        <v>5.8165590073323932</v>
      </c>
      <c r="KM22" s="46">
        <f>step*(+'By group'!Z$6*Population!Z22-'By group'!AM$7*Population!AM22)</f>
        <v>3.9550015337358984</v>
      </c>
      <c r="KN22" s="46">
        <f>step*(+'By group'!AA$6*Population!AA22-'By group'!AN$7*Population!AN22)</f>
        <v>5.9236254829205635</v>
      </c>
      <c r="KO22" s="45">
        <v>0</v>
      </c>
      <c r="KP22" s="46">
        <v>0</v>
      </c>
      <c r="KQ22" s="46">
        <v>0</v>
      </c>
      <c r="KR22" s="46">
        <v>0</v>
      </c>
      <c r="KS22" s="46">
        <v>0</v>
      </c>
      <c r="KT22" s="46">
        <v>0</v>
      </c>
      <c r="KU22" s="46">
        <v>0</v>
      </c>
      <c r="KV22" s="46">
        <v>0</v>
      </c>
      <c r="KW22" s="46">
        <v>0</v>
      </c>
      <c r="KX22" s="46">
        <v>0</v>
      </c>
      <c r="KY22" s="46">
        <v>0</v>
      </c>
      <c r="KZ22" s="46">
        <v>0</v>
      </c>
      <c r="LA22" s="46">
        <v>0</v>
      </c>
      <c r="LB22" s="188">
        <f>step*(-'By group'!BB$9*Population!BB22+'By group'!B$8*Population!B22+'By group'!O$8*Population!O22)</f>
        <v>1609.2198190849181</v>
      </c>
      <c r="LC22" s="189">
        <f>step*(-'By group'!BC$9*Population!BC22+'By group'!C$8*Population!C22+'By group'!P$8*Population!P22)</f>
        <v>9.3582907219241722</v>
      </c>
      <c r="LD22" s="189">
        <f>step*(-'By group'!BD$9*Population!BD22+'By group'!D$8*Population!D22+'By group'!Q$8*Population!Q22)</f>
        <v>29.030110768528367</v>
      </c>
      <c r="LE22" s="189">
        <f>step*(-'By group'!BE$9*Population!BE22+'By group'!E$8*Population!E22+'By group'!R$8*Population!R22)</f>
        <v>33.312828677899873</v>
      </c>
      <c r="LF22" s="189">
        <f>step*(-'By group'!BF$9*Population!BF22+'By group'!F$8*Population!F22+'By group'!S$8*Population!S22)</f>
        <v>10.773366591414458</v>
      </c>
      <c r="LG22" s="189">
        <f>step*(-'By group'!BG$9*Population!BG22+'By group'!G$8*Population!G22+'By group'!T$8*Population!T22)</f>
        <v>2.1739170943209531</v>
      </c>
      <c r="LH22" s="189">
        <f>step*(-'By group'!BH$9*Population!BH22+'By group'!H$8*Population!H22+'By group'!U$8*Population!U22)</f>
        <v>2.0645307712801193</v>
      </c>
      <c r="LI22" s="189">
        <f>step*(-'By group'!BI$9*Population!BI22+'By group'!I$8*Population!I22+'By group'!V$8*Population!V22)</f>
        <v>0</v>
      </c>
      <c r="LJ22" s="189">
        <f>step*(-'By group'!BJ$9*Population!BJ22+'By group'!J$8*Population!J22+'By group'!W$8*Population!W22)</f>
        <v>0</v>
      </c>
      <c r="LK22" s="189">
        <f>step*(-'By group'!BK$9*Population!BK22+'By group'!K$8*Population!K22+'By group'!X$8*Population!X22)</f>
        <v>0</v>
      </c>
      <c r="LL22" s="189">
        <f>step*(-'By group'!BL$9*Population!BL22+'By group'!L$8*Population!L22+'By group'!Y$8*Population!Y22)</f>
        <v>3.7931918619245533</v>
      </c>
      <c r="LM22" s="189">
        <f>step*(-'By group'!BM$9*Population!BM22+'By group'!M$8*Population!M22+'By group'!Z$8*Population!Z22)</f>
        <v>2.1115253258694686</v>
      </c>
      <c r="LN22" s="189">
        <f>step*(-'By group'!BN$9*Population!BN22+'By group'!N$8*Population!N22+'By group'!AA$8*Population!AA22)</f>
        <v>2.6110062281570903</v>
      </c>
    </row>
    <row r="23" spans="1:326" x14ac:dyDescent="0.25">
      <c r="A23">
        <f t="shared" si="23"/>
        <v>9.5</v>
      </c>
      <c r="B23" s="52">
        <f>step*((-'By group'!B$4-'By group'!B$5-'By group'!B$22)*Population!B23+'By group'!B$3*Population!$BO23)</f>
        <v>161169.95161383797</v>
      </c>
      <c r="C23" s="4">
        <f>step*((-'By group'!C$4-'By group'!C$5-'By group'!C$22)*Population!C23+'By group'!C$3*Population!$BO23)</f>
        <v>-5153.8758015840122</v>
      </c>
      <c r="D23" s="4">
        <f>step*((-'By group'!D$4-'By group'!D$5-'By group'!D$22)*Population!D23+'By group'!D$3*Population!$BO23)</f>
        <v>-35522.287109960467</v>
      </c>
      <c r="E23" s="4">
        <f>step*((-'By group'!E$4-'By group'!E$5-'By group'!E$22)*Population!E23+'By group'!E$3*Population!$BO23)</f>
        <v>-62946.552566462502</v>
      </c>
      <c r="F23" s="4">
        <f>step*((-'By group'!F$4-'By group'!F$5-'By group'!F$22)*Population!F23+'By group'!F$3*Population!$BO23)</f>
        <v>-27551.886657255971</v>
      </c>
      <c r="G23" s="4">
        <f>step*((-'By group'!G$4-'By group'!G$5-'By group'!G$22)*Population!G23+'By group'!G$3*Population!$BO23)</f>
        <v>-6959.9689708445212</v>
      </c>
      <c r="H23" s="4">
        <f>step*((-'By group'!H$4-'By group'!H$5-'By group'!H$22)*Population!H23+'By group'!H$3*Population!$BO23)</f>
        <v>-6858.9331573056952</v>
      </c>
      <c r="I23" s="4">
        <f>step*((-'By group'!I$4-'By group'!I$5-'By group'!I$22)*Population!I23+'By group'!I$3*Population!$BO23)</f>
        <v>0</v>
      </c>
      <c r="J23" s="4">
        <f>step*((-'By group'!J$4-'By group'!J$5-'By group'!J$22)*Population!J23+'By group'!J$3*Population!$BO23)</f>
        <v>0</v>
      </c>
      <c r="K23" s="4">
        <f>step*((-'By group'!K$4-'By group'!K$5-'By group'!K$22)*Population!K23+'By group'!K$3*Population!$BO23)</f>
        <v>0</v>
      </c>
      <c r="L23" s="4">
        <f>step*((-'By group'!L$4-'By group'!L$5-'By group'!L$22)*Population!L23+'By group'!L$3*Population!$BO23)</f>
        <v>-3424.5682716329193</v>
      </c>
      <c r="M23" s="4">
        <f>step*((-'By group'!M$4-'By group'!M$5-'By group'!M$22)*Population!M23+'By group'!M$3*Population!$BO23)</f>
        <v>-1937.8113982367468</v>
      </c>
      <c r="N23" s="4">
        <f>step*((-'By group'!N$4-'By group'!N$5-'By group'!N$22)*Population!N23+'By group'!N$3*Population!$BO23)</f>
        <v>-2385.4257032411733</v>
      </c>
      <c r="O23" s="8">
        <f>step*((-'By group'!O$4-'By group'!O$5-'By group'!O$22)*Population!O23+'By group'!O$3*Population!$BO23)</f>
        <v>136709.56834492635</v>
      </c>
      <c r="P23" s="4">
        <f>step*((-'By group'!P$4-'By group'!P$5-'By group'!P$22)*Population!P23+'By group'!P$3*Population!$BO23)</f>
        <v>-2942.977127733564</v>
      </c>
      <c r="Q23" s="4">
        <f>step*((-'By group'!Q$4-'By group'!Q$5-'By group'!Q$22)*Population!Q23+'By group'!Q$3*Population!$BO23)</f>
        <v>-20400.353035899177</v>
      </c>
      <c r="R23" s="4">
        <f>step*((-'By group'!R$4-'By group'!R$5-'By group'!R$22)*Population!R23+'By group'!R$3*Population!$BO23)</f>
        <v>-35165.661487849175</v>
      </c>
      <c r="S23" s="4">
        <f>step*((-'By group'!S$4-'By group'!S$5-'By group'!S$22)*Population!S23+'By group'!S$3*Population!$BO23)</f>
        <v>-15105.09044581661</v>
      </c>
      <c r="T23" s="4">
        <f>step*((-'By group'!T$4-'By group'!T$5-'By group'!T$22)*Population!T23+'By group'!T$3*Population!$BO23)</f>
        <v>-3862.0082996084247</v>
      </c>
      <c r="U23" s="4">
        <f>step*((-'By group'!U$4-'By group'!U$5-'By group'!U$22)*Population!U23+'By group'!U$3*Population!$BO23)</f>
        <v>-4361.9420007556464</v>
      </c>
      <c r="V23" s="4">
        <f>step*((-'By group'!V$4-'By group'!V$5-'By group'!V$22)*Population!V23+'By group'!V$3*Population!$BO23)</f>
        <v>0</v>
      </c>
      <c r="W23" s="4">
        <f>step*((-'By group'!W$4-'By group'!W$5-'By group'!W$22)*Population!W23+'By group'!W$3*Population!$BO23)</f>
        <v>0</v>
      </c>
      <c r="X23" s="4">
        <f>step*((-'By group'!X$4-'By group'!X$5-'By group'!X$22)*Population!X23+'By group'!X$3*Population!$BO23)</f>
        <v>0</v>
      </c>
      <c r="Y23" s="4">
        <f>step*((-'By group'!Y$4-'By group'!Y$5-'By group'!Y$22)*Population!Y23+'By group'!Y$3*Population!$BO23)</f>
        <v>-2124.737453211822</v>
      </c>
      <c r="Z23" s="4">
        <f>step*((-'By group'!Z$4-'By group'!Z$5-'By group'!Z$22)*Population!Z23+'By group'!Z$3*Population!$BO23)</f>
        <v>-1521.0748891057081</v>
      </c>
      <c r="AA23" s="4">
        <f>step*((-'By group'!AA$4-'By group'!AA$5-'By group'!AA$22)*Population!AA23+'By group'!AA$3*Population!$BO23)</f>
        <v>-2519.2105899085127</v>
      </c>
      <c r="AB23" s="8">
        <f>step*((-'By group'!AB$4-'By group'!AB$5-'By group'!AB$22)*Population!AB23+'By group'!AB$3*Population!$BO23)</f>
        <v>-747.1423491314423</v>
      </c>
      <c r="AC23" s="4">
        <f>step*((-'By group'!AC$4-'By group'!AC$5-'By group'!AC$22)*Population!AC23+'By group'!AC$3*Population!$BO23)</f>
        <v>-148.63435103971591</v>
      </c>
      <c r="AD23" s="4">
        <f>step*((-'By group'!AD$4-'By group'!AD$5-'By group'!AD$22)*Population!AD23+'By group'!AD$3*Population!$BO23)</f>
        <v>-1002.8191046612257</v>
      </c>
      <c r="AE23" s="4">
        <f>step*((-'By group'!AE$4-'By group'!AE$5-'By group'!AE$22)*Population!AE23+'By group'!AE$3*Population!$BO23)</f>
        <v>-1697.9929758651156</v>
      </c>
      <c r="AF23" s="4">
        <f>step*((-'By group'!AF$4-'By group'!AF$5-'By group'!AF$22)*Population!AF23+'By group'!AF$3*Population!$BO23)</f>
        <v>-724.82971171890517</v>
      </c>
      <c r="AG23" s="4">
        <f>step*((-'By group'!AG$4-'By group'!AG$5-'By group'!AG$22)*Population!AG23+'By group'!AG$3*Population!$BO23)</f>
        <v>-183.20963920460719</v>
      </c>
      <c r="AH23" s="4">
        <f>step*((-'By group'!AH$4-'By group'!AH$5-'By group'!AH$22)*Population!AH23+'By group'!AH$3*Population!$BO23)</f>
        <v>-194.13887458027062</v>
      </c>
      <c r="AI23" s="4">
        <f>step*((-'By group'!AI$4-'By group'!AI$5-'By group'!AI$22)*Population!AI23+'By group'!AI$3*Population!$BO23)</f>
        <v>0</v>
      </c>
      <c r="AJ23" s="4">
        <f>step*((-'By group'!AJ$4-'By group'!AJ$5-'By group'!AJ$22)*Population!AJ23+'By group'!AJ$3*Population!$BO23)</f>
        <v>0</v>
      </c>
      <c r="AK23" s="4">
        <f>step*((-'By group'!AK$4-'By group'!AK$5-'By group'!AK$22)*Population!AK23+'By group'!AK$3*Population!$BO23)</f>
        <v>0</v>
      </c>
      <c r="AL23" s="4">
        <f>step*((-'By group'!AL$4-'By group'!AL$5-'By group'!AL$22)*Population!AL23+'By group'!AL$3*Population!$BO23)</f>
        <v>-95.784848667688607</v>
      </c>
      <c r="AM23" s="4">
        <f>step*((-'By group'!AM$4-'By group'!AM$5-'By group'!AM$22)*Population!AM23+'By group'!AM$3*Population!$BO23)</f>
        <v>-61.872962064026133</v>
      </c>
      <c r="AN23" s="4">
        <f>step*((-'By group'!AN$4-'By group'!AN$5-'By group'!AN$22)*Population!AN23+'By group'!AN$3*Population!$BO23)</f>
        <v>-91.186267638965873</v>
      </c>
      <c r="AO23" s="8">
        <f>step*((-'By group'!AO$4-'By group'!AO$5-'By group'!AO$22)*Population!AO23+'By group'!AO$3*Population!$BO23)</f>
        <v>6874.9370893308223</v>
      </c>
      <c r="AP23" s="4">
        <f>step*((-'By group'!AP$4-'By group'!AP$5-'By group'!AP$22)*Population!AP23+'By group'!AP$3*Population!$BO23)</f>
        <v>-291.64099364299574</v>
      </c>
      <c r="AQ23" s="4">
        <f>step*((-'By group'!AQ$4-'By group'!AQ$5-'By group'!AQ$22)*Population!AQ23+'By group'!AQ$3*Population!$BO23)</f>
        <v>-1845.9750179087071</v>
      </c>
      <c r="AR23" s="4">
        <f>step*((-'By group'!AR$4-'By group'!AR$5-'By group'!AR$22)*Population!AR23+'By group'!AR$3*Population!$BO23)</f>
        <v>-2811.7174367734742</v>
      </c>
      <c r="AS23" s="4">
        <f>step*((-'By group'!AS$4-'By group'!AS$5-'By group'!AS$22)*Population!AS23+'By group'!AS$3*Population!$BO23)</f>
        <v>-1093.0958712981414</v>
      </c>
      <c r="AT23" s="4">
        <f>step*((-'By group'!AT$4-'By group'!AT$5-'By group'!AT$22)*Population!AT23+'By group'!AT$3*Population!$BO23)</f>
        <v>-255.91857586203872</v>
      </c>
      <c r="AU23" s="4">
        <f>step*((-'By group'!AU$4-'By group'!AU$5-'By group'!AU$22)*Population!AU23+'By group'!AU$3*Population!$BO23)</f>
        <v>-228.09684846550124</v>
      </c>
      <c r="AV23" s="4">
        <f>step*((-'By group'!AV$4-'By group'!AV$5-'By group'!AV$22)*Population!AV23+'By group'!AV$3*Population!$BO23)</f>
        <v>0</v>
      </c>
      <c r="AW23" s="4">
        <f>step*((-'By group'!AW$4-'By group'!AW$5-'By group'!AW$22)*Population!AW23+'By group'!AW$3*Population!$BO23)</f>
        <v>0</v>
      </c>
      <c r="AX23" s="4">
        <f>step*((-'By group'!AX$4-'By group'!AX$5-'By group'!AX$22)*Population!AX23+'By group'!AX$3*Population!$BO23)</f>
        <v>0</v>
      </c>
      <c r="AY23" s="4">
        <f>step*((-'By group'!AY$4-'By group'!AY$5-'By group'!AY$22)*Population!AY23+'By group'!AY$3*Population!$BO23)</f>
        <v>-115.20456222786179</v>
      </c>
      <c r="AZ23" s="4">
        <f>step*((-'By group'!AZ$4-'By group'!AZ$5-'By group'!AZ$22)*Population!AZ23+'By group'!AZ$3*Population!$BO23)</f>
        <v>-61.608060193266176</v>
      </c>
      <c r="BA23" s="4">
        <f>step*((-'By group'!BA$4-'By group'!BA$5-'By group'!BA$22)*Population!BA23+'By group'!BA$3*Population!$BO23)</f>
        <v>-75.00937741383548</v>
      </c>
      <c r="BB23" s="8">
        <f>step*((-'By group'!BB$4-'By group'!BB$5-'By group'!BB$22)*Population!BB23+'By group'!BB$3*Population!$BO23)</f>
        <v>4542.9159483262865</v>
      </c>
      <c r="BC23" s="4">
        <f>step*((-'By group'!BC$4-'By group'!BC$5-'By group'!BC$22)*Population!BC23+'By group'!BC$3*Population!$BO23)</f>
        <v>-356.59246908289737</v>
      </c>
      <c r="BD23" s="4">
        <f>step*((-'By group'!BD$4-'By group'!BD$5-'By group'!BD$22)*Population!BD23+'By group'!BD$3*Population!$BO23)</f>
        <v>-1838.8650111133391</v>
      </c>
      <c r="BE23" s="4">
        <f>step*((-'By group'!BE$4-'By group'!BE$5-'By group'!BE$22)*Population!BE23+'By group'!BE$3*Population!$BO23)</f>
        <v>-2587.0202953719577</v>
      </c>
      <c r="BF23" s="4">
        <f>step*((-'By group'!BF$4-'By group'!BF$5-'By group'!BF$22)*Population!BF23+'By group'!BF$3*Population!$BO23)</f>
        <v>-949.78982945991766</v>
      </c>
      <c r="BG23" s="4">
        <f>step*((-'By group'!BG$4-'By group'!BG$5-'By group'!BG$22)*Population!BG23+'By group'!BG$3*Population!$BO23)</f>
        <v>-212.54197505808341</v>
      </c>
      <c r="BH23" s="4">
        <f>step*((-'By group'!BH$4-'By group'!BH$5-'By group'!BH$22)*Population!BH23+'By group'!BH$3*Population!$BO23)</f>
        <v>-176.59107727174859</v>
      </c>
      <c r="BI23" s="4">
        <f>step*((-'By group'!BI$4-'By group'!BI$5-'By group'!BI$22)*Population!BI23+'By group'!BI$3*Population!$BO23)</f>
        <v>0</v>
      </c>
      <c r="BJ23" s="4">
        <f>step*((-'By group'!BJ$4-'By group'!BJ$5-'By group'!BJ$22)*Population!BJ23+'By group'!BJ$3*Population!$BO23)</f>
        <v>0</v>
      </c>
      <c r="BK23" s="4">
        <f>step*((-'By group'!BK$4-'By group'!BK$5-'By group'!BK$22)*Population!BK23+'By group'!BK$3*Population!$BO23)</f>
        <v>0</v>
      </c>
      <c r="BL23" s="4">
        <f>step*((-'By group'!BL$4-'By group'!BL$5-'By group'!BL$22)*Population!BL23+'By group'!BL$3*Population!$BO23)</f>
        <v>-107.70666823761317</v>
      </c>
      <c r="BM23" s="4">
        <f>step*((-'By group'!BM$4-'By group'!BM$5-'By group'!BM$22)*Population!BM23+'By group'!BM$3*Population!$BO23)</f>
        <v>-52.197707947841231</v>
      </c>
      <c r="BN23" s="4">
        <f>step*((-'By group'!BN$4-'By group'!BN$5-'By group'!BN$22)*Population!BN23+'By group'!BN$3*Population!$BO23)</f>
        <v>-56.883769873639075</v>
      </c>
      <c r="BO23" s="71">
        <f>-step*SUM(SCR!B23:N23)*Population!B23</f>
        <v>-132699.66065349433</v>
      </c>
      <c r="BP23" s="4">
        <f>step*-SUM('By group'!C$11:C$21)*Population!C23</f>
        <v>-128846.89503960029</v>
      </c>
      <c r="BQ23" s="4">
        <f>step*-SUM('By group'!D$11:D$21)*Population!D23</f>
        <v>-98673.019749890198</v>
      </c>
      <c r="BR23" s="4">
        <f>step*-SUM('By group'!E$11:E$21)*Population!E23</f>
        <v>-44961.823261758924</v>
      </c>
      <c r="BS23" s="4">
        <f>step*-SUM('By group'!F$11:F$21)*Population!F23</f>
        <v>-14500.992977503143</v>
      </c>
      <c r="BT23" s="4">
        <f>step*-SUM('By group'!G$11:G$21)*Population!G23</f>
        <v>-7249.9676779630427</v>
      </c>
      <c r="BU23" s="4">
        <f>step*-SUM('By group'!H$11:H$21)*Population!H23</f>
        <v>0</v>
      </c>
      <c r="BV23" s="4">
        <f>step*-SUM('By group'!I$11:I$21)*Population!I23</f>
        <v>0</v>
      </c>
      <c r="BW23" s="4">
        <f>step*-SUM('By group'!J$11:J$21)*Population!J23</f>
        <v>0</v>
      </c>
      <c r="BX23" s="4">
        <f>step*-SUM('By group'!K$11:K$21)*Population!K23</f>
        <v>0</v>
      </c>
      <c r="BY23" s="4">
        <f>step*-SUM('By group'!L$11:L$21)*Population!L23</f>
        <v>-2446.1201940235137</v>
      </c>
      <c r="BZ23" s="4">
        <f>step*-SUM('By group'!M$11:M$21)*Population!M23</f>
        <v>-1211.1321238979667</v>
      </c>
      <c r="CA23" s="4">
        <f>step*-SUM('By group'!N$11:N$21)*Population!N23</f>
        <v>0</v>
      </c>
      <c r="CB23" s="13">
        <f>-step*SUM(SCR!O23:AA23)*Population!O23</f>
        <v>-75354.400584036877</v>
      </c>
      <c r="CC23" s="4">
        <f>step*-SUM('By group'!P$11:P$21)*Population!P23</f>
        <v>-73574.428193339103</v>
      </c>
      <c r="CD23" s="4">
        <f>step*-SUM('By group'!Q$11:Q$21)*Population!Q23</f>
        <v>-56667.64732194216</v>
      </c>
      <c r="CE23" s="4">
        <f>step*-SUM('By group'!R$11:R$21)*Population!R23</f>
        <v>-25118.329634177982</v>
      </c>
      <c r="CF23" s="4">
        <f>step*-SUM('By group'!S$11:S$21)*Population!S23</f>
        <v>-7950.0476030613736</v>
      </c>
      <c r="CG23" s="4">
        <f>step*-SUM('By group'!T$11:T$21)*Population!T23</f>
        <v>-4022.9253120921089</v>
      </c>
      <c r="CH23" s="4">
        <f>step*-SUM('By group'!U$11:U$21)*Population!U23</f>
        <v>0</v>
      </c>
      <c r="CI23" s="4">
        <f>step*-SUM('By group'!V$11:V$21)*Population!V23</f>
        <v>0</v>
      </c>
      <c r="CJ23" s="4">
        <f>step*-SUM('By group'!W$11:W$21)*Population!W23</f>
        <v>0</v>
      </c>
      <c r="CK23" s="4">
        <f>step*-SUM('By group'!X$11:X$21)*Population!X23</f>
        <v>0</v>
      </c>
      <c r="CL23" s="4">
        <f>step*-SUM('By group'!Y$11:Y$21)*Population!Y23</f>
        <v>-1517.6696094370154</v>
      </c>
      <c r="CM23" s="4">
        <f>step*-SUM('By group'!Z$11:Z$21)*Population!Z23</f>
        <v>-950.67180569106756</v>
      </c>
      <c r="CN23" s="4">
        <f>step*-SUM('By group'!AA$11:AA$21)*Population!AA23</f>
        <v>0</v>
      </c>
      <c r="CO23" s="13">
        <f>-step*SUM(SCR!AB23:AN23)*Population!AB23</f>
        <v>-3846.2234358282758</v>
      </c>
      <c r="CP23" s="4">
        <f>step*-SUM('By group'!AC$11:AC$21)*Population!AC23</f>
        <v>-3715.8587759928978</v>
      </c>
      <c r="CQ23" s="4">
        <f>step*-SUM('By group'!AD$11:AD$21)*Population!AD23</f>
        <v>-2785.6086240589602</v>
      </c>
      <c r="CR23" s="4">
        <f>step*-SUM('By group'!AE$11:AE$21)*Population!AE23</f>
        <v>-1212.8521256179397</v>
      </c>
      <c r="CS23" s="4">
        <f>step*-SUM('By group'!AF$11:AF$21)*Population!AF23</f>
        <v>-381.48932195731851</v>
      </c>
      <c r="CT23" s="4">
        <f>step*-SUM('By group'!AG$11:AG$21)*Population!AG23</f>
        <v>-190.8433741714658</v>
      </c>
      <c r="CU23" s="4">
        <f>step*-SUM('By group'!AH$11:AH$21)*Population!AH23</f>
        <v>0</v>
      </c>
      <c r="CV23" s="4">
        <f>step*-SUM('By group'!AI$11:AI$21)*Population!AI23</f>
        <v>0</v>
      </c>
      <c r="CW23" s="4">
        <f>step*-SUM('By group'!AJ$11:AJ$21)*Population!AJ23</f>
        <v>0</v>
      </c>
      <c r="CX23" s="4">
        <f>step*-SUM('By group'!AK$11:AK$21)*Population!AK23</f>
        <v>0</v>
      </c>
      <c r="CY23" s="4">
        <f>step*-SUM('By group'!AL$11:AL$21)*Population!AL23</f>
        <v>-68.417749048349009</v>
      </c>
      <c r="CZ23" s="4">
        <f>step*-SUM('By group'!AM$11:AM$21)*Population!AM23</f>
        <v>-38.670601290016336</v>
      </c>
      <c r="DA23" s="4">
        <f>step*-SUM('By group'!AN$11:AN$21)*Population!AN23</f>
        <v>0</v>
      </c>
      <c r="DB23" s="13">
        <f>-step*SUM(SCR!AO23:BA23)*Population!AO23</f>
        <v>-7690.6884437764948</v>
      </c>
      <c r="DC23" s="4">
        <f>step*-SUM('By group'!AP$11:AP$21)*Population!AP23</f>
        <v>-7291.0248410748927</v>
      </c>
      <c r="DD23" s="4">
        <f>step*-SUM('By group'!AQ$11:AQ$21)*Population!AQ23</f>
        <v>-5127.7083830797419</v>
      </c>
      <c r="DE23" s="4">
        <f>step*-SUM('By group'!AR$11:AR$21)*Population!AR23</f>
        <v>-2008.3695976953386</v>
      </c>
      <c r="DF23" s="4">
        <f>step*-SUM('By group'!AS$11:AS$21)*Population!AS23</f>
        <v>-575.31361647270603</v>
      </c>
      <c r="DG23" s="4">
        <f>step*-SUM('By group'!AT$11:AT$21)*Population!AT23</f>
        <v>-266.58184985629032</v>
      </c>
      <c r="DH23" s="4">
        <f>step*-SUM('By group'!AU$11:AU$21)*Population!AU23</f>
        <v>0</v>
      </c>
      <c r="DI23" s="4">
        <f>step*-SUM('By group'!AV$11:AV$21)*Population!AV23</f>
        <v>0</v>
      </c>
      <c r="DJ23" s="4">
        <f>step*-SUM('By group'!AW$11:AW$21)*Population!AW23</f>
        <v>0</v>
      </c>
      <c r="DK23" s="4">
        <f>step*-SUM('By group'!AX$11:AX$21)*Population!AX23</f>
        <v>0</v>
      </c>
      <c r="DL23" s="4">
        <f>step*-SUM('By group'!AY$11:AY$21)*Population!AY23</f>
        <v>-82.288973019901277</v>
      </c>
      <c r="DM23" s="4">
        <f>step*-SUM('By group'!AZ$11:AZ$21)*Population!AZ23</f>
        <v>-38.505037620791363</v>
      </c>
      <c r="DN23" s="4">
        <f>step*-SUM('By group'!BA$11:BA$21)*Population!BA23</f>
        <v>0</v>
      </c>
      <c r="DO23" s="13">
        <f>-step*SUM(SCR!BB23:BN23)*Population!BB23</f>
        <v>-6275.9335409116193</v>
      </c>
      <c r="DP23" s="4">
        <f>step*-SUM('By group'!BC$11:BC$21)*Population!BC23</f>
        <v>-5943.2078180482886</v>
      </c>
      <c r="DQ23" s="4">
        <f>step*-SUM('By group'!BD$11:BD$21)*Population!BD23</f>
        <v>-4179.2386616212243</v>
      </c>
      <c r="DR23" s="4">
        <f>step*-SUM('By group'!BE$11:BE$21)*Population!BE23</f>
        <v>-1616.8876846074736</v>
      </c>
      <c r="DS23" s="4">
        <f>step*-SUM('By group'!BF$11:BF$21)*Population!BF23</f>
        <v>-452.28087117138944</v>
      </c>
      <c r="DT23" s="4">
        <f>step*-SUM('By group'!BG$11:BG$21)*Population!BG23</f>
        <v>-204.36728370969558</v>
      </c>
      <c r="DU23" s="4">
        <f>step*-SUM('By group'!BH$11:BH$21)*Population!BH23</f>
        <v>0</v>
      </c>
      <c r="DV23" s="4">
        <f>step*-SUM('By group'!BI$11:BI$21)*Population!BI23</f>
        <v>0</v>
      </c>
      <c r="DW23" s="4">
        <f>step*-SUM('By group'!BJ$11:BJ$21)*Population!BJ23</f>
        <v>0</v>
      </c>
      <c r="DX23" s="4">
        <f>step*-SUM('By group'!BK$11:BK$21)*Population!BK23</f>
        <v>0</v>
      </c>
      <c r="DY23" s="4">
        <f>step*-SUM('By group'!BL$11:BL$21)*Population!BL23</f>
        <v>-59.837037909785103</v>
      </c>
      <c r="DZ23" s="4">
        <f>step*-SUM('By group'!BM$11:BM$21)*Population!BM23</f>
        <v>-26.098853973920615</v>
      </c>
      <c r="EA23" s="4">
        <f>step*-SUM('By group'!BN$11:BN$21)*Population!BN23</f>
        <v>0</v>
      </c>
      <c r="EB23" s="52">
        <v>0</v>
      </c>
      <c r="EC23" s="4">
        <f t="shared" si="24"/>
        <v>132699.66065349433</v>
      </c>
      <c r="ED23" s="4">
        <f t="shared" si="24"/>
        <v>128846.89503960029</v>
      </c>
      <c r="EE23" s="4">
        <f t="shared" si="26"/>
        <v>98673.019749890198</v>
      </c>
      <c r="EF23" s="4">
        <f t="shared" si="27"/>
        <v>44961.823261758924</v>
      </c>
      <c r="EG23" s="4">
        <f t="shared" si="28"/>
        <v>14500.992977503143</v>
      </c>
      <c r="EH23" s="4">
        <f t="shared" si="28"/>
        <v>7249.9676779630427</v>
      </c>
      <c r="EI23" s="4">
        <v>0</v>
      </c>
      <c r="EJ23" s="4">
        <f t="shared" si="30"/>
        <v>0</v>
      </c>
      <c r="EK23" s="4">
        <f t="shared" si="31"/>
        <v>0</v>
      </c>
      <c r="EL23" s="4">
        <f t="shared" si="32"/>
        <v>0</v>
      </c>
      <c r="EM23" s="4">
        <f t="shared" si="33"/>
        <v>2446.1201940235137</v>
      </c>
      <c r="EN23" s="4">
        <f t="shared" si="34"/>
        <v>1211.1321238979667</v>
      </c>
      <c r="EO23" s="52">
        <v>0</v>
      </c>
      <c r="EP23" s="4">
        <f t="shared" si="35"/>
        <v>75354.400584036877</v>
      </c>
      <c r="EQ23" s="4">
        <f t="shared" si="36"/>
        <v>73574.428193339103</v>
      </c>
      <c r="ER23" s="4">
        <f t="shared" si="37"/>
        <v>56667.64732194216</v>
      </c>
      <c r="ES23" s="4">
        <f t="shared" si="38"/>
        <v>25118.329634177982</v>
      </c>
      <c r="ET23" s="4">
        <f t="shared" si="39"/>
        <v>7950.0476030613736</v>
      </c>
      <c r="EU23" s="4">
        <f t="shared" si="40"/>
        <v>4022.9253120921089</v>
      </c>
      <c r="EV23" s="4">
        <v>0</v>
      </c>
      <c r="EW23" s="4">
        <f t="shared" si="41"/>
        <v>0</v>
      </c>
      <c r="EX23" s="4">
        <f t="shared" si="42"/>
        <v>0</v>
      </c>
      <c r="EY23" s="4">
        <f t="shared" si="43"/>
        <v>0</v>
      </c>
      <c r="EZ23" s="4">
        <f t="shared" si="44"/>
        <v>1517.6696094370154</v>
      </c>
      <c r="FA23" s="4">
        <f t="shared" si="45"/>
        <v>950.67180569106756</v>
      </c>
      <c r="FB23" s="52">
        <v>0</v>
      </c>
      <c r="FC23" s="4">
        <f t="shared" si="46"/>
        <v>3846.2234358282758</v>
      </c>
      <c r="FD23" s="4">
        <f t="shared" si="47"/>
        <v>3715.8587759928978</v>
      </c>
      <c r="FE23" s="4">
        <f t="shared" si="48"/>
        <v>2785.6086240589602</v>
      </c>
      <c r="FF23" s="4">
        <f t="shared" si="49"/>
        <v>1212.8521256179397</v>
      </c>
      <c r="FG23" s="4">
        <f t="shared" si="50"/>
        <v>381.48932195731851</v>
      </c>
      <c r="FH23" s="4">
        <f t="shared" si="51"/>
        <v>190.8433741714658</v>
      </c>
      <c r="FI23" s="4">
        <v>0</v>
      </c>
      <c r="FJ23" s="4">
        <f t="shared" si="52"/>
        <v>0</v>
      </c>
      <c r="FK23" s="4">
        <f t="shared" si="53"/>
        <v>0</v>
      </c>
      <c r="FL23" s="4">
        <f t="shared" si="54"/>
        <v>0</v>
      </c>
      <c r="FM23" s="4">
        <f t="shared" si="55"/>
        <v>68.417749048349009</v>
      </c>
      <c r="FN23" s="9">
        <f t="shared" si="56"/>
        <v>38.670601290016336</v>
      </c>
      <c r="FO23" s="4">
        <v>0</v>
      </c>
      <c r="FP23" s="4">
        <f t="shared" si="57"/>
        <v>7690.6884437764948</v>
      </c>
      <c r="FQ23" s="4">
        <f t="shared" si="58"/>
        <v>7291.0248410748927</v>
      </c>
      <c r="FR23" s="4">
        <f t="shared" si="59"/>
        <v>5127.7083830797419</v>
      </c>
      <c r="FS23" s="4">
        <f t="shared" si="60"/>
        <v>2008.3695976953386</v>
      </c>
      <c r="FT23" s="4">
        <f t="shared" si="61"/>
        <v>575.31361647270603</v>
      </c>
      <c r="FU23" s="4">
        <f t="shared" si="62"/>
        <v>266.58184985629032</v>
      </c>
      <c r="FV23" s="4">
        <v>0</v>
      </c>
      <c r="FW23" s="4">
        <f t="shared" si="63"/>
        <v>0</v>
      </c>
      <c r="FX23" s="4">
        <f t="shared" si="64"/>
        <v>0</v>
      </c>
      <c r="FY23" s="4">
        <f t="shared" si="65"/>
        <v>0</v>
      </c>
      <c r="FZ23" s="4">
        <f t="shared" si="66"/>
        <v>82.288973019901277</v>
      </c>
      <c r="GA23" s="4">
        <f t="shared" si="67"/>
        <v>38.505037620791363</v>
      </c>
      <c r="GB23" s="4">
        <v>0</v>
      </c>
      <c r="GC23" s="4">
        <f t="shared" si="68"/>
        <v>6275.9335409116193</v>
      </c>
      <c r="GD23" s="4">
        <f t="shared" si="4"/>
        <v>5943.2078180482886</v>
      </c>
      <c r="GE23" s="4">
        <f t="shared" si="5"/>
        <v>4179.2386616212243</v>
      </c>
      <c r="GF23" s="4">
        <f t="shared" si="6"/>
        <v>1616.8876846074736</v>
      </c>
      <c r="GG23" s="4">
        <f t="shared" si="7"/>
        <v>452.28087117138944</v>
      </c>
      <c r="GH23" s="4">
        <f t="shared" si="8"/>
        <v>204.36728370969558</v>
      </c>
      <c r="GI23" s="4">
        <v>0</v>
      </c>
      <c r="GJ23" s="4">
        <f t="shared" si="69"/>
        <v>0</v>
      </c>
      <c r="GK23" s="4">
        <f t="shared" si="70"/>
        <v>0</v>
      </c>
      <c r="GL23" s="4">
        <f t="shared" si="9"/>
        <v>0</v>
      </c>
      <c r="GM23" s="4">
        <f t="shared" si="10"/>
        <v>59.837037909785103</v>
      </c>
      <c r="GN23" s="4">
        <f t="shared" si="11"/>
        <v>26.098853973920615</v>
      </c>
      <c r="GO23" s="52">
        <v>0</v>
      </c>
      <c r="GP23" s="4">
        <f>step*(-'By group'!C$32*Population!C23+'By group'!I$33*Population!I23)</f>
        <v>0</v>
      </c>
      <c r="GQ23" s="4">
        <f>step*(-'By group'!D$32*Population!D23+'By group'!J$33*Population!J23)</f>
        <v>0</v>
      </c>
      <c r="GR23" s="4">
        <f>step*(-'By group'!E$32*Population!E23+'By group'!K$33*Population!K23)</f>
        <v>0</v>
      </c>
      <c r="GS23" s="4">
        <f>step*(-'By group'!F$32*Population!F23+'By group'!L$33*Population!L23)</f>
        <v>-6027.436391739815</v>
      </c>
      <c r="GT23" s="4">
        <f>step*(-'By group'!G$32*Population!G23+'By group'!M$33*Population!M23)</f>
        <v>-844.42747364362526</v>
      </c>
      <c r="GU23" s="4">
        <f>step*(-'By group'!H$32*Population!H23+'By group'!N$33*Population!N23)</f>
        <v>-666.39472545101398</v>
      </c>
      <c r="GV23" s="46">
        <f t="shared" si="71"/>
        <v>0</v>
      </c>
      <c r="GW23" s="14">
        <f t="shared" si="72"/>
        <v>0</v>
      </c>
      <c r="GX23" s="4">
        <f t="shared" si="73"/>
        <v>0</v>
      </c>
      <c r="GY23" s="4">
        <f t="shared" si="74"/>
        <v>6027.436391739815</v>
      </c>
      <c r="GZ23" s="4">
        <f t="shared" si="75"/>
        <v>844.42747364362526</v>
      </c>
      <c r="HA23" s="4">
        <f t="shared" si="76"/>
        <v>666.39472545101398</v>
      </c>
      <c r="HB23" s="8">
        <v>0</v>
      </c>
      <c r="HC23" s="4">
        <f>step*(-'By group'!P$32*Population!P23+'By group'!V$33*Population!V23)</f>
        <v>0</v>
      </c>
      <c r="HD23" s="4">
        <f>step*(-'By group'!Q$32*Population!Q23+'By group'!W$33*Population!W23)</f>
        <v>0</v>
      </c>
      <c r="HE23" s="4">
        <f>step*(-'By group'!R$32*Population!R23+'By group'!X$33*Population!X23)</f>
        <v>0</v>
      </c>
      <c r="HF23" s="4">
        <f>step*(-'By group'!S$32*Population!S23+'By group'!Y$33*Population!Y23)</f>
        <v>-3216.1889968121791</v>
      </c>
      <c r="HG23" s="4">
        <f>step*(-'By group'!T$32*Population!T23+'By group'!Z$33*Population!Z23)</f>
        <v>-329.249159572888</v>
      </c>
      <c r="HH23" s="4">
        <f>step*(-'By group'!U$32*Population!U23+'By group'!AA$33*Population!AA23)</f>
        <v>-160.05776943179444</v>
      </c>
      <c r="HI23" s="14">
        <f t="shared" si="77"/>
        <v>0</v>
      </c>
      <c r="HJ23" s="46">
        <f t="shared" si="78"/>
        <v>0</v>
      </c>
      <c r="HK23" s="4">
        <f t="shared" si="79"/>
        <v>0</v>
      </c>
      <c r="HL23" s="4">
        <f t="shared" si="80"/>
        <v>3216.1889968121791</v>
      </c>
      <c r="HM23" s="4">
        <f t="shared" si="81"/>
        <v>329.249159572888</v>
      </c>
      <c r="HN23" s="9">
        <f t="shared" si="82"/>
        <v>160.05776943179444</v>
      </c>
      <c r="HO23" s="4">
        <v>0</v>
      </c>
      <c r="HP23" s="4">
        <f>step*(-'By group'!AC$32*Population!AC23+'By group'!AI$33*Population!AI23)</f>
        <v>0</v>
      </c>
      <c r="HQ23" s="4">
        <f>step*(-'By group'!AD$32*Population!AD23+'By group'!AJ$33*Population!AJ23)</f>
        <v>0</v>
      </c>
      <c r="HR23" s="4">
        <f>step*(-'By group'!AE$32*Population!AE23+'By group'!AK$33*Population!AK23)</f>
        <v>0</v>
      </c>
      <c r="HS23" s="4">
        <f>step*(-'By group'!AF$32*Population!AF23+'By group'!AL$33*Population!AL23)</f>
        <v>-156.53578645448476</v>
      </c>
      <c r="HT23" s="4">
        <f>step*(-'By group'!AG$32*Population!AG23+'By group'!AM$33*Population!AM23)</f>
        <v>-18.833374189284996</v>
      </c>
      <c r="HU23" s="4">
        <f>step*(-'By group'!AH$32*Population!AH23+'By group'!AN$33*Population!AN23)</f>
        <v>-12.633590115119624</v>
      </c>
      <c r="HV23" s="14">
        <f t="shared" si="83"/>
        <v>0</v>
      </c>
      <c r="HW23" s="46">
        <f t="shared" si="84"/>
        <v>0</v>
      </c>
      <c r="HX23" s="4">
        <f t="shared" si="85"/>
        <v>0</v>
      </c>
      <c r="HY23" s="4">
        <f t="shared" si="86"/>
        <v>156.53578645448476</v>
      </c>
      <c r="HZ23" s="4">
        <f t="shared" si="87"/>
        <v>18.833374189284996</v>
      </c>
      <c r="IA23" s="4">
        <f t="shared" si="88"/>
        <v>12.633590115119624</v>
      </c>
      <c r="IB23" s="8">
        <v>0</v>
      </c>
      <c r="IC23" s="4">
        <f>step*(-'By group'!AP$32*Population!AP23+'By group'!AV$33*Population!AV23)</f>
        <v>0</v>
      </c>
      <c r="ID23" s="4">
        <f>step*(-'By group'!AQ$32*Population!AQ23+'By group'!AW$33*Population!AW23)</f>
        <v>0</v>
      </c>
      <c r="IE23" s="4">
        <f>step*(-'By group'!AR$32*Population!AR23+'By group'!AX$33*Population!AX23)</f>
        <v>0</v>
      </c>
      <c r="IF23" s="4">
        <f>step*(-'By group'!AS$32*Population!AS23+'By group'!AY$33*Population!AY23)</f>
        <v>-246.51232172640238</v>
      </c>
      <c r="IG23" s="4">
        <f>step*(-'By group'!AT$32*Population!AT23+'By group'!AZ$33*Population!AZ23)</f>
        <v>-34.063851160862384</v>
      </c>
      <c r="IH23" s="4">
        <f>step*(-'By group'!AU$32*Population!AU23+'By group'!BA$33*Population!BA23)</f>
        <v>-23.29783137415971</v>
      </c>
      <c r="II23" s="14">
        <f t="shared" si="15"/>
        <v>0</v>
      </c>
      <c r="IJ23" s="4">
        <f t="shared" si="16"/>
        <v>0</v>
      </c>
      <c r="IK23" s="4">
        <f t="shared" si="89"/>
        <v>0</v>
      </c>
      <c r="IL23" s="4">
        <f t="shared" si="90"/>
        <v>246.51232172640238</v>
      </c>
      <c r="IM23" s="4">
        <f t="shared" si="91"/>
        <v>34.063851160862384</v>
      </c>
      <c r="IN23" s="4">
        <f t="shared" si="92"/>
        <v>23.29783137415971</v>
      </c>
      <c r="IO23" s="8">
        <v>0</v>
      </c>
      <c r="IP23" s="4">
        <f>step*(-'By group'!BC$32*Population!BC23+'By group'!BI$33*Population!BI23)</f>
        <v>0</v>
      </c>
      <c r="IQ23" s="4">
        <f>step*(-'By group'!BD$32*Population!BD23+'By group'!BJ$33*Population!BJ23)</f>
        <v>0</v>
      </c>
      <c r="IR23" s="4">
        <f>step*(-'By group'!BE$32*Population!BE23+'By group'!BK$33*Population!BK23)</f>
        <v>0</v>
      </c>
      <c r="IS23" s="4">
        <f>step*(-'By group'!BF$32*Population!BF23+'By group'!BL$33*Population!BL23)</f>
        <v>-196.22191663080216</v>
      </c>
      <c r="IT23" s="4">
        <f>step*(-'By group'!BG$32*Population!BG23+'By group'!BM$33*Population!BM23)</f>
        <v>-27.824029754978817</v>
      </c>
      <c r="IU23" s="4">
        <f>step*(-'By group'!BH$32*Population!BH23+'By group'!BN$33*Population!BN23)</f>
        <v>-18.614853820377604</v>
      </c>
      <c r="IV23" s="14">
        <f t="shared" si="17"/>
        <v>0</v>
      </c>
      <c r="IW23" s="4">
        <f t="shared" si="18"/>
        <v>0</v>
      </c>
      <c r="IX23" s="4">
        <f t="shared" si="19"/>
        <v>0</v>
      </c>
      <c r="IY23" s="4">
        <f t="shared" si="20"/>
        <v>196.22191663080216</v>
      </c>
      <c r="IZ23" s="4">
        <f t="shared" si="21"/>
        <v>27.824029754978817</v>
      </c>
      <c r="JA23" s="4">
        <f t="shared" si="22"/>
        <v>18.614853820377604</v>
      </c>
      <c r="JB23" s="75">
        <f>step*(+prop_idu_male*'By group'!BB$9*Population!BB23-'By group'!B$8*Population!B23)</f>
        <v>-790.01182908579744</v>
      </c>
      <c r="JC23" s="46">
        <f>step*(+prop_idu_male*'By group'!BC$9*Population!BC23-'By group'!C$8*Population!C23)</f>
        <v>-5.7291598138142197</v>
      </c>
      <c r="JD23" s="46">
        <f>step*(+prop_idu_male*'By group'!BD$9*Population!BD23-'By group'!D$8*Population!D23)</f>
        <v>-17.728569392399855</v>
      </c>
      <c r="JE23" s="46">
        <f>step*(+prop_idu_male*'By group'!BE$9*Population!BE23-'By group'!E$8*Population!E23)</f>
        <v>-20.540646409350494</v>
      </c>
      <c r="JF23" s="46">
        <f>step*(+prop_idu_male*'By group'!BF$9*Population!BF23-'By group'!F$8*Population!F23)</f>
        <v>-6.7077594433459042</v>
      </c>
      <c r="JG23" s="46">
        <f>step*(+prop_idu_male*'By group'!BG$9*Population!BG23-'By group'!G$8*Population!G23)</f>
        <v>-1.3518972394119546</v>
      </c>
      <c r="JH23" s="46">
        <f>step*(+prop_idu_male*'By group'!BH$9*Population!BH23-'By group'!H$8*Population!H23)</f>
        <v>-1.2197841937684812</v>
      </c>
      <c r="JI23" s="46">
        <f>step*(+prop_idu_male*'By group'!BI$9*Population!BI23-'By group'!I$8*Population!I23)</f>
        <v>0</v>
      </c>
      <c r="JJ23" s="46">
        <f>step*(+prop_idu_male*'By group'!BJ$9*Population!BJ23-'By group'!J$8*Population!J23)</f>
        <v>0</v>
      </c>
      <c r="JK23" s="46">
        <f>step*(+prop_idu_male*'By group'!BK$9*Population!BK23-'By group'!K$8*Population!K23)</f>
        <v>0</v>
      </c>
      <c r="JL23" s="46">
        <f>step*(+prop_idu_male*'By group'!BL$9*Population!BL23-'By group'!L$8*Population!L23)</f>
        <v>-2.3025113030400295</v>
      </c>
      <c r="JM23" s="46">
        <f>step*(+prop_idu_male*'By group'!BM$9*Population!BM23-'By group'!M$8*Population!M23)</f>
        <v>-1.1484948743605572</v>
      </c>
      <c r="JN23" s="46">
        <f>step*(+prop_idu_male*'By group'!BN$9*Population!BN23-'By group'!N$8*Population!N23)</f>
        <v>-1.196130234972747</v>
      </c>
      <c r="JO23" s="45">
        <f>step*(+(1-prop_idu_male)*'By group'!BB$9*Population!BB23-'By group'!O$8*Population!O23-'By group'!O$6*Population!O23+'By group'!AB$7*Population!AB23)</f>
        <v>-5722.0642858132551</v>
      </c>
      <c r="JP23" s="46">
        <f>step*(+(1-prop_idu_male)*'By group'!BC$9*Population!BC23-'By group'!P$8*Population!P23-'By group'!P$6*Population!P23+'By group'!AC$7*Population!AC23)</f>
        <v>-16.28310669314499</v>
      </c>
      <c r="JQ23" s="46">
        <f>step*(+(1-prop_idu_male)*'By group'!BD$9*Population!BD23-'By group'!Q$8*Population!Q23-'By group'!Q$6*Population!Q23+'By group'!AD$7*Population!AD23)</f>
        <v>-50.977111370734875</v>
      </c>
      <c r="JR23" s="46">
        <f>step*(+(1-prop_idu_male)*'By group'!BE$9*Population!BE23-'By group'!R$8*Population!R23-'By group'!R$6*Population!R23+'By group'!AE$7*Population!AE23)</f>
        <v>-57.107784273792191</v>
      </c>
      <c r="JS23" s="46">
        <f>step*(+(1-prop_idu_male)*'By group'!BF$9*Population!BF23-'By group'!S$8*Population!S23-'By group'!S$6*Population!S23+'By group'!AF$7*Population!AF23)</f>
        <v>-18.152249300430427</v>
      </c>
      <c r="JT23" s="46">
        <f>step*(+(1-prop_idu_male)*'By group'!BG$9*Population!BG23-'By group'!T$8*Population!T23-'By group'!T$6*Population!T23+'By group'!AG$7*Population!AG23)</f>
        <v>-3.6991376211691307</v>
      </c>
      <c r="JU23" s="46">
        <f>step*(+(1-prop_idu_male)*'By group'!BH$9*Population!BH23-'By group'!U$8*Population!U23-'By group'!U$6*Population!U23+'By group'!AH$7*Population!AH23)</f>
        <v>-3.9109681214514733</v>
      </c>
      <c r="JV23" s="46">
        <f>step*(+(1-prop_idu_male)*'By group'!BI$9*Population!BI23-'By group'!V$8*Population!V23-'By group'!V$6*Population!V23+'By group'!AI$7*Population!AI23)</f>
        <v>0</v>
      </c>
      <c r="JW23" s="46">
        <f>step*(+(1-prop_idu_male)*'By group'!BJ$9*Population!BJ23-'By group'!W$8*Population!W23-'By group'!W$6*Population!W23+'By group'!AJ$7*Population!AJ23)</f>
        <v>0</v>
      </c>
      <c r="JX23" s="46">
        <f>step*(+(1-prop_idu_male)*'By group'!BK$9*Population!BK23-'By group'!X$8*Population!X23-'By group'!X$6*Population!X23+'By group'!AK$7*Population!AK23)</f>
        <v>0</v>
      </c>
      <c r="JY23" s="46">
        <f>step*(+(1-prop_idu_male)*'By group'!BL$9*Population!BL23-'By group'!Y$8*Population!Y23-'By group'!Y$6*Population!Y23+'By group'!AL$7*Population!AL23)</f>
        <v>-7.1668975908957862</v>
      </c>
      <c r="JZ23" s="46">
        <f>step*(+(1-prop_idu_male)*'By group'!BM$9*Population!BM23-'By group'!Z$8*Population!Z23-'By group'!Z$6*Population!Z23+'By group'!AM$7*Population!AM23)</f>
        <v>-4.7055132629523033</v>
      </c>
      <c r="KA23" s="76">
        <f>step*(+(1-prop_idu_male)*'By group'!BN$9*Population!BN23-'By group'!AA$8*Population!AA23-'By group'!AA$6*Population!AA23+'By group'!AN$7*Population!AN23)</f>
        <v>-6.8668243069542392</v>
      </c>
      <c r="KB23" s="46">
        <f>step*(+'By group'!O$6*Population!O23-'By group'!AB$7*Population!AB23)</f>
        <v>4898.7381414823831</v>
      </c>
      <c r="KC23" s="46">
        <f>step*(+'By group'!P$6*Population!P23-'By group'!AC$7*Population!AC23)</f>
        <v>12.782681518019483</v>
      </c>
      <c r="KD23" s="46">
        <f>step*(+'By group'!Q$6*Population!Q23-'By group'!AD$7*Population!AD23)</f>
        <v>40.145090545740985</v>
      </c>
      <c r="KE23" s="46">
        <f>step*(+'By group'!R$6*Population!R23-'By group'!AE$7*Population!AE23)</f>
        <v>45.03368576208544</v>
      </c>
      <c r="KF23" s="46">
        <f>step*(+'By group'!S$6*Population!S23-'By group'!AF$7*Population!AF23)</f>
        <v>14.312909760251154</v>
      </c>
      <c r="KG23" s="46">
        <f>step*(+'By group'!T$6*Population!T23-'By group'!AG$7*Population!AG23)</f>
        <v>2.9190766327958722</v>
      </c>
      <c r="KH23" s="46">
        <f>step*(+'By group'!U$6*Population!U23-'By group'!AH$7*Population!AH23)</f>
        <v>3.1065487312302542</v>
      </c>
      <c r="KI23" s="46">
        <f>step*(+'By group'!V$6*Population!V23-'By group'!AI$7*Population!AI23)</f>
        <v>0</v>
      </c>
      <c r="KJ23" s="46">
        <f>step*(+'By group'!W$6*Population!W23-'By group'!AJ$7*Population!AJ23)</f>
        <v>0</v>
      </c>
      <c r="KK23" s="46">
        <f>step*(+'By group'!X$6*Population!X23-'By group'!AK$7*Population!AK23)</f>
        <v>0</v>
      </c>
      <c r="KL23" s="46">
        <f>step*(+'By group'!Y$6*Population!Y23-'By group'!AL$7*Population!AL23)</f>
        <v>5.6851302042046417</v>
      </c>
      <c r="KM23" s="46">
        <f>step*(+'By group'!Z$6*Population!Z23-'By group'!AM$7*Population!AM23)</f>
        <v>3.7705007696455883</v>
      </c>
      <c r="KN23" s="46">
        <f>step*(+'By group'!AA$6*Population!AA23-'By group'!AN$7*Population!AN23)</f>
        <v>5.5557632407909363</v>
      </c>
      <c r="KO23" s="45">
        <v>0</v>
      </c>
      <c r="KP23" s="46">
        <v>0</v>
      </c>
      <c r="KQ23" s="46">
        <v>0</v>
      </c>
      <c r="KR23" s="46">
        <v>0</v>
      </c>
      <c r="KS23" s="46">
        <v>0</v>
      </c>
      <c r="KT23" s="46">
        <v>0</v>
      </c>
      <c r="KU23" s="46">
        <v>0</v>
      </c>
      <c r="KV23" s="46">
        <v>0</v>
      </c>
      <c r="KW23" s="46">
        <v>0</v>
      </c>
      <c r="KX23" s="46">
        <v>0</v>
      </c>
      <c r="KY23" s="46">
        <v>0</v>
      </c>
      <c r="KZ23" s="46">
        <v>0</v>
      </c>
      <c r="LA23" s="46">
        <v>0</v>
      </c>
      <c r="LB23" s="188">
        <f>step*(-'By group'!BB$9*Population!BB23+'By group'!B$8*Population!B23+'By group'!O$8*Population!O23)</f>
        <v>1613.3379734166692</v>
      </c>
      <c r="LC23" s="189">
        <f>step*(-'By group'!BC$9*Population!BC23+'By group'!C$8*Population!C23+'By group'!P$8*Population!P23)</f>
        <v>9.2295849889397275</v>
      </c>
      <c r="LD23" s="189">
        <f>step*(-'By group'!BD$9*Population!BD23+'By group'!D$8*Population!D23+'By group'!Q$8*Population!Q23)</f>
        <v>28.560590217393738</v>
      </c>
      <c r="LE23" s="189">
        <f>step*(-'By group'!BE$9*Population!BE23+'By group'!E$8*Population!E23+'By group'!R$8*Population!R23)</f>
        <v>32.614744921057238</v>
      </c>
      <c r="LF23" s="189">
        <f>step*(-'By group'!BF$9*Population!BF23+'By group'!F$8*Population!F23+'By group'!S$8*Population!S23)</f>
        <v>10.547098983525174</v>
      </c>
      <c r="LG23" s="189">
        <f>step*(-'By group'!BG$9*Population!BG23+'By group'!G$8*Population!G23+'By group'!T$8*Population!T23)</f>
        <v>2.1319582277852129</v>
      </c>
      <c r="LH23" s="189">
        <f>step*(-'By group'!BH$9*Population!BH23+'By group'!H$8*Population!H23+'By group'!U$8*Population!U23)</f>
        <v>2.0242035839897001</v>
      </c>
      <c r="LI23" s="189">
        <f>step*(-'By group'!BI$9*Population!BI23+'By group'!I$8*Population!I23+'By group'!V$8*Population!V23)</f>
        <v>0</v>
      </c>
      <c r="LJ23" s="189">
        <f>step*(-'By group'!BJ$9*Population!BJ23+'By group'!J$8*Population!J23+'By group'!W$8*Population!W23)</f>
        <v>0</v>
      </c>
      <c r="LK23" s="189">
        <f>step*(-'By group'!BK$9*Population!BK23+'By group'!K$8*Population!K23+'By group'!X$8*Population!X23)</f>
        <v>0</v>
      </c>
      <c r="LL23" s="189">
        <f>step*(-'By group'!BL$9*Population!BL23+'By group'!L$8*Population!L23+'By group'!Y$8*Population!Y23)</f>
        <v>3.784278689731174</v>
      </c>
      <c r="LM23" s="189">
        <f>step*(-'By group'!BM$9*Population!BM23+'By group'!M$8*Population!M23+'By group'!Z$8*Population!Z23)</f>
        <v>2.0835073676672722</v>
      </c>
      <c r="LN23" s="189">
        <f>step*(-'By group'!BN$9*Population!BN23+'By group'!N$8*Population!N23+'By group'!AA$8*Population!AA23)</f>
        <v>2.5071913011360492</v>
      </c>
    </row>
    <row r="24" spans="1:326" x14ac:dyDescent="0.25">
      <c r="A24">
        <f t="shared" si="23"/>
        <v>10</v>
      </c>
      <c r="B24" s="52">
        <f>step*((-'By group'!B$4-'By group'!B$5-'By group'!B$22)*Population!B24+'By group'!B$3*Population!$BO24)</f>
        <v>161198.74163004837</v>
      </c>
      <c r="C24" s="4">
        <f>step*((-'By group'!C$4-'By group'!C$5-'By group'!C$22)*Population!C24+'By group'!C$3*Population!$BO24)</f>
        <v>-5101.6022276838603</v>
      </c>
      <c r="D24" s="4">
        <f>step*((-'By group'!D$4-'By group'!D$5-'By group'!D$22)*Population!D24+'By group'!D$3*Population!$BO24)</f>
        <v>-35039.334474892625</v>
      </c>
      <c r="E24" s="4">
        <f>step*((-'By group'!E$4-'By group'!E$5-'By group'!E$22)*Population!E24+'By group'!E$3*Population!$BO24)</f>
        <v>-61650.727024998829</v>
      </c>
      <c r="F24" s="4">
        <f>step*((-'By group'!F$4-'By group'!F$5-'By group'!F$22)*Population!F24+'By group'!F$3*Population!$BO24)</f>
        <v>-26958.098557661138</v>
      </c>
      <c r="G24" s="4">
        <f>step*((-'By group'!G$4-'By group'!G$5-'By group'!G$22)*Population!G24+'By group'!G$3*Population!$BO24)</f>
        <v>-6826.835440719532</v>
      </c>
      <c r="H24" s="4">
        <f>step*((-'By group'!H$4-'By group'!H$5-'By group'!H$22)*Population!H24+'By group'!H$3*Population!$BO24)</f>
        <v>-6785.6394602240252</v>
      </c>
      <c r="I24" s="4">
        <f>step*((-'By group'!I$4-'By group'!I$5-'By group'!I$22)*Population!I24+'By group'!I$3*Population!$BO24)</f>
        <v>0</v>
      </c>
      <c r="J24" s="4">
        <f>step*((-'By group'!J$4-'By group'!J$5-'By group'!J$22)*Population!J24+'By group'!J$3*Population!$BO24)</f>
        <v>0</v>
      </c>
      <c r="K24" s="4">
        <f>step*((-'By group'!K$4-'By group'!K$5-'By group'!K$22)*Population!K24+'By group'!K$3*Population!$BO24)</f>
        <v>0</v>
      </c>
      <c r="L24" s="4">
        <f>step*((-'By group'!L$4-'By group'!L$5-'By group'!L$22)*Population!L24+'By group'!L$3*Population!$BO24)</f>
        <v>-3435.3794506675436</v>
      </c>
      <c r="M24" s="4">
        <f>step*((-'By group'!M$4-'By group'!M$5-'By group'!M$22)*Population!M24+'By group'!M$3*Population!$BO24)</f>
        <v>-1949.047850289392</v>
      </c>
      <c r="N24" s="4">
        <f>step*((-'By group'!N$4-'By group'!N$5-'By group'!N$22)*Population!N24+'By group'!N$3*Population!$BO24)</f>
        <v>-2337.0616797490925</v>
      </c>
      <c r="O24" s="8">
        <f>step*((-'By group'!O$4-'By group'!O$5-'By group'!O$22)*Population!O24+'By group'!O$3*Population!$BO24)</f>
        <v>135620.24538738397</v>
      </c>
      <c r="P24" s="4">
        <f>step*((-'By group'!P$4-'By group'!P$5-'By group'!P$22)*Population!P24+'By group'!P$3*Population!$BO24)</f>
        <v>-2895.805613984407</v>
      </c>
      <c r="Q24" s="4">
        <f>step*((-'By group'!Q$4-'By group'!Q$5-'By group'!Q$22)*Population!Q24+'By group'!Q$3*Population!$BO24)</f>
        <v>-20081.34360107061</v>
      </c>
      <c r="R24" s="4">
        <f>step*((-'By group'!R$4-'By group'!R$5-'By group'!R$22)*Population!R24+'By group'!R$3*Population!$BO24)</f>
        <v>-34651.378266038941</v>
      </c>
      <c r="S24" s="4">
        <f>step*((-'By group'!S$4-'By group'!S$5-'By group'!S$22)*Population!S24+'By group'!S$3*Population!$BO24)</f>
        <v>-14882.572010262213</v>
      </c>
      <c r="T24" s="4">
        <f>step*((-'By group'!T$4-'By group'!T$5-'By group'!T$22)*Population!T24+'By group'!T$3*Population!$BO24)</f>
        <v>-3797.7280662084522</v>
      </c>
      <c r="U24" s="4">
        <f>step*((-'By group'!U$4-'By group'!U$5-'By group'!U$22)*Population!U24+'By group'!U$3*Population!$BO24)</f>
        <v>-4228.6508628081983</v>
      </c>
      <c r="V24" s="4">
        <f>step*((-'By group'!V$4-'By group'!V$5-'By group'!V$22)*Population!V24+'By group'!V$3*Population!$BO24)</f>
        <v>0</v>
      </c>
      <c r="W24" s="4">
        <f>step*((-'By group'!W$4-'By group'!W$5-'By group'!W$22)*Population!W24+'By group'!W$3*Population!$BO24)</f>
        <v>0</v>
      </c>
      <c r="X24" s="4">
        <f>step*((-'By group'!X$4-'By group'!X$5-'By group'!X$22)*Population!X24+'By group'!X$3*Population!$BO24)</f>
        <v>0</v>
      </c>
      <c r="Y24" s="4">
        <f>step*((-'By group'!Y$4-'By group'!Y$5-'By group'!Y$22)*Population!Y24+'By group'!Y$3*Population!$BO24)</f>
        <v>-2094.4005057718932</v>
      </c>
      <c r="Z24" s="4">
        <f>step*((-'By group'!Z$4-'By group'!Z$5-'By group'!Z$22)*Population!Z24+'By group'!Z$3*Population!$BO24)</f>
        <v>-1470.712213981722</v>
      </c>
      <c r="AA24" s="4">
        <f>step*((-'By group'!AA$4-'By group'!AA$5-'By group'!AA$22)*Population!AA24+'By group'!AA$3*Population!$BO24)</f>
        <v>-2384.7525451947149</v>
      </c>
      <c r="AB24" s="8">
        <f>step*((-'By group'!AB$4-'By group'!AB$5-'By group'!AB$22)*Population!AB24+'By group'!AB$3*Population!$BO24)</f>
        <v>-759.35724339234889</v>
      </c>
      <c r="AC24" s="4">
        <f>step*((-'By group'!AC$4-'By group'!AC$5-'By group'!AC$22)*Population!AC24+'By group'!AC$3*Population!$BO24)</f>
        <v>-148.41487065226318</v>
      </c>
      <c r="AD24" s="4">
        <f>step*((-'By group'!AD$4-'By group'!AD$5-'By group'!AD$22)*Population!AD24+'By group'!AD$3*Population!$BO24)</f>
        <v>-999.90095706488637</v>
      </c>
      <c r="AE24" s="4">
        <f>step*((-'By group'!AE$4-'By group'!AE$5-'By group'!AE$22)*Population!AE24+'By group'!AE$3*Population!$BO24)</f>
        <v>-1686.7645850324343</v>
      </c>
      <c r="AF24" s="4">
        <f>step*((-'By group'!AF$4-'By group'!AF$5-'By group'!AF$22)*Population!AF24+'By group'!AF$3*Population!$BO24)</f>
        <v>-718.04865261592681</v>
      </c>
      <c r="AG24" s="4">
        <f>step*((-'By group'!AG$4-'By group'!AG$5-'By group'!AG$22)*Population!AG24+'By group'!AG$3*Population!$BO24)</f>
        <v>-181.17492185054871</v>
      </c>
      <c r="AH24" s="4">
        <f>step*((-'By group'!AH$4-'By group'!AH$5-'By group'!AH$22)*Population!AH24+'By group'!AH$3*Population!$BO24)</f>
        <v>-190.74090100520664</v>
      </c>
      <c r="AI24" s="4">
        <f>step*((-'By group'!AI$4-'By group'!AI$5-'By group'!AI$22)*Population!AI24+'By group'!AI$3*Population!$BO24)</f>
        <v>0</v>
      </c>
      <c r="AJ24" s="4">
        <f>step*((-'By group'!AJ$4-'By group'!AJ$5-'By group'!AJ$22)*Population!AJ24+'By group'!AJ$3*Population!$BO24)</f>
        <v>0</v>
      </c>
      <c r="AK24" s="4">
        <f>step*((-'By group'!AK$4-'By group'!AK$5-'By group'!AK$22)*Population!AK24+'By group'!AK$3*Population!$BO24)</f>
        <v>0</v>
      </c>
      <c r="AL24" s="4">
        <f>step*((-'By group'!AL$4-'By group'!AL$5-'By group'!AL$22)*Population!AL24+'By group'!AL$3*Population!$BO24)</f>
        <v>-95.646130993674248</v>
      </c>
      <c r="AM24" s="4">
        <f>step*((-'By group'!AM$4-'By group'!AM$5-'By group'!AM$22)*Population!AM24+'By group'!AM$3*Population!$BO24)</f>
        <v>-61.111206916285099</v>
      </c>
      <c r="AN24" s="4">
        <f>step*((-'By group'!AN$4-'By group'!AN$5-'By group'!AN$22)*Population!AN24+'By group'!AN$3*Population!$BO24)</f>
        <v>-87.925267904627177</v>
      </c>
      <c r="AO24" s="8">
        <f>step*((-'By group'!AO$4-'By group'!AO$5-'By group'!AO$22)*Population!AO24+'By group'!AO$3*Population!$BO24)</f>
        <v>6964.367202581685</v>
      </c>
      <c r="AP24" s="4">
        <f>step*((-'By group'!AP$4-'By group'!AP$5-'By group'!AP$22)*Population!AP24+'By group'!AP$3*Population!$BO24)</f>
        <v>-295.96189800534</v>
      </c>
      <c r="AQ24" s="4">
        <f>step*((-'By group'!AQ$4-'By group'!AQ$5-'By group'!AQ$22)*Population!AQ24+'By group'!AQ$3*Population!$BO24)</f>
        <v>-1874.5357475164872</v>
      </c>
      <c r="AR24" s="4">
        <f>step*((-'By group'!AR$4-'By group'!AR$5-'By group'!AR$22)*Population!AR24+'By group'!AR$3*Population!$BO24)</f>
        <v>-2854.7844255790046</v>
      </c>
      <c r="AS24" s="4">
        <f>step*((-'By group'!AS$4-'By group'!AS$5-'By group'!AS$22)*Population!AS24+'By group'!AS$3*Population!$BO24)</f>
        <v>-1110.8509510557781</v>
      </c>
      <c r="AT24" s="4">
        <f>step*((-'By group'!AT$4-'By group'!AT$5-'By group'!AT$22)*Population!AT24+'By group'!AT$3*Population!$BO24)</f>
        <v>-260.41841736448225</v>
      </c>
      <c r="AU24" s="4">
        <f>step*((-'By group'!AU$4-'By group'!AU$5-'By group'!AU$22)*Population!AU24+'By group'!AU$3*Population!$BO24)</f>
        <v>-232.121448519908</v>
      </c>
      <c r="AV24" s="4">
        <f>step*((-'By group'!AV$4-'By group'!AV$5-'By group'!AV$22)*Population!AV24+'By group'!AV$3*Population!$BO24)</f>
        <v>0</v>
      </c>
      <c r="AW24" s="4">
        <f>step*((-'By group'!AW$4-'By group'!AW$5-'By group'!AW$22)*Population!AW24+'By group'!AW$3*Population!$BO24)</f>
        <v>0</v>
      </c>
      <c r="AX24" s="4">
        <f>step*((-'By group'!AX$4-'By group'!AX$5-'By group'!AX$22)*Population!AX24+'By group'!AX$3*Population!$BO24)</f>
        <v>0</v>
      </c>
      <c r="AY24" s="4">
        <f>step*((-'By group'!AY$4-'By group'!AY$5-'By group'!AY$22)*Population!AY24+'By group'!AY$3*Population!$BO24)</f>
        <v>-118.63587728136655</v>
      </c>
      <c r="AZ24" s="4">
        <f>step*((-'By group'!AZ$4-'By group'!AZ$5-'By group'!AZ$22)*Population!AZ24+'By group'!AZ$3*Population!$BO24)</f>
        <v>-62.907238302602671</v>
      </c>
      <c r="BA24" s="4">
        <f>step*((-'By group'!BA$4-'By group'!BA$5-'By group'!BA$22)*Population!BA24+'By group'!BA$3*Population!$BO24)</f>
        <v>-73.754759114041462</v>
      </c>
      <c r="BB24" s="8">
        <f>step*((-'By group'!BB$4-'By group'!BB$5-'By group'!BB$22)*Population!BB24+'By group'!BB$3*Population!$BO24)</f>
        <v>4559.1847349280924</v>
      </c>
      <c r="BC24" s="4">
        <f>step*((-'By group'!BC$4-'By group'!BC$5-'By group'!BC$22)*Population!BC24+'By group'!BC$3*Population!$BO24)</f>
        <v>-355.71423940905976</v>
      </c>
      <c r="BD24" s="4">
        <f>step*((-'By group'!BD$4-'By group'!BD$5-'By group'!BD$22)*Population!BD24+'By group'!BD$3*Population!$BO24)</f>
        <v>-1833.7681320217619</v>
      </c>
      <c r="BE24" s="4">
        <f>step*((-'By group'!BE$4-'By group'!BE$5-'By group'!BE$22)*Population!BE24+'By group'!BE$3*Population!$BO24)</f>
        <v>-2588.2915636220137</v>
      </c>
      <c r="BF24" s="4">
        <f>step*((-'By group'!BF$4-'By group'!BF$5-'By group'!BF$22)*Population!BF24+'By group'!BF$3*Population!$BO24)</f>
        <v>-955.90968438898449</v>
      </c>
      <c r="BG24" s="4">
        <f>step*((-'By group'!BG$4-'By group'!BG$5-'By group'!BG$22)*Population!BG24+'By group'!BG$3*Population!$BO24)</f>
        <v>-215.05865568595178</v>
      </c>
      <c r="BH24" s="4">
        <f>step*((-'By group'!BH$4-'By group'!BH$5-'By group'!BH$22)*Population!BH24+'By group'!BH$3*Population!$BO24)</f>
        <v>-179.77896078919295</v>
      </c>
      <c r="BI24" s="4">
        <f>step*((-'By group'!BI$4-'By group'!BI$5-'By group'!BI$22)*Population!BI24+'By group'!BI$3*Population!$BO24)</f>
        <v>0</v>
      </c>
      <c r="BJ24" s="4">
        <f>step*((-'By group'!BJ$4-'By group'!BJ$5-'By group'!BJ$22)*Population!BJ24+'By group'!BJ$3*Population!$BO24)</f>
        <v>0</v>
      </c>
      <c r="BK24" s="4">
        <f>step*((-'By group'!BK$4-'By group'!BK$5-'By group'!BK$22)*Population!BK24+'By group'!BK$3*Population!$BO24)</f>
        <v>0</v>
      </c>
      <c r="BL24" s="4">
        <f>step*((-'By group'!BL$4-'By group'!BL$5-'By group'!BL$22)*Population!BL24+'By group'!BL$3*Population!$BO24)</f>
        <v>-110.62829226319532</v>
      </c>
      <c r="BM24" s="4">
        <f>step*((-'By group'!BM$4-'By group'!BM$5-'By group'!BM$22)*Population!BM24+'By group'!BM$3*Population!$BO24)</f>
        <v>-53.342509258908166</v>
      </c>
      <c r="BN24" s="4">
        <f>step*((-'By group'!BN$4-'By group'!BN$5-'By group'!BN$22)*Population!BN24+'By group'!BN$3*Population!$BO24)</f>
        <v>-55.772539734145525</v>
      </c>
      <c r="BO24" s="71">
        <f>-step*SUM(SCR!B24:N24)*Population!B24</f>
        <v>-131433.09305532346</v>
      </c>
      <c r="BP24" s="4">
        <f>step*-SUM('By group'!C$11:C$21)*Population!C24</f>
        <v>-127540.0556920965</v>
      </c>
      <c r="BQ24" s="4">
        <f>step*-SUM('By group'!D$11:D$21)*Population!D24</f>
        <v>-97331.484652479514</v>
      </c>
      <c r="BR24" s="4">
        <f>step*-SUM('By group'!E$11:E$21)*Population!E24</f>
        <v>-44036.233589284879</v>
      </c>
      <c r="BS24" s="4">
        <f>step*-SUM('By group'!F$11:F$21)*Population!F24</f>
        <v>-14188.47292508481</v>
      </c>
      <c r="BT24" s="4">
        <f>step*-SUM('By group'!G$11:G$21)*Population!G24</f>
        <v>-7111.2869174161788</v>
      </c>
      <c r="BU24" s="4">
        <f>step*-SUM('By group'!H$11:H$21)*Population!H24</f>
        <v>0</v>
      </c>
      <c r="BV24" s="4">
        <f>step*-SUM('By group'!I$11:I$21)*Population!I24</f>
        <v>0</v>
      </c>
      <c r="BW24" s="4">
        <f>step*-SUM('By group'!J$11:J$21)*Population!J24</f>
        <v>0</v>
      </c>
      <c r="BX24" s="4">
        <f>step*-SUM('By group'!K$11:K$21)*Population!K24</f>
        <v>0</v>
      </c>
      <c r="BY24" s="4">
        <f>step*-SUM('By group'!L$11:L$21)*Population!L24</f>
        <v>-2453.8424647625311</v>
      </c>
      <c r="BZ24" s="4">
        <f>step*-SUM('By group'!M$11:M$21)*Population!M24</f>
        <v>-1218.1549064308699</v>
      </c>
      <c r="CA24" s="4">
        <f>step*-SUM('By group'!N$11:N$21)*Population!N24</f>
        <v>0</v>
      </c>
      <c r="CB24" s="13">
        <f>-step*SUM(SCR!O24:AA24)*Population!O24</f>
        <v>-74176.218140395533</v>
      </c>
      <c r="CC24" s="4">
        <f>step*-SUM('By group'!P$11:P$21)*Population!P24</f>
        <v>-72395.14034961017</v>
      </c>
      <c r="CD24" s="4">
        <f>step*-SUM('By group'!Q$11:Q$21)*Population!Q24</f>
        <v>-55781.510002973919</v>
      </c>
      <c r="CE24" s="4">
        <f>step*-SUM('By group'!R$11:R$21)*Population!R24</f>
        <v>-24750.984475742101</v>
      </c>
      <c r="CF24" s="4">
        <f>step*-SUM('By group'!S$11:S$21)*Population!S24</f>
        <v>-7832.932636980112</v>
      </c>
      <c r="CG24" s="4">
        <f>step*-SUM('By group'!T$11:T$21)*Population!T24</f>
        <v>-3955.9667356338041</v>
      </c>
      <c r="CH24" s="4">
        <f>step*-SUM('By group'!U$11:U$21)*Population!U24</f>
        <v>0</v>
      </c>
      <c r="CI24" s="4">
        <f>step*-SUM('By group'!V$11:V$21)*Population!V24</f>
        <v>0</v>
      </c>
      <c r="CJ24" s="4">
        <f>step*-SUM('By group'!W$11:W$21)*Population!W24</f>
        <v>0</v>
      </c>
      <c r="CK24" s="4">
        <f>step*-SUM('By group'!X$11:X$21)*Population!X24</f>
        <v>0</v>
      </c>
      <c r="CL24" s="4">
        <f>step*-SUM('By group'!Y$11:Y$21)*Population!Y24</f>
        <v>-1496.0003612656378</v>
      </c>
      <c r="CM24" s="4">
        <f>step*-SUM('By group'!Z$11:Z$21)*Population!Z24</f>
        <v>-919.19513373857626</v>
      </c>
      <c r="CN24" s="4">
        <f>step*-SUM('By group'!AA$11:AA$21)*Population!AA24</f>
        <v>0</v>
      </c>
      <c r="CO24" s="13">
        <f>-step*SUM(SCR!AB24:AN24)*Population!AB24</f>
        <v>-3842.8018939978306</v>
      </c>
      <c r="CP24" s="4">
        <f>step*-SUM('By group'!AC$11:AC$21)*Population!AC24</f>
        <v>-3710.3717663065795</v>
      </c>
      <c r="CQ24" s="4">
        <f>step*-SUM('By group'!AD$11:AD$21)*Population!AD24</f>
        <v>-2777.5026585135734</v>
      </c>
      <c r="CR24" s="4">
        <f>step*-SUM('By group'!AE$11:AE$21)*Population!AE24</f>
        <v>-1204.8318464517386</v>
      </c>
      <c r="CS24" s="4">
        <f>step*-SUM('By group'!AF$11:AF$21)*Population!AF24</f>
        <v>-377.92034348206676</v>
      </c>
      <c r="CT24" s="4">
        <f>step*-SUM('By group'!AG$11:AG$21)*Population!AG24</f>
        <v>-188.72387692765489</v>
      </c>
      <c r="CU24" s="4">
        <f>step*-SUM('By group'!AH$11:AH$21)*Population!AH24</f>
        <v>0</v>
      </c>
      <c r="CV24" s="4">
        <f>step*-SUM('By group'!AI$11:AI$21)*Population!AI24</f>
        <v>0</v>
      </c>
      <c r="CW24" s="4">
        <f>step*-SUM('By group'!AJ$11:AJ$21)*Population!AJ24</f>
        <v>0</v>
      </c>
      <c r="CX24" s="4">
        <f>step*-SUM('By group'!AK$11:AK$21)*Population!AK24</f>
        <v>0</v>
      </c>
      <c r="CY24" s="4">
        <f>step*-SUM('By group'!AL$11:AL$21)*Population!AL24</f>
        <v>-68.318664995481598</v>
      </c>
      <c r="CZ24" s="4">
        <f>step*-SUM('By group'!AM$11:AM$21)*Population!AM24</f>
        <v>-38.194504322678192</v>
      </c>
      <c r="DA24" s="4">
        <f>step*-SUM('By group'!AN$11:AN$21)*Population!AN24</f>
        <v>0</v>
      </c>
      <c r="DB24" s="13">
        <f>-step*SUM(SCR!AO24:BA24)*Population!AO24</f>
        <v>-7802.7096274084233</v>
      </c>
      <c r="DC24" s="4">
        <f>step*-SUM('By group'!AP$11:AP$21)*Population!AP24</f>
        <v>-7399.0474501334993</v>
      </c>
      <c r="DD24" s="4">
        <f>step*-SUM('By group'!AQ$11:AQ$21)*Population!AQ24</f>
        <v>-5207.0437431013534</v>
      </c>
      <c r="DE24" s="4">
        <f>step*-SUM('By group'!AR$11:AR$21)*Population!AR24</f>
        <v>-2039.1317325564316</v>
      </c>
      <c r="DF24" s="4">
        <f>step*-SUM('By group'!AS$11:AS$21)*Population!AS24</f>
        <v>-584.6583952925148</v>
      </c>
      <c r="DG24" s="4">
        <f>step*-SUM('By group'!AT$11:AT$21)*Population!AT24</f>
        <v>-271.26918475466897</v>
      </c>
      <c r="DH24" s="4">
        <f>step*-SUM('By group'!AU$11:AU$21)*Population!AU24</f>
        <v>0</v>
      </c>
      <c r="DI24" s="4">
        <f>step*-SUM('By group'!AV$11:AV$21)*Population!AV24</f>
        <v>0</v>
      </c>
      <c r="DJ24" s="4">
        <f>step*-SUM('By group'!AW$11:AW$21)*Population!AW24</f>
        <v>0</v>
      </c>
      <c r="DK24" s="4">
        <f>step*-SUM('By group'!AX$11:AX$21)*Population!AX24</f>
        <v>0</v>
      </c>
      <c r="DL24" s="4">
        <f>step*-SUM('By group'!AY$11:AY$21)*Population!AY24</f>
        <v>-84.73991234383324</v>
      </c>
      <c r="DM24" s="4">
        <f>step*-SUM('By group'!AZ$11:AZ$21)*Population!AZ24</f>
        <v>-39.31702393912667</v>
      </c>
      <c r="DN24" s="4">
        <f>step*-SUM('By group'!BA$11:BA$21)*Population!BA24</f>
        <v>0</v>
      </c>
      <c r="DO24" s="13">
        <f>-step*SUM(SCR!BB24:BN24)*Population!BB24</f>
        <v>-6262.7712952447173</v>
      </c>
      <c r="DP24" s="4">
        <f>step*-SUM('By group'!BC$11:BC$21)*Population!BC24</f>
        <v>-5928.570656817662</v>
      </c>
      <c r="DQ24" s="4">
        <f>step*-SUM('By group'!BD$11:BD$21)*Population!BD24</f>
        <v>-4167.6548455040038</v>
      </c>
      <c r="DR24" s="4">
        <f>step*-SUM('By group'!BE$11:BE$21)*Population!BE24</f>
        <v>-1617.6822272637585</v>
      </c>
      <c r="DS24" s="4">
        <f>step*-SUM('By group'!BF$11:BF$21)*Population!BF24</f>
        <v>-455.19508780427833</v>
      </c>
      <c r="DT24" s="4">
        <f>step*-SUM('By group'!BG$11:BG$21)*Population!BG24</f>
        <v>-206.78716892879979</v>
      </c>
      <c r="DU24" s="4">
        <f>step*-SUM('By group'!BH$11:BH$21)*Population!BH24</f>
        <v>0</v>
      </c>
      <c r="DV24" s="4">
        <f>step*-SUM('By group'!BI$11:BI$21)*Population!BI24</f>
        <v>0</v>
      </c>
      <c r="DW24" s="4">
        <f>step*-SUM('By group'!BJ$11:BJ$21)*Population!BJ24</f>
        <v>0</v>
      </c>
      <c r="DX24" s="4">
        <f>step*-SUM('By group'!BK$11:BK$21)*Population!BK24</f>
        <v>0</v>
      </c>
      <c r="DY24" s="4">
        <f>step*-SUM('By group'!BL$11:BL$21)*Population!BL24</f>
        <v>-61.460162368441843</v>
      </c>
      <c r="DZ24" s="4">
        <f>step*-SUM('By group'!BM$11:BM$21)*Population!BM24</f>
        <v>-26.671254629454083</v>
      </c>
      <c r="EA24" s="4">
        <f>step*-SUM('By group'!BN$11:BN$21)*Population!BN24</f>
        <v>0</v>
      </c>
      <c r="EB24" s="52">
        <v>0</v>
      </c>
      <c r="EC24" s="4">
        <f t="shared" si="24"/>
        <v>131433.09305532346</v>
      </c>
      <c r="ED24" s="4">
        <f t="shared" si="24"/>
        <v>127540.0556920965</v>
      </c>
      <c r="EE24" s="4">
        <f t="shared" si="26"/>
        <v>97331.484652479514</v>
      </c>
      <c r="EF24" s="4">
        <f t="shared" si="27"/>
        <v>44036.233589284879</v>
      </c>
      <c r="EG24" s="4">
        <f t="shared" si="28"/>
        <v>14188.47292508481</v>
      </c>
      <c r="EH24" s="4">
        <f t="shared" si="28"/>
        <v>7111.2869174161788</v>
      </c>
      <c r="EI24" s="4">
        <v>0</v>
      </c>
      <c r="EJ24" s="4">
        <f t="shared" si="30"/>
        <v>0</v>
      </c>
      <c r="EK24" s="4">
        <f t="shared" si="31"/>
        <v>0</v>
      </c>
      <c r="EL24" s="4">
        <f t="shared" si="32"/>
        <v>0</v>
      </c>
      <c r="EM24" s="4">
        <f t="shared" si="33"/>
        <v>2453.8424647625311</v>
      </c>
      <c r="EN24" s="4">
        <f t="shared" si="34"/>
        <v>1218.1549064308699</v>
      </c>
      <c r="EO24" s="52">
        <v>0</v>
      </c>
      <c r="EP24" s="4">
        <f t="shared" si="35"/>
        <v>74176.218140395533</v>
      </c>
      <c r="EQ24" s="4">
        <f t="shared" si="36"/>
        <v>72395.14034961017</v>
      </c>
      <c r="ER24" s="4">
        <f t="shared" si="37"/>
        <v>55781.510002973919</v>
      </c>
      <c r="ES24" s="4">
        <f t="shared" si="38"/>
        <v>24750.984475742101</v>
      </c>
      <c r="ET24" s="4">
        <f t="shared" si="39"/>
        <v>7832.932636980112</v>
      </c>
      <c r="EU24" s="4">
        <f t="shared" si="40"/>
        <v>3955.9667356338041</v>
      </c>
      <c r="EV24" s="4">
        <v>0</v>
      </c>
      <c r="EW24" s="4">
        <f t="shared" si="41"/>
        <v>0</v>
      </c>
      <c r="EX24" s="4">
        <f t="shared" si="42"/>
        <v>0</v>
      </c>
      <c r="EY24" s="4">
        <f t="shared" si="43"/>
        <v>0</v>
      </c>
      <c r="EZ24" s="4">
        <f t="shared" si="44"/>
        <v>1496.0003612656378</v>
      </c>
      <c r="FA24" s="4">
        <f t="shared" si="45"/>
        <v>919.19513373857626</v>
      </c>
      <c r="FB24" s="52">
        <v>0</v>
      </c>
      <c r="FC24" s="4">
        <f t="shared" si="46"/>
        <v>3842.8018939978306</v>
      </c>
      <c r="FD24" s="4">
        <f t="shared" si="47"/>
        <v>3710.3717663065795</v>
      </c>
      <c r="FE24" s="4">
        <f t="shared" si="48"/>
        <v>2777.5026585135734</v>
      </c>
      <c r="FF24" s="4">
        <f t="shared" si="49"/>
        <v>1204.8318464517386</v>
      </c>
      <c r="FG24" s="4">
        <f t="shared" si="50"/>
        <v>377.92034348206676</v>
      </c>
      <c r="FH24" s="4">
        <f t="shared" si="51"/>
        <v>188.72387692765489</v>
      </c>
      <c r="FI24" s="4">
        <v>0</v>
      </c>
      <c r="FJ24" s="4">
        <f t="shared" si="52"/>
        <v>0</v>
      </c>
      <c r="FK24" s="4">
        <f t="shared" si="53"/>
        <v>0</v>
      </c>
      <c r="FL24" s="4">
        <f t="shared" si="54"/>
        <v>0</v>
      </c>
      <c r="FM24" s="4">
        <f t="shared" si="55"/>
        <v>68.318664995481598</v>
      </c>
      <c r="FN24" s="9">
        <f t="shared" si="56"/>
        <v>38.194504322678192</v>
      </c>
      <c r="FO24" s="4">
        <v>0</v>
      </c>
      <c r="FP24" s="4">
        <f t="shared" si="57"/>
        <v>7802.7096274084233</v>
      </c>
      <c r="FQ24" s="4">
        <f t="shared" si="58"/>
        <v>7399.0474501334993</v>
      </c>
      <c r="FR24" s="4">
        <f t="shared" si="59"/>
        <v>5207.0437431013534</v>
      </c>
      <c r="FS24" s="4">
        <f t="shared" si="60"/>
        <v>2039.1317325564316</v>
      </c>
      <c r="FT24" s="4">
        <f t="shared" si="61"/>
        <v>584.6583952925148</v>
      </c>
      <c r="FU24" s="4">
        <f t="shared" si="62"/>
        <v>271.26918475466897</v>
      </c>
      <c r="FV24" s="4">
        <v>0</v>
      </c>
      <c r="FW24" s="4">
        <f t="shared" si="63"/>
        <v>0</v>
      </c>
      <c r="FX24" s="4">
        <f t="shared" si="64"/>
        <v>0</v>
      </c>
      <c r="FY24" s="4">
        <f t="shared" si="65"/>
        <v>0</v>
      </c>
      <c r="FZ24" s="4">
        <f t="shared" si="66"/>
        <v>84.73991234383324</v>
      </c>
      <c r="GA24" s="4">
        <f t="shared" si="67"/>
        <v>39.31702393912667</v>
      </c>
      <c r="GB24" s="4">
        <v>0</v>
      </c>
      <c r="GC24" s="4">
        <f t="shared" si="68"/>
        <v>6262.7712952447173</v>
      </c>
      <c r="GD24" s="4">
        <f t="shared" si="4"/>
        <v>5928.570656817662</v>
      </c>
      <c r="GE24" s="4">
        <f t="shared" si="5"/>
        <v>4167.6548455040038</v>
      </c>
      <c r="GF24" s="4">
        <f t="shared" si="6"/>
        <v>1617.6822272637585</v>
      </c>
      <c r="GG24" s="4">
        <f t="shared" si="7"/>
        <v>455.19508780427833</v>
      </c>
      <c r="GH24" s="4">
        <f t="shared" si="8"/>
        <v>206.78716892879979</v>
      </c>
      <c r="GI24" s="4">
        <v>0</v>
      </c>
      <c r="GJ24" s="4">
        <f t="shared" si="69"/>
        <v>0</v>
      </c>
      <c r="GK24" s="4">
        <f t="shared" si="70"/>
        <v>0</v>
      </c>
      <c r="GL24" s="4">
        <f t="shared" si="9"/>
        <v>0</v>
      </c>
      <c r="GM24" s="4">
        <f t="shared" si="10"/>
        <v>61.460162368441843</v>
      </c>
      <c r="GN24" s="4">
        <f t="shared" si="11"/>
        <v>26.671254629454083</v>
      </c>
      <c r="GO24" s="52">
        <v>0</v>
      </c>
      <c r="GP24" s="4">
        <f>step*(-'By group'!C$32*Population!C24+'By group'!I$33*Population!I24)</f>
        <v>0</v>
      </c>
      <c r="GQ24" s="4">
        <f>step*(-'By group'!D$32*Population!D24+'By group'!J$33*Population!J24)</f>
        <v>0</v>
      </c>
      <c r="GR24" s="4">
        <f>step*(-'By group'!E$32*Population!E24+'By group'!K$33*Population!K24)</f>
        <v>0</v>
      </c>
      <c r="GS24" s="4">
        <f>step*(-'By group'!F$32*Population!F24+'By group'!L$33*Population!L24)</f>
        <v>-5867.3152301611399</v>
      </c>
      <c r="GT24" s="4">
        <f>step*(-'By group'!G$32*Population!G24+'By group'!M$33*Population!M24)</f>
        <v>-813.17993026780084</v>
      </c>
      <c r="GU24" s="4">
        <f>step*(-'By group'!H$32*Population!H24+'By group'!N$33*Population!N24)</f>
        <v>-665.29310060482157</v>
      </c>
      <c r="GV24" s="46">
        <f t="shared" si="71"/>
        <v>0</v>
      </c>
      <c r="GW24" s="14">
        <f t="shared" si="72"/>
        <v>0</v>
      </c>
      <c r="GX24" s="4">
        <f t="shared" si="73"/>
        <v>0</v>
      </c>
      <c r="GY24" s="4">
        <f t="shared" si="74"/>
        <v>5867.3152301611399</v>
      </c>
      <c r="GZ24" s="4">
        <f t="shared" si="75"/>
        <v>813.17993026780084</v>
      </c>
      <c r="HA24" s="4">
        <f t="shared" si="76"/>
        <v>665.29310060482157</v>
      </c>
      <c r="HB24" s="8">
        <v>0</v>
      </c>
      <c r="HC24" s="4">
        <f>step*(-'By group'!P$32*Population!P24+'By group'!V$33*Population!V24)</f>
        <v>0</v>
      </c>
      <c r="HD24" s="4">
        <f>step*(-'By group'!Q$32*Population!Q24+'By group'!W$33*Population!W24)</f>
        <v>0</v>
      </c>
      <c r="HE24" s="4">
        <f>step*(-'By group'!R$32*Population!R24+'By group'!X$33*Population!X24)</f>
        <v>0</v>
      </c>
      <c r="HF24" s="4">
        <f>step*(-'By group'!S$32*Population!S24+'By group'!Y$33*Population!Y24)</f>
        <v>-3168.4661378572373</v>
      </c>
      <c r="HG24" s="4">
        <f>step*(-'By group'!T$32*Population!T24+'By group'!Z$33*Population!Z24)</f>
        <v>-331.59578025747271</v>
      </c>
      <c r="HH24" s="4">
        <f>step*(-'By group'!U$32*Population!U24+'By group'!AA$33*Population!AA24)</f>
        <v>-170.29219409827033</v>
      </c>
      <c r="HI24" s="14">
        <f t="shared" si="77"/>
        <v>0</v>
      </c>
      <c r="HJ24" s="46">
        <f t="shared" si="78"/>
        <v>0</v>
      </c>
      <c r="HK24" s="4">
        <f t="shared" si="79"/>
        <v>0</v>
      </c>
      <c r="HL24" s="4">
        <f t="shared" si="80"/>
        <v>3168.4661378572373</v>
      </c>
      <c r="HM24" s="4">
        <f t="shared" si="81"/>
        <v>331.59578025747271</v>
      </c>
      <c r="HN24" s="9">
        <f t="shared" si="82"/>
        <v>170.29219409827033</v>
      </c>
      <c r="HO24" s="4">
        <v>0</v>
      </c>
      <c r="HP24" s="4">
        <f>step*(-'By group'!AC$32*Population!AC24+'By group'!AI$33*Population!AI24)</f>
        <v>0</v>
      </c>
      <c r="HQ24" s="4">
        <f>step*(-'By group'!AD$32*Population!AD24+'By group'!AJ$33*Population!AJ24)</f>
        <v>0</v>
      </c>
      <c r="HR24" s="4">
        <f>step*(-'By group'!AE$32*Population!AE24+'By group'!AK$33*Population!AK24)</f>
        <v>0</v>
      </c>
      <c r="HS24" s="4">
        <f>step*(-'By group'!AF$32*Population!AF24+'By group'!AL$33*Population!AL24)</f>
        <v>-154.80083924329259</v>
      </c>
      <c r="HT24" s="4">
        <f>step*(-'By group'!AG$32*Population!AG24+'By group'!AM$33*Population!AM24)</f>
        <v>-18.647523224191882</v>
      </c>
      <c r="HU24" s="4">
        <f>step*(-'By group'!AH$32*Population!AH24+'By group'!AN$33*Population!AN24)</f>
        <v>-12.850620850310882</v>
      </c>
      <c r="HV24" s="14">
        <f t="shared" si="83"/>
        <v>0</v>
      </c>
      <c r="HW24" s="46">
        <f t="shared" si="84"/>
        <v>0</v>
      </c>
      <c r="HX24" s="4">
        <f t="shared" si="85"/>
        <v>0</v>
      </c>
      <c r="HY24" s="4">
        <f t="shared" si="86"/>
        <v>154.80083924329259</v>
      </c>
      <c r="HZ24" s="4">
        <f t="shared" si="87"/>
        <v>18.647523224191882</v>
      </c>
      <c r="IA24" s="4">
        <f t="shared" si="88"/>
        <v>12.850620850310882</v>
      </c>
      <c r="IB24" s="8">
        <v>0</v>
      </c>
      <c r="IC24" s="4">
        <f>step*(-'By group'!AP$32*Population!AP24+'By group'!AV$33*Population!AV24)</f>
        <v>0</v>
      </c>
      <c r="ID24" s="4">
        <f>step*(-'By group'!AQ$32*Population!AQ24+'By group'!AW$33*Population!AW24)</f>
        <v>0</v>
      </c>
      <c r="IE24" s="4">
        <f>step*(-'By group'!AR$32*Population!AR24+'By group'!AX$33*Population!AX24)</f>
        <v>0</v>
      </c>
      <c r="IF24" s="4">
        <f>step*(-'By group'!AS$32*Population!AS24+'By group'!AY$33*Population!AY24)</f>
        <v>-249.95924147434079</v>
      </c>
      <c r="IG24" s="4">
        <f>step*(-'By group'!AT$32*Population!AT24+'By group'!AZ$33*Population!AZ24)</f>
        <v>-34.59532498137046</v>
      </c>
      <c r="IH24" s="4">
        <f>step*(-'By group'!AU$32*Population!AU24+'By group'!BA$33*Population!BA24)</f>
        <v>-24.38735258546329</v>
      </c>
      <c r="II24" s="14">
        <f t="shared" si="15"/>
        <v>0</v>
      </c>
      <c r="IJ24" s="4">
        <f t="shared" si="16"/>
        <v>0</v>
      </c>
      <c r="IK24" s="4">
        <f t="shared" si="89"/>
        <v>0</v>
      </c>
      <c r="IL24" s="4">
        <f t="shared" si="90"/>
        <v>249.95924147434079</v>
      </c>
      <c r="IM24" s="4">
        <f t="shared" si="91"/>
        <v>34.59532498137046</v>
      </c>
      <c r="IN24" s="4">
        <f t="shared" si="92"/>
        <v>24.38735258546329</v>
      </c>
      <c r="IO24" s="8">
        <v>0</v>
      </c>
      <c r="IP24" s="4">
        <f>step*(-'By group'!BC$32*Population!BC24+'By group'!BI$33*Population!BI24)</f>
        <v>0</v>
      </c>
      <c r="IQ24" s="4">
        <f>step*(-'By group'!BD$32*Population!BD24+'By group'!BJ$33*Population!BJ24)</f>
        <v>0</v>
      </c>
      <c r="IR24" s="4">
        <f>step*(-'By group'!BE$32*Population!BE24+'By group'!BK$33*Population!BK24)</f>
        <v>0</v>
      </c>
      <c r="IS24" s="4">
        <f>step*(-'By group'!BF$32*Population!BF24+'By group'!BL$33*Population!BL24)</f>
        <v>-196.86746271791824</v>
      </c>
      <c r="IT24" s="4">
        <f>step*(-'By group'!BG$32*Population!BG24+'By group'!BM$33*Population!BM24)</f>
        <v>-28.021806471032917</v>
      </c>
      <c r="IU24" s="4">
        <f>step*(-'By group'!BH$32*Population!BH24+'By group'!BN$33*Population!BN24)</f>
        <v>-19.415703399910683</v>
      </c>
      <c r="IV24" s="14">
        <f t="shared" si="17"/>
        <v>0</v>
      </c>
      <c r="IW24" s="4">
        <f t="shared" si="18"/>
        <v>0</v>
      </c>
      <c r="IX24" s="4">
        <f t="shared" si="19"/>
        <v>0</v>
      </c>
      <c r="IY24" s="4">
        <f t="shared" si="20"/>
        <v>196.86746271791824</v>
      </c>
      <c r="IZ24" s="4">
        <f t="shared" si="21"/>
        <v>28.021806471032917</v>
      </c>
      <c r="JA24" s="4">
        <f t="shared" si="22"/>
        <v>19.415703399910683</v>
      </c>
      <c r="JB24" s="75">
        <f>step*(+prop_idu_male*'By group'!BB$9*Population!BB24-'By group'!B$8*Population!B24)</f>
        <v>-791.41020459666061</v>
      </c>
      <c r="JC24" s="46">
        <f>step*(+prop_idu_male*'By group'!BC$9*Population!BC24-'By group'!C$8*Population!C24)</f>
        <v>-5.6655743057867065</v>
      </c>
      <c r="JD24" s="46">
        <f>step*(+prop_idu_male*'By group'!BD$9*Population!BD24-'By group'!D$8*Population!D24)</f>
        <v>-17.465822604653983</v>
      </c>
      <c r="JE24" s="46">
        <f>step*(+prop_idu_male*'By group'!BE$9*Population!BE24-'By group'!E$8*Population!E24)</f>
        <v>-20.076898121925929</v>
      </c>
      <c r="JF24" s="46">
        <f>step*(+prop_idu_male*'By group'!BF$9*Population!BF24-'By group'!F$8*Population!F24)</f>
        <v>-6.5480023571772712</v>
      </c>
      <c r="JG24" s="46">
        <f>step*(+prop_idu_male*'By group'!BG$9*Population!BG24-'By group'!G$8*Population!G24)</f>
        <v>-1.3229995423974119</v>
      </c>
      <c r="JH24" s="46">
        <f>step*(+prop_idu_male*'By group'!BH$9*Population!BH24-'By group'!H$8*Population!H24)</f>
        <v>-1.2046129275749227</v>
      </c>
      <c r="JI24" s="46">
        <f>step*(+prop_idu_male*'By group'!BI$9*Population!BI24-'By group'!I$8*Population!I24)</f>
        <v>0</v>
      </c>
      <c r="JJ24" s="46">
        <f>step*(+prop_idu_male*'By group'!BJ$9*Population!BJ24-'By group'!J$8*Population!J24)</f>
        <v>0</v>
      </c>
      <c r="JK24" s="46">
        <f>step*(+prop_idu_male*'By group'!BK$9*Population!BK24-'By group'!K$8*Population!K24)</f>
        <v>0</v>
      </c>
      <c r="JL24" s="46">
        <f>step*(+prop_idu_male*'By group'!BL$9*Population!BL24-'By group'!L$8*Population!L24)</f>
        <v>-2.3063380750782705</v>
      </c>
      <c r="JM24" s="46">
        <f>step*(+prop_idu_male*'By group'!BM$9*Population!BM24-'By group'!M$8*Population!M24)</f>
        <v>-1.1541438953201804</v>
      </c>
      <c r="JN24" s="46">
        <f>step*(+prop_idu_male*'By group'!BN$9*Population!BN24-'By group'!N$8*Population!N24)</f>
        <v>-1.1718350302597733</v>
      </c>
      <c r="JO24" s="45">
        <f>step*(+(1-prop_idu_male)*'By group'!BB$9*Population!BB24-'By group'!O$8*Population!O24-'By group'!O$6*Population!O24+'By group'!AB$7*Population!AB24)</f>
        <v>-5740.7760315268006</v>
      </c>
      <c r="JP24" s="46">
        <f>step*(+(1-prop_idu_male)*'By group'!BC$9*Population!BC24-'By group'!P$8*Population!P24-'By group'!P$6*Population!P24+'By group'!AC$7*Population!AC24)</f>
        <v>-15.88451258689258</v>
      </c>
      <c r="JQ24" s="46">
        <f>step*(+(1-prop_idu_male)*'By group'!BD$9*Population!BD24-'By group'!Q$8*Population!Q24-'By group'!Q$6*Population!Q24+'By group'!AD$7*Population!AD24)</f>
        <v>-49.818968837567269</v>
      </c>
      <c r="JR24" s="46">
        <f>step*(+(1-prop_idu_male)*'By group'!BE$9*Population!BE24-'By group'!R$8*Population!R24-'By group'!R$6*Population!R24+'By group'!AE$7*Population!AE24)</f>
        <v>-56.022344835624736</v>
      </c>
      <c r="JS24" s="46">
        <f>step*(+(1-prop_idu_male)*'By group'!BF$9*Population!BF24-'By group'!S$8*Population!S24-'By group'!S$6*Population!S24+'By group'!AF$7*Population!AF24)</f>
        <v>-17.830697116037438</v>
      </c>
      <c r="JT24" s="46">
        <f>step*(+(1-prop_idu_male)*'By group'!BG$9*Population!BG24-'By group'!T$8*Population!T24-'By group'!T$6*Population!T24+'By group'!AG$7*Population!AG24)</f>
        <v>-3.6263002003393208</v>
      </c>
      <c r="JU24" s="46">
        <f>step*(+(1-prop_idu_male)*'By group'!BH$9*Population!BH24-'By group'!U$8*Population!U24-'By group'!U$6*Population!U24+'By group'!AH$7*Population!AH24)</f>
        <v>-3.7666440100712864</v>
      </c>
      <c r="JV24" s="46">
        <f>step*(+(1-prop_idu_male)*'By group'!BI$9*Population!BI24-'By group'!V$8*Population!V24-'By group'!V$6*Population!V24+'By group'!AI$7*Population!AI24)</f>
        <v>0</v>
      </c>
      <c r="JW24" s="46">
        <f>step*(+(1-prop_idu_male)*'By group'!BJ$9*Population!BJ24-'By group'!W$8*Population!W24-'By group'!W$6*Population!W24+'By group'!AJ$7*Population!AJ24)</f>
        <v>0</v>
      </c>
      <c r="JX24" s="46">
        <f>step*(+(1-prop_idu_male)*'By group'!BK$9*Population!BK24-'By group'!X$8*Population!X24-'By group'!X$6*Population!X24+'By group'!AK$7*Population!AK24)</f>
        <v>0</v>
      </c>
      <c r="JY24" s="46">
        <f>step*(+(1-prop_idu_male)*'By group'!BL$9*Population!BL24-'By group'!Y$8*Population!Y24-'By group'!Y$6*Population!Y24+'By group'!AL$7*Population!AL24)</f>
        <v>-7.0191931816643187</v>
      </c>
      <c r="JZ24" s="46">
        <f>step*(+(1-prop_idu_male)*'By group'!BM$9*Population!BM24-'By group'!Z$8*Population!Z24-'By group'!Z$6*Population!Z24+'By group'!AM$7*Population!AM24)</f>
        <v>-4.5086379672584513</v>
      </c>
      <c r="KA24" s="76">
        <f>step*(+(1-prop_idu_male)*'By group'!BN$9*Population!BN24-'By group'!AA$8*Population!AA24-'By group'!AA$6*Population!AA24+'By group'!AN$7*Population!AN24)</f>
        <v>-6.45755823187777</v>
      </c>
      <c r="KB24" s="46">
        <f>step*(+'By group'!O$6*Population!O24-'By group'!AB$7*Population!AB24)</f>
        <v>4914.6646416335998</v>
      </c>
      <c r="KC24" s="46">
        <f>step*(+'By group'!P$6*Population!P24-'By group'!AC$7*Population!AC24)</f>
        <v>12.442612689116601</v>
      </c>
      <c r="KD24" s="46">
        <f>step*(+'By group'!Q$6*Population!Q24-'By group'!AD$7*Population!AD24)</f>
        <v>39.162785418432961</v>
      </c>
      <c r="KE24" s="46">
        <f>step*(+'By group'!R$6*Population!R24-'By group'!AE$7*Population!AE24)</f>
        <v>44.132157265932818</v>
      </c>
      <c r="KF24" s="46">
        <f>step*(+'By group'!S$6*Population!S24-'By group'!AF$7*Population!AF24)</f>
        <v>14.050789323888665</v>
      </c>
      <c r="KG24" s="46">
        <f>step*(+'By group'!T$6*Population!T24-'By group'!AG$7*Population!AG24)</f>
        <v>2.8599213134840156</v>
      </c>
      <c r="KH24" s="46">
        <f>step*(+'By group'!U$6*Population!U24-'By group'!AH$7*Population!AH24)</f>
        <v>2.9877094578469539</v>
      </c>
      <c r="KI24" s="46">
        <f>step*(+'By group'!V$6*Population!V24-'By group'!AI$7*Population!AI24)</f>
        <v>0</v>
      </c>
      <c r="KJ24" s="46">
        <f>step*(+'By group'!W$6*Population!W24-'By group'!AJ$7*Population!AJ24)</f>
        <v>0</v>
      </c>
      <c r="KK24" s="46">
        <f>step*(+'By group'!X$6*Population!X24-'By group'!AK$7*Population!AK24)</f>
        <v>0</v>
      </c>
      <c r="KL24" s="46">
        <f>step*(+'By group'!Y$6*Population!Y24-'By group'!AL$7*Population!AL24)</f>
        <v>5.5600689178197467</v>
      </c>
      <c r="KM24" s="46">
        <f>step*(+'By group'!Z$6*Population!Z24-'By group'!AM$7*Population!AM24)</f>
        <v>3.6054455862975474</v>
      </c>
      <c r="KN24" s="46">
        <f>step*(+'By group'!AA$6*Population!AA24-'By group'!AN$7*Population!AN24)</f>
        <v>5.2169746715457519</v>
      </c>
      <c r="KO24" s="45">
        <v>0</v>
      </c>
      <c r="KP24" s="46">
        <v>0</v>
      </c>
      <c r="KQ24" s="46">
        <v>0</v>
      </c>
      <c r="KR24" s="46">
        <v>0</v>
      </c>
      <c r="KS24" s="46">
        <v>0</v>
      </c>
      <c r="KT24" s="46">
        <v>0</v>
      </c>
      <c r="KU24" s="46">
        <v>0</v>
      </c>
      <c r="KV24" s="46">
        <v>0</v>
      </c>
      <c r="KW24" s="46">
        <v>0</v>
      </c>
      <c r="KX24" s="46">
        <v>0</v>
      </c>
      <c r="KY24" s="46">
        <v>0</v>
      </c>
      <c r="KZ24" s="46">
        <v>0</v>
      </c>
      <c r="LA24" s="46">
        <v>0</v>
      </c>
      <c r="LB24" s="188">
        <f>step*(-'By group'!BB$9*Population!BB24+'By group'!B$8*Population!B24+'By group'!O$8*Population!O24)</f>
        <v>1617.5215944898614</v>
      </c>
      <c r="LC24" s="189">
        <f>step*(-'By group'!BC$9*Population!BC24+'By group'!C$8*Population!C24+'By group'!P$8*Population!P24)</f>
        <v>9.1074742035626848</v>
      </c>
      <c r="LD24" s="189">
        <f>step*(-'By group'!BD$9*Population!BD24+'By group'!D$8*Population!D24+'By group'!Q$8*Population!Q24)</f>
        <v>28.122006023788288</v>
      </c>
      <c r="LE24" s="189">
        <f>step*(-'By group'!BE$9*Population!BE24+'By group'!E$8*Population!E24+'By group'!R$8*Population!R24)</f>
        <v>31.96708569161785</v>
      </c>
      <c r="LF24" s="189">
        <f>step*(-'By group'!BF$9*Population!BF24+'By group'!F$8*Population!F24+'By group'!S$8*Population!S24)</f>
        <v>10.327910149326042</v>
      </c>
      <c r="LG24" s="189">
        <f>step*(-'By group'!BG$9*Population!BG24+'By group'!G$8*Population!G24+'By group'!T$8*Population!T24)</f>
        <v>2.0893784292527169</v>
      </c>
      <c r="LH24" s="189">
        <f>step*(-'By group'!BH$9*Population!BH24+'By group'!H$8*Population!H24+'By group'!U$8*Population!U24)</f>
        <v>1.9835474797992556</v>
      </c>
      <c r="LI24" s="189">
        <f>step*(-'By group'!BI$9*Population!BI24+'By group'!I$8*Population!I24+'By group'!V$8*Population!V24)</f>
        <v>0</v>
      </c>
      <c r="LJ24" s="189">
        <f>step*(-'By group'!BJ$9*Population!BJ24+'By group'!J$8*Population!J24+'By group'!W$8*Population!W24)</f>
        <v>0</v>
      </c>
      <c r="LK24" s="189">
        <f>step*(-'By group'!BK$9*Population!BK24+'By group'!K$8*Population!K24+'By group'!X$8*Population!X24)</f>
        <v>0</v>
      </c>
      <c r="LL24" s="189">
        <f>step*(-'By group'!BL$9*Population!BL24+'By group'!L$8*Population!L24+'By group'!Y$8*Population!Y24)</f>
        <v>3.7654623389228434</v>
      </c>
      <c r="LM24" s="189">
        <f>step*(-'By group'!BM$9*Population!BM24+'By group'!M$8*Population!M24+'By group'!Z$8*Population!Z24)</f>
        <v>2.0573362762810841</v>
      </c>
      <c r="LN24" s="189">
        <f>step*(-'By group'!BN$9*Population!BN24+'By group'!N$8*Population!N24+'By group'!AA$8*Population!AA24)</f>
        <v>2.4124185905917912</v>
      </c>
    </row>
    <row r="25" spans="1:326" x14ac:dyDescent="0.25">
      <c r="A25">
        <f t="shared" si="23"/>
        <v>10.5</v>
      </c>
      <c r="B25" s="52">
        <f>step*((-'By group'!B$4-'By group'!B$5-'By group'!B$22)*Population!B25+'By group'!B$3*Population!$BO25)</f>
        <v>161246.00044831447</v>
      </c>
      <c r="C25" s="4">
        <f>step*((-'By group'!C$4-'By group'!C$5-'By group'!C$22)*Population!C25+'By group'!C$3*Population!$BO25)</f>
        <v>-5053.033010133352</v>
      </c>
      <c r="D25" s="4">
        <f>step*((-'By group'!D$4-'By group'!D$5-'By group'!D$22)*Population!D25+'By group'!D$3*Population!$BO25)</f>
        <v>-34602.99384168339</v>
      </c>
      <c r="E25" s="4">
        <f>step*((-'By group'!E$4-'By group'!E$5-'By group'!E$22)*Population!E25+'By group'!E$3*Population!$BO25)</f>
        <v>-60478.149624609177</v>
      </c>
      <c r="F25" s="4">
        <f>step*((-'By group'!F$4-'By group'!F$5-'By group'!F$22)*Population!F25+'By group'!F$3*Population!$BO25)</f>
        <v>-26391.100343725051</v>
      </c>
      <c r="G25" s="4">
        <f>step*((-'By group'!G$4-'By group'!G$5-'By group'!G$22)*Population!G25+'By group'!G$3*Population!$BO25)</f>
        <v>-6691.4388736328683</v>
      </c>
      <c r="H25" s="4">
        <f>step*((-'By group'!H$4-'By group'!H$5-'By group'!H$22)*Population!H25+'By group'!H$3*Population!$BO25)</f>
        <v>-6695.3141422938625</v>
      </c>
      <c r="I25" s="4">
        <f>step*((-'By group'!I$4-'By group'!I$5-'By group'!I$22)*Population!I25+'By group'!I$3*Population!$BO25)</f>
        <v>0</v>
      </c>
      <c r="J25" s="4">
        <f>step*((-'By group'!J$4-'By group'!J$5-'By group'!J$22)*Population!J25+'By group'!J$3*Population!$BO25)</f>
        <v>0</v>
      </c>
      <c r="K25" s="4">
        <f>step*((-'By group'!K$4-'By group'!K$5-'By group'!K$22)*Population!K25+'By group'!K$3*Population!$BO25)</f>
        <v>0</v>
      </c>
      <c r="L25" s="4">
        <f>step*((-'By group'!L$4-'By group'!L$5-'By group'!L$22)*Population!L25+'By group'!L$3*Population!$BO25)</f>
        <v>-3433.6845390334634</v>
      </c>
      <c r="M25" s="4">
        <f>step*((-'By group'!M$4-'By group'!M$5-'By group'!M$22)*Population!M25+'By group'!M$3*Population!$BO25)</f>
        <v>-1956.941089842572</v>
      </c>
      <c r="N25" s="4">
        <f>step*((-'By group'!N$4-'By group'!N$5-'By group'!N$22)*Population!N25+'By group'!N$3*Population!$BO25)</f>
        <v>-2293.8570565134451</v>
      </c>
      <c r="O25" s="8">
        <f>step*((-'By group'!O$4-'By group'!O$5-'By group'!O$22)*Population!O25+'By group'!O$3*Population!$BO25)</f>
        <v>134598.34369183681</v>
      </c>
      <c r="P25" s="4">
        <f>step*((-'By group'!P$4-'By group'!P$5-'By group'!P$22)*Population!P25+'By group'!P$3*Population!$BO25)</f>
        <v>-2850.581120552969</v>
      </c>
      <c r="Q25" s="4">
        <f>step*((-'By group'!Q$4-'By group'!Q$5-'By group'!Q$22)*Population!Q25+'By group'!Q$3*Population!$BO25)</f>
        <v>-19764.765700976135</v>
      </c>
      <c r="R25" s="4">
        <f>step*((-'By group'!R$4-'By group'!R$5-'By group'!R$22)*Population!R25+'By group'!R$3*Population!$BO25)</f>
        <v>-34136.615754328959</v>
      </c>
      <c r="S25" s="4">
        <f>step*((-'By group'!S$4-'By group'!S$5-'By group'!S$22)*Population!S25+'By group'!S$3*Population!$BO25)</f>
        <v>-14663.916779032246</v>
      </c>
      <c r="T25" s="4">
        <f>step*((-'By group'!T$4-'By group'!T$5-'By group'!T$22)*Population!T25+'By group'!T$3*Population!$BO25)</f>
        <v>-3736.2918473316627</v>
      </c>
      <c r="U25" s="4">
        <f>step*((-'By group'!U$4-'By group'!U$5-'By group'!U$22)*Population!U25+'By group'!U$3*Population!$BO25)</f>
        <v>-4110.2639770082733</v>
      </c>
      <c r="V25" s="4">
        <f>step*((-'By group'!V$4-'By group'!V$5-'By group'!V$22)*Population!V25+'By group'!V$3*Population!$BO25)</f>
        <v>0</v>
      </c>
      <c r="W25" s="4">
        <f>step*((-'By group'!W$4-'By group'!W$5-'By group'!W$22)*Population!W25+'By group'!W$3*Population!$BO25)</f>
        <v>0</v>
      </c>
      <c r="X25" s="4">
        <f>step*((-'By group'!X$4-'By group'!X$5-'By group'!X$22)*Population!X25+'By group'!X$3*Population!$BO25)</f>
        <v>0</v>
      </c>
      <c r="Y25" s="4">
        <f>step*((-'By group'!Y$4-'By group'!Y$5-'By group'!Y$22)*Population!Y25+'By group'!Y$3*Population!$BO25)</f>
        <v>-2064.3737312065564</v>
      </c>
      <c r="Z25" s="4">
        <f>step*((-'By group'!Z$4-'By group'!Z$5-'By group'!Z$22)*Population!Z25+'By group'!Z$3*Population!$BO25)</f>
        <v>-1425.3666264485664</v>
      </c>
      <c r="AA25" s="4">
        <f>step*((-'By group'!AA$4-'By group'!AA$5-'By group'!AA$22)*Population!AA25+'By group'!AA$3*Population!$BO25)</f>
        <v>-2261.0888815136886</v>
      </c>
      <c r="AB25" s="8">
        <f>step*((-'By group'!AB$4-'By group'!AB$5-'By group'!AB$22)*Population!AB25+'By group'!AB$3*Population!$BO25)</f>
        <v>-771.85746356208574</v>
      </c>
      <c r="AC25" s="4">
        <f>step*((-'By group'!AC$4-'By group'!AC$5-'By group'!AC$22)*Population!AC25+'By group'!AC$3*Population!$BO25)</f>
        <v>-148.27318544138737</v>
      </c>
      <c r="AD25" s="4">
        <f>step*((-'By group'!AD$4-'By group'!AD$5-'By group'!AD$22)*Population!AD25+'By group'!AD$3*Population!$BO25)</f>
        <v>-997.39274131807622</v>
      </c>
      <c r="AE25" s="4">
        <f>step*((-'By group'!AE$4-'By group'!AE$5-'By group'!AE$22)*Population!AE25+'By group'!AE$3*Population!$BO25)</f>
        <v>-1676.969958833781</v>
      </c>
      <c r="AF25" s="4">
        <f>step*((-'By group'!AF$4-'By group'!AF$5-'By group'!AF$22)*Population!AF25+'By group'!AF$3*Population!$BO25)</f>
        <v>-711.99008469845171</v>
      </c>
      <c r="AG25" s="4">
        <f>step*((-'By group'!AG$4-'By group'!AG$5-'By group'!AG$22)*Population!AG25+'By group'!AG$3*Population!$BO25)</f>
        <v>-179.31106812090596</v>
      </c>
      <c r="AH25" s="4">
        <f>step*((-'By group'!AH$4-'By group'!AH$5-'By group'!AH$22)*Population!AH25+'By group'!AH$3*Population!$BO25)</f>
        <v>-187.59271810565247</v>
      </c>
      <c r="AI25" s="4">
        <f>step*((-'By group'!AI$4-'By group'!AI$5-'By group'!AI$22)*Population!AI25+'By group'!AI$3*Population!$BO25)</f>
        <v>0</v>
      </c>
      <c r="AJ25" s="4">
        <f>step*((-'By group'!AJ$4-'By group'!AJ$5-'By group'!AJ$22)*Population!AJ25+'By group'!AJ$3*Population!$BO25)</f>
        <v>0</v>
      </c>
      <c r="AK25" s="4">
        <f>step*((-'By group'!AK$4-'By group'!AK$5-'By group'!AK$22)*Population!AK25+'By group'!AK$3*Population!$BO25)</f>
        <v>0</v>
      </c>
      <c r="AL25" s="4">
        <f>step*((-'By group'!AL$4-'By group'!AL$5-'By group'!AL$22)*Population!AL25+'By group'!AL$3*Population!$BO25)</f>
        <v>-95.393858845711193</v>
      </c>
      <c r="AM25" s="4">
        <f>step*((-'By group'!AM$4-'By group'!AM$5-'By group'!AM$22)*Population!AM25+'By group'!AM$3*Population!$BO25)</f>
        <v>-60.412480721645714</v>
      </c>
      <c r="AN25" s="4">
        <f>step*((-'By group'!AN$4-'By group'!AN$5-'By group'!AN$22)*Population!AN25+'By group'!AN$3*Population!$BO25)</f>
        <v>-84.917266938918402</v>
      </c>
      <c r="AO25" s="8">
        <f>step*((-'By group'!AO$4-'By group'!AO$5-'By group'!AO$22)*Population!AO25+'By group'!AO$3*Population!$BO25)</f>
        <v>7058.2123172283173</v>
      </c>
      <c r="AP25" s="4">
        <f>step*((-'By group'!AP$4-'By group'!AP$5-'By group'!AP$22)*Population!AP25+'By group'!AP$3*Population!$BO25)</f>
        <v>-300.26990917612335</v>
      </c>
      <c r="AQ25" s="4">
        <f>step*((-'By group'!AQ$4-'By group'!AQ$5-'By group'!AQ$22)*Population!AQ25+'By group'!AQ$3*Population!$BO25)</f>
        <v>-1903.1078638728966</v>
      </c>
      <c r="AR25" s="4">
        <f>step*((-'By group'!AR$4-'By group'!AR$5-'By group'!AR$22)*Population!AR25+'By group'!AR$3*Population!$BO25)</f>
        <v>-2898.622287474233</v>
      </c>
      <c r="AS25" s="4">
        <f>step*((-'By group'!AS$4-'By group'!AS$5-'By group'!AS$22)*Population!AS25+'By group'!AS$3*Population!$BO25)</f>
        <v>-1128.6469485551997</v>
      </c>
      <c r="AT25" s="4">
        <f>step*((-'By group'!AT$4-'By group'!AT$5-'By group'!AT$22)*Population!AT25+'By group'!AT$3*Population!$BO25)</f>
        <v>-264.8285297305606</v>
      </c>
      <c r="AU25" s="4">
        <f>step*((-'By group'!AU$4-'By group'!AU$5-'By group'!AU$22)*Population!AU25+'By group'!AU$3*Population!$BO25)</f>
        <v>-236.03295018697187</v>
      </c>
      <c r="AV25" s="4">
        <f>step*((-'By group'!AV$4-'By group'!AV$5-'By group'!AV$22)*Population!AV25+'By group'!AV$3*Population!$BO25)</f>
        <v>0</v>
      </c>
      <c r="AW25" s="4">
        <f>step*((-'By group'!AW$4-'By group'!AW$5-'By group'!AW$22)*Population!AW25+'By group'!AW$3*Population!$BO25)</f>
        <v>0</v>
      </c>
      <c r="AX25" s="4">
        <f>step*((-'By group'!AX$4-'By group'!AX$5-'By group'!AX$22)*Population!AX25+'By group'!AX$3*Population!$BO25)</f>
        <v>0</v>
      </c>
      <c r="AY25" s="4">
        <f>step*((-'By group'!AY$4-'By group'!AY$5-'By group'!AY$22)*Population!AY25+'By group'!AY$3*Population!$BO25)</f>
        <v>-121.89671891080641</v>
      </c>
      <c r="AZ25" s="4">
        <f>step*((-'By group'!AZ$4-'By group'!AZ$5-'By group'!AZ$22)*Population!AZ25+'By group'!AZ$3*Population!$BO25)</f>
        <v>-64.276116309280624</v>
      </c>
      <c r="BA25" s="4">
        <f>step*((-'By group'!BA$4-'By group'!BA$5-'By group'!BA$22)*Population!BA25+'By group'!BA$3*Population!$BO25)</f>
        <v>-72.799972768043574</v>
      </c>
      <c r="BB25" s="8">
        <f>step*((-'By group'!BB$4-'By group'!BB$5-'By group'!BB$22)*Population!BB25+'By group'!BB$3*Population!$BO25)</f>
        <v>4573.9984597022676</v>
      </c>
      <c r="BC25" s="4">
        <f>step*((-'By group'!BC$4-'By group'!BC$5-'By group'!BC$22)*Population!BC25+'By group'!BC$3*Population!$BO25)</f>
        <v>-354.96987180235323</v>
      </c>
      <c r="BD25" s="4">
        <f>step*((-'By group'!BD$4-'By group'!BD$5-'By group'!BD$22)*Population!BD25+'By group'!BD$3*Population!$BO25)</f>
        <v>-1828.8477974064867</v>
      </c>
      <c r="BE25" s="4">
        <f>step*((-'By group'!BE$4-'By group'!BE$5-'By group'!BE$22)*Population!BE25+'By group'!BE$3*Population!$BO25)</f>
        <v>-2587.2752660715896</v>
      </c>
      <c r="BF25" s="4">
        <f>step*((-'By group'!BF$4-'By group'!BF$5-'By group'!BF$22)*Population!BF25+'By group'!BF$3*Population!$BO25)</f>
        <v>-960.11764391438419</v>
      </c>
      <c r="BG25" s="4">
        <f>step*((-'By group'!BG$4-'By group'!BG$5-'By group'!BG$22)*Population!BG25+'By group'!BG$3*Population!$BO25)</f>
        <v>-216.98703282436591</v>
      </c>
      <c r="BH25" s="4">
        <f>step*((-'By group'!BH$4-'By group'!BH$5-'By group'!BH$22)*Population!BH25+'By group'!BH$3*Population!$BO25)</f>
        <v>-182.50813567174916</v>
      </c>
      <c r="BI25" s="4">
        <f>step*((-'By group'!BI$4-'By group'!BI$5-'By group'!BI$22)*Population!BI25+'By group'!BI$3*Population!$BO25)</f>
        <v>0</v>
      </c>
      <c r="BJ25" s="4">
        <f>step*((-'By group'!BJ$4-'By group'!BJ$5-'By group'!BJ$22)*Population!BJ25+'By group'!BJ$3*Population!$BO25)</f>
        <v>0</v>
      </c>
      <c r="BK25" s="4">
        <f>step*((-'By group'!BK$4-'By group'!BK$5-'By group'!BK$22)*Population!BK25+'By group'!BK$3*Population!$BO25)</f>
        <v>0</v>
      </c>
      <c r="BL25" s="4">
        <f>step*((-'By group'!BL$4-'By group'!BL$5-'By group'!BL$22)*Population!BL25+'By group'!BL$3*Population!$BO25)</f>
        <v>-113.19729460146365</v>
      </c>
      <c r="BM25" s="4">
        <f>step*((-'By group'!BM$4-'By group'!BM$5-'By group'!BM$22)*Population!BM25+'By group'!BM$3*Population!$BO25)</f>
        <v>-54.495063381647519</v>
      </c>
      <c r="BN25" s="4">
        <f>step*((-'By group'!BN$4-'By group'!BN$5-'By group'!BN$22)*Population!BN25+'By group'!BN$3*Population!$BO25)</f>
        <v>-54.936125976013791</v>
      </c>
      <c r="BO25" s="71">
        <f>-step*SUM(SCR!B25:N25)*Population!B25</f>
        <v>-130256.85176287334</v>
      </c>
      <c r="BP25" s="4">
        <f>step*-SUM('By group'!C$11:C$21)*Population!C25</f>
        <v>-126325.82525333381</v>
      </c>
      <c r="BQ25" s="4">
        <f>step*-SUM('By group'!D$11:D$21)*Population!D25</f>
        <v>-96119.427338009424</v>
      </c>
      <c r="BR25" s="4">
        <f>step*-SUM('By group'!E$11:E$21)*Population!E25</f>
        <v>-43198.678303292269</v>
      </c>
      <c r="BS25" s="4">
        <f>step*-SUM('By group'!F$11:F$21)*Population!F25</f>
        <v>-13890.052812486871</v>
      </c>
      <c r="BT25" s="4">
        <f>step*-SUM('By group'!G$11:G$21)*Population!G25</f>
        <v>-6970.2488267009039</v>
      </c>
      <c r="BU25" s="4">
        <f>step*-SUM('By group'!H$11:H$21)*Population!H25</f>
        <v>0</v>
      </c>
      <c r="BV25" s="4">
        <f>step*-SUM('By group'!I$11:I$21)*Population!I25</f>
        <v>0</v>
      </c>
      <c r="BW25" s="4">
        <f>step*-SUM('By group'!J$11:J$21)*Population!J25</f>
        <v>0</v>
      </c>
      <c r="BX25" s="4">
        <f>step*-SUM('By group'!K$11:K$21)*Population!K25</f>
        <v>0</v>
      </c>
      <c r="BY25" s="4">
        <f>step*-SUM('By group'!L$11:L$21)*Population!L25</f>
        <v>-2452.6318135953311</v>
      </c>
      <c r="BZ25" s="4">
        <f>step*-SUM('By group'!M$11:M$21)*Population!M25</f>
        <v>-1223.0881811516074</v>
      </c>
      <c r="CA25" s="4">
        <f>step*-SUM('By group'!N$11:N$21)*Population!N25</f>
        <v>0</v>
      </c>
      <c r="CB25" s="13">
        <f>-step*SUM(SCR!O25:AA25)*Population!O25</f>
        <v>-73056.57229876623</v>
      </c>
      <c r="CC25" s="4">
        <f>step*-SUM('By group'!P$11:P$21)*Population!P25</f>
        <v>-71264.528013824223</v>
      </c>
      <c r="CD25" s="4">
        <f>step*-SUM('By group'!Q$11:Q$21)*Population!Q25</f>
        <v>-54902.126947155935</v>
      </c>
      <c r="CE25" s="4">
        <f>step*-SUM('By group'!R$11:R$21)*Population!R25</f>
        <v>-24383.296967377828</v>
      </c>
      <c r="CF25" s="4">
        <f>step*-SUM('By group'!S$11:S$21)*Population!S25</f>
        <v>-7717.8509363327612</v>
      </c>
      <c r="CG25" s="4">
        <f>step*-SUM('By group'!T$11:T$21)*Population!T25</f>
        <v>-3891.970674303815</v>
      </c>
      <c r="CH25" s="4">
        <f>step*-SUM('By group'!U$11:U$21)*Population!U25</f>
        <v>0</v>
      </c>
      <c r="CI25" s="4">
        <f>step*-SUM('By group'!V$11:V$21)*Population!V25</f>
        <v>0</v>
      </c>
      <c r="CJ25" s="4">
        <f>step*-SUM('By group'!W$11:W$21)*Population!W25</f>
        <v>0</v>
      </c>
      <c r="CK25" s="4">
        <f>step*-SUM('By group'!X$11:X$21)*Population!X25</f>
        <v>0</v>
      </c>
      <c r="CL25" s="4">
        <f>step*-SUM('By group'!Y$11:Y$21)*Population!Y25</f>
        <v>-1474.5526651475402</v>
      </c>
      <c r="CM25" s="4">
        <f>step*-SUM('By group'!Z$11:Z$21)*Population!Z25</f>
        <v>-890.85414153035401</v>
      </c>
      <c r="CN25" s="4">
        <f>step*-SUM('By group'!AA$11:AA$21)*Population!AA25</f>
        <v>0</v>
      </c>
      <c r="CO25" s="13">
        <f>-step*SUM(SCR!AB25:AN25)*Population!AB25</f>
        <v>-3841.4137933138818</v>
      </c>
      <c r="CP25" s="4">
        <f>step*-SUM('By group'!AC$11:AC$21)*Population!AC25</f>
        <v>-3706.829636034684</v>
      </c>
      <c r="CQ25" s="4">
        <f>step*-SUM('By group'!AD$11:AD$21)*Population!AD25</f>
        <v>-2770.5353925502118</v>
      </c>
      <c r="CR25" s="4">
        <f>step*-SUM('By group'!AE$11:AE$21)*Population!AE25</f>
        <v>-1197.8356848812721</v>
      </c>
      <c r="CS25" s="4">
        <f>step*-SUM('By group'!AF$11:AF$21)*Population!AF25</f>
        <v>-374.73162352550094</v>
      </c>
      <c r="CT25" s="4">
        <f>step*-SUM('By group'!AG$11:AG$21)*Population!AG25</f>
        <v>-186.7823626259437</v>
      </c>
      <c r="CU25" s="4">
        <f>step*-SUM('By group'!AH$11:AH$21)*Population!AH25</f>
        <v>0</v>
      </c>
      <c r="CV25" s="4">
        <f>step*-SUM('By group'!AI$11:AI$21)*Population!AI25</f>
        <v>0</v>
      </c>
      <c r="CW25" s="4">
        <f>step*-SUM('By group'!AJ$11:AJ$21)*Population!AJ25</f>
        <v>0</v>
      </c>
      <c r="CX25" s="4">
        <f>step*-SUM('By group'!AK$11:AK$21)*Population!AK25</f>
        <v>0</v>
      </c>
      <c r="CY25" s="4">
        <f>step*-SUM('By group'!AL$11:AL$21)*Population!AL25</f>
        <v>-68.138470604079416</v>
      </c>
      <c r="CZ25" s="4">
        <f>step*-SUM('By group'!AM$11:AM$21)*Population!AM25</f>
        <v>-37.757800451028572</v>
      </c>
      <c r="DA25" s="4">
        <f>step*-SUM('By group'!AN$11:AN$21)*Population!AN25</f>
        <v>0</v>
      </c>
      <c r="DB25" s="13">
        <f>-step*SUM(SCR!AO25:BA25)*Population!AO25</f>
        <v>-7914.5941316756807</v>
      </c>
      <c r="DC25" s="4">
        <f>step*-SUM('By group'!AP$11:AP$21)*Population!AP25</f>
        <v>-7506.7477294030832</v>
      </c>
      <c r="DD25" s="4">
        <f>step*-SUM('By group'!AQ$11:AQ$21)*Population!AQ25</f>
        <v>-5286.4107329802682</v>
      </c>
      <c r="DE25" s="4">
        <f>step*-SUM('By group'!AR$11:AR$21)*Population!AR25</f>
        <v>-2070.4444910530233</v>
      </c>
      <c r="DF25" s="4">
        <f>step*-SUM('By group'!AS$11:AS$21)*Population!AS25</f>
        <v>-594.02470976589461</v>
      </c>
      <c r="DG25" s="4">
        <f>step*-SUM('By group'!AT$11:AT$21)*Population!AT25</f>
        <v>-275.86305180266726</v>
      </c>
      <c r="DH25" s="4">
        <f>step*-SUM('By group'!AU$11:AU$21)*Population!AU25</f>
        <v>0</v>
      </c>
      <c r="DI25" s="4">
        <f>step*-SUM('By group'!AV$11:AV$21)*Population!AV25</f>
        <v>0</v>
      </c>
      <c r="DJ25" s="4">
        <f>step*-SUM('By group'!AW$11:AW$21)*Population!AW25</f>
        <v>0</v>
      </c>
      <c r="DK25" s="4">
        <f>step*-SUM('By group'!AX$11:AX$21)*Population!AX25</f>
        <v>0</v>
      </c>
      <c r="DL25" s="4">
        <f>step*-SUM('By group'!AY$11:AY$21)*Population!AY25</f>
        <v>-87.069084936290295</v>
      </c>
      <c r="DM25" s="4">
        <f>step*-SUM('By group'!AZ$11:AZ$21)*Population!AZ25</f>
        <v>-40.172572693300395</v>
      </c>
      <c r="DN25" s="4">
        <f>step*-SUM('By group'!BA$11:BA$21)*Population!BA25</f>
        <v>0</v>
      </c>
      <c r="DO25" s="13">
        <f>-step*SUM(SCR!BB25:BN25)*Population!BB25</f>
        <v>-6252.0981950008927</v>
      </c>
      <c r="DP25" s="4">
        <f>step*-SUM('By group'!BC$11:BC$21)*Population!BC25</f>
        <v>-5916.1645300392202</v>
      </c>
      <c r="DQ25" s="4">
        <f>step*-SUM('By group'!BD$11:BD$21)*Population!BD25</f>
        <v>-4156.4722668329241</v>
      </c>
      <c r="DR25" s="4">
        <f>step*-SUM('By group'!BE$11:BE$21)*Population!BE25</f>
        <v>-1617.0470412947436</v>
      </c>
      <c r="DS25" s="4">
        <f>step*-SUM('By group'!BF$11:BF$21)*Population!BF25</f>
        <v>-457.19887805446871</v>
      </c>
      <c r="DT25" s="4">
        <f>step*-SUM('By group'!BG$11:BG$21)*Population!BG25</f>
        <v>-208.64137771573644</v>
      </c>
      <c r="DU25" s="4">
        <f>step*-SUM('By group'!BH$11:BH$21)*Population!BH25</f>
        <v>0</v>
      </c>
      <c r="DV25" s="4">
        <f>step*-SUM('By group'!BI$11:BI$21)*Population!BI25</f>
        <v>0</v>
      </c>
      <c r="DW25" s="4">
        <f>step*-SUM('By group'!BJ$11:BJ$21)*Population!BJ25</f>
        <v>0</v>
      </c>
      <c r="DX25" s="4">
        <f>step*-SUM('By group'!BK$11:BK$21)*Population!BK25</f>
        <v>0</v>
      </c>
      <c r="DY25" s="4">
        <f>step*-SUM('By group'!BL$11:BL$21)*Population!BL25</f>
        <v>-62.887385889702038</v>
      </c>
      <c r="DZ25" s="4">
        <f>step*-SUM('By group'!BM$11:BM$21)*Population!BM25</f>
        <v>-27.247531690823759</v>
      </c>
      <c r="EA25" s="4">
        <f>step*-SUM('By group'!BN$11:BN$21)*Population!BN25</f>
        <v>0</v>
      </c>
      <c r="EB25" s="52">
        <v>0</v>
      </c>
      <c r="EC25" s="4">
        <f t="shared" si="24"/>
        <v>130256.85176287334</v>
      </c>
      <c r="ED25" s="4">
        <f t="shared" si="24"/>
        <v>126325.82525333381</v>
      </c>
      <c r="EE25" s="4">
        <f t="shared" si="26"/>
        <v>96119.427338009424</v>
      </c>
      <c r="EF25" s="4">
        <f t="shared" si="27"/>
        <v>43198.678303292269</v>
      </c>
      <c r="EG25" s="4">
        <f t="shared" si="28"/>
        <v>13890.052812486871</v>
      </c>
      <c r="EH25" s="4">
        <f t="shared" si="28"/>
        <v>6970.2488267009039</v>
      </c>
      <c r="EI25" s="4">
        <v>0</v>
      </c>
      <c r="EJ25" s="4">
        <f t="shared" si="30"/>
        <v>0</v>
      </c>
      <c r="EK25" s="4">
        <f t="shared" si="31"/>
        <v>0</v>
      </c>
      <c r="EL25" s="4">
        <f t="shared" si="32"/>
        <v>0</v>
      </c>
      <c r="EM25" s="4">
        <f t="shared" si="33"/>
        <v>2452.6318135953311</v>
      </c>
      <c r="EN25" s="4">
        <f t="shared" si="34"/>
        <v>1223.0881811516074</v>
      </c>
      <c r="EO25" s="52">
        <v>0</v>
      </c>
      <c r="EP25" s="4">
        <f t="shared" si="35"/>
        <v>73056.57229876623</v>
      </c>
      <c r="EQ25" s="4">
        <f t="shared" si="36"/>
        <v>71264.528013824223</v>
      </c>
      <c r="ER25" s="4">
        <f t="shared" si="37"/>
        <v>54902.126947155935</v>
      </c>
      <c r="ES25" s="4">
        <f t="shared" si="38"/>
        <v>24383.296967377828</v>
      </c>
      <c r="ET25" s="4">
        <f t="shared" si="39"/>
        <v>7717.8509363327612</v>
      </c>
      <c r="EU25" s="4">
        <f t="shared" si="40"/>
        <v>3891.970674303815</v>
      </c>
      <c r="EV25" s="4">
        <v>0</v>
      </c>
      <c r="EW25" s="4">
        <f t="shared" si="41"/>
        <v>0</v>
      </c>
      <c r="EX25" s="4">
        <f t="shared" si="42"/>
        <v>0</v>
      </c>
      <c r="EY25" s="4">
        <f t="shared" si="43"/>
        <v>0</v>
      </c>
      <c r="EZ25" s="4">
        <f t="shared" si="44"/>
        <v>1474.5526651475402</v>
      </c>
      <c r="FA25" s="4">
        <f t="shared" si="45"/>
        <v>890.85414153035401</v>
      </c>
      <c r="FB25" s="52">
        <v>0</v>
      </c>
      <c r="FC25" s="4">
        <f t="shared" si="46"/>
        <v>3841.4137933138818</v>
      </c>
      <c r="FD25" s="4">
        <f t="shared" si="47"/>
        <v>3706.829636034684</v>
      </c>
      <c r="FE25" s="4">
        <f t="shared" si="48"/>
        <v>2770.5353925502118</v>
      </c>
      <c r="FF25" s="4">
        <f t="shared" si="49"/>
        <v>1197.8356848812721</v>
      </c>
      <c r="FG25" s="4">
        <f t="shared" si="50"/>
        <v>374.73162352550094</v>
      </c>
      <c r="FH25" s="4">
        <f t="shared" si="51"/>
        <v>186.7823626259437</v>
      </c>
      <c r="FI25" s="4">
        <v>0</v>
      </c>
      <c r="FJ25" s="4">
        <f t="shared" si="52"/>
        <v>0</v>
      </c>
      <c r="FK25" s="4">
        <f t="shared" si="53"/>
        <v>0</v>
      </c>
      <c r="FL25" s="4">
        <f t="shared" si="54"/>
        <v>0</v>
      </c>
      <c r="FM25" s="4">
        <f t="shared" si="55"/>
        <v>68.138470604079416</v>
      </c>
      <c r="FN25" s="9">
        <f t="shared" si="56"/>
        <v>37.757800451028572</v>
      </c>
      <c r="FO25" s="4">
        <v>0</v>
      </c>
      <c r="FP25" s="4">
        <f t="shared" si="57"/>
        <v>7914.5941316756807</v>
      </c>
      <c r="FQ25" s="4">
        <f t="shared" si="58"/>
        <v>7506.7477294030832</v>
      </c>
      <c r="FR25" s="4">
        <f t="shared" si="59"/>
        <v>5286.4107329802682</v>
      </c>
      <c r="FS25" s="4">
        <f t="shared" si="60"/>
        <v>2070.4444910530233</v>
      </c>
      <c r="FT25" s="4">
        <f t="shared" si="61"/>
        <v>594.02470976589461</v>
      </c>
      <c r="FU25" s="4">
        <f t="shared" si="62"/>
        <v>275.86305180266726</v>
      </c>
      <c r="FV25" s="4">
        <v>0</v>
      </c>
      <c r="FW25" s="4">
        <f t="shared" si="63"/>
        <v>0</v>
      </c>
      <c r="FX25" s="4">
        <f t="shared" si="64"/>
        <v>0</v>
      </c>
      <c r="FY25" s="4">
        <f t="shared" si="65"/>
        <v>0</v>
      </c>
      <c r="FZ25" s="4">
        <f t="shared" si="66"/>
        <v>87.069084936290295</v>
      </c>
      <c r="GA25" s="4">
        <f t="shared" si="67"/>
        <v>40.172572693300395</v>
      </c>
      <c r="GB25" s="4">
        <v>0</v>
      </c>
      <c r="GC25" s="4">
        <f t="shared" si="68"/>
        <v>6252.0981950008927</v>
      </c>
      <c r="GD25" s="4">
        <f t="shared" si="4"/>
        <v>5916.1645300392202</v>
      </c>
      <c r="GE25" s="4">
        <f t="shared" si="5"/>
        <v>4156.4722668329241</v>
      </c>
      <c r="GF25" s="4">
        <f t="shared" si="6"/>
        <v>1617.0470412947436</v>
      </c>
      <c r="GG25" s="4">
        <f t="shared" si="7"/>
        <v>457.19887805446871</v>
      </c>
      <c r="GH25" s="4">
        <f t="shared" si="8"/>
        <v>208.64137771573644</v>
      </c>
      <c r="GI25" s="4">
        <v>0</v>
      </c>
      <c r="GJ25" s="4">
        <f t="shared" si="69"/>
        <v>0</v>
      </c>
      <c r="GK25" s="4">
        <f t="shared" si="70"/>
        <v>0</v>
      </c>
      <c r="GL25" s="4">
        <f t="shared" si="9"/>
        <v>0</v>
      </c>
      <c r="GM25" s="4">
        <f t="shared" si="10"/>
        <v>62.887385889702038</v>
      </c>
      <c r="GN25" s="4">
        <f t="shared" si="11"/>
        <v>27.247531690823759</v>
      </c>
      <c r="GO25" s="52">
        <v>0</v>
      </c>
      <c r="GP25" s="4">
        <f>step*(-'By group'!C$32*Population!C25+'By group'!I$33*Population!I25)</f>
        <v>0</v>
      </c>
      <c r="GQ25" s="4">
        <f>step*(-'By group'!D$32*Population!D25+'By group'!J$33*Population!J25)</f>
        <v>0</v>
      </c>
      <c r="GR25" s="4">
        <f>step*(-'By group'!E$32*Population!E25+'By group'!K$33*Population!K25)</f>
        <v>0</v>
      </c>
      <c r="GS25" s="4">
        <f>step*(-'By group'!F$32*Population!F25+'By group'!L$33*Population!L25)</f>
        <v>-5718.7104994457695</v>
      </c>
      <c r="GT25" s="4">
        <f>step*(-'By group'!G$32*Population!G25+'By group'!M$33*Population!M25)</f>
        <v>-782.50567476437709</v>
      </c>
      <c r="GU25" s="4">
        <f>step*(-'By group'!H$32*Population!H25+'By group'!N$33*Population!N25)</f>
        <v>-659.62022548140101</v>
      </c>
      <c r="GV25" s="46">
        <f t="shared" si="71"/>
        <v>0</v>
      </c>
      <c r="GW25" s="14">
        <f t="shared" si="72"/>
        <v>0</v>
      </c>
      <c r="GX25" s="4">
        <f t="shared" si="73"/>
        <v>0</v>
      </c>
      <c r="GY25" s="4">
        <f t="shared" si="74"/>
        <v>5718.7104994457695</v>
      </c>
      <c r="GZ25" s="4">
        <f t="shared" si="75"/>
        <v>782.50567476437709</v>
      </c>
      <c r="HA25" s="4">
        <f t="shared" si="76"/>
        <v>659.62022548140101</v>
      </c>
      <c r="HB25" s="8">
        <v>0</v>
      </c>
      <c r="HC25" s="4">
        <f>step*(-'By group'!P$32*Population!P25+'By group'!V$33*Population!V25)</f>
        <v>0</v>
      </c>
      <c r="HD25" s="4">
        <f>step*(-'By group'!Q$32*Population!Q25+'By group'!W$33*Population!W25)</f>
        <v>0</v>
      </c>
      <c r="HE25" s="4">
        <f>step*(-'By group'!R$32*Population!R25+'By group'!X$33*Population!X25)</f>
        <v>0</v>
      </c>
      <c r="HF25" s="4">
        <f>step*(-'By group'!S$32*Population!S25+'By group'!Y$33*Population!Y25)</f>
        <v>-3121.6491355926105</v>
      </c>
      <c r="HG25" s="4">
        <f>step*(-'By group'!T$32*Population!T25+'By group'!Z$33*Population!Z25)</f>
        <v>-332.96706409558607</v>
      </c>
      <c r="HH25" s="4">
        <f>step*(-'By group'!U$32*Population!U25+'By group'!AA$33*Population!AA25)</f>
        <v>-180.49811522387722</v>
      </c>
      <c r="HI25" s="14">
        <f t="shared" si="77"/>
        <v>0</v>
      </c>
      <c r="HJ25" s="46">
        <f t="shared" si="78"/>
        <v>0</v>
      </c>
      <c r="HK25" s="4">
        <f t="shared" si="79"/>
        <v>0</v>
      </c>
      <c r="HL25" s="4">
        <f t="shared" si="80"/>
        <v>3121.6491355926105</v>
      </c>
      <c r="HM25" s="4">
        <f t="shared" si="81"/>
        <v>332.96706409558607</v>
      </c>
      <c r="HN25" s="9">
        <f t="shared" si="82"/>
        <v>180.49811522387722</v>
      </c>
      <c r="HO25" s="4">
        <v>0</v>
      </c>
      <c r="HP25" s="4">
        <f>step*(-'By group'!AC$32*Population!AC25+'By group'!AI$33*Population!AI25)</f>
        <v>0</v>
      </c>
      <c r="HQ25" s="4">
        <f>step*(-'By group'!AD$32*Population!AD25+'By group'!AJ$33*Population!AJ25)</f>
        <v>0</v>
      </c>
      <c r="HR25" s="4">
        <f>step*(-'By group'!AE$32*Population!AE25+'By group'!AK$33*Population!AK25)</f>
        <v>0</v>
      </c>
      <c r="HS25" s="4">
        <f>step*(-'By group'!AF$32*Population!AF25+'By group'!AL$33*Population!AL25)</f>
        <v>-153.29657646071075</v>
      </c>
      <c r="HT25" s="4">
        <f>step*(-'By group'!AG$32*Population!AG25+'By group'!AM$33*Population!AM25)</f>
        <v>-18.477572299674456</v>
      </c>
      <c r="HU25" s="4">
        <f>step*(-'By group'!AH$32*Population!AH25+'By group'!AN$33*Population!AN25)</f>
        <v>-13.048203278312407</v>
      </c>
      <c r="HV25" s="14">
        <f t="shared" si="83"/>
        <v>0</v>
      </c>
      <c r="HW25" s="46">
        <f t="shared" si="84"/>
        <v>0</v>
      </c>
      <c r="HX25" s="4">
        <f t="shared" si="85"/>
        <v>0</v>
      </c>
      <c r="HY25" s="4">
        <f t="shared" si="86"/>
        <v>153.29657646071075</v>
      </c>
      <c r="HZ25" s="4">
        <f t="shared" si="87"/>
        <v>18.477572299674456</v>
      </c>
      <c r="IA25" s="4">
        <f t="shared" si="88"/>
        <v>13.048203278312407</v>
      </c>
      <c r="IB25" s="8">
        <v>0</v>
      </c>
      <c r="IC25" s="4">
        <f>step*(-'By group'!AP$32*Population!AP25+'By group'!AV$33*Population!AV25)</f>
        <v>0</v>
      </c>
      <c r="ID25" s="4">
        <f>step*(-'By group'!AQ$32*Population!AQ25+'By group'!AW$33*Population!AW25)</f>
        <v>0</v>
      </c>
      <c r="IE25" s="4">
        <f>step*(-'By group'!AR$32*Population!AR25+'By group'!AX$33*Population!AX25)</f>
        <v>0</v>
      </c>
      <c r="IF25" s="4">
        <f>step*(-'By group'!AS$32*Population!AS25+'By group'!AY$33*Population!AY25)</f>
        <v>-253.47781241480214</v>
      </c>
      <c r="IG25" s="4">
        <f>step*(-'By group'!AT$32*Population!AT25+'By group'!AZ$33*Population!AZ25)</f>
        <v>-35.086324013883257</v>
      </c>
      <c r="IH25" s="4">
        <f>step*(-'By group'!AU$32*Population!AU25+'By group'!BA$33*Population!BA25)</f>
        <v>-25.376631332664459</v>
      </c>
      <c r="II25" s="14">
        <f t="shared" si="15"/>
        <v>0</v>
      </c>
      <c r="IJ25" s="4">
        <f t="shared" si="16"/>
        <v>0</v>
      </c>
      <c r="IK25" s="4">
        <f t="shared" si="89"/>
        <v>0</v>
      </c>
      <c r="IL25" s="4">
        <f t="shared" si="90"/>
        <v>253.47781241480214</v>
      </c>
      <c r="IM25" s="4">
        <f t="shared" si="91"/>
        <v>35.086324013883257</v>
      </c>
      <c r="IN25" s="4">
        <f t="shared" si="92"/>
        <v>25.376631332664459</v>
      </c>
      <c r="IO25" s="8">
        <v>0</v>
      </c>
      <c r="IP25" s="4">
        <f>step*(-'By group'!BC$32*Population!BC25+'By group'!BI$33*Population!BI25)</f>
        <v>0</v>
      </c>
      <c r="IQ25" s="4">
        <f>step*(-'By group'!BD$32*Population!BD25+'By group'!BJ$33*Population!BJ25)</f>
        <v>0</v>
      </c>
      <c r="IR25" s="4">
        <f>step*(-'By group'!BE$32*Population!BE25+'By group'!BK$33*Population!BK25)</f>
        <v>0</v>
      </c>
      <c r="IS25" s="4">
        <f>step*(-'By group'!BF$32*Population!BF25+'By group'!BL$33*Population!BL25)</f>
        <v>-197.15574608238333</v>
      </c>
      <c r="IT25" s="4">
        <f>step*(-'By group'!BG$32*Population!BG25+'By group'!BM$33*Population!BM25)</f>
        <v>-28.104509697735409</v>
      </c>
      <c r="IU25" s="4">
        <f>step*(-'By group'!BH$32*Population!BH25+'By group'!BN$33*Population!BN25)</f>
        <v>-20.076335088740173</v>
      </c>
      <c r="IV25" s="14">
        <f t="shared" si="17"/>
        <v>0</v>
      </c>
      <c r="IW25" s="4">
        <f t="shared" si="18"/>
        <v>0</v>
      </c>
      <c r="IX25" s="4">
        <f t="shared" si="19"/>
        <v>0</v>
      </c>
      <c r="IY25" s="4">
        <f t="shared" si="20"/>
        <v>197.15574608238333</v>
      </c>
      <c r="IZ25" s="4">
        <f t="shared" si="21"/>
        <v>28.104509697735409</v>
      </c>
      <c r="JA25" s="4">
        <f t="shared" si="22"/>
        <v>20.076335088740173</v>
      </c>
      <c r="JB25" s="75">
        <f>step*(+prop_idu_male*'By group'!BB$9*Population!BB25-'By group'!B$8*Population!B25)</f>
        <v>-792.86924431106627</v>
      </c>
      <c r="JC25" s="46">
        <f>step*(+prop_idu_male*'By group'!BC$9*Population!BC25-'By group'!C$8*Population!C25)</f>
        <v>-5.6063515190619846</v>
      </c>
      <c r="JD25" s="46">
        <f>step*(+prop_idu_male*'By group'!BD$9*Population!BD25-'By group'!D$8*Population!D25)</f>
        <v>-17.228778779522081</v>
      </c>
      <c r="JE25" s="46">
        <f>step*(+prop_idu_male*'By group'!BE$9*Population!BE25-'By group'!E$8*Population!E25)</f>
        <v>-19.658882702092441</v>
      </c>
      <c r="JF25" s="46">
        <f>step*(+prop_idu_male*'By group'!BF$9*Population!BF25-'By group'!F$8*Population!F25)</f>
        <v>-6.3963877525780726</v>
      </c>
      <c r="JG25" s="46">
        <f>step*(+prop_idu_male*'By group'!BG$9*Population!BG25-'By group'!G$8*Population!G25)</f>
        <v>-1.2939019040366273</v>
      </c>
      <c r="JH25" s="46">
        <f>step*(+prop_idu_male*'By group'!BH$9*Population!BH25-'By group'!H$8*Population!H25)</f>
        <v>-1.186421288491571</v>
      </c>
      <c r="JI25" s="46">
        <f>step*(+prop_idu_male*'By group'!BI$9*Population!BI25-'By group'!I$8*Population!I25)</f>
        <v>0</v>
      </c>
      <c r="JJ25" s="46">
        <f>step*(+prop_idu_male*'By group'!BJ$9*Population!BJ25-'By group'!J$8*Population!J25)</f>
        <v>0</v>
      </c>
      <c r="JK25" s="46">
        <f>step*(+prop_idu_male*'By group'!BK$9*Population!BK25-'By group'!K$8*Population!K25)</f>
        <v>0</v>
      </c>
      <c r="JL25" s="46">
        <f>step*(+prop_idu_male*'By group'!BL$9*Population!BL25-'By group'!L$8*Population!L25)</f>
        <v>-2.301702087460046</v>
      </c>
      <c r="JM25" s="46">
        <f>step*(+prop_idu_male*'By group'!BM$9*Population!BM25-'By group'!M$8*Population!M25)</f>
        <v>-1.1576941050936305</v>
      </c>
      <c r="JN25" s="46">
        <f>step*(+prop_idu_male*'By group'!BN$9*Population!BN25-'By group'!N$8*Population!N25)</f>
        <v>-1.1499685344462931</v>
      </c>
      <c r="JO25" s="45">
        <f>step*(+(1-prop_idu_male)*'By group'!BB$9*Population!BB25-'By group'!O$8*Population!O25-'By group'!O$6*Population!O25+'By group'!AB$7*Population!AB25)</f>
        <v>-5759.4934876405778</v>
      </c>
      <c r="JP25" s="46">
        <f>step*(+(1-prop_idu_male)*'By group'!BC$9*Population!BC25-'By group'!P$8*Population!P25-'By group'!P$6*Population!P25+'By group'!AC$7*Population!AC25)</f>
        <v>-15.498025778850588</v>
      </c>
      <c r="JQ25" s="46">
        <f>step*(+(1-prop_idu_male)*'By group'!BD$9*Population!BD25-'By group'!Q$8*Population!Q25-'By group'!Q$6*Population!Q25+'By group'!AD$7*Population!AD25)</f>
        <v>-48.65884712849622</v>
      </c>
      <c r="JR25" s="46">
        <f>step*(+(1-prop_idu_male)*'By group'!BE$9*Population!BE25-'By group'!R$8*Population!R25-'By group'!R$6*Population!R25+'By group'!AE$7*Population!AE25)</f>
        <v>-54.910533151402156</v>
      </c>
      <c r="JS25" s="46">
        <f>step*(+(1-prop_idu_male)*'By group'!BF$9*Population!BF25-'By group'!S$8*Population!S25-'By group'!S$6*Population!S25+'By group'!AF$7*Population!AF25)</f>
        <v>-17.507028025610797</v>
      </c>
      <c r="JT25" s="46">
        <f>step*(+(1-prop_idu_male)*'By group'!BG$9*Population!BG25-'By group'!T$8*Population!T25-'By group'!T$6*Population!T25+'By group'!AG$7*Population!AG25)</f>
        <v>-3.555898352440015</v>
      </c>
      <c r="JU25" s="46">
        <f>step*(+(1-prop_idu_male)*'By group'!BH$9*Population!BH25-'By group'!U$8*Population!U25-'By group'!U$6*Population!U25+'By group'!AH$7*Population!AH25)</f>
        <v>-3.6396965293307826</v>
      </c>
      <c r="JV25" s="46">
        <f>step*(+(1-prop_idu_male)*'By group'!BI$9*Population!BI25-'By group'!V$8*Population!V25-'By group'!V$6*Population!V25+'By group'!AI$7*Population!AI25)</f>
        <v>0</v>
      </c>
      <c r="JW25" s="46">
        <f>step*(+(1-prop_idu_male)*'By group'!BJ$9*Population!BJ25-'By group'!W$8*Population!W25-'By group'!W$6*Population!W25+'By group'!AJ$7*Population!AJ25)</f>
        <v>0</v>
      </c>
      <c r="JX25" s="46">
        <f>step*(+(1-prop_idu_male)*'By group'!BK$9*Population!BK25-'By group'!X$8*Population!X25-'By group'!X$6*Population!X25+'By group'!AK$7*Population!AK25)</f>
        <v>0</v>
      </c>
      <c r="JY25" s="46">
        <f>step*(+(1-prop_idu_male)*'By group'!BL$9*Population!BL25-'By group'!Y$8*Population!Y25-'By group'!Y$6*Population!Y25+'By group'!AL$7*Population!AL25)</f>
        <v>-6.8772126942949878</v>
      </c>
      <c r="JZ25" s="46">
        <f>step*(+(1-prop_idu_male)*'By group'!BM$9*Population!BM25-'By group'!Z$8*Population!Z25-'By group'!Z$6*Population!Z25+'By group'!AM$7*Population!AM25)</f>
        <v>-4.3317404491465537</v>
      </c>
      <c r="KA25" s="76">
        <f>step*(+(1-prop_idu_male)*'By group'!BN$9*Population!BN25-'By group'!AA$8*Population!AA25-'By group'!AA$6*Population!AA25+'By group'!AN$7*Population!AN25)</f>
        <v>-6.081331375465016</v>
      </c>
      <c r="KB25" s="46">
        <f>step*(+'By group'!O$6*Population!O25-'By group'!AB$7*Population!AB25)</f>
        <v>4930.5943532376295</v>
      </c>
      <c r="KC25" s="46">
        <f>step*(+'By group'!P$6*Population!P25-'By group'!AC$7*Population!AC25)</f>
        <v>12.112284314060554</v>
      </c>
      <c r="KD25" s="46">
        <f>step*(+'By group'!Q$6*Population!Q25-'By group'!AD$7*Population!AD25)</f>
        <v>38.177198411084987</v>
      </c>
      <c r="KE25" s="46">
        <f>step*(+'By group'!R$6*Population!R25-'By group'!AE$7*Population!AE25)</f>
        <v>43.203998780101664</v>
      </c>
      <c r="KF25" s="46">
        <f>step*(+'By group'!S$6*Population!S25-'By group'!AF$7*Population!AF25)</f>
        <v>13.785262220860758</v>
      </c>
      <c r="KG25" s="46">
        <f>step*(+'By group'!T$6*Population!T25-'By group'!AG$7*Population!AG25)</f>
        <v>2.8025411829051405</v>
      </c>
      <c r="KH25" s="46">
        <f>step*(+'By group'!U$6*Population!U25-'By group'!AH$7*Population!AH25)</f>
        <v>2.8833864069371717</v>
      </c>
      <c r="KI25" s="46">
        <f>step*(+'By group'!V$6*Population!V25-'By group'!AI$7*Population!AI25)</f>
        <v>0</v>
      </c>
      <c r="KJ25" s="46">
        <f>step*(+'By group'!W$6*Population!W25-'By group'!AJ$7*Population!AJ25)</f>
        <v>0</v>
      </c>
      <c r="KK25" s="46">
        <f>step*(+'By group'!X$6*Population!X25-'By group'!AK$7*Population!AK25)</f>
        <v>0</v>
      </c>
      <c r="KL25" s="46">
        <f>step*(+'By group'!Y$6*Population!Y25-'By group'!AL$7*Population!AL25)</f>
        <v>5.4403924606812684</v>
      </c>
      <c r="KM25" s="46">
        <f>step*(+'By group'!Z$6*Population!Z25-'By group'!AM$7*Population!AM25)</f>
        <v>3.4572348266306943</v>
      </c>
      <c r="KN25" s="46">
        <f>step*(+'By group'!AA$6*Population!AA25-'By group'!AN$7*Population!AN25)</f>
        <v>4.9056157590190592</v>
      </c>
      <c r="KO25" s="45">
        <v>0</v>
      </c>
      <c r="KP25" s="46">
        <v>0</v>
      </c>
      <c r="KQ25" s="46">
        <v>0</v>
      </c>
      <c r="KR25" s="46">
        <v>0</v>
      </c>
      <c r="KS25" s="46">
        <v>0</v>
      </c>
      <c r="KT25" s="46">
        <v>0</v>
      </c>
      <c r="KU25" s="46">
        <v>0</v>
      </c>
      <c r="KV25" s="46">
        <v>0</v>
      </c>
      <c r="KW25" s="46">
        <v>0</v>
      </c>
      <c r="KX25" s="46">
        <v>0</v>
      </c>
      <c r="KY25" s="46">
        <v>0</v>
      </c>
      <c r="KZ25" s="46">
        <v>0</v>
      </c>
      <c r="LA25" s="46">
        <v>0</v>
      </c>
      <c r="LB25" s="188">
        <f>step*(-'By group'!BB$9*Population!BB25+'By group'!B$8*Population!B25+'By group'!O$8*Population!O25)</f>
        <v>1621.7683787140147</v>
      </c>
      <c r="LC25" s="189">
        <f>step*(-'By group'!BC$9*Population!BC25+'By group'!C$8*Population!C25+'By group'!P$8*Population!P25)</f>
        <v>8.9920929838520198</v>
      </c>
      <c r="LD25" s="189">
        <f>step*(-'By group'!BD$9*Population!BD25+'By group'!D$8*Population!D25+'By group'!Q$8*Population!Q25)</f>
        <v>27.71042749693332</v>
      </c>
      <c r="LE25" s="189">
        <f>step*(-'By group'!BE$9*Population!BE25+'By group'!E$8*Population!E25+'By group'!R$8*Population!R25)</f>
        <v>31.365417073392933</v>
      </c>
      <c r="LF25" s="189">
        <f>step*(-'By group'!BF$9*Population!BF25+'By group'!F$8*Population!F25+'By group'!S$8*Population!S25)</f>
        <v>10.118153557328112</v>
      </c>
      <c r="LG25" s="189">
        <f>step*(-'By group'!BG$9*Population!BG25+'By group'!G$8*Population!G25+'By group'!T$8*Population!T25)</f>
        <v>2.0472590735715022</v>
      </c>
      <c r="LH25" s="189">
        <f>step*(-'By group'!BH$9*Population!BH25+'By group'!H$8*Population!H25+'By group'!U$8*Population!U25)</f>
        <v>1.9427314108851823</v>
      </c>
      <c r="LI25" s="189">
        <f>step*(-'By group'!BI$9*Population!BI25+'By group'!I$8*Population!I25+'By group'!V$8*Population!V25)</f>
        <v>0</v>
      </c>
      <c r="LJ25" s="189">
        <f>step*(-'By group'!BJ$9*Population!BJ25+'By group'!J$8*Population!J25+'By group'!W$8*Population!W25)</f>
        <v>0</v>
      </c>
      <c r="LK25" s="189">
        <f>step*(-'By group'!BK$9*Population!BK25+'By group'!K$8*Population!K25+'By group'!X$8*Population!X25)</f>
        <v>0</v>
      </c>
      <c r="LL25" s="189">
        <f>step*(-'By group'!BL$9*Population!BL25+'By group'!L$8*Population!L25+'By group'!Y$8*Population!Y25)</f>
        <v>3.7385223210737646</v>
      </c>
      <c r="LM25" s="189">
        <f>step*(-'By group'!BM$9*Population!BM25+'By group'!M$8*Population!M25+'By group'!Z$8*Population!Z25)</f>
        <v>2.0321997276094903</v>
      </c>
      <c r="LN25" s="189">
        <f>step*(-'By group'!BN$9*Population!BN25+'By group'!N$8*Population!N25+'By group'!AA$8*Population!AA25)</f>
        <v>2.3256841508922492</v>
      </c>
    </row>
    <row r="26" spans="1:326" x14ac:dyDescent="0.25">
      <c r="A26">
        <f t="shared" si="23"/>
        <v>11</v>
      </c>
      <c r="B26" s="52">
        <f>step*((-'By group'!B$4-'By group'!B$5-'By group'!B$22)*Population!B26+'By group'!B$3*Population!$BO26)</f>
        <v>161311.84843216336</v>
      </c>
      <c r="C26" s="4">
        <f>step*((-'By group'!C$4-'By group'!C$5-'By group'!C$22)*Population!C26+'By group'!C$3*Population!$BO26)</f>
        <v>-5007.9284960488367</v>
      </c>
      <c r="D26" s="4">
        <f>step*((-'By group'!D$4-'By group'!D$5-'By group'!D$22)*Population!D26+'By group'!D$3*Population!$BO26)</f>
        <v>-34205.749618220929</v>
      </c>
      <c r="E26" s="4">
        <f>step*((-'By group'!E$4-'By group'!E$5-'By group'!E$22)*Population!E26+'By group'!E$3*Population!$BO26)</f>
        <v>-59417.361298445998</v>
      </c>
      <c r="F26" s="4">
        <f>step*((-'By group'!F$4-'By group'!F$5-'By group'!F$22)*Population!F26+'By group'!F$3*Population!$BO26)</f>
        <v>-25857.659813102637</v>
      </c>
      <c r="G26" s="4">
        <f>step*((-'By group'!G$4-'By group'!G$5-'By group'!G$22)*Population!G26+'By group'!G$3*Population!$BO26)</f>
        <v>-6558.1346021491927</v>
      </c>
      <c r="H26" s="4">
        <f>step*((-'By group'!H$4-'By group'!H$5-'By group'!H$22)*Population!H26+'By group'!H$3*Population!$BO26)</f>
        <v>-6593.0580722677068</v>
      </c>
      <c r="I26" s="4">
        <f>step*((-'By group'!I$4-'By group'!I$5-'By group'!I$22)*Population!I26+'By group'!I$3*Population!$BO26)</f>
        <v>0</v>
      </c>
      <c r="J26" s="4">
        <f>step*((-'By group'!J$4-'By group'!J$5-'By group'!J$22)*Population!J26+'By group'!J$3*Population!$BO26)</f>
        <v>0</v>
      </c>
      <c r="K26" s="4">
        <f>step*((-'By group'!K$4-'By group'!K$5-'By group'!K$22)*Population!K26+'By group'!K$3*Population!$BO26)</f>
        <v>0</v>
      </c>
      <c r="L26" s="4">
        <f>step*((-'By group'!L$4-'By group'!L$5-'By group'!L$22)*Population!L26+'By group'!L$3*Population!$BO26)</f>
        <v>-3421.7910101645293</v>
      </c>
      <c r="M26" s="4">
        <f>step*((-'By group'!M$4-'By group'!M$5-'By group'!M$22)*Population!M26+'By group'!M$3*Population!$BO26)</f>
        <v>-1961.2571317034065</v>
      </c>
      <c r="N26" s="4">
        <f>step*((-'By group'!N$4-'By group'!N$5-'By group'!N$22)*Population!N26+'By group'!N$3*Population!$BO26)</f>
        <v>-2254.6886877640313</v>
      </c>
      <c r="O26" s="8">
        <f>step*((-'By group'!O$4-'By group'!O$5-'By group'!O$22)*Population!O26+'By group'!O$3*Population!$BO26)</f>
        <v>133640.75173711369</v>
      </c>
      <c r="P26" s="4">
        <f>step*((-'By group'!P$4-'By group'!P$5-'By group'!P$22)*Population!P26+'By group'!P$3*Population!$BO26)</f>
        <v>-2807.6197260973759</v>
      </c>
      <c r="Q26" s="4">
        <f>step*((-'By group'!Q$4-'By group'!Q$5-'By group'!Q$22)*Population!Q26+'By group'!Q$3*Population!$BO26)</f>
        <v>-19454.173587646867</v>
      </c>
      <c r="R26" s="4">
        <f>step*((-'By group'!R$4-'By group'!R$5-'By group'!R$22)*Population!R26+'By group'!R$3*Population!$BO26)</f>
        <v>-33622.438271250641</v>
      </c>
      <c r="S26" s="4">
        <f>step*((-'By group'!S$4-'By group'!S$5-'By group'!S$22)*Population!S26+'By group'!S$3*Population!$BO26)</f>
        <v>-14447.767665827219</v>
      </c>
      <c r="T26" s="4">
        <f>step*((-'By group'!T$4-'By group'!T$5-'By group'!T$22)*Population!T26+'By group'!T$3*Population!$BO26)</f>
        <v>-3677.0275558714843</v>
      </c>
      <c r="U26" s="4">
        <f>step*((-'By group'!U$4-'By group'!U$5-'By group'!U$22)*Population!U26+'By group'!U$3*Population!$BO26)</f>
        <v>-4003.6197316769913</v>
      </c>
      <c r="V26" s="4">
        <f>step*((-'By group'!V$4-'By group'!V$5-'By group'!V$22)*Population!V26+'By group'!V$3*Population!$BO26)</f>
        <v>0</v>
      </c>
      <c r="W26" s="4">
        <f>step*((-'By group'!W$4-'By group'!W$5-'By group'!W$22)*Population!W26+'By group'!W$3*Population!$BO26)</f>
        <v>0</v>
      </c>
      <c r="X26" s="4">
        <f>step*((-'By group'!X$4-'By group'!X$5-'By group'!X$22)*Population!X26+'By group'!X$3*Population!$BO26)</f>
        <v>0</v>
      </c>
      <c r="Y26" s="4">
        <f>step*((-'By group'!Y$4-'By group'!Y$5-'By group'!Y$22)*Population!Y26+'By group'!Y$3*Population!$BO26)</f>
        <v>-2034.6829180646514</v>
      </c>
      <c r="Z26" s="4">
        <f>step*((-'By group'!Z$4-'By group'!Z$5-'By group'!Z$22)*Population!Z26+'By group'!Z$3*Population!$BO26)</f>
        <v>-1384.324004113771</v>
      </c>
      <c r="AA26" s="4">
        <f>step*((-'By group'!AA$4-'By group'!AA$5-'By group'!AA$22)*Population!AA26+'By group'!AA$3*Population!$BO26)</f>
        <v>-2147.4861756808709</v>
      </c>
      <c r="AB26" s="8">
        <f>step*((-'By group'!AB$4-'By group'!AB$5-'By group'!AB$22)*Population!AB26+'By group'!AB$3*Population!$BO26)</f>
        <v>-784.55038741655233</v>
      </c>
      <c r="AC26" s="4">
        <f>step*((-'By group'!AC$4-'By group'!AC$5-'By group'!AC$22)*Population!AC26+'By group'!AC$3*Population!$BO26)</f>
        <v>-148.21011568746221</v>
      </c>
      <c r="AD26" s="4">
        <f>step*((-'By group'!AD$4-'By group'!AD$5-'By group'!AD$22)*Population!AD26+'By group'!AD$3*Population!$BO26)</f>
        <v>-995.32982437004955</v>
      </c>
      <c r="AE26" s="4">
        <f>step*((-'By group'!AE$4-'By group'!AE$5-'By group'!AE$22)*Population!AE26+'By group'!AE$3*Population!$BO26)</f>
        <v>-1668.4206834999172</v>
      </c>
      <c r="AF26" s="4">
        <f>step*((-'By group'!AF$4-'By group'!AF$5-'By group'!AF$22)*Population!AF26+'By group'!AF$3*Population!$BO26)</f>
        <v>-706.59459055777074</v>
      </c>
      <c r="AG26" s="4">
        <f>step*((-'By group'!AG$4-'By group'!AG$5-'By group'!AG$22)*Population!AG26+'By group'!AG$3*Population!$BO26)</f>
        <v>-177.62222691975762</v>
      </c>
      <c r="AH26" s="4">
        <f>step*((-'By group'!AH$4-'By group'!AH$5-'By group'!AH$22)*Population!AH26+'By group'!AH$3*Population!$BO26)</f>
        <v>-184.68429743261521</v>
      </c>
      <c r="AI26" s="4">
        <f>step*((-'By group'!AI$4-'By group'!AI$5-'By group'!AI$22)*Population!AI26+'By group'!AI$3*Population!$BO26)</f>
        <v>0</v>
      </c>
      <c r="AJ26" s="4">
        <f>step*((-'By group'!AJ$4-'By group'!AJ$5-'By group'!AJ$22)*Population!AJ26+'By group'!AJ$3*Population!$BO26)</f>
        <v>0</v>
      </c>
      <c r="AK26" s="4">
        <f>step*((-'By group'!AK$4-'By group'!AK$5-'By group'!AK$22)*Population!AK26+'By group'!AK$3*Population!$BO26)</f>
        <v>0</v>
      </c>
      <c r="AL26" s="4">
        <f>step*((-'By group'!AL$4-'By group'!AL$5-'By group'!AL$22)*Population!AL26+'By group'!AL$3*Population!$BO26)</f>
        <v>-95.058183608723297</v>
      </c>
      <c r="AM26" s="4">
        <f>step*((-'By group'!AM$4-'By group'!AM$5-'By group'!AM$22)*Population!AM26+'By group'!AM$3*Population!$BO26)</f>
        <v>-59.764720446262537</v>
      </c>
      <c r="AN26" s="4">
        <f>step*((-'By group'!AN$4-'By group'!AN$5-'By group'!AN$22)*Population!AN26+'By group'!AN$3*Population!$BO26)</f>
        <v>-82.142730431115339</v>
      </c>
      <c r="AO26" s="8">
        <f>step*((-'By group'!AO$4-'By group'!AO$5-'By group'!AO$22)*Population!AO26+'By group'!AO$3*Population!$BO26)</f>
        <v>7156.1525478809053</v>
      </c>
      <c r="AP26" s="4">
        <f>step*((-'By group'!AP$4-'By group'!AP$5-'By group'!AP$22)*Population!AP26+'By group'!AP$3*Population!$BO26)</f>
        <v>-304.5729688999823</v>
      </c>
      <c r="AQ26" s="4">
        <f>step*((-'By group'!AQ$4-'By group'!AQ$5-'By group'!AQ$22)*Population!AQ26+'By group'!AQ$3*Population!$BO26)</f>
        <v>-1931.6584858023891</v>
      </c>
      <c r="AR26" s="4">
        <f>step*((-'By group'!AR$4-'By group'!AR$5-'By group'!AR$22)*Population!AR26+'By group'!AR$3*Population!$BO26)</f>
        <v>-2943.0504410976546</v>
      </c>
      <c r="AS26" s="4">
        <f>step*((-'By group'!AS$4-'By group'!AS$5-'By group'!AS$22)*Population!AS26+'By group'!AS$3*Population!$BO26)</f>
        <v>-1146.5630024154536</v>
      </c>
      <c r="AT26" s="4">
        <f>step*((-'By group'!AT$4-'By group'!AT$5-'By group'!AT$22)*Population!AT26+'By group'!AT$3*Population!$BO26)</f>
        <v>-269.2077627430686</v>
      </c>
      <c r="AU26" s="4">
        <f>step*((-'By group'!AU$4-'By group'!AU$5-'By group'!AU$22)*Population!AU26+'By group'!AU$3*Population!$BO26)</f>
        <v>-239.86311981197508</v>
      </c>
      <c r="AV26" s="4">
        <f>step*((-'By group'!AV$4-'By group'!AV$5-'By group'!AV$22)*Population!AV26+'By group'!AV$3*Population!$BO26)</f>
        <v>0</v>
      </c>
      <c r="AW26" s="4">
        <f>step*((-'By group'!AW$4-'By group'!AW$5-'By group'!AW$22)*Population!AW26+'By group'!AW$3*Population!$BO26)</f>
        <v>0</v>
      </c>
      <c r="AX26" s="4">
        <f>step*((-'By group'!AX$4-'By group'!AX$5-'By group'!AX$22)*Population!AX26+'By group'!AX$3*Population!$BO26)</f>
        <v>0</v>
      </c>
      <c r="AY26" s="4">
        <f>step*((-'By group'!AY$4-'By group'!AY$5-'By group'!AY$22)*Population!AY26+'By group'!AY$3*Population!$BO26)</f>
        <v>-125.01255951054581</v>
      </c>
      <c r="AZ26" s="4">
        <f>step*((-'By group'!AZ$4-'By group'!AZ$5-'By group'!AZ$22)*Population!AZ26+'By group'!AZ$3*Population!$BO26)</f>
        <v>-65.692653905088022</v>
      </c>
      <c r="BA26" s="4">
        <f>step*((-'By group'!BA$4-'By group'!BA$5-'By group'!BA$22)*Population!BA26+'By group'!BA$3*Population!$BO26)</f>
        <v>-72.1111497375461</v>
      </c>
      <c r="BB26" s="8">
        <f>step*((-'By group'!BB$4-'By group'!BB$5-'By group'!BB$22)*Population!BB26+'By group'!BB$3*Population!$BO26)</f>
        <v>4587.5679343892971</v>
      </c>
      <c r="BC26" s="4">
        <f>step*((-'By group'!BC$4-'By group'!BC$5-'By group'!BC$22)*Population!BC26+'By group'!BC$3*Population!$BO26)</f>
        <v>-354.36722497094354</v>
      </c>
      <c r="BD26" s="4">
        <f>step*((-'By group'!BD$4-'By group'!BD$5-'By group'!BD$22)*Population!BD26+'By group'!BD$3*Population!$BO26)</f>
        <v>-1824.2888356691283</v>
      </c>
      <c r="BE26" s="4">
        <f>step*((-'By group'!BE$4-'By group'!BE$5-'By group'!BE$22)*Population!BE26+'By group'!BE$3*Population!$BO26)</f>
        <v>-2584.637726317987</v>
      </c>
      <c r="BF26" s="4">
        <f>step*((-'By group'!BF$4-'By group'!BF$5-'By group'!BF$22)*Population!BF26+'By group'!BF$3*Population!$BO26)</f>
        <v>-962.78315854255959</v>
      </c>
      <c r="BG26" s="4">
        <f>step*((-'By group'!BG$4-'By group'!BG$5-'By group'!BG$22)*Population!BG26+'By group'!BG$3*Population!$BO26)</f>
        <v>-218.42046921581851</v>
      </c>
      <c r="BH26" s="4">
        <f>step*((-'By group'!BH$4-'By group'!BH$5-'By group'!BH$22)*Population!BH26+'By group'!BH$3*Population!$BO26)</f>
        <v>-184.78803260609683</v>
      </c>
      <c r="BI26" s="4">
        <f>step*((-'By group'!BI$4-'By group'!BI$5-'By group'!BI$22)*Population!BI26+'By group'!BI$3*Population!$BO26)</f>
        <v>0</v>
      </c>
      <c r="BJ26" s="4">
        <f>step*((-'By group'!BJ$4-'By group'!BJ$5-'By group'!BJ$22)*Population!BJ26+'By group'!BJ$3*Population!$BO26)</f>
        <v>0</v>
      </c>
      <c r="BK26" s="4">
        <f>step*((-'By group'!BK$4-'By group'!BK$5-'By group'!BK$22)*Population!BK26+'By group'!BK$3*Population!$BO26)</f>
        <v>0</v>
      </c>
      <c r="BL26" s="4">
        <f>step*((-'By group'!BL$4-'By group'!BL$5-'By group'!BL$22)*Population!BL26+'By group'!BL$3*Population!$BO26)</f>
        <v>-115.43015751356988</v>
      </c>
      <c r="BM26" s="4">
        <f>step*((-'By group'!BM$4-'By group'!BM$5-'By group'!BM$22)*Population!BM26+'By group'!BM$3*Population!$BO26)</f>
        <v>-55.623213405905076</v>
      </c>
      <c r="BN26" s="4">
        <f>step*((-'By group'!BN$4-'By group'!BN$5-'By group'!BN$22)*Population!BN26+'By group'!BN$3*Population!$BO26)</f>
        <v>-54.328169845774667</v>
      </c>
      <c r="BO26" s="71">
        <f>-step*SUM(SCR!B26:N26)*Population!B26</f>
        <v>-129166.0539485515</v>
      </c>
      <c r="BP26" s="4">
        <f>step*-SUM('By group'!C$11:C$21)*Population!C26</f>
        <v>-125198.21240122092</v>
      </c>
      <c r="BQ26" s="4">
        <f>step*-SUM('By group'!D$11:D$21)*Population!D26</f>
        <v>-95015.971161724796</v>
      </c>
      <c r="BR26" s="4">
        <f>step*-SUM('By group'!E$11:E$21)*Population!E26</f>
        <v>-42440.972356032857</v>
      </c>
      <c r="BS26" s="4">
        <f>step*-SUM('By group'!F$11:F$21)*Population!F26</f>
        <v>-13609.294638475072</v>
      </c>
      <c r="BT26" s="4">
        <f>step*-SUM('By group'!G$11:G$21)*Population!G26</f>
        <v>-6831.3902105720754</v>
      </c>
      <c r="BU26" s="4">
        <f>step*-SUM('By group'!H$11:H$21)*Population!H26</f>
        <v>0</v>
      </c>
      <c r="BV26" s="4">
        <f>step*-SUM('By group'!I$11:I$21)*Population!I26</f>
        <v>0</v>
      </c>
      <c r="BW26" s="4">
        <f>step*-SUM('By group'!J$11:J$21)*Population!J26</f>
        <v>0</v>
      </c>
      <c r="BX26" s="4">
        <f>step*-SUM('By group'!K$11:K$21)*Population!K26</f>
        <v>0</v>
      </c>
      <c r="BY26" s="4">
        <f>step*-SUM('By group'!L$11:L$21)*Population!L26</f>
        <v>-2444.1364358318065</v>
      </c>
      <c r="BZ26" s="4">
        <f>step*-SUM('By group'!M$11:M$21)*Population!M26</f>
        <v>-1225.785707314629</v>
      </c>
      <c r="CA26" s="4">
        <f>step*-SUM('By group'!N$11:N$21)*Population!N26</f>
        <v>0</v>
      </c>
      <c r="CB26" s="13">
        <f>-step*SUM(SCR!O26:AA26)*Population!O26</f>
        <v>-72000.463966241441</v>
      </c>
      <c r="CC26" s="4">
        <f>step*-SUM('By group'!P$11:P$21)*Population!P26</f>
        <v>-70190.493152434399</v>
      </c>
      <c r="CD26" s="4">
        <f>step*-SUM('By group'!Q$11:Q$21)*Population!Q26</f>
        <v>-54039.371076796851</v>
      </c>
      <c r="CE26" s="4">
        <f>step*-SUM('By group'!R$11:R$21)*Population!R26</f>
        <v>-24016.0273366076</v>
      </c>
      <c r="CF26" s="4">
        <f>step*-SUM('By group'!S$11:S$21)*Population!S26</f>
        <v>-7604.0882451722209</v>
      </c>
      <c r="CG26" s="4">
        <f>step*-SUM('By group'!T$11:T$21)*Population!T26</f>
        <v>-3830.2370373661292</v>
      </c>
      <c r="CH26" s="4">
        <f>step*-SUM('By group'!U$11:U$21)*Population!U26</f>
        <v>0</v>
      </c>
      <c r="CI26" s="4">
        <f>step*-SUM('By group'!V$11:V$21)*Population!V26</f>
        <v>0</v>
      </c>
      <c r="CJ26" s="4">
        <f>step*-SUM('By group'!W$11:W$21)*Population!W26</f>
        <v>0</v>
      </c>
      <c r="CK26" s="4">
        <f>step*-SUM('By group'!X$11:X$21)*Population!X26</f>
        <v>0</v>
      </c>
      <c r="CL26" s="4">
        <f>step*-SUM('By group'!Y$11:Y$21)*Population!Y26</f>
        <v>-1453.3449414747511</v>
      </c>
      <c r="CM26" s="4">
        <f>step*-SUM('By group'!Z$11:Z$21)*Population!Z26</f>
        <v>-865.20250257110695</v>
      </c>
      <c r="CN26" s="4">
        <f>step*-SUM('By group'!AA$11:AA$21)*Population!AA26</f>
        <v>0</v>
      </c>
      <c r="CO26" s="13">
        <f>-step*SUM(SCR!AB26:AN26)*Population!AB26</f>
        <v>-3841.9855530349264</v>
      </c>
      <c r="CP26" s="4">
        <f>step*-SUM('By group'!AC$11:AC$21)*Population!AC26</f>
        <v>-3705.2528921865551</v>
      </c>
      <c r="CQ26" s="4">
        <f>step*-SUM('By group'!AD$11:AD$21)*Population!AD26</f>
        <v>-2764.8050676945822</v>
      </c>
      <c r="CR26" s="4">
        <f>step*-SUM('By group'!AE$11:AE$21)*Population!AE26</f>
        <v>-1191.7290596427981</v>
      </c>
      <c r="CS26" s="4">
        <f>step*-SUM('By group'!AF$11:AF$21)*Population!AF26</f>
        <v>-371.89188976724779</v>
      </c>
      <c r="CT26" s="4">
        <f>step*-SUM('By group'!AG$11:AG$21)*Population!AG26</f>
        <v>-185.02315304141419</v>
      </c>
      <c r="CU26" s="4">
        <f>step*-SUM('By group'!AH$11:AH$21)*Population!AH26</f>
        <v>0</v>
      </c>
      <c r="CV26" s="4">
        <f>step*-SUM('By group'!AI$11:AI$21)*Population!AI26</f>
        <v>0</v>
      </c>
      <c r="CW26" s="4">
        <f>step*-SUM('By group'!AJ$11:AJ$21)*Population!AJ26</f>
        <v>0</v>
      </c>
      <c r="CX26" s="4">
        <f>step*-SUM('By group'!AK$11:AK$21)*Population!AK26</f>
        <v>0</v>
      </c>
      <c r="CY26" s="4">
        <f>step*-SUM('By group'!AL$11:AL$21)*Population!AL26</f>
        <v>-67.898702577659492</v>
      </c>
      <c r="CZ26" s="4">
        <f>step*-SUM('By group'!AM$11:AM$21)*Population!AM26</f>
        <v>-37.352950278914086</v>
      </c>
      <c r="DA26" s="4">
        <f>step*-SUM('By group'!AN$11:AN$21)*Population!AN26</f>
        <v>0</v>
      </c>
      <c r="DB26" s="13">
        <f>-step*SUM(SCR!AO26:BA26)*Population!AO26</f>
        <v>-8026.4929360227979</v>
      </c>
      <c r="DC26" s="4">
        <f>step*-SUM('By group'!AP$11:AP$21)*Population!AP26</f>
        <v>-7614.3242224995574</v>
      </c>
      <c r="DD26" s="4">
        <f>step*-SUM('By group'!AQ$11:AQ$21)*Population!AQ26</f>
        <v>-5365.7180161177475</v>
      </c>
      <c r="DE26" s="4">
        <f>step*-SUM('By group'!AR$11:AR$21)*Population!AR26</f>
        <v>-2102.1788864983246</v>
      </c>
      <c r="DF26" s="4">
        <f>step*-SUM('By group'!AS$11:AS$21)*Population!AS26</f>
        <v>-603.45421179760717</v>
      </c>
      <c r="DG26" s="4">
        <f>step*-SUM('By group'!AT$11:AT$21)*Population!AT26</f>
        <v>-280.4247528573631</v>
      </c>
      <c r="DH26" s="4">
        <f>step*-SUM('By group'!AU$11:AU$21)*Population!AU26</f>
        <v>0</v>
      </c>
      <c r="DI26" s="4">
        <f>step*-SUM('By group'!AV$11:AV$21)*Population!AV26</f>
        <v>0</v>
      </c>
      <c r="DJ26" s="4">
        <f>step*-SUM('By group'!AW$11:AW$21)*Population!AW26</f>
        <v>0</v>
      </c>
      <c r="DK26" s="4">
        <f>step*-SUM('By group'!AX$11:AX$21)*Population!AX26</f>
        <v>0</v>
      </c>
      <c r="DL26" s="4">
        <f>step*-SUM('By group'!AY$11:AY$21)*Population!AY26</f>
        <v>-89.294685364675573</v>
      </c>
      <c r="DM26" s="4">
        <f>step*-SUM('By group'!AZ$11:AZ$21)*Population!AZ26</f>
        <v>-41.057908690680023</v>
      </c>
      <c r="DN26" s="4">
        <f>step*-SUM('By group'!BA$11:BA$21)*Population!BA26</f>
        <v>0</v>
      </c>
      <c r="DO26" s="13">
        <f>-step*SUM(SCR!BB26:BN26)*Population!BB26</f>
        <v>-6243.9530950849839</v>
      </c>
      <c r="DP26" s="4">
        <f>step*-SUM('By group'!BC$11:BC$21)*Population!BC26</f>
        <v>-5906.1204161823916</v>
      </c>
      <c r="DQ26" s="4">
        <f>step*-SUM('By group'!BD$11:BD$21)*Population!BD26</f>
        <v>-4146.110990157109</v>
      </c>
      <c r="DR26" s="4">
        <f>step*-SUM('By group'!BE$11:BE$21)*Population!BE26</f>
        <v>-1615.3985789487419</v>
      </c>
      <c r="DS26" s="4">
        <f>step*-SUM('By group'!BF$11:BF$21)*Population!BF26</f>
        <v>-458.46817073455225</v>
      </c>
      <c r="DT26" s="4">
        <f>step*-SUM('By group'!BG$11:BG$21)*Population!BG26</f>
        <v>-210.01968193828702</v>
      </c>
      <c r="DU26" s="4">
        <f>step*-SUM('By group'!BH$11:BH$21)*Population!BH26</f>
        <v>0</v>
      </c>
      <c r="DV26" s="4">
        <f>step*-SUM('By group'!BI$11:BI$21)*Population!BI26</f>
        <v>0</v>
      </c>
      <c r="DW26" s="4">
        <f>step*-SUM('By group'!BJ$11:BJ$21)*Population!BJ26</f>
        <v>0</v>
      </c>
      <c r="DX26" s="4">
        <f>step*-SUM('By group'!BK$11:BK$21)*Population!BK26</f>
        <v>0</v>
      </c>
      <c r="DY26" s="4">
        <f>step*-SUM('By group'!BL$11:BL$21)*Population!BL26</f>
        <v>-64.127865285316602</v>
      </c>
      <c r="DZ26" s="4">
        <f>step*-SUM('By group'!BM$11:BM$21)*Population!BM26</f>
        <v>-27.811606702952538</v>
      </c>
      <c r="EA26" s="4">
        <f>step*-SUM('By group'!BN$11:BN$21)*Population!BN26</f>
        <v>0</v>
      </c>
      <c r="EB26" s="52">
        <v>0</v>
      </c>
      <c r="EC26" s="4">
        <f t="shared" si="24"/>
        <v>129166.0539485515</v>
      </c>
      <c r="ED26" s="4">
        <f t="shared" si="24"/>
        <v>125198.21240122092</v>
      </c>
      <c r="EE26" s="4">
        <f t="shared" si="26"/>
        <v>95015.971161724796</v>
      </c>
      <c r="EF26" s="4">
        <f t="shared" si="27"/>
        <v>42440.972356032857</v>
      </c>
      <c r="EG26" s="4">
        <f t="shared" si="28"/>
        <v>13609.294638475072</v>
      </c>
      <c r="EH26" s="4">
        <f t="shared" si="28"/>
        <v>6831.3902105720754</v>
      </c>
      <c r="EI26" s="4">
        <v>0</v>
      </c>
      <c r="EJ26" s="4">
        <f t="shared" si="30"/>
        <v>0</v>
      </c>
      <c r="EK26" s="4">
        <f t="shared" si="31"/>
        <v>0</v>
      </c>
      <c r="EL26" s="4">
        <f t="shared" si="32"/>
        <v>0</v>
      </c>
      <c r="EM26" s="4">
        <f t="shared" si="33"/>
        <v>2444.1364358318065</v>
      </c>
      <c r="EN26" s="4">
        <f t="shared" si="34"/>
        <v>1225.785707314629</v>
      </c>
      <c r="EO26" s="52">
        <v>0</v>
      </c>
      <c r="EP26" s="4">
        <f t="shared" si="35"/>
        <v>72000.463966241441</v>
      </c>
      <c r="EQ26" s="4">
        <f t="shared" si="36"/>
        <v>70190.493152434399</v>
      </c>
      <c r="ER26" s="4">
        <f t="shared" si="37"/>
        <v>54039.371076796851</v>
      </c>
      <c r="ES26" s="4">
        <f t="shared" si="38"/>
        <v>24016.0273366076</v>
      </c>
      <c r="ET26" s="4">
        <f t="shared" si="39"/>
        <v>7604.0882451722209</v>
      </c>
      <c r="EU26" s="4">
        <f t="shared" si="40"/>
        <v>3830.2370373661292</v>
      </c>
      <c r="EV26" s="4">
        <v>0</v>
      </c>
      <c r="EW26" s="4">
        <f t="shared" si="41"/>
        <v>0</v>
      </c>
      <c r="EX26" s="4">
        <f t="shared" si="42"/>
        <v>0</v>
      </c>
      <c r="EY26" s="4">
        <f t="shared" si="43"/>
        <v>0</v>
      </c>
      <c r="EZ26" s="4">
        <f t="shared" si="44"/>
        <v>1453.3449414747511</v>
      </c>
      <c r="FA26" s="4">
        <f t="shared" si="45"/>
        <v>865.20250257110695</v>
      </c>
      <c r="FB26" s="52">
        <v>0</v>
      </c>
      <c r="FC26" s="4">
        <f t="shared" si="46"/>
        <v>3841.9855530349264</v>
      </c>
      <c r="FD26" s="4">
        <f t="shared" si="47"/>
        <v>3705.2528921865551</v>
      </c>
      <c r="FE26" s="4">
        <f t="shared" si="48"/>
        <v>2764.8050676945822</v>
      </c>
      <c r="FF26" s="4">
        <f t="shared" si="49"/>
        <v>1191.7290596427981</v>
      </c>
      <c r="FG26" s="4">
        <f t="shared" si="50"/>
        <v>371.89188976724779</v>
      </c>
      <c r="FH26" s="4">
        <f t="shared" si="51"/>
        <v>185.02315304141419</v>
      </c>
      <c r="FI26" s="4">
        <v>0</v>
      </c>
      <c r="FJ26" s="4">
        <f t="shared" si="52"/>
        <v>0</v>
      </c>
      <c r="FK26" s="4">
        <f t="shared" si="53"/>
        <v>0</v>
      </c>
      <c r="FL26" s="4">
        <f t="shared" si="54"/>
        <v>0</v>
      </c>
      <c r="FM26" s="4">
        <f t="shared" si="55"/>
        <v>67.898702577659492</v>
      </c>
      <c r="FN26" s="9">
        <f t="shared" si="56"/>
        <v>37.352950278914086</v>
      </c>
      <c r="FO26" s="4">
        <v>0</v>
      </c>
      <c r="FP26" s="4">
        <f t="shared" si="57"/>
        <v>8026.4929360227979</v>
      </c>
      <c r="FQ26" s="4">
        <f t="shared" si="58"/>
        <v>7614.3242224995574</v>
      </c>
      <c r="FR26" s="4">
        <f t="shared" si="59"/>
        <v>5365.7180161177475</v>
      </c>
      <c r="FS26" s="4">
        <f t="shared" si="60"/>
        <v>2102.1788864983246</v>
      </c>
      <c r="FT26" s="4">
        <f t="shared" si="61"/>
        <v>603.45421179760717</v>
      </c>
      <c r="FU26" s="4">
        <f t="shared" si="62"/>
        <v>280.4247528573631</v>
      </c>
      <c r="FV26" s="4">
        <v>0</v>
      </c>
      <c r="FW26" s="4">
        <f t="shared" si="63"/>
        <v>0</v>
      </c>
      <c r="FX26" s="4">
        <f t="shared" si="64"/>
        <v>0</v>
      </c>
      <c r="FY26" s="4">
        <f t="shared" si="65"/>
        <v>0</v>
      </c>
      <c r="FZ26" s="4">
        <f t="shared" si="66"/>
        <v>89.294685364675573</v>
      </c>
      <c r="GA26" s="4">
        <f t="shared" si="67"/>
        <v>41.057908690680023</v>
      </c>
      <c r="GB26" s="4">
        <v>0</v>
      </c>
      <c r="GC26" s="4">
        <f t="shared" si="68"/>
        <v>6243.9530950849839</v>
      </c>
      <c r="GD26" s="4">
        <f t="shared" si="4"/>
        <v>5906.1204161823916</v>
      </c>
      <c r="GE26" s="4">
        <f t="shared" si="5"/>
        <v>4146.110990157109</v>
      </c>
      <c r="GF26" s="4">
        <f t="shared" si="6"/>
        <v>1615.3985789487419</v>
      </c>
      <c r="GG26" s="4">
        <f t="shared" si="7"/>
        <v>458.46817073455225</v>
      </c>
      <c r="GH26" s="4">
        <f t="shared" si="8"/>
        <v>210.01968193828702</v>
      </c>
      <c r="GI26" s="4">
        <v>0</v>
      </c>
      <c r="GJ26" s="4">
        <f t="shared" si="69"/>
        <v>0</v>
      </c>
      <c r="GK26" s="4">
        <f t="shared" si="70"/>
        <v>0</v>
      </c>
      <c r="GL26" s="4">
        <f t="shared" si="9"/>
        <v>0</v>
      </c>
      <c r="GM26" s="4">
        <f t="shared" si="10"/>
        <v>64.127865285316602</v>
      </c>
      <c r="GN26" s="4">
        <f t="shared" si="11"/>
        <v>27.811606702952538</v>
      </c>
      <c r="GO26" s="52">
        <v>0</v>
      </c>
      <c r="GP26" s="4">
        <f>step*(-'By group'!C$32*Population!C26+'By group'!I$33*Population!I26)</f>
        <v>0</v>
      </c>
      <c r="GQ26" s="4">
        <f>step*(-'By group'!D$32*Population!D26+'By group'!J$33*Population!J26)</f>
        <v>0</v>
      </c>
      <c r="GR26" s="4">
        <f>step*(-'By group'!E$32*Population!E26+'By group'!K$33*Population!K26)</f>
        <v>0</v>
      </c>
      <c r="GS26" s="4">
        <f>step*(-'By group'!F$32*Population!F26+'By group'!L$33*Population!L26)</f>
        <v>-5582.5791013216331</v>
      </c>
      <c r="GT26" s="4">
        <f>step*(-'By group'!G$32*Population!G26+'By group'!M$33*Population!M26)</f>
        <v>-753.38518845710075</v>
      </c>
      <c r="GU26" s="4">
        <f>step*(-'By group'!H$32*Population!H26+'By group'!N$33*Population!N26)</f>
        <v>-650.63409282363057</v>
      </c>
      <c r="GV26" s="46">
        <f t="shared" si="71"/>
        <v>0</v>
      </c>
      <c r="GW26" s="14">
        <f t="shared" si="72"/>
        <v>0</v>
      </c>
      <c r="GX26" s="4">
        <f t="shared" si="73"/>
        <v>0</v>
      </c>
      <c r="GY26" s="4">
        <f t="shared" si="74"/>
        <v>5582.5791013216331</v>
      </c>
      <c r="GZ26" s="4">
        <f t="shared" si="75"/>
        <v>753.38518845710075</v>
      </c>
      <c r="HA26" s="4">
        <f t="shared" si="76"/>
        <v>650.63409282363057</v>
      </c>
      <c r="HB26" s="8">
        <v>0</v>
      </c>
      <c r="HC26" s="4">
        <f>step*(-'By group'!P$32*Population!P26+'By group'!V$33*Population!V26)</f>
        <v>0</v>
      </c>
      <c r="HD26" s="4">
        <f>step*(-'By group'!Q$32*Population!Q26+'By group'!W$33*Population!W26)</f>
        <v>0</v>
      </c>
      <c r="HE26" s="4">
        <f>step*(-'By group'!R$32*Population!R26+'By group'!X$33*Population!X26)</f>
        <v>0</v>
      </c>
      <c r="HF26" s="4">
        <f>step*(-'By group'!S$32*Population!S26+'By group'!Y$33*Population!Y26)</f>
        <v>-3075.3716518487349</v>
      </c>
      <c r="HG26" s="4">
        <f>step*(-'By group'!T$32*Population!T26+'By group'!Z$33*Population!Z26)</f>
        <v>-333.44615618767244</v>
      </c>
      <c r="HH26" s="4">
        <f>step*(-'By group'!U$32*Population!U26+'By group'!AA$33*Population!AA26)</f>
        <v>-190.27200840436694</v>
      </c>
      <c r="HI26" s="14">
        <f t="shared" si="77"/>
        <v>0</v>
      </c>
      <c r="HJ26" s="46">
        <f t="shared" si="78"/>
        <v>0</v>
      </c>
      <c r="HK26" s="4">
        <f t="shared" si="79"/>
        <v>0</v>
      </c>
      <c r="HL26" s="4">
        <f t="shared" si="80"/>
        <v>3075.3716518487349</v>
      </c>
      <c r="HM26" s="4">
        <f t="shared" si="81"/>
        <v>333.44615618767244</v>
      </c>
      <c r="HN26" s="9">
        <f t="shared" si="82"/>
        <v>190.27200840436694</v>
      </c>
      <c r="HO26" s="4">
        <v>0</v>
      </c>
      <c r="HP26" s="4">
        <f>step*(-'By group'!AC$32*Population!AC26+'By group'!AI$33*Population!AI26)</f>
        <v>0</v>
      </c>
      <c r="HQ26" s="4">
        <f>step*(-'By group'!AD$32*Population!AD26+'By group'!AJ$33*Population!AJ26)</f>
        <v>0</v>
      </c>
      <c r="HR26" s="4">
        <f>step*(-'By group'!AE$32*Population!AE26+'By group'!AK$33*Population!AK26)</f>
        <v>0</v>
      </c>
      <c r="HS26" s="4">
        <f>step*(-'By group'!AF$32*Population!AF26+'By group'!AL$33*Population!AL26)</f>
        <v>-151.99659359479415</v>
      </c>
      <c r="HT26" s="4">
        <f>step*(-'By group'!AG$32*Population!AG26+'By group'!AM$33*Population!AM26)</f>
        <v>-18.328155468825795</v>
      </c>
      <c r="HU26" s="4">
        <f>step*(-'By group'!AH$32*Population!AH26+'By group'!AN$33*Population!AN26)</f>
        <v>-13.229585847022172</v>
      </c>
      <c r="HV26" s="14">
        <f t="shared" si="83"/>
        <v>0</v>
      </c>
      <c r="HW26" s="46">
        <f t="shared" si="84"/>
        <v>0</v>
      </c>
      <c r="HX26" s="4">
        <f t="shared" si="85"/>
        <v>0</v>
      </c>
      <c r="HY26" s="4">
        <f t="shared" si="86"/>
        <v>151.99659359479415</v>
      </c>
      <c r="HZ26" s="4">
        <f t="shared" si="87"/>
        <v>18.328155468825795</v>
      </c>
      <c r="IA26" s="4">
        <f t="shared" si="88"/>
        <v>13.229585847022172</v>
      </c>
      <c r="IB26" s="8">
        <v>0</v>
      </c>
      <c r="IC26" s="4">
        <f>step*(-'By group'!AP$32*Population!AP26+'By group'!AV$33*Population!AV26)</f>
        <v>0</v>
      </c>
      <c r="ID26" s="4">
        <f>step*(-'By group'!AQ$32*Population!AQ26+'By group'!AW$33*Population!AW26)</f>
        <v>0</v>
      </c>
      <c r="IE26" s="4">
        <f>step*(-'By group'!AR$32*Population!AR26+'By group'!AX$33*Population!AX26)</f>
        <v>0</v>
      </c>
      <c r="IF26" s="4">
        <f>step*(-'By group'!AS$32*Population!AS26+'By group'!AY$33*Population!AY26)</f>
        <v>-257.07976321646578</v>
      </c>
      <c r="IG26" s="4">
        <f>step*(-'By group'!AT$32*Population!AT26+'By group'!AZ$33*Population!AZ26)</f>
        <v>-35.555996226132613</v>
      </c>
      <c r="IH26" s="4">
        <f>step*(-'By group'!AU$32*Population!AU26+'By group'!BA$33*Population!BA26)</f>
        <v>-26.280574065367976</v>
      </c>
      <c r="II26" s="14">
        <f t="shared" si="15"/>
        <v>0</v>
      </c>
      <c r="IJ26" s="4">
        <f t="shared" si="16"/>
        <v>0</v>
      </c>
      <c r="IK26" s="4">
        <f t="shared" si="89"/>
        <v>0</v>
      </c>
      <c r="IL26" s="4">
        <f t="shared" si="90"/>
        <v>257.07976321646578</v>
      </c>
      <c r="IM26" s="4">
        <f t="shared" si="91"/>
        <v>35.555996226132613</v>
      </c>
      <c r="IN26" s="4">
        <f t="shared" si="92"/>
        <v>26.280574065367976</v>
      </c>
      <c r="IO26" s="8">
        <v>0</v>
      </c>
      <c r="IP26" s="4">
        <f>step*(-'By group'!BC$32*Population!BC26+'By group'!BI$33*Population!BI26)</f>
        <v>0</v>
      </c>
      <c r="IQ26" s="4">
        <f>step*(-'By group'!BD$32*Population!BD26+'By group'!BJ$33*Population!BJ26)</f>
        <v>0</v>
      </c>
      <c r="IR26" s="4">
        <f>step*(-'By group'!BE$32*Population!BE26+'By group'!BK$33*Population!BK26)</f>
        <v>0</v>
      </c>
      <c r="IS26" s="4">
        <f>step*(-'By group'!BF$32*Population!BF26+'By group'!BL$33*Population!BL26)</f>
        <v>-197.17015272461782</v>
      </c>
      <c r="IT26" s="4">
        <f>step*(-'By group'!BG$32*Population!BG26+'By group'!BM$33*Population!BM26)</f>
        <v>-28.098133036181135</v>
      </c>
      <c r="IU26" s="4">
        <f>step*(-'By group'!BH$32*Population!BH26+'By group'!BN$33*Population!BN26)</f>
        <v>-20.60848138318573</v>
      </c>
      <c r="IV26" s="14">
        <f t="shared" si="17"/>
        <v>0</v>
      </c>
      <c r="IW26" s="4">
        <f t="shared" si="18"/>
        <v>0</v>
      </c>
      <c r="IX26" s="4">
        <f t="shared" si="19"/>
        <v>0</v>
      </c>
      <c r="IY26" s="4">
        <f t="shared" si="20"/>
        <v>197.17015272461782</v>
      </c>
      <c r="IZ26" s="4">
        <f t="shared" si="21"/>
        <v>28.098133036181135</v>
      </c>
      <c r="JA26" s="4">
        <f t="shared" si="22"/>
        <v>20.60848138318573</v>
      </c>
      <c r="JB26" s="75">
        <f>step*(+prop_idu_male*'By group'!BB$9*Population!BB26-'By group'!B$8*Population!B26)</f>
        <v>-794.38581804591297</v>
      </c>
      <c r="JC26" s="46">
        <f>step*(+prop_idu_male*'By group'!BC$9*Population!BC26-'By group'!C$8*Population!C26)</f>
        <v>-5.5511761701191595</v>
      </c>
      <c r="JD26" s="46">
        <f>step*(+prop_idu_male*'By group'!BD$9*Population!BD26-'By group'!D$8*Population!D26)</f>
        <v>-17.013060957069548</v>
      </c>
      <c r="JE26" s="46">
        <f>step*(+prop_idu_male*'By group'!BE$9*Population!BE26-'By group'!E$8*Population!E26)</f>
        <v>-19.282007883277938</v>
      </c>
      <c r="JF26" s="46">
        <f>step*(+prop_idu_male*'By group'!BF$9*Population!BF26-'By group'!F$8*Population!F26)</f>
        <v>-6.2544855143560731</v>
      </c>
      <c r="JG26" s="46">
        <f>step*(+prop_idu_male*'By group'!BG$9*Population!BG26-'By group'!G$8*Population!G26)</f>
        <v>-1.2654685947840374</v>
      </c>
      <c r="JH26" s="46">
        <f>step*(+prop_idu_male*'By group'!BH$9*Population!BH26-'By group'!H$8*Population!H26)</f>
        <v>-1.1661677337694929</v>
      </c>
      <c r="JI26" s="46">
        <f>step*(+prop_idu_male*'By group'!BI$9*Population!BI26-'By group'!I$8*Population!I26)</f>
        <v>0</v>
      </c>
      <c r="JJ26" s="46">
        <f>step*(+prop_idu_male*'By group'!BJ$9*Population!BJ26-'By group'!J$8*Population!J26)</f>
        <v>0</v>
      </c>
      <c r="JK26" s="46">
        <f>step*(+prop_idu_male*'By group'!BK$9*Population!BK26-'By group'!K$8*Population!K26)</f>
        <v>0</v>
      </c>
      <c r="JL26" s="46">
        <f>step*(+prop_idu_male*'By group'!BL$9*Population!BL26-'By group'!L$8*Population!L26)</f>
        <v>-2.2902295591470465</v>
      </c>
      <c r="JM26" s="46">
        <f>step*(+prop_idu_male*'By group'!BM$9*Population!BM26-'By group'!M$8*Population!M26)</f>
        <v>-1.159037851227543</v>
      </c>
      <c r="JN26" s="46">
        <f>step*(+prop_idu_male*'By group'!BN$9*Population!BN26-'By group'!N$8*Population!N26)</f>
        <v>-1.1299879925310159</v>
      </c>
      <c r="JO26" s="45">
        <f>step*(+(1-prop_idu_male)*'By group'!BB$9*Population!BB26-'By group'!O$8*Population!O26-'By group'!O$6*Population!O26+'By group'!AB$7*Population!AB26)</f>
        <v>-5778.225667107271</v>
      </c>
      <c r="JP26" s="46">
        <f>step*(+(1-prop_idu_male)*'By group'!BC$9*Population!BC26-'By group'!P$8*Population!P26-'By group'!P$6*Population!P26+'By group'!AC$7*Population!AC26)</f>
        <v>-15.12635676040018</v>
      </c>
      <c r="JQ26" s="46">
        <f>step*(+(1-prop_idu_male)*'By group'!BD$9*Population!BD26-'By group'!Q$8*Population!Q26-'By group'!Q$6*Population!Q26+'By group'!AD$7*Population!AD26)</f>
        <v>-47.509535511750919</v>
      </c>
      <c r="JR26" s="46">
        <f>step*(+(1-prop_idu_male)*'By group'!BE$9*Population!BE26-'By group'!R$8*Population!R26-'By group'!R$6*Population!R26+'By group'!AE$7*Population!AE26)</f>
        <v>-53.778249613372019</v>
      </c>
      <c r="JS26" s="46">
        <f>step*(+(1-prop_idu_male)*'By group'!BF$9*Population!BF26-'By group'!S$8*Population!S26-'By group'!S$6*Population!S26+'By group'!AF$7*Population!AF26)</f>
        <v>-17.179471162701212</v>
      </c>
      <c r="JT26" s="46">
        <f>step*(+(1-prop_idu_male)*'By group'!BG$9*Population!BG26-'By group'!T$8*Population!T26-'By group'!T$6*Population!T26+'By group'!AG$7*Population!AG26)</f>
        <v>-3.4868979600658445</v>
      </c>
      <c r="JU26" s="46">
        <f>step*(+(1-prop_idu_male)*'By group'!BH$9*Population!BH26-'By group'!U$8*Population!U26-'By group'!U$6*Population!U26+'By group'!AH$7*Population!AH26)</f>
        <v>-3.5260435809973254</v>
      </c>
      <c r="JV26" s="46">
        <f>step*(+(1-prop_idu_male)*'By group'!BI$9*Population!BI26-'By group'!V$8*Population!V26-'By group'!V$6*Population!V26+'By group'!AI$7*Population!AI26)</f>
        <v>0</v>
      </c>
      <c r="JW26" s="46">
        <f>step*(+(1-prop_idu_male)*'By group'!BJ$9*Population!BJ26-'By group'!W$8*Population!W26-'By group'!W$6*Population!W26+'By group'!AJ$7*Population!AJ26)</f>
        <v>0</v>
      </c>
      <c r="JX26" s="46">
        <f>step*(+(1-prop_idu_male)*'By group'!BK$9*Population!BK26-'By group'!X$8*Population!X26-'By group'!X$6*Population!X26+'By group'!AK$7*Population!AK26)</f>
        <v>0</v>
      </c>
      <c r="JY26" s="46">
        <f>step*(+(1-prop_idu_male)*'By group'!BL$9*Population!BL26-'By group'!Y$8*Population!Y26-'By group'!Y$6*Population!Y26+'By group'!AL$7*Population!AL26)</f>
        <v>-6.7400027422690902</v>
      </c>
      <c r="JZ26" s="46">
        <f>step*(+(1-prop_idu_male)*'By group'!BM$9*Population!BM26-'By group'!Z$8*Population!Z26-'By group'!Z$6*Population!Z26+'By group'!AM$7*Population!AM26)</f>
        <v>-4.1720830400302722</v>
      </c>
      <c r="KA26" s="76">
        <f>step*(+(1-prop_idu_male)*'By group'!BN$9*Population!BN26-'By group'!AA$8*Population!AA26-'By group'!AA$6*Population!AA26+'By group'!AN$7*Population!AN26)</f>
        <v>-5.7359678066955535</v>
      </c>
      <c r="KB26" s="46">
        <f>step*(+'By group'!O$6*Population!O26-'By group'!AB$7*Population!AB26)</f>
        <v>4946.5357288683535</v>
      </c>
      <c r="KC26" s="46">
        <f>step*(+'By group'!P$6*Population!P26-'By group'!AC$7*Population!AC26)</f>
        <v>11.79401571526393</v>
      </c>
      <c r="KD26" s="46">
        <f>step*(+'By group'!Q$6*Population!Q26-'By group'!AD$7*Population!AD26)</f>
        <v>37.199194615210395</v>
      </c>
      <c r="KE26" s="46">
        <f>step*(+'By group'!R$6*Population!R26-'By group'!AE$7*Population!AE26)</f>
        <v>42.254855518752841</v>
      </c>
      <c r="KF26" s="46">
        <f>step*(+'By group'!S$6*Population!S26-'By group'!AF$7*Population!AF26)</f>
        <v>13.514967491335465</v>
      </c>
      <c r="KG26" s="46">
        <f>step*(+'By group'!T$6*Population!T26-'By group'!AG$7*Population!AG26)</f>
        <v>2.7460529144252126</v>
      </c>
      <c r="KH26" s="46">
        <f>step*(+'By group'!U$6*Population!U26-'By group'!AH$7*Population!AH26)</f>
        <v>2.7900950034775818</v>
      </c>
      <c r="KI26" s="46">
        <f>step*(+'By group'!V$6*Population!V26-'By group'!AI$7*Population!AI26)</f>
        <v>0</v>
      </c>
      <c r="KJ26" s="46">
        <f>step*(+'By group'!W$6*Population!W26-'By group'!AJ$7*Population!AJ26)</f>
        <v>0</v>
      </c>
      <c r="KK26" s="46">
        <f>step*(+'By group'!X$6*Population!X26-'By group'!AK$7*Population!AK26)</f>
        <v>0</v>
      </c>
      <c r="KL26" s="46">
        <f>step*(+'By group'!Y$6*Population!Y26-'By group'!AL$7*Population!AL26)</f>
        <v>5.3251345199655296</v>
      </c>
      <c r="KM26" s="46">
        <f>step*(+'By group'!Z$6*Population!Z26-'By group'!AM$7*Population!AM26)</f>
        <v>3.3235675014809365</v>
      </c>
      <c r="KN26" s="46">
        <f>step*(+'By group'!AA$6*Population!AA26-'By group'!AN$7*Population!AN26)</f>
        <v>4.6198844908049779</v>
      </c>
      <c r="KO26" s="45">
        <v>0</v>
      </c>
      <c r="KP26" s="46">
        <v>0</v>
      </c>
      <c r="KQ26" s="46">
        <v>0</v>
      </c>
      <c r="KR26" s="46">
        <v>0</v>
      </c>
      <c r="KS26" s="46">
        <v>0</v>
      </c>
      <c r="KT26" s="46">
        <v>0</v>
      </c>
      <c r="KU26" s="46">
        <v>0</v>
      </c>
      <c r="KV26" s="46">
        <v>0</v>
      </c>
      <c r="KW26" s="46">
        <v>0</v>
      </c>
      <c r="KX26" s="46">
        <v>0</v>
      </c>
      <c r="KY26" s="46">
        <v>0</v>
      </c>
      <c r="KZ26" s="46">
        <v>0</v>
      </c>
      <c r="LA26" s="46">
        <v>0</v>
      </c>
      <c r="LB26" s="188">
        <f>step*(-'By group'!BB$9*Population!BB26+'By group'!B$8*Population!B26+'By group'!O$8*Population!O26)</f>
        <v>1626.0757562848303</v>
      </c>
      <c r="LC26" s="189">
        <f>step*(-'By group'!BC$9*Population!BC26+'By group'!C$8*Population!C26+'By group'!P$8*Population!P26)</f>
        <v>8.8835172152554076</v>
      </c>
      <c r="LD26" s="189">
        <f>step*(-'By group'!BD$9*Population!BD26+'By group'!D$8*Population!D26+'By group'!Q$8*Population!Q26)</f>
        <v>27.323401853610065</v>
      </c>
      <c r="LE26" s="189">
        <f>step*(-'By group'!BE$9*Population!BE26+'By group'!E$8*Population!E26+'By group'!R$8*Population!R26)</f>
        <v>30.805401977897116</v>
      </c>
      <c r="LF26" s="189">
        <f>step*(-'By group'!BF$9*Population!BF26+'By group'!F$8*Population!F26+'By group'!S$8*Population!S26)</f>
        <v>9.9189891857218182</v>
      </c>
      <c r="LG26" s="189">
        <f>step*(-'By group'!BG$9*Population!BG26+'By group'!G$8*Population!G26+'By group'!T$8*Population!T26)</f>
        <v>2.0063136404246689</v>
      </c>
      <c r="LH26" s="189">
        <f>step*(-'By group'!BH$9*Population!BH26+'By group'!H$8*Population!H26+'By group'!U$8*Population!U26)</f>
        <v>1.9021163112892367</v>
      </c>
      <c r="LI26" s="189">
        <f>step*(-'By group'!BI$9*Population!BI26+'By group'!I$8*Population!I26+'By group'!V$8*Population!V26)</f>
        <v>0</v>
      </c>
      <c r="LJ26" s="189">
        <f>step*(-'By group'!BJ$9*Population!BJ26+'By group'!J$8*Population!J26+'By group'!W$8*Population!W26)</f>
        <v>0</v>
      </c>
      <c r="LK26" s="189">
        <f>step*(-'By group'!BK$9*Population!BK26+'By group'!K$8*Population!K26+'By group'!X$8*Population!X26)</f>
        <v>0</v>
      </c>
      <c r="LL26" s="189">
        <f>step*(-'By group'!BL$9*Population!BL26+'By group'!L$8*Population!L26+'By group'!Y$8*Population!Y26)</f>
        <v>3.7050977814506076</v>
      </c>
      <c r="LM26" s="189">
        <f>step*(-'By group'!BM$9*Population!BM26+'By group'!M$8*Population!M26+'By group'!Z$8*Population!Z26)</f>
        <v>2.0075533897768785</v>
      </c>
      <c r="LN26" s="189">
        <f>step*(-'By group'!BN$9*Population!BN26+'By group'!N$8*Population!N26+'By group'!AA$8*Population!AA26)</f>
        <v>2.2460713084215929</v>
      </c>
    </row>
    <row r="27" spans="1:326" x14ac:dyDescent="0.25">
      <c r="A27">
        <f t="shared" si="23"/>
        <v>11.5</v>
      </c>
      <c r="B27" s="52">
        <f>step*((-'By group'!B$4-'By group'!B$5-'By group'!B$22)*Population!B27+'By group'!B$3*Population!$BO27)</f>
        <v>161396.19953188475</v>
      </c>
      <c r="C27" s="4">
        <f>step*((-'By group'!C$4-'By group'!C$5-'By group'!C$22)*Population!C27+'By group'!C$3*Population!$BO27)</f>
        <v>-4966.1029710533021</v>
      </c>
      <c r="D27" s="4">
        <f>step*((-'By group'!D$4-'By group'!D$5-'By group'!D$22)*Population!D27+'By group'!D$3*Population!$BO27)</f>
        <v>-33842.102688649553</v>
      </c>
      <c r="E27" s="4">
        <f>step*((-'By group'!E$4-'By group'!E$5-'By group'!E$22)*Population!E27+'By group'!E$3*Population!$BO27)</f>
        <v>-58456.73106835677</v>
      </c>
      <c r="F27" s="4">
        <f>step*((-'By group'!F$4-'By group'!F$5-'By group'!F$22)*Population!F27+'By group'!F$3*Population!$BO27)</f>
        <v>-25360.844833450272</v>
      </c>
      <c r="G27" s="4">
        <f>step*((-'By group'!G$4-'By group'!G$5-'By group'!G$22)*Population!G27+'By group'!G$3*Population!$BO27)</f>
        <v>-6429.7632026376541</v>
      </c>
      <c r="H27" s="4">
        <f>step*((-'By group'!H$4-'By group'!H$5-'By group'!H$22)*Population!H27+'By group'!H$3*Population!$BO27)</f>
        <v>-6483.4890198706535</v>
      </c>
      <c r="I27" s="4">
        <f>step*((-'By group'!I$4-'By group'!I$5-'By group'!I$22)*Population!I27+'By group'!I$3*Population!$BO27)</f>
        <v>0</v>
      </c>
      <c r="J27" s="4">
        <f>step*((-'By group'!J$4-'By group'!J$5-'By group'!J$22)*Population!J27+'By group'!J$3*Population!$BO27)</f>
        <v>0</v>
      </c>
      <c r="K27" s="4">
        <f>step*((-'By group'!K$4-'By group'!K$5-'By group'!K$22)*Population!K27+'By group'!K$3*Population!$BO27)</f>
        <v>0</v>
      </c>
      <c r="L27" s="4">
        <f>step*((-'By group'!L$4-'By group'!L$5-'By group'!L$22)*Population!L27+'By group'!L$3*Population!$BO27)</f>
        <v>-3401.7963099681597</v>
      </c>
      <c r="M27" s="4">
        <f>step*((-'By group'!M$4-'By group'!M$5-'By group'!M$22)*Population!M27+'By group'!M$3*Population!$BO27)</f>
        <v>-1962.002711496978</v>
      </c>
      <c r="N27" s="4">
        <f>step*((-'By group'!N$4-'By group'!N$5-'By group'!N$22)*Population!N27+'By group'!N$3*Population!$BO27)</f>
        <v>-2218.6457945802927</v>
      </c>
      <c r="O27" s="8">
        <f>step*((-'By group'!O$4-'By group'!O$5-'By group'!O$22)*Population!O27+'By group'!O$3*Population!$BO27)</f>
        <v>132744.67669930717</v>
      </c>
      <c r="P27" s="4">
        <f>step*((-'By group'!P$4-'By group'!P$5-'By group'!P$22)*Population!P27+'By group'!P$3*Population!$BO27)</f>
        <v>-2767.1087153353469</v>
      </c>
      <c r="Q27" s="4">
        <f>step*((-'By group'!Q$4-'By group'!Q$5-'By group'!Q$22)*Population!Q27+'By group'!Q$3*Population!$BO27)</f>
        <v>-19152.62309336997</v>
      </c>
      <c r="R27" s="4">
        <f>step*((-'By group'!R$4-'By group'!R$5-'By group'!R$22)*Population!R27+'By group'!R$3*Population!$BO27)</f>
        <v>-33111.036081956176</v>
      </c>
      <c r="S27" s="4">
        <f>step*((-'By group'!S$4-'By group'!S$5-'By group'!S$22)*Population!S27+'By group'!S$3*Population!$BO27)</f>
        <v>-14233.375523320597</v>
      </c>
      <c r="T27" s="4">
        <f>step*((-'By group'!T$4-'By group'!T$5-'By group'!T$22)*Population!T27+'By group'!T$3*Population!$BO27)</f>
        <v>-3619.4012993403335</v>
      </c>
      <c r="U27" s="4">
        <f>step*((-'By group'!U$4-'By group'!U$5-'By group'!U$22)*Population!U27+'By group'!U$3*Population!$BO27)</f>
        <v>-3906.3168339084909</v>
      </c>
      <c r="V27" s="4">
        <f>step*((-'By group'!V$4-'By group'!V$5-'By group'!V$22)*Population!V27+'By group'!V$3*Population!$BO27)</f>
        <v>0</v>
      </c>
      <c r="W27" s="4">
        <f>step*((-'By group'!W$4-'By group'!W$5-'By group'!W$22)*Population!W27+'By group'!W$3*Population!$BO27)</f>
        <v>0</v>
      </c>
      <c r="X27" s="4">
        <f>step*((-'By group'!X$4-'By group'!X$5-'By group'!X$22)*Population!X27+'By group'!X$3*Population!$BO27)</f>
        <v>0</v>
      </c>
      <c r="Y27" s="4">
        <f>step*((-'By group'!Y$4-'By group'!Y$5-'By group'!Y$22)*Population!Y27+'By group'!Y$3*Population!$BO27)</f>
        <v>-2005.3251833343456</v>
      </c>
      <c r="Z27" s="4">
        <f>step*((-'By group'!Z$4-'By group'!Z$5-'By group'!Z$22)*Population!Z27+'By group'!Z$3*Population!$BO27)</f>
        <v>-1346.9714047487726</v>
      </c>
      <c r="AA27" s="4">
        <f>step*((-'By group'!AA$4-'By group'!AA$5-'By group'!AA$22)*Population!AA27+'By group'!AA$3*Population!$BO27)</f>
        <v>-2043.2001505922224</v>
      </c>
      <c r="AB27" s="8">
        <f>step*((-'By group'!AB$4-'By group'!AB$5-'By group'!AB$22)*Population!AB27+'By group'!AB$3*Population!$BO27)</f>
        <v>-797.35037895322716</v>
      </c>
      <c r="AC27" s="4">
        <f>step*((-'By group'!AC$4-'By group'!AC$5-'By group'!AC$22)*Population!AC27+'By group'!AC$3*Population!$BO27)</f>
        <v>-148.22277812250911</v>
      </c>
      <c r="AD27" s="4">
        <f>step*((-'By group'!AD$4-'By group'!AD$5-'By group'!AD$22)*Population!AD27+'By group'!AD$3*Population!$BO27)</f>
        <v>-993.73837189639141</v>
      </c>
      <c r="AE27" s="4">
        <f>step*((-'By group'!AE$4-'By group'!AE$5-'By group'!AE$22)*Population!AE27+'By group'!AE$3*Population!$BO27)</f>
        <v>-1660.9881087098042</v>
      </c>
      <c r="AF27" s="4">
        <f>step*((-'By group'!AF$4-'By group'!AF$5-'By group'!AF$22)*Population!AF27+'By group'!AF$3*Population!$BO27)</f>
        <v>-701.79917166849179</v>
      </c>
      <c r="AG27" s="4">
        <f>step*((-'By group'!AG$4-'By group'!AG$5-'By group'!AG$22)*Population!AG27+'By group'!AG$3*Population!$BO27)</f>
        <v>-176.10168466015975</v>
      </c>
      <c r="AH27" s="4">
        <f>step*((-'By group'!AH$4-'By group'!AH$5-'By group'!AH$22)*Population!AH27+'By group'!AH$3*Population!$BO27)</f>
        <v>-182.00762909540762</v>
      </c>
      <c r="AI27" s="4">
        <f>step*((-'By group'!AI$4-'By group'!AI$5-'By group'!AI$22)*Population!AI27+'By group'!AI$3*Population!$BO27)</f>
        <v>0</v>
      </c>
      <c r="AJ27" s="4">
        <f>step*((-'By group'!AJ$4-'By group'!AJ$5-'By group'!AJ$22)*Population!AJ27+'By group'!AJ$3*Population!$BO27)</f>
        <v>0</v>
      </c>
      <c r="AK27" s="4">
        <f>step*((-'By group'!AK$4-'By group'!AK$5-'By group'!AK$22)*Population!AK27+'By group'!AK$3*Population!$BO27)</f>
        <v>0</v>
      </c>
      <c r="AL27" s="4">
        <f>step*((-'By group'!AL$4-'By group'!AL$5-'By group'!AL$22)*Population!AL27+'By group'!AL$3*Population!$BO27)</f>
        <v>-94.663722543709696</v>
      </c>
      <c r="AM27" s="4">
        <f>step*((-'By group'!AM$4-'By group'!AM$5-'By group'!AM$22)*Population!AM27+'By group'!AM$3*Population!$BO27)</f>
        <v>-59.159340832085704</v>
      </c>
      <c r="AN27" s="4">
        <f>step*((-'By group'!AN$4-'By group'!AN$5-'By group'!AN$22)*Population!AN27+'By group'!AN$3*Population!$BO27)</f>
        <v>-79.583400998749809</v>
      </c>
      <c r="AO27" s="8">
        <f>step*((-'By group'!AO$4-'By group'!AO$5-'By group'!AO$22)*Population!AO27+'By group'!AO$3*Population!$BO27)</f>
        <v>7257.8865357237883</v>
      </c>
      <c r="AP27" s="4">
        <f>step*((-'By group'!AP$4-'By group'!AP$5-'By group'!AP$22)*Population!AP27+'By group'!AP$3*Population!$BO27)</f>
        <v>-308.87679868491261</v>
      </c>
      <c r="AQ27" s="4">
        <f>step*((-'By group'!AQ$4-'By group'!AQ$5-'By group'!AQ$22)*Population!AQ27+'By group'!AQ$3*Population!$BO27)</f>
        <v>-1960.183780654537</v>
      </c>
      <c r="AR27" s="4">
        <f>step*((-'By group'!AR$4-'By group'!AR$5-'By group'!AR$22)*Population!AR27+'By group'!AR$3*Population!$BO27)</f>
        <v>-2987.9188574907025</v>
      </c>
      <c r="AS27" s="4">
        <f>step*((-'By group'!AS$4-'By group'!AS$5-'By group'!AS$22)*Population!AS27+'By group'!AS$3*Population!$BO27)</f>
        <v>-1164.6285651385253</v>
      </c>
      <c r="AT27" s="4">
        <f>step*((-'By group'!AT$4-'By group'!AT$5-'By group'!AT$22)*Population!AT27+'By group'!AT$3*Population!$BO27)</f>
        <v>-273.59153073611884</v>
      </c>
      <c r="AU27" s="4">
        <f>step*((-'By group'!AU$4-'By group'!AU$5-'By group'!AU$22)*Population!AU27+'By group'!AU$3*Population!$BO27)</f>
        <v>-243.6476004416804</v>
      </c>
      <c r="AV27" s="4">
        <f>step*((-'By group'!AV$4-'By group'!AV$5-'By group'!AV$22)*Population!AV27+'By group'!AV$3*Population!$BO27)</f>
        <v>0</v>
      </c>
      <c r="AW27" s="4">
        <f>step*((-'By group'!AW$4-'By group'!AW$5-'By group'!AW$22)*Population!AW27+'By group'!AW$3*Population!$BO27)</f>
        <v>0</v>
      </c>
      <c r="AX27" s="4">
        <f>step*((-'By group'!AX$4-'By group'!AX$5-'By group'!AX$22)*Population!AX27+'By group'!AX$3*Population!$BO27)</f>
        <v>0</v>
      </c>
      <c r="AY27" s="4">
        <f>step*((-'By group'!AY$4-'By group'!AY$5-'By group'!AY$22)*Population!AY27+'By group'!AY$3*Population!$BO27)</f>
        <v>-128.00663579443292</v>
      </c>
      <c r="AZ27" s="4">
        <f>step*((-'By group'!AZ$4-'By group'!AZ$5-'By group'!AZ$22)*Population!AZ27+'By group'!AZ$3*Population!$BO27)</f>
        <v>-67.14066342469124</v>
      </c>
      <c r="BA27" s="4">
        <f>step*((-'By group'!BA$4-'By group'!BA$5-'By group'!BA$22)*Population!BA27+'By group'!BA$3*Population!$BO27)</f>
        <v>-71.65774637430377</v>
      </c>
      <c r="BB27" s="8">
        <f>step*((-'By group'!BB$4-'By group'!BB$5-'By group'!BB$22)*Population!BB27+'By group'!BB$3*Population!$BO27)</f>
        <v>4600.0937582247007</v>
      </c>
      <c r="BC27" s="4">
        <f>step*((-'By group'!BC$4-'By group'!BC$5-'By group'!BC$22)*Population!BC27+'By group'!BC$3*Population!$BO27)</f>
        <v>-353.90816323975781</v>
      </c>
      <c r="BD27" s="4">
        <f>step*((-'By group'!BD$4-'By group'!BD$5-'By group'!BD$22)*Population!BD27+'By group'!BD$3*Population!$BO27)</f>
        <v>-1820.2236748122023</v>
      </c>
      <c r="BE27" s="4">
        <f>step*((-'By group'!BE$4-'By group'!BE$5-'By group'!BE$22)*Population!BE27+'By group'!BE$3*Population!$BO27)</f>
        <v>-2580.9385402169114</v>
      </c>
      <c r="BF27" s="4">
        <f>step*((-'By group'!BF$4-'By group'!BF$5-'By group'!BF$22)*Population!BF27+'By group'!BF$3*Population!$BO27)</f>
        <v>-964.23133663043404</v>
      </c>
      <c r="BG27" s="4">
        <f>step*((-'By group'!BG$4-'By group'!BG$5-'By group'!BG$22)*Population!BG27+'By group'!BG$3*Population!$BO27)</f>
        <v>-219.44388126383799</v>
      </c>
      <c r="BH27" s="4">
        <f>step*((-'By group'!BH$4-'By group'!BH$5-'By group'!BH$22)*Population!BH27+'By group'!BH$3*Population!$BO27)</f>
        <v>-186.64773862028053</v>
      </c>
      <c r="BI27" s="4">
        <f>step*((-'By group'!BI$4-'By group'!BI$5-'By group'!BI$22)*Population!BI27+'By group'!BI$3*Population!$BO27)</f>
        <v>0</v>
      </c>
      <c r="BJ27" s="4">
        <f>step*((-'By group'!BJ$4-'By group'!BJ$5-'By group'!BJ$22)*Population!BJ27+'By group'!BJ$3*Population!$BO27)</f>
        <v>0</v>
      </c>
      <c r="BK27" s="4">
        <f>step*((-'By group'!BK$4-'By group'!BK$5-'By group'!BK$22)*Population!BK27+'By group'!BK$3*Population!$BO27)</f>
        <v>0</v>
      </c>
      <c r="BL27" s="4">
        <f>step*((-'By group'!BL$4-'By group'!BL$5-'By group'!BL$22)*Population!BL27+'By group'!BL$3*Population!$BO27)</f>
        <v>-117.34870800721626</v>
      </c>
      <c r="BM27" s="4">
        <f>step*((-'By group'!BM$4-'By group'!BM$5-'By group'!BM$22)*Population!BM27+'By group'!BM$3*Population!$BO27)</f>
        <v>-56.703086566146773</v>
      </c>
      <c r="BN27" s="4">
        <f>step*((-'By group'!BN$4-'By group'!BN$5-'By group'!BN$22)*Population!BN27+'By group'!BN$3*Population!$BO27)</f>
        <v>-53.907038643884967</v>
      </c>
      <c r="BO27" s="71">
        <f>-step*SUM(SCR!B27:N27)*Population!B27</f>
        <v>-128156.70573085098</v>
      </c>
      <c r="BP27" s="4">
        <f>step*-SUM('By group'!C$11:C$21)*Population!C27</f>
        <v>-124152.57427633254</v>
      </c>
      <c r="BQ27" s="4">
        <f>step*-SUM('By group'!D$11:D$21)*Population!D27</f>
        <v>-94005.840801804326</v>
      </c>
      <c r="BR27" s="4">
        <f>step*-SUM('By group'!E$11:E$21)*Population!E27</f>
        <v>-41754.807905969123</v>
      </c>
      <c r="BS27" s="4">
        <f>step*-SUM('By group'!F$11:F$21)*Population!F27</f>
        <v>-13347.813070236985</v>
      </c>
      <c r="BT27" s="4">
        <f>step*-SUM('By group'!G$11:G$21)*Population!G27</f>
        <v>-6697.6700027475554</v>
      </c>
      <c r="BU27" s="4">
        <f>step*-SUM('By group'!H$11:H$21)*Population!H27</f>
        <v>0</v>
      </c>
      <c r="BV27" s="4">
        <f>step*-SUM('By group'!I$11:I$21)*Population!I27</f>
        <v>0</v>
      </c>
      <c r="BW27" s="4">
        <f>step*-SUM('By group'!J$11:J$21)*Population!J27</f>
        <v>0</v>
      </c>
      <c r="BX27" s="4">
        <f>step*-SUM('By group'!K$11:K$21)*Population!K27</f>
        <v>0</v>
      </c>
      <c r="BY27" s="4">
        <f>step*-SUM('By group'!L$11:L$21)*Population!L27</f>
        <v>-2429.8545071201138</v>
      </c>
      <c r="BZ27" s="4">
        <f>step*-SUM('By group'!M$11:M$21)*Population!M27</f>
        <v>-1226.2516946856113</v>
      </c>
      <c r="CA27" s="4">
        <f>step*-SUM('By group'!N$11:N$21)*Population!N27</f>
        <v>0</v>
      </c>
      <c r="CB27" s="13">
        <f>-step*SUM(SCR!O27:AA27)*Population!O27</f>
        <v>-71010.184714595147</v>
      </c>
      <c r="CC27" s="4">
        <f>step*-SUM('By group'!P$11:P$21)*Population!P27</f>
        <v>-69177.717883383666</v>
      </c>
      <c r="CD27" s="4">
        <f>step*-SUM('By group'!Q$11:Q$21)*Population!Q27</f>
        <v>-53201.730814916584</v>
      </c>
      <c r="CE27" s="4">
        <f>step*-SUM('By group'!R$11:R$21)*Population!R27</f>
        <v>-23650.740058540126</v>
      </c>
      <c r="CF27" s="4">
        <f>step*-SUM('By group'!S$11:S$21)*Population!S27</f>
        <v>-7491.2502754318939</v>
      </c>
      <c r="CG27" s="4">
        <f>step*-SUM('By group'!T$11:T$21)*Population!T27</f>
        <v>-3770.2096868128469</v>
      </c>
      <c r="CH27" s="4">
        <f>step*-SUM('By group'!U$11:U$21)*Population!U27</f>
        <v>0</v>
      </c>
      <c r="CI27" s="4">
        <f>step*-SUM('By group'!V$11:V$21)*Population!V27</f>
        <v>0</v>
      </c>
      <c r="CJ27" s="4">
        <f>step*-SUM('By group'!W$11:W$21)*Population!W27</f>
        <v>0</v>
      </c>
      <c r="CK27" s="4">
        <f>step*-SUM('By group'!X$11:X$21)*Population!X27</f>
        <v>0</v>
      </c>
      <c r="CL27" s="4">
        <f>step*-SUM('By group'!Y$11:Y$21)*Population!Y27</f>
        <v>-1432.375130953104</v>
      </c>
      <c r="CM27" s="4">
        <f>step*-SUM('By group'!Z$11:Z$21)*Population!Z27</f>
        <v>-841.85712796798293</v>
      </c>
      <c r="CN27" s="4">
        <f>step*-SUM('By group'!AA$11:AA$21)*Population!AA27</f>
        <v>0</v>
      </c>
      <c r="CO27" s="13">
        <f>-step*SUM(SCR!AB27:AN27)*Population!AB27</f>
        <v>-3844.3797945752408</v>
      </c>
      <c r="CP27" s="4">
        <f>step*-SUM('By group'!AC$11:AC$21)*Population!AC27</f>
        <v>-3705.5694530627279</v>
      </c>
      <c r="CQ27" s="4">
        <f>step*-SUM('By group'!AD$11:AD$21)*Population!AD27</f>
        <v>-2760.3843663788653</v>
      </c>
      <c r="CR27" s="4">
        <f>step*-SUM('By group'!AE$11:AE$21)*Population!AE27</f>
        <v>-1186.4200776498601</v>
      </c>
      <c r="CS27" s="4">
        <f>step*-SUM('By group'!AF$11:AF$21)*Population!AF27</f>
        <v>-369.36798508867992</v>
      </c>
      <c r="CT27" s="4">
        <f>step*-SUM('By group'!AG$11:AG$21)*Population!AG27</f>
        <v>-183.43925485433306</v>
      </c>
      <c r="CU27" s="4">
        <f>step*-SUM('By group'!AH$11:AH$21)*Population!AH27</f>
        <v>0</v>
      </c>
      <c r="CV27" s="4">
        <f>step*-SUM('By group'!AI$11:AI$21)*Population!AI27</f>
        <v>0</v>
      </c>
      <c r="CW27" s="4">
        <f>step*-SUM('By group'!AJ$11:AJ$21)*Population!AJ27</f>
        <v>0</v>
      </c>
      <c r="CX27" s="4">
        <f>step*-SUM('By group'!AK$11:AK$21)*Population!AK27</f>
        <v>0</v>
      </c>
      <c r="CY27" s="4">
        <f>step*-SUM('By group'!AL$11:AL$21)*Population!AL27</f>
        <v>-67.61694467407834</v>
      </c>
      <c r="CZ27" s="4">
        <f>step*-SUM('By group'!AM$11:AM$21)*Population!AM27</f>
        <v>-36.974588020053567</v>
      </c>
      <c r="DA27" s="4">
        <f>step*-SUM('By group'!AN$11:AN$21)*Population!AN27</f>
        <v>0</v>
      </c>
      <c r="DB27" s="13">
        <f>-step*SUM(SCR!AO27:BA27)*Population!AO27</f>
        <v>-8138.5030439720813</v>
      </c>
      <c r="DC27" s="4">
        <f>step*-SUM('By group'!AP$11:AP$21)*Population!AP27</f>
        <v>-7721.9199671228153</v>
      </c>
      <c r="DD27" s="4">
        <f>step*-SUM('By group'!AQ$11:AQ$21)*Population!AQ27</f>
        <v>-5444.9549462626028</v>
      </c>
      <c r="DE27" s="4">
        <f>step*-SUM('By group'!AR$11:AR$21)*Population!AR27</f>
        <v>-2134.2277553505019</v>
      </c>
      <c r="DF27" s="4">
        <f>step*-SUM('By group'!AS$11:AS$21)*Population!AS27</f>
        <v>-612.96240270448698</v>
      </c>
      <c r="DG27" s="4">
        <f>step*-SUM('By group'!AT$11:AT$21)*Population!AT27</f>
        <v>-284.99117785012379</v>
      </c>
      <c r="DH27" s="4">
        <f>step*-SUM('By group'!AU$11:AU$21)*Population!AU27</f>
        <v>0</v>
      </c>
      <c r="DI27" s="4">
        <f>step*-SUM('By group'!AV$11:AV$21)*Population!AV27</f>
        <v>0</v>
      </c>
      <c r="DJ27" s="4">
        <f>step*-SUM('By group'!AW$11:AW$21)*Population!AW27</f>
        <v>0</v>
      </c>
      <c r="DK27" s="4">
        <f>step*-SUM('By group'!AX$11:AX$21)*Population!AX27</f>
        <v>0</v>
      </c>
      <c r="DL27" s="4">
        <f>step*-SUM('By group'!AY$11:AY$21)*Population!AY27</f>
        <v>-91.433311281737801</v>
      </c>
      <c r="DM27" s="4">
        <f>step*-SUM('By group'!AZ$11:AZ$21)*Population!AZ27</f>
        <v>-41.962914640432025</v>
      </c>
      <c r="DN27" s="4">
        <f>step*-SUM('By group'!BA$11:BA$21)*Population!BA27</f>
        <v>0</v>
      </c>
      <c r="DO27" s="13">
        <f>-step*SUM(SCR!BB27:BN27)*Population!BB27</f>
        <v>-6238.29672801591</v>
      </c>
      <c r="DP27" s="4">
        <f>step*-SUM('By group'!BC$11:BC$21)*Population!BC27</f>
        <v>-5898.4693873292963</v>
      </c>
      <c r="DQ27" s="4">
        <f>step*-SUM('By group'!BD$11:BD$21)*Population!BD27</f>
        <v>-4136.8719882095502</v>
      </c>
      <c r="DR27" s="4">
        <f>step*-SUM('By group'!BE$11:BE$21)*Population!BE27</f>
        <v>-1613.0865876355697</v>
      </c>
      <c r="DS27" s="4">
        <f>step*-SUM('By group'!BF$11:BF$21)*Population!BF27</f>
        <v>-459.15777934782574</v>
      </c>
      <c r="DT27" s="4">
        <f>step*-SUM('By group'!BG$11:BG$21)*Population!BG27</f>
        <v>-211.00373198445959</v>
      </c>
      <c r="DU27" s="4">
        <f>step*-SUM('By group'!BH$11:BH$21)*Population!BH27</f>
        <v>0</v>
      </c>
      <c r="DV27" s="4">
        <f>step*-SUM('By group'!BI$11:BI$21)*Population!BI27</f>
        <v>0</v>
      </c>
      <c r="DW27" s="4">
        <f>step*-SUM('By group'!BJ$11:BJ$21)*Population!BJ27</f>
        <v>0</v>
      </c>
      <c r="DX27" s="4">
        <f>step*-SUM('By group'!BK$11:BK$21)*Population!BK27</f>
        <v>0</v>
      </c>
      <c r="DY27" s="4">
        <f>step*-SUM('By group'!BL$11:BL$21)*Population!BL27</f>
        <v>-65.193726670675701</v>
      </c>
      <c r="DZ27" s="4">
        <f>step*-SUM('By group'!BM$11:BM$21)*Population!BM27</f>
        <v>-28.351543283073386</v>
      </c>
      <c r="EA27" s="4">
        <f>step*-SUM('By group'!BN$11:BN$21)*Population!BN27</f>
        <v>0</v>
      </c>
      <c r="EB27" s="52">
        <v>0</v>
      </c>
      <c r="EC27" s="4">
        <f t="shared" si="24"/>
        <v>128156.70573085098</v>
      </c>
      <c r="ED27" s="4">
        <f t="shared" si="24"/>
        <v>124152.57427633254</v>
      </c>
      <c r="EE27" s="4">
        <f t="shared" si="26"/>
        <v>94005.840801804326</v>
      </c>
      <c r="EF27" s="4">
        <f t="shared" si="27"/>
        <v>41754.807905969123</v>
      </c>
      <c r="EG27" s="4">
        <f t="shared" si="28"/>
        <v>13347.813070236985</v>
      </c>
      <c r="EH27" s="4">
        <f t="shared" si="28"/>
        <v>6697.6700027475554</v>
      </c>
      <c r="EI27" s="4">
        <v>0</v>
      </c>
      <c r="EJ27" s="4">
        <f t="shared" si="30"/>
        <v>0</v>
      </c>
      <c r="EK27" s="4">
        <f t="shared" si="31"/>
        <v>0</v>
      </c>
      <c r="EL27" s="4">
        <f t="shared" si="32"/>
        <v>0</v>
      </c>
      <c r="EM27" s="4">
        <f t="shared" si="33"/>
        <v>2429.8545071201138</v>
      </c>
      <c r="EN27" s="4">
        <f t="shared" si="34"/>
        <v>1226.2516946856113</v>
      </c>
      <c r="EO27" s="52">
        <v>0</v>
      </c>
      <c r="EP27" s="4">
        <f t="shared" si="35"/>
        <v>71010.184714595147</v>
      </c>
      <c r="EQ27" s="4">
        <f t="shared" si="36"/>
        <v>69177.717883383666</v>
      </c>
      <c r="ER27" s="4">
        <f t="shared" si="37"/>
        <v>53201.730814916584</v>
      </c>
      <c r="ES27" s="4">
        <f t="shared" si="38"/>
        <v>23650.740058540126</v>
      </c>
      <c r="ET27" s="4">
        <f t="shared" si="39"/>
        <v>7491.2502754318939</v>
      </c>
      <c r="EU27" s="4">
        <f t="shared" si="40"/>
        <v>3770.2096868128469</v>
      </c>
      <c r="EV27" s="4">
        <v>0</v>
      </c>
      <c r="EW27" s="4">
        <f t="shared" si="41"/>
        <v>0</v>
      </c>
      <c r="EX27" s="4">
        <f t="shared" si="42"/>
        <v>0</v>
      </c>
      <c r="EY27" s="4">
        <f t="shared" si="43"/>
        <v>0</v>
      </c>
      <c r="EZ27" s="4">
        <f t="shared" si="44"/>
        <v>1432.375130953104</v>
      </c>
      <c r="FA27" s="4">
        <f t="shared" si="45"/>
        <v>841.85712796798293</v>
      </c>
      <c r="FB27" s="52">
        <v>0</v>
      </c>
      <c r="FC27" s="4">
        <f t="shared" si="46"/>
        <v>3844.3797945752408</v>
      </c>
      <c r="FD27" s="4">
        <f t="shared" si="47"/>
        <v>3705.5694530627279</v>
      </c>
      <c r="FE27" s="4">
        <f t="shared" si="48"/>
        <v>2760.3843663788653</v>
      </c>
      <c r="FF27" s="4">
        <f t="shared" si="49"/>
        <v>1186.4200776498601</v>
      </c>
      <c r="FG27" s="4">
        <f t="shared" si="50"/>
        <v>369.36798508867992</v>
      </c>
      <c r="FH27" s="4">
        <f t="shared" si="51"/>
        <v>183.43925485433306</v>
      </c>
      <c r="FI27" s="4">
        <v>0</v>
      </c>
      <c r="FJ27" s="4">
        <f t="shared" si="52"/>
        <v>0</v>
      </c>
      <c r="FK27" s="4">
        <f t="shared" si="53"/>
        <v>0</v>
      </c>
      <c r="FL27" s="4">
        <f t="shared" si="54"/>
        <v>0</v>
      </c>
      <c r="FM27" s="4">
        <f t="shared" si="55"/>
        <v>67.61694467407834</v>
      </c>
      <c r="FN27" s="9">
        <f t="shared" si="56"/>
        <v>36.974588020053567</v>
      </c>
      <c r="FO27" s="4">
        <v>0</v>
      </c>
      <c r="FP27" s="4">
        <f t="shared" si="57"/>
        <v>8138.5030439720813</v>
      </c>
      <c r="FQ27" s="4">
        <f t="shared" si="58"/>
        <v>7721.9199671228153</v>
      </c>
      <c r="FR27" s="4">
        <f t="shared" si="59"/>
        <v>5444.9549462626028</v>
      </c>
      <c r="FS27" s="4">
        <f t="shared" si="60"/>
        <v>2134.2277553505019</v>
      </c>
      <c r="FT27" s="4">
        <f t="shared" si="61"/>
        <v>612.96240270448698</v>
      </c>
      <c r="FU27" s="4">
        <f t="shared" si="62"/>
        <v>284.99117785012379</v>
      </c>
      <c r="FV27" s="4">
        <v>0</v>
      </c>
      <c r="FW27" s="4">
        <f t="shared" si="63"/>
        <v>0</v>
      </c>
      <c r="FX27" s="4">
        <f t="shared" si="64"/>
        <v>0</v>
      </c>
      <c r="FY27" s="4">
        <f t="shared" si="65"/>
        <v>0</v>
      </c>
      <c r="FZ27" s="4">
        <f t="shared" si="66"/>
        <v>91.433311281737801</v>
      </c>
      <c r="GA27" s="4">
        <f t="shared" si="67"/>
        <v>41.962914640432025</v>
      </c>
      <c r="GB27" s="4">
        <v>0</v>
      </c>
      <c r="GC27" s="4">
        <f t="shared" si="68"/>
        <v>6238.29672801591</v>
      </c>
      <c r="GD27" s="4">
        <f t="shared" si="4"/>
        <v>5898.4693873292963</v>
      </c>
      <c r="GE27" s="4">
        <f t="shared" si="5"/>
        <v>4136.8719882095502</v>
      </c>
      <c r="GF27" s="4">
        <f t="shared" si="6"/>
        <v>1613.0865876355697</v>
      </c>
      <c r="GG27" s="4">
        <f t="shared" si="7"/>
        <v>459.15777934782574</v>
      </c>
      <c r="GH27" s="4">
        <f t="shared" si="8"/>
        <v>211.00373198445959</v>
      </c>
      <c r="GI27" s="4">
        <v>0</v>
      </c>
      <c r="GJ27" s="4">
        <f t="shared" si="69"/>
        <v>0</v>
      </c>
      <c r="GK27" s="4">
        <f t="shared" si="70"/>
        <v>0</v>
      </c>
      <c r="GL27" s="4">
        <f t="shared" si="9"/>
        <v>0</v>
      </c>
      <c r="GM27" s="4">
        <f t="shared" si="10"/>
        <v>65.193726670675701</v>
      </c>
      <c r="GN27" s="4">
        <f t="shared" si="11"/>
        <v>28.351543283073386</v>
      </c>
      <c r="GO27" s="52">
        <v>0</v>
      </c>
      <c r="GP27" s="4">
        <f>step*(-'By group'!C$32*Population!C27+'By group'!I$33*Population!I27)</f>
        <v>0</v>
      </c>
      <c r="GQ27" s="4">
        <f>step*(-'By group'!D$32*Population!D27+'By group'!J$33*Population!J27)</f>
        <v>0</v>
      </c>
      <c r="GR27" s="4">
        <f>step*(-'By group'!E$32*Population!E27+'By group'!K$33*Population!K27)</f>
        <v>0</v>
      </c>
      <c r="GS27" s="4">
        <f>step*(-'By group'!F$32*Population!F27+'By group'!L$33*Population!L27)</f>
        <v>-5458.979281558436</v>
      </c>
      <c r="GT27" s="4">
        <f>step*(-'By group'!G$32*Population!G27+'By group'!M$33*Population!M27)</f>
        <v>-726.40815320670549</v>
      </c>
      <c r="GU27" s="4">
        <f>step*(-'By group'!H$32*Population!H27+'By group'!N$33*Population!N27)</f>
        <v>-639.44565860143666</v>
      </c>
      <c r="GV27" s="46">
        <f t="shared" si="71"/>
        <v>0</v>
      </c>
      <c r="GW27" s="14">
        <f t="shared" si="72"/>
        <v>0</v>
      </c>
      <c r="GX27" s="4">
        <f t="shared" si="73"/>
        <v>0</v>
      </c>
      <c r="GY27" s="4">
        <f t="shared" si="74"/>
        <v>5458.979281558436</v>
      </c>
      <c r="GZ27" s="4">
        <f t="shared" si="75"/>
        <v>726.40815320670549</v>
      </c>
      <c r="HA27" s="4">
        <f t="shared" si="76"/>
        <v>639.44565860143666</v>
      </c>
      <c r="HB27" s="8">
        <v>0</v>
      </c>
      <c r="HC27" s="4">
        <f>step*(-'By group'!P$32*Population!P27+'By group'!V$33*Population!V27)</f>
        <v>0</v>
      </c>
      <c r="HD27" s="4">
        <f>step*(-'By group'!Q$32*Population!Q27+'By group'!W$33*Population!W27)</f>
        <v>0</v>
      </c>
      <c r="HE27" s="4">
        <f>step*(-'By group'!R$32*Population!R27+'By group'!X$33*Population!X27)</f>
        <v>0</v>
      </c>
      <c r="HF27" s="4">
        <f>step*(-'By group'!S$32*Population!S27+'By group'!Y$33*Population!Y27)</f>
        <v>-3029.4375722393952</v>
      </c>
      <c r="HG27" s="4">
        <f>step*(-'By group'!T$32*Population!T27+'By group'!Z$33*Population!Z27)</f>
        <v>-333.11337337857799</v>
      </c>
      <c r="HH27" s="4">
        <f>step*(-'By group'!U$32*Population!U27+'By group'!AA$33*Population!AA27)</f>
        <v>-199.35666190235781</v>
      </c>
      <c r="HI27" s="14">
        <f t="shared" si="77"/>
        <v>0</v>
      </c>
      <c r="HJ27" s="46">
        <f t="shared" si="78"/>
        <v>0</v>
      </c>
      <c r="HK27" s="4">
        <f t="shared" si="79"/>
        <v>0</v>
      </c>
      <c r="HL27" s="4">
        <f t="shared" si="80"/>
        <v>3029.4375722393952</v>
      </c>
      <c r="HM27" s="4">
        <f t="shared" si="81"/>
        <v>333.11337337857799</v>
      </c>
      <c r="HN27" s="9">
        <f t="shared" si="82"/>
        <v>199.35666190235781</v>
      </c>
      <c r="HO27" s="4">
        <v>0</v>
      </c>
      <c r="HP27" s="4">
        <f>step*(-'By group'!AC$32*Population!AC27+'By group'!AI$33*Population!AI27)</f>
        <v>0</v>
      </c>
      <c r="HQ27" s="4">
        <f>step*(-'By group'!AD$32*Population!AD27+'By group'!AJ$33*Population!AJ27)</f>
        <v>0</v>
      </c>
      <c r="HR27" s="4">
        <f>step*(-'By group'!AE$32*Population!AE27+'By group'!AK$33*Population!AK27)</f>
        <v>0</v>
      </c>
      <c r="HS27" s="4">
        <f>step*(-'By group'!AF$32*Population!AF27+'By group'!AL$33*Population!AL27)</f>
        <v>-150.87552020730078</v>
      </c>
      <c r="HT27" s="4">
        <f>step*(-'By group'!AG$32*Population!AG27+'By group'!AM$33*Population!AM27)</f>
        <v>-18.20055696083983</v>
      </c>
      <c r="HU27" s="4">
        <f>step*(-'By group'!AH$32*Population!AH27+'By group'!AN$33*Population!AN27)</f>
        <v>-13.398061830644235</v>
      </c>
      <c r="HV27" s="14">
        <f t="shared" si="83"/>
        <v>0</v>
      </c>
      <c r="HW27" s="46">
        <f t="shared" si="84"/>
        <v>0</v>
      </c>
      <c r="HX27" s="4">
        <f t="shared" si="85"/>
        <v>0</v>
      </c>
      <c r="HY27" s="4">
        <f t="shared" si="86"/>
        <v>150.87552020730078</v>
      </c>
      <c r="HZ27" s="4">
        <f t="shared" si="87"/>
        <v>18.20055696083983</v>
      </c>
      <c r="IA27" s="4">
        <f t="shared" si="88"/>
        <v>13.398061830644235</v>
      </c>
      <c r="IB27" s="8">
        <v>0</v>
      </c>
      <c r="IC27" s="4">
        <f>step*(-'By group'!AP$32*Population!AP27+'By group'!AV$33*Population!AV27)</f>
        <v>0</v>
      </c>
      <c r="ID27" s="4">
        <f>step*(-'By group'!AQ$32*Population!AQ27+'By group'!AW$33*Population!AW27)</f>
        <v>0</v>
      </c>
      <c r="IE27" s="4">
        <f>step*(-'By group'!AR$32*Population!AR27+'By group'!AX$33*Population!AX27)</f>
        <v>0</v>
      </c>
      <c r="IF27" s="4">
        <f>step*(-'By group'!AS$32*Population!AS27+'By group'!AY$33*Population!AY27)</f>
        <v>-260.76454571137458</v>
      </c>
      <c r="IG27" s="4">
        <f>step*(-'By group'!AT$32*Population!AT27+'By group'!AZ$33*Population!AZ27)</f>
        <v>-36.016778249808752</v>
      </c>
      <c r="IH27" s="4">
        <f>step*(-'By group'!AU$32*Population!AU27+'By group'!BA$33*Population!BA27)</f>
        <v>-27.113943688906431</v>
      </c>
      <c r="II27" s="14">
        <f t="shared" si="15"/>
        <v>0</v>
      </c>
      <c r="IJ27" s="4">
        <f t="shared" si="16"/>
        <v>0</v>
      </c>
      <c r="IK27" s="4">
        <f t="shared" si="89"/>
        <v>0</v>
      </c>
      <c r="IL27" s="4">
        <f t="shared" si="90"/>
        <v>260.76454571137458</v>
      </c>
      <c r="IM27" s="4">
        <f t="shared" si="91"/>
        <v>36.016778249808752</v>
      </c>
      <c r="IN27" s="4">
        <f t="shared" si="92"/>
        <v>27.113943688906431</v>
      </c>
      <c r="IO27" s="8">
        <v>0</v>
      </c>
      <c r="IP27" s="4">
        <f>step*(-'By group'!BC$32*Population!BC27+'By group'!BI$33*Population!BI27)</f>
        <v>0</v>
      </c>
      <c r="IQ27" s="4">
        <f>step*(-'By group'!BD$32*Population!BD27+'By group'!BJ$33*Population!BJ27)</f>
        <v>0</v>
      </c>
      <c r="IR27" s="4">
        <f>step*(-'By group'!BE$32*Population!BE27+'By group'!BK$33*Population!BK27)</f>
        <v>0</v>
      </c>
      <c r="IS27" s="4">
        <f>step*(-'By group'!BF$32*Population!BF27+'By group'!BL$33*Population!BL27)</f>
        <v>-196.98202633857503</v>
      </c>
      <c r="IT27" s="4">
        <f>step*(-'By group'!BG$32*Population!BG27+'By group'!BM$33*Population!BM27)</f>
        <v>-28.024974755355231</v>
      </c>
      <c r="IU27" s="4">
        <f>step*(-'By group'!BH$32*Population!BH27+'By group'!BN$33*Population!BN27)</f>
        <v>-21.026295857480783</v>
      </c>
      <c r="IV27" s="14">
        <f t="shared" si="17"/>
        <v>0</v>
      </c>
      <c r="IW27" s="4">
        <f t="shared" si="18"/>
        <v>0</v>
      </c>
      <c r="IX27" s="4">
        <f t="shared" si="19"/>
        <v>0</v>
      </c>
      <c r="IY27" s="4">
        <f t="shared" si="20"/>
        <v>196.98202633857503</v>
      </c>
      <c r="IZ27" s="4">
        <f t="shared" si="21"/>
        <v>28.024974755355231</v>
      </c>
      <c r="JA27" s="4">
        <f t="shared" si="22"/>
        <v>21.026295857480783</v>
      </c>
      <c r="JB27" s="75">
        <f>step*(+prop_idu_male*'By group'!BB$9*Population!BB27-'By group'!B$8*Population!B27)</f>
        <v>-795.95702560772042</v>
      </c>
      <c r="JC27" s="46">
        <f>step*(+prop_idu_male*'By group'!BC$9*Population!BC27-'By group'!C$8*Population!C27)</f>
        <v>-5.4998123873371112</v>
      </c>
      <c r="JD27" s="46">
        <f>step*(+prop_idu_male*'By group'!BD$9*Population!BD27-'By group'!D$8*Population!D27)</f>
        <v>-16.815469606020283</v>
      </c>
      <c r="JE27" s="46">
        <f>step*(+prop_idu_male*'By group'!BE$9*Population!BE27-'By group'!E$8*Population!E27)</f>
        <v>-18.941700047821875</v>
      </c>
      <c r="JF27" s="46">
        <f>step*(+prop_idu_male*'By group'!BF$9*Population!BF27-'By group'!F$8*Population!F27)</f>
        <v>-6.1229171999011012</v>
      </c>
      <c r="JG27" s="46">
        <f>step*(+prop_idu_male*'By group'!BG$9*Population!BG27-'By group'!G$8*Population!G27)</f>
        <v>-1.2382522091969705</v>
      </c>
      <c r="JH27" s="46">
        <f>step*(+prop_idu_male*'By group'!BH$9*Population!BH27-'By group'!H$8*Population!H27)</f>
        <v>-1.1447112935456061</v>
      </c>
      <c r="JI27" s="46">
        <f>step*(+prop_idu_male*'By group'!BI$9*Population!BI27-'By group'!I$8*Population!I27)</f>
        <v>0</v>
      </c>
      <c r="JJ27" s="46">
        <f>step*(+prop_idu_male*'By group'!BJ$9*Population!BJ27-'By group'!J$8*Population!J27)</f>
        <v>0</v>
      </c>
      <c r="JK27" s="46">
        <f>step*(+prop_idu_male*'By group'!BK$9*Population!BK27-'By group'!K$8*Population!K27)</f>
        <v>0</v>
      </c>
      <c r="JL27" s="46">
        <f>step*(+prop_idu_male*'By group'!BL$9*Population!BL27-'By group'!L$8*Population!L27)</f>
        <v>-2.2733895631104919</v>
      </c>
      <c r="JM27" s="46">
        <f>step*(+prop_idu_male*'By group'!BM$9*Population!BM27-'By group'!M$8*Population!M27)</f>
        <v>-1.158207990806235</v>
      </c>
      <c r="JN27" s="46">
        <f>step*(+prop_idu_male*'By group'!BN$9*Population!BN27-'By group'!N$8*Population!N27)</f>
        <v>-1.1114574900042467</v>
      </c>
      <c r="JO27" s="45">
        <f>step*(+(1-prop_idu_male)*'By group'!BB$9*Population!BB27-'By group'!O$8*Population!O27-'By group'!O$6*Population!O27+'By group'!AB$7*Population!AB27)</f>
        <v>-5796.9782986546788</v>
      </c>
      <c r="JP27" s="46">
        <f>step*(+(1-prop_idu_male)*'By group'!BC$9*Population!BC27-'By group'!P$8*Population!P27-'By group'!P$6*Population!P27+'By group'!AC$7*Population!AC27)</f>
        <v>-14.771323544907585</v>
      </c>
      <c r="JQ27" s="46">
        <f>step*(+(1-prop_idu_male)*'By group'!BD$9*Population!BD27-'By group'!Q$8*Population!Q27-'By group'!Q$6*Population!Q27+'By group'!AD$7*Population!AD27)</f>
        <v>-46.382154838509408</v>
      </c>
      <c r="JR27" s="46">
        <f>step*(+(1-prop_idu_male)*'By group'!BE$9*Population!BE27-'By group'!R$8*Population!R27-'By group'!R$6*Population!R27+'By group'!AE$7*Population!AE27)</f>
        <v>-52.633162287353258</v>
      </c>
      <c r="JS27" s="46">
        <f>step*(+(1-prop_idu_male)*'By group'!BF$9*Population!BF27-'By group'!S$8*Population!S27-'By group'!S$6*Population!S27+'By group'!AF$7*Population!AF27)</f>
        <v>-16.847429002990282</v>
      </c>
      <c r="JT27" s="46">
        <f>step*(+(1-prop_idu_male)*'By group'!BG$9*Population!BG27-'By group'!T$8*Population!T27-'By group'!T$6*Population!T27+'By group'!AG$7*Population!AG27)</f>
        <v>-3.4185805651565198</v>
      </c>
      <c r="JU27" s="46">
        <f>step*(+(1-prop_idu_male)*'By group'!BH$9*Population!BH27-'By group'!U$8*Population!U27-'By group'!U$6*Population!U27+'By group'!AH$7*Population!AH27)</f>
        <v>-3.4225861493527012</v>
      </c>
      <c r="JV27" s="46">
        <f>step*(+(1-prop_idu_male)*'By group'!BI$9*Population!BI27-'By group'!V$8*Population!V27-'By group'!V$6*Population!V27+'By group'!AI$7*Population!AI27)</f>
        <v>0</v>
      </c>
      <c r="JW27" s="46">
        <f>step*(+(1-prop_idu_male)*'By group'!BJ$9*Population!BJ27-'By group'!W$8*Population!W27-'By group'!W$6*Population!W27+'By group'!AJ$7*Population!AJ27)</f>
        <v>0</v>
      </c>
      <c r="JX27" s="46">
        <f>step*(+(1-prop_idu_male)*'By group'!BK$9*Population!BK27-'By group'!X$8*Population!X27-'By group'!X$6*Population!X27+'By group'!AK$7*Population!AK27)</f>
        <v>0</v>
      </c>
      <c r="JY27" s="46">
        <f>step*(+(1-prop_idu_male)*'By group'!BL$9*Population!BL27-'By group'!Y$8*Population!Y27-'By group'!Y$6*Population!Y27+'By group'!AL$7*Population!AL27)</f>
        <v>-6.6066624469654034</v>
      </c>
      <c r="JZ27" s="46">
        <f>step*(+(1-prop_idu_male)*'By group'!BM$9*Population!BM27-'By group'!Z$8*Population!Z27-'By group'!Z$6*Population!Z27+'By group'!AM$7*Population!AM27)</f>
        <v>-4.0272595688033572</v>
      </c>
      <c r="KA27" s="76">
        <f>step*(+(1-prop_idu_male)*'By group'!BN$9*Population!BN27-'By group'!AA$8*Population!AA27-'By group'!AA$6*Population!AA27+'By group'!AN$7*Population!AN27)</f>
        <v>-5.4192167701657947</v>
      </c>
      <c r="KB27" s="46">
        <f>step*(+'By group'!O$6*Population!O27-'By group'!AB$7*Population!AB27)</f>
        <v>4962.494348028441</v>
      </c>
      <c r="KC27" s="46">
        <f>step*(+'By group'!P$6*Population!P27-'By group'!AC$7*Population!AC27)</f>
        <v>11.489391732358278</v>
      </c>
      <c r="KD27" s="46">
        <f>step*(+'By group'!Q$6*Population!Q27-'By group'!AD$7*Population!AD27)</f>
        <v>36.238233314111241</v>
      </c>
      <c r="KE27" s="46">
        <f>step*(+'By group'!R$6*Population!R27-'By group'!AE$7*Population!AE27)</f>
        <v>41.29171823437386</v>
      </c>
      <c r="KF27" s="46">
        <f>step*(+'By group'!S$6*Population!S27-'By group'!AF$7*Population!AF27)</f>
        <v>13.239551199078681</v>
      </c>
      <c r="KG27" s="46">
        <f>step*(+'By group'!T$6*Population!T27-'By group'!AG$7*Population!AG27)</f>
        <v>2.6898590756320853</v>
      </c>
      <c r="KH27" s="46">
        <f>step*(+'By group'!U$6*Population!U27-'By group'!AH$7*Population!AH27)</f>
        <v>2.7051923676755778</v>
      </c>
      <c r="KI27" s="46">
        <f>step*(+'By group'!V$6*Population!V27-'By group'!AI$7*Population!AI27)</f>
        <v>0</v>
      </c>
      <c r="KJ27" s="46">
        <f>step*(+'By group'!W$6*Population!W27-'By group'!AJ$7*Population!AJ27)</f>
        <v>0</v>
      </c>
      <c r="KK27" s="46">
        <f>step*(+'By group'!X$6*Population!X27-'By group'!AK$7*Population!AK27)</f>
        <v>0</v>
      </c>
      <c r="KL27" s="46">
        <f>step*(+'By group'!Y$6*Population!Y27-'By group'!AL$7*Population!AL27)</f>
        <v>5.2134035520147055</v>
      </c>
      <c r="KM27" s="46">
        <f>step*(+'By group'!Z$6*Population!Z27-'By group'!AM$7*Population!AM27)</f>
        <v>3.2024133668052186</v>
      </c>
      <c r="KN27" s="46">
        <f>step*(+'By group'!AA$6*Population!AA27-'By group'!AN$7*Population!AN27)</f>
        <v>4.357910975587286</v>
      </c>
      <c r="KO27" s="45">
        <v>0</v>
      </c>
      <c r="KP27" s="46">
        <v>0</v>
      </c>
      <c r="KQ27" s="46">
        <v>0</v>
      </c>
      <c r="KR27" s="46">
        <v>0</v>
      </c>
      <c r="KS27" s="46">
        <v>0</v>
      </c>
      <c r="KT27" s="46">
        <v>0</v>
      </c>
      <c r="KU27" s="46">
        <v>0</v>
      </c>
      <c r="KV27" s="46">
        <v>0</v>
      </c>
      <c r="KW27" s="46">
        <v>0</v>
      </c>
      <c r="KX27" s="46">
        <v>0</v>
      </c>
      <c r="KY27" s="46">
        <v>0</v>
      </c>
      <c r="KZ27" s="46">
        <v>0</v>
      </c>
      <c r="LA27" s="46">
        <v>0</v>
      </c>
      <c r="LB27" s="188">
        <f>step*(-'By group'!BB$9*Population!BB27+'By group'!B$8*Population!B27+'By group'!O$8*Population!O27)</f>
        <v>1630.4409762339583</v>
      </c>
      <c r="LC27" s="189">
        <f>step*(-'By group'!BC$9*Population!BC27+'By group'!C$8*Population!C27+'By group'!P$8*Population!P27)</f>
        <v>8.7817441998864165</v>
      </c>
      <c r="LD27" s="189">
        <f>step*(-'By group'!BD$9*Population!BD27+'By group'!D$8*Population!D27+'By group'!Q$8*Population!Q27)</f>
        <v>26.959391130418453</v>
      </c>
      <c r="LE27" s="189">
        <f>step*(-'By group'!BE$9*Population!BE27+'By group'!E$8*Population!E27+'By group'!R$8*Population!R27)</f>
        <v>30.283144100801266</v>
      </c>
      <c r="LF27" s="189">
        <f>step*(-'By group'!BF$9*Population!BF27+'By group'!F$8*Population!F27+'By group'!S$8*Population!S27)</f>
        <v>9.7307950038127</v>
      </c>
      <c r="LG27" s="189">
        <f>step*(-'By group'!BG$9*Population!BG27+'By group'!G$8*Population!G27+'By group'!T$8*Population!T27)</f>
        <v>1.9669736987214046</v>
      </c>
      <c r="LH27" s="189">
        <f>step*(-'By group'!BH$9*Population!BH27+'By group'!H$8*Population!H27+'By group'!U$8*Population!U27)</f>
        <v>1.8621050752227297</v>
      </c>
      <c r="LI27" s="189">
        <f>step*(-'By group'!BI$9*Population!BI27+'By group'!I$8*Population!I27+'By group'!V$8*Population!V27)</f>
        <v>0</v>
      </c>
      <c r="LJ27" s="189">
        <f>step*(-'By group'!BJ$9*Population!BJ27+'By group'!J$8*Population!J27+'By group'!W$8*Population!W27)</f>
        <v>0</v>
      </c>
      <c r="LK27" s="189">
        <f>step*(-'By group'!BK$9*Population!BK27+'By group'!K$8*Population!K27+'By group'!X$8*Population!X27)</f>
        <v>0</v>
      </c>
      <c r="LL27" s="189">
        <f>step*(-'By group'!BL$9*Population!BL27+'By group'!L$8*Population!L27+'By group'!Y$8*Population!Y27)</f>
        <v>3.6666484580611902</v>
      </c>
      <c r="LM27" s="189">
        <f>step*(-'By group'!BM$9*Population!BM27+'By group'!M$8*Population!M27+'By group'!Z$8*Population!Z27)</f>
        <v>1.9830541928043741</v>
      </c>
      <c r="LN27" s="189">
        <f>step*(-'By group'!BN$9*Population!BN27+'By group'!N$8*Population!N27+'By group'!AA$8*Population!AA27)</f>
        <v>2.1727632845827554</v>
      </c>
    </row>
    <row r="28" spans="1:326" x14ac:dyDescent="0.25">
      <c r="A28">
        <f t="shared" si="23"/>
        <v>12</v>
      </c>
      <c r="B28" s="52">
        <f>step*((-'By group'!B$4-'By group'!B$5-'By group'!B$22)*Population!B28+'By group'!B$3*Population!$BO28)</f>
        <v>161498.84457672946</v>
      </c>
      <c r="C28" s="4">
        <f>step*((-'By group'!C$4-'By group'!C$5-'By group'!C$22)*Population!C28+'By group'!C$3*Population!$BO28)</f>
        <v>-4927.4041178964135</v>
      </c>
      <c r="D28" s="4">
        <f>step*((-'By group'!D$4-'By group'!D$5-'By group'!D$22)*Population!D28+'By group'!D$3*Population!$BO28)</f>
        <v>-33508.006067114089</v>
      </c>
      <c r="E28" s="4">
        <f>step*((-'By group'!E$4-'By group'!E$5-'By group'!E$22)*Population!E28+'By group'!E$3*Population!$BO28)</f>
        <v>-57585.281486197062</v>
      </c>
      <c r="F28" s="4">
        <f>step*((-'By group'!F$4-'By group'!F$5-'By group'!F$22)*Population!F28+'By group'!F$3*Population!$BO28)</f>
        <v>-24901.243916119744</v>
      </c>
      <c r="G28" s="4">
        <f>step*((-'By group'!G$4-'By group'!G$5-'By group'!G$22)*Population!G28+'By group'!G$3*Population!$BO28)</f>
        <v>-6308.019232902262</v>
      </c>
      <c r="H28" s="4">
        <f>step*((-'By group'!H$4-'By group'!H$5-'By group'!H$22)*Population!H28+'By group'!H$3*Population!$BO28)</f>
        <v>-6370.4905323108633</v>
      </c>
      <c r="I28" s="4">
        <f>step*((-'By group'!I$4-'By group'!I$5-'By group'!I$22)*Population!I28+'By group'!I$3*Population!$BO28)</f>
        <v>0</v>
      </c>
      <c r="J28" s="4">
        <f>step*((-'By group'!J$4-'By group'!J$5-'By group'!J$22)*Population!J28+'By group'!J$3*Population!$BO28)</f>
        <v>0</v>
      </c>
      <c r="K28" s="4">
        <f>step*((-'By group'!K$4-'By group'!K$5-'By group'!K$22)*Population!K28+'By group'!K$3*Population!$BO28)</f>
        <v>0</v>
      </c>
      <c r="L28" s="4">
        <f>step*((-'By group'!L$4-'By group'!L$5-'By group'!L$22)*Population!L28+'By group'!L$3*Population!$BO28)</f>
        <v>-3375.5501652116532</v>
      </c>
      <c r="M28" s="4">
        <f>step*((-'By group'!M$4-'By group'!M$5-'By group'!M$22)*Population!M28+'By group'!M$3*Population!$BO28)</f>
        <v>-1959.350715189252</v>
      </c>
      <c r="N28" s="4">
        <f>step*((-'By group'!N$4-'By group'!N$5-'By group'!N$22)*Population!N28+'By group'!N$3*Population!$BO28)</f>
        <v>-2185.0101041958837</v>
      </c>
      <c r="O28" s="8">
        <f>step*((-'By group'!O$4-'By group'!O$5-'By group'!O$22)*Population!O28+'By group'!O$3*Population!$BO28)</f>
        <v>131907.56266772654</v>
      </c>
      <c r="P28" s="4">
        <f>step*((-'By group'!P$4-'By group'!P$5-'By group'!P$22)*Population!P28+'By group'!P$3*Population!$BO28)</f>
        <v>-2729.132187028596</v>
      </c>
      <c r="Q28" s="4">
        <f>step*((-'By group'!Q$4-'By group'!Q$5-'By group'!Q$22)*Population!Q28+'By group'!Q$3*Population!$BO28)</f>
        <v>-18862.551457193244</v>
      </c>
      <c r="R28" s="4">
        <f>step*((-'By group'!R$4-'By group'!R$5-'By group'!R$22)*Population!R28+'By group'!R$3*Population!$BO28)</f>
        <v>-32605.261093654786</v>
      </c>
      <c r="S28" s="4">
        <f>step*((-'By group'!S$4-'By group'!S$5-'By group'!S$22)*Population!S28+'By group'!S$3*Population!$BO28)</f>
        <v>-14020.543082444197</v>
      </c>
      <c r="T28" s="4">
        <f>step*((-'By group'!T$4-'By group'!T$5-'By group'!T$22)*Population!T28+'By group'!T$3*Population!$BO28)</f>
        <v>-3563.0270598207285</v>
      </c>
      <c r="U28" s="4">
        <f>step*((-'By group'!U$4-'By group'!U$5-'By group'!U$22)*Population!U28+'By group'!U$3*Population!$BO28)</f>
        <v>-3816.5119391944413</v>
      </c>
      <c r="V28" s="4">
        <f>step*((-'By group'!V$4-'By group'!V$5-'By group'!V$22)*Population!V28+'By group'!V$3*Population!$BO28)</f>
        <v>0</v>
      </c>
      <c r="W28" s="4">
        <f>step*((-'By group'!W$4-'By group'!W$5-'By group'!W$22)*Population!W28+'By group'!W$3*Population!$BO28)</f>
        <v>0</v>
      </c>
      <c r="X28" s="4">
        <f>step*((-'By group'!X$4-'By group'!X$5-'By group'!X$22)*Population!X28+'By group'!X$3*Population!$BO28)</f>
        <v>0</v>
      </c>
      <c r="Y28" s="4">
        <f>step*((-'By group'!Y$4-'By group'!Y$5-'By group'!Y$22)*Population!Y28+'By group'!Y$3*Population!$BO28)</f>
        <v>-1976.2843250196945</v>
      </c>
      <c r="Z28" s="4">
        <f>step*((-'By group'!Z$4-'By group'!Z$5-'By group'!Z$22)*Population!Z28+'By group'!Z$3*Population!$BO28)</f>
        <v>-1312.7820217124624</v>
      </c>
      <c r="AA28" s="4">
        <f>step*((-'By group'!AA$4-'By group'!AA$5-'By group'!AA$22)*Population!AA28+'By group'!AA$3*Population!$BO28)</f>
        <v>-1947.4966207304776</v>
      </c>
      <c r="AB28" s="8">
        <f>step*((-'By group'!AB$4-'By group'!AB$5-'By group'!AB$22)*Population!AB28+'By group'!AB$3*Population!$BO28)</f>
        <v>-810.18094593322621</v>
      </c>
      <c r="AC28" s="4">
        <f>step*((-'By group'!AC$4-'By group'!AC$5-'By group'!AC$22)*Population!AC28+'By group'!AC$3*Population!$BO28)</f>
        <v>-148.3058563274036</v>
      </c>
      <c r="AD28" s="4">
        <f>step*((-'By group'!AD$4-'By group'!AD$5-'By group'!AD$22)*Population!AD28+'By group'!AD$3*Population!$BO28)</f>
        <v>-992.63001722553383</v>
      </c>
      <c r="AE28" s="4">
        <f>step*((-'By group'!AE$4-'By group'!AE$5-'By group'!AE$22)*Population!AE28+'By group'!AE$3*Population!$BO28)</f>
        <v>-1654.5856144653046</v>
      </c>
      <c r="AF28" s="4">
        <f>step*((-'By group'!AF$4-'By group'!AF$5-'By group'!AF$22)*Population!AF28+'By group'!AF$3*Population!$BO28)</f>
        <v>-697.54639252654022</v>
      </c>
      <c r="AG28" s="4">
        <f>step*((-'By group'!AG$4-'By group'!AG$5-'By group'!AG$22)*Population!AG28+'By group'!AG$3*Population!$BO28)</f>
        <v>-174.73760810551479</v>
      </c>
      <c r="AH28" s="4">
        <f>step*((-'By group'!AH$4-'By group'!AH$5-'By group'!AH$22)*Population!AH28+'By group'!AH$3*Population!$BO28)</f>
        <v>-179.55339951383615</v>
      </c>
      <c r="AI28" s="4">
        <f>step*((-'By group'!AI$4-'By group'!AI$5-'By group'!AI$22)*Population!AI28+'By group'!AI$3*Population!$BO28)</f>
        <v>0</v>
      </c>
      <c r="AJ28" s="4">
        <f>step*((-'By group'!AJ$4-'By group'!AJ$5-'By group'!AJ$22)*Population!AJ28+'By group'!AJ$3*Population!$BO28)</f>
        <v>0</v>
      </c>
      <c r="AK28" s="4">
        <f>step*((-'By group'!AK$4-'By group'!AK$5-'By group'!AK$22)*Population!AK28+'By group'!AK$3*Population!$BO28)</f>
        <v>0</v>
      </c>
      <c r="AL28" s="4">
        <f>step*((-'By group'!AL$4-'By group'!AL$5-'By group'!AL$22)*Population!AL28+'By group'!AL$3*Population!$BO28)</f>
        <v>-94.230300501616611</v>
      </c>
      <c r="AM28" s="4">
        <f>step*((-'By group'!AM$4-'By group'!AM$5-'By group'!AM$22)*Population!AM28+'By group'!AM$3*Population!$BO28)</f>
        <v>-58.590219724052425</v>
      </c>
      <c r="AN28" s="4">
        <f>step*((-'By group'!AN$4-'By group'!AN$5-'By group'!AN$22)*Population!AN28+'By group'!AN$3*Population!$BO28)</f>
        <v>-77.222381182365666</v>
      </c>
      <c r="AO28" s="8">
        <f>step*((-'By group'!AO$4-'By group'!AO$5-'By group'!AO$22)*Population!AO28+'By group'!AO$3*Population!$BO28)</f>
        <v>7363.1305218468005</v>
      </c>
      <c r="AP28" s="4">
        <f>step*((-'By group'!AP$4-'By group'!AP$5-'By group'!AP$22)*Population!AP28+'By group'!AP$3*Population!$BO28)</f>
        <v>-313.18504981148675</v>
      </c>
      <c r="AQ28" s="4">
        <f>step*((-'By group'!AQ$4-'By group'!AQ$5-'By group'!AQ$22)*Population!AQ28+'By group'!AQ$3*Population!$BO28)</f>
        <v>-1988.6940922730478</v>
      </c>
      <c r="AR28" s="4">
        <f>step*((-'By group'!AR$4-'By group'!AR$5-'By group'!AR$22)*Population!AR28+'By group'!AR$3*Population!$BO28)</f>
        <v>-3033.1120241696985</v>
      </c>
      <c r="AS28" s="4">
        <f>step*((-'By group'!AS$4-'By group'!AS$5-'By group'!AS$22)*Population!AS28+'By group'!AS$3*Population!$BO28)</f>
        <v>-1182.8442910797871</v>
      </c>
      <c r="AT28" s="4">
        <f>step*((-'By group'!AT$4-'By group'!AT$5-'By group'!AT$22)*Population!AT28+'By group'!AT$3*Population!$BO28)</f>
        <v>-277.99863054454346</v>
      </c>
      <c r="AU28" s="4">
        <f>step*((-'By group'!AU$4-'By group'!AU$5-'By group'!AU$22)*Population!AU28+'By group'!AU$3*Population!$BO28)</f>
        <v>-247.41845337735765</v>
      </c>
      <c r="AV28" s="4">
        <f>step*((-'By group'!AV$4-'By group'!AV$5-'By group'!AV$22)*Population!AV28+'By group'!AV$3*Population!$BO28)</f>
        <v>0</v>
      </c>
      <c r="AW28" s="4">
        <f>step*((-'By group'!AW$4-'By group'!AW$5-'By group'!AW$22)*Population!AW28+'By group'!AW$3*Population!$BO28)</f>
        <v>0</v>
      </c>
      <c r="AX28" s="4">
        <f>step*((-'By group'!AX$4-'By group'!AX$5-'By group'!AX$22)*Population!AX28+'By group'!AX$3*Population!$BO28)</f>
        <v>0</v>
      </c>
      <c r="AY28" s="4">
        <f>step*((-'By group'!AY$4-'By group'!AY$5-'By group'!AY$22)*Population!AY28+'By group'!AY$3*Population!$BO28)</f>
        <v>-130.89935769889721</v>
      </c>
      <c r="AZ28" s="4">
        <f>step*((-'By group'!AZ$4-'By group'!AZ$5-'By group'!AZ$22)*Population!AZ28+'By group'!AZ$3*Population!$BO28)</f>
        <v>-68.60838434200511</v>
      </c>
      <c r="BA28" s="4">
        <f>step*((-'By group'!BA$4-'By group'!BA$5-'By group'!BA$22)*Population!BA28+'By group'!BA$3*Population!$BO28)</f>
        <v>-71.412562010032062</v>
      </c>
      <c r="BB28" s="8">
        <f>step*((-'By group'!BB$4-'By group'!BB$5-'By group'!BB$22)*Population!BB28+'By group'!BB$3*Population!$BO28)</f>
        <v>4611.7625699650289</v>
      </c>
      <c r="BC28" s="4">
        <f>step*((-'By group'!BC$4-'By group'!BC$5-'By group'!BC$22)*Population!BC28+'By group'!BC$3*Population!$BO28)</f>
        <v>-353.5902185385624</v>
      </c>
      <c r="BD28" s="4">
        <f>step*((-'By group'!BD$4-'By group'!BD$5-'By group'!BD$22)*Population!BD28+'By group'!BD$3*Population!$BO28)</f>
        <v>-1816.7403175103782</v>
      </c>
      <c r="BE28" s="4">
        <f>step*((-'By group'!BE$4-'By group'!BE$5-'By group'!BE$22)*Population!BE28+'By group'!BE$3*Population!$BO28)</f>
        <v>-2576.6393409301709</v>
      </c>
      <c r="BF28" s="4">
        <f>step*((-'By group'!BF$4-'By group'!BF$5-'By group'!BF$22)*Population!BF28+'By group'!BF$3*Population!$BO28)</f>
        <v>-964.74504709816893</v>
      </c>
      <c r="BG28" s="4">
        <f>step*((-'By group'!BG$4-'By group'!BG$5-'By group'!BG$22)*Population!BG28+'By group'!BG$3*Population!$BO28)</f>
        <v>-220.13344417499047</v>
      </c>
      <c r="BH28" s="4">
        <f>step*((-'By group'!BH$4-'By group'!BH$5-'By group'!BH$22)*Population!BH28+'By group'!BH$3*Population!$BO28)</f>
        <v>-188.12740235612802</v>
      </c>
      <c r="BI28" s="4">
        <f>step*((-'By group'!BI$4-'By group'!BI$5-'By group'!BI$22)*Population!BI28+'By group'!BI$3*Population!$BO28)</f>
        <v>0</v>
      </c>
      <c r="BJ28" s="4">
        <f>step*((-'By group'!BJ$4-'By group'!BJ$5-'By group'!BJ$22)*Population!BJ28+'By group'!BJ$3*Population!$BO28)</f>
        <v>0</v>
      </c>
      <c r="BK28" s="4">
        <f>step*((-'By group'!BK$4-'By group'!BK$5-'By group'!BK$22)*Population!BK28+'By group'!BK$3*Population!$BO28)</f>
        <v>0</v>
      </c>
      <c r="BL28" s="4">
        <f>step*((-'By group'!BL$4-'By group'!BL$5-'By group'!BL$22)*Population!BL28+'By group'!BL$3*Population!$BO28)</f>
        <v>-118.97826961790325</v>
      </c>
      <c r="BM28" s="4">
        <f>step*((-'By group'!BM$4-'By group'!BM$5-'By group'!BM$22)*Population!BM28+'By group'!BM$3*Population!$BO28)</f>
        <v>-57.717799143108294</v>
      </c>
      <c r="BN28" s="4">
        <f>step*((-'By group'!BN$4-'By group'!BN$5-'By group'!BN$22)*Population!BN28+'By group'!BN$3*Population!$BO28)</f>
        <v>-53.636048478728938</v>
      </c>
      <c r="BO28" s="71">
        <f>-step*SUM(SCR!B28:N28)*Population!B28</f>
        <v>-127225.3675784087</v>
      </c>
      <c r="BP28" s="4">
        <f>step*-SUM('By group'!C$11:C$21)*Population!C28</f>
        <v>-123185.10294741034</v>
      </c>
      <c r="BQ28" s="4">
        <f>step*-SUM('By group'!D$11:D$21)*Population!D28</f>
        <v>-93077.794630872479</v>
      </c>
      <c r="BR28" s="4">
        <f>step*-SUM('By group'!E$11:E$21)*Population!E28</f>
        <v>-41132.343918712184</v>
      </c>
      <c r="BS28" s="4">
        <f>step*-SUM('By group'!F$11:F$21)*Population!F28</f>
        <v>-13105.91785058934</v>
      </c>
      <c r="BT28" s="4">
        <f>step*-SUM('By group'!G$11:G$21)*Population!G28</f>
        <v>-6570.8533676065226</v>
      </c>
      <c r="BU28" s="4">
        <f>step*-SUM('By group'!H$11:H$21)*Population!H28</f>
        <v>0</v>
      </c>
      <c r="BV28" s="4">
        <f>step*-SUM('By group'!I$11:I$21)*Population!I28</f>
        <v>0</v>
      </c>
      <c r="BW28" s="4">
        <f>step*-SUM('By group'!J$11:J$21)*Population!J28</f>
        <v>0</v>
      </c>
      <c r="BX28" s="4">
        <f>step*-SUM('By group'!K$11:K$21)*Population!K28</f>
        <v>0</v>
      </c>
      <c r="BY28" s="4">
        <f>step*-SUM('By group'!L$11:L$21)*Population!L28</f>
        <v>-2411.1072608654663</v>
      </c>
      <c r="BZ28" s="4">
        <f>step*-SUM('By group'!M$11:M$21)*Population!M28</f>
        <v>-1224.5941969932826</v>
      </c>
      <c r="CA28" s="4">
        <f>step*-SUM('By group'!N$11:N$21)*Population!N28</f>
        <v>0</v>
      </c>
      <c r="CB28" s="13">
        <f>-step*SUM(SCR!O28:AA28)*Population!O28</f>
        <v>-70085.969646140948</v>
      </c>
      <c r="CC28" s="4">
        <f>step*-SUM('By group'!P$11:P$21)*Population!P28</f>
        <v>-68228.304675714899</v>
      </c>
      <c r="CD28" s="4">
        <f>step*-SUM('By group'!Q$11:Q$21)*Population!Q28</f>
        <v>-52395.976269981235</v>
      </c>
      <c r="CE28" s="4">
        <f>step*-SUM('By group'!R$11:R$21)*Population!R28</f>
        <v>-23289.472209753418</v>
      </c>
      <c r="CF28" s="4">
        <f>step*-SUM('By group'!S$11:S$21)*Population!S28</f>
        <v>-7379.2332012864199</v>
      </c>
      <c r="CG28" s="4">
        <f>step*-SUM('By group'!T$11:T$21)*Population!T28</f>
        <v>-3711.486520646592</v>
      </c>
      <c r="CH28" s="4">
        <f>step*-SUM('By group'!U$11:U$21)*Population!U28</f>
        <v>0</v>
      </c>
      <c r="CI28" s="4">
        <f>step*-SUM('By group'!V$11:V$21)*Population!V28</f>
        <v>0</v>
      </c>
      <c r="CJ28" s="4">
        <f>step*-SUM('By group'!W$11:W$21)*Population!W28</f>
        <v>0</v>
      </c>
      <c r="CK28" s="4">
        <f>step*-SUM('By group'!X$11:X$21)*Population!X28</f>
        <v>0</v>
      </c>
      <c r="CL28" s="4">
        <f>step*-SUM('By group'!Y$11:Y$21)*Population!Y28</f>
        <v>-1411.6316607283532</v>
      </c>
      <c r="CM28" s="4">
        <f>step*-SUM('By group'!Z$11:Z$21)*Population!Z28</f>
        <v>-820.48876357028894</v>
      </c>
      <c r="CN28" s="4">
        <f>step*-SUM('By group'!AA$11:AA$21)*Population!AA28</f>
        <v>0</v>
      </c>
      <c r="CO28" s="13">
        <f>-step*SUM(SCR!AB28:AN28)*Population!AB28</f>
        <v>-3848.4229180658826</v>
      </c>
      <c r="CP28" s="4">
        <f>step*-SUM('By group'!AC$11:AC$21)*Population!AC28</f>
        <v>-3707.64640818509</v>
      </c>
      <c r="CQ28" s="4">
        <f>step*-SUM('By group'!AD$11:AD$21)*Population!AD28</f>
        <v>-2757.3056034042606</v>
      </c>
      <c r="CR28" s="4">
        <f>step*-SUM('By group'!AE$11:AE$21)*Population!AE28</f>
        <v>-1181.8468674752176</v>
      </c>
      <c r="CS28" s="4">
        <f>step*-SUM('By group'!AF$11:AF$21)*Population!AF28</f>
        <v>-367.12968027712645</v>
      </c>
      <c r="CT28" s="4">
        <f>step*-SUM('By group'!AG$11:AG$21)*Population!AG28</f>
        <v>-182.0183417765779</v>
      </c>
      <c r="CU28" s="4">
        <f>step*-SUM('By group'!AH$11:AH$21)*Population!AH28</f>
        <v>0</v>
      </c>
      <c r="CV28" s="4">
        <f>step*-SUM('By group'!AI$11:AI$21)*Population!AI28</f>
        <v>0</v>
      </c>
      <c r="CW28" s="4">
        <f>step*-SUM('By group'!AJ$11:AJ$21)*Population!AJ28</f>
        <v>0</v>
      </c>
      <c r="CX28" s="4">
        <f>step*-SUM('By group'!AK$11:AK$21)*Population!AK28</f>
        <v>0</v>
      </c>
      <c r="CY28" s="4">
        <f>step*-SUM('By group'!AL$11:AL$21)*Population!AL28</f>
        <v>-67.307357501154726</v>
      </c>
      <c r="CZ28" s="4">
        <f>step*-SUM('By group'!AM$11:AM$21)*Population!AM28</f>
        <v>-36.618887327532768</v>
      </c>
      <c r="DA28" s="4">
        <f>step*-SUM('By group'!AN$11:AN$21)*Population!AN28</f>
        <v>0</v>
      </c>
      <c r="DB28" s="13">
        <f>-step*SUM(SCR!AO28:BA28)*Population!AO28</f>
        <v>-8250.6764481109221</v>
      </c>
      <c r="DC28" s="4">
        <f>step*-SUM('By group'!AP$11:AP$21)*Population!AP28</f>
        <v>-7829.6262452871688</v>
      </c>
      <c r="DD28" s="4">
        <f>step*-SUM('By group'!AQ$11:AQ$21)*Population!AQ28</f>
        <v>-5524.150256314022</v>
      </c>
      <c r="DE28" s="4">
        <f>step*-SUM('By group'!AR$11:AR$21)*Population!AR28</f>
        <v>-2166.5085886926418</v>
      </c>
      <c r="DF28" s="4">
        <f>step*-SUM('By group'!AS$11:AS$21)*Population!AS28</f>
        <v>-622.54962688409853</v>
      </c>
      <c r="DG28" s="4">
        <f>step*-SUM('By group'!AT$11:AT$21)*Population!AT28</f>
        <v>-289.58190681723272</v>
      </c>
      <c r="DH28" s="4">
        <f>step*-SUM('By group'!AU$11:AU$21)*Population!AU28</f>
        <v>0</v>
      </c>
      <c r="DI28" s="4">
        <f>step*-SUM('By group'!AV$11:AV$21)*Population!AV28</f>
        <v>0</v>
      </c>
      <c r="DJ28" s="4">
        <f>step*-SUM('By group'!AW$11:AW$21)*Population!AW28</f>
        <v>0</v>
      </c>
      <c r="DK28" s="4">
        <f>step*-SUM('By group'!AX$11:AX$21)*Population!AX28</f>
        <v>0</v>
      </c>
      <c r="DL28" s="4">
        <f>step*-SUM('By group'!AY$11:AY$21)*Population!AY28</f>
        <v>-93.499541213497992</v>
      </c>
      <c r="DM28" s="4">
        <f>step*-SUM('By group'!AZ$11:AZ$21)*Population!AZ28</f>
        <v>-42.88024021375319</v>
      </c>
      <c r="DN28" s="4">
        <f>step*-SUM('By group'!BA$11:BA$21)*Population!BA28</f>
        <v>0</v>
      </c>
      <c r="DO28" s="13">
        <f>-step*SUM(SCR!BB28:BN28)*Population!BB28</f>
        <v>-6235.0355308337712</v>
      </c>
      <c r="DP28" s="4">
        <f>step*-SUM('By group'!BC$11:BC$21)*Population!BC28</f>
        <v>-5893.1703089760395</v>
      </c>
      <c r="DQ28" s="4">
        <f>step*-SUM('By group'!BD$11:BD$21)*Population!BD28</f>
        <v>-4128.9552670690409</v>
      </c>
      <c r="DR28" s="4">
        <f>step*-SUM('By group'!BE$11:BE$21)*Population!BE28</f>
        <v>-1610.3995880813568</v>
      </c>
      <c r="DS28" s="4">
        <f>step*-SUM('By group'!BF$11:BF$21)*Population!BF28</f>
        <v>-459.40240338008044</v>
      </c>
      <c r="DT28" s="4">
        <f>step*-SUM('By group'!BG$11:BG$21)*Population!BG28</f>
        <v>-211.66677324518315</v>
      </c>
      <c r="DU28" s="4">
        <f>step*-SUM('By group'!BH$11:BH$21)*Population!BH28</f>
        <v>0</v>
      </c>
      <c r="DV28" s="4">
        <f>step*-SUM('By group'!BI$11:BI$21)*Population!BI28</f>
        <v>0</v>
      </c>
      <c r="DW28" s="4">
        <f>step*-SUM('By group'!BJ$11:BJ$21)*Population!BJ28</f>
        <v>0</v>
      </c>
      <c r="DX28" s="4">
        <f>step*-SUM('By group'!BK$11:BK$21)*Population!BK28</f>
        <v>0</v>
      </c>
      <c r="DY28" s="4">
        <f>step*-SUM('By group'!BL$11:BL$21)*Population!BL28</f>
        <v>-66.099038676612921</v>
      </c>
      <c r="DZ28" s="4">
        <f>step*-SUM('By group'!BM$11:BM$21)*Population!BM28</f>
        <v>-28.858899571554147</v>
      </c>
      <c r="EA28" s="4">
        <f>step*-SUM('By group'!BN$11:BN$21)*Population!BN28</f>
        <v>0</v>
      </c>
      <c r="EB28" s="52">
        <v>0</v>
      </c>
      <c r="EC28" s="4">
        <f t="shared" si="24"/>
        <v>127225.3675784087</v>
      </c>
      <c r="ED28" s="4">
        <f t="shared" si="24"/>
        <v>123185.10294741034</v>
      </c>
      <c r="EE28" s="4">
        <f t="shared" si="26"/>
        <v>93077.794630872479</v>
      </c>
      <c r="EF28" s="4">
        <f t="shared" si="27"/>
        <v>41132.343918712184</v>
      </c>
      <c r="EG28" s="4">
        <f t="shared" si="28"/>
        <v>13105.91785058934</v>
      </c>
      <c r="EH28" s="4">
        <f t="shared" si="28"/>
        <v>6570.8533676065226</v>
      </c>
      <c r="EI28" s="4">
        <v>0</v>
      </c>
      <c r="EJ28" s="4">
        <f t="shared" si="30"/>
        <v>0</v>
      </c>
      <c r="EK28" s="4">
        <f t="shared" si="31"/>
        <v>0</v>
      </c>
      <c r="EL28" s="4">
        <f t="shared" si="32"/>
        <v>0</v>
      </c>
      <c r="EM28" s="4">
        <f t="shared" si="33"/>
        <v>2411.1072608654663</v>
      </c>
      <c r="EN28" s="4">
        <f t="shared" si="34"/>
        <v>1224.5941969932826</v>
      </c>
      <c r="EO28" s="52">
        <v>0</v>
      </c>
      <c r="EP28" s="4">
        <f t="shared" si="35"/>
        <v>70085.969646140948</v>
      </c>
      <c r="EQ28" s="4">
        <f t="shared" si="36"/>
        <v>68228.304675714899</v>
      </c>
      <c r="ER28" s="4">
        <f t="shared" si="37"/>
        <v>52395.976269981235</v>
      </c>
      <c r="ES28" s="4">
        <f t="shared" si="38"/>
        <v>23289.472209753418</v>
      </c>
      <c r="ET28" s="4">
        <f t="shared" si="39"/>
        <v>7379.2332012864199</v>
      </c>
      <c r="EU28" s="4">
        <f t="shared" si="40"/>
        <v>3711.486520646592</v>
      </c>
      <c r="EV28" s="4">
        <v>0</v>
      </c>
      <c r="EW28" s="4">
        <f t="shared" si="41"/>
        <v>0</v>
      </c>
      <c r="EX28" s="4">
        <f t="shared" si="42"/>
        <v>0</v>
      </c>
      <c r="EY28" s="4">
        <f t="shared" si="43"/>
        <v>0</v>
      </c>
      <c r="EZ28" s="4">
        <f t="shared" si="44"/>
        <v>1411.6316607283532</v>
      </c>
      <c r="FA28" s="4">
        <f t="shared" si="45"/>
        <v>820.48876357028894</v>
      </c>
      <c r="FB28" s="52">
        <v>0</v>
      </c>
      <c r="FC28" s="4">
        <f t="shared" si="46"/>
        <v>3848.4229180658826</v>
      </c>
      <c r="FD28" s="4">
        <f t="shared" si="47"/>
        <v>3707.64640818509</v>
      </c>
      <c r="FE28" s="4">
        <f t="shared" si="48"/>
        <v>2757.3056034042606</v>
      </c>
      <c r="FF28" s="4">
        <f t="shared" si="49"/>
        <v>1181.8468674752176</v>
      </c>
      <c r="FG28" s="4">
        <f t="shared" si="50"/>
        <v>367.12968027712645</v>
      </c>
      <c r="FH28" s="4">
        <f t="shared" si="51"/>
        <v>182.0183417765779</v>
      </c>
      <c r="FI28" s="4">
        <v>0</v>
      </c>
      <c r="FJ28" s="4">
        <f t="shared" si="52"/>
        <v>0</v>
      </c>
      <c r="FK28" s="4">
        <f t="shared" si="53"/>
        <v>0</v>
      </c>
      <c r="FL28" s="4">
        <f t="shared" si="54"/>
        <v>0</v>
      </c>
      <c r="FM28" s="4">
        <f t="shared" si="55"/>
        <v>67.307357501154726</v>
      </c>
      <c r="FN28" s="9">
        <f t="shared" si="56"/>
        <v>36.618887327532768</v>
      </c>
      <c r="FO28" s="4">
        <v>0</v>
      </c>
      <c r="FP28" s="4">
        <f t="shared" si="57"/>
        <v>8250.6764481109221</v>
      </c>
      <c r="FQ28" s="4">
        <f t="shared" si="58"/>
        <v>7829.6262452871688</v>
      </c>
      <c r="FR28" s="4">
        <f t="shared" si="59"/>
        <v>5524.150256314022</v>
      </c>
      <c r="FS28" s="4">
        <f t="shared" si="60"/>
        <v>2166.5085886926418</v>
      </c>
      <c r="FT28" s="4">
        <f t="shared" si="61"/>
        <v>622.54962688409853</v>
      </c>
      <c r="FU28" s="4">
        <f t="shared" si="62"/>
        <v>289.58190681723272</v>
      </c>
      <c r="FV28" s="4">
        <v>0</v>
      </c>
      <c r="FW28" s="4">
        <f t="shared" si="63"/>
        <v>0</v>
      </c>
      <c r="FX28" s="4">
        <f t="shared" si="64"/>
        <v>0</v>
      </c>
      <c r="FY28" s="4">
        <f t="shared" si="65"/>
        <v>0</v>
      </c>
      <c r="FZ28" s="4">
        <f t="shared" si="66"/>
        <v>93.499541213497992</v>
      </c>
      <c r="GA28" s="4">
        <f t="shared" si="67"/>
        <v>42.88024021375319</v>
      </c>
      <c r="GB28" s="4">
        <v>0</v>
      </c>
      <c r="GC28" s="4">
        <f t="shared" si="68"/>
        <v>6235.0355308337712</v>
      </c>
      <c r="GD28" s="4">
        <f t="shared" si="4"/>
        <v>5893.1703089760395</v>
      </c>
      <c r="GE28" s="4">
        <f t="shared" si="5"/>
        <v>4128.9552670690409</v>
      </c>
      <c r="GF28" s="4">
        <f t="shared" si="6"/>
        <v>1610.3995880813568</v>
      </c>
      <c r="GG28" s="4">
        <f t="shared" si="7"/>
        <v>459.40240338008044</v>
      </c>
      <c r="GH28" s="4">
        <f t="shared" si="8"/>
        <v>211.66677324518315</v>
      </c>
      <c r="GI28" s="4">
        <v>0</v>
      </c>
      <c r="GJ28" s="4">
        <f t="shared" si="69"/>
        <v>0</v>
      </c>
      <c r="GK28" s="4">
        <f t="shared" si="70"/>
        <v>0</v>
      </c>
      <c r="GL28" s="4">
        <f t="shared" si="9"/>
        <v>0</v>
      </c>
      <c r="GM28" s="4">
        <f t="shared" si="10"/>
        <v>66.099038676612921</v>
      </c>
      <c r="GN28" s="4">
        <f t="shared" si="11"/>
        <v>28.858899571554147</v>
      </c>
      <c r="GO28" s="52">
        <v>0</v>
      </c>
      <c r="GP28" s="4">
        <f>step*(-'By group'!C$32*Population!C28+'By group'!I$33*Population!I28)</f>
        <v>0</v>
      </c>
      <c r="GQ28" s="4">
        <f>step*(-'By group'!D$32*Population!D28+'By group'!J$33*Population!J28)</f>
        <v>0</v>
      </c>
      <c r="GR28" s="4">
        <f>step*(-'By group'!E$32*Population!E28+'By group'!K$33*Population!K28)</f>
        <v>0</v>
      </c>
      <c r="GS28" s="4">
        <f>step*(-'By group'!F$32*Population!F28+'By group'!L$33*Population!L28)</f>
        <v>-5347.4052948619365</v>
      </c>
      <c r="GT28" s="4">
        <f>step*(-'By group'!G$32*Population!G28+'By group'!M$33*Population!M28)</f>
        <v>-701.87357502466341</v>
      </c>
      <c r="GU28" s="4">
        <f>step*(-'By group'!H$32*Population!H28+'By group'!N$33*Population!N28)</f>
        <v>-626.976686720114</v>
      </c>
      <c r="GV28" s="46">
        <f t="shared" si="71"/>
        <v>0</v>
      </c>
      <c r="GW28" s="14">
        <f t="shared" si="72"/>
        <v>0</v>
      </c>
      <c r="GX28" s="4">
        <f t="shared" si="73"/>
        <v>0</v>
      </c>
      <c r="GY28" s="4">
        <f t="shared" si="74"/>
        <v>5347.4052948619365</v>
      </c>
      <c r="GZ28" s="4">
        <f t="shared" si="75"/>
        <v>701.87357502466341</v>
      </c>
      <c r="HA28" s="4">
        <f t="shared" si="76"/>
        <v>626.976686720114</v>
      </c>
      <c r="HB28" s="8">
        <v>0</v>
      </c>
      <c r="HC28" s="4">
        <f>step*(-'By group'!P$32*Population!P28+'By group'!V$33*Population!V28)</f>
        <v>0</v>
      </c>
      <c r="HD28" s="4">
        <f>step*(-'By group'!Q$32*Population!Q28+'By group'!W$33*Population!W28)</f>
        <v>0</v>
      </c>
      <c r="HE28" s="4">
        <f>step*(-'By group'!R$32*Population!R28+'By group'!X$33*Population!X28)</f>
        <v>0</v>
      </c>
      <c r="HF28" s="4">
        <f>step*(-'By group'!S$32*Population!S28+'By group'!Y$33*Population!Y28)</f>
        <v>-2983.8007702790333</v>
      </c>
      <c r="HG28" s="4">
        <f>step*(-'By group'!T$32*Population!T28+'By group'!Z$33*Population!Z28)</f>
        <v>-332.05292234417402</v>
      </c>
      <c r="HH28" s="4">
        <f>step*(-'By group'!U$32*Population!U28+'By group'!AA$33*Population!AA28)</f>
        <v>-207.59748158229115</v>
      </c>
      <c r="HI28" s="14">
        <f t="shared" si="77"/>
        <v>0</v>
      </c>
      <c r="HJ28" s="46">
        <f t="shared" si="78"/>
        <v>0</v>
      </c>
      <c r="HK28" s="4">
        <f t="shared" si="79"/>
        <v>0</v>
      </c>
      <c r="HL28" s="4">
        <f t="shared" si="80"/>
        <v>2983.8007702790333</v>
      </c>
      <c r="HM28" s="4">
        <f t="shared" si="81"/>
        <v>332.05292234417402</v>
      </c>
      <c r="HN28" s="9">
        <f t="shared" si="82"/>
        <v>207.59748158229115</v>
      </c>
      <c r="HO28" s="4">
        <v>0</v>
      </c>
      <c r="HP28" s="4">
        <f>step*(-'By group'!AC$32*Population!AC28+'By group'!AI$33*Population!AI28)</f>
        <v>0</v>
      </c>
      <c r="HQ28" s="4">
        <f>step*(-'By group'!AD$32*Population!AD28+'By group'!AJ$33*Population!AJ28)</f>
        <v>0</v>
      </c>
      <c r="HR28" s="4">
        <f>step*(-'By group'!AE$32*Population!AE28+'By group'!AK$33*Population!AK28)</f>
        <v>0</v>
      </c>
      <c r="HS28" s="4">
        <f>step*(-'By group'!AF$32*Population!AF28+'By group'!AL$33*Population!AL28)</f>
        <v>-149.91116138798586</v>
      </c>
      <c r="HT28" s="4">
        <f>step*(-'By group'!AG$32*Population!AG28+'By group'!AM$33*Population!AM28)</f>
        <v>-18.094224691549197</v>
      </c>
      <c r="HU28" s="4">
        <f>step*(-'By group'!AH$32*Population!AH28+'By group'!AN$33*Population!AN28)</f>
        <v>-13.55632064975369</v>
      </c>
      <c r="HV28" s="14">
        <f t="shared" si="83"/>
        <v>0</v>
      </c>
      <c r="HW28" s="46">
        <f t="shared" si="84"/>
        <v>0</v>
      </c>
      <c r="HX28" s="4">
        <f t="shared" si="85"/>
        <v>0</v>
      </c>
      <c r="HY28" s="4">
        <f t="shared" si="86"/>
        <v>149.91116138798586</v>
      </c>
      <c r="HZ28" s="4">
        <f t="shared" si="87"/>
        <v>18.094224691549197</v>
      </c>
      <c r="IA28" s="4">
        <f t="shared" si="88"/>
        <v>13.55632064975369</v>
      </c>
      <c r="IB28" s="8">
        <v>0</v>
      </c>
      <c r="IC28" s="4">
        <f>step*(-'By group'!AP$32*Population!AP28+'By group'!AV$33*Population!AV28)</f>
        <v>0</v>
      </c>
      <c r="ID28" s="4">
        <f>step*(-'By group'!AQ$32*Population!AQ28+'By group'!AW$33*Population!AW28)</f>
        <v>0</v>
      </c>
      <c r="IE28" s="4">
        <f>step*(-'By group'!AR$32*Population!AR28+'By group'!AX$33*Population!AX28)</f>
        <v>0</v>
      </c>
      <c r="IF28" s="4">
        <f>step*(-'By group'!AS$32*Population!AS28+'By group'!AY$33*Population!AY28)</f>
        <v>-264.52504283530027</v>
      </c>
      <c r="IG28" s="4">
        <f>step*(-'By group'!AT$32*Population!AT28+'By group'!AZ$33*Population!AZ28)</f>
        <v>-36.476261256569956</v>
      </c>
      <c r="IH28" s="4">
        <f>step*(-'By group'!AU$32*Population!AU28+'By group'!BA$33*Population!BA28)</f>
        <v>-27.889947576007408</v>
      </c>
      <c r="II28" s="14">
        <f t="shared" si="15"/>
        <v>0</v>
      </c>
      <c r="IJ28" s="4">
        <f t="shared" si="16"/>
        <v>0</v>
      </c>
      <c r="IK28" s="4">
        <f t="shared" si="89"/>
        <v>0</v>
      </c>
      <c r="IL28" s="4">
        <f t="shared" si="90"/>
        <v>264.52504283530027</v>
      </c>
      <c r="IM28" s="4">
        <f t="shared" si="91"/>
        <v>36.476261256569956</v>
      </c>
      <c r="IN28" s="4">
        <f t="shared" si="92"/>
        <v>27.889947576007408</v>
      </c>
      <c r="IO28" s="8">
        <v>0</v>
      </c>
      <c r="IP28" s="4">
        <f>step*(-'By group'!BC$32*Population!BC28+'By group'!BI$33*Population!BI28)</f>
        <v>0</v>
      </c>
      <c r="IQ28" s="4">
        <f>step*(-'By group'!BD$32*Population!BD28+'By group'!BJ$33*Population!BJ28)</f>
        <v>0</v>
      </c>
      <c r="IR28" s="4">
        <f>step*(-'By group'!BE$32*Population!BE28+'By group'!BK$33*Population!BK28)</f>
        <v>0</v>
      </c>
      <c r="IS28" s="4">
        <f>step*(-'By group'!BF$32*Population!BF28+'By group'!BL$33*Population!BL28)</f>
        <v>-196.65168235173377</v>
      </c>
      <c r="IT28" s="4">
        <f>step*(-'By group'!BG$32*Population!BG28+'By group'!BM$33*Population!BM28)</f>
        <v>-27.903904863259562</v>
      </c>
      <c r="IU28" s="4">
        <f>step*(-'By group'!BH$32*Population!BH28+'By group'!BN$33*Population!BN28)</f>
        <v>-21.344796892045537</v>
      </c>
      <c r="IV28" s="14">
        <f t="shared" si="17"/>
        <v>0</v>
      </c>
      <c r="IW28" s="4">
        <f t="shared" si="18"/>
        <v>0</v>
      </c>
      <c r="IX28" s="4">
        <f t="shared" si="19"/>
        <v>0</v>
      </c>
      <c r="IY28" s="4">
        <f t="shared" si="20"/>
        <v>196.65168235173377</v>
      </c>
      <c r="IZ28" s="4">
        <f t="shared" si="21"/>
        <v>27.903904863259562</v>
      </c>
      <c r="JA28" s="4">
        <f t="shared" si="22"/>
        <v>21.344796892045537</v>
      </c>
      <c r="JB28" s="75">
        <f>step*(+prop_idu_male*'By group'!BB$9*Population!BB28-'By group'!B$8*Population!B28)</f>
        <v>-797.58013388571862</v>
      </c>
      <c r="JC28" s="46">
        <f>step*(+prop_idu_male*'By group'!BC$9*Population!BC28-'By group'!C$8*Population!C28)</f>
        <v>-5.4520747102933926</v>
      </c>
      <c r="JD28" s="46">
        <f>step*(+prop_idu_male*'By group'!BD$9*Population!BD28-'By group'!D$8*Population!D28)</f>
        <v>-16.633660397981359</v>
      </c>
      <c r="JE28" s="46">
        <f>step*(+prop_idu_male*'By group'!BE$9*Population!BE28-'By group'!E$8*Population!E28)</f>
        <v>-18.633692453658462</v>
      </c>
      <c r="JF28" s="46">
        <f>step*(+prop_idu_male*'By group'!BF$9*Population!BF28-'By group'!F$8*Population!F28)</f>
        <v>-6.0016760412385732</v>
      </c>
      <c r="JG28" s="46">
        <f>step*(+prop_idu_male*'By group'!BG$9*Population!BG28-'By group'!G$8*Population!G28)</f>
        <v>-1.2125706223636166</v>
      </c>
      <c r="JH28" s="46">
        <f>step*(+prop_idu_male*'By group'!BH$9*Population!BH28-'By group'!H$8*Population!H28)</f>
        <v>-1.1227678078848717</v>
      </c>
      <c r="JI28" s="46">
        <f>step*(+prop_idu_male*'By group'!BI$9*Population!BI28-'By group'!I$8*Population!I28)</f>
        <v>0</v>
      </c>
      <c r="JJ28" s="46">
        <f>step*(+prop_idu_male*'By group'!BJ$9*Population!BJ28-'By group'!J$8*Population!J28)</f>
        <v>0</v>
      </c>
      <c r="JK28" s="46">
        <f>step*(+prop_idu_male*'By group'!BK$9*Population!BK28-'By group'!K$8*Population!K28)</f>
        <v>0</v>
      </c>
      <c r="JL28" s="46">
        <f>step*(+prop_idu_male*'By group'!BL$9*Population!BL28-'By group'!L$8*Population!L28)</f>
        <v>-2.2524695680415956</v>
      </c>
      <c r="JM28" s="46">
        <f>step*(+prop_idu_male*'By group'!BM$9*Population!BM28-'By group'!M$8*Population!M28)</f>
        <v>-1.1553328380215526</v>
      </c>
      <c r="JN28" s="46">
        <f>step*(+prop_idu_male*'By group'!BN$9*Population!BN28-'By group'!N$8*Population!N28)</f>
        <v>-1.0940372674113339</v>
      </c>
      <c r="JO28" s="45">
        <f>step*(+(1-prop_idu_male)*'By group'!BB$9*Population!BB28-'By group'!O$8*Population!O28-'By group'!O$6*Population!O28+'By group'!AB$7*Population!AB28)</f>
        <v>-5815.7547508683565</v>
      </c>
      <c r="JP28" s="46">
        <f>step*(+(1-prop_idu_male)*'By group'!BC$9*Population!BC28-'By group'!P$8*Population!P28-'By group'!P$6*Population!P28+'By group'!AC$7*Population!AC28)</f>
        <v>-14.433995506768206</v>
      </c>
      <c r="JQ28" s="46">
        <f>step*(+(1-prop_idu_male)*'By group'!BD$9*Population!BD28-'By group'!Q$8*Population!Q28-'By group'!Q$6*Population!Q28+'By group'!AD$7*Population!AD28)</f>
        <v>-45.28583611188283</v>
      </c>
      <c r="JR28" s="46">
        <f>step*(+(1-prop_idu_male)*'By group'!BE$9*Population!BE28-'By group'!R$8*Population!R28-'By group'!R$6*Population!R28+'By group'!AE$7*Population!AE28)</f>
        <v>-51.4838611708321</v>
      </c>
      <c r="JS28" s="46">
        <f>step*(+(1-prop_idu_male)*'By group'!BF$9*Population!BF28-'By group'!S$8*Population!S28-'By group'!S$6*Population!S28+'By group'!AF$7*Population!AF28)</f>
        <v>-16.511253476560281</v>
      </c>
      <c r="JT28" s="46">
        <f>step*(+(1-prop_idu_male)*'By group'!BG$9*Population!BG28-'By group'!T$8*Population!T28-'By group'!T$6*Population!T28+'By group'!AG$7*Population!AG28)</f>
        <v>-3.3504976983500279</v>
      </c>
      <c r="JU28" s="46">
        <f>step*(+(1-prop_idu_male)*'By group'!BH$9*Population!BH28-'By group'!U$8*Population!U28-'By group'!U$6*Population!U28+'By group'!AH$7*Population!AH28)</f>
        <v>-3.3269732662337765</v>
      </c>
      <c r="JV28" s="46">
        <f>step*(+(1-prop_idu_male)*'By group'!BI$9*Population!BI28-'By group'!V$8*Population!V28-'By group'!V$6*Population!V28+'By group'!AI$7*Population!AI28)</f>
        <v>0</v>
      </c>
      <c r="JW28" s="46">
        <f>step*(+(1-prop_idu_male)*'By group'!BJ$9*Population!BJ28-'By group'!W$8*Population!W28-'By group'!W$6*Population!W28+'By group'!AJ$7*Population!AJ28)</f>
        <v>0</v>
      </c>
      <c r="JX28" s="46">
        <f>step*(+(1-prop_idu_male)*'By group'!BK$9*Population!BK28-'By group'!X$8*Population!X28-'By group'!X$6*Population!X28+'By group'!AK$7*Population!AK28)</f>
        <v>0</v>
      </c>
      <c r="JY28" s="46">
        <f>step*(+(1-prop_idu_male)*'By group'!BL$9*Population!BL28-'By group'!Y$8*Population!Y28-'By group'!Y$6*Population!Y28+'By group'!AL$7*Population!AL28)</f>
        <v>-6.4763943268347663</v>
      </c>
      <c r="JZ28" s="46">
        <f>step*(+(1-prop_idu_male)*'By group'!BM$9*Population!BM28-'By group'!Z$8*Population!Z28-'By group'!Z$6*Population!Z28+'By group'!AM$7*Population!AM28)</f>
        <v>-3.8951616388724517</v>
      </c>
      <c r="KA28" s="76">
        <f>step*(+(1-prop_idu_male)*'By group'!BN$9*Population!BN28-'By group'!AA$8*Population!AA28-'By group'!AA$6*Population!AA28+'By group'!AN$7*Population!AN28)</f>
        <v>-5.1288276115613014</v>
      </c>
      <c r="KB28" s="46">
        <f>step*(+'By group'!O$6*Population!O28-'By group'!AB$7*Population!AB28)</f>
        <v>4978.4736916980091</v>
      </c>
      <c r="KC28" s="46">
        <f>step*(+'By group'!P$6*Population!P28-'By group'!AC$7*Population!AC28)</f>
        <v>11.199375382251741</v>
      </c>
      <c r="KD28" s="46">
        <f>step*(+'By group'!Q$6*Population!Q28-'By group'!AD$7*Population!AD28)</f>
        <v>35.30211548993487</v>
      </c>
      <c r="KE28" s="46">
        <f>step*(+'By group'!R$6*Population!R28-'By group'!AE$7*Population!AE28)</f>
        <v>40.322244942379797</v>
      </c>
      <c r="KF28" s="46">
        <f>step*(+'By group'!S$6*Population!S28-'By group'!AF$7*Population!AF28)</f>
        <v>12.959457596931095</v>
      </c>
      <c r="KG28" s="46">
        <f>step*(+'By group'!T$6*Population!T28-'By group'!AG$7*Population!AG28)</f>
        <v>2.6336004070101313</v>
      </c>
      <c r="KH28" s="46">
        <f>step*(+'By group'!U$6*Population!U28-'By group'!AH$7*Population!AH28)</f>
        <v>2.6266795583914786</v>
      </c>
      <c r="KI28" s="46">
        <f>step*(+'By group'!V$6*Population!V28-'By group'!AI$7*Population!AI28)</f>
        <v>0</v>
      </c>
      <c r="KJ28" s="46">
        <f>step*(+'By group'!W$6*Population!W28-'By group'!AJ$7*Population!AJ28)</f>
        <v>0</v>
      </c>
      <c r="KK28" s="46">
        <f>step*(+'By group'!X$6*Population!X28-'By group'!AK$7*Population!AK28)</f>
        <v>0</v>
      </c>
      <c r="KL28" s="46">
        <f>step*(+'By group'!Y$6*Population!Y28-'By group'!AL$7*Population!AL28)</f>
        <v>5.1044220893123811</v>
      </c>
      <c r="KM28" s="46">
        <f>step*(+'By group'!Z$6*Population!Z28-'By group'!AM$7*Population!AM28)</f>
        <v>3.0919882150450952</v>
      </c>
      <c r="KN28" s="46">
        <f>step*(+'By group'!AA$6*Population!AA28-'By group'!AN$7*Population!AN28)</f>
        <v>4.1178214027708329</v>
      </c>
      <c r="KO28" s="45">
        <v>0</v>
      </c>
      <c r="KP28" s="46">
        <v>0</v>
      </c>
      <c r="KQ28" s="46">
        <v>0</v>
      </c>
      <c r="KR28" s="46">
        <v>0</v>
      </c>
      <c r="KS28" s="46">
        <v>0</v>
      </c>
      <c r="KT28" s="46">
        <v>0</v>
      </c>
      <c r="KU28" s="46">
        <v>0</v>
      </c>
      <c r="KV28" s="46">
        <v>0</v>
      </c>
      <c r="KW28" s="46">
        <v>0</v>
      </c>
      <c r="KX28" s="46">
        <v>0</v>
      </c>
      <c r="KY28" s="46">
        <v>0</v>
      </c>
      <c r="KZ28" s="46">
        <v>0</v>
      </c>
      <c r="LA28" s="46">
        <v>0</v>
      </c>
      <c r="LB28" s="188">
        <f>step*(-'By group'!BB$9*Population!BB28+'By group'!B$8*Population!B28+'By group'!O$8*Population!O28)</f>
        <v>1634.8611930560662</v>
      </c>
      <c r="LC28" s="189">
        <f>step*(-'By group'!BC$9*Population!BC28+'By group'!C$8*Population!C28+'By group'!P$8*Population!P28)</f>
        <v>8.686694834809856</v>
      </c>
      <c r="LD28" s="189">
        <f>step*(-'By group'!BD$9*Population!BD28+'By group'!D$8*Population!D28+'By group'!Q$8*Population!Q28)</f>
        <v>26.617381019929319</v>
      </c>
      <c r="LE28" s="189">
        <f>step*(-'By group'!BE$9*Population!BE28+'By group'!E$8*Population!E28+'By group'!R$8*Population!R28)</f>
        <v>29.795308682110765</v>
      </c>
      <c r="LF28" s="189">
        <f>step*(-'By group'!BF$9*Population!BF28+'By group'!F$8*Population!F28+'By group'!S$8*Population!S28)</f>
        <v>9.553471920867759</v>
      </c>
      <c r="LG28" s="189">
        <f>step*(-'By group'!BG$9*Population!BG28+'By group'!G$8*Population!G28+'By group'!T$8*Population!T28)</f>
        <v>1.9294679137035131</v>
      </c>
      <c r="LH28" s="189">
        <f>step*(-'By group'!BH$9*Population!BH28+'By group'!H$8*Population!H28+'By group'!U$8*Population!U28)</f>
        <v>1.8230615157271699</v>
      </c>
      <c r="LI28" s="189">
        <f>step*(-'By group'!BI$9*Population!BI28+'By group'!I$8*Population!I28+'By group'!V$8*Population!V28)</f>
        <v>0</v>
      </c>
      <c r="LJ28" s="189">
        <f>step*(-'By group'!BJ$9*Population!BJ28+'By group'!J$8*Population!J28+'By group'!W$8*Population!W28)</f>
        <v>0</v>
      </c>
      <c r="LK28" s="189">
        <f>step*(-'By group'!BK$9*Population!BK28+'By group'!K$8*Population!K28+'By group'!X$8*Population!X28)</f>
        <v>0</v>
      </c>
      <c r="LL28" s="189">
        <f>step*(-'By group'!BL$9*Population!BL28+'By group'!L$8*Population!L28+'By group'!Y$8*Population!Y28)</f>
        <v>3.6244418055639809</v>
      </c>
      <c r="LM28" s="189">
        <f>step*(-'By group'!BM$9*Population!BM28+'By group'!M$8*Population!M28+'By group'!Z$8*Population!Z28)</f>
        <v>1.9585062618489091</v>
      </c>
      <c r="LN28" s="189">
        <f>step*(-'By group'!BN$9*Population!BN28+'By group'!N$8*Population!N28+'By group'!AA$8*Population!AA28)</f>
        <v>2.1050434762018027</v>
      </c>
    </row>
    <row r="29" spans="1:326" s="12" customFormat="1" x14ac:dyDescent="0.25">
      <c r="A29">
        <f t="shared" si="23"/>
        <v>12.5</v>
      </c>
      <c r="B29" s="52">
        <f>step*((-'By group'!B$4-'By group'!B$5-'By group'!B$22)*Population!B29+'By group'!B$3*Population!$BO29)</f>
        <v>161619.50274388504</v>
      </c>
      <c r="C29" s="4">
        <f>step*((-'By group'!C$4-'By group'!C$5-'By group'!C$22)*Population!C29+'By group'!C$3*Population!$BO29)</f>
        <v>-4891.7004554320802</v>
      </c>
      <c r="D29" s="4">
        <f>step*((-'By group'!D$4-'By group'!D$5-'By group'!D$22)*Population!D29+'By group'!D$3*Population!$BO29)</f>
        <v>-33200.44624012641</v>
      </c>
      <c r="E29" s="4">
        <f>step*((-'By group'!E$4-'By group'!E$5-'By group'!E$22)*Population!E29+'By group'!E$3*Population!$BO29)</f>
        <v>-56793.096460888395</v>
      </c>
      <c r="F29" s="4">
        <f>step*((-'By group'!F$4-'By group'!F$5-'By group'!F$22)*Population!F29+'By group'!F$3*Population!$BO29)</f>
        <v>-24477.881200528733</v>
      </c>
      <c r="G29" s="4">
        <f>step*((-'By group'!G$4-'By group'!G$5-'By group'!G$22)*Population!G29+'By group'!G$3*Population!$BO29)</f>
        <v>-6193.7694179663094</v>
      </c>
      <c r="H29" s="4">
        <f>step*((-'By group'!H$4-'By group'!H$5-'By group'!H$22)*Population!H29+'By group'!H$3*Population!$BO29)</f>
        <v>-6257.1403282142937</v>
      </c>
      <c r="I29" s="4">
        <f>step*((-'By group'!I$4-'By group'!I$5-'By group'!I$22)*Population!I29+'By group'!I$3*Population!$BO29)</f>
        <v>0</v>
      </c>
      <c r="J29" s="4">
        <f>step*((-'By group'!J$4-'By group'!J$5-'By group'!J$22)*Population!J29+'By group'!J$3*Population!$BO29)</f>
        <v>0</v>
      </c>
      <c r="K29" s="4">
        <f>step*((-'By group'!K$4-'By group'!K$5-'By group'!K$22)*Population!K29+'By group'!K$3*Population!$BO29)</f>
        <v>0</v>
      </c>
      <c r="L29" s="4">
        <f>step*((-'By group'!L$4-'By group'!L$5-'By group'!L$22)*Population!L29+'By group'!L$3*Population!$BO29)</f>
        <v>-3344.6448431568278</v>
      </c>
      <c r="M29" s="4">
        <f>step*((-'By group'!M$4-'By group'!M$5-'By group'!M$22)*Population!M29+'By group'!M$3*Population!$BO29)</f>
        <v>-1953.5811624588177</v>
      </c>
      <c r="N29" s="4">
        <f>step*((-'By group'!N$4-'By group'!N$5-'By group'!N$22)*Population!N29+'By group'!N$3*Population!$BO29)</f>
        <v>-2153.2294447096433</v>
      </c>
      <c r="O29" s="8">
        <f>step*((-'By group'!O$4-'By group'!O$5-'By group'!O$22)*Population!O29+'By group'!O$3*Population!$BO29)</f>
        <v>131127.02317863086</v>
      </c>
      <c r="P29" s="4">
        <f>step*((-'By group'!P$4-'By group'!P$5-'By group'!P$22)*Population!P29+'By group'!P$3*Population!$BO29)</f>
        <v>-2693.6961385442228</v>
      </c>
      <c r="Q29" s="4">
        <f>step*((-'By group'!Q$4-'By group'!Q$5-'By group'!Q$22)*Population!Q29+'By group'!Q$3*Population!$BO29)</f>
        <v>-18585.755657311813</v>
      </c>
      <c r="R29" s="4">
        <f>step*((-'By group'!R$4-'By group'!R$5-'By group'!R$22)*Population!R29+'By group'!R$3*Population!$BO29)</f>
        <v>-32108.227368411095</v>
      </c>
      <c r="S29" s="4">
        <f>step*((-'By group'!S$4-'By group'!S$5-'By group'!S$22)*Population!S29+'By group'!S$3*Population!$BO29)</f>
        <v>-13809.526023874963</v>
      </c>
      <c r="T29" s="4">
        <f>step*((-'By group'!T$4-'By group'!T$5-'By group'!T$22)*Population!T29+'By group'!T$3*Population!$BO29)</f>
        <v>-3507.6629480071069</v>
      </c>
      <c r="U29" s="4">
        <f>step*((-'By group'!U$4-'By group'!U$5-'By group'!U$22)*Population!U29+'By group'!U$3*Population!$BO29)</f>
        <v>-3732.7852227444023</v>
      </c>
      <c r="V29" s="4">
        <f>step*((-'By group'!V$4-'By group'!V$5-'By group'!V$22)*Population!V29+'By group'!V$3*Population!$BO29)</f>
        <v>0</v>
      </c>
      <c r="W29" s="4">
        <f>step*((-'By group'!W$4-'By group'!W$5-'By group'!W$22)*Population!W29+'By group'!W$3*Population!$BO29)</f>
        <v>0</v>
      </c>
      <c r="X29" s="4">
        <f>step*((-'By group'!X$4-'By group'!X$5-'By group'!X$22)*Population!X29+'By group'!X$3*Population!$BO29)</f>
        <v>0</v>
      </c>
      <c r="Y29" s="4">
        <f>step*((-'By group'!Y$4-'By group'!Y$5-'By group'!Y$22)*Population!Y29+'By group'!Y$3*Population!$BO29)</f>
        <v>-1947.5429123339854</v>
      </c>
      <c r="Z29" s="4">
        <f>step*((-'By group'!Z$4-'By group'!Z$5-'By group'!Z$22)*Population!Z29+'By group'!Z$3*Population!$BO29)</f>
        <v>-1281.3035126045345</v>
      </c>
      <c r="AA29" s="4">
        <f>step*((-'By group'!AA$4-'By group'!AA$5-'By group'!AA$22)*Population!AA29+'By group'!AA$3*Population!$BO29)</f>
        <v>-1859.6653964274788</v>
      </c>
      <c r="AB29" s="8">
        <f>step*((-'By group'!AB$4-'By group'!AB$5-'By group'!AB$22)*Population!AB29+'By group'!AB$3*Population!$BO29)</f>
        <v>-822.97573904118224</v>
      </c>
      <c r="AC29" s="4">
        <f>step*((-'By group'!AC$4-'By group'!AC$5-'By group'!AC$22)*Population!AC29+'By group'!AC$3*Population!$BO29)</f>
        <v>-148.45265748482925</v>
      </c>
      <c r="AD29" s="4">
        <f>step*((-'By group'!AD$4-'By group'!AD$5-'By group'!AD$22)*Population!AD29+'By group'!AD$3*Population!$BO29)</f>
        <v>-992.00117849960452</v>
      </c>
      <c r="AE29" s="4">
        <f>step*((-'By group'!AE$4-'By group'!AE$5-'By group'!AE$22)*Population!AE29+'By group'!AE$3*Population!$BO29)</f>
        <v>-1649.1529657621613</v>
      </c>
      <c r="AF29" s="4">
        <f>step*((-'By group'!AF$4-'By group'!AF$5-'By group'!AF$22)*Population!AF29+'By group'!AF$3*Population!$BO29)</f>
        <v>-693.78801979383456</v>
      </c>
      <c r="AG29" s="4">
        <f>step*((-'By group'!AG$4-'By group'!AG$5-'By group'!AG$22)*Population!AG29+'By group'!AG$3*Population!$BO29)</f>
        <v>-173.51675357203351</v>
      </c>
      <c r="AH29" s="4">
        <f>step*((-'By group'!AH$4-'By group'!AH$5-'By group'!AH$22)*Population!AH29+'By group'!AH$3*Population!$BO29)</f>
        <v>-177.31025432425173</v>
      </c>
      <c r="AI29" s="4">
        <f>step*((-'By group'!AI$4-'By group'!AI$5-'By group'!AI$22)*Population!AI29+'By group'!AI$3*Population!$BO29)</f>
        <v>0</v>
      </c>
      <c r="AJ29" s="4">
        <f>step*((-'By group'!AJ$4-'By group'!AJ$5-'By group'!AJ$22)*Population!AJ29+'By group'!AJ$3*Population!$BO29)</f>
        <v>0</v>
      </c>
      <c r="AK29" s="4">
        <f>step*((-'By group'!AK$4-'By group'!AK$5-'By group'!AK$22)*Population!AK29+'By group'!AK$3*Population!$BO29)</f>
        <v>0</v>
      </c>
      <c r="AL29" s="4">
        <f>step*((-'By group'!AL$4-'By group'!AL$5-'By group'!AL$22)*Population!AL29+'By group'!AL$3*Population!$BO29)</f>
        <v>-93.773755284833513</v>
      </c>
      <c r="AM29" s="4">
        <f>step*((-'By group'!AM$4-'By group'!AM$5-'By group'!AM$22)*Population!AM29+'By group'!AM$3*Population!$BO29)</f>
        <v>-58.052976792545536</v>
      </c>
      <c r="AN29" s="4">
        <f>step*((-'By group'!AN$4-'By group'!AN$5-'By group'!AN$22)*Population!AN29+'By group'!AN$3*Population!$BO29)</f>
        <v>-75.044092761146374</v>
      </c>
      <c r="AO29" s="8">
        <f>step*((-'By group'!AO$4-'By group'!AO$5-'By group'!AO$22)*Population!AO29+'By group'!AO$3*Population!$BO29)</f>
        <v>7471.6170609840156</v>
      </c>
      <c r="AP29" s="4">
        <f>step*((-'By group'!AP$4-'By group'!AP$5-'By group'!AP$22)*Population!AP29+'By group'!AP$3*Population!$BO29)</f>
        <v>-317.49965593197743</v>
      </c>
      <c r="AQ29" s="4">
        <f>step*((-'By group'!AQ$4-'By group'!AQ$5-'By group'!AQ$22)*Population!AQ29+'By group'!AQ$3*Population!$BO29)</f>
        <v>-2017.2044629760569</v>
      </c>
      <c r="AR29" s="4">
        <f>step*((-'By group'!AR$4-'By group'!AR$5-'By group'!AR$22)*Population!AR29+'By group'!AR$3*Population!$BO29)</f>
        <v>-3078.5461742529342</v>
      </c>
      <c r="AS29" s="4">
        <f>step*((-'By group'!AS$4-'By group'!AS$5-'By group'!AS$22)*Population!AS29+'By group'!AS$3*Population!$BO29)</f>
        <v>-1201.1963203795437</v>
      </c>
      <c r="AT29" s="4">
        <f>step*((-'By group'!AT$4-'By group'!AT$5-'By group'!AT$22)*Population!AT29+'By group'!AT$3*Population!$BO29)</f>
        <v>-282.43690932832402</v>
      </c>
      <c r="AU29" s="4">
        <f>step*((-'By group'!AU$4-'By group'!AU$5-'By group'!AU$22)*Population!AU29+'By group'!AU$3*Population!$BO29)</f>
        <v>-251.20093243128258</v>
      </c>
      <c r="AV29" s="4">
        <f>step*((-'By group'!AV$4-'By group'!AV$5-'By group'!AV$22)*Population!AV29+'By group'!AV$3*Population!$BO29)</f>
        <v>0</v>
      </c>
      <c r="AW29" s="4">
        <f>step*((-'By group'!AW$4-'By group'!AW$5-'By group'!AW$22)*Population!AW29+'By group'!AW$3*Population!$BO29)</f>
        <v>0</v>
      </c>
      <c r="AX29" s="4">
        <f>step*((-'By group'!AX$4-'By group'!AX$5-'By group'!AX$22)*Population!AX29+'By group'!AX$3*Population!$BO29)</f>
        <v>0</v>
      </c>
      <c r="AY29" s="4">
        <f>step*((-'By group'!AY$4-'By group'!AY$5-'By group'!AY$22)*Population!AY29+'By group'!AY$3*Population!$BO29)</f>
        <v>-133.70818777350055</v>
      </c>
      <c r="AZ29" s="4">
        <f>step*((-'By group'!AZ$4-'By group'!AZ$5-'By group'!AZ$22)*Population!AZ29+'By group'!AZ$3*Population!$BO29)</f>
        <v>-70.087358575149878</v>
      </c>
      <c r="BA29" s="4">
        <f>step*((-'By group'!BA$4-'By group'!BA$5-'By group'!BA$22)*Population!BA29+'By group'!BA$3*Population!$BO29)</f>
        <v>-71.351536459106271</v>
      </c>
      <c r="BB29" s="8">
        <f>step*((-'By group'!BB$4-'By group'!BB$5-'By group'!BB$22)*Population!BB29+'By group'!BB$3*Population!$BO29)</f>
        <v>4622.7448283676531</v>
      </c>
      <c r="BC29" s="4">
        <f>step*((-'By group'!BC$4-'By group'!BC$5-'By group'!BC$22)*Population!BC29+'By group'!BC$3*Population!$BO29)</f>
        <v>-353.40792042780117</v>
      </c>
      <c r="BD29" s="4">
        <f>step*((-'By group'!BD$4-'By group'!BD$5-'By group'!BD$22)*Population!BD29+'By group'!BD$3*Population!$BO29)</f>
        <v>-1813.8904491061985</v>
      </c>
      <c r="BE29" s="4">
        <f>step*((-'By group'!BE$4-'By group'!BE$5-'By group'!BE$22)*Population!BE29+'By group'!BE$3*Population!$BO29)</f>
        <v>-2572.1132044085107</v>
      </c>
      <c r="BF29" s="4">
        <f>step*((-'By group'!BF$4-'By group'!BF$5-'By group'!BF$22)*Population!BF29+'By group'!BF$3*Population!$BO29)</f>
        <v>-964.56737180433959</v>
      </c>
      <c r="BG29" s="4">
        <f>step*((-'By group'!BG$4-'By group'!BG$5-'By group'!BG$22)*Population!BG29+'By group'!BG$3*Population!$BO29)</f>
        <v>-220.55665891768172</v>
      </c>
      <c r="BH29" s="4">
        <f>step*((-'By group'!BH$4-'By group'!BH$5-'By group'!BH$22)*Population!BH29+'By group'!BH$3*Population!$BO29)</f>
        <v>-189.27242847725799</v>
      </c>
      <c r="BI29" s="4">
        <f>step*((-'By group'!BI$4-'By group'!BI$5-'By group'!BI$22)*Population!BI29+'By group'!BI$3*Population!$BO29)</f>
        <v>0</v>
      </c>
      <c r="BJ29" s="4">
        <f>step*((-'By group'!BJ$4-'By group'!BJ$5-'By group'!BJ$22)*Population!BJ29+'By group'!BJ$3*Population!$BO29)</f>
        <v>0</v>
      </c>
      <c r="BK29" s="4">
        <f>step*((-'By group'!BK$4-'By group'!BK$5-'By group'!BK$22)*Population!BK29+'By group'!BK$3*Population!$BO29)</f>
        <v>0</v>
      </c>
      <c r="BL29" s="4">
        <f>step*((-'By group'!BL$4-'By group'!BL$5-'By group'!BL$22)*Population!BL29+'By group'!BL$3*Population!$BO29)</f>
        <v>-120.3461630455536</v>
      </c>
      <c r="BM29" s="4">
        <f>step*((-'By group'!BM$4-'By group'!BM$5-'By group'!BM$22)*Population!BM29+'By group'!BM$3*Population!$BO29)</f>
        <v>-58.656274251814182</v>
      </c>
      <c r="BN29" s="4">
        <f>step*((-'By group'!BN$4-'By group'!BN$5-'By group'!BN$22)*Population!BN29+'By group'!BN$3*Population!$BO29)</f>
        <v>-53.483407996752284</v>
      </c>
      <c r="BO29" s="71">
        <f>-step*SUM(SCR!B29:N29)*Population!B29</f>
        <v>-126368.94353181717</v>
      </c>
      <c r="BP29" s="4">
        <f>step*-SUM('By group'!C$11:C$21)*Population!C29</f>
        <v>-122292.51138580199</v>
      </c>
      <c r="BQ29" s="4">
        <f>step*-SUM('By group'!D$11:D$21)*Population!D29</f>
        <v>-92223.461778128927</v>
      </c>
      <c r="BR29" s="4">
        <f>step*-SUM('By group'!E$11:E$21)*Population!E29</f>
        <v>-40566.497472063144</v>
      </c>
      <c r="BS29" s="4">
        <f>step*-SUM('By group'!F$11:F$21)*Population!F29</f>
        <v>-12883.095368699333</v>
      </c>
      <c r="BT29" s="4">
        <f>step*-SUM('By group'!G$11:G$21)*Population!G29</f>
        <v>-6451.8431437149047</v>
      </c>
      <c r="BU29" s="4">
        <f>step*-SUM('By group'!H$11:H$21)*Population!H29</f>
        <v>0</v>
      </c>
      <c r="BV29" s="4">
        <f>step*-SUM('By group'!I$11:I$21)*Population!I29</f>
        <v>0</v>
      </c>
      <c r="BW29" s="4">
        <f>step*-SUM('By group'!J$11:J$21)*Population!J29</f>
        <v>0</v>
      </c>
      <c r="BX29" s="4">
        <f>step*-SUM('By group'!K$11:K$21)*Population!K29</f>
        <v>0</v>
      </c>
      <c r="BY29" s="4">
        <f>step*-SUM('By group'!L$11:L$21)*Population!L29</f>
        <v>-2389.0320308263053</v>
      </c>
      <c r="BZ29" s="4">
        <f>step*-SUM('By group'!M$11:M$21)*Population!M29</f>
        <v>-1220.9882265367612</v>
      </c>
      <c r="CA29" s="4">
        <f>step*-SUM('By group'!N$11:N$21)*Population!N29</f>
        <v>0</v>
      </c>
      <c r="CB29" s="13">
        <f>-step*SUM(SCR!O29:AA29)*Population!O29</f>
        <v>-69226.581346267645</v>
      </c>
      <c r="CC29" s="4">
        <f>step*-SUM('By group'!P$11:P$21)*Population!P29</f>
        <v>-67342.403463605573</v>
      </c>
      <c r="CD29" s="4">
        <f>step*-SUM('By group'!Q$11:Q$21)*Population!Q29</f>
        <v>-51627.09904808837</v>
      </c>
      <c r="CE29" s="4">
        <f>step*-SUM('By group'!R$11:R$21)*Population!R29</f>
        <v>-22934.44812029364</v>
      </c>
      <c r="CF29" s="4">
        <f>step*-SUM('By group'!S$11:S$21)*Population!S29</f>
        <v>-7268.171591513139</v>
      </c>
      <c r="CG29" s="4">
        <f>step*-SUM('By group'!T$11:T$21)*Population!T29</f>
        <v>-3653.8155708407362</v>
      </c>
      <c r="CH29" s="4">
        <f>step*-SUM('By group'!U$11:U$21)*Population!U29</f>
        <v>0</v>
      </c>
      <c r="CI29" s="4">
        <f>step*-SUM('By group'!V$11:V$21)*Population!V29</f>
        <v>0</v>
      </c>
      <c r="CJ29" s="4">
        <f>step*-SUM('By group'!W$11:W$21)*Population!W29</f>
        <v>0</v>
      </c>
      <c r="CK29" s="4">
        <f>step*-SUM('By group'!X$11:X$21)*Population!X29</f>
        <v>0</v>
      </c>
      <c r="CL29" s="4">
        <f>step*-SUM('By group'!Y$11:Y$21)*Population!Y29</f>
        <v>-1391.102080238561</v>
      </c>
      <c r="CM29" s="4">
        <f>step*-SUM('By group'!Z$11:Z$21)*Population!Z29</f>
        <v>-800.81469537783414</v>
      </c>
      <c r="CN29" s="4">
        <f>step*-SUM('By group'!AA$11:AA$21)*Population!AA29</f>
        <v>0</v>
      </c>
      <c r="CO29" s="13">
        <f>-step*SUM(SCR!AB29:AN29)*Population!AB29</f>
        <v>-3853.9264846278093</v>
      </c>
      <c r="CP29" s="4">
        <f>step*-SUM('By group'!AC$11:AC$21)*Population!AC29</f>
        <v>-3711.3164371207308</v>
      </c>
      <c r="CQ29" s="4">
        <f>step*-SUM('By group'!AD$11:AD$21)*Population!AD29</f>
        <v>-2755.5588291655681</v>
      </c>
      <c r="CR29" s="4">
        <f>step*-SUM('By group'!AE$11:AE$21)*Population!AE29</f>
        <v>-1177.9664041158294</v>
      </c>
      <c r="CS29" s="4">
        <f>step*-SUM('By group'!AF$11:AF$21)*Population!AF29</f>
        <v>-365.15158936517611</v>
      </c>
      <c r="CT29" s="4">
        <f>step*-SUM('By group'!AG$11:AG$21)*Population!AG29</f>
        <v>-180.74661830420155</v>
      </c>
      <c r="CU29" s="4">
        <f>step*-SUM('By group'!AH$11:AH$21)*Population!AH29</f>
        <v>0</v>
      </c>
      <c r="CV29" s="4">
        <f>step*-SUM('By group'!AI$11:AI$21)*Population!AI29</f>
        <v>0</v>
      </c>
      <c r="CW29" s="4">
        <f>step*-SUM('By group'!AJ$11:AJ$21)*Population!AJ29</f>
        <v>0</v>
      </c>
      <c r="CX29" s="4">
        <f>step*-SUM('By group'!AK$11:AK$21)*Population!AK29</f>
        <v>0</v>
      </c>
      <c r="CY29" s="4">
        <f>step*-SUM('By group'!AL$11:AL$21)*Population!AL29</f>
        <v>-66.981253774881083</v>
      </c>
      <c r="CZ29" s="4">
        <f>step*-SUM('By group'!AM$11:AM$21)*Population!AM29</f>
        <v>-36.283110495340956</v>
      </c>
      <c r="DA29" s="4">
        <f>step*-SUM('By group'!AN$11:AN$21)*Population!AN29</f>
        <v>0</v>
      </c>
      <c r="DB29" s="13">
        <f>-step*SUM(SCR!AO29:BA29)*Population!AO29</f>
        <v>-8363.0306915699894</v>
      </c>
      <c r="DC29" s="4">
        <f>step*-SUM('By group'!AP$11:AP$21)*Population!AP29</f>
        <v>-7937.4913982994358</v>
      </c>
      <c r="DD29" s="4">
        <f>step*-SUM('By group'!AQ$11:AQ$21)*Population!AQ29</f>
        <v>-5603.3457304890471</v>
      </c>
      <c r="DE29" s="4">
        <f>step*-SUM('By group'!AR$11:AR$21)*Population!AR29</f>
        <v>-2198.9615530378101</v>
      </c>
      <c r="DF29" s="4">
        <f>step*-SUM('By group'!AS$11:AS$21)*Population!AS29</f>
        <v>-632.20858967344407</v>
      </c>
      <c r="DG29" s="4">
        <f>step*-SUM('By group'!AT$11:AT$21)*Population!AT29</f>
        <v>-294.20511388367083</v>
      </c>
      <c r="DH29" s="4">
        <f>step*-SUM('By group'!AU$11:AU$21)*Population!AU29</f>
        <v>0</v>
      </c>
      <c r="DI29" s="4">
        <f>step*-SUM('By group'!AV$11:AV$21)*Population!AV29</f>
        <v>0</v>
      </c>
      <c r="DJ29" s="4">
        <f>step*-SUM('By group'!AW$11:AW$21)*Population!AW29</f>
        <v>0</v>
      </c>
      <c r="DK29" s="4">
        <f>step*-SUM('By group'!AX$11:AX$21)*Population!AX29</f>
        <v>0</v>
      </c>
      <c r="DL29" s="4">
        <f>step*-SUM('By group'!AY$11:AY$21)*Population!AY29</f>
        <v>-95.505848409643249</v>
      </c>
      <c r="DM29" s="4">
        <f>step*-SUM('By group'!AZ$11:AZ$21)*Population!AZ29</f>
        <v>-43.804599109468676</v>
      </c>
      <c r="DN29" s="4">
        <f>step*-SUM('By group'!BA$11:BA$21)*Population!BA29</f>
        <v>0</v>
      </c>
      <c r="DO29" s="13">
        <f>-step*SUM(SCR!BB29:BN29)*Population!BB29</f>
        <v>-6234.0401474320133</v>
      </c>
      <c r="DP29" s="4">
        <f>step*-SUM('By group'!BC$11:BC$21)*Population!BC29</f>
        <v>-5890.1320071300188</v>
      </c>
      <c r="DQ29" s="4">
        <f>step*-SUM('By group'!BD$11:BD$21)*Population!BD29</f>
        <v>-4122.478293423178</v>
      </c>
      <c r="DR29" s="4">
        <f>step*-SUM('By group'!BE$11:BE$21)*Population!BE29</f>
        <v>-1607.5707527553193</v>
      </c>
      <c r="DS29" s="4">
        <f>step*-SUM('By group'!BF$11:BF$21)*Population!BF29</f>
        <v>-459.31779609730461</v>
      </c>
      <c r="DT29" s="4">
        <f>step*-SUM('By group'!BG$11:BG$21)*Population!BG29</f>
        <v>-212.07371049777086</v>
      </c>
      <c r="DU29" s="4">
        <f>step*-SUM('By group'!BH$11:BH$21)*Population!BH29</f>
        <v>0</v>
      </c>
      <c r="DV29" s="4">
        <f>step*-SUM('By group'!BI$11:BI$21)*Population!BI29</f>
        <v>0</v>
      </c>
      <c r="DW29" s="4">
        <f>step*-SUM('By group'!BJ$11:BJ$21)*Population!BJ29</f>
        <v>0</v>
      </c>
      <c r="DX29" s="4">
        <f>step*-SUM('By group'!BK$11:BK$21)*Population!BK29</f>
        <v>0</v>
      </c>
      <c r="DY29" s="4">
        <f>step*-SUM('By group'!BL$11:BL$21)*Population!BL29</f>
        <v>-66.858979469752001</v>
      </c>
      <c r="DZ29" s="4">
        <f>step*-SUM('By group'!BM$11:BM$21)*Population!BM29</f>
        <v>-29.328137125907091</v>
      </c>
      <c r="EA29" s="4">
        <f>step*-SUM('By group'!BN$11:BN$21)*Population!BN29</f>
        <v>0</v>
      </c>
      <c r="EB29" s="52">
        <v>0</v>
      </c>
      <c r="EC29" s="4">
        <f t="shared" si="24"/>
        <v>126368.94353181717</v>
      </c>
      <c r="ED29" s="4">
        <f t="shared" si="24"/>
        <v>122292.51138580199</v>
      </c>
      <c r="EE29" s="4">
        <f t="shared" si="26"/>
        <v>92223.461778128927</v>
      </c>
      <c r="EF29" s="4">
        <f t="shared" si="27"/>
        <v>40566.497472063144</v>
      </c>
      <c r="EG29" s="4">
        <f t="shared" si="28"/>
        <v>12883.095368699333</v>
      </c>
      <c r="EH29" s="4">
        <f t="shared" si="28"/>
        <v>6451.8431437149047</v>
      </c>
      <c r="EI29" s="4">
        <v>0</v>
      </c>
      <c r="EJ29" s="4">
        <f t="shared" si="30"/>
        <v>0</v>
      </c>
      <c r="EK29" s="4">
        <f t="shared" si="31"/>
        <v>0</v>
      </c>
      <c r="EL29" s="4">
        <f t="shared" si="32"/>
        <v>0</v>
      </c>
      <c r="EM29" s="4">
        <f t="shared" si="33"/>
        <v>2389.0320308263053</v>
      </c>
      <c r="EN29" s="4">
        <f t="shared" si="34"/>
        <v>1220.9882265367612</v>
      </c>
      <c r="EO29" s="52">
        <v>0</v>
      </c>
      <c r="EP29" s="4">
        <f t="shared" si="35"/>
        <v>69226.581346267645</v>
      </c>
      <c r="EQ29" s="4">
        <f t="shared" si="36"/>
        <v>67342.403463605573</v>
      </c>
      <c r="ER29" s="4">
        <f t="shared" si="37"/>
        <v>51627.09904808837</v>
      </c>
      <c r="ES29" s="4">
        <f t="shared" si="38"/>
        <v>22934.44812029364</v>
      </c>
      <c r="ET29" s="4">
        <f t="shared" si="39"/>
        <v>7268.171591513139</v>
      </c>
      <c r="EU29" s="4">
        <f t="shared" si="40"/>
        <v>3653.8155708407362</v>
      </c>
      <c r="EV29" s="4">
        <v>0</v>
      </c>
      <c r="EW29" s="4">
        <f t="shared" si="41"/>
        <v>0</v>
      </c>
      <c r="EX29" s="4">
        <f t="shared" si="42"/>
        <v>0</v>
      </c>
      <c r="EY29" s="4">
        <f t="shared" si="43"/>
        <v>0</v>
      </c>
      <c r="EZ29" s="4">
        <f t="shared" si="44"/>
        <v>1391.102080238561</v>
      </c>
      <c r="FA29" s="4">
        <f t="shared" si="45"/>
        <v>800.81469537783414</v>
      </c>
      <c r="FB29" s="52">
        <v>0</v>
      </c>
      <c r="FC29" s="4">
        <f t="shared" si="46"/>
        <v>3853.9264846278093</v>
      </c>
      <c r="FD29" s="4">
        <f t="shared" si="47"/>
        <v>3711.3164371207308</v>
      </c>
      <c r="FE29" s="4">
        <f t="shared" si="48"/>
        <v>2755.5588291655681</v>
      </c>
      <c r="FF29" s="4">
        <f t="shared" si="49"/>
        <v>1177.9664041158294</v>
      </c>
      <c r="FG29" s="4">
        <f t="shared" si="50"/>
        <v>365.15158936517611</v>
      </c>
      <c r="FH29" s="4">
        <f t="shared" si="51"/>
        <v>180.74661830420155</v>
      </c>
      <c r="FI29" s="4">
        <v>0</v>
      </c>
      <c r="FJ29" s="4">
        <f t="shared" si="52"/>
        <v>0</v>
      </c>
      <c r="FK29" s="4">
        <f t="shared" si="53"/>
        <v>0</v>
      </c>
      <c r="FL29" s="4">
        <f t="shared" si="54"/>
        <v>0</v>
      </c>
      <c r="FM29" s="4">
        <f t="shared" si="55"/>
        <v>66.981253774881083</v>
      </c>
      <c r="FN29" s="9">
        <f t="shared" si="56"/>
        <v>36.283110495340956</v>
      </c>
      <c r="FO29" s="4">
        <v>0</v>
      </c>
      <c r="FP29" s="4">
        <f t="shared" si="57"/>
        <v>8363.0306915699894</v>
      </c>
      <c r="FQ29" s="4">
        <f t="shared" si="58"/>
        <v>7937.4913982994358</v>
      </c>
      <c r="FR29" s="4">
        <f t="shared" si="59"/>
        <v>5603.3457304890471</v>
      </c>
      <c r="FS29" s="4">
        <f t="shared" si="60"/>
        <v>2198.9615530378101</v>
      </c>
      <c r="FT29" s="4">
        <f t="shared" si="61"/>
        <v>632.20858967344407</v>
      </c>
      <c r="FU29" s="4">
        <f t="shared" si="62"/>
        <v>294.20511388367083</v>
      </c>
      <c r="FV29" s="4">
        <v>0</v>
      </c>
      <c r="FW29" s="4">
        <f t="shared" si="63"/>
        <v>0</v>
      </c>
      <c r="FX29" s="4">
        <f t="shared" si="64"/>
        <v>0</v>
      </c>
      <c r="FY29" s="4">
        <f t="shared" si="65"/>
        <v>0</v>
      </c>
      <c r="FZ29" s="4">
        <f t="shared" si="66"/>
        <v>95.505848409643249</v>
      </c>
      <c r="GA29" s="4">
        <f t="shared" si="67"/>
        <v>43.804599109468676</v>
      </c>
      <c r="GB29" s="4">
        <v>0</v>
      </c>
      <c r="GC29" s="4">
        <f t="shared" si="68"/>
        <v>6234.0401474320133</v>
      </c>
      <c r="GD29" s="4">
        <f t="shared" si="4"/>
        <v>5890.1320071300188</v>
      </c>
      <c r="GE29" s="4">
        <f t="shared" si="5"/>
        <v>4122.478293423178</v>
      </c>
      <c r="GF29" s="4">
        <f t="shared" si="6"/>
        <v>1607.5707527553193</v>
      </c>
      <c r="GG29" s="4">
        <f t="shared" si="7"/>
        <v>459.31779609730461</v>
      </c>
      <c r="GH29" s="4">
        <f t="shared" si="8"/>
        <v>212.07371049777086</v>
      </c>
      <c r="GI29" s="4">
        <v>0</v>
      </c>
      <c r="GJ29" s="4">
        <f t="shared" si="69"/>
        <v>0</v>
      </c>
      <c r="GK29" s="4">
        <f t="shared" si="70"/>
        <v>0</v>
      </c>
      <c r="GL29" s="4">
        <f t="shared" si="9"/>
        <v>0</v>
      </c>
      <c r="GM29" s="4">
        <f t="shared" si="10"/>
        <v>66.858979469752001</v>
      </c>
      <c r="GN29" s="4">
        <f t="shared" si="11"/>
        <v>29.328137125907091</v>
      </c>
      <c r="GO29" s="52">
        <v>0</v>
      </c>
      <c r="GP29" s="4">
        <f>step*(-'By group'!C$32*Population!C29+'By group'!I$33*Population!I29)</f>
        <v>0</v>
      </c>
      <c r="GQ29" s="4">
        <f>step*(-'By group'!D$32*Population!D29+'By group'!J$33*Population!J29)</f>
        <v>0</v>
      </c>
      <c r="GR29" s="4">
        <f>step*(-'By group'!E$32*Population!E29+'By group'!K$33*Population!K29)</f>
        <v>0</v>
      </c>
      <c r="GS29" s="4">
        <f>step*(-'By group'!F$32*Population!F29+'By group'!L$33*Population!L29)</f>
        <v>-5247.0316689365136</v>
      </c>
      <c r="GT29" s="4">
        <f>step*(-'By group'!G$32*Population!G29+'By group'!M$33*Population!M29)</f>
        <v>-679.87451547460034</v>
      </c>
      <c r="GU29" s="4">
        <f>step*(-'By group'!H$32*Population!H29+'By group'!N$33*Population!N29)</f>
        <v>-613.95318720224464</v>
      </c>
      <c r="GV29" s="46">
        <f t="shared" si="71"/>
        <v>0</v>
      </c>
      <c r="GW29" s="14">
        <f t="shared" si="72"/>
        <v>0</v>
      </c>
      <c r="GX29" s="4">
        <f t="shared" si="73"/>
        <v>0</v>
      </c>
      <c r="GY29" s="4">
        <f t="shared" si="74"/>
        <v>5247.0316689365136</v>
      </c>
      <c r="GZ29" s="4">
        <f t="shared" si="75"/>
        <v>679.87451547460034</v>
      </c>
      <c r="HA29" s="4">
        <f t="shared" si="76"/>
        <v>613.95318720224464</v>
      </c>
      <c r="HB29" s="8">
        <v>0</v>
      </c>
      <c r="HC29" s="4">
        <f>step*(-'By group'!P$32*Population!P29+'By group'!V$33*Population!V29)</f>
        <v>0</v>
      </c>
      <c r="HD29" s="4">
        <f>step*(-'By group'!Q$32*Population!Q29+'By group'!W$33*Population!W29)</f>
        <v>0</v>
      </c>
      <c r="HE29" s="4">
        <f>step*(-'By group'!R$32*Population!R29+'By group'!X$33*Population!X29)</f>
        <v>0</v>
      </c>
      <c r="HF29" s="4">
        <f>step*(-'By group'!S$32*Population!S29+'By group'!Y$33*Population!Y29)</f>
        <v>-2938.534755637289</v>
      </c>
      <c r="HG29" s="4">
        <f>step*(-'By group'!T$32*Population!T29+'By group'!Z$33*Population!Z29)</f>
        <v>-330.35576647923017</v>
      </c>
      <c r="HH29" s="4">
        <f>step*(-'By group'!U$32*Population!U29+'By group'!AA$33*Population!AA29)</f>
        <v>-214.91346799220912</v>
      </c>
      <c r="HI29" s="14">
        <f t="shared" si="77"/>
        <v>0</v>
      </c>
      <c r="HJ29" s="46">
        <f t="shared" si="78"/>
        <v>0</v>
      </c>
      <c r="HK29" s="4">
        <f t="shared" si="79"/>
        <v>0</v>
      </c>
      <c r="HL29" s="4">
        <f t="shared" si="80"/>
        <v>2938.534755637289</v>
      </c>
      <c r="HM29" s="4">
        <f t="shared" si="81"/>
        <v>330.35576647923017</v>
      </c>
      <c r="HN29" s="9">
        <f t="shared" si="82"/>
        <v>214.91346799220912</v>
      </c>
      <c r="HO29" s="4">
        <v>0</v>
      </c>
      <c r="HP29" s="4">
        <f>step*(-'By group'!AC$32*Population!AC29+'By group'!AI$33*Population!AI29)</f>
        <v>0</v>
      </c>
      <c r="HQ29" s="4">
        <f>step*(-'By group'!AD$32*Population!AD29+'By group'!AJ$33*Population!AJ29)</f>
        <v>0</v>
      </c>
      <c r="HR29" s="4">
        <f>step*(-'By group'!AE$32*Population!AE29+'By group'!AK$33*Population!AK29)</f>
        <v>0</v>
      </c>
      <c r="HS29" s="4">
        <f>step*(-'By group'!AF$32*Population!AF29+'By group'!AL$33*Population!AL29)</f>
        <v>-149.08516779514753</v>
      </c>
      <c r="HT29" s="4">
        <f>step*(-'By group'!AG$32*Population!AG29+'By group'!AM$33*Population!AM29)</f>
        <v>-18.007768413169831</v>
      </c>
      <c r="HU29" s="4">
        <f>step*(-'By group'!AH$32*Population!AH29+'By group'!AN$33*Population!AN29)</f>
        <v>-13.706319503380371</v>
      </c>
      <c r="HV29" s="14">
        <f t="shared" si="83"/>
        <v>0</v>
      </c>
      <c r="HW29" s="46">
        <f t="shared" si="84"/>
        <v>0</v>
      </c>
      <c r="HX29" s="4">
        <f t="shared" si="85"/>
        <v>0</v>
      </c>
      <c r="HY29" s="4">
        <f t="shared" si="86"/>
        <v>149.08516779514753</v>
      </c>
      <c r="HZ29" s="4">
        <f t="shared" si="87"/>
        <v>18.007768413169831</v>
      </c>
      <c r="IA29" s="4">
        <f t="shared" si="88"/>
        <v>13.706319503380371</v>
      </c>
      <c r="IB29" s="8">
        <v>0</v>
      </c>
      <c r="IC29" s="4">
        <f>step*(-'By group'!AP$32*Population!AP29+'By group'!AV$33*Population!AV29)</f>
        <v>0</v>
      </c>
      <c r="ID29" s="4">
        <f>step*(-'By group'!AQ$32*Population!AQ29+'By group'!AW$33*Population!AW29)</f>
        <v>0</v>
      </c>
      <c r="IE29" s="4">
        <f>step*(-'By group'!AR$32*Population!AR29+'By group'!AX$33*Population!AX29)</f>
        <v>0</v>
      </c>
      <c r="IF29" s="4">
        <f>step*(-'By group'!AS$32*Population!AS29+'By group'!AY$33*Population!AY29)</f>
        <v>-268.35137063190041</v>
      </c>
      <c r="IG29" s="4">
        <f>step*(-'By group'!AT$32*Population!AT29+'By group'!AZ$33*Population!AZ29)</f>
        <v>-36.938723221999837</v>
      </c>
      <c r="IH29" s="4">
        <f>step*(-'By group'!AU$32*Population!AU29+'By group'!BA$33*Population!BA29)</f>
        <v>-28.619682224707578</v>
      </c>
      <c r="II29" s="14">
        <f t="shared" si="15"/>
        <v>0</v>
      </c>
      <c r="IJ29" s="4">
        <f t="shared" si="16"/>
        <v>0</v>
      </c>
      <c r="IK29" s="4">
        <f t="shared" si="89"/>
        <v>0</v>
      </c>
      <c r="IL29" s="4">
        <f t="shared" si="90"/>
        <v>268.35137063190041</v>
      </c>
      <c r="IM29" s="4">
        <f t="shared" si="91"/>
        <v>36.938723221999837</v>
      </c>
      <c r="IN29" s="4">
        <f t="shared" si="92"/>
        <v>28.619682224707578</v>
      </c>
      <c r="IO29" s="8">
        <v>0</v>
      </c>
      <c r="IP29" s="4">
        <f>step*(-'By group'!BC$32*Population!BC29+'By group'!BI$33*Population!BI29)</f>
        <v>0</v>
      </c>
      <c r="IQ29" s="4">
        <f>step*(-'By group'!BD$32*Population!BD29+'By group'!BJ$33*Population!BJ29)</f>
        <v>0</v>
      </c>
      <c r="IR29" s="4">
        <f>step*(-'By group'!BE$32*Population!BE29+'By group'!BK$33*Population!BK29)</f>
        <v>0</v>
      </c>
      <c r="IS29" s="4">
        <f>step*(-'By group'!BF$32*Population!BF29+'By group'!BL$33*Population!BL29)</f>
        <v>-196.2294083137763</v>
      </c>
      <c r="IT29" s="4">
        <f>step*(-'By group'!BG$32*Population!BG29+'By group'!BM$33*Population!BM29)</f>
        <v>-27.75067353660063</v>
      </c>
      <c r="IU29" s="4">
        <f>step*(-'By group'!BH$32*Population!BH29+'By group'!BN$33*Population!BN29)</f>
        <v>-21.578861381155559</v>
      </c>
      <c r="IV29" s="14">
        <f t="shared" si="17"/>
        <v>0</v>
      </c>
      <c r="IW29" s="4">
        <f t="shared" si="18"/>
        <v>0</v>
      </c>
      <c r="IX29" s="4">
        <f t="shared" si="19"/>
        <v>0</v>
      </c>
      <c r="IY29" s="4">
        <f t="shared" si="20"/>
        <v>196.2294083137763</v>
      </c>
      <c r="IZ29" s="4">
        <f t="shared" si="21"/>
        <v>27.75067353660063</v>
      </c>
      <c r="JA29" s="4">
        <f t="shared" si="22"/>
        <v>21.578861381155559</v>
      </c>
      <c r="JB29" s="75">
        <f>step*(+prop_idu_male*'By group'!BB$9*Population!BB29-'By group'!B$8*Population!B29)</f>
        <v>-799.25253814107782</v>
      </c>
      <c r="JC29" s="46">
        <f>step*(+prop_idu_male*'By group'!BC$9*Population!BC29-'By group'!C$8*Population!C29)</f>
        <v>-5.407809728434497</v>
      </c>
      <c r="JD29" s="46">
        <f>step*(+prop_idu_male*'By group'!BD$9*Population!BD29-'By group'!D$8*Population!D29)</f>
        <v>-16.465902774782663</v>
      </c>
      <c r="JE29" s="46">
        <f>step*(+prop_idu_male*'By group'!BE$9*Population!BE29-'By group'!E$8*Population!E29)</f>
        <v>-18.354163832725188</v>
      </c>
      <c r="JF29" s="46">
        <f>step*(+prop_idu_male*'By group'!BF$9*Population!BF29-'By group'!F$8*Population!F29)</f>
        <v>-5.8903663290329016</v>
      </c>
      <c r="JG29" s="46">
        <f>step*(+prop_idu_male*'By group'!BG$9*Population!BG29-'By group'!G$8*Population!G29)</f>
        <v>-1.1885732477040509</v>
      </c>
      <c r="JH29" s="46">
        <f>step*(+prop_idu_male*'By group'!BH$9*Population!BH29-'By group'!H$8*Population!H29)</f>
        <v>-1.1008988606617263</v>
      </c>
      <c r="JI29" s="46">
        <f>step*(+prop_idu_male*'By group'!BI$9*Population!BI29-'By group'!I$8*Population!I29)</f>
        <v>0</v>
      </c>
      <c r="JJ29" s="46">
        <f>step*(+prop_idu_male*'By group'!BJ$9*Population!BJ29-'By group'!J$8*Population!J29)</f>
        <v>0</v>
      </c>
      <c r="JK29" s="46">
        <f>step*(+prop_idu_male*'By group'!BK$9*Population!BK29-'By group'!K$8*Population!K29)</f>
        <v>0</v>
      </c>
      <c r="JL29" s="46">
        <f>step*(+prop_idu_male*'By group'!BL$9*Population!BL29-'By group'!L$8*Population!L29)</f>
        <v>-2.2285704800989006</v>
      </c>
      <c r="JM29" s="46">
        <f>step*(+prop_idu_male*'By group'!BM$9*Population!BM29-'By group'!M$8*Population!M29)</f>
        <v>-1.1506006974345842</v>
      </c>
      <c r="JN29" s="46">
        <f>step*(+prop_idu_male*'By group'!BN$9*Population!BN29-'By group'!N$8*Population!N29)</f>
        <v>-1.0774698815485102</v>
      </c>
      <c r="JO29" s="45">
        <f>step*(+(1-prop_idu_male)*'By group'!BB$9*Population!BB29-'By group'!O$8*Population!O29-'By group'!O$6*Population!O29+'By group'!AB$7*Population!AB29)</f>
        <v>-5834.5567720468944</v>
      </c>
      <c r="JP29" s="46">
        <f>step*(+(1-prop_idu_male)*'By group'!BC$9*Population!BC29-'By group'!P$8*Population!P29-'By group'!P$6*Population!P29+'By group'!AC$7*Population!AC29)</f>
        <v>-14.114846159246222</v>
      </c>
      <c r="JQ29" s="46">
        <f>step*(+(1-prop_idu_male)*'By group'!BD$9*Population!BD29-'By group'!Q$8*Population!Q29-'By group'!Q$6*Population!Q29+'By group'!AD$7*Population!AD29)</f>
        <v>-44.22765298045725</v>
      </c>
      <c r="JR29" s="46">
        <f>step*(+(1-prop_idu_male)*'By group'!BE$9*Population!BE29-'By group'!R$8*Population!R29-'By group'!R$6*Population!R29+'By group'!AE$7*Population!AE29)</f>
        <v>-50.339137092305407</v>
      </c>
      <c r="JS29" s="46">
        <f>step*(+(1-prop_idu_male)*'By group'!BF$9*Population!BF29-'By group'!S$8*Population!S29-'By group'!S$6*Population!S29+'By group'!AF$7*Population!AF29)</f>
        <v>-16.172015497337387</v>
      </c>
      <c r="JT29" s="46">
        <f>step*(+(1-prop_idu_male)*'By group'!BG$9*Population!BG29-'By group'!T$8*Population!T29-'By group'!T$6*Population!T29+'By group'!AG$7*Population!AG29)</f>
        <v>-3.2824267708752823</v>
      </c>
      <c r="JU29" s="46">
        <f>step*(+(1-prop_idu_male)*'By group'!BH$9*Population!BH29-'By group'!U$8*Population!U29-'By group'!U$6*Population!U29+'By group'!AH$7*Population!AH29)</f>
        <v>-3.2374320285512157</v>
      </c>
      <c r="JV29" s="46">
        <f>step*(+(1-prop_idu_male)*'By group'!BI$9*Population!BI29-'By group'!V$8*Population!V29-'By group'!V$6*Population!V29+'By group'!AI$7*Population!AI29)</f>
        <v>0</v>
      </c>
      <c r="JW29" s="46">
        <f>step*(+(1-prop_idu_male)*'By group'!BJ$9*Population!BJ29-'By group'!W$8*Population!W29-'By group'!W$6*Population!W29+'By group'!AJ$7*Population!AJ29)</f>
        <v>0</v>
      </c>
      <c r="JX29" s="46">
        <f>step*(+(1-prop_idu_male)*'By group'!BK$9*Population!BK29-'By group'!X$8*Population!X29-'By group'!X$6*Population!X29+'By group'!AK$7*Population!AK29)</f>
        <v>0</v>
      </c>
      <c r="JY29" s="46">
        <f>step*(+(1-prop_idu_male)*'By group'!BL$9*Population!BL29-'By group'!Y$8*Population!Y29-'By group'!Y$6*Population!Y29+'By group'!AL$7*Population!AL29)</f>
        <v>-6.3485364852440203</v>
      </c>
      <c r="JZ29" s="46">
        <f>step*(+(1-prop_idu_male)*'By group'!BM$9*Population!BM29-'By group'!Z$8*Population!Z29-'By group'!Z$6*Population!Z29+'By group'!AM$7*Population!AM29)</f>
        <v>-3.7739504606022463</v>
      </c>
      <c r="KA29" s="76">
        <f>step*(+(1-prop_idu_male)*'By group'!BN$9*Population!BN29-'By group'!AA$8*Population!AA29-'By group'!AA$6*Population!AA29+'By group'!AN$7*Population!AN29)</f>
        <v>-4.8626020892069279</v>
      </c>
      <c r="KB29" s="46">
        <f>step*(+'By group'!O$6*Population!O29-'By group'!AB$7*Population!AB29)</f>
        <v>4994.4757686099765</v>
      </c>
      <c r="KC29" s="46">
        <f>step*(+'By group'!P$6*Population!P29-'By group'!AC$7*Population!AC29)</f>
        <v>10.924429946279842</v>
      </c>
      <c r="KD29" s="46">
        <f>step*(+'By group'!Q$6*Population!Q29-'By group'!AD$7*Population!AD29)</f>
        <v>34.396930566050358</v>
      </c>
      <c r="KE29" s="46">
        <f>step*(+'By group'!R$6*Population!R29-'By group'!AE$7*Population!AE29)</f>
        <v>39.354184257985182</v>
      </c>
      <c r="KF29" s="46">
        <f>step*(+'By group'!S$6*Population!S29-'By group'!AF$7*Population!AF29)</f>
        <v>12.675725040410011</v>
      </c>
      <c r="KG29" s="46">
        <f>step*(+'By group'!T$6*Population!T29-'By group'!AG$7*Population!AG29)</f>
        <v>2.5771125019668673</v>
      </c>
      <c r="KH29" s="46">
        <f>step*(+'By group'!U$6*Population!U29-'By group'!AH$7*Population!AH29)</f>
        <v>2.5530563434441182</v>
      </c>
      <c r="KI29" s="46">
        <f>step*(+'By group'!V$6*Population!V29-'By group'!AI$7*Population!AI29)</f>
        <v>0</v>
      </c>
      <c r="KJ29" s="46">
        <f>step*(+'By group'!W$6*Population!W29-'By group'!AJ$7*Population!AJ29)</f>
        <v>0</v>
      </c>
      <c r="KK29" s="46">
        <f>step*(+'By group'!X$6*Population!X29-'By group'!AK$7*Population!AK29)</f>
        <v>0</v>
      </c>
      <c r="KL29" s="46">
        <f>step*(+'By group'!Y$6*Population!Y29-'By group'!AL$7*Population!AL29)</f>
        <v>4.9975497926873107</v>
      </c>
      <c r="KM29" s="46">
        <f>step*(+'By group'!Z$6*Population!Z29-'By group'!AM$7*Population!AM29)</f>
        <v>2.9907326474999563</v>
      </c>
      <c r="KN29" s="46">
        <f>step*(+'By group'!AA$6*Population!AA29-'By group'!AN$7*Population!AN29)</f>
        <v>3.8977830213197651</v>
      </c>
      <c r="KO29" s="45">
        <v>0</v>
      </c>
      <c r="KP29" s="46">
        <v>0</v>
      </c>
      <c r="KQ29" s="46">
        <v>0</v>
      </c>
      <c r="KR29" s="46">
        <v>0</v>
      </c>
      <c r="KS29" s="46">
        <v>0</v>
      </c>
      <c r="KT29" s="46">
        <v>0</v>
      </c>
      <c r="KU29" s="46">
        <v>0</v>
      </c>
      <c r="KV29" s="46">
        <v>0</v>
      </c>
      <c r="KW29" s="46">
        <v>0</v>
      </c>
      <c r="KX29" s="46">
        <v>0</v>
      </c>
      <c r="KY29" s="46">
        <v>0</v>
      </c>
      <c r="KZ29" s="46">
        <v>0</v>
      </c>
      <c r="LA29" s="46">
        <v>0</v>
      </c>
      <c r="LB29" s="188">
        <f>step*(-'By group'!BB$9*Population!BB29+'By group'!B$8*Population!B29+'By group'!O$8*Population!O29)</f>
        <v>1639.3335415779957</v>
      </c>
      <c r="LC29" s="189">
        <f>step*(-'By group'!BC$9*Population!BC29+'By group'!C$8*Population!C29+'By group'!P$8*Population!P29)</f>
        <v>8.5982259414008766</v>
      </c>
      <c r="LD29" s="189">
        <f>step*(-'By group'!BD$9*Population!BD29+'By group'!D$8*Population!D29+'By group'!Q$8*Population!Q29)</f>
        <v>26.296625189189555</v>
      </c>
      <c r="LE29" s="189">
        <f>step*(-'By group'!BE$9*Population!BE29+'By group'!E$8*Population!E29+'By group'!R$8*Population!R29)</f>
        <v>29.33911666704541</v>
      </c>
      <c r="LF29" s="189">
        <f>step*(-'By group'!BF$9*Population!BF29+'By group'!F$8*Population!F29+'By group'!S$8*Population!S29)</f>
        <v>9.3866567859602785</v>
      </c>
      <c r="LG29" s="189">
        <f>step*(-'By group'!BG$9*Population!BG29+'By group'!G$8*Population!G29+'By group'!T$8*Population!T29)</f>
        <v>1.893887516612466</v>
      </c>
      <c r="LH29" s="189">
        <f>step*(-'By group'!BH$9*Population!BH29+'By group'!H$8*Population!H29+'By group'!U$8*Population!U29)</f>
        <v>1.7852745457688237</v>
      </c>
      <c r="LI29" s="189">
        <f>step*(-'By group'!BI$9*Population!BI29+'By group'!I$8*Population!I29+'By group'!V$8*Population!V29)</f>
        <v>0</v>
      </c>
      <c r="LJ29" s="189">
        <f>step*(-'By group'!BJ$9*Population!BJ29+'By group'!J$8*Population!J29+'By group'!W$8*Population!W29)</f>
        <v>0</v>
      </c>
      <c r="LK29" s="189">
        <f>step*(-'By group'!BK$9*Population!BK29+'By group'!K$8*Population!K29+'By group'!X$8*Population!X29)</f>
        <v>0</v>
      </c>
      <c r="LL29" s="189">
        <f>step*(-'By group'!BL$9*Population!BL29+'By group'!L$8*Population!L29+'By group'!Y$8*Population!Y29)</f>
        <v>3.5795571726556101</v>
      </c>
      <c r="LM29" s="189">
        <f>step*(-'By group'!BM$9*Population!BM29+'By group'!M$8*Population!M29+'By group'!Z$8*Population!Z29)</f>
        <v>1.9338185105368739</v>
      </c>
      <c r="LN29" s="189">
        <f>step*(-'By group'!BN$9*Population!BN29+'By group'!N$8*Population!N29+'By group'!AA$8*Population!AA29)</f>
        <v>2.0422889494356733</v>
      </c>
    </row>
    <row r="30" spans="1:326" x14ac:dyDescent="0.25">
      <c r="A30">
        <f t="shared" si="23"/>
        <v>13</v>
      </c>
      <c r="B30" s="52">
        <f>step*((-'By group'!B$4-'By group'!B$5-'By group'!B$22)*Population!B30+'By group'!B$3*Population!$BO30)</f>
        <v>161757.85236046382</v>
      </c>
      <c r="C30" s="4">
        <f>step*((-'By group'!C$4-'By group'!C$5-'By group'!C$22)*Population!C30+'By group'!C$3*Population!$BO30)</f>
        <v>-4858.8734106662669</v>
      </c>
      <c r="D30" s="4">
        <f>step*((-'By group'!D$4-'By group'!D$5-'By group'!D$22)*Population!D30+'By group'!D$3*Population!$BO30)</f>
        <v>-32917.138611955888</v>
      </c>
      <c r="E30" s="4">
        <f>step*((-'By group'!E$4-'By group'!E$5-'By group'!E$22)*Population!E30+'By group'!E$3*Population!$BO30)</f>
        <v>-56071.468376276644</v>
      </c>
      <c r="F30" s="4">
        <f>step*((-'By group'!F$4-'By group'!F$5-'By group'!F$22)*Population!F30+'By group'!F$3*Population!$BO30)</f>
        <v>-24088.874985366943</v>
      </c>
      <c r="G30" s="4">
        <f>step*((-'By group'!G$4-'By group'!G$5-'By group'!G$22)*Population!G30+'By group'!G$3*Population!$BO30)</f>
        <v>-6087.3101503573043</v>
      </c>
      <c r="H30" s="4">
        <f>step*((-'By group'!H$4-'By group'!H$5-'By group'!H$22)*Population!H30+'By group'!H$3*Population!$BO30)</f>
        <v>-6145.7472415152852</v>
      </c>
      <c r="I30" s="4">
        <f>step*((-'By group'!I$4-'By group'!I$5-'By group'!I$22)*Population!I30+'By group'!I$3*Population!$BO30)</f>
        <v>0</v>
      </c>
      <c r="J30" s="4">
        <f>step*((-'By group'!J$4-'By group'!J$5-'By group'!J$22)*Population!J30+'By group'!J$3*Population!$BO30)</f>
        <v>0</v>
      </c>
      <c r="K30" s="4">
        <f>step*((-'By group'!K$4-'By group'!K$5-'By group'!K$22)*Population!K30+'By group'!K$3*Population!$BO30)</f>
        <v>0</v>
      </c>
      <c r="L30" s="4">
        <f>step*((-'By group'!L$4-'By group'!L$5-'By group'!L$22)*Population!L30+'By group'!L$3*Population!$BO30)</f>
        <v>-3310.4236788699577</v>
      </c>
      <c r="M30" s="4">
        <f>step*((-'By group'!M$4-'By group'!M$5-'By group'!M$22)*Population!M30+'By group'!M$3*Population!$BO30)</f>
        <v>-1945.0360869874494</v>
      </c>
      <c r="N30" s="4">
        <f>step*((-'By group'!N$4-'By group'!N$5-'By group'!N$22)*Population!N30+'By group'!N$3*Population!$BO30)</f>
        <v>-2122.8897221286857</v>
      </c>
      <c r="O30" s="8">
        <f>step*((-'By group'!O$4-'By group'!O$5-'By group'!O$22)*Population!O30+'By group'!O$3*Population!$BO30)</f>
        <v>130400.78965975402</v>
      </c>
      <c r="P30" s="4">
        <f>step*((-'By group'!P$4-'By group'!P$5-'By group'!P$22)*Population!P30+'By group'!P$3*Population!$BO30)</f>
        <v>-2660.7508144625667</v>
      </c>
      <c r="Q30" s="4">
        <f>step*((-'By group'!Q$4-'By group'!Q$5-'By group'!Q$22)*Population!Q30+'By group'!Q$3*Population!$BO30)</f>
        <v>-18323.43455678206</v>
      </c>
      <c r="R30" s="4">
        <f>step*((-'By group'!R$4-'By group'!R$5-'By group'!R$22)*Population!R30+'By group'!R$3*Population!$BO30)</f>
        <v>-31622.999187531885</v>
      </c>
      <c r="S30" s="4">
        <f>step*((-'By group'!S$4-'By group'!S$5-'By group'!S$22)*Population!S30+'By group'!S$3*Population!$BO30)</f>
        <v>-13600.914333291437</v>
      </c>
      <c r="T30" s="4">
        <f>step*((-'By group'!T$4-'By group'!T$5-'By group'!T$22)*Population!T30+'By group'!T$3*Population!$BO30)</f>
        <v>-3453.196119066753</v>
      </c>
      <c r="U30" s="4">
        <f>step*((-'By group'!U$4-'By group'!U$5-'By group'!U$22)*Population!U30+'By group'!U$3*Population!$BO30)</f>
        <v>-3654.0482764844292</v>
      </c>
      <c r="V30" s="4">
        <f>step*((-'By group'!V$4-'By group'!V$5-'By group'!V$22)*Population!V30+'By group'!V$3*Population!$BO30)</f>
        <v>0</v>
      </c>
      <c r="W30" s="4">
        <f>step*((-'By group'!W$4-'By group'!W$5-'By group'!W$22)*Population!W30+'By group'!W$3*Population!$BO30)</f>
        <v>0</v>
      </c>
      <c r="X30" s="4">
        <f>step*((-'By group'!X$4-'By group'!X$5-'By group'!X$22)*Population!X30+'By group'!X$3*Population!$BO30)</f>
        <v>0</v>
      </c>
      <c r="Y30" s="4">
        <f>step*((-'By group'!Y$4-'By group'!Y$5-'By group'!Y$22)*Population!Y30+'By group'!Y$3*Population!$BO30)</f>
        <v>-1919.0907981945504</v>
      </c>
      <c r="Z30" s="4">
        <f>step*((-'By group'!Z$4-'By group'!Z$5-'By group'!Z$22)*Population!Z30+'By group'!Z$3*Population!$BO30)</f>
        <v>-1252.1487676665201</v>
      </c>
      <c r="AA30" s="4">
        <f>step*((-'By group'!AA$4-'By group'!AA$5-'By group'!AA$22)*Population!AA30+'By group'!AA$3*Population!$BO30)</f>
        <v>-1779.0294120885478</v>
      </c>
      <c r="AB30" s="8">
        <f>step*((-'By group'!AB$4-'By group'!AB$5-'By group'!AB$22)*Population!AB30+'By group'!AB$3*Population!$BO30)</f>
        <v>-835.67868083882161</v>
      </c>
      <c r="AC30" s="4">
        <f>step*((-'By group'!AC$4-'By group'!AC$5-'By group'!AC$22)*Population!AC30+'By group'!AC$3*Population!$BO30)</f>
        <v>-148.6559302835704</v>
      </c>
      <c r="AD30" s="4">
        <f>step*((-'By group'!AD$4-'By group'!AD$5-'By group'!AD$22)*Population!AD30+'By group'!AD$3*Population!$BO30)</f>
        <v>-991.83498090154933</v>
      </c>
      <c r="AE30" s="4">
        <f>step*((-'By group'!AE$4-'By group'!AE$5-'By group'!AE$22)*Population!AE30+'By group'!AE$3*Population!$BO30)</f>
        <v>-1644.64407585854</v>
      </c>
      <c r="AF30" s="4">
        <f>step*((-'By group'!AF$4-'By group'!AF$5-'By group'!AF$22)*Population!AF30+'By group'!AF$3*Population!$BO30)</f>
        <v>-690.48531671222997</v>
      </c>
      <c r="AG30" s="4">
        <f>step*((-'By group'!AG$4-'By group'!AG$5-'By group'!AG$22)*Population!AG30+'By group'!AG$3*Population!$BO30)</f>
        <v>-172.42656835069064</v>
      </c>
      <c r="AH30" s="4">
        <f>step*((-'By group'!AH$4-'By group'!AH$5-'By group'!AH$22)*Population!AH30+'By group'!AH$3*Population!$BO30)</f>
        <v>-175.26527604155532</v>
      </c>
      <c r="AI30" s="4">
        <f>step*((-'By group'!AI$4-'By group'!AI$5-'By group'!AI$22)*Population!AI30+'By group'!AI$3*Population!$BO30)</f>
        <v>0</v>
      </c>
      <c r="AJ30" s="4">
        <f>step*((-'By group'!AJ$4-'By group'!AJ$5-'By group'!AJ$22)*Population!AJ30+'By group'!AJ$3*Population!$BO30)</f>
        <v>0</v>
      </c>
      <c r="AK30" s="4">
        <f>step*((-'By group'!AK$4-'By group'!AK$5-'By group'!AK$22)*Population!AK30+'By group'!AK$3*Population!$BO30)</f>
        <v>0</v>
      </c>
      <c r="AL30" s="4">
        <f>step*((-'By group'!AL$4-'By group'!AL$5-'By group'!AL$22)*Population!AL30+'By group'!AL$3*Population!$BO30)</f>
        <v>-93.306694881801945</v>
      </c>
      <c r="AM30" s="4">
        <f>step*((-'By group'!AM$4-'By group'!AM$5-'By group'!AM$22)*Population!AM30+'By group'!AM$3*Population!$BO30)</f>
        <v>-57.544470196358688</v>
      </c>
      <c r="AN30" s="4">
        <f>step*((-'By group'!AN$4-'By group'!AN$5-'By group'!AN$22)*Population!AN30+'By group'!AN$3*Population!$BO30)</f>
        <v>-73.034189185741383</v>
      </c>
      <c r="AO30" s="8">
        <f>step*((-'By group'!AO$4-'By group'!AO$5-'By group'!AO$22)*Population!AO30+'By group'!AO$3*Population!$BO30)</f>
        <v>7583.0937003842482</v>
      </c>
      <c r="AP30" s="4">
        <f>step*((-'By group'!AP$4-'By group'!AP$5-'By group'!AP$22)*Population!AP30+'By group'!AP$3*Population!$BO30)</f>
        <v>-321.8212414255205</v>
      </c>
      <c r="AQ30" s="4">
        <f>step*((-'By group'!AQ$4-'By group'!AQ$5-'By group'!AQ$22)*Population!AQ30+'By group'!AQ$3*Population!$BO30)</f>
        <v>-2045.7291714111468</v>
      </c>
      <c r="AR30" s="4">
        <f>step*((-'By group'!AR$4-'By group'!AR$5-'By group'!AR$22)*Population!AR30+'By group'!AR$3*Population!$BO30)</f>
        <v>-3124.1634947006964</v>
      </c>
      <c r="AS30" s="4">
        <f>step*((-'By group'!AS$4-'By group'!AS$5-'By group'!AS$22)*Population!AS30+'By group'!AS$3*Population!$BO30)</f>
        <v>-1219.6653221265985</v>
      </c>
      <c r="AT30" s="4">
        <f>step*((-'By group'!AT$4-'By group'!AT$5-'By group'!AT$22)*Population!AT30+'By group'!AT$3*Population!$BO30)</f>
        <v>-286.9075917057919</v>
      </c>
      <c r="AU30" s="4">
        <f>step*((-'By group'!AU$4-'By group'!AU$5-'By group'!AU$22)*Population!AU30+'By group'!AU$3*Population!$BO30)</f>
        <v>-255.01282472661794</v>
      </c>
      <c r="AV30" s="4">
        <f>step*((-'By group'!AV$4-'By group'!AV$5-'By group'!AV$22)*Population!AV30+'By group'!AV$3*Population!$BO30)</f>
        <v>0</v>
      </c>
      <c r="AW30" s="4">
        <f>step*((-'By group'!AW$4-'By group'!AW$5-'By group'!AW$22)*Population!AW30+'By group'!AW$3*Population!$BO30)</f>
        <v>0</v>
      </c>
      <c r="AX30" s="4">
        <f>step*((-'By group'!AX$4-'By group'!AX$5-'By group'!AX$22)*Population!AX30+'By group'!AX$3*Population!$BO30)</f>
        <v>0</v>
      </c>
      <c r="AY30" s="4">
        <f>step*((-'By group'!AY$4-'By group'!AY$5-'By group'!AY$22)*Population!AY30+'By group'!AY$3*Population!$BO30)</f>
        <v>-136.44780118491352</v>
      </c>
      <c r="AZ30" s="4">
        <f>step*((-'By group'!AZ$4-'By group'!AZ$5-'By group'!AZ$22)*Population!AZ30+'By group'!AZ$3*Population!$BO30)</f>
        <v>-71.571567690911834</v>
      </c>
      <c r="BA30" s="4">
        <f>step*((-'By group'!BA$4-'By group'!BA$5-'By group'!BA$22)*Population!BA30+'By group'!BA$3*Population!$BO30)</f>
        <v>-71.453447222237926</v>
      </c>
      <c r="BB30" s="8">
        <f>step*((-'By group'!BB$4-'By group'!BB$5-'By group'!BB$22)*Population!BB30+'By group'!BB$3*Population!$BO30)</f>
        <v>4633.1937500851227</v>
      </c>
      <c r="BC30" s="4">
        <f>step*((-'By group'!BC$4-'By group'!BC$5-'By group'!BC$22)*Population!BC30+'By group'!BC$3*Population!$BO30)</f>
        <v>-353.35382717673684</v>
      </c>
      <c r="BD30" s="4">
        <f>step*((-'By group'!BD$4-'By group'!BD$5-'By group'!BD$22)*Population!BD30+'By group'!BD$3*Population!$BO30)</f>
        <v>-1811.6970369830799</v>
      </c>
      <c r="BE30" s="4">
        <f>step*((-'By group'!BE$4-'By group'!BE$5-'By group'!BE$22)*Population!BE30+'By group'!BE$3*Population!$BO30)</f>
        <v>-2567.6545568767337</v>
      </c>
      <c r="BF30" s="4">
        <f>step*((-'By group'!BF$4-'By group'!BF$5-'By group'!BF$22)*Population!BF30+'By group'!BF$3*Population!$BO30)</f>
        <v>-963.90436680276991</v>
      </c>
      <c r="BG30" s="4">
        <f>step*((-'By group'!BG$4-'By group'!BG$5-'By group'!BG$22)*Population!BG30+'By group'!BG$3*Population!$BO30)</f>
        <v>-220.77262548976631</v>
      </c>
      <c r="BH30" s="4">
        <f>step*((-'By group'!BH$4-'By group'!BH$5-'By group'!BH$22)*Population!BH30+'By group'!BH$3*Population!$BO30)</f>
        <v>-190.12962160501897</v>
      </c>
      <c r="BI30" s="4">
        <f>step*((-'By group'!BI$4-'By group'!BI$5-'By group'!BI$22)*Population!BI30+'By group'!BI$3*Population!$BO30)</f>
        <v>0</v>
      </c>
      <c r="BJ30" s="4">
        <f>step*((-'By group'!BJ$4-'By group'!BJ$5-'By group'!BJ$22)*Population!BJ30+'By group'!BJ$3*Population!$BO30)</f>
        <v>0</v>
      </c>
      <c r="BK30" s="4">
        <f>step*((-'By group'!BK$4-'By group'!BK$5-'By group'!BK$22)*Population!BK30+'By group'!BK$3*Population!$BO30)</f>
        <v>0</v>
      </c>
      <c r="BL30" s="4">
        <f>step*((-'By group'!BL$4-'By group'!BL$5-'By group'!BL$22)*Population!BL30+'By group'!BL$3*Population!$BO30)</f>
        <v>-121.48050711295495</v>
      </c>
      <c r="BM30" s="4">
        <f>step*((-'By group'!BM$4-'By group'!BM$5-'By group'!BM$22)*Population!BM30+'By group'!BM$3*Population!$BO30)</f>
        <v>-59.512180265731004</v>
      </c>
      <c r="BN30" s="4">
        <f>step*((-'By group'!BN$4-'By group'!BN$5-'By group'!BN$22)*Population!BN30+'By group'!BN$3*Population!$BO30)</f>
        <v>-53.421984134623074</v>
      </c>
      <c r="BO30" s="71">
        <f>-step*SUM(SCR!B30:N30)*Population!B30</f>
        <v>-125584.54328035243</v>
      </c>
      <c r="BP30" s="4">
        <f>step*-SUM('By group'!C$11:C$21)*Population!C30</f>
        <v>-121471.83526665666</v>
      </c>
      <c r="BQ30" s="4">
        <f>step*-SUM('By group'!D$11:D$21)*Population!D30</f>
        <v>-91436.496144321907</v>
      </c>
      <c r="BR30" s="4">
        <f>step*-SUM('By group'!E$11:E$21)*Population!E30</f>
        <v>-40051.048840197604</v>
      </c>
      <c r="BS30" s="4">
        <f>step*-SUM('By group'!F$11:F$21)*Population!F30</f>
        <v>-12678.355255456287</v>
      </c>
      <c r="BT30" s="4">
        <f>step*-SUM('By group'!G$11:G$21)*Population!G30</f>
        <v>-6340.9480732888578</v>
      </c>
      <c r="BU30" s="4">
        <f>step*-SUM('By group'!H$11:H$21)*Population!H30</f>
        <v>0</v>
      </c>
      <c r="BV30" s="4">
        <f>step*-SUM('By group'!I$11:I$21)*Population!I30</f>
        <v>0</v>
      </c>
      <c r="BW30" s="4">
        <f>step*-SUM('By group'!J$11:J$21)*Population!J30</f>
        <v>0</v>
      </c>
      <c r="BX30" s="4">
        <f>step*-SUM('By group'!K$11:K$21)*Population!K30</f>
        <v>0</v>
      </c>
      <c r="BY30" s="4">
        <f>step*-SUM('By group'!L$11:L$21)*Population!L30</f>
        <v>-2364.5883420499699</v>
      </c>
      <c r="BZ30" s="4">
        <f>step*-SUM('By group'!M$11:M$21)*Population!M30</f>
        <v>-1215.6475543671559</v>
      </c>
      <c r="CA30" s="4">
        <f>step*-SUM('By group'!N$11:N$21)*Population!N30</f>
        <v>0</v>
      </c>
      <c r="CB30" s="13">
        <f>-step*SUM(SCR!O30:AA30)*Population!O30</f>
        <v>-68429.797736358276</v>
      </c>
      <c r="CC30" s="4">
        <f>step*-SUM('By group'!P$11:P$21)*Population!P30</f>
        <v>-66518.770361564166</v>
      </c>
      <c r="CD30" s="4">
        <f>step*-SUM('By group'!Q$11:Q$21)*Population!Q30</f>
        <v>-50898.429324394609</v>
      </c>
      <c r="CE30" s="4">
        <f>step*-SUM('By group'!R$11:R$21)*Population!R30</f>
        <v>-22587.856562522775</v>
      </c>
      <c r="CF30" s="4">
        <f>step*-SUM('By group'!S$11:S$21)*Population!S30</f>
        <v>-7158.3759648902305</v>
      </c>
      <c r="CG30" s="4">
        <f>step*-SUM('By group'!T$11:T$21)*Population!T30</f>
        <v>-3597.0792906945339</v>
      </c>
      <c r="CH30" s="4">
        <f>step*-SUM('By group'!U$11:U$21)*Population!U30</f>
        <v>0</v>
      </c>
      <c r="CI30" s="4">
        <f>step*-SUM('By group'!V$11:V$21)*Population!V30</f>
        <v>0</v>
      </c>
      <c r="CJ30" s="4">
        <f>step*-SUM('By group'!W$11:W$21)*Population!W30</f>
        <v>0</v>
      </c>
      <c r="CK30" s="4">
        <f>step*-SUM('By group'!X$11:X$21)*Population!X30</f>
        <v>0</v>
      </c>
      <c r="CL30" s="4">
        <f>step*-SUM('By group'!Y$11:Y$21)*Population!Y30</f>
        <v>-1370.779141567536</v>
      </c>
      <c r="CM30" s="4">
        <f>step*-SUM('By group'!Z$11:Z$21)*Population!Z30</f>
        <v>-782.59297979157509</v>
      </c>
      <c r="CN30" s="4">
        <f>step*-SUM('By group'!AA$11:AA$21)*Population!AA30</f>
        <v>0</v>
      </c>
      <c r="CO30" s="13">
        <f>-step*SUM(SCR!AB30:AN30)*Population!AB30</f>
        <v>-3860.7026824963491</v>
      </c>
      <c r="CP30" s="4">
        <f>step*-SUM('By group'!AC$11:AC$21)*Population!AC30</f>
        <v>-3716.3982570892599</v>
      </c>
      <c r="CQ30" s="4">
        <f>step*-SUM('By group'!AD$11:AD$21)*Population!AD30</f>
        <v>-2755.0971691709706</v>
      </c>
      <c r="CR30" s="4">
        <f>step*-SUM('By group'!AE$11:AE$21)*Population!AE30</f>
        <v>-1174.7457684703857</v>
      </c>
      <c r="CS30" s="4">
        <f>step*-SUM('By group'!AF$11:AF$21)*Population!AF30</f>
        <v>-363.4133245853842</v>
      </c>
      <c r="CT30" s="4">
        <f>step*-SUM('By group'!AG$11:AG$21)*Population!AG30</f>
        <v>-179.61100869863608</v>
      </c>
      <c r="CU30" s="4">
        <f>step*-SUM('By group'!AH$11:AH$21)*Population!AH30</f>
        <v>0</v>
      </c>
      <c r="CV30" s="4">
        <f>step*-SUM('By group'!AI$11:AI$21)*Population!AI30</f>
        <v>0</v>
      </c>
      <c r="CW30" s="4">
        <f>step*-SUM('By group'!AJ$11:AJ$21)*Population!AJ30</f>
        <v>0</v>
      </c>
      <c r="CX30" s="4">
        <f>step*-SUM('By group'!AK$11:AK$21)*Population!AK30</f>
        <v>0</v>
      </c>
      <c r="CY30" s="4">
        <f>step*-SUM('By group'!AL$11:AL$21)*Population!AL30</f>
        <v>-66.647639201287106</v>
      </c>
      <c r="CZ30" s="4">
        <f>step*-SUM('By group'!AM$11:AM$21)*Population!AM30</f>
        <v>-35.965293872724182</v>
      </c>
      <c r="DA30" s="4">
        <f>step*-SUM('By group'!AN$11:AN$21)*Population!AN30</f>
        <v>0</v>
      </c>
      <c r="DB30" s="13">
        <f>-step*SUM(SCR!AO30:BA30)*Population!AO30</f>
        <v>-8475.5588327167807</v>
      </c>
      <c r="DC30" s="4">
        <f>step*-SUM('By group'!AP$11:AP$21)*Population!AP30</f>
        <v>-8045.5310356380123</v>
      </c>
      <c r="DD30" s="4">
        <f>step*-SUM('By group'!AQ$11:AQ$21)*Population!AQ30</f>
        <v>-5682.5810316976304</v>
      </c>
      <c r="DE30" s="4">
        <f>step*-SUM('By group'!AR$11:AR$21)*Population!AR30</f>
        <v>-2231.5453533576401</v>
      </c>
      <c r="DF30" s="4">
        <f>step*-SUM('By group'!AS$11:AS$21)*Population!AS30</f>
        <v>-641.92911690873609</v>
      </c>
      <c r="DG30" s="4">
        <f>step*-SUM('By group'!AT$11:AT$21)*Population!AT30</f>
        <v>-298.8620746935332</v>
      </c>
      <c r="DH30" s="4">
        <f>step*-SUM('By group'!AU$11:AU$21)*Population!AU30</f>
        <v>0</v>
      </c>
      <c r="DI30" s="4">
        <f>step*-SUM('By group'!AV$11:AV$21)*Population!AV30</f>
        <v>0</v>
      </c>
      <c r="DJ30" s="4">
        <f>step*-SUM('By group'!AW$11:AW$21)*Population!AW30</f>
        <v>0</v>
      </c>
      <c r="DK30" s="4">
        <f>step*-SUM('By group'!AX$11:AX$21)*Population!AX30</f>
        <v>0</v>
      </c>
      <c r="DL30" s="4">
        <f>step*-SUM('By group'!AY$11:AY$21)*Population!AY30</f>
        <v>-97.462715132081087</v>
      </c>
      <c r="DM30" s="4">
        <f>step*-SUM('By group'!AZ$11:AZ$21)*Population!AZ30</f>
        <v>-44.732229806819902</v>
      </c>
      <c r="DN30" s="4">
        <f>step*-SUM('By group'!BA$11:BA$21)*Population!BA30</f>
        <v>0</v>
      </c>
      <c r="DO30" s="13">
        <f>-step*SUM(SCR!BB30:BN30)*Population!BB30</f>
        <v>-6235.1594347247874</v>
      </c>
      <c r="DP30" s="4">
        <f>step*-SUM('By group'!BC$11:BC$21)*Population!BC30</f>
        <v>-5889.2304529456133</v>
      </c>
      <c r="DQ30" s="4">
        <f>step*-SUM('By group'!BD$11:BD$21)*Population!BD30</f>
        <v>-4117.4932658706357</v>
      </c>
      <c r="DR30" s="4">
        <f>step*-SUM('By group'!BE$11:BE$21)*Population!BE30</f>
        <v>-1604.7840980479587</v>
      </c>
      <c r="DS30" s="4">
        <f>step*-SUM('By group'!BF$11:BF$21)*Population!BF30</f>
        <v>-459.0020794298905</v>
      </c>
      <c r="DT30" s="4">
        <f>step*-SUM('By group'!BG$11:BG$21)*Population!BG30</f>
        <v>-212.28137066323683</v>
      </c>
      <c r="DU30" s="4">
        <f>step*-SUM('By group'!BH$11:BH$21)*Population!BH30</f>
        <v>0</v>
      </c>
      <c r="DV30" s="4">
        <f>step*-SUM('By group'!BI$11:BI$21)*Population!BI30</f>
        <v>0</v>
      </c>
      <c r="DW30" s="4">
        <f>step*-SUM('By group'!BJ$11:BJ$21)*Population!BJ30</f>
        <v>0</v>
      </c>
      <c r="DX30" s="4">
        <f>step*-SUM('By group'!BK$11:BK$21)*Population!BK30</f>
        <v>0</v>
      </c>
      <c r="DY30" s="4">
        <f>step*-SUM('By group'!BL$11:BL$21)*Population!BL30</f>
        <v>-67.489170618308307</v>
      </c>
      <c r="DZ30" s="4">
        <f>step*-SUM('By group'!BM$11:BM$21)*Population!BM30</f>
        <v>-29.756090132865502</v>
      </c>
      <c r="EA30" s="4">
        <f>step*-SUM('By group'!BN$11:BN$21)*Population!BN30</f>
        <v>0</v>
      </c>
      <c r="EB30" s="52">
        <v>0</v>
      </c>
      <c r="EC30" s="4">
        <f t="shared" si="24"/>
        <v>125584.54328035243</v>
      </c>
      <c r="ED30" s="4">
        <f t="shared" si="24"/>
        <v>121471.83526665666</v>
      </c>
      <c r="EE30" s="4">
        <f t="shared" si="26"/>
        <v>91436.496144321907</v>
      </c>
      <c r="EF30" s="4">
        <f t="shared" si="27"/>
        <v>40051.048840197604</v>
      </c>
      <c r="EG30" s="4">
        <f t="shared" si="28"/>
        <v>12678.355255456287</v>
      </c>
      <c r="EH30" s="4">
        <f t="shared" si="28"/>
        <v>6340.9480732888578</v>
      </c>
      <c r="EI30" s="4">
        <v>0</v>
      </c>
      <c r="EJ30" s="4">
        <f t="shared" si="30"/>
        <v>0</v>
      </c>
      <c r="EK30" s="4">
        <f t="shared" si="31"/>
        <v>0</v>
      </c>
      <c r="EL30" s="4">
        <f t="shared" si="32"/>
        <v>0</v>
      </c>
      <c r="EM30" s="4">
        <f t="shared" si="33"/>
        <v>2364.5883420499699</v>
      </c>
      <c r="EN30" s="4">
        <f t="shared" si="34"/>
        <v>1215.6475543671559</v>
      </c>
      <c r="EO30" s="52">
        <v>0</v>
      </c>
      <c r="EP30" s="4">
        <f t="shared" si="35"/>
        <v>68429.797736358276</v>
      </c>
      <c r="EQ30" s="4">
        <f t="shared" si="36"/>
        <v>66518.770361564166</v>
      </c>
      <c r="ER30" s="4">
        <f t="shared" si="37"/>
        <v>50898.429324394609</v>
      </c>
      <c r="ES30" s="4">
        <f t="shared" si="38"/>
        <v>22587.856562522775</v>
      </c>
      <c r="ET30" s="4">
        <f t="shared" si="39"/>
        <v>7158.3759648902305</v>
      </c>
      <c r="EU30" s="4">
        <f t="shared" si="40"/>
        <v>3597.0792906945339</v>
      </c>
      <c r="EV30" s="4">
        <v>0</v>
      </c>
      <c r="EW30" s="4">
        <f t="shared" si="41"/>
        <v>0</v>
      </c>
      <c r="EX30" s="4">
        <f t="shared" si="42"/>
        <v>0</v>
      </c>
      <c r="EY30" s="4">
        <f t="shared" si="43"/>
        <v>0</v>
      </c>
      <c r="EZ30" s="4">
        <f t="shared" si="44"/>
        <v>1370.779141567536</v>
      </c>
      <c r="FA30" s="4">
        <f t="shared" si="45"/>
        <v>782.59297979157509</v>
      </c>
      <c r="FB30" s="52">
        <v>0</v>
      </c>
      <c r="FC30" s="4">
        <f t="shared" si="46"/>
        <v>3860.7026824963491</v>
      </c>
      <c r="FD30" s="4">
        <f t="shared" si="47"/>
        <v>3716.3982570892599</v>
      </c>
      <c r="FE30" s="4">
        <f t="shared" si="48"/>
        <v>2755.0971691709706</v>
      </c>
      <c r="FF30" s="4">
        <f t="shared" si="49"/>
        <v>1174.7457684703857</v>
      </c>
      <c r="FG30" s="4">
        <f t="shared" si="50"/>
        <v>363.4133245853842</v>
      </c>
      <c r="FH30" s="4">
        <f t="shared" si="51"/>
        <v>179.61100869863608</v>
      </c>
      <c r="FI30" s="4">
        <v>0</v>
      </c>
      <c r="FJ30" s="4">
        <f t="shared" si="52"/>
        <v>0</v>
      </c>
      <c r="FK30" s="4">
        <f t="shared" si="53"/>
        <v>0</v>
      </c>
      <c r="FL30" s="4">
        <f t="shared" si="54"/>
        <v>0</v>
      </c>
      <c r="FM30" s="4">
        <f t="shared" si="55"/>
        <v>66.647639201287106</v>
      </c>
      <c r="FN30" s="9">
        <f t="shared" si="56"/>
        <v>35.965293872724182</v>
      </c>
      <c r="FO30" s="4">
        <v>0</v>
      </c>
      <c r="FP30" s="4">
        <f t="shared" si="57"/>
        <v>8475.5588327167807</v>
      </c>
      <c r="FQ30" s="4">
        <f t="shared" si="58"/>
        <v>8045.5310356380123</v>
      </c>
      <c r="FR30" s="4">
        <f t="shared" si="59"/>
        <v>5682.5810316976304</v>
      </c>
      <c r="FS30" s="4">
        <f t="shared" si="60"/>
        <v>2231.5453533576401</v>
      </c>
      <c r="FT30" s="4">
        <f t="shared" si="61"/>
        <v>641.92911690873609</v>
      </c>
      <c r="FU30" s="4">
        <f t="shared" si="62"/>
        <v>298.8620746935332</v>
      </c>
      <c r="FV30" s="4">
        <v>0</v>
      </c>
      <c r="FW30" s="4">
        <f t="shared" si="63"/>
        <v>0</v>
      </c>
      <c r="FX30" s="4">
        <f t="shared" si="64"/>
        <v>0</v>
      </c>
      <c r="FY30" s="4">
        <f t="shared" si="65"/>
        <v>0</v>
      </c>
      <c r="FZ30" s="4">
        <f t="shared" si="66"/>
        <v>97.462715132081087</v>
      </c>
      <c r="GA30" s="4">
        <f t="shared" si="67"/>
        <v>44.732229806819902</v>
      </c>
      <c r="GB30" s="4">
        <v>0</v>
      </c>
      <c r="GC30" s="4">
        <f t="shared" si="68"/>
        <v>6235.1594347247874</v>
      </c>
      <c r="GD30" s="4">
        <f t="shared" si="4"/>
        <v>5889.2304529456133</v>
      </c>
      <c r="GE30" s="4">
        <f t="shared" si="5"/>
        <v>4117.4932658706357</v>
      </c>
      <c r="GF30" s="4">
        <f t="shared" si="6"/>
        <v>1604.7840980479587</v>
      </c>
      <c r="GG30" s="4">
        <f t="shared" si="7"/>
        <v>459.0020794298905</v>
      </c>
      <c r="GH30" s="4">
        <f t="shared" si="8"/>
        <v>212.28137066323683</v>
      </c>
      <c r="GI30" s="4">
        <v>0</v>
      </c>
      <c r="GJ30" s="4">
        <f t="shared" si="69"/>
        <v>0</v>
      </c>
      <c r="GK30" s="4">
        <f t="shared" si="70"/>
        <v>0</v>
      </c>
      <c r="GL30" s="4">
        <f t="shared" si="9"/>
        <v>0</v>
      </c>
      <c r="GM30" s="4">
        <f t="shared" si="10"/>
        <v>67.489170618308307</v>
      </c>
      <c r="GN30" s="4">
        <f t="shared" si="11"/>
        <v>29.756090132865502</v>
      </c>
      <c r="GO30" s="52">
        <v>0</v>
      </c>
      <c r="GP30" s="4">
        <f>step*(-'By group'!C$32*Population!C30+'By group'!I$33*Population!I30)</f>
        <v>0</v>
      </c>
      <c r="GQ30" s="4">
        <f>step*(-'By group'!D$32*Population!D30+'By group'!J$33*Population!J30)</f>
        <v>0</v>
      </c>
      <c r="GR30" s="4">
        <f>step*(-'By group'!E$32*Population!E30+'By group'!K$33*Population!K30)</f>
        <v>0</v>
      </c>
      <c r="GS30" s="4">
        <f>step*(-'By group'!F$32*Population!F30+'By group'!L$33*Population!L30)</f>
        <v>-5156.8834567031581</v>
      </c>
      <c r="GT30" s="4">
        <f>step*(-'By group'!G$32*Population!G30+'By group'!M$33*Population!M30)</f>
        <v>-660.36583747419377</v>
      </c>
      <c r="GU30" s="4">
        <f>step*(-'By group'!H$32*Population!H30+'By group'!N$33*Population!N30)</f>
        <v>-600.91976119543449</v>
      </c>
      <c r="GV30" s="46">
        <f t="shared" si="71"/>
        <v>0</v>
      </c>
      <c r="GW30" s="14">
        <f t="shared" si="72"/>
        <v>0</v>
      </c>
      <c r="GX30" s="4">
        <f t="shared" si="73"/>
        <v>0</v>
      </c>
      <c r="GY30" s="4">
        <f t="shared" si="74"/>
        <v>5156.8834567031581</v>
      </c>
      <c r="GZ30" s="4">
        <f t="shared" si="75"/>
        <v>660.36583747419377</v>
      </c>
      <c r="HA30" s="4">
        <f t="shared" si="76"/>
        <v>600.91976119543449</v>
      </c>
      <c r="HB30" s="8">
        <v>0</v>
      </c>
      <c r="HC30" s="4">
        <f>step*(-'By group'!P$32*Population!P30+'By group'!V$33*Population!V30)</f>
        <v>0</v>
      </c>
      <c r="HD30" s="4">
        <f>step*(-'By group'!Q$32*Population!Q30+'By group'!W$33*Population!W30)</f>
        <v>0</v>
      </c>
      <c r="HE30" s="4">
        <f>step*(-'By group'!R$32*Population!R30+'By group'!X$33*Population!X30)</f>
        <v>0</v>
      </c>
      <c r="HF30" s="4">
        <f>step*(-'By group'!S$32*Population!S30+'By group'!Y$33*Population!Y30)</f>
        <v>-2893.798411661347</v>
      </c>
      <c r="HG30" s="4">
        <f>step*(-'By group'!T$32*Population!T30+'By group'!Z$33*Population!Z30)</f>
        <v>-328.11936824311931</v>
      </c>
      <c r="HH30" s="4">
        <f>step*(-'By group'!U$32*Population!U30+'By group'!AA$33*Population!AA30)</f>
        <v>-221.27743627465378</v>
      </c>
      <c r="HI30" s="14">
        <f t="shared" si="77"/>
        <v>0</v>
      </c>
      <c r="HJ30" s="46">
        <f t="shared" si="78"/>
        <v>0</v>
      </c>
      <c r="HK30" s="4">
        <f t="shared" si="79"/>
        <v>0</v>
      </c>
      <c r="HL30" s="4">
        <f t="shared" si="80"/>
        <v>2893.798411661347</v>
      </c>
      <c r="HM30" s="4">
        <f t="shared" si="81"/>
        <v>328.11936824311931</v>
      </c>
      <c r="HN30" s="9">
        <f t="shared" si="82"/>
        <v>221.27743627465378</v>
      </c>
      <c r="HO30" s="4">
        <v>0</v>
      </c>
      <c r="HP30" s="4">
        <f>step*(-'By group'!AC$32*Population!AC30+'By group'!AI$33*Population!AI30)</f>
        <v>0</v>
      </c>
      <c r="HQ30" s="4">
        <f>step*(-'By group'!AD$32*Population!AD30+'By group'!AJ$33*Population!AJ30)</f>
        <v>0</v>
      </c>
      <c r="HR30" s="4">
        <f>step*(-'By group'!AE$32*Population!AE30+'By group'!AK$33*Population!AK30)</f>
        <v>0</v>
      </c>
      <c r="HS30" s="4">
        <f>step*(-'By group'!AF$32*Population!AF30+'By group'!AL$33*Population!AL30)</f>
        <v>-148.38284269204854</v>
      </c>
      <c r="HT30" s="4">
        <f>step*(-'By group'!AG$32*Population!AG30+'By group'!AM$33*Population!AM30)</f>
        <v>-17.93955480336513</v>
      </c>
      <c r="HU30" s="4">
        <f>step*(-'By group'!AH$32*Population!AH30+'By group'!AN$33*Population!AN30)</f>
        <v>-13.849396537908682</v>
      </c>
      <c r="HV30" s="14">
        <f t="shared" si="83"/>
        <v>0</v>
      </c>
      <c r="HW30" s="46">
        <f t="shared" si="84"/>
        <v>0</v>
      </c>
      <c r="HX30" s="4">
        <f t="shared" si="85"/>
        <v>0</v>
      </c>
      <c r="HY30" s="4">
        <f t="shared" si="86"/>
        <v>148.38284269204854</v>
      </c>
      <c r="HZ30" s="4">
        <f t="shared" si="87"/>
        <v>17.93955480336513</v>
      </c>
      <c r="IA30" s="4">
        <f t="shared" si="88"/>
        <v>13.849396537908682</v>
      </c>
      <c r="IB30" s="8">
        <v>0</v>
      </c>
      <c r="IC30" s="4">
        <f>step*(-'By group'!AP$32*Population!AP30+'By group'!AV$33*Population!AV30)</f>
        <v>0</v>
      </c>
      <c r="ID30" s="4">
        <f>step*(-'By group'!AQ$32*Population!AQ30+'By group'!AW$33*Population!AW30)</f>
        <v>0</v>
      </c>
      <c r="IE30" s="4">
        <f>step*(-'By group'!AR$32*Population!AR30+'By group'!AX$33*Population!AX30)</f>
        <v>0</v>
      </c>
      <c r="IF30" s="4">
        <f>step*(-'By group'!AS$32*Population!AS30+'By group'!AY$33*Population!AY30)</f>
        <v>-272.23320088832747</v>
      </c>
      <c r="IG30" s="4">
        <f>step*(-'By group'!AT$32*Population!AT30+'By group'!AZ$33*Population!AZ30)</f>
        <v>-37.406300035296695</v>
      </c>
      <c r="IH30" s="4">
        <f>step*(-'By group'!AU$32*Population!AU30+'By group'!BA$33*Population!BA30)</f>
        <v>-29.312088564214854</v>
      </c>
      <c r="II30" s="14">
        <f t="shared" si="15"/>
        <v>0</v>
      </c>
      <c r="IJ30" s="4">
        <f t="shared" si="16"/>
        <v>0</v>
      </c>
      <c r="IK30" s="4">
        <f t="shared" si="89"/>
        <v>0</v>
      </c>
      <c r="IL30" s="4">
        <f t="shared" si="90"/>
        <v>272.23320088832747</v>
      </c>
      <c r="IM30" s="4">
        <f t="shared" si="91"/>
        <v>37.406300035296695</v>
      </c>
      <c r="IN30" s="4">
        <f t="shared" si="92"/>
        <v>29.312088564214854</v>
      </c>
      <c r="IO30" s="8">
        <v>0</v>
      </c>
      <c r="IP30" s="4">
        <f>step*(-'By group'!BC$32*Population!BC30+'By group'!BI$33*Population!BI30)</f>
        <v>0</v>
      </c>
      <c r="IQ30" s="4">
        <f>step*(-'By group'!BD$32*Population!BD30+'By group'!BJ$33*Population!BJ30)</f>
        <v>0</v>
      </c>
      <c r="IR30" s="4">
        <f>step*(-'By group'!BE$32*Population!BE30+'By group'!BK$33*Population!BK30)</f>
        <v>0</v>
      </c>
      <c r="IS30" s="4">
        <f>step*(-'By group'!BF$32*Population!BF30+'By group'!BL$33*Population!BL30)</f>
        <v>-195.75645440579109</v>
      </c>
      <c r="IT30" s="4">
        <f>step*(-'By group'!BG$32*Population!BG30+'By group'!BM$33*Population!BM30)</f>
        <v>-27.578229066214615</v>
      </c>
      <c r="IU30" s="4">
        <f>step*(-'By group'!BH$32*Population!BH30+'By group'!BN$33*Population!BN30)</f>
        <v>-21.742599153918214</v>
      </c>
      <c r="IV30" s="14">
        <f t="shared" si="17"/>
        <v>0</v>
      </c>
      <c r="IW30" s="4">
        <f t="shared" si="18"/>
        <v>0</v>
      </c>
      <c r="IX30" s="4">
        <f t="shared" si="19"/>
        <v>0</v>
      </c>
      <c r="IY30" s="4">
        <f t="shared" si="20"/>
        <v>195.75645440579109</v>
      </c>
      <c r="IZ30" s="4">
        <f t="shared" si="21"/>
        <v>27.578229066214615</v>
      </c>
      <c r="JA30" s="4">
        <f t="shared" si="22"/>
        <v>21.742599153918214</v>
      </c>
      <c r="JB30" s="75">
        <f>step*(+prop_idu_male*'By group'!BB$9*Population!BB30-'By group'!B$8*Population!B30)</f>
        <v>-800.97173888807254</v>
      </c>
      <c r="JC30" s="46">
        <f>step*(+prop_idu_male*'By group'!BC$9*Population!BC30-'By group'!C$8*Population!C30)</f>
        <v>-5.3668841089793604</v>
      </c>
      <c r="JD30" s="46">
        <f>step*(+prop_idu_male*'By group'!BD$9*Population!BD30-'By group'!D$8*Population!D30)</f>
        <v>-16.310902461246474</v>
      </c>
      <c r="JE30" s="46">
        <f>step*(+prop_idu_male*'By group'!BE$9*Population!BE30-'By group'!E$8*Population!E30)</f>
        <v>-18.099783502441252</v>
      </c>
      <c r="JF30" s="46">
        <f>step*(+prop_idu_male*'By group'!BF$9*Population!BF30-'By group'!F$8*Population!F30)</f>
        <v>-5.7883751324122752</v>
      </c>
      <c r="JG30" s="46">
        <f>step*(+prop_idu_male*'By group'!BG$9*Population!BG30-'By group'!G$8*Population!G30)</f>
        <v>-1.1662945567394178</v>
      </c>
      <c r="JH30" s="46">
        <f>step*(+prop_idu_male*'By group'!BH$9*Population!BH30-'By group'!H$8*Population!H30)</f>
        <v>-1.0795203737113963</v>
      </c>
      <c r="JI30" s="46">
        <f>step*(+prop_idu_male*'By group'!BI$9*Population!BI30-'By group'!I$8*Population!I30)</f>
        <v>0</v>
      </c>
      <c r="JJ30" s="46">
        <f>step*(+prop_idu_male*'By group'!BJ$9*Population!BJ30-'By group'!J$8*Population!J30)</f>
        <v>0</v>
      </c>
      <c r="JK30" s="46">
        <f>step*(+prop_idu_male*'By group'!BK$9*Population!BK30-'By group'!K$8*Population!K30)</f>
        <v>0</v>
      </c>
      <c r="JL30" s="46">
        <f>step*(+prop_idu_male*'By group'!BL$9*Population!BL30-'By group'!L$8*Population!L30)</f>
        <v>-2.2026143325660295</v>
      </c>
      <c r="JM30" s="46">
        <f>step*(+prop_idu_male*'By group'!BM$9*Population!BM30-'By group'!M$8*Population!M30)</f>
        <v>-1.1442329380482787</v>
      </c>
      <c r="JN30" s="46">
        <f>step*(+prop_idu_male*'By group'!BN$9*Population!BN30-'By group'!N$8*Population!N30)</f>
        <v>-1.0615657009707313</v>
      </c>
      <c r="JO30" s="45">
        <f>step*(+(1-prop_idu_male)*'By group'!BB$9*Population!BB30-'By group'!O$8*Population!O30-'By group'!O$6*Population!O30+'By group'!AB$7*Population!AB30)</f>
        <v>-5853.3850568089774</v>
      </c>
      <c r="JP30" s="46">
        <f>step*(+(1-prop_idu_male)*'By group'!BC$9*Population!BC30-'By group'!P$8*Population!P30-'By group'!P$6*Population!P30+'By group'!AC$7*Population!AC30)</f>
        <v>-13.813897070235939</v>
      </c>
      <c r="JQ30" s="46">
        <f>step*(+(1-prop_idu_male)*'By group'!BD$9*Population!BD30-'By group'!Q$8*Population!Q30-'By group'!Q$6*Population!Q30+'By group'!AD$7*Population!AD30)</f>
        <v>-43.212730170538265</v>
      </c>
      <c r="JR30" s="46">
        <f>step*(+(1-prop_idu_male)*'By group'!BE$9*Population!BE30-'By group'!R$8*Population!R30-'By group'!R$6*Population!R30+'By group'!AE$7*Population!AE30)</f>
        <v>-49.207418527655669</v>
      </c>
      <c r="JS30" s="46">
        <f>step*(+(1-prop_idu_male)*'By group'!BF$9*Population!BF30-'By group'!S$8*Population!S30-'By group'!S$6*Population!S30+'By group'!AF$7*Population!AF30)</f>
        <v>-15.831282138652231</v>
      </c>
      <c r="JT30" s="46">
        <f>step*(+(1-prop_idu_male)*'By group'!BG$9*Population!BG30-'By group'!T$8*Population!T30-'By group'!T$6*Population!T30+'By group'!AG$7*Population!AG30)</f>
        <v>-3.2143271555063979</v>
      </c>
      <c r="JU30" s="46">
        <f>step*(+(1-prop_idu_male)*'By group'!BH$9*Population!BH30-'By group'!U$8*Population!U30-'By group'!U$6*Population!U30+'By group'!AH$7*Population!AH30)</f>
        <v>-3.1526418524720787</v>
      </c>
      <c r="JV30" s="46">
        <f>step*(+(1-prop_idu_male)*'By group'!BI$9*Population!BI30-'By group'!V$8*Population!V30-'By group'!V$6*Population!V30+'By group'!AI$7*Population!AI30)</f>
        <v>0</v>
      </c>
      <c r="JW30" s="46">
        <f>step*(+(1-prop_idu_male)*'By group'!BJ$9*Population!BJ30-'By group'!W$8*Population!W30-'By group'!W$6*Population!W30+'By group'!AJ$7*Population!AJ30)</f>
        <v>0</v>
      </c>
      <c r="JX30" s="46">
        <f>step*(+(1-prop_idu_male)*'By group'!BK$9*Population!BK30-'By group'!X$8*Population!X30-'By group'!X$6*Population!X30+'By group'!AK$7*Population!AK30)</f>
        <v>0</v>
      </c>
      <c r="JY30" s="46">
        <f>step*(+(1-prop_idu_male)*'By group'!BL$9*Population!BL30-'By group'!Y$8*Population!Y30-'By group'!Y$6*Population!Y30+'By group'!AL$7*Population!AL30)</f>
        <v>-6.2225785285374116</v>
      </c>
      <c r="JZ30" s="46">
        <f>step*(+(1-prop_idu_male)*'By group'!BM$9*Population!BM30-'By group'!Z$8*Population!Z30-'By group'!Z$6*Population!Z30+'By group'!AM$7*Population!AM30)</f>
        <v>-3.6620325108250973</v>
      </c>
      <c r="KA30" s="76">
        <f>step*(+(1-prop_idu_male)*'By group'!BN$9*Population!BN30-'By group'!AA$8*Population!AA30-'By group'!AA$6*Population!AA30+'By group'!AN$7*Population!AN30)</f>
        <v>-4.6184303698745737</v>
      </c>
      <c r="KB30" s="46">
        <f>step*(+'By group'!O$6*Population!O30-'By group'!AB$7*Population!AB30)</f>
        <v>5010.5016002657194</v>
      </c>
      <c r="KC30" s="46">
        <f>step*(+'By group'!P$6*Population!P30-'By group'!AC$7*Population!AC30)</f>
        <v>10.664635465746098</v>
      </c>
      <c r="KD30" s="46">
        <f>step*(+'By group'!Q$6*Population!Q30-'By group'!AD$7*Population!AD30)</f>
        <v>33.52714349756382</v>
      </c>
      <c r="KE30" s="46">
        <f>step*(+'By group'!R$6*Population!R30-'By group'!AE$7*Population!AE30)</f>
        <v>38.39492547580867</v>
      </c>
      <c r="KF30" s="46">
        <f>step*(+'By group'!S$6*Population!S30-'By group'!AF$7*Population!AF30)</f>
        <v>12.389794780036084</v>
      </c>
      <c r="KG30" s="46">
        <f>step*(+'By group'!T$6*Population!T30-'By group'!AG$7*Population!AG30)</f>
        <v>2.5203850618470796</v>
      </c>
      <c r="KH30" s="46">
        <f>step*(+'By group'!U$6*Population!U30-'By group'!AH$7*Population!AH30)</f>
        <v>2.4832124258167561</v>
      </c>
      <c r="KI30" s="46">
        <f>step*(+'By group'!V$6*Population!V30-'By group'!AI$7*Population!AI30)</f>
        <v>0</v>
      </c>
      <c r="KJ30" s="46">
        <f>step*(+'By group'!W$6*Population!W30-'By group'!AJ$7*Population!AJ30)</f>
        <v>0</v>
      </c>
      <c r="KK30" s="46">
        <f>step*(+'By group'!X$6*Population!X30-'By group'!AK$7*Population!AK30)</f>
        <v>0</v>
      </c>
      <c r="KL30" s="46">
        <f>step*(+'By group'!Y$6*Population!Y30-'By group'!AL$7*Population!AL30)</f>
        <v>4.8922928893408599</v>
      </c>
      <c r="KM30" s="46">
        <f>step*(+'By group'!Z$6*Population!Z30-'By group'!AM$7*Population!AM30)</f>
        <v>2.8972931851132411</v>
      </c>
      <c r="KN30" s="46">
        <f>step*(+'By group'!AA$6*Population!AA30-'By group'!AN$7*Population!AN30)</f>
        <v>3.6960352701285348</v>
      </c>
      <c r="KO30" s="45">
        <v>0</v>
      </c>
      <c r="KP30" s="46">
        <v>0</v>
      </c>
      <c r="KQ30" s="46">
        <v>0</v>
      </c>
      <c r="KR30" s="46">
        <v>0</v>
      </c>
      <c r="KS30" s="46">
        <v>0</v>
      </c>
      <c r="KT30" s="46">
        <v>0</v>
      </c>
      <c r="KU30" s="46">
        <v>0</v>
      </c>
      <c r="KV30" s="46">
        <v>0</v>
      </c>
      <c r="KW30" s="46">
        <v>0</v>
      </c>
      <c r="KX30" s="46">
        <v>0</v>
      </c>
      <c r="KY30" s="46">
        <v>0</v>
      </c>
      <c r="KZ30" s="46">
        <v>0</v>
      </c>
      <c r="LA30" s="46">
        <v>0</v>
      </c>
      <c r="LB30" s="188">
        <f>step*(-'By group'!BB$9*Population!BB30+'By group'!B$8*Population!B30+'By group'!O$8*Population!O30)</f>
        <v>1643.8551954313309</v>
      </c>
      <c r="LC30" s="189">
        <f>step*(-'By group'!BC$9*Population!BC30+'By group'!C$8*Population!C30+'By group'!P$8*Population!P30)</f>
        <v>8.5161457134692</v>
      </c>
      <c r="LD30" s="189">
        <f>step*(-'By group'!BD$9*Population!BD30+'By group'!D$8*Population!D30+'By group'!Q$8*Population!Q30)</f>
        <v>25.996489134220923</v>
      </c>
      <c r="LE30" s="189">
        <f>step*(-'By group'!BE$9*Population!BE30+'By group'!E$8*Population!E30+'By group'!R$8*Population!R30)</f>
        <v>28.912276554288251</v>
      </c>
      <c r="LF30" s="189">
        <f>step*(-'By group'!BF$9*Population!BF30+'By group'!F$8*Population!F30+'By group'!S$8*Population!S30)</f>
        <v>9.2298624910284222</v>
      </c>
      <c r="LG30" s="189">
        <f>step*(-'By group'!BG$9*Population!BG30+'By group'!G$8*Population!G30+'By group'!T$8*Population!T30)</f>
        <v>1.8602366503987362</v>
      </c>
      <c r="LH30" s="189">
        <f>step*(-'By group'!BH$9*Population!BH30+'By group'!H$8*Population!H30+'By group'!U$8*Population!U30)</f>
        <v>1.7489498003667188</v>
      </c>
      <c r="LI30" s="189">
        <f>step*(-'By group'!BI$9*Population!BI30+'By group'!I$8*Population!I30+'By group'!V$8*Population!V30)</f>
        <v>0</v>
      </c>
      <c r="LJ30" s="189">
        <f>step*(-'By group'!BJ$9*Population!BJ30+'By group'!J$8*Population!J30+'By group'!W$8*Population!W30)</f>
        <v>0</v>
      </c>
      <c r="LK30" s="189">
        <f>step*(-'By group'!BK$9*Population!BK30+'By group'!K$8*Population!K30+'By group'!X$8*Population!X30)</f>
        <v>0</v>
      </c>
      <c r="LL30" s="189">
        <f>step*(-'By group'!BL$9*Population!BL30+'By group'!L$8*Population!L30+'By group'!Y$8*Population!Y30)</f>
        <v>3.5328999717625806</v>
      </c>
      <c r="LM30" s="189">
        <f>step*(-'By group'!BM$9*Population!BM30+'By group'!M$8*Population!M30+'By group'!Z$8*Population!Z30)</f>
        <v>1.9089722637601345</v>
      </c>
      <c r="LN30" s="189">
        <f>step*(-'By group'!BN$9*Population!BN30+'By group'!N$8*Population!N30+'By group'!AA$8*Population!AA30)</f>
        <v>1.9839608007167702</v>
      </c>
    </row>
    <row r="31" spans="1:326" x14ac:dyDescent="0.25">
      <c r="A31">
        <f t="shared" si="23"/>
        <v>13.5</v>
      </c>
      <c r="B31" s="52">
        <f>step*((-'By group'!B$4-'By group'!B$5-'By group'!B$22)*Population!B31+'By group'!B$3*Population!$BO31)</f>
        <v>161913.54840756953</v>
      </c>
      <c r="C31" s="4">
        <f>step*((-'By group'!C$4-'By group'!C$5-'By group'!C$22)*Population!C31+'By group'!C$3*Population!$BO31)</f>
        <v>-4828.812119423088</v>
      </c>
      <c r="D31" s="4">
        <f>step*((-'By group'!D$4-'By group'!D$5-'By group'!D$22)*Population!D31+'By group'!D$3*Population!$BO31)</f>
        <v>-32656.308676668472</v>
      </c>
      <c r="E31" s="4">
        <f>step*((-'By group'!E$4-'By group'!E$5-'By group'!E$22)*Population!E31+'By group'!E$3*Population!$BO31)</f>
        <v>-55412.891456484969</v>
      </c>
      <c r="F31" s="4">
        <f>step*((-'By group'!F$4-'By group'!F$5-'By group'!F$22)*Population!F31+'By group'!F$3*Population!$BO31)</f>
        <v>-23731.892871199314</v>
      </c>
      <c r="G31" s="4">
        <f>step*((-'By group'!G$4-'By group'!G$5-'By group'!G$22)*Population!G31+'By group'!G$3*Population!$BO31)</f>
        <v>-5988.5657263043086</v>
      </c>
      <c r="H31" s="4">
        <f>step*((-'By group'!H$4-'By group'!H$5-'By group'!H$22)*Population!H31+'By group'!H$3*Population!$BO31)</f>
        <v>-6037.9456523194594</v>
      </c>
      <c r="I31" s="4">
        <f>step*((-'By group'!I$4-'By group'!I$5-'By group'!I$22)*Population!I31+'By group'!I$3*Population!$BO31)</f>
        <v>0</v>
      </c>
      <c r="J31" s="4">
        <f>step*((-'By group'!J$4-'By group'!J$5-'By group'!J$22)*Population!J31+'By group'!J$3*Population!$BO31)</f>
        <v>0</v>
      </c>
      <c r="K31" s="4">
        <f>step*((-'By group'!K$4-'By group'!K$5-'By group'!K$22)*Population!K31+'By group'!K$3*Population!$BO31)</f>
        <v>0</v>
      </c>
      <c r="L31" s="4">
        <f>step*((-'By group'!L$4-'By group'!L$5-'By group'!L$22)*Population!L31+'By group'!L$3*Population!$BO31)</f>
        <v>-3274.0004963715051</v>
      </c>
      <c r="M31" s="4">
        <f>step*((-'By group'!M$4-'By group'!M$5-'By group'!M$22)*Population!M31+'By group'!M$3*Population!$BO31)</f>
        <v>-1934.0861914059703</v>
      </c>
      <c r="N31" s="4">
        <f>step*((-'By group'!N$4-'By group'!N$5-'By group'!N$22)*Population!N31+'By group'!N$3*Population!$BO31)</f>
        <v>-2093.6882447633143</v>
      </c>
      <c r="O31" s="8">
        <f>step*((-'By group'!O$4-'By group'!O$5-'By group'!O$22)*Population!O31+'By group'!O$3*Population!$BO31)</f>
        <v>129726.67492584523</v>
      </c>
      <c r="P31" s="4">
        <f>step*((-'By group'!P$4-'By group'!P$5-'By group'!P$22)*Population!P31+'By group'!P$3*Population!$BO31)</f>
        <v>-2630.2093209930185</v>
      </c>
      <c r="Q31" s="4">
        <f>step*((-'By group'!Q$4-'By group'!Q$5-'By group'!Q$22)*Population!Q31+'By group'!Q$3*Population!$BO31)</f>
        <v>-18076.266994301583</v>
      </c>
      <c r="R31" s="4">
        <f>step*((-'By group'!R$4-'By group'!R$5-'By group'!R$22)*Population!R31+'By group'!R$3*Population!$BO31)</f>
        <v>-31152.37044934561</v>
      </c>
      <c r="S31" s="4">
        <f>step*((-'By group'!S$4-'By group'!S$5-'By group'!S$22)*Population!S31+'By group'!S$3*Population!$BO31)</f>
        <v>-13395.512281694246</v>
      </c>
      <c r="T31" s="4">
        <f>step*((-'By group'!T$4-'By group'!T$5-'By group'!T$22)*Population!T31+'By group'!T$3*Population!$BO31)</f>
        <v>-3399.6201654020292</v>
      </c>
      <c r="U31" s="4">
        <f>step*((-'By group'!U$4-'By group'!U$5-'By group'!U$22)*Population!U31+'By group'!U$3*Population!$BO31)</f>
        <v>-3579.4775245464189</v>
      </c>
      <c r="V31" s="4">
        <f>step*((-'By group'!V$4-'By group'!V$5-'By group'!V$22)*Population!V31+'By group'!V$3*Population!$BO31)</f>
        <v>0</v>
      </c>
      <c r="W31" s="4">
        <f>step*((-'By group'!W$4-'By group'!W$5-'By group'!W$22)*Population!W31+'By group'!W$3*Population!$BO31)</f>
        <v>0</v>
      </c>
      <c r="X31" s="4">
        <f>step*((-'By group'!X$4-'By group'!X$5-'By group'!X$22)*Population!X31+'By group'!X$3*Population!$BO31)</f>
        <v>0</v>
      </c>
      <c r="Y31" s="4">
        <f>step*((-'By group'!Y$4-'By group'!Y$5-'By group'!Y$22)*Population!Y31+'By group'!Y$3*Population!$BO31)</f>
        <v>-1890.9302107305014</v>
      </c>
      <c r="Z31" s="4">
        <f>step*((-'By group'!Z$4-'By group'!Z$5-'By group'!Z$22)*Population!Z31+'By group'!Z$3*Population!$BO31)</f>
        <v>-1224.988346053859</v>
      </c>
      <c r="AA31" s="4">
        <f>step*((-'By group'!AA$4-'By group'!AA$5-'By group'!AA$22)*Population!AA31+'By group'!AA$3*Population!$BO31)</f>
        <v>-1704.9505565812892</v>
      </c>
      <c r="AB31" s="8">
        <f>step*((-'By group'!AB$4-'By group'!AB$5-'By group'!AB$22)*Population!AB31+'By group'!AB$3*Population!$BO31)</f>
        <v>-848.24349031604368</v>
      </c>
      <c r="AC31" s="4">
        <f>step*((-'By group'!AC$4-'By group'!AC$5-'By group'!AC$22)*Population!AC31+'By group'!AC$3*Population!$BO31)</f>
        <v>-148.90845550714099</v>
      </c>
      <c r="AD31" s="4">
        <f>step*((-'By group'!AD$4-'By group'!AD$5-'By group'!AD$22)*Population!AD31+'By group'!AD$3*Population!$BO31)</f>
        <v>-992.10437344783679</v>
      </c>
      <c r="AE31" s="4">
        <f>step*((-'By group'!AE$4-'By group'!AE$5-'By group'!AE$22)*Population!AE31+'By group'!AE$3*Population!$BO31)</f>
        <v>-1641.0183909030395</v>
      </c>
      <c r="AF31" s="4">
        <f>step*((-'By group'!AF$4-'By group'!AF$5-'By group'!AF$22)*Population!AF31+'By group'!AF$3*Population!$BO31)</f>
        <v>-687.60759177177408</v>
      </c>
      <c r="AG31" s="4">
        <f>step*((-'By group'!AG$4-'By group'!AG$5-'By group'!AG$22)*Population!AG31+'By group'!AG$3*Population!$BO31)</f>
        <v>-171.4561470213801</v>
      </c>
      <c r="AH31" s="4">
        <f>step*((-'By group'!AH$4-'By group'!AH$5-'By group'!AH$22)*Population!AH31+'By group'!AH$3*Population!$BO31)</f>
        <v>-173.40485640597737</v>
      </c>
      <c r="AI31" s="4">
        <f>step*((-'By group'!AI$4-'By group'!AI$5-'By group'!AI$22)*Population!AI31+'By group'!AI$3*Population!$BO31)</f>
        <v>0</v>
      </c>
      <c r="AJ31" s="4">
        <f>step*((-'By group'!AJ$4-'By group'!AJ$5-'By group'!AJ$22)*Population!AJ31+'By group'!AJ$3*Population!$BO31)</f>
        <v>0</v>
      </c>
      <c r="AK31" s="4">
        <f>step*((-'By group'!AK$4-'By group'!AK$5-'By group'!AK$22)*Population!AK31+'By group'!AK$3*Population!$BO31)</f>
        <v>0</v>
      </c>
      <c r="AL31" s="4">
        <f>step*((-'By group'!AL$4-'By group'!AL$5-'By group'!AL$22)*Population!AL31+'By group'!AL$3*Population!$BO31)</f>
        <v>-92.839150986682967</v>
      </c>
      <c r="AM31" s="4">
        <f>step*((-'By group'!AM$4-'By group'!AM$5-'By group'!AM$22)*Population!AM31+'By group'!AM$3*Population!$BO31)</f>
        <v>-57.062448046013294</v>
      </c>
      <c r="AN31" s="4">
        <f>step*((-'By group'!AN$4-'By group'!AN$5-'By group'!AN$22)*Population!AN31+'By group'!AN$3*Population!$BO31)</f>
        <v>-71.179460152768272</v>
      </c>
      <c r="AO31" s="8">
        <f>step*((-'By group'!AO$4-'By group'!AO$5-'By group'!AO$22)*Population!AO31+'By group'!AO$3*Population!$BO31)</f>
        <v>7697.3217827152876</v>
      </c>
      <c r="AP31" s="4">
        <f>step*((-'By group'!AP$4-'By group'!AP$5-'By group'!AP$22)*Population!AP31+'By group'!AP$3*Population!$BO31)</f>
        <v>-326.14950365165043</v>
      </c>
      <c r="AQ31" s="4">
        <f>step*((-'By group'!AQ$4-'By group'!AQ$5-'By group'!AQ$22)*Population!AQ31+'By group'!AQ$3*Population!$BO31)</f>
        <v>-2074.2790463387778</v>
      </c>
      <c r="AR31" s="4">
        <f>step*((-'By group'!AR$4-'By group'!AR$5-'By group'!AR$22)*Population!AR31+'By group'!AR$3*Population!$BO31)</f>
        <v>-3169.9256004101976</v>
      </c>
      <c r="AS31" s="4">
        <f>step*((-'By group'!AS$4-'By group'!AS$5-'By group'!AS$22)*Population!AS31+'By group'!AS$3*Population!$BO31)</f>
        <v>-1238.2316876790542</v>
      </c>
      <c r="AT31" s="4">
        <f>step*((-'By group'!AT$4-'By group'!AT$5-'By group'!AT$22)*Population!AT31+'By group'!AT$3*Population!$BO31)</f>
        <v>-291.40834781957932</v>
      </c>
      <c r="AU31" s="4">
        <f>step*((-'By group'!AU$4-'By group'!AU$5-'By group'!AU$22)*Population!AU31+'By group'!AU$3*Population!$BO31)</f>
        <v>-258.86517249833355</v>
      </c>
      <c r="AV31" s="4">
        <f>step*((-'By group'!AV$4-'By group'!AV$5-'By group'!AV$22)*Population!AV31+'By group'!AV$3*Population!$BO31)</f>
        <v>0</v>
      </c>
      <c r="AW31" s="4">
        <f>step*((-'By group'!AW$4-'By group'!AW$5-'By group'!AW$22)*Population!AW31+'By group'!AW$3*Population!$BO31)</f>
        <v>0</v>
      </c>
      <c r="AX31" s="4">
        <f>step*((-'By group'!AX$4-'By group'!AX$5-'By group'!AX$22)*Population!AX31+'By group'!AX$3*Population!$BO31)</f>
        <v>0</v>
      </c>
      <c r="AY31" s="4">
        <f>step*((-'By group'!AY$4-'By group'!AY$5-'By group'!AY$22)*Population!AY31+'By group'!AY$3*Population!$BO31)</f>
        <v>-139.13038910490684</v>
      </c>
      <c r="AZ31" s="4">
        <f>step*((-'By group'!AZ$4-'By group'!AZ$5-'By group'!AZ$22)*Population!AZ31+'By group'!AZ$3*Population!$BO31)</f>
        <v>-73.056785104483524</v>
      </c>
      <c r="BA31" s="4">
        <f>step*((-'By group'!BA$4-'By group'!BA$5-'By group'!BA$22)*Population!BA31+'By group'!BA$3*Population!$BO31)</f>
        <v>-71.699579981373617</v>
      </c>
      <c r="BB31" s="8">
        <f>step*((-'By group'!BB$4-'By group'!BB$5-'By group'!BB$22)*Population!BB31+'By group'!BB$3*Population!$BO31)</f>
        <v>4643.2450957636602</v>
      </c>
      <c r="BC31" s="4">
        <f>step*((-'By group'!BC$4-'By group'!BC$5-'By group'!BC$22)*Population!BC31+'By group'!BC$3*Population!$BO31)</f>
        <v>-353.41930519569121</v>
      </c>
      <c r="BD31" s="4">
        <f>step*((-'By group'!BD$4-'By group'!BD$5-'By group'!BD$22)*Population!BD31+'By group'!BD$3*Population!$BO31)</f>
        <v>-1810.1610672979527</v>
      </c>
      <c r="BE31" s="4">
        <f>step*((-'By group'!BE$4-'By group'!BE$5-'By group'!BE$22)*Population!BE31+'By group'!BE$3*Population!$BO31)</f>
        <v>-2563.4892588767707</v>
      </c>
      <c r="BF31" s="4">
        <f>step*((-'By group'!BF$4-'By group'!BF$5-'By group'!BF$22)*Population!BF31+'By group'!BF$3*Population!$BO31)</f>
        <v>-962.92808938188227</v>
      </c>
      <c r="BG31" s="4">
        <f>step*((-'By group'!BG$4-'By group'!BG$5-'By group'!BG$22)*Population!BG31+'By group'!BG$3*Population!$BO31)</f>
        <v>-220.83244911364488</v>
      </c>
      <c r="BH31" s="4">
        <f>step*((-'By group'!BH$4-'By group'!BH$5-'By group'!BH$22)*Population!BH31+'By group'!BH$3*Population!$BO31)</f>
        <v>-190.74468002084888</v>
      </c>
      <c r="BI31" s="4">
        <f>step*((-'By group'!BI$4-'By group'!BI$5-'By group'!BI$22)*Population!BI31+'By group'!BI$3*Population!$BO31)</f>
        <v>0</v>
      </c>
      <c r="BJ31" s="4">
        <f>step*((-'By group'!BJ$4-'By group'!BJ$5-'By group'!BJ$22)*Population!BJ31+'By group'!BJ$3*Population!$BO31)</f>
        <v>0</v>
      </c>
      <c r="BK31" s="4">
        <f>step*((-'By group'!BK$4-'By group'!BK$5-'By group'!BK$22)*Population!BK31+'By group'!BK$3*Population!$BO31)</f>
        <v>0</v>
      </c>
      <c r="BL31" s="4">
        <f>step*((-'By group'!BL$4-'By group'!BL$5-'By group'!BL$22)*Population!BL31+'By group'!BL$3*Population!$BO31)</f>
        <v>-122.40927801112112</v>
      </c>
      <c r="BM31" s="4">
        <f>step*((-'By group'!BM$4-'By group'!BM$5-'By group'!BM$22)*Population!BM31+'By group'!BM$3*Population!$BO31)</f>
        <v>-60.282990420699655</v>
      </c>
      <c r="BN31" s="4">
        <f>step*((-'By group'!BN$4-'By group'!BN$5-'By group'!BN$22)*Population!BN31+'By group'!BN$3*Population!$BO31)</f>
        <v>-53.428960719203971</v>
      </c>
      <c r="BO31" s="71">
        <f>-step*SUM(SCR!B31:N31)*Population!B31</f>
        <v>-124869.38938093491</v>
      </c>
      <c r="BP31" s="4">
        <f>step*-SUM('By group'!C$11:C$21)*Population!C31</f>
        <v>-120720.30298557719</v>
      </c>
      <c r="BQ31" s="4">
        <f>step*-SUM('By group'!D$11:D$21)*Population!D31</f>
        <v>-90711.968546301316</v>
      </c>
      <c r="BR31" s="4">
        <f>step*-SUM('By group'!E$11:E$21)*Population!E31</f>
        <v>-39580.63675463212</v>
      </c>
      <c r="BS31" s="4">
        <f>step*-SUM('By group'!F$11:F$21)*Population!F31</f>
        <v>-12490.469932210166</v>
      </c>
      <c r="BT31" s="4">
        <f>step*-SUM('By group'!G$11:G$21)*Population!G31</f>
        <v>-6238.0892982336545</v>
      </c>
      <c r="BU31" s="4">
        <f>step*-SUM('By group'!H$11:H$21)*Population!H31</f>
        <v>0</v>
      </c>
      <c r="BV31" s="4">
        <f>step*-SUM('By group'!I$11:I$21)*Population!I31</f>
        <v>0</v>
      </c>
      <c r="BW31" s="4">
        <f>step*-SUM('By group'!J$11:J$21)*Population!J31</f>
        <v>0</v>
      </c>
      <c r="BX31" s="4">
        <f>step*-SUM('By group'!K$11:K$21)*Population!K31</f>
        <v>0</v>
      </c>
      <c r="BY31" s="4">
        <f>step*-SUM('By group'!L$11:L$21)*Population!L31</f>
        <v>-2338.5717831225033</v>
      </c>
      <c r="BZ31" s="4">
        <f>step*-SUM('By group'!M$11:M$21)*Population!M31</f>
        <v>-1208.8038696287315</v>
      </c>
      <c r="CA31" s="4">
        <f>step*-SUM('By group'!N$11:N$21)*Population!N31</f>
        <v>0</v>
      </c>
      <c r="CB31" s="13">
        <f>-step*SUM(SCR!O31:AA31)*Population!O31</f>
        <v>-67692.797719421462</v>
      </c>
      <c r="CC31" s="4">
        <f>step*-SUM('By group'!P$11:P$21)*Population!P31</f>
        <v>-65755.233024825458</v>
      </c>
      <c r="CD31" s="4">
        <f>step*-SUM('By group'!Q$11:Q$21)*Population!Q31</f>
        <v>-50211.852761948838</v>
      </c>
      <c r="CE31" s="4">
        <f>step*-SUM('By group'!R$11:R$21)*Population!R31</f>
        <v>-22251.693178104004</v>
      </c>
      <c r="CF31" s="4">
        <f>step*-SUM('By group'!S$11:S$21)*Population!S31</f>
        <v>-7050.2696219443405</v>
      </c>
      <c r="CG31" s="4">
        <f>step*-SUM('By group'!T$11:T$21)*Population!T31</f>
        <v>-3541.2710056271135</v>
      </c>
      <c r="CH31" s="4">
        <f>step*-SUM('By group'!U$11:U$21)*Population!U31</f>
        <v>0</v>
      </c>
      <c r="CI31" s="4">
        <f>step*-SUM('By group'!V$11:V$21)*Population!V31</f>
        <v>0</v>
      </c>
      <c r="CJ31" s="4">
        <f>step*-SUM('By group'!W$11:W$21)*Population!W31</f>
        <v>0</v>
      </c>
      <c r="CK31" s="4">
        <f>step*-SUM('By group'!X$11:X$21)*Population!X31</f>
        <v>0</v>
      </c>
      <c r="CL31" s="4">
        <f>step*-SUM('By group'!Y$11:Y$21)*Population!Y31</f>
        <v>-1350.6644362360723</v>
      </c>
      <c r="CM31" s="4">
        <f>step*-SUM('By group'!Z$11:Z$21)*Population!Z31</f>
        <v>-765.61771628366193</v>
      </c>
      <c r="CN31" s="4">
        <f>step*-SUM('By group'!AA$11:AA$21)*Population!AA31</f>
        <v>0</v>
      </c>
      <c r="CO31" s="13">
        <f>-step*SUM(SCR!AB31:AN31)*Population!AB31</f>
        <v>-3868.5746417108717</v>
      </c>
      <c r="CP31" s="4">
        <f>step*-SUM('By group'!AC$11:AC$21)*Population!AC31</f>
        <v>-3722.7113876785247</v>
      </c>
      <c r="CQ31" s="4">
        <f>step*-SUM('By group'!AD$11:AD$21)*Population!AD31</f>
        <v>-2755.8454817995466</v>
      </c>
      <c r="CR31" s="4">
        <f>step*-SUM('By group'!AE$11:AE$21)*Population!AE31</f>
        <v>-1172.155993502171</v>
      </c>
      <c r="CS31" s="4">
        <f>step*-SUM('By group'!AF$11:AF$21)*Population!AF31</f>
        <v>-361.89873251146008</v>
      </c>
      <c r="CT31" s="4">
        <f>step*-SUM('By group'!AG$11:AG$21)*Population!AG31</f>
        <v>-178.60015314727093</v>
      </c>
      <c r="CU31" s="4">
        <f>step*-SUM('By group'!AH$11:AH$21)*Population!AH31</f>
        <v>0</v>
      </c>
      <c r="CV31" s="4">
        <f>step*-SUM('By group'!AI$11:AI$21)*Population!AI31</f>
        <v>0</v>
      </c>
      <c r="CW31" s="4">
        <f>step*-SUM('By group'!AJ$11:AJ$21)*Population!AJ31</f>
        <v>0</v>
      </c>
      <c r="CX31" s="4">
        <f>step*-SUM('By group'!AK$11:AK$21)*Population!AK31</f>
        <v>0</v>
      </c>
      <c r="CY31" s="4">
        <f>step*-SUM('By group'!AL$11:AL$21)*Population!AL31</f>
        <v>-66.313679276202123</v>
      </c>
      <c r="CZ31" s="4">
        <f>step*-SUM('By group'!AM$11:AM$21)*Population!AM31</f>
        <v>-35.664030028758312</v>
      </c>
      <c r="DA31" s="4">
        <f>step*-SUM('By group'!AN$11:AN$21)*Population!AN31</f>
        <v>0</v>
      </c>
      <c r="DB31" s="13">
        <f>-step*SUM(SCR!AO31:BA31)*Population!AO31</f>
        <v>-8588.2377818622062</v>
      </c>
      <c r="DC31" s="4">
        <f>step*-SUM('By group'!AP$11:AP$21)*Population!AP31</f>
        <v>-8153.7375912912603</v>
      </c>
      <c r="DD31" s="4">
        <f>step*-SUM('By group'!AQ$11:AQ$21)*Population!AQ31</f>
        <v>-5761.8862398299389</v>
      </c>
      <c r="DE31" s="4">
        <f>step*-SUM('By group'!AR$11:AR$21)*Population!AR31</f>
        <v>-2264.2325717215695</v>
      </c>
      <c r="DF31" s="4">
        <f>step*-SUM('By group'!AS$11:AS$21)*Population!AS31</f>
        <v>-651.70088825213384</v>
      </c>
      <c r="DG31" s="4">
        <f>step*-SUM('By group'!AT$11:AT$21)*Population!AT31</f>
        <v>-303.55036231206179</v>
      </c>
      <c r="DH31" s="4">
        <f>step*-SUM('By group'!AU$11:AU$21)*Population!AU31</f>
        <v>0</v>
      </c>
      <c r="DI31" s="4">
        <f>step*-SUM('By group'!AV$11:AV$21)*Population!AV31</f>
        <v>0</v>
      </c>
      <c r="DJ31" s="4">
        <f>step*-SUM('By group'!AW$11:AW$21)*Population!AW31</f>
        <v>0</v>
      </c>
      <c r="DK31" s="4">
        <f>step*-SUM('By group'!AX$11:AX$21)*Population!AX31</f>
        <v>0</v>
      </c>
      <c r="DL31" s="4">
        <f>step*-SUM('By group'!AY$11:AY$21)*Population!AY31</f>
        <v>-99.378849360647735</v>
      </c>
      <c r="DM31" s="4">
        <f>step*-SUM('By group'!AZ$11:AZ$21)*Population!AZ31</f>
        <v>-45.660490690302197</v>
      </c>
      <c r="DN31" s="4">
        <f>step*-SUM('By group'!BA$11:BA$21)*Population!BA31</f>
        <v>0</v>
      </c>
      <c r="DO31" s="13">
        <f>-step*SUM(SCR!BB31:BN31)*Population!BB31</f>
        <v>-6238.2308427505195</v>
      </c>
      <c r="DP31" s="4">
        <f>step*-SUM('By group'!BC$11:BC$21)*Population!BC31</f>
        <v>-5890.3217532615199</v>
      </c>
      <c r="DQ31" s="4">
        <f>step*-SUM('By group'!BD$11:BD$21)*Population!BD31</f>
        <v>-4114.0024256771649</v>
      </c>
      <c r="DR31" s="4">
        <f>step*-SUM('By group'!BE$11:BE$21)*Population!BE31</f>
        <v>-1602.1807867979817</v>
      </c>
      <c r="DS31" s="4">
        <f>step*-SUM('By group'!BF$11:BF$21)*Population!BF31</f>
        <v>-458.53718541994397</v>
      </c>
      <c r="DT31" s="4">
        <f>step*-SUM('By group'!BG$11:BG$21)*Population!BG31</f>
        <v>-212.33889337850468</v>
      </c>
      <c r="DU31" s="4">
        <f>step*-SUM('By group'!BH$11:BH$21)*Population!BH31</f>
        <v>0</v>
      </c>
      <c r="DV31" s="4">
        <f>step*-SUM('By group'!BI$11:BI$21)*Population!BI31</f>
        <v>0</v>
      </c>
      <c r="DW31" s="4">
        <f>step*-SUM('By group'!BJ$11:BJ$21)*Population!BJ31</f>
        <v>0</v>
      </c>
      <c r="DX31" s="4">
        <f>step*-SUM('By group'!BK$11:BK$21)*Population!BK31</f>
        <v>0</v>
      </c>
      <c r="DY31" s="4">
        <f>step*-SUM('By group'!BL$11:BL$21)*Population!BL31</f>
        <v>-68.00515445062284</v>
      </c>
      <c r="DZ31" s="4">
        <f>step*-SUM('By group'!BM$11:BM$21)*Population!BM31</f>
        <v>-30.141495210349827</v>
      </c>
      <c r="EA31" s="4">
        <f>step*-SUM('By group'!BN$11:BN$21)*Population!BN31</f>
        <v>0</v>
      </c>
      <c r="EB31" s="52">
        <v>0</v>
      </c>
      <c r="EC31" s="4">
        <f t="shared" si="24"/>
        <v>124869.38938093491</v>
      </c>
      <c r="ED31" s="4">
        <f t="shared" si="24"/>
        <v>120720.30298557719</v>
      </c>
      <c r="EE31" s="4">
        <f t="shared" si="26"/>
        <v>90711.968546301316</v>
      </c>
      <c r="EF31" s="4">
        <f t="shared" si="27"/>
        <v>39580.63675463212</v>
      </c>
      <c r="EG31" s="4">
        <f t="shared" si="28"/>
        <v>12490.469932210166</v>
      </c>
      <c r="EH31" s="4">
        <f t="shared" si="28"/>
        <v>6238.0892982336545</v>
      </c>
      <c r="EI31" s="4">
        <v>0</v>
      </c>
      <c r="EJ31" s="4">
        <f t="shared" si="30"/>
        <v>0</v>
      </c>
      <c r="EK31" s="4">
        <f t="shared" si="31"/>
        <v>0</v>
      </c>
      <c r="EL31" s="4">
        <f t="shared" si="32"/>
        <v>0</v>
      </c>
      <c r="EM31" s="4">
        <f t="shared" si="33"/>
        <v>2338.5717831225033</v>
      </c>
      <c r="EN31" s="4">
        <f t="shared" si="34"/>
        <v>1208.8038696287315</v>
      </c>
      <c r="EO31" s="52">
        <v>0</v>
      </c>
      <c r="EP31" s="4">
        <f t="shared" si="35"/>
        <v>67692.797719421462</v>
      </c>
      <c r="EQ31" s="4">
        <f t="shared" si="36"/>
        <v>65755.233024825458</v>
      </c>
      <c r="ER31" s="4">
        <f t="shared" si="37"/>
        <v>50211.852761948838</v>
      </c>
      <c r="ES31" s="4">
        <f t="shared" si="38"/>
        <v>22251.693178104004</v>
      </c>
      <c r="ET31" s="4">
        <f t="shared" si="39"/>
        <v>7050.2696219443405</v>
      </c>
      <c r="EU31" s="4">
        <f t="shared" si="40"/>
        <v>3541.2710056271135</v>
      </c>
      <c r="EV31" s="4">
        <v>0</v>
      </c>
      <c r="EW31" s="4">
        <f t="shared" si="41"/>
        <v>0</v>
      </c>
      <c r="EX31" s="4">
        <f t="shared" si="42"/>
        <v>0</v>
      </c>
      <c r="EY31" s="4">
        <f t="shared" si="43"/>
        <v>0</v>
      </c>
      <c r="EZ31" s="4">
        <f t="shared" si="44"/>
        <v>1350.6644362360723</v>
      </c>
      <c r="FA31" s="4">
        <f t="shared" si="45"/>
        <v>765.61771628366193</v>
      </c>
      <c r="FB31" s="52">
        <v>0</v>
      </c>
      <c r="FC31" s="4">
        <f t="shared" si="46"/>
        <v>3868.5746417108717</v>
      </c>
      <c r="FD31" s="4">
        <f t="shared" si="47"/>
        <v>3722.7113876785247</v>
      </c>
      <c r="FE31" s="4">
        <f t="shared" si="48"/>
        <v>2755.8454817995466</v>
      </c>
      <c r="FF31" s="4">
        <f t="shared" si="49"/>
        <v>1172.155993502171</v>
      </c>
      <c r="FG31" s="4">
        <f t="shared" si="50"/>
        <v>361.89873251146008</v>
      </c>
      <c r="FH31" s="4">
        <f t="shared" si="51"/>
        <v>178.60015314727093</v>
      </c>
      <c r="FI31" s="4">
        <v>0</v>
      </c>
      <c r="FJ31" s="4">
        <f t="shared" si="52"/>
        <v>0</v>
      </c>
      <c r="FK31" s="4">
        <f t="shared" si="53"/>
        <v>0</v>
      </c>
      <c r="FL31" s="4">
        <f t="shared" si="54"/>
        <v>0</v>
      </c>
      <c r="FM31" s="4">
        <f t="shared" si="55"/>
        <v>66.313679276202123</v>
      </c>
      <c r="FN31" s="9">
        <f t="shared" si="56"/>
        <v>35.664030028758312</v>
      </c>
      <c r="FO31" s="4">
        <v>0</v>
      </c>
      <c r="FP31" s="4">
        <f t="shared" si="57"/>
        <v>8588.2377818622062</v>
      </c>
      <c r="FQ31" s="4">
        <f t="shared" si="58"/>
        <v>8153.7375912912603</v>
      </c>
      <c r="FR31" s="4">
        <f t="shared" si="59"/>
        <v>5761.8862398299389</v>
      </c>
      <c r="FS31" s="4">
        <f t="shared" si="60"/>
        <v>2264.2325717215695</v>
      </c>
      <c r="FT31" s="4">
        <f t="shared" si="61"/>
        <v>651.70088825213384</v>
      </c>
      <c r="FU31" s="4">
        <f t="shared" si="62"/>
        <v>303.55036231206179</v>
      </c>
      <c r="FV31" s="4">
        <v>0</v>
      </c>
      <c r="FW31" s="4">
        <f t="shared" si="63"/>
        <v>0</v>
      </c>
      <c r="FX31" s="4">
        <f t="shared" si="64"/>
        <v>0</v>
      </c>
      <c r="FY31" s="4">
        <f t="shared" si="65"/>
        <v>0</v>
      </c>
      <c r="FZ31" s="4">
        <f t="shared" si="66"/>
        <v>99.378849360647735</v>
      </c>
      <c r="GA31" s="4">
        <f t="shared" si="67"/>
        <v>45.660490690302197</v>
      </c>
      <c r="GB31" s="4">
        <v>0</v>
      </c>
      <c r="GC31" s="4">
        <f t="shared" si="68"/>
        <v>6238.2308427505195</v>
      </c>
      <c r="GD31" s="4">
        <f t="shared" si="4"/>
        <v>5890.3217532615199</v>
      </c>
      <c r="GE31" s="4">
        <f t="shared" si="5"/>
        <v>4114.0024256771649</v>
      </c>
      <c r="GF31" s="4">
        <f t="shared" si="6"/>
        <v>1602.1807867979817</v>
      </c>
      <c r="GG31" s="4">
        <f t="shared" si="7"/>
        <v>458.53718541994397</v>
      </c>
      <c r="GH31" s="4">
        <f t="shared" si="8"/>
        <v>212.33889337850468</v>
      </c>
      <c r="GI31" s="4">
        <v>0</v>
      </c>
      <c r="GJ31" s="4">
        <f t="shared" si="69"/>
        <v>0</v>
      </c>
      <c r="GK31" s="4">
        <f t="shared" si="70"/>
        <v>0</v>
      </c>
      <c r="GL31" s="4">
        <f t="shared" si="9"/>
        <v>0</v>
      </c>
      <c r="GM31" s="4">
        <f t="shared" si="10"/>
        <v>68.00515445062284</v>
      </c>
      <c r="GN31" s="4">
        <f t="shared" si="11"/>
        <v>30.141495210349827</v>
      </c>
      <c r="GO31" s="52">
        <v>0</v>
      </c>
      <c r="GP31" s="4">
        <f>step*(-'By group'!C$32*Population!C31+'By group'!I$33*Population!I31)</f>
        <v>0</v>
      </c>
      <c r="GQ31" s="4">
        <f>step*(-'By group'!D$32*Population!D31+'By group'!J$33*Population!J31)</f>
        <v>0</v>
      </c>
      <c r="GR31" s="4">
        <f>step*(-'By group'!E$32*Population!E31+'By group'!K$33*Population!K31)</f>
        <v>0</v>
      </c>
      <c r="GS31" s="4">
        <f>step*(-'By group'!F$32*Population!F31+'By group'!L$33*Population!L31)</f>
        <v>-5075.9490745438316</v>
      </c>
      <c r="GT31" s="4">
        <f>step*(-'By group'!G$32*Population!G31+'By group'!M$33*Population!M31)</f>
        <v>-643.2159248323652</v>
      </c>
      <c r="GU31" s="4">
        <f>step*(-'By group'!H$32*Population!H31+'By group'!N$33*Population!N31)</f>
        <v>-588.26443801233268</v>
      </c>
      <c r="GV31" s="46">
        <f t="shared" si="71"/>
        <v>0</v>
      </c>
      <c r="GW31" s="14">
        <f t="shared" si="72"/>
        <v>0</v>
      </c>
      <c r="GX31" s="4">
        <f t="shared" si="73"/>
        <v>0</v>
      </c>
      <c r="GY31" s="4">
        <f t="shared" si="74"/>
        <v>5075.9490745438316</v>
      </c>
      <c r="GZ31" s="4">
        <f t="shared" si="75"/>
        <v>643.2159248323652</v>
      </c>
      <c r="HA31" s="4">
        <f t="shared" si="76"/>
        <v>588.26443801233268</v>
      </c>
      <c r="HB31" s="8">
        <v>0</v>
      </c>
      <c r="HC31" s="4">
        <f>step*(-'By group'!P$32*Population!P31+'By group'!V$33*Population!V31)</f>
        <v>0</v>
      </c>
      <c r="HD31" s="4">
        <f>step*(-'By group'!Q$32*Population!Q31+'By group'!W$33*Population!W31)</f>
        <v>0</v>
      </c>
      <c r="HE31" s="4">
        <f>step*(-'By group'!R$32*Population!R31+'By group'!X$33*Population!X31)</f>
        <v>0</v>
      </c>
      <c r="HF31" s="4">
        <f>step*(-'By group'!S$32*Population!S31+'By group'!Y$33*Population!Y31)</f>
        <v>-2849.8025928541342</v>
      </c>
      <c r="HG31" s="4">
        <f>step*(-'By group'!T$32*Population!T31+'By group'!Z$33*Population!Z31)</f>
        <v>-325.44534298359173</v>
      </c>
      <c r="HH31" s="4">
        <f>step*(-'By group'!U$32*Population!U31+'By group'!AA$33*Population!AA31)</f>
        <v>-226.70191873860773</v>
      </c>
      <c r="HI31" s="14">
        <f t="shared" si="77"/>
        <v>0</v>
      </c>
      <c r="HJ31" s="46">
        <f t="shared" si="78"/>
        <v>0</v>
      </c>
      <c r="HK31" s="4">
        <f t="shared" si="79"/>
        <v>0</v>
      </c>
      <c r="HL31" s="4">
        <f t="shared" si="80"/>
        <v>2849.8025928541342</v>
      </c>
      <c r="HM31" s="4">
        <f t="shared" si="81"/>
        <v>325.44534298359173</v>
      </c>
      <c r="HN31" s="9">
        <f t="shared" si="82"/>
        <v>226.70191873860773</v>
      </c>
      <c r="HO31" s="4">
        <v>0</v>
      </c>
      <c r="HP31" s="4">
        <f>step*(-'By group'!AC$32*Population!AC31+'By group'!AI$33*Population!AI31)</f>
        <v>0</v>
      </c>
      <c r="HQ31" s="4">
        <f>step*(-'By group'!AD$32*Population!AD31+'By group'!AJ$33*Population!AJ31)</f>
        <v>0</v>
      </c>
      <c r="HR31" s="4">
        <f>step*(-'By group'!AE$32*Population!AE31+'By group'!AK$33*Population!AK31)</f>
        <v>0</v>
      </c>
      <c r="HS31" s="4">
        <f>step*(-'By group'!AF$32*Population!AF31+'By group'!AL$33*Population!AL31)</f>
        <v>-147.79252661762899</v>
      </c>
      <c r="HT31" s="4">
        <f>step*(-'By group'!AG$32*Population!AG31+'By group'!AM$33*Population!AM31)</f>
        <v>-17.88801561507503</v>
      </c>
      <c r="HU31" s="4">
        <f>step*(-'By group'!AH$32*Population!AH31+'By group'!AN$33*Population!AN31)</f>
        <v>-13.986460552782624</v>
      </c>
      <c r="HV31" s="14">
        <f t="shared" si="83"/>
        <v>0</v>
      </c>
      <c r="HW31" s="46">
        <f t="shared" si="84"/>
        <v>0</v>
      </c>
      <c r="HX31" s="4">
        <f t="shared" si="85"/>
        <v>0</v>
      </c>
      <c r="HY31" s="4">
        <f t="shared" si="86"/>
        <v>147.79252661762899</v>
      </c>
      <c r="HZ31" s="4">
        <f t="shared" si="87"/>
        <v>17.88801561507503</v>
      </c>
      <c r="IA31" s="4">
        <f t="shared" si="88"/>
        <v>13.986460552782624</v>
      </c>
      <c r="IB31" s="8">
        <v>0</v>
      </c>
      <c r="IC31" s="4">
        <f>step*(-'By group'!AP$32*Population!AP31+'By group'!AV$33*Population!AV31)</f>
        <v>0</v>
      </c>
      <c r="ID31" s="4">
        <f>step*(-'By group'!AQ$32*Population!AQ31+'By group'!AW$33*Population!AW31)</f>
        <v>0</v>
      </c>
      <c r="IE31" s="4">
        <f>step*(-'By group'!AR$32*Population!AR31+'By group'!AX$33*Population!AX31)</f>
        <v>0</v>
      </c>
      <c r="IF31" s="4">
        <f>step*(-'By group'!AS$32*Population!AS31+'By group'!AY$33*Population!AY31)</f>
        <v>-276.16101944574302</v>
      </c>
      <c r="IG31" s="4">
        <f>step*(-'By group'!AT$32*Population!AT31+'By group'!AZ$33*Population!AZ31)</f>
        <v>-37.879827117261264</v>
      </c>
      <c r="IH31" s="4">
        <f>step*(-'By group'!AU$32*Population!AU31+'By group'!BA$33*Population!BA31)</f>
        <v>-29.974174855629951</v>
      </c>
      <c r="II31" s="14">
        <f t="shared" si="15"/>
        <v>0</v>
      </c>
      <c r="IJ31" s="4">
        <f t="shared" si="16"/>
        <v>0</v>
      </c>
      <c r="IK31" s="4">
        <f t="shared" si="89"/>
        <v>0</v>
      </c>
      <c r="IL31" s="4">
        <f t="shared" si="90"/>
        <v>276.16101944574302</v>
      </c>
      <c r="IM31" s="4">
        <f t="shared" si="91"/>
        <v>37.879827117261264</v>
      </c>
      <c r="IN31" s="4">
        <f t="shared" si="92"/>
        <v>29.974174855629951</v>
      </c>
      <c r="IO31" s="8">
        <v>0</v>
      </c>
      <c r="IP31" s="4">
        <f>step*(-'By group'!BC$32*Population!BC31+'By group'!BI$33*Population!BI31)</f>
        <v>0</v>
      </c>
      <c r="IQ31" s="4">
        <f>step*(-'By group'!BD$32*Population!BD31+'By group'!BJ$33*Population!BJ31)</f>
        <v>0</v>
      </c>
      <c r="IR31" s="4">
        <f>step*(-'By group'!BE$32*Population!BE31+'By group'!BK$33*Population!BK31)</f>
        <v>0</v>
      </c>
      <c r="IS31" s="4">
        <f>step*(-'By group'!BF$32*Population!BF31+'By group'!BL$33*Population!BL31)</f>
        <v>-195.26601548466056</v>
      </c>
      <c r="IT31" s="4">
        <f>step*(-'By group'!BG$32*Population!BG31+'By group'!BM$33*Population!BM31)</f>
        <v>-27.397031070526026</v>
      </c>
      <c r="IU31" s="4">
        <f>step*(-'By group'!BH$32*Population!BH31+'By group'!BN$33*Population!BN31)</f>
        <v>-21.848987490329598</v>
      </c>
      <c r="IV31" s="14">
        <f t="shared" si="17"/>
        <v>0</v>
      </c>
      <c r="IW31" s="4">
        <f t="shared" si="18"/>
        <v>0</v>
      </c>
      <c r="IX31" s="4">
        <f t="shared" si="19"/>
        <v>0</v>
      </c>
      <c r="IY31" s="4">
        <f t="shared" si="20"/>
        <v>195.26601548466056</v>
      </c>
      <c r="IZ31" s="4">
        <f t="shared" si="21"/>
        <v>27.397031070526026</v>
      </c>
      <c r="JA31" s="4">
        <f t="shared" si="22"/>
        <v>21.848987490329598</v>
      </c>
      <c r="JB31" s="75">
        <f>step*(+prop_idu_male*'By group'!BB$9*Population!BB31-'By group'!B$8*Population!B31)</f>
        <v>-802.73532901383885</v>
      </c>
      <c r="JC31" s="46">
        <f>step*(+prop_idu_male*'By group'!BC$9*Population!BC31-'By group'!C$8*Population!C31)</f>
        <v>-5.3291765388874772</v>
      </c>
      <c r="JD31" s="46">
        <f>step*(+prop_idu_male*'By group'!BD$9*Population!BD31-'By group'!D$8*Population!D31)</f>
        <v>-16.167672544935225</v>
      </c>
      <c r="JE31" s="46">
        <f>step*(+prop_idu_male*'By group'!BE$9*Population!BE31-'By group'!E$8*Population!E31)</f>
        <v>-17.86770143315848</v>
      </c>
      <c r="JF31" s="46">
        <f>step*(+prop_idu_male*'By group'!BF$9*Population!BF31-'By group'!F$8*Population!F31)</f>
        <v>-5.69499034360115</v>
      </c>
      <c r="JG31" s="46">
        <f>step*(+prop_idu_male*'By group'!BG$9*Population!BG31-'By group'!G$8*Population!G31)</f>
        <v>-1.1456951908250486</v>
      </c>
      <c r="JH31" s="46">
        <f>step*(+prop_idu_male*'By group'!BH$9*Population!BH31-'By group'!H$8*Population!H31)</f>
        <v>-1.0589214792570578</v>
      </c>
      <c r="JI31" s="46">
        <f>step*(+prop_idu_male*'By group'!BI$9*Population!BI31-'By group'!I$8*Population!I31)</f>
        <v>0</v>
      </c>
      <c r="JJ31" s="46">
        <f>step*(+prop_idu_male*'By group'!BJ$9*Population!BJ31-'By group'!J$8*Population!J31)</f>
        <v>0</v>
      </c>
      <c r="JK31" s="46">
        <f>step*(+prop_idu_male*'By group'!BK$9*Population!BK31-'By group'!K$8*Population!K31)</f>
        <v>0</v>
      </c>
      <c r="JL31" s="46">
        <f>step*(+prop_idu_male*'By group'!BL$9*Population!BL31-'By group'!L$8*Population!L31)</f>
        <v>-2.1753594124410083</v>
      </c>
      <c r="JM31" s="46">
        <f>step*(+prop_idu_male*'By group'!BM$9*Population!BM31-'By group'!M$8*Population!M31)</f>
        <v>-1.1364642811238919</v>
      </c>
      <c r="JN31" s="46">
        <f>step*(+prop_idu_male*'By group'!BN$9*Population!BN31-'By group'!N$8*Population!N31)</f>
        <v>-1.0461892224430327</v>
      </c>
      <c r="JO31" s="45">
        <f>step*(+(1-prop_idu_male)*'By group'!BB$9*Population!BB31-'By group'!O$8*Population!O31-'By group'!O$6*Population!O31+'By group'!AB$7*Population!AB31)</f>
        <v>-5872.2396619346327</v>
      </c>
      <c r="JP31" s="46">
        <f>step*(+(1-prop_idu_male)*'By group'!BC$9*Population!BC31-'By group'!P$8*Population!P31-'By group'!P$6*Population!P31+'By group'!AC$7*Population!AC31)</f>
        <v>-13.530843436894754</v>
      </c>
      <c r="JQ31" s="46">
        <f>step*(+(1-prop_idu_male)*'By group'!BD$9*Population!BD31-'By group'!Q$8*Population!Q31-'By group'!Q$6*Population!Q31+'By group'!AD$7*Population!AD31)</f>
        <v>-42.244458757651643</v>
      </c>
      <c r="JR31" s="46">
        <f>step*(+(1-prop_idu_male)*'By group'!BE$9*Population!BE31-'By group'!R$8*Population!R31-'By group'!R$6*Population!R31+'By group'!AE$7*Population!AE31)</f>
        <v>-48.096372049770338</v>
      </c>
      <c r="JS31" s="46">
        <f>step*(+(1-prop_idu_male)*'By group'!BF$9*Population!BF31-'By group'!S$8*Population!S31-'By group'!S$6*Population!S31+'By group'!AF$7*Population!AF31)</f>
        <v>-15.490914208392704</v>
      </c>
      <c r="JT31" s="46">
        <f>step*(+(1-prop_idu_male)*'By group'!BG$9*Population!BG31-'By group'!T$8*Population!T31-'By group'!T$6*Population!T31+'By group'!AG$7*Population!AG31)</f>
        <v>-3.1462972091998296</v>
      </c>
      <c r="JU31" s="46">
        <f>step*(+(1-prop_idu_male)*'By group'!BH$9*Population!BH31-'By group'!U$8*Population!U31-'By group'!U$6*Population!U31+'By group'!AH$7*Population!AH31)</f>
        <v>-3.0716385657475094</v>
      </c>
      <c r="JV31" s="46">
        <f>step*(+(1-prop_idu_male)*'By group'!BI$9*Population!BI31-'By group'!V$8*Population!V31-'By group'!V$6*Population!V31+'By group'!AI$7*Population!AI31)</f>
        <v>0</v>
      </c>
      <c r="JW31" s="46">
        <f>step*(+(1-prop_idu_male)*'By group'!BJ$9*Population!BJ31-'By group'!W$8*Population!W31-'By group'!W$6*Population!W31+'By group'!AJ$7*Population!AJ31)</f>
        <v>0</v>
      </c>
      <c r="JX31" s="46">
        <f>step*(+(1-prop_idu_male)*'By group'!BK$9*Population!BK31-'By group'!X$8*Population!X31-'By group'!X$6*Population!X31+'By group'!AK$7*Population!AK31)</f>
        <v>0</v>
      </c>
      <c r="JY31" s="46">
        <f>step*(+(1-prop_idu_male)*'By group'!BL$9*Population!BL31-'By group'!Y$8*Population!Y31-'By group'!Y$6*Population!Y31+'By group'!AL$7*Population!AL31)</f>
        <v>-6.0981639971720263</v>
      </c>
      <c r="JZ31" s="46">
        <f>step*(+(1-prop_idu_male)*'By group'!BM$9*Population!BM31-'By group'!Z$8*Population!Z31-'By group'!Z$6*Population!Z31+'By group'!AM$7*Population!AM31)</f>
        <v>-3.5580376154215072</v>
      </c>
      <c r="KA31" s="76">
        <f>step*(+(1-prop_idu_male)*'By group'!BN$9*Population!BN31-'By group'!AA$8*Population!AA31-'By group'!AA$6*Population!AA31+'By group'!AN$7*Population!AN31)</f>
        <v>-4.3943151094211697</v>
      </c>
      <c r="KB31" s="46">
        <f>step*(+'By group'!O$6*Population!O31-'By group'!AB$7*Population!AB31)</f>
        <v>5026.5515817333689</v>
      </c>
      <c r="KC31" s="46">
        <f>step*(+'By group'!P$6*Population!P31-'By group'!AC$7*Population!AC31)</f>
        <v>10.419791438251325</v>
      </c>
      <c r="KD31" s="46">
        <f>step*(+'By group'!Q$6*Population!Q31-'By group'!AD$7*Population!AD31)</f>
        <v>32.695768496343135</v>
      </c>
      <c r="KE31" s="46">
        <f>step*(+'By group'!R$6*Population!R31-'By group'!AE$7*Population!AE31)</f>
        <v>37.451179696757734</v>
      </c>
      <c r="KF31" s="46">
        <f>step*(+'By group'!S$6*Population!S31-'By group'!AF$7*Population!AF31)</f>
        <v>12.103340553046516</v>
      </c>
      <c r="KG31" s="46">
        <f>step*(+'By group'!T$6*Population!T31-'By group'!AG$7*Population!AG31)</f>
        <v>2.4635236752798271</v>
      </c>
      <c r="KH31" s="46">
        <f>step*(+'By group'!U$6*Population!U31-'By group'!AH$7*Population!AH31)</f>
        <v>2.4163438352791777</v>
      </c>
      <c r="KI31" s="46">
        <f>step*(+'By group'!V$6*Population!V31-'By group'!AI$7*Population!AI31)</f>
        <v>0</v>
      </c>
      <c r="KJ31" s="46">
        <f>step*(+'By group'!W$6*Population!W31-'By group'!AJ$7*Population!AJ31)</f>
        <v>0</v>
      </c>
      <c r="KK31" s="46">
        <f>step*(+'By group'!X$6*Population!X31-'By group'!AK$7*Population!AK31)</f>
        <v>0</v>
      </c>
      <c r="KL31" s="46">
        <f>step*(+'By group'!Y$6*Population!Y31-'By group'!AL$7*Population!AL31)</f>
        <v>4.788302653606328</v>
      </c>
      <c r="KM31" s="46">
        <f>step*(+'By group'!Z$6*Population!Z31-'By group'!AM$7*Population!AM31)</f>
        <v>2.8105047962640555</v>
      </c>
      <c r="KN31" s="46">
        <f>step*(+'By group'!AA$6*Population!AA31-'By group'!AN$7*Population!AN31)</f>
        <v>3.5109107009733265</v>
      </c>
      <c r="KO31" s="45">
        <v>0</v>
      </c>
      <c r="KP31" s="46">
        <v>0</v>
      </c>
      <c r="KQ31" s="46">
        <v>0</v>
      </c>
      <c r="KR31" s="46">
        <v>0</v>
      </c>
      <c r="KS31" s="46">
        <v>0</v>
      </c>
      <c r="KT31" s="46">
        <v>0</v>
      </c>
      <c r="KU31" s="46">
        <v>0</v>
      </c>
      <c r="KV31" s="46">
        <v>0</v>
      </c>
      <c r="KW31" s="46">
        <v>0</v>
      </c>
      <c r="KX31" s="46">
        <v>0</v>
      </c>
      <c r="KY31" s="46">
        <v>0</v>
      </c>
      <c r="KZ31" s="46">
        <v>0</v>
      </c>
      <c r="LA31" s="46">
        <v>0</v>
      </c>
      <c r="LB31" s="188">
        <f>step*(-'By group'!BB$9*Population!BB31+'By group'!B$8*Population!B31+'By group'!O$8*Population!O31)</f>
        <v>1648.4234092151028</v>
      </c>
      <c r="LC31" s="189">
        <f>step*(-'By group'!BC$9*Population!BC31+'By group'!C$8*Population!C31+'By group'!P$8*Population!P31)</f>
        <v>8.4402285375309045</v>
      </c>
      <c r="LD31" s="189">
        <f>step*(-'By group'!BD$9*Population!BD31+'By group'!D$8*Population!D31+'By group'!Q$8*Population!Q31)</f>
        <v>25.716362806243737</v>
      </c>
      <c r="LE31" s="189">
        <f>step*(-'By group'!BE$9*Population!BE31+'By group'!E$8*Population!E31+'By group'!R$8*Population!R31)</f>
        <v>28.512893786171091</v>
      </c>
      <c r="LF31" s="189">
        <f>step*(-'By group'!BF$9*Population!BF31+'By group'!F$8*Population!F31+'By group'!S$8*Population!S31)</f>
        <v>9.0825639989473377</v>
      </c>
      <c r="LG31" s="189">
        <f>step*(-'By group'!BG$9*Population!BG31+'By group'!G$8*Population!G31+'By group'!T$8*Population!T31)</f>
        <v>1.8284687247450508</v>
      </c>
      <c r="LH31" s="189">
        <f>step*(-'By group'!BH$9*Population!BH31+'By group'!H$8*Population!H31+'By group'!U$8*Population!U31)</f>
        <v>1.714216209725389</v>
      </c>
      <c r="LI31" s="189">
        <f>step*(-'By group'!BI$9*Population!BI31+'By group'!I$8*Population!I31+'By group'!V$8*Population!V31)</f>
        <v>0</v>
      </c>
      <c r="LJ31" s="189">
        <f>step*(-'By group'!BJ$9*Population!BJ31+'By group'!J$8*Population!J31+'By group'!W$8*Population!W31)</f>
        <v>0</v>
      </c>
      <c r="LK31" s="189">
        <f>step*(-'By group'!BK$9*Population!BK31+'By group'!K$8*Population!K31+'By group'!X$8*Population!X31)</f>
        <v>0</v>
      </c>
      <c r="LL31" s="189">
        <f>step*(-'By group'!BL$9*Population!BL31+'By group'!L$8*Population!L31+'By group'!Y$8*Population!Y31)</f>
        <v>3.485220756006707</v>
      </c>
      <c r="LM31" s="189">
        <f>step*(-'By group'!BM$9*Population!BM31+'By group'!M$8*Population!M31+'By group'!Z$8*Population!Z31)</f>
        <v>1.883997100281344</v>
      </c>
      <c r="LN31" s="189">
        <f>step*(-'By group'!BN$9*Population!BN31+'By group'!N$8*Population!N31+'By group'!AA$8*Population!AA31)</f>
        <v>1.9295936308908754</v>
      </c>
    </row>
    <row r="32" spans="1:326" x14ac:dyDescent="0.25">
      <c r="A32">
        <f t="shared" si="23"/>
        <v>14</v>
      </c>
      <c r="B32" s="52">
        <f>step*((-'By group'!B$4-'By group'!B$5-'By group'!B$22)*Population!B32+'By group'!B$3*Population!$BO32)</f>
        <v>162086.23160301452</v>
      </c>
      <c r="C32" s="4">
        <f>step*((-'By group'!C$4-'By group'!C$5-'By group'!C$22)*Population!C32+'By group'!C$3*Population!$BO32)</f>
        <v>-4801.4099233989173</v>
      </c>
      <c r="D32" s="4">
        <f>step*((-'By group'!D$4-'By group'!D$5-'By group'!D$22)*Population!D32+'By group'!D$3*Population!$BO32)</f>
        <v>-32416.535904774093</v>
      </c>
      <c r="E32" s="4">
        <f>step*((-'By group'!E$4-'By group'!E$5-'By group'!E$22)*Population!E32+'By group'!E$3*Population!$BO32)</f>
        <v>-54810.971625210121</v>
      </c>
      <c r="F32" s="4">
        <f>step*((-'By group'!F$4-'By group'!F$5-'By group'!F$22)*Population!F32+'By group'!F$3*Population!$BO32)</f>
        <v>-23404.452549603</v>
      </c>
      <c r="G32" s="4">
        <f>step*((-'By group'!G$4-'By group'!G$5-'By group'!G$22)*Population!G32+'By group'!G$3*Population!$BO32)</f>
        <v>-5897.234515340072</v>
      </c>
      <c r="H32" s="4">
        <f>step*((-'By group'!H$4-'By group'!H$5-'By group'!H$22)*Population!H32+'By group'!H$3*Population!$BO32)</f>
        <v>-5934.8130282214506</v>
      </c>
      <c r="I32" s="4">
        <f>step*((-'By group'!I$4-'By group'!I$5-'By group'!I$22)*Population!I32+'By group'!I$3*Population!$BO32)</f>
        <v>0</v>
      </c>
      <c r="J32" s="4">
        <f>step*((-'By group'!J$4-'By group'!J$5-'By group'!J$22)*Population!J32+'By group'!J$3*Population!$BO32)</f>
        <v>0</v>
      </c>
      <c r="K32" s="4">
        <f>step*((-'By group'!K$4-'By group'!K$5-'By group'!K$22)*Population!K32+'By group'!K$3*Population!$BO32)</f>
        <v>0</v>
      </c>
      <c r="L32" s="4">
        <f>step*((-'By group'!L$4-'By group'!L$5-'By group'!L$22)*Population!L32+'By group'!L$3*Population!$BO32)</f>
        <v>-3236.2845968661218</v>
      </c>
      <c r="M32" s="4">
        <f>step*((-'By group'!M$4-'By group'!M$5-'By group'!M$22)*Population!M32+'By group'!M$3*Population!$BO32)</f>
        <v>-1921.1070860170937</v>
      </c>
      <c r="N32" s="4">
        <f>step*((-'By group'!N$4-'By group'!N$5-'By group'!N$22)*Population!N32+'By group'!N$3*Population!$BO32)</f>
        <v>-2065.4099627605683</v>
      </c>
      <c r="O32" s="8">
        <f>step*((-'By group'!O$4-'By group'!O$5-'By group'!O$22)*Population!O32+'By group'!O$3*Population!$BO32)</f>
        <v>129102.54956741561</v>
      </c>
      <c r="P32" s="4">
        <f>step*((-'By group'!P$4-'By group'!P$5-'By group'!P$22)*Population!P32+'By group'!P$3*Population!$BO32)</f>
        <v>-2601.9623021996622</v>
      </c>
      <c r="Q32" s="4">
        <f>step*((-'By group'!Q$4-'By group'!Q$5-'By group'!Q$22)*Population!Q32+'By group'!Q$3*Population!$BO32)</f>
        <v>-17844.505187185146</v>
      </c>
      <c r="R32" s="4">
        <f>step*((-'By group'!R$4-'By group'!R$5-'By group'!R$22)*Population!R32+'By group'!R$3*Population!$BO32)</f>
        <v>-30698.727436088531</v>
      </c>
      <c r="S32" s="4">
        <f>step*((-'By group'!S$4-'By group'!S$5-'By group'!S$22)*Population!S32+'By group'!S$3*Population!$BO32)</f>
        <v>-13194.229657500795</v>
      </c>
      <c r="T32" s="4">
        <f>step*((-'By group'!T$4-'By group'!T$5-'By group'!T$22)*Population!T32+'By group'!T$3*Population!$BO32)</f>
        <v>-3347.0089999754064</v>
      </c>
      <c r="U32" s="4">
        <f>step*((-'By group'!U$4-'By group'!U$5-'By group'!U$22)*Population!U32+'By group'!U$3*Population!$BO32)</f>
        <v>-3508.4628043471489</v>
      </c>
      <c r="V32" s="4">
        <f>step*((-'By group'!V$4-'By group'!V$5-'By group'!V$22)*Population!V32+'By group'!V$3*Population!$BO32)</f>
        <v>0</v>
      </c>
      <c r="W32" s="4">
        <f>step*((-'By group'!W$4-'By group'!W$5-'By group'!W$22)*Population!W32+'By group'!W$3*Population!$BO32)</f>
        <v>0</v>
      </c>
      <c r="X32" s="4">
        <f>step*((-'By group'!X$4-'By group'!X$5-'By group'!X$22)*Population!X32+'By group'!X$3*Population!$BO32)</f>
        <v>0</v>
      </c>
      <c r="Y32" s="4">
        <f>step*((-'By group'!Y$4-'By group'!Y$5-'By group'!Y$22)*Population!Y32+'By group'!Y$3*Population!$BO32)</f>
        <v>-1863.0778954628288</v>
      </c>
      <c r="Z32" s="4">
        <f>step*((-'By group'!Z$4-'By group'!Z$5-'By group'!Z$22)*Population!Z32+'By group'!Z$3*Population!$BO32)</f>
        <v>-1199.5440003951969</v>
      </c>
      <c r="AA32" s="4">
        <f>step*((-'By group'!AA$4-'By group'!AA$5-'By group'!AA$22)*Population!AA32+'By group'!AA$3*Population!$BO32)</f>
        <v>-1636.8331590977873</v>
      </c>
      <c r="AB32" s="8">
        <f>step*((-'By group'!AB$4-'By group'!AB$5-'By group'!AB$22)*Population!AB32+'By group'!AB$3*Population!$BO32)</f>
        <v>-860.63282830430182</v>
      </c>
      <c r="AC32" s="4">
        <f>step*((-'By group'!AC$4-'By group'!AC$5-'By group'!AC$22)*Population!AC32+'By group'!AC$3*Population!$BO32)</f>
        <v>-149.20343910567928</v>
      </c>
      <c r="AD32" s="4">
        <f>step*((-'By group'!AD$4-'By group'!AD$5-'By group'!AD$22)*Population!AD32+'By group'!AD$3*Population!$BO32)</f>
        <v>-992.77553053131032</v>
      </c>
      <c r="AE32" s="4">
        <f>step*((-'By group'!AE$4-'By group'!AE$5-'By group'!AE$22)*Population!AE32+'By group'!AE$3*Population!$BO32)</f>
        <v>-1638.2355096957924</v>
      </c>
      <c r="AF32" s="4">
        <f>step*((-'By group'!AF$4-'By group'!AF$5-'By group'!AF$22)*Population!AF32+'By group'!AF$3*Population!$BO32)</f>
        <v>-685.13008357110152</v>
      </c>
      <c r="AG32" s="4">
        <f>step*((-'By group'!AG$4-'By group'!AG$5-'By group'!AG$22)*Population!AG32+'By group'!AG$3*Population!$BO32)</f>
        <v>-170.59645271810345</v>
      </c>
      <c r="AH32" s="4">
        <f>step*((-'By group'!AH$4-'By group'!AH$5-'By group'!AH$22)*Population!AH32+'By group'!AH$3*Population!$BO32)</f>
        <v>-171.7155291122817</v>
      </c>
      <c r="AI32" s="4">
        <f>step*((-'By group'!AI$4-'By group'!AI$5-'By group'!AI$22)*Population!AI32+'By group'!AI$3*Population!$BO32)</f>
        <v>0</v>
      </c>
      <c r="AJ32" s="4">
        <f>step*((-'By group'!AJ$4-'By group'!AJ$5-'By group'!AJ$22)*Population!AJ32+'By group'!AJ$3*Population!$BO32)</f>
        <v>0</v>
      </c>
      <c r="AK32" s="4">
        <f>step*((-'By group'!AK$4-'By group'!AK$5-'By group'!AK$22)*Population!AK32+'By group'!AK$3*Population!$BO32)</f>
        <v>0</v>
      </c>
      <c r="AL32" s="4">
        <f>step*((-'By group'!AL$4-'By group'!AL$5-'By group'!AL$22)*Population!AL32+'By group'!AL$3*Population!$BO32)</f>
        <v>-92.379110917267482</v>
      </c>
      <c r="AM32" s="4">
        <f>step*((-'By group'!AM$4-'By group'!AM$5-'By group'!AM$22)*Population!AM32+'By group'!AM$3*Population!$BO32)</f>
        <v>-56.605305775034857</v>
      </c>
      <c r="AN32" s="4">
        <f>step*((-'By group'!AN$4-'By group'!AN$5-'By group'!AN$22)*Population!AN32+'By group'!AN$3*Population!$BO32)</f>
        <v>-69.467744560094161</v>
      </c>
      <c r="AO32" s="8">
        <f>step*((-'By group'!AO$4-'By group'!AO$5-'By group'!AO$22)*Population!AO32+'By group'!AO$3*Population!$BO32)</f>
        <v>7814.0754298486609</v>
      </c>
      <c r="AP32" s="4">
        <f>step*((-'By group'!AP$4-'By group'!AP$5-'By group'!AP$22)*Population!AP32+'By group'!AP$3*Population!$BO32)</f>
        <v>-330.48353112842221</v>
      </c>
      <c r="AQ32" s="4">
        <f>step*((-'By group'!AQ$4-'By group'!AQ$5-'By group'!AQ$22)*Population!AQ32+'By group'!AQ$3*Population!$BO32)</f>
        <v>-2102.8605537998069</v>
      </c>
      <c r="AR32" s="4">
        <f>step*((-'By group'!AR$4-'By group'!AR$5-'By group'!AR$22)*Population!AR32+'By group'!AR$3*Population!$BO32)</f>
        <v>-3215.8075298879417</v>
      </c>
      <c r="AS32" s="4">
        <f>step*((-'By group'!AS$4-'By group'!AS$5-'By group'!AS$22)*Population!AS32+'By group'!AS$3*Population!$BO32)</f>
        <v>-1256.8780931845354</v>
      </c>
      <c r="AT32" s="4">
        <f>step*((-'By group'!AT$4-'By group'!AT$5-'By group'!AT$22)*Population!AT32+'By group'!AT$3*Population!$BO32)</f>
        <v>-295.93531206035482</v>
      </c>
      <c r="AU32" s="4">
        <f>step*((-'By group'!AU$4-'By group'!AU$5-'By group'!AU$22)*Population!AU32+'By group'!AU$3*Population!$BO32)</f>
        <v>-262.76359146222961</v>
      </c>
      <c r="AV32" s="4">
        <f>step*((-'By group'!AV$4-'By group'!AV$5-'By group'!AV$22)*Population!AV32+'By group'!AV$3*Population!$BO32)</f>
        <v>0</v>
      </c>
      <c r="AW32" s="4">
        <f>step*((-'By group'!AW$4-'By group'!AW$5-'By group'!AW$22)*Population!AW32+'By group'!AW$3*Population!$BO32)</f>
        <v>0</v>
      </c>
      <c r="AX32" s="4">
        <f>step*((-'By group'!AX$4-'By group'!AX$5-'By group'!AX$22)*Population!AX32+'By group'!AX$3*Population!$BO32)</f>
        <v>0</v>
      </c>
      <c r="AY32" s="4">
        <f>step*((-'By group'!AY$4-'By group'!AY$5-'By group'!AY$22)*Population!AY32+'By group'!AY$3*Population!$BO32)</f>
        <v>-141.76601377352</v>
      </c>
      <c r="AZ32" s="4">
        <f>step*((-'By group'!AZ$4-'By group'!AZ$5-'By group'!AZ$22)*Population!AZ32+'By group'!AZ$3*Population!$BO32)</f>
        <v>-74.540097159133381</v>
      </c>
      <c r="BA32" s="4">
        <f>step*((-'By group'!BA$4-'By group'!BA$5-'By group'!BA$22)*Population!BA32+'By group'!BA$3*Population!$BO32)</f>
        <v>-72.073413110006683</v>
      </c>
      <c r="BB32" s="8">
        <f>step*((-'By group'!BB$4-'By group'!BB$5-'By group'!BB$22)*Population!BB32+'By group'!BB$3*Population!$BO32)</f>
        <v>4653.0175571767641</v>
      </c>
      <c r="BC32" s="4">
        <f>step*((-'By group'!BC$4-'By group'!BC$5-'By group'!BC$22)*Population!BC32+'By group'!BC$3*Population!$BO32)</f>
        <v>-353.59510596554162</v>
      </c>
      <c r="BD32" s="4">
        <f>step*((-'By group'!BD$4-'By group'!BD$5-'By group'!BD$22)*Population!BD32+'By group'!BD$3*Population!$BO32)</f>
        <v>-1809.2672758381436</v>
      </c>
      <c r="BE32" s="4">
        <f>step*((-'By group'!BE$4-'By group'!BE$5-'By group'!BE$22)*Population!BE32+'By group'!BE$3*Population!$BO32)</f>
        <v>-2559.7845026829441</v>
      </c>
      <c r="BF32" s="4">
        <f>step*((-'By group'!BF$4-'By group'!BF$5-'By group'!BF$22)*Population!BF32+'By group'!BF$3*Population!$BO32)</f>
        <v>-961.77982208907497</v>
      </c>
      <c r="BG32" s="4">
        <f>step*((-'By group'!BG$4-'By group'!BG$5-'By group'!BG$22)*Population!BG32+'By group'!BG$3*Population!$BO32)</f>
        <v>-220.77974206496836</v>
      </c>
      <c r="BH32" s="4">
        <f>step*((-'By group'!BH$4-'By group'!BH$5-'By group'!BH$22)*Population!BH32+'By group'!BH$3*Population!$BO32)</f>
        <v>-191.16062101280858</v>
      </c>
      <c r="BI32" s="4">
        <f>step*((-'By group'!BI$4-'By group'!BI$5-'By group'!BI$22)*Population!BI32+'By group'!BI$3*Population!$BO32)</f>
        <v>0</v>
      </c>
      <c r="BJ32" s="4">
        <f>step*((-'By group'!BJ$4-'By group'!BJ$5-'By group'!BJ$22)*Population!BJ32+'By group'!BJ$3*Population!$BO32)</f>
        <v>0</v>
      </c>
      <c r="BK32" s="4">
        <f>step*((-'By group'!BK$4-'By group'!BK$5-'By group'!BK$22)*Population!BK32+'By group'!BK$3*Population!$BO32)</f>
        <v>0</v>
      </c>
      <c r="BL32" s="4">
        <f>step*((-'By group'!BL$4-'By group'!BL$5-'By group'!BL$22)*Population!BL32+'By group'!BL$3*Population!$BO32)</f>
        <v>-123.15959035122422</v>
      </c>
      <c r="BM32" s="4">
        <f>step*((-'By group'!BM$4-'By group'!BM$5-'By group'!BM$22)*Population!BM32+'By group'!BM$3*Population!$BO32)</f>
        <v>-60.96916011973773</v>
      </c>
      <c r="BN32" s="4">
        <f>step*((-'By group'!BN$4-'By group'!BN$5-'By group'!BN$22)*Population!BN32+'By group'!BN$3*Population!$BO32)</f>
        <v>-53.485439014626095</v>
      </c>
      <c r="BO32" s="71">
        <f>-step*SUM(SCR!B32:N32)*Population!B32</f>
        <v>-124220.7550058889</v>
      </c>
      <c r="BP32" s="4">
        <f>step*-SUM('By group'!C$11:C$21)*Population!C32</f>
        <v>-120035.24808497293</v>
      </c>
      <c r="BQ32" s="4">
        <f>step*-SUM('By group'!D$11:D$21)*Population!D32</f>
        <v>-90045.933068816928</v>
      </c>
      <c r="BR32" s="4">
        <f>step*-SUM('By group'!E$11:E$21)*Population!E32</f>
        <v>-39150.694018007227</v>
      </c>
      <c r="BS32" s="4">
        <f>step*-SUM('By group'!F$11:F$21)*Population!F32</f>
        <v>-12318.132920843685</v>
      </c>
      <c r="BT32" s="4">
        <f>step*-SUM('By group'!G$11:G$21)*Population!G32</f>
        <v>-6142.9526201459075</v>
      </c>
      <c r="BU32" s="4">
        <f>step*-SUM('By group'!H$11:H$21)*Population!H32</f>
        <v>0</v>
      </c>
      <c r="BV32" s="4">
        <f>step*-SUM('By group'!I$11:I$21)*Population!I32</f>
        <v>0</v>
      </c>
      <c r="BW32" s="4">
        <f>step*-SUM('By group'!J$11:J$21)*Population!J32</f>
        <v>0</v>
      </c>
      <c r="BX32" s="4">
        <f>step*-SUM('By group'!K$11:K$21)*Population!K32</f>
        <v>0</v>
      </c>
      <c r="BY32" s="4">
        <f>step*-SUM('By group'!L$11:L$21)*Population!L32</f>
        <v>-2311.6318549043726</v>
      </c>
      <c r="BZ32" s="4">
        <f>step*-SUM('By group'!M$11:M$21)*Population!M32</f>
        <v>-1200.6919287606836</v>
      </c>
      <c r="CA32" s="4">
        <f>step*-SUM('By group'!N$11:N$21)*Population!N32</f>
        <v>0</v>
      </c>
      <c r="CB32" s="13">
        <f>-step*SUM(SCR!O32:AA32)*Population!O32</f>
        <v>-67012.451088870424</v>
      </c>
      <c r="CC32" s="4">
        <f>step*-SUM('By group'!P$11:P$21)*Population!P32</f>
        <v>-65049.057554991552</v>
      </c>
      <c r="CD32" s="4">
        <f>step*-SUM('By group'!Q$11:Q$21)*Population!Q32</f>
        <v>-49568.069964403185</v>
      </c>
      <c r="CE32" s="4">
        <f>step*-SUM('By group'!R$11:R$21)*Population!R32</f>
        <v>-21927.662454348949</v>
      </c>
      <c r="CF32" s="4">
        <f>step*-SUM('By group'!S$11:S$21)*Population!S32</f>
        <v>-6944.3313986846297</v>
      </c>
      <c r="CG32" s="4">
        <f>step*-SUM('By group'!T$11:T$21)*Population!T32</f>
        <v>-3486.4677083077149</v>
      </c>
      <c r="CH32" s="4">
        <f>step*-SUM('By group'!U$11:U$21)*Population!U32</f>
        <v>0</v>
      </c>
      <c r="CI32" s="4">
        <f>step*-SUM('By group'!V$11:V$21)*Population!V32</f>
        <v>0</v>
      </c>
      <c r="CJ32" s="4">
        <f>step*-SUM('By group'!W$11:W$21)*Population!W32</f>
        <v>0</v>
      </c>
      <c r="CK32" s="4">
        <f>step*-SUM('By group'!X$11:X$21)*Population!X32</f>
        <v>0</v>
      </c>
      <c r="CL32" s="4">
        <f>step*-SUM('By group'!Y$11:Y$21)*Population!Y32</f>
        <v>-1330.7699253305918</v>
      </c>
      <c r="CM32" s="4">
        <f>step*-SUM('By group'!Z$11:Z$21)*Population!Z32</f>
        <v>-749.7150002469981</v>
      </c>
      <c r="CN32" s="4">
        <f>step*-SUM('By group'!AA$11:AA$21)*Population!AA32</f>
        <v>0</v>
      </c>
      <c r="CO32" s="13">
        <f>-step*SUM(SCR!AB32:AN32)*Population!AB32</f>
        <v>-3877.3825534268667</v>
      </c>
      <c r="CP32" s="4">
        <f>step*-SUM('By group'!AC$11:AC$21)*Population!AC32</f>
        <v>-3730.085977641982</v>
      </c>
      <c r="CQ32" s="4">
        <f>step*-SUM('By group'!AD$11:AD$21)*Population!AD32</f>
        <v>-2757.7098070314178</v>
      </c>
      <c r="CR32" s="4">
        <f>step*-SUM('By group'!AE$11:AE$21)*Population!AE32</f>
        <v>-1170.1682212112803</v>
      </c>
      <c r="CS32" s="4">
        <f>step*-SUM('By group'!AF$11:AF$21)*Population!AF32</f>
        <v>-360.59478082689554</v>
      </c>
      <c r="CT32" s="4">
        <f>step*-SUM('By group'!AG$11:AG$21)*Population!AG32</f>
        <v>-177.70463824802442</v>
      </c>
      <c r="CU32" s="4">
        <f>step*-SUM('By group'!AH$11:AH$21)*Population!AH32</f>
        <v>0</v>
      </c>
      <c r="CV32" s="4">
        <f>step*-SUM('By group'!AI$11:AI$21)*Population!AI32</f>
        <v>0</v>
      </c>
      <c r="CW32" s="4">
        <f>step*-SUM('By group'!AJ$11:AJ$21)*Population!AJ32</f>
        <v>0</v>
      </c>
      <c r="CX32" s="4">
        <f>step*-SUM('By group'!AK$11:AK$21)*Population!AK32</f>
        <v>0</v>
      </c>
      <c r="CY32" s="4">
        <f>step*-SUM('By group'!AL$11:AL$21)*Population!AL32</f>
        <v>-65.985079226619618</v>
      </c>
      <c r="CZ32" s="4">
        <f>step*-SUM('By group'!AM$11:AM$21)*Population!AM32</f>
        <v>-35.378316109396785</v>
      </c>
      <c r="DA32" s="4">
        <f>step*-SUM('By group'!AN$11:AN$21)*Population!AN32</f>
        <v>0</v>
      </c>
      <c r="DB32" s="13">
        <f>-step*SUM(SCR!AO32:BA32)*Population!AO32</f>
        <v>-8701.0347056678456</v>
      </c>
      <c r="DC32" s="4">
        <f>step*-SUM('By group'!AP$11:AP$21)*Population!AP32</f>
        <v>-8262.0882782105546</v>
      </c>
      <c r="DD32" s="4">
        <f>step*-SUM('By group'!AQ$11:AQ$21)*Population!AQ32</f>
        <v>-5841.2793161105747</v>
      </c>
      <c r="DE32" s="4">
        <f>step*-SUM('By group'!AR$11:AR$21)*Population!AR32</f>
        <v>-2297.0053784913866</v>
      </c>
      <c r="DF32" s="4">
        <f>step*-SUM('By group'!AS$11:AS$21)*Population!AS32</f>
        <v>-661.51478588659756</v>
      </c>
      <c r="DG32" s="4">
        <f>step*-SUM('By group'!AT$11:AT$21)*Population!AT32</f>
        <v>-308.26595006286959</v>
      </c>
      <c r="DH32" s="4">
        <f>step*-SUM('By group'!AU$11:AU$21)*Population!AU32</f>
        <v>0</v>
      </c>
      <c r="DI32" s="4">
        <f>step*-SUM('By group'!AV$11:AV$21)*Population!AV32</f>
        <v>0</v>
      </c>
      <c r="DJ32" s="4">
        <f>step*-SUM('By group'!AW$11:AW$21)*Population!AW32</f>
        <v>0</v>
      </c>
      <c r="DK32" s="4">
        <f>step*-SUM('By group'!AX$11:AX$21)*Population!AX32</f>
        <v>0</v>
      </c>
      <c r="DL32" s="4">
        <f>step*-SUM('By group'!AY$11:AY$21)*Population!AY32</f>
        <v>-101.26143840965715</v>
      </c>
      <c r="DM32" s="4">
        <f>step*-SUM('By group'!AZ$11:AZ$21)*Population!AZ32</f>
        <v>-46.587560724458363</v>
      </c>
      <c r="DN32" s="4">
        <f>step*-SUM('By group'!BA$11:BA$21)*Population!BA32</f>
        <v>0</v>
      </c>
      <c r="DO32" s="13">
        <f>-step*SUM(SCR!BB32:BN32)*Population!BB32</f>
        <v>-6243.0879624924873</v>
      </c>
      <c r="DP32" s="4">
        <f>step*-SUM('By group'!BC$11:BC$21)*Population!BC32</f>
        <v>-5893.2517660923595</v>
      </c>
      <c r="DQ32" s="4">
        <f>step*-SUM('By group'!BD$11:BD$21)*Population!BD32</f>
        <v>-4111.971081450326</v>
      </c>
      <c r="DR32" s="4">
        <f>step*-SUM('By group'!BE$11:BE$21)*Population!BE32</f>
        <v>-1599.86531417684</v>
      </c>
      <c r="DS32" s="4">
        <f>step*-SUM('By group'!BF$11:BF$21)*Population!BF32</f>
        <v>-457.99039147098813</v>
      </c>
      <c r="DT32" s="4">
        <f>step*-SUM('By group'!BG$11:BG$21)*Population!BG32</f>
        <v>-212.28821352400803</v>
      </c>
      <c r="DU32" s="4">
        <f>step*-SUM('By group'!BH$11:BH$21)*Population!BH32</f>
        <v>0</v>
      </c>
      <c r="DV32" s="4">
        <f>step*-SUM('By group'!BI$11:BI$21)*Population!BI32</f>
        <v>0</v>
      </c>
      <c r="DW32" s="4">
        <f>step*-SUM('By group'!BJ$11:BJ$21)*Population!BJ32</f>
        <v>0</v>
      </c>
      <c r="DX32" s="4">
        <f>step*-SUM('By group'!BK$11:BK$21)*Population!BK32</f>
        <v>0</v>
      </c>
      <c r="DY32" s="4">
        <f>step*-SUM('By group'!BL$11:BL$21)*Population!BL32</f>
        <v>-68.421994639569022</v>
      </c>
      <c r="DZ32" s="4">
        <f>step*-SUM('By group'!BM$11:BM$21)*Population!BM32</f>
        <v>-30.484580059868865</v>
      </c>
      <c r="EA32" s="4">
        <f>step*-SUM('By group'!BN$11:BN$21)*Population!BN32</f>
        <v>0</v>
      </c>
      <c r="EB32" s="52">
        <v>0</v>
      </c>
      <c r="EC32" s="4">
        <f t="shared" si="24"/>
        <v>124220.7550058889</v>
      </c>
      <c r="ED32" s="4">
        <f t="shared" si="24"/>
        <v>120035.24808497293</v>
      </c>
      <c r="EE32" s="4">
        <f t="shared" si="26"/>
        <v>90045.933068816928</v>
      </c>
      <c r="EF32" s="4">
        <f t="shared" si="27"/>
        <v>39150.694018007227</v>
      </c>
      <c r="EG32" s="4">
        <f t="shared" si="28"/>
        <v>12318.132920843685</v>
      </c>
      <c r="EH32" s="4">
        <f t="shared" si="28"/>
        <v>6142.9526201459075</v>
      </c>
      <c r="EI32" s="4">
        <v>0</v>
      </c>
      <c r="EJ32" s="4">
        <f t="shared" si="30"/>
        <v>0</v>
      </c>
      <c r="EK32" s="4">
        <f t="shared" si="31"/>
        <v>0</v>
      </c>
      <c r="EL32" s="4">
        <f t="shared" si="32"/>
        <v>0</v>
      </c>
      <c r="EM32" s="4">
        <f t="shared" si="33"/>
        <v>2311.6318549043726</v>
      </c>
      <c r="EN32" s="4">
        <f t="shared" si="34"/>
        <v>1200.6919287606836</v>
      </c>
      <c r="EO32" s="52">
        <v>0</v>
      </c>
      <c r="EP32" s="4">
        <f t="shared" si="35"/>
        <v>67012.451088870424</v>
      </c>
      <c r="EQ32" s="4">
        <f t="shared" si="36"/>
        <v>65049.057554991552</v>
      </c>
      <c r="ER32" s="4">
        <f t="shared" si="37"/>
        <v>49568.069964403185</v>
      </c>
      <c r="ES32" s="4">
        <f t="shared" si="38"/>
        <v>21927.662454348949</v>
      </c>
      <c r="ET32" s="4">
        <f t="shared" si="39"/>
        <v>6944.3313986846297</v>
      </c>
      <c r="EU32" s="4">
        <f t="shared" si="40"/>
        <v>3486.4677083077149</v>
      </c>
      <c r="EV32" s="4">
        <v>0</v>
      </c>
      <c r="EW32" s="4">
        <f t="shared" si="41"/>
        <v>0</v>
      </c>
      <c r="EX32" s="4">
        <f t="shared" si="42"/>
        <v>0</v>
      </c>
      <c r="EY32" s="4">
        <f t="shared" si="43"/>
        <v>0</v>
      </c>
      <c r="EZ32" s="4">
        <f t="shared" si="44"/>
        <v>1330.7699253305918</v>
      </c>
      <c r="FA32" s="4">
        <f t="shared" si="45"/>
        <v>749.7150002469981</v>
      </c>
      <c r="FB32" s="52">
        <v>0</v>
      </c>
      <c r="FC32" s="4">
        <f t="shared" si="46"/>
        <v>3877.3825534268667</v>
      </c>
      <c r="FD32" s="4">
        <f t="shared" si="47"/>
        <v>3730.085977641982</v>
      </c>
      <c r="FE32" s="4">
        <f t="shared" si="48"/>
        <v>2757.7098070314178</v>
      </c>
      <c r="FF32" s="4">
        <f t="shared" si="49"/>
        <v>1170.1682212112803</v>
      </c>
      <c r="FG32" s="4">
        <f t="shared" si="50"/>
        <v>360.59478082689554</v>
      </c>
      <c r="FH32" s="4">
        <f t="shared" si="51"/>
        <v>177.70463824802442</v>
      </c>
      <c r="FI32" s="4">
        <v>0</v>
      </c>
      <c r="FJ32" s="4">
        <f t="shared" si="52"/>
        <v>0</v>
      </c>
      <c r="FK32" s="4">
        <f t="shared" si="53"/>
        <v>0</v>
      </c>
      <c r="FL32" s="4">
        <f t="shared" si="54"/>
        <v>0</v>
      </c>
      <c r="FM32" s="4">
        <f t="shared" si="55"/>
        <v>65.985079226619618</v>
      </c>
      <c r="FN32" s="9">
        <f t="shared" si="56"/>
        <v>35.378316109396785</v>
      </c>
      <c r="FO32" s="4">
        <v>0</v>
      </c>
      <c r="FP32" s="4">
        <f t="shared" si="57"/>
        <v>8701.0347056678456</v>
      </c>
      <c r="FQ32" s="4">
        <f t="shared" si="58"/>
        <v>8262.0882782105546</v>
      </c>
      <c r="FR32" s="4">
        <f t="shared" si="59"/>
        <v>5841.2793161105747</v>
      </c>
      <c r="FS32" s="4">
        <f t="shared" si="60"/>
        <v>2297.0053784913866</v>
      </c>
      <c r="FT32" s="4">
        <f t="shared" si="61"/>
        <v>661.51478588659756</v>
      </c>
      <c r="FU32" s="4">
        <f t="shared" si="62"/>
        <v>308.26595006286959</v>
      </c>
      <c r="FV32" s="4">
        <v>0</v>
      </c>
      <c r="FW32" s="4">
        <f t="shared" si="63"/>
        <v>0</v>
      </c>
      <c r="FX32" s="4">
        <f t="shared" si="64"/>
        <v>0</v>
      </c>
      <c r="FY32" s="4">
        <f t="shared" si="65"/>
        <v>0</v>
      </c>
      <c r="FZ32" s="4">
        <f t="shared" si="66"/>
        <v>101.26143840965715</v>
      </c>
      <c r="GA32" s="4">
        <f t="shared" si="67"/>
        <v>46.587560724458363</v>
      </c>
      <c r="GB32" s="4">
        <v>0</v>
      </c>
      <c r="GC32" s="4">
        <f t="shared" si="68"/>
        <v>6243.0879624924873</v>
      </c>
      <c r="GD32" s="4">
        <f t="shared" si="4"/>
        <v>5893.2517660923595</v>
      </c>
      <c r="GE32" s="4">
        <f t="shared" si="5"/>
        <v>4111.971081450326</v>
      </c>
      <c r="GF32" s="4">
        <f t="shared" si="6"/>
        <v>1599.86531417684</v>
      </c>
      <c r="GG32" s="4">
        <f t="shared" si="7"/>
        <v>457.99039147098813</v>
      </c>
      <c r="GH32" s="4">
        <f t="shared" si="8"/>
        <v>212.28821352400803</v>
      </c>
      <c r="GI32" s="4">
        <v>0</v>
      </c>
      <c r="GJ32" s="4">
        <f t="shared" si="69"/>
        <v>0</v>
      </c>
      <c r="GK32" s="4">
        <f t="shared" si="70"/>
        <v>0</v>
      </c>
      <c r="GL32" s="4">
        <f t="shared" si="9"/>
        <v>0</v>
      </c>
      <c r="GM32" s="4">
        <f t="shared" si="10"/>
        <v>68.421994639569022</v>
      </c>
      <c r="GN32" s="4">
        <f t="shared" si="11"/>
        <v>30.484580059868865</v>
      </c>
      <c r="GO32" s="52">
        <v>0</v>
      </c>
      <c r="GP32" s="4">
        <f>step*(-'By group'!C$32*Population!C32+'By group'!I$33*Population!I32)</f>
        <v>0</v>
      </c>
      <c r="GQ32" s="4">
        <f>step*(-'By group'!D$32*Population!D32+'By group'!J$33*Population!J32)</f>
        <v>0</v>
      </c>
      <c r="GR32" s="4">
        <f>step*(-'By group'!E$32*Population!E32+'By group'!K$33*Population!K32)</f>
        <v>0</v>
      </c>
      <c r="GS32" s="4">
        <f>step*(-'By group'!F$32*Population!F32+'By group'!L$33*Population!L32)</f>
        <v>-5003.250532969656</v>
      </c>
      <c r="GT32" s="4">
        <f>step*(-'By group'!G$32*Population!G32+'By group'!M$33*Population!M32)</f>
        <v>-628.24455964883975</v>
      </c>
      <c r="GU32" s="4">
        <f>step*(-'By group'!H$32*Population!H32+'By group'!N$33*Population!N32)</f>
        <v>-576.24710549208055</v>
      </c>
      <c r="GV32" s="46">
        <f t="shared" si="71"/>
        <v>0</v>
      </c>
      <c r="GW32" s="14">
        <f t="shared" si="72"/>
        <v>0</v>
      </c>
      <c r="GX32" s="4">
        <f t="shared" si="73"/>
        <v>0</v>
      </c>
      <c r="GY32" s="4">
        <f t="shared" si="74"/>
        <v>5003.250532969656</v>
      </c>
      <c r="GZ32" s="4">
        <f t="shared" si="75"/>
        <v>628.24455964883975</v>
      </c>
      <c r="HA32" s="4">
        <f t="shared" si="76"/>
        <v>576.24710549208055</v>
      </c>
      <c r="HB32" s="8">
        <v>0</v>
      </c>
      <c r="HC32" s="4">
        <f>step*(-'By group'!P$32*Population!P32+'By group'!V$33*Population!V32)</f>
        <v>0</v>
      </c>
      <c r="HD32" s="4">
        <f>step*(-'By group'!Q$32*Population!Q32+'By group'!W$33*Population!W32)</f>
        <v>0</v>
      </c>
      <c r="HE32" s="4">
        <f>step*(-'By group'!R$32*Population!R32+'By group'!X$33*Population!X32)</f>
        <v>0</v>
      </c>
      <c r="HF32" s="4">
        <f>step*(-'By group'!S$32*Population!S32+'By group'!Y$33*Population!Y32)</f>
        <v>-2806.7807366770189</v>
      </c>
      <c r="HG32" s="4">
        <f>step*(-'By group'!T$32*Population!T32+'By group'!Z$33*Population!Z32)</f>
        <v>-322.43604153804398</v>
      </c>
      <c r="HH32" s="4">
        <f>step*(-'By group'!U$32*Population!U32+'By group'!AA$33*Population!AA32)</f>
        <v>-231.22854584413562</v>
      </c>
      <c r="HI32" s="14">
        <f t="shared" si="77"/>
        <v>0</v>
      </c>
      <c r="HJ32" s="46">
        <f t="shared" si="78"/>
        <v>0</v>
      </c>
      <c r="HK32" s="4">
        <f t="shared" si="79"/>
        <v>0</v>
      </c>
      <c r="HL32" s="4">
        <f t="shared" si="80"/>
        <v>2806.7807366770189</v>
      </c>
      <c r="HM32" s="4">
        <f t="shared" si="81"/>
        <v>322.43604153804398</v>
      </c>
      <c r="HN32" s="9">
        <f t="shared" si="82"/>
        <v>231.22854584413562</v>
      </c>
      <c r="HO32" s="4">
        <v>0</v>
      </c>
      <c r="HP32" s="4">
        <f>step*(-'By group'!AC$32*Population!AC32+'By group'!AI$33*Population!AI32)</f>
        <v>0</v>
      </c>
      <c r="HQ32" s="4">
        <f>step*(-'By group'!AD$32*Population!AD32+'By group'!AJ$33*Population!AJ32)</f>
        <v>0</v>
      </c>
      <c r="HR32" s="4">
        <f>step*(-'By group'!AE$32*Population!AE32+'By group'!AK$33*Population!AK32)</f>
        <v>0</v>
      </c>
      <c r="HS32" s="4">
        <f>step*(-'By group'!AF$32*Population!AF32+'By group'!AL$33*Population!AL32)</f>
        <v>-147.30485080013796</v>
      </c>
      <c r="HT32" s="4">
        <f>step*(-'By group'!AG$32*Population!AG32+'By group'!AM$33*Population!AM32)</f>
        <v>-17.851769594906497</v>
      </c>
      <c r="HU32" s="4">
        <f>step*(-'By group'!AH$32*Population!AH32+'By group'!AN$33*Population!AN32)</f>
        <v>-14.118171025728476</v>
      </c>
      <c r="HV32" s="14">
        <f t="shared" si="83"/>
        <v>0</v>
      </c>
      <c r="HW32" s="46">
        <f t="shared" si="84"/>
        <v>0</v>
      </c>
      <c r="HX32" s="4">
        <f t="shared" si="85"/>
        <v>0</v>
      </c>
      <c r="HY32" s="4">
        <f t="shared" si="86"/>
        <v>147.30485080013796</v>
      </c>
      <c r="HZ32" s="4">
        <f t="shared" si="87"/>
        <v>17.851769594906497</v>
      </c>
      <c r="IA32" s="4">
        <f t="shared" si="88"/>
        <v>14.118171025728476</v>
      </c>
      <c r="IB32" s="8">
        <v>0</v>
      </c>
      <c r="IC32" s="4">
        <f>step*(-'By group'!AP$32*Population!AP32+'By group'!AV$33*Population!AV32)</f>
        <v>0</v>
      </c>
      <c r="ID32" s="4">
        <f>step*(-'By group'!AQ$32*Population!AQ32+'By group'!AW$33*Population!AW32)</f>
        <v>0</v>
      </c>
      <c r="IE32" s="4">
        <f>step*(-'By group'!AR$32*Population!AR32+'By group'!AX$33*Population!AX32)</f>
        <v>0</v>
      </c>
      <c r="IF32" s="4">
        <f>step*(-'By group'!AS$32*Population!AS32+'By group'!AY$33*Population!AY32)</f>
        <v>-280.12667373847023</v>
      </c>
      <c r="IG32" s="4">
        <f>step*(-'By group'!AT$32*Population!AT32+'By group'!AZ$33*Population!AZ32)</f>
        <v>-38.359409650344745</v>
      </c>
      <c r="IH32" s="4">
        <f>step*(-'By group'!AU$32*Population!AU32+'By group'!BA$33*Population!BA32)</f>
        <v>-30.611348464420903</v>
      </c>
      <c r="II32" s="14">
        <f t="shared" si="15"/>
        <v>0</v>
      </c>
      <c r="IJ32" s="4">
        <f t="shared" si="16"/>
        <v>0</v>
      </c>
      <c r="IK32" s="4">
        <f t="shared" si="89"/>
        <v>0</v>
      </c>
      <c r="IL32" s="4">
        <f t="shared" si="90"/>
        <v>280.12667373847023</v>
      </c>
      <c r="IM32" s="4">
        <f t="shared" si="91"/>
        <v>38.359409650344745</v>
      </c>
      <c r="IN32" s="4">
        <f t="shared" si="92"/>
        <v>30.611348464420903</v>
      </c>
      <c r="IO32" s="8">
        <v>0</v>
      </c>
      <c r="IP32" s="4">
        <f>step*(-'By group'!BC$32*Population!BC32+'By group'!BI$33*Population!BI32)</f>
        <v>0</v>
      </c>
      <c r="IQ32" s="4">
        <f>step*(-'By group'!BD$32*Population!BD32+'By group'!BJ$33*Population!BJ32)</f>
        <v>0</v>
      </c>
      <c r="IR32" s="4">
        <f>step*(-'By group'!BE$32*Population!BE32+'By group'!BK$33*Population!BK32)</f>
        <v>0</v>
      </c>
      <c r="IS32" s="4">
        <f>step*(-'By group'!BF$32*Population!BF32+'By group'!BL$33*Population!BL32)</f>
        <v>-194.78419841570957</v>
      </c>
      <c r="IT32" s="4">
        <f>step*(-'By group'!BG$32*Population!BG32+'By group'!BM$33*Population!BM32)</f>
        <v>-27.215352674867177</v>
      </c>
      <c r="IU32" s="4">
        <f>step*(-'By group'!BH$32*Population!BH32+'By group'!BN$33*Population!BN32)</f>
        <v>-21.909681703873019</v>
      </c>
      <c r="IV32" s="14">
        <f t="shared" si="17"/>
        <v>0</v>
      </c>
      <c r="IW32" s="4">
        <f t="shared" si="18"/>
        <v>0</v>
      </c>
      <c r="IX32" s="4">
        <f t="shared" si="19"/>
        <v>0</v>
      </c>
      <c r="IY32" s="4">
        <f t="shared" si="20"/>
        <v>194.78419841570957</v>
      </c>
      <c r="IZ32" s="4">
        <f t="shared" si="21"/>
        <v>27.215352674867177</v>
      </c>
      <c r="JA32" s="4">
        <f t="shared" si="22"/>
        <v>21.909681703873019</v>
      </c>
      <c r="JB32" s="75">
        <f>step*(+prop_idu_male*'By group'!BB$9*Population!BB32-'By group'!B$8*Population!B32)</f>
        <v>-804.54098767925245</v>
      </c>
      <c r="JC32" s="46">
        <f>step*(+prop_idu_male*'By group'!BC$9*Population!BC32-'By group'!C$8*Population!C32)</f>
        <v>-5.2945721923175642</v>
      </c>
      <c r="JD32" s="46">
        <f>step*(+prop_idu_male*'By group'!BD$9*Population!BD32-'By group'!D$8*Population!D32)</f>
        <v>-16.035440494667231</v>
      </c>
      <c r="JE32" s="46">
        <f>step*(+prop_idu_male*'By group'!BE$9*Population!BE32-'By group'!E$8*Population!E32)</f>
        <v>-17.655508631991406</v>
      </c>
      <c r="JF32" s="46">
        <f>step*(+prop_idu_male*'By group'!BF$9*Population!BF32-'By group'!F$8*Population!F32)</f>
        <v>-5.6094779906566563</v>
      </c>
      <c r="JG32" s="46">
        <f>step*(+prop_idu_male*'By group'!BG$9*Population!BG32-'By group'!G$8*Population!G32)</f>
        <v>-1.1266921815376578</v>
      </c>
      <c r="JH32" s="46">
        <f>step*(+prop_idu_male*'By group'!BH$9*Population!BH32-'By group'!H$8*Population!H32)</f>
        <v>-1.0392873605289421</v>
      </c>
      <c r="JI32" s="46">
        <f>step*(+prop_idu_male*'By group'!BI$9*Population!BI32-'By group'!I$8*Population!I32)</f>
        <v>0</v>
      </c>
      <c r="JJ32" s="46">
        <f>step*(+prop_idu_male*'By group'!BJ$9*Population!BJ32-'By group'!J$8*Population!J32)</f>
        <v>0</v>
      </c>
      <c r="JK32" s="46">
        <f>step*(+prop_idu_male*'By group'!BK$9*Population!BK32-'By group'!K$8*Population!K32)</f>
        <v>0</v>
      </c>
      <c r="JL32" s="46">
        <f>step*(+prop_idu_male*'By group'!BL$9*Population!BL32-'By group'!L$8*Population!L32)</f>
        <v>-2.1474190677694067</v>
      </c>
      <c r="JM32" s="46">
        <f>step*(+prop_idu_male*'By group'!BM$9*Population!BM32-'By group'!M$8*Population!M32)</f>
        <v>-1.1275289366169985</v>
      </c>
      <c r="JN32" s="46">
        <f>step*(+prop_idu_male*'By group'!BN$9*Population!BN32-'By group'!N$8*Population!N32)</f>
        <v>-1.0312469822523138</v>
      </c>
      <c r="JO32" s="45">
        <f>step*(+(1-prop_idu_male)*'By group'!BB$9*Population!BB32-'By group'!O$8*Population!O32-'By group'!O$6*Population!O32+'By group'!AB$7*Population!AB32)</f>
        <v>-5891.1202983210705</v>
      </c>
      <c r="JP32" s="46">
        <f>step*(+(1-prop_idu_male)*'By group'!BC$9*Population!BC32-'By group'!P$8*Population!P32-'By group'!P$6*Population!P32+'By group'!AC$7*Population!AC32)</f>
        <v>-13.265157647159315</v>
      </c>
      <c r="JQ32" s="46">
        <f>step*(+(1-prop_idu_male)*'By group'!BD$9*Population!BD32-'By group'!Q$8*Population!Q32-'By group'!Q$6*Population!Q32+'By group'!AD$7*Population!AD32)</f>
        <v>-41.324763350076239</v>
      </c>
      <c r="JR32" s="46">
        <f>step*(+(1-prop_idu_male)*'By group'!BE$9*Population!BE32-'By group'!R$8*Population!R32-'By group'!R$6*Population!R32+'By group'!AE$7*Population!AE32)</f>
        <v>-47.012653465686256</v>
      </c>
      <c r="JS32" s="46">
        <f>step*(+(1-prop_idu_male)*'By group'!BF$9*Population!BF32-'By group'!S$8*Population!S32-'By group'!S$6*Population!S32+'By group'!AF$7*Population!AF32)</f>
        <v>-15.152893257282518</v>
      </c>
      <c r="JT32" s="46">
        <f>step*(+(1-prop_idu_male)*'By group'!BG$9*Population!BG32-'By group'!T$8*Population!T32-'By group'!T$6*Population!T32+'By group'!AG$7*Population!AG32)</f>
        <v>-3.0785338235276756</v>
      </c>
      <c r="JU32" s="46">
        <f>step*(+(1-prop_idu_male)*'By group'!BH$9*Population!BH32-'By group'!U$8*Population!U32-'By group'!U$6*Population!U32+'By group'!AH$7*Population!AH32)</f>
        <v>-2.9937388057474417</v>
      </c>
      <c r="JV32" s="46">
        <f>step*(+(1-prop_idu_male)*'By group'!BI$9*Population!BI32-'By group'!V$8*Population!V32-'By group'!V$6*Population!V32+'By group'!AI$7*Population!AI32)</f>
        <v>0</v>
      </c>
      <c r="JW32" s="46">
        <f>step*(+(1-prop_idu_male)*'By group'!BJ$9*Population!BJ32-'By group'!W$8*Population!W32-'By group'!W$6*Population!W32+'By group'!AJ$7*Population!AJ32)</f>
        <v>0</v>
      </c>
      <c r="JX32" s="46">
        <f>step*(+(1-prop_idu_male)*'By group'!BK$9*Population!BK32-'By group'!X$8*Population!X32-'By group'!X$6*Population!X32+'By group'!AK$7*Population!AK32)</f>
        <v>0</v>
      </c>
      <c r="JY32" s="46">
        <f>step*(+(1-prop_idu_male)*'By group'!BL$9*Population!BL32-'By group'!Y$8*Population!Y32-'By group'!Y$6*Population!Y32+'By group'!AL$7*Population!AL32)</f>
        <v>-5.9750823191994193</v>
      </c>
      <c r="JZ32" s="46">
        <f>step*(+(1-prop_idu_male)*'By group'!BM$9*Population!BM32-'By group'!Z$8*Population!Z32-'By group'!Z$6*Population!Z32+'By group'!AM$7*Population!AM32)</f>
        <v>-3.4607984482232252</v>
      </c>
      <c r="KA32" s="76">
        <f>step*(+(1-prop_idu_male)*'By group'!BN$9*Population!BN32-'By group'!AA$8*Population!AA32-'By group'!AA$6*Population!AA32+'By group'!AN$7*Population!AN32)</f>
        <v>-4.1883866902944789</v>
      </c>
      <c r="KB32" s="46">
        <f>step*(+'By group'!O$6*Population!O32-'By group'!AB$7*Population!AB32)</f>
        <v>5042.6257393724491</v>
      </c>
      <c r="KC32" s="46">
        <f>step*(+'By group'!P$6*Population!P32-'By group'!AC$7*Population!AC32)</f>
        <v>10.189502322392508</v>
      </c>
      <c r="KD32" s="46">
        <f>step*(+'By group'!Q$6*Population!Q32-'By group'!AD$7*Population!AD32)</f>
        <v>31.904585886969635</v>
      </c>
      <c r="KE32" s="46">
        <f>step*(+'By group'!R$6*Population!R32-'By group'!AE$7*Population!AE32)</f>
        <v>36.528781832764835</v>
      </c>
      <c r="KF32" s="46">
        <f>step*(+'By group'!S$6*Population!S32-'By group'!AF$7*Population!AF32)</f>
        <v>11.818124675381497</v>
      </c>
      <c r="KG32" s="46">
        <f>step*(+'By group'!T$6*Population!T32-'By group'!AG$7*Population!AG32)</f>
        <v>2.4067148674890131</v>
      </c>
      <c r="KH32" s="46">
        <f>step*(+'By group'!U$6*Population!U32-'By group'!AH$7*Population!AH32)</f>
        <v>2.3518868623526048</v>
      </c>
      <c r="KI32" s="46">
        <f>step*(+'By group'!V$6*Population!V32-'By group'!AI$7*Population!AI32)</f>
        <v>0</v>
      </c>
      <c r="KJ32" s="46">
        <f>step*(+'By group'!W$6*Population!W32-'By group'!AJ$7*Population!AJ32)</f>
        <v>0</v>
      </c>
      <c r="KK32" s="46">
        <f>step*(+'By group'!X$6*Population!X32-'By group'!AK$7*Population!AK32)</f>
        <v>0</v>
      </c>
      <c r="KL32" s="46">
        <f>step*(+'By group'!Y$6*Population!Y32-'By group'!AL$7*Population!AL32)</f>
        <v>4.6853655906525686</v>
      </c>
      <c r="KM32" s="46">
        <f>step*(+'By group'!Z$6*Population!Z32-'By group'!AM$7*Population!AM32)</f>
        <v>2.7293741960121487</v>
      </c>
      <c r="KN32" s="46">
        <f>step*(+'By group'!AA$6*Population!AA32-'By group'!AN$7*Population!AN32)</f>
        <v>3.3408482771484294</v>
      </c>
      <c r="KO32" s="45">
        <v>0</v>
      </c>
      <c r="KP32" s="46">
        <v>0</v>
      </c>
      <c r="KQ32" s="46">
        <v>0</v>
      </c>
      <c r="KR32" s="46">
        <v>0</v>
      </c>
      <c r="KS32" s="46">
        <v>0</v>
      </c>
      <c r="KT32" s="46">
        <v>0</v>
      </c>
      <c r="KU32" s="46">
        <v>0</v>
      </c>
      <c r="KV32" s="46">
        <v>0</v>
      </c>
      <c r="KW32" s="46">
        <v>0</v>
      </c>
      <c r="KX32" s="46">
        <v>0</v>
      </c>
      <c r="KY32" s="46">
        <v>0</v>
      </c>
      <c r="KZ32" s="46">
        <v>0</v>
      </c>
      <c r="LA32" s="46">
        <v>0</v>
      </c>
      <c r="LB32" s="188">
        <f>step*(-'By group'!BB$9*Population!BB32+'By group'!B$8*Population!B32+'By group'!O$8*Population!O32)</f>
        <v>1653.0355466278738</v>
      </c>
      <c r="LC32" s="189">
        <f>step*(-'By group'!BC$9*Population!BC32+'By group'!C$8*Population!C32+'By group'!P$8*Population!P32)</f>
        <v>8.3702275170843716</v>
      </c>
      <c r="LD32" s="189">
        <f>step*(-'By group'!BD$9*Population!BD32+'By group'!D$8*Population!D32+'By group'!Q$8*Population!Q32)</f>
        <v>25.455617957773828</v>
      </c>
      <c r="LE32" s="189">
        <f>step*(-'By group'!BE$9*Population!BE32+'By group'!E$8*Population!E32+'By group'!R$8*Population!R32)</f>
        <v>28.13938026491283</v>
      </c>
      <c r="LF32" s="189">
        <f>step*(-'By group'!BF$9*Population!BF32+'By group'!F$8*Population!F32+'By group'!S$8*Population!S32)</f>
        <v>8.9442465725576739</v>
      </c>
      <c r="LG32" s="189">
        <f>step*(-'By group'!BG$9*Population!BG32+'By group'!G$8*Population!G32+'By group'!T$8*Population!T32)</f>
        <v>1.7985111375763196</v>
      </c>
      <c r="LH32" s="189">
        <f>step*(-'By group'!BH$9*Population!BH32+'By group'!H$8*Population!H32+'By group'!U$8*Population!U32)</f>
        <v>1.6811393039237787</v>
      </c>
      <c r="LI32" s="189">
        <f>step*(-'By group'!BI$9*Population!BI32+'By group'!I$8*Population!I32+'By group'!V$8*Population!V32)</f>
        <v>0</v>
      </c>
      <c r="LJ32" s="189">
        <f>step*(-'By group'!BJ$9*Population!BJ32+'By group'!J$8*Population!J32+'By group'!W$8*Population!W32)</f>
        <v>0</v>
      </c>
      <c r="LK32" s="189">
        <f>step*(-'By group'!BK$9*Population!BK32+'By group'!K$8*Population!K32+'By group'!X$8*Population!X32)</f>
        <v>0</v>
      </c>
      <c r="LL32" s="189">
        <f>step*(-'By group'!BL$9*Population!BL32+'By group'!L$8*Population!L32+'By group'!Y$8*Population!Y32)</f>
        <v>3.437135796316257</v>
      </c>
      <c r="LM32" s="189">
        <f>step*(-'By group'!BM$9*Population!BM32+'By group'!M$8*Population!M32+'By group'!Z$8*Population!Z32)</f>
        <v>1.8589531888280753</v>
      </c>
      <c r="LN32" s="189">
        <f>step*(-'By group'!BN$9*Population!BN32+'By group'!N$8*Population!N32+'By group'!AA$8*Population!AA32)</f>
        <v>1.8787853953983638</v>
      </c>
    </row>
    <row r="33" spans="1:326" x14ac:dyDescent="0.25">
      <c r="A33">
        <f t="shared" si="23"/>
        <v>14.5</v>
      </c>
      <c r="B33" s="52">
        <f>step*((-'By group'!B$4-'By group'!B$5-'By group'!B$22)*Population!B33+'By group'!B$3*Population!$BO33)</f>
        <v>162275.5323120018</v>
      </c>
      <c r="C33" s="4">
        <f>step*((-'By group'!C$4-'By group'!C$5-'By group'!C$22)*Population!C33+'By group'!C$3*Population!$BO33)</f>
        <v>-4776.5620204119068</v>
      </c>
      <c r="D33" s="4">
        <f>step*((-'By group'!D$4-'By group'!D$5-'By group'!D$22)*Population!D33+'By group'!D$3*Population!$BO33)</f>
        <v>-32196.642835153947</v>
      </c>
      <c r="E33" s="4">
        <f>step*((-'By group'!E$4-'By group'!E$5-'By group'!E$22)*Population!E33+'By group'!E$3*Population!$BO33)</f>
        <v>-54260.29729358558</v>
      </c>
      <c r="F33" s="4">
        <f>step*((-'By group'!F$4-'By group'!F$5-'By group'!F$22)*Population!F33+'By group'!F$3*Population!$BO33)</f>
        <v>-23104.109771557047</v>
      </c>
      <c r="G33" s="4">
        <f>step*((-'By group'!G$4-'By group'!G$5-'By group'!G$22)*Population!G33+'By group'!G$3*Population!$BO33)</f>
        <v>-5812.8924033866315</v>
      </c>
      <c r="H33" s="4">
        <f>step*((-'By group'!H$4-'By group'!H$5-'By group'!H$22)*Population!H33+'By group'!H$3*Population!$BO33)</f>
        <v>-5836.9891259754895</v>
      </c>
      <c r="I33" s="4">
        <f>step*((-'By group'!I$4-'By group'!I$5-'By group'!I$22)*Population!I33+'By group'!I$3*Population!$BO33)</f>
        <v>0</v>
      </c>
      <c r="J33" s="4">
        <f>step*((-'By group'!J$4-'By group'!J$5-'By group'!J$22)*Population!J33+'By group'!J$3*Population!$BO33)</f>
        <v>0</v>
      </c>
      <c r="K33" s="4">
        <f>step*((-'By group'!K$4-'By group'!K$5-'By group'!K$22)*Population!K33+'By group'!K$3*Population!$BO33)</f>
        <v>0</v>
      </c>
      <c r="L33" s="4">
        <f>step*((-'By group'!L$4-'By group'!L$5-'By group'!L$22)*Population!L33+'By group'!L$3*Population!$BO33)</f>
        <v>-3198.0076632153196</v>
      </c>
      <c r="M33" s="4">
        <f>step*((-'By group'!M$4-'By group'!M$5-'By group'!M$22)*Population!M33+'By group'!M$3*Population!$BO33)</f>
        <v>-1906.4630756841991</v>
      </c>
      <c r="N33" s="4">
        <f>step*((-'By group'!N$4-'By group'!N$5-'By group'!N$22)*Population!N33+'By group'!N$3*Population!$BO33)</f>
        <v>-2037.9072560890127</v>
      </c>
      <c r="O33" s="8">
        <f>step*((-'By group'!O$4-'By group'!O$5-'By group'!O$22)*Population!O33+'By group'!O$3*Population!$BO33)</f>
        <v>128526.32857357187</v>
      </c>
      <c r="P33" s="4">
        <f>step*((-'By group'!P$4-'By group'!P$5-'By group'!P$22)*Population!P33+'By group'!P$3*Population!$BO33)</f>
        <v>-2575.8889451609443</v>
      </c>
      <c r="Q33" s="4">
        <f>step*((-'By group'!Q$4-'By group'!Q$5-'By group'!Q$22)*Population!Q33+'By group'!Q$3*Population!$BO33)</f>
        <v>-17628.069374789931</v>
      </c>
      <c r="R33" s="4">
        <f>step*((-'By group'!R$4-'By group'!R$5-'By group'!R$22)*Population!R33+'By group'!R$3*Population!$BO33)</f>
        <v>-30263.980874958532</v>
      </c>
      <c r="S33" s="4">
        <f>step*((-'By group'!S$4-'By group'!S$5-'By group'!S$22)*Population!S33+'By group'!S$3*Population!$BO33)</f>
        <v>-12997.991533464347</v>
      </c>
      <c r="T33" s="4">
        <f>step*((-'By group'!T$4-'By group'!T$5-'By group'!T$22)*Population!T33+'By group'!T$3*Population!$BO33)</f>
        <v>-3295.4906275849917</v>
      </c>
      <c r="U33" s="4">
        <f>step*((-'By group'!U$4-'By group'!U$5-'By group'!U$22)*Population!U33+'By group'!U$3*Population!$BO33)</f>
        <v>-3440.5651984644796</v>
      </c>
      <c r="V33" s="4">
        <f>step*((-'By group'!V$4-'By group'!V$5-'By group'!V$22)*Population!V33+'By group'!V$3*Population!$BO33)</f>
        <v>0</v>
      </c>
      <c r="W33" s="4">
        <f>step*((-'By group'!W$4-'By group'!W$5-'By group'!W$22)*Population!W33+'By group'!W$3*Population!$BO33)</f>
        <v>0</v>
      </c>
      <c r="X33" s="4">
        <f>step*((-'By group'!X$4-'By group'!X$5-'By group'!X$22)*Population!X33+'By group'!X$3*Population!$BO33)</f>
        <v>0</v>
      </c>
      <c r="Y33" s="4">
        <f>step*((-'By group'!Y$4-'By group'!Y$5-'By group'!Y$22)*Population!Y33+'By group'!Y$3*Population!$BO33)</f>
        <v>-1835.5649438123364</v>
      </c>
      <c r="Z33" s="4">
        <f>step*((-'By group'!Z$4-'By group'!Z$5-'By group'!Z$22)*Population!Z33+'By group'!Z$3*Population!$BO33)</f>
        <v>-1175.5828938174543</v>
      </c>
      <c r="AA33" s="4">
        <f>step*((-'By group'!AA$4-'By group'!AA$5-'By group'!AA$22)*Population!AA33+'By group'!AA$3*Population!$BO33)</f>
        <v>-1574.1257491265774</v>
      </c>
      <c r="AB33" s="8">
        <f>step*((-'By group'!AB$4-'By group'!AB$5-'By group'!AB$22)*Population!AB33+'By group'!AB$3*Population!$BO33)</f>
        <v>-872.81724260995315</v>
      </c>
      <c r="AC33" s="4">
        <f>step*((-'By group'!AC$4-'By group'!AC$5-'By group'!AC$22)*Population!AC33+'By group'!AC$3*Population!$BO33)</f>
        <v>-149.5347446657432</v>
      </c>
      <c r="AD33" s="4">
        <f>step*((-'By group'!AD$4-'By group'!AD$5-'By group'!AD$22)*Population!AD33+'By group'!AD$3*Population!$BO33)</f>
        <v>-993.81100086827053</v>
      </c>
      <c r="AE33" s="4">
        <f>step*((-'By group'!AE$4-'By group'!AE$5-'By group'!AE$22)*Population!AE33+'By group'!AE$3*Population!$BO33)</f>
        <v>-1636.2523898097877</v>
      </c>
      <c r="AF33" s="4">
        <f>step*((-'By group'!AF$4-'By group'!AF$5-'By group'!AF$22)*Population!AF33+'By group'!AF$3*Population!$BO33)</f>
        <v>-683.03184340192161</v>
      </c>
      <c r="AG33" s="4">
        <f>step*((-'By group'!AG$4-'By group'!AG$5-'By group'!AG$22)*Population!AG33+'By group'!AG$3*Population!$BO33)</f>
        <v>-169.8401251501075</v>
      </c>
      <c r="AH33" s="4">
        <f>step*((-'By group'!AH$4-'By group'!AH$5-'By group'!AH$22)*Population!AH33+'By group'!AH$3*Population!$BO33)</f>
        <v>-170.1845777299589</v>
      </c>
      <c r="AI33" s="4">
        <f>step*((-'By group'!AI$4-'By group'!AI$5-'By group'!AI$22)*Population!AI33+'By group'!AI$3*Population!$BO33)</f>
        <v>0</v>
      </c>
      <c r="AJ33" s="4">
        <f>step*((-'By group'!AJ$4-'By group'!AJ$5-'By group'!AJ$22)*Population!AJ33+'By group'!AJ$3*Population!$BO33)</f>
        <v>0</v>
      </c>
      <c r="AK33" s="4">
        <f>step*((-'By group'!AK$4-'By group'!AK$5-'By group'!AK$22)*Population!AK33+'By group'!AK$3*Population!$BO33)</f>
        <v>0</v>
      </c>
      <c r="AL33" s="4">
        <f>step*((-'By group'!AL$4-'By group'!AL$5-'By group'!AL$22)*Population!AL33+'By group'!AL$3*Population!$BO33)</f>
        <v>-91.93293275455072</v>
      </c>
      <c r="AM33" s="4">
        <f>step*((-'By group'!AM$4-'By group'!AM$5-'By group'!AM$22)*Population!AM33+'By group'!AM$3*Population!$BO33)</f>
        <v>-56.171913865683393</v>
      </c>
      <c r="AN33" s="4">
        <f>step*((-'By group'!AN$4-'By group'!AN$5-'By group'!AN$22)*Population!AN33+'By group'!AN$3*Population!$BO33)</f>
        <v>-67.887855691051215</v>
      </c>
      <c r="AO33" s="8">
        <f>step*((-'By group'!AO$4-'By group'!AO$5-'By group'!AO$22)*Population!AO33+'By group'!AO$3*Population!$BO33)</f>
        <v>7933.1407075496863</v>
      </c>
      <c r="AP33" s="4">
        <f>step*((-'By group'!AP$4-'By group'!AP$5-'By group'!AP$22)*Population!AP33+'By group'!AP$3*Population!$BO33)</f>
        <v>-334.82204698157693</v>
      </c>
      <c r="AQ33" s="4">
        <f>step*((-'By group'!AQ$4-'By group'!AQ$5-'By group'!AQ$22)*Population!AQ33+'By group'!AQ$3*Population!$BO33)</f>
        <v>-2131.4759105468224</v>
      </c>
      <c r="AR33" s="4">
        <f>step*((-'By group'!AR$4-'By group'!AR$5-'By group'!AR$22)*Population!AR33+'By group'!AR$3*Population!$BO33)</f>
        <v>-3261.7928269703161</v>
      </c>
      <c r="AS33" s="4">
        <f>step*((-'By group'!AS$4-'By group'!AS$5-'By group'!AS$22)*Population!AS33+'By group'!AS$3*Population!$BO33)</f>
        <v>-1275.5904000640739</v>
      </c>
      <c r="AT33" s="4">
        <f>step*((-'By group'!AT$4-'By group'!AT$5-'By group'!AT$22)*Population!AT33+'By group'!AT$3*Population!$BO33)</f>
        <v>-300.48429944748165</v>
      </c>
      <c r="AU33" s="4">
        <f>step*((-'By group'!AU$4-'By group'!AU$5-'By group'!AU$22)*Population!AU33+'By group'!AU$3*Population!$BO33)</f>
        <v>-266.70970914832765</v>
      </c>
      <c r="AV33" s="4">
        <f>step*((-'By group'!AV$4-'By group'!AV$5-'By group'!AV$22)*Population!AV33+'By group'!AV$3*Population!$BO33)</f>
        <v>0</v>
      </c>
      <c r="AW33" s="4">
        <f>step*((-'By group'!AW$4-'By group'!AW$5-'By group'!AW$22)*Population!AW33+'By group'!AW$3*Population!$BO33)</f>
        <v>0</v>
      </c>
      <c r="AX33" s="4">
        <f>step*((-'By group'!AX$4-'By group'!AX$5-'By group'!AX$22)*Population!AX33+'By group'!AX$3*Population!$BO33)</f>
        <v>0</v>
      </c>
      <c r="AY33" s="4">
        <f>step*((-'By group'!AY$4-'By group'!AY$5-'By group'!AY$22)*Population!AY33+'By group'!AY$3*Population!$BO33)</f>
        <v>-144.36295928239053</v>
      </c>
      <c r="AZ33" s="4">
        <f>step*((-'By group'!AZ$4-'By group'!AZ$5-'By group'!AZ$22)*Population!AZ33+'By group'!AZ$3*Population!$BO33)</f>
        <v>-76.019552373246185</v>
      </c>
      <c r="BA33" s="4">
        <f>step*((-'By group'!BA$4-'By group'!BA$5-'By group'!BA$22)*Population!BA33+'By group'!BA$3*Population!$BO33)</f>
        <v>-72.560335237499586</v>
      </c>
      <c r="BB33" s="8">
        <f>step*((-'By group'!BB$4-'By group'!BB$5-'By group'!BB$22)*Population!BB33+'By group'!BB$3*Population!$BO33)</f>
        <v>4662.6135537649561</v>
      </c>
      <c r="BC33" s="4">
        <f>step*((-'By group'!BC$4-'By group'!BC$5-'By group'!BC$22)*Population!BC33+'By group'!BC$3*Population!$BO33)</f>
        <v>-353.87178504264182</v>
      </c>
      <c r="BD33" s="4">
        <f>step*((-'By group'!BD$4-'By group'!BD$5-'By group'!BD$22)*Population!BD33+'By group'!BD$3*Population!$BO33)</f>
        <v>-1808.9888687819268</v>
      </c>
      <c r="BE33" s="4">
        <f>step*((-'By group'!BE$4-'By group'!BE$5-'By group'!BE$22)*Population!BE33+'By group'!BE$3*Population!$BO33)</f>
        <v>-2556.6582058598169</v>
      </c>
      <c r="BF33" s="4">
        <f>step*((-'By group'!BF$4-'By group'!BF$5-'By group'!BF$22)*Population!BF33+'By group'!BF$3*Population!$BO33)</f>
        <v>-960.57340333153638</v>
      </c>
      <c r="BG33" s="4">
        <f>step*((-'By group'!BG$4-'By group'!BG$5-'By group'!BG$22)*Population!BG33+'By group'!BG$3*Population!$BO33)</f>
        <v>-220.65119659459577</v>
      </c>
      <c r="BH33" s="4">
        <f>step*((-'By group'!BH$4-'By group'!BH$5-'By group'!BH$22)*Population!BH33+'By group'!BH$3*Population!$BO33)</f>
        <v>-191.41685029451492</v>
      </c>
      <c r="BI33" s="4">
        <f>step*((-'By group'!BI$4-'By group'!BI$5-'By group'!BI$22)*Population!BI33+'By group'!BI$3*Population!$BO33)</f>
        <v>0</v>
      </c>
      <c r="BJ33" s="4">
        <f>step*((-'By group'!BJ$4-'By group'!BJ$5-'By group'!BJ$22)*Population!BJ33+'By group'!BJ$3*Population!$BO33)</f>
        <v>0</v>
      </c>
      <c r="BK33" s="4">
        <f>step*((-'By group'!BK$4-'By group'!BK$5-'By group'!BK$22)*Population!BK33+'By group'!BK$3*Population!$BO33)</f>
        <v>0</v>
      </c>
      <c r="BL33" s="4">
        <f>step*((-'By group'!BL$4-'By group'!BL$5-'By group'!BL$22)*Population!BL33+'By group'!BL$3*Population!$BO33)</f>
        <v>-123.75716778113515</v>
      </c>
      <c r="BM33" s="4">
        <f>step*((-'By group'!BM$4-'By group'!BM$5-'By group'!BM$22)*Population!BM33+'By group'!BM$3*Population!$BO33)</f>
        <v>-61.573416152103498</v>
      </c>
      <c r="BN33" s="4">
        <f>step*((-'By group'!BN$4-'By group'!BN$5-'By group'!BN$22)*Population!BN33+'By group'!BN$3*Population!$BO33)</f>
        <v>-53.57601395124523</v>
      </c>
      <c r="BO33" s="71">
        <f>-step*SUM(SCR!B33:N33)*Population!B33</f>
        <v>-123635.92434817531</v>
      </c>
      <c r="BP33" s="4">
        <f>step*-SUM('By group'!C$11:C$21)*Population!C33</f>
        <v>-119414.05051029767</v>
      </c>
      <c r="BQ33" s="4">
        <f>step*-SUM('By group'!D$11:D$21)*Population!D33</f>
        <v>-89435.118986538742</v>
      </c>
      <c r="BR33" s="4">
        <f>step*-SUM('By group'!E$11:E$21)*Population!E33</f>
        <v>-38757.355209703986</v>
      </c>
      <c r="BS33" s="4">
        <f>step*-SUM('By group'!F$11:F$21)*Population!F33</f>
        <v>-12160.057774503708</v>
      </c>
      <c r="BT33" s="4">
        <f>step*-SUM('By group'!G$11:G$21)*Population!G33</f>
        <v>-6055.0962535277404</v>
      </c>
      <c r="BU33" s="4">
        <f>step*-SUM('By group'!H$11:H$21)*Population!H33</f>
        <v>0</v>
      </c>
      <c r="BV33" s="4">
        <f>step*-SUM('By group'!I$11:I$21)*Population!I33</f>
        <v>0</v>
      </c>
      <c r="BW33" s="4">
        <f>step*-SUM('By group'!J$11:J$21)*Population!J33</f>
        <v>0</v>
      </c>
      <c r="BX33" s="4">
        <f>step*-SUM('By group'!K$11:K$21)*Population!K33</f>
        <v>0</v>
      </c>
      <c r="BY33" s="4">
        <f>step*-SUM('By group'!L$11:L$21)*Population!L33</f>
        <v>-2284.2911880109423</v>
      </c>
      <c r="BZ33" s="4">
        <f>step*-SUM('By group'!M$11:M$21)*Population!M33</f>
        <v>-1191.5394223026244</v>
      </c>
      <c r="CA33" s="4">
        <f>step*-SUM('By group'!N$11:N$21)*Population!N33</f>
        <v>0</v>
      </c>
      <c r="CB33" s="13">
        <f>-step*SUM(SCR!O33:AA33)*Population!O33</f>
        <v>-66385.52563801939</v>
      </c>
      <c r="CC33" s="4">
        <f>step*-SUM('By group'!P$11:P$21)*Population!P33</f>
        <v>-64397.223629023603</v>
      </c>
      <c r="CD33" s="4">
        <f>step*-SUM('By group'!Q$11:Q$21)*Population!Q33</f>
        <v>-48966.859374416475</v>
      </c>
      <c r="CE33" s="4">
        <f>step*-SUM('By group'!R$11:R$21)*Population!R33</f>
        <v>-21617.12919639895</v>
      </c>
      <c r="CF33" s="4">
        <f>step*-SUM('By group'!S$11:S$21)*Population!S33</f>
        <v>-6841.0481755075516</v>
      </c>
      <c r="CG33" s="4">
        <f>step*-SUM('By group'!T$11:T$21)*Population!T33</f>
        <v>-3432.8027370676996</v>
      </c>
      <c r="CH33" s="4">
        <f>step*-SUM('By group'!U$11:U$21)*Population!U33</f>
        <v>0</v>
      </c>
      <c r="CI33" s="4">
        <f>step*-SUM('By group'!V$11:V$21)*Population!V33</f>
        <v>0</v>
      </c>
      <c r="CJ33" s="4">
        <f>step*-SUM('By group'!W$11:W$21)*Population!W33</f>
        <v>0</v>
      </c>
      <c r="CK33" s="4">
        <f>step*-SUM('By group'!X$11:X$21)*Population!X33</f>
        <v>0</v>
      </c>
      <c r="CL33" s="4">
        <f>step*-SUM('By group'!Y$11:Y$21)*Population!Y33</f>
        <v>-1311.1178170088117</v>
      </c>
      <c r="CM33" s="4">
        <f>step*-SUM('By group'!Z$11:Z$21)*Population!Z33</f>
        <v>-734.73930863590897</v>
      </c>
      <c r="CN33" s="4">
        <f>step*-SUM('By group'!AA$11:AA$21)*Population!AA33</f>
        <v>0</v>
      </c>
      <c r="CO33" s="13">
        <f>-step*SUM(SCR!AB33:AN33)*Population!AB33</f>
        <v>-3886.9865674591379</v>
      </c>
      <c r="CP33" s="4">
        <f>step*-SUM('By group'!AC$11:AC$21)*Population!AC33</f>
        <v>-3738.36861664358</v>
      </c>
      <c r="CQ33" s="4">
        <f>step*-SUM('By group'!AD$11:AD$21)*Population!AD33</f>
        <v>-2760.5861135229738</v>
      </c>
      <c r="CR33" s="4">
        <f>step*-SUM('By group'!AE$11:AE$21)*Population!AE33</f>
        <v>-1168.7517070069912</v>
      </c>
      <c r="CS33" s="4">
        <f>step*-SUM('By group'!AF$11:AF$21)*Population!AF33</f>
        <v>-359.49044389574823</v>
      </c>
      <c r="CT33" s="4">
        <f>step*-SUM('By group'!AG$11:AG$21)*Population!AG33</f>
        <v>-176.91679703136197</v>
      </c>
      <c r="CU33" s="4">
        <f>step*-SUM('By group'!AH$11:AH$21)*Population!AH33</f>
        <v>0</v>
      </c>
      <c r="CV33" s="4">
        <f>step*-SUM('By group'!AI$11:AI$21)*Population!AI33</f>
        <v>0</v>
      </c>
      <c r="CW33" s="4">
        <f>step*-SUM('By group'!AJ$11:AJ$21)*Population!AJ33</f>
        <v>0</v>
      </c>
      <c r="CX33" s="4">
        <f>step*-SUM('By group'!AK$11:AK$21)*Population!AK33</f>
        <v>0</v>
      </c>
      <c r="CY33" s="4">
        <f>step*-SUM('By group'!AL$11:AL$21)*Population!AL33</f>
        <v>-65.666380538964788</v>
      </c>
      <c r="CZ33" s="4">
        <f>step*-SUM('By group'!AM$11:AM$21)*Population!AM33</f>
        <v>-35.107446166052121</v>
      </c>
      <c r="DA33" s="4">
        <f>step*-SUM('By group'!AN$11:AN$21)*Population!AN33</f>
        <v>0</v>
      </c>
      <c r="DB33" s="13">
        <f>-step*SUM(SCR!AO33:BA33)*Population!AO33</f>
        <v>-8813.9116039284836</v>
      </c>
      <c r="DC33" s="4">
        <f>step*-SUM('By group'!AP$11:AP$21)*Population!AP33</f>
        <v>-8370.5511745394233</v>
      </c>
      <c r="DD33" s="4">
        <f>step*-SUM('By group'!AQ$11:AQ$21)*Population!AQ33</f>
        <v>-5920.766418185618</v>
      </c>
      <c r="DE33" s="4">
        <f>step*-SUM('By group'!AR$11:AR$21)*Population!AR33</f>
        <v>-2329.8520192645115</v>
      </c>
      <c r="DF33" s="4">
        <f>step*-SUM('By group'!AS$11:AS$21)*Population!AS33</f>
        <v>-671.36336845477581</v>
      </c>
      <c r="DG33" s="4">
        <f>step*-SUM('By group'!AT$11:AT$21)*Population!AT33</f>
        <v>-313.00447859112671</v>
      </c>
      <c r="DH33" s="4">
        <f>step*-SUM('By group'!AU$11:AU$21)*Population!AU33</f>
        <v>0</v>
      </c>
      <c r="DI33" s="4">
        <f>step*-SUM('By group'!AV$11:AV$21)*Population!AV33</f>
        <v>0</v>
      </c>
      <c r="DJ33" s="4">
        <f>step*-SUM('By group'!AW$11:AW$21)*Population!AW33</f>
        <v>0</v>
      </c>
      <c r="DK33" s="4">
        <f>step*-SUM('By group'!AX$11:AX$21)*Population!AX33</f>
        <v>0</v>
      </c>
      <c r="DL33" s="4">
        <f>step*-SUM('By group'!AY$11:AY$21)*Population!AY33</f>
        <v>-103.1163994874218</v>
      </c>
      <c r="DM33" s="4">
        <f>step*-SUM('By group'!AZ$11:AZ$21)*Population!AZ33</f>
        <v>-47.512220233278867</v>
      </c>
      <c r="DN33" s="4">
        <f>step*-SUM('By group'!BA$11:BA$21)*Population!BA33</f>
        <v>0</v>
      </c>
      <c r="DO33" s="13">
        <f>-step*SUM(SCR!BB33:BN33)*Population!BB33</f>
        <v>-6249.5659101900674</v>
      </c>
      <c r="DP33" s="4">
        <f>step*-SUM('By group'!BC$11:BC$21)*Population!BC33</f>
        <v>-5897.8630840440301</v>
      </c>
      <c r="DQ33" s="4">
        <f>step*-SUM('By group'!BD$11:BD$21)*Population!BD33</f>
        <v>-4111.3383381407421</v>
      </c>
      <c r="DR33" s="4">
        <f>step*-SUM('By group'!BE$11:BE$21)*Population!BE33</f>
        <v>-1597.9113786623857</v>
      </c>
      <c r="DS33" s="4">
        <f>step*-SUM('By group'!BF$11:BF$21)*Population!BF33</f>
        <v>-457.41590634835069</v>
      </c>
      <c r="DT33" s="4">
        <f>step*-SUM('By group'!BG$11:BG$21)*Population!BG33</f>
        <v>-212.16461211018824</v>
      </c>
      <c r="DU33" s="4">
        <f>step*-SUM('By group'!BH$11:BH$21)*Population!BH33</f>
        <v>0</v>
      </c>
      <c r="DV33" s="4">
        <f>step*-SUM('By group'!BI$11:BI$21)*Population!BI33</f>
        <v>0</v>
      </c>
      <c r="DW33" s="4">
        <f>step*-SUM('By group'!BJ$11:BJ$21)*Population!BJ33</f>
        <v>0</v>
      </c>
      <c r="DX33" s="4">
        <f>step*-SUM('By group'!BK$11:BK$21)*Population!BK33</f>
        <v>0</v>
      </c>
      <c r="DY33" s="4">
        <f>step*-SUM('By group'!BL$11:BL$21)*Population!BL33</f>
        <v>-68.753982100630637</v>
      </c>
      <c r="DZ33" s="4">
        <f>step*-SUM('By group'!BM$11:BM$21)*Population!BM33</f>
        <v>-30.786708076051749</v>
      </c>
      <c r="EA33" s="4">
        <f>step*-SUM('By group'!BN$11:BN$21)*Population!BN33</f>
        <v>0</v>
      </c>
      <c r="EB33" s="52">
        <v>0</v>
      </c>
      <c r="EC33" s="4">
        <f t="shared" si="24"/>
        <v>123635.92434817531</v>
      </c>
      <c r="ED33" s="4">
        <f t="shared" si="24"/>
        <v>119414.05051029767</v>
      </c>
      <c r="EE33" s="4">
        <f t="shared" si="26"/>
        <v>89435.118986538742</v>
      </c>
      <c r="EF33" s="4">
        <f t="shared" si="27"/>
        <v>38757.355209703986</v>
      </c>
      <c r="EG33" s="4">
        <f t="shared" si="28"/>
        <v>12160.057774503708</v>
      </c>
      <c r="EH33" s="4">
        <f t="shared" si="28"/>
        <v>6055.0962535277404</v>
      </c>
      <c r="EI33" s="4">
        <v>0</v>
      </c>
      <c r="EJ33" s="4">
        <f t="shared" si="30"/>
        <v>0</v>
      </c>
      <c r="EK33" s="4">
        <f t="shared" si="31"/>
        <v>0</v>
      </c>
      <c r="EL33" s="4">
        <f t="shared" si="32"/>
        <v>0</v>
      </c>
      <c r="EM33" s="4">
        <f t="shared" si="33"/>
        <v>2284.2911880109423</v>
      </c>
      <c r="EN33" s="4">
        <f t="shared" si="34"/>
        <v>1191.5394223026244</v>
      </c>
      <c r="EO33" s="52">
        <v>0</v>
      </c>
      <c r="EP33" s="4">
        <f t="shared" si="35"/>
        <v>66385.52563801939</v>
      </c>
      <c r="EQ33" s="4">
        <f t="shared" si="36"/>
        <v>64397.223629023603</v>
      </c>
      <c r="ER33" s="4">
        <f t="shared" si="37"/>
        <v>48966.859374416475</v>
      </c>
      <c r="ES33" s="4">
        <f t="shared" si="38"/>
        <v>21617.12919639895</v>
      </c>
      <c r="ET33" s="4">
        <f t="shared" si="39"/>
        <v>6841.0481755075516</v>
      </c>
      <c r="EU33" s="4">
        <f t="shared" si="40"/>
        <v>3432.8027370676996</v>
      </c>
      <c r="EV33" s="4">
        <v>0</v>
      </c>
      <c r="EW33" s="4">
        <f t="shared" si="41"/>
        <v>0</v>
      </c>
      <c r="EX33" s="4">
        <f t="shared" si="42"/>
        <v>0</v>
      </c>
      <c r="EY33" s="4">
        <f t="shared" si="43"/>
        <v>0</v>
      </c>
      <c r="EZ33" s="4">
        <f t="shared" si="44"/>
        <v>1311.1178170088117</v>
      </c>
      <c r="FA33" s="4">
        <f t="shared" si="45"/>
        <v>734.73930863590897</v>
      </c>
      <c r="FB33" s="52">
        <v>0</v>
      </c>
      <c r="FC33" s="4">
        <f t="shared" si="46"/>
        <v>3886.9865674591379</v>
      </c>
      <c r="FD33" s="4">
        <f t="shared" si="47"/>
        <v>3738.36861664358</v>
      </c>
      <c r="FE33" s="4">
        <f t="shared" si="48"/>
        <v>2760.5861135229738</v>
      </c>
      <c r="FF33" s="4">
        <f t="shared" si="49"/>
        <v>1168.7517070069912</v>
      </c>
      <c r="FG33" s="4">
        <f t="shared" si="50"/>
        <v>359.49044389574823</v>
      </c>
      <c r="FH33" s="4">
        <f t="shared" si="51"/>
        <v>176.91679703136197</v>
      </c>
      <c r="FI33" s="4">
        <v>0</v>
      </c>
      <c r="FJ33" s="4">
        <f t="shared" si="52"/>
        <v>0</v>
      </c>
      <c r="FK33" s="4">
        <f t="shared" si="53"/>
        <v>0</v>
      </c>
      <c r="FL33" s="4">
        <f t="shared" si="54"/>
        <v>0</v>
      </c>
      <c r="FM33" s="4">
        <f t="shared" si="55"/>
        <v>65.666380538964788</v>
      </c>
      <c r="FN33" s="9">
        <f t="shared" si="56"/>
        <v>35.107446166052121</v>
      </c>
      <c r="FO33" s="4">
        <v>0</v>
      </c>
      <c r="FP33" s="4">
        <f t="shared" si="57"/>
        <v>8813.9116039284836</v>
      </c>
      <c r="FQ33" s="4">
        <f t="shared" si="58"/>
        <v>8370.5511745394233</v>
      </c>
      <c r="FR33" s="4">
        <f t="shared" si="59"/>
        <v>5920.766418185618</v>
      </c>
      <c r="FS33" s="4">
        <f t="shared" si="60"/>
        <v>2329.8520192645115</v>
      </c>
      <c r="FT33" s="4">
        <f t="shared" si="61"/>
        <v>671.36336845477581</v>
      </c>
      <c r="FU33" s="4">
        <f t="shared" si="62"/>
        <v>313.00447859112671</v>
      </c>
      <c r="FV33" s="4">
        <v>0</v>
      </c>
      <c r="FW33" s="4">
        <f t="shared" si="63"/>
        <v>0</v>
      </c>
      <c r="FX33" s="4">
        <f t="shared" si="64"/>
        <v>0</v>
      </c>
      <c r="FY33" s="4">
        <f t="shared" si="65"/>
        <v>0</v>
      </c>
      <c r="FZ33" s="4">
        <f t="shared" si="66"/>
        <v>103.1163994874218</v>
      </c>
      <c r="GA33" s="4">
        <f t="shared" si="67"/>
        <v>47.512220233278867</v>
      </c>
      <c r="GB33" s="4">
        <v>0</v>
      </c>
      <c r="GC33" s="4">
        <f t="shared" si="68"/>
        <v>6249.5659101900674</v>
      </c>
      <c r="GD33" s="4">
        <f t="shared" si="4"/>
        <v>5897.8630840440301</v>
      </c>
      <c r="GE33" s="4">
        <f t="shared" si="5"/>
        <v>4111.3383381407421</v>
      </c>
      <c r="GF33" s="4">
        <f t="shared" si="6"/>
        <v>1597.9113786623857</v>
      </c>
      <c r="GG33" s="4">
        <f t="shared" si="7"/>
        <v>457.41590634835069</v>
      </c>
      <c r="GH33" s="4">
        <f t="shared" si="8"/>
        <v>212.16461211018824</v>
      </c>
      <c r="GI33" s="4">
        <v>0</v>
      </c>
      <c r="GJ33" s="4">
        <f t="shared" si="69"/>
        <v>0</v>
      </c>
      <c r="GK33" s="4">
        <f t="shared" si="70"/>
        <v>0</v>
      </c>
      <c r="GL33" s="4">
        <f t="shared" si="9"/>
        <v>0</v>
      </c>
      <c r="GM33" s="4">
        <f t="shared" si="10"/>
        <v>68.753982100630637</v>
      </c>
      <c r="GN33" s="4">
        <f t="shared" si="11"/>
        <v>30.786708076051749</v>
      </c>
      <c r="GO33" s="52">
        <v>0</v>
      </c>
      <c r="GP33" s="4">
        <f>step*(-'By group'!C$32*Population!C33+'By group'!I$33*Population!I33)</f>
        <v>0</v>
      </c>
      <c r="GQ33" s="4">
        <f>step*(-'By group'!D$32*Population!D33+'By group'!J$33*Population!J33)</f>
        <v>0</v>
      </c>
      <c r="GR33" s="4">
        <f>step*(-'By group'!E$32*Population!E33+'By group'!K$33*Population!K33)</f>
        <v>0</v>
      </c>
      <c r="GS33" s="4">
        <f>step*(-'By group'!F$32*Population!F33+'By group'!L$33*Population!L33)</f>
        <v>-4937.8832932463829</v>
      </c>
      <c r="GT33" s="4">
        <f>step*(-'By group'!G$32*Population!G33+'By group'!M$33*Population!M33)</f>
        <v>-615.24953955423587</v>
      </c>
      <c r="GU33" s="4">
        <f>step*(-'By group'!H$32*Population!H33+'By group'!N$33*Population!N33)</f>
        <v>-565.02731983292415</v>
      </c>
      <c r="GV33" s="46">
        <f t="shared" si="71"/>
        <v>0</v>
      </c>
      <c r="GW33" s="14">
        <f t="shared" si="72"/>
        <v>0</v>
      </c>
      <c r="GX33" s="4">
        <f t="shared" si="73"/>
        <v>0</v>
      </c>
      <c r="GY33" s="4">
        <f t="shared" si="74"/>
        <v>4937.8832932463829</v>
      </c>
      <c r="GZ33" s="4">
        <f t="shared" si="75"/>
        <v>615.24953955423587</v>
      </c>
      <c r="HA33" s="4">
        <f t="shared" si="76"/>
        <v>565.02731983292415</v>
      </c>
      <c r="HB33" s="8">
        <v>0</v>
      </c>
      <c r="HC33" s="4">
        <f>step*(-'By group'!P$32*Population!P33+'By group'!V$33*Population!V33)</f>
        <v>0</v>
      </c>
      <c r="HD33" s="4">
        <f>step*(-'By group'!Q$32*Population!Q33+'By group'!W$33*Population!W33)</f>
        <v>0</v>
      </c>
      <c r="HE33" s="4">
        <f>step*(-'By group'!R$32*Population!R33+'By group'!X$33*Population!X33)</f>
        <v>0</v>
      </c>
      <c r="HF33" s="4">
        <f>step*(-'By group'!S$32*Population!S33+'By group'!Y$33*Population!Y33)</f>
        <v>-2764.9651792493701</v>
      </c>
      <c r="HG33" s="4">
        <f>step*(-'By group'!T$32*Population!T33+'By group'!Z$33*Population!Z33)</f>
        <v>-319.19089309558552</v>
      </c>
      <c r="HH33" s="4">
        <f>step*(-'By group'!U$32*Population!U33+'By group'!AA$33*Population!AA33)</f>
        <v>-234.91962680209349</v>
      </c>
      <c r="HI33" s="14">
        <f t="shared" si="77"/>
        <v>0</v>
      </c>
      <c r="HJ33" s="46">
        <f t="shared" si="78"/>
        <v>0</v>
      </c>
      <c r="HK33" s="4">
        <f t="shared" si="79"/>
        <v>0</v>
      </c>
      <c r="HL33" s="4">
        <f t="shared" si="80"/>
        <v>2764.9651792493701</v>
      </c>
      <c r="HM33" s="4">
        <f t="shared" si="81"/>
        <v>319.19089309558552</v>
      </c>
      <c r="HN33" s="9">
        <f t="shared" si="82"/>
        <v>234.91962680209349</v>
      </c>
      <c r="HO33" s="4">
        <v>0</v>
      </c>
      <c r="HP33" s="4">
        <f>step*(-'By group'!AC$32*Population!AC33+'By group'!AI$33*Population!AI33)</f>
        <v>0</v>
      </c>
      <c r="HQ33" s="4">
        <f>step*(-'By group'!AD$32*Population!AD33+'By group'!AJ$33*Population!AJ33)</f>
        <v>0</v>
      </c>
      <c r="HR33" s="4">
        <f>step*(-'By group'!AE$32*Population!AE33+'By group'!AK$33*Population!AK33)</f>
        <v>0</v>
      </c>
      <c r="HS33" s="4">
        <f>step*(-'By group'!AF$32*Population!AF33+'By group'!AL$33*Population!AL33)</f>
        <v>-146.91203167839171</v>
      </c>
      <c r="HT33" s="4">
        <f>step*(-'By group'!AG$32*Population!AG33+'By group'!AM$33*Population!AM33)</f>
        <v>-17.829636323246337</v>
      </c>
      <c r="HU33" s="4">
        <f>step*(-'By group'!AH$32*Population!AH33+'By group'!AN$33*Population!AN33)</f>
        <v>-14.245072503042326</v>
      </c>
      <c r="HV33" s="14">
        <f t="shared" si="83"/>
        <v>0</v>
      </c>
      <c r="HW33" s="46">
        <f t="shared" si="84"/>
        <v>0</v>
      </c>
      <c r="HX33" s="4">
        <f t="shared" si="85"/>
        <v>0</v>
      </c>
      <c r="HY33" s="4">
        <f t="shared" si="86"/>
        <v>146.91203167839171</v>
      </c>
      <c r="HZ33" s="4">
        <f t="shared" si="87"/>
        <v>17.829636323246337</v>
      </c>
      <c r="IA33" s="4">
        <f t="shared" si="88"/>
        <v>14.245072503042326</v>
      </c>
      <c r="IB33" s="8">
        <v>0</v>
      </c>
      <c r="IC33" s="4">
        <f>step*(-'By group'!AP$32*Population!AP33+'By group'!AV$33*Population!AV33)</f>
        <v>0</v>
      </c>
      <c r="ID33" s="4">
        <f>step*(-'By group'!AQ$32*Population!AQ33+'By group'!AW$33*Population!AW33)</f>
        <v>0</v>
      </c>
      <c r="IE33" s="4">
        <f>step*(-'By group'!AR$32*Population!AR33+'By group'!AX$33*Population!AX33)</f>
        <v>0</v>
      </c>
      <c r="IF33" s="4">
        <f>step*(-'By group'!AS$32*Population!AS33+'By group'!AY$33*Population!AY33)</f>
        <v>-284.12348448367698</v>
      </c>
      <c r="IG33" s="4">
        <f>step*(-'By group'!AT$32*Population!AT33+'By group'!AZ$33*Population!AZ33)</f>
        <v>-38.844785601585912</v>
      </c>
      <c r="IH33" s="4">
        <f>step*(-'By group'!AU$32*Population!AU33+'By group'!BA$33*Population!BA33)</f>
        <v>-31.227761569260043</v>
      </c>
      <c r="II33" s="14">
        <f t="shared" si="15"/>
        <v>0</v>
      </c>
      <c r="IJ33" s="4">
        <f t="shared" si="16"/>
        <v>0</v>
      </c>
      <c r="IK33" s="4">
        <f t="shared" si="89"/>
        <v>0</v>
      </c>
      <c r="IL33" s="4">
        <f t="shared" si="90"/>
        <v>284.12348448367698</v>
      </c>
      <c r="IM33" s="4">
        <f t="shared" si="91"/>
        <v>38.844785601585912</v>
      </c>
      <c r="IN33" s="4">
        <f t="shared" si="92"/>
        <v>31.227761569260043</v>
      </c>
      <c r="IO33" s="8">
        <v>0</v>
      </c>
      <c r="IP33" s="4">
        <f>step*(-'By group'!BC$32*Population!BC33+'By group'!BI$33*Population!BI33)</f>
        <v>0</v>
      </c>
      <c r="IQ33" s="4">
        <f>step*(-'By group'!BD$32*Population!BD33+'By group'!BJ$33*Population!BJ33)</f>
        <v>0</v>
      </c>
      <c r="IR33" s="4">
        <f>step*(-'By group'!BE$32*Population!BE33+'By group'!BK$33*Population!BK33)</f>
        <v>0</v>
      </c>
      <c r="IS33" s="4">
        <f>step*(-'By group'!BF$32*Population!BF33+'By group'!BL$33*Population!BL33)</f>
        <v>-194.33096212386002</v>
      </c>
      <c r="IT33" s="4">
        <f>step*(-'By group'!BG$32*Population!BG33+'By group'!BM$33*Population!BM33)</f>
        <v>-27.039568384011773</v>
      </c>
      <c r="IU33" s="4">
        <f>step*(-'By group'!BH$32*Population!BH33+'By group'!BN$33*Population!BN33)</f>
        <v>-21.934944005822686</v>
      </c>
      <c r="IV33" s="14">
        <f t="shared" si="17"/>
        <v>0</v>
      </c>
      <c r="IW33" s="4">
        <f t="shared" si="18"/>
        <v>0</v>
      </c>
      <c r="IX33" s="4">
        <f t="shared" si="19"/>
        <v>0</v>
      </c>
      <c r="IY33" s="4">
        <f t="shared" si="20"/>
        <v>194.33096212386002</v>
      </c>
      <c r="IZ33" s="4">
        <f t="shared" si="21"/>
        <v>27.039568384011773</v>
      </c>
      <c r="JA33" s="4">
        <f t="shared" si="22"/>
        <v>21.934944005822686</v>
      </c>
      <c r="JB33" s="75">
        <f>step*(+prop_idu_male*'By group'!BB$9*Population!BB33-'By group'!B$8*Population!B33)</f>
        <v>-806.38647864276732</v>
      </c>
      <c r="JC33" s="46">
        <f>step*(+prop_idu_male*'By group'!BC$9*Population!BC33-'By group'!C$8*Population!C33)</f>
        <v>-5.2629589554296006</v>
      </c>
      <c r="JD33" s="46">
        <f>step*(+prop_idu_male*'By group'!BD$9*Population!BD33-'By group'!D$8*Population!D33)</f>
        <v>-15.913581395000191</v>
      </c>
      <c r="JE33" s="46">
        <f>step*(+prop_idu_male*'By group'!BE$9*Population!BE33-'By group'!E$8*Population!E33)</f>
        <v>-17.461183950457126</v>
      </c>
      <c r="JF33" s="46">
        <f>step*(+prop_idu_male*'By group'!BF$9*Population!BF33-'By group'!F$8*Population!F33)</f>
        <v>-5.5311297996338338</v>
      </c>
      <c r="JG33" s="46">
        <f>step*(+prop_idu_male*'By group'!BG$9*Population!BG33-'By group'!G$8*Population!G33)</f>
        <v>-1.1091802368926578</v>
      </c>
      <c r="JH33" s="46">
        <f>step*(+prop_idu_male*'By group'!BH$9*Population!BH33-'By group'!H$8*Population!H33)</f>
        <v>-1.0207221344691844</v>
      </c>
      <c r="JI33" s="46">
        <f>step*(+prop_idu_male*'By group'!BI$9*Population!BI33-'By group'!I$8*Population!I33)</f>
        <v>0</v>
      </c>
      <c r="JJ33" s="46">
        <f>step*(+prop_idu_male*'By group'!BJ$9*Population!BJ33-'By group'!J$8*Population!J33)</f>
        <v>0</v>
      </c>
      <c r="JK33" s="46">
        <f>step*(+prop_idu_male*'By group'!BK$9*Population!BK33-'By group'!K$8*Population!K33)</f>
        <v>0</v>
      </c>
      <c r="JL33" s="46">
        <f>step*(+prop_idu_male*'By group'!BL$9*Population!BL33-'By group'!L$8*Population!L33)</f>
        <v>-2.1192816309694291</v>
      </c>
      <c r="JM33" s="46">
        <f>step*(+prop_idu_male*'By group'!BM$9*Population!BM33-'By group'!M$8*Population!M33)</f>
        <v>-1.1176513229201002</v>
      </c>
      <c r="JN33" s="46">
        <f>step*(+prop_idu_male*'By group'!BN$9*Population!BN33-'By group'!N$8*Population!N33)</f>
        <v>-1.0166773605004693</v>
      </c>
      <c r="JO33" s="45">
        <f>step*(+(1-prop_idu_male)*'By group'!BB$9*Population!BB33-'By group'!O$8*Population!O33-'By group'!O$6*Population!O33+'By group'!AB$7*Population!AB33)</f>
        <v>-5910.0265258358049</v>
      </c>
      <c r="JP33" s="46">
        <f>step*(+(1-prop_idu_male)*'By group'!BC$9*Population!BC33-'By group'!P$8*Population!P33-'By group'!P$6*Population!P33+'By group'!AC$7*Population!AC33)</f>
        <v>-13.016170836027987</v>
      </c>
      <c r="JQ33" s="46">
        <f>step*(+(1-prop_idu_male)*'By group'!BD$9*Population!BD33-'By group'!Q$8*Population!Q33-'By group'!Q$6*Population!Q33+'By group'!AD$7*Population!AD33)</f>
        <v>-40.45438138837644</v>
      </c>
      <c r="JR33" s="46">
        <f>step*(+(1-prop_idu_male)*'By group'!BE$9*Population!BE33-'By group'!R$8*Population!R33-'By group'!R$6*Population!R33+'By group'!AE$7*Population!AE33)</f>
        <v>-45.961786098622824</v>
      </c>
      <c r="JS33" s="46">
        <f>step*(+(1-prop_idu_male)*'By group'!BF$9*Population!BF33-'By group'!S$8*Population!S33-'By group'!S$6*Population!S33+'By group'!AF$7*Population!AF33)</f>
        <v>-14.819182744978214</v>
      </c>
      <c r="JT33" s="46">
        <f>step*(+(1-prop_idu_male)*'By group'!BG$9*Population!BG33-'By group'!T$8*Population!T33-'By group'!T$6*Population!T33+'By group'!AG$7*Population!AG33)</f>
        <v>-3.011296108127937</v>
      </c>
      <c r="JU33" s="46">
        <f>step*(+(1-prop_idu_male)*'By group'!BH$9*Population!BH33-'By group'!U$8*Population!U33-'By group'!U$6*Population!U33+'By group'!AH$7*Population!AH33)</f>
        <v>-2.9184786885719252</v>
      </c>
      <c r="JV33" s="46">
        <f>step*(+(1-prop_idu_male)*'By group'!BI$9*Population!BI33-'By group'!V$8*Population!V33-'By group'!V$6*Population!V33+'By group'!AI$7*Population!AI33)</f>
        <v>0</v>
      </c>
      <c r="JW33" s="46">
        <f>step*(+(1-prop_idu_male)*'By group'!BJ$9*Population!BJ33-'By group'!W$8*Population!W33-'By group'!W$6*Population!W33+'By group'!AJ$7*Population!AJ33)</f>
        <v>0</v>
      </c>
      <c r="JX33" s="46">
        <f>step*(+(1-prop_idu_male)*'By group'!BK$9*Population!BK33-'By group'!X$8*Population!X33-'By group'!X$6*Population!X33+'By group'!AK$7*Population!AK33)</f>
        <v>0</v>
      </c>
      <c r="JY33" s="46">
        <f>step*(+(1-prop_idu_male)*'By group'!BL$9*Population!BL33-'By group'!Y$8*Population!Y33-'By group'!Y$6*Population!Y33+'By group'!AL$7*Population!AL33)</f>
        <v>-5.853253302853064</v>
      </c>
      <c r="JZ33" s="46">
        <f>step*(+(1-prop_idu_male)*'By group'!BM$9*Population!BM33-'By group'!Z$8*Population!Z33-'By group'!Z$6*Population!Z33+'By group'!AM$7*Population!AM33)</f>
        <v>-3.3693308273031253</v>
      </c>
      <c r="KA33" s="76">
        <f>step*(+(1-prop_idu_male)*'By group'!BN$9*Population!BN33-'By group'!AA$8*Population!AA33-'By group'!AA$6*Population!AA33+'By group'!AN$7*Population!AN33)</f>
        <v>-3.9989117850257632</v>
      </c>
      <c r="KB33" s="46">
        <f>step*(+'By group'!O$6*Population!O33-'By group'!AB$7*Population!AB33)</f>
        <v>5058.7239069324123</v>
      </c>
      <c r="KC33" s="46">
        <f>step*(+'By group'!P$6*Population!P33-'By group'!AC$7*Population!AC33)</f>
        <v>9.9732455470981289</v>
      </c>
      <c r="KD33" s="46">
        <f>step*(+'By group'!Q$6*Population!Q33-'By group'!AD$7*Population!AD33)</f>
        <v>31.154370114070026</v>
      </c>
      <c r="KE33" s="46">
        <f>step*(+'By group'!R$6*Population!R33-'By group'!AE$7*Population!AE33)</f>
        <v>35.632594914022064</v>
      </c>
      <c r="KF33" s="46">
        <f>step*(+'By group'!S$6*Population!S33-'By group'!AF$7*Population!AF33)</f>
        <v>11.535883429128944</v>
      </c>
      <c r="KG33" s="46">
        <f>step*(+'By group'!T$6*Population!T33-'By group'!AG$7*Population!AG33)</f>
        <v>2.3501953141676197</v>
      </c>
      <c r="KH33" s="46">
        <f>step*(+'By group'!U$6*Population!U33-'By group'!AH$7*Population!AH33)</f>
        <v>2.2894645857148923</v>
      </c>
      <c r="KI33" s="46">
        <f>step*(+'By group'!V$6*Population!V33-'By group'!AI$7*Population!AI33)</f>
        <v>0</v>
      </c>
      <c r="KJ33" s="46">
        <f>step*(+'By group'!W$6*Population!W33-'By group'!AJ$7*Population!AJ33)</f>
        <v>0</v>
      </c>
      <c r="KK33" s="46">
        <f>step*(+'By group'!X$6*Population!X33-'By group'!AK$7*Population!AK33)</f>
        <v>0</v>
      </c>
      <c r="KL33" s="46">
        <f>step*(+'By group'!Y$6*Population!Y33-'By group'!AL$7*Population!AL33)</f>
        <v>4.5833878751046297</v>
      </c>
      <c r="KM33" s="46">
        <f>step*(+'By group'!Z$6*Population!Z33-'By group'!AM$7*Population!AM33)</f>
        <v>2.6530635435128476</v>
      </c>
      <c r="KN33" s="46">
        <f>step*(+'By group'!AA$6*Population!AA33-'By group'!AN$7*Population!AN33)</f>
        <v>3.184400900108896</v>
      </c>
      <c r="KO33" s="45">
        <v>0</v>
      </c>
      <c r="KP33" s="46">
        <v>0</v>
      </c>
      <c r="KQ33" s="46">
        <v>0</v>
      </c>
      <c r="KR33" s="46">
        <v>0</v>
      </c>
      <c r="KS33" s="46">
        <v>0</v>
      </c>
      <c r="KT33" s="46">
        <v>0</v>
      </c>
      <c r="KU33" s="46">
        <v>0</v>
      </c>
      <c r="KV33" s="46">
        <v>0</v>
      </c>
      <c r="KW33" s="46">
        <v>0</v>
      </c>
      <c r="KX33" s="46">
        <v>0</v>
      </c>
      <c r="KY33" s="46">
        <v>0</v>
      </c>
      <c r="KZ33" s="46">
        <v>0</v>
      </c>
      <c r="LA33" s="46">
        <v>0</v>
      </c>
      <c r="LB33" s="188">
        <f>step*(-'By group'!BB$9*Population!BB33+'By group'!B$8*Population!B33+'By group'!O$8*Population!O33)</f>
        <v>1657.6890975461606</v>
      </c>
      <c r="LC33" s="189">
        <f>step*(-'By group'!BC$9*Population!BC33+'By group'!C$8*Population!C33+'By group'!P$8*Population!P33)</f>
        <v>8.3058842443594596</v>
      </c>
      <c r="LD33" s="189">
        <f>step*(-'By group'!BD$9*Population!BD33+'By group'!D$8*Population!D33+'By group'!Q$8*Population!Q33)</f>
        <v>25.2135926693066</v>
      </c>
      <c r="LE33" s="189">
        <f>step*(-'By group'!BE$9*Population!BE33+'By group'!E$8*Population!E33+'By group'!R$8*Population!R33)</f>
        <v>27.790375135057886</v>
      </c>
      <c r="LF33" s="189">
        <f>step*(-'By group'!BF$9*Population!BF33+'By group'!F$8*Population!F33+'By group'!S$8*Population!S33)</f>
        <v>8.8144291154831045</v>
      </c>
      <c r="LG33" s="189">
        <f>step*(-'By group'!BG$9*Population!BG33+'By group'!G$8*Population!G33+'By group'!T$8*Population!T33)</f>
        <v>1.7702810308529751</v>
      </c>
      <c r="LH33" s="189">
        <f>step*(-'By group'!BH$9*Population!BH33+'By group'!H$8*Population!H33+'By group'!U$8*Population!U33)</f>
        <v>1.6497362373262177</v>
      </c>
      <c r="LI33" s="189">
        <f>step*(-'By group'!BI$9*Population!BI33+'By group'!I$8*Population!I33+'By group'!V$8*Population!V33)</f>
        <v>0</v>
      </c>
      <c r="LJ33" s="189">
        <f>step*(-'By group'!BJ$9*Population!BJ33+'By group'!J$8*Population!J33+'By group'!W$8*Population!W33)</f>
        <v>0</v>
      </c>
      <c r="LK33" s="189">
        <f>step*(-'By group'!BK$9*Population!BK33+'By group'!K$8*Population!K33+'By group'!X$8*Population!X33)</f>
        <v>0</v>
      </c>
      <c r="LL33" s="189">
        <f>step*(-'By group'!BL$9*Population!BL33+'By group'!L$8*Population!L33+'By group'!Y$8*Population!Y33)</f>
        <v>3.389147058717862</v>
      </c>
      <c r="LM33" s="189">
        <f>step*(-'By group'!BM$9*Population!BM33+'By group'!M$8*Population!M33+'By group'!Z$8*Population!Z33)</f>
        <v>1.8339186067103781</v>
      </c>
      <c r="LN33" s="189">
        <f>step*(-'By group'!BN$9*Population!BN33+'By group'!N$8*Population!N33+'By group'!AA$8*Population!AA33)</f>
        <v>1.8311882454173363</v>
      </c>
    </row>
    <row r="34" spans="1:326" s="12" customFormat="1" x14ac:dyDescent="0.25">
      <c r="A34">
        <f t="shared" si="23"/>
        <v>15</v>
      </c>
      <c r="B34" s="52">
        <f>step*((-'By group'!B$4-'By group'!B$5-'By group'!B$22)*Population!B34+'By group'!B$3*Population!$BO34)</f>
        <v>162481.07146728656</v>
      </c>
      <c r="C34" s="4">
        <f>step*((-'By group'!C$4-'By group'!C$5-'By group'!C$22)*Population!C34+'By group'!C$3*Population!$BO34)</f>
        <v>-4754.1639747523195</v>
      </c>
      <c r="D34" s="4">
        <f>step*((-'By group'!D$4-'By group'!D$5-'By group'!D$22)*Population!D34+'By group'!D$3*Population!$BO34)</f>
        <v>-31995.616594802847</v>
      </c>
      <c r="E34" s="4">
        <f>step*((-'By group'!E$4-'By group'!E$5-'By group'!E$22)*Population!E34+'By group'!E$3*Population!$BO34)</f>
        <v>-53756.298035487402</v>
      </c>
      <c r="F34" s="4">
        <f>step*((-'By group'!F$4-'By group'!F$5-'By group'!F$22)*Population!F34+'By group'!F$3*Population!$BO34)</f>
        <v>-22828.566687270515</v>
      </c>
      <c r="G34" s="4">
        <f>step*((-'By group'!G$4-'By group'!G$5-'By group'!G$22)*Population!G34+'By group'!G$3*Population!$BO34)</f>
        <v>-5735.0628988582012</v>
      </c>
      <c r="H34" s="4">
        <f>step*((-'By group'!H$4-'By group'!H$5-'By group'!H$22)*Population!H34+'By group'!H$3*Population!$BO34)</f>
        <v>-5744.7847836554783</v>
      </c>
      <c r="I34" s="4">
        <f>step*((-'By group'!I$4-'By group'!I$5-'By group'!I$22)*Population!I34+'By group'!I$3*Population!$BO34)</f>
        <v>0</v>
      </c>
      <c r="J34" s="4">
        <f>step*((-'By group'!J$4-'By group'!J$5-'By group'!J$22)*Population!J34+'By group'!J$3*Population!$BO34)</f>
        <v>0</v>
      </c>
      <c r="K34" s="4">
        <f>step*((-'By group'!K$4-'By group'!K$5-'By group'!K$22)*Population!K34+'By group'!K$3*Population!$BO34)</f>
        <v>0</v>
      </c>
      <c r="L34" s="4">
        <f>step*((-'By group'!L$4-'By group'!L$5-'By group'!L$22)*Population!L34+'By group'!L$3*Population!$BO34)</f>
        <v>-3159.75022444256</v>
      </c>
      <c r="M34" s="4">
        <f>step*((-'By group'!M$4-'By group'!M$5-'By group'!M$22)*Population!M34+'By group'!M$3*Population!$BO34)</f>
        <v>-1890.4967219446341</v>
      </c>
      <c r="N34" s="4">
        <f>step*((-'By group'!N$4-'By group'!N$5-'By group'!N$22)*Population!N34+'By group'!N$3*Population!$BO34)</f>
        <v>-2011.0833229141856</v>
      </c>
      <c r="O34" s="8">
        <f>step*((-'By group'!O$4-'By group'!O$5-'By group'!O$22)*Population!O34+'By group'!O$3*Population!$BO34)</f>
        <v>127995.96553187515</v>
      </c>
      <c r="P34" s="4">
        <f>step*((-'By group'!P$4-'By group'!P$5-'By group'!P$22)*Population!P34+'By group'!P$3*Population!$BO34)</f>
        <v>-2551.8648208808968</v>
      </c>
      <c r="Q34" s="4">
        <f>step*((-'By group'!Q$4-'By group'!Q$5-'By group'!Q$22)*Population!Q34+'By group'!Q$3*Population!$BO34)</f>
        <v>-17426.635019648525</v>
      </c>
      <c r="R34" s="4">
        <f>step*((-'By group'!R$4-'By group'!R$5-'By group'!R$22)*Population!R34+'By group'!R$3*Population!$BO34)</f>
        <v>-29849.551127332983</v>
      </c>
      <c r="S34" s="4">
        <f>step*((-'By group'!S$4-'By group'!S$5-'By group'!S$22)*Population!S34+'By group'!S$3*Population!$BO34)</f>
        <v>-12807.669507296563</v>
      </c>
      <c r="T34" s="4">
        <f>step*((-'By group'!T$4-'By group'!T$5-'By group'!T$22)*Population!T34+'By group'!T$3*Population!$BO34)</f>
        <v>-3245.2232567812671</v>
      </c>
      <c r="U34" s="4">
        <f>step*((-'By group'!U$4-'By group'!U$5-'By group'!U$22)*Population!U34+'By group'!U$3*Population!$BO34)</f>
        <v>-3375.4810482393063</v>
      </c>
      <c r="V34" s="4">
        <f>step*((-'By group'!V$4-'By group'!V$5-'By group'!V$22)*Population!V34+'By group'!V$3*Population!$BO34)</f>
        <v>0</v>
      </c>
      <c r="W34" s="4">
        <f>step*((-'By group'!W$4-'By group'!W$5-'By group'!W$22)*Population!W34+'By group'!W$3*Population!$BO34)</f>
        <v>0</v>
      </c>
      <c r="X34" s="4">
        <f>step*((-'By group'!X$4-'By group'!X$5-'By group'!X$22)*Population!X34+'By group'!X$3*Population!$BO34)</f>
        <v>0</v>
      </c>
      <c r="Y34" s="4">
        <f>step*((-'By group'!Y$4-'By group'!Y$5-'By group'!Y$22)*Population!Y34+'By group'!Y$3*Population!$BO34)</f>
        <v>-1808.4349853711124</v>
      </c>
      <c r="Z34" s="4">
        <f>step*((-'By group'!Z$4-'By group'!Z$5-'By group'!Z$22)*Population!Z34+'By group'!Z$3*Population!$BO34)</f>
        <v>-1152.9122679633526</v>
      </c>
      <c r="AA34" s="4">
        <f>step*((-'By group'!AA$4-'By group'!AA$5-'By group'!AA$22)*Population!AA34+'By group'!AA$3*Population!$BO34)</f>
        <v>-1516.3215052065855</v>
      </c>
      <c r="AB34" s="8">
        <f>step*((-'By group'!AB$4-'By group'!AB$5-'By group'!AB$22)*Population!AB34+'By group'!AB$3*Population!$BO34)</f>
        <v>-884.77404648448601</v>
      </c>
      <c r="AC34" s="4">
        <f>step*((-'By group'!AC$4-'By group'!AC$5-'By group'!AC$22)*Population!AC34+'By group'!AC$3*Population!$BO34)</f>
        <v>-149.8970027336197</v>
      </c>
      <c r="AD34" s="4">
        <f>step*((-'By group'!AD$4-'By group'!AD$5-'By group'!AD$22)*Population!AD34+'By group'!AD$3*Population!$BO34)</f>
        <v>-995.17232938124721</v>
      </c>
      <c r="AE34" s="4">
        <f>step*((-'By group'!AE$4-'By group'!AE$5-'By group'!AE$22)*Population!AE34+'By group'!AE$3*Population!$BO34)</f>
        <v>-1635.022435436618</v>
      </c>
      <c r="AF34" s="4">
        <f>step*((-'By group'!AF$4-'By group'!AF$5-'By group'!AF$22)*Population!AF34+'By group'!AF$3*Population!$BO34)</f>
        <v>-681.29396497933271</v>
      </c>
      <c r="AG34" s="4">
        <f>step*((-'By group'!AG$4-'By group'!AG$5-'By group'!AG$22)*Population!AG34+'By group'!AG$3*Population!$BO34)</f>
        <v>-169.18110451935556</v>
      </c>
      <c r="AH34" s="4">
        <f>step*((-'By group'!AH$4-'By group'!AH$5-'By group'!AH$22)*Population!AH34+'By group'!AH$3*Population!$BO34)</f>
        <v>-168.80037974673891</v>
      </c>
      <c r="AI34" s="4">
        <f>step*((-'By group'!AI$4-'By group'!AI$5-'By group'!AI$22)*Population!AI34+'By group'!AI$3*Population!$BO34)</f>
        <v>0</v>
      </c>
      <c r="AJ34" s="4">
        <f>step*((-'By group'!AJ$4-'By group'!AJ$5-'By group'!AJ$22)*Population!AJ34+'By group'!AJ$3*Population!$BO34)</f>
        <v>0</v>
      </c>
      <c r="AK34" s="4">
        <f>step*((-'By group'!AK$4-'By group'!AK$5-'By group'!AK$22)*Population!AK34+'By group'!AK$3*Population!$BO34)</f>
        <v>0</v>
      </c>
      <c r="AL34" s="4">
        <f>step*((-'By group'!AL$4-'By group'!AL$5-'By group'!AL$22)*Population!AL34+'By group'!AL$3*Population!$BO34)</f>
        <v>-91.505660192749374</v>
      </c>
      <c r="AM34" s="4">
        <f>step*((-'By group'!AM$4-'By group'!AM$5-'By group'!AM$22)*Population!AM34+'By group'!AM$3*Population!$BO34)</f>
        <v>-55.761491495602456</v>
      </c>
      <c r="AN34" s="4">
        <f>step*((-'By group'!AN$4-'By group'!AN$5-'By group'!AN$22)*Population!AN34+'By group'!AN$3*Population!$BO34)</f>
        <v>-66.429516759475675</v>
      </c>
      <c r="AO34" s="8">
        <f>step*((-'By group'!AO$4-'By group'!AO$5-'By group'!AO$22)*Population!AO34+'By group'!AO$3*Population!$BO34)</f>
        <v>8054.3149441394453</v>
      </c>
      <c r="AP34" s="4">
        <f>step*((-'By group'!AP$4-'By group'!AP$5-'By group'!AP$22)*Population!AP34+'By group'!AP$3*Population!$BO34)</f>
        <v>-339.16358227787629</v>
      </c>
      <c r="AQ34" s="4">
        <f>step*((-'By group'!AQ$4-'By group'!AQ$5-'By group'!AQ$22)*Population!AQ34+'By group'!AQ$3*Population!$BO34)</f>
        <v>-2160.1237066694507</v>
      </c>
      <c r="AR34" s="4">
        <f>step*((-'By group'!AR$4-'By group'!AR$5-'By group'!AR$22)*Population!AR34+'By group'!AR$3*Population!$BO34)</f>
        <v>-3307.8698470434265</v>
      </c>
      <c r="AS34" s="4">
        <f>step*((-'By group'!AS$4-'By group'!AS$5-'By group'!AS$22)*Population!AS34+'By group'!AS$3*Population!$BO34)</f>
        <v>-1294.3576056538511</v>
      </c>
      <c r="AT34" s="4">
        <f>step*((-'By group'!AT$4-'By group'!AT$5-'By group'!AT$22)*Population!AT34+'By group'!AT$3*Population!$BO34)</f>
        <v>-305.05145260298121</v>
      </c>
      <c r="AU34" s="4">
        <f>step*((-'By group'!AU$4-'By group'!AU$5-'By group'!AU$22)*Population!AU34+'By group'!AU$3*Population!$BO34)</f>
        <v>-270.70246623481552</v>
      </c>
      <c r="AV34" s="4">
        <f>step*((-'By group'!AV$4-'By group'!AV$5-'By group'!AV$22)*Population!AV34+'By group'!AV$3*Population!$BO34)</f>
        <v>0</v>
      </c>
      <c r="AW34" s="4">
        <f>step*((-'By group'!AW$4-'By group'!AW$5-'By group'!AW$22)*Population!AW34+'By group'!AW$3*Population!$BO34)</f>
        <v>0</v>
      </c>
      <c r="AX34" s="4">
        <f>step*((-'By group'!AX$4-'By group'!AX$5-'By group'!AX$22)*Population!AX34+'By group'!AX$3*Population!$BO34)</f>
        <v>0</v>
      </c>
      <c r="AY34" s="4">
        <f>step*((-'By group'!AY$4-'By group'!AY$5-'By group'!AY$22)*Population!AY34+'By group'!AY$3*Population!$BO34)</f>
        <v>-146.92804808236104</v>
      </c>
      <c r="AZ34" s="4">
        <f>step*((-'By group'!AZ$4-'By group'!AZ$5-'By group'!AZ$22)*Population!AZ34+'By group'!AZ$3*Population!$BO34)</f>
        <v>-77.493905371844818</v>
      </c>
      <c r="BA34" s="4">
        <f>step*((-'By group'!BA$4-'By group'!BA$5-'By group'!BA$22)*Population!BA34+'By group'!BA$3*Population!$BO34)</f>
        <v>-73.147401661178321</v>
      </c>
      <c r="BB34" s="8">
        <f>step*((-'By group'!BB$4-'By group'!BB$5-'By group'!BB$22)*Population!BB34+'By group'!BB$3*Population!$BO34)</f>
        <v>4672.1202934152298</v>
      </c>
      <c r="BC34" s="4">
        <f>step*((-'By group'!BC$4-'By group'!BC$5-'By group'!BC$22)*Population!BC34+'By group'!BC$3*Population!$BO34)</f>
        <v>-354.24000056350712</v>
      </c>
      <c r="BD34" s="4">
        <f>step*((-'By group'!BD$4-'By group'!BD$5-'By group'!BD$22)*Population!BD34+'By group'!BD$3*Population!$BO34)</f>
        <v>-1809.2913104589004</v>
      </c>
      <c r="BE34" s="4">
        <f>step*((-'By group'!BE$4-'By group'!BE$5-'By group'!BE$22)*Population!BE34+'By group'!BE$3*Population!$BO34)</f>
        <v>-2554.1876664603928</v>
      </c>
      <c r="BF34" s="4">
        <f>step*((-'By group'!BF$4-'By group'!BF$5-'By group'!BF$22)*Population!BF34+'By group'!BF$3*Population!$BO34)</f>
        <v>-959.39856588610166</v>
      </c>
      <c r="BG34" s="4">
        <f>step*((-'By group'!BG$4-'By group'!BG$5-'By group'!BG$22)*Population!BG34+'By group'!BG$3*Population!$BO34)</f>
        <v>-220.47720727010184</v>
      </c>
      <c r="BH34" s="4">
        <f>step*((-'By group'!BH$4-'By group'!BH$5-'By group'!BH$22)*Population!BH34+'By group'!BH$3*Population!$BO34)</f>
        <v>-191.54867819796033</v>
      </c>
      <c r="BI34" s="4">
        <f>step*((-'By group'!BI$4-'By group'!BI$5-'By group'!BI$22)*Population!BI34+'By group'!BI$3*Population!$BO34)</f>
        <v>0</v>
      </c>
      <c r="BJ34" s="4">
        <f>step*((-'By group'!BJ$4-'By group'!BJ$5-'By group'!BJ$22)*Population!BJ34+'By group'!BJ$3*Population!$BO34)</f>
        <v>0</v>
      </c>
      <c r="BK34" s="4">
        <f>step*((-'By group'!BK$4-'By group'!BK$5-'By group'!BK$22)*Population!BK34+'By group'!BK$3*Population!$BO34)</f>
        <v>0</v>
      </c>
      <c r="BL34" s="4">
        <f>step*((-'By group'!BL$4-'By group'!BL$5-'By group'!BL$22)*Population!BL34+'By group'!BL$3*Population!$BO34)</f>
        <v>-124.22597411820823</v>
      </c>
      <c r="BM34" s="4">
        <f>step*((-'By group'!BM$4-'By group'!BM$5-'By group'!BM$22)*Population!BM34+'By group'!BM$3*Population!$BO34)</f>
        <v>-62.100150638423258</v>
      </c>
      <c r="BN34" s="4">
        <f>step*((-'By group'!BN$4-'By group'!BN$5-'By group'!BN$22)*Population!BN34+'By group'!BN$3*Population!$BO34)</f>
        <v>-53.688348984490581</v>
      </c>
      <c r="BO34" s="71">
        <f>-step*SUM(SCR!B34:N34)*Population!B34</f>
        <v>-123112.1708925109</v>
      </c>
      <c r="BP34" s="4">
        <f>step*-SUM('By group'!C$11:C$21)*Population!C34</f>
        <v>-118854.09936880798</v>
      </c>
      <c r="BQ34" s="4">
        <f>step*-SUM('By group'!D$11:D$21)*Population!D34</f>
        <v>-88876.712763341246</v>
      </c>
      <c r="BR34" s="4">
        <f>step*-SUM('By group'!E$11:E$21)*Population!E34</f>
        <v>-38397.355739633858</v>
      </c>
      <c r="BS34" s="4">
        <f>step*-SUM('By group'!F$11:F$21)*Population!F34</f>
        <v>-12015.035098563429</v>
      </c>
      <c r="BT34" s="4">
        <f>step*-SUM('By group'!G$11:G$21)*Population!G34</f>
        <v>-5974.0238529772923</v>
      </c>
      <c r="BU34" s="4">
        <f>step*-SUM('By group'!H$11:H$21)*Population!H34</f>
        <v>0</v>
      </c>
      <c r="BV34" s="4">
        <f>step*-SUM('By group'!I$11:I$21)*Population!I34</f>
        <v>0</v>
      </c>
      <c r="BW34" s="4">
        <f>step*-SUM('By group'!J$11:J$21)*Population!J34</f>
        <v>0</v>
      </c>
      <c r="BX34" s="4">
        <f>step*-SUM('By group'!K$11:K$21)*Population!K34</f>
        <v>0</v>
      </c>
      <c r="BY34" s="4">
        <f>step*-SUM('By group'!L$11:L$21)*Population!L34</f>
        <v>-2256.9644460303998</v>
      </c>
      <c r="BZ34" s="4">
        <f>step*-SUM('By group'!M$11:M$21)*Population!M34</f>
        <v>-1181.5604512153964</v>
      </c>
      <c r="CA34" s="4">
        <f>step*-SUM('By group'!N$11:N$21)*Population!N34</f>
        <v>0</v>
      </c>
      <c r="CB34" s="13">
        <f>-step*SUM(SCR!O34:AA34)*Population!O34</f>
        <v>-65808.826779824885</v>
      </c>
      <c r="CC34" s="4">
        <f>step*-SUM('By group'!P$11:P$21)*Population!P34</f>
        <v>-63796.620522022422</v>
      </c>
      <c r="CD34" s="4">
        <f>step*-SUM('By group'!Q$11:Q$21)*Population!Q34</f>
        <v>-48407.319499023681</v>
      </c>
      <c r="CE34" s="4">
        <f>step*-SUM('By group'!R$11:R$21)*Population!R34</f>
        <v>-21321.107948094985</v>
      </c>
      <c r="CF34" s="4">
        <f>step*-SUM('By group'!S$11:S$21)*Population!S34</f>
        <v>-6740.8786880508233</v>
      </c>
      <c r="CG34" s="4">
        <f>step*-SUM('By group'!T$11:T$21)*Population!T34</f>
        <v>-3380.4408924804861</v>
      </c>
      <c r="CH34" s="4">
        <f>step*-SUM('By group'!U$11:U$21)*Population!U34</f>
        <v>0</v>
      </c>
      <c r="CI34" s="4">
        <f>step*-SUM('By group'!V$11:V$21)*Population!V34</f>
        <v>0</v>
      </c>
      <c r="CJ34" s="4">
        <f>step*-SUM('By group'!W$11:W$21)*Population!W34</f>
        <v>0</v>
      </c>
      <c r="CK34" s="4">
        <f>step*-SUM('By group'!X$11:X$21)*Population!X34</f>
        <v>0</v>
      </c>
      <c r="CL34" s="4">
        <f>step*-SUM('By group'!Y$11:Y$21)*Population!Y34</f>
        <v>-1291.7392752650803</v>
      </c>
      <c r="CM34" s="4">
        <f>step*-SUM('By group'!Z$11:Z$21)*Population!Z34</f>
        <v>-720.57016747709542</v>
      </c>
      <c r="CN34" s="4">
        <f>step*-SUM('By group'!AA$11:AA$21)*Population!AA34</f>
        <v>0</v>
      </c>
      <c r="CO34" s="13">
        <f>-step*SUM(SCR!AB34:AN34)*Population!AB34</f>
        <v>-3897.2673615849508</v>
      </c>
      <c r="CP34" s="4">
        <f>step*-SUM('By group'!AC$11:AC$21)*Population!AC34</f>
        <v>-3747.4250683404925</v>
      </c>
      <c r="CQ34" s="4">
        <f>step*-SUM('By group'!AD$11:AD$21)*Population!AD34</f>
        <v>-2764.3675816145756</v>
      </c>
      <c r="CR34" s="4">
        <f>step*-SUM('By group'!AE$11:AE$21)*Population!AE34</f>
        <v>-1167.8731681690128</v>
      </c>
      <c r="CS34" s="4">
        <f>step*-SUM('By group'!AF$11:AF$21)*Population!AF34</f>
        <v>-358.57577104175408</v>
      </c>
      <c r="CT34" s="4">
        <f>step*-SUM('By group'!AG$11:AG$21)*Population!AG34</f>
        <v>-176.23031720766201</v>
      </c>
      <c r="CU34" s="4">
        <f>step*-SUM('By group'!AH$11:AH$21)*Population!AH34</f>
        <v>0</v>
      </c>
      <c r="CV34" s="4">
        <f>step*-SUM('By group'!AI$11:AI$21)*Population!AI34</f>
        <v>0</v>
      </c>
      <c r="CW34" s="4">
        <f>step*-SUM('By group'!AJ$11:AJ$21)*Population!AJ34</f>
        <v>0</v>
      </c>
      <c r="CX34" s="4">
        <f>step*-SUM('By group'!AK$11:AK$21)*Population!AK34</f>
        <v>0</v>
      </c>
      <c r="CY34" s="4">
        <f>step*-SUM('By group'!AL$11:AL$21)*Population!AL34</f>
        <v>-65.361185851963839</v>
      </c>
      <c r="CZ34" s="4">
        <f>step*-SUM('By group'!AM$11:AM$21)*Population!AM34</f>
        <v>-34.850932184751535</v>
      </c>
      <c r="DA34" s="4">
        <f>step*-SUM('By group'!AN$11:AN$21)*Population!AN34</f>
        <v>0</v>
      </c>
      <c r="DB34" s="13">
        <f>-step*SUM(SCR!AO34:BA34)*Population!AO34</f>
        <v>-8926.8283564964786</v>
      </c>
      <c r="DC34" s="4">
        <f>step*-SUM('By group'!AP$11:AP$21)*Population!AP34</f>
        <v>-8479.0895569469067</v>
      </c>
      <c r="DD34" s="4">
        <f>step*-SUM('By group'!AQ$11:AQ$21)*Population!AQ34</f>
        <v>-6000.3436296373638</v>
      </c>
      <c r="DE34" s="4">
        <f>step*-SUM('By group'!AR$11:AR$21)*Population!AR34</f>
        <v>-2362.7641764595901</v>
      </c>
      <c r="DF34" s="4">
        <f>step*-SUM('By group'!AS$11:AS$21)*Population!AS34</f>
        <v>-681.2408450809744</v>
      </c>
      <c r="DG34" s="4">
        <f>step*-SUM('By group'!AT$11:AT$21)*Population!AT34</f>
        <v>-317.76192979477207</v>
      </c>
      <c r="DH34" s="4">
        <f>step*-SUM('By group'!AU$11:AU$21)*Population!AU34</f>
        <v>0</v>
      </c>
      <c r="DI34" s="4">
        <f>step*-SUM('By group'!AV$11:AV$21)*Population!AV34</f>
        <v>0</v>
      </c>
      <c r="DJ34" s="4">
        <f>step*-SUM('By group'!AW$11:AW$21)*Population!AW34</f>
        <v>0</v>
      </c>
      <c r="DK34" s="4">
        <f>step*-SUM('By group'!AX$11:AX$21)*Population!AX34</f>
        <v>0</v>
      </c>
      <c r="DL34" s="4">
        <f>step*-SUM('By group'!AY$11:AY$21)*Population!AY34</f>
        <v>-104.94860577311502</v>
      </c>
      <c r="DM34" s="4">
        <f>step*-SUM('By group'!AZ$11:AZ$21)*Population!AZ34</f>
        <v>-48.433690857403008</v>
      </c>
      <c r="DN34" s="4">
        <f>step*-SUM('By group'!BA$11:BA$21)*Population!BA34</f>
        <v>0</v>
      </c>
      <c r="DO34" s="13">
        <f>-step*SUM(SCR!BB34:BN34)*Population!BB34</f>
        <v>-6257.5050833702689</v>
      </c>
      <c r="DP34" s="4">
        <f>step*-SUM('By group'!BC$11:BC$21)*Population!BC34</f>
        <v>-5904.0000093917852</v>
      </c>
      <c r="DQ34" s="4">
        <f>step*-SUM('By group'!BD$11:BD$21)*Population!BD34</f>
        <v>-4112.0257055884094</v>
      </c>
      <c r="DR34" s="4">
        <f>step*-SUM('By group'!BE$11:BE$21)*Population!BE34</f>
        <v>-1596.3672915377456</v>
      </c>
      <c r="DS34" s="4">
        <f>step*-SUM('By group'!BF$11:BF$21)*Population!BF34</f>
        <v>-456.85645994576271</v>
      </c>
      <c r="DT34" s="4">
        <f>step*-SUM('By group'!BG$11:BG$21)*Population!BG34</f>
        <v>-211.99731468279023</v>
      </c>
      <c r="DU34" s="4">
        <f>step*-SUM('By group'!BH$11:BH$21)*Population!BH34</f>
        <v>0</v>
      </c>
      <c r="DV34" s="4">
        <f>step*-SUM('By group'!BI$11:BI$21)*Population!BI34</f>
        <v>0</v>
      </c>
      <c r="DW34" s="4">
        <f>step*-SUM('By group'!BJ$11:BJ$21)*Population!BJ34</f>
        <v>0</v>
      </c>
      <c r="DX34" s="4">
        <f>step*-SUM('By group'!BK$11:BK$21)*Population!BK34</f>
        <v>0</v>
      </c>
      <c r="DY34" s="4">
        <f>step*-SUM('By group'!BL$11:BL$21)*Population!BL34</f>
        <v>-69.014430065671249</v>
      </c>
      <c r="DZ34" s="4">
        <f>step*-SUM('By group'!BM$11:BM$21)*Population!BM34</f>
        <v>-31.050075319211629</v>
      </c>
      <c r="EA34" s="4">
        <f>step*-SUM('By group'!BN$11:BN$21)*Population!BN34</f>
        <v>0</v>
      </c>
      <c r="EB34" s="52">
        <v>0</v>
      </c>
      <c r="EC34" s="4">
        <f t="shared" si="24"/>
        <v>123112.1708925109</v>
      </c>
      <c r="ED34" s="4">
        <f t="shared" si="24"/>
        <v>118854.09936880798</v>
      </c>
      <c r="EE34" s="4">
        <f t="shared" si="26"/>
        <v>88876.712763341246</v>
      </c>
      <c r="EF34" s="4">
        <f t="shared" si="27"/>
        <v>38397.355739633858</v>
      </c>
      <c r="EG34" s="4">
        <f t="shared" si="28"/>
        <v>12015.035098563429</v>
      </c>
      <c r="EH34" s="4">
        <f t="shared" si="28"/>
        <v>5974.0238529772923</v>
      </c>
      <c r="EI34" s="4">
        <v>0</v>
      </c>
      <c r="EJ34" s="4">
        <f t="shared" si="30"/>
        <v>0</v>
      </c>
      <c r="EK34" s="4">
        <f t="shared" si="31"/>
        <v>0</v>
      </c>
      <c r="EL34" s="4">
        <f t="shared" si="32"/>
        <v>0</v>
      </c>
      <c r="EM34" s="4">
        <f t="shared" si="33"/>
        <v>2256.9644460303998</v>
      </c>
      <c r="EN34" s="4">
        <f t="shared" si="34"/>
        <v>1181.5604512153964</v>
      </c>
      <c r="EO34" s="52">
        <v>0</v>
      </c>
      <c r="EP34" s="4">
        <f t="shared" si="35"/>
        <v>65808.826779824885</v>
      </c>
      <c r="EQ34" s="4">
        <f t="shared" si="36"/>
        <v>63796.620522022422</v>
      </c>
      <c r="ER34" s="4">
        <f t="shared" si="37"/>
        <v>48407.319499023681</v>
      </c>
      <c r="ES34" s="4">
        <f t="shared" si="38"/>
        <v>21321.107948094985</v>
      </c>
      <c r="ET34" s="4">
        <f t="shared" si="39"/>
        <v>6740.8786880508233</v>
      </c>
      <c r="EU34" s="4">
        <f t="shared" si="40"/>
        <v>3380.4408924804861</v>
      </c>
      <c r="EV34" s="4">
        <v>0</v>
      </c>
      <c r="EW34" s="4">
        <f t="shared" si="41"/>
        <v>0</v>
      </c>
      <c r="EX34" s="4">
        <f t="shared" si="42"/>
        <v>0</v>
      </c>
      <c r="EY34" s="4">
        <f t="shared" si="43"/>
        <v>0</v>
      </c>
      <c r="EZ34" s="4">
        <f t="shared" si="44"/>
        <v>1291.7392752650803</v>
      </c>
      <c r="FA34" s="4">
        <f t="shared" si="45"/>
        <v>720.57016747709542</v>
      </c>
      <c r="FB34" s="52">
        <v>0</v>
      </c>
      <c r="FC34" s="4">
        <f t="shared" si="46"/>
        <v>3897.2673615849508</v>
      </c>
      <c r="FD34" s="4">
        <f t="shared" si="47"/>
        <v>3747.4250683404925</v>
      </c>
      <c r="FE34" s="4">
        <f t="shared" si="48"/>
        <v>2764.3675816145756</v>
      </c>
      <c r="FF34" s="4">
        <f t="shared" si="49"/>
        <v>1167.8731681690128</v>
      </c>
      <c r="FG34" s="4">
        <f t="shared" si="50"/>
        <v>358.57577104175408</v>
      </c>
      <c r="FH34" s="4">
        <f t="shared" si="51"/>
        <v>176.23031720766201</v>
      </c>
      <c r="FI34" s="4">
        <v>0</v>
      </c>
      <c r="FJ34" s="4">
        <f t="shared" si="52"/>
        <v>0</v>
      </c>
      <c r="FK34" s="4">
        <f t="shared" si="53"/>
        <v>0</v>
      </c>
      <c r="FL34" s="4">
        <f t="shared" si="54"/>
        <v>0</v>
      </c>
      <c r="FM34" s="4">
        <f t="shared" si="55"/>
        <v>65.361185851963839</v>
      </c>
      <c r="FN34" s="9">
        <f t="shared" si="56"/>
        <v>34.850932184751535</v>
      </c>
      <c r="FO34" s="4">
        <v>0</v>
      </c>
      <c r="FP34" s="4">
        <f t="shared" si="57"/>
        <v>8926.8283564964786</v>
      </c>
      <c r="FQ34" s="4">
        <f t="shared" si="58"/>
        <v>8479.0895569469067</v>
      </c>
      <c r="FR34" s="4">
        <f t="shared" si="59"/>
        <v>6000.3436296373638</v>
      </c>
      <c r="FS34" s="4">
        <f t="shared" si="60"/>
        <v>2362.7641764595901</v>
      </c>
      <c r="FT34" s="4">
        <f t="shared" si="61"/>
        <v>681.2408450809744</v>
      </c>
      <c r="FU34" s="4">
        <f t="shared" si="62"/>
        <v>317.76192979477207</v>
      </c>
      <c r="FV34" s="4">
        <v>0</v>
      </c>
      <c r="FW34" s="4">
        <f t="shared" si="63"/>
        <v>0</v>
      </c>
      <c r="FX34" s="4">
        <f t="shared" si="64"/>
        <v>0</v>
      </c>
      <c r="FY34" s="4">
        <f t="shared" si="65"/>
        <v>0</v>
      </c>
      <c r="FZ34" s="4">
        <f t="shared" si="66"/>
        <v>104.94860577311502</v>
      </c>
      <c r="GA34" s="4">
        <f t="shared" si="67"/>
        <v>48.433690857403008</v>
      </c>
      <c r="GB34" s="4">
        <v>0</v>
      </c>
      <c r="GC34" s="4">
        <f t="shared" si="68"/>
        <v>6257.5050833702689</v>
      </c>
      <c r="GD34" s="4">
        <f t="shared" si="4"/>
        <v>5904.0000093917852</v>
      </c>
      <c r="GE34" s="4">
        <f t="shared" si="5"/>
        <v>4112.0257055884094</v>
      </c>
      <c r="GF34" s="4">
        <f t="shared" si="6"/>
        <v>1596.3672915377456</v>
      </c>
      <c r="GG34" s="4">
        <f t="shared" si="7"/>
        <v>456.85645994576271</v>
      </c>
      <c r="GH34" s="4">
        <f t="shared" si="8"/>
        <v>211.99731468279023</v>
      </c>
      <c r="GI34" s="4">
        <v>0</v>
      </c>
      <c r="GJ34" s="4">
        <f t="shared" si="69"/>
        <v>0</v>
      </c>
      <c r="GK34" s="4">
        <f t="shared" si="70"/>
        <v>0</v>
      </c>
      <c r="GL34" s="4">
        <f t="shared" si="9"/>
        <v>0</v>
      </c>
      <c r="GM34" s="4">
        <f t="shared" si="10"/>
        <v>69.014430065671249</v>
      </c>
      <c r="GN34" s="4">
        <f t="shared" si="11"/>
        <v>31.050075319211629</v>
      </c>
      <c r="GO34" s="52">
        <v>0</v>
      </c>
      <c r="GP34" s="4">
        <f>step*(-'By group'!C$32*Population!C34+'By group'!I$33*Population!I34)</f>
        <v>0</v>
      </c>
      <c r="GQ34" s="4">
        <f>step*(-'By group'!D$32*Population!D34+'By group'!J$33*Population!J34)</f>
        <v>0</v>
      </c>
      <c r="GR34" s="4">
        <f>step*(-'By group'!E$32*Population!E34+'By group'!K$33*Population!K34)</f>
        <v>0</v>
      </c>
      <c r="GS34" s="4">
        <f>step*(-'By group'!F$32*Population!F34+'By group'!L$33*Population!L34)</f>
        <v>-4879.0353262665139</v>
      </c>
      <c r="GT34" s="4">
        <f>step*(-'By group'!G$32*Population!G34+'By group'!M$33*Population!M34)</f>
        <v>-604.02454498776024</v>
      </c>
      <c r="GU34" s="4">
        <f>step*(-'By group'!H$32*Population!H34+'By group'!N$33*Population!N34)</f>
        <v>-554.68920389501636</v>
      </c>
      <c r="GV34" s="46">
        <f t="shared" si="71"/>
        <v>0</v>
      </c>
      <c r="GW34" s="14">
        <f t="shared" si="72"/>
        <v>0</v>
      </c>
      <c r="GX34" s="4">
        <f t="shared" si="73"/>
        <v>0</v>
      </c>
      <c r="GY34" s="4">
        <f t="shared" si="74"/>
        <v>4879.0353262665139</v>
      </c>
      <c r="GZ34" s="4">
        <f t="shared" si="75"/>
        <v>604.02454498776024</v>
      </c>
      <c r="HA34" s="4">
        <f t="shared" si="76"/>
        <v>554.68920389501636</v>
      </c>
      <c r="HB34" s="8">
        <v>0</v>
      </c>
      <c r="HC34" s="4">
        <f>step*(-'By group'!P$32*Population!P34+'By group'!V$33*Population!V34)</f>
        <v>0</v>
      </c>
      <c r="HD34" s="4">
        <f>step*(-'By group'!Q$32*Population!Q34+'By group'!W$33*Population!W34)</f>
        <v>0</v>
      </c>
      <c r="HE34" s="4">
        <f>step*(-'By group'!R$32*Population!R34+'By group'!X$33*Population!X34)</f>
        <v>0</v>
      </c>
      <c r="HF34" s="4">
        <f>step*(-'By group'!S$32*Population!S34+'By group'!Y$33*Population!Y34)</f>
        <v>-2724.5697063928715</v>
      </c>
      <c r="HG34" s="4">
        <f>step*(-'By group'!T$32*Population!T34+'By group'!Z$33*Population!Z34)</f>
        <v>-315.80309475754956</v>
      </c>
      <c r="HH34" s="4">
        <f>step*(-'By group'!U$32*Population!U34+'By group'!AA$33*Population!AA34)</f>
        <v>-237.85124159456115</v>
      </c>
      <c r="HI34" s="14">
        <f t="shared" si="77"/>
        <v>0</v>
      </c>
      <c r="HJ34" s="46">
        <f t="shared" si="78"/>
        <v>0</v>
      </c>
      <c r="HK34" s="4">
        <f t="shared" si="79"/>
        <v>0</v>
      </c>
      <c r="HL34" s="4">
        <f t="shared" si="80"/>
        <v>2724.5697063928715</v>
      </c>
      <c r="HM34" s="4">
        <f t="shared" si="81"/>
        <v>315.80309475754956</v>
      </c>
      <c r="HN34" s="9">
        <f t="shared" si="82"/>
        <v>237.85124159456115</v>
      </c>
      <c r="HO34" s="4">
        <v>0</v>
      </c>
      <c r="HP34" s="4">
        <f>step*(-'By group'!AC$32*Population!AC34+'By group'!AI$33*Population!AI34)</f>
        <v>0</v>
      </c>
      <c r="HQ34" s="4">
        <f>step*(-'By group'!AD$32*Population!AD34+'By group'!AJ$33*Population!AJ34)</f>
        <v>0</v>
      </c>
      <c r="HR34" s="4">
        <f>step*(-'By group'!AE$32*Population!AE34+'By group'!AK$33*Population!AK34)</f>
        <v>0</v>
      </c>
      <c r="HS34" s="4">
        <f>step*(-'By group'!AF$32*Population!AF34+'By group'!AL$33*Population!AL34)</f>
        <v>-146.60729259489511</v>
      </c>
      <c r="HT34" s="4">
        <f>step*(-'By group'!AG$32*Population!AG34+'By group'!AM$33*Population!AM34)</f>
        <v>-17.820597349156639</v>
      </c>
      <c r="HU34" s="4">
        <f>step*(-'By group'!AH$32*Population!AH34+'By group'!AN$33*Population!AN34)</f>
        <v>-14.367676475292296</v>
      </c>
      <c r="HV34" s="14">
        <f t="shared" si="83"/>
        <v>0</v>
      </c>
      <c r="HW34" s="46">
        <f t="shared" si="84"/>
        <v>0</v>
      </c>
      <c r="HX34" s="4">
        <f t="shared" si="85"/>
        <v>0</v>
      </c>
      <c r="HY34" s="4">
        <f t="shared" si="86"/>
        <v>146.60729259489511</v>
      </c>
      <c r="HZ34" s="4">
        <f t="shared" si="87"/>
        <v>17.820597349156639</v>
      </c>
      <c r="IA34" s="4">
        <f t="shared" si="88"/>
        <v>14.367676475292296</v>
      </c>
      <c r="IB34" s="8">
        <v>0</v>
      </c>
      <c r="IC34" s="4">
        <f>step*(-'By group'!AP$32*Population!AP34+'By group'!AV$33*Population!AV34)</f>
        <v>0</v>
      </c>
      <c r="ID34" s="4">
        <f>step*(-'By group'!AQ$32*Population!AQ34+'By group'!AW$33*Population!AW34)</f>
        <v>0</v>
      </c>
      <c r="IE34" s="4">
        <f>step*(-'By group'!AR$32*Population!AR34+'By group'!AX$33*Population!AX34)</f>
        <v>0</v>
      </c>
      <c r="IF34" s="4">
        <f>step*(-'By group'!AS$32*Population!AS34+'By group'!AY$33*Population!AY34)</f>
        <v>-288.1461196539297</v>
      </c>
      <c r="IG34" s="4">
        <f>step*(-'By group'!AT$32*Population!AT34+'By group'!AZ$33*Population!AZ34)</f>
        <v>-39.335540530252914</v>
      </c>
      <c r="IH34" s="4">
        <f>step*(-'By group'!AU$32*Population!AU34+'By group'!BA$33*Population!BA34)</f>
        <v>-31.826620798811017</v>
      </c>
      <c r="II34" s="14">
        <f t="shared" si="15"/>
        <v>0</v>
      </c>
      <c r="IJ34" s="4">
        <f t="shared" si="16"/>
        <v>0</v>
      </c>
      <c r="IK34" s="4">
        <f t="shared" si="89"/>
        <v>0</v>
      </c>
      <c r="IL34" s="4">
        <f t="shared" si="90"/>
        <v>288.1461196539297</v>
      </c>
      <c r="IM34" s="4">
        <f t="shared" si="91"/>
        <v>39.335540530252914</v>
      </c>
      <c r="IN34" s="4">
        <f t="shared" si="92"/>
        <v>31.826620798811017</v>
      </c>
      <c r="IO34" s="8">
        <v>0</v>
      </c>
      <c r="IP34" s="4">
        <f>step*(-'By group'!BC$32*Population!BC34+'By group'!BI$33*Population!BI34)</f>
        <v>0</v>
      </c>
      <c r="IQ34" s="4">
        <f>step*(-'By group'!BD$32*Population!BD34+'By group'!BJ$33*Population!BJ34)</f>
        <v>0</v>
      </c>
      <c r="IR34" s="4">
        <f>step*(-'By group'!BE$32*Population!BE34+'By group'!BK$33*Population!BK34)</f>
        <v>0</v>
      </c>
      <c r="IS34" s="4">
        <f>step*(-'By group'!BF$32*Population!BF34+'By group'!BL$33*Population!BL34)</f>
        <v>-193.92101494004572</v>
      </c>
      <c r="IT34" s="4">
        <f>step*(-'By group'!BG$32*Population!BG34+'By group'!BM$33*Population!BM34)</f>
        <v>-26.874425276952238</v>
      </c>
      <c r="IU34" s="4">
        <f>step*(-'By group'!BH$32*Population!BH34+'By group'!BN$33*Population!BN34)</f>
        <v>-21.933651048780362</v>
      </c>
      <c r="IV34" s="14">
        <f t="shared" si="17"/>
        <v>0</v>
      </c>
      <c r="IW34" s="4">
        <f t="shared" si="18"/>
        <v>0</v>
      </c>
      <c r="IX34" s="4">
        <f t="shared" si="19"/>
        <v>0</v>
      </c>
      <c r="IY34" s="4">
        <f t="shared" si="20"/>
        <v>193.92101494004572</v>
      </c>
      <c r="IZ34" s="4">
        <f t="shared" si="21"/>
        <v>26.874425276952238</v>
      </c>
      <c r="JA34" s="4">
        <f t="shared" si="22"/>
        <v>21.933651048780362</v>
      </c>
      <c r="JB34" s="75">
        <f>step*(+prop_idu_male*'By group'!BB$9*Population!BB34-'By group'!B$8*Population!B34)</f>
        <v>-808.26965130809208</v>
      </c>
      <c r="JC34" s="46">
        <f>step*(+prop_idu_male*'By group'!BC$9*Population!BC34-'By group'!C$8*Population!C34)</f>
        <v>-5.2342249673133852</v>
      </c>
      <c r="JD34" s="46">
        <f>step*(+prop_idu_male*'By group'!BD$9*Population!BD34-'By group'!D$8*Population!D34)</f>
        <v>-15.801570213985812</v>
      </c>
      <c r="JE34" s="46">
        <f>step*(+prop_idu_male*'By group'!BE$9*Population!BE34-'By group'!E$8*Population!E34)</f>
        <v>-17.283037119971635</v>
      </c>
      <c r="JF34" s="46">
        <f>step*(+prop_idu_male*'By group'!BF$9*Population!BF34-'By group'!F$8*Population!F34)</f>
        <v>-5.4592897973467993</v>
      </c>
      <c r="JG34" s="46">
        <f>step*(+prop_idu_male*'By group'!BG$9*Population!BG34-'By group'!G$8*Population!G34)</f>
        <v>-1.0930460595477192</v>
      </c>
      <c r="JH34" s="46">
        <f>step*(+prop_idu_male*'By group'!BH$9*Population!BH34-'By group'!H$8*Population!H34)</f>
        <v>-1.0032695822627664</v>
      </c>
      <c r="JI34" s="46">
        <f>step*(+prop_idu_male*'By group'!BI$9*Population!BI34-'By group'!I$8*Population!I34)</f>
        <v>0</v>
      </c>
      <c r="JJ34" s="46">
        <f>step*(+prop_idu_male*'By group'!BJ$9*Population!BJ34-'By group'!J$8*Population!J34)</f>
        <v>0</v>
      </c>
      <c r="JK34" s="46">
        <f>step*(+prop_idu_male*'By group'!BK$9*Population!BK34-'By group'!K$8*Population!K34)</f>
        <v>0</v>
      </c>
      <c r="JL34" s="46">
        <f>step*(+prop_idu_male*'By group'!BL$9*Population!BL34-'By group'!L$8*Population!L34)</f>
        <v>-2.0913298138727887</v>
      </c>
      <c r="JM34" s="46">
        <f>step*(+prop_idu_male*'By group'!BM$9*Population!BM34-'By group'!M$8*Population!M34)</f>
        <v>-1.1070402704492883</v>
      </c>
      <c r="JN34" s="46">
        <f>step*(+prop_idu_male*'By group'!BN$9*Population!BN34-'By group'!N$8*Population!N34)</f>
        <v>-1.0024422817696452</v>
      </c>
      <c r="JO34" s="45">
        <f>step*(+(1-prop_idu_male)*'By group'!BB$9*Population!BB34-'By group'!O$8*Population!O34-'By group'!O$6*Population!O34+'By group'!AB$7*Population!AB34)</f>
        <v>-5928.9578752348152</v>
      </c>
      <c r="JP34" s="46">
        <f>step*(+(1-prop_idu_male)*'By group'!BC$9*Population!BC34-'By group'!P$8*Population!P34-'By group'!P$6*Population!P34+'By group'!AC$7*Population!AC34)</f>
        <v>-12.783134511574859</v>
      </c>
      <c r="JQ34" s="46">
        <f>step*(+(1-prop_idu_male)*'By group'!BD$9*Population!BD34-'By group'!Q$8*Population!Q34-'By group'!Q$6*Population!Q34+'By group'!AD$7*Population!AD34)</f>
        <v>-39.633128397816776</v>
      </c>
      <c r="JR34" s="46">
        <f>step*(+(1-prop_idu_male)*'By group'!BE$9*Population!BE34-'By group'!R$8*Population!R34-'By group'!R$6*Population!R34+'By group'!AE$7*Population!AE34)</f>
        <v>-44.948138426645798</v>
      </c>
      <c r="JS34" s="46">
        <f>step*(+(1-prop_idu_male)*'By group'!BF$9*Population!BF34-'By group'!S$8*Population!S34-'By group'!S$6*Population!S34+'By group'!AF$7*Population!AF34)</f>
        <v>-14.491624194150294</v>
      </c>
      <c r="JT34" s="46">
        <f>step*(+(1-prop_idu_male)*'By group'!BG$9*Population!BG34-'By group'!T$8*Population!T34-'By group'!T$6*Population!T34+'By group'!AG$7*Population!AG34)</f>
        <v>-2.9448743996341258</v>
      </c>
      <c r="JU34" s="46">
        <f>step*(+(1-prop_idu_male)*'By group'!BH$9*Population!BH34-'By group'!U$8*Population!U34-'By group'!U$6*Population!U34+'By group'!AH$7*Population!AH34)</f>
        <v>-2.845563085079716</v>
      </c>
      <c r="JV34" s="46">
        <f>step*(+(1-prop_idu_male)*'By group'!BI$9*Population!BI34-'By group'!V$8*Population!V34-'By group'!V$6*Population!V34+'By group'!AI$7*Population!AI34)</f>
        <v>0</v>
      </c>
      <c r="JW34" s="46">
        <f>step*(+(1-prop_idu_male)*'By group'!BJ$9*Population!BJ34-'By group'!W$8*Population!W34-'By group'!W$6*Population!W34+'By group'!AJ$7*Population!AJ34)</f>
        <v>0</v>
      </c>
      <c r="JX34" s="46">
        <f>step*(+(1-prop_idu_male)*'By group'!BK$9*Population!BK34-'By group'!X$8*Population!X34-'By group'!X$6*Population!X34+'By group'!AK$7*Population!AK34)</f>
        <v>0</v>
      </c>
      <c r="JY34" s="46">
        <f>step*(+(1-prop_idu_male)*'By group'!BL$9*Population!BL34-'By group'!Y$8*Population!Y34-'By group'!Y$6*Population!Y34+'By group'!AL$7*Population!AL34)</f>
        <v>-5.7327069762179654</v>
      </c>
      <c r="JZ34" s="46">
        <f>step*(+(1-prop_idu_male)*'By group'!BM$9*Population!BM34-'By group'!Z$8*Population!Z34-'By group'!Z$6*Population!Z34+'By group'!AM$7*Population!AM34)</f>
        <v>-3.2828145179105643</v>
      </c>
      <c r="KA34" s="76">
        <f>step*(+(1-prop_idu_male)*'By group'!BN$9*Population!BN34-'By group'!AA$8*Population!AA34-'By group'!AA$6*Population!AA34+'By group'!AN$7*Population!AN34)</f>
        <v>-3.8242968166233418</v>
      </c>
      <c r="KB34" s="46">
        <f>step*(+'By group'!O$6*Population!O34-'By group'!AB$7*Population!AB34)</f>
        <v>5074.84583961317</v>
      </c>
      <c r="KC34" s="46">
        <f>step*(+'By group'!P$6*Population!P34-'By group'!AC$7*Population!AC34)</f>
        <v>9.7704234857554919</v>
      </c>
      <c r="KD34" s="46">
        <f>step*(+'By group'!Q$6*Population!Q34-'By group'!AD$7*Population!AD34)</f>
        <v>30.445107582682656</v>
      </c>
      <c r="KE34" s="46">
        <f>step*(+'By group'!R$6*Population!R34-'By group'!AE$7*Population!AE34)</f>
        <v>34.766494640059634</v>
      </c>
      <c r="KF34" s="46">
        <f>step*(+'By group'!S$6*Population!S34-'By group'!AF$7*Population!AF34)</f>
        <v>11.258241788108613</v>
      </c>
      <c r="KG34" s="46">
        <f>step*(+'By group'!T$6*Population!T34-'By group'!AG$7*Population!AG34)</f>
        <v>2.2942258988999629</v>
      </c>
      <c r="KH34" s="46">
        <f>step*(+'By group'!U$6*Population!U34-'By group'!AH$7*Population!AH34)</f>
        <v>2.2288428871884705</v>
      </c>
      <c r="KI34" s="46">
        <f>step*(+'By group'!V$6*Population!V34-'By group'!AI$7*Population!AI34)</f>
        <v>0</v>
      </c>
      <c r="KJ34" s="46">
        <f>step*(+'By group'!W$6*Population!W34-'By group'!AJ$7*Population!AJ34)</f>
        <v>0</v>
      </c>
      <c r="KK34" s="46">
        <f>step*(+'By group'!X$6*Population!X34-'By group'!AK$7*Population!AK34)</f>
        <v>0</v>
      </c>
      <c r="KL34" s="46">
        <f>step*(+'By group'!Y$6*Population!Y34-'By group'!AL$7*Population!AL34)</f>
        <v>4.4823763589922887</v>
      </c>
      <c r="KM34" s="46">
        <f>step*(+'By group'!Z$6*Population!Z34-'By group'!AM$7*Population!AM34)</f>
        <v>2.5808743956249955</v>
      </c>
      <c r="KN34" s="46">
        <f>step*(+'By group'!AA$6*Population!AA34-'By group'!AN$7*Population!AN34)</f>
        <v>3.0402385227714364</v>
      </c>
      <c r="KO34" s="45">
        <v>0</v>
      </c>
      <c r="KP34" s="46">
        <v>0</v>
      </c>
      <c r="KQ34" s="46">
        <v>0</v>
      </c>
      <c r="KR34" s="46">
        <v>0</v>
      </c>
      <c r="KS34" s="46">
        <v>0</v>
      </c>
      <c r="KT34" s="46">
        <v>0</v>
      </c>
      <c r="KU34" s="46">
        <v>0</v>
      </c>
      <c r="KV34" s="46">
        <v>0</v>
      </c>
      <c r="KW34" s="46">
        <v>0</v>
      </c>
      <c r="KX34" s="46">
        <v>0</v>
      </c>
      <c r="KY34" s="46">
        <v>0</v>
      </c>
      <c r="KZ34" s="46">
        <v>0</v>
      </c>
      <c r="LA34" s="46">
        <v>0</v>
      </c>
      <c r="LB34" s="188">
        <f>step*(-'By group'!BB$9*Population!BB34+'By group'!B$8*Population!B34+'By group'!O$8*Population!O34)</f>
        <v>1662.3816869297375</v>
      </c>
      <c r="LC34" s="189">
        <f>step*(-'By group'!BC$9*Population!BC34+'By group'!C$8*Population!C34+'By group'!P$8*Population!P34)</f>
        <v>8.2469359931327517</v>
      </c>
      <c r="LD34" s="189">
        <f>step*(-'By group'!BD$9*Population!BD34+'By group'!D$8*Population!D34+'By group'!Q$8*Population!Q34)</f>
        <v>24.989591029119939</v>
      </c>
      <c r="LE34" s="189">
        <f>step*(-'By group'!BE$9*Population!BE34+'By group'!E$8*Population!E34+'By group'!R$8*Population!R34)</f>
        <v>27.464680906557803</v>
      </c>
      <c r="LF34" s="189">
        <f>step*(-'By group'!BF$9*Population!BF34+'By group'!F$8*Population!F34+'By group'!S$8*Population!S34)</f>
        <v>8.6926722033884811</v>
      </c>
      <c r="LG34" s="189">
        <f>step*(-'By group'!BG$9*Population!BG34+'By group'!G$8*Population!G34+'By group'!T$8*Population!T34)</f>
        <v>1.7436945602818816</v>
      </c>
      <c r="LH34" s="189">
        <f>step*(-'By group'!BH$9*Population!BH34+'By group'!H$8*Population!H34+'By group'!U$8*Population!U34)</f>
        <v>1.619989780154012</v>
      </c>
      <c r="LI34" s="189">
        <f>step*(-'By group'!BI$9*Population!BI34+'By group'!I$8*Population!I34+'By group'!V$8*Population!V34)</f>
        <v>0</v>
      </c>
      <c r="LJ34" s="189">
        <f>step*(-'By group'!BJ$9*Population!BJ34+'By group'!J$8*Population!J34+'By group'!W$8*Population!W34)</f>
        <v>0</v>
      </c>
      <c r="LK34" s="189">
        <f>step*(-'By group'!BK$9*Population!BK34+'By group'!K$8*Population!K34+'By group'!X$8*Population!X34)</f>
        <v>0</v>
      </c>
      <c r="LL34" s="189">
        <f>step*(-'By group'!BL$9*Population!BL34+'By group'!L$8*Population!L34+'By group'!Y$8*Population!Y34)</f>
        <v>3.3416604310984663</v>
      </c>
      <c r="LM34" s="189">
        <f>step*(-'By group'!BM$9*Population!BM34+'By group'!M$8*Population!M34+'By group'!Z$8*Population!Z34)</f>
        <v>1.8089803927348569</v>
      </c>
      <c r="LN34" s="189">
        <f>step*(-'By group'!BN$9*Population!BN34+'By group'!N$8*Population!N34+'By group'!AA$8*Population!AA34)</f>
        <v>1.7865005756215511</v>
      </c>
    </row>
    <row r="35" spans="1:326" x14ac:dyDescent="0.25">
      <c r="A35">
        <f t="shared" si="23"/>
        <v>15.5</v>
      </c>
      <c r="B35" s="52">
        <f>step*((-'By group'!B$4-'By group'!B$5-'By group'!B$22)*Population!B35+'By group'!B$3*Population!$BO35)</f>
        <v>162702.45996643673</v>
      </c>
      <c r="C35" s="4">
        <f>step*((-'By group'!C$4-'By group'!C$5-'By group'!C$22)*Population!C35+'By group'!C$3*Population!$BO35)</f>
        <v>-4734.1109077116507</v>
      </c>
      <c r="D35" s="4">
        <f>step*((-'By group'!D$4-'By group'!D$5-'By group'!D$22)*Population!D35+'By group'!D$3*Population!$BO35)</f>
        <v>-31812.553754443339</v>
      </c>
      <c r="E35" s="4">
        <f>step*((-'By group'!E$4-'By group'!E$5-'By group'!E$22)*Population!E35+'By group'!E$3*Population!$BO35)</f>
        <v>-53295.106668641412</v>
      </c>
      <c r="F35" s="4">
        <f>step*((-'By group'!F$4-'By group'!F$5-'By group'!F$22)*Population!F35+'By group'!F$3*Population!$BO35)</f>
        <v>-22575.725961440363</v>
      </c>
      <c r="G35" s="4">
        <f>step*((-'By group'!G$4-'By group'!G$5-'By group'!G$22)*Population!G35+'By group'!G$3*Population!$BO35)</f>
        <v>-5663.262280221551</v>
      </c>
      <c r="H35" s="4">
        <f>step*((-'By group'!H$4-'By group'!H$5-'By group'!H$22)*Population!H35+'By group'!H$3*Population!$BO35)</f>
        <v>-5658.274631554279</v>
      </c>
      <c r="I35" s="4">
        <f>step*((-'By group'!I$4-'By group'!I$5-'By group'!I$22)*Population!I35+'By group'!I$3*Population!$BO35)</f>
        <v>0</v>
      </c>
      <c r="J35" s="4">
        <f>step*((-'By group'!J$4-'By group'!J$5-'By group'!J$22)*Population!J35+'By group'!J$3*Population!$BO35)</f>
        <v>0</v>
      </c>
      <c r="K35" s="4">
        <f>step*((-'By group'!K$4-'By group'!K$5-'By group'!K$22)*Population!K35+'By group'!K$3*Population!$BO35)</f>
        <v>0</v>
      </c>
      <c r="L35" s="4">
        <f>step*((-'By group'!L$4-'By group'!L$5-'By group'!L$22)*Population!L35+'By group'!L$3*Population!$BO35)</f>
        <v>-3121.9662772611377</v>
      </c>
      <c r="M35" s="4">
        <f>step*((-'By group'!M$4-'By group'!M$5-'By group'!M$22)*Population!M35+'By group'!M$3*Population!$BO35)</f>
        <v>-1873.5227041516489</v>
      </c>
      <c r="N35" s="4">
        <f>step*((-'By group'!N$4-'By group'!N$5-'By group'!N$22)*Population!N35+'By group'!N$3*Population!$BO35)</f>
        <v>-1984.878892456059</v>
      </c>
      <c r="O35" s="8">
        <f>step*((-'By group'!O$4-'By group'!O$5-'By group'!O$22)*Population!O35+'By group'!O$3*Population!$BO35)</f>
        <v>127509.45203289133</v>
      </c>
      <c r="P35" s="4">
        <f>step*((-'By group'!P$4-'By group'!P$5-'By group'!P$22)*Population!P35+'By group'!P$3*Population!$BO35)</f>
        <v>-2529.7671529772965</v>
      </c>
      <c r="Q35" s="4">
        <f>step*((-'By group'!Q$4-'By group'!Q$5-'By group'!Q$22)*Population!Q35+'By group'!Q$3*Population!$BO35)</f>
        <v>-17239.707978394243</v>
      </c>
      <c r="R35" s="4">
        <f>step*((-'By group'!R$4-'By group'!R$5-'By group'!R$22)*Population!R35+'By group'!R$3*Population!$BO35)</f>
        <v>-29456.390847256647</v>
      </c>
      <c r="S35" s="4">
        <f>step*((-'By group'!S$4-'By group'!S$5-'By group'!S$22)*Population!S35+'By group'!S$3*Population!$BO35)</f>
        <v>-12624.034207507071</v>
      </c>
      <c r="T35" s="4">
        <f>step*((-'By group'!T$4-'By group'!T$5-'By group'!T$22)*Population!T35+'By group'!T$3*Population!$BO35)</f>
        <v>-3196.3752334929195</v>
      </c>
      <c r="U35" s="4">
        <f>step*((-'By group'!U$4-'By group'!U$5-'By group'!U$22)*Population!U35+'By group'!U$3*Population!$BO35)</f>
        <v>-3313.0107537231147</v>
      </c>
      <c r="V35" s="4">
        <f>step*((-'By group'!V$4-'By group'!V$5-'By group'!V$22)*Population!V35+'By group'!V$3*Population!$BO35)</f>
        <v>0</v>
      </c>
      <c r="W35" s="4">
        <f>step*((-'By group'!W$4-'By group'!W$5-'By group'!W$22)*Population!W35+'By group'!W$3*Population!$BO35)</f>
        <v>0</v>
      </c>
      <c r="X35" s="4">
        <f>step*((-'By group'!X$4-'By group'!X$5-'By group'!X$22)*Population!X35+'By group'!X$3*Population!$BO35)</f>
        <v>0</v>
      </c>
      <c r="Y35" s="4">
        <f>step*((-'By group'!Y$4-'By group'!Y$5-'By group'!Y$22)*Population!Y35+'By group'!Y$3*Population!$BO35)</f>
        <v>-1781.7413770857445</v>
      </c>
      <c r="Z35" s="4">
        <f>step*((-'By group'!Z$4-'By group'!Z$5-'By group'!Z$22)*Population!Z35+'By group'!Z$3*Population!$BO35)</f>
        <v>-1131.3744375684944</v>
      </c>
      <c r="AA35" s="4">
        <f>step*((-'By group'!AA$4-'By group'!AA$5-'By group'!AA$22)*Population!AA35+'By group'!AA$3*Population!$BO35)</f>
        <v>-1462.9576878761879</v>
      </c>
      <c r="AB35" s="8">
        <f>step*((-'By group'!AB$4-'By group'!AB$5-'By group'!AB$22)*Population!AB35+'By group'!AB$3*Population!$BO35)</f>
        <v>-896.48622374623517</v>
      </c>
      <c r="AC35" s="4">
        <f>step*((-'By group'!AC$4-'By group'!AC$5-'By group'!AC$22)*Population!AC35+'By group'!AC$3*Population!$BO35)</f>
        <v>-150.28563129348348</v>
      </c>
      <c r="AD35" s="4">
        <f>step*((-'By group'!AD$4-'By group'!AD$5-'By group'!AD$22)*Population!AD35+'By group'!AD$3*Population!$BO35)</f>
        <v>-996.82205322470895</v>
      </c>
      <c r="AE35" s="4">
        <f>step*((-'By group'!AE$4-'By group'!AE$5-'By group'!AE$22)*Population!AE35+'By group'!AE$3*Population!$BO35)</f>
        <v>-1634.4958216074785</v>
      </c>
      <c r="AF35" s="4">
        <f>step*((-'By group'!AF$4-'By group'!AF$5-'By group'!AF$22)*Population!AF35+'By group'!AF$3*Population!$BO35)</f>
        <v>-679.89829743414919</v>
      </c>
      <c r="AG35" s="4">
        <f>step*((-'By group'!AG$4-'By group'!AG$5-'By group'!AG$22)*Population!AG35+'By group'!AG$3*Population!$BO35)</f>
        <v>-168.61421920683074</v>
      </c>
      <c r="AH35" s="4">
        <f>step*((-'By group'!AH$4-'By group'!AH$5-'By group'!AH$22)*Population!AH35+'By group'!AH$3*Population!$BO35)</f>
        <v>-167.55252227303598</v>
      </c>
      <c r="AI35" s="4">
        <f>step*((-'By group'!AI$4-'By group'!AI$5-'By group'!AI$22)*Population!AI35+'By group'!AI$3*Population!$BO35)</f>
        <v>0</v>
      </c>
      <c r="AJ35" s="4">
        <f>step*((-'By group'!AJ$4-'By group'!AJ$5-'By group'!AJ$22)*Population!AJ35+'By group'!AJ$3*Population!$BO35)</f>
        <v>0</v>
      </c>
      <c r="AK35" s="4">
        <f>step*((-'By group'!AK$4-'By group'!AK$5-'By group'!AK$22)*Population!AK35+'By group'!AK$3*Population!$BO35)</f>
        <v>0</v>
      </c>
      <c r="AL35" s="4">
        <f>step*((-'By group'!AL$4-'By group'!AL$5-'By group'!AL$22)*Population!AL35+'By group'!AL$3*Population!$BO35)</f>
        <v>-91.10125779639155</v>
      </c>
      <c r="AM35" s="4">
        <f>step*((-'By group'!AM$4-'By group'!AM$5-'By group'!AM$22)*Population!AM35+'By group'!AM$3*Population!$BO35)</f>
        <v>-55.373510208913771</v>
      </c>
      <c r="AN35" s="4">
        <f>step*((-'By group'!AN$4-'By group'!AN$5-'By group'!AN$22)*Population!AN35+'By group'!AN$3*Population!$BO35)</f>
        <v>-65.083303149692938</v>
      </c>
      <c r="AO35" s="8">
        <f>step*((-'By group'!AO$4-'By group'!AO$5-'By group'!AO$22)*Population!AO35+'By group'!AO$3*Population!$BO35)</f>
        <v>8177.4061674381664</v>
      </c>
      <c r="AP35" s="4">
        <f>step*((-'By group'!AP$4-'By group'!AP$5-'By group'!AP$22)*Population!AP35+'By group'!AP$3*Population!$BO35)</f>
        <v>-343.50659096874415</v>
      </c>
      <c r="AQ35" s="4">
        <f>step*((-'By group'!AQ$4-'By group'!AQ$5-'By group'!AQ$22)*Population!AQ35+'By group'!AQ$3*Population!$BO35)</f>
        <v>-2188.7997065270592</v>
      </c>
      <c r="AR35" s="4">
        <f>step*((-'By group'!AR$4-'By group'!AR$5-'By group'!AR$22)*Population!AR35+'By group'!AR$3*Population!$BO35)</f>
        <v>-3354.0291919022352</v>
      </c>
      <c r="AS35" s="4">
        <f>step*((-'By group'!AS$4-'By group'!AS$5-'By group'!AS$22)*Population!AS35+'By group'!AS$3*Population!$BO35)</f>
        <v>-1313.1713308073099</v>
      </c>
      <c r="AT35" s="4">
        <f>step*((-'By group'!AT$4-'By group'!AT$5-'By group'!AT$22)*Population!AT35+'By group'!AT$3*Population!$BO35)</f>
        <v>-309.6335139196936</v>
      </c>
      <c r="AU35" s="4">
        <f>step*((-'By group'!AU$4-'By group'!AU$5-'By group'!AU$22)*Population!AU35+'By group'!AU$3*Population!$BO35)</f>
        <v>-274.73916956651914</v>
      </c>
      <c r="AV35" s="4">
        <f>step*((-'By group'!AV$4-'By group'!AV$5-'By group'!AV$22)*Population!AV35+'By group'!AV$3*Population!$BO35)</f>
        <v>0</v>
      </c>
      <c r="AW35" s="4">
        <f>step*((-'By group'!AW$4-'By group'!AW$5-'By group'!AW$22)*Population!AW35+'By group'!AW$3*Population!$BO35)</f>
        <v>0</v>
      </c>
      <c r="AX35" s="4">
        <f>step*((-'By group'!AX$4-'By group'!AX$5-'By group'!AX$22)*Population!AX35+'By group'!AX$3*Population!$BO35)</f>
        <v>0</v>
      </c>
      <c r="AY35" s="4">
        <f>step*((-'By group'!AY$4-'By group'!AY$5-'By group'!AY$22)*Population!AY35+'By group'!AY$3*Population!$BO35)</f>
        <v>-149.46691068825277</v>
      </c>
      <c r="AZ35" s="4">
        <f>step*((-'By group'!AZ$4-'By group'!AZ$5-'By group'!AZ$22)*Population!AZ35+'By group'!AZ$3*Population!$BO35)</f>
        <v>-78.962429377774427</v>
      </c>
      <c r="BA35" s="4">
        <f>step*((-'By group'!BA$4-'By group'!BA$5-'By group'!BA$22)*Population!BA35+'By group'!BA$3*Population!$BO35)</f>
        <v>-73.823128110706705</v>
      </c>
      <c r="BB35" s="8">
        <f>step*((-'By group'!BB$4-'By group'!BB$5-'By group'!BB$22)*Population!BB35+'By group'!BB$3*Population!$BO35)</f>
        <v>4681.610989485458</v>
      </c>
      <c r="BC35" s="4">
        <f>step*((-'By group'!BC$4-'By group'!BC$5-'By group'!BC$22)*Population!BC35+'By group'!BC$3*Population!$BO35)</f>
        <v>-354.6907211279937</v>
      </c>
      <c r="BD35" s="4">
        <f>step*((-'By group'!BD$4-'By group'!BD$5-'By group'!BD$22)*Population!BD35+'By group'!BD$3*Population!$BO35)</f>
        <v>-1810.1352947399957</v>
      </c>
      <c r="BE35" s="4">
        <f>step*((-'By group'!BE$4-'By group'!BE$5-'By group'!BE$22)*Population!BE35+'By group'!BE$3*Population!$BO35)</f>
        <v>-2552.4173350198857</v>
      </c>
      <c r="BF35" s="4">
        <f>step*((-'By group'!BF$4-'By group'!BF$5-'By group'!BF$22)*Population!BF35+'By group'!BF$3*Population!$BO35)</f>
        <v>-958.32418970963863</v>
      </c>
      <c r="BG35" s="4">
        <f>step*((-'By group'!BG$4-'By group'!BG$5-'By group'!BG$22)*Population!BG35+'By group'!BG$3*Population!$BO35)</f>
        <v>-220.28252116191391</v>
      </c>
      <c r="BH35" s="4">
        <f>step*((-'By group'!BH$4-'By group'!BH$5-'By group'!BH$22)*Population!BH35+'By group'!BH$3*Population!$BO35)</f>
        <v>-191.58714613457835</v>
      </c>
      <c r="BI35" s="4">
        <f>step*((-'By group'!BI$4-'By group'!BI$5-'By group'!BI$22)*Population!BI35+'By group'!BI$3*Population!$BO35)</f>
        <v>0</v>
      </c>
      <c r="BJ35" s="4">
        <f>step*((-'By group'!BJ$4-'By group'!BJ$5-'By group'!BJ$22)*Population!BJ35+'By group'!BJ$3*Population!$BO35)</f>
        <v>0</v>
      </c>
      <c r="BK35" s="4">
        <f>step*((-'By group'!BK$4-'By group'!BK$5-'By group'!BK$22)*Population!BK35+'By group'!BK$3*Population!$BO35)</f>
        <v>0</v>
      </c>
      <c r="BL35" s="4">
        <f>step*((-'By group'!BL$4-'By group'!BL$5-'By group'!BL$22)*Population!BL35+'By group'!BL$3*Population!$BO35)</f>
        <v>-124.58797852506206</v>
      </c>
      <c r="BM35" s="4">
        <f>step*((-'By group'!BM$4-'By group'!BM$5-'By group'!BM$22)*Population!BM35+'By group'!BM$3*Population!$BO35)</f>
        <v>-62.554911616195604</v>
      </c>
      <c r="BN35" s="4">
        <f>step*((-'By group'!BN$4-'By group'!BN$5-'By group'!BN$22)*Population!BN35+'By group'!BN$3*Population!$BO35)</f>
        <v>-53.812764949789717</v>
      </c>
      <c r="BO35" s="71">
        <f>-step*SUM(SCR!B35:N35)*Population!B35</f>
        <v>-122646.74995011906</v>
      </c>
      <c r="BP35" s="4">
        <f>step*-SUM('By group'!C$11:C$21)*Population!C35</f>
        <v>-118352.77269279127</v>
      </c>
      <c r="BQ35" s="4">
        <f>step*-SUM('By group'!D$11:D$21)*Population!D35</f>
        <v>-88368.204873453724</v>
      </c>
      <c r="BR35" s="4">
        <f>step*-SUM('By group'!E$11:E$21)*Population!E35</f>
        <v>-38067.933334743859</v>
      </c>
      <c r="BS35" s="4">
        <f>step*-SUM('By group'!F$11:F$21)*Population!F35</f>
        <v>-11881.961032337034</v>
      </c>
      <c r="BT35" s="4">
        <f>step*-SUM('By group'!G$11:G$21)*Population!G35</f>
        <v>-5899.2315418974486</v>
      </c>
      <c r="BU35" s="4">
        <f>step*-SUM('By group'!H$11:H$21)*Population!H35</f>
        <v>0</v>
      </c>
      <c r="BV35" s="4">
        <f>step*-SUM('By group'!I$11:I$21)*Population!I35</f>
        <v>0</v>
      </c>
      <c r="BW35" s="4">
        <f>step*-SUM('By group'!J$11:J$21)*Population!J35</f>
        <v>0</v>
      </c>
      <c r="BX35" s="4">
        <f>step*-SUM('By group'!K$11:K$21)*Population!K35</f>
        <v>0</v>
      </c>
      <c r="BY35" s="4">
        <f>step*-SUM('By group'!L$11:L$21)*Population!L35</f>
        <v>-2229.9759123293838</v>
      </c>
      <c r="BZ35" s="4">
        <f>step*-SUM('By group'!M$11:M$21)*Population!M35</f>
        <v>-1170.9516900947806</v>
      </c>
      <c r="CA35" s="4">
        <f>step*-SUM('By group'!N$11:N$21)*Population!N35</f>
        <v>0</v>
      </c>
      <c r="CB35" s="13">
        <f>-step*SUM(SCR!O35:AA35)*Population!O35</f>
        <v>-65279.284827644791</v>
      </c>
      <c r="CC35" s="4">
        <f>step*-SUM('By group'!P$11:P$21)*Population!P35</f>
        <v>-63244.178824432413</v>
      </c>
      <c r="CD35" s="4">
        <f>step*-SUM('By group'!Q$11:Q$21)*Population!Q35</f>
        <v>-47888.077717761786</v>
      </c>
      <c r="CE35" s="4">
        <f>step*-SUM('By group'!R$11:R$21)*Population!R35</f>
        <v>-21040.27917661189</v>
      </c>
      <c r="CF35" s="4">
        <f>step*-SUM('By group'!S$11:S$21)*Population!S35</f>
        <v>-6644.2285302668797</v>
      </c>
      <c r="CG35" s="4">
        <f>step*-SUM('By group'!T$11:T$21)*Population!T35</f>
        <v>-3329.5575348884577</v>
      </c>
      <c r="CH35" s="4">
        <f>step*-SUM('By group'!U$11:U$21)*Population!U35</f>
        <v>0</v>
      </c>
      <c r="CI35" s="4">
        <f>step*-SUM('By group'!V$11:V$21)*Population!V35</f>
        <v>0</v>
      </c>
      <c r="CJ35" s="4">
        <f>step*-SUM('By group'!W$11:W$21)*Population!W35</f>
        <v>0</v>
      </c>
      <c r="CK35" s="4">
        <f>step*-SUM('By group'!X$11:X$21)*Population!X35</f>
        <v>0</v>
      </c>
      <c r="CL35" s="4">
        <f>step*-SUM('By group'!Y$11:Y$21)*Population!Y35</f>
        <v>-1272.6724122041032</v>
      </c>
      <c r="CM35" s="4">
        <f>step*-SUM('By group'!Z$11:Z$21)*Population!Z35</f>
        <v>-707.10902348030902</v>
      </c>
      <c r="CN35" s="4">
        <f>step*-SUM('By group'!AA$11:AA$21)*Population!AA35</f>
        <v>0</v>
      </c>
      <c r="CO35" s="13">
        <f>-step*SUM(SCR!AB35:AN35)*Population!AB35</f>
        <v>-3908.1251470109082</v>
      </c>
      <c r="CP35" s="4">
        <f>step*-SUM('By group'!AC$11:AC$21)*Population!AC35</f>
        <v>-3757.1407823370869</v>
      </c>
      <c r="CQ35" s="4">
        <f>step*-SUM('By group'!AD$11:AD$21)*Population!AD35</f>
        <v>-2768.950147846414</v>
      </c>
      <c r="CR35" s="4">
        <f>step*-SUM('By group'!AE$11:AE$21)*Population!AE35</f>
        <v>-1167.4970154339132</v>
      </c>
      <c r="CS35" s="4">
        <f>step*-SUM('By group'!AF$11:AF$21)*Population!AF35</f>
        <v>-357.84120917586802</v>
      </c>
      <c r="CT35" s="4">
        <f>step*-SUM('By group'!AG$11:AG$21)*Population!AG35</f>
        <v>-175.63981167378199</v>
      </c>
      <c r="CU35" s="4">
        <f>step*-SUM('By group'!AH$11:AH$21)*Population!AH35</f>
        <v>0</v>
      </c>
      <c r="CV35" s="4">
        <f>step*-SUM('By group'!AI$11:AI$21)*Population!AI35</f>
        <v>0</v>
      </c>
      <c r="CW35" s="4">
        <f>step*-SUM('By group'!AJ$11:AJ$21)*Population!AJ35</f>
        <v>0</v>
      </c>
      <c r="CX35" s="4">
        <f>step*-SUM('By group'!AK$11:AK$21)*Population!AK35</f>
        <v>0</v>
      </c>
      <c r="CY35" s="4">
        <f>step*-SUM('By group'!AL$11:AL$21)*Population!AL35</f>
        <v>-65.072326997422536</v>
      </c>
      <c r="CZ35" s="4">
        <f>step*-SUM('By group'!AM$11:AM$21)*Population!AM35</f>
        <v>-34.608443880571109</v>
      </c>
      <c r="DA35" s="4">
        <f>step*-SUM('By group'!AN$11:AN$21)*Population!AN35</f>
        <v>0</v>
      </c>
      <c r="DB35" s="13">
        <f>-step*SUM(SCR!AO35:BA35)*Population!AO35</f>
        <v>-9039.7445959412362</v>
      </c>
      <c r="DC35" s="4">
        <f>step*-SUM('By group'!AP$11:AP$21)*Population!AP35</f>
        <v>-8587.6647742186033</v>
      </c>
      <c r="DD35" s="4">
        <f>step*-SUM('By group'!AQ$11:AQ$21)*Population!AQ35</f>
        <v>-6079.999184797387</v>
      </c>
      <c r="DE35" s="4">
        <f>step*-SUM('By group'!AR$11:AR$21)*Population!AR35</f>
        <v>-2395.7351370730248</v>
      </c>
      <c r="DF35" s="4">
        <f>step*-SUM('By group'!AS$11:AS$21)*Population!AS35</f>
        <v>-691.14280568805782</v>
      </c>
      <c r="DG35" s="4">
        <f>step*-SUM('By group'!AT$11:AT$21)*Population!AT35</f>
        <v>-322.53491033301412</v>
      </c>
      <c r="DH35" s="4">
        <f>step*-SUM('By group'!AU$11:AU$21)*Population!AU35</f>
        <v>0</v>
      </c>
      <c r="DI35" s="4">
        <f>step*-SUM('By group'!AV$11:AV$21)*Population!AV35</f>
        <v>0</v>
      </c>
      <c r="DJ35" s="4">
        <f>step*-SUM('By group'!AW$11:AW$21)*Population!AW35</f>
        <v>0</v>
      </c>
      <c r="DK35" s="4">
        <f>step*-SUM('By group'!AX$11:AX$21)*Population!AX35</f>
        <v>0</v>
      </c>
      <c r="DL35" s="4">
        <f>step*-SUM('By group'!AY$11:AY$21)*Population!AY35</f>
        <v>-106.76207906303769</v>
      </c>
      <c r="DM35" s="4">
        <f>step*-SUM('By group'!AZ$11:AZ$21)*Population!AZ35</f>
        <v>-49.351518361109015</v>
      </c>
      <c r="DN35" s="4">
        <f>step*-SUM('By group'!BA$11:BA$21)*Population!BA35</f>
        <v>0</v>
      </c>
      <c r="DO35" s="13">
        <f>-step*SUM(SCR!BB35:BN35)*Population!BB35</f>
        <v>-6266.7537022427532</v>
      </c>
      <c r="DP35" s="4">
        <f>step*-SUM('By group'!BC$11:BC$21)*Population!BC35</f>
        <v>-5911.5120187998946</v>
      </c>
      <c r="DQ35" s="4">
        <f>step*-SUM('By group'!BD$11:BD$21)*Population!BD35</f>
        <v>-4113.9438516818082</v>
      </c>
      <c r="DR35" s="4">
        <f>step*-SUM('By group'!BE$11:BE$21)*Population!BE35</f>
        <v>-1595.2608343874285</v>
      </c>
      <c r="DS35" s="4">
        <f>step*-SUM('By group'!BF$11:BF$21)*Population!BF35</f>
        <v>-456.34485224268514</v>
      </c>
      <c r="DT35" s="4">
        <f>step*-SUM('By group'!BG$11:BG$21)*Population!BG35</f>
        <v>-211.8101165018403</v>
      </c>
      <c r="DU35" s="4">
        <f>step*-SUM('By group'!BH$11:BH$21)*Population!BH35</f>
        <v>0</v>
      </c>
      <c r="DV35" s="4">
        <f>step*-SUM('By group'!BI$11:BI$21)*Population!BI35</f>
        <v>0</v>
      </c>
      <c r="DW35" s="4">
        <f>step*-SUM('By group'!BJ$11:BJ$21)*Population!BJ35</f>
        <v>0</v>
      </c>
      <c r="DX35" s="4">
        <f>step*-SUM('By group'!BK$11:BK$21)*Population!BK35</f>
        <v>0</v>
      </c>
      <c r="DY35" s="4">
        <f>step*-SUM('By group'!BL$11:BL$21)*Population!BL35</f>
        <v>-69.215543625034485</v>
      </c>
      <c r="DZ35" s="4">
        <f>step*-SUM('By group'!BM$11:BM$21)*Population!BM35</f>
        <v>-31.277455808097802</v>
      </c>
      <c r="EA35" s="4">
        <f>step*-SUM('By group'!BN$11:BN$21)*Population!BN35</f>
        <v>0</v>
      </c>
      <c r="EB35" s="52">
        <v>0</v>
      </c>
      <c r="EC35" s="4">
        <f t="shared" si="24"/>
        <v>122646.74995011906</v>
      </c>
      <c r="ED35" s="4">
        <f t="shared" si="24"/>
        <v>118352.77269279127</v>
      </c>
      <c r="EE35" s="4">
        <f t="shared" si="26"/>
        <v>88368.204873453724</v>
      </c>
      <c r="EF35" s="4">
        <f t="shared" si="27"/>
        <v>38067.933334743859</v>
      </c>
      <c r="EG35" s="4">
        <f t="shared" si="28"/>
        <v>11881.961032337034</v>
      </c>
      <c r="EH35" s="4">
        <f t="shared" si="28"/>
        <v>5899.2315418974486</v>
      </c>
      <c r="EI35" s="4">
        <v>0</v>
      </c>
      <c r="EJ35" s="4">
        <f t="shared" si="30"/>
        <v>0</v>
      </c>
      <c r="EK35" s="4">
        <f t="shared" si="31"/>
        <v>0</v>
      </c>
      <c r="EL35" s="4">
        <f t="shared" si="32"/>
        <v>0</v>
      </c>
      <c r="EM35" s="4">
        <f t="shared" si="33"/>
        <v>2229.9759123293838</v>
      </c>
      <c r="EN35" s="4">
        <f t="shared" si="34"/>
        <v>1170.9516900947806</v>
      </c>
      <c r="EO35" s="52">
        <v>0</v>
      </c>
      <c r="EP35" s="4">
        <f t="shared" si="35"/>
        <v>65279.284827644791</v>
      </c>
      <c r="EQ35" s="4">
        <f t="shared" si="36"/>
        <v>63244.178824432413</v>
      </c>
      <c r="ER35" s="4">
        <f t="shared" si="37"/>
        <v>47888.077717761786</v>
      </c>
      <c r="ES35" s="4">
        <f t="shared" si="38"/>
        <v>21040.27917661189</v>
      </c>
      <c r="ET35" s="4">
        <f t="shared" si="39"/>
        <v>6644.2285302668797</v>
      </c>
      <c r="EU35" s="4">
        <f t="shared" si="40"/>
        <v>3329.5575348884577</v>
      </c>
      <c r="EV35" s="4">
        <v>0</v>
      </c>
      <c r="EW35" s="4">
        <f t="shared" si="41"/>
        <v>0</v>
      </c>
      <c r="EX35" s="4">
        <f t="shared" si="42"/>
        <v>0</v>
      </c>
      <c r="EY35" s="4">
        <f t="shared" si="43"/>
        <v>0</v>
      </c>
      <c r="EZ35" s="4">
        <f t="shared" si="44"/>
        <v>1272.6724122041032</v>
      </c>
      <c r="FA35" s="4">
        <f t="shared" si="45"/>
        <v>707.10902348030902</v>
      </c>
      <c r="FB35" s="52">
        <v>0</v>
      </c>
      <c r="FC35" s="4">
        <f t="shared" si="46"/>
        <v>3908.1251470109082</v>
      </c>
      <c r="FD35" s="4">
        <f t="shared" si="47"/>
        <v>3757.1407823370869</v>
      </c>
      <c r="FE35" s="4">
        <f t="shared" si="48"/>
        <v>2768.950147846414</v>
      </c>
      <c r="FF35" s="4">
        <f t="shared" si="49"/>
        <v>1167.4970154339132</v>
      </c>
      <c r="FG35" s="4">
        <f t="shared" si="50"/>
        <v>357.84120917586802</v>
      </c>
      <c r="FH35" s="4">
        <f t="shared" si="51"/>
        <v>175.63981167378199</v>
      </c>
      <c r="FI35" s="4">
        <v>0</v>
      </c>
      <c r="FJ35" s="4">
        <f t="shared" si="52"/>
        <v>0</v>
      </c>
      <c r="FK35" s="4">
        <f t="shared" si="53"/>
        <v>0</v>
      </c>
      <c r="FL35" s="4">
        <f t="shared" si="54"/>
        <v>0</v>
      </c>
      <c r="FM35" s="4">
        <f t="shared" si="55"/>
        <v>65.072326997422536</v>
      </c>
      <c r="FN35" s="9">
        <f t="shared" si="56"/>
        <v>34.608443880571109</v>
      </c>
      <c r="FO35" s="4">
        <v>0</v>
      </c>
      <c r="FP35" s="4">
        <f t="shared" si="57"/>
        <v>9039.7445959412362</v>
      </c>
      <c r="FQ35" s="4">
        <f t="shared" si="58"/>
        <v>8587.6647742186033</v>
      </c>
      <c r="FR35" s="4">
        <f t="shared" si="59"/>
        <v>6079.999184797387</v>
      </c>
      <c r="FS35" s="4">
        <f t="shared" si="60"/>
        <v>2395.7351370730248</v>
      </c>
      <c r="FT35" s="4">
        <f t="shared" si="61"/>
        <v>691.14280568805782</v>
      </c>
      <c r="FU35" s="4">
        <f t="shared" si="62"/>
        <v>322.53491033301412</v>
      </c>
      <c r="FV35" s="4">
        <v>0</v>
      </c>
      <c r="FW35" s="4">
        <f t="shared" si="63"/>
        <v>0</v>
      </c>
      <c r="FX35" s="4">
        <f t="shared" si="64"/>
        <v>0</v>
      </c>
      <c r="FY35" s="4">
        <f t="shared" si="65"/>
        <v>0</v>
      </c>
      <c r="FZ35" s="4">
        <f t="shared" si="66"/>
        <v>106.76207906303769</v>
      </c>
      <c r="GA35" s="4">
        <f t="shared" si="67"/>
        <v>49.351518361109015</v>
      </c>
      <c r="GB35" s="4">
        <v>0</v>
      </c>
      <c r="GC35" s="4">
        <f t="shared" si="68"/>
        <v>6266.7537022427532</v>
      </c>
      <c r="GD35" s="4">
        <f t="shared" si="4"/>
        <v>5911.5120187998946</v>
      </c>
      <c r="GE35" s="4">
        <f t="shared" si="5"/>
        <v>4113.9438516818082</v>
      </c>
      <c r="GF35" s="4">
        <f t="shared" si="6"/>
        <v>1595.2608343874285</v>
      </c>
      <c r="GG35" s="4">
        <f t="shared" si="7"/>
        <v>456.34485224268514</v>
      </c>
      <c r="GH35" s="4">
        <f t="shared" si="8"/>
        <v>211.8101165018403</v>
      </c>
      <c r="GI35" s="4">
        <v>0</v>
      </c>
      <c r="GJ35" s="4">
        <f t="shared" si="69"/>
        <v>0</v>
      </c>
      <c r="GK35" s="4">
        <f t="shared" si="70"/>
        <v>0</v>
      </c>
      <c r="GL35" s="4">
        <f t="shared" si="9"/>
        <v>0</v>
      </c>
      <c r="GM35" s="4">
        <f t="shared" si="10"/>
        <v>69.215543625034485</v>
      </c>
      <c r="GN35" s="4">
        <f t="shared" si="11"/>
        <v>31.277455808097802</v>
      </c>
      <c r="GO35" s="52">
        <v>0</v>
      </c>
      <c r="GP35" s="4">
        <f>step*(-'By group'!C$32*Population!C35+'By group'!I$33*Population!I35)</f>
        <v>0</v>
      </c>
      <c r="GQ35" s="4">
        <f>step*(-'By group'!D$32*Population!D35+'By group'!J$33*Population!J35)</f>
        <v>0</v>
      </c>
      <c r="GR35" s="4">
        <f>step*(-'By group'!E$32*Population!E35+'By group'!K$33*Population!K35)</f>
        <v>0</v>
      </c>
      <c r="GS35" s="4">
        <f>step*(-'By group'!F$32*Population!F35+'By group'!L$33*Population!L35)</f>
        <v>-4825.992560003825</v>
      </c>
      <c r="GT35" s="4">
        <f>step*(-'By group'!G$32*Population!G35+'By group'!M$33*Population!M35)</f>
        <v>-594.37046333209946</v>
      </c>
      <c r="GU35" s="4">
        <f>step*(-'By group'!H$32*Population!H35+'By group'!N$33*Population!N35)</f>
        <v>-545.26243643938153</v>
      </c>
      <c r="GV35" s="46">
        <f t="shared" si="71"/>
        <v>0</v>
      </c>
      <c r="GW35" s="14">
        <f t="shared" si="72"/>
        <v>0</v>
      </c>
      <c r="GX35" s="4">
        <f t="shared" si="73"/>
        <v>0</v>
      </c>
      <c r="GY35" s="4">
        <f t="shared" si="74"/>
        <v>4825.992560003825</v>
      </c>
      <c r="GZ35" s="4">
        <f t="shared" si="75"/>
        <v>594.37046333209946</v>
      </c>
      <c r="HA35" s="4">
        <f t="shared" si="76"/>
        <v>545.26243643938153</v>
      </c>
      <c r="HB35" s="8">
        <v>0</v>
      </c>
      <c r="HC35" s="4">
        <f>step*(-'By group'!P$32*Population!P35+'By group'!V$33*Population!V35)</f>
        <v>0</v>
      </c>
      <c r="HD35" s="4">
        <f>step*(-'By group'!Q$32*Population!Q35+'By group'!W$33*Population!W35)</f>
        <v>0</v>
      </c>
      <c r="HE35" s="4">
        <f>step*(-'By group'!R$32*Population!R35+'By group'!X$33*Population!X35)</f>
        <v>0</v>
      </c>
      <c r="HF35" s="4">
        <f>step*(-'By group'!S$32*Population!S35+'By group'!Y$33*Population!Y35)</f>
        <v>-2685.7780590313882</v>
      </c>
      <c r="HG35" s="4">
        <f>step*(-'By group'!T$32*Population!T35+'By group'!Z$33*Population!Z35)</f>
        <v>-312.35699523753709</v>
      </c>
      <c r="HH35" s="4">
        <f>step*(-'By group'!U$32*Population!U35+'By group'!AA$33*Population!AA35)</f>
        <v>-240.10750339642698</v>
      </c>
      <c r="HI35" s="14">
        <f t="shared" si="77"/>
        <v>0</v>
      </c>
      <c r="HJ35" s="46">
        <f t="shared" si="78"/>
        <v>0</v>
      </c>
      <c r="HK35" s="4">
        <f t="shared" si="79"/>
        <v>0</v>
      </c>
      <c r="HL35" s="4">
        <f t="shared" si="80"/>
        <v>2685.7780590313882</v>
      </c>
      <c r="HM35" s="4">
        <f t="shared" si="81"/>
        <v>312.35699523753709</v>
      </c>
      <c r="HN35" s="9">
        <f t="shared" si="82"/>
        <v>240.10750339642698</v>
      </c>
      <c r="HO35" s="4">
        <v>0</v>
      </c>
      <c r="HP35" s="4">
        <f>step*(-'By group'!AC$32*Population!AC35+'By group'!AI$33*Population!AI35)</f>
        <v>0</v>
      </c>
      <c r="HQ35" s="4">
        <f>step*(-'By group'!AD$32*Population!AD35+'By group'!AJ$33*Population!AJ35)</f>
        <v>0</v>
      </c>
      <c r="HR35" s="4">
        <f>step*(-'By group'!AE$32*Population!AE35+'By group'!AK$33*Population!AK35)</f>
        <v>0</v>
      </c>
      <c r="HS35" s="4">
        <f>step*(-'By group'!AF$32*Population!AF35+'By group'!AL$33*Population!AL35)</f>
        <v>-146.38444108922275</v>
      </c>
      <c r="HT35" s="4">
        <f>step*(-'By group'!AG$32*Population!AG35+'By group'!AM$33*Population!AM35)</f>
        <v>-17.823740394470843</v>
      </c>
      <c r="HU35" s="4">
        <f>step*(-'By group'!AH$32*Population!AH35+'By group'!AN$33*Population!AN35)</f>
        <v>-14.486498408349757</v>
      </c>
      <c r="HV35" s="14">
        <f t="shared" si="83"/>
        <v>0</v>
      </c>
      <c r="HW35" s="46">
        <f t="shared" si="84"/>
        <v>0</v>
      </c>
      <c r="HX35" s="4">
        <f t="shared" si="85"/>
        <v>0</v>
      </c>
      <c r="HY35" s="4">
        <f t="shared" si="86"/>
        <v>146.38444108922275</v>
      </c>
      <c r="HZ35" s="4">
        <f t="shared" si="87"/>
        <v>17.823740394470843</v>
      </c>
      <c r="IA35" s="4">
        <f t="shared" si="88"/>
        <v>14.486498408349757</v>
      </c>
      <c r="IB35" s="8">
        <v>0</v>
      </c>
      <c r="IC35" s="4">
        <f>step*(-'By group'!AP$32*Population!AP35+'By group'!AV$33*Population!AV35)</f>
        <v>0</v>
      </c>
      <c r="ID35" s="4">
        <f>step*(-'By group'!AQ$32*Population!AQ35+'By group'!AW$33*Population!AW35)</f>
        <v>0</v>
      </c>
      <c r="IE35" s="4">
        <f>step*(-'By group'!AR$32*Population!AR35+'By group'!AX$33*Population!AX35)</f>
        <v>0</v>
      </c>
      <c r="IF35" s="4">
        <f>step*(-'By group'!AS$32*Population!AS35+'By group'!AY$33*Population!AY35)</f>
        <v>-292.19036331251004</v>
      </c>
      <c r="IG35" s="4">
        <f>step*(-'By group'!AT$32*Population!AT35+'By group'!AZ$33*Population!AZ35)</f>
        <v>-39.831222886048323</v>
      </c>
      <c r="IH35" s="4">
        <f>step*(-'By group'!AU$32*Population!AU35+'By group'!BA$33*Population!BA35)</f>
        <v>-32.41044018699241</v>
      </c>
      <c r="II35" s="14">
        <f t="shared" si="15"/>
        <v>0</v>
      </c>
      <c r="IJ35" s="4">
        <f t="shared" si="16"/>
        <v>0</v>
      </c>
      <c r="IK35" s="4">
        <f t="shared" si="89"/>
        <v>0</v>
      </c>
      <c r="IL35" s="4">
        <f t="shared" si="90"/>
        <v>292.19036331251004</v>
      </c>
      <c r="IM35" s="4">
        <f t="shared" si="91"/>
        <v>39.831222886048323</v>
      </c>
      <c r="IN35" s="4">
        <f t="shared" si="92"/>
        <v>32.41044018699241</v>
      </c>
      <c r="IO35" s="8">
        <v>0</v>
      </c>
      <c r="IP35" s="4">
        <f>step*(-'By group'!BC$32*Population!BC35+'By group'!BI$33*Population!BI35)</f>
        <v>0</v>
      </c>
      <c r="IQ35" s="4">
        <f>step*(-'By group'!BD$32*Population!BD35+'By group'!BJ$33*Population!BJ35)</f>
        <v>0</v>
      </c>
      <c r="IR35" s="4">
        <f>step*(-'By group'!BE$32*Population!BE35+'By group'!BK$33*Population!BK35)</f>
        <v>0</v>
      </c>
      <c r="IS35" s="4">
        <f>step*(-'By group'!BF$32*Population!BF35+'By group'!BL$33*Population!BL35)</f>
        <v>-193.56465430882531</v>
      </c>
      <c r="IT35" s="4">
        <f>step*(-'By group'!BG$32*Population!BG35+'By group'!BM$33*Population!BM35)</f>
        <v>-26.723295396319166</v>
      </c>
      <c r="IU35" s="4">
        <f>step*(-'By group'!BH$32*Population!BH35+'By group'!BN$33*Population!BN35)</f>
        <v>-21.913352860612463</v>
      </c>
      <c r="IV35" s="14">
        <f t="shared" si="17"/>
        <v>0</v>
      </c>
      <c r="IW35" s="4">
        <f t="shared" si="18"/>
        <v>0</v>
      </c>
      <c r="IX35" s="4">
        <f t="shared" si="19"/>
        <v>0</v>
      </c>
      <c r="IY35" s="4">
        <f t="shared" si="20"/>
        <v>193.56465430882531</v>
      </c>
      <c r="IZ35" s="4">
        <f t="shared" si="21"/>
        <v>26.723295396319166</v>
      </c>
      <c r="JA35" s="4">
        <f t="shared" si="22"/>
        <v>21.913352860612463</v>
      </c>
      <c r="JB35" s="75">
        <f>step*(+prop_idu_male*'By group'!BB$9*Population!BB35-'By group'!B$8*Population!B35)</f>
        <v>-810.18844322662835</v>
      </c>
      <c r="JC35" s="46">
        <f>step*(+prop_idu_male*'By group'!BC$9*Population!BC35-'By group'!C$8*Population!C35)</f>
        <v>-5.2082571923835772</v>
      </c>
      <c r="JD35" s="46">
        <f>step*(+prop_idu_male*'By group'!BD$9*Population!BD35-'By group'!D$8*Population!D35)</f>
        <v>-15.698947925883477</v>
      </c>
      <c r="JE35" s="46">
        <f>step*(+prop_idu_male*'By group'!BE$9*Population!BE35-'By group'!E$8*Population!E35)</f>
        <v>-17.119653666107016</v>
      </c>
      <c r="JF35" s="46">
        <f>step*(+prop_idu_male*'By group'!BF$9*Population!BF35-'By group'!F$8*Population!F35)</f>
        <v>-5.3933666934772946</v>
      </c>
      <c r="JG35" s="46">
        <f>step*(+prop_idu_male*'By group'!BG$9*Population!BG35-'By group'!G$8*Population!G35)</f>
        <v>-1.0781774524586063</v>
      </c>
      <c r="JH35" s="46">
        <f>step*(+prop_idu_male*'By group'!BH$9*Population!BH35-'By group'!H$8*Population!H35)</f>
        <v>-0.9869307150290485</v>
      </c>
      <c r="JI35" s="46">
        <f>step*(+prop_idu_male*'By group'!BI$9*Population!BI35-'By group'!I$8*Population!I35)</f>
        <v>0</v>
      </c>
      <c r="JJ35" s="46">
        <f>step*(+prop_idu_male*'By group'!BJ$9*Population!BJ35-'By group'!J$8*Population!J35)</f>
        <v>0</v>
      </c>
      <c r="JK35" s="46">
        <f>step*(+prop_idu_male*'By group'!BK$9*Population!BK35-'By group'!K$8*Population!K35)</f>
        <v>0</v>
      </c>
      <c r="JL35" s="46">
        <f>step*(+prop_idu_male*'By group'!BL$9*Population!BL35-'By group'!L$8*Population!L35)</f>
        <v>-2.0638586076293013</v>
      </c>
      <c r="JM35" s="46">
        <f>step*(+prop_idu_male*'By group'!BM$9*Population!BM35-'By group'!M$8*Population!M35)</f>
        <v>-1.0958857961553459</v>
      </c>
      <c r="JN35" s="46">
        <f>step*(+prop_idu_male*'By group'!BN$9*Population!BN35-'By group'!N$8*Population!N35)</f>
        <v>-0.98852065091027341</v>
      </c>
      <c r="JO35" s="45">
        <f>step*(+(1-prop_idu_male)*'By group'!BB$9*Population!BB35-'By group'!O$8*Population!O35-'By group'!O$6*Population!O35+'By group'!AB$7*Population!AB35)</f>
        <v>-5947.913917555933</v>
      </c>
      <c r="JP35" s="46">
        <f>step*(+(1-prop_idu_male)*'By group'!BC$9*Population!BC35-'By group'!P$8*Population!P35-'By group'!P$6*Population!P35+'By group'!AC$7*Population!AC35)</f>
        <v>-12.565265272144631</v>
      </c>
      <c r="JQ35" s="46">
        <f>step*(+(1-prop_idu_male)*'By group'!BD$9*Population!BD35-'By group'!Q$8*Population!Q35-'By group'!Q$6*Population!Q35+'By group'!AD$7*Population!AD35)</f>
        <v>-38.860134064200537</v>
      </c>
      <c r="JR35" s="46">
        <f>step*(+(1-prop_idu_male)*'By group'!BE$9*Population!BE35-'By group'!R$8*Population!R35-'By group'!R$6*Population!R35+'By group'!AE$7*Population!AE35)</f>
        <v>-43.974973481977543</v>
      </c>
      <c r="JS35" s="46">
        <f>step*(+(1-prop_idu_male)*'By group'!BF$9*Population!BF35-'By group'!S$8*Population!S35-'By group'!S$6*Population!S35+'By group'!AF$7*Population!AF35)</f>
        <v>-14.171866170864572</v>
      </c>
      <c r="JT35" s="46">
        <f>step*(+(1-prop_idu_male)*'By group'!BG$9*Population!BG35-'By group'!T$8*Population!T35-'By group'!T$6*Population!T35+'By group'!AG$7*Population!AG35)</f>
        <v>-2.8795652181257996</v>
      </c>
      <c r="JU35" s="46">
        <f>step*(+(1-prop_idu_male)*'By group'!BH$9*Population!BH35-'By group'!U$8*Population!U35-'By group'!U$6*Population!U35+'By group'!AH$7*Population!AH35)</f>
        <v>-2.7748233399877211</v>
      </c>
      <c r="JV35" s="46">
        <f>step*(+(1-prop_idu_male)*'By group'!BI$9*Population!BI35-'By group'!V$8*Population!V35-'By group'!V$6*Population!V35+'By group'!AI$7*Population!AI35)</f>
        <v>0</v>
      </c>
      <c r="JW35" s="46">
        <f>step*(+(1-prop_idu_male)*'By group'!BJ$9*Population!BJ35-'By group'!W$8*Population!W35-'By group'!W$6*Population!W35+'By group'!AJ$7*Population!AJ35)</f>
        <v>0</v>
      </c>
      <c r="JX35" s="46">
        <f>step*(+(1-prop_idu_male)*'By group'!BK$9*Population!BK35-'By group'!X$8*Population!X35-'By group'!X$6*Population!X35+'By group'!AK$7*Population!AK35)</f>
        <v>0</v>
      </c>
      <c r="JY35" s="46">
        <f>step*(+(1-prop_idu_male)*'By group'!BL$9*Population!BL35-'By group'!Y$8*Population!Y35-'By group'!Y$6*Population!Y35+'By group'!AL$7*Population!AL35)</f>
        <v>-5.6135612093825724</v>
      </c>
      <c r="JZ35" s="46">
        <f>step*(+(1-prop_idu_male)*'By group'!BM$9*Population!BM35-'By group'!Z$8*Population!Z35-'By group'!Z$6*Population!Z35+'By group'!AM$7*Population!AM35)</f>
        <v>-3.2005744968487488</v>
      </c>
      <c r="KA35" s="76">
        <f>step*(+(1-prop_idu_male)*'By group'!BN$9*Population!BN35-'By group'!AA$8*Population!AA35-'By group'!AA$6*Population!AA35+'By group'!AN$7*Population!AN35)</f>
        <v>-3.663087496693175</v>
      </c>
      <c r="KB35" s="46">
        <f>step*(+'By group'!O$6*Population!O35-'By group'!AB$7*Population!AB35)</f>
        <v>5090.9912827973558</v>
      </c>
      <c r="KC35" s="46">
        <f>step*(+'By group'!P$6*Population!P35-'By group'!AC$7*Population!AC35)</f>
        <v>9.5804016914870065</v>
      </c>
      <c r="KD35" s="46">
        <f>step*(+'By group'!Q$6*Population!Q35-'By group'!AD$7*Population!AD35)</f>
        <v>29.776191782849995</v>
      </c>
      <c r="KE35" s="46">
        <f>step*(+'By group'!R$6*Population!R35-'By group'!AE$7*Population!AE35)</f>
        <v>33.933412143987837</v>
      </c>
      <c r="KF35" s="46">
        <f>step*(+'By group'!S$6*Population!S35-'By group'!AF$7*Population!AF35)</f>
        <v>10.986655361403937</v>
      </c>
      <c r="KG35" s="46">
        <f>step*(+'By group'!T$6*Population!T35-'By group'!AG$7*Population!AG35)</f>
        <v>2.2390709251283285</v>
      </c>
      <c r="KH35" s="46">
        <f>step*(+'By group'!U$6*Population!U35-'By group'!AH$7*Population!AH35)</f>
        <v>2.169894039374884</v>
      </c>
      <c r="KI35" s="46">
        <f>step*(+'By group'!V$6*Population!V35-'By group'!AI$7*Population!AI35)</f>
        <v>0</v>
      </c>
      <c r="KJ35" s="46">
        <f>step*(+'By group'!W$6*Population!W35-'By group'!AJ$7*Population!AJ35)</f>
        <v>0</v>
      </c>
      <c r="KK35" s="46">
        <f>step*(+'By group'!X$6*Population!X35-'By group'!AK$7*Population!AK35)</f>
        <v>0</v>
      </c>
      <c r="KL35" s="46">
        <f>step*(+'By group'!Y$6*Population!Y35-'By group'!AL$7*Population!AL35)</f>
        <v>4.3824181233534905</v>
      </c>
      <c r="KM35" s="46">
        <f>step*(+'By group'!Z$6*Population!Z35-'By group'!AM$7*Population!AM35)</f>
        <v>2.5122319468532983</v>
      </c>
      <c r="KN35" s="46">
        <f>step*(+'By group'!AA$6*Population!AA35-'By group'!AN$7*Population!AN35)</f>
        <v>2.907147878827621</v>
      </c>
      <c r="KO35" s="45">
        <v>0</v>
      </c>
      <c r="KP35" s="46">
        <v>0</v>
      </c>
      <c r="KQ35" s="46">
        <v>0</v>
      </c>
      <c r="KR35" s="46">
        <v>0</v>
      </c>
      <c r="KS35" s="46">
        <v>0</v>
      </c>
      <c r="KT35" s="46">
        <v>0</v>
      </c>
      <c r="KU35" s="46">
        <v>0</v>
      </c>
      <c r="KV35" s="46">
        <v>0</v>
      </c>
      <c r="KW35" s="46">
        <v>0</v>
      </c>
      <c r="KX35" s="46">
        <v>0</v>
      </c>
      <c r="KY35" s="46">
        <v>0</v>
      </c>
      <c r="KZ35" s="46">
        <v>0</v>
      </c>
      <c r="LA35" s="46">
        <v>0</v>
      </c>
      <c r="LB35" s="188">
        <f>step*(-'By group'!BB$9*Population!BB35+'By group'!B$8*Population!B35+'By group'!O$8*Population!O35)</f>
        <v>1667.1110779852056</v>
      </c>
      <c r="LC35" s="189">
        <f>step*(-'By group'!BC$9*Population!BC35+'By group'!C$8*Population!C35+'By group'!P$8*Population!P35)</f>
        <v>8.1931207730412012</v>
      </c>
      <c r="LD35" s="189">
        <f>step*(-'By group'!BD$9*Population!BD35+'By group'!D$8*Population!D35+'By group'!Q$8*Population!Q35)</f>
        <v>24.782890207234018</v>
      </c>
      <c r="LE35" s="189">
        <f>step*(-'By group'!BE$9*Population!BE35+'By group'!E$8*Population!E35+'By group'!R$8*Population!R35)</f>
        <v>27.161215004096732</v>
      </c>
      <c r="LF35" s="189">
        <f>step*(-'By group'!BF$9*Population!BF35+'By group'!F$8*Population!F35+'By group'!S$8*Population!S35)</f>
        <v>8.5785775029379288</v>
      </c>
      <c r="LG35" s="189">
        <f>step*(-'By group'!BG$9*Population!BG35+'By group'!G$8*Population!G35+'By group'!T$8*Population!T35)</f>
        <v>1.7186717454560771</v>
      </c>
      <c r="LH35" s="189">
        <f>step*(-'By group'!BH$9*Population!BH35+'By group'!H$8*Population!H35+'By group'!U$8*Population!U35)</f>
        <v>1.5918600156418852</v>
      </c>
      <c r="LI35" s="189">
        <f>step*(-'By group'!BI$9*Population!BI35+'By group'!I$8*Population!I35+'By group'!V$8*Population!V35)</f>
        <v>0</v>
      </c>
      <c r="LJ35" s="189">
        <f>step*(-'By group'!BJ$9*Population!BJ35+'By group'!J$8*Population!J35+'By group'!W$8*Population!W35)</f>
        <v>0</v>
      </c>
      <c r="LK35" s="189">
        <f>step*(-'By group'!BK$9*Population!BK35+'By group'!K$8*Population!K35+'By group'!X$8*Population!X35)</f>
        <v>0</v>
      </c>
      <c r="LL35" s="189">
        <f>step*(-'By group'!BL$9*Population!BL35+'By group'!L$8*Population!L35+'By group'!Y$8*Population!Y35)</f>
        <v>3.2950016936583841</v>
      </c>
      <c r="LM35" s="189">
        <f>step*(-'By group'!BM$9*Population!BM35+'By group'!M$8*Population!M35+'By group'!Z$8*Population!Z35)</f>
        <v>1.7842283461507962</v>
      </c>
      <c r="LN35" s="189">
        <f>step*(-'By group'!BN$9*Population!BN35+'By group'!N$8*Population!N35+'By group'!AA$8*Population!AA35)</f>
        <v>1.7444602687758277</v>
      </c>
    </row>
    <row r="36" spans="1:326" x14ac:dyDescent="0.25">
      <c r="A36">
        <f t="shared" si="23"/>
        <v>16</v>
      </c>
      <c r="B36" s="52">
        <f>step*((-'By group'!B$4-'By group'!B$5-'By group'!B$22)*Population!B36+'By group'!B$3*Population!$BO36)</f>
        <v>162939.29752238642</v>
      </c>
      <c r="C36" s="4">
        <f>step*((-'By group'!C$4-'By group'!C$5-'By group'!C$22)*Population!C36+'By group'!C$3*Population!$BO36)</f>
        <v>-4716.297231408601</v>
      </c>
      <c r="D36" s="4">
        <f>step*((-'By group'!D$4-'By group'!D$5-'By group'!D$22)*Population!D36+'By group'!D$3*Population!$BO36)</f>
        <v>-31646.622114970491</v>
      </c>
      <c r="E36" s="4">
        <f>step*((-'By group'!E$4-'By group'!E$5-'By group'!E$22)*Population!E36+'By group'!E$3*Population!$BO36)</f>
        <v>-52873.432998937737</v>
      </c>
      <c r="F36" s="4">
        <f>step*((-'By group'!F$4-'By group'!F$5-'By group'!F$22)*Population!F36+'By group'!F$3*Population!$BO36)</f>
        <v>-22343.709440151506</v>
      </c>
      <c r="G36" s="4">
        <f>step*((-'By group'!G$4-'By group'!G$5-'By group'!G$22)*Population!G36+'By group'!G$3*Population!$BO36)</f>
        <v>-5597.0267368855857</v>
      </c>
      <c r="H36" s="4">
        <f>step*((-'By group'!H$4-'By group'!H$5-'By group'!H$22)*Population!H36+'By group'!H$3*Population!$BO36)</f>
        <v>-5577.3721304992996</v>
      </c>
      <c r="I36" s="4">
        <f>step*((-'By group'!I$4-'By group'!I$5-'By group'!I$22)*Population!I36+'By group'!I$3*Population!$BO36)</f>
        <v>0</v>
      </c>
      <c r="J36" s="4">
        <f>step*((-'By group'!J$4-'By group'!J$5-'By group'!J$22)*Population!J36+'By group'!J$3*Population!$BO36)</f>
        <v>0</v>
      </c>
      <c r="K36" s="4">
        <f>step*((-'By group'!K$4-'By group'!K$5-'By group'!K$22)*Population!K36+'By group'!K$3*Population!$BO36)</f>
        <v>0</v>
      </c>
      <c r="L36" s="4">
        <f>step*((-'By group'!L$4-'By group'!L$5-'By group'!L$22)*Population!L36+'By group'!L$3*Population!$BO36)</f>
        <v>-3085.0053330875348</v>
      </c>
      <c r="M36" s="4">
        <f>step*((-'By group'!M$4-'By group'!M$5-'By group'!M$22)*Population!M36+'By group'!M$3*Population!$BO36)</f>
        <v>-1855.8247918011607</v>
      </c>
      <c r="N36" s="4">
        <f>step*((-'By group'!N$4-'By group'!N$5-'By group'!N$22)*Population!N36+'By group'!N$3*Population!$BO36)</f>
        <v>-1959.2618302316425</v>
      </c>
      <c r="O36" s="8">
        <f>step*((-'By group'!O$4-'By group'!O$5-'By group'!O$22)*Population!O36+'By group'!O$3*Population!$BO36)</f>
        <v>127064.8203202571</v>
      </c>
      <c r="P36" s="4">
        <f>step*((-'By group'!P$4-'By group'!P$5-'By group'!P$22)*Population!P36+'By group'!P$3*Population!$BO36)</f>
        <v>-2509.4780963758139</v>
      </c>
      <c r="Q36" s="4">
        <f>step*((-'By group'!Q$4-'By group'!Q$5-'By group'!Q$22)*Population!Q36+'By group'!Q$3*Population!$BO36)</f>
        <v>-17066.685947873342</v>
      </c>
      <c r="R36" s="4">
        <f>step*((-'By group'!R$4-'By group'!R$5-'By group'!R$22)*Population!R36+'By group'!R$3*Population!$BO36)</f>
        <v>-29085.031428114227</v>
      </c>
      <c r="S36" s="4">
        <f>step*((-'By group'!S$4-'By group'!S$5-'By group'!S$22)*Population!S36+'By group'!S$3*Population!$BO36)</f>
        <v>-12447.726845097852</v>
      </c>
      <c r="T36" s="4">
        <f>step*((-'By group'!T$4-'By group'!T$5-'By group'!T$22)*Population!T36+'By group'!T$3*Population!$BO36)</f>
        <v>-3149.1094418360817</v>
      </c>
      <c r="U36" s="4">
        <f>step*((-'By group'!U$4-'By group'!U$5-'By group'!U$22)*Population!U36+'By group'!U$3*Population!$BO36)</f>
        <v>-3253.031834146781</v>
      </c>
      <c r="V36" s="4">
        <f>step*((-'By group'!V$4-'By group'!V$5-'By group'!V$22)*Population!V36+'By group'!V$3*Population!$BO36)</f>
        <v>0</v>
      </c>
      <c r="W36" s="4">
        <f>step*((-'By group'!W$4-'By group'!W$5-'By group'!W$22)*Population!W36+'By group'!W$3*Population!$BO36)</f>
        <v>0</v>
      </c>
      <c r="X36" s="4">
        <f>step*((-'By group'!X$4-'By group'!X$5-'By group'!X$22)*Population!X36+'By group'!X$3*Population!$BO36)</f>
        <v>0</v>
      </c>
      <c r="Y36" s="4">
        <f>step*((-'By group'!Y$4-'By group'!Y$5-'By group'!Y$22)*Population!Y36+'By group'!Y$3*Population!$BO36)</f>
        <v>-1755.5439266829956</v>
      </c>
      <c r="Z36" s="4">
        <f>step*((-'By group'!Z$4-'By group'!Z$5-'By group'!Z$22)*Population!Z36+'By group'!Z$3*Population!$BO36)</f>
        <v>-1110.8420673201733</v>
      </c>
      <c r="AA36" s="4">
        <f>step*((-'By group'!AA$4-'By group'!AA$5-'By group'!AA$22)*Population!AA36+'By group'!AA$3*Population!$BO36)</f>
        <v>-1413.614284269054</v>
      </c>
      <c r="AB36" s="8">
        <f>step*((-'By group'!AB$4-'By group'!AB$5-'By group'!AB$22)*Population!AB36+'By group'!AB$3*Population!$BO36)</f>
        <v>-907.94142022784365</v>
      </c>
      <c r="AC36" s="4">
        <f>step*((-'By group'!AC$4-'By group'!AC$5-'By group'!AC$22)*Population!AC36+'By group'!AC$3*Population!$BO36)</f>
        <v>-150.69679669635647</v>
      </c>
      <c r="AD36" s="4">
        <f>step*((-'By group'!AD$4-'By group'!AD$5-'By group'!AD$22)*Population!AD36+'By group'!AD$3*Population!$BO36)</f>
        <v>-998.72508279910232</v>
      </c>
      <c r="AE36" s="4">
        <f>step*((-'By group'!AE$4-'By group'!AE$5-'By group'!AE$22)*Population!AE36+'By group'!AE$3*Population!$BO36)</f>
        <v>-1634.6205228203398</v>
      </c>
      <c r="AF36" s="4">
        <f>step*((-'By group'!AF$4-'By group'!AF$5-'By group'!AF$22)*Population!AF36+'By group'!AF$3*Population!$BO36)</f>
        <v>-678.82664482240386</v>
      </c>
      <c r="AG36" s="4">
        <f>step*((-'By group'!AG$4-'By group'!AG$5-'By group'!AG$22)*Population!AG36+'By group'!AG$3*Population!$BO36)</f>
        <v>-168.13482132504978</v>
      </c>
      <c r="AH36" s="4">
        <f>step*((-'By group'!AH$4-'By group'!AH$5-'By group'!AH$22)*Population!AH36+'By group'!AH$3*Population!$BO36)</f>
        <v>-166.43175380645533</v>
      </c>
      <c r="AI36" s="4">
        <f>step*((-'By group'!AI$4-'By group'!AI$5-'By group'!AI$22)*Population!AI36+'By group'!AI$3*Population!$BO36)</f>
        <v>0</v>
      </c>
      <c r="AJ36" s="4">
        <f>step*((-'By group'!AJ$4-'By group'!AJ$5-'By group'!AJ$22)*Population!AJ36+'By group'!AJ$3*Population!$BO36)</f>
        <v>0</v>
      </c>
      <c r="AK36" s="4">
        <f>step*((-'By group'!AK$4-'By group'!AK$5-'By group'!AK$22)*Population!AK36+'By group'!AK$3*Population!$BO36)</f>
        <v>0</v>
      </c>
      <c r="AL36" s="4">
        <f>step*((-'By group'!AL$4-'By group'!AL$5-'By group'!AL$22)*Population!AL36+'By group'!AL$3*Population!$BO36)</f>
        <v>-90.722787005704902</v>
      </c>
      <c r="AM36" s="4">
        <f>step*((-'By group'!AM$4-'By group'!AM$5-'By group'!AM$22)*Population!AM36+'By group'!AM$3*Population!$BO36)</f>
        <v>-55.007617828854713</v>
      </c>
      <c r="AN36" s="4">
        <f>step*((-'By group'!AN$4-'By group'!AN$5-'By group'!AN$22)*Population!AN36+'By group'!AN$3*Population!$BO36)</f>
        <v>-63.840587916408218</v>
      </c>
      <c r="AO36" s="8">
        <f>step*((-'By group'!AO$4-'By group'!AO$5-'By group'!AO$22)*Population!AO36+'By group'!AO$3*Population!$BO36)</f>
        <v>8302.2326255219559</v>
      </c>
      <c r="AP36" s="4">
        <f>step*((-'By group'!AP$4-'By group'!AP$5-'By group'!AP$22)*Population!AP36+'By group'!AP$3*Population!$BO36)</f>
        <v>-347.84952019889971</v>
      </c>
      <c r="AQ36" s="4">
        <f>step*((-'By group'!AQ$4-'By group'!AQ$5-'By group'!AQ$22)*Population!AQ36+'By group'!AQ$3*Population!$BO36)</f>
        <v>-2217.4976359875332</v>
      </c>
      <c r="AR36" s="4">
        <f>step*((-'By group'!AR$4-'By group'!AR$5-'By group'!AR$22)*Population!AR36+'By group'!AR$3*Population!$BO36)</f>
        <v>-3400.2620717173331</v>
      </c>
      <c r="AS36" s="4">
        <f>step*((-'By group'!AS$4-'By group'!AS$5-'By group'!AS$22)*Population!AS36+'By group'!AS$3*Population!$BO36)</f>
        <v>-1332.0251518876878</v>
      </c>
      <c r="AT36" s="4">
        <f>step*((-'By group'!AT$4-'By group'!AT$5-'By group'!AT$22)*Population!AT36+'By group'!AT$3*Population!$BO36)</f>
        <v>-314.22787197152604</v>
      </c>
      <c r="AU36" s="4">
        <f>step*((-'By group'!AU$4-'By group'!AU$5-'By group'!AU$22)*Population!AU36+'By group'!AU$3*Population!$BO36)</f>
        <v>-278.81627422008728</v>
      </c>
      <c r="AV36" s="4">
        <f>step*((-'By group'!AV$4-'By group'!AV$5-'By group'!AV$22)*Population!AV36+'By group'!AV$3*Population!$BO36)</f>
        <v>0</v>
      </c>
      <c r="AW36" s="4">
        <f>step*((-'By group'!AW$4-'By group'!AW$5-'By group'!AW$22)*Population!AW36+'By group'!AW$3*Population!$BO36)</f>
        <v>0</v>
      </c>
      <c r="AX36" s="4">
        <f>step*((-'By group'!AX$4-'By group'!AX$5-'By group'!AX$22)*Population!AX36+'By group'!AX$3*Population!$BO36)</f>
        <v>0</v>
      </c>
      <c r="AY36" s="4">
        <f>step*((-'By group'!AY$4-'By group'!AY$5-'By group'!AY$22)*Population!AY36+'By group'!AY$3*Population!$BO36)</f>
        <v>-151.98420683753815</v>
      </c>
      <c r="AZ36" s="4">
        <f>step*((-'By group'!AZ$4-'By group'!AZ$5-'By group'!AZ$22)*Population!AZ36+'By group'!AZ$3*Population!$BO36)</f>
        <v>-80.424777714590633</v>
      </c>
      <c r="BA36" s="4">
        <f>step*((-'By group'!BA$4-'By group'!BA$5-'By group'!BA$22)*Population!BA36+'By group'!BA$3*Population!$BO36)</f>
        <v>-74.577317002259221</v>
      </c>
      <c r="BB36" s="8">
        <f>step*((-'By group'!BB$4-'By group'!BB$5-'By group'!BB$22)*Population!BB36+'By group'!BB$3*Population!$BO36)</f>
        <v>4691.1461549227697</v>
      </c>
      <c r="BC36" s="4">
        <f>step*((-'By group'!BC$4-'By group'!BC$5-'By group'!BC$22)*Population!BC36+'By group'!BC$3*Population!$BO36)</f>
        <v>-355.21536611326803</v>
      </c>
      <c r="BD36" s="4">
        <f>step*((-'By group'!BD$4-'By group'!BD$5-'By group'!BD$22)*Population!BD36+'By group'!BD$3*Population!$BO36)</f>
        <v>-1811.4790286243815</v>
      </c>
      <c r="BE36" s="4">
        <f>step*((-'By group'!BE$4-'By group'!BE$5-'By group'!BE$22)*Population!BE36+'By group'!BE$3*Population!$BO36)</f>
        <v>-2551.3656385844602</v>
      </c>
      <c r="BF36" s="4">
        <f>step*((-'By group'!BF$4-'By group'!BF$5-'By group'!BF$22)*Population!BF36+'By group'!BF$3*Population!$BO36)</f>
        <v>-957.40138999177429</v>
      </c>
      <c r="BG36" s="4">
        <f>step*((-'By group'!BG$4-'By group'!BG$5-'By group'!BG$22)*Population!BG36+'By group'!BG$3*Population!$BO36)</f>
        <v>-220.08689480321158</v>
      </c>
      <c r="BH36" s="4">
        <f>step*((-'By group'!BH$4-'By group'!BH$5-'By group'!BH$22)*Population!BH36+'By group'!BH$3*Population!$BO36)</f>
        <v>-191.55906722843139</v>
      </c>
      <c r="BI36" s="4">
        <f>step*((-'By group'!BI$4-'By group'!BI$5-'By group'!BI$22)*Population!BI36+'By group'!BI$3*Population!$BO36)</f>
        <v>0</v>
      </c>
      <c r="BJ36" s="4">
        <f>step*((-'By group'!BJ$4-'By group'!BJ$5-'By group'!BJ$22)*Population!BJ36+'By group'!BJ$3*Population!$BO36)</f>
        <v>0</v>
      </c>
      <c r="BK36" s="4">
        <f>step*((-'By group'!BK$4-'By group'!BK$5-'By group'!BK$22)*Population!BK36+'By group'!BK$3*Population!$BO36)</f>
        <v>0</v>
      </c>
      <c r="BL36" s="4">
        <f>step*((-'By group'!BL$4-'By group'!BL$5-'By group'!BL$22)*Population!BL36+'By group'!BL$3*Population!$BO36)</f>
        <v>-124.8630305717769</v>
      </c>
      <c r="BM36" s="4">
        <f>step*((-'By group'!BM$4-'By group'!BM$5-'By group'!BM$22)*Population!BM36+'By group'!BM$3*Population!$BO36)</f>
        <v>-62.943981610516715</v>
      </c>
      <c r="BN36" s="4">
        <f>step*((-'By group'!BN$4-'By group'!BN$5-'By group'!BN$22)*Population!BN36+'By group'!BN$3*Population!$BO36)</f>
        <v>-53.941852908374798</v>
      </c>
      <c r="BO36" s="71">
        <f>-step*SUM(SCR!B36:N36)*Population!B36</f>
        <v>-122236.90222741231</v>
      </c>
      <c r="BP36" s="4">
        <f>step*-SUM('By group'!C$11:C$21)*Population!C36</f>
        <v>-117907.43078521502</v>
      </c>
      <c r="BQ36" s="4">
        <f>step*-SUM('By group'!D$11:D$21)*Population!D36</f>
        <v>-87907.283652695813</v>
      </c>
      <c r="BR36" s="4">
        <f>step*-SUM('By group'!E$11:E$21)*Population!E36</f>
        <v>-37766.737856384098</v>
      </c>
      <c r="BS36" s="4">
        <f>step*-SUM('By group'!F$11:F$21)*Population!F36</f>
        <v>-11759.847073763951</v>
      </c>
      <c r="BT36" s="4">
        <f>step*-SUM('By group'!G$11:G$21)*Population!G36</f>
        <v>-5830.2361842558175</v>
      </c>
      <c r="BU36" s="4">
        <f>step*-SUM('By group'!H$11:H$21)*Population!H36</f>
        <v>0</v>
      </c>
      <c r="BV36" s="4">
        <f>step*-SUM('By group'!I$11:I$21)*Population!I36</f>
        <v>0</v>
      </c>
      <c r="BW36" s="4">
        <f>step*-SUM('By group'!J$11:J$21)*Population!J36</f>
        <v>0</v>
      </c>
      <c r="BX36" s="4">
        <f>step*-SUM('By group'!K$11:K$21)*Population!K36</f>
        <v>0</v>
      </c>
      <c r="BY36" s="4">
        <f>step*-SUM('By group'!L$11:L$21)*Population!L36</f>
        <v>-2203.5752379196674</v>
      </c>
      <c r="BZ36" s="4">
        <f>step*-SUM('By group'!M$11:M$21)*Population!M36</f>
        <v>-1159.8904948757254</v>
      </c>
      <c r="CA36" s="4">
        <f>step*-SUM('By group'!N$11:N$21)*Population!N36</f>
        <v>0</v>
      </c>
      <c r="CB36" s="13">
        <f>-step*SUM(SCR!O36:AA36)*Population!O36</f>
        <v>-64794.00353291745</v>
      </c>
      <c r="CC36" s="4">
        <f>step*-SUM('By group'!P$11:P$21)*Population!P36</f>
        <v>-62736.952409395344</v>
      </c>
      <c r="CD36" s="4">
        <f>step*-SUM('By group'!Q$11:Q$21)*Population!Q36</f>
        <v>-47407.460966314837</v>
      </c>
      <c r="CE36" s="4">
        <f>step*-SUM('By group'!R$11:R$21)*Population!R36</f>
        <v>-20775.022448653021</v>
      </c>
      <c r="CF36" s="4">
        <f>step*-SUM('By group'!S$11:S$21)*Population!S36</f>
        <v>-6551.4351816304479</v>
      </c>
      <c r="CG36" s="4">
        <f>step*-SUM('By group'!T$11:T$21)*Population!T36</f>
        <v>-3280.3223352459181</v>
      </c>
      <c r="CH36" s="4">
        <f>step*-SUM('By group'!U$11:U$21)*Population!U36</f>
        <v>0</v>
      </c>
      <c r="CI36" s="4">
        <f>step*-SUM('By group'!V$11:V$21)*Population!V36</f>
        <v>0</v>
      </c>
      <c r="CJ36" s="4">
        <f>step*-SUM('By group'!W$11:W$21)*Population!W36</f>
        <v>0</v>
      </c>
      <c r="CK36" s="4">
        <f>step*-SUM('By group'!X$11:X$21)*Population!X36</f>
        <v>0</v>
      </c>
      <c r="CL36" s="4">
        <f>step*-SUM('By group'!Y$11:Y$21)*Population!Y36</f>
        <v>-1253.9599476307112</v>
      </c>
      <c r="CM36" s="4">
        <f>step*-SUM('By group'!Z$11:Z$21)*Population!Z36</f>
        <v>-694.27629207510836</v>
      </c>
      <c r="CN36" s="4">
        <f>step*-SUM('By group'!AA$11:AA$21)*Population!AA36</f>
        <v>0</v>
      </c>
      <c r="CO36" s="13">
        <f>-step*SUM(SCR!AB36:AN36)*Population!AB36</f>
        <v>-3919.4777275263959</v>
      </c>
      <c r="CP36" s="4">
        <f>step*-SUM('By group'!AC$11:AC$21)*Population!AC36</f>
        <v>-3767.4199174089117</v>
      </c>
      <c r="CQ36" s="4">
        <f>step*-SUM('By group'!AD$11:AD$21)*Population!AD36</f>
        <v>-2774.2363411086176</v>
      </c>
      <c r="CR36" s="4">
        <f>step*-SUM('By group'!AE$11:AE$21)*Population!AE36</f>
        <v>-1167.5860877288139</v>
      </c>
      <c r="CS36" s="4">
        <f>step*-SUM('By group'!AF$11:AF$21)*Population!AF36</f>
        <v>-357.27718148547569</v>
      </c>
      <c r="CT36" s="4">
        <f>step*-SUM('By group'!AG$11:AG$21)*Population!AG36</f>
        <v>-175.14043888026018</v>
      </c>
      <c r="CU36" s="4">
        <f>step*-SUM('By group'!AH$11:AH$21)*Population!AH36</f>
        <v>0</v>
      </c>
      <c r="CV36" s="4">
        <f>step*-SUM('By group'!AI$11:AI$21)*Population!AI36</f>
        <v>0</v>
      </c>
      <c r="CW36" s="4">
        <f>step*-SUM('By group'!AJ$11:AJ$21)*Population!AJ36</f>
        <v>0</v>
      </c>
      <c r="CX36" s="4">
        <f>step*-SUM('By group'!AK$11:AK$21)*Population!AK36</f>
        <v>0</v>
      </c>
      <c r="CY36" s="4">
        <f>step*-SUM('By group'!AL$11:AL$21)*Population!AL36</f>
        <v>-64.801990718360642</v>
      </c>
      <c r="CZ36" s="4">
        <f>step*-SUM('By group'!AM$11:AM$21)*Population!AM36</f>
        <v>-34.379761143034195</v>
      </c>
      <c r="DA36" s="4">
        <f>step*-SUM('By group'!AN$11:AN$21)*Population!AN36</f>
        <v>0</v>
      </c>
      <c r="DB36" s="13">
        <f>-step*SUM(SCR!AO36:BA36)*Population!AO36</f>
        <v>-9152.6207430918894</v>
      </c>
      <c r="DC36" s="4">
        <f>step*-SUM('By group'!AP$11:AP$21)*Population!AP36</f>
        <v>-8696.2380049724925</v>
      </c>
      <c r="DD36" s="4">
        <f>step*-SUM('By group'!AQ$11:AQ$21)*Population!AQ36</f>
        <v>-6159.7156555209258</v>
      </c>
      <c r="DE36" s="4">
        <f>step*-SUM('By group'!AR$11:AR$21)*Population!AR36</f>
        <v>-2428.7586226552376</v>
      </c>
      <c r="DF36" s="4">
        <f>step*-SUM('By group'!AS$11:AS$21)*Population!AS36</f>
        <v>-701.0658694145726</v>
      </c>
      <c r="DG36" s="4">
        <f>step*-SUM('By group'!AT$11:AT$21)*Population!AT36</f>
        <v>-327.3206999703396</v>
      </c>
      <c r="DH36" s="4">
        <f>step*-SUM('By group'!AU$11:AU$21)*Population!AU36</f>
        <v>0</v>
      </c>
      <c r="DI36" s="4">
        <f>step*-SUM('By group'!AV$11:AV$21)*Population!AV36</f>
        <v>0</v>
      </c>
      <c r="DJ36" s="4">
        <f>step*-SUM('By group'!AW$11:AW$21)*Population!AW36</f>
        <v>0</v>
      </c>
      <c r="DK36" s="4">
        <f>step*-SUM('By group'!AX$11:AX$21)*Population!AX36</f>
        <v>0</v>
      </c>
      <c r="DL36" s="4">
        <f>step*-SUM('By group'!AY$11:AY$21)*Population!AY36</f>
        <v>-108.56014774109867</v>
      </c>
      <c r="DM36" s="4">
        <f>step*-SUM('By group'!AZ$11:AZ$21)*Population!AZ36</f>
        <v>-50.265486071619144</v>
      </c>
      <c r="DN36" s="4">
        <f>step*-SUM('By group'!BA$11:BA$21)*Population!BA36</f>
        <v>0</v>
      </c>
      <c r="DO36" s="13">
        <f>-step*SUM(SCR!BB36:BN36)*Population!BB36</f>
        <v>-6277.1694487519408</v>
      </c>
      <c r="DP36" s="4">
        <f>step*-SUM('By group'!BC$11:BC$21)*Population!BC36</f>
        <v>-5920.2561018878005</v>
      </c>
      <c r="DQ36" s="4">
        <f>step*-SUM('By group'!BD$11:BD$21)*Population!BD36</f>
        <v>-4116.9977923281394</v>
      </c>
      <c r="DR36" s="4">
        <f>step*-SUM('By group'!BE$11:BE$21)*Population!BE36</f>
        <v>-1594.6035241152877</v>
      </c>
      <c r="DS36" s="4">
        <f>step*-SUM('By group'!BF$11:BF$21)*Population!BF36</f>
        <v>-455.90542380560686</v>
      </c>
      <c r="DT36" s="4">
        <f>step*-SUM('By group'!BG$11:BG$21)*Population!BG36</f>
        <v>-211.62201423385727</v>
      </c>
      <c r="DU36" s="4">
        <f>step*-SUM('By group'!BH$11:BH$21)*Population!BH36</f>
        <v>0</v>
      </c>
      <c r="DV36" s="4">
        <f>step*-SUM('By group'!BI$11:BI$21)*Population!BI36</f>
        <v>0</v>
      </c>
      <c r="DW36" s="4">
        <f>step*-SUM('By group'!BJ$11:BJ$21)*Population!BJ36</f>
        <v>0</v>
      </c>
      <c r="DX36" s="4">
        <f>step*-SUM('By group'!BK$11:BK$21)*Population!BK36</f>
        <v>0</v>
      </c>
      <c r="DY36" s="4">
        <f>step*-SUM('By group'!BL$11:BL$21)*Population!BL36</f>
        <v>-69.368350317653835</v>
      </c>
      <c r="DZ36" s="4">
        <f>step*-SUM('By group'!BM$11:BM$21)*Population!BM36</f>
        <v>-31.471990805258358</v>
      </c>
      <c r="EA36" s="4">
        <f>step*-SUM('By group'!BN$11:BN$21)*Population!BN36</f>
        <v>0</v>
      </c>
      <c r="EB36" s="52">
        <v>0</v>
      </c>
      <c r="EC36" s="4">
        <f t="shared" si="24"/>
        <v>122236.90222741231</v>
      </c>
      <c r="ED36" s="4">
        <f t="shared" si="24"/>
        <v>117907.43078521502</v>
      </c>
      <c r="EE36" s="4">
        <f t="shared" si="26"/>
        <v>87907.283652695813</v>
      </c>
      <c r="EF36" s="4">
        <f t="shared" si="27"/>
        <v>37766.737856384098</v>
      </c>
      <c r="EG36" s="4">
        <f t="shared" si="28"/>
        <v>11759.847073763951</v>
      </c>
      <c r="EH36" s="4">
        <f t="shared" si="28"/>
        <v>5830.2361842558175</v>
      </c>
      <c r="EI36" s="4">
        <v>0</v>
      </c>
      <c r="EJ36" s="4">
        <f t="shared" si="30"/>
        <v>0</v>
      </c>
      <c r="EK36" s="4">
        <f t="shared" si="31"/>
        <v>0</v>
      </c>
      <c r="EL36" s="4">
        <f t="shared" si="32"/>
        <v>0</v>
      </c>
      <c r="EM36" s="4">
        <f t="shared" si="33"/>
        <v>2203.5752379196674</v>
      </c>
      <c r="EN36" s="4">
        <f t="shared" si="34"/>
        <v>1159.8904948757254</v>
      </c>
      <c r="EO36" s="52">
        <v>0</v>
      </c>
      <c r="EP36" s="4">
        <f t="shared" si="35"/>
        <v>64794.00353291745</v>
      </c>
      <c r="EQ36" s="4">
        <f t="shared" si="36"/>
        <v>62736.952409395344</v>
      </c>
      <c r="ER36" s="4">
        <f t="shared" si="37"/>
        <v>47407.460966314837</v>
      </c>
      <c r="ES36" s="4">
        <f t="shared" si="38"/>
        <v>20775.022448653021</v>
      </c>
      <c r="ET36" s="4">
        <f t="shared" si="39"/>
        <v>6551.4351816304479</v>
      </c>
      <c r="EU36" s="4">
        <f t="shared" si="40"/>
        <v>3280.3223352459181</v>
      </c>
      <c r="EV36" s="4">
        <v>0</v>
      </c>
      <c r="EW36" s="4">
        <f t="shared" si="41"/>
        <v>0</v>
      </c>
      <c r="EX36" s="4">
        <f t="shared" si="42"/>
        <v>0</v>
      </c>
      <c r="EY36" s="4">
        <f t="shared" si="43"/>
        <v>0</v>
      </c>
      <c r="EZ36" s="4">
        <f t="shared" si="44"/>
        <v>1253.9599476307112</v>
      </c>
      <c r="FA36" s="4">
        <f t="shared" si="45"/>
        <v>694.27629207510836</v>
      </c>
      <c r="FB36" s="52">
        <v>0</v>
      </c>
      <c r="FC36" s="4">
        <f t="shared" si="46"/>
        <v>3919.4777275263959</v>
      </c>
      <c r="FD36" s="4">
        <f t="shared" si="47"/>
        <v>3767.4199174089117</v>
      </c>
      <c r="FE36" s="4">
        <f t="shared" si="48"/>
        <v>2774.2363411086176</v>
      </c>
      <c r="FF36" s="4">
        <f t="shared" si="49"/>
        <v>1167.5860877288139</v>
      </c>
      <c r="FG36" s="4">
        <f t="shared" si="50"/>
        <v>357.27718148547569</v>
      </c>
      <c r="FH36" s="4">
        <f t="shared" si="51"/>
        <v>175.14043888026018</v>
      </c>
      <c r="FI36" s="4">
        <v>0</v>
      </c>
      <c r="FJ36" s="4">
        <f t="shared" si="52"/>
        <v>0</v>
      </c>
      <c r="FK36" s="4">
        <f t="shared" si="53"/>
        <v>0</v>
      </c>
      <c r="FL36" s="4">
        <f t="shared" si="54"/>
        <v>0</v>
      </c>
      <c r="FM36" s="4">
        <f t="shared" si="55"/>
        <v>64.801990718360642</v>
      </c>
      <c r="FN36" s="9">
        <f t="shared" si="56"/>
        <v>34.379761143034195</v>
      </c>
      <c r="FO36" s="4">
        <v>0</v>
      </c>
      <c r="FP36" s="4">
        <f t="shared" si="57"/>
        <v>9152.6207430918894</v>
      </c>
      <c r="FQ36" s="4">
        <f t="shared" si="58"/>
        <v>8696.2380049724925</v>
      </c>
      <c r="FR36" s="4">
        <f t="shared" si="59"/>
        <v>6159.7156555209258</v>
      </c>
      <c r="FS36" s="4">
        <f t="shared" si="60"/>
        <v>2428.7586226552376</v>
      </c>
      <c r="FT36" s="4">
        <f t="shared" si="61"/>
        <v>701.0658694145726</v>
      </c>
      <c r="FU36" s="4">
        <f t="shared" si="62"/>
        <v>327.3206999703396</v>
      </c>
      <c r="FV36" s="4">
        <v>0</v>
      </c>
      <c r="FW36" s="4">
        <f t="shared" si="63"/>
        <v>0</v>
      </c>
      <c r="FX36" s="4">
        <f t="shared" si="64"/>
        <v>0</v>
      </c>
      <c r="FY36" s="4">
        <f t="shared" si="65"/>
        <v>0</v>
      </c>
      <c r="FZ36" s="4">
        <f t="shared" si="66"/>
        <v>108.56014774109867</v>
      </c>
      <c r="GA36" s="4">
        <f t="shared" si="67"/>
        <v>50.265486071619144</v>
      </c>
      <c r="GB36" s="4">
        <v>0</v>
      </c>
      <c r="GC36" s="4">
        <f t="shared" si="68"/>
        <v>6277.1694487519408</v>
      </c>
      <c r="GD36" s="4">
        <f t="shared" si="4"/>
        <v>5920.2561018878005</v>
      </c>
      <c r="GE36" s="4">
        <f t="shared" si="5"/>
        <v>4116.9977923281394</v>
      </c>
      <c r="GF36" s="4">
        <f t="shared" si="6"/>
        <v>1594.6035241152877</v>
      </c>
      <c r="GG36" s="4">
        <f t="shared" si="7"/>
        <v>455.90542380560686</v>
      </c>
      <c r="GH36" s="4">
        <f t="shared" si="8"/>
        <v>211.62201423385727</v>
      </c>
      <c r="GI36" s="4">
        <v>0</v>
      </c>
      <c r="GJ36" s="4">
        <f t="shared" si="69"/>
        <v>0</v>
      </c>
      <c r="GK36" s="4">
        <f t="shared" si="70"/>
        <v>0</v>
      </c>
      <c r="GL36" s="4">
        <f t="shared" si="9"/>
        <v>0</v>
      </c>
      <c r="GM36" s="4">
        <f t="shared" si="10"/>
        <v>69.368350317653835</v>
      </c>
      <c r="GN36" s="4">
        <f t="shared" si="11"/>
        <v>31.471990805258358</v>
      </c>
      <c r="GO36" s="52">
        <v>0</v>
      </c>
      <c r="GP36" s="4">
        <f>step*(-'By group'!C$32*Population!C36+'By group'!I$33*Population!I36)</f>
        <v>0</v>
      </c>
      <c r="GQ36" s="4">
        <f>step*(-'By group'!D$32*Population!D36+'By group'!J$33*Population!J36)</f>
        <v>0</v>
      </c>
      <c r="GR36" s="4">
        <f>step*(-'By group'!E$32*Population!E36+'By group'!K$33*Population!K36)</f>
        <v>0</v>
      </c>
      <c r="GS36" s="4">
        <f>step*(-'By group'!F$32*Population!F36+'By group'!L$33*Population!L36)</f>
        <v>-4778.1359179221417</v>
      </c>
      <c r="GT36" s="4">
        <f>step*(-'By group'!G$32*Population!G36+'By group'!M$33*Population!M36)</f>
        <v>-586.10198941330077</v>
      </c>
      <c r="GU36" s="4">
        <f>step*(-'By group'!H$32*Population!H36+'By group'!N$33*Population!N36)</f>
        <v>-536.7391457631395</v>
      </c>
      <c r="GV36" s="46">
        <f t="shared" si="71"/>
        <v>0</v>
      </c>
      <c r="GW36" s="14">
        <f t="shared" si="72"/>
        <v>0</v>
      </c>
      <c r="GX36" s="4">
        <f t="shared" si="73"/>
        <v>0</v>
      </c>
      <c r="GY36" s="4">
        <f t="shared" si="74"/>
        <v>4778.1359179221417</v>
      </c>
      <c r="GZ36" s="4">
        <f t="shared" si="75"/>
        <v>586.10198941330077</v>
      </c>
      <c r="HA36" s="4">
        <f t="shared" si="76"/>
        <v>536.7391457631395</v>
      </c>
      <c r="HB36" s="8">
        <v>0</v>
      </c>
      <c r="HC36" s="4">
        <f>step*(-'By group'!P$32*Population!P36+'By group'!V$33*Population!V36)</f>
        <v>0</v>
      </c>
      <c r="HD36" s="4">
        <f>step*(-'By group'!Q$32*Population!Q36+'By group'!W$33*Population!W36)</f>
        <v>0</v>
      </c>
      <c r="HE36" s="4">
        <f>step*(-'By group'!R$32*Population!R36+'By group'!X$33*Population!X36)</f>
        <v>0</v>
      </c>
      <c r="HF36" s="4">
        <f>step*(-'By group'!S$32*Population!S36+'By group'!Y$33*Population!Y36)</f>
        <v>-2648.7376169998684</v>
      </c>
      <c r="HG36" s="4">
        <f>step*(-'By group'!T$32*Population!T36+'By group'!Z$33*Population!Z36)</f>
        <v>-308.92632101162951</v>
      </c>
      <c r="HH36" s="4">
        <f>step*(-'By group'!U$32*Population!U36+'By group'!AA$33*Population!AA36)</f>
        <v>-241.77583233027713</v>
      </c>
      <c r="HI36" s="14">
        <f t="shared" si="77"/>
        <v>0</v>
      </c>
      <c r="HJ36" s="46">
        <f t="shared" si="78"/>
        <v>0</v>
      </c>
      <c r="HK36" s="4">
        <f t="shared" si="79"/>
        <v>0</v>
      </c>
      <c r="HL36" s="4">
        <f t="shared" si="80"/>
        <v>2648.7376169998684</v>
      </c>
      <c r="HM36" s="4">
        <f t="shared" si="81"/>
        <v>308.92632101162951</v>
      </c>
      <c r="HN36" s="9">
        <f t="shared" si="82"/>
        <v>241.77583233027713</v>
      </c>
      <c r="HO36" s="4">
        <v>0</v>
      </c>
      <c r="HP36" s="4">
        <f>step*(-'By group'!AC$32*Population!AC36+'By group'!AI$33*Population!AI36)</f>
        <v>0</v>
      </c>
      <c r="HQ36" s="4">
        <f>step*(-'By group'!AD$32*Population!AD36+'By group'!AJ$33*Population!AJ36)</f>
        <v>0</v>
      </c>
      <c r="HR36" s="4">
        <f>step*(-'By group'!AE$32*Population!AE36+'By group'!AK$33*Population!AK36)</f>
        <v>0</v>
      </c>
      <c r="HS36" s="4">
        <f>step*(-'By group'!AF$32*Population!AF36+'By group'!AL$33*Population!AL36)</f>
        <v>-146.23759538355753</v>
      </c>
      <c r="HT36" s="4">
        <f>step*(-'By group'!AG$32*Population!AG36+'By group'!AM$33*Population!AM36)</f>
        <v>-17.838207204534942</v>
      </c>
      <c r="HU36" s="4">
        <f>step*(-'By group'!AH$32*Population!AH36+'By group'!AN$33*Population!AN36)</f>
        <v>-14.602062984486924</v>
      </c>
      <c r="HV36" s="14">
        <f t="shared" si="83"/>
        <v>0</v>
      </c>
      <c r="HW36" s="46">
        <f t="shared" si="84"/>
        <v>0</v>
      </c>
      <c r="HX36" s="4">
        <f t="shared" si="85"/>
        <v>0</v>
      </c>
      <c r="HY36" s="4">
        <f t="shared" si="86"/>
        <v>146.23759538355753</v>
      </c>
      <c r="HZ36" s="4">
        <f t="shared" si="87"/>
        <v>17.838207204534942</v>
      </c>
      <c r="IA36" s="4">
        <f t="shared" si="88"/>
        <v>14.602062984486924</v>
      </c>
      <c r="IB36" s="8">
        <v>0</v>
      </c>
      <c r="IC36" s="4">
        <f>step*(-'By group'!AP$32*Population!AP36+'By group'!AV$33*Population!AV36)</f>
        <v>0</v>
      </c>
      <c r="ID36" s="4">
        <f>step*(-'By group'!AQ$32*Population!AQ36+'By group'!AW$33*Population!AW36)</f>
        <v>0</v>
      </c>
      <c r="IE36" s="4">
        <f>step*(-'By group'!AR$32*Population!AR36+'By group'!AX$33*Population!AX36)</f>
        <v>0</v>
      </c>
      <c r="IF36" s="4">
        <f>step*(-'By group'!AS$32*Population!AS36+'By group'!AY$33*Population!AY36)</f>
        <v>-296.25286083673694</v>
      </c>
      <c r="IG36" s="4">
        <f>step*(-'By group'!AT$32*Population!AT36+'By group'!AZ$33*Population!AZ36)</f>
        <v>-40.331396958258352</v>
      </c>
      <c r="IH36" s="4">
        <f>step*(-'By group'!AU$32*Population!AU36+'By group'!BA$33*Population!BA36)</f>
        <v>-32.981234455032663</v>
      </c>
      <c r="II36" s="14">
        <f t="shared" si="15"/>
        <v>0</v>
      </c>
      <c r="IJ36" s="4">
        <f t="shared" si="16"/>
        <v>0</v>
      </c>
      <c r="IK36" s="4">
        <f t="shared" si="89"/>
        <v>0</v>
      </c>
      <c r="IL36" s="4">
        <f t="shared" si="90"/>
        <v>296.25286083673694</v>
      </c>
      <c r="IM36" s="4">
        <f t="shared" si="91"/>
        <v>40.331396958258352</v>
      </c>
      <c r="IN36" s="4">
        <f t="shared" si="92"/>
        <v>32.981234455032663</v>
      </c>
      <c r="IO36" s="8">
        <v>0</v>
      </c>
      <c r="IP36" s="4">
        <f>step*(-'By group'!BC$32*Population!BC36+'By group'!BI$33*Population!BI36)</f>
        <v>0</v>
      </c>
      <c r="IQ36" s="4">
        <f>step*(-'By group'!BD$32*Population!BD36+'By group'!BJ$33*Population!BJ36)</f>
        <v>0</v>
      </c>
      <c r="IR36" s="4">
        <f>step*(-'By group'!BE$32*Population!BE36+'By group'!BK$33*Population!BK36)</f>
        <v>0</v>
      </c>
      <c r="IS36" s="4">
        <f>step*(-'By group'!BF$32*Population!BF36+'By group'!BL$33*Population!BL36)</f>
        <v>-193.26853674397651</v>
      </c>
      <c r="IT36" s="4">
        <f>step*(-'By group'!BG$32*Population!BG36+'By group'!BM$33*Population!BM36)</f>
        <v>-26.588407444142277</v>
      </c>
      <c r="IU36" s="4">
        <f>step*(-'By group'!BH$32*Population!BH36+'By group'!BN$33*Population!BN36)</f>
        <v>-21.880364137034633</v>
      </c>
      <c r="IV36" s="14">
        <f t="shared" si="17"/>
        <v>0</v>
      </c>
      <c r="IW36" s="4">
        <f t="shared" si="18"/>
        <v>0</v>
      </c>
      <c r="IX36" s="4">
        <f t="shared" si="19"/>
        <v>0</v>
      </c>
      <c r="IY36" s="4">
        <f t="shared" si="20"/>
        <v>193.26853674397651</v>
      </c>
      <c r="IZ36" s="4">
        <f t="shared" si="21"/>
        <v>26.588407444142277</v>
      </c>
      <c r="JA36" s="4">
        <f t="shared" si="22"/>
        <v>21.880364137034633</v>
      </c>
      <c r="JB36" s="75">
        <f>step*(+prop_idu_male*'By group'!BB$9*Population!BB36-'By group'!B$8*Population!B36)</f>
        <v>-812.14088310145564</v>
      </c>
      <c r="JC36" s="46">
        <f>step*(+prop_idu_male*'By group'!BC$9*Population!BC36-'By group'!C$8*Population!C36)</f>
        <v>-5.1849408070342156</v>
      </c>
      <c r="JD36" s="46">
        <f>step*(+prop_idu_male*'By group'!BD$9*Population!BD36-'By group'!D$8*Population!D36)</f>
        <v>-15.605297790221655</v>
      </c>
      <c r="JE36" s="46">
        <f>step*(+prop_idu_male*'By group'!BE$9*Population!BE36-'By group'!E$8*Population!E36)</f>
        <v>-16.969844699253702</v>
      </c>
      <c r="JF36" s="46">
        <f>step*(+prop_idu_male*'By group'!BF$9*Population!BF36-'By group'!F$8*Population!F36)</f>
        <v>-5.3328370283152475</v>
      </c>
      <c r="JG36" s="46">
        <f>step*(+prop_idu_male*'By group'!BG$9*Population!BG36-'By group'!G$8*Population!G36)</f>
        <v>-1.0644686700189121</v>
      </c>
      <c r="JH36" s="46">
        <f>step*(+prop_idu_male*'By group'!BH$9*Population!BH36-'By group'!H$8*Population!H36)</f>
        <v>-0.97167791488581123</v>
      </c>
      <c r="JI36" s="46">
        <f>step*(+prop_idu_male*'By group'!BI$9*Population!BI36-'By group'!I$8*Population!I36)</f>
        <v>0</v>
      </c>
      <c r="JJ36" s="46">
        <f>step*(+prop_idu_male*'By group'!BJ$9*Population!BJ36-'By group'!J$8*Population!J36)</f>
        <v>0</v>
      </c>
      <c r="JK36" s="46">
        <f>step*(+prop_idu_male*'By group'!BK$9*Population!BK36-'By group'!K$8*Population!K36)</f>
        <v>0</v>
      </c>
      <c r="JL36" s="46">
        <f>step*(+prop_idu_male*'By group'!BL$9*Population!BL36-'By group'!L$8*Population!L36)</f>
        <v>-2.0370911971572983</v>
      </c>
      <c r="JM36" s="46">
        <f>step*(+prop_idu_male*'By group'!BM$9*Population!BM36-'By group'!M$8*Population!M36)</f>
        <v>-1.0843577169431053</v>
      </c>
      <c r="JN36" s="46">
        <f>step*(+prop_idu_male*'By group'!BN$9*Population!BN36-'By group'!N$8*Population!N36)</f>
        <v>-0.9749032861031095</v>
      </c>
      <c r="JO36" s="45">
        <f>step*(+(1-prop_idu_male)*'By group'!BB$9*Population!BB36-'By group'!O$8*Population!O36-'By group'!O$6*Population!O36+'By group'!AB$7*Population!AB36)</f>
        <v>-5966.8942973755666</v>
      </c>
      <c r="JP36" s="46">
        <f>step*(+(1-prop_idu_male)*'By group'!BC$9*Population!BC36-'By group'!P$8*Population!P36-'By group'!P$6*Population!P36+'By group'!AC$7*Population!AC36)</f>
        <v>-12.361775866709456</v>
      </c>
      <c r="JQ36" s="46">
        <f>step*(+(1-prop_idu_male)*'By group'!BD$9*Population!BD36-'By group'!Q$8*Population!Q36-'By group'!Q$6*Population!Q36+'By group'!AD$7*Population!AD36)</f>
        <v>-38.134042206675218</v>
      </c>
      <c r="JR36" s="46">
        <f>step*(+(1-prop_idu_male)*'By group'!BE$9*Population!BE36-'By group'!R$8*Population!R36-'By group'!R$6*Population!R36+'By group'!AE$7*Population!AE36)</f>
        <v>-43.044545319830618</v>
      </c>
      <c r="JS36" s="46">
        <f>step*(+(1-prop_idu_male)*'By group'!BF$9*Population!BF36-'By group'!S$8*Population!S36-'By group'!S$6*Population!S36+'By group'!AF$7*Population!AF36)</f>
        <v>-13.861321971427992</v>
      </c>
      <c r="JT36" s="46">
        <f>step*(+(1-prop_idu_male)*'By group'!BG$9*Population!BG36-'By group'!T$8*Population!T36-'By group'!T$6*Population!T36+'By group'!AG$7*Population!AG36)</f>
        <v>-2.8156522388336205</v>
      </c>
      <c r="JU36" s="46">
        <f>step*(+(1-prop_idu_male)*'By group'!BH$9*Population!BH36-'By group'!U$8*Population!U36-'By group'!U$6*Population!U36+'By group'!AH$7*Population!AH36)</f>
        <v>-2.7061821421327497</v>
      </c>
      <c r="JV36" s="46">
        <f>step*(+(1-prop_idu_male)*'By group'!BI$9*Population!BI36-'By group'!V$8*Population!V36-'By group'!V$6*Population!V36+'By group'!AI$7*Population!AI36)</f>
        <v>0</v>
      </c>
      <c r="JW36" s="46">
        <f>step*(+(1-prop_idu_male)*'By group'!BJ$9*Population!BJ36-'By group'!W$8*Population!W36-'By group'!W$6*Population!W36+'By group'!AJ$7*Population!AJ36)</f>
        <v>0</v>
      </c>
      <c r="JX36" s="46">
        <f>step*(+(1-prop_idu_male)*'By group'!BK$9*Population!BK36-'By group'!X$8*Population!X36-'By group'!X$6*Population!X36+'By group'!AK$7*Population!AK36)</f>
        <v>0</v>
      </c>
      <c r="JY36" s="46">
        <f>step*(+(1-prop_idu_male)*'By group'!BL$9*Population!BL36-'By group'!Y$8*Population!Y36-'By group'!Y$6*Population!Y36+'By group'!AL$7*Population!AL36)</f>
        <v>-5.4959990873063518</v>
      </c>
      <c r="JZ36" s="46">
        <f>step*(+(1-prop_idu_male)*'By group'!BM$9*Population!BM36-'By group'!Z$8*Population!Z36-'By group'!Z$6*Population!Z36+'By group'!AM$7*Population!AM36)</f>
        <v>-3.1220627928908939</v>
      </c>
      <c r="KA36" s="76">
        <f>step*(+(1-prop_idu_male)*'By group'!BN$9*Population!BN36-'By group'!AA$8*Population!AA36-'By group'!AA$6*Population!AA36+'By group'!AN$7*Population!AN36)</f>
        <v>-3.5139653670547544</v>
      </c>
      <c r="KB36" s="46">
        <f>step*(+'By group'!O$6*Population!O36-'By group'!AB$7*Population!AB36)</f>
        <v>5107.1600090035618</v>
      </c>
      <c r="KC36" s="46">
        <f>step*(+'By group'!P$6*Population!P36-'By group'!AC$7*Population!AC36)</f>
        <v>9.402535929296322</v>
      </c>
      <c r="KD36" s="46">
        <f>step*(+'By group'!Q$6*Population!Q36-'By group'!AD$7*Population!AD36)</f>
        <v>29.146589748491625</v>
      </c>
      <c r="KE36" s="46">
        <f>step*(+'By group'!R$6*Population!R36-'By group'!AE$7*Population!AE36)</f>
        <v>33.135415152738702</v>
      </c>
      <c r="KF36" s="46">
        <f>step*(+'By group'!S$6*Population!S36-'By group'!AF$7*Population!AF36)</f>
        <v>10.72237600775445</v>
      </c>
      <c r="KG36" s="46">
        <f>step*(+'By group'!T$6*Population!T36-'By group'!AG$7*Population!AG36)</f>
        <v>2.1849824134924996</v>
      </c>
      <c r="KH36" s="46">
        <f>step*(+'By group'!U$6*Population!U36-'By group'!AH$7*Population!AH36)</f>
        <v>2.1125666631241353</v>
      </c>
      <c r="KI36" s="46">
        <f>step*(+'By group'!V$6*Population!V36-'By group'!AI$7*Population!AI36)</f>
        <v>0</v>
      </c>
      <c r="KJ36" s="46">
        <f>step*(+'By group'!W$6*Population!W36-'By group'!AJ$7*Population!AJ36)</f>
        <v>0</v>
      </c>
      <c r="KK36" s="46">
        <f>step*(+'By group'!X$6*Population!X36-'By group'!AK$7*Population!AK36)</f>
        <v>0</v>
      </c>
      <c r="KL36" s="46">
        <f>step*(+'By group'!Y$6*Population!Y36-'By group'!AL$7*Population!AL36)</f>
        <v>4.2836601498662343</v>
      </c>
      <c r="KM36" s="46">
        <f>step*(+'By group'!Z$6*Population!Z36-'By group'!AM$7*Population!AM36)</f>
        <v>2.4466696952989402</v>
      </c>
      <c r="KN36" s="46">
        <f>step*(+'By group'!AA$6*Population!AA36-'By group'!AN$7*Population!AN36)</f>
        <v>2.7840296367336386</v>
      </c>
      <c r="KO36" s="45">
        <v>0</v>
      </c>
      <c r="KP36" s="46">
        <v>0</v>
      </c>
      <c r="KQ36" s="46">
        <v>0</v>
      </c>
      <c r="KR36" s="46">
        <v>0</v>
      </c>
      <c r="KS36" s="46">
        <v>0</v>
      </c>
      <c r="KT36" s="46">
        <v>0</v>
      </c>
      <c r="KU36" s="46">
        <v>0</v>
      </c>
      <c r="KV36" s="46">
        <v>0</v>
      </c>
      <c r="KW36" s="46">
        <v>0</v>
      </c>
      <c r="KX36" s="46">
        <v>0</v>
      </c>
      <c r="KY36" s="46">
        <v>0</v>
      </c>
      <c r="KZ36" s="46">
        <v>0</v>
      </c>
      <c r="LA36" s="46">
        <v>0</v>
      </c>
      <c r="LB36" s="188">
        <f>step*(-'By group'!BB$9*Population!BB36+'By group'!B$8*Population!B36+'By group'!O$8*Population!O36)</f>
        <v>1671.8751714734603</v>
      </c>
      <c r="LC36" s="189">
        <f>step*(-'By group'!BC$9*Population!BC36+'By group'!C$8*Population!C36+'By group'!P$8*Population!P36)</f>
        <v>8.1441807444473486</v>
      </c>
      <c r="LD36" s="189">
        <f>step*(-'By group'!BD$9*Population!BD36+'By group'!D$8*Population!D36+'By group'!Q$8*Population!Q36)</f>
        <v>24.592750248405245</v>
      </c>
      <c r="LE36" s="189">
        <f>step*(-'By group'!BE$9*Population!BE36+'By group'!E$8*Population!E36+'By group'!R$8*Population!R36)</f>
        <v>26.878974866345626</v>
      </c>
      <c r="LF36" s="189">
        <f>step*(-'By group'!BF$9*Population!BF36+'By group'!F$8*Population!F36+'By group'!S$8*Population!S36)</f>
        <v>8.4717829919887908</v>
      </c>
      <c r="LG36" s="189">
        <f>step*(-'By group'!BG$9*Population!BG36+'By group'!G$8*Population!G36+'By group'!T$8*Population!T36)</f>
        <v>1.695138495360033</v>
      </c>
      <c r="LH36" s="189">
        <f>step*(-'By group'!BH$9*Population!BH36+'By group'!H$8*Population!H36+'By group'!U$8*Population!U36)</f>
        <v>1.5652933938944256</v>
      </c>
      <c r="LI36" s="189">
        <f>step*(-'By group'!BI$9*Population!BI36+'By group'!I$8*Population!I36+'By group'!V$8*Population!V36)</f>
        <v>0</v>
      </c>
      <c r="LJ36" s="189">
        <f>step*(-'By group'!BJ$9*Population!BJ36+'By group'!J$8*Population!J36+'By group'!W$8*Population!W36)</f>
        <v>0</v>
      </c>
      <c r="LK36" s="189">
        <f>step*(-'By group'!BK$9*Population!BK36+'By group'!K$8*Population!K36+'By group'!X$8*Population!X36)</f>
        <v>0</v>
      </c>
      <c r="LL36" s="189">
        <f>step*(-'By group'!BL$9*Population!BL36+'By group'!L$8*Population!L36+'By group'!Y$8*Population!Y36)</f>
        <v>3.249430134597417</v>
      </c>
      <c r="LM36" s="189">
        <f>step*(-'By group'!BM$9*Population!BM36+'By group'!M$8*Population!M36+'By group'!Z$8*Population!Z36)</f>
        <v>1.7597508145350587</v>
      </c>
      <c r="LN36" s="189">
        <f>step*(-'By group'!BN$9*Population!BN36+'By group'!N$8*Population!N36+'By group'!AA$8*Population!AA36)</f>
        <v>1.7048390164242255</v>
      </c>
    </row>
    <row r="37" spans="1:326" x14ac:dyDescent="0.25">
      <c r="A37">
        <f t="shared" ref="A37:A68" si="93">A36+step</f>
        <v>16.5</v>
      </c>
      <c r="B37" s="52">
        <f>step*((-'By group'!B$4-'By group'!B$5-'By group'!B$22)*Population!B37+'By group'!B$3*Population!$BO37)</f>
        <v>163191.17159408971</v>
      </c>
      <c r="C37" s="4">
        <f>step*((-'By group'!C$4-'By group'!C$5-'By group'!C$22)*Population!C37+'By group'!C$3*Population!$BO37)</f>
        <v>-4700.6168022078664</v>
      </c>
      <c r="D37" s="4">
        <f>step*((-'By group'!D$4-'By group'!D$5-'By group'!D$22)*Population!D37+'By group'!D$3*Population!$BO37)</f>
        <v>-31497.03488974876</v>
      </c>
      <c r="E37" s="4">
        <f>step*((-'By group'!E$4-'By group'!E$5-'By group'!E$22)*Population!E37+'By group'!E$3*Population!$BO37)</f>
        <v>-52488.453012312202</v>
      </c>
      <c r="F37" s="4">
        <f>step*((-'By group'!F$4-'By group'!F$5-'By group'!F$22)*Population!F37+'By group'!F$3*Population!$BO37)</f>
        <v>-22130.854831779961</v>
      </c>
      <c r="G37" s="4">
        <f>step*((-'By group'!G$4-'By group'!G$5-'By group'!G$22)*Population!G37+'By group'!G$3*Population!$BO37)</f>
        <v>-5535.9269835750001</v>
      </c>
      <c r="H37" s="4">
        <f>step*((-'By group'!H$4-'By group'!H$5-'By group'!H$22)*Population!H37+'By group'!H$3*Population!$BO37)</f>
        <v>-5501.8877364701002</v>
      </c>
      <c r="I37" s="4">
        <f>step*((-'By group'!I$4-'By group'!I$5-'By group'!I$22)*Population!I37+'By group'!I$3*Population!$BO37)</f>
        <v>0</v>
      </c>
      <c r="J37" s="4">
        <f>step*((-'By group'!J$4-'By group'!J$5-'By group'!J$22)*Population!J37+'By group'!J$3*Population!$BO37)</f>
        <v>0</v>
      </c>
      <c r="K37" s="4">
        <f>step*((-'By group'!K$4-'By group'!K$5-'By group'!K$22)*Population!K37+'By group'!K$3*Population!$BO37)</f>
        <v>0</v>
      </c>
      <c r="L37" s="4">
        <f>step*((-'By group'!L$4-'By group'!L$5-'By group'!L$22)*Population!L37+'By group'!L$3*Population!$BO37)</f>
        <v>-3049.1316109877794</v>
      </c>
      <c r="M37" s="4">
        <f>step*((-'By group'!M$4-'By group'!M$5-'By group'!M$22)*Population!M37+'By group'!M$3*Population!$BO37)</f>
        <v>-1837.6549984362916</v>
      </c>
      <c r="N37" s="4">
        <f>step*((-'By group'!N$4-'By group'!N$5-'By group'!N$22)*Population!N37+'By group'!N$3*Population!$BO37)</f>
        <v>-1934.2191564081486</v>
      </c>
      <c r="O37" s="8">
        <f>step*((-'By group'!O$4-'By group'!O$5-'By group'!O$22)*Population!O37+'By group'!O$3*Population!$BO37)</f>
        <v>126660.14766883675</v>
      </c>
      <c r="P37" s="4">
        <f>step*((-'By group'!P$4-'By group'!P$5-'By group'!P$22)*Population!P37+'By group'!P$3*Population!$BO37)</f>
        <v>-2490.886546426997</v>
      </c>
      <c r="Q37" s="4">
        <f>step*((-'By group'!Q$4-'By group'!Q$5-'By group'!Q$22)*Population!Q37+'By group'!Q$3*Population!$BO37)</f>
        <v>-16906.906378643384</v>
      </c>
      <c r="R37" s="4">
        <f>step*((-'By group'!R$4-'By group'!R$5-'By group'!R$22)*Population!R37+'By group'!R$3*Population!$BO37)</f>
        <v>-28735.642184306114</v>
      </c>
      <c r="S37" s="4">
        <f>step*((-'By group'!S$4-'By group'!S$5-'By group'!S$22)*Population!S37+'By group'!S$3*Population!$BO37)</f>
        <v>-12279.246526859</v>
      </c>
      <c r="T37" s="4">
        <f>step*((-'By group'!T$4-'By group'!T$5-'By group'!T$22)*Population!T37+'By group'!T$3*Population!$BO37)</f>
        <v>-3103.5721853475984</v>
      </c>
      <c r="U37" s="4">
        <f>step*((-'By group'!U$4-'By group'!U$5-'By group'!U$22)*Population!U37+'By group'!U$3*Population!$BO37)</f>
        <v>-3195.4760831028639</v>
      </c>
      <c r="V37" s="4">
        <f>step*((-'By group'!V$4-'By group'!V$5-'By group'!V$22)*Population!V37+'By group'!V$3*Population!$BO37)</f>
        <v>0</v>
      </c>
      <c r="W37" s="4">
        <f>step*((-'By group'!W$4-'By group'!W$5-'By group'!W$22)*Population!W37+'By group'!W$3*Population!$BO37)</f>
        <v>0</v>
      </c>
      <c r="X37" s="4">
        <f>step*((-'By group'!X$4-'By group'!X$5-'By group'!X$22)*Population!X37+'By group'!X$3*Population!$BO37)</f>
        <v>0</v>
      </c>
      <c r="Y37" s="4">
        <f>step*((-'By group'!Y$4-'By group'!Y$5-'By group'!Y$22)*Population!Y37+'By group'!Y$3*Population!$BO37)</f>
        <v>-1729.9055687349153</v>
      </c>
      <c r="Z37" s="4">
        <f>step*((-'By group'!Z$4-'By group'!Z$5-'By group'!Z$22)*Population!Z37+'By group'!Z$3*Population!$BO37)</f>
        <v>-1091.2137350365069</v>
      </c>
      <c r="AA37" s="4">
        <f>step*((-'By group'!AA$4-'By group'!AA$5-'By group'!AA$22)*Population!AA37+'By group'!AA$3*Population!$BO37)</f>
        <v>-1367.9120523721353</v>
      </c>
      <c r="AB37" s="8">
        <f>step*((-'By group'!AB$4-'By group'!AB$5-'By group'!AB$22)*Population!AB37+'By group'!AB$3*Population!$BO37)</f>
        <v>-919.13105467781656</v>
      </c>
      <c r="AC37" s="4">
        <f>step*((-'By group'!AC$4-'By group'!AC$5-'By group'!AC$22)*Population!AC37+'By group'!AC$3*Population!$BO37)</f>
        <v>-151.12733867037343</v>
      </c>
      <c r="AD37" s="4">
        <f>step*((-'By group'!AD$4-'By group'!AD$5-'By group'!AD$22)*Population!AD37+'By group'!AD$3*Population!$BO37)</f>
        <v>-1000.8495402915738</v>
      </c>
      <c r="AE37" s="4">
        <f>step*((-'By group'!AE$4-'By group'!AE$5-'By group'!AE$22)*Population!AE37+'By group'!AE$3*Population!$BO37)</f>
        <v>-1635.3436432200481</v>
      </c>
      <c r="AF37" s="4">
        <f>step*((-'By group'!AF$4-'By group'!AF$5-'By group'!AF$22)*Population!AF37+'By group'!AF$3*Population!$BO37)</f>
        <v>-678.06038281097881</v>
      </c>
      <c r="AG37" s="4">
        <f>step*((-'By group'!AG$4-'By group'!AG$5-'By group'!AG$22)*Population!AG37+'By group'!AG$3*Population!$BO37)</f>
        <v>-167.73850848243941</v>
      </c>
      <c r="AH37" s="4">
        <f>step*((-'By group'!AH$4-'By group'!AH$5-'By group'!AH$22)*Population!AH37+'By group'!AH$3*Population!$BO37)</f>
        <v>-165.42983882585247</v>
      </c>
      <c r="AI37" s="4">
        <f>step*((-'By group'!AI$4-'By group'!AI$5-'By group'!AI$22)*Population!AI37+'By group'!AI$3*Population!$BO37)</f>
        <v>0</v>
      </c>
      <c r="AJ37" s="4">
        <f>step*((-'By group'!AJ$4-'By group'!AJ$5-'By group'!AJ$22)*Population!AJ37+'By group'!AJ$3*Population!$BO37)</f>
        <v>0</v>
      </c>
      <c r="AK37" s="4">
        <f>step*((-'By group'!AK$4-'By group'!AK$5-'By group'!AK$22)*Population!AK37+'By group'!AK$3*Population!$BO37)</f>
        <v>0</v>
      </c>
      <c r="AL37" s="4">
        <f>step*((-'By group'!AL$4-'By group'!AL$5-'By group'!AL$22)*Population!AL37+'By group'!AL$3*Population!$BO37)</f>
        <v>-90.372540452359971</v>
      </c>
      <c r="AM37" s="4">
        <f>step*((-'By group'!AM$4-'By group'!AM$5-'By group'!AM$22)*Population!AM37+'By group'!AM$3*Population!$BO37)</f>
        <v>-54.663576920559166</v>
      </c>
      <c r="AN37" s="4">
        <f>step*((-'By group'!AN$4-'By group'!AN$5-'By group'!AN$22)*Population!AN37+'By group'!AN$3*Population!$BO37)</f>
        <v>-62.693488171953639</v>
      </c>
      <c r="AO37" s="8">
        <f>step*((-'By group'!AO$4-'By group'!AO$5-'By group'!AO$22)*Population!AO37+'By group'!AO$3*Population!$BO37)</f>
        <v>8428.622362633665</v>
      </c>
      <c r="AP37" s="4">
        <f>step*((-'By group'!AP$4-'By group'!AP$5-'By group'!AP$22)*Population!AP37+'By group'!AP$3*Population!$BO37)</f>
        <v>-352.19084891571964</v>
      </c>
      <c r="AQ37" s="4">
        <f>step*((-'By group'!AQ$4-'By group'!AQ$5-'By group'!AQ$22)*Population!AQ37+'By group'!AQ$3*Population!$BO37)</f>
        <v>-2246.2098601992961</v>
      </c>
      <c r="AR37" s="4">
        <f>step*((-'By group'!AR$4-'By group'!AR$5-'By group'!AR$22)*Population!AR37+'By group'!AR$3*Population!$BO37)</f>
        <v>-3446.5593662781025</v>
      </c>
      <c r="AS37" s="4">
        <f>step*((-'By group'!AS$4-'By group'!AS$5-'By group'!AS$22)*Population!AS37+'By group'!AS$3*Population!$BO37)</f>
        <v>-1350.9139525857736</v>
      </c>
      <c r="AT37" s="4">
        <f>step*((-'By group'!AT$4-'By group'!AT$5-'By group'!AT$22)*Population!AT37+'By group'!AT$3*Population!$BO37)</f>
        <v>-318.83248809499366</v>
      </c>
      <c r="AU37" s="4">
        <f>step*((-'By group'!AU$4-'By group'!AU$5-'By group'!AU$22)*Population!AU37+'By group'!AU$3*Population!$BO37)</f>
        <v>-282.92991991332048</v>
      </c>
      <c r="AV37" s="4">
        <f>step*((-'By group'!AV$4-'By group'!AV$5-'By group'!AV$22)*Population!AV37+'By group'!AV$3*Population!$BO37)</f>
        <v>0</v>
      </c>
      <c r="AW37" s="4">
        <f>step*((-'By group'!AW$4-'By group'!AW$5-'By group'!AW$22)*Population!AW37+'By group'!AW$3*Population!$BO37)</f>
        <v>0</v>
      </c>
      <c r="AX37" s="4">
        <f>step*((-'By group'!AX$4-'By group'!AX$5-'By group'!AX$22)*Population!AX37+'By group'!AX$3*Population!$BO37)</f>
        <v>0</v>
      </c>
      <c r="AY37" s="4">
        <f>step*((-'By group'!AY$4-'By group'!AY$5-'By group'!AY$22)*Population!AY37+'By group'!AY$3*Population!$BO37)</f>
        <v>-154.48380227560514</v>
      </c>
      <c r="AZ37" s="4">
        <f>step*((-'By group'!AZ$4-'By group'!AZ$5-'By group'!AZ$22)*Population!AZ37+'By group'!AZ$3*Population!$BO37)</f>
        <v>-81.880880187642404</v>
      </c>
      <c r="BA37" s="4">
        <f>step*((-'By group'!BA$4-'By group'!BA$5-'By group'!BA$22)*Population!BA37+'By group'!BA$3*Population!$BO37)</f>
        <v>-75.400910337076525</v>
      </c>
      <c r="BB37" s="8">
        <f>step*((-'By group'!BB$4-'By group'!BB$5-'By group'!BB$22)*Population!BB37+'By group'!BB$3*Population!$BO37)</f>
        <v>4700.7749162495393</v>
      </c>
      <c r="BC37" s="4">
        <f>step*((-'By group'!BC$4-'By group'!BC$5-'By group'!BC$22)*Population!BC37+'By group'!BC$3*Population!$BO37)</f>
        <v>-355.80589580298721</v>
      </c>
      <c r="BD37" s="4">
        <f>step*((-'By group'!BD$4-'By group'!BD$5-'By group'!BD$22)*Population!BD37+'By group'!BD$3*Population!$BO37)</f>
        <v>-1813.2799520545868</v>
      </c>
      <c r="BE37" s="4">
        <f>step*((-'By group'!BE$4-'By group'!BE$5-'By group'!BE$22)*Population!BE37+'By group'!BE$3*Population!$BO37)</f>
        <v>-2551.030855303618</v>
      </c>
      <c r="BF37" s="4">
        <f>step*((-'By group'!BF$4-'By group'!BF$5-'By group'!BF$22)*Population!BF37+'By group'!BF$3*Population!$BO37)</f>
        <v>-956.66638087061733</v>
      </c>
      <c r="BG37" s="4">
        <f>step*((-'By group'!BG$4-'By group'!BG$5-'By group'!BG$22)*Population!BG37+'By group'!BG$3*Population!$BO37)</f>
        <v>-219.90573871634808</v>
      </c>
      <c r="BH37" s="4">
        <f>step*((-'By group'!BH$4-'By group'!BH$5-'By group'!BH$22)*Population!BH37+'By group'!BH$3*Population!$BO37)</f>
        <v>-191.4872119631828</v>
      </c>
      <c r="BI37" s="4">
        <f>step*((-'By group'!BI$4-'By group'!BI$5-'By group'!BI$22)*Population!BI37+'By group'!BI$3*Population!$BO37)</f>
        <v>0</v>
      </c>
      <c r="BJ37" s="4">
        <f>step*((-'By group'!BJ$4-'By group'!BJ$5-'By group'!BJ$22)*Population!BJ37+'By group'!BJ$3*Population!$BO37)</f>
        <v>0</v>
      </c>
      <c r="BK37" s="4">
        <f>step*((-'By group'!BK$4-'By group'!BK$5-'By group'!BK$22)*Population!BK37+'By group'!BK$3*Population!$BO37)</f>
        <v>0</v>
      </c>
      <c r="BL37" s="4">
        <f>step*((-'By group'!BL$4-'By group'!BL$5-'By group'!BL$22)*Population!BL37+'By group'!BL$3*Population!$BO37)</f>
        <v>-125.06882331079976</v>
      </c>
      <c r="BM37" s="4">
        <f>step*((-'By group'!BM$4-'By group'!BM$5-'By group'!BM$22)*Population!BM37+'By group'!BM$3*Population!$BO37)</f>
        <v>-63.274035226572323</v>
      </c>
      <c r="BN37" s="4">
        <f>step*((-'By group'!BN$4-'By group'!BN$5-'By group'!BN$22)*Population!BN37+'By group'!BN$3*Population!$BO37)</f>
        <v>-54.070117129164174</v>
      </c>
      <c r="BO37" s="71">
        <f>-step*SUM(SCR!B37:N37)*Population!B37</f>
        <v>-121879.86534150493</v>
      </c>
      <c r="BP37" s="4">
        <f>step*-SUM('By group'!C$11:C$21)*Population!C37</f>
        <v>-117515.42005519666</v>
      </c>
      <c r="BQ37" s="4">
        <f>step*-SUM('By group'!D$11:D$21)*Population!D37</f>
        <v>-87491.763582635453</v>
      </c>
      <c r="BR37" s="4">
        <f>step*-SUM('By group'!E$11:E$21)*Population!E37</f>
        <v>-37491.75215165157</v>
      </c>
      <c r="BS37" s="4">
        <f>step*-SUM('By group'!F$11:F$21)*Population!F37</f>
        <v>-11647.81833251577</v>
      </c>
      <c r="BT37" s="4">
        <f>step*-SUM('By group'!G$11:G$21)*Population!G37</f>
        <v>-5766.5906078906246</v>
      </c>
      <c r="BU37" s="4">
        <f>step*-SUM('By group'!H$11:H$21)*Population!H37</f>
        <v>0</v>
      </c>
      <c r="BV37" s="4">
        <f>step*-SUM('By group'!I$11:I$21)*Population!I37</f>
        <v>0</v>
      </c>
      <c r="BW37" s="4">
        <f>step*-SUM('By group'!J$11:J$21)*Population!J37</f>
        <v>0</v>
      </c>
      <c r="BX37" s="4">
        <f>step*-SUM('By group'!K$11:K$21)*Population!K37</f>
        <v>0</v>
      </c>
      <c r="BY37" s="4">
        <f>step*-SUM('By group'!L$11:L$21)*Population!L37</f>
        <v>-2177.9511507055568</v>
      </c>
      <c r="BZ37" s="4">
        <f>step*-SUM('By group'!M$11:M$21)*Population!M37</f>
        <v>-1148.5343740226824</v>
      </c>
      <c r="CA37" s="4">
        <f>step*-SUM('By group'!N$11:N$21)*Population!N37</f>
        <v>0</v>
      </c>
      <c r="CB37" s="13">
        <f>-step*SUM(SCR!O37:AA37)*Population!O37</f>
        <v>-64350.28129642531</v>
      </c>
      <c r="CC37" s="4">
        <f>step*-SUM('By group'!P$11:P$21)*Population!P37</f>
        <v>-62272.163660674923</v>
      </c>
      <c r="CD37" s="4">
        <f>step*-SUM('By group'!Q$11:Q$21)*Population!Q37</f>
        <v>-46963.628829564957</v>
      </c>
      <c r="CE37" s="4">
        <f>step*-SUM('By group'!R$11:R$21)*Population!R37</f>
        <v>-20525.458703075798</v>
      </c>
      <c r="CF37" s="4">
        <f>step*-SUM('By group'!S$11:S$21)*Population!S37</f>
        <v>-6462.7613299257901</v>
      </c>
      <c r="CG37" s="4">
        <f>step*-SUM('By group'!T$11:T$21)*Population!T37</f>
        <v>-3232.8876930704146</v>
      </c>
      <c r="CH37" s="4">
        <f>step*-SUM('By group'!U$11:U$21)*Population!U37</f>
        <v>0</v>
      </c>
      <c r="CI37" s="4">
        <f>step*-SUM('By group'!V$11:V$21)*Population!V37</f>
        <v>0</v>
      </c>
      <c r="CJ37" s="4">
        <f>step*-SUM('By group'!W$11:W$21)*Population!W37</f>
        <v>0</v>
      </c>
      <c r="CK37" s="4">
        <f>step*-SUM('By group'!X$11:X$21)*Population!X37</f>
        <v>0</v>
      </c>
      <c r="CL37" s="4">
        <f>step*-SUM('By group'!Y$11:Y$21)*Population!Y37</f>
        <v>-1235.6468348106537</v>
      </c>
      <c r="CM37" s="4">
        <f>step*-SUM('By group'!Z$11:Z$21)*Population!Z37</f>
        <v>-682.00858439781689</v>
      </c>
      <c r="CN37" s="4">
        <f>step*-SUM('By group'!AA$11:AA$21)*Population!AA37</f>
        <v>0</v>
      </c>
      <c r="CO37" s="13">
        <f>-step*SUM(SCR!AB37:AN37)*Population!AB37</f>
        <v>-3931.2580850348586</v>
      </c>
      <c r="CP37" s="4">
        <f>step*-SUM('By group'!AC$11:AC$21)*Population!AC37</f>
        <v>-3778.1834667593357</v>
      </c>
      <c r="CQ37" s="4">
        <f>step*-SUM('By group'!AD$11:AD$21)*Population!AD37</f>
        <v>-2780.1376119210386</v>
      </c>
      <c r="CR37" s="4">
        <f>step*-SUM('By group'!AE$11:AE$21)*Population!AE37</f>
        <v>-1168.1026023000343</v>
      </c>
      <c r="CS37" s="4">
        <f>step*-SUM('By group'!AF$11:AF$21)*Population!AF37</f>
        <v>-356.87388568998887</v>
      </c>
      <c r="CT37" s="4">
        <f>step*-SUM('By group'!AG$11:AG$21)*Population!AG37</f>
        <v>-174.72761300254103</v>
      </c>
      <c r="CU37" s="4">
        <f>step*-SUM('By group'!AH$11:AH$21)*Population!AH37</f>
        <v>0</v>
      </c>
      <c r="CV37" s="4">
        <f>step*-SUM('By group'!AI$11:AI$21)*Population!AI37</f>
        <v>0</v>
      </c>
      <c r="CW37" s="4">
        <f>step*-SUM('By group'!AJ$11:AJ$21)*Population!AJ37</f>
        <v>0</v>
      </c>
      <c r="CX37" s="4">
        <f>step*-SUM('By group'!AK$11:AK$21)*Population!AK37</f>
        <v>0</v>
      </c>
      <c r="CY37" s="4">
        <f>step*-SUM('By group'!AL$11:AL$21)*Population!AL37</f>
        <v>-64.55181460882855</v>
      </c>
      <c r="CZ37" s="4">
        <f>step*-SUM('By group'!AM$11:AM$21)*Population!AM37</f>
        <v>-34.164735575349475</v>
      </c>
      <c r="DA37" s="4">
        <f>step*-SUM('By group'!AN$11:AN$21)*Population!AN37</f>
        <v>0</v>
      </c>
      <c r="DB37" s="13">
        <f>-step*SUM(SCR!AO37:BA37)*Population!AO37</f>
        <v>-9265.4184880152097</v>
      </c>
      <c r="DC37" s="4">
        <f>step*-SUM('By group'!AP$11:AP$21)*Population!AP37</f>
        <v>-8804.7712228929904</v>
      </c>
      <c r="DD37" s="4">
        <f>step*-SUM('By group'!AQ$11:AQ$21)*Population!AQ37</f>
        <v>-6239.4718338869343</v>
      </c>
      <c r="DE37" s="4">
        <f>step*-SUM('By group'!AR$11:AR$21)*Population!AR37</f>
        <v>-2461.8281187700732</v>
      </c>
      <c r="DF37" s="4">
        <f>step*-SUM('By group'!AS$11:AS$21)*Population!AS37</f>
        <v>-711.00734346619674</v>
      </c>
      <c r="DG37" s="4">
        <f>step*-SUM('By group'!AT$11:AT$21)*Population!AT37</f>
        <v>-332.11717509895169</v>
      </c>
      <c r="DH37" s="4">
        <f>step*-SUM('By group'!AU$11:AU$21)*Population!AU37</f>
        <v>0</v>
      </c>
      <c r="DI37" s="4">
        <f>step*-SUM('By group'!AV$11:AV$21)*Population!AV37</f>
        <v>0</v>
      </c>
      <c r="DJ37" s="4">
        <f>step*-SUM('By group'!AW$11:AW$21)*Population!AW37</f>
        <v>0</v>
      </c>
      <c r="DK37" s="4">
        <f>step*-SUM('By group'!AX$11:AX$21)*Population!AX37</f>
        <v>0</v>
      </c>
      <c r="DL37" s="4">
        <f>step*-SUM('By group'!AY$11:AY$21)*Population!AY37</f>
        <v>-110.34557305400368</v>
      </c>
      <c r="DM37" s="4">
        <f>step*-SUM('By group'!AZ$11:AZ$21)*Population!AZ37</f>
        <v>-51.175550117276508</v>
      </c>
      <c r="DN37" s="4">
        <f>step*-SUM('By group'!BA$11:BA$21)*Population!BA37</f>
        <v>0</v>
      </c>
      <c r="DO37" s="13">
        <f>-step*SUM(SCR!BB37:BN37)*Population!BB37</f>
        <v>-6288.6204358097912</v>
      </c>
      <c r="DP37" s="4">
        <f>step*-SUM('By group'!BC$11:BC$21)*Population!BC37</f>
        <v>-5930.09826338312</v>
      </c>
      <c r="DQ37" s="4">
        <f>step*-SUM('By group'!BD$11:BD$21)*Population!BD37</f>
        <v>-4121.0908001240605</v>
      </c>
      <c r="DR37" s="4">
        <f>step*-SUM('By group'!BE$11:BE$21)*Population!BE37</f>
        <v>-1594.3942845647612</v>
      </c>
      <c r="DS37" s="4">
        <f>step*-SUM('By group'!BF$11:BF$21)*Population!BF37</f>
        <v>-455.55541946219876</v>
      </c>
      <c r="DT37" s="4">
        <f>step*-SUM('By group'!BG$11:BG$21)*Population!BG37</f>
        <v>-211.44782568879623</v>
      </c>
      <c r="DU37" s="4">
        <f>step*-SUM('By group'!BH$11:BH$21)*Population!BH37</f>
        <v>0</v>
      </c>
      <c r="DV37" s="4">
        <f>step*-SUM('By group'!BI$11:BI$21)*Population!BI37</f>
        <v>0</v>
      </c>
      <c r="DW37" s="4">
        <f>step*-SUM('By group'!BJ$11:BJ$21)*Population!BJ37</f>
        <v>0</v>
      </c>
      <c r="DX37" s="4">
        <f>step*-SUM('By group'!BK$11:BK$21)*Population!BK37</f>
        <v>0</v>
      </c>
      <c r="DY37" s="4">
        <f>step*-SUM('By group'!BL$11:BL$21)*Population!BL37</f>
        <v>-69.482679617110975</v>
      </c>
      <c r="DZ37" s="4">
        <f>step*-SUM('By group'!BM$11:BM$21)*Population!BM37</f>
        <v>-31.637017613286162</v>
      </c>
      <c r="EA37" s="4">
        <f>step*-SUM('By group'!BN$11:BN$21)*Population!BN37</f>
        <v>0</v>
      </c>
      <c r="EB37" s="52">
        <v>0</v>
      </c>
      <c r="EC37" s="4">
        <f t="shared" si="24"/>
        <v>121879.86534150493</v>
      </c>
      <c r="ED37" s="4">
        <f t="shared" si="24"/>
        <v>117515.42005519666</v>
      </c>
      <c r="EE37" s="4">
        <f t="shared" si="26"/>
        <v>87491.763582635453</v>
      </c>
      <c r="EF37" s="4">
        <f t="shared" si="27"/>
        <v>37491.75215165157</v>
      </c>
      <c r="EG37" s="4">
        <f t="shared" si="28"/>
        <v>11647.81833251577</v>
      </c>
      <c r="EH37" s="4">
        <f t="shared" si="28"/>
        <v>5766.5906078906246</v>
      </c>
      <c r="EI37" s="4">
        <v>0</v>
      </c>
      <c r="EJ37" s="4">
        <f t="shared" si="30"/>
        <v>0</v>
      </c>
      <c r="EK37" s="4">
        <f t="shared" si="31"/>
        <v>0</v>
      </c>
      <c r="EL37" s="4">
        <f t="shared" si="32"/>
        <v>0</v>
      </c>
      <c r="EM37" s="4">
        <f t="shared" si="33"/>
        <v>2177.9511507055568</v>
      </c>
      <c r="EN37" s="4">
        <f t="shared" si="34"/>
        <v>1148.5343740226824</v>
      </c>
      <c r="EO37" s="52">
        <v>0</v>
      </c>
      <c r="EP37" s="4">
        <f t="shared" si="35"/>
        <v>64350.28129642531</v>
      </c>
      <c r="EQ37" s="4">
        <f t="shared" si="36"/>
        <v>62272.163660674923</v>
      </c>
      <c r="ER37" s="4">
        <f t="shared" si="37"/>
        <v>46963.628829564957</v>
      </c>
      <c r="ES37" s="4">
        <f t="shared" si="38"/>
        <v>20525.458703075798</v>
      </c>
      <c r="ET37" s="4">
        <f t="shared" si="39"/>
        <v>6462.7613299257901</v>
      </c>
      <c r="EU37" s="4">
        <f t="shared" si="40"/>
        <v>3232.8876930704146</v>
      </c>
      <c r="EV37" s="4">
        <v>0</v>
      </c>
      <c r="EW37" s="4">
        <f t="shared" si="41"/>
        <v>0</v>
      </c>
      <c r="EX37" s="4">
        <f t="shared" si="42"/>
        <v>0</v>
      </c>
      <c r="EY37" s="4">
        <f t="shared" si="43"/>
        <v>0</v>
      </c>
      <c r="EZ37" s="4">
        <f t="shared" si="44"/>
        <v>1235.6468348106537</v>
      </c>
      <c r="FA37" s="4">
        <f t="shared" si="45"/>
        <v>682.00858439781689</v>
      </c>
      <c r="FB37" s="52">
        <v>0</v>
      </c>
      <c r="FC37" s="4">
        <f t="shared" si="46"/>
        <v>3931.2580850348586</v>
      </c>
      <c r="FD37" s="4">
        <f t="shared" si="47"/>
        <v>3778.1834667593357</v>
      </c>
      <c r="FE37" s="4">
        <f t="shared" si="48"/>
        <v>2780.1376119210386</v>
      </c>
      <c r="FF37" s="4">
        <f t="shared" si="49"/>
        <v>1168.1026023000343</v>
      </c>
      <c r="FG37" s="4">
        <f t="shared" si="50"/>
        <v>356.87388568998887</v>
      </c>
      <c r="FH37" s="4">
        <f t="shared" si="51"/>
        <v>174.72761300254103</v>
      </c>
      <c r="FI37" s="4">
        <v>0</v>
      </c>
      <c r="FJ37" s="4">
        <f t="shared" si="52"/>
        <v>0</v>
      </c>
      <c r="FK37" s="4">
        <f t="shared" si="53"/>
        <v>0</v>
      </c>
      <c r="FL37" s="4">
        <f t="shared" si="54"/>
        <v>0</v>
      </c>
      <c r="FM37" s="4">
        <f t="shared" si="55"/>
        <v>64.55181460882855</v>
      </c>
      <c r="FN37" s="9">
        <f t="shared" si="56"/>
        <v>34.164735575349475</v>
      </c>
      <c r="FO37" s="4">
        <v>0</v>
      </c>
      <c r="FP37" s="4">
        <f t="shared" si="57"/>
        <v>9265.4184880152097</v>
      </c>
      <c r="FQ37" s="4">
        <f t="shared" si="58"/>
        <v>8804.7712228929904</v>
      </c>
      <c r="FR37" s="4">
        <f t="shared" si="59"/>
        <v>6239.4718338869343</v>
      </c>
      <c r="FS37" s="4">
        <f t="shared" si="60"/>
        <v>2461.8281187700732</v>
      </c>
      <c r="FT37" s="4">
        <f t="shared" si="61"/>
        <v>711.00734346619674</v>
      </c>
      <c r="FU37" s="4">
        <f t="shared" si="62"/>
        <v>332.11717509895169</v>
      </c>
      <c r="FV37" s="4">
        <v>0</v>
      </c>
      <c r="FW37" s="4">
        <f t="shared" si="63"/>
        <v>0</v>
      </c>
      <c r="FX37" s="4">
        <f t="shared" si="64"/>
        <v>0</v>
      </c>
      <c r="FY37" s="4">
        <f t="shared" si="65"/>
        <v>0</v>
      </c>
      <c r="FZ37" s="4">
        <f t="shared" si="66"/>
        <v>110.34557305400368</v>
      </c>
      <c r="GA37" s="4">
        <f t="shared" si="67"/>
        <v>51.175550117276508</v>
      </c>
      <c r="GB37" s="4">
        <v>0</v>
      </c>
      <c r="GC37" s="4">
        <f t="shared" si="68"/>
        <v>6288.6204358097912</v>
      </c>
      <c r="GD37" s="4">
        <f t="shared" si="4"/>
        <v>5930.09826338312</v>
      </c>
      <c r="GE37" s="4">
        <f t="shared" si="5"/>
        <v>4121.0908001240605</v>
      </c>
      <c r="GF37" s="4">
        <f t="shared" si="6"/>
        <v>1594.3942845647612</v>
      </c>
      <c r="GG37" s="4">
        <f t="shared" si="7"/>
        <v>455.55541946219876</v>
      </c>
      <c r="GH37" s="4">
        <f t="shared" si="8"/>
        <v>211.44782568879623</v>
      </c>
      <c r="GI37" s="4">
        <v>0</v>
      </c>
      <c r="GJ37" s="4">
        <f t="shared" si="69"/>
        <v>0</v>
      </c>
      <c r="GK37" s="4">
        <f t="shared" si="70"/>
        <v>0</v>
      </c>
      <c r="GL37" s="4">
        <f t="shared" si="9"/>
        <v>0</v>
      </c>
      <c r="GM37" s="4">
        <f t="shared" si="10"/>
        <v>69.482679617110975</v>
      </c>
      <c r="GN37" s="4">
        <f t="shared" si="11"/>
        <v>31.637017613286162</v>
      </c>
      <c r="GO37" s="52">
        <v>0</v>
      </c>
      <c r="GP37" s="4">
        <f>step*(-'By group'!C$32*Population!C37+'By group'!I$33*Population!I37)</f>
        <v>0</v>
      </c>
      <c r="GQ37" s="4">
        <f>step*(-'By group'!D$32*Population!D37+'By group'!J$33*Population!J37)</f>
        <v>0</v>
      </c>
      <c r="GR37" s="4">
        <f>step*(-'By group'!E$32*Population!E37+'By group'!K$33*Population!K37)</f>
        <v>0</v>
      </c>
      <c r="GS37" s="4">
        <f>step*(-'By group'!F$32*Population!F37+'By group'!L$33*Population!L37)</f>
        <v>-4734.933590905106</v>
      </c>
      <c r="GT37" s="4">
        <f>step*(-'By group'!G$32*Population!G37+'By group'!M$33*Population!M37)</f>
        <v>-579.05093456678367</v>
      </c>
      <c r="GU37" s="4">
        <f>step*(-'By group'!H$32*Population!H37+'By group'!N$33*Population!N37)</f>
        <v>-529.08698458903632</v>
      </c>
      <c r="GV37" s="46">
        <f t="shared" si="71"/>
        <v>0</v>
      </c>
      <c r="GW37" s="14">
        <f t="shared" si="72"/>
        <v>0</v>
      </c>
      <c r="GX37" s="4">
        <f t="shared" si="73"/>
        <v>0</v>
      </c>
      <c r="GY37" s="4">
        <f t="shared" si="74"/>
        <v>4734.933590905106</v>
      </c>
      <c r="GZ37" s="4">
        <f t="shared" si="75"/>
        <v>579.05093456678367</v>
      </c>
      <c r="HA37" s="4">
        <f t="shared" si="76"/>
        <v>529.08698458903632</v>
      </c>
      <c r="HB37" s="8">
        <v>0</v>
      </c>
      <c r="HC37" s="4">
        <f>step*(-'By group'!P$32*Population!P37+'By group'!V$33*Population!V37)</f>
        <v>0</v>
      </c>
      <c r="HD37" s="4">
        <f>step*(-'By group'!Q$32*Population!Q37+'By group'!W$33*Population!W37)</f>
        <v>0</v>
      </c>
      <c r="HE37" s="4">
        <f>step*(-'By group'!R$32*Population!R37+'By group'!X$33*Population!X37)</f>
        <v>0</v>
      </c>
      <c r="HF37" s="4">
        <f>step*(-'By group'!S$32*Population!S37+'By group'!Y$33*Population!Y37)</f>
        <v>-2613.5572475575682</v>
      </c>
      <c r="HG37" s="4">
        <f>step*(-'By group'!T$32*Population!T37+'By group'!Z$33*Population!Z37)</f>
        <v>-305.57324641517454</v>
      </c>
      <c r="HH37" s="4">
        <f>step*(-'By group'!U$32*Population!U37+'By group'!AA$33*Population!AA37)</f>
        <v>-242.94315979238149</v>
      </c>
      <c r="HI37" s="14">
        <f t="shared" si="77"/>
        <v>0</v>
      </c>
      <c r="HJ37" s="46">
        <f t="shared" si="78"/>
        <v>0</v>
      </c>
      <c r="HK37" s="4">
        <f t="shared" si="79"/>
        <v>0</v>
      </c>
      <c r="HL37" s="4">
        <f t="shared" si="80"/>
        <v>2613.5572475575682</v>
      </c>
      <c r="HM37" s="4">
        <f t="shared" si="81"/>
        <v>305.57324641517454</v>
      </c>
      <c r="HN37" s="9">
        <f t="shared" si="82"/>
        <v>242.94315979238149</v>
      </c>
      <c r="HO37" s="4">
        <v>0</v>
      </c>
      <c r="HP37" s="4">
        <f>step*(-'By group'!AC$32*Population!AC37+'By group'!AI$33*Population!AI37)</f>
        <v>0</v>
      </c>
      <c r="HQ37" s="4">
        <f>step*(-'By group'!AD$32*Population!AD37+'By group'!AJ$33*Population!AJ37)</f>
        <v>0</v>
      </c>
      <c r="HR37" s="4">
        <f>step*(-'By group'!AE$32*Population!AE37+'By group'!AK$33*Population!AK37)</f>
        <v>0</v>
      </c>
      <c r="HS37" s="4">
        <f>step*(-'By group'!AF$32*Population!AF37+'By group'!AL$33*Population!AL37)</f>
        <v>-146.16103554058014</v>
      </c>
      <c r="HT37" s="4">
        <f>step*(-'By group'!AG$32*Population!AG37+'By group'!AM$33*Population!AM37)</f>
        <v>-17.863154812833468</v>
      </c>
      <c r="HU37" s="4">
        <f>step*(-'By group'!AH$32*Population!AH37+'By group'!AN$33*Population!AN37)</f>
        <v>-14.714890775912863</v>
      </c>
      <c r="HV37" s="14">
        <f t="shared" si="83"/>
        <v>0</v>
      </c>
      <c r="HW37" s="46">
        <f t="shared" si="84"/>
        <v>0</v>
      </c>
      <c r="HX37" s="4">
        <f t="shared" si="85"/>
        <v>0</v>
      </c>
      <c r="HY37" s="4">
        <f t="shared" si="86"/>
        <v>146.16103554058014</v>
      </c>
      <c r="HZ37" s="4">
        <f t="shared" si="87"/>
        <v>17.863154812833468</v>
      </c>
      <c r="IA37" s="4">
        <f t="shared" si="88"/>
        <v>14.714890775912863</v>
      </c>
      <c r="IB37" s="8">
        <v>0</v>
      </c>
      <c r="IC37" s="4">
        <f>step*(-'By group'!AP$32*Population!AP37+'By group'!AV$33*Population!AV37)</f>
        <v>0</v>
      </c>
      <c r="ID37" s="4">
        <f>step*(-'By group'!AQ$32*Population!AQ37+'By group'!AW$33*Population!AW37)</f>
        <v>0</v>
      </c>
      <c r="IE37" s="4">
        <f>step*(-'By group'!AR$32*Population!AR37+'By group'!AX$33*Population!AX37)</f>
        <v>0</v>
      </c>
      <c r="IF37" s="4">
        <f>step*(-'By group'!AS$32*Population!AS37+'By group'!AY$33*Population!AY37)</f>
        <v>-300.33088520609653</v>
      </c>
      <c r="IG37" s="4">
        <f>step*(-'By group'!AT$32*Population!AT37+'By group'!AZ$33*Population!AZ37)</f>
        <v>-40.835659961152089</v>
      </c>
      <c r="IH37" s="4">
        <f>step*(-'By group'!AU$32*Population!AU37+'By group'!BA$33*Population!BA37)</f>
        <v>-33.540658931683829</v>
      </c>
      <c r="II37" s="14">
        <f t="shared" si="15"/>
        <v>0</v>
      </c>
      <c r="IJ37" s="4">
        <f t="shared" si="16"/>
        <v>0</v>
      </c>
      <c r="IK37" s="4">
        <f t="shared" si="89"/>
        <v>0</v>
      </c>
      <c r="IL37" s="4">
        <f t="shared" si="90"/>
        <v>300.33088520609653</v>
      </c>
      <c r="IM37" s="4">
        <f t="shared" si="91"/>
        <v>40.835659961152089</v>
      </c>
      <c r="IN37" s="4">
        <f t="shared" si="92"/>
        <v>33.540658931683829</v>
      </c>
      <c r="IO37" s="8">
        <v>0</v>
      </c>
      <c r="IP37" s="4">
        <f>step*(-'By group'!BC$32*Population!BC37+'By group'!BI$33*Population!BI37)</f>
        <v>0</v>
      </c>
      <c r="IQ37" s="4">
        <f>step*(-'By group'!BD$32*Population!BD37+'By group'!BJ$33*Population!BJ37)</f>
        <v>0</v>
      </c>
      <c r="IR37" s="4">
        <f>step*(-'By group'!BE$32*Population!BE37+'By group'!BK$33*Population!BK37)</f>
        <v>0</v>
      </c>
      <c r="IS37" s="4">
        <f>step*(-'By group'!BF$32*Population!BF37+'By group'!BL$33*Population!BL37)</f>
        <v>-193.03636992254388</v>
      </c>
      <c r="IT37" s="4">
        <f>step*(-'By group'!BG$32*Population!BG37+'By group'!BM$33*Population!BM37)</f>
        <v>-26.471056331116166</v>
      </c>
      <c r="IU37" s="4">
        <f>step*(-'By group'!BH$32*Population!BH37+'By group'!BN$33*Population!BN37)</f>
        <v>-21.83987442389035</v>
      </c>
      <c r="IV37" s="14">
        <f t="shared" si="17"/>
        <v>0</v>
      </c>
      <c r="IW37" s="4">
        <f t="shared" si="18"/>
        <v>0</v>
      </c>
      <c r="IX37" s="4">
        <f t="shared" si="19"/>
        <v>0</v>
      </c>
      <c r="IY37" s="4">
        <f t="shared" si="20"/>
        <v>193.03636992254388</v>
      </c>
      <c r="IZ37" s="4">
        <f t="shared" si="21"/>
        <v>26.471056331116166</v>
      </c>
      <c r="JA37" s="4">
        <f t="shared" si="22"/>
        <v>21.83987442389035</v>
      </c>
      <c r="JB37" s="75">
        <f>step*(+prop_idu_male*'By group'!BB$9*Population!BB37-'By group'!B$8*Population!B37)</f>
        <v>-814.12509359673197</v>
      </c>
      <c r="JC37" s="46">
        <f>step*(+prop_idu_male*'By group'!BC$9*Population!BC37-'By group'!C$8*Population!C37)</f>
        <v>-5.1641592111538595</v>
      </c>
      <c r="JD37" s="46">
        <f>step*(+prop_idu_male*'By group'!BD$9*Population!BD37-'By group'!D$8*Population!D37)</f>
        <v>-15.520229132467541</v>
      </c>
      <c r="JE37" s="46">
        <f>step*(+prop_idu_male*'By group'!BE$9*Population!BE37-'By group'!E$8*Population!E37)</f>
        <v>-16.832602934348074</v>
      </c>
      <c r="JF37" s="46">
        <f>step*(+prop_idu_male*'By group'!BF$9*Population!BF37-'By group'!F$8*Population!F37)</f>
        <v>-5.2772426629032463</v>
      </c>
      <c r="JG37" s="46">
        <f>step*(+prop_idu_male*'By group'!BG$9*Population!BG37-'By group'!G$8*Population!G37)</f>
        <v>-1.0518231652475027</v>
      </c>
      <c r="JH37" s="46">
        <f>step*(+prop_idu_male*'By group'!BH$9*Population!BH37-'By group'!H$8*Population!H37)</f>
        <v>-0.95746583123826179</v>
      </c>
      <c r="JI37" s="46">
        <f>step*(+prop_idu_male*'By group'!BI$9*Population!BI37-'By group'!I$8*Population!I37)</f>
        <v>0</v>
      </c>
      <c r="JJ37" s="46">
        <f>step*(+prop_idu_male*'By group'!BJ$9*Population!BJ37-'By group'!J$8*Population!J37)</f>
        <v>0</v>
      </c>
      <c r="JK37" s="46">
        <f>step*(+prop_idu_male*'By group'!BK$9*Population!BK37-'By group'!K$8*Population!K37)</f>
        <v>0</v>
      </c>
      <c r="JL37" s="46">
        <f>step*(+prop_idu_male*'By group'!BL$9*Population!BL37-'By group'!L$8*Population!L37)</f>
        <v>-2.0111927196244905</v>
      </c>
      <c r="JM37" s="46">
        <f>step*(+prop_idu_male*'By group'!BM$9*Population!BM37-'By group'!M$8*Population!M37)</f>
        <v>-1.0726055317507956</v>
      </c>
      <c r="JN37" s="46">
        <f>step*(+prop_idu_male*'By group'!BN$9*Population!BN37-'By group'!N$8*Population!N37)</f>
        <v>-0.96158909053312447</v>
      </c>
      <c r="JO37" s="45">
        <f>step*(+(1-prop_idu_male)*'By group'!BB$9*Population!BB37-'By group'!O$8*Population!O37-'By group'!O$6*Population!O37+'By group'!AB$7*Population!AB37)</f>
        <v>-5985.8987425376008</v>
      </c>
      <c r="JP37" s="46">
        <f>step*(+(1-prop_idu_male)*'By group'!BC$9*Population!BC37-'By group'!P$8*Population!P37-'By group'!P$6*Population!P37+'By group'!AC$7*Population!AC37)</f>
        <v>-12.171895666436388</v>
      </c>
      <c r="JQ37" s="46">
        <f>step*(+(1-prop_idu_male)*'By group'!BD$9*Population!BD37-'By group'!Q$8*Population!Q37-'By group'!Q$6*Population!Q37+'By group'!AD$7*Population!AD37)</f>
        <v>-37.453173346165656</v>
      </c>
      <c r="JR37" s="46">
        <f>step*(+(1-prop_idu_male)*'By group'!BE$9*Population!BE37-'By group'!R$8*Population!R37-'By group'!R$6*Population!R37+'By group'!AE$7*Population!AE37)</f>
        <v>-42.158222117894987</v>
      </c>
      <c r="JS37" s="46">
        <f>step*(+(1-prop_idu_male)*'By group'!BF$9*Population!BF37-'By group'!S$8*Population!S37-'By group'!S$6*Population!S37+'By group'!AF$7*Population!AF37)</f>
        <v>-13.56115088665188</v>
      </c>
      <c r="JT37" s="46">
        <f>step*(+(1-prop_idu_male)*'By group'!BG$9*Population!BG37-'By group'!T$8*Population!T37-'By group'!T$6*Population!T37+'By group'!AG$7*Population!AG37)</f>
        <v>-2.7533929011905141</v>
      </c>
      <c r="JU37" s="46">
        <f>step*(+(1-prop_idu_male)*'By group'!BH$9*Population!BH37-'By group'!U$8*Population!U37-'By group'!U$6*Population!U37+'By group'!AH$7*Population!AH37)</f>
        <v>-2.63962470428313</v>
      </c>
      <c r="JV37" s="46">
        <f>step*(+(1-prop_idu_male)*'By group'!BI$9*Population!BI37-'By group'!V$8*Population!V37-'By group'!V$6*Population!V37+'By group'!AI$7*Population!AI37)</f>
        <v>0</v>
      </c>
      <c r="JW37" s="46">
        <f>step*(+(1-prop_idu_male)*'By group'!BJ$9*Population!BJ37-'By group'!W$8*Population!W37-'By group'!W$6*Population!W37+'By group'!AJ$7*Population!AJ37)</f>
        <v>0</v>
      </c>
      <c r="JX37" s="46">
        <f>step*(+(1-prop_idu_male)*'By group'!BK$9*Population!BK37-'By group'!X$8*Population!X37-'By group'!X$6*Population!X37+'By group'!AK$7*Population!AK37)</f>
        <v>0</v>
      </c>
      <c r="JY37" s="46">
        <f>step*(+(1-prop_idu_male)*'By group'!BL$9*Population!BL37-'By group'!Y$8*Population!Y37-'By group'!Y$6*Population!Y37+'By group'!AL$7*Population!AL37)</f>
        <v>-5.3802475054628811</v>
      </c>
      <c r="JZ37" s="46">
        <f>step*(+(1-prop_idu_male)*'By group'!BM$9*Population!BM37-'By group'!Z$8*Population!Z37-'By group'!Z$6*Population!Z37+'By group'!AM$7*Population!AM37)</f>
        <v>-3.0468411014492718</v>
      </c>
      <c r="KA37" s="76">
        <f>step*(+(1-prop_idu_male)*'By group'!BN$9*Population!BN37-'By group'!AA$8*Population!AA37-'By group'!AA$6*Population!AA37+'By group'!AN$7*Population!AN37)</f>
        <v>-3.3757420983728745</v>
      </c>
      <c r="KB37" s="46">
        <f>step*(+'By group'!O$6*Population!O37-'By group'!AB$7*Population!AB37)</f>
        <v>5123.3518335974277</v>
      </c>
      <c r="KC37" s="46">
        <f>step*(+'By group'!P$6*Population!P37-'By group'!AC$7*Population!AC37)</f>
        <v>9.2361904313041343</v>
      </c>
      <c r="KD37" s="46">
        <f>step*(+'By group'!Q$6*Population!Q37-'By group'!AD$7*Population!AD37)</f>
        <v>28.554978476267561</v>
      </c>
      <c r="KE37" s="46">
        <f>step*(+'By group'!R$6*Population!R37-'By group'!AE$7*Population!AE37)</f>
        <v>32.37381105172652</v>
      </c>
      <c r="KF37" s="46">
        <f>step*(+'By group'!S$6*Population!S37-'By group'!AF$7*Population!AF37)</f>
        <v>10.466436847527646</v>
      </c>
      <c r="KG37" s="46">
        <f>step*(+'By group'!T$6*Population!T37-'By group'!AG$7*Population!AG37)</f>
        <v>2.1321891016590868</v>
      </c>
      <c r="KH37" s="46">
        <f>step*(+'By group'!U$6*Population!U37-'By group'!AH$7*Population!AH37)</f>
        <v>2.0568612372310486</v>
      </c>
      <c r="KI37" s="46">
        <f>step*(+'By group'!V$6*Population!V37-'By group'!AI$7*Population!AI37)</f>
        <v>0</v>
      </c>
      <c r="KJ37" s="46">
        <f>step*(+'By group'!W$6*Population!W37-'By group'!AJ$7*Population!AJ37)</f>
        <v>0</v>
      </c>
      <c r="KK37" s="46">
        <f>step*(+'By group'!X$6*Population!X37-'By group'!AK$7*Population!AK37)</f>
        <v>0</v>
      </c>
      <c r="KL37" s="46">
        <f>step*(+'By group'!Y$6*Population!Y37-'By group'!AL$7*Population!AL37)</f>
        <v>4.1862902784224936</v>
      </c>
      <c r="KM37" s="46">
        <f>step*(+'By group'!Z$6*Population!Z37-'By group'!AM$7*Population!AM37)</f>
        <v>2.383814727619427</v>
      </c>
      <c r="KN37" s="46">
        <f>step*(+'By group'!AA$6*Population!AA37-'By group'!AN$7*Population!AN37)</f>
        <v>2.6698936345448048</v>
      </c>
      <c r="KO37" s="45">
        <v>0</v>
      </c>
      <c r="KP37" s="46">
        <v>0</v>
      </c>
      <c r="KQ37" s="46">
        <v>0</v>
      </c>
      <c r="KR37" s="46">
        <v>0</v>
      </c>
      <c r="KS37" s="46">
        <v>0</v>
      </c>
      <c r="KT37" s="46">
        <v>0</v>
      </c>
      <c r="KU37" s="46">
        <v>0</v>
      </c>
      <c r="KV37" s="46">
        <v>0</v>
      </c>
      <c r="KW37" s="46">
        <v>0</v>
      </c>
      <c r="KX37" s="46">
        <v>0</v>
      </c>
      <c r="KY37" s="46">
        <v>0</v>
      </c>
      <c r="KZ37" s="46">
        <v>0</v>
      </c>
      <c r="LA37" s="46">
        <v>0</v>
      </c>
      <c r="LB37" s="188">
        <f>step*(-'By group'!BB$9*Population!BB37+'By group'!B$8*Population!B37+'By group'!O$8*Population!O37)</f>
        <v>1676.6720025369054</v>
      </c>
      <c r="LC37" s="189">
        <f>step*(-'By group'!BC$9*Population!BC37+'By group'!C$8*Population!C37+'By group'!P$8*Population!P37)</f>
        <v>8.0998644462861122</v>
      </c>
      <c r="LD37" s="189">
        <f>step*(-'By group'!BD$9*Population!BD37+'By group'!D$8*Population!D37+'By group'!Q$8*Population!Q37)</f>
        <v>24.418424002365647</v>
      </c>
      <c r="LE37" s="189">
        <f>step*(-'By group'!BE$9*Population!BE37+'By group'!E$8*Population!E37+'By group'!R$8*Population!R37)</f>
        <v>26.617014000516541</v>
      </c>
      <c r="LF37" s="189">
        <f>step*(-'By group'!BF$9*Population!BF37+'By group'!F$8*Population!F37+'By group'!S$8*Population!S37)</f>
        <v>8.3719567020274823</v>
      </c>
      <c r="LG37" s="189">
        <f>step*(-'By group'!BG$9*Population!BG37+'By group'!G$8*Population!G37+'By group'!T$8*Population!T37)</f>
        <v>1.6730269647789302</v>
      </c>
      <c r="LH37" s="189">
        <f>step*(-'By group'!BH$9*Population!BH37+'By group'!H$8*Population!H37+'By group'!U$8*Population!U37)</f>
        <v>1.5402292982903441</v>
      </c>
      <c r="LI37" s="189">
        <f>step*(-'By group'!BI$9*Population!BI37+'By group'!I$8*Population!I37+'By group'!V$8*Population!V37)</f>
        <v>0</v>
      </c>
      <c r="LJ37" s="189">
        <f>step*(-'By group'!BJ$9*Population!BJ37+'By group'!J$8*Population!J37+'By group'!W$8*Population!W37)</f>
        <v>0</v>
      </c>
      <c r="LK37" s="189">
        <f>step*(-'By group'!BK$9*Population!BK37+'By group'!K$8*Population!K37+'By group'!X$8*Population!X37)</f>
        <v>0</v>
      </c>
      <c r="LL37" s="189">
        <f>step*(-'By group'!BL$9*Population!BL37+'By group'!L$8*Population!L37+'By group'!Y$8*Population!Y37)</f>
        <v>3.2051499466648776</v>
      </c>
      <c r="LM37" s="189">
        <f>step*(-'By group'!BM$9*Population!BM37+'By group'!M$8*Population!M37+'By group'!Z$8*Population!Z37)</f>
        <v>1.7356319055806408</v>
      </c>
      <c r="LN37" s="189">
        <f>step*(-'By group'!BN$9*Population!BN37+'By group'!N$8*Population!N37+'By group'!AA$8*Population!AA37)</f>
        <v>1.6674375543611941</v>
      </c>
    </row>
    <row r="38" spans="1:326" x14ac:dyDescent="0.25">
      <c r="A38">
        <f t="shared" si="93"/>
        <v>17</v>
      </c>
      <c r="B38" s="52">
        <f>step*((-'By group'!B$4-'By group'!B$5-'By group'!B$22)*Population!B38+'By group'!B$3*Population!$BO38)</f>
        <v>163457.65676964656</v>
      </c>
      <c r="C38" s="4">
        <f>step*((-'By group'!C$4-'By group'!C$5-'By group'!C$22)*Population!C38+'By group'!C$3*Population!$BO38)</f>
        <v>-4686.963375203437</v>
      </c>
      <c r="D38" s="4">
        <f>step*((-'By group'!D$4-'By group'!D$5-'By group'!D$22)*Population!D38+'By group'!D$3*Population!$BO38)</f>
        <v>-31363.034011579963</v>
      </c>
      <c r="E38" s="4">
        <f>step*((-'By group'!E$4-'By group'!E$5-'By group'!E$22)*Population!E38+'By group'!E$3*Population!$BO38)</f>
        <v>-52137.71462651543</v>
      </c>
      <c r="F38" s="4">
        <f>step*((-'By group'!F$4-'By group'!F$5-'By group'!F$22)*Population!F38+'By group'!F$3*Population!$BO38)</f>
        <v>-21935.69978099965</v>
      </c>
      <c r="G38" s="4">
        <f>step*((-'By group'!G$4-'By group'!G$5-'By group'!G$22)*Population!G38+'By group'!G$3*Population!$BO38)</f>
        <v>-5479.5744995713476</v>
      </c>
      <c r="H38" s="4">
        <f>step*((-'By group'!H$4-'By group'!H$5-'By group'!H$22)*Population!H38+'By group'!H$3*Population!$BO38)</f>
        <v>-5431.5722180351659</v>
      </c>
      <c r="I38" s="4">
        <f>step*((-'By group'!I$4-'By group'!I$5-'By group'!I$22)*Population!I38+'By group'!I$3*Population!$BO38)</f>
        <v>0</v>
      </c>
      <c r="J38" s="4">
        <f>step*((-'By group'!J$4-'By group'!J$5-'By group'!J$22)*Population!J38+'By group'!J$3*Population!$BO38)</f>
        <v>0</v>
      </c>
      <c r="K38" s="4">
        <f>step*((-'By group'!K$4-'By group'!K$5-'By group'!K$22)*Population!K38+'By group'!K$3*Population!$BO38)</f>
        <v>0</v>
      </c>
      <c r="L38" s="4">
        <f>step*((-'By group'!L$4-'By group'!L$5-'By group'!L$22)*Population!L38+'By group'!L$3*Population!$BO38)</f>
        <v>-3014.5403855422296</v>
      </c>
      <c r="M38" s="4">
        <f>step*((-'By group'!M$4-'By group'!M$5-'By group'!M$22)*Population!M38+'By group'!M$3*Population!$BO38)</f>
        <v>-1819.2342070188213</v>
      </c>
      <c r="N38" s="4">
        <f>step*((-'By group'!N$4-'By group'!N$5-'By group'!N$22)*Population!N38+'By group'!N$3*Population!$BO38)</f>
        <v>-1909.7510146538873</v>
      </c>
      <c r="O38" s="8">
        <f>step*((-'By group'!O$4-'By group'!O$5-'By group'!O$22)*Population!O38+'By group'!O$3*Population!$BO38)</f>
        <v>126293.5613855581</v>
      </c>
      <c r="P38" s="4">
        <f>step*((-'By group'!P$4-'By group'!P$5-'By group'!P$22)*Population!P38+'By group'!P$3*Population!$BO38)</f>
        <v>-2473.8889141732752</v>
      </c>
      <c r="Q38" s="4">
        <f>step*((-'By group'!Q$4-'By group'!Q$5-'By group'!Q$22)*Population!Q38+'By group'!Q$3*Population!$BO38)</f>
        <v>-16759.682153764221</v>
      </c>
      <c r="R38" s="4">
        <f>step*((-'By group'!R$4-'By group'!R$5-'By group'!R$22)*Population!R38+'By group'!R$3*Population!$BO38)</f>
        <v>-28408.093945115237</v>
      </c>
      <c r="S38" s="4">
        <f>step*((-'By group'!S$4-'By group'!S$5-'By group'!S$22)*Population!S38+'By group'!S$3*Population!$BO38)</f>
        <v>-12118.949691949892</v>
      </c>
      <c r="T38" s="4">
        <f>step*((-'By group'!T$4-'By group'!T$5-'By group'!T$22)*Population!T38+'By group'!T$3*Population!$BO38)</f>
        <v>-3059.8861402735374</v>
      </c>
      <c r="U38" s="4">
        <f>step*((-'By group'!U$4-'By group'!U$5-'By group'!U$22)*Population!U38+'By group'!U$3*Population!$BO38)</f>
        <v>-3140.3107218526484</v>
      </c>
      <c r="V38" s="4">
        <f>step*((-'By group'!V$4-'By group'!V$5-'By group'!V$22)*Population!V38+'By group'!V$3*Population!$BO38)</f>
        <v>0</v>
      </c>
      <c r="W38" s="4">
        <f>step*((-'By group'!W$4-'By group'!W$5-'By group'!W$22)*Population!W38+'By group'!W$3*Population!$BO38)</f>
        <v>0</v>
      </c>
      <c r="X38" s="4">
        <f>step*((-'By group'!X$4-'By group'!X$5-'By group'!X$22)*Population!X38+'By group'!X$3*Population!$BO38)</f>
        <v>0</v>
      </c>
      <c r="Y38" s="4">
        <f>step*((-'By group'!Y$4-'By group'!Y$5-'By group'!Y$22)*Population!Y38+'By group'!Y$3*Population!$BO38)</f>
        <v>-1704.889290490373</v>
      </c>
      <c r="Z38" s="4">
        <f>step*((-'By group'!Z$4-'By group'!Z$5-'By group'!Z$22)*Population!Z38+'By group'!Z$3*Population!$BO38)</f>
        <v>-1072.4098086917113</v>
      </c>
      <c r="AA38" s="4">
        <f>step*((-'By group'!AA$4-'By group'!AA$5-'By group'!AA$22)*Population!AA38+'By group'!AA$3*Population!$BO38)</f>
        <v>-1325.510127595506</v>
      </c>
      <c r="AB38" s="8">
        <f>step*((-'By group'!AB$4-'By group'!AB$5-'By group'!AB$22)*Population!AB38+'By group'!AB$3*Population!$BO38)</f>
        <v>-930.04956243320692</v>
      </c>
      <c r="AC38" s="4">
        <f>step*((-'By group'!AC$4-'By group'!AC$5-'By group'!AC$22)*Population!AC38+'By group'!AC$3*Population!$BO38)</f>
        <v>-151.57467747183159</v>
      </c>
      <c r="AD38" s="4">
        <f>step*((-'By group'!AD$4-'By group'!AD$5-'By group'!AD$22)*Population!AD38+'By group'!AD$3*Population!$BO38)</f>
        <v>-1003.167156663643</v>
      </c>
      <c r="AE38" s="4">
        <f>step*((-'By group'!AE$4-'By group'!AE$5-'By group'!AE$22)*Population!AE38+'By group'!AE$3*Population!$BO38)</f>
        <v>-1636.6127680634236</v>
      </c>
      <c r="AF38" s="4">
        <f>step*((-'By group'!AF$4-'By group'!AF$5-'By group'!AF$22)*Population!AF38+'By group'!AF$3*Population!$BO38)</f>
        <v>-677.58039248112152</v>
      </c>
      <c r="AG38" s="4">
        <f>step*((-'By group'!AG$4-'By group'!AG$5-'By group'!AG$22)*Population!AG38+'By group'!AG$3*Population!$BO38)</f>
        <v>-167.42094012095953</v>
      </c>
      <c r="AH38" s="4">
        <f>step*((-'By group'!AH$4-'By group'!AH$5-'By group'!AH$22)*Population!AH38+'By group'!AH$3*Population!$BO38)</f>
        <v>-164.53937115492425</v>
      </c>
      <c r="AI38" s="4">
        <f>step*((-'By group'!AI$4-'By group'!AI$5-'By group'!AI$22)*Population!AI38+'By group'!AI$3*Population!$BO38)</f>
        <v>0</v>
      </c>
      <c r="AJ38" s="4">
        <f>step*((-'By group'!AJ$4-'By group'!AJ$5-'By group'!AJ$22)*Population!AJ38+'By group'!AJ$3*Population!$BO38)</f>
        <v>0</v>
      </c>
      <c r="AK38" s="4">
        <f>step*((-'By group'!AK$4-'By group'!AK$5-'By group'!AK$22)*Population!AK38+'By group'!AK$3*Population!$BO38)</f>
        <v>0</v>
      </c>
      <c r="AL38" s="4">
        <f>step*((-'By group'!AL$4-'By group'!AL$5-'By group'!AL$22)*Population!AL38+'By group'!AL$3*Population!$BO38)</f>
        <v>-90.052148405406953</v>
      </c>
      <c r="AM38" s="4">
        <f>step*((-'By group'!AM$4-'By group'!AM$5-'By group'!AM$22)*Population!AM38+'By group'!AM$3*Population!$BO38)</f>
        <v>-54.341214652828988</v>
      </c>
      <c r="AN38" s="4">
        <f>step*((-'By group'!AN$4-'By group'!AN$5-'By group'!AN$22)*Population!AN38+'By group'!AN$3*Population!$BO38)</f>
        <v>-61.634811194269723</v>
      </c>
      <c r="AO38" s="8">
        <f>step*((-'By group'!AO$4-'By group'!AO$5-'By group'!AO$22)*Population!AO38+'By group'!AO$3*Population!$BO38)</f>
        <v>8556.412828744742</v>
      </c>
      <c r="AP38" s="4">
        <f>step*((-'By group'!AP$4-'By group'!AP$5-'By group'!AP$22)*Population!AP38+'By group'!AP$3*Population!$BO38)</f>
        <v>-356.52910556397961</v>
      </c>
      <c r="AQ38" s="4">
        <f>step*((-'By group'!AQ$4-'By group'!AQ$5-'By group'!AQ$22)*Population!AQ38+'By group'!AQ$3*Population!$BO38)</f>
        <v>-2274.9279177919047</v>
      </c>
      <c r="AR38" s="4">
        <f>step*((-'By group'!AR$4-'By group'!AR$5-'By group'!AR$22)*Population!AR38+'By group'!AR$3*Population!$BO38)</f>
        <v>-3492.9111751155287</v>
      </c>
      <c r="AS38" s="4">
        <f>step*((-'By group'!AS$4-'By group'!AS$5-'By group'!AS$22)*Population!AS38+'By group'!AS$3*Population!$BO38)</f>
        <v>-1369.8333807130548</v>
      </c>
      <c r="AT38" s="4">
        <f>step*((-'By group'!AT$4-'By group'!AT$5-'By group'!AT$22)*Population!AT38+'By group'!AT$3*Population!$BO38)</f>
        <v>-323.44577296965753</v>
      </c>
      <c r="AU38" s="4">
        <f>step*((-'By group'!AU$4-'By group'!AU$5-'By group'!AU$22)*Population!AU38+'By group'!AU$3*Population!$BO38)</f>
        <v>-287.0762679206166</v>
      </c>
      <c r="AV38" s="4">
        <f>step*((-'By group'!AV$4-'By group'!AV$5-'By group'!AV$22)*Population!AV38+'By group'!AV$3*Population!$BO38)</f>
        <v>0</v>
      </c>
      <c r="AW38" s="4">
        <f>step*((-'By group'!AW$4-'By group'!AW$5-'By group'!AW$22)*Population!AW38+'By group'!AW$3*Population!$BO38)</f>
        <v>0</v>
      </c>
      <c r="AX38" s="4">
        <f>step*((-'By group'!AX$4-'By group'!AX$5-'By group'!AX$22)*Population!AX38+'By group'!AX$3*Population!$BO38)</f>
        <v>0</v>
      </c>
      <c r="AY38" s="4">
        <f>step*((-'By group'!AY$4-'By group'!AY$5-'By group'!AY$22)*Population!AY38+'By group'!AY$3*Population!$BO38)</f>
        <v>-156.96890796695928</v>
      </c>
      <c r="AZ38" s="4">
        <f>step*((-'By group'!AZ$4-'By group'!AZ$5-'By group'!AZ$22)*Population!AZ38+'By group'!AZ$3*Population!$BO38)</f>
        <v>-83.330864404461352</v>
      </c>
      <c r="BA38" s="4">
        <f>step*((-'By group'!BA$4-'By group'!BA$5-'By group'!BA$22)*Population!BA38+'By group'!BA$3*Population!$BO38)</f>
        <v>-76.285863714705499</v>
      </c>
      <c r="BB38" s="8">
        <f>step*((-'By group'!BB$4-'By group'!BB$5-'By group'!BB$22)*Population!BB38+'By group'!BB$3*Population!$BO38)</f>
        <v>4710.5363066462705</v>
      </c>
      <c r="BC38" s="4">
        <f>step*((-'By group'!BC$4-'By group'!BC$5-'By group'!BC$22)*Population!BC38+'By group'!BC$3*Population!$BO38)</f>
        <v>-356.45486426718543</v>
      </c>
      <c r="BD38" s="4">
        <f>step*((-'By group'!BD$4-'By group'!BD$5-'By group'!BD$22)*Population!BD38+'By group'!BD$3*Population!$BO38)</f>
        <v>-1815.4960049273391</v>
      </c>
      <c r="BE38" s="4">
        <f>step*((-'By group'!BE$4-'By group'!BE$5-'By group'!BE$22)*Population!BE38+'By group'!BE$3*Population!$BO38)</f>
        <v>-2551.3960831846093</v>
      </c>
      <c r="BF38" s="4">
        <f>step*((-'By group'!BF$4-'By group'!BF$5-'By group'!BF$22)*Population!BF38+'By group'!BF$3*Population!$BO38)</f>
        <v>-956.14307578301737</v>
      </c>
      <c r="BG38" s="4">
        <f>step*((-'By group'!BG$4-'By group'!BG$5-'By group'!BG$22)*Population!BG38+'By group'!BG$3*Population!$BO38)</f>
        <v>-219.75073339593456</v>
      </c>
      <c r="BH38" s="4">
        <f>step*((-'By group'!BH$4-'By group'!BH$5-'By group'!BH$22)*Population!BH38+'By group'!BH$3*Population!$BO38)</f>
        <v>-191.39058801418662</v>
      </c>
      <c r="BI38" s="4">
        <f>step*((-'By group'!BI$4-'By group'!BI$5-'By group'!BI$22)*Population!BI38+'By group'!BI$3*Population!$BO38)</f>
        <v>0</v>
      </c>
      <c r="BJ38" s="4">
        <f>step*((-'By group'!BJ$4-'By group'!BJ$5-'By group'!BJ$22)*Population!BJ38+'By group'!BJ$3*Population!$BO38)</f>
        <v>0</v>
      </c>
      <c r="BK38" s="4">
        <f>step*((-'By group'!BK$4-'By group'!BK$5-'By group'!BK$22)*Population!BK38+'By group'!BK$3*Population!$BO38)</f>
        <v>0</v>
      </c>
      <c r="BL38" s="4">
        <f>step*((-'By group'!BL$4-'By group'!BL$5-'By group'!BL$22)*Population!BL38+'By group'!BL$3*Population!$BO38)</f>
        <v>-125.22092483551658</v>
      </c>
      <c r="BM38" s="4">
        <f>step*((-'By group'!BM$4-'By group'!BM$5-'By group'!BM$22)*Population!BM38+'By group'!BM$3*Population!$BO38)</f>
        <v>-63.551866727967251</v>
      </c>
      <c r="BN38" s="4">
        <f>step*((-'By group'!BN$4-'By group'!BN$5-'By group'!BN$22)*Population!BN38+'By group'!BN$3*Population!$BO38)</f>
        <v>-54.193651562337138</v>
      </c>
      <c r="BO38" s="71">
        <f>-step*SUM(SCR!B38:N38)*Population!B38</f>
        <v>-121572.89038082729</v>
      </c>
      <c r="BP38" s="4">
        <f>step*-SUM('By group'!C$11:C$21)*Population!C38</f>
        <v>-117174.08438008591</v>
      </c>
      <c r="BQ38" s="4">
        <f>step*-SUM('By group'!D$11:D$21)*Population!D38</f>
        <v>-87119.538921055457</v>
      </c>
      <c r="BR38" s="4">
        <f>step*-SUM('By group'!E$11:E$21)*Population!E38</f>
        <v>-37241.224733225303</v>
      </c>
      <c r="BS38" s="4">
        <f>step*-SUM('By group'!F$11:F$21)*Population!F38</f>
        <v>-11545.105147894552</v>
      </c>
      <c r="BT38" s="4">
        <f>step*-SUM('By group'!G$11:G$21)*Population!G38</f>
        <v>-5707.8901037201531</v>
      </c>
      <c r="BU38" s="4">
        <f>step*-SUM('By group'!H$11:H$21)*Population!H38</f>
        <v>0</v>
      </c>
      <c r="BV38" s="4">
        <f>step*-SUM('By group'!I$11:I$21)*Population!I38</f>
        <v>0</v>
      </c>
      <c r="BW38" s="4">
        <f>step*-SUM('By group'!J$11:J$21)*Population!J38</f>
        <v>0</v>
      </c>
      <c r="BX38" s="4">
        <f>step*-SUM('By group'!K$11:K$21)*Population!K38</f>
        <v>0</v>
      </c>
      <c r="BY38" s="4">
        <f>step*-SUM('By group'!L$11:L$21)*Population!L38</f>
        <v>-2153.2431325301636</v>
      </c>
      <c r="BZ38" s="4">
        <f>step*-SUM('By group'!M$11:M$21)*Population!M38</f>
        <v>-1137.0213793867633</v>
      </c>
      <c r="CA38" s="4">
        <f>step*-SUM('By group'!N$11:N$21)*Population!N38</f>
        <v>0</v>
      </c>
      <c r="CB38" s="13">
        <f>-step*SUM(SCR!O38:AA38)*Population!O38</f>
        <v>-63945.614155443269</v>
      </c>
      <c r="CC38" s="4">
        <f>step*-SUM('By group'!P$11:P$21)*Population!P38</f>
        <v>-61847.222854331878</v>
      </c>
      <c r="CD38" s="4">
        <f>step*-SUM('By group'!Q$11:Q$21)*Population!Q38</f>
        <v>-46554.672649345055</v>
      </c>
      <c r="CE38" s="4">
        <f>step*-SUM('By group'!R$11:R$21)*Population!R38</f>
        <v>-20291.495675082311</v>
      </c>
      <c r="CF38" s="4">
        <f>step*-SUM('By group'!S$11:S$21)*Population!S38</f>
        <v>-6378.3945747104699</v>
      </c>
      <c r="CG38" s="4">
        <f>step*-SUM('By group'!T$11:T$21)*Population!T38</f>
        <v>-3187.3813961182677</v>
      </c>
      <c r="CH38" s="4">
        <f>step*-SUM('By group'!U$11:U$21)*Population!U38</f>
        <v>0</v>
      </c>
      <c r="CI38" s="4">
        <f>step*-SUM('By group'!V$11:V$21)*Population!V38</f>
        <v>0</v>
      </c>
      <c r="CJ38" s="4">
        <f>step*-SUM('By group'!W$11:W$21)*Population!W38</f>
        <v>0</v>
      </c>
      <c r="CK38" s="4">
        <f>step*-SUM('By group'!X$11:X$21)*Population!X38</f>
        <v>0</v>
      </c>
      <c r="CL38" s="4">
        <f>step*-SUM('By group'!Y$11:Y$21)*Population!Y38</f>
        <v>-1217.7780646359806</v>
      </c>
      <c r="CM38" s="4">
        <f>step*-SUM('By group'!Z$11:Z$21)*Population!Z38</f>
        <v>-670.25613043231965</v>
      </c>
      <c r="CN38" s="4">
        <f>step*-SUM('By group'!AA$11:AA$21)*Population!AA38</f>
        <v>0</v>
      </c>
      <c r="CO38" s="13">
        <f>-step*SUM(SCR!AB38:AN38)*Population!AB38</f>
        <v>-3943.4118331401664</v>
      </c>
      <c r="CP38" s="4">
        <f>step*-SUM('By group'!AC$11:AC$21)*Population!AC38</f>
        <v>-3789.3669367957896</v>
      </c>
      <c r="CQ38" s="4">
        <f>step*-SUM('By group'!AD$11:AD$21)*Population!AD38</f>
        <v>-2786.5754351767864</v>
      </c>
      <c r="CR38" s="4">
        <f>step*-SUM('By group'!AE$11:AE$21)*Population!AE38</f>
        <v>-1169.0091200453023</v>
      </c>
      <c r="CS38" s="4">
        <f>step*-SUM('By group'!AF$11:AF$21)*Population!AF38</f>
        <v>-356.62125920059026</v>
      </c>
      <c r="CT38" s="4">
        <f>step*-SUM('By group'!AG$11:AG$21)*Population!AG38</f>
        <v>-174.3968126259995</v>
      </c>
      <c r="CU38" s="4">
        <f>step*-SUM('By group'!AH$11:AH$21)*Population!AH38</f>
        <v>0</v>
      </c>
      <c r="CV38" s="4">
        <f>step*-SUM('By group'!AI$11:AI$21)*Population!AI38</f>
        <v>0</v>
      </c>
      <c r="CW38" s="4">
        <f>step*-SUM('By group'!AJ$11:AJ$21)*Population!AJ38</f>
        <v>0</v>
      </c>
      <c r="CX38" s="4">
        <f>step*-SUM('By group'!AK$11:AK$21)*Population!AK38</f>
        <v>0</v>
      </c>
      <c r="CY38" s="4">
        <f>step*-SUM('By group'!AL$11:AL$21)*Population!AL38</f>
        <v>-64.322963146719246</v>
      </c>
      <c r="CZ38" s="4">
        <f>step*-SUM('By group'!AM$11:AM$21)*Population!AM38</f>
        <v>-33.963259158018118</v>
      </c>
      <c r="DA38" s="4">
        <f>step*-SUM('By group'!AN$11:AN$21)*Population!AN38</f>
        <v>0</v>
      </c>
      <c r="DB38" s="13">
        <f>-step*SUM(SCR!AO38:BA38)*Population!AO38</f>
        <v>-9378.1009334099053</v>
      </c>
      <c r="DC38" s="4">
        <f>step*-SUM('By group'!AP$11:AP$21)*Population!AP38</f>
        <v>-8913.2276390994903</v>
      </c>
      <c r="DD38" s="4">
        <f>step*-SUM('By group'!AQ$11:AQ$21)*Population!AQ38</f>
        <v>-6319.2442160886239</v>
      </c>
      <c r="DE38" s="4">
        <f>step*-SUM('By group'!AR$11:AR$21)*Population!AR38</f>
        <v>-2494.936553653949</v>
      </c>
      <c r="DF38" s="4">
        <f>step*-SUM('By group'!AS$11:AS$21)*Population!AS38</f>
        <v>-720.96493721739728</v>
      </c>
      <c r="DG38" s="4">
        <f>step*-SUM('By group'!AT$11:AT$21)*Population!AT38</f>
        <v>-336.92268017672654</v>
      </c>
      <c r="DH38" s="4">
        <f>step*-SUM('By group'!AU$11:AU$21)*Population!AU38</f>
        <v>0</v>
      </c>
      <c r="DI38" s="4">
        <f>step*-SUM('By group'!AV$11:AV$21)*Population!AV38</f>
        <v>0</v>
      </c>
      <c r="DJ38" s="4">
        <f>step*-SUM('By group'!AW$11:AW$21)*Population!AW38</f>
        <v>0</v>
      </c>
      <c r="DK38" s="4">
        <f>step*-SUM('By group'!AX$11:AX$21)*Population!AX38</f>
        <v>0</v>
      </c>
      <c r="DL38" s="4">
        <f>step*-SUM('By group'!AY$11:AY$21)*Population!AY38</f>
        <v>-112.12064854782805</v>
      </c>
      <c r="DM38" s="4">
        <f>step*-SUM('By group'!AZ$11:AZ$21)*Population!AZ38</f>
        <v>-52.081790252788352</v>
      </c>
      <c r="DN38" s="4">
        <f>step*-SUM('By group'!BA$11:BA$21)*Population!BA38</f>
        <v>0</v>
      </c>
      <c r="DO38" s="13">
        <f>-step*SUM(SCR!BB38:BN38)*Population!BB38</f>
        <v>-6300.985678920687</v>
      </c>
      <c r="DP38" s="4">
        <f>step*-SUM('By group'!BC$11:BC$21)*Population!BC38</f>
        <v>-5940.9144044530904</v>
      </c>
      <c r="DQ38" s="4">
        <f>step*-SUM('By group'!BD$11:BD$21)*Population!BD38</f>
        <v>-4126.1272839257699</v>
      </c>
      <c r="DR38" s="4">
        <f>step*-SUM('By group'!BE$11:BE$21)*Population!BE38</f>
        <v>-1594.622551990381</v>
      </c>
      <c r="DS38" s="4">
        <f>step*-SUM('By group'!BF$11:BF$21)*Population!BF38</f>
        <v>-455.30622656334162</v>
      </c>
      <c r="DT38" s="4">
        <f>step*-SUM('By group'!BG$11:BG$21)*Population!BG38</f>
        <v>-211.29878211147553</v>
      </c>
      <c r="DU38" s="4">
        <f>step*-SUM('By group'!BH$11:BH$21)*Population!BH38</f>
        <v>0</v>
      </c>
      <c r="DV38" s="4">
        <f>step*-SUM('By group'!BI$11:BI$21)*Population!BI38</f>
        <v>0</v>
      </c>
      <c r="DW38" s="4">
        <f>step*-SUM('By group'!BJ$11:BJ$21)*Population!BJ38</f>
        <v>0</v>
      </c>
      <c r="DX38" s="4">
        <f>step*-SUM('By group'!BK$11:BK$21)*Population!BK38</f>
        <v>0</v>
      </c>
      <c r="DY38" s="4">
        <f>step*-SUM('By group'!BL$11:BL$21)*Population!BL38</f>
        <v>-69.567180464175891</v>
      </c>
      <c r="DZ38" s="4">
        <f>step*-SUM('By group'!BM$11:BM$21)*Population!BM38</f>
        <v>-31.775933363983626</v>
      </c>
      <c r="EA38" s="4">
        <f>step*-SUM('By group'!BN$11:BN$21)*Population!BN38</f>
        <v>0</v>
      </c>
      <c r="EB38" s="52">
        <v>0</v>
      </c>
      <c r="EC38" s="4">
        <f t="shared" si="24"/>
        <v>121572.89038082729</v>
      </c>
      <c r="ED38" s="4">
        <f t="shared" si="24"/>
        <v>117174.08438008591</v>
      </c>
      <c r="EE38" s="4">
        <f t="shared" si="26"/>
        <v>87119.538921055457</v>
      </c>
      <c r="EF38" s="4">
        <f t="shared" si="27"/>
        <v>37241.224733225303</v>
      </c>
      <c r="EG38" s="4">
        <f t="shared" si="28"/>
        <v>11545.105147894552</v>
      </c>
      <c r="EH38" s="4">
        <f t="shared" si="28"/>
        <v>5707.8901037201531</v>
      </c>
      <c r="EI38" s="4">
        <v>0</v>
      </c>
      <c r="EJ38" s="4">
        <f t="shared" si="30"/>
        <v>0</v>
      </c>
      <c r="EK38" s="4">
        <f t="shared" si="31"/>
        <v>0</v>
      </c>
      <c r="EL38" s="4">
        <f t="shared" si="32"/>
        <v>0</v>
      </c>
      <c r="EM38" s="4">
        <f t="shared" si="33"/>
        <v>2153.2431325301636</v>
      </c>
      <c r="EN38" s="4">
        <f t="shared" si="34"/>
        <v>1137.0213793867633</v>
      </c>
      <c r="EO38" s="52">
        <v>0</v>
      </c>
      <c r="EP38" s="4">
        <f t="shared" si="35"/>
        <v>63945.614155443269</v>
      </c>
      <c r="EQ38" s="4">
        <f t="shared" si="36"/>
        <v>61847.222854331878</v>
      </c>
      <c r="ER38" s="4">
        <f t="shared" si="37"/>
        <v>46554.672649345055</v>
      </c>
      <c r="ES38" s="4">
        <f t="shared" si="38"/>
        <v>20291.495675082311</v>
      </c>
      <c r="ET38" s="4">
        <f t="shared" si="39"/>
        <v>6378.3945747104699</v>
      </c>
      <c r="EU38" s="4">
        <f t="shared" si="40"/>
        <v>3187.3813961182677</v>
      </c>
      <c r="EV38" s="4">
        <v>0</v>
      </c>
      <c r="EW38" s="4">
        <f t="shared" si="41"/>
        <v>0</v>
      </c>
      <c r="EX38" s="4">
        <f t="shared" si="42"/>
        <v>0</v>
      </c>
      <c r="EY38" s="4">
        <f t="shared" si="43"/>
        <v>0</v>
      </c>
      <c r="EZ38" s="4">
        <f t="shared" si="44"/>
        <v>1217.7780646359806</v>
      </c>
      <c r="FA38" s="4">
        <f t="shared" si="45"/>
        <v>670.25613043231965</v>
      </c>
      <c r="FB38" s="52">
        <v>0</v>
      </c>
      <c r="FC38" s="4">
        <f t="shared" si="46"/>
        <v>3943.4118331401664</v>
      </c>
      <c r="FD38" s="4">
        <f t="shared" si="47"/>
        <v>3789.3669367957896</v>
      </c>
      <c r="FE38" s="4">
        <f t="shared" si="48"/>
        <v>2786.5754351767864</v>
      </c>
      <c r="FF38" s="4">
        <f t="shared" si="49"/>
        <v>1169.0091200453023</v>
      </c>
      <c r="FG38" s="4">
        <f t="shared" si="50"/>
        <v>356.62125920059026</v>
      </c>
      <c r="FH38" s="4">
        <f t="shared" si="51"/>
        <v>174.3968126259995</v>
      </c>
      <c r="FI38" s="4">
        <v>0</v>
      </c>
      <c r="FJ38" s="4">
        <f t="shared" si="52"/>
        <v>0</v>
      </c>
      <c r="FK38" s="4">
        <f t="shared" si="53"/>
        <v>0</v>
      </c>
      <c r="FL38" s="4">
        <f t="shared" si="54"/>
        <v>0</v>
      </c>
      <c r="FM38" s="4">
        <f t="shared" si="55"/>
        <v>64.322963146719246</v>
      </c>
      <c r="FN38" s="9">
        <f t="shared" si="56"/>
        <v>33.963259158018118</v>
      </c>
      <c r="FO38" s="4">
        <v>0</v>
      </c>
      <c r="FP38" s="4">
        <f t="shared" si="57"/>
        <v>9378.1009334099053</v>
      </c>
      <c r="FQ38" s="4">
        <f t="shared" si="58"/>
        <v>8913.2276390994903</v>
      </c>
      <c r="FR38" s="4">
        <f t="shared" si="59"/>
        <v>6319.2442160886239</v>
      </c>
      <c r="FS38" s="4">
        <f t="shared" si="60"/>
        <v>2494.936553653949</v>
      </c>
      <c r="FT38" s="4">
        <f t="shared" si="61"/>
        <v>720.96493721739728</v>
      </c>
      <c r="FU38" s="4">
        <f t="shared" si="62"/>
        <v>336.92268017672654</v>
      </c>
      <c r="FV38" s="4">
        <v>0</v>
      </c>
      <c r="FW38" s="4">
        <f t="shared" si="63"/>
        <v>0</v>
      </c>
      <c r="FX38" s="4">
        <f t="shared" si="64"/>
        <v>0</v>
      </c>
      <c r="FY38" s="4">
        <f t="shared" si="65"/>
        <v>0</v>
      </c>
      <c r="FZ38" s="4">
        <f t="shared" si="66"/>
        <v>112.12064854782805</v>
      </c>
      <c r="GA38" s="4">
        <f t="shared" si="67"/>
        <v>52.081790252788352</v>
      </c>
      <c r="GB38" s="4">
        <v>0</v>
      </c>
      <c r="GC38" s="4">
        <f t="shared" si="68"/>
        <v>6300.985678920687</v>
      </c>
      <c r="GD38" s="4">
        <f t="shared" si="4"/>
        <v>5940.9144044530904</v>
      </c>
      <c r="GE38" s="4">
        <f t="shared" si="5"/>
        <v>4126.1272839257699</v>
      </c>
      <c r="GF38" s="4">
        <f t="shared" si="6"/>
        <v>1594.622551990381</v>
      </c>
      <c r="GG38" s="4">
        <f t="shared" si="7"/>
        <v>455.30622656334162</v>
      </c>
      <c r="GH38" s="4">
        <f t="shared" si="8"/>
        <v>211.29878211147553</v>
      </c>
      <c r="GI38" s="4">
        <v>0</v>
      </c>
      <c r="GJ38" s="4">
        <f t="shared" si="69"/>
        <v>0</v>
      </c>
      <c r="GK38" s="4">
        <f t="shared" si="70"/>
        <v>0</v>
      </c>
      <c r="GL38" s="4">
        <f t="shared" si="9"/>
        <v>0</v>
      </c>
      <c r="GM38" s="4">
        <f t="shared" si="10"/>
        <v>69.567180464175891</v>
      </c>
      <c r="GN38" s="4">
        <f t="shared" si="11"/>
        <v>31.775933363983626</v>
      </c>
      <c r="GO38" s="52">
        <v>0</v>
      </c>
      <c r="GP38" s="4">
        <f>step*(-'By group'!C$32*Population!C38+'By group'!I$33*Population!I38)</f>
        <v>0</v>
      </c>
      <c r="GQ38" s="4">
        <f>step*(-'By group'!D$32*Population!D38+'By group'!J$33*Population!J38)</f>
        <v>0</v>
      </c>
      <c r="GR38" s="4">
        <f>step*(-'By group'!E$32*Population!E38+'By group'!K$33*Population!K38)</f>
        <v>0</v>
      </c>
      <c r="GS38" s="4">
        <f>step*(-'By group'!F$32*Population!F38+'By group'!L$33*Population!L38)</f>
        <v>-4695.9310076821939</v>
      </c>
      <c r="GT38" s="4">
        <f>step*(-'By group'!G$32*Population!G38+'By group'!M$33*Population!M38)</f>
        <v>-573.06733105064905</v>
      </c>
      <c r="GU38" s="4">
        <f>step*(-'By group'!H$32*Population!H38+'By group'!N$33*Population!N38)</f>
        <v>-522.25889031122279</v>
      </c>
      <c r="GV38" s="46">
        <f t="shared" si="71"/>
        <v>0</v>
      </c>
      <c r="GW38" s="14">
        <f t="shared" si="72"/>
        <v>0</v>
      </c>
      <c r="GX38" s="4">
        <f t="shared" si="73"/>
        <v>0</v>
      </c>
      <c r="GY38" s="4">
        <f t="shared" si="74"/>
        <v>4695.9310076821939</v>
      </c>
      <c r="GZ38" s="4">
        <f t="shared" si="75"/>
        <v>573.06733105064905</v>
      </c>
      <c r="HA38" s="4">
        <f t="shared" si="76"/>
        <v>522.25889031122279</v>
      </c>
      <c r="HB38" s="8">
        <v>0</v>
      </c>
      <c r="HC38" s="4">
        <f>step*(-'By group'!P$32*Population!P38+'By group'!V$33*Population!V38)</f>
        <v>0</v>
      </c>
      <c r="HD38" s="4">
        <f>step*(-'By group'!Q$32*Population!Q38+'By group'!W$33*Population!W38)</f>
        <v>0</v>
      </c>
      <c r="HE38" s="4">
        <f>step*(-'By group'!R$32*Population!R38+'By group'!X$33*Population!X38)</f>
        <v>0</v>
      </c>
      <c r="HF38" s="4">
        <f>step*(-'By group'!S$32*Population!S38+'By group'!Y$33*Population!Y38)</f>
        <v>-2580.3082550372446</v>
      </c>
      <c r="HG38" s="4">
        <f>step*(-'By group'!T$32*Population!T38+'By group'!Z$33*Population!Z38)</f>
        <v>-302.34821400749377</v>
      </c>
      <c r="HH38" s="4">
        <f>step*(-'By group'!U$32*Population!U38+'By group'!AA$33*Population!AA38)</f>
        <v>-243.69300232293358</v>
      </c>
      <c r="HI38" s="14">
        <f t="shared" si="77"/>
        <v>0</v>
      </c>
      <c r="HJ38" s="46">
        <f t="shared" si="78"/>
        <v>0</v>
      </c>
      <c r="HK38" s="4">
        <f t="shared" si="79"/>
        <v>0</v>
      </c>
      <c r="HL38" s="4">
        <f t="shared" si="80"/>
        <v>2580.3082550372446</v>
      </c>
      <c r="HM38" s="4">
        <f t="shared" si="81"/>
        <v>302.34821400749377</v>
      </c>
      <c r="HN38" s="9">
        <f t="shared" si="82"/>
        <v>243.69300232293358</v>
      </c>
      <c r="HO38" s="4">
        <v>0</v>
      </c>
      <c r="HP38" s="4">
        <f>step*(-'By group'!AC$32*Population!AC38+'By group'!AI$33*Population!AI38)</f>
        <v>0</v>
      </c>
      <c r="HQ38" s="4">
        <f>step*(-'By group'!AD$32*Population!AD38+'By group'!AJ$33*Population!AJ38)</f>
        <v>0</v>
      </c>
      <c r="HR38" s="4">
        <f>step*(-'By group'!AE$32*Population!AE38+'By group'!AK$33*Population!AK38)</f>
        <v>0</v>
      </c>
      <c r="HS38" s="4">
        <f>step*(-'By group'!AF$32*Population!AF38+'By group'!AL$33*Population!AL38)</f>
        <v>-146.14914802693551</v>
      </c>
      <c r="HT38" s="4">
        <f>step*(-'By group'!AG$32*Population!AG38+'By group'!AM$33*Population!AM38)</f>
        <v>-17.897732946190843</v>
      </c>
      <c r="HU38" s="4">
        <f>step*(-'By group'!AH$32*Population!AH38+'By group'!AN$33*Population!AN38)</f>
        <v>-14.825477212466865</v>
      </c>
      <c r="HV38" s="14">
        <f t="shared" si="83"/>
        <v>0</v>
      </c>
      <c r="HW38" s="46">
        <f t="shared" si="84"/>
        <v>0</v>
      </c>
      <c r="HX38" s="4">
        <f t="shared" si="85"/>
        <v>0</v>
      </c>
      <c r="HY38" s="4">
        <f t="shared" si="86"/>
        <v>146.14914802693551</v>
      </c>
      <c r="HZ38" s="4">
        <f t="shared" si="87"/>
        <v>17.897732946190843</v>
      </c>
      <c r="IA38" s="4">
        <f t="shared" si="88"/>
        <v>14.825477212466865</v>
      </c>
      <c r="IB38" s="8">
        <v>0</v>
      </c>
      <c r="IC38" s="4">
        <f>step*(-'By group'!AP$32*Population!AP38+'By group'!AV$33*Population!AV38)</f>
        <v>0</v>
      </c>
      <c r="ID38" s="4">
        <f>step*(-'By group'!AQ$32*Population!AQ38+'By group'!AW$33*Population!AW38)</f>
        <v>0</v>
      </c>
      <c r="IE38" s="4">
        <f>step*(-'By group'!AR$32*Population!AR38+'By group'!AX$33*Population!AX38)</f>
        <v>0</v>
      </c>
      <c r="IF38" s="4">
        <f>step*(-'By group'!AS$32*Population!AS38+'By group'!AY$33*Population!AY38)</f>
        <v>-304.4221443347846</v>
      </c>
      <c r="IG38" s="4">
        <f>step*(-'By group'!AT$32*Population!AT38+'By group'!AZ$33*Population!AZ38)</f>
        <v>-41.34364090895113</v>
      </c>
      <c r="IH38" s="4">
        <f>step*(-'By group'!AU$32*Population!AU38+'By group'!BA$33*Population!BA38)</f>
        <v>-34.090106276584109</v>
      </c>
      <c r="II38" s="14">
        <f t="shared" si="15"/>
        <v>0</v>
      </c>
      <c r="IJ38" s="4">
        <f t="shared" si="16"/>
        <v>0</v>
      </c>
      <c r="IK38" s="4">
        <f t="shared" si="89"/>
        <v>0</v>
      </c>
      <c r="IL38" s="4">
        <f t="shared" si="90"/>
        <v>304.4221443347846</v>
      </c>
      <c r="IM38" s="4">
        <f t="shared" si="91"/>
        <v>41.34364090895113</v>
      </c>
      <c r="IN38" s="4">
        <f t="shared" si="92"/>
        <v>34.090106276584109</v>
      </c>
      <c r="IO38" s="8">
        <v>0</v>
      </c>
      <c r="IP38" s="4">
        <f>step*(-'By group'!BC$32*Population!BC38+'By group'!BI$33*Population!BI38)</f>
        <v>0</v>
      </c>
      <c r="IQ38" s="4">
        <f>step*(-'By group'!BD$32*Population!BD38+'By group'!BJ$33*Population!BJ38)</f>
        <v>0</v>
      </c>
      <c r="IR38" s="4">
        <f>step*(-'By group'!BE$32*Population!BE38+'By group'!BK$33*Population!BK38)</f>
        <v>0</v>
      </c>
      <c r="IS38" s="4">
        <f>step*(-'By group'!BF$32*Population!BF38+'By group'!BL$33*Population!BL38)</f>
        <v>-192.86952304958288</v>
      </c>
      <c r="IT38" s="4">
        <f>step*(-'By group'!BG$32*Population!BG38+'By group'!BM$33*Population!BM38)</f>
        <v>-26.371789740303299</v>
      </c>
      <c r="IU38" s="4">
        <f>step*(-'By group'!BH$32*Population!BH38+'By group'!BN$33*Population!BN38)</f>
        <v>-21.796067542331684</v>
      </c>
      <c r="IV38" s="14">
        <f t="shared" si="17"/>
        <v>0</v>
      </c>
      <c r="IW38" s="4">
        <f t="shared" si="18"/>
        <v>0</v>
      </c>
      <c r="IX38" s="4">
        <f t="shared" si="19"/>
        <v>0</v>
      </c>
      <c r="IY38" s="4">
        <f t="shared" si="20"/>
        <v>192.86952304958288</v>
      </c>
      <c r="IZ38" s="4">
        <f t="shared" si="21"/>
        <v>26.371789740303299</v>
      </c>
      <c r="JA38" s="4">
        <f t="shared" si="22"/>
        <v>21.796067542331684</v>
      </c>
      <c r="JB38" s="75">
        <f>step*(+prop_idu_male*'By group'!BB$9*Population!BB38-'By group'!B$8*Population!B38)</f>
        <v>-816.13929347672411</v>
      </c>
      <c r="JC38" s="46">
        <f>step*(+prop_idu_male*'By group'!BC$9*Population!BC38-'By group'!C$8*Population!C38)</f>
        <v>-5.1457944904699255</v>
      </c>
      <c r="JD38" s="46">
        <f>step*(+prop_idu_male*'By group'!BD$9*Population!BD38-'By group'!D$8*Population!D38)</f>
        <v>-15.443366687926723</v>
      </c>
      <c r="JE38" s="46">
        <f>step*(+prop_idu_male*'By group'!BE$9*Population!BE38-'By group'!E$8*Population!E38)</f>
        <v>-16.707065304224194</v>
      </c>
      <c r="JF38" s="46">
        <f>step*(+prop_idu_male*'By group'!BF$9*Population!BF38-'By group'!F$8*Population!F38)</f>
        <v>-5.2261851020712662</v>
      </c>
      <c r="JG38" s="46">
        <f>step*(+prop_idu_male*'By group'!BG$9*Population!BG38-'By group'!G$8*Population!G38)</f>
        <v>-1.0401546053305224</v>
      </c>
      <c r="JH38" s="46">
        <f>step*(+prop_idu_male*'By group'!BH$9*Population!BH38-'By group'!H$8*Population!H38)</f>
        <v>-0.94423943605627236</v>
      </c>
      <c r="JI38" s="46">
        <f>step*(+prop_idu_male*'By group'!BI$9*Population!BI38-'By group'!I$8*Population!I38)</f>
        <v>0</v>
      </c>
      <c r="JJ38" s="46">
        <f>step*(+prop_idu_male*'By group'!BJ$9*Population!BJ38-'By group'!J$8*Population!J38)</f>
        <v>0</v>
      </c>
      <c r="JK38" s="46">
        <f>step*(+prop_idu_male*'By group'!BK$9*Population!BK38-'By group'!K$8*Population!K38)</f>
        <v>0</v>
      </c>
      <c r="JL38" s="46">
        <f>step*(+prop_idu_male*'By group'!BL$9*Population!BL38-'By group'!L$8*Population!L38)</f>
        <v>-1.986281899416142</v>
      </c>
      <c r="JM38" s="46">
        <f>step*(+prop_idu_male*'By group'!BM$9*Population!BM38-'By group'!M$8*Population!M38)</f>
        <v>-1.0607591393132028</v>
      </c>
      <c r="JN38" s="46">
        <f>step*(+prop_idu_male*'By group'!BN$9*Population!BN38-'By group'!N$8*Population!N38)</f>
        <v>-0.94858221569329149</v>
      </c>
      <c r="JO38" s="45">
        <f>step*(+(1-prop_idu_male)*'By group'!BB$9*Population!BB38-'By group'!O$8*Population!O38-'By group'!O$6*Population!O38+'By group'!AB$7*Population!AB38)</f>
        <v>-6004.9270596788556</v>
      </c>
      <c r="JP38" s="46">
        <f>step*(+(1-prop_idu_male)*'By group'!BC$9*Population!BC38-'By group'!P$8*Population!P38-'By group'!P$6*Population!P38+'By group'!AC$7*Population!AC38)</f>
        <v>-11.994883224893091</v>
      </c>
      <c r="JQ38" s="46">
        <f>step*(+(1-prop_idu_male)*'By group'!BD$9*Population!BD38-'By group'!Q$8*Population!Q38-'By group'!Q$6*Population!Q38+'By group'!AD$7*Population!AD38)</f>
        <v>-36.815652083244117</v>
      </c>
      <c r="JR38" s="46">
        <f>step*(+(1-prop_idu_male)*'By group'!BE$9*Population!BE38-'By group'!R$8*Population!R38-'By group'!R$6*Population!R38+'By group'!AE$7*Population!AE38)</f>
        <v>-41.316620096058401</v>
      </c>
      <c r="JS38" s="46">
        <f>step*(+(1-prop_idu_male)*'By group'!BF$9*Population!BF38-'By group'!S$8*Population!S38-'By group'!S$6*Population!S38+'By group'!AF$7*Population!AF38)</f>
        <v>-13.272257663502881</v>
      </c>
      <c r="JT38" s="46">
        <f>step*(+(1-prop_idu_male)*'By group'!BG$9*Population!BG38-'By group'!T$8*Population!T38-'By group'!T$6*Population!T38+'By group'!AG$7*Population!AG38)</f>
        <v>-2.6930099744522025</v>
      </c>
      <c r="JU38" s="46">
        <f>step*(+(1-prop_idu_male)*'By group'!BH$9*Population!BH38-'By group'!U$8*Population!U38-'By group'!U$6*Population!U38+'By group'!AH$7*Population!AH38)</f>
        <v>-2.5751756025449231</v>
      </c>
      <c r="JV38" s="46">
        <f>step*(+(1-prop_idu_male)*'By group'!BI$9*Population!BI38-'By group'!V$8*Population!V38-'By group'!V$6*Population!V38+'By group'!AI$7*Population!AI38)</f>
        <v>0</v>
      </c>
      <c r="JW38" s="46">
        <f>step*(+(1-prop_idu_male)*'By group'!BJ$9*Population!BJ38-'By group'!W$8*Population!W38-'By group'!W$6*Population!W38+'By group'!AJ$7*Population!AJ38)</f>
        <v>0</v>
      </c>
      <c r="JX38" s="46">
        <f>step*(+(1-prop_idu_male)*'By group'!BK$9*Population!BK38-'By group'!X$8*Population!X38-'By group'!X$6*Population!X38+'By group'!AK$7*Population!AK38)</f>
        <v>0</v>
      </c>
      <c r="JY38" s="46">
        <f>step*(+(1-prop_idu_male)*'By group'!BL$9*Population!BL38-'By group'!Y$8*Population!Y38-'By group'!Y$6*Population!Y38+'By group'!AL$7*Population!AL38)</f>
        <v>-5.2665579868373955</v>
      </c>
      <c r="JZ38" s="46">
        <f>step*(+(1-prop_idu_male)*'By group'!BM$9*Population!BM38-'By group'!Z$8*Population!Z38-'By group'!Z$6*Population!Z38+'By group'!AM$7*Population!AM38)</f>
        <v>-2.97456439510694</v>
      </c>
      <c r="KA38" s="76">
        <f>step*(+(1-prop_idu_male)*'By group'!BN$9*Population!BN38-'By group'!AA$8*Population!AA38-'By group'!AA$6*Population!AA38+'By group'!AN$7*Population!AN38)</f>
        <v>-3.2473521748662613</v>
      </c>
      <c r="KB38" s="46">
        <f>step*(+'By group'!O$6*Population!O38-'By group'!AB$7*Population!AB38)</f>
        <v>5139.5666171516777</v>
      </c>
      <c r="KC38" s="46">
        <f>step*(+'By group'!P$6*Population!P38-'By group'!AC$7*Population!AC38)</f>
        <v>9.0807495143100887</v>
      </c>
      <c r="KD38" s="46">
        <f>step*(+'By group'!Q$6*Population!Q38-'By group'!AD$7*Population!AD38)</f>
        <v>27.999852827446194</v>
      </c>
      <c r="KE38" s="46">
        <f>step*(+'By group'!R$6*Population!R38-'By group'!AE$7*Population!AE38)</f>
        <v>31.649259024114361</v>
      </c>
      <c r="KF38" s="46">
        <f>step*(+'By group'!S$6*Population!S38-'By group'!AF$7*Population!AF38)</f>
        <v>10.219652244116649</v>
      </c>
      <c r="KG38" s="46">
        <f>step*(+'By group'!T$6*Population!T38-'By group'!AG$7*Population!AG38)</f>
        <v>2.0808895490819257</v>
      </c>
      <c r="KH38" s="46">
        <f>step*(+'By group'!U$6*Population!U38-'By group'!AH$7*Population!AH38)</f>
        <v>2.0028105232772972</v>
      </c>
      <c r="KI38" s="46">
        <f>step*(+'By group'!V$6*Population!V38-'By group'!AI$7*Population!AI38)</f>
        <v>0</v>
      </c>
      <c r="KJ38" s="46">
        <f>step*(+'By group'!W$6*Population!W38-'By group'!AJ$7*Population!AJ38)</f>
        <v>0</v>
      </c>
      <c r="KK38" s="46">
        <f>step*(+'By group'!X$6*Population!X38-'By group'!AK$7*Population!AK38)</f>
        <v>0</v>
      </c>
      <c r="KL38" s="46">
        <f>step*(+'By group'!Y$6*Population!Y38-'By group'!AL$7*Population!AL38)</f>
        <v>4.0905202304799202</v>
      </c>
      <c r="KM38" s="46">
        <f>step*(+'By group'!Z$6*Population!Z38-'By group'!AM$7*Population!AM38)</f>
        <v>2.3233738246930109</v>
      </c>
      <c r="KN38" s="46">
        <f>step*(+'By group'!AA$6*Population!AA38-'By group'!AN$7*Population!AN38)</f>
        <v>2.5638527399260784</v>
      </c>
      <c r="KO38" s="45">
        <v>0</v>
      </c>
      <c r="KP38" s="46">
        <v>0</v>
      </c>
      <c r="KQ38" s="46">
        <v>0</v>
      </c>
      <c r="KR38" s="46">
        <v>0</v>
      </c>
      <c r="KS38" s="46">
        <v>0</v>
      </c>
      <c r="KT38" s="46">
        <v>0</v>
      </c>
      <c r="KU38" s="46">
        <v>0</v>
      </c>
      <c r="KV38" s="46">
        <v>0</v>
      </c>
      <c r="KW38" s="46">
        <v>0</v>
      </c>
      <c r="KX38" s="46">
        <v>0</v>
      </c>
      <c r="KY38" s="46">
        <v>0</v>
      </c>
      <c r="KZ38" s="46">
        <v>0</v>
      </c>
      <c r="LA38" s="46">
        <v>0</v>
      </c>
      <c r="LB38" s="188">
        <f>step*(-'By group'!BB$9*Population!BB38+'By group'!B$8*Population!B38+'By group'!O$8*Population!O38)</f>
        <v>1681.4997360039019</v>
      </c>
      <c r="LC38" s="189">
        <f>step*(-'By group'!BC$9*Population!BC38+'By group'!C$8*Population!C38+'By group'!P$8*Population!P38)</f>
        <v>8.0599282010529265</v>
      </c>
      <c r="LD38" s="189">
        <f>step*(-'By group'!BD$9*Population!BD38+'By group'!D$8*Population!D38+'By group'!Q$8*Population!Q38)</f>
        <v>24.259165943724643</v>
      </c>
      <c r="LE38" s="189">
        <f>step*(-'By group'!BE$9*Population!BE38+'By group'!E$8*Population!E38+'By group'!R$8*Population!R38)</f>
        <v>26.374426376168234</v>
      </c>
      <c r="LF38" s="189">
        <f>step*(-'By group'!BF$9*Population!BF38+'By group'!F$8*Population!F38+'By group'!S$8*Population!S38)</f>
        <v>8.2787905214574984</v>
      </c>
      <c r="LG38" s="189">
        <f>step*(-'By group'!BG$9*Population!BG38+'By group'!G$8*Population!G38+'By group'!T$8*Population!T38)</f>
        <v>1.6522750307007987</v>
      </c>
      <c r="LH38" s="189">
        <f>step*(-'By group'!BH$9*Population!BH38+'By group'!H$8*Population!H38+'By group'!U$8*Population!U38)</f>
        <v>1.5166045153238985</v>
      </c>
      <c r="LI38" s="189">
        <f>step*(-'By group'!BI$9*Population!BI38+'By group'!I$8*Population!I38+'By group'!V$8*Population!V38)</f>
        <v>0</v>
      </c>
      <c r="LJ38" s="189">
        <f>step*(-'By group'!BJ$9*Population!BJ38+'By group'!J$8*Population!J38+'By group'!W$8*Population!W38)</f>
        <v>0</v>
      </c>
      <c r="LK38" s="189">
        <f>step*(-'By group'!BK$9*Population!BK38+'By group'!K$8*Population!K38+'By group'!X$8*Population!X38)</f>
        <v>0</v>
      </c>
      <c r="LL38" s="189">
        <f>step*(-'By group'!BL$9*Population!BL38+'By group'!L$8*Population!L38+'By group'!Y$8*Population!Y38)</f>
        <v>3.1623196557736168</v>
      </c>
      <c r="LM38" s="189">
        <f>step*(-'By group'!BM$9*Population!BM38+'By group'!M$8*Population!M38+'By group'!Z$8*Population!Z38)</f>
        <v>1.7119497097271323</v>
      </c>
      <c r="LN38" s="189">
        <f>step*(-'By group'!BN$9*Population!BN38+'By group'!N$8*Population!N38+'By group'!AA$8*Population!AA38)</f>
        <v>1.6320816506334745</v>
      </c>
    </row>
    <row r="39" spans="1:326" x14ac:dyDescent="0.25">
      <c r="A39">
        <f t="shared" si="93"/>
        <v>17.5</v>
      </c>
      <c r="B39" s="52">
        <f>step*((-'By group'!B$4-'By group'!B$5-'By group'!B$22)*Population!B39+'By group'!B$3*Population!$BO39)</f>
        <v>163738.31478726922</v>
      </c>
      <c r="C39" s="4">
        <f>step*((-'By group'!C$4-'By group'!C$5-'By group'!C$22)*Population!C39+'By group'!C$3*Population!$BO39)</f>
        <v>-4675.231248445335</v>
      </c>
      <c r="D39" s="4">
        <f>step*((-'By group'!D$4-'By group'!D$5-'By group'!D$22)*Population!D39+'By group'!D$3*Population!$BO39)</f>
        <v>-31243.880138848595</v>
      </c>
      <c r="E39" s="4">
        <f>step*((-'By group'!E$4-'By group'!E$5-'By group'!E$22)*Population!E39+'By group'!E$3*Population!$BO39)</f>
        <v>-51819.059575956904</v>
      </c>
      <c r="F39" s="4">
        <f>step*((-'By group'!F$4-'By group'!F$5-'By group'!F$22)*Population!F39+'By group'!F$3*Population!$BO39)</f>
        <v>-21756.959677193547</v>
      </c>
      <c r="G39" s="4">
        <f>step*((-'By group'!G$4-'By group'!G$5-'By group'!G$22)*Population!G39+'By group'!G$3*Population!$BO39)</f>
        <v>-5427.622433718645</v>
      </c>
      <c r="H39" s="4">
        <f>step*((-'By group'!H$4-'By group'!H$5-'By group'!H$22)*Population!H39+'By group'!H$3*Population!$BO39)</f>
        <v>-5366.1476283586589</v>
      </c>
      <c r="I39" s="4">
        <f>step*((-'By group'!I$4-'By group'!I$5-'By group'!I$22)*Population!I39+'By group'!I$3*Population!$BO39)</f>
        <v>0</v>
      </c>
      <c r="J39" s="4">
        <f>step*((-'By group'!J$4-'By group'!J$5-'By group'!J$22)*Population!J39+'By group'!J$3*Population!$BO39)</f>
        <v>0</v>
      </c>
      <c r="K39" s="4">
        <f>step*((-'By group'!K$4-'By group'!K$5-'By group'!K$22)*Population!K39+'By group'!K$3*Population!$BO39)</f>
        <v>0</v>
      </c>
      <c r="L39" s="4">
        <f>step*((-'By group'!L$4-'By group'!L$5-'By group'!L$22)*Population!L39+'By group'!L$3*Population!$BO39)</f>
        <v>-2981.3716700819564</v>
      </c>
      <c r="M39" s="4">
        <f>step*((-'By group'!M$4-'By group'!M$5-'By group'!M$22)*Population!M39+'By group'!M$3*Population!$BO39)</f>
        <v>-1800.7537364616946</v>
      </c>
      <c r="N39" s="4">
        <f>step*((-'By group'!N$4-'By group'!N$5-'By group'!N$22)*Population!N39+'By group'!N$3*Population!$BO39)</f>
        <v>-1885.8661785725858</v>
      </c>
      <c r="O39" s="8">
        <f>step*((-'By group'!O$4-'By group'!O$5-'By group'!O$22)*Population!O39+'By group'!O$3*Population!$BO39)</f>
        <v>125963.24368017702</v>
      </c>
      <c r="P39" s="4">
        <f>step*((-'By group'!P$4-'By group'!P$5-'By group'!P$22)*Population!P39+'By group'!P$3*Population!$BO39)</f>
        <v>-2458.389214321804</v>
      </c>
      <c r="Q39" s="4">
        <f>step*((-'By group'!Q$4-'By group'!Q$5-'By group'!Q$22)*Population!Q39+'By group'!Q$3*Population!$BO39)</f>
        <v>-16624.32686968676</v>
      </c>
      <c r="R39" s="4">
        <f>step*((-'By group'!R$4-'By group'!R$5-'By group'!R$22)*Population!R39+'By group'!R$3*Population!$BO39)</f>
        <v>-28102.021242382438</v>
      </c>
      <c r="S39" s="4">
        <f>step*((-'By group'!S$4-'By group'!S$5-'By group'!S$22)*Population!S39+'By group'!S$3*Population!$BO39)</f>
        <v>-11967.058162136918</v>
      </c>
      <c r="T39" s="4">
        <f>step*((-'By group'!T$4-'By group'!T$5-'By group'!T$22)*Population!T39+'By group'!T$3*Population!$BO39)</f>
        <v>-3018.1467357143497</v>
      </c>
      <c r="U39" s="4">
        <f>step*((-'By group'!U$4-'By group'!U$5-'By group'!U$22)*Population!U39+'By group'!U$3*Population!$BO39)</f>
        <v>-3087.5233833827856</v>
      </c>
      <c r="V39" s="4">
        <f>step*((-'By group'!V$4-'By group'!V$5-'By group'!V$22)*Population!V39+'By group'!V$3*Population!$BO39)</f>
        <v>0</v>
      </c>
      <c r="W39" s="4">
        <f>step*((-'By group'!W$4-'By group'!W$5-'By group'!W$22)*Population!W39+'By group'!W$3*Population!$BO39)</f>
        <v>0</v>
      </c>
      <c r="X39" s="4">
        <f>step*((-'By group'!X$4-'By group'!X$5-'By group'!X$22)*Population!X39+'By group'!X$3*Population!$BO39)</f>
        <v>0</v>
      </c>
      <c r="Y39" s="4">
        <f>step*((-'By group'!Y$4-'By group'!Y$5-'By group'!Y$22)*Population!Y39+'By group'!Y$3*Population!$BO39)</f>
        <v>-1680.5554944250571</v>
      </c>
      <c r="Z39" s="4">
        <f>step*((-'By group'!Z$4-'By group'!Z$5-'By group'!Z$22)*Population!Z39+'By group'!Z$3*Population!$BO39)</f>
        <v>-1054.3686707016584</v>
      </c>
      <c r="AA39" s="4">
        <f>step*((-'By group'!AA$4-'By group'!AA$5-'By group'!AA$22)*Population!AA39+'By group'!AA$3*Population!$BO39)</f>
        <v>-1286.1033346290696</v>
      </c>
      <c r="AB39" s="8">
        <f>step*((-'By group'!AB$4-'By group'!AB$5-'By group'!AB$22)*Population!AB39+'By group'!AB$3*Population!$BO39)</f>
        <v>-940.69377129633915</v>
      </c>
      <c r="AC39" s="4">
        <f>step*((-'By group'!AC$4-'By group'!AC$5-'By group'!AC$22)*Population!AC39+'By group'!AC$3*Population!$BO39)</f>
        <v>-152.0367162073058</v>
      </c>
      <c r="AD39" s="4">
        <f>step*((-'By group'!AD$4-'By group'!AD$5-'By group'!AD$22)*Population!AD39+'By group'!AD$3*Population!$BO39)</f>
        <v>-1005.6533344640957</v>
      </c>
      <c r="AE39" s="4">
        <f>step*((-'By group'!AE$4-'By group'!AE$5-'By group'!AE$22)*Population!AE39+'By group'!AE$3*Population!$BO39)</f>
        <v>-1638.377160916328</v>
      </c>
      <c r="AF39" s="4">
        <f>step*((-'By group'!AF$4-'By group'!AF$5-'By group'!AF$22)*Population!AF39+'By group'!AF$3*Population!$BO39)</f>
        <v>-677.36720727146815</v>
      </c>
      <c r="AG39" s="4">
        <f>step*((-'By group'!AG$4-'By group'!AG$5-'By group'!AG$22)*Population!AG39+'By group'!AG$3*Population!$BO39)</f>
        <v>-167.17773925452488</v>
      </c>
      <c r="AH39" s="4">
        <f>step*((-'By group'!AH$4-'By group'!AH$5-'By group'!AH$22)*Population!AH39+'By group'!AH$3*Population!$BO39)</f>
        <v>-163.75358647212394</v>
      </c>
      <c r="AI39" s="4">
        <f>step*((-'By group'!AI$4-'By group'!AI$5-'By group'!AI$22)*Population!AI39+'By group'!AI$3*Population!$BO39)</f>
        <v>0</v>
      </c>
      <c r="AJ39" s="4">
        <f>step*((-'By group'!AJ$4-'By group'!AJ$5-'By group'!AJ$22)*Population!AJ39+'By group'!AJ$3*Population!$BO39)</f>
        <v>0</v>
      </c>
      <c r="AK39" s="4">
        <f>step*((-'By group'!AK$4-'By group'!AK$5-'By group'!AK$22)*Population!AK39+'By group'!AK$3*Population!$BO39)</f>
        <v>0</v>
      </c>
      <c r="AL39" s="4">
        <f>step*((-'By group'!AL$4-'By group'!AL$5-'By group'!AL$22)*Population!AL39+'By group'!AL$3*Population!$BO39)</f>
        <v>-89.762667374777195</v>
      </c>
      <c r="AM39" s="4">
        <f>step*((-'By group'!AM$4-'By group'!AM$5-'By group'!AM$22)*Population!AM39+'By group'!AM$3*Population!$BO39)</f>
        <v>-54.040382341369472</v>
      </c>
      <c r="AN39" s="4">
        <f>step*((-'By group'!AN$4-'By group'!AN$5-'By group'!AN$22)*Population!AN39+'By group'!AN$3*Population!$BO39)</f>
        <v>-60.658000096303148</v>
      </c>
      <c r="AO39" s="8">
        <f>step*((-'By group'!AO$4-'By group'!AO$5-'By group'!AO$22)*Population!AO39+'By group'!AO$3*Population!$BO39)</f>
        <v>8685.4505080031668</v>
      </c>
      <c r="AP39" s="4">
        <f>step*((-'By group'!AP$4-'By group'!AP$5-'By group'!AP$22)*Population!AP39+'By group'!AP$3*Population!$BO39)</f>
        <v>-360.86287311383705</v>
      </c>
      <c r="AQ39" s="4">
        <f>step*((-'By group'!AQ$4-'By group'!AQ$5-'By group'!AQ$22)*Population!AQ39+'By group'!AQ$3*Population!$BO39)</f>
        <v>-2303.6429132616108</v>
      </c>
      <c r="AR39" s="4">
        <f>step*((-'By group'!AR$4-'By group'!AR$5-'By group'!AR$22)*Population!AR39+'By group'!AR$3*Population!$BO39)</f>
        <v>-3539.3066833402095</v>
      </c>
      <c r="AS39" s="4">
        <f>step*((-'By group'!AS$4-'By group'!AS$5-'By group'!AS$22)*Population!AS39+'By group'!AS$3*Population!$BO39)</f>
        <v>-1388.7794380769103</v>
      </c>
      <c r="AT39" s="4">
        <f>step*((-'By group'!AT$4-'By group'!AT$5-'By group'!AT$22)*Population!AT39+'By group'!AT$3*Population!$BO39)</f>
        <v>-328.06645532855237</v>
      </c>
      <c r="AU39" s="4">
        <f>step*((-'By group'!AU$4-'By group'!AU$5-'By group'!AU$22)*Population!AU39+'By group'!AU$3*Population!$BO39)</f>
        <v>-291.25168900519094</v>
      </c>
      <c r="AV39" s="4">
        <f>step*((-'By group'!AV$4-'By group'!AV$5-'By group'!AV$22)*Population!AV39+'By group'!AV$3*Population!$BO39)</f>
        <v>0</v>
      </c>
      <c r="AW39" s="4">
        <f>step*((-'By group'!AW$4-'By group'!AW$5-'By group'!AW$22)*Population!AW39+'By group'!AW$3*Population!$BO39)</f>
        <v>0</v>
      </c>
      <c r="AX39" s="4">
        <f>step*((-'By group'!AX$4-'By group'!AX$5-'By group'!AX$22)*Population!AX39+'By group'!AX$3*Population!$BO39)</f>
        <v>0</v>
      </c>
      <c r="AY39" s="4">
        <f>step*((-'By group'!AY$4-'By group'!AY$5-'By group'!AY$22)*Population!AY39+'By group'!AY$3*Population!$BO39)</f>
        <v>-159.44218911435908</v>
      </c>
      <c r="AZ39" s="4">
        <f>step*((-'By group'!AZ$4-'By group'!AZ$5-'By group'!AZ$22)*Population!AZ39+'By group'!AZ$3*Population!$BO39)</f>
        <v>-84.774995188423716</v>
      </c>
      <c r="BA39" s="4">
        <f>step*((-'By group'!BA$4-'By group'!BA$5-'By group'!BA$22)*Population!BA39+'By group'!BA$3*Population!$BO39)</f>
        <v>-77.225036832098851</v>
      </c>
      <c r="BB39" s="8">
        <f>step*((-'By group'!BB$4-'By group'!BB$5-'By group'!BB$22)*Population!BB39+'By group'!BB$3*Population!$BO39)</f>
        <v>4720.460509633991</v>
      </c>
      <c r="BC39" s="4">
        <f>step*((-'By group'!BC$4-'By group'!BC$5-'By group'!BC$22)*Population!BC39+'By group'!BC$3*Population!$BO39)</f>
        <v>-357.15544457127328</v>
      </c>
      <c r="BD39" s="4">
        <f>step*((-'By group'!BD$4-'By group'!BD$5-'By group'!BD$22)*Population!BD39+'By group'!BD$3*Population!$BO39)</f>
        <v>-1818.0865358971466</v>
      </c>
      <c r="BE39" s="4">
        <f>step*((-'By group'!BE$4-'By group'!BE$5-'By group'!BE$22)*Population!BE39+'By group'!BE$3*Population!$BO39)</f>
        <v>-2552.433375204921</v>
      </c>
      <c r="BF39" s="4">
        <f>step*((-'By group'!BF$4-'By group'!BF$5-'By group'!BF$22)*Population!BF39+'By group'!BF$3*Population!$BO39)</f>
        <v>-955.84540437735552</v>
      </c>
      <c r="BG39" s="4">
        <f>step*((-'By group'!BG$4-'By group'!BG$5-'By group'!BG$22)*Population!BG39+'By group'!BG$3*Population!$BO39)</f>
        <v>-219.63040444598016</v>
      </c>
      <c r="BH39" s="4">
        <f>step*((-'By group'!BH$4-'By group'!BH$5-'By group'!BH$22)*Population!BH39+'By group'!BH$3*Population!$BO39)</f>
        <v>-191.28477636921673</v>
      </c>
      <c r="BI39" s="4">
        <f>step*((-'By group'!BI$4-'By group'!BI$5-'By group'!BI$22)*Population!BI39+'By group'!BI$3*Population!$BO39)</f>
        <v>0</v>
      </c>
      <c r="BJ39" s="4">
        <f>step*((-'By group'!BJ$4-'By group'!BJ$5-'By group'!BJ$22)*Population!BJ39+'By group'!BJ$3*Population!$BO39)</f>
        <v>0</v>
      </c>
      <c r="BK39" s="4">
        <f>step*((-'By group'!BK$4-'By group'!BK$5-'By group'!BK$22)*Population!BK39+'By group'!BK$3*Population!$BO39)</f>
        <v>0</v>
      </c>
      <c r="BL39" s="4">
        <f>step*((-'By group'!BL$4-'By group'!BL$5-'By group'!BL$22)*Population!BL39+'By group'!BL$3*Population!$BO39)</f>
        <v>-125.33286120202636</v>
      </c>
      <c r="BM39" s="4">
        <f>step*((-'By group'!BM$4-'By group'!BM$5-'By group'!BM$22)*Population!BM39+'By group'!BM$3*Population!$BO39)</f>
        <v>-63.784178710192798</v>
      </c>
      <c r="BN39" s="4">
        <f>step*((-'By group'!BN$4-'By group'!BN$5-'By group'!BN$22)*Population!BN39+'By group'!BN$3*Population!$BO39)</f>
        <v>-54.309851126717469</v>
      </c>
      <c r="BO39" s="71">
        <f>-step*SUM(SCR!B39:N39)*Population!B39</f>
        <v>-121313.26092436435</v>
      </c>
      <c r="BP39" s="4">
        <f>step*-SUM('By group'!C$11:C$21)*Population!C39</f>
        <v>-116880.78121113338</v>
      </c>
      <c r="BQ39" s="4">
        <f>step*-SUM('By group'!D$11:D$21)*Population!D39</f>
        <v>-86788.555941246101</v>
      </c>
      <c r="BR39" s="4">
        <f>step*-SUM('By group'!E$11:E$21)*Population!E39</f>
        <v>-37013.613982826355</v>
      </c>
      <c r="BS39" s="4">
        <f>step*-SUM('By group'!F$11:F$21)*Population!F39</f>
        <v>-11451.031409049236</v>
      </c>
      <c r="BT39" s="4">
        <f>step*-SUM('By group'!G$11:G$21)*Population!G39</f>
        <v>-5653.7733684569212</v>
      </c>
      <c r="BU39" s="4">
        <f>step*-SUM('By group'!H$11:H$21)*Population!H39</f>
        <v>0</v>
      </c>
      <c r="BV39" s="4">
        <f>step*-SUM('By group'!I$11:I$21)*Population!I39</f>
        <v>0</v>
      </c>
      <c r="BW39" s="4">
        <f>step*-SUM('By group'!J$11:J$21)*Population!J39</f>
        <v>0</v>
      </c>
      <c r="BX39" s="4">
        <f>step*-SUM('By group'!K$11:K$21)*Population!K39</f>
        <v>0</v>
      </c>
      <c r="BY39" s="4">
        <f>step*-SUM('By group'!L$11:L$21)*Population!L39</f>
        <v>-2129.5511929156833</v>
      </c>
      <c r="BZ39" s="4">
        <f>step*-SUM('By group'!M$11:M$21)*Population!M39</f>
        <v>-1125.4710852885592</v>
      </c>
      <c r="CA39" s="4">
        <f>step*-SUM('By group'!N$11:N$21)*Population!N39</f>
        <v>0</v>
      </c>
      <c r="CB39" s="13">
        <f>-step*SUM(SCR!O39:AA39)*Population!O39</f>
        <v>-63577.687482671288</v>
      </c>
      <c r="CC39" s="4">
        <f>step*-SUM('By group'!P$11:P$21)*Population!P39</f>
        <v>-61459.730358045104</v>
      </c>
      <c r="CD39" s="4">
        <f>step*-SUM('By group'!Q$11:Q$21)*Population!Q39</f>
        <v>-46178.685749129894</v>
      </c>
      <c r="CE39" s="4">
        <f>step*-SUM('By group'!R$11:R$21)*Population!R39</f>
        <v>-20072.872315987453</v>
      </c>
      <c r="CF39" s="4">
        <f>step*-SUM('By group'!S$11:S$21)*Population!S39</f>
        <v>-6298.4516642825884</v>
      </c>
      <c r="CG39" s="4">
        <f>step*-SUM('By group'!T$11:T$21)*Population!T39</f>
        <v>-3143.9028497024474</v>
      </c>
      <c r="CH39" s="4">
        <f>step*-SUM('By group'!U$11:U$21)*Population!U39</f>
        <v>0</v>
      </c>
      <c r="CI39" s="4">
        <f>step*-SUM('By group'!V$11:V$21)*Population!V39</f>
        <v>0</v>
      </c>
      <c r="CJ39" s="4">
        <f>step*-SUM('By group'!W$11:W$21)*Population!W39</f>
        <v>0</v>
      </c>
      <c r="CK39" s="4">
        <f>step*-SUM('By group'!X$11:X$21)*Population!X39</f>
        <v>0</v>
      </c>
      <c r="CL39" s="4">
        <f>step*-SUM('By group'!Y$11:Y$21)*Population!Y39</f>
        <v>-1200.3967817321834</v>
      </c>
      <c r="CM39" s="4">
        <f>step*-SUM('By group'!Z$11:Z$21)*Population!Z39</f>
        <v>-658.98041918853653</v>
      </c>
      <c r="CN39" s="4">
        <f>step*-SUM('By group'!AA$11:AA$21)*Population!AA39</f>
        <v>0</v>
      </c>
      <c r="CO39" s="13">
        <f>-step*SUM(SCR!AB39:AN39)*Population!AB39</f>
        <v>-3955.8947692949209</v>
      </c>
      <c r="CP39" s="4">
        <f>step*-SUM('By group'!AC$11:AC$21)*Population!AC39</f>
        <v>-3800.917905182645</v>
      </c>
      <c r="CQ39" s="4">
        <f>step*-SUM('By group'!AD$11:AD$21)*Population!AD39</f>
        <v>-2793.4814846224881</v>
      </c>
      <c r="CR39" s="4">
        <f>step*-SUM('By group'!AE$11:AE$21)*Population!AE39</f>
        <v>-1170.2694006545198</v>
      </c>
      <c r="CS39" s="4">
        <f>step*-SUM('By group'!AF$11:AF$21)*Population!AF39</f>
        <v>-356.50905645866743</v>
      </c>
      <c r="CT39" s="4">
        <f>step*-SUM('By group'!AG$11:AG$21)*Population!AG39</f>
        <v>-174.14347839013007</v>
      </c>
      <c r="CU39" s="4">
        <f>step*-SUM('By group'!AH$11:AH$21)*Population!AH39</f>
        <v>0</v>
      </c>
      <c r="CV39" s="4">
        <f>step*-SUM('By group'!AI$11:AI$21)*Population!AI39</f>
        <v>0</v>
      </c>
      <c r="CW39" s="4">
        <f>step*-SUM('By group'!AJ$11:AJ$21)*Population!AJ39</f>
        <v>0</v>
      </c>
      <c r="CX39" s="4">
        <f>step*-SUM('By group'!AK$11:AK$21)*Population!AK39</f>
        <v>0</v>
      </c>
      <c r="CY39" s="4">
        <f>step*-SUM('By group'!AL$11:AL$21)*Population!AL39</f>
        <v>-64.116190981983706</v>
      </c>
      <c r="CZ39" s="4">
        <f>step*-SUM('By group'!AM$11:AM$21)*Population!AM39</f>
        <v>-33.775238963355918</v>
      </c>
      <c r="DA39" s="4">
        <f>step*-SUM('By group'!AN$11:AN$21)*Population!AN39</f>
        <v>0</v>
      </c>
      <c r="DB39" s="13">
        <f>-step*SUM(SCR!AO39:BA39)*Population!AO39</f>
        <v>-9490.6325550769543</v>
      </c>
      <c r="DC39" s="4">
        <f>step*-SUM('By group'!AP$11:AP$21)*Population!AP39</f>
        <v>-9021.5718278459262</v>
      </c>
      <c r="DD39" s="4">
        <f>step*-SUM('By group'!AQ$11:AQ$21)*Population!AQ39</f>
        <v>-6399.0080923933638</v>
      </c>
      <c r="DE39" s="4">
        <f>step*-SUM('By group'!AR$11:AR$21)*Population!AR39</f>
        <v>-2528.0762023858638</v>
      </c>
      <c r="DF39" s="4">
        <f>step*-SUM('By group'!AS$11:AS$21)*Population!AS39</f>
        <v>-730.93654635626854</v>
      </c>
      <c r="DG39" s="4">
        <f>step*-SUM('By group'!AT$11:AT$21)*Population!AT39</f>
        <v>-341.73589096724203</v>
      </c>
      <c r="DH39" s="4">
        <f>step*-SUM('By group'!AU$11:AU$21)*Population!AU39</f>
        <v>0</v>
      </c>
      <c r="DI39" s="4">
        <f>step*-SUM('By group'!AV$11:AV$21)*Population!AV39</f>
        <v>0</v>
      </c>
      <c r="DJ39" s="4">
        <f>step*-SUM('By group'!AW$11:AW$21)*Population!AW39</f>
        <v>0</v>
      </c>
      <c r="DK39" s="4">
        <f>step*-SUM('By group'!AX$11:AX$21)*Population!AX39</f>
        <v>0</v>
      </c>
      <c r="DL39" s="4">
        <f>step*-SUM('By group'!AY$11:AY$21)*Population!AY39</f>
        <v>-113.88727793882791</v>
      </c>
      <c r="DM39" s="4">
        <f>step*-SUM('By group'!AZ$11:AZ$21)*Population!AZ39</f>
        <v>-52.984371992764821</v>
      </c>
      <c r="DN39" s="4">
        <f>step*-SUM('By group'!BA$11:BA$21)*Population!BA39</f>
        <v>0</v>
      </c>
      <c r="DO39" s="13">
        <f>-step*SUM(SCR!BB39:BN39)*Population!BB39</f>
        <v>-6314.155198082155</v>
      </c>
      <c r="DP39" s="4">
        <f>step*-SUM('By group'!BC$11:BC$21)*Population!BC39</f>
        <v>-5952.5907428545543</v>
      </c>
      <c r="DQ39" s="4">
        <f>step*-SUM('By group'!BD$11:BD$21)*Population!BD39</f>
        <v>-4132.0148543116966</v>
      </c>
      <c r="DR39" s="4">
        <f>step*-SUM('By group'!BE$11:BE$21)*Population!BE39</f>
        <v>-1595.2708595030756</v>
      </c>
      <c r="DS39" s="4">
        <f>step*-SUM('By group'!BF$11:BF$21)*Population!BF39</f>
        <v>-455.16447827493124</v>
      </c>
      <c r="DT39" s="4">
        <f>step*-SUM('By group'!BG$11:BG$21)*Population!BG39</f>
        <v>-211.18308119805783</v>
      </c>
      <c r="DU39" s="4">
        <f>step*-SUM('By group'!BH$11:BH$21)*Population!BH39</f>
        <v>0</v>
      </c>
      <c r="DV39" s="4">
        <f>step*-SUM('By group'!BI$11:BI$21)*Population!BI39</f>
        <v>0</v>
      </c>
      <c r="DW39" s="4">
        <f>step*-SUM('By group'!BJ$11:BJ$21)*Population!BJ39</f>
        <v>0</v>
      </c>
      <c r="DX39" s="4">
        <f>step*-SUM('By group'!BK$11:BK$21)*Population!BK39</f>
        <v>0</v>
      </c>
      <c r="DY39" s="4">
        <f>step*-SUM('By group'!BL$11:BL$21)*Population!BL39</f>
        <v>-69.629367334459104</v>
      </c>
      <c r="DZ39" s="4">
        <f>step*-SUM('By group'!BM$11:BM$21)*Population!BM39</f>
        <v>-31.892089355096399</v>
      </c>
      <c r="EA39" s="4">
        <f>step*-SUM('By group'!BN$11:BN$21)*Population!BN39</f>
        <v>0</v>
      </c>
      <c r="EB39" s="52">
        <v>0</v>
      </c>
      <c r="EC39" s="4">
        <f t="shared" si="24"/>
        <v>121313.26092436435</v>
      </c>
      <c r="ED39" s="4">
        <f t="shared" si="24"/>
        <v>116880.78121113338</v>
      </c>
      <c r="EE39" s="4">
        <f t="shared" si="26"/>
        <v>86788.555941246101</v>
      </c>
      <c r="EF39" s="4">
        <f t="shared" si="27"/>
        <v>37013.613982826355</v>
      </c>
      <c r="EG39" s="4">
        <f t="shared" si="28"/>
        <v>11451.031409049236</v>
      </c>
      <c r="EH39" s="4">
        <f t="shared" si="28"/>
        <v>5653.7733684569212</v>
      </c>
      <c r="EI39" s="4">
        <v>0</v>
      </c>
      <c r="EJ39" s="4">
        <f t="shared" si="30"/>
        <v>0</v>
      </c>
      <c r="EK39" s="4">
        <f t="shared" si="31"/>
        <v>0</v>
      </c>
      <c r="EL39" s="4">
        <f t="shared" si="32"/>
        <v>0</v>
      </c>
      <c r="EM39" s="4">
        <f t="shared" si="33"/>
        <v>2129.5511929156833</v>
      </c>
      <c r="EN39" s="4">
        <f t="shared" si="34"/>
        <v>1125.4710852885592</v>
      </c>
      <c r="EO39" s="52">
        <v>0</v>
      </c>
      <c r="EP39" s="4">
        <f t="shared" si="35"/>
        <v>63577.687482671288</v>
      </c>
      <c r="EQ39" s="4">
        <f t="shared" si="36"/>
        <v>61459.730358045104</v>
      </c>
      <c r="ER39" s="4">
        <f t="shared" si="37"/>
        <v>46178.685749129894</v>
      </c>
      <c r="ES39" s="4">
        <f t="shared" si="38"/>
        <v>20072.872315987453</v>
      </c>
      <c r="ET39" s="4">
        <f t="shared" si="39"/>
        <v>6298.4516642825884</v>
      </c>
      <c r="EU39" s="4">
        <f t="shared" si="40"/>
        <v>3143.9028497024474</v>
      </c>
      <c r="EV39" s="4">
        <v>0</v>
      </c>
      <c r="EW39" s="4">
        <f t="shared" si="41"/>
        <v>0</v>
      </c>
      <c r="EX39" s="4">
        <f t="shared" si="42"/>
        <v>0</v>
      </c>
      <c r="EY39" s="4">
        <f t="shared" si="43"/>
        <v>0</v>
      </c>
      <c r="EZ39" s="4">
        <f t="shared" si="44"/>
        <v>1200.3967817321834</v>
      </c>
      <c r="FA39" s="4">
        <f t="shared" si="45"/>
        <v>658.98041918853653</v>
      </c>
      <c r="FB39" s="52">
        <v>0</v>
      </c>
      <c r="FC39" s="4">
        <f t="shared" si="46"/>
        <v>3955.8947692949209</v>
      </c>
      <c r="FD39" s="4">
        <f t="shared" si="47"/>
        <v>3800.917905182645</v>
      </c>
      <c r="FE39" s="4">
        <f t="shared" si="48"/>
        <v>2793.4814846224881</v>
      </c>
      <c r="FF39" s="4">
        <f t="shared" si="49"/>
        <v>1170.2694006545198</v>
      </c>
      <c r="FG39" s="4">
        <f t="shared" si="50"/>
        <v>356.50905645866743</v>
      </c>
      <c r="FH39" s="4">
        <f t="shared" si="51"/>
        <v>174.14347839013007</v>
      </c>
      <c r="FI39" s="4">
        <v>0</v>
      </c>
      <c r="FJ39" s="4">
        <f t="shared" si="52"/>
        <v>0</v>
      </c>
      <c r="FK39" s="4">
        <f t="shared" si="53"/>
        <v>0</v>
      </c>
      <c r="FL39" s="4">
        <f t="shared" si="54"/>
        <v>0</v>
      </c>
      <c r="FM39" s="4">
        <f t="shared" si="55"/>
        <v>64.116190981983706</v>
      </c>
      <c r="FN39" s="9">
        <f t="shared" si="56"/>
        <v>33.775238963355918</v>
      </c>
      <c r="FO39" s="4">
        <v>0</v>
      </c>
      <c r="FP39" s="4">
        <f t="shared" si="57"/>
        <v>9490.6325550769543</v>
      </c>
      <c r="FQ39" s="4">
        <f t="shared" si="58"/>
        <v>9021.5718278459262</v>
      </c>
      <c r="FR39" s="4">
        <f t="shared" si="59"/>
        <v>6399.0080923933638</v>
      </c>
      <c r="FS39" s="4">
        <f t="shared" si="60"/>
        <v>2528.0762023858638</v>
      </c>
      <c r="FT39" s="4">
        <f t="shared" si="61"/>
        <v>730.93654635626854</v>
      </c>
      <c r="FU39" s="4">
        <f t="shared" si="62"/>
        <v>341.73589096724203</v>
      </c>
      <c r="FV39" s="4">
        <v>0</v>
      </c>
      <c r="FW39" s="4">
        <f t="shared" si="63"/>
        <v>0</v>
      </c>
      <c r="FX39" s="4">
        <f t="shared" si="64"/>
        <v>0</v>
      </c>
      <c r="FY39" s="4">
        <f t="shared" si="65"/>
        <v>0</v>
      </c>
      <c r="FZ39" s="4">
        <f t="shared" si="66"/>
        <v>113.88727793882791</v>
      </c>
      <c r="GA39" s="4">
        <f t="shared" si="67"/>
        <v>52.984371992764821</v>
      </c>
      <c r="GB39" s="4">
        <v>0</v>
      </c>
      <c r="GC39" s="4">
        <f t="shared" si="68"/>
        <v>6314.155198082155</v>
      </c>
      <c r="GD39" s="4">
        <f t="shared" si="4"/>
        <v>5952.5907428545543</v>
      </c>
      <c r="GE39" s="4">
        <f t="shared" si="5"/>
        <v>4132.0148543116966</v>
      </c>
      <c r="GF39" s="4">
        <f t="shared" si="6"/>
        <v>1595.2708595030756</v>
      </c>
      <c r="GG39" s="4">
        <f t="shared" si="7"/>
        <v>455.16447827493124</v>
      </c>
      <c r="GH39" s="4">
        <f t="shared" si="8"/>
        <v>211.18308119805783</v>
      </c>
      <c r="GI39" s="4">
        <v>0</v>
      </c>
      <c r="GJ39" s="4">
        <f t="shared" si="69"/>
        <v>0</v>
      </c>
      <c r="GK39" s="4">
        <f t="shared" si="70"/>
        <v>0</v>
      </c>
      <c r="GL39" s="4">
        <f t="shared" si="9"/>
        <v>0</v>
      </c>
      <c r="GM39" s="4">
        <f t="shared" si="10"/>
        <v>69.629367334459104</v>
      </c>
      <c r="GN39" s="4">
        <f t="shared" si="11"/>
        <v>31.892089355096399</v>
      </c>
      <c r="GO39" s="52">
        <v>0</v>
      </c>
      <c r="GP39" s="4">
        <f>step*(-'By group'!C$32*Population!C39+'By group'!I$33*Population!I39)</f>
        <v>0</v>
      </c>
      <c r="GQ39" s="4">
        <f>step*(-'By group'!D$32*Population!D39+'By group'!J$33*Population!J39)</f>
        <v>0</v>
      </c>
      <c r="GR39" s="4">
        <f>step*(-'By group'!E$32*Population!E39+'By group'!K$33*Population!K39)</f>
        <v>0</v>
      </c>
      <c r="GS39" s="4">
        <f>step*(-'By group'!F$32*Population!F39+'By group'!L$33*Population!L39)</f>
        <v>-4660.740108066776</v>
      </c>
      <c r="GT39" s="4">
        <f>step*(-'By group'!G$32*Population!G39+'By group'!M$33*Population!M39)</f>
        <v>-568.01913104710479</v>
      </c>
      <c r="GU39" s="4">
        <f>step*(-'By group'!H$32*Population!H39+'By group'!N$33*Population!N39)</f>
        <v>-516.20011128739816</v>
      </c>
      <c r="GV39" s="46">
        <f t="shared" si="71"/>
        <v>0</v>
      </c>
      <c r="GW39" s="14">
        <f t="shared" si="72"/>
        <v>0</v>
      </c>
      <c r="GX39" s="4">
        <f t="shared" si="73"/>
        <v>0</v>
      </c>
      <c r="GY39" s="4">
        <f t="shared" si="74"/>
        <v>4660.740108066776</v>
      </c>
      <c r="GZ39" s="4">
        <f t="shared" si="75"/>
        <v>568.01913104710479</v>
      </c>
      <c r="HA39" s="4">
        <f t="shared" si="76"/>
        <v>516.20011128739816</v>
      </c>
      <c r="HB39" s="8">
        <v>0</v>
      </c>
      <c r="HC39" s="4">
        <f>step*(-'By group'!P$32*Population!P39+'By group'!V$33*Population!V39)</f>
        <v>0</v>
      </c>
      <c r="HD39" s="4">
        <f>step*(-'By group'!Q$32*Population!Q39+'By group'!W$33*Population!W39)</f>
        <v>0</v>
      </c>
      <c r="HE39" s="4">
        <f>step*(-'By group'!R$32*Population!R39+'By group'!X$33*Population!X39)</f>
        <v>0</v>
      </c>
      <c r="HF39" s="4">
        <f>step*(-'By group'!S$32*Population!S39+'By group'!Y$33*Population!Y39)</f>
        <v>-2549.0274412752024</v>
      </c>
      <c r="HG39" s="4">
        <f>step*(-'By group'!T$32*Population!T39+'By group'!Z$33*Population!Z39)</f>
        <v>-299.29036034622123</v>
      </c>
      <c r="HH39" s="4">
        <f>step*(-'By group'!U$32*Population!U39+'By group'!AA$33*Population!AA39)</f>
        <v>-244.10333581531859</v>
      </c>
      <c r="HI39" s="14">
        <f t="shared" si="77"/>
        <v>0</v>
      </c>
      <c r="HJ39" s="46">
        <f t="shared" si="78"/>
        <v>0</v>
      </c>
      <c r="HK39" s="4">
        <f t="shared" si="79"/>
        <v>0</v>
      </c>
      <c r="HL39" s="4">
        <f t="shared" si="80"/>
        <v>2549.0274412752024</v>
      </c>
      <c r="HM39" s="4">
        <f t="shared" si="81"/>
        <v>299.29036034622123</v>
      </c>
      <c r="HN39" s="9">
        <f t="shared" si="82"/>
        <v>244.10333581531859</v>
      </c>
      <c r="HO39" s="4">
        <v>0</v>
      </c>
      <c r="HP39" s="4">
        <f>step*(-'By group'!AC$32*Population!AC39+'By group'!AI$33*Population!AI39)</f>
        <v>0</v>
      </c>
      <c r="HQ39" s="4">
        <f>step*(-'By group'!AD$32*Population!AD39+'By group'!AJ$33*Population!AJ39)</f>
        <v>0</v>
      </c>
      <c r="HR39" s="4">
        <f>step*(-'By group'!AE$32*Population!AE39+'By group'!AK$33*Population!AK39)</f>
        <v>0</v>
      </c>
      <c r="HS39" s="4">
        <f>step*(-'By group'!AF$32*Population!AF39+'By group'!AL$33*Population!AL39)</f>
        <v>-146.19643273834185</v>
      </c>
      <c r="HT39" s="4">
        <f>step*(-'By group'!AG$32*Population!AG39+'By group'!AM$33*Population!AM39)</f>
        <v>-17.941076196348057</v>
      </c>
      <c r="HU39" s="4">
        <f>step*(-'By group'!AH$32*Population!AH39+'By group'!AN$33*Population!AN39)</f>
        <v>-14.934271503657611</v>
      </c>
      <c r="HV39" s="14">
        <f t="shared" si="83"/>
        <v>0</v>
      </c>
      <c r="HW39" s="46">
        <f t="shared" si="84"/>
        <v>0</v>
      </c>
      <c r="HX39" s="4">
        <f t="shared" si="85"/>
        <v>0</v>
      </c>
      <c r="HY39" s="4">
        <f t="shared" si="86"/>
        <v>146.19643273834185</v>
      </c>
      <c r="HZ39" s="4">
        <f t="shared" si="87"/>
        <v>17.941076196348057</v>
      </c>
      <c r="IA39" s="4">
        <f t="shared" si="88"/>
        <v>14.934271503657611</v>
      </c>
      <c r="IB39" s="8">
        <v>0</v>
      </c>
      <c r="IC39" s="4">
        <f>step*(-'By group'!AP$32*Population!AP39+'By group'!AV$33*Population!AV39)</f>
        <v>0</v>
      </c>
      <c r="ID39" s="4">
        <f>step*(-'By group'!AQ$32*Population!AQ39+'By group'!AW$33*Population!AW39)</f>
        <v>0</v>
      </c>
      <c r="IE39" s="4">
        <f>step*(-'By group'!AR$32*Population!AR39+'By group'!AX$33*Population!AX39)</f>
        <v>0</v>
      </c>
      <c r="IF39" s="4">
        <f>step*(-'By group'!AS$32*Population!AS39+'By group'!AY$33*Population!AY39)</f>
        <v>-308.52463420872033</v>
      </c>
      <c r="IG39" s="4">
        <f>step*(-'By group'!AT$32*Population!AT39+'By group'!AZ$33*Population!AZ39)</f>
        <v>-41.854992197066004</v>
      </c>
      <c r="IH39" s="4">
        <f>step*(-'By group'!AU$32*Population!AU39+'By group'!BA$33*Population!BA39)</f>
        <v>-34.630770755193723</v>
      </c>
      <c r="II39" s="14">
        <f t="shared" si="15"/>
        <v>0</v>
      </c>
      <c r="IJ39" s="4">
        <f t="shared" si="16"/>
        <v>0</v>
      </c>
      <c r="IK39" s="4">
        <f t="shared" si="89"/>
        <v>0</v>
      </c>
      <c r="IL39" s="4">
        <f t="shared" si="90"/>
        <v>308.52463420872033</v>
      </c>
      <c r="IM39" s="4">
        <f t="shared" si="91"/>
        <v>41.854992197066004</v>
      </c>
      <c r="IN39" s="4">
        <f t="shared" si="92"/>
        <v>34.630770755193723</v>
      </c>
      <c r="IO39" s="8">
        <v>0</v>
      </c>
      <c r="IP39" s="4">
        <f>step*(-'By group'!BC$32*Population!BC39+'By group'!BI$33*Population!BI39)</f>
        <v>0</v>
      </c>
      <c r="IQ39" s="4">
        <f>step*(-'By group'!BD$32*Population!BD39+'By group'!BJ$33*Population!BJ39)</f>
        <v>0</v>
      </c>
      <c r="IR39" s="4">
        <f>step*(-'By group'!BE$32*Population!BE39+'By group'!BK$33*Population!BK39)</f>
        <v>0</v>
      </c>
      <c r="IS39" s="4">
        <f>step*(-'By group'!BF$32*Population!BF39+'By group'!BL$33*Population!BL39)</f>
        <v>-192.76755547023606</v>
      </c>
      <c r="IT39" s="4">
        <f>step*(-'By group'!BG$32*Population!BG39+'By group'!BM$33*Population!BM39)</f>
        <v>-26.29057156206337</v>
      </c>
      <c r="IU39" s="4">
        <f>step*(-'By group'!BH$32*Population!BH39+'By group'!BN$33*Population!BN39)</f>
        <v>-21.752243320980444</v>
      </c>
      <c r="IV39" s="14">
        <f t="shared" si="17"/>
        <v>0</v>
      </c>
      <c r="IW39" s="4">
        <f t="shared" si="18"/>
        <v>0</v>
      </c>
      <c r="IX39" s="4">
        <f t="shared" si="19"/>
        <v>0</v>
      </c>
      <c r="IY39" s="4">
        <f t="shared" si="20"/>
        <v>192.76755547023606</v>
      </c>
      <c r="IZ39" s="4">
        <f t="shared" si="21"/>
        <v>26.29057156206337</v>
      </c>
      <c r="JA39" s="4">
        <f t="shared" si="22"/>
        <v>21.752243320980444</v>
      </c>
      <c r="JB39" s="75">
        <f>step*(+prop_idu_male*'By group'!BB$9*Population!BB39-'By group'!B$8*Population!B39)</f>
        <v>-818.18179878784372</v>
      </c>
      <c r="JC39" s="46">
        <f>step*(+prop_idu_male*'By group'!BC$9*Population!BC39-'By group'!C$8*Population!C39)</f>
        <v>-5.129728171414123</v>
      </c>
      <c r="JD39" s="46">
        <f>step*(+prop_idu_male*'By group'!BD$9*Population!BD39-'By group'!D$8*Population!D39)</f>
        <v>-15.374344058179608</v>
      </c>
      <c r="JE39" s="46">
        <f>step*(+prop_idu_male*'By group'!BE$9*Population!BE39-'By group'!E$8*Population!E39)</f>
        <v>-16.592481960009486</v>
      </c>
      <c r="JF39" s="46">
        <f>step*(+prop_idu_male*'By group'!BF$9*Population!BF39-'By group'!F$8*Population!F39)</f>
        <v>-5.1793183305947004</v>
      </c>
      <c r="JG39" s="46">
        <f>step*(+prop_idu_male*'By group'!BG$9*Population!BG39-'By group'!G$8*Population!G39)</f>
        <v>-1.0293867947163164</v>
      </c>
      <c r="JH39" s="46">
        <f>step*(+prop_idu_male*'By group'!BH$9*Population!BH39-'By group'!H$8*Population!H39)</f>
        <v>-0.9319397261247242</v>
      </c>
      <c r="JI39" s="46">
        <f>step*(+prop_idu_male*'By group'!BI$9*Population!BI39-'By group'!I$8*Population!I39)</f>
        <v>0</v>
      </c>
      <c r="JJ39" s="46">
        <f>step*(+prop_idu_male*'By group'!BJ$9*Population!BJ39-'By group'!J$8*Population!J39)</f>
        <v>0</v>
      </c>
      <c r="JK39" s="46">
        <f>step*(+prop_idu_male*'By group'!BK$9*Population!BK39-'By group'!K$8*Population!K39)</f>
        <v>0</v>
      </c>
      <c r="JL39" s="46">
        <f>step*(+prop_idu_male*'By group'!BL$9*Population!BL39-'By group'!L$8*Population!L39)</f>
        <v>-1.9624407113129814</v>
      </c>
      <c r="JM39" s="46">
        <f>step*(+prop_idu_male*'By group'!BM$9*Population!BM39-'By group'!M$8*Population!M39)</f>
        <v>-1.0489300708363278</v>
      </c>
      <c r="JN39" s="46">
        <f>step*(+prop_idu_male*'By group'!BN$9*Population!BN39-'By group'!N$8*Population!N39)</f>
        <v>-0.93588999761535829</v>
      </c>
      <c r="JO39" s="45">
        <f>step*(+(1-prop_idu_male)*'By group'!BB$9*Population!BB39-'By group'!O$8*Population!O39-'By group'!O$6*Population!O39+'By group'!AB$7*Population!AB39)</f>
        <v>-6023.9791221736514</v>
      </c>
      <c r="JP39" s="46">
        <f>step*(+(1-prop_idu_male)*'By group'!BC$9*Population!BC39-'By group'!P$8*Population!P39-'By group'!P$6*Population!P39+'By group'!AC$7*Population!AC39)</f>
        <v>-11.830033140073539</v>
      </c>
      <c r="JQ39" s="46">
        <f>step*(+(1-prop_idu_male)*'By group'!BD$9*Population!BD39-'By group'!Q$8*Population!Q39-'By group'!Q$6*Population!Q39+'By group'!AD$7*Population!AD39)</f>
        <v>-36.219503420039558</v>
      </c>
      <c r="JR39" s="46">
        <f>step*(+(1-prop_idu_male)*'By group'!BE$9*Population!BE39-'By group'!R$8*Population!R39-'By group'!R$6*Population!R39+'By group'!AE$7*Population!AE39)</f>
        <v>-40.519736831742165</v>
      </c>
      <c r="JS39" s="46">
        <f>step*(+(1-prop_idu_male)*'By group'!BF$9*Population!BF39-'By group'!S$8*Population!S39-'By group'!S$6*Population!S39+'By group'!AF$7*Population!AF39)</f>
        <v>-12.995305070039894</v>
      </c>
      <c r="JT39" s="46">
        <f>step*(+(1-prop_idu_male)*'By group'!BG$9*Population!BG39-'By group'!T$8*Population!T39-'By group'!T$6*Population!T39+'By group'!AG$7*Population!AG39)</f>
        <v>-2.6346872359383586</v>
      </c>
      <c r="JU39" s="46">
        <f>step*(+(1-prop_idu_male)*'By group'!BH$9*Population!BH39-'By group'!U$8*Population!U39-'By group'!U$6*Population!U39+'By group'!AH$7*Population!AH39)</f>
        <v>-2.5128806773771499</v>
      </c>
      <c r="JV39" s="46">
        <f>step*(+(1-prop_idu_male)*'By group'!BI$9*Population!BI39-'By group'!V$8*Population!V39-'By group'!V$6*Population!V39+'By group'!AI$7*Population!AI39)</f>
        <v>0</v>
      </c>
      <c r="JW39" s="46">
        <f>step*(+(1-prop_idu_male)*'By group'!BJ$9*Population!BJ39-'By group'!W$8*Population!W39-'By group'!W$6*Population!W39+'By group'!AJ$7*Population!AJ39)</f>
        <v>0</v>
      </c>
      <c r="JX39" s="46">
        <f>step*(+(1-prop_idu_male)*'By group'!BK$9*Population!BK39-'By group'!X$8*Population!X39-'By group'!X$6*Population!X39+'By group'!AK$7*Population!AK39)</f>
        <v>0</v>
      </c>
      <c r="JY39" s="46">
        <f>step*(+(1-prop_idu_male)*'By group'!BL$9*Population!BL39-'By group'!Y$8*Population!Y39-'By group'!Y$6*Population!Y39+'By group'!AL$7*Population!AL39)</f>
        <v>-5.1551903026254209</v>
      </c>
      <c r="JZ39" s="46">
        <f>step*(+(1-prop_idu_male)*'By group'!BM$9*Population!BM39-'By group'!Z$8*Population!Z39-'By group'!Z$6*Population!Z39+'By group'!AM$7*Population!AM39)</f>
        <v>-2.9049657325389013</v>
      </c>
      <c r="KA39" s="76">
        <f>step*(+(1-prop_idu_male)*'By group'!BN$9*Population!BN39-'By group'!AA$8*Population!AA39-'By group'!AA$6*Population!AA39+'By group'!AN$7*Population!AN39)</f>
        <v>-3.1278444956907778</v>
      </c>
      <c r="KB39" s="46">
        <f>step*(+'By group'!O$6*Population!O39-'By group'!AB$7*Population!AB39)</f>
        <v>5155.8042601488632</v>
      </c>
      <c r="KC39" s="46">
        <f>step*(+'By group'!P$6*Population!P39-'By group'!AC$7*Population!AC39)</f>
        <v>8.9356243444569188</v>
      </c>
      <c r="KD39" s="46">
        <f>step*(+'By group'!Q$6*Population!Q39-'By group'!AD$7*Population!AD39)</f>
        <v>27.479608052730988</v>
      </c>
      <c r="KE39" s="46">
        <f>step*(+'By group'!R$6*Population!R39-'By group'!AE$7*Population!AE39)</f>
        <v>30.961881931599358</v>
      </c>
      <c r="KF39" s="46">
        <f>step*(+'By group'!S$6*Population!S39-'By group'!AF$7*Population!AF39)</f>
        <v>9.9826285813810784</v>
      </c>
      <c r="KG39" s="46">
        <f>step*(+'By group'!T$6*Population!T39-'By group'!AG$7*Population!AG39)</f>
        <v>2.0312486357416359</v>
      </c>
      <c r="KH39" s="46">
        <f>step*(+'By group'!U$6*Population!U39-'By group'!AH$7*Population!AH39)</f>
        <v>1.9504643352246254</v>
      </c>
      <c r="KI39" s="46">
        <f>step*(+'By group'!V$6*Population!V39-'By group'!AI$7*Population!AI39)</f>
        <v>0</v>
      </c>
      <c r="KJ39" s="46">
        <f>step*(+'By group'!W$6*Population!W39-'By group'!AJ$7*Population!AJ39)</f>
        <v>0</v>
      </c>
      <c r="KK39" s="46">
        <f>step*(+'By group'!X$6*Population!X39-'By group'!AK$7*Population!AK39)</f>
        <v>0</v>
      </c>
      <c r="KL39" s="46">
        <f>step*(+'By group'!Y$6*Population!Y39-'By group'!AL$7*Population!AL39)</f>
        <v>3.9965711412939142</v>
      </c>
      <c r="KM39" s="46">
        <f>step*(+'By group'!Z$6*Population!Z39-'By group'!AM$7*Population!AM39)</f>
        <v>2.2651205669634225</v>
      </c>
      <c r="KN39" s="46">
        <f>step*(+'By group'!AA$6*Population!AA39-'By group'!AN$7*Population!AN39)</f>
        <v>2.4651157910311889</v>
      </c>
      <c r="KO39" s="45">
        <v>0</v>
      </c>
      <c r="KP39" s="46">
        <v>0</v>
      </c>
      <c r="KQ39" s="46">
        <v>0</v>
      </c>
      <c r="KR39" s="46">
        <v>0</v>
      </c>
      <c r="KS39" s="46">
        <v>0</v>
      </c>
      <c r="KT39" s="46">
        <v>0</v>
      </c>
      <c r="KU39" s="46">
        <v>0</v>
      </c>
      <c r="KV39" s="46">
        <v>0</v>
      </c>
      <c r="KW39" s="46">
        <v>0</v>
      </c>
      <c r="KX39" s="46">
        <v>0</v>
      </c>
      <c r="KY39" s="46">
        <v>0</v>
      </c>
      <c r="KZ39" s="46">
        <v>0</v>
      </c>
      <c r="LA39" s="46">
        <v>0</v>
      </c>
      <c r="LB39" s="188">
        <f>step*(-'By group'!BB$9*Population!BB39+'By group'!B$8*Population!B39+'By group'!O$8*Population!O39)</f>
        <v>1686.3566608126316</v>
      </c>
      <c r="LC39" s="189">
        <f>step*(-'By group'!BC$9*Population!BC39+'By group'!C$8*Population!C39+'By group'!P$8*Population!P39)</f>
        <v>8.0241369670307421</v>
      </c>
      <c r="LD39" s="189">
        <f>step*(-'By group'!BD$9*Population!BD39+'By group'!D$8*Population!D39+'By group'!Q$8*Population!Q39)</f>
        <v>24.114239425488186</v>
      </c>
      <c r="LE39" s="189">
        <f>step*(-'By group'!BE$9*Population!BE39+'By group'!E$8*Population!E39+'By group'!R$8*Population!R39)</f>
        <v>26.150336860152294</v>
      </c>
      <c r="LF39" s="189">
        <f>step*(-'By group'!BF$9*Population!BF39+'By group'!F$8*Population!F39+'By group'!S$8*Population!S39)</f>
        <v>8.1919948192535159</v>
      </c>
      <c r="LG39" s="189">
        <f>step*(-'By group'!BG$9*Population!BG39+'By group'!G$8*Population!G39+'By group'!T$8*Population!T39)</f>
        <v>1.6328253949130391</v>
      </c>
      <c r="LH39" s="189">
        <f>step*(-'By group'!BH$9*Population!BH39+'By group'!H$8*Population!H39+'By group'!U$8*Population!U39)</f>
        <v>1.494356068277249</v>
      </c>
      <c r="LI39" s="189">
        <f>step*(-'By group'!BI$9*Population!BI39+'By group'!I$8*Population!I39+'By group'!V$8*Population!V39)</f>
        <v>0</v>
      </c>
      <c r="LJ39" s="189">
        <f>step*(-'By group'!BJ$9*Population!BJ39+'By group'!J$8*Population!J39+'By group'!W$8*Population!W39)</f>
        <v>0</v>
      </c>
      <c r="LK39" s="189">
        <f>step*(-'By group'!BK$9*Population!BK39+'By group'!K$8*Population!K39+'By group'!X$8*Population!X39)</f>
        <v>0</v>
      </c>
      <c r="LL39" s="189">
        <f>step*(-'By group'!BL$9*Population!BL39+'By group'!L$8*Population!L39+'By group'!Y$8*Population!Y39)</f>
        <v>3.1210598726444894</v>
      </c>
      <c r="LM39" s="189">
        <f>step*(-'By group'!BM$9*Population!BM39+'By group'!M$8*Population!M39+'By group'!Z$8*Population!Z39)</f>
        <v>1.6887752364118067</v>
      </c>
      <c r="LN39" s="189">
        <f>step*(-'By group'!BN$9*Population!BN39+'By group'!N$8*Population!N39+'By group'!AA$8*Population!AA39)</f>
        <v>1.598618702274947</v>
      </c>
    </row>
    <row r="40" spans="1:326" x14ac:dyDescent="0.25">
      <c r="A40">
        <f t="shared" si="93"/>
        <v>18</v>
      </c>
      <c r="B40" s="52">
        <f>step*((-'By group'!B$4-'By group'!B$5-'By group'!B$22)*Population!B40+'By group'!B$3*Population!$BO40)</f>
        <v>164032.69524413708</v>
      </c>
      <c r="C40" s="4">
        <f>step*((-'By group'!C$4-'By group'!C$5-'By group'!C$22)*Population!C40+'By group'!C$3*Population!$BO40)</f>
        <v>-4665.3159979099046</v>
      </c>
      <c r="D40" s="4">
        <f>step*((-'By group'!D$4-'By group'!D$5-'By group'!D$22)*Population!D40+'By group'!D$3*Population!$BO40)</f>
        <v>-31138.847509676842</v>
      </c>
      <c r="E40" s="4">
        <f>step*((-'By group'!E$4-'By group'!E$5-'By group'!E$22)*Population!E40+'By group'!E$3*Population!$BO40)</f>
        <v>-51530.560162027301</v>
      </c>
      <c r="F40" s="4">
        <f>step*((-'By group'!F$4-'By group'!F$5-'By group'!F$22)*Population!F40+'By group'!F$3*Population!$BO40)</f>
        <v>-21593.503336528924</v>
      </c>
      <c r="G40" s="4">
        <f>step*((-'By group'!G$4-'By group'!G$5-'By group'!G$22)*Population!G40+'By group'!G$3*Population!$BO40)</f>
        <v>-5379.7633350862889</v>
      </c>
      <c r="H40" s="4">
        <f>step*((-'By group'!H$4-'By group'!H$5-'By group'!H$22)*Population!H40+'By group'!H$3*Population!$BO40)</f>
        <v>-5305.3284559661142</v>
      </c>
      <c r="I40" s="4">
        <f>step*((-'By group'!I$4-'By group'!I$5-'By group'!I$22)*Population!I40+'By group'!I$3*Population!$BO40)</f>
        <v>0</v>
      </c>
      <c r="J40" s="4">
        <f>step*((-'By group'!J$4-'By group'!J$5-'By group'!J$22)*Population!J40+'By group'!J$3*Population!$BO40)</f>
        <v>0</v>
      </c>
      <c r="K40" s="4">
        <f>step*((-'By group'!K$4-'By group'!K$5-'By group'!K$22)*Population!K40+'By group'!K$3*Population!$BO40)</f>
        <v>0</v>
      </c>
      <c r="L40" s="4">
        <f>step*((-'By group'!L$4-'By group'!L$5-'By group'!L$22)*Population!L40+'By group'!L$3*Population!$BO40)</f>
        <v>-2949.721506387004</v>
      </c>
      <c r="M40" s="4">
        <f>step*((-'By group'!M$4-'By group'!M$5-'By group'!M$22)*Population!M40+'By group'!M$3*Population!$BO40)</f>
        <v>-1782.3774622330307</v>
      </c>
      <c r="N40" s="4">
        <f>step*((-'By group'!N$4-'By group'!N$5-'By group'!N$22)*Population!N40+'By group'!N$3*Population!$BO40)</f>
        <v>-1862.5787457331326</v>
      </c>
      <c r="O40" s="8">
        <f>step*((-'By group'!O$4-'By group'!O$5-'By group'!O$22)*Population!O40+'By group'!O$3*Population!$BO40)</f>
        <v>125667.43593659636</v>
      </c>
      <c r="P40" s="4">
        <f>step*((-'By group'!P$4-'By group'!P$5-'By group'!P$22)*Population!P40+'By group'!P$3*Population!$BO40)</f>
        <v>-2444.2987294083764</v>
      </c>
      <c r="Q40" s="4">
        <f>step*((-'By group'!Q$4-'By group'!Q$5-'By group'!Q$22)*Population!Q40+'By group'!Q$3*Population!$BO40)</f>
        <v>-16500.171710909523</v>
      </c>
      <c r="R40" s="4">
        <f>step*((-'By group'!R$4-'By group'!R$5-'By group'!R$22)*Population!R40+'By group'!R$3*Population!$BO40)</f>
        <v>-27816.879385932392</v>
      </c>
      <c r="S40" s="4">
        <f>step*((-'By group'!S$4-'By group'!S$5-'By group'!S$22)*Population!S40+'By group'!S$3*Population!$BO40)</f>
        <v>-11823.67271334923</v>
      </c>
      <c r="T40" s="4">
        <f>step*((-'By group'!T$4-'By group'!T$5-'By group'!T$22)*Population!T40+'By group'!T$3*Population!$BO40)</f>
        <v>-2978.4212232224208</v>
      </c>
      <c r="U40" s="4">
        <f>step*((-'By group'!U$4-'By group'!U$5-'By group'!U$22)*Population!U40+'By group'!U$3*Population!$BO40)</f>
        <v>-3037.1106445869318</v>
      </c>
      <c r="V40" s="4">
        <f>step*((-'By group'!V$4-'By group'!V$5-'By group'!V$22)*Population!V40+'By group'!V$3*Population!$BO40)</f>
        <v>0</v>
      </c>
      <c r="W40" s="4">
        <f>step*((-'By group'!W$4-'By group'!W$5-'By group'!W$22)*Population!W40+'By group'!W$3*Population!$BO40)</f>
        <v>0</v>
      </c>
      <c r="X40" s="4">
        <f>step*((-'By group'!X$4-'By group'!X$5-'By group'!X$22)*Population!X40+'By group'!X$3*Population!$BO40)</f>
        <v>0</v>
      </c>
      <c r="Y40" s="4">
        <f>step*((-'By group'!Y$4-'By group'!Y$5-'By group'!Y$22)*Population!Y40+'By group'!Y$3*Population!$BO40)</f>
        <v>-1656.9598926621304</v>
      </c>
      <c r="Z40" s="4">
        <f>step*((-'By group'!Z$4-'By group'!Z$5-'By group'!Z$22)*Population!Z40+'By group'!Z$3*Population!$BO40)</f>
        <v>-1037.043317618112</v>
      </c>
      <c r="AA40" s="4">
        <f>step*((-'By group'!AA$4-'By group'!AA$5-'By group'!AA$22)*Population!AA40+'By group'!AA$3*Population!$BO40)</f>
        <v>-1249.4193293375833</v>
      </c>
      <c r="AB40" s="8">
        <f>step*((-'By group'!AB$4-'By group'!AB$5-'By group'!AB$22)*Population!AB40+'By group'!AB$3*Population!$BO40)</f>
        <v>-951.06240007864312</v>
      </c>
      <c r="AC40" s="4">
        <f>step*((-'By group'!AC$4-'By group'!AC$5-'By group'!AC$22)*Population!AC40+'By group'!AC$3*Population!$BO40)</f>
        <v>-152.51174709728289</v>
      </c>
      <c r="AD40" s="4">
        <f>step*((-'By group'!AD$4-'By group'!AD$5-'By group'!AD$22)*Population!AD40+'By group'!AD$3*Population!$BO40)</f>
        <v>-1008.2869769374869</v>
      </c>
      <c r="AE40" s="4">
        <f>step*((-'By group'!AE$4-'By group'!AE$5-'By group'!AE$22)*Population!AE40+'By group'!AE$3*Population!$BO40)</f>
        <v>-1640.5887136139811</v>
      </c>
      <c r="AF40" s="4">
        <f>step*((-'By group'!AF$4-'By group'!AF$5-'By group'!AF$22)*Population!AF40+'By group'!AF$3*Population!$BO40)</f>
        <v>-677.40128049727855</v>
      </c>
      <c r="AG40" s="4">
        <f>step*((-'By group'!AG$4-'By group'!AG$5-'By group'!AG$22)*Population!AG40+'By group'!AG$3*Population!$BO40)</f>
        <v>-167.00446195534235</v>
      </c>
      <c r="AH40" s="4">
        <f>step*((-'By group'!AH$4-'By group'!AH$5-'By group'!AH$22)*Population!AH40+'By group'!AH$3*Population!$BO40)</f>
        <v>-163.06619893076083</v>
      </c>
      <c r="AI40" s="4">
        <f>step*((-'By group'!AI$4-'By group'!AI$5-'By group'!AI$22)*Population!AI40+'By group'!AI$3*Population!$BO40)</f>
        <v>0</v>
      </c>
      <c r="AJ40" s="4">
        <f>step*((-'By group'!AJ$4-'By group'!AJ$5-'By group'!AJ$22)*Population!AJ40+'By group'!AJ$3*Population!$BO40)</f>
        <v>0</v>
      </c>
      <c r="AK40" s="4">
        <f>step*((-'By group'!AK$4-'By group'!AK$5-'By group'!AK$22)*Population!AK40+'By group'!AK$3*Population!$BO40)</f>
        <v>0</v>
      </c>
      <c r="AL40" s="4">
        <f>step*((-'By group'!AL$4-'By group'!AL$5-'By group'!AL$22)*Population!AL40+'By group'!AL$3*Population!$BO40)</f>
        <v>-89.504657561378451</v>
      </c>
      <c r="AM40" s="4">
        <f>step*((-'By group'!AM$4-'By group'!AM$5-'By group'!AM$22)*Population!AM40+'By group'!AM$3*Population!$BO40)</f>
        <v>-53.760923656615049</v>
      </c>
      <c r="AN40" s="4">
        <f>step*((-'By group'!AN$4-'By group'!AN$5-'By group'!AN$22)*Population!AN40+'By group'!AN$3*Population!$BO40)</f>
        <v>-59.757079581668599</v>
      </c>
      <c r="AO40" s="8">
        <f>step*((-'By group'!AO$4-'By group'!AO$5-'By group'!AO$22)*Population!AO40+'By group'!AO$3*Population!$BO40)</f>
        <v>8815.5905568577509</v>
      </c>
      <c r="AP40" s="4">
        <f>step*((-'By group'!AP$4-'By group'!AP$5-'By group'!AP$22)*Population!AP40+'By group'!AP$3*Population!$BO40)</f>
        <v>-365.19078727852468</v>
      </c>
      <c r="AQ40" s="4">
        <f>step*((-'By group'!AQ$4-'By group'!AQ$5-'By group'!AQ$22)*Population!AQ40+'By group'!AQ$3*Population!$BO40)</f>
        <v>-2332.3457872587965</v>
      </c>
      <c r="AR40" s="4">
        <f>step*((-'By group'!AR$4-'By group'!AR$5-'By group'!AR$22)*Population!AR40+'By group'!AR$3*Population!$BO40)</f>
        <v>-3585.7342122736304</v>
      </c>
      <c r="AS40" s="4">
        <f>step*((-'By group'!AS$4-'By group'!AS$5-'By group'!AS$22)*Population!AS40+'By group'!AS$3*Population!$BO40)</f>
        <v>-1407.7481989882635</v>
      </c>
      <c r="AT40" s="4">
        <f>step*((-'By group'!AT$4-'By group'!AT$5-'By group'!AT$22)*Population!AT40+'By group'!AT$3*Population!$BO40)</f>
        <v>-332.69346521577035</v>
      </c>
      <c r="AU40" s="4">
        <f>step*((-'By group'!AU$4-'By group'!AU$5-'By group'!AU$22)*Population!AU40+'By group'!AU$3*Population!$BO40)</f>
        <v>-295.45284827500819</v>
      </c>
      <c r="AV40" s="4">
        <f>step*((-'By group'!AV$4-'By group'!AV$5-'By group'!AV$22)*Population!AV40+'By group'!AV$3*Population!$BO40)</f>
        <v>0</v>
      </c>
      <c r="AW40" s="4">
        <f>step*((-'By group'!AW$4-'By group'!AW$5-'By group'!AW$22)*Population!AW40+'By group'!AW$3*Population!$BO40)</f>
        <v>0</v>
      </c>
      <c r="AX40" s="4">
        <f>step*((-'By group'!AX$4-'By group'!AX$5-'By group'!AX$22)*Population!AX40+'By group'!AX$3*Population!$BO40)</f>
        <v>0</v>
      </c>
      <c r="AY40" s="4">
        <f>step*((-'By group'!AY$4-'By group'!AY$5-'By group'!AY$22)*Population!AY40+'By group'!AY$3*Population!$BO40)</f>
        <v>-161.9058508152464</v>
      </c>
      <c r="AZ40" s="4">
        <f>step*((-'By group'!AZ$4-'By group'!AZ$5-'By group'!AZ$22)*Population!AZ40+'By group'!AZ$3*Population!$BO40)</f>
        <v>-86.213627424800123</v>
      </c>
      <c r="BA40" s="4">
        <f>step*((-'By group'!BA$4-'By group'!BA$5-'By group'!BA$22)*Population!BA40+'By group'!BA$3*Population!$BO40)</f>
        <v>-78.212096894105514</v>
      </c>
      <c r="BB40" s="8">
        <f>step*((-'By group'!BB$4-'By group'!BB$5-'By group'!BB$22)*Population!BB40+'By group'!BB$3*Population!$BO40)</f>
        <v>4730.5700340075837</v>
      </c>
      <c r="BC40" s="4">
        <f>step*((-'By group'!BC$4-'By group'!BC$5-'By group'!BC$22)*Population!BC40+'By group'!BC$3*Population!$BO40)</f>
        <v>-357.90143342867481</v>
      </c>
      <c r="BD40" s="4">
        <f>step*((-'By group'!BD$4-'By group'!BD$5-'By group'!BD$22)*Population!BD40+'By group'!BD$3*Population!$BO40)</f>
        <v>-1821.012931024979</v>
      </c>
      <c r="BE40" s="4">
        <f>step*((-'By group'!BE$4-'By group'!BE$5-'By group'!BE$22)*Population!BE40+'By group'!BE$3*Population!$BO40)</f>
        <v>-2554.1071282391372</v>
      </c>
      <c r="BF40" s="4">
        <f>step*((-'By group'!BF$4-'By group'!BF$5-'By group'!BF$22)*Population!BF40+'By group'!BF$3*Population!$BO40)</f>
        <v>-955.77934177931479</v>
      </c>
      <c r="BG40" s="4">
        <f>step*((-'By group'!BG$4-'By group'!BG$5-'By group'!BG$22)*Population!BG40+'By group'!BG$3*Population!$BO40)</f>
        <v>-219.55064852655329</v>
      </c>
      <c r="BH40" s="4">
        <f>step*((-'By group'!BH$4-'By group'!BH$5-'By group'!BH$22)*Population!BH40+'By group'!BH$3*Population!$BO40)</f>
        <v>-191.18229537841603</v>
      </c>
      <c r="BI40" s="4">
        <f>step*((-'By group'!BI$4-'By group'!BI$5-'By group'!BI$22)*Population!BI40+'By group'!BI$3*Population!$BO40)</f>
        <v>0</v>
      </c>
      <c r="BJ40" s="4">
        <f>step*((-'By group'!BJ$4-'By group'!BJ$5-'By group'!BJ$22)*Population!BJ40+'By group'!BJ$3*Population!$BO40)</f>
        <v>0</v>
      </c>
      <c r="BK40" s="4">
        <f>step*((-'By group'!BK$4-'By group'!BK$5-'By group'!BK$22)*Population!BK40+'By group'!BK$3*Population!$BO40)</f>
        <v>0</v>
      </c>
      <c r="BL40" s="4">
        <f>step*((-'By group'!BL$4-'By group'!BL$5-'By group'!BL$22)*Population!BL40+'By group'!BL$3*Population!$BO40)</f>
        <v>-125.41623601460191</v>
      </c>
      <c r="BM40" s="4">
        <f>step*((-'By group'!BM$4-'By group'!BM$5-'By group'!BM$22)*Population!BM40+'By group'!BM$3*Population!$BO40)</f>
        <v>-63.977423316957314</v>
      </c>
      <c r="BN40" s="4">
        <f>step*((-'By group'!BN$4-'By group'!BN$5-'By group'!BN$22)*Population!BN40+'By group'!BN$3*Population!$BO40)</f>
        <v>-54.417157655655416</v>
      </c>
      <c r="BO40" s="71">
        <f>-step*SUM(SCR!B40:N40)*Population!B40</f>
        <v>-121098.31236814658</v>
      </c>
      <c r="BP40" s="4">
        <f>step*-SUM('By group'!C$11:C$21)*Population!C40</f>
        <v>-116632.89994774762</v>
      </c>
      <c r="BQ40" s="4">
        <f>step*-SUM('By group'!D$11:D$21)*Population!D40</f>
        <v>-86496.798637991233</v>
      </c>
      <c r="BR40" s="4">
        <f>step*-SUM('By group'!E$11:E$21)*Population!E40</f>
        <v>-36807.542972876639</v>
      </c>
      <c r="BS40" s="4">
        <f>step*-SUM('By group'!F$11:F$21)*Population!F40</f>
        <v>-11365.001756067855</v>
      </c>
      <c r="BT40" s="4">
        <f>step*-SUM('By group'!G$11:G$21)*Population!G40</f>
        <v>-5603.9201407148839</v>
      </c>
      <c r="BU40" s="4">
        <f>step*-SUM('By group'!H$11:H$21)*Population!H40</f>
        <v>0</v>
      </c>
      <c r="BV40" s="4">
        <f>step*-SUM('By group'!I$11:I$21)*Population!I40</f>
        <v>0</v>
      </c>
      <c r="BW40" s="4">
        <f>step*-SUM('By group'!J$11:J$21)*Population!J40</f>
        <v>0</v>
      </c>
      <c r="BX40" s="4">
        <f>step*-SUM('By group'!K$11:K$21)*Population!K40</f>
        <v>0</v>
      </c>
      <c r="BY40" s="4">
        <f>step*-SUM('By group'!L$11:L$21)*Population!L40</f>
        <v>-2106.9439331335739</v>
      </c>
      <c r="BZ40" s="4">
        <f>step*-SUM('By group'!M$11:M$21)*Population!M40</f>
        <v>-1113.9859138956442</v>
      </c>
      <c r="CA40" s="4">
        <f>step*-SUM('By group'!N$11:N$21)*Population!N40</f>
        <v>0</v>
      </c>
      <c r="CB40" s="13">
        <f>-step*SUM(SCR!O40:AA40)*Population!O40</f>
        <v>-63244.361455724968</v>
      </c>
      <c r="CC40" s="4">
        <f>step*-SUM('By group'!P$11:P$21)*Population!P40</f>
        <v>-61107.46823520941</v>
      </c>
      <c r="CD40" s="4">
        <f>step*-SUM('By group'!Q$11:Q$21)*Population!Q40</f>
        <v>-45833.810308082007</v>
      </c>
      <c r="CE40" s="4">
        <f>step*-SUM('By group'!R$11:R$21)*Population!R40</f>
        <v>-19869.199561380279</v>
      </c>
      <c r="CF40" s="4">
        <f>step*-SUM('By group'!S$11:S$21)*Population!S40</f>
        <v>-6222.9856386048577</v>
      </c>
      <c r="CG40" s="4">
        <f>step*-SUM('By group'!T$11:T$21)*Population!T40</f>
        <v>-3102.5221075233549</v>
      </c>
      <c r="CH40" s="4">
        <f>step*-SUM('By group'!U$11:U$21)*Population!U40</f>
        <v>0</v>
      </c>
      <c r="CI40" s="4">
        <f>step*-SUM('By group'!V$11:V$21)*Population!V40</f>
        <v>0</v>
      </c>
      <c r="CJ40" s="4">
        <f>step*-SUM('By group'!W$11:W$21)*Population!W40</f>
        <v>0</v>
      </c>
      <c r="CK40" s="4">
        <f>step*-SUM('By group'!X$11:X$21)*Population!X40</f>
        <v>0</v>
      </c>
      <c r="CL40" s="4">
        <f>step*-SUM('By group'!Y$11:Y$21)*Population!Y40</f>
        <v>-1183.5427804729502</v>
      </c>
      <c r="CM40" s="4">
        <f>step*-SUM('By group'!Z$11:Z$21)*Population!Z40</f>
        <v>-648.15207351132005</v>
      </c>
      <c r="CN40" s="4">
        <f>step*-SUM('By group'!AA$11:AA$21)*Population!AA40</f>
        <v>0</v>
      </c>
      <c r="CO40" s="13">
        <f>-step*SUM(SCR!AB40:AN40)*Population!AB40</f>
        <v>-3968.6706666911527</v>
      </c>
      <c r="CP40" s="4">
        <f>step*-SUM('By group'!AC$11:AC$21)*Population!AC40</f>
        <v>-3812.7936774320719</v>
      </c>
      <c r="CQ40" s="4">
        <f>step*-SUM('By group'!AD$11:AD$21)*Population!AD40</f>
        <v>-2800.7971581596858</v>
      </c>
      <c r="CR40" s="4">
        <f>step*-SUM('By group'!AE$11:AE$21)*Population!AE40</f>
        <v>-1171.8490811528436</v>
      </c>
      <c r="CS40" s="4">
        <f>step*-SUM('By group'!AF$11:AF$21)*Population!AF40</f>
        <v>-356.52698973540981</v>
      </c>
      <c r="CT40" s="4">
        <f>step*-SUM('By group'!AG$11:AG$21)*Population!AG40</f>
        <v>-173.9629812034816</v>
      </c>
      <c r="CU40" s="4">
        <f>step*-SUM('By group'!AH$11:AH$21)*Population!AH40</f>
        <v>0</v>
      </c>
      <c r="CV40" s="4">
        <f>step*-SUM('By group'!AI$11:AI$21)*Population!AI40</f>
        <v>0</v>
      </c>
      <c r="CW40" s="4">
        <f>step*-SUM('By group'!AJ$11:AJ$21)*Population!AJ40</f>
        <v>0</v>
      </c>
      <c r="CX40" s="4">
        <f>step*-SUM('By group'!AK$11:AK$21)*Population!AK40</f>
        <v>0</v>
      </c>
      <c r="CY40" s="4">
        <f>step*-SUM('By group'!AL$11:AL$21)*Population!AL40</f>
        <v>-63.931898258127461</v>
      </c>
      <c r="CZ40" s="4">
        <f>step*-SUM('By group'!AM$11:AM$21)*Population!AM40</f>
        <v>-33.600577285384411</v>
      </c>
      <c r="DA40" s="4">
        <f>step*-SUM('By group'!AN$11:AN$21)*Population!AN40</f>
        <v>0</v>
      </c>
      <c r="DB40" s="13">
        <f>-step*SUM(SCR!AO40:BA40)*Population!AO40</f>
        <v>-9602.9790818216898</v>
      </c>
      <c r="DC40" s="4">
        <f>step*-SUM('By group'!AP$11:AP$21)*Population!AP40</f>
        <v>-9129.7696819631165</v>
      </c>
      <c r="DD40" s="4">
        <f>step*-SUM('By group'!AQ$11:AQ$21)*Population!AQ40</f>
        <v>-6478.7382979411013</v>
      </c>
      <c r="DE40" s="4">
        <f>step*-SUM('By group'!AR$11:AR$21)*Population!AR40</f>
        <v>-2561.2387230525928</v>
      </c>
      <c r="DF40" s="4">
        <f>step*-SUM('By group'!AS$11:AS$21)*Population!AS40</f>
        <v>-740.92010473066512</v>
      </c>
      <c r="DG40" s="4">
        <f>step*-SUM('By group'!AT$11:AT$21)*Population!AT40</f>
        <v>-346.55569293309406</v>
      </c>
      <c r="DH40" s="4">
        <f>step*-SUM('By group'!AU$11:AU$21)*Population!AU40</f>
        <v>0</v>
      </c>
      <c r="DI40" s="4">
        <f>step*-SUM('By group'!AV$11:AV$21)*Population!AV40</f>
        <v>0</v>
      </c>
      <c r="DJ40" s="4">
        <f>step*-SUM('By group'!AW$11:AW$21)*Population!AW40</f>
        <v>0</v>
      </c>
      <c r="DK40" s="4">
        <f>step*-SUM('By group'!AX$11:AX$21)*Population!AX40</f>
        <v>0</v>
      </c>
      <c r="DL40" s="4">
        <f>step*-SUM('By group'!AY$11:AY$21)*Population!AY40</f>
        <v>-115.64703629660455</v>
      </c>
      <c r="DM40" s="4">
        <f>step*-SUM('By group'!AZ$11:AZ$21)*Population!AZ40</f>
        <v>-53.883517140500082</v>
      </c>
      <c r="DN40" s="4">
        <f>step*-SUM('By group'!BA$11:BA$21)*Population!BA40</f>
        <v>0</v>
      </c>
      <c r="DO40" s="13">
        <f>-step*SUM(SCR!BB40:BN40)*Population!BB40</f>
        <v>-6328.0298458540465</v>
      </c>
      <c r="DP40" s="4">
        <f>step*-SUM('By group'!BC$11:BC$21)*Population!BC40</f>
        <v>-5965.0238904779126</v>
      </c>
      <c r="DQ40" s="4">
        <f>step*-SUM('By group'!BD$11:BD$21)*Population!BD40</f>
        <v>-4138.6657523294971</v>
      </c>
      <c r="DR40" s="4">
        <f>step*-SUM('By group'!BE$11:BE$21)*Population!BE40</f>
        <v>-1596.3169551494609</v>
      </c>
      <c r="DS40" s="4">
        <f>step*-SUM('By group'!BF$11:BF$21)*Population!BF40</f>
        <v>-455.13301989491185</v>
      </c>
      <c r="DT40" s="4">
        <f>step*-SUM('By group'!BG$11:BG$21)*Population!BG40</f>
        <v>-211.10639281399355</v>
      </c>
      <c r="DU40" s="4">
        <f>step*-SUM('By group'!BH$11:BH$21)*Population!BH40</f>
        <v>0</v>
      </c>
      <c r="DV40" s="4">
        <f>step*-SUM('By group'!BI$11:BI$21)*Population!BI40</f>
        <v>0</v>
      </c>
      <c r="DW40" s="4">
        <f>step*-SUM('By group'!BJ$11:BJ$21)*Population!BJ40</f>
        <v>0</v>
      </c>
      <c r="DX40" s="4">
        <f>step*-SUM('By group'!BK$11:BK$21)*Population!BK40</f>
        <v>0</v>
      </c>
      <c r="DY40" s="4">
        <f>step*-SUM('By group'!BL$11:BL$21)*Population!BL40</f>
        <v>-69.675686674778845</v>
      </c>
      <c r="DZ40" s="4">
        <f>step*-SUM('By group'!BM$11:BM$21)*Population!BM40</f>
        <v>-31.988711658478657</v>
      </c>
      <c r="EA40" s="4">
        <f>step*-SUM('By group'!BN$11:BN$21)*Population!BN40</f>
        <v>0</v>
      </c>
      <c r="EB40" s="52">
        <v>0</v>
      </c>
      <c r="EC40" s="4">
        <f t="shared" si="24"/>
        <v>121098.31236814658</v>
      </c>
      <c r="ED40" s="4">
        <f t="shared" si="24"/>
        <v>116632.89994774762</v>
      </c>
      <c r="EE40" s="4">
        <f t="shared" si="26"/>
        <v>86496.798637991233</v>
      </c>
      <c r="EF40" s="4">
        <f t="shared" si="27"/>
        <v>36807.542972876639</v>
      </c>
      <c r="EG40" s="4">
        <f t="shared" si="28"/>
        <v>11365.001756067855</v>
      </c>
      <c r="EH40" s="4">
        <f t="shared" si="28"/>
        <v>5603.9201407148839</v>
      </c>
      <c r="EI40" s="4">
        <v>0</v>
      </c>
      <c r="EJ40" s="4">
        <f t="shared" si="30"/>
        <v>0</v>
      </c>
      <c r="EK40" s="4">
        <f t="shared" si="31"/>
        <v>0</v>
      </c>
      <c r="EL40" s="4">
        <f t="shared" si="32"/>
        <v>0</v>
      </c>
      <c r="EM40" s="4">
        <f t="shared" si="33"/>
        <v>2106.9439331335739</v>
      </c>
      <c r="EN40" s="4">
        <f t="shared" si="34"/>
        <v>1113.9859138956442</v>
      </c>
      <c r="EO40" s="52">
        <v>0</v>
      </c>
      <c r="EP40" s="4">
        <f t="shared" si="35"/>
        <v>63244.361455724968</v>
      </c>
      <c r="EQ40" s="4">
        <f t="shared" si="36"/>
        <v>61107.46823520941</v>
      </c>
      <c r="ER40" s="4">
        <f t="shared" si="37"/>
        <v>45833.810308082007</v>
      </c>
      <c r="ES40" s="4">
        <f t="shared" si="38"/>
        <v>19869.199561380279</v>
      </c>
      <c r="ET40" s="4">
        <f t="shared" si="39"/>
        <v>6222.9856386048577</v>
      </c>
      <c r="EU40" s="4">
        <f t="shared" si="40"/>
        <v>3102.5221075233549</v>
      </c>
      <c r="EV40" s="4">
        <v>0</v>
      </c>
      <c r="EW40" s="4">
        <f t="shared" si="41"/>
        <v>0</v>
      </c>
      <c r="EX40" s="4">
        <f t="shared" si="42"/>
        <v>0</v>
      </c>
      <c r="EY40" s="4">
        <f t="shared" si="43"/>
        <v>0</v>
      </c>
      <c r="EZ40" s="4">
        <f t="shared" si="44"/>
        <v>1183.5427804729502</v>
      </c>
      <c r="FA40" s="4">
        <f t="shared" si="45"/>
        <v>648.15207351132005</v>
      </c>
      <c r="FB40" s="52">
        <v>0</v>
      </c>
      <c r="FC40" s="4">
        <f t="shared" si="46"/>
        <v>3968.6706666911527</v>
      </c>
      <c r="FD40" s="4">
        <f t="shared" si="47"/>
        <v>3812.7936774320719</v>
      </c>
      <c r="FE40" s="4">
        <f t="shared" si="48"/>
        <v>2800.7971581596858</v>
      </c>
      <c r="FF40" s="4">
        <f t="shared" si="49"/>
        <v>1171.8490811528436</v>
      </c>
      <c r="FG40" s="4">
        <f t="shared" si="50"/>
        <v>356.52698973540981</v>
      </c>
      <c r="FH40" s="4">
        <f t="shared" si="51"/>
        <v>173.9629812034816</v>
      </c>
      <c r="FI40" s="4">
        <v>0</v>
      </c>
      <c r="FJ40" s="4">
        <f t="shared" si="52"/>
        <v>0</v>
      </c>
      <c r="FK40" s="4">
        <f t="shared" si="53"/>
        <v>0</v>
      </c>
      <c r="FL40" s="4">
        <f t="shared" si="54"/>
        <v>0</v>
      </c>
      <c r="FM40" s="4">
        <f t="shared" si="55"/>
        <v>63.931898258127461</v>
      </c>
      <c r="FN40" s="9">
        <f t="shared" si="56"/>
        <v>33.600577285384411</v>
      </c>
      <c r="FO40" s="4">
        <v>0</v>
      </c>
      <c r="FP40" s="4">
        <f t="shared" si="57"/>
        <v>9602.9790818216898</v>
      </c>
      <c r="FQ40" s="4">
        <f t="shared" si="58"/>
        <v>9129.7696819631165</v>
      </c>
      <c r="FR40" s="4">
        <f t="shared" si="59"/>
        <v>6478.7382979411013</v>
      </c>
      <c r="FS40" s="4">
        <f t="shared" si="60"/>
        <v>2561.2387230525928</v>
      </c>
      <c r="FT40" s="4">
        <f t="shared" si="61"/>
        <v>740.92010473066512</v>
      </c>
      <c r="FU40" s="4">
        <f t="shared" si="62"/>
        <v>346.55569293309406</v>
      </c>
      <c r="FV40" s="4">
        <v>0</v>
      </c>
      <c r="FW40" s="4">
        <f t="shared" si="63"/>
        <v>0</v>
      </c>
      <c r="FX40" s="4">
        <f t="shared" si="64"/>
        <v>0</v>
      </c>
      <c r="FY40" s="4">
        <f t="shared" si="65"/>
        <v>0</v>
      </c>
      <c r="FZ40" s="4">
        <f t="shared" si="66"/>
        <v>115.64703629660455</v>
      </c>
      <c r="GA40" s="4">
        <f t="shared" si="67"/>
        <v>53.883517140500082</v>
      </c>
      <c r="GB40" s="4">
        <v>0</v>
      </c>
      <c r="GC40" s="4">
        <f t="shared" si="68"/>
        <v>6328.0298458540465</v>
      </c>
      <c r="GD40" s="4">
        <f t="shared" si="4"/>
        <v>5965.0238904779126</v>
      </c>
      <c r="GE40" s="4">
        <f t="shared" si="5"/>
        <v>4138.6657523294971</v>
      </c>
      <c r="GF40" s="4">
        <f t="shared" si="6"/>
        <v>1596.3169551494609</v>
      </c>
      <c r="GG40" s="4">
        <f t="shared" si="7"/>
        <v>455.13301989491185</v>
      </c>
      <c r="GH40" s="4">
        <f t="shared" si="8"/>
        <v>211.10639281399355</v>
      </c>
      <c r="GI40" s="4">
        <v>0</v>
      </c>
      <c r="GJ40" s="4">
        <f t="shared" si="69"/>
        <v>0</v>
      </c>
      <c r="GK40" s="4">
        <f t="shared" si="70"/>
        <v>0</v>
      </c>
      <c r="GL40" s="4">
        <f t="shared" si="9"/>
        <v>0</v>
      </c>
      <c r="GM40" s="4">
        <f t="shared" si="10"/>
        <v>69.675686674778845</v>
      </c>
      <c r="GN40" s="4">
        <f t="shared" si="11"/>
        <v>31.988711658478657</v>
      </c>
      <c r="GO40" s="52">
        <v>0</v>
      </c>
      <c r="GP40" s="4">
        <f>step*(-'By group'!C$32*Population!C40+'By group'!I$33*Population!I40)</f>
        <v>0</v>
      </c>
      <c r="GQ40" s="4">
        <f>step*(-'By group'!D$32*Population!D40+'By group'!J$33*Population!J40)</f>
        <v>0</v>
      </c>
      <c r="GR40" s="4">
        <f>step*(-'By group'!E$32*Population!E40+'By group'!K$33*Population!K40)</f>
        <v>0</v>
      </c>
      <c r="GS40" s="4">
        <f>step*(-'By group'!F$32*Population!F40+'By group'!L$33*Population!L40)</f>
        <v>-4629.0289114671405</v>
      </c>
      <c r="GT40" s="4">
        <f>step*(-'By group'!G$32*Population!G40+'By group'!M$33*Population!M40)</f>
        <v>-563.79107119515481</v>
      </c>
      <c r="GU40" s="4">
        <f>step*(-'By group'!H$32*Population!H40+'By group'!N$33*Population!N40)</f>
        <v>-510.8530675414911</v>
      </c>
      <c r="GV40" s="46">
        <f t="shared" si="71"/>
        <v>0</v>
      </c>
      <c r="GW40" s="14">
        <f t="shared" si="72"/>
        <v>0</v>
      </c>
      <c r="GX40" s="4">
        <f t="shared" si="73"/>
        <v>0</v>
      </c>
      <c r="GY40" s="4">
        <f t="shared" si="74"/>
        <v>4629.0289114671405</v>
      </c>
      <c r="GZ40" s="4">
        <f t="shared" si="75"/>
        <v>563.79107119515481</v>
      </c>
      <c r="HA40" s="4">
        <f t="shared" si="76"/>
        <v>510.8530675414911</v>
      </c>
      <c r="HB40" s="8">
        <v>0</v>
      </c>
      <c r="HC40" s="4">
        <f>step*(-'By group'!P$32*Population!P40+'By group'!V$33*Population!V40)</f>
        <v>0</v>
      </c>
      <c r="HD40" s="4">
        <f>step*(-'By group'!Q$32*Population!Q40+'By group'!W$33*Population!W40)</f>
        <v>0</v>
      </c>
      <c r="HE40" s="4">
        <f>step*(-'By group'!R$32*Population!R40+'By group'!X$33*Population!X40)</f>
        <v>0</v>
      </c>
      <c r="HF40" s="4">
        <f>step*(-'By group'!S$32*Population!S40+'By group'!Y$33*Population!Y40)</f>
        <v>-2519.721429065954</v>
      </c>
      <c r="HG40" s="4">
        <f>step*(-'By group'!T$32*Population!T40+'By group'!Z$33*Population!Z40)</f>
        <v>-296.42838474901095</v>
      </c>
      <c r="HH40" s="4">
        <f>step*(-'By group'!U$32*Population!U40+'By group'!AA$33*Population!AA40)</f>
        <v>-244.24518390968967</v>
      </c>
      <c r="HI40" s="14">
        <f t="shared" si="77"/>
        <v>0</v>
      </c>
      <c r="HJ40" s="46">
        <f t="shared" si="78"/>
        <v>0</v>
      </c>
      <c r="HK40" s="4">
        <f t="shared" si="79"/>
        <v>0</v>
      </c>
      <c r="HL40" s="4">
        <f t="shared" si="80"/>
        <v>2519.721429065954</v>
      </c>
      <c r="HM40" s="4">
        <f t="shared" si="81"/>
        <v>296.42838474901095</v>
      </c>
      <c r="HN40" s="9">
        <f t="shared" si="82"/>
        <v>244.24518390968967</v>
      </c>
      <c r="HO40" s="4">
        <v>0</v>
      </c>
      <c r="HP40" s="4">
        <f>step*(-'By group'!AC$32*Population!AC40+'By group'!AI$33*Population!AI40)</f>
        <v>0</v>
      </c>
      <c r="HQ40" s="4">
        <f>step*(-'By group'!AD$32*Population!AD40+'By group'!AJ$33*Population!AJ40)</f>
        <v>0</v>
      </c>
      <c r="HR40" s="4">
        <f>step*(-'By group'!AE$32*Population!AE40+'By group'!AK$33*Population!AK40)</f>
        <v>0</v>
      </c>
      <c r="HS40" s="4">
        <f>step*(-'By group'!AF$32*Population!AF40+'By group'!AL$33*Population!AL40)</f>
        <v>-146.29754573864119</v>
      </c>
      <c r="HT40" s="4">
        <f>step*(-'By group'!AG$32*Population!AG40+'By group'!AM$33*Population!AM40)</f>
        <v>-17.992307598004114</v>
      </c>
      <c r="HU40" s="4">
        <f>step*(-'By group'!AH$32*Population!AH40+'By group'!AN$33*Population!AN40)</f>
        <v>-15.041660087092732</v>
      </c>
      <c r="HV40" s="14">
        <f t="shared" si="83"/>
        <v>0</v>
      </c>
      <c r="HW40" s="46">
        <f t="shared" si="84"/>
        <v>0</v>
      </c>
      <c r="HX40" s="4">
        <f t="shared" si="85"/>
        <v>0</v>
      </c>
      <c r="HY40" s="4">
        <f t="shared" si="86"/>
        <v>146.29754573864119</v>
      </c>
      <c r="HZ40" s="4">
        <f t="shared" si="87"/>
        <v>17.992307598004114</v>
      </c>
      <c r="IA40" s="4">
        <f t="shared" si="88"/>
        <v>15.041660087092732</v>
      </c>
      <c r="IB40" s="8">
        <v>0</v>
      </c>
      <c r="IC40" s="4">
        <f>step*(-'By group'!AP$32*Population!AP40+'By group'!AV$33*Population!AV40)</f>
        <v>0</v>
      </c>
      <c r="ID40" s="4">
        <f>step*(-'By group'!AQ$32*Population!AQ40+'By group'!AW$33*Population!AW40)</f>
        <v>0</v>
      </c>
      <c r="IE40" s="4">
        <f>step*(-'By group'!AR$32*Population!AR40+'By group'!AX$33*Population!AX40)</f>
        <v>0</v>
      </c>
      <c r="IF40" s="4">
        <f>step*(-'By group'!AS$32*Population!AS40+'By group'!AY$33*Population!AY40)</f>
        <v>-312.63653421703026</v>
      </c>
      <c r="IG40" s="4">
        <f>step*(-'By group'!AT$32*Population!AT40+'By group'!AZ$33*Population!AZ40)</f>
        <v>-42.369380016368765</v>
      </c>
      <c r="IH40" s="4">
        <f>step*(-'By group'!AU$32*Population!AU40+'By group'!BA$33*Population!BA40)</f>
        <v>-35.163689667640114</v>
      </c>
      <c r="II40" s="14">
        <f t="shared" si="15"/>
        <v>0</v>
      </c>
      <c r="IJ40" s="4">
        <f t="shared" si="16"/>
        <v>0</v>
      </c>
      <c r="IK40" s="4">
        <f t="shared" si="89"/>
        <v>0</v>
      </c>
      <c r="IL40" s="4">
        <f t="shared" si="90"/>
        <v>312.63653421703026</v>
      </c>
      <c r="IM40" s="4">
        <f t="shared" si="91"/>
        <v>42.369380016368765</v>
      </c>
      <c r="IN40" s="4">
        <f t="shared" si="92"/>
        <v>35.163689667640114</v>
      </c>
      <c r="IO40" s="8">
        <v>0</v>
      </c>
      <c r="IP40" s="4">
        <f>step*(-'By group'!BC$32*Population!BC40+'By group'!BI$33*Population!BI40)</f>
        <v>0</v>
      </c>
      <c r="IQ40" s="4">
        <f>step*(-'By group'!BD$32*Population!BD40+'By group'!BJ$33*Population!BJ40)</f>
        <v>0</v>
      </c>
      <c r="IR40" s="4">
        <f>step*(-'By group'!BE$32*Population!BE40+'By group'!BK$33*Population!BK40)</f>
        <v>0</v>
      </c>
      <c r="IS40" s="4">
        <f>step*(-'By group'!BF$32*Population!BF40+'By group'!BL$33*Population!BL40)</f>
        <v>-192.72866661006651</v>
      </c>
      <c r="IT40" s="4">
        <f>step*(-'By group'!BG$32*Population!BG40+'By group'!BM$33*Population!BM40)</f>
        <v>-26.226922733559388</v>
      </c>
      <c r="IU40" s="4">
        <f>step*(-'By group'!BH$32*Population!BH40+'By group'!BN$33*Population!BN40)</f>
        <v>-21.710936693496485</v>
      </c>
      <c r="IV40" s="14">
        <f t="shared" si="17"/>
        <v>0</v>
      </c>
      <c r="IW40" s="4">
        <f t="shared" si="18"/>
        <v>0</v>
      </c>
      <c r="IX40" s="4">
        <f t="shared" si="19"/>
        <v>0</v>
      </c>
      <c r="IY40" s="4">
        <f t="shared" si="20"/>
        <v>192.72866661006651</v>
      </c>
      <c r="IZ40" s="4">
        <f t="shared" si="21"/>
        <v>26.226922733559388</v>
      </c>
      <c r="JA40" s="4">
        <f t="shared" si="22"/>
        <v>21.710936693496485</v>
      </c>
      <c r="JB40" s="75">
        <f>step*(+prop_idu_male*'By group'!BB$9*Population!BB40-'By group'!B$8*Population!B40)</f>
        <v>-820.25102295436579</v>
      </c>
      <c r="JC40" s="46">
        <f>step*(+prop_idu_male*'By group'!BC$9*Population!BC40-'By group'!C$8*Population!C40)</f>
        <v>-5.1158421305300319</v>
      </c>
      <c r="JD40" s="46">
        <f>step*(+prop_idu_male*'By group'!BD$9*Population!BD40-'By group'!D$8*Population!D40)</f>
        <v>-15.312800166480089</v>
      </c>
      <c r="JE40" s="46">
        <f>step*(+prop_idu_male*'By group'!BE$9*Population!BE40-'By group'!E$8*Population!E40)</f>
        <v>-16.488191140258966</v>
      </c>
      <c r="JF40" s="46">
        <f>step*(+prop_idu_male*'By group'!BF$9*Population!BF40-'By group'!F$8*Population!F40)</f>
        <v>-5.1363412541600333</v>
      </c>
      <c r="JG40" s="46">
        <f>step*(+prop_idu_male*'By group'!BG$9*Population!BG40-'By group'!G$8*Population!G40)</f>
        <v>-1.0194529595922599</v>
      </c>
      <c r="JH40" s="46">
        <f>step*(+prop_idu_male*'By group'!BH$9*Population!BH40-'By group'!H$8*Population!H40)</f>
        <v>-0.92050756046982463</v>
      </c>
      <c r="JI40" s="46">
        <f>step*(+prop_idu_male*'By group'!BI$9*Population!BI40-'By group'!I$8*Population!I40)</f>
        <v>0</v>
      </c>
      <c r="JJ40" s="46">
        <f>step*(+prop_idu_male*'By group'!BJ$9*Population!BJ40-'By group'!J$8*Population!J40)</f>
        <v>0</v>
      </c>
      <c r="JK40" s="46">
        <f>step*(+prop_idu_male*'By group'!BK$9*Population!BK40-'By group'!K$8*Population!K40)</f>
        <v>0</v>
      </c>
      <c r="JL40" s="46">
        <f>step*(+prop_idu_male*'By group'!BL$9*Population!BL40-'By group'!L$8*Population!L40)</f>
        <v>-1.9397222851141049</v>
      </c>
      <c r="JM40" s="46">
        <f>step*(+prop_idu_male*'By group'!BM$9*Population!BM40-'By group'!M$8*Population!M40)</f>
        <v>-1.0372130059152953</v>
      </c>
      <c r="JN40" s="46">
        <f>step*(+prop_idu_male*'By group'!BN$9*Population!BN40-'By group'!N$8*Population!N40)</f>
        <v>-0.92352148198545003</v>
      </c>
      <c r="JO40" s="45">
        <f>step*(+(1-prop_idu_male)*'By group'!BB$9*Population!BB40-'By group'!O$8*Population!O40-'By group'!O$6*Population!O40+'By group'!AB$7*Population!AB40)</f>
        <v>-6043.0548549919522</v>
      </c>
      <c r="JP40" s="46">
        <f>step*(+(1-prop_idu_male)*'By group'!BC$9*Population!BC40-'By group'!P$8*Population!P40-'By group'!P$6*Population!P40+'By group'!AC$7*Population!AC40)</f>
        <v>-11.676678972028776</v>
      </c>
      <c r="JQ40" s="46">
        <f>step*(+(1-prop_idu_male)*'By group'!BD$9*Population!BD40-'By group'!Q$8*Population!Q40-'By group'!Q$6*Population!Q40+'By group'!AD$7*Population!AD40)</f>
        <v>-35.662722959438412</v>
      </c>
      <c r="JR40" s="46">
        <f>step*(+(1-prop_idu_male)*'By group'!BE$9*Population!BE40-'By group'!R$8*Population!R40-'By group'!R$6*Population!R40+'By group'!AE$7*Population!AE40)</f>
        <v>-39.767076349465029</v>
      </c>
      <c r="JS40" s="46">
        <f>step*(+(1-prop_idu_male)*'By group'!BF$9*Population!BF40-'By group'!S$8*Population!S40-'By group'!S$6*Population!S40+'By group'!AF$7*Population!AF40)</f>
        <v>-12.730735085763278</v>
      </c>
      <c r="JT40" s="46">
        <f>step*(+(1-prop_idu_male)*'By group'!BG$9*Population!BG40-'By group'!T$8*Population!T40-'By group'!T$6*Population!T40+'By group'!AG$7*Population!AG40)</f>
        <v>-2.578568371360201</v>
      </c>
      <c r="JU40" s="46">
        <f>step*(+(1-prop_idu_male)*'By group'!BH$9*Population!BH40-'By group'!U$8*Population!U40-'By group'!U$6*Population!U40+'By group'!AH$7*Population!AH40)</f>
        <v>-2.4527933904153709</v>
      </c>
      <c r="JV40" s="46">
        <f>step*(+(1-prop_idu_male)*'By group'!BI$9*Population!BI40-'By group'!V$8*Population!V40-'By group'!V$6*Population!V40+'By group'!AI$7*Population!AI40)</f>
        <v>0</v>
      </c>
      <c r="JW40" s="46">
        <f>step*(+(1-prop_idu_male)*'By group'!BJ$9*Population!BJ40-'By group'!W$8*Population!W40-'By group'!W$6*Population!W40+'By group'!AJ$7*Population!AJ40)</f>
        <v>0</v>
      </c>
      <c r="JX40" s="46">
        <f>step*(+(1-prop_idu_male)*'By group'!BK$9*Population!BK40-'By group'!X$8*Population!X40-'By group'!X$6*Population!X40+'By group'!AK$7*Population!AK40)</f>
        <v>0</v>
      </c>
      <c r="JY40" s="46">
        <f>step*(+(1-prop_idu_male)*'By group'!BL$9*Population!BL40-'By group'!Y$8*Population!Y40-'By group'!Y$6*Population!Y40+'By group'!AL$7*Population!AL40)</f>
        <v>-5.0463991383994111</v>
      </c>
      <c r="JZ40" s="46">
        <f>step*(+(1-prop_idu_male)*'By group'!BM$9*Population!BM40-'By group'!Z$8*Population!Z40-'By group'!Z$6*Population!Z40+'By group'!AM$7*Population!AM40)</f>
        <v>-2.8378424233149322</v>
      </c>
      <c r="KA40" s="76">
        <f>step*(+(1-prop_idu_male)*'By group'!BN$9*Population!BN40-'By group'!AA$8*Population!AA40-'By group'!AA$6*Population!AA40+'By group'!AN$7*Population!AN40)</f>
        <v>-3.0163733388365572</v>
      </c>
      <c r="KB40" s="46">
        <f>step*(+'By group'!O$6*Population!O40-'By group'!AB$7*Population!AB40)</f>
        <v>5172.0646939725684</v>
      </c>
      <c r="KC40" s="46">
        <f>step*(+'By group'!P$6*Population!P40-'By group'!AC$7*Population!AC40)</f>
        <v>8.8002562769826422</v>
      </c>
      <c r="KD40" s="46">
        <f>step*(+'By group'!Q$6*Population!Q40-'By group'!AD$7*Population!AD40)</f>
        <v>26.992600788101544</v>
      </c>
      <c r="KE40" s="46">
        <f>step*(+'By group'!R$6*Population!R40-'By group'!AE$7*Population!AE40)</f>
        <v>30.311371655319736</v>
      </c>
      <c r="KF40" s="46">
        <f>step*(+'By group'!S$6*Population!S40-'By group'!AF$7*Population!AF40)</f>
        <v>9.7557821724293241</v>
      </c>
      <c r="KG40" s="46">
        <f>step*(+'By group'!T$6*Population!T40-'By group'!AG$7*Population!AG40)</f>
        <v>1.9833967169932092</v>
      </c>
      <c r="KH40" s="46">
        <f>step*(+'By group'!U$6*Population!U40-'By group'!AH$7*Population!AH40)</f>
        <v>1.8998780982987824</v>
      </c>
      <c r="KI40" s="46">
        <f>step*(+'By group'!V$6*Population!V40-'By group'!AI$7*Population!AI40)</f>
        <v>0</v>
      </c>
      <c r="KJ40" s="46">
        <f>step*(+'By group'!W$6*Population!W40-'By group'!AJ$7*Population!AJ40)</f>
        <v>0</v>
      </c>
      <c r="KK40" s="46">
        <f>step*(+'By group'!X$6*Population!X40-'By group'!AK$7*Population!AK40)</f>
        <v>0</v>
      </c>
      <c r="KL40" s="46">
        <f>step*(+'By group'!Y$6*Population!Y40-'By group'!AL$7*Population!AL40)</f>
        <v>3.9046617699313275</v>
      </c>
      <c r="KM40" s="46">
        <f>step*(+'By group'!Z$6*Population!Z40-'By group'!AM$7*Population!AM40)</f>
        <v>2.2088835767986996</v>
      </c>
      <c r="KN40" s="46">
        <f>step*(+'By group'!AA$6*Population!AA40-'By group'!AN$7*Population!AN40)</f>
        <v>2.3729799983905631</v>
      </c>
      <c r="KO40" s="45">
        <v>0</v>
      </c>
      <c r="KP40" s="46">
        <v>0</v>
      </c>
      <c r="KQ40" s="46">
        <v>0</v>
      </c>
      <c r="KR40" s="46">
        <v>0</v>
      </c>
      <c r="KS40" s="46">
        <v>0</v>
      </c>
      <c r="KT40" s="46">
        <v>0</v>
      </c>
      <c r="KU40" s="46">
        <v>0</v>
      </c>
      <c r="KV40" s="46">
        <v>0</v>
      </c>
      <c r="KW40" s="46">
        <v>0</v>
      </c>
      <c r="KX40" s="46">
        <v>0</v>
      </c>
      <c r="KY40" s="46">
        <v>0</v>
      </c>
      <c r="KZ40" s="46">
        <v>0</v>
      </c>
      <c r="LA40" s="46">
        <v>0</v>
      </c>
      <c r="LB40" s="188">
        <f>step*(-'By group'!BB$9*Population!BB40+'By group'!B$8*Population!B40+'By group'!O$8*Population!O40)</f>
        <v>1691.2411839737492</v>
      </c>
      <c r="LC40" s="189">
        <f>step*(-'By group'!BC$9*Population!BC40+'By group'!C$8*Population!C40+'By group'!P$8*Population!P40)</f>
        <v>7.9922648255761652</v>
      </c>
      <c r="LD40" s="189">
        <f>step*(-'By group'!BD$9*Population!BD40+'By group'!D$8*Population!D40+'By group'!Q$8*Population!Q40)</f>
        <v>23.982922337816952</v>
      </c>
      <c r="LE40" s="189">
        <f>step*(-'By group'!BE$9*Population!BE40+'By group'!E$8*Population!E40+'By group'!R$8*Population!R40)</f>
        <v>25.943895834404266</v>
      </c>
      <c r="LF40" s="189">
        <f>step*(-'By group'!BF$9*Population!BF40+'By group'!F$8*Population!F40+'By group'!S$8*Population!S40)</f>
        <v>8.1112941674939876</v>
      </c>
      <c r="LG40" s="189">
        <f>step*(-'By group'!BG$9*Population!BG40+'By group'!G$8*Population!G40+'By group'!T$8*Population!T40)</f>
        <v>1.6146246139592517</v>
      </c>
      <c r="LH40" s="189">
        <f>step*(-'By group'!BH$9*Population!BH40+'By group'!H$8*Population!H40+'By group'!U$8*Population!U40)</f>
        <v>1.4734228525864135</v>
      </c>
      <c r="LI40" s="189">
        <f>step*(-'By group'!BI$9*Population!BI40+'By group'!I$8*Population!I40+'By group'!V$8*Population!V40)</f>
        <v>0</v>
      </c>
      <c r="LJ40" s="189">
        <f>step*(-'By group'!BJ$9*Population!BJ40+'By group'!J$8*Population!J40+'By group'!W$8*Population!W40)</f>
        <v>0</v>
      </c>
      <c r="LK40" s="189">
        <f>step*(-'By group'!BK$9*Population!BK40+'By group'!K$8*Population!K40+'By group'!X$8*Population!X40)</f>
        <v>0</v>
      </c>
      <c r="LL40" s="189">
        <f>step*(-'By group'!BL$9*Population!BL40+'By group'!L$8*Population!L40+'By group'!Y$8*Population!Y40)</f>
        <v>3.0814596535821881</v>
      </c>
      <c r="LM40" s="189">
        <f>step*(-'By group'!BM$9*Population!BM40+'By group'!M$8*Population!M40+'By group'!Z$8*Population!Z40)</f>
        <v>1.6661718524315283</v>
      </c>
      <c r="LN40" s="189">
        <f>step*(-'By group'!BN$9*Population!BN40+'By group'!N$8*Population!N40+'By group'!AA$8*Population!AA40)</f>
        <v>1.5669148224314444</v>
      </c>
    </row>
    <row r="41" spans="1:326" x14ac:dyDescent="0.25">
      <c r="A41">
        <f t="shared" si="93"/>
        <v>18.5</v>
      </c>
      <c r="B41" s="52">
        <f>step*((-'By group'!B$4-'By group'!B$5-'By group'!B$22)*Population!B41+'By group'!B$3*Population!$BO41)</f>
        <v>164340.33694908943</v>
      </c>
      <c r="C41" s="4">
        <f>step*((-'By group'!C$4-'By group'!C$5-'By group'!C$22)*Population!C41+'By group'!C$3*Population!$BO41)</f>
        <v>-4657.1152211242461</v>
      </c>
      <c r="D41" s="4">
        <f>step*((-'By group'!D$4-'By group'!D$5-'By group'!D$22)*Population!D41+'By group'!D$3*Population!$BO41)</f>
        <v>-31047.222199669017</v>
      </c>
      <c r="E41" s="4">
        <f>step*((-'By group'!E$4-'By group'!E$5-'By group'!E$22)*Population!E41+'By group'!E$3*Population!$BO41)</f>
        <v>-51270.469185699891</v>
      </c>
      <c r="F41" s="4">
        <f>step*((-'By group'!F$4-'By group'!F$5-'By group'!F$22)*Population!F41+'By group'!F$3*Population!$BO41)</f>
        <v>-21444.329135765052</v>
      </c>
      <c r="G41" s="4">
        <f>step*((-'By group'!G$4-'By group'!G$5-'By group'!G$22)*Population!G41+'By group'!G$3*Population!$BO41)</f>
        <v>-5335.7251965531532</v>
      </c>
      <c r="H41" s="4">
        <f>step*((-'By group'!H$4-'By group'!H$5-'By group'!H$22)*Population!H41+'By group'!H$3*Population!$BO41)</f>
        <v>-5248.8352550225181</v>
      </c>
      <c r="I41" s="4">
        <f>step*((-'By group'!I$4-'By group'!I$5-'By group'!I$22)*Population!I41+'By group'!I$3*Population!$BO41)</f>
        <v>0</v>
      </c>
      <c r="J41" s="4">
        <f>step*((-'By group'!J$4-'By group'!J$5-'By group'!J$22)*Population!J41+'By group'!J$3*Population!$BO41)</f>
        <v>0</v>
      </c>
      <c r="K41" s="4">
        <f>step*((-'By group'!K$4-'By group'!K$5-'By group'!K$22)*Population!K41+'By group'!K$3*Population!$BO41)</f>
        <v>0</v>
      </c>
      <c r="L41" s="4">
        <f>step*((-'By group'!L$4-'By group'!L$5-'By group'!L$22)*Population!L41+'By group'!L$3*Population!$BO41)</f>
        <v>-2919.6511688633054</v>
      </c>
      <c r="M41" s="4">
        <f>step*((-'By group'!M$4-'By group'!M$5-'By group'!M$22)*Population!M41+'By group'!M$3*Population!$BO41)</f>
        <v>-1764.2442154485616</v>
      </c>
      <c r="N41" s="4">
        <f>step*((-'By group'!N$4-'By group'!N$5-'By group'!N$22)*Population!N41+'By group'!N$3*Population!$BO41)</f>
        <v>-1839.9057335842244</v>
      </c>
      <c r="O41" s="8">
        <f>step*((-'By group'!O$4-'By group'!O$5-'By group'!O$22)*Population!O41+'By group'!O$3*Population!$BO41)</f>
        <v>125404.44213063491</v>
      </c>
      <c r="P41" s="4">
        <f>step*((-'By group'!P$4-'By group'!P$5-'By group'!P$22)*Population!P41+'By group'!P$3*Population!$BO41)</f>
        <v>-2431.5354418937823</v>
      </c>
      <c r="Q41" s="4">
        <f>step*((-'By group'!Q$4-'By group'!Q$5-'By group'!Q$22)*Population!Q41+'By group'!Q$3*Population!$BO41)</f>
        <v>-16386.575825302782</v>
      </c>
      <c r="R41" s="4">
        <f>step*((-'By group'!R$4-'By group'!R$5-'By group'!R$22)*Population!R41+'By group'!R$3*Population!$BO41)</f>
        <v>-27551.994385751172</v>
      </c>
      <c r="S41" s="4">
        <f>step*((-'By group'!S$4-'By group'!S$5-'By group'!S$22)*Population!S41+'By group'!S$3*Population!$BO41)</f>
        <v>-11688.789631951378</v>
      </c>
      <c r="T41" s="4">
        <f>step*((-'By group'!T$4-'By group'!T$5-'By group'!T$22)*Population!T41+'By group'!T$3*Population!$BO41)</f>
        <v>-2940.7497083597118</v>
      </c>
      <c r="U41" s="4">
        <f>step*((-'By group'!U$4-'By group'!U$5-'By group'!U$22)*Population!U41+'By group'!U$3*Population!$BO41)</f>
        <v>-2989.0697182805561</v>
      </c>
      <c r="V41" s="4">
        <f>step*((-'By group'!V$4-'By group'!V$5-'By group'!V$22)*Population!V41+'By group'!V$3*Population!$BO41)</f>
        <v>0</v>
      </c>
      <c r="W41" s="4">
        <f>step*((-'By group'!W$4-'By group'!W$5-'By group'!W$22)*Population!W41+'By group'!W$3*Population!$BO41)</f>
        <v>0</v>
      </c>
      <c r="X41" s="4">
        <f>step*((-'By group'!X$4-'By group'!X$5-'By group'!X$22)*Population!X41+'By group'!X$3*Population!$BO41)</f>
        <v>0</v>
      </c>
      <c r="Y41" s="4">
        <f>step*((-'By group'!Y$4-'By group'!Y$5-'By group'!Y$22)*Population!Y41+'By group'!Y$3*Population!$BO41)</f>
        <v>-1634.1519576376036</v>
      </c>
      <c r="Z41" s="4">
        <f>step*((-'By group'!Z$4-'By group'!Z$5-'By group'!Z$22)*Population!Z41+'By group'!Z$3*Population!$BO41)</f>
        <v>-1020.3983521516492</v>
      </c>
      <c r="AA41" s="4">
        <f>step*((-'By group'!AA$4-'By group'!AA$5-'By group'!AA$22)*Population!AA41+'By group'!AA$3*Population!$BO41)</f>
        <v>-1215.2156770383197</v>
      </c>
      <c r="AB41" s="8">
        <f>step*((-'By group'!AB$4-'By group'!AB$5-'By group'!AB$22)*Population!AB41+'By group'!AB$3*Population!$BO41)</f>
        <v>-961.15566516675403</v>
      </c>
      <c r="AC41" s="4">
        <f>step*((-'By group'!AC$4-'By group'!AC$5-'By group'!AC$22)*Population!AC41+'By group'!AC$3*Population!$BO41)</f>
        <v>-152.9983670348341</v>
      </c>
      <c r="AD41" s="4">
        <f>step*((-'By group'!AD$4-'By group'!AD$5-'By group'!AD$22)*Population!AD41+'By group'!AD$3*Population!$BO41)</f>
        <v>-1011.050169818557</v>
      </c>
      <c r="AE41" s="4">
        <f>step*((-'By group'!AE$4-'By group'!AE$5-'By group'!AE$22)*Population!AE41+'By group'!AE$3*Population!$BO41)</f>
        <v>-1643.2026165207269</v>
      </c>
      <c r="AF41" s="4">
        <f>step*((-'By group'!AF$4-'By group'!AF$5-'By group'!AF$22)*Population!AF41+'By group'!AF$3*Population!$BO41)</f>
        <v>-677.66329949452791</v>
      </c>
      <c r="AG41" s="4">
        <f>step*((-'By group'!AG$4-'By group'!AG$5-'By group'!AG$22)*Population!AG41+'By group'!AG$3*Population!$BO41)</f>
        <v>-166.89661452228034</v>
      </c>
      <c r="AH41" s="4">
        <f>step*((-'By group'!AH$4-'By group'!AH$5-'By group'!AH$22)*Population!AH41+'By group'!AH$3*Population!$BO41)</f>
        <v>-162.47127400600147</v>
      </c>
      <c r="AI41" s="4">
        <f>step*((-'By group'!AI$4-'By group'!AI$5-'By group'!AI$22)*Population!AI41+'By group'!AI$3*Population!$BO41)</f>
        <v>0</v>
      </c>
      <c r="AJ41" s="4">
        <f>step*((-'By group'!AJ$4-'By group'!AJ$5-'By group'!AJ$22)*Population!AJ41+'By group'!AJ$3*Population!$BO41)</f>
        <v>0</v>
      </c>
      <c r="AK41" s="4">
        <f>step*((-'By group'!AK$4-'By group'!AK$5-'By group'!AK$22)*Population!AK41+'By group'!AK$3*Population!$BO41)</f>
        <v>0</v>
      </c>
      <c r="AL41" s="4">
        <f>step*((-'By group'!AL$4-'By group'!AL$5-'By group'!AL$22)*Population!AL41+'By group'!AL$3*Population!$BO41)</f>
        <v>-89.278253179613117</v>
      </c>
      <c r="AM41" s="4">
        <f>step*((-'By group'!AM$4-'By group'!AM$5-'By group'!AM$22)*Population!AM41+'By group'!AM$3*Population!$BO41)</f>
        <v>-53.502650735889517</v>
      </c>
      <c r="AN41" s="4">
        <f>step*((-'By group'!AN$4-'By group'!AN$5-'By group'!AN$22)*Population!AN41+'By group'!AN$3*Population!$BO41)</f>
        <v>-58.926602671642506</v>
      </c>
      <c r="AO41" s="8">
        <f>step*((-'By group'!AO$4-'By group'!AO$5-'By group'!AO$22)*Population!AO41+'By group'!AO$3*Population!$BO41)</f>
        <v>8946.6964468100014</v>
      </c>
      <c r="AP41" s="4">
        <f>step*((-'By group'!AP$4-'By group'!AP$5-'By group'!AP$22)*Population!AP41+'By group'!AP$3*Population!$BO41)</f>
        <v>-369.5115317817266</v>
      </c>
      <c r="AQ41" s="4">
        <f>step*((-'By group'!AQ$4-'By group'!AQ$5-'By group'!AQ$22)*Population!AQ41+'By group'!AQ$3*Population!$BO41)</f>
        <v>-2361.0274909674858</v>
      </c>
      <c r="AR41" s="4">
        <f>step*((-'By group'!AR$4-'By group'!AR$5-'By group'!AR$22)*Population!AR41+'By group'!AR$3*Population!$BO41)</f>
        <v>-3632.1813630397132</v>
      </c>
      <c r="AS41" s="4">
        <f>step*((-'By group'!AS$4-'By group'!AS$5-'By group'!AS$22)*Population!AS41+'By group'!AS$3*Population!$BO41)</f>
        <v>-1426.7356371604239</v>
      </c>
      <c r="AT41" s="4">
        <f>step*((-'By group'!AT$4-'By group'!AT$5-'By group'!AT$22)*Population!AT41+'By group'!AT$3*Population!$BO41)</f>
        <v>-337.32584119147401</v>
      </c>
      <c r="AU41" s="4">
        <f>step*((-'By group'!AU$4-'By group'!AU$5-'By group'!AU$22)*Population!AU41+'By group'!AU$3*Population!$BO41)</f>
        <v>-299.67672434747635</v>
      </c>
      <c r="AV41" s="4">
        <f>step*((-'By group'!AV$4-'By group'!AV$5-'By group'!AV$22)*Population!AV41+'By group'!AV$3*Population!$BO41)</f>
        <v>0</v>
      </c>
      <c r="AW41" s="4">
        <f>step*((-'By group'!AW$4-'By group'!AW$5-'By group'!AW$22)*Population!AW41+'By group'!AW$3*Population!$BO41)</f>
        <v>0</v>
      </c>
      <c r="AX41" s="4">
        <f>step*((-'By group'!AX$4-'By group'!AX$5-'By group'!AX$22)*Population!AX41+'By group'!AX$3*Population!$BO41)</f>
        <v>0</v>
      </c>
      <c r="AY41" s="4">
        <f>step*((-'By group'!AY$4-'By group'!AY$5-'By group'!AY$22)*Population!AY41+'By group'!AY$3*Population!$BO41)</f>
        <v>-164.36170611260894</v>
      </c>
      <c r="AZ41" s="4">
        <f>step*((-'By group'!AZ$4-'By group'!AZ$5-'By group'!AZ$22)*Population!AZ41+'By group'!AZ$3*Population!$BO41)</f>
        <v>-87.64716916461397</v>
      </c>
      <c r="BA41" s="4">
        <f>step*((-'By group'!BA$4-'By group'!BA$5-'By group'!BA$22)*Population!BA41+'By group'!BA$3*Population!$BO41)</f>
        <v>-79.241432335938811</v>
      </c>
      <c r="BB41" s="8">
        <f>step*((-'By group'!BB$4-'By group'!BB$5-'By group'!BB$22)*Population!BB41+'By group'!BB$3*Population!$BO41)</f>
        <v>4740.880807512538</v>
      </c>
      <c r="BC41" s="4">
        <f>step*((-'By group'!BC$4-'By group'!BC$5-'By group'!BC$22)*Population!BC41+'By group'!BC$3*Population!$BO41)</f>
        <v>-358.68724063505687</v>
      </c>
      <c r="BD41" s="4">
        <f>step*((-'By group'!BD$4-'By group'!BD$5-'By group'!BD$22)*Population!BD41+'By group'!BD$3*Population!$BO41)</f>
        <v>-1824.2390252657171</v>
      </c>
      <c r="BE41" s="4">
        <f>step*((-'By group'!BE$4-'By group'!BE$5-'By group'!BE$22)*Population!BE41+'By group'!BE$3*Population!$BO41)</f>
        <v>-2556.3768186031857</v>
      </c>
      <c r="BF41" s="4">
        <f>step*((-'By group'!BF$4-'By group'!BF$5-'By group'!BF$22)*Population!BF41+'By group'!BF$3*Population!$BO41)</f>
        <v>-955.94465819617392</v>
      </c>
      <c r="BG41" s="4">
        <f>step*((-'By group'!BG$4-'By group'!BG$5-'By group'!BG$22)*Population!BG41+'By group'!BG$3*Population!$BO41)</f>
        <v>-219.51520543959214</v>
      </c>
      <c r="BH41" s="4">
        <f>step*((-'By group'!BH$4-'By group'!BH$5-'By group'!BH$22)*Population!BH41+'By group'!BH$3*Population!$BO41)</f>
        <v>-191.09297170289625</v>
      </c>
      <c r="BI41" s="4">
        <f>step*((-'By group'!BI$4-'By group'!BI$5-'By group'!BI$22)*Population!BI41+'By group'!BI$3*Population!$BO41)</f>
        <v>0</v>
      </c>
      <c r="BJ41" s="4">
        <f>step*((-'By group'!BJ$4-'By group'!BJ$5-'By group'!BJ$22)*Population!BJ41+'By group'!BJ$3*Population!$BO41)</f>
        <v>0</v>
      </c>
      <c r="BK41" s="4">
        <f>step*((-'By group'!BK$4-'By group'!BK$5-'By group'!BK$22)*Population!BK41+'By group'!BK$3*Population!$BO41)</f>
        <v>0</v>
      </c>
      <c r="BL41" s="4">
        <f>step*((-'By group'!BL$4-'By group'!BL$5-'By group'!BL$22)*Population!BL41+'By group'!BL$3*Population!$BO41)</f>
        <v>-125.48087433628602</v>
      </c>
      <c r="BM41" s="4">
        <f>step*((-'By group'!BM$4-'By group'!BM$5-'By group'!BM$22)*Population!BM41+'By group'!BM$3*Population!$BO41)</f>
        <v>-64.137687945490683</v>
      </c>
      <c r="BN41" s="4">
        <f>step*((-'By group'!BN$4-'By group'!BN$5-'By group'!BN$22)*Population!BN41+'By group'!BN$3*Population!$BO41)</f>
        <v>-54.514839290311805</v>
      </c>
      <c r="BO41" s="71">
        <f>-step*SUM(SCR!B41:N41)*Population!B41</f>
        <v>-120925.4499118758</v>
      </c>
      <c r="BP41" s="4">
        <f>step*-SUM('By group'!C$11:C$21)*Population!C41</f>
        <v>-116427.88052810615</v>
      </c>
      <c r="BQ41" s="4">
        <f>step*-SUM('By group'!D$11:D$21)*Population!D41</f>
        <v>-86242.28388796949</v>
      </c>
      <c r="BR41" s="4">
        <f>step*-SUM('By group'!E$11:E$21)*Population!E41</f>
        <v>-36621.763704071345</v>
      </c>
      <c r="BS41" s="4">
        <f>step*-SUM('By group'!F$11:F$21)*Population!F41</f>
        <v>-11286.489018823711</v>
      </c>
      <c r="BT41" s="4">
        <f>step*-SUM('By group'!G$11:G$21)*Population!G41</f>
        <v>-5558.047079742867</v>
      </c>
      <c r="BU41" s="4">
        <f>step*-SUM('By group'!H$11:H$21)*Population!H41</f>
        <v>0</v>
      </c>
      <c r="BV41" s="4">
        <f>step*-SUM('By group'!I$11:I$21)*Population!I41</f>
        <v>0</v>
      </c>
      <c r="BW41" s="4">
        <f>step*-SUM('By group'!J$11:J$21)*Population!J41</f>
        <v>0</v>
      </c>
      <c r="BX41" s="4">
        <f>step*-SUM('By group'!K$11:K$21)*Population!K41</f>
        <v>0</v>
      </c>
      <c r="BY41" s="4">
        <f>step*-SUM('By group'!L$11:L$21)*Population!L41</f>
        <v>-2085.4651206166468</v>
      </c>
      <c r="BZ41" s="4">
        <f>step*-SUM('By group'!M$11:M$21)*Population!M41</f>
        <v>-1102.652634655351</v>
      </c>
      <c r="CA41" s="4">
        <f>step*-SUM('By group'!N$11:N$21)*Population!N41</f>
        <v>0</v>
      </c>
      <c r="CB41" s="13">
        <f>-step*SUM(SCR!O41:AA41)*Population!O41</f>
        <v>-62943.653817850791</v>
      </c>
      <c r="CC41" s="4">
        <f>step*-SUM('By group'!P$11:P$21)*Population!P41</f>
        <v>-60788.38604734456</v>
      </c>
      <c r="CD41" s="4">
        <f>step*-SUM('By group'!Q$11:Q$21)*Population!Q41</f>
        <v>-45518.266181396619</v>
      </c>
      <c r="CE41" s="4">
        <f>step*-SUM('By group'!R$11:R$21)*Population!R41</f>
        <v>-19679.995989822266</v>
      </c>
      <c r="CF41" s="4">
        <f>step*-SUM('By group'!S$11:S$21)*Population!S41</f>
        <v>-6151.9945431323049</v>
      </c>
      <c r="CG41" s="4">
        <f>step*-SUM('By group'!T$11:T$21)*Population!T41</f>
        <v>-3063.2809462080327</v>
      </c>
      <c r="CH41" s="4">
        <f>step*-SUM('By group'!U$11:U$21)*Population!U41</f>
        <v>0</v>
      </c>
      <c r="CI41" s="4">
        <f>step*-SUM('By group'!V$11:V$21)*Population!V41</f>
        <v>0</v>
      </c>
      <c r="CJ41" s="4">
        <f>step*-SUM('By group'!W$11:W$21)*Population!W41</f>
        <v>0</v>
      </c>
      <c r="CK41" s="4">
        <f>step*-SUM('By group'!X$11:X$21)*Population!X41</f>
        <v>0</v>
      </c>
      <c r="CL41" s="4">
        <f>step*-SUM('By group'!Y$11:Y$21)*Population!Y41</f>
        <v>-1167.2513983125739</v>
      </c>
      <c r="CM41" s="4">
        <f>step*-SUM('By group'!Z$11:Z$21)*Population!Z41</f>
        <v>-637.74897009478082</v>
      </c>
      <c r="CN41" s="4">
        <f>step*-SUM('By group'!AA$11:AA$21)*Population!AA41</f>
        <v>0</v>
      </c>
      <c r="CO41" s="13">
        <f>-step*SUM(SCR!AB41:AN41)*Population!AB41</f>
        <v>-3981.7093789293444</v>
      </c>
      <c r="CP41" s="4">
        <f>step*-SUM('By group'!AC$11:AC$21)*Population!AC41</f>
        <v>-3824.9591758708525</v>
      </c>
      <c r="CQ41" s="4">
        <f>step*-SUM('By group'!AD$11:AD$21)*Population!AD41</f>
        <v>-2808.4726939404363</v>
      </c>
      <c r="CR41" s="4">
        <f>step*-SUM('By group'!AE$11:AE$21)*Population!AE41</f>
        <v>-1173.7161546576619</v>
      </c>
      <c r="CS41" s="4">
        <f>step*-SUM('By group'!AF$11:AF$21)*Population!AF41</f>
        <v>-356.6648944708042</v>
      </c>
      <c r="CT41" s="4">
        <f>step*-SUM('By group'!AG$11:AG$21)*Population!AG41</f>
        <v>-173.85064012737536</v>
      </c>
      <c r="CU41" s="4">
        <f>step*-SUM('By group'!AH$11:AH$21)*Population!AH41</f>
        <v>0</v>
      </c>
      <c r="CV41" s="4">
        <f>step*-SUM('By group'!AI$11:AI$21)*Population!AI41</f>
        <v>0</v>
      </c>
      <c r="CW41" s="4">
        <f>step*-SUM('By group'!AJ$11:AJ$21)*Population!AJ41</f>
        <v>0</v>
      </c>
      <c r="CX41" s="4">
        <f>step*-SUM('By group'!AK$11:AK$21)*Population!AK41</f>
        <v>0</v>
      </c>
      <c r="CY41" s="4">
        <f>step*-SUM('By group'!AL$11:AL$21)*Population!AL41</f>
        <v>-63.7701808425808</v>
      </c>
      <c r="CZ41" s="4">
        <f>step*-SUM('By group'!AM$11:AM$21)*Population!AM41</f>
        <v>-33.439156709930948</v>
      </c>
      <c r="DA41" s="4">
        <f>step*-SUM('By group'!AN$11:AN$21)*Population!AN41</f>
        <v>0</v>
      </c>
      <c r="DB41" s="13">
        <f>-step*SUM(SCR!AO41:BA41)*Population!AO41</f>
        <v>-9715.1073569371365</v>
      </c>
      <c r="DC41" s="4">
        <f>step*-SUM('By group'!AP$11:AP$21)*Population!AP41</f>
        <v>-9237.7882945431647</v>
      </c>
      <c r="DD41" s="4">
        <f>step*-SUM('By group'!AQ$11:AQ$21)*Population!AQ41</f>
        <v>-6558.4096971319059</v>
      </c>
      <c r="DE41" s="4">
        <f>step*-SUM('By group'!AR$11:AR$21)*Population!AR41</f>
        <v>-2594.4152593140807</v>
      </c>
      <c r="DF41" s="4">
        <f>step*-SUM('By group'!AS$11:AS$21)*Population!AS41</f>
        <v>-750.91349324232851</v>
      </c>
      <c r="DG41" s="4">
        <f>step*-SUM('By group'!AT$11:AT$21)*Population!AT41</f>
        <v>-351.38108457445207</v>
      </c>
      <c r="DH41" s="4">
        <f>step*-SUM('By group'!AU$11:AU$21)*Population!AU41</f>
        <v>0</v>
      </c>
      <c r="DI41" s="4">
        <f>step*-SUM('By group'!AV$11:AV$21)*Population!AV41</f>
        <v>0</v>
      </c>
      <c r="DJ41" s="4">
        <f>step*-SUM('By group'!AW$11:AW$21)*Population!AW41</f>
        <v>0</v>
      </c>
      <c r="DK41" s="4">
        <f>step*-SUM('By group'!AX$11:AX$21)*Population!AX41</f>
        <v>0</v>
      </c>
      <c r="DL41" s="4">
        <f>step*-SUM('By group'!AY$11:AY$21)*Population!AY41</f>
        <v>-117.40121865186353</v>
      </c>
      <c r="DM41" s="4">
        <f>step*-SUM('By group'!AZ$11:AZ$21)*Population!AZ41</f>
        <v>-54.779480727883737</v>
      </c>
      <c r="DN41" s="4">
        <f>step*-SUM('By group'!BA$11:BA$21)*Population!BA41</f>
        <v>0</v>
      </c>
      <c r="DO41" s="13">
        <f>-step*SUM(SCR!BB41:BN41)*Population!BB41</f>
        <v>-6342.5209345856329</v>
      </c>
      <c r="DP41" s="4">
        <f>step*-SUM('By group'!BC$11:BC$21)*Population!BC41</f>
        <v>-5978.1206772509477</v>
      </c>
      <c r="DQ41" s="4">
        <f>step*-SUM('By group'!BD$11:BD$21)*Population!BD41</f>
        <v>-4145.9977846948113</v>
      </c>
      <c r="DR41" s="4">
        <f>step*-SUM('By group'!BE$11:BE$21)*Population!BE41</f>
        <v>-1597.7355116269912</v>
      </c>
      <c r="DS41" s="4">
        <f>step*-SUM('By group'!BF$11:BF$21)*Population!BF41</f>
        <v>-455.21174199817807</v>
      </c>
      <c r="DT41" s="4">
        <f>step*-SUM('By group'!BG$11:BG$21)*Population!BG41</f>
        <v>-211.07231292268474</v>
      </c>
      <c r="DU41" s="4">
        <f>step*-SUM('By group'!BH$11:BH$21)*Population!BH41</f>
        <v>0</v>
      </c>
      <c r="DV41" s="4">
        <f>step*-SUM('By group'!BI$11:BI$21)*Population!BI41</f>
        <v>0</v>
      </c>
      <c r="DW41" s="4">
        <f>step*-SUM('By group'!BJ$11:BJ$21)*Population!BJ41</f>
        <v>0</v>
      </c>
      <c r="DX41" s="4">
        <f>step*-SUM('By group'!BK$11:BK$21)*Population!BK41</f>
        <v>0</v>
      </c>
      <c r="DY41" s="4">
        <f>step*-SUM('By group'!BL$11:BL$21)*Population!BL41</f>
        <v>-69.711596853492239</v>
      </c>
      <c r="DZ41" s="4">
        <f>step*-SUM('By group'!BM$11:BM$21)*Population!BM41</f>
        <v>-32.068843972745341</v>
      </c>
      <c r="EA41" s="4">
        <f>step*-SUM('By group'!BN$11:BN$21)*Population!BN41</f>
        <v>0</v>
      </c>
      <c r="EB41" s="52">
        <v>0</v>
      </c>
      <c r="EC41" s="4">
        <f t="shared" si="24"/>
        <v>120925.4499118758</v>
      </c>
      <c r="ED41" s="4">
        <f t="shared" si="24"/>
        <v>116427.88052810615</v>
      </c>
      <c r="EE41" s="4">
        <f t="shared" si="26"/>
        <v>86242.28388796949</v>
      </c>
      <c r="EF41" s="4">
        <f t="shared" si="27"/>
        <v>36621.763704071345</v>
      </c>
      <c r="EG41" s="4">
        <f t="shared" si="28"/>
        <v>11286.489018823711</v>
      </c>
      <c r="EH41" s="4">
        <f t="shared" si="28"/>
        <v>5558.047079742867</v>
      </c>
      <c r="EI41" s="4">
        <v>0</v>
      </c>
      <c r="EJ41" s="4">
        <f t="shared" si="30"/>
        <v>0</v>
      </c>
      <c r="EK41" s="4">
        <f t="shared" si="31"/>
        <v>0</v>
      </c>
      <c r="EL41" s="4">
        <f t="shared" si="32"/>
        <v>0</v>
      </c>
      <c r="EM41" s="4">
        <f t="shared" si="33"/>
        <v>2085.4651206166468</v>
      </c>
      <c r="EN41" s="4">
        <f t="shared" si="34"/>
        <v>1102.652634655351</v>
      </c>
      <c r="EO41" s="52">
        <v>0</v>
      </c>
      <c r="EP41" s="4">
        <f t="shared" si="35"/>
        <v>62943.653817850791</v>
      </c>
      <c r="EQ41" s="4">
        <f t="shared" si="36"/>
        <v>60788.38604734456</v>
      </c>
      <c r="ER41" s="4">
        <f t="shared" si="37"/>
        <v>45518.266181396619</v>
      </c>
      <c r="ES41" s="4">
        <f t="shared" si="38"/>
        <v>19679.995989822266</v>
      </c>
      <c r="ET41" s="4">
        <f t="shared" si="39"/>
        <v>6151.9945431323049</v>
      </c>
      <c r="EU41" s="4">
        <f t="shared" si="40"/>
        <v>3063.2809462080327</v>
      </c>
      <c r="EV41" s="4">
        <v>0</v>
      </c>
      <c r="EW41" s="4">
        <f t="shared" si="41"/>
        <v>0</v>
      </c>
      <c r="EX41" s="4">
        <f t="shared" si="42"/>
        <v>0</v>
      </c>
      <c r="EY41" s="4">
        <f t="shared" si="43"/>
        <v>0</v>
      </c>
      <c r="EZ41" s="4">
        <f t="shared" si="44"/>
        <v>1167.2513983125739</v>
      </c>
      <c r="FA41" s="4">
        <f t="shared" si="45"/>
        <v>637.74897009478082</v>
      </c>
      <c r="FB41" s="52">
        <v>0</v>
      </c>
      <c r="FC41" s="4">
        <f t="shared" si="46"/>
        <v>3981.7093789293444</v>
      </c>
      <c r="FD41" s="4">
        <f t="shared" si="47"/>
        <v>3824.9591758708525</v>
      </c>
      <c r="FE41" s="4">
        <f t="shared" si="48"/>
        <v>2808.4726939404363</v>
      </c>
      <c r="FF41" s="4">
        <f t="shared" si="49"/>
        <v>1173.7161546576619</v>
      </c>
      <c r="FG41" s="4">
        <f t="shared" si="50"/>
        <v>356.6648944708042</v>
      </c>
      <c r="FH41" s="4">
        <f t="shared" si="51"/>
        <v>173.85064012737536</v>
      </c>
      <c r="FI41" s="4">
        <v>0</v>
      </c>
      <c r="FJ41" s="4">
        <f t="shared" si="52"/>
        <v>0</v>
      </c>
      <c r="FK41" s="4">
        <f t="shared" si="53"/>
        <v>0</v>
      </c>
      <c r="FL41" s="4">
        <f t="shared" si="54"/>
        <v>0</v>
      </c>
      <c r="FM41" s="4">
        <f t="shared" si="55"/>
        <v>63.7701808425808</v>
      </c>
      <c r="FN41" s="9">
        <f t="shared" si="56"/>
        <v>33.439156709930948</v>
      </c>
      <c r="FO41" s="4">
        <v>0</v>
      </c>
      <c r="FP41" s="4">
        <f t="shared" si="57"/>
        <v>9715.1073569371365</v>
      </c>
      <c r="FQ41" s="4">
        <f t="shared" si="58"/>
        <v>9237.7882945431647</v>
      </c>
      <c r="FR41" s="4">
        <f t="shared" si="59"/>
        <v>6558.4096971319059</v>
      </c>
      <c r="FS41" s="4">
        <f t="shared" si="60"/>
        <v>2594.4152593140807</v>
      </c>
      <c r="FT41" s="4">
        <f t="shared" si="61"/>
        <v>750.91349324232851</v>
      </c>
      <c r="FU41" s="4">
        <f t="shared" si="62"/>
        <v>351.38108457445207</v>
      </c>
      <c r="FV41" s="4">
        <v>0</v>
      </c>
      <c r="FW41" s="4">
        <f t="shared" si="63"/>
        <v>0</v>
      </c>
      <c r="FX41" s="4">
        <f t="shared" si="64"/>
        <v>0</v>
      </c>
      <c r="FY41" s="4">
        <f t="shared" si="65"/>
        <v>0</v>
      </c>
      <c r="FZ41" s="4">
        <f t="shared" si="66"/>
        <v>117.40121865186353</v>
      </c>
      <c r="GA41" s="4">
        <f t="shared" si="67"/>
        <v>54.779480727883737</v>
      </c>
      <c r="GB41" s="4">
        <v>0</v>
      </c>
      <c r="GC41" s="4">
        <f t="shared" si="68"/>
        <v>6342.5209345856329</v>
      </c>
      <c r="GD41" s="4">
        <f t="shared" si="4"/>
        <v>5978.1206772509477</v>
      </c>
      <c r="GE41" s="4">
        <f t="shared" si="5"/>
        <v>4145.9977846948113</v>
      </c>
      <c r="GF41" s="4">
        <f t="shared" si="6"/>
        <v>1597.7355116269912</v>
      </c>
      <c r="GG41" s="4">
        <f t="shared" si="7"/>
        <v>455.21174199817807</v>
      </c>
      <c r="GH41" s="4">
        <f t="shared" si="8"/>
        <v>211.07231292268474</v>
      </c>
      <c r="GI41" s="4">
        <v>0</v>
      </c>
      <c r="GJ41" s="4">
        <f t="shared" si="69"/>
        <v>0</v>
      </c>
      <c r="GK41" s="4">
        <f t="shared" si="70"/>
        <v>0</v>
      </c>
      <c r="GL41" s="4">
        <f t="shared" si="9"/>
        <v>0</v>
      </c>
      <c r="GM41" s="4">
        <f t="shared" si="10"/>
        <v>69.711596853492239</v>
      </c>
      <c r="GN41" s="4">
        <f t="shared" si="11"/>
        <v>32.068843972745341</v>
      </c>
      <c r="GO41" s="52">
        <v>0</v>
      </c>
      <c r="GP41" s="4">
        <f>step*(-'By group'!C$32*Population!C41+'By group'!I$33*Population!I41)</f>
        <v>0</v>
      </c>
      <c r="GQ41" s="4">
        <f>step*(-'By group'!D$32*Population!D41+'By group'!J$33*Population!J41)</f>
        <v>0</v>
      </c>
      <c r="GR41" s="4">
        <f>step*(-'By group'!E$32*Population!E41+'By group'!K$33*Population!K41)</f>
        <v>0</v>
      </c>
      <c r="GS41" s="4">
        <f>step*(-'By group'!F$32*Population!F41+'By group'!L$33*Population!L41)</f>
        <v>-4600.5119491035321</v>
      </c>
      <c r="GT41" s="4">
        <f>step*(-'By group'!G$32*Population!G41+'By group'!M$33*Population!M41)</f>
        <v>-560.28309862089804</v>
      </c>
      <c r="GU41" s="4">
        <f>step*(-'By group'!H$32*Population!H41+'By group'!N$33*Population!N41)</f>
        <v>-506.16055516828089</v>
      </c>
      <c r="GV41" s="46">
        <f t="shared" si="71"/>
        <v>0</v>
      </c>
      <c r="GW41" s="14">
        <f t="shared" si="72"/>
        <v>0</v>
      </c>
      <c r="GX41" s="4">
        <f t="shared" si="73"/>
        <v>0</v>
      </c>
      <c r="GY41" s="4">
        <f t="shared" si="74"/>
        <v>4600.5119491035321</v>
      </c>
      <c r="GZ41" s="4">
        <f t="shared" si="75"/>
        <v>560.28309862089804</v>
      </c>
      <c r="HA41" s="4">
        <f t="shared" si="76"/>
        <v>506.16055516828089</v>
      </c>
      <c r="HB41" s="8">
        <v>0</v>
      </c>
      <c r="HC41" s="4">
        <f>step*(-'By group'!P$32*Population!P41+'By group'!V$33*Population!V41)</f>
        <v>0</v>
      </c>
      <c r="HD41" s="4">
        <f>step*(-'By group'!Q$32*Population!Q41+'By group'!W$33*Population!W41)</f>
        <v>0</v>
      </c>
      <c r="HE41" s="4">
        <f>step*(-'By group'!R$32*Population!R41+'By group'!X$33*Population!X41)</f>
        <v>0</v>
      </c>
      <c r="HF41" s="4">
        <f>step*(-'By group'!S$32*Population!S41+'By group'!Y$33*Population!Y41)</f>
        <v>-2492.3715724098656</v>
      </c>
      <c r="HG41" s="4">
        <f>step*(-'By group'!T$32*Population!T41+'By group'!Z$33*Population!Z41)</f>
        <v>-293.7817041942161</v>
      </c>
      <c r="HH41" s="4">
        <f>step*(-'By group'!U$32*Population!U41+'By group'!AA$33*Population!AA41)</f>
        <v>-244.1818193228907</v>
      </c>
      <c r="HI41" s="14">
        <f t="shared" si="77"/>
        <v>0</v>
      </c>
      <c r="HJ41" s="46">
        <f t="shared" si="78"/>
        <v>0</v>
      </c>
      <c r="HK41" s="4">
        <f t="shared" si="79"/>
        <v>0</v>
      </c>
      <c r="HL41" s="4">
        <f t="shared" si="80"/>
        <v>2492.3715724098656</v>
      </c>
      <c r="HM41" s="4">
        <f t="shared" si="81"/>
        <v>293.7817041942161</v>
      </c>
      <c r="HN41" s="9">
        <f t="shared" si="82"/>
        <v>244.1818193228907</v>
      </c>
      <c r="HO41" s="4">
        <v>0</v>
      </c>
      <c r="HP41" s="4">
        <f>step*(-'By group'!AC$32*Population!AC41+'By group'!AI$33*Population!AI41)</f>
        <v>0</v>
      </c>
      <c r="HQ41" s="4">
        <f>step*(-'By group'!AD$32*Population!AD41+'By group'!AJ$33*Population!AJ41)</f>
        <v>0</v>
      </c>
      <c r="HR41" s="4">
        <f>step*(-'By group'!AE$32*Population!AE41+'By group'!AK$33*Population!AK41)</f>
        <v>0</v>
      </c>
      <c r="HS41" s="4">
        <f>step*(-'By group'!AF$32*Population!AF41+'By group'!AL$33*Population!AL41)</f>
        <v>-146.44735681411169</v>
      </c>
      <c r="HT41" s="4">
        <f>step*(-'By group'!AG$32*Population!AG41+'By group'!AM$33*Population!AM41)</f>
        <v>-18.0505496705096</v>
      </c>
      <c r="HU41" s="4">
        <f>step*(-'By group'!AH$32*Population!AH41+'By group'!AN$33*Population!AN41)</f>
        <v>-15.147956656559098</v>
      </c>
      <c r="HV41" s="14">
        <f t="shared" si="83"/>
        <v>0</v>
      </c>
      <c r="HW41" s="46">
        <f t="shared" si="84"/>
        <v>0</v>
      </c>
      <c r="HX41" s="4">
        <f t="shared" si="85"/>
        <v>0</v>
      </c>
      <c r="HY41" s="4">
        <f t="shared" si="86"/>
        <v>146.44735681411169</v>
      </c>
      <c r="HZ41" s="4">
        <f t="shared" si="87"/>
        <v>18.0505496705096</v>
      </c>
      <c r="IA41" s="4">
        <f t="shared" si="88"/>
        <v>15.147956656559098</v>
      </c>
      <c r="IB41" s="8">
        <v>0</v>
      </c>
      <c r="IC41" s="4">
        <f>step*(-'By group'!AP$32*Population!AP41+'By group'!AV$33*Population!AV41)</f>
        <v>0</v>
      </c>
      <c r="ID41" s="4">
        <f>step*(-'By group'!AQ$32*Population!AQ41+'By group'!AW$33*Population!AW41)</f>
        <v>0</v>
      </c>
      <c r="IE41" s="4">
        <f>step*(-'By group'!AR$32*Population!AR41+'By group'!AX$33*Population!AX41)</f>
        <v>0</v>
      </c>
      <c r="IF41" s="4">
        <f>step*(-'By group'!AS$32*Population!AS41+'By group'!AY$33*Population!AY41)</f>
        <v>-316.75613729523252</v>
      </c>
      <c r="IG41" s="4">
        <f>step*(-'By group'!AT$32*Population!AT41+'By group'!AZ$33*Population!AZ41)</f>
        <v>-42.886476550948544</v>
      </c>
      <c r="IH41" s="4">
        <f>step*(-'By group'!AU$32*Population!AU41+'By group'!BA$33*Population!BA41)</f>
        <v>-35.689769669311538</v>
      </c>
      <c r="II41" s="14">
        <f t="shared" si="15"/>
        <v>0</v>
      </c>
      <c r="IJ41" s="4">
        <f t="shared" si="16"/>
        <v>0</v>
      </c>
      <c r="IK41" s="4">
        <f t="shared" si="89"/>
        <v>0</v>
      </c>
      <c r="IL41" s="4">
        <f t="shared" si="90"/>
        <v>316.75613729523252</v>
      </c>
      <c r="IM41" s="4">
        <f t="shared" si="91"/>
        <v>42.886476550948544</v>
      </c>
      <c r="IN41" s="4">
        <f t="shared" si="92"/>
        <v>35.689769669311538</v>
      </c>
      <c r="IO41" s="8">
        <v>0</v>
      </c>
      <c r="IP41" s="4">
        <f>step*(-'By group'!BC$32*Population!BC41+'By group'!BI$33*Population!BI41)</f>
        <v>0</v>
      </c>
      <c r="IQ41" s="4">
        <f>step*(-'By group'!BD$32*Population!BD41+'By group'!BJ$33*Population!BJ41)</f>
        <v>0</v>
      </c>
      <c r="IR41" s="4">
        <f>step*(-'By group'!BE$32*Population!BE41+'By group'!BK$33*Population!BK41)</f>
        <v>0</v>
      </c>
      <c r="IS41" s="4">
        <f>step*(-'By group'!BF$32*Population!BF41+'By group'!BL$33*Population!BL41)</f>
        <v>-192.7500725723429</v>
      </c>
      <c r="IT41" s="4">
        <f>step*(-'By group'!BG$32*Population!BG41+'By group'!BM$33*Population!BM41)</f>
        <v>-26.180040598164283</v>
      </c>
      <c r="IU41" s="4">
        <f>step*(-'By group'!BH$32*Population!BH41+'By group'!BN$33*Population!BN41)</f>
        <v>-21.674030735261077</v>
      </c>
      <c r="IV41" s="14">
        <f t="shared" si="17"/>
        <v>0</v>
      </c>
      <c r="IW41" s="4">
        <f t="shared" si="18"/>
        <v>0</v>
      </c>
      <c r="IX41" s="4">
        <f t="shared" si="19"/>
        <v>0</v>
      </c>
      <c r="IY41" s="4">
        <f t="shared" si="20"/>
        <v>192.7500725723429</v>
      </c>
      <c r="IZ41" s="4">
        <f t="shared" si="21"/>
        <v>26.180040598164283</v>
      </c>
      <c r="JA41" s="4">
        <f t="shared" si="22"/>
        <v>21.674030735261077</v>
      </c>
      <c r="JB41" s="75">
        <f>step*(+prop_idu_male*'By group'!BB$9*Population!BB41-'By group'!B$8*Population!B41)</f>
        <v>-822.34547578236231</v>
      </c>
      <c r="JC41" s="46">
        <f>step*(+prop_idu_male*'By group'!BC$9*Population!BC41-'By group'!C$8*Population!C41)</f>
        <v>-5.104019545135194</v>
      </c>
      <c r="JD41" s="46">
        <f>step*(+prop_idu_male*'By group'!BD$9*Population!BD41-'By group'!D$8*Population!D41)</f>
        <v>-15.258377840940389</v>
      </c>
      <c r="JE41" s="46">
        <f>step*(+prop_idu_male*'By group'!BE$9*Population!BE41-'By group'!E$8*Population!E41)</f>
        <v>-16.393599238083286</v>
      </c>
      <c r="JF41" s="46">
        <f>step*(+prop_idu_male*'By group'!BF$9*Population!BF41-'By group'!F$8*Population!F41)</f>
        <v>-5.096990419014042</v>
      </c>
      <c r="JG41" s="46">
        <f>step*(+prop_idu_male*'By group'!BG$9*Population!BG41-'By group'!G$8*Population!G41)</f>
        <v>-1.0102947057456848</v>
      </c>
      <c r="JH41" s="46">
        <f>step*(+prop_idu_male*'By group'!BH$9*Population!BH41-'By group'!H$8*Population!H41)</f>
        <v>-0.90988607592080473</v>
      </c>
      <c r="JI41" s="46">
        <f>step*(+prop_idu_male*'By group'!BI$9*Population!BI41-'By group'!I$8*Population!I41)</f>
        <v>0</v>
      </c>
      <c r="JJ41" s="46">
        <f>step*(+prop_idu_male*'By group'!BJ$9*Population!BJ41-'By group'!J$8*Population!J41)</f>
        <v>0</v>
      </c>
      <c r="JK41" s="46">
        <f>step*(+prop_idu_male*'By group'!BK$9*Population!BK41-'By group'!K$8*Population!K41)</f>
        <v>0</v>
      </c>
      <c r="JL41" s="46">
        <f>step*(+prop_idu_male*'By group'!BL$9*Population!BL41-'By group'!L$8*Population!L41)</f>
        <v>-1.9181572881682651</v>
      </c>
      <c r="JM41" s="46">
        <f>step*(+prop_idu_male*'By group'!BM$9*Population!BM41-'By group'!M$8*Population!M41)</f>
        <v>-1.0256874091207624</v>
      </c>
      <c r="JN41" s="46">
        <f>step*(+prop_idu_male*'By group'!BN$9*Population!BN41-'By group'!N$8*Population!N41)</f>
        <v>-0.9114863890343009</v>
      </c>
      <c r="JO41" s="45">
        <f>step*(+(1-prop_idu_male)*'By group'!BB$9*Population!BB41-'By group'!O$8*Population!O41-'By group'!O$6*Population!O41+'By group'!AB$7*Population!AB41)</f>
        <v>-6062.1542193518399</v>
      </c>
      <c r="JP41" s="46">
        <f>step*(+(1-prop_idu_male)*'By group'!BC$9*Population!BC41-'By group'!P$8*Population!P41-'By group'!P$6*Population!P41+'By group'!AC$7*Population!AC41)</f>
        <v>-11.534193556575934</v>
      </c>
      <c r="JQ41" s="46">
        <f>step*(+(1-prop_idu_male)*'By group'!BD$9*Population!BD41-'By group'!Q$8*Population!Q41-'By group'!Q$6*Population!Q41+'By group'!AD$7*Population!AD41)</f>
        <v>-35.143325980387523</v>
      </c>
      <c r="JR41" s="46">
        <f>step*(+(1-prop_idu_male)*'By group'!BE$9*Population!BE41-'By group'!R$8*Population!R41-'By group'!R$6*Population!R41+'By group'!AE$7*Population!AE41)</f>
        <v>-39.057761444448275</v>
      </c>
      <c r="JS41" s="46">
        <f>step*(+(1-prop_idu_male)*'By group'!BF$9*Population!BF41-'By group'!S$8*Population!S41-'By group'!S$6*Population!S41+'By group'!AF$7*Population!AF41)</f>
        <v>-12.478795016593507</v>
      </c>
      <c r="JT41" s="46">
        <f>step*(+(1-prop_idu_male)*'By group'!BG$9*Population!BG41-'By group'!T$8*Population!T41-'By group'!T$6*Population!T41+'By group'!AG$7*Population!AG41)</f>
        <v>-2.524758245866769</v>
      </c>
      <c r="JU41" s="46">
        <f>step*(+(1-prop_idu_male)*'By group'!BH$9*Population!BH41-'By group'!U$8*Population!U41-'By group'!U$6*Population!U41+'By group'!AH$7*Population!AH41)</f>
        <v>-2.3949650121704256</v>
      </c>
      <c r="JV41" s="46">
        <f>step*(+(1-prop_idu_male)*'By group'!BI$9*Population!BI41-'By group'!V$8*Population!V41-'By group'!V$6*Population!V41+'By group'!AI$7*Population!AI41)</f>
        <v>0</v>
      </c>
      <c r="JW41" s="46">
        <f>step*(+(1-prop_idu_male)*'By group'!BJ$9*Population!BJ41-'By group'!W$8*Population!W41-'By group'!W$6*Population!W41+'By group'!AJ$7*Population!AJ41)</f>
        <v>0</v>
      </c>
      <c r="JX41" s="46">
        <f>step*(+(1-prop_idu_male)*'By group'!BK$9*Population!BK41-'By group'!X$8*Population!X41-'By group'!X$6*Population!X41+'By group'!AK$7*Population!AK41)</f>
        <v>0</v>
      </c>
      <c r="JY41" s="46">
        <f>step*(+(1-prop_idu_male)*'By group'!BL$9*Population!BL41-'By group'!Y$8*Population!Y41-'By group'!Y$6*Population!Y41+'By group'!AL$7*Population!AL41)</f>
        <v>-4.940423787946882</v>
      </c>
      <c r="JZ41" s="46">
        <f>step*(+(1-prop_idu_male)*'By group'!BM$9*Population!BM41-'By group'!Z$8*Population!Z41-'By group'!Z$6*Population!Z41+'By group'!AM$7*Population!AM41)</f>
        <v>-2.7730436487832701</v>
      </c>
      <c r="KA41" s="76">
        <f>step*(+(1-prop_idu_male)*'By group'!BN$9*Population!BN41-'By group'!AA$8*Population!AA41-'By group'!AA$6*Population!AA41+'By group'!AN$7*Population!AN41)</f>
        <v>-2.9121890563586046</v>
      </c>
      <c r="KB41" s="46">
        <f>step*(+'By group'!O$6*Population!O41-'By group'!AB$7*Population!AB41)</f>
        <v>5188.3478707923259</v>
      </c>
      <c r="KC41" s="46">
        <f>step*(+'By group'!P$6*Population!P41-'By group'!AC$7*Population!AC41)</f>
        <v>8.6741178745262335</v>
      </c>
      <c r="KD41" s="46">
        <f>step*(+'By group'!Q$6*Population!Q41-'By group'!AD$7*Population!AD41)</f>
        <v>26.537192478271578</v>
      </c>
      <c r="KE41" s="46">
        <f>step*(+'By group'!R$6*Population!R41-'By group'!AE$7*Population!AE41)</f>
        <v>29.697084103025237</v>
      </c>
      <c r="KF41" s="46">
        <f>step*(+'By group'!S$6*Population!S41-'By group'!AF$7*Population!AF41)</f>
        <v>9.5393612676268074</v>
      </c>
      <c r="KG41" s="46">
        <f>step*(+'By group'!T$6*Population!T41-'By group'!AG$7*Population!AG41)</f>
        <v>1.9374307341758852</v>
      </c>
      <c r="KH41" s="46">
        <f>step*(+'By group'!U$6*Population!U41-'By group'!AH$7*Population!AH41)</f>
        <v>1.8511046432798608</v>
      </c>
      <c r="KI41" s="46">
        <f>step*(+'By group'!V$6*Population!V41-'By group'!AI$7*Population!AI41)</f>
        <v>0</v>
      </c>
      <c r="KJ41" s="46">
        <f>step*(+'By group'!W$6*Population!W41-'By group'!AJ$7*Population!AJ41)</f>
        <v>0</v>
      </c>
      <c r="KK41" s="46">
        <f>step*(+'By group'!X$6*Population!X41-'By group'!AK$7*Population!AK41)</f>
        <v>0</v>
      </c>
      <c r="KL41" s="46">
        <f>step*(+'By group'!Y$6*Population!Y41-'By group'!AL$7*Population!AL41)</f>
        <v>3.8149993477464026</v>
      </c>
      <c r="KM41" s="46">
        <f>step*(+'By group'!Z$6*Population!Z41-'By group'!AM$7*Population!AM41)</f>
        <v>2.1545359850721364</v>
      </c>
      <c r="KN41" s="46">
        <f>step*(+'By group'!AA$6*Population!AA41-'By group'!AN$7*Population!AN41)</f>
        <v>2.2868231203409435</v>
      </c>
      <c r="KO41" s="45">
        <v>0</v>
      </c>
      <c r="KP41" s="46">
        <v>0</v>
      </c>
      <c r="KQ41" s="46">
        <v>0</v>
      </c>
      <c r="KR41" s="46">
        <v>0</v>
      </c>
      <c r="KS41" s="46">
        <v>0</v>
      </c>
      <c r="KT41" s="46">
        <v>0</v>
      </c>
      <c r="KU41" s="46">
        <v>0</v>
      </c>
      <c r="KV41" s="46">
        <v>0</v>
      </c>
      <c r="KW41" s="46">
        <v>0</v>
      </c>
      <c r="KX41" s="46">
        <v>0</v>
      </c>
      <c r="KY41" s="46">
        <v>0</v>
      </c>
      <c r="KZ41" s="46">
        <v>0</v>
      </c>
      <c r="LA41" s="46">
        <v>0</v>
      </c>
      <c r="LB41" s="188">
        <f>step*(-'By group'!BB$9*Population!BB41+'By group'!B$8*Population!B41+'By group'!O$8*Population!O41)</f>
        <v>1696.1518243418759</v>
      </c>
      <c r="LC41" s="189">
        <f>step*(-'By group'!BC$9*Population!BC41+'By group'!C$8*Population!C41+'By group'!P$8*Population!P41)</f>
        <v>7.9640952271848935</v>
      </c>
      <c r="LD41" s="189">
        <f>step*(-'By group'!BD$9*Population!BD41+'By group'!D$8*Population!D41+'By group'!Q$8*Population!Q41)</f>
        <v>23.864511343056336</v>
      </c>
      <c r="LE41" s="189">
        <f>step*(-'By group'!BE$9*Population!BE41+'By group'!E$8*Population!E41+'By group'!R$8*Population!R41)</f>
        <v>25.754276579506321</v>
      </c>
      <c r="LF41" s="189">
        <f>step*(-'By group'!BF$9*Population!BF41+'By group'!F$8*Population!F41+'By group'!S$8*Population!S41)</f>
        <v>8.0364241679807407</v>
      </c>
      <c r="LG41" s="189">
        <f>step*(-'By group'!BG$9*Population!BG41+'By group'!G$8*Population!G41+'By group'!T$8*Population!T41)</f>
        <v>1.5976222174365691</v>
      </c>
      <c r="LH41" s="189">
        <f>step*(-'By group'!BH$9*Population!BH41+'By group'!H$8*Population!H41+'By group'!U$8*Population!U41)</f>
        <v>1.4537464448113693</v>
      </c>
      <c r="LI41" s="189">
        <f>step*(-'By group'!BI$9*Population!BI41+'By group'!I$8*Population!I41+'By group'!V$8*Population!V41)</f>
        <v>0</v>
      </c>
      <c r="LJ41" s="189">
        <f>step*(-'By group'!BJ$9*Population!BJ41+'By group'!J$8*Population!J41+'By group'!W$8*Population!W41)</f>
        <v>0</v>
      </c>
      <c r="LK41" s="189">
        <f>step*(-'By group'!BK$9*Population!BK41+'By group'!K$8*Population!K41+'By group'!X$8*Population!X41)</f>
        <v>0</v>
      </c>
      <c r="LL41" s="189">
        <f>step*(-'By group'!BL$9*Population!BL41+'By group'!L$8*Population!L41+'By group'!Y$8*Population!Y41)</f>
        <v>3.0435817283687436</v>
      </c>
      <c r="LM41" s="189">
        <f>step*(-'By group'!BM$9*Population!BM41+'By group'!M$8*Population!M41+'By group'!Z$8*Population!Z41)</f>
        <v>1.6441950728318959</v>
      </c>
      <c r="LN41" s="189">
        <f>step*(-'By group'!BN$9*Population!BN41+'By group'!N$8*Population!N41+'By group'!AA$8*Population!AA41)</f>
        <v>1.5368523250519621</v>
      </c>
    </row>
    <row r="42" spans="1:326" x14ac:dyDescent="0.25">
      <c r="A42">
        <f t="shared" si="93"/>
        <v>19</v>
      </c>
      <c r="B42" s="52">
        <f>step*((-'By group'!B$4-'By group'!B$5-'By group'!B$22)*Population!B42+'By group'!B$3*Population!$BO42)</f>
        <v>164660.76981498161</v>
      </c>
      <c r="C42" s="4">
        <f>step*((-'By group'!C$4-'By group'!C$5-'By group'!C$22)*Population!C42+'By group'!C$3*Population!$BO42)</f>
        <v>-4650.5292268482572</v>
      </c>
      <c r="D42" s="4">
        <f>step*((-'By group'!D$4-'By group'!D$5-'By group'!D$22)*Population!D42+'By group'!D$3*Population!$BO42)</f>
        <v>-30968.302645305419</v>
      </c>
      <c r="E42" s="4">
        <f>step*((-'By group'!E$4-'By group'!E$5-'By group'!E$22)*Population!E42+'By group'!E$3*Population!$BO42)</f>
        <v>-51037.181221554318</v>
      </c>
      <c r="F42" s="4">
        <f>step*((-'By group'!F$4-'By group'!F$5-'By group'!F$22)*Population!F42+'By group'!F$3*Population!$BO42)</f>
        <v>-21308.543091657459</v>
      </c>
      <c r="G42" s="4">
        <f>step*((-'By group'!G$4-'By group'!G$5-'By group'!G$22)*Population!G42+'By group'!G$3*Population!$BO42)</f>
        <v>-5295.2668003614035</v>
      </c>
      <c r="H42" s="4">
        <f>step*((-'By group'!H$4-'By group'!H$5-'By group'!H$22)*Population!H42+'By group'!H$3*Population!$BO42)</f>
        <v>-5196.4027216436971</v>
      </c>
      <c r="I42" s="4">
        <f>step*((-'By group'!I$4-'By group'!I$5-'By group'!I$22)*Population!I42+'By group'!I$3*Population!$BO42)</f>
        <v>0</v>
      </c>
      <c r="J42" s="4">
        <f>step*((-'By group'!J$4-'By group'!J$5-'By group'!J$22)*Population!J42+'By group'!J$3*Population!$BO42)</f>
        <v>0</v>
      </c>
      <c r="K42" s="4">
        <f>step*((-'By group'!K$4-'By group'!K$5-'By group'!K$22)*Population!K42+'By group'!K$3*Population!$BO42)</f>
        <v>0</v>
      </c>
      <c r="L42" s="4">
        <f>step*((-'By group'!L$4-'By group'!L$5-'By group'!L$22)*Population!L42+'By group'!L$3*Population!$BO42)</f>
        <v>-2891.1945940267842</v>
      </c>
      <c r="M42" s="4">
        <f>step*((-'By group'!M$4-'By group'!M$5-'By group'!M$22)*Population!M42+'By group'!M$3*Population!$BO42)</f>
        <v>-1746.4702699865225</v>
      </c>
      <c r="N42" s="4">
        <f>step*((-'By group'!N$4-'By group'!N$5-'By group'!N$22)*Population!N42+'By group'!N$3*Population!$BO42)</f>
        <v>-1817.8653507200099</v>
      </c>
      <c r="O42" s="8">
        <f>step*((-'By group'!O$4-'By group'!O$5-'By group'!O$22)*Population!O42+'By group'!O$3*Population!$BO42)</f>
        <v>125172.631295247</v>
      </c>
      <c r="P42" s="4">
        <f>step*((-'By group'!P$4-'By group'!P$5-'By group'!P$22)*Population!P42+'By group'!P$3*Population!$BO42)</f>
        <v>-2420.0233672960171</v>
      </c>
      <c r="Q42" s="4">
        <f>step*((-'By group'!Q$4-'By group'!Q$5-'By group'!Q$22)*Population!Q42+'By group'!Q$3*Population!$BO42)</f>
        <v>-16282.931889622614</v>
      </c>
      <c r="R42" s="4">
        <f>step*((-'By group'!R$4-'By group'!R$5-'By group'!R$22)*Population!R42+'By group'!R$3*Population!$BO42)</f>
        <v>-27306.604911964198</v>
      </c>
      <c r="S42" s="4">
        <f>step*((-'By group'!S$4-'By group'!S$5-'By group'!S$22)*Population!S42+'By group'!S$3*Population!$BO42)</f>
        <v>-11562.318306940682</v>
      </c>
      <c r="T42" s="4">
        <f>step*((-'By group'!T$4-'By group'!T$5-'By group'!T$22)*Population!T42+'By group'!T$3*Population!$BO42)</f>
        <v>-2905.1474906295862</v>
      </c>
      <c r="U42" s="4">
        <f>step*((-'By group'!U$4-'By group'!U$5-'By group'!U$22)*Population!U42+'By group'!U$3*Population!$BO42)</f>
        <v>-2943.3928458325463</v>
      </c>
      <c r="V42" s="4">
        <f>step*((-'By group'!V$4-'By group'!V$5-'By group'!V$22)*Population!V42+'By group'!V$3*Population!$BO42)</f>
        <v>0</v>
      </c>
      <c r="W42" s="4">
        <f>step*((-'By group'!W$4-'By group'!W$5-'By group'!W$22)*Population!W42+'By group'!W$3*Population!$BO42)</f>
        <v>0</v>
      </c>
      <c r="X42" s="4">
        <f>step*((-'By group'!X$4-'By group'!X$5-'By group'!X$22)*Population!X42+'By group'!X$3*Population!$BO42)</f>
        <v>0</v>
      </c>
      <c r="Y42" s="4">
        <f>step*((-'By group'!Y$4-'By group'!Y$5-'By group'!Y$22)*Population!Y42+'By group'!Y$3*Population!$BO42)</f>
        <v>-1612.1739031246252</v>
      </c>
      <c r="Z42" s="4">
        <f>step*((-'By group'!Z$4-'By group'!Z$5-'By group'!Z$22)*Population!Z42+'By group'!Z$3*Population!$BO42)</f>
        <v>-1004.4073710805752</v>
      </c>
      <c r="AA42" s="4">
        <f>step*((-'By group'!AA$4-'By group'!AA$5-'By group'!AA$22)*Population!AA42+'By group'!AA$3*Population!$BO42)</f>
        <v>-1183.276954754004</v>
      </c>
      <c r="AB42" s="8">
        <f>step*((-'By group'!AB$4-'By group'!AB$5-'By group'!AB$22)*Population!AB42+'By group'!AB$3*Population!$BO42)</f>
        <v>-970.97497823460321</v>
      </c>
      <c r="AC42" s="4">
        <f>step*((-'By group'!AC$4-'By group'!AC$5-'By group'!AC$22)*Population!AC42+'By group'!AC$3*Population!$BO42)</f>
        <v>-153.49540519076146</v>
      </c>
      <c r="AD42" s="4">
        <f>step*((-'By group'!AD$4-'By group'!AD$5-'By group'!AD$22)*Population!AD42+'By group'!AD$3*Population!$BO42)</f>
        <v>-1013.927785231669</v>
      </c>
      <c r="AE42" s="4">
        <f>step*((-'By group'!AE$4-'By group'!AE$5-'By group'!AE$22)*Population!AE42+'By group'!AE$3*Population!$BO42)</f>
        <v>-1646.1777574818368</v>
      </c>
      <c r="AF42" s="4">
        <f>step*((-'By group'!AF$4-'By group'!AF$5-'By group'!AF$22)*Population!AF42+'By group'!AF$3*Population!$BO42)</f>
        <v>-678.13449287223841</v>
      </c>
      <c r="AG42" s="4">
        <f>step*((-'By group'!AG$4-'By group'!AG$5-'By group'!AG$22)*Population!AG42+'By group'!AG$3*Population!$BO42)</f>
        <v>-166.84969953463593</v>
      </c>
      <c r="AH42" s="4">
        <f>step*((-'By group'!AH$4-'By group'!AH$5-'By group'!AH$22)*Population!AH42+'By group'!AH$3*Population!$BO42)</f>
        <v>-161.96314024464655</v>
      </c>
      <c r="AI42" s="4">
        <f>step*((-'By group'!AI$4-'By group'!AI$5-'By group'!AI$22)*Population!AI42+'By group'!AI$3*Population!$BO42)</f>
        <v>0</v>
      </c>
      <c r="AJ42" s="4">
        <f>step*((-'By group'!AJ$4-'By group'!AJ$5-'By group'!AJ$22)*Population!AJ42+'By group'!AJ$3*Population!$BO42)</f>
        <v>0</v>
      </c>
      <c r="AK42" s="4">
        <f>step*((-'By group'!AK$4-'By group'!AK$5-'By group'!AK$22)*Population!AK42+'By group'!AK$3*Population!$BO42)</f>
        <v>0</v>
      </c>
      <c r="AL42" s="4">
        <f>step*((-'By group'!AL$4-'By group'!AL$5-'By group'!AL$22)*Population!AL42+'By group'!AL$3*Population!$BO42)</f>
        <v>-89.08322772938962</v>
      </c>
      <c r="AM42" s="4">
        <f>step*((-'By group'!AM$4-'By group'!AM$5-'By group'!AM$22)*Population!AM42+'By group'!AM$3*Population!$BO42)</f>
        <v>-53.26532746007689</v>
      </c>
      <c r="AN42" s="4">
        <f>step*((-'By group'!AN$4-'By group'!AN$5-'By group'!AN$22)*Population!AN42+'By group'!AN$3*Population!$BO42)</f>
        <v>-58.161599384085413</v>
      </c>
      <c r="AO42" s="8">
        <f>step*((-'By group'!AO$4-'By group'!AO$5-'By group'!AO$22)*Population!AO42+'By group'!AO$3*Population!$BO42)</f>
        <v>9078.6396096325552</v>
      </c>
      <c r="AP42" s="4">
        <f>step*((-'By group'!AP$4-'By group'!AP$5-'By group'!AP$22)*Population!AP42+'By group'!AP$3*Population!$BO42)</f>
        <v>-373.82383300621638</v>
      </c>
      <c r="AQ42" s="4">
        <f>step*((-'By group'!AQ$4-'By group'!AQ$5-'By group'!AQ$22)*Population!AQ42+'By group'!AQ$3*Population!$BO42)</f>
        <v>-2389.6790905474259</v>
      </c>
      <c r="AR42" s="4">
        <f>step*((-'By group'!AR$4-'By group'!AR$5-'By group'!AR$22)*Population!AR42+'By group'!AR$3*Population!$BO42)</f>
        <v>-3678.6351935086486</v>
      </c>
      <c r="AS42" s="4">
        <f>step*((-'By group'!AS$4-'By group'!AS$5-'By group'!AS$22)*Population!AS42+'By group'!AS$3*Population!$BO42)</f>
        <v>-1445.7375355674824</v>
      </c>
      <c r="AT42" s="4">
        <f>step*((-'By group'!AT$4-'By group'!AT$5-'By group'!AT$22)*Population!AT42+'By group'!AT$3*Population!$BO42)</f>
        <v>-341.96266301358298</v>
      </c>
      <c r="AU42" s="4">
        <f>step*((-'By group'!AU$4-'By group'!AU$5-'By group'!AU$22)*Population!AU42+'By group'!AU$3*Population!$BO42)</f>
        <v>-303.92059084525732</v>
      </c>
      <c r="AV42" s="4">
        <f>step*((-'By group'!AV$4-'By group'!AV$5-'By group'!AV$22)*Population!AV42+'By group'!AV$3*Population!$BO42)</f>
        <v>0</v>
      </c>
      <c r="AW42" s="4">
        <f>step*((-'By group'!AW$4-'By group'!AW$5-'By group'!AW$22)*Population!AW42+'By group'!AW$3*Population!$BO42)</f>
        <v>0</v>
      </c>
      <c r="AX42" s="4">
        <f>step*((-'By group'!AX$4-'By group'!AX$5-'By group'!AX$22)*Population!AX42+'By group'!AX$3*Population!$BO42)</f>
        <v>0</v>
      </c>
      <c r="AY42" s="4">
        <f>step*((-'By group'!AY$4-'By group'!AY$5-'By group'!AY$22)*Population!AY42+'By group'!AY$3*Population!$BO42)</f>
        <v>-166.81123098976218</v>
      </c>
      <c r="AZ42" s="4">
        <f>step*((-'By group'!AZ$4-'By group'!AZ$5-'By group'!AZ$22)*Population!AZ42+'By group'!AZ$3*Population!$BO42)</f>
        <v>-89.076052789439132</v>
      </c>
      <c r="BA42" s="4">
        <f>step*((-'By group'!BA$4-'By group'!BA$5-'By group'!BA$22)*Population!BA42+'By group'!BA$3*Population!$BO42)</f>
        <v>-80.308075051758181</v>
      </c>
      <c r="BB42" s="8">
        <f>step*((-'By group'!BB$4-'By group'!BB$5-'By group'!BB$22)*Population!BB42+'By group'!BB$3*Population!$BO42)</f>
        <v>4751.4031819032061</v>
      </c>
      <c r="BC42" s="4">
        <f>step*((-'By group'!BC$4-'By group'!BC$5-'By group'!BC$22)*Population!BC42+'By group'!BC$3*Population!$BO42)</f>
        <v>-359.50786735066566</v>
      </c>
      <c r="BD42" s="4">
        <f>step*((-'By group'!BD$4-'By group'!BD$5-'By group'!BD$22)*Population!BD42+'By group'!BD$3*Population!$BO42)</f>
        <v>-1827.7313469153999</v>
      </c>
      <c r="BE42" s="4">
        <f>step*((-'By group'!BE$4-'By group'!BE$5-'By group'!BE$22)*Population!BE42+'By group'!BE$3*Population!$BO42)</f>
        <v>-2559.1991755702484</v>
      </c>
      <c r="BF42" s="4">
        <f>step*((-'By group'!BF$4-'By group'!BF$5-'By group'!BF$22)*Population!BF42+'By group'!BF$3*Population!$BO42)</f>
        <v>-956.33640543211209</v>
      </c>
      <c r="BG42" s="4">
        <f>step*((-'By group'!BG$4-'By group'!BG$5-'By group'!BG$22)*Population!BG42+'By group'!BG$3*Population!$BO42)</f>
        <v>-219.52607480593721</v>
      </c>
      <c r="BH42" s="4">
        <f>step*((-'By group'!BH$4-'By group'!BH$5-'By group'!BH$22)*Population!BH42+'By group'!BH$3*Population!$BO42)</f>
        <v>-191.02430292775779</v>
      </c>
      <c r="BI42" s="4">
        <f>step*((-'By group'!BI$4-'By group'!BI$5-'By group'!BI$22)*Population!BI42+'By group'!BI$3*Population!$BO42)</f>
        <v>0</v>
      </c>
      <c r="BJ42" s="4">
        <f>step*((-'By group'!BJ$4-'By group'!BJ$5-'By group'!BJ$22)*Population!BJ42+'By group'!BJ$3*Population!$BO42)</f>
        <v>0</v>
      </c>
      <c r="BK42" s="4">
        <f>step*((-'By group'!BK$4-'By group'!BK$5-'By group'!BK$22)*Population!BK42+'By group'!BK$3*Population!$BO42)</f>
        <v>0</v>
      </c>
      <c r="BL42" s="4">
        <f>step*((-'By group'!BL$4-'By group'!BL$5-'By group'!BL$22)*Population!BL42+'By group'!BL$3*Population!$BO42)</f>
        <v>-125.53498081627004</v>
      </c>
      <c r="BM42" s="4">
        <f>step*((-'By group'!BM$4-'By group'!BM$5-'By group'!BM$22)*Population!BM42+'By group'!BM$3*Population!$BO42)</f>
        <v>-64.27061800611591</v>
      </c>
      <c r="BN42" s="4">
        <f>step*((-'By group'!BN$4-'By group'!BN$5-'By group'!BN$22)*Population!BN42+'By group'!BN$3*Population!$BO42)</f>
        <v>-54.602801380727662</v>
      </c>
      <c r="BO42" s="71">
        <f>-step*SUM(SCR!B42:N42)*Population!B42</f>
        <v>-120792.16407365869</v>
      </c>
      <c r="BP42" s="4">
        <f>step*-SUM('By group'!C$11:C$21)*Population!C42</f>
        <v>-116263.23067120642</v>
      </c>
      <c r="BQ42" s="4">
        <f>step*-SUM('By group'!D$11:D$21)*Population!D42</f>
        <v>-86023.062903626167</v>
      </c>
      <c r="BR42" s="4">
        <f>step*-SUM('By group'!E$11:E$21)*Population!E42</f>
        <v>-36455.129443967366</v>
      </c>
      <c r="BS42" s="4">
        <f>step*-SUM('By group'!F$11:F$21)*Population!F42</f>
        <v>-11215.022679819716</v>
      </c>
      <c r="BT42" s="4">
        <f>step*-SUM('By group'!G$11:G$21)*Population!G42</f>
        <v>-5515.9029170431286</v>
      </c>
      <c r="BU42" s="4">
        <f>step*-SUM('By group'!H$11:H$21)*Population!H42</f>
        <v>0</v>
      </c>
      <c r="BV42" s="4">
        <f>step*-SUM('By group'!I$11:I$21)*Population!I42</f>
        <v>0</v>
      </c>
      <c r="BW42" s="4">
        <f>step*-SUM('By group'!J$11:J$21)*Population!J42</f>
        <v>0</v>
      </c>
      <c r="BX42" s="4">
        <f>step*-SUM('By group'!K$11:K$21)*Population!K42</f>
        <v>0</v>
      </c>
      <c r="BY42" s="4">
        <f>step*-SUM('By group'!L$11:L$21)*Population!L42</f>
        <v>-2065.1389957334172</v>
      </c>
      <c r="BZ42" s="4">
        <f>step*-SUM('By group'!M$11:M$21)*Population!M42</f>
        <v>-1091.5439187415766</v>
      </c>
      <c r="CA42" s="4">
        <f>step*-SUM('By group'!N$11:N$21)*Population!N42</f>
        <v>0</v>
      </c>
      <c r="CB42" s="13">
        <f>-step*SUM(SCR!O42:AA42)*Population!O42</f>
        <v>-62673.722246375466</v>
      </c>
      <c r="CC42" s="4">
        <f>step*-SUM('By group'!P$11:P$21)*Population!P42</f>
        <v>-60500.584182400431</v>
      </c>
      <c r="CD42" s="4">
        <f>step*-SUM('By group'!Q$11:Q$21)*Population!Q42</f>
        <v>-45230.366360062821</v>
      </c>
      <c r="CE42" s="4">
        <f>step*-SUM('By group'!R$11:R$21)*Population!R42</f>
        <v>-19504.717794260137</v>
      </c>
      <c r="CF42" s="4">
        <f>step*-SUM('By group'!S$11:S$21)*Population!S42</f>
        <v>-6085.430687863518</v>
      </c>
      <c r="CG42" s="4">
        <f>step*-SUM('By group'!T$11:T$21)*Population!T42</f>
        <v>-3026.1953027391519</v>
      </c>
      <c r="CH42" s="4">
        <f>step*-SUM('By group'!U$11:U$21)*Population!U42</f>
        <v>0</v>
      </c>
      <c r="CI42" s="4">
        <f>step*-SUM('By group'!V$11:V$21)*Population!V42</f>
        <v>0</v>
      </c>
      <c r="CJ42" s="4">
        <f>step*-SUM('By group'!W$11:W$21)*Population!W42</f>
        <v>0</v>
      </c>
      <c r="CK42" s="4">
        <f>step*-SUM('By group'!X$11:X$21)*Population!X42</f>
        <v>0</v>
      </c>
      <c r="CL42" s="4">
        <f>step*-SUM('By group'!Y$11:Y$21)*Population!Y42</f>
        <v>-1151.5527879461608</v>
      </c>
      <c r="CM42" s="4">
        <f>step*-SUM('By group'!Z$11:Z$21)*Population!Z42</f>
        <v>-627.75460692535955</v>
      </c>
      <c r="CN42" s="4">
        <f>step*-SUM('By group'!AA$11:AA$21)*Population!AA42</f>
        <v>0</v>
      </c>
      <c r="CO42" s="13">
        <f>-step*SUM(SCR!AB42:AN42)*Population!AB42</f>
        <v>-3994.985281291184</v>
      </c>
      <c r="CP42" s="4">
        <f>step*-SUM('By group'!AC$11:AC$21)*Population!AC42</f>
        <v>-3837.3851297690362</v>
      </c>
      <c r="CQ42" s="4">
        <f>step*-SUM('By group'!AD$11:AD$21)*Population!AD42</f>
        <v>-2816.4660700879695</v>
      </c>
      <c r="CR42" s="4">
        <f>step*-SUM('By group'!AE$11:AE$21)*Population!AE42</f>
        <v>-1175.8412553441692</v>
      </c>
      <c r="CS42" s="4">
        <f>step*-SUM('By group'!AF$11:AF$21)*Population!AF42</f>
        <v>-356.91289098538869</v>
      </c>
      <c r="CT42" s="4">
        <f>step*-SUM('By group'!AG$11:AG$21)*Population!AG42</f>
        <v>-173.80177034857908</v>
      </c>
      <c r="CU42" s="4">
        <f>step*-SUM('By group'!AH$11:AH$21)*Population!AH42</f>
        <v>0</v>
      </c>
      <c r="CV42" s="4">
        <f>step*-SUM('By group'!AI$11:AI$21)*Population!AI42</f>
        <v>0</v>
      </c>
      <c r="CW42" s="4">
        <f>step*-SUM('By group'!AJ$11:AJ$21)*Population!AJ42</f>
        <v>0</v>
      </c>
      <c r="CX42" s="4">
        <f>step*-SUM('By group'!AK$11:AK$21)*Population!AK42</f>
        <v>0</v>
      </c>
      <c r="CY42" s="4">
        <f>step*-SUM('By group'!AL$11:AL$21)*Population!AL42</f>
        <v>-63.630876949564005</v>
      </c>
      <c r="CZ42" s="4">
        <f>step*-SUM('By group'!AM$11:AM$21)*Population!AM42</f>
        <v>-33.290829662548056</v>
      </c>
      <c r="DA42" s="4">
        <f>step*-SUM('By group'!AN$11:AN$21)*Population!AN42</f>
        <v>0</v>
      </c>
      <c r="DB42" s="13">
        <f>-step*SUM(SCR!AO42:BA42)*Population!AO42</f>
        <v>-9826.9852147380734</v>
      </c>
      <c r="DC42" s="4">
        <f>step*-SUM('By group'!AP$11:AP$21)*Population!AP42</f>
        <v>-9345.5958251554093</v>
      </c>
      <c r="DD42" s="4">
        <f>step*-SUM('By group'!AQ$11:AQ$21)*Population!AQ42</f>
        <v>-6637.9974737428493</v>
      </c>
      <c r="DE42" s="4">
        <f>step*-SUM('By group'!AR$11:AR$21)*Population!AR42</f>
        <v>-2627.5965667918917</v>
      </c>
      <c r="DF42" s="4">
        <f>step*-SUM('By group'!AS$11:AS$21)*Population!AS42</f>
        <v>-760.91449240393808</v>
      </c>
      <c r="DG42" s="4">
        <f>step*-SUM('By group'!AT$11:AT$21)*Population!AT42</f>
        <v>-356.21110730581557</v>
      </c>
      <c r="DH42" s="4">
        <f>step*-SUM('By group'!AU$11:AU$21)*Population!AU42</f>
        <v>0</v>
      </c>
      <c r="DI42" s="4">
        <f>step*-SUM('By group'!AV$11:AV$21)*Population!AV42</f>
        <v>0</v>
      </c>
      <c r="DJ42" s="4">
        <f>step*-SUM('By group'!AW$11:AW$21)*Population!AW42</f>
        <v>0</v>
      </c>
      <c r="DK42" s="4">
        <f>step*-SUM('By group'!AX$11:AX$21)*Population!AX42</f>
        <v>0</v>
      </c>
      <c r="DL42" s="4">
        <f>step*-SUM('By group'!AY$11:AY$21)*Population!AY42</f>
        <v>-119.15087927840155</v>
      </c>
      <c r="DM42" s="4">
        <f>step*-SUM('By group'!AZ$11:AZ$21)*Population!AZ42</f>
        <v>-55.672532993399457</v>
      </c>
      <c r="DN42" s="4">
        <f>step*-SUM('By group'!BA$11:BA$21)*Population!BA42</f>
        <v>0</v>
      </c>
      <c r="DO42" s="13">
        <f>-step*SUM(SCR!BB42:BN42)*Population!BB42</f>
        <v>-6357.5497193430083</v>
      </c>
      <c r="DP42" s="4">
        <f>step*-SUM('By group'!BC$11:BC$21)*Population!BC42</f>
        <v>-5991.7977891777609</v>
      </c>
      <c r="DQ42" s="4">
        <f>step*-SUM('By group'!BD$11:BD$21)*Population!BD42</f>
        <v>-4153.9348793531808</v>
      </c>
      <c r="DR42" s="4">
        <f>step*-SUM('By group'!BE$11:BE$21)*Population!BE42</f>
        <v>-1599.4994847314053</v>
      </c>
      <c r="DS42" s="4">
        <f>step*-SUM('By group'!BF$11:BF$21)*Population!BF42</f>
        <v>-455.39828830100578</v>
      </c>
      <c r="DT42" s="4">
        <f>step*-SUM('By group'!BG$11:BG$21)*Population!BG42</f>
        <v>-211.08276423647808</v>
      </c>
      <c r="DU42" s="4">
        <f>step*-SUM('By group'!BH$11:BH$21)*Population!BH42</f>
        <v>0</v>
      </c>
      <c r="DV42" s="4">
        <f>step*-SUM('By group'!BI$11:BI$21)*Population!BI42</f>
        <v>0</v>
      </c>
      <c r="DW42" s="4">
        <f>step*-SUM('By group'!BJ$11:BJ$21)*Population!BJ42</f>
        <v>0</v>
      </c>
      <c r="DX42" s="4">
        <f>step*-SUM('By group'!BK$11:BK$21)*Population!BK42</f>
        <v>0</v>
      </c>
      <c r="DY42" s="4">
        <f>step*-SUM('By group'!BL$11:BL$21)*Population!BL42</f>
        <v>-69.74165600903892</v>
      </c>
      <c r="DZ42" s="4">
        <f>step*-SUM('By group'!BM$11:BM$21)*Population!BM42</f>
        <v>-32.135309003057955</v>
      </c>
      <c r="EA42" s="4">
        <f>step*-SUM('By group'!BN$11:BN$21)*Population!BN42</f>
        <v>0</v>
      </c>
      <c r="EB42" s="52">
        <v>0</v>
      </c>
      <c r="EC42" s="4">
        <f t="shared" si="24"/>
        <v>120792.16407365869</v>
      </c>
      <c r="ED42" s="4">
        <f t="shared" si="24"/>
        <v>116263.23067120642</v>
      </c>
      <c r="EE42" s="4">
        <f t="shared" si="26"/>
        <v>86023.062903626167</v>
      </c>
      <c r="EF42" s="4">
        <f t="shared" si="27"/>
        <v>36455.129443967366</v>
      </c>
      <c r="EG42" s="4">
        <f t="shared" si="28"/>
        <v>11215.022679819716</v>
      </c>
      <c r="EH42" s="4">
        <f t="shared" si="28"/>
        <v>5515.9029170431286</v>
      </c>
      <c r="EI42" s="4">
        <v>0</v>
      </c>
      <c r="EJ42" s="4">
        <f t="shared" si="30"/>
        <v>0</v>
      </c>
      <c r="EK42" s="4">
        <f t="shared" si="31"/>
        <v>0</v>
      </c>
      <c r="EL42" s="4">
        <f t="shared" si="32"/>
        <v>0</v>
      </c>
      <c r="EM42" s="4">
        <f t="shared" si="33"/>
        <v>2065.1389957334172</v>
      </c>
      <c r="EN42" s="4">
        <f t="shared" si="34"/>
        <v>1091.5439187415766</v>
      </c>
      <c r="EO42" s="52">
        <v>0</v>
      </c>
      <c r="EP42" s="4">
        <f t="shared" si="35"/>
        <v>62673.722246375466</v>
      </c>
      <c r="EQ42" s="4">
        <f t="shared" si="36"/>
        <v>60500.584182400431</v>
      </c>
      <c r="ER42" s="4">
        <f t="shared" si="37"/>
        <v>45230.366360062821</v>
      </c>
      <c r="ES42" s="4">
        <f t="shared" si="38"/>
        <v>19504.717794260137</v>
      </c>
      <c r="ET42" s="4">
        <f t="shared" si="39"/>
        <v>6085.430687863518</v>
      </c>
      <c r="EU42" s="4">
        <f t="shared" si="40"/>
        <v>3026.1953027391519</v>
      </c>
      <c r="EV42" s="4">
        <v>0</v>
      </c>
      <c r="EW42" s="4">
        <f t="shared" si="41"/>
        <v>0</v>
      </c>
      <c r="EX42" s="4">
        <f t="shared" si="42"/>
        <v>0</v>
      </c>
      <c r="EY42" s="4">
        <f t="shared" si="43"/>
        <v>0</v>
      </c>
      <c r="EZ42" s="4">
        <f t="shared" si="44"/>
        <v>1151.5527879461608</v>
      </c>
      <c r="FA42" s="4">
        <f t="shared" si="45"/>
        <v>627.75460692535955</v>
      </c>
      <c r="FB42" s="52">
        <v>0</v>
      </c>
      <c r="FC42" s="4">
        <f t="shared" si="46"/>
        <v>3994.985281291184</v>
      </c>
      <c r="FD42" s="4">
        <f t="shared" si="47"/>
        <v>3837.3851297690362</v>
      </c>
      <c r="FE42" s="4">
        <f t="shared" si="48"/>
        <v>2816.4660700879695</v>
      </c>
      <c r="FF42" s="4">
        <f t="shared" si="49"/>
        <v>1175.8412553441692</v>
      </c>
      <c r="FG42" s="4">
        <f t="shared" si="50"/>
        <v>356.91289098538869</v>
      </c>
      <c r="FH42" s="4">
        <f t="shared" si="51"/>
        <v>173.80177034857908</v>
      </c>
      <c r="FI42" s="4">
        <v>0</v>
      </c>
      <c r="FJ42" s="4">
        <f t="shared" si="52"/>
        <v>0</v>
      </c>
      <c r="FK42" s="4">
        <f t="shared" si="53"/>
        <v>0</v>
      </c>
      <c r="FL42" s="4">
        <f t="shared" si="54"/>
        <v>0</v>
      </c>
      <c r="FM42" s="4">
        <f t="shared" si="55"/>
        <v>63.630876949564005</v>
      </c>
      <c r="FN42" s="9">
        <f t="shared" si="56"/>
        <v>33.290829662548056</v>
      </c>
      <c r="FO42" s="4">
        <v>0</v>
      </c>
      <c r="FP42" s="4">
        <f t="shared" si="57"/>
        <v>9826.9852147380734</v>
      </c>
      <c r="FQ42" s="4">
        <f t="shared" si="58"/>
        <v>9345.5958251554093</v>
      </c>
      <c r="FR42" s="4">
        <f t="shared" si="59"/>
        <v>6637.9974737428493</v>
      </c>
      <c r="FS42" s="4">
        <f t="shared" si="60"/>
        <v>2627.5965667918917</v>
      </c>
      <c r="FT42" s="4">
        <f t="shared" si="61"/>
        <v>760.91449240393808</v>
      </c>
      <c r="FU42" s="4">
        <f t="shared" si="62"/>
        <v>356.21110730581557</v>
      </c>
      <c r="FV42" s="4">
        <v>0</v>
      </c>
      <c r="FW42" s="4">
        <f t="shared" si="63"/>
        <v>0</v>
      </c>
      <c r="FX42" s="4">
        <f t="shared" si="64"/>
        <v>0</v>
      </c>
      <c r="FY42" s="4">
        <f t="shared" si="65"/>
        <v>0</v>
      </c>
      <c r="FZ42" s="4">
        <f t="shared" si="66"/>
        <v>119.15087927840155</v>
      </c>
      <c r="GA42" s="4">
        <f t="shared" si="67"/>
        <v>55.672532993399457</v>
      </c>
      <c r="GB42" s="4">
        <v>0</v>
      </c>
      <c r="GC42" s="4">
        <f t="shared" si="68"/>
        <v>6357.5497193430083</v>
      </c>
      <c r="GD42" s="4">
        <f t="shared" si="4"/>
        <v>5991.7977891777609</v>
      </c>
      <c r="GE42" s="4">
        <f t="shared" si="5"/>
        <v>4153.9348793531808</v>
      </c>
      <c r="GF42" s="4">
        <f t="shared" si="6"/>
        <v>1599.4994847314053</v>
      </c>
      <c r="GG42" s="4">
        <f t="shared" si="7"/>
        <v>455.39828830100578</v>
      </c>
      <c r="GH42" s="4">
        <f t="shared" si="8"/>
        <v>211.08276423647808</v>
      </c>
      <c r="GI42" s="4">
        <v>0</v>
      </c>
      <c r="GJ42" s="4">
        <f t="shared" si="69"/>
        <v>0</v>
      </c>
      <c r="GK42" s="4">
        <f t="shared" si="70"/>
        <v>0</v>
      </c>
      <c r="GL42" s="4">
        <f t="shared" si="9"/>
        <v>0</v>
      </c>
      <c r="GM42" s="4">
        <f t="shared" si="10"/>
        <v>69.74165600903892</v>
      </c>
      <c r="GN42" s="4">
        <f t="shared" si="11"/>
        <v>32.135309003057955</v>
      </c>
      <c r="GO42" s="52">
        <v>0</v>
      </c>
      <c r="GP42" s="4">
        <f>step*(-'By group'!C$32*Population!C42+'By group'!I$33*Population!I42)</f>
        <v>0</v>
      </c>
      <c r="GQ42" s="4">
        <f>step*(-'By group'!D$32*Population!D42+'By group'!J$33*Population!J42)</f>
        <v>0</v>
      </c>
      <c r="GR42" s="4">
        <f>step*(-'By group'!E$32*Population!E42+'By group'!K$33*Population!K42)</f>
        <v>0</v>
      </c>
      <c r="GS42" s="4">
        <f>step*(-'By group'!F$32*Population!F42+'By group'!L$33*Population!L42)</f>
        <v>-4574.9418420431493</v>
      </c>
      <c r="GT42" s="4">
        <f>step*(-'By group'!G$32*Population!G42+'By group'!M$33*Population!M42)</f>
        <v>-557.40862403783751</v>
      </c>
      <c r="GU42" s="4">
        <f>step*(-'By group'!H$32*Population!H42+'By group'!N$33*Population!N42)</f>
        <v>-502.06772509582896</v>
      </c>
      <c r="GV42" s="46">
        <f t="shared" si="71"/>
        <v>0</v>
      </c>
      <c r="GW42" s="14">
        <f t="shared" si="72"/>
        <v>0</v>
      </c>
      <c r="GX42" s="4">
        <f t="shared" si="73"/>
        <v>0</v>
      </c>
      <c r="GY42" s="4">
        <f t="shared" si="74"/>
        <v>4574.9418420431493</v>
      </c>
      <c r="GZ42" s="4">
        <f t="shared" si="75"/>
        <v>557.40862403783751</v>
      </c>
      <c r="HA42" s="4">
        <f t="shared" si="76"/>
        <v>502.06772509582896</v>
      </c>
      <c r="HB42" s="8">
        <v>0</v>
      </c>
      <c r="HC42" s="4">
        <f>step*(-'By group'!P$32*Population!P42+'By group'!V$33*Population!V42)</f>
        <v>0</v>
      </c>
      <c r="HD42" s="4">
        <f>step*(-'By group'!Q$32*Population!Q42+'By group'!W$33*Population!W42)</f>
        <v>0</v>
      </c>
      <c r="HE42" s="4">
        <f>step*(-'By group'!R$32*Population!R42+'By group'!X$33*Population!X42)</f>
        <v>0</v>
      </c>
      <c r="HF42" s="4">
        <f>step*(-'By group'!S$32*Population!S42+'By group'!Y$33*Population!Y42)</f>
        <v>-2466.9389499586787</v>
      </c>
      <c r="HG42" s="4">
        <f>step*(-'By group'!T$32*Population!T42+'By group'!Z$33*Population!Z42)</f>
        <v>-291.3617570851506</v>
      </c>
      <c r="HH42" s="4">
        <f>step*(-'By group'!U$32*Population!U42+'By group'!AA$33*Population!AA42)</f>
        <v>-243.96846841943659</v>
      </c>
      <c r="HI42" s="14">
        <f t="shared" si="77"/>
        <v>0</v>
      </c>
      <c r="HJ42" s="46">
        <f t="shared" si="78"/>
        <v>0</v>
      </c>
      <c r="HK42" s="4">
        <f t="shared" si="79"/>
        <v>0</v>
      </c>
      <c r="HL42" s="4">
        <f t="shared" si="80"/>
        <v>2466.9389499586787</v>
      </c>
      <c r="HM42" s="4">
        <f t="shared" si="81"/>
        <v>291.3617570851506</v>
      </c>
      <c r="HN42" s="9">
        <f t="shared" si="82"/>
        <v>243.96846841943659</v>
      </c>
      <c r="HO42" s="4">
        <v>0</v>
      </c>
      <c r="HP42" s="4">
        <f>step*(-'By group'!AC$32*Population!AC42+'By group'!AI$33*Population!AI42)</f>
        <v>0</v>
      </c>
      <c r="HQ42" s="4">
        <f>step*(-'By group'!AD$32*Population!AD42+'By group'!AJ$33*Population!AJ42)</f>
        <v>0</v>
      </c>
      <c r="HR42" s="4">
        <f>step*(-'By group'!AE$32*Population!AE42+'By group'!AK$33*Population!AK42)</f>
        <v>0</v>
      </c>
      <c r="HS42" s="4">
        <f>step*(-'By group'!AF$32*Population!AF42+'By group'!AL$33*Population!AL42)</f>
        <v>-146.64100701791233</v>
      </c>
      <c r="HT42" s="4">
        <f>step*(-'By group'!AG$32*Population!AG42+'By group'!AM$33*Population!AM42)</f>
        <v>-18.114939238441789</v>
      </c>
      <c r="HU42" s="4">
        <f>step*(-'By group'!AH$32*Population!AH42+'By group'!AN$33*Population!AN42)</f>
        <v>-15.253399016584119</v>
      </c>
      <c r="HV42" s="14">
        <f t="shared" si="83"/>
        <v>0</v>
      </c>
      <c r="HW42" s="46">
        <f t="shared" si="84"/>
        <v>0</v>
      </c>
      <c r="HX42" s="4">
        <f t="shared" si="85"/>
        <v>0</v>
      </c>
      <c r="HY42" s="4">
        <f t="shared" si="86"/>
        <v>146.64100701791233</v>
      </c>
      <c r="HZ42" s="4">
        <f t="shared" si="87"/>
        <v>18.114939238441789</v>
      </c>
      <c r="IA42" s="4">
        <f t="shared" si="88"/>
        <v>15.253399016584119</v>
      </c>
      <c r="IB42" s="8">
        <v>0</v>
      </c>
      <c r="IC42" s="4">
        <f>step*(-'By group'!AP$32*Population!AP42+'By group'!AV$33*Population!AV42)</f>
        <v>0</v>
      </c>
      <c r="ID42" s="4">
        <f>step*(-'By group'!AQ$32*Population!AQ42+'By group'!AW$33*Population!AW42)</f>
        <v>0</v>
      </c>
      <c r="IE42" s="4">
        <f>step*(-'By group'!AR$32*Population!AR42+'By group'!AX$33*Population!AX42)</f>
        <v>0</v>
      </c>
      <c r="IF42" s="4">
        <f>step*(-'By group'!AS$32*Population!AS42+'By group'!AY$33*Population!AY42)</f>
        <v>-320.88180656276825</v>
      </c>
      <c r="IG42" s="4">
        <f>step*(-'By group'!AT$32*Population!AT42+'By group'!AZ$33*Population!AZ42)</f>
        <v>-43.405954964463383</v>
      </c>
      <c r="IH42" s="4">
        <f>step*(-'By group'!AU$32*Population!AU42+'By group'!BA$33*Population!BA42)</f>
        <v>-36.209803745663336</v>
      </c>
      <c r="II42" s="14">
        <f t="shared" si="15"/>
        <v>0</v>
      </c>
      <c r="IJ42" s="4">
        <f t="shared" si="16"/>
        <v>0</v>
      </c>
      <c r="IK42" s="4">
        <f t="shared" si="89"/>
        <v>0</v>
      </c>
      <c r="IL42" s="4">
        <f t="shared" si="90"/>
        <v>320.88180656276825</v>
      </c>
      <c r="IM42" s="4">
        <f t="shared" si="91"/>
        <v>43.405954964463383</v>
      </c>
      <c r="IN42" s="4">
        <f t="shared" si="92"/>
        <v>36.209803745663336</v>
      </c>
      <c r="IO42" s="8">
        <v>0</v>
      </c>
      <c r="IP42" s="4">
        <f>step*(-'By group'!BC$32*Population!BC42+'By group'!BI$33*Population!BI42)</f>
        <v>0</v>
      </c>
      <c r="IQ42" s="4">
        <f>step*(-'By group'!BD$32*Population!BD42+'By group'!BJ$33*Population!BJ42)</f>
        <v>0</v>
      </c>
      <c r="IR42" s="4">
        <f>step*(-'By group'!BE$32*Population!BE42+'By group'!BK$33*Population!BK42)</f>
        <v>0</v>
      </c>
      <c r="IS42" s="4">
        <f>step*(-'By group'!BF$32*Population!BF42+'By group'!BL$33*Population!BL42)</f>
        <v>-192.82831614598342</v>
      </c>
      <c r="IT42" s="4">
        <f>step*(-'By group'!BG$32*Population!BG42+'By group'!BM$33*Population!BM42)</f>
        <v>-26.148898345766639</v>
      </c>
      <c r="IU42" s="4">
        <f>step*(-'By group'!BH$32*Population!BH42+'By group'!BN$33*Population!BN42)</f>
        <v>-21.642861388159353</v>
      </c>
      <c r="IV42" s="14">
        <f t="shared" si="17"/>
        <v>0</v>
      </c>
      <c r="IW42" s="4">
        <f t="shared" si="18"/>
        <v>0</v>
      </c>
      <c r="IX42" s="4">
        <f t="shared" si="19"/>
        <v>0</v>
      </c>
      <c r="IY42" s="4">
        <f t="shared" si="20"/>
        <v>192.82831614598342</v>
      </c>
      <c r="IZ42" s="4">
        <f t="shared" si="21"/>
        <v>26.148898345766639</v>
      </c>
      <c r="JA42" s="4">
        <f t="shared" si="22"/>
        <v>21.642861388159353</v>
      </c>
      <c r="JB42" s="75">
        <f>step*(+prop_idu_male*'By group'!BB$9*Population!BB42-'By group'!B$8*Population!B42)</f>
        <v>-824.46376145676174</v>
      </c>
      <c r="JC42" s="46">
        <f>step*(+prop_idu_male*'By group'!BC$9*Population!BC42-'By group'!C$8*Population!C42)</f>
        <v>-5.0941457988589898</v>
      </c>
      <c r="JD42" s="46">
        <f>step*(+prop_idu_male*'By group'!BD$9*Population!BD42-'By group'!D$8*Population!D42)</f>
        <v>-15.21072383863571</v>
      </c>
      <c r="JE42" s="46">
        <f>step*(+prop_idu_male*'By group'!BE$9*Population!BE42-'By group'!E$8*Population!E42)</f>
        <v>-16.308165340305997</v>
      </c>
      <c r="JF42" s="46">
        <f>step*(+prop_idu_male*'By group'!BF$9*Population!BF42-'By group'!F$8*Population!F42)</f>
        <v>-5.0610333939486516</v>
      </c>
      <c r="JG42" s="46">
        <f>step*(+prop_idu_male*'By group'!BG$9*Population!BG42-'By group'!G$8*Population!G42)</f>
        <v>-1.0018608565751161</v>
      </c>
      <c r="JH42" s="46">
        <f>step*(+prop_idu_male*'By group'!BH$9*Population!BH42-'By group'!H$8*Population!H42)</f>
        <v>-0.90002205826309156</v>
      </c>
      <c r="JI42" s="46">
        <f>step*(+prop_idu_male*'By group'!BI$9*Population!BI42-'By group'!I$8*Population!I42)</f>
        <v>0</v>
      </c>
      <c r="JJ42" s="46">
        <f>step*(+prop_idu_male*'By group'!BJ$9*Population!BJ42-'By group'!J$8*Population!J42)</f>
        <v>0</v>
      </c>
      <c r="JK42" s="46">
        <f>step*(+prop_idu_male*'By group'!BK$9*Population!BK42-'By group'!K$8*Population!K42)</f>
        <v>0</v>
      </c>
      <c r="JL42" s="46">
        <f>step*(+prop_idu_male*'By group'!BL$9*Population!BL42-'By group'!L$8*Population!L42)</f>
        <v>-1.8977590213117239</v>
      </c>
      <c r="JM42" s="46">
        <f>step*(+prop_idu_male*'By group'!BM$9*Population!BM42-'By group'!M$8*Population!M42)</f>
        <v>-1.0144191771342375</v>
      </c>
      <c r="JN42" s="46">
        <f>step*(+prop_idu_male*'By group'!BN$9*Population!BN42-'By group'!N$8*Population!N42)</f>
        <v>-0.89979440099768992</v>
      </c>
      <c r="JO42" s="45">
        <f>step*(+(1-prop_idu_male)*'By group'!BB$9*Population!BB42-'By group'!O$8*Population!O42-'By group'!O$6*Population!O42+'By group'!AB$7*Population!AB42)</f>
        <v>-6081.2771988668828</v>
      </c>
      <c r="JP42" s="46">
        <f>step*(+(1-prop_idu_male)*'By group'!BC$9*Population!BC42-'By group'!P$8*Population!P42-'By group'!P$6*Population!P42+'By group'!AC$7*Population!AC42)</f>
        <v>-11.401987705742226</v>
      </c>
      <c r="JQ42" s="46">
        <f>step*(+(1-prop_idu_male)*'By group'!BD$9*Population!BD42-'By group'!Q$8*Population!Q42-'By group'!Q$6*Population!Q42+'By group'!AD$7*Population!AD42)</f>
        <v>-34.659380017685869</v>
      </c>
      <c r="JR42" s="46">
        <f>step*(+(1-prop_idu_male)*'By group'!BE$9*Population!BE42-'By group'!R$8*Population!R42-'By group'!R$6*Population!R42+'By group'!AE$7*Population!AE42)</f>
        <v>-38.390631050886824</v>
      </c>
      <c r="JS42" s="46">
        <f>step*(+(1-prop_idu_male)*'By group'!BF$9*Population!BF42-'By group'!S$8*Population!S42-'By group'!S$6*Population!S42+'By group'!AF$7*Population!AF42)</f>
        <v>-12.23956564639729</v>
      </c>
      <c r="JT42" s="46">
        <f>step*(+(1-prop_idu_male)*'By group'!BG$9*Population!BG42-'By group'!T$8*Population!T42-'By group'!T$6*Population!T42+'By group'!AG$7*Population!AG42)</f>
        <v>-2.4733257886406443</v>
      </c>
      <c r="JU42" s="46">
        <f>step*(+(1-prop_idu_male)*'By group'!BH$9*Population!BH42-'By group'!U$8*Population!U42-'By group'!U$6*Population!U42+'By group'!AH$7*Population!AH42)</f>
        <v>-2.3394380104496544</v>
      </c>
      <c r="JV42" s="46">
        <f>step*(+(1-prop_idu_male)*'By group'!BI$9*Population!BI42-'By group'!V$8*Population!V42-'By group'!V$6*Population!V42+'By group'!AI$7*Population!AI42)</f>
        <v>0</v>
      </c>
      <c r="JW42" s="46">
        <f>step*(+(1-prop_idu_male)*'By group'!BJ$9*Population!BJ42-'By group'!W$8*Population!W42-'By group'!W$6*Population!W42+'By group'!AJ$7*Population!AJ42)</f>
        <v>0</v>
      </c>
      <c r="JX42" s="46">
        <f>step*(+(1-prop_idu_male)*'By group'!BK$9*Population!BK42-'By group'!X$8*Population!X42-'By group'!X$6*Population!X42+'By group'!AK$7*Population!AK42)</f>
        <v>0</v>
      </c>
      <c r="JY42" s="46">
        <f>step*(+(1-prop_idu_male)*'By group'!BL$9*Population!BL42-'By group'!Y$8*Population!Y42-'By group'!Y$6*Population!Y42+'By group'!AL$7*Population!AL42)</f>
        <v>-4.8374806745395018</v>
      </c>
      <c r="JZ42" s="46">
        <f>step*(+(1-prop_idu_male)*'By group'!BM$9*Population!BM42-'By group'!Z$8*Population!Z42-'By group'!Z$6*Population!Z42+'By group'!AM$7*Population!AM42)</f>
        <v>-2.7104595799482789</v>
      </c>
      <c r="KA42" s="76">
        <f>step*(+(1-prop_idu_male)*'By group'!BN$9*Population!BN42-'By group'!AA$8*Population!AA42-'By group'!AA$6*Population!AA42+'By group'!AN$7*Population!AN42)</f>
        <v>-2.8146287983513982</v>
      </c>
      <c r="KB42" s="46">
        <f>step*(+'By group'!O$6*Population!O42-'By group'!AB$7*Population!AB42)</f>
        <v>5204.6537539536157</v>
      </c>
      <c r="KC42" s="46">
        <f>step*(+'By group'!P$6*Population!P42-'By group'!AC$7*Population!AC42)</f>
        <v>8.5567124302975373</v>
      </c>
      <c r="KD42" s="46">
        <f>step*(+'By group'!Q$6*Population!Q42-'By group'!AD$7*Population!AD42)</f>
        <v>26.111778931195687</v>
      </c>
      <c r="KE42" s="46">
        <f>step*(+'By group'!R$6*Population!R42-'By group'!AE$7*Population!AE42)</f>
        <v>29.118121999176179</v>
      </c>
      <c r="KF42" s="46">
        <f>step*(+'By group'!S$6*Population!S42-'By group'!AF$7*Population!AF42)</f>
        <v>9.3334697889558331</v>
      </c>
      <c r="KG42" s="46">
        <f>step*(+'By group'!T$6*Population!T42-'By group'!AG$7*Population!AG42)</f>
        <v>1.893416659801191</v>
      </c>
      <c r="KH42" s="46">
        <f>step*(+'By group'!U$6*Population!U42-'By group'!AH$7*Population!AH42)</f>
        <v>1.804188691087349</v>
      </c>
      <c r="KI42" s="46">
        <f>step*(+'By group'!V$6*Population!V42-'By group'!AI$7*Population!AI42)</f>
        <v>0</v>
      </c>
      <c r="KJ42" s="46">
        <f>step*(+'By group'!W$6*Population!W42-'By group'!AJ$7*Population!AJ42)</f>
        <v>0</v>
      </c>
      <c r="KK42" s="46">
        <f>step*(+'By group'!X$6*Population!X42-'By group'!AK$7*Population!AK42)</f>
        <v>0</v>
      </c>
      <c r="KL42" s="46">
        <f>step*(+'By group'!Y$6*Population!Y42-'By group'!AL$7*Population!AL42)</f>
        <v>3.7277728801987644</v>
      </c>
      <c r="KM42" s="46">
        <f>step*(+'By group'!Z$6*Population!Z42-'By group'!AM$7*Population!AM42)</f>
        <v>2.1019861584247539</v>
      </c>
      <c r="KN42" s="46">
        <f>step*(+'By group'!AA$6*Population!AA42-'By group'!AN$7*Population!AN42)</f>
        <v>2.2060956627998696</v>
      </c>
      <c r="KO42" s="45">
        <v>0</v>
      </c>
      <c r="KP42" s="46">
        <v>0</v>
      </c>
      <c r="KQ42" s="46">
        <v>0</v>
      </c>
      <c r="KR42" s="46">
        <v>0</v>
      </c>
      <c r="KS42" s="46">
        <v>0</v>
      </c>
      <c r="KT42" s="46">
        <v>0</v>
      </c>
      <c r="KU42" s="46">
        <v>0</v>
      </c>
      <c r="KV42" s="46">
        <v>0</v>
      </c>
      <c r="KW42" s="46">
        <v>0</v>
      </c>
      <c r="KX42" s="46">
        <v>0</v>
      </c>
      <c r="KY42" s="46">
        <v>0</v>
      </c>
      <c r="KZ42" s="46">
        <v>0</v>
      </c>
      <c r="LA42" s="46">
        <v>0</v>
      </c>
      <c r="LB42" s="188">
        <f>step*(-'By group'!BB$9*Population!BB42+'By group'!B$8*Population!B42+'By group'!O$8*Population!O42)</f>
        <v>1701.087206370029</v>
      </c>
      <c r="LC42" s="189">
        <f>step*(-'By group'!BC$9*Population!BC42+'By group'!C$8*Population!C42+'By group'!P$8*Population!P42)</f>
        <v>7.939421074303679</v>
      </c>
      <c r="LD42" s="189">
        <f>step*(-'By group'!BD$9*Population!BD42+'By group'!D$8*Population!D42+'By group'!Q$8*Population!Q42)</f>
        <v>23.758324925125891</v>
      </c>
      <c r="LE42" s="189">
        <f>step*(-'By group'!BE$9*Population!BE42+'By group'!E$8*Population!E42+'By group'!R$8*Population!R42)</f>
        <v>25.580674392016643</v>
      </c>
      <c r="LF42" s="189">
        <f>step*(-'By group'!BF$9*Population!BF42+'By group'!F$8*Population!F42+'By group'!S$8*Population!S42)</f>
        <v>7.9671292513901086</v>
      </c>
      <c r="LG42" s="189">
        <f>step*(-'By group'!BG$9*Population!BG42+'By group'!G$8*Population!G42+'By group'!T$8*Population!T42)</f>
        <v>1.5817699854145693</v>
      </c>
      <c r="LH42" s="189">
        <f>step*(-'By group'!BH$9*Population!BH42+'By group'!H$8*Population!H42+'By group'!U$8*Population!U42)</f>
        <v>1.4352713776253969</v>
      </c>
      <c r="LI42" s="189">
        <f>step*(-'By group'!BI$9*Population!BI42+'By group'!I$8*Population!I42+'By group'!V$8*Population!V42)</f>
        <v>0</v>
      </c>
      <c r="LJ42" s="189">
        <f>step*(-'By group'!BJ$9*Population!BJ42+'By group'!J$8*Population!J42+'By group'!W$8*Population!W42)</f>
        <v>0</v>
      </c>
      <c r="LK42" s="189">
        <f>step*(-'By group'!BK$9*Population!BK42+'By group'!K$8*Population!K42+'By group'!X$8*Population!X42)</f>
        <v>0</v>
      </c>
      <c r="LL42" s="189">
        <f>step*(-'By group'!BL$9*Population!BL42+'By group'!L$8*Population!L42+'By group'!Y$8*Population!Y42)</f>
        <v>3.0074668156524611</v>
      </c>
      <c r="LM42" s="189">
        <f>step*(-'By group'!BM$9*Population!BM42+'By group'!M$8*Population!M42+'By group'!Z$8*Population!Z42)</f>
        <v>1.6228925986577623</v>
      </c>
      <c r="LN42" s="189">
        <f>step*(-'By group'!BN$9*Population!BN42+'By group'!N$8*Population!N42+'By group'!AA$8*Population!AA42)</f>
        <v>1.5083275365492184</v>
      </c>
    </row>
    <row r="43" spans="1:326" x14ac:dyDescent="0.25">
      <c r="A43">
        <f t="shared" si="93"/>
        <v>19.5</v>
      </c>
      <c r="B43" s="52">
        <f>step*((-'By group'!B$4-'By group'!B$5-'By group'!B$22)*Population!B43+'By group'!B$3*Population!$BO43)</f>
        <v>164993.51715373364</v>
      </c>
      <c r="C43" s="4">
        <f>step*((-'By group'!C$4-'By group'!C$5-'By group'!C$22)*Population!C43+'By group'!C$3*Population!$BO43)</f>
        <v>-4645.4616280404634</v>
      </c>
      <c r="D43" s="4">
        <f>step*((-'By group'!D$4-'By group'!D$5-'By group'!D$22)*Population!D43+'By group'!D$3*Population!$BO43)</f>
        <v>-30901.401541164676</v>
      </c>
      <c r="E43" s="4">
        <f>step*((-'By group'!E$4-'By group'!E$5-'By group'!E$22)*Population!E43+'By group'!E$3*Population!$BO43)</f>
        <v>-50829.203391741314</v>
      </c>
      <c r="F43" s="4">
        <f>step*((-'By group'!F$4-'By group'!F$5-'By group'!F$22)*Population!F43+'By group'!F$3*Population!$BO43)</f>
        <v>-21185.339643097548</v>
      </c>
      <c r="G43" s="4">
        <f>step*((-'By group'!G$4-'By group'!G$5-'By group'!G$22)*Population!G43+'By group'!G$3*Population!$BO43)</f>
        <v>-5258.1729949663886</v>
      </c>
      <c r="H43" s="4">
        <f>step*((-'By group'!H$4-'By group'!H$5-'By group'!H$22)*Population!H43+'By group'!H$3*Population!$BO43)</f>
        <v>-5147.7838204287127</v>
      </c>
      <c r="I43" s="4">
        <f>step*((-'By group'!I$4-'By group'!I$5-'By group'!I$22)*Population!I43+'By group'!I$3*Population!$BO43)</f>
        <v>0</v>
      </c>
      <c r="J43" s="4">
        <f>step*((-'By group'!J$4-'By group'!J$5-'By group'!J$22)*Population!J43+'By group'!J$3*Population!$BO43)</f>
        <v>0</v>
      </c>
      <c r="K43" s="4">
        <f>step*((-'By group'!K$4-'By group'!K$5-'By group'!K$22)*Population!K43+'By group'!K$3*Population!$BO43)</f>
        <v>0</v>
      </c>
      <c r="L43" s="4">
        <f>step*((-'By group'!L$4-'By group'!L$5-'By group'!L$22)*Population!L43+'By group'!L$3*Population!$BO43)</f>
        <v>-2864.3643285550984</v>
      </c>
      <c r="M43" s="4">
        <f>step*((-'By group'!M$4-'By group'!M$5-'By group'!M$22)*Population!M43+'By group'!M$3*Population!$BO43)</f>
        <v>-1729.151790935804</v>
      </c>
      <c r="N43" s="4">
        <f>step*((-'By group'!N$4-'By group'!N$5-'By group'!N$22)*Population!N43+'By group'!N$3*Population!$BO43)</f>
        <v>-1796.4757680980676</v>
      </c>
      <c r="O43" s="8">
        <f>step*((-'By group'!O$4-'By group'!O$5-'By group'!O$22)*Population!O43+'By group'!O$3*Population!$BO43)</f>
        <v>124970.43903919356</v>
      </c>
      <c r="P43" s="4">
        <f>step*((-'By group'!P$4-'By group'!P$5-'By group'!P$22)*Population!P43+'By group'!P$3*Population!$BO43)</f>
        <v>-2409.6918756549485</v>
      </c>
      <c r="Q43" s="4">
        <f>step*((-'By group'!Q$4-'By group'!Q$5-'By group'!Q$22)*Population!Q43+'By group'!Q$3*Population!$BO43)</f>
        <v>-16188.668279365373</v>
      </c>
      <c r="R43" s="4">
        <f>step*((-'By group'!R$4-'By group'!R$5-'By group'!R$22)*Population!R43+'By group'!R$3*Population!$BO43)</f>
        <v>-27079.896335154459</v>
      </c>
      <c r="S43" s="4">
        <f>step*((-'By group'!S$4-'By group'!S$5-'By group'!S$22)*Population!S43+'By group'!S$3*Population!$BO43)</f>
        <v>-11444.098460872348</v>
      </c>
      <c r="T43" s="4">
        <f>step*((-'By group'!T$4-'By group'!T$5-'By group'!T$22)*Population!T43+'By group'!T$3*Population!$BO43)</f>
        <v>-2871.6081654186232</v>
      </c>
      <c r="U43" s="4">
        <f>step*((-'By group'!U$4-'By group'!U$5-'By group'!U$22)*Population!U43+'By group'!U$3*Population!$BO43)</f>
        <v>-2900.0639017088774</v>
      </c>
      <c r="V43" s="4">
        <f>step*((-'By group'!V$4-'By group'!V$5-'By group'!V$22)*Population!V43+'By group'!V$3*Population!$BO43)</f>
        <v>0</v>
      </c>
      <c r="W43" s="4">
        <f>step*((-'By group'!W$4-'By group'!W$5-'By group'!W$22)*Population!W43+'By group'!W$3*Population!$BO43)</f>
        <v>0</v>
      </c>
      <c r="X43" s="4">
        <f>step*((-'By group'!X$4-'By group'!X$5-'By group'!X$22)*Population!X43+'By group'!X$3*Population!$BO43)</f>
        <v>0</v>
      </c>
      <c r="Y43" s="4">
        <f>step*((-'By group'!Y$4-'By group'!Y$5-'By group'!Y$22)*Population!Y43+'By group'!Y$3*Population!$BO43)</f>
        <v>-1591.06013759956</v>
      </c>
      <c r="Z43" s="4">
        <f>step*((-'By group'!Z$4-'By group'!Z$5-'By group'!Z$22)*Population!Z43+'By group'!Z$3*Population!$BO43)</f>
        <v>-989.05073967620956</v>
      </c>
      <c r="AA43" s="4">
        <f>step*((-'By group'!AA$4-'By group'!AA$5-'By group'!AA$22)*Population!AA43+'By group'!AA$3*Population!$BO43)</f>
        <v>-1153.411946474286</v>
      </c>
      <c r="AB43" s="8">
        <f>step*((-'By group'!AB$4-'By group'!AB$5-'By group'!AB$22)*Population!AB43+'By group'!AB$3*Population!$BO43)</f>
        <v>-980.52271801171628</v>
      </c>
      <c r="AC43" s="4">
        <f>step*((-'By group'!AC$4-'By group'!AC$5-'By group'!AC$22)*Population!AC43+'By group'!AC$3*Population!$BO43)</f>
        <v>-154.0018635412288</v>
      </c>
      <c r="AD43" s="4">
        <f>step*((-'By group'!AD$4-'By group'!AD$5-'By group'!AD$22)*Population!AD43+'By group'!AD$3*Population!$BO43)</f>
        <v>-1016.9070600359225</v>
      </c>
      <c r="AE43" s="4">
        <f>step*((-'By group'!AE$4-'By group'!AE$5-'By group'!AE$22)*Population!AE43+'By group'!AE$3*Population!$BO43)</f>
        <v>-1649.4768825783963</v>
      </c>
      <c r="AF43" s="4">
        <f>step*((-'By group'!AF$4-'By group'!AF$5-'By group'!AF$22)*Population!AF43+'By group'!AF$3*Population!$BO43)</f>
        <v>-678.79689638117975</v>
      </c>
      <c r="AG43" s="4">
        <f>step*((-'By group'!AG$4-'By group'!AG$5-'By group'!AG$22)*Population!AG43+'By group'!AG$3*Population!$BO43)</f>
        <v>-166.85927518028384</v>
      </c>
      <c r="AH43" s="4">
        <f>step*((-'By group'!AH$4-'By group'!AH$5-'By group'!AH$22)*Population!AH43+'By group'!AH$3*Population!$BO43)</f>
        <v>-161.53633648593203</v>
      </c>
      <c r="AI43" s="4">
        <f>step*((-'By group'!AI$4-'By group'!AI$5-'By group'!AI$22)*Population!AI43+'By group'!AI$3*Population!$BO43)</f>
        <v>0</v>
      </c>
      <c r="AJ43" s="4">
        <f>step*((-'By group'!AJ$4-'By group'!AJ$5-'By group'!AJ$22)*Population!AJ43+'By group'!AJ$3*Population!$BO43)</f>
        <v>0</v>
      </c>
      <c r="AK43" s="4">
        <f>step*((-'By group'!AK$4-'By group'!AK$5-'By group'!AK$22)*Population!AK43+'By group'!AK$3*Population!$BO43)</f>
        <v>0</v>
      </c>
      <c r="AL43" s="4">
        <f>step*((-'By group'!AL$4-'By group'!AL$5-'By group'!AL$22)*Population!AL43+'By group'!AL$3*Population!$BO43)</f>
        <v>-88.919054994730644</v>
      </c>
      <c r="AM43" s="4">
        <f>step*((-'By group'!AM$4-'By group'!AM$5-'By group'!AM$22)*Population!AM43+'By group'!AM$3*Population!$BO43)</f>
        <v>-53.048659077981341</v>
      </c>
      <c r="AN43" s="4">
        <f>step*((-'By group'!AN$4-'By group'!AN$5-'By group'!AN$22)*Population!AN43+'By group'!AN$3*Population!$BO43)</f>
        <v>-57.457528255080838</v>
      </c>
      <c r="AO43" s="8">
        <f>step*((-'By group'!AO$4-'By group'!AO$5-'By group'!AO$22)*Population!AO43+'By group'!AO$3*Population!$BO43)</f>
        <v>9211.2990847341098</v>
      </c>
      <c r="AP43" s="4">
        <f>step*((-'By group'!AP$4-'By group'!AP$5-'By group'!AP$22)*Population!AP43+'By group'!AP$3*Population!$BO43)</f>
        <v>-378.12645526927429</v>
      </c>
      <c r="AQ43" s="4">
        <f>step*((-'By group'!AQ$4-'By group'!AQ$5-'By group'!AQ$22)*Population!AQ43+'By group'!AQ$3*Population!$BO43)</f>
        <v>-2418.291824025288</v>
      </c>
      <c r="AR43" s="4">
        <f>step*((-'By group'!AR$4-'By group'!AR$5-'By group'!AR$22)*Population!AR43+'By group'!AR$3*Population!$BO43)</f>
        <v>-3725.0823933905722</v>
      </c>
      <c r="AS43" s="4">
        <f>step*((-'By group'!AS$4-'By group'!AS$5-'By group'!AS$22)*Population!AS43+'By group'!AS$3*Population!$BO43)</f>
        <v>-1464.7494546964458</v>
      </c>
      <c r="AT43" s="4">
        <f>step*((-'By group'!AT$4-'By group'!AT$5-'By group'!AT$22)*Population!AT43+'By group'!AT$3*Population!$BO43)</f>
        <v>-346.60300712240127</v>
      </c>
      <c r="AU43" s="4">
        <f>step*((-'By group'!AU$4-'By group'!AU$5-'By group'!AU$22)*Population!AU43+'By group'!AU$3*Population!$BO43)</f>
        <v>-308.18197971470454</v>
      </c>
      <c r="AV43" s="4">
        <f>step*((-'By group'!AV$4-'By group'!AV$5-'By group'!AV$22)*Population!AV43+'By group'!AV$3*Population!$BO43)</f>
        <v>0</v>
      </c>
      <c r="AW43" s="4">
        <f>step*((-'By group'!AW$4-'By group'!AW$5-'By group'!AW$22)*Population!AW43+'By group'!AW$3*Population!$BO43)</f>
        <v>0</v>
      </c>
      <c r="AX43" s="4">
        <f>step*((-'By group'!AX$4-'By group'!AX$5-'By group'!AX$22)*Population!AX43+'By group'!AX$3*Population!$BO43)</f>
        <v>0</v>
      </c>
      <c r="AY43" s="4">
        <f>step*((-'By group'!AY$4-'By group'!AY$5-'By group'!AY$22)*Population!AY43+'By group'!AY$3*Population!$BO43)</f>
        <v>-169.25560973038449</v>
      </c>
      <c r="AZ43" s="4">
        <f>step*((-'By group'!AZ$4-'By group'!AZ$5-'By group'!AZ$22)*Population!AZ43+'By group'!AZ$3*Population!$BO43)</f>
        <v>-90.500712666241256</v>
      </c>
      <c r="BA43" s="4">
        <f>step*((-'By group'!BA$4-'By group'!BA$5-'By group'!BA$22)*Population!BA43+'By group'!BA$3*Population!$BO43)</f>
        <v>-81.407629912052116</v>
      </c>
      <c r="BB43" s="8">
        <f>step*((-'By group'!BB$4-'By group'!BB$5-'By group'!BB$22)*Population!BB43+'By group'!BB$3*Population!$BO43)</f>
        <v>4762.1428459109666</v>
      </c>
      <c r="BC43" s="4">
        <f>step*((-'By group'!BC$4-'By group'!BC$5-'By group'!BC$22)*Population!BC43+'By group'!BC$3*Population!$BO43)</f>
        <v>-360.35887638399879</v>
      </c>
      <c r="BD43" s="4">
        <f>step*((-'By group'!BD$4-'By group'!BD$5-'By group'!BD$22)*Population!BD43+'By group'!BD$3*Population!$BO43)</f>
        <v>-1831.4592345771734</v>
      </c>
      <c r="BE43" s="4">
        <f>step*((-'By group'!BE$4-'By group'!BE$5-'By group'!BE$22)*Population!BE43+'By group'!BE$3*Population!$BO43)</f>
        <v>-2562.5298785212153</v>
      </c>
      <c r="BF43" s="4">
        <f>step*((-'By group'!BF$4-'By group'!BF$5-'By group'!BF$22)*Population!BF43+'By group'!BF$3*Population!$BO43)</f>
        <v>-956.94616229388805</v>
      </c>
      <c r="BG43" s="4">
        <f>step*((-'By group'!BG$4-'By group'!BG$5-'By group'!BG$22)*Population!BG43+'By group'!BG$3*Population!$BO43)</f>
        <v>-219.58387823947922</v>
      </c>
      <c r="BH43" s="4">
        <f>step*((-'By group'!BH$4-'By group'!BH$5-'By group'!BH$22)*Population!BH43+'By group'!BH$3*Population!$BO43)</f>
        <v>-190.98180124774095</v>
      </c>
      <c r="BI43" s="4">
        <f>step*((-'By group'!BI$4-'By group'!BI$5-'By group'!BI$22)*Population!BI43+'By group'!BI$3*Population!$BO43)</f>
        <v>0</v>
      </c>
      <c r="BJ43" s="4">
        <f>step*((-'By group'!BJ$4-'By group'!BJ$5-'By group'!BJ$22)*Population!BJ43+'By group'!BJ$3*Population!$BO43)</f>
        <v>0</v>
      </c>
      <c r="BK43" s="4">
        <f>step*((-'By group'!BK$4-'By group'!BK$5-'By group'!BK$22)*Population!BK43+'By group'!BK$3*Population!$BO43)</f>
        <v>0</v>
      </c>
      <c r="BL43" s="4">
        <f>step*((-'By group'!BL$4-'By group'!BL$5-'By group'!BL$22)*Population!BL43+'By group'!BL$3*Population!$BO43)</f>
        <v>-125.58530396853944</v>
      </c>
      <c r="BM43" s="4">
        <f>step*((-'By group'!BM$4-'By group'!BM$5-'By group'!BM$22)*Population!BM43+'By group'!BM$3*Population!$BO43)</f>
        <v>-64.381370000544862</v>
      </c>
      <c r="BN43" s="4">
        <f>step*((-'By group'!BN$4-'By group'!BN$5-'By group'!BN$22)*Population!BN43+'By group'!BN$3*Population!$BO43)</f>
        <v>-54.681426483637132</v>
      </c>
      <c r="BO43" s="71">
        <f>-step*SUM(SCR!B43:N43)*Population!B43</f>
        <v>-120696.04307761187</v>
      </c>
      <c r="BP43" s="4">
        <f>step*-SUM('By group'!C$11:C$21)*Population!C43</f>
        <v>-116136.54070101157</v>
      </c>
      <c r="BQ43" s="4">
        <f>step*-SUM('By group'!D$11:D$21)*Population!D43</f>
        <v>-85837.226503235215</v>
      </c>
      <c r="BR43" s="4">
        <f>step*-SUM('By group'!E$11:E$21)*Population!E43</f>
        <v>-36306.573851243789</v>
      </c>
      <c r="BS43" s="4">
        <f>step*-SUM('By group'!F$11:F$21)*Population!F43</f>
        <v>-11150.178759525026</v>
      </c>
      <c r="BT43" s="4">
        <f>step*-SUM('By group'!G$11:G$21)*Population!G43</f>
        <v>-5477.2635364233211</v>
      </c>
      <c r="BU43" s="4">
        <f>step*-SUM('By group'!H$11:H$21)*Population!H43</f>
        <v>0</v>
      </c>
      <c r="BV43" s="4">
        <f>step*-SUM('By group'!I$11:I$21)*Population!I43</f>
        <v>0</v>
      </c>
      <c r="BW43" s="4">
        <f>step*-SUM('By group'!J$11:J$21)*Population!J43</f>
        <v>0</v>
      </c>
      <c r="BX43" s="4">
        <f>step*-SUM('By group'!K$11:K$21)*Population!K43</f>
        <v>0</v>
      </c>
      <c r="BY43" s="4">
        <f>step*-SUM('By group'!L$11:L$21)*Population!L43</f>
        <v>-2045.9745203964987</v>
      </c>
      <c r="BZ43" s="4">
        <f>step*-SUM('By group'!M$11:M$21)*Population!M43</f>
        <v>-1080.7198693348776</v>
      </c>
      <c r="CA43" s="4">
        <f>step*-SUM('By group'!N$11:N$21)*Population!N43</f>
        <v>0</v>
      </c>
      <c r="CB43" s="13">
        <f>-step*SUM(SCR!O43:AA43)*Population!O43</f>
        <v>-62432.847740791702</v>
      </c>
      <c r="CC43" s="4">
        <f>step*-SUM('By group'!P$11:P$21)*Population!P43</f>
        <v>-60242.296891373706</v>
      </c>
      <c r="CD43" s="4">
        <f>step*-SUM('By group'!Q$11:Q$21)*Population!Q43</f>
        <v>-44968.522998237146</v>
      </c>
      <c r="CE43" s="4">
        <f>step*-SUM('By group'!R$11:R$21)*Population!R43</f>
        <v>-19342.783096538897</v>
      </c>
      <c r="CF43" s="4">
        <f>step*-SUM('By group'!S$11:S$21)*Population!S43</f>
        <v>-6023.2097162486043</v>
      </c>
      <c r="CG43" s="4">
        <f>step*-SUM('By group'!T$11:T$21)*Population!T43</f>
        <v>-2991.2585056443991</v>
      </c>
      <c r="CH43" s="4">
        <f>step*-SUM('By group'!U$11:U$21)*Population!U43</f>
        <v>0</v>
      </c>
      <c r="CI43" s="4">
        <f>step*-SUM('By group'!V$11:V$21)*Population!V43</f>
        <v>0</v>
      </c>
      <c r="CJ43" s="4">
        <f>step*-SUM('By group'!W$11:W$21)*Population!W43</f>
        <v>0</v>
      </c>
      <c r="CK43" s="4">
        <f>step*-SUM('By group'!X$11:X$21)*Population!X43</f>
        <v>0</v>
      </c>
      <c r="CL43" s="4">
        <f>step*-SUM('By group'!Y$11:Y$21)*Population!Y43</f>
        <v>-1136.4715268568286</v>
      </c>
      <c r="CM43" s="4">
        <f>step*-SUM('By group'!Z$11:Z$21)*Population!Z43</f>
        <v>-618.15671229763097</v>
      </c>
      <c r="CN43" s="4">
        <f>step*-SUM('By group'!AA$11:AA$21)*Population!AA43</f>
        <v>0</v>
      </c>
      <c r="CO43" s="13">
        <f>-step*SUM(SCR!AB43:AN43)*Population!AB43</f>
        <v>-4008.4760391450864</v>
      </c>
      <c r="CP43" s="4">
        <f>step*-SUM('By group'!AC$11:AC$21)*Population!AC43</f>
        <v>-3850.0465885307199</v>
      </c>
      <c r="CQ43" s="4">
        <f>step*-SUM('By group'!AD$11:AD$21)*Population!AD43</f>
        <v>-2824.7418334331182</v>
      </c>
      <c r="CR43" s="4">
        <f>step*-SUM('By group'!AE$11:AE$21)*Population!AE43</f>
        <v>-1178.1977732702831</v>
      </c>
      <c r="CS43" s="4">
        <f>step*-SUM('By group'!AF$11:AF$21)*Population!AF43</f>
        <v>-357.26152441114726</v>
      </c>
      <c r="CT43" s="4">
        <f>step*-SUM('By group'!AG$11:AG$21)*Population!AG43</f>
        <v>-173.81174497946233</v>
      </c>
      <c r="CU43" s="4">
        <f>step*-SUM('By group'!AH$11:AH$21)*Population!AH43</f>
        <v>0</v>
      </c>
      <c r="CV43" s="4">
        <f>step*-SUM('By group'!AI$11:AI$21)*Population!AI43</f>
        <v>0</v>
      </c>
      <c r="CW43" s="4">
        <f>step*-SUM('By group'!AJ$11:AJ$21)*Population!AJ43</f>
        <v>0</v>
      </c>
      <c r="CX43" s="4">
        <f>step*-SUM('By group'!AK$11:AK$21)*Population!AK43</f>
        <v>0</v>
      </c>
      <c r="CY43" s="4">
        <f>step*-SUM('By group'!AL$11:AL$21)*Population!AL43</f>
        <v>-63.513610710521881</v>
      </c>
      <c r="CZ43" s="4">
        <f>step*-SUM('By group'!AM$11:AM$21)*Population!AM43</f>
        <v>-33.155411923738335</v>
      </c>
      <c r="DA43" s="4">
        <f>step*-SUM('By group'!AN$11:AN$21)*Population!AN43</f>
        <v>0</v>
      </c>
      <c r="DB43" s="13">
        <f>-step*SUM(SCR!AO43:BA43)*Population!AO43</f>
        <v>-9938.5813866219232</v>
      </c>
      <c r="DC43" s="4">
        <f>step*-SUM('By group'!AP$11:AP$21)*Population!AP43</f>
        <v>-9453.1613817318575</v>
      </c>
      <c r="DD43" s="4">
        <f>step*-SUM('By group'!AQ$11:AQ$21)*Population!AQ43</f>
        <v>-6717.4772889591331</v>
      </c>
      <c r="DE43" s="4">
        <f>step*-SUM('By group'!AR$11:AR$21)*Population!AR43</f>
        <v>-2660.7731381361227</v>
      </c>
      <c r="DF43" s="4">
        <f>step*-SUM('By group'!AS$11:AS$21)*Population!AS43</f>
        <v>-770.9207656297084</v>
      </c>
      <c r="DG43" s="4">
        <f>step*-SUM('By group'!AT$11:AT$21)*Population!AT43</f>
        <v>-361.0447990858346</v>
      </c>
      <c r="DH43" s="4">
        <f>step*-SUM('By group'!AU$11:AU$21)*Population!AU43</f>
        <v>0</v>
      </c>
      <c r="DI43" s="4">
        <f>step*-SUM('By group'!AV$11:AV$21)*Population!AV43</f>
        <v>0</v>
      </c>
      <c r="DJ43" s="4">
        <f>step*-SUM('By group'!AW$11:AW$21)*Population!AW43</f>
        <v>0</v>
      </c>
      <c r="DK43" s="4">
        <f>step*-SUM('By group'!AX$11:AX$21)*Population!AX43</f>
        <v>0</v>
      </c>
      <c r="DL43" s="4">
        <f>step*-SUM('By group'!AY$11:AY$21)*Population!AY43</f>
        <v>-120.89686409313177</v>
      </c>
      <c r="DM43" s="4">
        <f>step*-SUM('By group'!AZ$11:AZ$21)*Population!AZ43</f>
        <v>-56.562945416400787</v>
      </c>
      <c r="DN43" s="4">
        <f>step*-SUM('By group'!BA$11:BA$21)*Population!BA43</f>
        <v>0</v>
      </c>
      <c r="DO43" s="13">
        <f>-step*SUM(SCR!BB43:BN43)*Population!BB43</f>
        <v>-6373.0467810884338</v>
      </c>
      <c r="DP43" s="4">
        <f>step*-SUM('By group'!BC$11:BC$21)*Population!BC43</f>
        <v>-6005.9812730666463</v>
      </c>
      <c r="DQ43" s="4">
        <f>step*-SUM('By group'!BD$11:BD$21)*Population!BD43</f>
        <v>-4162.4073513117573</v>
      </c>
      <c r="DR43" s="4">
        <f>step*-SUM('By group'!BE$11:BE$21)*Population!BE43</f>
        <v>-1601.5811740757597</v>
      </c>
      <c r="DS43" s="4">
        <f>step*-SUM('By group'!BF$11:BF$21)*Population!BF43</f>
        <v>-455.68864871137532</v>
      </c>
      <c r="DT43" s="4">
        <f>step*-SUM('By group'!BG$11:BG$21)*Population!BG43</f>
        <v>-211.13834446103769</v>
      </c>
      <c r="DU43" s="4">
        <f>step*-SUM('By group'!BH$11:BH$21)*Population!BH43</f>
        <v>0</v>
      </c>
      <c r="DV43" s="4">
        <f>step*-SUM('By group'!BI$11:BI$21)*Population!BI43</f>
        <v>0</v>
      </c>
      <c r="DW43" s="4">
        <f>step*-SUM('By group'!BJ$11:BJ$21)*Population!BJ43</f>
        <v>0</v>
      </c>
      <c r="DX43" s="4">
        <f>step*-SUM('By group'!BK$11:BK$21)*Population!BK43</f>
        <v>0</v>
      </c>
      <c r="DY43" s="4">
        <f>step*-SUM('By group'!BL$11:BL$21)*Population!BL43</f>
        <v>-69.769613315855253</v>
      </c>
      <c r="DZ43" s="4">
        <f>step*-SUM('By group'!BM$11:BM$21)*Population!BM43</f>
        <v>-32.190685000272431</v>
      </c>
      <c r="EA43" s="4">
        <f>step*-SUM('By group'!BN$11:BN$21)*Population!BN43</f>
        <v>0</v>
      </c>
      <c r="EB43" s="52">
        <v>0</v>
      </c>
      <c r="EC43" s="4">
        <f t="shared" si="24"/>
        <v>120696.04307761187</v>
      </c>
      <c r="ED43" s="4">
        <f t="shared" si="24"/>
        <v>116136.54070101157</v>
      </c>
      <c r="EE43" s="4">
        <f t="shared" si="26"/>
        <v>85837.226503235215</v>
      </c>
      <c r="EF43" s="4">
        <f t="shared" si="27"/>
        <v>36306.573851243789</v>
      </c>
      <c r="EG43" s="4">
        <f t="shared" si="28"/>
        <v>11150.178759525026</v>
      </c>
      <c r="EH43" s="4">
        <f t="shared" si="28"/>
        <v>5477.2635364233211</v>
      </c>
      <c r="EI43" s="4">
        <v>0</v>
      </c>
      <c r="EJ43" s="4">
        <f t="shared" si="30"/>
        <v>0</v>
      </c>
      <c r="EK43" s="4">
        <f t="shared" si="31"/>
        <v>0</v>
      </c>
      <c r="EL43" s="4">
        <f t="shared" si="32"/>
        <v>0</v>
      </c>
      <c r="EM43" s="4">
        <f t="shared" si="33"/>
        <v>2045.9745203964987</v>
      </c>
      <c r="EN43" s="4">
        <f t="shared" si="34"/>
        <v>1080.7198693348776</v>
      </c>
      <c r="EO43" s="52">
        <v>0</v>
      </c>
      <c r="EP43" s="4">
        <f t="shared" si="35"/>
        <v>62432.847740791702</v>
      </c>
      <c r="EQ43" s="4">
        <f t="shared" si="36"/>
        <v>60242.296891373706</v>
      </c>
      <c r="ER43" s="4">
        <f t="shared" si="37"/>
        <v>44968.522998237146</v>
      </c>
      <c r="ES43" s="4">
        <f t="shared" si="38"/>
        <v>19342.783096538897</v>
      </c>
      <c r="ET43" s="4">
        <f t="shared" si="39"/>
        <v>6023.2097162486043</v>
      </c>
      <c r="EU43" s="4">
        <f t="shared" si="40"/>
        <v>2991.2585056443991</v>
      </c>
      <c r="EV43" s="4">
        <v>0</v>
      </c>
      <c r="EW43" s="4">
        <f t="shared" si="41"/>
        <v>0</v>
      </c>
      <c r="EX43" s="4">
        <f t="shared" si="42"/>
        <v>0</v>
      </c>
      <c r="EY43" s="4">
        <f t="shared" si="43"/>
        <v>0</v>
      </c>
      <c r="EZ43" s="4">
        <f t="shared" si="44"/>
        <v>1136.4715268568286</v>
      </c>
      <c r="FA43" s="4">
        <f t="shared" si="45"/>
        <v>618.15671229763097</v>
      </c>
      <c r="FB43" s="52">
        <v>0</v>
      </c>
      <c r="FC43" s="4">
        <f t="shared" si="46"/>
        <v>4008.4760391450864</v>
      </c>
      <c r="FD43" s="4">
        <f t="shared" si="47"/>
        <v>3850.0465885307199</v>
      </c>
      <c r="FE43" s="4">
        <f t="shared" si="48"/>
        <v>2824.7418334331182</v>
      </c>
      <c r="FF43" s="4">
        <f t="shared" si="49"/>
        <v>1178.1977732702831</v>
      </c>
      <c r="FG43" s="4">
        <f t="shared" si="50"/>
        <v>357.26152441114726</v>
      </c>
      <c r="FH43" s="4">
        <f t="shared" si="51"/>
        <v>173.81174497946233</v>
      </c>
      <c r="FI43" s="4">
        <v>0</v>
      </c>
      <c r="FJ43" s="4">
        <f t="shared" si="52"/>
        <v>0</v>
      </c>
      <c r="FK43" s="4">
        <f t="shared" si="53"/>
        <v>0</v>
      </c>
      <c r="FL43" s="4">
        <f t="shared" si="54"/>
        <v>0</v>
      </c>
      <c r="FM43" s="4">
        <f t="shared" si="55"/>
        <v>63.513610710521881</v>
      </c>
      <c r="FN43" s="9">
        <f t="shared" si="56"/>
        <v>33.155411923738335</v>
      </c>
      <c r="FO43" s="4">
        <v>0</v>
      </c>
      <c r="FP43" s="4">
        <f t="shared" si="57"/>
        <v>9938.5813866219232</v>
      </c>
      <c r="FQ43" s="4">
        <f t="shared" si="58"/>
        <v>9453.1613817318575</v>
      </c>
      <c r="FR43" s="4">
        <f t="shared" si="59"/>
        <v>6717.4772889591331</v>
      </c>
      <c r="FS43" s="4">
        <f t="shared" si="60"/>
        <v>2660.7731381361227</v>
      </c>
      <c r="FT43" s="4">
        <f t="shared" si="61"/>
        <v>770.9207656297084</v>
      </c>
      <c r="FU43" s="4">
        <f t="shared" si="62"/>
        <v>361.0447990858346</v>
      </c>
      <c r="FV43" s="4">
        <v>0</v>
      </c>
      <c r="FW43" s="4">
        <f t="shared" si="63"/>
        <v>0</v>
      </c>
      <c r="FX43" s="4">
        <f t="shared" si="64"/>
        <v>0</v>
      </c>
      <c r="FY43" s="4">
        <f t="shared" si="65"/>
        <v>0</v>
      </c>
      <c r="FZ43" s="4">
        <f t="shared" si="66"/>
        <v>120.89686409313177</v>
      </c>
      <c r="GA43" s="4">
        <f t="shared" si="67"/>
        <v>56.562945416400787</v>
      </c>
      <c r="GB43" s="4">
        <v>0</v>
      </c>
      <c r="GC43" s="4">
        <f t="shared" si="68"/>
        <v>6373.0467810884338</v>
      </c>
      <c r="GD43" s="4">
        <f t="shared" si="4"/>
        <v>6005.9812730666463</v>
      </c>
      <c r="GE43" s="4">
        <f t="shared" si="5"/>
        <v>4162.4073513117573</v>
      </c>
      <c r="GF43" s="4">
        <f t="shared" si="6"/>
        <v>1601.5811740757597</v>
      </c>
      <c r="GG43" s="4">
        <f t="shared" si="7"/>
        <v>455.68864871137532</v>
      </c>
      <c r="GH43" s="4">
        <f t="shared" si="8"/>
        <v>211.13834446103769</v>
      </c>
      <c r="GI43" s="4">
        <v>0</v>
      </c>
      <c r="GJ43" s="4">
        <f t="shared" si="69"/>
        <v>0</v>
      </c>
      <c r="GK43" s="4">
        <f t="shared" si="70"/>
        <v>0</v>
      </c>
      <c r="GL43" s="4">
        <f t="shared" si="9"/>
        <v>0</v>
      </c>
      <c r="GM43" s="4">
        <f t="shared" si="10"/>
        <v>69.769613315855253</v>
      </c>
      <c r="GN43" s="4">
        <f t="shared" si="11"/>
        <v>32.190685000272431</v>
      </c>
      <c r="GO43" s="52">
        <v>0</v>
      </c>
      <c r="GP43" s="4">
        <f>step*(-'By group'!C$32*Population!C43+'By group'!I$33*Population!I43)</f>
        <v>0</v>
      </c>
      <c r="GQ43" s="4">
        <f>step*(-'By group'!D$32*Population!D43+'By group'!J$33*Population!J43)</f>
        <v>0</v>
      </c>
      <c r="GR43" s="4">
        <f>step*(-'By group'!E$32*Population!E43+'By group'!K$33*Population!K43)</f>
        <v>0</v>
      </c>
      <c r="GS43" s="4">
        <f>step*(-'By group'!F$32*Population!F43+'By group'!L$33*Population!L43)</f>
        <v>-4552.1021195642634</v>
      </c>
      <c r="GT43" s="4">
        <f>step*(-'By group'!G$32*Population!G43+'By group'!M$33*Population!M43)</f>
        <v>-555.09277261722548</v>
      </c>
      <c r="GU43" s="4">
        <f>step*(-'By group'!H$32*Population!H43+'By group'!N$33*Population!N43)</f>
        <v>-498.52318504018609</v>
      </c>
      <c r="GV43" s="46">
        <f t="shared" si="71"/>
        <v>0</v>
      </c>
      <c r="GW43" s="14">
        <f t="shared" si="72"/>
        <v>0</v>
      </c>
      <c r="GX43" s="4">
        <f t="shared" si="73"/>
        <v>0</v>
      </c>
      <c r="GY43" s="4">
        <f t="shared" si="74"/>
        <v>4552.1021195642634</v>
      </c>
      <c r="GZ43" s="4">
        <f t="shared" si="75"/>
        <v>555.09277261722548</v>
      </c>
      <c r="HA43" s="4">
        <f t="shared" si="76"/>
        <v>498.52318504018609</v>
      </c>
      <c r="HB43" s="8">
        <v>0</v>
      </c>
      <c r="HC43" s="4">
        <f>step*(-'By group'!P$32*Population!P43+'By group'!V$33*Population!V43)</f>
        <v>0</v>
      </c>
      <c r="HD43" s="4">
        <f>step*(-'By group'!Q$32*Population!Q43+'By group'!W$33*Population!W43)</f>
        <v>0</v>
      </c>
      <c r="HE43" s="4">
        <f>step*(-'By group'!R$32*Population!R43+'By group'!X$33*Population!X43)</f>
        <v>0</v>
      </c>
      <c r="HF43" s="4">
        <f>step*(-'By group'!S$32*Population!S43+'By group'!Y$33*Population!Y43)</f>
        <v>-2443.3690946958877</v>
      </c>
      <c r="HG43" s="4">
        <f>step*(-'By group'!T$32*Population!T43+'By group'!Z$33*Population!Z43)</f>
        <v>-289.17334498006437</v>
      </c>
      <c r="HH43" s="4">
        <f>step*(-'By group'!U$32*Population!U43+'By group'!AA$33*Population!AA43)</f>
        <v>-243.65240864846163</v>
      </c>
      <c r="HI43" s="14">
        <f t="shared" si="77"/>
        <v>0</v>
      </c>
      <c r="HJ43" s="46">
        <f t="shared" si="78"/>
        <v>0</v>
      </c>
      <c r="HK43" s="4">
        <f t="shared" si="79"/>
        <v>0</v>
      </c>
      <c r="HL43" s="4">
        <f t="shared" si="80"/>
        <v>2443.3690946958877</v>
      </c>
      <c r="HM43" s="4">
        <f t="shared" si="81"/>
        <v>289.17334498006437</v>
      </c>
      <c r="HN43" s="9">
        <f t="shared" si="82"/>
        <v>243.65240864846163</v>
      </c>
      <c r="HO43" s="4">
        <v>0</v>
      </c>
      <c r="HP43" s="4">
        <f>step*(-'By group'!AC$32*Population!AC43+'By group'!AI$33*Population!AI43)</f>
        <v>0</v>
      </c>
      <c r="HQ43" s="4">
        <f>step*(-'By group'!AD$32*Population!AD43+'By group'!AJ$33*Population!AJ43)</f>
        <v>0</v>
      </c>
      <c r="HR43" s="4">
        <f>step*(-'By group'!AE$32*Population!AE43+'By group'!AK$33*Population!AK43)</f>
        <v>0</v>
      </c>
      <c r="HS43" s="4">
        <f>step*(-'By group'!AF$32*Population!AF43+'By group'!AL$33*Population!AL43)</f>
        <v>-146.87395685031268</v>
      </c>
      <c r="HT43" s="4">
        <f>step*(-'By group'!AG$32*Population!AG43+'By group'!AM$33*Population!AM43)</f>
        <v>-18.184643034023299</v>
      </c>
      <c r="HU43" s="4">
        <f>step*(-'By group'!AH$32*Population!AH43+'By group'!AN$33*Population!AN43)</f>
        <v>-15.358151881559742</v>
      </c>
      <c r="HV43" s="14">
        <f t="shared" si="83"/>
        <v>0</v>
      </c>
      <c r="HW43" s="46">
        <f t="shared" si="84"/>
        <v>0</v>
      </c>
      <c r="HX43" s="4">
        <f t="shared" si="85"/>
        <v>0</v>
      </c>
      <c r="HY43" s="4">
        <f t="shared" si="86"/>
        <v>146.87395685031268</v>
      </c>
      <c r="HZ43" s="4">
        <f t="shared" si="87"/>
        <v>18.184643034023299</v>
      </c>
      <c r="IA43" s="4">
        <f t="shared" si="88"/>
        <v>15.358151881559742</v>
      </c>
      <c r="IB43" s="8">
        <v>0</v>
      </c>
      <c r="IC43" s="4">
        <f>step*(-'By group'!AP$32*Population!AP43+'By group'!AV$33*Population!AV43)</f>
        <v>0</v>
      </c>
      <c r="ID43" s="4">
        <f>step*(-'By group'!AQ$32*Population!AQ43+'By group'!AW$33*Population!AW43)</f>
        <v>0</v>
      </c>
      <c r="IE43" s="4">
        <f>step*(-'By group'!AR$32*Population!AR43+'By group'!AX$33*Population!AX43)</f>
        <v>0</v>
      </c>
      <c r="IF43" s="4">
        <f>step*(-'By group'!AS$32*Population!AS43+'By group'!AY$33*Population!AY43)</f>
        <v>-325.01195076828833</v>
      </c>
      <c r="IG43" s="4">
        <f>step*(-'By group'!AT$32*Population!AT43+'By group'!AZ$33*Population!AZ43)</f>
        <v>-43.927487108966531</v>
      </c>
      <c r="IH43" s="4">
        <f>step*(-'By group'!AU$32*Population!AU43+'By group'!BA$33*Population!BA43)</f>
        <v>-36.724482839225473</v>
      </c>
      <c r="II43" s="14">
        <f t="shared" si="15"/>
        <v>0</v>
      </c>
      <c r="IJ43" s="4">
        <f t="shared" si="16"/>
        <v>0</v>
      </c>
      <c r="IK43" s="4">
        <f t="shared" si="89"/>
        <v>0</v>
      </c>
      <c r="IL43" s="4">
        <f t="shared" si="90"/>
        <v>325.01195076828833</v>
      </c>
      <c r="IM43" s="4">
        <f t="shared" si="91"/>
        <v>43.927487108966531</v>
      </c>
      <c r="IN43" s="4">
        <f t="shared" si="92"/>
        <v>36.724482839225473</v>
      </c>
      <c r="IO43" s="8">
        <v>0</v>
      </c>
      <c r="IP43" s="4">
        <f>step*(-'By group'!BC$32*Population!BC43+'By group'!BI$33*Population!BI43)</f>
        <v>0</v>
      </c>
      <c r="IQ43" s="4">
        <f>step*(-'By group'!BD$32*Population!BD43+'By group'!BJ$33*Population!BJ43)</f>
        <v>0</v>
      </c>
      <c r="IR43" s="4">
        <f>step*(-'By group'!BE$32*Population!BE43+'By group'!BK$33*Population!BK43)</f>
        <v>0</v>
      </c>
      <c r="IS43" s="4">
        <f>step*(-'By group'!BF$32*Population!BF43+'By group'!BL$33*Population!BL43)</f>
        <v>-192.95951769776002</v>
      </c>
      <c r="IT43" s="4">
        <f>step*(-'By group'!BG$32*Population!BG43+'By group'!BM$33*Population!BM43)</f>
        <v>-26.132326392071324</v>
      </c>
      <c r="IU43" s="4">
        <f>step*(-'By group'!BH$32*Population!BH43+'By group'!BN$33*Population!BN43)</f>
        <v>-21.618312539392697</v>
      </c>
      <c r="IV43" s="14">
        <f t="shared" si="17"/>
        <v>0</v>
      </c>
      <c r="IW43" s="4">
        <f t="shared" si="18"/>
        <v>0</v>
      </c>
      <c r="IX43" s="4">
        <f t="shared" si="19"/>
        <v>0</v>
      </c>
      <c r="IY43" s="4">
        <f t="shared" si="20"/>
        <v>192.95951769776002</v>
      </c>
      <c r="IZ43" s="4">
        <f t="shared" si="21"/>
        <v>26.132326392071324</v>
      </c>
      <c r="JA43" s="4">
        <f t="shared" si="22"/>
        <v>21.618312539392697</v>
      </c>
      <c r="JB43" s="75">
        <f>step*(+prop_idu_male*'By group'!BB$9*Population!BB43-'By group'!B$8*Population!B43)</f>
        <v>-826.60457567548326</v>
      </c>
      <c r="JC43" s="46">
        <f>step*(+prop_idu_male*'By group'!BC$9*Population!BC43-'By group'!C$8*Population!C43)</f>
        <v>-5.0861092822825809</v>
      </c>
      <c r="JD43" s="46">
        <f>step*(+prop_idu_male*'By group'!BD$9*Population!BD43-'By group'!D$8*Population!D43)</f>
        <v>-15.1694897720174</v>
      </c>
      <c r="JE43" s="46">
        <f>step*(+prop_idu_male*'By group'!BE$9*Population!BE43-'By group'!E$8*Population!E43)</f>
        <v>-16.231389516730985</v>
      </c>
      <c r="JF43" s="46">
        <f>step*(+prop_idu_male*'By group'!BF$9*Population!BF43-'By group'!F$8*Population!F43)</f>
        <v>-5.0282630013088632</v>
      </c>
      <c r="JG43" s="46">
        <f>step*(+prop_idu_male*'By group'!BG$9*Population!BG43-'By group'!G$8*Population!G43)</f>
        <v>-0.99410630194336613</v>
      </c>
      <c r="JH43" s="46">
        <f>step*(+prop_idu_male*'By group'!BH$9*Population!BH43-'By group'!H$8*Population!H43)</f>
        <v>-0.8908665761195762</v>
      </c>
      <c r="JI43" s="46">
        <f>step*(+prop_idu_male*'By group'!BI$9*Population!BI43-'By group'!I$8*Population!I43)</f>
        <v>0</v>
      </c>
      <c r="JJ43" s="46">
        <f>step*(+prop_idu_male*'By group'!BJ$9*Population!BJ43-'By group'!J$8*Population!J43)</f>
        <v>0</v>
      </c>
      <c r="JK43" s="46">
        <f>step*(+prop_idu_male*'By group'!BK$9*Population!BK43-'By group'!K$8*Population!K43)</f>
        <v>0</v>
      </c>
      <c r="JL43" s="46">
        <f>step*(+prop_idu_male*'By group'!BL$9*Population!BL43-'By group'!L$8*Population!L43)</f>
        <v>-1.8785274484384464</v>
      </c>
      <c r="JM43" s="46">
        <f>step*(+prop_idu_male*'By group'!BM$9*Population!BM43-'By group'!M$8*Population!M43)</f>
        <v>-1.0034622253342238</v>
      </c>
      <c r="JN43" s="46">
        <f>step*(+prop_idu_male*'By group'!BN$9*Population!BN43-'By group'!N$8*Population!N43)</f>
        <v>-0.88845468234786507</v>
      </c>
      <c r="JO43" s="45">
        <f>step*(+(1-prop_idu_male)*'By group'!BB$9*Population!BB43-'By group'!O$8*Population!O43-'By group'!O$6*Population!O43+'By group'!AB$7*Population!AB43)</f>
        <v>-6100.4237880582459</v>
      </c>
      <c r="JP43" s="46">
        <f>step*(+(1-prop_idu_male)*'By group'!BC$9*Population!BC43-'By group'!P$8*Population!P43-'By group'!P$6*Population!P43+'By group'!AC$7*Population!AC43)</f>
        <v>-11.279508002461997</v>
      </c>
      <c r="JQ43" s="46">
        <f>step*(+(1-prop_idu_male)*'By group'!BD$9*Population!BD43-'By group'!Q$8*Population!Q43-'By group'!Q$6*Population!Q43+'By group'!AD$7*Population!AD43)</f>
        <v>-34.209024981043399</v>
      </c>
      <c r="JR43" s="46">
        <f>step*(+(1-prop_idu_male)*'By group'!BE$9*Population!BE43-'By group'!R$8*Population!R43-'By group'!R$6*Population!R43+'By group'!AE$7*Population!AE43)</f>
        <v>-37.764322153906335</v>
      </c>
      <c r="JS43" s="46">
        <f>step*(+(1-prop_idu_male)*'By group'!BF$9*Population!BF43-'By group'!S$8*Population!S43-'By group'!S$6*Population!S43+'By group'!AF$7*Population!AF43)</f>
        <v>-12.012989301978021</v>
      </c>
      <c r="JT43" s="46">
        <f>step*(+(1-prop_idu_male)*'By group'!BG$9*Population!BG43-'By group'!T$8*Population!T43-'By group'!T$6*Population!T43+'By group'!AG$7*Population!AG43)</f>
        <v>-2.4243078567722103</v>
      </c>
      <c r="JU43" s="46">
        <f>step*(+(1-prop_idu_male)*'By group'!BH$9*Population!BH43-'By group'!U$8*Population!U43-'By group'!U$6*Population!U43+'By group'!AH$7*Population!AH43)</f>
        <v>-2.286242027531471</v>
      </c>
      <c r="JV43" s="46">
        <f>step*(+(1-prop_idu_male)*'By group'!BI$9*Population!BI43-'By group'!V$8*Population!V43-'By group'!V$6*Population!V43+'By group'!AI$7*Population!AI43)</f>
        <v>0</v>
      </c>
      <c r="JW43" s="46">
        <f>step*(+(1-prop_idu_male)*'By group'!BJ$9*Population!BJ43-'By group'!W$8*Population!W43-'By group'!W$6*Population!W43+'By group'!AJ$7*Population!AJ43)</f>
        <v>0</v>
      </c>
      <c r="JX43" s="46">
        <f>step*(+(1-prop_idu_male)*'By group'!BK$9*Population!BK43-'By group'!X$8*Population!X43-'By group'!X$6*Population!X43+'By group'!AK$7*Population!AK43)</f>
        <v>0</v>
      </c>
      <c r="JY43" s="46">
        <f>step*(+(1-prop_idu_male)*'By group'!BL$9*Population!BL43-'By group'!Y$8*Population!Y43-'By group'!Y$6*Population!Y43+'By group'!AL$7*Population!AL43)</f>
        <v>-4.7377583844821913</v>
      </c>
      <c r="JZ43" s="46">
        <f>step*(+(1-prop_idu_male)*'By group'!BM$9*Population!BM43-'By group'!Z$8*Population!Z43-'By group'!Z$6*Population!Z43+'By group'!AM$7*Population!AM43)</f>
        <v>-2.6500119788963357</v>
      </c>
      <c r="KA43" s="76">
        <f>step*(+(1-prop_idu_male)*'By group'!BN$9*Population!BN43-'By group'!AA$8*Population!AA43-'By group'!AA$6*Population!AA43+'By group'!AN$7*Population!AN43)</f>
        <v>-2.7231074971877254</v>
      </c>
      <c r="KB43" s="46">
        <f>step*(+'By group'!O$6*Population!O43-'By group'!AB$7*Population!AB43)</f>
        <v>5220.9823097725466</v>
      </c>
      <c r="KC43" s="46">
        <f>step*(+'By group'!P$6*Population!P43-'By group'!AC$7*Population!AC43)</f>
        <v>8.4475725960853101</v>
      </c>
      <c r="KD43" s="46">
        <f>step*(+'By group'!Q$6*Population!Q43-'By group'!AD$7*Population!AD43)</f>
        <v>25.714809263553388</v>
      </c>
      <c r="KE43" s="46">
        <f>step*(+'By group'!R$6*Population!R43-'By group'!AE$7*Population!AE43)</f>
        <v>28.573404957859609</v>
      </c>
      <c r="KF43" s="46">
        <f>step*(+'By group'!S$6*Population!S43-'By group'!AF$7*Population!AF43)</f>
        <v>9.138091038467131</v>
      </c>
      <c r="KG43" s="46">
        <f>step*(+'By group'!T$6*Population!T43-'By group'!AG$7*Population!AG43)</f>
        <v>1.8513927569786552</v>
      </c>
      <c r="KH43" s="46">
        <f>step*(+'By group'!U$6*Population!U43-'By group'!AH$7*Population!AH43)</f>
        <v>1.7591635067842752</v>
      </c>
      <c r="KI43" s="46">
        <f>step*(+'By group'!V$6*Population!V43-'By group'!AI$7*Population!AI43)</f>
        <v>0</v>
      </c>
      <c r="KJ43" s="46">
        <f>step*(+'By group'!W$6*Population!W43-'By group'!AJ$7*Population!AJ43)</f>
        <v>0</v>
      </c>
      <c r="KK43" s="46">
        <f>step*(+'By group'!X$6*Population!X43-'By group'!AK$7*Population!AK43)</f>
        <v>0</v>
      </c>
      <c r="KL43" s="46">
        <f>step*(+'By group'!Y$6*Population!Y43-'By group'!AL$7*Population!AL43)</f>
        <v>3.6431486256148768</v>
      </c>
      <c r="KM43" s="46">
        <f>step*(+'By group'!Z$6*Population!Z43-'By group'!AM$7*Population!AM43)</f>
        <v>2.0511696775988684</v>
      </c>
      <c r="KN43" s="46">
        <f>step*(+'By group'!AA$6*Population!AA43-'By group'!AN$7*Population!AN43)</f>
        <v>2.130313297942986</v>
      </c>
      <c r="KO43" s="45">
        <v>0</v>
      </c>
      <c r="KP43" s="46">
        <v>0</v>
      </c>
      <c r="KQ43" s="46">
        <v>0</v>
      </c>
      <c r="KR43" s="46">
        <v>0</v>
      </c>
      <c r="KS43" s="46">
        <v>0</v>
      </c>
      <c r="KT43" s="46">
        <v>0</v>
      </c>
      <c r="KU43" s="46">
        <v>0</v>
      </c>
      <c r="KV43" s="46">
        <v>0</v>
      </c>
      <c r="KW43" s="46">
        <v>0</v>
      </c>
      <c r="KX43" s="46">
        <v>0</v>
      </c>
      <c r="KY43" s="46">
        <v>0</v>
      </c>
      <c r="KZ43" s="46">
        <v>0</v>
      </c>
      <c r="LA43" s="46">
        <v>0</v>
      </c>
      <c r="LB43" s="188">
        <f>step*(-'By group'!BB$9*Population!BB43+'By group'!B$8*Population!B43+'By group'!O$8*Population!O43)</f>
        <v>1706.0460539611831</v>
      </c>
      <c r="LC43" s="189">
        <f>step*(-'By group'!BC$9*Population!BC43+'By group'!C$8*Population!C43+'By group'!P$8*Population!P43)</f>
        <v>7.9180446886592675</v>
      </c>
      <c r="LD43" s="189">
        <f>step*(-'By group'!BD$9*Population!BD43+'By group'!D$8*Population!D43+'By group'!Q$8*Population!Q43)</f>
        <v>23.663705489507418</v>
      </c>
      <c r="LE43" s="189">
        <f>step*(-'By group'!BE$9*Population!BE43+'By group'!E$8*Population!E43+'By group'!R$8*Population!R43)</f>
        <v>25.422306712777704</v>
      </c>
      <c r="LF43" s="189">
        <f>step*(-'By group'!BF$9*Population!BF43+'By group'!F$8*Population!F43+'By group'!S$8*Population!S43)</f>
        <v>7.9031612648197527</v>
      </c>
      <c r="LG43" s="189">
        <f>step*(-'By group'!BG$9*Population!BG43+'By group'!G$8*Population!G43+'By group'!T$8*Population!T43)</f>
        <v>1.5670214017369215</v>
      </c>
      <c r="LH43" s="189">
        <f>step*(-'By group'!BH$9*Population!BH43+'By group'!H$8*Population!H43+'By group'!U$8*Population!U43)</f>
        <v>1.4179450968667719</v>
      </c>
      <c r="LI43" s="189">
        <f>step*(-'By group'!BI$9*Population!BI43+'By group'!I$8*Population!I43+'By group'!V$8*Population!V43)</f>
        <v>0</v>
      </c>
      <c r="LJ43" s="189">
        <f>step*(-'By group'!BJ$9*Population!BJ43+'By group'!J$8*Population!J43+'By group'!W$8*Population!W43)</f>
        <v>0</v>
      </c>
      <c r="LK43" s="189">
        <f>step*(-'By group'!BK$9*Population!BK43+'By group'!K$8*Population!K43+'By group'!X$8*Population!X43)</f>
        <v>0</v>
      </c>
      <c r="LL43" s="189">
        <f>step*(-'By group'!BL$9*Population!BL43+'By group'!L$8*Population!L43+'By group'!Y$8*Population!Y43)</f>
        <v>2.9731372073057618</v>
      </c>
      <c r="LM43" s="189">
        <f>step*(-'By group'!BM$9*Population!BM43+'By group'!M$8*Population!M43+'By group'!Z$8*Population!Z43)</f>
        <v>1.6023045266316913</v>
      </c>
      <c r="LN43" s="189">
        <f>step*(-'By group'!BN$9*Population!BN43+'By group'!N$8*Population!N43+'By group'!AA$8*Population!AA43)</f>
        <v>1.4812488815926046</v>
      </c>
    </row>
    <row r="44" spans="1:326" x14ac:dyDescent="0.25">
      <c r="A44">
        <f t="shared" si="93"/>
        <v>20</v>
      </c>
      <c r="B44" s="52">
        <f>step*((-'By group'!B$4-'By group'!B$5-'By group'!B$22)*Population!B44+'By group'!B$3*Population!$BO44)</f>
        <v>165338.09822600707</v>
      </c>
      <c r="C44" s="4">
        <f>step*((-'By group'!C$4-'By group'!C$5-'By group'!C$22)*Population!C44+'By group'!C$3*Population!$BO44)</f>
        <v>-4641.8198136115652</v>
      </c>
      <c r="D44" s="4">
        <f>step*((-'By group'!D$4-'By group'!D$5-'By group'!D$22)*Population!D44+'By group'!D$3*Population!$BO44)</f>
        <v>-30845.848426180251</v>
      </c>
      <c r="E44" s="4">
        <f>step*((-'By group'!E$4-'By group'!E$5-'By group'!E$22)*Population!E44+'By group'!E$3*Population!$BO44)</f>
        <v>-50645.133893643986</v>
      </c>
      <c r="F44" s="4">
        <f>step*((-'By group'!F$4-'By group'!F$5-'By group'!F$22)*Population!F44+'By group'!F$3*Population!$BO44)</f>
        <v>-21073.985405648116</v>
      </c>
      <c r="G44" s="4">
        <f>step*((-'By group'!G$4-'By group'!G$5-'By group'!G$22)*Population!G44+'By group'!G$3*Population!$BO44)</f>
        <v>-5224.2502787782632</v>
      </c>
      <c r="H44" s="4">
        <f>step*((-'By group'!H$4-'By group'!H$5-'By group'!H$22)*Population!H44+'By group'!H$3*Population!$BO44)</f>
        <v>-5102.7512214889621</v>
      </c>
      <c r="I44" s="4">
        <f>step*((-'By group'!I$4-'By group'!I$5-'By group'!I$22)*Population!I44+'By group'!I$3*Population!$BO44)</f>
        <v>0</v>
      </c>
      <c r="J44" s="4">
        <f>step*((-'By group'!J$4-'By group'!J$5-'By group'!J$22)*Population!J44+'By group'!J$3*Population!$BO44)</f>
        <v>0</v>
      </c>
      <c r="K44" s="4">
        <f>step*((-'By group'!K$4-'By group'!K$5-'By group'!K$22)*Population!K44+'By group'!K$3*Population!$BO44)</f>
        <v>0</v>
      </c>
      <c r="L44" s="4">
        <f>step*((-'By group'!L$4-'By group'!L$5-'By group'!L$22)*Population!L44+'By group'!L$3*Population!$BO44)</f>
        <v>-2839.1562605765939</v>
      </c>
      <c r="M44" s="4">
        <f>step*((-'By group'!M$4-'By group'!M$5-'By group'!M$22)*Population!M44+'By group'!M$3*Population!$BO44)</f>
        <v>-1712.367164577221</v>
      </c>
      <c r="N44" s="4">
        <f>step*((-'By group'!N$4-'By group'!N$5-'By group'!N$22)*Population!N44+'By group'!N$3*Population!$BO44)</f>
        <v>-1775.7542570995593</v>
      </c>
      <c r="O44" s="8">
        <f>step*((-'By group'!O$4-'By group'!O$5-'By group'!O$22)*Population!O44+'By group'!O$3*Population!$BO44)</f>
        <v>124796.3681910712</v>
      </c>
      <c r="P44" s="4">
        <f>step*((-'By group'!P$4-'By group'!P$5-'By group'!P$22)*Population!P44+'By group'!P$3*Population!$BO44)</f>
        <v>-2400.4750542853717</v>
      </c>
      <c r="Q44" s="4">
        <f>step*((-'By group'!Q$4-'By group'!Q$5-'By group'!Q$22)*Population!Q44+'By group'!Q$3*Population!$BO44)</f>
        <v>-16103.248972356485</v>
      </c>
      <c r="R44" s="4">
        <f>step*((-'By group'!R$4-'By group'!R$5-'By group'!R$22)*Population!R44+'By group'!R$3*Population!$BO44)</f>
        <v>-26871.027429369045</v>
      </c>
      <c r="S44" s="4">
        <f>step*((-'By group'!S$4-'By group'!S$5-'By group'!S$22)*Population!S44+'By group'!S$3*Population!$BO44)</f>
        <v>-11333.916099602164</v>
      </c>
      <c r="T44" s="4">
        <f>step*((-'By group'!T$4-'By group'!T$5-'By group'!T$22)*Population!T44+'By group'!T$3*Population!$BO44)</f>
        <v>-2840.1070595823221</v>
      </c>
      <c r="U44" s="4">
        <f>step*((-'By group'!U$4-'By group'!U$5-'By group'!U$22)*Population!U44+'By group'!U$3*Population!$BO44)</f>
        <v>-2859.0567293226518</v>
      </c>
      <c r="V44" s="4">
        <f>step*((-'By group'!V$4-'By group'!V$5-'By group'!V$22)*Population!V44+'By group'!V$3*Population!$BO44)</f>
        <v>0</v>
      </c>
      <c r="W44" s="4">
        <f>step*((-'By group'!W$4-'By group'!W$5-'By group'!W$22)*Population!W44+'By group'!W$3*Population!$BO44)</f>
        <v>0</v>
      </c>
      <c r="X44" s="4">
        <f>step*((-'By group'!X$4-'By group'!X$5-'By group'!X$22)*Population!X44+'By group'!X$3*Population!$BO44)</f>
        <v>0</v>
      </c>
      <c r="Y44" s="4">
        <f>step*((-'By group'!Y$4-'By group'!Y$5-'By group'!Y$22)*Population!Y44+'By group'!Y$3*Population!$BO44)</f>
        <v>-1570.8371146294112</v>
      </c>
      <c r="Z44" s="4">
        <f>step*((-'By group'!Z$4-'By group'!Z$5-'By group'!Z$22)*Population!Z44+'By group'!Z$3*Population!$BO44)</f>
        <v>-974.31373230694214</v>
      </c>
      <c r="AA44" s="4">
        <f>step*((-'By group'!AA$4-'By group'!AA$5-'By group'!AA$22)*Population!AA44+'By group'!AA$3*Population!$BO44)</f>
        <v>-1125.4509828368748</v>
      </c>
      <c r="AB44" s="8">
        <f>step*((-'By group'!AB$4-'By group'!AB$5-'By group'!AB$22)*Population!AB44+'By group'!AB$3*Population!$BO44)</f>
        <v>-989.80206011634596</v>
      </c>
      <c r="AC44" s="4">
        <f>step*((-'By group'!AC$4-'By group'!AC$5-'By group'!AC$22)*Population!AC44+'By group'!AC$3*Population!$BO44)</f>
        <v>-154.5168699279977</v>
      </c>
      <c r="AD44" s="4">
        <f>step*((-'By group'!AD$4-'By group'!AD$5-'By group'!AD$22)*Population!AD44+'By group'!AD$3*Population!$BO44)</f>
        <v>-1019.9771854251934</v>
      </c>
      <c r="AE44" s="4">
        <f>step*((-'By group'!AE$4-'By group'!AE$5-'By group'!AE$22)*Population!AE44+'By group'!AE$3*Population!$BO44)</f>
        <v>-1653.0665641343182</v>
      </c>
      <c r="AF44" s="4">
        <f>step*((-'By group'!AF$4-'By group'!AF$5-'By group'!AF$22)*Population!AF44+'By group'!AF$3*Population!$BO44)</f>
        <v>-679.6335588477408</v>
      </c>
      <c r="AG44" s="4">
        <f>step*((-'By group'!AG$4-'By group'!AG$5-'By group'!AG$22)*Population!AG44+'By group'!AG$3*Population!$BO44)</f>
        <v>-166.92101613412939</v>
      </c>
      <c r="AH44" s="4">
        <f>step*((-'By group'!AH$4-'By group'!AH$5-'By group'!AH$22)*Population!AH44+'By group'!AH$3*Population!$BO44)</f>
        <v>-161.18558781740208</v>
      </c>
      <c r="AI44" s="4">
        <f>step*((-'By group'!AI$4-'By group'!AI$5-'By group'!AI$22)*Population!AI44+'By group'!AI$3*Population!$BO44)</f>
        <v>0</v>
      </c>
      <c r="AJ44" s="4">
        <f>step*((-'By group'!AJ$4-'By group'!AJ$5-'By group'!AJ$22)*Population!AJ44+'By group'!AJ$3*Population!$BO44)</f>
        <v>0</v>
      </c>
      <c r="AK44" s="4">
        <f>step*((-'By group'!AK$4-'By group'!AK$5-'By group'!AK$22)*Population!AK44+'By group'!AK$3*Population!$BO44)</f>
        <v>0</v>
      </c>
      <c r="AL44" s="4">
        <f>step*((-'By group'!AL$4-'By group'!AL$5-'By group'!AL$22)*Population!AL44+'By group'!AL$3*Population!$BO44)</f>
        <v>-88.784965778677901</v>
      </c>
      <c r="AM44" s="4">
        <f>step*((-'By group'!AM$4-'By group'!AM$5-'By group'!AM$22)*Population!AM44+'By group'!AM$3*Population!$BO44)</f>
        <v>-52.852287271615289</v>
      </c>
      <c r="AN44" s="4">
        <f>step*((-'By group'!AN$4-'By group'!AN$5-'By group'!AN$22)*Population!AN44+'By group'!AN$3*Population!$BO44)</f>
        <v>-56.810231395656054</v>
      </c>
      <c r="AO44" s="8">
        <f>step*((-'By group'!AO$4-'By group'!AO$5-'By group'!AO$22)*Population!AO44+'By group'!AO$3*Population!$BO44)</f>
        <v>9344.5611694241852</v>
      </c>
      <c r="AP44" s="4">
        <f>step*((-'By group'!AP$4-'By group'!AP$5-'By group'!AP$22)*Population!AP44+'By group'!AP$3*Population!$BO44)</f>
        <v>-382.41819725410596</v>
      </c>
      <c r="AQ44" s="4">
        <f>step*((-'By group'!AQ$4-'By group'!AQ$5-'By group'!AQ$22)*Population!AQ44+'By group'!AQ$3*Population!$BO44)</f>
        <v>-2446.8571282125572</v>
      </c>
      <c r="AR44" s="4">
        <f>step*((-'By group'!AR$4-'By group'!AR$5-'By group'!AR$22)*Population!AR44+'By group'!AR$3*Population!$BO44)</f>
        <v>-3771.5094394311136</v>
      </c>
      <c r="AS44" s="4">
        <f>step*((-'By group'!AS$4-'By group'!AS$5-'By group'!AS$22)*Population!AS44+'By group'!AS$3*Population!$BO44)</f>
        <v>-1483.7667384343649</v>
      </c>
      <c r="AT44" s="4">
        <f>step*((-'By group'!AT$4-'By group'!AT$5-'By group'!AT$22)*Population!AT44+'By group'!AT$3*Population!$BO44)</f>
        <v>-351.24592047740271</v>
      </c>
      <c r="AU44" s="4">
        <f>step*((-'By group'!AU$4-'By group'!AU$5-'By group'!AU$22)*Population!AU44+'By group'!AU$3*Population!$BO44)</f>
        <v>-312.45863889565931</v>
      </c>
      <c r="AV44" s="4">
        <f>step*((-'By group'!AV$4-'By group'!AV$5-'By group'!AV$22)*Population!AV44+'By group'!AV$3*Population!$BO44)</f>
        <v>0</v>
      </c>
      <c r="AW44" s="4">
        <f>step*((-'By group'!AW$4-'By group'!AW$5-'By group'!AW$22)*Population!AW44+'By group'!AW$3*Population!$BO44)</f>
        <v>0</v>
      </c>
      <c r="AX44" s="4">
        <f>step*((-'By group'!AX$4-'By group'!AX$5-'By group'!AX$22)*Population!AX44+'By group'!AX$3*Population!$BO44)</f>
        <v>0</v>
      </c>
      <c r="AY44" s="4">
        <f>step*((-'By group'!AY$4-'By group'!AY$5-'By group'!AY$22)*Population!AY44+'By group'!AY$3*Population!$BO44)</f>
        <v>-171.69577311651855</v>
      </c>
      <c r="AZ44" s="4">
        <f>step*((-'By group'!AZ$4-'By group'!AZ$5-'By group'!AZ$22)*Population!AZ44+'By group'!AZ$3*Population!$BO44)</f>
        <v>-91.92156811579774</v>
      </c>
      <c r="BA44" s="4">
        <f>step*((-'By group'!BA$4-'By group'!BA$5-'By group'!BA$22)*Population!BA44+'By group'!BA$3*Population!$BO44)</f>
        <v>-82.536210754691666</v>
      </c>
      <c r="BB44" s="8">
        <f>step*((-'By group'!BB$4-'By group'!BB$5-'By group'!BB$22)*Population!BB44+'By group'!BB$3*Population!$BO44)</f>
        <v>4773.1016456022726</v>
      </c>
      <c r="BC44" s="4">
        <f>step*((-'By group'!BC$4-'By group'!BC$5-'By group'!BC$22)*Population!BC44+'By group'!BC$3*Population!$BO44)</f>
        <v>-361.23635696358571</v>
      </c>
      <c r="BD44" s="4">
        <f>step*((-'By group'!BD$4-'By group'!BD$5-'By group'!BD$22)*Population!BD44+'By group'!BD$3*Population!$BO44)</f>
        <v>-1835.3948577705676</v>
      </c>
      <c r="BE44" s="4">
        <f>step*((-'By group'!BE$4-'By group'!BE$5-'By group'!BE$22)*Population!BE44+'By group'!BE$3*Population!$BO44)</f>
        <v>-2566.3248553896251</v>
      </c>
      <c r="BF44" s="4">
        <f>step*((-'By group'!BF$4-'By group'!BF$5-'By group'!BF$22)*Population!BF44+'By group'!BF$3*Population!$BO44)</f>
        <v>-957.76306368777489</v>
      </c>
      <c r="BG44" s="4">
        <f>step*((-'By group'!BG$4-'By group'!BG$5-'By group'!BG$22)*Population!BG44+'By group'!BG$3*Population!$BO44)</f>
        <v>-219.68816970481544</v>
      </c>
      <c r="BH44" s="4">
        <f>step*((-'By group'!BH$4-'By group'!BH$5-'By group'!BH$22)*Population!BH44+'By group'!BH$3*Population!$BO44)</f>
        <v>-190.96931134241063</v>
      </c>
      <c r="BI44" s="4">
        <f>step*((-'By group'!BI$4-'By group'!BI$5-'By group'!BI$22)*Population!BI44+'By group'!BI$3*Population!$BO44)</f>
        <v>0</v>
      </c>
      <c r="BJ44" s="4">
        <f>step*((-'By group'!BJ$4-'By group'!BJ$5-'By group'!BJ$22)*Population!BJ44+'By group'!BJ$3*Population!$BO44)</f>
        <v>0</v>
      </c>
      <c r="BK44" s="4">
        <f>step*((-'By group'!BK$4-'By group'!BK$5-'By group'!BK$22)*Population!BK44+'By group'!BK$3*Population!$BO44)</f>
        <v>0</v>
      </c>
      <c r="BL44" s="4">
        <f>step*((-'By group'!BL$4-'By group'!BL$5-'By group'!BL$22)*Population!BL44+'By group'!BL$3*Population!$BO44)</f>
        <v>-125.63730035439985</v>
      </c>
      <c r="BM44" s="4">
        <f>step*((-'By group'!BM$4-'By group'!BM$5-'By group'!BM$22)*Population!BM44+'By group'!BM$3*Population!$BO44)</f>
        <v>-64.474588923918972</v>
      </c>
      <c r="BN44" s="4">
        <f>step*((-'By group'!BN$4-'By group'!BN$5-'By group'!BN$22)*Population!BN44+'By group'!BN$3*Population!$BO44)</f>
        <v>-54.751440776463497</v>
      </c>
      <c r="BO44" s="71">
        <f>-step*SUM(SCR!B44:N44)*Population!B44</f>
        <v>-120634.78186429146</v>
      </c>
      <c r="BP44" s="4">
        <f>step*-SUM('By group'!C$11:C$21)*Population!C44</f>
        <v>-116045.49534028913</v>
      </c>
      <c r="BQ44" s="4">
        <f>step*-SUM('By group'!D$11:D$21)*Population!D44</f>
        <v>-85682.912294945141</v>
      </c>
      <c r="BR44" s="4">
        <f>step*-SUM('By group'!E$11:E$21)*Population!E44</f>
        <v>-36175.095638317136</v>
      </c>
      <c r="BS44" s="4">
        <f>step*-SUM('By group'!F$11:F$21)*Population!F44</f>
        <v>-11091.571266130588</v>
      </c>
      <c r="BT44" s="4">
        <f>step*-SUM('By group'!G$11:G$21)*Population!G44</f>
        <v>-5441.927373727357</v>
      </c>
      <c r="BU44" s="4">
        <f>step*-SUM('By group'!H$11:H$21)*Population!H44</f>
        <v>0</v>
      </c>
      <c r="BV44" s="4">
        <f>step*-SUM('By group'!I$11:I$21)*Population!I44</f>
        <v>0</v>
      </c>
      <c r="BW44" s="4">
        <f>step*-SUM('By group'!J$11:J$21)*Population!J44</f>
        <v>0</v>
      </c>
      <c r="BX44" s="4">
        <f>step*-SUM('By group'!K$11:K$21)*Population!K44</f>
        <v>0</v>
      </c>
      <c r="BY44" s="4">
        <f>step*-SUM('By group'!L$11:L$21)*Population!L44</f>
        <v>-2027.9687575547098</v>
      </c>
      <c r="BZ44" s="4">
        <f>step*-SUM('By group'!M$11:M$21)*Population!M44</f>
        <v>-1070.2294778607632</v>
      </c>
      <c r="CA44" s="4">
        <f>step*-SUM('By group'!N$11:N$21)*Population!N44</f>
        <v>0</v>
      </c>
      <c r="CB44" s="13">
        <f>-step*SUM(SCR!O44:AA44)*Population!O44</f>
        <v>-62219.41979026606</v>
      </c>
      <c r="CC44" s="4">
        <f>step*-SUM('By group'!P$11:P$21)*Population!P44</f>
        <v>-60011.876357134293</v>
      </c>
      <c r="CD44" s="4">
        <f>step*-SUM('By group'!Q$11:Q$21)*Population!Q44</f>
        <v>-44731.247145434681</v>
      </c>
      <c r="CE44" s="4">
        <f>step*-SUM('By group'!R$11:R$21)*Population!R44</f>
        <v>-19193.591020977889</v>
      </c>
      <c r="CF44" s="4">
        <f>step*-SUM('By group'!S$11:S$21)*Population!S44</f>
        <v>-5965.2189997906125</v>
      </c>
      <c r="CG44" s="4">
        <f>step*-SUM('By group'!T$11:T$21)*Population!T44</f>
        <v>-2958.4448537315852</v>
      </c>
      <c r="CH44" s="4">
        <f>step*-SUM('By group'!U$11:U$21)*Population!U44</f>
        <v>0</v>
      </c>
      <c r="CI44" s="4">
        <f>step*-SUM('By group'!V$11:V$21)*Population!V44</f>
        <v>0</v>
      </c>
      <c r="CJ44" s="4">
        <f>step*-SUM('By group'!W$11:W$21)*Population!W44</f>
        <v>0</v>
      </c>
      <c r="CK44" s="4">
        <f>step*-SUM('By group'!X$11:X$21)*Population!X44</f>
        <v>0</v>
      </c>
      <c r="CL44" s="4">
        <f>step*-SUM('By group'!Y$11:Y$21)*Population!Y44</f>
        <v>-1122.0265104495793</v>
      </c>
      <c r="CM44" s="4">
        <f>step*-SUM('By group'!Z$11:Z$21)*Population!Z44</f>
        <v>-608.9460826918388</v>
      </c>
      <c r="CN44" s="4">
        <f>step*-SUM('By group'!AA$11:AA$21)*Population!AA44</f>
        <v>0</v>
      </c>
      <c r="CO44" s="13">
        <f>-step*SUM(SCR!AB44:AN44)*Population!AB44</f>
        <v>-4022.1616734103081</v>
      </c>
      <c r="CP44" s="4">
        <f>step*-SUM('By group'!AC$11:AC$21)*Population!AC44</f>
        <v>-3862.9217481999426</v>
      </c>
      <c r="CQ44" s="4">
        <f>step*-SUM('By group'!AD$11:AD$21)*Population!AD44</f>
        <v>-2833.2699595144263</v>
      </c>
      <c r="CR44" s="4">
        <f>step*-SUM('By group'!AE$11:AE$21)*Population!AE44</f>
        <v>-1180.7618315245129</v>
      </c>
      <c r="CS44" s="4">
        <f>step*-SUM('By group'!AF$11:AF$21)*Population!AF44</f>
        <v>-357.70187307775836</v>
      </c>
      <c r="CT44" s="4">
        <f>step*-SUM('By group'!AG$11:AG$21)*Population!AG44</f>
        <v>-173.87605847305144</v>
      </c>
      <c r="CU44" s="4">
        <f>step*-SUM('By group'!AH$11:AH$21)*Population!AH44</f>
        <v>0</v>
      </c>
      <c r="CV44" s="4">
        <f>step*-SUM('By group'!AI$11:AI$21)*Population!AI44</f>
        <v>0</v>
      </c>
      <c r="CW44" s="4">
        <f>step*-SUM('By group'!AJ$11:AJ$21)*Population!AJ44</f>
        <v>0</v>
      </c>
      <c r="CX44" s="4">
        <f>step*-SUM('By group'!AK$11:AK$21)*Population!AK44</f>
        <v>0</v>
      </c>
      <c r="CY44" s="4">
        <f>step*-SUM('By group'!AL$11:AL$21)*Population!AL44</f>
        <v>-63.417832699055637</v>
      </c>
      <c r="CZ44" s="4">
        <f>step*-SUM('By group'!AM$11:AM$21)*Population!AM44</f>
        <v>-33.032679544759553</v>
      </c>
      <c r="DA44" s="4">
        <f>step*-SUM('By group'!AN$11:AN$21)*Population!AN44</f>
        <v>0</v>
      </c>
      <c r="DB44" s="13">
        <f>-step*SUM(SCR!AO44:BA44)*Population!AO44</f>
        <v>-10049.865439593417</v>
      </c>
      <c r="DC44" s="4">
        <f>step*-SUM('By group'!AP$11:AP$21)*Population!AP44</f>
        <v>-9560.4549313526495</v>
      </c>
      <c r="DD44" s="4">
        <f>step*-SUM('By group'!AQ$11:AQ$21)*Population!AQ44</f>
        <v>-6796.8253561459924</v>
      </c>
      <c r="DE44" s="4">
        <f>step*-SUM('By group'!AR$11:AR$21)*Population!AR44</f>
        <v>-2693.9353138793667</v>
      </c>
      <c r="DF44" s="4">
        <f>step*-SUM('By group'!AS$11:AS$21)*Population!AS44</f>
        <v>-780.92986233387637</v>
      </c>
      <c r="DG44" s="4">
        <f>step*-SUM('By group'!AT$11:AT$21)*Population!AT44</f>
        <v>-365.88116716396109</v>
      </c>
      <c r="DH44" s="4">
        <f>step*-SUM('By group'!AU$11:AU$21)*Population!AU44</f>
        <v>0</v>
      </c>
      <c r="DI44" s="4">
        <f>step*-SUM('By group'!AV$11:AV$21)*Population!AV44</f>
        <v>0</v>
      </c>
      <c r="DJ44" s="4">
        <f>step*-SUM('By group'!AW$11:AW$21)*Population!AW44</f>
        <v>0</v>
      </c>
      <c r="DK44" s="4">
        <f>step*-SUM('By group'!AX$11:AX$21)*Population!AX44</f>
        <v>0</v>
      </c>
      <c r="DL44" s="4">
        <f>step*-SUM('By group'!AY$11:AY$21)*Population!AY44</f>
        <v>-122.63983794037038</v>
      </c>
      <c r="DM44" s="4">
        <f>step*-SUM('By group'!AZ$11:AZ$21)*Population!AZ44</f>
        <v>-57.450980072373596</v>
      </c>
      <c r="DN44" s="4">
        <f>step*-SUM('By group'!BA$11:BA$21)*Population!BA44</f>
        <v>0</v>
      </c>
      <c r="DO44" s="13">
        <f>-step*SUM(SCR!BB44:BN44)*Population!BB44</f>
        <v>-6388.9513456877448</v>
      </c>
      <c r="DP44" s="4">
        <f>step*-SUM('By group'!BC$11:BC$21)*Population!BC44</f>
        <v>-6020.6059493930943</v>
      </c>
      <c r="DQ44" s="4">
        <f>step*-SUM('By group'!BD$11:BD$21)*Population!BD44</f>
        <v>-4171.3519494785623</v>
      </c>
      <c r="DR44" s="4">
        <f>step*-SUM('By group'!BE$11:BE$21)*Population!BE44</f>
        <v>-1603.9530346185156</v>
      </c>
      <c r="DS44" s="4">
        <f>step*-SUM('By group'!BF$11:BF$21)*Population!BF44</f>
        <v>-456.07764937513093</v>
      </c>
      <c r="DT44" s="4">
        <f>step*-SUM('By group'!BG$11:BG$21)*Population!BG44</f>
        <v>-211.23862471616869</v>
      </c>
      <c r="DU44" s="4">
        <f>step*-SUM('By group'!BH$11:BH$21)*Population!BH44</f>
        <v>0</v>
      </c>
      <c r="DV44" s="4">
        <f>step*-SUM('By group'!BI$11:BI$21)*Population!BI44</f>
        <v>0</v>
      </c>
      <c r="DW44" s="4">
        <f>step*-SUM('By group'!BJ$11:BJ$21)*Population!BJ44</f>
        <v>0</v>
      </c>
      <c r="DX44" s="4">
        <f>step*-SUM('By group'!BK$11:BK$21)*Population!BK44</f>
        <v>0</v>
      </c>
      <c r="DY44" s="4">
        <f>step*-SUM('By group'!BL$11:BL$21)*Population!BL44</f>
        <v>-69.79850019688881</v>
      </c>
      <c r="DZ44" s="4">
        <f>step*-SUM('By group'!BM$11:BM$21)*Population!BM44</f>
        <v>-32.237294461959486</v>
      </c>
      <c r="EA44" s="4">
        <f>step*-SUM('By group'!BN$11:BN$21)*Population!BN44</f>
        <v>0</v>
      </c>
      <c r="EB44" s="52">
        <v>0</v>
      </c>
      <c r="EC44" s="4">
        <f t="shared" si="24"/>
        <v>120634.78186429146</v>
      </c>
      <c r="ED44" s="4">
        <f t="shared" si="24"/>
        <v>116045.49534028913</v>
      </c>
      <c r="EE44" s="4">
        <f t="shared" si="26"/>
        <v>85682.912294945141</v>
      </c>
      <c r="EF44" s="4">
        <f t="shared" si="27"/>
        <v>36175.095638317136</v>
      </c>
      <c r="EG44" s="4">
        <f t="shared" si="28"/>
        <v>11091.571266130588</v>
      </c>
      <c r="EH44" s="4">
        <f t="shared" si="28"/>
        <v>5441.927373727357</v>
      </c>
      <c r="EI44" s="4">
        <v>0</v>
      </c>
      <c r="EJ44" s="4">
        <f t="shared" si="30"/>
        <v>0</v>
      </c>
      <c r="EK44" s="4">
        <f t="shared" si="31"/>
        <v>0</v>
      </c>
      <c r="EL44" s="4">
        <f t="shared" si="32"/>
        <v>0</v>
      </c>
      <c r="EM44" s="4">
        <f t="shared" si="33"/>
        <v>2027.9687575547098</v>
      </c>
      <c r="EN44" s="4">
        <f t="shared" si="34"/>
        <v>1070.2294778607632</v>
      </c>
      <c r="EO44" s="52">
        <v>0</v>
      </c>
      <c r="EP44" s="4">
        <f t="shared" si="35"/>
        <v>62219.41979026606</v>
      </c>
      <c r="EQ44" s="4">
        <f t="shared" si="36"/>
        <v>60011.876357134293</v>
      </c>
      <c r="ER44" s="4">
        <f t="shared" si="37"/>
        <v>44731.247145434681</v>
      </c>
      <c r="ES44" s="4">
        <f t="shared" si="38"/>
        <v>19193.591020977889</v>
      </c>
      <c r="ET44" s="4">
        <f t="shared" si="39"/>
        <v>5965.2189997906125</v>
      </c>
      <c r="EU44" s="4">
        <f t="shared" si="40"/>
        <v>2958.4448537315852</v>
      </c>
      <c r="EV44" s="4">
        <v>0</v>
      </c>
      <c r="EW44" s="4">
        <f t="shared" si="41"/>
        <v>0</v>
      </c>
      <c r="EX44" s="4">
        <f t="shared" si="42"/>
        <v>0</v>
      </c>
      <c r="EY44" s="4">
        <f t="shared" si="43"/>
        <v>0</v>
      </c>
      <c r="EZ44" s="4">
        <f t="shared" si="44"/>
        <v>1122.0265104495793</v>
      </c>
      <c r="FA44" s="4">
        <f t="shared" si="45"/>
        <v>608.9460826918388</v>
      </c>
      <c r="FB44" s="52">
        <v>0</v>
      </c>
      <c r="FC44" s="4">
        <f t="shared" si="46"/>
        <v>4022.1616734103081</v>
      </c>
      <c r="FD44" s="4">
        <f t="shared" si="47"/>
        <v>3862.9217481999426</v>
      </c>
      <c r="FE44" s="4">
        <f t="shared" si="48"/>
        <v>2833.2699595144263</v>
      </c>
      <c r="FF44" s="4">
        <f t="shared" si="49"/>
        <v>1180.7618315245129</v>
      </c>
      <c r="FG44" s="4">
        <f t="shared" si="50"/>
        <v>357.70187307775836</v>
      </c>
      <c r="FH44" s="4">
        <f t="shared" si="51"/>
        <v>173.87605847305144</v>
      </c>
      <c r="FI44" s="4">
        <v>0</v>
      </c>
      <c r="FJ44" s="4">
        <f t="shared" si="52"/>
        <v>0</v>
      </c>
      <c r="FK44" s="4">
        <f t="shared" si="53"/>
        <v>0</v>
      </c>
      <c r="FL44" s="4">
        <f t="shared" si="54"/>
        <v>0</v>
      </c>
      <c r="FM44" s="4">
        <f t="shared" si="55"/>
        <v>63.417832699055637</v>
      </c>
      <c r="FN44" s="9">
        <f t="shared" si="56"/>
        <v>33.032679544759553</v>
      </c>
      <c r="FO44" s="4">
        <v>0</v>
      </c>
      <c r="FP44" s="4">
        <f t="shared" si="57"/>
        <v>10049.865439593417</v>
      </c>
      <c r="FQ44" s="4">
        <f t="shared" si="58"/>
        <v>9560.4549313526495</v>
      </c>
      <c r="FR44" s="4">
        <f t="shared" si="59"/>
        <v>6796.8253561459924</v>
      </c>
      <c r="FS44" s="4">
        <f t="shared" si="60"/>
        <v>2693.9353138793667</v>
      </c>
      <c r="FT44" s="4">
        <f t="shared" si="61"/>
        <v>780.92986233387637</v>
      </c>
      <c r="FU44" s="4">
        <f t="shared" si="62"/>
        <v>365.88116716396109</v>
      </c>
      <c r="FV44" s="4">
        <v>0</v>
      </c>
      <c r="FW44" s="4">
        <f t="shared" si="63"/>
        <v>0</v>
      </c>
      <c r="FX44" s="4">
        <f t="shared" si="64"/>
        <v>0</v>
      </c>
      <c r="FY44" s="4">
        <f t="shared" si="65"/>
        <v>0</v>
      </c>
      <c r="FZ44" s="4">
        <f t="shared" si="66"/>
        <v>122.63983794037038</v>
      </c>
      <c r="GA44" s="4">
        <f t="shared" si="67"/>
        <v>57.450980072373596</v>
      </c>
      <c r="GB44" s="4">
        <v>0</v>
      </c>
      <c r="GC44" s="4">
        <f t="shared" si="68"/>
        <v>6388.9513456877448</v>
      </c>
      <c r="GD44" s="4">
        <f t="shared" si="4"/>
        <v>6020.6059493930943</v>
      </c>
      <c r="GE44" s="4">
        <f t="shared" si="5"/>
        <v>4171.3519494785623</v>
      </c>
      <c r="GF44" s="4">
        <f t="shared" si="6"/>
        <v>1603.9530346185156</v>
      </c>
      <c r="GG44" s="4">
        <f t="shared" si="7"/>
        <v>456.07764937513093</v>
      </c>
      <c r="GH44" s="4">
        <f t="shared" si="8"/>
        <v>211.23862471616869</v>
      </c>
      <c r="GI44" s="4">
        <v>0</v>
      </c>
      <c r="GJ44" s="4">
        <f t="shared" si="69"/>
        <v>0</v>
      </c>
      <c r="GK44" s="4">
        <f t="shared" si="70"/>
        <v>0</v>
      </c>
      <c r="GL44" s="4">
        <f t="shared" si="9"/>
        <v>0</v>
      </c>
      <c r="GM44" s="4">
        <f t="shared" si="10"/>
        <v>69.79850019688881</v>
      </c>
      <c r="GN44" s="4">
        <f t="shared" si="11"/>
        <v>32.237294461959486</v>
      </c>
      <c r="GO44" s="52">
        <v>0</v>
      </c>
      <c r="GP44" s="4">
        <f>step*(-'By group'!C$32*Population!C44+'By group'!I$33*Population!I44)</f>
        <v>0</v>
      </c>
      <c r="GQ44" s="4">
        <f>step*(-'By group'!D$32*Population!D44+'By group'!J$33*Population!J44)</f>
        <v>0</v>
      </c>
      <c r="GR44" s="4">
        <f>step*(-'By group'!E$32*Population!E44+'By group'!K$33*Population!K44)</f>
        <v>0</v>
      </c>
      <c r="GS44" s="4">
        <f>step*(-'By group'!F$32*Population!F44+'By group'!L$33*Population!L44)</f>
        <v>-4531.8012542879387</v>
      </c>
      <c r="GT44" s="4">
        <f>step*(-'By group'!G$32*Population!G44+'By group'!M$33*Population!M44)</f>
        <v>-553.27073581508978</v>
      </c>
      <c r="GU44" s="4">
        <f>step*(-'By group'!H$32*Population!H44+'By group'!N$33*Population!N44)</f>
        <v>-495.47949746923484</v>
      </c>
      <c r="GV44" s="46">
        <f t="shared" si="71"/>
        <v>0</v>
      </c>
      <c r="GW44" s="14">
        <f t="shared" si="72"/>
        <v>0</v>
      </c>
      <c r="GX44" s="4">
        <f t="shared" si="73"/>
        <v>0</v>
      </c>
      <c r="GY44" s="4">
        <f t="shared" si="74"/>
        <v>4531.8012542879387</v>
      </c>
      <c r="GZ44" s="4">
        <f t="shared" si="75"/>
        <v>553.27073581508978</v>
      </c>
      <c r="HA44" s="4">
        <f t="shared" si="76"/>
        <v>495.47949746923484</v>
      </c>
      <c r="HB44" s="8">
        <v>0</v>
      </c>
      <c r="HC44" s="4">
        <f>step*(-'By group'!P$32*Population!P44+'By group'!V$33*Population!V44)</f>
        <v>0</v>
      </c>
      <c r="HD44" s="4">
        <f>step*(-'By group'!Q$32*Population!Q44+'By group'!W$33*Population!W44)</f>
        <v>0</v>
      </c>
      <c r="HE44" s="4">
        <f>step*(-'By group'!R$32*Population!R44+'By group'!X$33*Population!X44)</f>
        <v>0</v>
      </c>
      <c r="HF44" s="4">
        <f>step*(-'By group'!S$32*Population!S44+'By group'!Y$33*Population!Y44)</f>
        <v>-2421.5962446705166</v>
      </c>
      <c r="HG44" s="4">
        <f>step*(-'By group'!T$32*Population!T44+'By group'!Z$33*Population!Z44)</f>
        <v>-287.21592940039767</v>
      </c>
      <c r="HH44" s="4">
        <f>step*(-'By group'!U$32*Population!U44+'By group'!AA$33*Population!AA44)</f>
        <v>-243.27335463707249</v>
      </c>
      <c r="HI44" s="14">
        <f t="shared" si="77"/>
        <v>0</v>
      </c>
      <c r="HJ44" s="46">
        <f t="shared" si="78"/>
        <v>0</v>
      </c>
      <c r="HK44" s="4">
        <f t="shared" si="79"/>
        <v>0</v>
      </c>
      <c r="HL44" s="4">
        <f t="shared" si="80"/>
        <v>2421.5962446705166</v>
      </c>
      <c r="HM44" s="4">
        <f t="shared" si="81"/>
        <v>287.21592940039767</v>
      </c>
      <c r="HN44" s="9">
        <f t="shared" si="82"/>
        <v>243.27335463707249</v>
      </c>
      <c r="HO44" s="4">
        <v>0</v>
      </c>
      <c r="HP44" s="4">
        <f>step*(-'By group'!AC$32*Population!AC44+'By group'!AI$33*Population!AI44)</f>
        <v>0</v>
      </c>
      <c r="HQ44" s="4">
        <f>step*(-'By group'!AD$32*Population!AD44+'By group'!AJ$33*Population!AJ44)</f>
        <v>0</v>
      </c>
      <c r="HR44" s="4">
        <f>step*(-'By group'!AE$32*Population!AE44+'By group'!AK$33*Population!AK44)</f>
        <v>0</v>
      </c>
      <c r="HS44" s="4">
        <f>step*(-'By group'!AF$32*Population!AF44+'By group'!AL$33*Population!AL44)</f>
        <v>-147.14202018935137</v>
      </c>
      <c r="HT44" s="4">
        <f>step*(-'By group'!AG$32*Population!AG44+'By group'!AM$33*Population!AM44)</f>
        <v>-18.258871922230515</v>
      </c>
      <c r="HU44" s="4">
        <f>step*(-'By group'!AH$32*Population!AH44+'By group'!AN$33*Population!AN44)</f>
        <v>-15.462314166293483</v>
      </c>
      <c r="HV44" s="14">
        <f t="shared" si="83"/>
        <v>0</v>
      </c>
      <c r="HW44" s="46">
        <f t="shared" si="84"/>
        <v>0</v>
      </c>
      <c r="HX44" s="4">
        <f t="shared" si="85"/>
        <v>0</v>
      </c>
      <c r="HY44" s="4">
        <f t="shared" si="86"/>
        <v>147.14202018935137</v>
      </c>
      <c r="HZ44" s="4">
        <f t="shared" si="87"/>
        <v>18.258871922230515</v>
      </c>
      <c r="IA44" s="4">
        <f t="shared" si="88"/>
        <v>15.462314166293483</v>
      </c>
      <c r="IB44" s="8">
        <v>0</v>
      </c>
      <c r="IC44" s="4">
        <f>step*(-'By group'!AP$32*Population!AP44+'By group'!AV$33*Population!AV44)</f>
        <v>0</v>
      </c>
      <c r="ID44" s="4">
        <f>step*(-'By group'!AQ$32*Population!AQ44+'By group'!AW$33*Population!AW44)</f>
        <v>0</v>
      </c>
      <c r="IE44" s="4">
        <f>step*(-'By group'!AR$32*Population!AR44+'By group'!AX$33*Population!AX44)</f>
        <v>0</v>
      </c>
      <c r="IF44" s="4">
        <f>step*(-'By group'!AS$32*Population!AS44+'By group'!AY$33*Population!AY44)</f>
        <v>-329.14501219675299</v>
      </c>
      <c r="IG44" s="4">
        <f>step*(-'By group'!AT$32*Population!AT44+'By group'!AZ$33*Population!AZ44)</f>
        <v>-44.450743396605418</v>
      </c>
      <c r="IH44" s="4">
        <f>step*(-'By group'!AU$32*Population!AU44+'By group'!BA$33*Population!BA44)</f>
        <v>-37.234404707231356</v>
      </c>
      <c r="II44" s="14">
        <f t="shared" si="15"/>
        <v>0</v>
      </c>
      <c r="IJ44" s="4">
        <f t="shared" si="16"/>
        <v>0</v>
      </c>
      <c r="IK44" s="4">
        <f t="shared" si="89"/>
        <v>0</v>
      </c>
      <c r="IL44" s="4">
        <f t="shared" si="90"/>
        <v>329.14501219675299</v>
      </c>
      <c r="IM44" s="4">
        <f t="shared" si="91"/>
        <v>44.450743396605418</v>
      </c>
      <c r="IN44" s="4">
        <f t="shared" si="92"/>
        <v>37.234404707231356</v>
      </c>
      <c r="IO44" s="8">
        <v>0</v>
      </c>
      <c r="IP44" s="4">
        <f>step*(-'By group'!BC$32*Population!BC44+'By group'!BI$33*Population!BI44)</f>
        <v>0</v>
      </c>
      <c r="IQ44" s="4">
        <f>step*(-'By group'!BD$32*Population!BD44+'By group'!BJ$33*Population!BJ44)</f>
        <v>0</v>
      </c>
      <c r="IR44" s="4">
        <f>step*(-'By group'!BE$32*Population!BE44+'By group'!BK$33*Population!BK44)</f>
        <v>0</v>
      </c>
      <c r="IS44" s="4">
        <f>step*(-'By group'!BF$32*Population!BF44+'By group'!BL$33*Population!BL44)</f>
        <v>-193.13957458912105</v>
      </c>
      <c r="IT44" s="4">
        <f>step*(-'By group'!BG$32*Population!BG44+'By group'!BM$33*Population!BM44)</f>
        <v>-26.129077712253999</v>
      </c>
      <c r="IU44" s="4">
        <f>step*(-'By group'!BH$32*Population!BH44+'By group'!BN$33*Population!BN44)</f>
        <v>-21.600900829490726</v>
      </c>
      <c r="IV44" s="14">
        <f t="shared" si="17"/>
        <v>0</v>
      </c>
      <c r="IW44" s="4">
        <f t="shared" si="18"/>
        <v>0</v>
      </c>
      <c r="IX44" s="4">
        <f t="shared" si="19"/>
        <v>0</v>
      </c>
      <c r="IY44" s="4">
        <f t="shared" si="20"/>
        <v>193.13957458912105</v>
      </c>
      <c r="IZ44" s="4">
        <f t="shared" si="21"/>
        <v>26.129077712253999</v>
      </c>
      <c r="JA44" s="4">
        <f t="shared" si="22"/>
        <v>21.600900829490726</v>
      </c>
      <c r="JB44" s="75">
        <f>step*(+prop_idu_male*'By group'!BB$9*Population!BB44-'By group'!B$8*Population!B44)</f>
        <v>-828.76670209625161</v>
      </c>
      <c r="JC44" s="46">
        <f>step*(+prop_idu_male*'By group'!BC$9*Population!BC44-'By group'!C$8*Population!C44)</f>
        <v>-5.0798020530872856</v>
      </c>
      <c r="JD44" s="46">
        <f>step*(+prop_idu_male*'By group'!BD$9*Population!BD44-'By group'!D$8*Population!D44)</f>
        <v>-15.134333523239318</v>
      </c>
      <c r="JE44" s="46">
        <f>step*(+prop_idu_male*'By group'!BE$9*Population!BE44-'By group'!E$8*Population!E44)</f>
        <v>-16.162804177616348</v>
      </c>
      <c r="JF44" s="46">
        <f>step*(+prop_idu_male*'By group'!BF$9*Population!BF44-'By group'!F$8*Population!F44)</f>
        <v>-4.9984924538151372</v>
      </c>
      <c r="JG44" s="46">
        <f>step*(+prop_idu_male*'By group'!BG$9*Population!BG44-'By group'!G$8*Population!G44)</f>
        <v>-0.98699093488171052</v>
      </c>
      <c r="JH44" s="46">
        <f>step*(+prop_idu_male*'By group'!BH$9*Population!BH44-'By group'!H$8*Population!H44)</f>
        <v>-0.88237511824599868</v>
      </c>
      <c r="JI44" s="46">
        <f>step*(+prop_idu_male*'By group'!BI$9*Population!BI44-'By group'!I$8*Population!I44)</f>
        <v>0</v>
      </c>
      <c r="JJ44" s="46">
        <f>step*(+prop_idu_male*'By group'!BJ$9*Population!BJ44-'By group'!J$8*Population!J44)</f>
        <v>0</v>
      </c>
      <c r="JK44" s="46">
        <f>step*(+prop_idu_male*'By group'!BK$9*Population!BK44-'By group'!K$8*Population!K44)</f>
        <v>0</v>
      </c>
      <c r="JL44" s="46">
        <f>step*(+prop_idu_male*'By group'!BL$9*Population!BL44-'By group'!L$8*Population!L44)</f>
        <v>-1.8604523570821765</v>
      </c>
      <c r="JM44" s="46">
        <f>step*(+prop_idu_male*'By group'!BM$9*Population!BM44-'By group'!M$8*Population!M44)</f>
        <v>-0.99285997115206026</v>
      </c>
      <c r="JN44" s="46">
        <f>step*(+prop_idu_male*'By group'!BN$9*Population!BN44-'By group'!N$8*Population!N44)</f>
        <v>-0.87747556553508299</v>
      </c>
      <c r="JO44" s="45">
        <f>step*(+(1-prop_idu_male)*'By group'!BB$9*Population!BB44-'By group'!O$8*Population!O44-'By group'!O$6*Population!O44+'By group'!AB$7*Population!AB44)</f>
        <v>-6119.5939835417639</v>
      </c>
      <c r="JP44" s="46">
        <f>step*(+(1-prop_idu_male)*'By group'!BC$9*Population!BC44-'By group'!P$8*Population!P44-'By group'!P$6*Population!P44+'By group'!AC$7*Population!AC44)</f>
        <v>-11.166234176015349</v>
      </c>
      <c r="JQ44" s="46">
        <f>step*(+(1-prop_idu_male)*'By group'!BD$9*Population!BD44-'By group'!Q$8*Population!Q44-'By group'!Q$6*Population!Q44+'By group'!AD$7*Population!AD44)</f>
        <v>-33.79048417452686</v>
      </c>
      <c r="JR44" s="46">
        <f>step*(+(1-prop_idu_male)*'By group'!BE$9*Population!BE44-'By group'!R$8*Population!R44-'By group'!R$6*Population!R44+'By group'!AE$7*Population!AE44)</f>
        <v>-37.177336874924222</v>
      </c>
      <c r="JS44" s="46">
        <f>step*(+(1-prop_idu_male)*'By group'!BF$9*Population!BF44-'By group'!S$8*Population!S44-'By group'!S$6*Population!S44+'By group'!AF$7*Population!AF44)</f>
        <v>-11.798896377510642</v>
      </c>
      <c r="JT44" s="46">
        <f>step*(+(1-prop_idu_male)*'By group'!BG$9*Population!BG44-'By group'!T$8*Population!T44-'By group'!T$6*Population!T44+'By group'!AG$7*Population!AG44)</f>
        <v>-2.3777135755277641</v>
      </c>
      <c r="JU44" s="46">
        <f>step*(+(1-prop_idu_male)*'By group'!BH$9*Population!BH44-'By group'!U$8*Population!U44-'By group'!U$6*Population!U44+'By group'!AH$7*Population!AH44)</f>
        <v>-2.235391875602295</v>
      </c>
      <c r="JV44" s="46">
        <f>step*(+(1-prop_idu_male)*'By group'!BI$9*Population!BI44-'By group'!V$8*Population!V44-'By group'!V$6*Population!V44+'By group'!AI$7*Population!AI44)</f>
        <v>0</v>
      </c>
      <c r="JW44" s="46">
        <f>step*(+(1-prop_idu_male)*'By group'!BJ$9*Population!BJ44-'By group'!W$8*Population!W44-'By group'!W$6*Population!W44+'By group'!AJ$7*Population!AJ44)</f>
        <v>0</v>
      </c>
      <c r="JX44" s="46">
        <f>step*(+(1-prop_idu_male)*'By group'!BK$9*Population!BK44-'By group'!X$8*Population!X44-'By group'!X$6*Population!X44+'By group'!AK$7*Population!AK44)</f>
        <v>0</v>
      </c>
      <c r="JY44" s="46">
        <f>step*(+(1-prop_idu_male)*'By group'!BL$9*Population!BL44-'By group'!Y$8*Population!Y44-'By group'!Y$6*Population!Y44+'By group'!AL$7*Population!AL44)</f>
        <v>-4.6414148380761393</v>
      </c>
      <c r="JZ44" s="46">
        <f>step*(+(1-prop_idu_male)*'By group'!BM$9*Population!BM44-'By group'!Z$8*Population!Z44-'By group'!Z$6*Population!Z44+'By group'!AM$7*Population!AM44)</f>
        <v>-2.5916462249277181</v>
      </c>
      <c r="KA44" s="76">
        <f>step*(+(1-prop_idu_male)*'By group'!BN$9*Population!BN44-'By group'!AA$8*Population!AA44-'By group'!AA$6*Population!AA44+'By group'!AN$7*Population!AN44)</f>
        <v>-2.6371092839103136</v>
      </c>
      <c r="KB44" s="46">
        <f>step*(+'By group'!O$6*Population!O44-'By group'!AB$7*Population!AB44)</f>
        <v>5237.3335011441104</v>
      </c>
      <c r="KC44" s="46">
        <f>step*(+'By group'!P$6*Population!P44-'By group'!AC$7*Population!AC44)</f>
        <v>8.3462585366404287</v>
      </c>
      <c r="KD44" s="46">
        <f>step*(+'By group'!Q$6*Population!Q44-'By group'!AD$7*Population!AD44)</f>
        <v>25.34479697937735</v>
      </c>
      <c r="KE44" s="46">
        <f>step*(+'By group'!R$6*Population!R44-'By group'!AE$7*Population!AE44)</f>
        <v>28.061727274820836</v>
      </c>
      <c r="KF44" s="46">
        <f>step*(+'By group'!S$6*Population!S44-'By group'!AF$7*Population!AF44)</f>
        <v>8.9531101724278752</v>
      </c>
      <c r="KG44" s="46">
        <f>step*(+'By group'!T$6*Population!T44-'By group'!AG$7*Population!AG44)</f>
        <v>1.8113732397473876</v>
      </c>
      <c r="KH44" s="46">
        <f>step*(+'By group'!U$6*Population!U44-'By group'!AH$7*Population!AH44)</f>
        <v>1.716049242465246</v>
      </c>
      <c r="KI44" s="46">
        <f>step*(+'By group'!V$6*Population!V44-'By group'!AI$7*Population!AI44)</f>
        <v>0</v>
      </c>
      <c r="KJ44" s="46">
        <f>step*(+'By group'!W$6*Population!W44-'By group'!AJ$7*Population!AJ44)</f>
        <v>0</v>
      </c>
      <c r="KK44" s="46">
        <f>step*(+'By group'!X$6*Population!X44-'By group'!AK$7*Population!AK44)</f>
        <v>0</v>
      </c>
      <c r="KL44" s="46">
        <f>step*(+'By group'!Y$6*Population!Y44-'By group'!AL$7*Population!AL44)</f>
        <v>3.5612674277446934</v>
      </c>
      <c r="KM44" s="46">
        <f>step*(+'By group'!Z$6*Population!Z44-'By group'!AM$7*Population!AM44)</f>
        <v>2.0020425189130551</v>
      </c>
      <c r="KN44" s="46">
        <f>step*(+'By group'!AA$6*Population!AA44-'By group'!AN$7*Population!AN44)</f>
        <v>2.0590496459149716</v>
      </c>
      <c r="KO44" s="45">
        <v>0</v>
      </c>
      <c r="KP44" s="46">
        <v>0</v>
      </c>
      <c r="KQ44" s="46">
        <v>0</v>
      </c>
      <c r="KR44" s="46">
        <v>0</v>
      </c>
      <c r="KS44" s="46">
        <v>0</v>
      </c>
      <c r="KT44" s="46">
        <v>0</v>
      </c>
      <c r="KU44" s="46">
        <v>0</v>
      </c>
      <c r="KV44" s="46">
        <v>0</v>
      </c>
      <c r="KW44" s="46">
        <v>0</v>
      </c>
      <c r="KX44" s="46">
        <v>0</v>
      </c>
      <c r="KY44" s="46">
        <v>0</v>
      </c>
      <c r="KZ44" s="46">
        <v>0</v>
      </c>
      <c r="LA44" s="46">
        <v>0</v>
      </c>
      <c r="LB44" s="188">
        <f>step*(-'By group'!BB$9*Population!BB44+'By group'!B$8*Population!B44+'By group'!O$8*Population!O44)</f>
        <v>1711.0271844939048</v>
      </c>
      <c r="LC44" s="189">
        <f>step*(-'By group'!BC$9*Population!BC44+'By group'!C$8*Population!C44+'By group'!P$8*Population!P44)</f>
        <v>7.899777692462207</v>
      </c>
      <c r="LD44" s="189">
        <f>step*(-'By group'!BD$9*Population!BD44+'By group'!D$8*Population!D44+'By group'!Q$8*Population!Q44)</f>
        <v>23.58002071838883</v>
      </c>
      <c r="LE44" s="189">
        <f>step*(-'By group'!BE$9*Population!BE44+'By group'!E$8*Population!E44+'By group'!R$8*Population!R44)</f>
        <v>25.278413777719734</v>
      </c>
      <c r="LF44" s="189">
        <f>step*(-'By group'!BF$9*Population!BF44+'By group'!F$8*Population!F44+'By group'!S$8*Population!S44)</f>
        <v>7.8442786588979043</v>
      </c>
      <c r="LG44" s="189">
        <f>step*(-'By group'!BG$9*Population!BG44+'By group'!G$8*Population!G44+'By group'!T$8*Population!T44)</f>
        <v>1.5533312706620874</v>
      </c>
      <c r="LH44" s="189">
        <f>step*(-'By group'!BH$9*Population!BH44+'By group'!H$8*Population!H44+'By group'!U$8*Population!U44)</f>
        <v>1.4017177513830474</v>
      </c>
      <c r="LI44" s="189">
        <f>step*(-'By group'!BI$9*Population!BI44+'By group'!I$8*Population!I44+'By group'!V$8*Population!V44)</f>
        <v>0</v>
      </c>
      <c r="LJ44" s="189">
        <f>step*(-'By group'!BJ$9*Population!BJ44+'By group'!J$8*Population!J44+'By group'!W$8*Population!W44)</f>
        <v>0</v>
      </c>
      <c r="LK44" s="189">
        <f>step*(-'By group'!BK$9*Population!BK44+'By group'!K$8*Population!K44+'By group'!X$8*Population!X44)</f>
        <v>0</v>
      </c>
      <c r="LL44" s="189">
        <f>step*(-'By group'!BL$9*Population!BL44+'By group'!L$8*Population!L44+'By group'!Y$8*Population!Y44)</f>
        <v>2.9405997674136222</v>
      </c>
      <c r="LM44" s="189">
        <f>step*(-'By group'!BM$9*Population!BM44+'By group'!M$8*Population!M44+'By group'!Z$8*Population!Z44)</f>
        <v>1.5824636771667233</v>
      </c>
      <c r="LN44" s="189">
        <f>step*(-'By group'!BN$9*Population!BN44+'By group'!N$8*Population!N44+'By group'!AA$8*Population!AA44)</f>
        <v>1.4555352035304248</v>
      </c>
    </row>
    <row r="45" spans="1:326" x14ac:dyDescent="0.25">
      <c r="A45">
        <f t="shared" si="93"/>
        <v>20.5</v>
      </c>
      <c r="B45" s="52">
        <f>step*((-'By group'!B$4-'By group'!B$5-'By group'!B$22)*Population!B45+'By group'!B$3*Population!$BO45)</f>
        <v>165694.03090224159</v>
      </c>
      <c r="C45" s="4">
        <f>step*((-'By group'!C$4-'By group'!C$5-'By group'!C$22)*Population!C45+'By group'!C$3*Population!$BO45)</f>
        <v>-4639.5152899450723</v>
      </c>
      <c r="D45" s="4">
        <f>step*((-'By group'!D$4-'By group'!D$5-'By group'!D$22)*Population!D45+'By group'!D$3*Population!$BO45)</f>
        <v>-30800.992451887894</v>
      </c>
      <c r="E45" s="4">
        <f>step*((-'By group'!E$4-'By group'!E$5-'By group'!E$22)*Population!E45+'By group'!E$3*Population!$BO45)</f>
        <v>-50483.646687876892</v>
      </c>
      <c r="F45" s="4">
        <f>step*((-'By group'!F$4-'By group'!F$5-'By group'!F$22)*Population!F45+'By group'!F$3*Population!$BO45)</f>
        <v>-20973.805857409487</v>
      </c>
      <c r="G45" s="4">
        <f>step*((-'By group'!G$4-'By group'!G$5-'By group'!G$22)*Population!G45+'By group'!G$3*Population!$BO45)</f>
        <v>-5193.3228916282624</v>
      </c>
      <c r="H45" s="4">
        <f>step*((-'By group'!H$4-'By group'!H$5-'By group'!H$22)*Population!H45+'By group'!H$3*Population!$BO45)</f>
        <v>-5061.0970055964544</v>
      </c>
      <c r="I45" s="4">
        <f>step*((-'By group'!I$4-'By group'!I$5-'By group'!I$22)*Population!I45+'By group'!I$3*Population!$BO45)</f>
        <v>0</v>
      </c>
      <c r="J45" s="4">
        <f>step*((-'By group'!J$4-'By group'!J$5-'By group'!J$22)*Population!J45+'By group'!J$3*Population!$BO45)</f>
        <v>0</v>
      </c>
      <c r="K45" s="4">
        <f>step*((-'By group'!K$4-'By group'!K$5-'By group'!K$22)*Population!K45+'By group'!K$3*Population!$BO45)</f>
        <v>0</v>
      </c>
      <c r="L45" s="4">
        <f>step*((-'By group'!L$4-'By group'!L$5-'By group'!L$22)*Population!L45+'By group'!L$3*Population!$BO45)</f>
        <v>-2815.5533654425626</v>
      </c>
      <c r="M45" s="4">
        <f>step*((-'By group'!M$4-'By group'!M$5-'By group'!M$22)*Population!M45+'By group'!M$3*Population!$BO45)</f>
        <v>-1696.179163854074</v>
      </c>
      <c r="N45" s="4">
        <f>step*((-'By group'!N$4-'By group'!N$5-'By group'!N$22)*Population!N45+'By group'!N$3*Population!$BO45)</f>
        <v>-1755.7165951527249</v>
      </c>
      <c r="O45" s="8">
        <f>step*((-'By group'!O$4-'By group'!O$5-'By group'!O$22)*Population!O45+'By group'!O$3*Population!$BO45)</f>
        <v>124648.98867699981</v>
      </c>
      <c r="P45" s="4">
        <f>step*((-'By group'!P$4-'By group'!P$5-'By group'!P$22)*Population!P45+'By group'!P$3*Population!$BO45)</f>
        <v>-2392.3111400721868</v>
      </c>
      <c r="Q45" s="4">
        <f>step*((-'By group'!Q$4-'By group'!Q$5-'By group'!Q$22)*Population!Q45+'By group'!Q$3*Population!$BO45)</f>
        <v>-16026.172050321658</v>
      </c>
      <c r="R45" s="4">
        <f>step*((-'By group'!R$4-'By group'!R$5-'By group'!R$22)*Population!R45+'By group'!R$3*Population!$BO45)</f>
        <v>-26679.150619518841</v>
      </c>
      <c r="S45" s="4">
        <f>step*((-'By group'!S$4-'By group'!S$5-'By group'!S$22)*Population!S45+'By group'!S$3*Population!$BO45)</f>
        <v>-11231.517647904209</v>
      </c>
      <c r="T45" s="4">
        <f>step*((-'By group'!T$4-'By group'!T$5-'By group'!T$22)*Population!T45+'By group'!T$3*Population!$BO45)</f>
        <v>-2810.6046860225092</v>
      </c>
      <c r="U45" s="4">
        <f>step*((-'By group'!U$4-'By group'!U$5-'By group'!U$22)*Population!U45+'By group'!U$3*Population!$BO45)</f>
        <v>-2820.3347644651603</v>
      </c>
      <c r="V45" s="4">
        <f>step*((-'By group'!V$4-'By group'!V$5-'By group'!V$22)*Population!V45+'By group'!V$3*Population!$BO45)</f>
        <v>0</v>
      </c>
      <c r="W45" s="4">
        <f>step*((-'By group'!W$4-'By group'!W$5-'By group'!W$22)*Population!W45+'By group'!W$3*Population!$BO45)</f>
        <v>0</v>
      </c>
      <c r="X45" s="4">
        <f>step*((-'By group'!X$4-'By group'!X$5-'By group'!X$22)*Population!X45+'By group'!X$3*Population!$BO45)</f>
        <v>0</v>
      </c>
      <c r="Y45" s="4">
        <f>step*((-'By group'!Y$4-'By group'!Y$5-'By group'!Y$22)*Population!Y45+'By group'!Y$3*Population!$BO45)</f>
        <v>-1551.5234989621524</v>
      </c>
      <c r="Z45" s="4">
        <f>step*((-'By group'!Z$4-'By group'!Z$5-'By group'!Z$22)*Population!Z45+'By group'!Z$3*Population!$BO45)</f>
        <v>-960.18501059704363</v>
      </c>
      <c r="AA45" s="4">
        <f>step*((-'By group'!AA$4-'By group'!AA$5-'By group'!AA$22)*Population!AA45+'By group'!AA$3*Population!$BO45)</f>
        <v>-1099.2434606316467</v>
      </c>
      <c r="AB45" s="8">
        <f>step*((-'By group'!AB$4-'By group'!AB$5-'By group'!AB$22)*Population!AB45+'By group'!AB$3*Population!$BO45)</f>
        <v>-998.81685082104434</v>
      </c>
      <c r="AC45" s="4">
        <f>step*((-'By group'!AC$4-'By group'!AC$5-'By group'!AC$22)*Population!AC45+'By group'!AC$3*Population!$BO45)</f>
        <v>-155.03964248075806</v>
      </c>
      <c r="AD45" s="4">
        <f>step*((-'By group'!AD$4-'By group'!AD$5-'By group'!AD$22)*Population!AD45+'By group'!AD$3*Population!$BO45)</f>
        <v>-1023.1289314467665</v>
      </c>
      <c r="AE45" s="4">
        <f>step*((-'By group'!AE$4-'By group'!AE$5-'By group'!AE$22)*Population!AE45+'By group'!AE$3*Population!$BO45)</f>
        <v>-1656.9170248925764</v>
      </c>
      <c r="AF45" s="4">
        <f>step*((-'By group'!AF$4-'By group'!AF$5-'By group'!AF$22)*Population!AF45+'By group'!AF$3*Population!$BO45)</f>
        <v>-680.62868186833782</v>
      </c>
      <c r="AG45" s="4">
        <f>step*((-'By group'!AG$4-'By group'!AG$5-'By group'!AG$22)*Population!AG45+'By group'!AG$3*Population!$BO45)</f>
        <v>-167.03076808327208</v>
      </c>
      <c r="AH45" s="4">
        <f>step*((-'By group'!AH$4-'By group'!AH$5-'By group'!AH$22)*Population!AH45+'By group'!AH$3*Population!$BO45)</f>
        <v>-160.90580233633469</v>
      </c>
      <c r="AI45" s="4">
        <f>step*((-'By group'!AI$4-'By group'!AI$5-'By group'!AI$22)*Population!AI45+'By group'!AI$3*Population!$BO45)</f>
        <v>0</v>
      </c>
      <c r="AJ45" s="4">
        <f>step*((-'By group'!AJ$4-'By group'!AJ$5-'By group'!AJ$22)*Population!AJ45+'By group'!AJ$3*Population!$BO45)</f>
        <v>0</v>
      </c>
      <c r="AK45" s="4">
        <f>step*((-'By group'!AK$4-'By group'!AK$5-'By group'!AK$22)*Population!AK45+'By group'!AK$3*Population!$BO45)</f>
        <v>0</v>
      </c>
      <c r="AL45" s="4">
        <f>step*((-'By group'!AL$4-'By group'!AL$5-'By group'!AL$22)*Population!AL45+'By group'!AL$3*Population!$BO45)</f>
        <v>-88.680000018433276</v>
      </c>
      <c r="AM45" s="4">
        <f>step*((-'By group'!AM$4-'By group'!AM$5-'By group'!AM$22)*Population!AM45+'By group'!AM$3*Population!$BO45)</f>
        <v>-52.675789697521239</v>
      </c>
      <c r="AN45" s="4">
        <f>step*((-'By group'!AN$4-'By group'!AN$5-'By group'!AN$22)*Population!AN45+'By group'!AN$3*Population!$BO45)</f>
        <v>-56.21589353198069</v>
      </c>
      <c r="AO45" s="8">
        <f>step*((-'By group'!AO$4-'By group'!AO$5-'By group'!AO$22)*Population!AO45+'By group'!AO$3*Population!$BO45)</f>
        <v>9478.3190733619231</v>
      </c>
      <c r="AP45" s="4">
        <f>step*((-'By group'!AP$4-'By group'!AP$5-'By group'!AP$22)*Population!AP45+'By group'!AP$3*Population!$BO45)</f>
        <v>-386.69788969357245</v>
      </c>
      <c r="AQ45" s="4">
        <f>step*((-'By group'!AQ$4-'By group'!AQ$5-'By group'!AQ$22)*Population!AQ45+'By group'!AQ$3*Population!$BO45)</f>
        <v>-2475.366648442026</v>
      </c>
      <c r="AR45" s="4">
        <f>step*((-'By group'!AR$4-'By group'!AR$5-'By group'!AR$22)*Population!AR45+'By group'!AR$3*Population!$BO45)</f>
        <v>-3817.9027238280855</v>
      </c>
      <c r="AS45" s="4">
        <f>step*((-'By group'!AS$4-'By group'!AS$5-'By group'!AS$22)*Population!AS45+'By group'!AS$3*Population!$BO45)</f>
        <v>-1502.7845416080957</v>
      </c>
      <c r="AT45" s="4">
        <f>step*((-'By group'!AT$4-'By group'!AT$5-'By group'!AT$22)*Population!AT45+'By group'!AT$3*Population!$BO45)</f>
        <v>-355.89040798842041</v>
      </c>
      <c r="AU45" s="4">
        <f>step*((-'By group'!AU$4-'By group'!AU$5-'By group'!AU$22)*Population!AU45+'By group'!AU$3*Population!$BO45)</f>
        <v>-316.748491639343</v>
      </c>
      <c r="AV45" s="4">
        <f>step*((-'By group'!AV$4-'By group'!AV$5-'By group'!AV$22)*Population!AV45+'By group'!AV$3*Population!$BO45)</f>
        <v>0</v>
      </c>
      <c r="AW45" s="4">
        <f>step*((-'By group'!AW$4-'By group'!AW$5-'By group'!AW$22)*Population!AW45+'By group'!AW$3*Population!$BO45)</f>
        <v>0</v>
      </c>
      <c r="AX45" s="4">
        <f>step*((-'By group'!AX$4-'By group'!AX$5-'By group'!AX$22)*Population!AX45+'By group'!AX$3*Population!$BO45)</f>
        <v>0</v>
      </c>
      <c r="AY45" s="4">
        <f>step*((-'By group'!AY$4-'By group'!AY$5-'By group'!AY$22)*Population!AY45+'By group'!AY$3*Population!$BO45)</f>
        <v>-174.13243119630903</v>
      </c>
      <c r="AZ45" s="4">
        <f>step*((-'By group'!AZ$4-'By group'!AZ$5-'By group'!AZ$22)*Population!AZ45+'By group'!AZ$3*Population!$BO45)</f>
        <v>-93.339010767702106</v>
      </c>
      <c r="BA45" s="4">
        <f>step*((-'By group'!BA$4-'By group'!BA$5-'By group'!BA$22)*Population!BA45+'By group'!BA$3*Population!$BO45)</f>
        <v>-83.690382287058426</v>
      </c>
      <c r="BB45" s="8">
        <f>step*((-'By group'!BB$4-'By group'!BB$5-'By group'!BB$22)*Population!BB45+'By group'!BB$3*Population!$BO45)</f>
        <v>4784.2783138387213</v>
      </c>
      <c r="BC45" s="4">
        <f>step*((-'By group'!BC$4-'By group'!BC$5-'By group'!BC$22)*Population!BC45+'By group'!BC$3*Population!$BO45)</f>
        <v>-362.13688598499732</v>
      </c>
      <c r="BD45" s="4">
        <f>step*((-'By group'!BD$4-'By group'!BD$5-'By group'!BD$22)*Population!BD45+'By group'!BD$3*Population!$BO45)</f>
        <v>-1839.5131656854269</v>
      </c>
      <c r="BE45" s="4">
        <f>step*((-'By group'!BE$4-'By group'!BE$5-'By group'!BE$22)*Population!BE45+'By group'!BE$3*Population!$BO45)</f>
        <v>-2570.5412511093273</v>
      </c>
      <c r="BF45" s="4">
        <f>step*((-'By group'!BF$4-'By group'!BF$5-'By group'!BF$22)*Population!BF45+'By group'!BF$3*Population!$BO45)</f>
        <v>-958.774639069106</v>
      </c>
      <c r="BG45" s="4">
        <f>step*((-'By group'!BG$4-'By group'!BG$5-'By group'!BG$22)*Population!BG45+'By group'!BG$3*Population!$BO45)</f>
        <v>-219.8376979180797</v>
      </c>
      <c r="BH45" s="4">
        <f>step*((-'By group'!BH$4-'By group'!BH$5-'By group'!BH$22)*Population!BH45+'By group'!BH$3*Population!$BO45)</f>
        <v>-190.98929847667105</v>
      </c>
      <c r="BI45" s="4">
        <f>step*((-'By group'!BI$4-'By group'!BI$5-'By group'!BI$22)*Population!BI45+'By group'!BI$3*Population!$BO45)</f>
        <v>0</v>
      </c>
      <c r="BJ45" s="4">
        <f>step*((-'By group'!BJ$4-'By group'!BJ$5-'By group'!BJ$22)*Population!BJ45+'By group'!BJ$3*Population!$BO45)</f>
        <v>0</v>
      </c>
      <c r="BK45" s="4">
        <f>step*((-'By group'!BK$4-'By group'!BK$5-'By group'!BK$22)*Population!BK45+'By group'!BK$3*Population!$BO45)</f>
        <v>0</v>
      </c>
      <c r="BL45" s="4">
        <f>step*((-'By group'!BL$4-'By group'!BL$5-'By group'!BL$22)*Population!BL45+'By group'!BL$3*Population!$BO45)</f>
        <v>-125.695293996872</v>
      </c>
      <c r="BM45" s="4">
        <f>step*((-'By group'!BM$4-'By group'!BM$5-'By group'!BM$22)*Population!BM45+'By group'!BM$3*Population!$BO45)</f>
        <v>-64.554404743962081</v>
      </c>
      <c r="BN45" s="4">
        <f>step*((-'By group'!BN$4-'By group'!BN$5-'By group'!BN$22)*Population!BN45+'By group'!BN$3*Population!$BO45)</f>
        <v>-54.813804094092973</v>
      </c>
      <c r="BO45" s="71">
        <f>-step*SUM(SCR!B45:N45)*Population!B45</f>
        <v>-120606.18779044406</v>
      </c>
      <c r="BP45" s="4">
        <f>step*-SUM('By group'!C$11:C$21)*Population!C45</f>
        <v>-115987.8822486268</v>
      </c>
      <c r="BQ45" s="4">
        <f>step*-SUM('By group'!D$11:D$21)*Population!D45</f>
        <v>-85558.312366355269</v>
      </c>
      <c r="BR45" s="4">
        <f>step*-SUM('By group'!E$11:E$21)*Population!E45</f>
        <v>-36059.747634197782</v>
      </c>
      <c r="BS45" s="4">
        <f>step*-SUM('By group'!F$11:F$21)*Population!F45</f>
        <v>-11038.845188110257</v>
      </c>
      <c r="BT45" s="4">
        <f>step*-SUM('By group'!G$11:G$21)*Population!G45</f>
        <v>-5409.711345446106</v>
      </c>
      <c r="BU45" s="4">
        <f>step*-SUM('By group'!H$11:H$21)*Population!H45</f>
        <v>0</v>
      </c>
      <c r="BV45" s="4">
        <f>step*-SUM('By group'!I$11:I$21)*Population!I45</f>
        <v>0</v>
      </c>
      <c r="BW45" s="4">
        <f>step*-SUM('By group'!J$11:J$21)*Population!J45</f>
        <v>0</v>
      </c>
      <c r="BX45" s="4">
        <f>step*-SUM('By group'!K$11:K$21)*Population!K45</f>
        <v>0</v>
      </c>
      <c r="BY45" s="4">
        <f>step*-SUM('By group'!L$11:L$21)*Population!L45</f>
        <v>-2011.1095467446876</v>
      </c>
      <c r="BZ45" s="4">
        <f>step*-SUM('By group'!M$11:M$21)*Population!M45</f>
        <v>-1060.1119774087963</v>
      </c>
      <c r="CA45" s="4">
        <f>step*-SUM('By group'!N$11:N$21)*Population!N45</f>
        <v>0</v>
      </c>
      <c r="CB45" s="13">
        <f>-step*SUM(SCR!O45:AA45)*Population!O45</f>
        <v>-62031.923631231119</v>
      </c>
      <c r="CC45" s="4">
        <f>step*-SUM('By group'!P$11:P$21)*Population!P45</f>
        <v>-59807.778501804671</v>
      </c>
      <c r="CD45" s="4">
        <f>step*-SUM('By group'!Q$11:Q$21)*Population!Q45</f>
        <v>-44517.144584226829</v>
      </c>
      <c r="CE45" s="4">
        <f>step*-SUM('By group'!R$11:R$21)*Population!R45</f>
        <v>-19056.536156799171</v>
      </c>
      <c r="CF45" s="4">
        <f>step*-SUM('By group'!S$11:S$21)*Population!S45</f>
        <v>-5911.3250778443216</v>
      </c>
      <c r="CG45" s="4">
        <f>step*-SUM('By group'!T$11:T$21)*Population!T45</f>
        <v>-2927.7132146067802</v>
      </c>
      <c r="CH45" s="4">
        <f>step*-SUM('By group'!U$11:U$21)*Population!U45</f>
        <v>0</v>
      </c>
      <c r="CI45" s="4">
        <f>step*-SUM('By group'!V$11:V$21)*Population!V45</f>
        <v>0</v>
      </c>
      <c r="CJ45" s="4">
        <f>step*-SUM('By group'!W$11:W$21)*Population!W45</f>
        <v>0</v>
      </c>
      <c r="CK45" s="4">
        <f>step*-SUM('By group'!X$11:X$21)*Population!X45</f>
        <v>0</v>
      </c>
      <c r="CL45" s="4">
        <f>step*-SUM('By group'!Y$11:Y$21)*Population!Y45</f>
        <v>-1108.2310706872518</v>
      </c>
      <c r="CM45" s="4">
        <f>step*-SUM('By group'!Z$11:Z$21)*Population!Z45</f>
        <v>-600.11563162315224</v>
      </c>
      <c r="CN45" s="4">
        <f>step*-SUM('By group'!AA$11:AA$21)*Population!AA45</f>
        <v>0</v>
      </c>
      <c r="CO45" s="13">
        <f>-step*SUM(SCR!AB45:AN45)*Population!AB45</f>
        <v>-4036.0238820414875</v>
      </c>
      <c r="CP45" s="4">
        <f>step*-SUM('By group'!AC$11:AC$21)*Population!AC45</f>
        <v>-3875.9910620189512</v>
      </c>
      <c r="CQ45" s="4">
        <f>step*-SUM('By group'!AD$11:AD$21)*Population!AD45</f>
        <v>-2842.0248095743514</v>
      </c>
      <c r="CR45" s="4">
        <f>step*-SUM('By group'!AE$11:AE$21)*Population!AE45</f>
        <v>-1183.5121606375544</v>
      </c>
      <c r="CS45" s="4">
        <f>step*-SUM('By group'!AF$11:AF$21)*Population!AF45</f>
        <v>-358.22562203596726</v>
      </c>
      <c r="CT45" s="4">
        <f>step*-SUM('By group'!AG$11:AG$21)*Population!AG45</f>
        <v>-173.99038342007506</v>
      </c>
      <c r="CU45" s="4">
        <f>step*-SUM('By group'!AH$11:AH$21)*Population!AH45</f>
        <v>0</v>
      </c>
      <c r="CV45" s="4">
        <f>step*-SUM('By group'!AI$11:AI$21)*Population!AI45</f>
        <v>0</v>
      </c>
      <c r="CW45" s="4">
        <f>step*-SUM('By group'!AJ$11:AJ$21)*Population!AJ45</f>
        <v>0</v>
      </c>
      <c r="CX45" s="4">
        <f>step*-SUM('By group'!AK$11:AK$21)*Population!AK45</f>
        <v>0</v>
      </c>
      <c r="CY45" s="4">
        <f>step*-SUM('By group'!AL$11:AL$21)*Population!AL45</f>
        <v>-63.342857156023769</v>
      </c>
      <c r="CZ45" s="4">
        <f>step*-SUM('By group'!AM$11:AM$21)*Population!AM45</f>
        <v>-32.92236856095078</v>
      </c>
      <c r="DA45" s="4">
        <f>step*-SUM('By group'!AN$11:AN$21)*Population!AN45</f>
        <v>0</v>
      </c>
      <c r="DB45" s="13">
        <f>-step*SUM(SCR!AO45:BA45)*Population!AO45</f>
        <v>-10160.807743972167</v>
      </c>
      <c r="DC45" s="4">
        <f>step*-SUM('By group'!AP$11:AP$21)*Population!AP45</f>
        <v>-9667.4472423393108</v>
      </c>
      <c r="DD45" s="4">
        <f>step*-SUM('By group'!AQ$11:AQ$21)*Population!AQ45</f>
        <v>-6876.018467894517</v>
      </c>
      <c r="DE45" s="4">
        <f>step*-SUM('By group'!AR$11:AR$21)*Population!AR45</f>
        <v>-2727.0733741629183</v>
      </c>
      <c r="DF45" s="4">
        <f>step*-SUM('By group'!AS$11:AS$21)*Population!AS45</f>
        <v>-790.93923242531355</v>
      </c>
      <c r="DG45" s="4">
        <f>step*-SUM('By group'!AT$11:AT$21)*Population!AT45</f>
        <v>-370.71917498793789</v>
      </c>
      <c r="DH45" s="4">
        <f>step*-SUM('By group'!AU$11:AU$21)*Population!AU45</f>
        <v>0</v>
      </c>
      <c r="DI45" s="4">
        <f>step*-SUM('By group'!AV$11:AV$21)*Population!AV45</f>
        <v>0</v>
      </c>
      <c r="DJ45" s="4">
        <f>step*-SUM('By group'!AW$11:AW$21)*Population!AW45</f>
        <v>0</v>
      </c>
      <c r="DK45" s="4">
        <f>step*-SUM('By group'!AX$11:AX$21)*Population!AX45</f>
        <v>0</v>
      </c>
      <c r="DL45" s="4">
        <f>step*-SUM('By group'!AY$11:AY$21)*Population!AY45</f>
        <v>-124.38030799736357</v>
      </c>
      <c r="DM45" s="4">
        <f>step*-SUM('By group'!AZ$11:AZ$21)*Population!AZ45</f>
        <v>-58.336881729813825</v>
      </c>
      <c r="DN45" s="4">
        <f>step*-SUM('By group'!BA$11:BA$21)*Population!BA45</f>
        <v>0</v>
      </c>
      <c r="DO45" s="13">
        <f>-step*SUM(SCR!BB45:BN45)*Population!BB45</f>
        <v>-6405.210567367777</v>
      </c>
      <c r="DP45" s="4">
        <f>step*-SUM('By group'!BC$11:BC$21)*Population!BC45</f>
        <v>-6035.6147664166219</v>
      </c>
      <c r="DQ45" s="4">
        <f>step*-SUM('By group'!BD$11:BD$21)*Population!BD45</f>
        <v>-4180.7117401941514</v>
      </c>
      <c r="DR45" s="4">
        <f>step*-SUM('By group'!BE$11:BE$21)*Population!BE45</f>
        <v>-1606.5882819433298</v>
      </c>
      <c r="DS45" s="4">
        <f>step*-SUM('By group'!BF$11:BF$21)*Population!BF45</f>
        <v>-456.55935193766959</v>
      </c>
      <c r="DT45" s="4">
        <f>step*-SUM('By group'!BG$11:BG$21)*Population!BG45</f>
        <v>-211.3824018443074</v>
      </c>
      <c r="DU45" s="4">
        <f>step*-SUM('By group'!BH$11:BH$21)*Population!BH45</f>
        <v>0</v>
      </c>
      <c r="DV45" s="4">
        <f>step*-SUM('By group'!BI$11:BI$21)*Population!BI45</f>
        <v>0</v>
      </c>
      <c r="DW45" s="4">
        <f>step*-SUM('By group'!BJ$11:BJ$21)*Population!BJ45</f>
        <v>0</v>
      </c>
      <c r="DX45" s="4">
        <f>step*-SUM('By group'!BK$11:BK$21)*Population!BK45</f>
        <v>0</v>
      </c>
      <c r="DY45" s="4">
        <f>step*-SUM('By group'!BL$11:BL$21)*Population!BL45</f>
        <v>-69.830718887151122</v>
      </c>
      <c r="DZ45" s="4">
        <f>step*-SUM('By group'!BM$11:BM$21)*Population!BM45</f>
        <v>-32.277202371981041</v>
      </c>
      <c r="EA45" s="4">
        <f>step*-SUM('By group'!BN$11:BN$21)*Population!BN45</f>
        <v>0</v>
      </c>
      <c r="EB45" s="52">
        <v>0</v>
      </c>
      <c r="EC45" s="4">
        <f t="shared" si="24"/>
        <v>120606.18779044406</v>
      </c>
      <c r="ED45" s="4">
        <f t="shared" si="24"/>
        <v>115987.8822486268</v>
      </c>
      <c r="EE45" s="4">
        <f t="shared" si="26"/>
        <v>85558.312366355269</v>
      </c>
      <c r="EF45" s="4">
        <f t="shared" si="27"/>
        <v>36059.747634197782</v>
      </c>
      <c r="EG45" s="4">
        <f t="shared" si="28"/>
        <v>11038.845188110257</v>
      </c>
      <c r="EH45" s="4">
        <f t="shared" si="28"/>
        <v>5409.711345446106</v>
      </c>
      <c r="EI45" s="4">
        <v>0</v>
      </c>
      <c r="EJ45" s="4">
        <f t="shared" si="30"/>
        <v>0</v>
      </c>
      <c r="EK45" s="4">
        <f t="shared" si="31"/>
        <v>0</v>
      </c>
      <c r="EL45" s="4">
        <f t="shared" si="32"/>
        <v>0</v>
      </c>
      <c r="EM45" s="4">
        <f t="shared" si="33"/>
        <v>2011.1095467446876</v>
      </c>
      <c r="EN45" s="4">
        <f t="shared" si="34"/>
        <v>1060.1119774087963</v>
      </c>
      <c r="EO45" s="52">
        <v>0</v>
      </c>
      <c r="EP45" s="4">
        <f t="shared" si="35"/>
        <v>62031.923631231119</v>
      </c>
      <c r="EQ45" s="4">
        <f t="shared" si="36"/>
        <v>59807.778501804671</v>
      </c>
      <c r="ER45" s="4">
        <f t="shared" si="37"/>
        <v>44517.144584226829</v>
      </c>
      <c r="ES45" s="4">
        <f t="shared" si="38"/>
        <v>19056.536156799171</v>
      </c>
      <c r="ET45" s="4">
        <f t="shared" si="39"/>
        <v>5911.3250778443216</v>
      </c>
      <c r="EU45" s="4">
        <f t="shared" si="40"/>
        <v>2927.7132146067802</v>
      </c>
      <c r="EV45" s="4">
        <v>0</v>
      </c>
      <c r="EW45" s="4">
        <f t="shared" si="41"/>
        <v>0</v>
      </c>
      <c r="EX45" s="4">
        <f t="shared" si="42"/>
        <v>0</v>
      </c>
      <c r="EY45" s="4">
        <f t="shared" si="43"/>
        <v>0</v>
      </c>
      <c r="EZ45" s="4">
        <f t="shared" si="44"/>
        <v>1108.2310706872518</v>
      </c>
      <c r="FA45" s="4">
        <f t="shared" si="45"/>
        <v>600.11563162315224</v>
      </c>
      <c r="FB45" s="52">
        <v>0</v>
      </c>
      <c r="FC45" s="4">
        <f t="shared" si="46"/>
        <v>4036.0238820414875</v>
      </c>
      <c r="FD45" s="4">
        <f t="shared" si="47"/>
        <v>3875.9910620189512</v>
      </c>
      <c r="FE45" s="4">
        <f t="shared" si="48"/>
        <v>2842.0248095743514</v>
      </c>
      <c r="FF45" s="4">
        <f t="shared" si="49"/>
        <v>1183.5121606375544</v>
      </c>
      <c r="FG45" s="4">
        <f t="shared" si="50"/>
        <v>358.22562203596726</v>
      </c>
      <c r="FH45" s="4">
        <f t="shared" si="51"/>
        <v>173.99038342007506</v>
      </c>
      <c r="FI45" s="4">
        <v>0</v>
      </c>
      <c r="FJ45" s="4">
        <f t="shared" si="52"/>
        <v>0</v>
      </c>
      <c r="FK45" s="4">
        <f t="shared" si="53"/>
        <v>0</v>
      </c>
      <c r="FL45" s="4">
        <f t="shared" si="54"/>
        <v>0</v>
      </c>
      <c r="FM45" s="4">
        <f t="shared" si="55"/>
        <v>63.342857156023769</v>
      </c>
      <c r="FN45" s="9">
        <f t="shared" si="56"/>
        <v>32.92236856095078</v>
      </c>
      <c r="FO45" s="4">
        <v>0</v>
      </c>
      <c r="FP45" s="4">
        <f t="shared" si="57"/>
        <v>10160.807743972167</v>
      </c>
      <c r="FQ45" s="4">
        <f t="shared" si="58"/>
        <v>9667.4472423393108</v>
      </c>
      <c r="FR45" s="4">
        <f t="shared" si="59"/>
        <v>6876.018467894517</v>
      </c>
      <c r="FS45" s="4">
        <f t="shared" si="60"/>
        <v>2727.0733741629183</v>
      </c>
      <c r="FT45" s="4">
        <f t="shared" si="61"/>
        <v>790.93923242531355</v>
      </c>
      <c r="FU45" s="4">
        <f t="shared" si="62"/>
        <v>370.71917498793789</v>
      </c>
      <c r="FV45" s="4">
        <v>0</v>
      </c>
      <c r="FW45" s="4">
        <f t="shared" si="63"/>
        <v>0</v>
      </c>
      <c r="FX45" s="4">
        <f t="shared" si="64"/>
        <v>0</v>
      </c>
      <c r="FY45" s="4">
        <f t="shared" si="65"/>
        <v>0</v>
      </c>
      <c r="FZ45" s="4">
        <f t="shared" si="66"/>
        <v>124.38030799736357</v>
      </c>
      <c r="GA45" s="4">
        <f t="shared" si="67"/>
        <v>58.336881729813825</v>
      </c>
      <c r="GB45" s="4">
        <v>0</v>
      </c>
      <c r="GC45" s="4">
        <f t="shared" si="68"/>
        <v>6405.210567367777</v>
      </c>
      <c r="GD45" s="4">
        <f t="shared" si="4"/>
        <v>6035.6147664166219</v>
      </c>
      <c r="GE45" s="4">
        <f t="shared" si="5"/>
        <v>4180.7117401941514</v>
      </c>
      <c r="GF45" s="4">
        <f t="shared" si="6"/>
        <v>1606.5882819433298</v>
      </c>
      <c r="GG45" s="4">
        <f t="shared" si="7"/>
        <v>456.55935193766959</v>
      </c>
      <c r="GH45" s="4">
        <f t="shared" si="8"/>
        <v>211.3824018443074</v>
      </c>
      <c r="GI45" s="4">
        <v>0</v>
      </c>
      <c r="GJ45" s="4">
        <f t="shared" si="69"/>
        <v>0</v>
      </c>
      <c r="GK45" s="4">
        <f t="shared" si="70"/>
        <v>0</v>
      </c>
      <c r="GL45" s="4">
        <f t="shared" si="9"/>
        <v>0</v>
      </c>
      <c r="GM45" s="4">
        <f t="shared" si="10"/>
        <v>69.830718887151122</v>
      </c>
      <c r="GN45" s="4">
        <f t="shared" si="11"/>
        <v>32.277202371981041</v>
      </c>
      <c r="GO45" s="52">
        <v>0</v>
      </c>
      <c r="GP45" s="4">
        <f>step*(-'By group'!C$32*Population!C45+'By group'!I$33*Population!I45)</f>
        <v>0</v>
      </c>
      <c r="GQ45" s="4">
        <f>step*(-'By group'!D$32*Population!D45+'By group'!J$33*Population!J45)</f>
        <v>0</v>
      </c>
      <c r="GR45" s="4">
        <f>step*(-'By group'!E$32*Population!E45+'By group'!K$33*Population!K45)</f>
        <v>0</v>
      </c>
      <c r="GS45" s="4">
        <f>step*(-'By group'!F$32*Population!F45+'By group'!L$33*Population!L45)</f>
        <v>-4513.8678206827844</v>
      </c>
      <c r="GT45" s="4">
        <f>step*(-'By group'!G$32*Population!G45+'By group'!M$33*Population!M45)</f>
        <v>-551.88628038482318</v>
      </c>
      <c r="GU45" s="4">
        <f>step*(-'By group'!H$32*Population!H45+'By group'!N$33*Population!N45)</f>
        <v>-492.89328038515816</v>
      </c>
      <c r="GV45" s="46">
        <f t="shared" si="71"/>
        <v>0</v>
      </c>
      <c r="GW45" s="14">
        <f t="shared" si="72"/>
        <v>0</v>
      </c>
      <c r="GX45" s="4">
        <f t="shared" si="73"/>
        <v>0</v>
      </c>
      <c r="GY45" s="4">
        <f t="shared" si="74"/>
        <v>4513.8678206827844</v>
      </c>
      <c r="GZ45" s="4">
        <f t="shared" si="75"/>
        <v>551.88628038482318</v>
      </c>
      <c r="HA45" s="4">
        <f t="shared" si="76"/>
        <v>492.89328038515816</v>
      </c>
      <c r="HB45" s="8">
        <v>0</v>
      </c>
      <c r="HC45" s="4">
        <f>step*(-'By group'!P$32*Population!P45+'By group'!V$33*Population!V45)</f>
        <v>0</v>
      </c>
      <c r="HD45" s="4">
        <f>step*(-'By group'!Q$32*Population!Q45+'By group'!W$33*Population!W45)</f>
        <v>0</v>
      </c>
      <c r="HE45" s="4">
        <f>step*(-'By group'!R$32*Population!R45+'By group'!X$33*Population!X45)</f>
        <v>0</v>
      </c>
      <c r="HF45" s="4">
        <f>step*(-'By group'!S$32*Population!S45+'By group'!Y$33*Population!Y45)</f>
        <v>-2401.5470035785347</v>
      </c>
      <c r="HG45" s="4">
        <f>step*(-'By group'!T$32*Population!T45+'By group'!Z$33*Population!Z45)</f>
        <v>-285.48482710977999</v>
      </c>
      <c r="HH45" s="4">
        <f>step*(-'By group'!U$32*Population!U45+'By group'!AA$33*Population!AA45)</f>
        <v>-242.86403990168225</v>
      </c>
      <c r="HI45" s="14">
        <f t="shared" si="77"/>
        <v>0</v>
      </c>
      <c r="HJ45" s="46">
        <f t="shared" si="78"/>
        <v>0</v>
      </c>
      <c r="HK45" s="4">
        <f t="shared" si="79"/>
        <v>0</v>
      </c>
      <c r="HL45" s="4">
        <f t="shared" si="80"/>
        <v>2401.5470035785347</v>
      </c>
      <c r="HM45" s="4">
        <f t="shared" si="81"/>
        <v>285.48482710977999</v>
      </c>
      <c r="HN45" s="9">
        <f t="shared" si="82"/>
        <v>242.86403990168225</v>
      </c>
      <c r="HO45" s="4">
        <v>0</v>
      </c>
      <c r="HP45" s="4">
        <f>step*(-'By group'!AC$32*Population!AC45+'By group'!AI$33*Population!AI45)</f>
        <v>0</v>
      </c>
      <c r="HQ45" s="4">
        <f>step*(-'By group'!AD$32*Population!AD45+'By group'!AJ$33*Population!AJ45)</f>
        <v>0</v>
      </c>
      <c r="HR45" s="4">
        <f>step*(-'By group'!AE$32*Population!AE45+'By group'!AK$33*Population!AK45)</f>
        <v>0</v>
      </c>
      <c r="HS45" s="4">
        <f>step*(-'By group'!AF$32*Population!AF45+'By group'!AL$33*Population!AL45)</f>
        <v>-147.44138243997173</v>
      </c>
      <c r="HT45" s="4">
        <f>step*(-'By group'!AG$32*Population!AG45+'By group'!AM$33*Population!AM45)</f>
        <v>-18.336892403539625</v>
      </c>
      <c r="HU45" s="4">
        <f>step*(-'By group'!AH$32*Population!AH45+'By group'!AN$33*Population!AN45)</f>
        <v>-15.565929153851743</v>
      </c>
      <c r="HV45" s="14">
        <f t="shared" si="83"/>
        <v>0</v>
      </c>
      <c r="HW45" s="46">
        <f t="shared" si="84"/>
        <v>0</v>
      </c>
      <c r="HX45" s="4">
        <f t="shared" si="85"/>
        <v>0</v>
      </c>
      <c r="HY45" s="4">
        <f t="shared" si="86"/>
        <v>147.44138243997173</v>
      </c>
      <c r="HZ45" s="4">
        <f t="shared" si="87"/>
        <v>18.336892403539625</v>
      </c>
      <c r="IA45" s="4">
        <f t="shared" si="88"/>
        <v>15.565929153851743</v>
      </c>
      <c r="IB45" s="8">
        <v>0</v>
      </c>
      <c r="IC45" s="4">
        <f>step*(-'By group'!AP$32*Population!AP45+'By group'!AV$33*Population!AV45)</f>
        <v>0</v>
      </c>
      <c r="ID45" s="4">
        <f>step*(-'By group'!AQ$32*Population!AQ45+'By group'!AW$33*Population!AW45)</f>
        <v>0</v>
      </c>
      <c r="IE45" s="4">
        <f>step*(-'By group'!AR$32*Population!AR45+'By group'!AX$33*Population!AX45)</f>
        <v>0</v>
      </c>
      <c r="IF45" s="4">
        <f>step*(-'By group'!AS$32*Population!AS45+'By group'!AY$33*Population!AY45)</f>
        <v>-333.27946221397497</v>
      </c>
      <c r="IG45" s="4">
        <f>step*(-'By group'!AT$32*Population!AT45+'By group'!AZ$33*Population!AZ45)</f>
        <v>-44.975394132680663</v>
      </c>
      <c r="IH45" s="4">
        <f>step*(-'By group'!AU$32*Population!AU45+'By group'!BA$33*Population!BA45)</f>
        <v>-37.740081534662053</v>
      </c>
      <c r="II45" s="14">
        <f t="shared" si="15"/>
        <v>0</v>
      </c>
      <c r="IJ45" s="4">
        <f t="shared" si="16"/>
        <v>0</v>
      </c>
      <c r="IK45" s="4">
        <f t="shared" si="89"/>
        <v>0</v>
      </c>
      <c r="IL45" s="4">
        <f t="shared" si="90"/>
        <v>333.27946221397497</v>
      </c>
      <c r="IM45" s="4">
        <f t="shared" si="91"/>
        <v>44.975394132680663</v>
      </c>
      <c r="IN45" s="4">
        <f t="shared" si="92"/>
        <v>37.740081534662053</v>
      </c>
      <c r="IO45" s="8">
        <v>0</v>
      </c>
      <c r="IP45" s="4">
        <f>step*(-'By group'!BC$32*Population!BC45+'By group'!BI$33*Population!BI45)</f>
        <v>0</v>
      </c>
      <c r="IQ45" s="4">
        <f>step*(-'By group'!BD$32*Population!BD45+'By group'!BJ$33*Population!BJ45)</f>
        <v>0</v>
      </c>
      <c r="IR45" s="4">
        <f>step*(-'By group'!BE$32*Population!BE45+'By group'!BK$33*Population!BK45)</f>
        <v>0</v>
      </c>
      <c r="IS45" s="4">
        <f>step*(-'By group'!BF$32*Population!BF45+'By group'!BL$33*Population!BL45)</f>
        <v>-193.36431652525923</v>
      </c>
      <c r="IT45" s="4">
        <f>step*(-'By group'!BG$32*Population!BG45+'By group'!BM$33*Population!BM45)</f>
        <v>-26.137879182870964</v>
      </c>
      <c r="IU45" s="4">
        <f>step*(-'By group'!BH$32*Population!BH45+'By group'!BN$33*Population!BN45)</f>
        <v>-21.590850101310327</v>
      </c>
      <c r="IV45" s="14">
        <f t="shared" si="17"/>
        <v>0</v>
      </c>
      <c r="IW45" s="4">
        <f t="shared" si="18"/>
        <v>0</v>
      </c>
      <c r="IX45" s="4">
        <f t="shared" si="19"/>
        <v>0</v>
      </c>
      <c r="IY45" s="4">
        <f t="shared" si="20"/>
        <v>193.36431652525923</v>
      </c>
      <c r="IZ45" s="4">
        <f t="shared" si="21"/>
        <v>26.137879182870964</v>
      </c>
      <c r="JA45" s="4">
        <f t="shared" si="22"/>
        <v>21.590850101310327</v>
      </c>
      <c r="JB45" s="75">
        <f>step*(+prop_idu_male*'By group'!BB$9*Population!BB45-'By group'!B$8*Population!B45)</f>
        <v>-830.9490082811036</v>
      </c>
      <c r="JC45" s="46">
        <f>step*(+prop_idu_male*'By group'!BC$9*Population!BC45-'By group'!C$8*Population!C45)</f>
        <v>-5.0751203404613454</v>
      </c>
      <c r="JD45" s="46">
        <f>step*(+prop_idu_male*'By group'!BD$9*Population!BD45-'By group'!D$8*Population!D45)</f>
        <v>-15.104920837977861</v>
      </c>
      <c r="JE45" s="46">
        <f>step*(+prop_idu_male*'By group'!BE$9*Population!BE45-'By group'!E$8*Population!E45)</f>
        <v>-16.101967878766892</v>
      </c>
      <c r="JF45" s="46">
        <f>step*(+prop_idu_male*'By group'!BF$9*Population!BF45-'By group'!F$8*Population!F45)</f>
        <v>-4.9715513717299249</v>
      </c>
      <c r="JG45" s="46">
        <f>step*(+prop_idu_male*'By group'!BG$9*Population!BG45-'By group'!G$8*Population!G45)</f>
        <v>-0.98047871620395377</v>
      </c>
      <c r="JH45" s="46">
        <f>step*(+prop_idu_male*'By group'!BH$9*Population!BH45-'By group'!H$8*Population!H45)</f>
        <v>-0.87450741659306641</v>
      </c>
      <c r="JI45" s="46">
        <f>step*(+prop_idu_male*'By group'!BI$9*Population!BI45-'By group'!I$8*Population!I45)</f>
        <v>0</v>
      </c>
      <c r="JJ45" s="46">
        <f>step*(+prop_idu_male*'By group'!BJ$9*Population!BJ45-'By group'!J$8*Population!J45)</f>
        <v>0</v>
      </c>
      <c r="JK45" s="46">
        <f>step*(+prop_idu_male*'By group'!BK$9*Population!BK45-'By group'!K$8*Population!K45)</f>
        <v>0</v>
      </c>
      <c r="JL45" s="46">
        <f>step*(+prop_idu_male*'By group'!BL$9*Population!BL45-'By group'!L$8*Population!L45)</f>
        <v>-1.8435158214155249</v>
      </c>
      <c r="JM45" s="46">
        <f>step*(+prop_idu_male*'By group'!BM$9*Population!BM45-'By group'!M$8*Population!M45)</f>
        <v>-0.98264669171604169</v>
      </c>
      <c r="JN45" s="46">
        <f>step*(+prop_idu_male*'By group'!BN$9*Population!BN45-'By group'!N$8*Population!N45)</f>
        <v>-0.86686435290210606</v>
      </c>
      <c r="JO45" s="45">
        <f>step*(+(1-prop_idu_male)*'By group'!BB$9*Population!BB45-'By group'!O$8*Population!O45-'By group'!O$6*Population!O45+'By group'!AB$7*Population!AB45)</f>
        <v>-6138.7877778442298</v>
      </c>
      <c r="JP45" s="46">
        <f>step*(+(1-prop_idu_male)*'By group'!BC$9*Population!BC45-'By group'!P$8*Population!P45-'By group'!P$6*Population!P45+'By group'!AC$7*Population!AC45)</f>
        <v>-11.061676377591755</v>
      </c>
      <c r="JQ45" s="46">
        <f>step*(+(1-prop_idu_male)*'By group'!BD$9*Population!BD45-'By group'!Q$8*Population!Q45-'By group'!Q$6*Population!Q45+'By group'!AD$7*Population!AD45)</f>
        <v>-33.402068913350746</v>
      </c>
      <c r="JR45" s="46">
        <f>step*(+(1-prop_idu_male)*'By group'!BE$9*Population!BE45-'By group'!R$8*Population!R45-'By group'!R$6*Population!R45+'By group'!AE$7*Population!AE45)</f>
        <v>-36.628096048275239</v>
      </c>
      <c r="JS45" s="46">
        <f>step*(+(1-prop_idu_male)*'By group'!BF$9*Population!BF45-'By group'!S$8*Population!S45-'By group'!S$6*Population!S45+'By group'!AF$7*Population!AF45)</f>
        <v>-11.597029415974641</v>
      </c>
      <c r="JT45" s="46">
        <f>step*(+(1-prop_idu_male)*'By group'!BG$9*Population!BG45-'By group'!T$8*Population!T45-'By group'!T$6*Population!T45+'By group'!AG$7*Population!AG45)</f>
        <v>-2.3335287780274245</v>
      </c>
      <c r="JU45" s="46">
        <f>step*(+(1-prop_idu_male)*'By group'!BH$9*Population!BH45-'By group'!U$8*Population!U45-'By group'!U$6*Population!U45+'By group'!AH$7*Population!AH45)</f>
        <v>-2.186887039627563</v>
      </c>
      <c r="JV45" s="46">
        <f>step*(+(1-prop_idu_male)*'By group'!BI$9*Population!BI45-'By group'!V$8*Population!V45-'By group'!V$6*Population!V45+'By group'!AI$7*Population!AI45)</f>
        <v>0</v>
      </c>
      <c r="JW45" s="46">
        <f>step*(+(1-prop_idu_male)*'By group'!BJ$9*Population!BJ45-'By group'!W$8*Population!W45-'By group'!W$6*Population!W45+'By group'!AJ$7*Population!AJ45)</f>
        <v>0</v>
      </c>
      <c r="JX45" s="46">
        <f>step*(+(1-prop_idu_male)*'By group'!BK$9*Population!BK45-'By group'!X$8*Population!X45-'By group'!X$6*Population!X45+'By group'!AK$7*Population!AK45)</f>
        <v>0</v>
      </c>
      <c r="JY45" s="46">
        <f>step*(+(1-prop_idu_male)*'By group'!BL$9*Population!BL45-'By group'!Y$8*Population!Y45-'By group'!Y$6*Population!Y45+'By group'!AL$7*Population!AL45)</f>
        <v>-4.548576205677282</v>
      </c>
      <c r="JZ45" s="46">
        <f>step*(+(1-prop_idu_male)*'By group'!BM$9*Population!BM45-'By group'!Z$8*Population!Z45-'By group'!Z$6*Population!Z45+'By group'!AM$7*Population!AM45)</f>
        <v>-2.5353246718913378</v>
      </c>
      <c r="KA45" s="76">
        <f>step*(+(1-prop_idu_male)*'By group'!BN$9*Population!BN45-'By group'!AA$8*Population!AA45-'By group'!AA$6*Population!AA45+'By group'!AN$7*Population!AN45)</f>
        <v>-2.556179456138322</v>
      </c>
      <c r="KB45" s="46">
        <f>step*(+'By group'!O$6*Population!O45-'By group'!AB$7*Population!AB45)</f>
        <v>5253.7072830502457</v>
      </c>
      <c r="KC45" s="46">
        <f>step*(+'By group'!P$6*Population!P45-'By group'!AC$7*Population!AC45)</f>
        <v>8.2523558954940199</v>
      </c>
      <c r="KD45" s="46">
        <f>step*(+'By group'!Q$6*Population!Q45-'By group'!AD$7*Population!AD45)</f>
        <v>25.000325405328677</v>
      </c>
      <c r="KE45" s="46">
        <f>step*(+'By group'!R$6*Population!R45-'By group'!AE$7*Population!AE45)</f>
        <v>27.581804454458645</v>
      </c>
      <c r="KF45" s="46">
        <f>step*(+'By group'!S$6*Population!S45-'By group'!AF$7*Population!AF45)</f>
        <v>8.7783346826337816</v>
      </c>
      <c r="KG45" s="46">
        <f>step*(+'By group'!T$6*Population!T45-'By group'!AG$7*Population!AG45)</f>
        <v>1.7733520233273854</v>
      </c>
      <c r="KH45" s="46">
        <f>step*(+'By group'!U$6*Population!U45-'By group'!AH$7*Population!AH45)</f>
        <v>1.6748525415045707</v>
      </c>
      <c r="KI45" s="46">
        <f>step*(+'By group'!V$6*Population!V45-'By group'!AI$7*Population!AI45)</f>
        <v>0</v>
      </c>
      <c r="KJ45" s="46">
        <f>step*(+'By group'!W$6*Population!W45-'By group'!AJ$7*Population!AJ45)</f>
        <v>0</v>
      </c>
      <c r="KK45" s="46">
        <f>step*(+'By group'!X$6*Population!X45-'By group'!AK$7*Population!AK45)</f>
        <v>0</v>
      </c>
      <c r="KL45" s="46">
        <f>step*(+'By group'!Y$6*Population!Y45-'By group'!AL$7*Population!AL45)</f>
        <v>3.482243566322321</v>
      </c>
      <c r="KM45" s="46">
        <f>step*(+'By group'!Z$6*Population!Z45-'By group'!AM$7*Population!AM45)</f>
        <v>1.9545753616913744</v>
      </c>
      <c r="KN45" s="46">
        <f>step*(+'By group'!AA$6*Population!AA45-'By group'!AN$7*Population!AN45)</f>
        <v>1.9919295195741289</v>
      </c>
      <c r="KO45" s="45">
        <v>0</v>
      </c>
      <c r="KP45" s="46">
        <v>0</v>
      </c>
      <c r="KQ45" s="46">
        <v>0</v>
      </c>
      <c r="KR45" s="46">
        <v>0</v>
      </c>
      <c r="KS45" s="46">
        <v>0</v>
      </c>
      <c r="KT45" s="46">
        <v>0</v>
      </c>
      <c r="KU45" s="46">
        <v>0</v>
      </c>
      <c r="KV45" s="46">
        <v>0</v>
      </c>
      <c r="KW45" s="46">
        <v>0</v>
      </c>
      <c r="KX45" s="46">
        <v>0</v>
      </c>
      <c r="KY45" s="46">
        <v>0</v>
      </c>
      <c r="KZ45" s="46">
        <v>0</v>
      </c>
      <c r="LA45" s="46">
        <v>0</v>
      </c>
      <c r="LB45" s="188">
        <f>step*(-'By group'!BB$9*Population!BB45+'By group'!B$8*Population!B45+'By group'!O$8*Population!O45)</f>
        <v>1716.0295030750879</v>
      </c>
      <c r="LC45" s="189">
        <f>step*(-'By group'!BC$9*Population!BC45+'By group'!C$8*Population!C45+'By group'!P$8*Population!P45)</f>
        <v>7.8844408225590801</v>
      </c>
      <c r="LD45" s="189">
        <f>step*(-'By group'!BD$9*Population!BD45+'By group'!D$8*Population!D45+'By group'!Q$8*Population!Q45)</f>
        <v>23.50666434599993</v>
      </c>
      <c r="LE45" s="189">
        <f>step*(-'By group'!BE$9*Population!BE45+'By group'!E$8*Population!E45+'By group'!R$8*Population!R45)</f>
        <v>25.148259472583483</v>
      </c>
      <c r="LF45" s="189">
        <f>step*(-'By group'!BF$9*Population!BF45+'By group'!F$8*Population!F45+'By group'!S$8*Population!S45)</f>
        <v>7.7902461050707847</v>
      </c>
      <c r="LG45" s="189">
        <f>step*(-'By group'!BG$9*Population!BG45+'By group'!G$8*Population!G45+'By group'!T$8*Population!T45)</f>
        <v>1.5406554709039928</v>
      </c>
      <c r="LH45" s="189">
        <f>step*(-'By group'!BH$9*Population!BH45+'By group'!H$8*Population!H45+'By group'!U$8*Population!U45)</f>
        <v>1.3865419147160587</v>
      </c>
      <c r="LI45" s="189">
        <f>step*(-'By group'!BI$9*Population!BI45+'By group'!I$8*Population!I45+'By group'!V$8*Population!V45)</f>
        <v>0</v>
      </c>
      <c r="LJ45" s="189">
        <f>step*(-'By group'!BJ$9*Population!BJ45+'By group'!J$8*Population!J45+'By group'!W$8*Population!W45)</f>
        <v>0</v>
      </c>
      <c r="LK45" s="189">
        <f>step*(-'By group'!BK$9*Population!BK45+'By group'!K$8*Population!K45+'By group'!X$8*Population!X45)</f>
        <v>0</v>
      </c>
      <c r="LL45" s="189">
        <f>step*(-'By group'!BL$9*Population!BL45+'By group'!L$8*Population!L45+'By group'!Y$8*Population!Y45)</f>
        <v>2.909848460770486</v>
      </c>
      <c r="LM45" s="189">
        <f>step*(-'By group'!BM$9*Population!BM45+'By group'!M$8*Population!M45+'By group'!Z$8*Population!Z45)</f>
        <v>1.5633960019160054</v>
      </c>
      <c r="LN45" s="189">
        <f>step*(-'By group'!BN$9*Population!BN45+'By group'!N$8*Population!N45+'By group'!AA$8*Population!AA45)</f>
        <v>1.4311142894662985</v>
      </c>
    </row>
    <row r="46" spans="1:326" x14ac:dyDescent="0.25">
      <c r="A46">
        <f t="shared" si="93"/>
        <v>21</v>
      </c>
      <c r="B46" s="52">
        <f>step*((-'By group'!B$4-'By group'!B$5-'By group'!B$22)*Population!B46+'By group'!B$3*Population!$BO46)</f>
        <v>166060.83430767339</v>
      </c>
      <c r="C46" s="4">
        <f>step*((-'By group'!C$4-'By group'!C$5-'By group'!C$22)*Population!C46+'By group'!C$3*Population!$BO46)</f>
        <v>-4638.4638952063406</v>
      </c>
      <c r="D46" s="4">
        <f>step*((-'By group'!D$4-'By group'!D$5-'By group'!D$22)*Population!D46+'By group'!D$3*Population!$BO46)</f>
        <v>-30766.204977747006</v>
      </c>
      <c r="E46" s="4">
        <f>step*((-'By group'!E$4-'By group'!E$5-'By group'!E$22)*Population!E46+'By group'!E$3*Population!$BO46)</f>
        <v>-50343.48093857315</v>
      </c>
      <c r="F46" s="4">
        <f>step*((-'By group'!F$4-'By group'!F$5-'By group'!F$22)*Population!F46+'By group'!F$3*Population!$BO46)</f>
        <v>-20884.174728567956</v>
      </c>
      <c r="G46" s="4">
        <f>step*((-'By group'!G$4-'By group'!G$5-'By group'!G$22)*Population!G46+'By group'!G$3*Population!$BO46)</f>
        <v>-5165.2294976926287</v>
      </c>
      <c r="H46" s="4">
        <f>step*((-'By group'!H$4-'By group'!H$5-'By group'!H$22)*Population!H46+'By group'!H$3*Population!$BO46)</f>
        <v>-5022.6313418891496</v>
      </c>
      <c r="I46" s="4">
        <f>step*((-'By group'!I$4-'By group'!I$5-'By group'!I$22)*Population!I46+'By group'!I$3*Population!$BO46)</f>
        <v>0</v>
      </c>
      <c r="J46" s="4">
        <f>step*((-'By group'!J$4-'By group'!J$5-'By group'!J$22)*Population!J46+'By group'!J$3*Population!$BO46)</f>
        <v>0</v>
      </c>
      <c r="K46" s="4">
        <f>step*((-'By group'!K$4-'By group'!K$5-'By group'!K$22)*Population!K46+'By group'!K$3*Population!$BO46)</f>
        <v>0</v>
      </c>
      <c r="L46" s="4">
        <f>step*((-'By group'!L$4-'By group'!L$5-'By group'!L$22)*Population!L46+'By group'!L$3*Population!$BO46)</f>
        <v>-2793.5286629297511</v>
      </c>
      <c r="M46" s="4">
        <f>step*((-'By group'!M$4-'By group'!M$5-'By group'!M$22)*Population!M46+'By group'!M$3*Population!$BO46)</f>
        <v>-1680.6369269880679</v>
      </c>
      <c r="N46" s="4">
        <f>step*((-'By group'!N$4-'By group'!N$5-'By group'!N$22)*Population!N46+'By group'!N$3*Population!$BO46)</f>
        <v>-1736.376665990116</v>
      </c>
      <c r="O46" s="8">
        <f>step*((-'By group'!O$4-'By group'!O$5-'By group'!O$22)*Population!O46+'By group'!O$3*Population!$BO46)</f>
        <v>124526.93675585557</v>
      </c>
      <c r="P46" s="4">
        <f>step*((-'By group'!P$4-'By group'!P$5-'By group'!P$22)*Population!P46+'By group'!P$3*Population!$BO46)</f>
        <v>-2385.1420325912536</v>
      </c>
      <c r="Q46" s="4">
        <f>step*((-'By group'!Q$4-'By group'!Q$5-'By group'!Q$22)*Population!Q46+'By group'!Q$3*Population!$BO46)</f>
        <v>-15956.967432172514</v>
      </c>
      <c r="R46" s="4">
        <f>step*((-'By group'!R$4-'By group'!R$5-'By group'!R$22)*Population!R46+'By group'!R$3*Population!$BO46)</f>
        <v>-26503.426779179314</v>
      </c>
      <c r="S46" s="4">
        <f>step*((-'By group'!S$4-'By group'!S$5-'By group'!S$22)*Population!S46+'By group'!S$3*Population!$BO46)</f>
        <v>-11136.622033534875</v>
      </c>
      <c r="T46" s="4">
        <f>step*((-'By group'!T$4-'By group'!T$5-'By group'!T$22)*Population!T46+'By group'!T$3*Population!$BO46)</f>
        <v>-2783.0500031410434</v>
      </c>
      <c r="U46" s="4">
        <f>step*((-'By group'!U$4-'By group'!U$5-'By group'!U$22)*Population!U46+'By group'!U$3*Population!$BO46)</f>
        <v>-2783.8515581132419</v>
      </c>
      <c r="V46" s="4">
        <f>step*((-'By group'!V$4-'By group'!V$5-'By group'!V$22)*Population!V46+'By group'!V$3*Population!$BO46)</f>
        <v>0</v>
      </c>
      <c r="W46" s="4">
        <f>step*((-'By group'!W$4-'By group'!W$5-'By group'!W$22)*Population!W46+'By group'!W$3*Population!$BO46)</f>
        <v>0</v>
      </c>
      <c r="X46" s="4">
        <f>step*((-'By group'!X$4-'By group'!X$5-'By group'!X$22)*Population!X46+'By group'!X$3*Population!$BO46)</f>
        <v>0</v>
      </c>
      <c r="Y46" s="4">
        <f>step*((-'By group'!Y$4-'By group'!Y$5-'By group'!Y$22)*Population!Y46+'By group'!Y$3*Population!$BO46)</f>
        <v>-1533.1305690027941</v>
      </c>
      <c r="Z46" s="4">
        <f>step*((-'By group'!Z$4-'By group'!Z$5-'By group'!Z$22)*Population!Z46+'By group'!Z$3*Population!$BO46)</f>
        <v>-946.65540506943921</v>
      </c>
      <c r="AA46" s="4">
        <f>step*((-'By group'!AA$4-'By group'!AA$5-'By group'!AA$22)*Population!AA46+'By group'!AA$3*Population!$BO46)</f>
        <v>-1074.6555636181663</v>
      </c>
      <c r="AB46" s="8">
        <f>step*((-'By group'!AB$4-'By group'!AB$5-'By group'!AB$22)*Population!AB46+'By group'!AB$3*Population!$BO46)</f>
        <v>-1007.5715128285528</v>
      </c>
      <c r="AC46" s="4">
        <f>step*((-'By group'!AC$4-'By group'!AC$5-'By group'!AC$22)*Population!AC46+'By group'!AC$3*Population!$BO46)</f>
        <v>-155.56946381824895</v>
      </c>
      <c r="AD46" s="4">
        <f>step*((-'By group'!AD$4-'By group'!AD$5-'By group'!AD$22)*Population!AD46+'By group'!AD$3*Population!$BO46)</f>
        <v>-1026.354319623051</v>
      </c>
      <c r="AE46" s="4">
        <f>step*((-'By group'!AE$4-'By group'!AE$5-'By group'!AE$22)*Population!AE46+'By group'!AE$3*Population!$BO46)</f>
        <v>-1661.0018648823916</v>
      </c>
      <c r="AF46" s="4">
        <f>step*((-'By group'!AF$4-'By group'!AF$5-'By group'!AF$22)*Population!AF46+'By group'!AF$3*Population!$BO46)</f>
        <v>-681.76769557376088</v>
      </c>
      <c r="AG46" s="4">
        <f>step*((-'By group'!AG$4-'By group'!AG$5-'By group'!AG$22)*Population!AG46+'By group'!AG$3*Population!$BO46)</f>
        <v>-167.18459131984994</v>
      </c>
      <c r="AH46" s="4">
        <f>step*((-'By group'!AH$4-'By group'!AH$5-'By group'!AH$22)*Population!AH46+'By group'!AH$3*Population!$BO46)</f>
        <v>-160.69208102125393</v>
      </c>
      <c r="AI46" s="4">
        <f>step*((-'By group'!AI$4-'By group'!AI$5-'By group'!AI$22)*Population!AI46+'By group'!AI$3*Population!$BO46)</f>
        <v>0</v>
      </c>
      <c r="AJ46" s="4">
        <f>step*((-'By group'!AJ$4-'By group'!AJ$5-'By group'!AJ$22)*Population!AJ46+'By group'!AJ$3*Population!$BO46)</f>
        <v>0</v>
      </c>
      <c r="AK46" s="4">
        <f>step*((-'By group'!AK$4-'By group'!AK$5-'By group'!AK$22)*Population!AK46+'By group'!AK$3*Population!$BO46)</f>
        <v>0</v>
      </c>
      <c r="AL46" s="4">
        <f>step*((-'By group'!AL$4-'By group'!AL$5-'By group'!AL$22)*Population!AL46+'By group'!AL$3*Population!$BO46)</f>
        <v>-88.603053836661871</v>
      </c>
      <c r="AM46" s="4">
        <f>step*((-'By group'!AM$4-'By group'!AM$5-'By group'!AM$22)*Population!AM46+'By group'!AM$3*Population!$BO46)</f>
        <v>-52.518683030543862</v>
      </c>
      <c r="AN46" s="4">
        <f>step*((-'By group'!AN$4-'By group'!AN$5-'By group'!AN$22)*Population!AN46+'By group'!AN$3*Population!$BO46)</f>
        <v>-55.6710052337083</v>
      </c>
      <c r="AO46" s="8">
        <f>step*((-'By group'!AO$4-'By group'!AO$5-'By group'!AO$22)*Population!AO46+'By group'!AO$3*Population!$BO46)</f>
        <v>9612.4725786649578</v>
      </c>
      <c r="AP46" s="4">
        <f>step*((-'By group'!AP$4-'By group'!AP$5-'By group'!AP$22)*Population!AP46+'By group'!AP$3*Population!$BO46)</f>
        <v>-390.96439417114379</v>
      </c>
      <c r="AQ46" s="4">
        <f>step*((-'By group'!AQ$4-'By group'!AQ$5-'By group'!AQ$22)*Population!AQ46+'By group'!AQ$3*Population!$BO46)</f>
        <v>-2503.8122397822754</v>
      </c>
      <c r="AR46" s="4">
        <f>step*((-'By group'!AR$4-'By group'!AR$5-'By group'!AR$22)*Population!AR46+'By group'!AR$3*Population!$BO46)</f>
        <v>-3864.2486556145777</v>
      </c>
      <c r="AS46" s="4">
        <f>step*((-'By group'!AS$4-'By group'!AS$5-'By group'!AS$22)*Population!AS46+'By group'!AS$3*Population!$BO46)</f>
        <v>-1521.7978678120471</v>
      </c>
      <c r="AT46" s="4">
        <f>step*((-'By group'!AT$4-'By group'!AT$5-'By group'!AT$22)*Population!AT46+'By group'!AT$3*Population!$BO46)</f>
        <v>-360.53542926432624</v>
      </c>
      <c r="AU46" s="4">
        <f>step*((-'By group'!AU$4-'By group'!AU$5-'By group'!AU$22)*Population!AU46+'By group'!AU$3*Population!$BO46)</f>
        <v>-321.04960112003522</v>
      </c>
      <c r="AV46" s="4">
        <f>step*((-'By group'!AV$4-'By group'!AV$5-'By group'!AV$22)*Population!AV46+'By group'!AV$3*Population!$BO46)</f>
        <v>0</v>
      </c>
      <c r="AW46" s="4">
        <f>step*((-'By group'!AW$4-'By group'!AW$5-'By group'!AW$22)*Population!AW46+'By group'!AW$3*Population!$BO46)</f>
        <v>0</v>
      </c>
      <c r="AX46" s="4">
        <f>step*((-'By group'!AX$4-'By group'!AX$5-'By group'!AX$22)*Population!AX46+'By group'!AX$3*Population!$BO46)</f>
        <v>0</v>
      </c>
      <c r="AY46" s="4">
        <f>step*((-'By group'!AY$4-'By group'!AY$5-'By group'!AY$22)*Population!AY46+'By group'!AY$3*Population!$BO46)</f>
        <v>-176.56610180773018</v>
      </c>
      <c r="AZ46" s="4">
        <f>step*((-'By group'!AZ$4-'By group'!AZ$5-'By group'!AZ$22)*Population!AZ46+'By group'!AZ$3*Population!$BO46)</f>
        <v>-94.75339553830436</v>
      </c>
      <c r="BA46" s="4">
        <f>step*((-'By group'!BA$4-'By group'!BA$5-'By group'!BA$22)*Population!BA46+'By group'!BA$3*Population!$BO46)</f>
        <v>-84.867107479913074</v>
      </c>
      <c r="BB46" s="8">
        <f>step*((-'By group'!BB$4-'By group'!BB$5-'By group'!BB$22)*Population!BB46+'By group'!BB$3*Population!$BO46)</f>
        <v>4795.6691122225393</v>
      </c>
      <c r="BC46" s="4">
        <f>step*((-'By group'!BC$4-'By group'!BC$5-'By group'!BC$22)*Population!BC46+'By group'!BC$3*Population!$BO46)</f>
        <v>-363.05748733232036</v>
      </c>
      <c r="BD46" s="4">
        <f>step*((-'By group'!BD$4-'By group'!BD$5-'By group'!BD$22)*Population!BD46+'By group'!BD$3*Population!$BO46)</f>
        <v>-1843.791783422562</v>
      </c>
      <c r="BE46" s="4">
        <f>step*((-'By group'!BE$4-'By group'!BE$5-'By group'!BE$22)*Population!BE46+'By group'!BE$3*Population!$BO46)</f>
        <v>-2575.1381257675803</v>
      </c>
      <c r="BF46" s="4">
        <f>step*((-'By group'!BF$4-'By group'!BF$5-'By group'!BF$22)*Population!BF46+'By group'!BF$3*Population!$BO46)</f>
        <v>-959.96748537754297</v>
      </c>
      <c r="BG46" s="4">
        <f>step*((-'By group'!BG$4-'By group'!BG$5-'By group'!BG$22)*Population!BG46+'By group'!BG$3*Population!$BO46)</f>
        <v>-220.03062531854172</v>
      </c>
      <c r="BH46" s="4">
        <f>step*((-'By group'!BH$4-'By group'!BH$5-'By group'!BH$22)*Population!BH46+'By group'!BH$3*Population!$BO46)</f>
        <v>-191.04310510326803</v>
      </c>
      <c r="BI46" s="4">
        <f>step*((-'By group'!BI$4-'By group'!BI$5-'By group'!BI$22)*Population!BI46+'By group'!BI$3*Population!$BO46)</f>
        <v>0</v>
      </c>
      <c r="BJ46" s="4">
        <f>step*((-'By group'!BJ$4-'By group'!BJ$5-'By group'!BJ$22)*Population!BJ46+'By group'!BJ$3*Population!$BO46)</f>
        <v>0</v>
      </c>
      <c r="BK46" s="4">
        <f>step*((-'By group'!BK$4-'By group'!BK$5-'By group'!BK$22)*Population!BK46+'By group'!BK$3*Population!$BO46)</f>
        <v>0</v>
      </c>
      <c r="BL46" s="4">
        <f>step*((-'By group'!BL$4-'By group'!BL$5-'By group'!BL$22)*Population!BL46+'By group'!BL$3*Population!$BO46)</f>
        <v>-125.76262768605261</v>
      </c>
      <c r="BM46" s="4">
        <f>step*((-'By group'!BM$4-'By group'!BM$5-'By group'!BM$22)*Population!BM46+'By group'!BM$3*Population!$BO46)</f>
        <v>-64.62444343956156</v>
      </c>
      <c r="BN46" s="4">
        <f>step*((-'By group'!BN$4-'By group'!BN$5-'By group'!BN$22)*Population!BN46+'By group'!BN$3*Population!$BO46)</f>
        <v>-54.869620800989409</v>
      </c>
      <c r="BO46" s="71">
        <f>-step*SUM(SCR!B46:N46)*Population!B46</f>
        <v>-120608.18330919329</v>
      </c>
      <c r="BP46" s="4">
        <f>step*-SUM('By group'!C$11:C$21)*Population!C46</f>
        <v>-115961.59738015852</v>
      </c>
      <c r="BQ46" s="4">
        <f>step*-SUM('By group'!D$11:D$21)*Population!D46</f>
        <v>-85461.680493741689</v>
      </c>
      <c r="BR46" s="4">
        <f>step*-SUM('By group'!E$11:E$21)*Population!E46</f>
        <v>-35959.629241837967</v>
      </c>
      <c r="BS46" s="4">
        <f>step*-SUM('By group'!F$11:F$21)*Population!F46</f>
        <v>-10991.670909772609</v>
      </c>
      <c r="BT46" s="4">
        <f>step*-SUM('By group'!G$11:G$21)*Population!G46</f>
        <v>-5380.4473934298212</v>
      </c>
      <c r="BU46" s="4">
        <f>step*-SUM('By group'!H$11:H$21)*Population!H46</f>
        <v>0</v>
      </c>
      <c r="BV46" s="4">
        <f>step*-SUM('By group'!I$11:I$21)*Population!I46</f>
        <v>0</v>
      </c>
      <c r="BW46" s="4">
        <f>step*-SUM('By group'!J$11:J$21)*Population!J46</f>
        <v>0</v>
      </c>
      <c r="BX46" s="4">
        <f>step*-SUM('By group'!K$11:K$21)*Population!K46</f>
        <v>0</v>
      </c>
      <c r="BY46" s="4">
        <f>step*-SUM('By group'!L$11:L$21)*Population!L46</f>
        <v>-1995.3776163783937</v>
      </c>
      <c r="BZ46" s="4">
        <f>step*-SUM('By group'!M$11:M$21)*Population!M46</f>
        <v>-1050.3980793675426</v>
      </c>
      <c r="CA46" s="4">
        <f>step*-SUM('By group'!N$11:N$21)*Population!N46</f>
        <v>0</v>
      </c>
      <c r="CB46" s="13">
        <f>-step*SUM(SCR!O46:AA46)*Population!O46</f>
        <v>-61868.929613382279</v>
      </c>
      <c r="CC46" s="4">
        <f>step*-SUM('By group'!P$11:P$21)*Population!P46</f>
        <v>-59628.550814781338</v>
      </c>
      <c r="CD46" s="4">
        <f>step*-SUM('By group'!Q$11:Q$21)*Population!Q46</f>
        <v>-44324.909533812541</v>
      </c>
      <c r="CE46" s="4">
        <f>step*-SUM('By group'!R$11:R$21)*Population!R46</f>
        <v>-18931.019127985222</v>
      </c>
      <c r="CF46" s="4">
        <f>step*-SUM('By group'!S$11:S$21)*Population!S46</f>
        <v>-5861.3800176499344</v>
      </c>
      <c r="CG46" s="4">
        <f>step*-SUM('By group'!T$11:T$21)*Population!T46</f>
        <v>-2899.0104199385864</v>
      </c>
      <c r="CH46" s="4">
        <f>step*-SUM('By group'!U$11:U$21)*Population!U46</f>
        <v>0</v>
      </c>
      <c r="CI46" s="4">
        <f>step*-SUM('By group'!V$11:V$21)*Population!V46</f>
        <v>0</v>
      </c>
      <c r="CJ46" s="4">
        <f>step*-SUM('By group'!W$11:W$21)*Population!W46</f>
        <v>0</v>
      </c>
      <c r="CK46" s="4">
        <f>step*-SUM('By group'!X$11:X$21)*Population!X46</f>
        <v>0</v>
      </c>
      <c r="CL46" s="4">
        <f>step*-SUM('By group'!Y$11:Y$21)*Population!Y46</f>
        <v>-1095.0932635734243</v>
      </c>
      <c r="CM46" s="4">
        <f>step*-SUM('By group'!Z$11:Z$21)*Population!Z46</f>
        <v>-591.65962816839954</v>
      </c>
      <c r="CN46" s="4">
        <f>step*-SUM('By group'!AA$11:AA$21)*Population!AA46</f>
        <v>0</v>
      </c>
      <c r="CO46" s="13">
        <f>-step*SUM(SCR!AB46:AN46)*Population!AB46</f>
        <v>-4050.0455724847207</v>
      </c>
      <c r="CP46" s="4">
        <f>step*-SUM('By group'!AC$11:AC$21)*Population!AC46</f>
        <v>-3889.2365954562233</v>
      </c>
      <c r="CQ46" s="4">
        <f>step*-SUM('By group'!AD$11:AD$21)*Population!AD46</f>
        <v>-2850.9842211751416</v>
      </c>
      <c r="CR46" s="4">
        <f>step*-SUM('By group'!AE$11:AE$21)*Population!AE46</f>
        <v>-1186.4299034874225</v>
      </c>
      <c r="CS46" s="4">
        <f>step*-SUM('By group'!AF$11:AF$21)*Population!AF46</f>
        <v>-358.82510293355836</v>
      </c>
      <c r="CT46" s="4">
        <f>step*-SUM('By group'!AG$11:AG$21)*Population!AG46</f>
        <v>-174.15061595817701</v>
      </c>
      <c r="CU46" s="4">
        <f>step*-SUM('By group'!AH$11:AH$21)*Population!AH46</f>
        <v>0</v>
      </c>
      <c r="CV46" s="4">
        <f>step*-SUM('By group'!AI$11:AI$21)*Population!AI46</f>
        <v>0</v>
      </c>
      <c r="CW46" s="4">
        <f>step*-SUM('By group'!AJ$11:AJ$21)*Population!AJ46</f>
        <v>0</v>
      </c>
      <c r="CX46" s="4">
        <f>step*-SUM('By group'!AK$11:AK$21)*Population!AK46</f>
        <v>0</v>
      </c>
      <c r="CY46" s="4">
        <f>step*-SUM('By group'!AL$11:AL$21)*Population!AL46</f>
        <v>-63.287895597615616</v>
      </c>
      <c r="CZ46" s="4">
        <f>step*-SUM('By group'!AM$11:AM$21)*Population!AM46</f>
        <v>-32.824176894089916</v>
      </c>
      <c r="DA46" s="4">
        <f>step*-SUM('By group'!AN$11:AN$21)*Population!AN46</f>
        <v>0</v>
      </c>
      <c r="DB46" s="13">
        <f>-step*SUM(SCR!AO46:BA46)*Population!AO46</f>
        <v>-10271.379464311653</v>
      </c>
      <c r="DC46" s="4">
        <f>step*-SUM('By group'!AP$11:AP$21)*Population!AP46</f>
        <v>-9774.1098542785949</v>
      </c>
      <c r="DD46" s="4">
        <f>step*-SUM('By group'!AQ$11:AQ$21)*Population!AQ46</f>
        <v>-6955.0339993952093</v>
      </c>
      <c r="DE46" s="4">
        <f>step*-SUM('By group'!AR$11:AR$21)*Population!AR46</f>
        <v>-2760.1776111532695</v>
      </c>
      <c r="DF46" s="4">
        <f>step*-SUM('By group'!AS$11:AS$21)*Population!AS46</f>
        <v>-800.94624621686694</v>
      </c>
      <c r="DG46" s="4">
        <f>step*-SUM('By group'!AT$11:AT$21)*Population!AT46</f>
        <v>-375.55773881700645</v>
      </c>
      <c r="DH46" s="4">
        <f>step*-SUM('By group'!AU$11:AU$21)*Population!AU46</f>
        <v>0</v>
      </c>
      <c r="DI46" s="4">
        <f>step*-SUM('By group'!AV$11:AV$21)*Population!AV46</f>
        <v>0</v>
      </c>
      <c r="DJ46" s="4">
        <f>step*-SUM('By group'!AW$11:AW$21)*Population!AW46</f>
        <v>0</v>
      </c>
      <c r="DK46" s="4">
        <f>step*-SUM('By group'!AX$11:AX$21)*Population!AX46</f>
        <v>0</v>
      </c>
      <c r="DL46" s="4">
        <f>step*-SUM('By group'!AY$11:AY$21)*Population!AY46</f>
        <v>-126.11864414837869</v>
      </c>
      <c r="DM46" s="4">
        <f>step*-SUM('By group'!AZ$11:AZ$21)*Population!AZ46</f>
        <v>-59.220872211440224</v>
      </c>
      <c r="DN46" s="4">
        <f>step*-SUM('By group'!BA$11:BA$21)*Population!BA46</f>
        <v>0</v>
      </c>
      <c r="DO46" s="13">
        <f>-step*SUM(SCR!BB46:BN46)*Population!BB46</f>
        <v>-6421.7787996561165</v>
      </c>
      <c r="DP46" s="4">
        <f>step*-SUM('By group'!BC$11:BC$21)*Population!BC46</f>
        <v>-6050.9581222053384</v>
      </c>
      <c r="DQ46" s="4">
        <f>step*-SUM('By group'!BD$11:BD$21)*Population!BD46</f>
        <v>-4190.435871414913</v>
      </c>
      <c r="DR46" s="4">
        <f>step*-SUM('By group'!BE$11:BE$21)*Population!BE46</f>
        <v>-1609.4613286047377</v>
      </c>
      <c r="DS46" s="4">
        <f>step*-SUM('By group'!BF$11:BF$21)*Population!BF46</f>
        <v>-457.12737398930625</v>
      </c>
      <c r="DT46" s="4">
        <f>step*-SUM('By group'!BG$11:BG$21)*Population!BG46</f>
        <v>-211.56790896013626</v>
      </c>
      <c r="DU46" s="4">
        <f>step*-SUM('By group'!BH$11:BH$21)*Population!BH46</f>
        <v>0</v>
      </c>
      <c r="DV46" s="4">
        <f>step*-SUM('By group'!BI$11:BI$21)*Population!BI46</f>
        <v>0</v>
      </c>
      <c r="DW46" s="4">
        <f>step*-SUM('By group'!BJ$11:BJ$21)*Population!BJ46</f>
        <v>0</v>
      </c>
      <c r="DX46" s="4">
        <f>step*-SUM('By group'!BK$11:BK$21)*Population!BK46</f>
        <v>0</v>
      </c>
      <c r="DY46" s="4">
        <f>step*-SUM('By group'!BL$11:BL$21)*Population!BL46</f>
        <v>-69.868126492251449</v>
      </c>
      <c r="DZ46" s="4">
        <f>step*-SUM('By group'!BM$11:BM$21)*Population!BM46</f>
        <v>-32.31222171978078</v>
      </c>
      <c r="EA46" s="4">
        <f>step*-SUM('By group'!BN$11:BN$21)*Population!BN46</f>
        <v>0</v>
      </c>
      <c r="EB46" s="52">
        <v>0</v>
      </c>
      <c r="EC46" s="4">
        <f t="shared" si="24"/>
        <v>120608.18330919329</v>
      </c>
      <c r="ED46" s="4">
        <f t="shared" si="24"/>
        <v>115961.59738015852</v>
      </c>
      <c r="EE46" s="4">
        <f t="shared" si="26"/>
        <v>85461.680493741689</v>
      </c>
      <c r="EF46" s="4">
        <f t="shared" si="27"/>
        <v>35959.629241837967</v>
      </c>
      <c r="EG46" s="4">
        <f t="shared" si="28"/>
        <v>10991.670909772609</v>
      </c>
      <c r="EH46" s="4">
        <f t="shared" si="28"/>
        <v>5380.4473934298212</v>
      </c>
      <c r="EI46" s="4">
        <v>0</v>
      </c>
      <c r="EJ46" s="4">
        <f t="shared" si="30"/>
        <v>0</v>
      </c>
      <c r="EK46" s="4">
        <f t="shared" si="31"/>
        <v>0</v>
      </c>
      <c r="EL46" s="4">
        <f t="shared" si="32"/>
        <v>0</v>
      </c>
      <c r="EM46" s="4">
        <f t="shared" si="33"/>
        <v>1995.3776163783937</v>
      </c>
      <c r="EN46" s="4">
        <f t="shared" si="34"/>
        <v>1050.3980793675426</v>
      </c>
      <c r="EO46" s="52">
        <v>0</v>
      </c>
      <c r="EP46" s="4">
        <f t="shared" si="35"/>
        <v>61868.929613382279</v>
      </c>
      <c r="EQ46" s="4">
        <f t="shared" si="36"/>
        <v>59628.550814781338</v>
      </c>
      <c r="ER46" s="4">
        <f t="shared" si="37"/>
        <v>44324.909533812541</v>
      </c>
      <c r="ES46" s="4">
        <f t="shared" si="38"/>
        <v>18931.019127985222</v>
      </c>
      <c r="ET46" s="4">
        <f t="shared" si="39"/>
        <v>5861.3800176499344</v>
      </c>
      <c r="EU46" s="4">
        <f t="shared" si="40"/>
        <v>2899.0104199385864</v>
      </c>
      <c r="EV46" s="4">
        <v>0</v>
      </c>
      <c r="EW46" s="4">
        <f t="shared" si="41"/>
        <v>0</v>
      </c>
      <c r="EX46" s="4">
        <f t="shared" si="42"/>
        <v>0</v>
      </c>
      <c r="EY46" s="4">
        <f t="shared" si="43"/>
        <v>0</v>
      </c>
      <c r="EZ46" s="4">
        <f t="shared" si="44"/>
        <v>1095.0932635734243</v>
      </c>
      <c r="FA46" s="4">
        <f t="shared" si="45"/>
        <v>591.65962816839954</v>
      </c>
      <c r="FB46" s="52">
        <v>0</v>
      </c>
      <c r="FC46" s="4">
        <f t="shared" si="46"/>
        <v>4050.0455724847207</v>
      </c>
      <c r="FD46" s="4">
        <f t="shared" si="47"/>
        <v>3889.2365954562233</v>
      </c>
      <c r="FE46" s="4">
        <f t="shared" si="48"/>
        <v>2850.9842211751416</v>
      </c>
      <c r="FF46" s="4">
        <f t="shared" si="49"/>
        <v>1186.4299034874225</v>
      </c>
      <c r="FG46" s="4">
        <f t="shared" si="50"/>
        <v>358.82510293355836</v>
      </c>
      <c r="FH46" s="4">
        <f t="shared" si="51"/>
        <v>174.15061595817701</v>
      </c>
      <c r="FI46" s="4">
        <v>0</v>
      </c>
      <c r="FJ46" s="4">
        <f t="shared" si="52"/>
        <v>0</v>
      </c>
      <c r="FK46" s="4">
        <f t="shared" si="53"/>
        <v>0</v>
      </c>
      <c r="FL46" s="4">
        <f t="shared" si="54"/>
        <v>0</v>
      </c>
      <c r="FM46" s="4">
        <f t="shared" si="55"/>
        <v>63.287895597615616</v>
      </c>
      <c r="FN46" s="9">
        <f t="shared" si="56"/>
        <v>32.824176894089916</v>
      </c>
      <c r="FO46" s="4">
        <v>0</v>
      </c>
      <c r="FP46" s="4">
        <f t="shared" si="57"/>
        <v>10271.379464311653</v>
      </c>
      <c r="FQ46" s="4">
        <f t="shared" si="58"/>
        <v>9774.1098542785949</v>
      </c>
      <c r="FR46" s="4">
        <f t="shared" si="59"/>
        <v>6955.0339993952093</v>
      </c>
      <c r="FS46" s="4">
        <f t="shared" si="60"/>
        <v>2760.1776111532695</v>
      </c>
      <c r="FT46" s="4">
        <f t="shared" si="61"/>
        <v>800.94624621686694</v>
      </c>
      <c r="FU46" s="4">
        <f t="shared" si="62"/>
        <v>375.55773881700645</v>
      </c>
      <c r="FV46" s="4">
        <v>0</v>
      </c>
      <c r="FW46" s="4">
        <f t="shared" si="63"/>
        <v>0</v>
      </c>
      <c r="FX46" s="4">
        <f t="shared" si="64"/>
        <v>0</v>
      </c>
      <c r="FY46" s="4">
        <f t="shared" si="65"/>
        <v>0</v>
      </c>
      <c r="FZ46" s="4">
        <f t="shared" si="66"/>
        <v>126.11864414837869</v>
      </c>
      <c r="GA46" s="4">
        <f t="shared" si="67"/>
        <v>59.220872211440224</v>
      </c>
      <c r="GB46" s="4">
        <v>0</v>
      </c>
      <c r="GC46" s="4">
        <f t="shared" si="68"/>
        <v>6421.7787996561165</v>
      </c>
      <c r="GD46" s="4">
        <f t="shared" si="4"/>
        <v>6050.9581222053384</v>
      </c>
      <c r="GE46" s="4">
        <f t="shared" si="5"/>
        <v>4190.435871414913</v>
      </c>
      <c r="GF46" s="4">
        <f t="shared" si="6"/>
        <v>1609.4613286047377</v>
      </c>
      <c r="GG46" s="4">
        <f t="shared" si="7"/>
        <v>457.12737398930625</v>
      </c>
      <c r="GH46" s="4">
        <f t="shared" si="8"/>
        <v>211.56790896013626</v>
      </c>
      <c r="GI46" s="4">
        <v>0</v>
      </c>
      <c r="GJ46" s="4">
        <f t="shared" si="69"/>
        <v>0</v>
      </c>
      <c r="GK46" s="4">
        <f t="shared" si="70"/>
        <v>0</v>
      </c>
      <c r="GL46" s="4">
        <f t="shared" si="9"/>
        <v>0</v>
      </c>
      <c r="GM46" s="4">
        <f t="shared" si="10"/>
        <v>69.868126492251449</v>
      </c>
      <c r="GN46" s="4">
        <f t="shared" si="11"/>
        <v>32.31222171978078</v>
      </c>
      <c r="GO46" s="52">
        <v>0</v>
      </c>
      <c r="GP46" s="4">
        <f>step*(-'By group'!C$32*Population!C46+'By group'!I$33*Population!I46)</f>
        <v>0</v>
      </c>
      <c r="GQ46" s="4">
        <f>step*(-'By group'!D$32*Population!D46+'By group'!J$33*Population!J46)</f>
        <v>0</v>
      </c>
      <c r="GR46" s="4">
        <f>step*(-'By group'!E$32*Population!E46+'By group'!K$33*Population!K46)</f>
        <v>0</v>
      </c>
      <c r="GS46" s="4">
        <f>step*(-'By group'!F$32*Population!F46+'By group'!L$33*Population!L46)</f>
        <v>-4498.1466466971078</v>
      </c>
      <c r="GT46" s="4">
        <f>step*(-'By group'!G$32*Population!G46+'By group'!M$33*Population!M46)</f>
        <v>-550.89043900219292</v>
      </c>
      <c r="GU46" s="4">
        <f>step*(-'By group'!H$32*Population!H46+'By group'!N$33*Population!N46)</f>
        <v>-490.72506303034521</v>
      </c>
      <c r="GV46" s="46">
        <f t="shared" si="71"/>
        <v>0</v>
      </c>
      <c r="GW46" s="14">
        <f t="shared" si="72"/>
        <v>0</v>
      </c>
      <c r="GX46" s="4">
        <f t="shared" si="73"/>
        <v>0</v>
      </c>
      <c r="GY46" s="4">
        <f t="shared" si="74"/>
        <v>4498.1466466971078</v>
      </c>
      <c r="GZ46" s="4">
        <f t="shared" si="75"/>
        <v>550.89043900219292</v>
      </c>
      <c r="HA46" s="4">
        <f t="shared" si="76"/>
        <v>490.72506303034521</v>
      </c>
      <c r="HB46" s="8">
        <v>0</v>
      </c>
      <c r="HC46" s="4">
        <f>step*(-'By group'!P$32*Population!P46+'By group'!V$33*Population!V46)</f>
        <v>0</v>
      </c>
      <c r="HD46" s="4">
        <f>step*(-'By group'!Q$32*Population!Q46+'By group'!W$33*Population!W46)</f>
        <v>0</v>
      </c>
      <c r="HE46" s="4">
        <f>step*(-'By group'!R$32*Population!R46+'By group'!X$33*Population!X46)</f>
        <v>0</v>
      </c>
      <c r="HF46" s="4">
        <f>step*(-'By group'!S$32*Population!S46+'By group'!Y$33*Population!Y46)</f>
        <v>-2383.143377038255</v>
      </c>
      <c r="HG46" s="4">
        <f>step*(-'By group'!T$32*Population!T46+'By group'!Z$33*Population!Z46)</f>
        <v>-283.97226990351754</v>
      </c>
      <c r="HH46" s="4">
        <f>step*(-'By group'!U$32*Population!U46+'By group'!AA$33*Population!AA46)</f>
        <v>-242.45091527577148</v>
      </c>
      <c r="HI46" s="14">
        <f t="shared" si="77"/>
        <v>0</v>
      </c>
      <c r="HJ46" s="46">
        <f t="shared" si="78"/>
        <v>0</v>
      </c>
      <c r="HK46" s="4">
        <f t="shared" si="79"/>
        <v>0</v>
      </c>
      <c r="HL46" s="4">
        <f t="shared" si="80"/>
        <v>2383.143377038255</v>
      </c>
      <c r="HM46" s="4">
        <f t="shared" si="81"/>
        <v>283.97226990351754</v>
      </c>
      <c r="HN46" s="9">
        <f t="shared" si="82"/>
        <v>242.45091527577148</v>
      </c>
      <c r="HO46" s="4">
        <v>0</v>
      </c>
      <c r="HP46" s="4">
        <f>step*(-'By group'!AC$32*Population!AC46+'By group'!AI$33*Population!AI46)</f>
        <v>0</v>
      </c>
      <c r="HQ46" s="4">
        <f>step*(-'By group'!AD$32*Population!AD46+'By group'!AJ$33*Population!AJ46)</f>
        <v>0</v>
      </c>
      <c r="HR46" s="4">
        <f>step*(-'By group'!AE$32*Population!AE46+'By group'!AK$33*Population!AK46)</f>
        <v>0</v>
      </c>
      <c r="HS46" s="4">
        <f>step*(-'By group'!AF$32*Population!AF46+'By group'!AL$33*Population!AL46)</f>
        <v>-147.76860366797138</v>
      </c>
      <c r="HT46" s="4">
        <f>step*(-'By group'!AG$32*Population!AG46+'By group'!AM$33*Population!AM46)</f>
        <v>-18.418034744590443</v>
      </c>
      <c r="HU46" s="4">
        <f>step*(-'By group'!AH$32*Population!AH46+'By group'!AN$33*Population!AN46)</f>
        <v>-15.668996034861514</v>
      </c>
      <c r="HV46" s="14">
        <f t="shared" si="83"/>
        <v>0</v>
      </c>
      <c r="HW46" s="46">
        <f t="shared" si="84"/>
        <v>0</v>
      </c>
      <c r="HX46" s="4">
        <f t="shared" si="85"/>
        <v>0</v>
      </c>
      <c r="HY46" s="4">
        <f t="shared" si="86"/>
        <v>147.76860366797138</v>
      </c>
      <c r="HZ46" s="4">
        <f t="shared" si="87"/>
        <v>18.418034744590443</v>
      </c>
      <c r="IA46" s="4">
        <f t="shared" si="88"/>
        <v>15.668996034861514</v>
      </c>
      <c r="IB46" s="8">
        <v>0</v>
      </c>
      <c r="IC46" s="4">
        <f>step*(-'By group'!AP$32*Population!AP46+'By group'!AV$33*Population!AV46)</f>
        <v>0</v>
      </c>
      <c r="ID46" s="4">
        <f>step*(-'By group'!AQ$32*Population!AQ46+'By group'!AW$33*Population!AW46)</f>
        <v>0</v>
      </c>
      <c r="IE46" s="4">
        <f>step*(-'By group'!AR$32*Population!AR46+'By group'!AX$33*Population!AX46)</f>
        <v>0</v>
      </c>
      <c r="IF46" s="4">
        <f>step*(-'By group'!AS$32*Population!AS46+'By group'!AY$33*Population!AY46)</f>
        <v>-337.4138010342441</v>
      </c>
      <c r="IG46" s="4">
        <f>step*(-'By group'!AT$32*Population!AT46+'By group'!AZ$33*Population!AZ46)</f>
        <v>-45.501111657681179</v>
      </c>
      <c r="IH46" s="4">
        <f>step*(-'By group'!AU$32*Population!AU46+'By group'!BA$33*Population!BA46)</f>
        <v>-38.241947100923269</v>
      </c>
      <c r="II46" s="14">
        <f t="shared" si="15"/>
        <v>0</v>
      </c>
      <c r="IJ46" s="4">
        <f t="shared" si="16"/>
        <v>0</v>
      </c>
      <c r="IK46" s="4">
        <f t="shared" si="89"/>
        <v>0</v>
      </c>
      <c r="IL46" s="4">
        <f t="shared" si="90"/>
        <v>337.4138010342441</v>
      </c>
      <c r="IM46" s="4">
        <f t="shared" si="91"/>
        <v>45.501111657681179</v>
      </c>
      <c r="IN46" s="4">
        <f t="shared" si="92"/>
        <v>38.241947100923269</v>
      </c>
      <c r="IO46" s="8">
        <v>0</v>
      </c>
      <c r="IP46" s="4">
        <f>step*(-'By group'!BC$32*Population!BC46+'By group'!BI$33*Population!BI46)</f>
        <v>0</v>
      </c>
      <c r="IQ46" s="4">
        <f>step*(-'By group'!BD$32*Population!BD46+'By group'!BJ$33*Population!BJ46)</f>
        <v>0</v>
      </c>
      <c r="IR46" s="4">
        <f>step*(-'By group'!BE$32*Population!BE46+'By group'!BK$33*Population!BK46)</f>
        <v>0</v>
      </c>
      <c r="IS46" s="4">
        <f>step*(-'By group'!BF$32*Population!BF46+'By group'!BL$33*Population!BL46)</f>
        <v>-193.62962374852739</v>
      </c>
      <c r="IT46" s="4">
        <f>step*(-'By group'!BG$32*Population!BG46+'By group'!BM$33*Population!BM46)</f>
        <v>-26.157470932136867</v>
      </c>
      <c r="IU46" s="4">
        <f>step*(-'By group'!BH$32*Population!BH46+'By group'!BN$33*Population!BN46)</f>
        <v>-21.588155793645818</v>
      </c>
      <c r="IV46" s="14">
        <f t="shared" si="17"/>
        <v>0</v>
      </c>
      <c r="IW46" s="4">
        <f t="shared" si="18"/>
        <v>0</v>
      </c>
      <c r="IX46" s="4">
        <f t="shared" si="19"/>
        <v>0</v>
      </c>
      <c r="IY46" s="4">
        <f t="shared" si="20"/>
        <v>193.62962374852739</v>
      </c>
      <c r="IZ46" s="4">
        <f t="shared" si="21"/>
        <v>26.157470932136867</v>
      </c>
      <c r="JA46" s="4">
        <f t="shared" si="22"/>
        <v>21.588155793645818</v>
      </c>
      <c r="JB46" s="75">
        <f>step*(+prop_idu_male*'By group'!BB$9*Population!BB46-'By group'!B$8*Population!B46)</f>
        <v>-833.15044131633397</v>
      </c>
      <c r="JC46" s="46">
        <f>step*(+prop_idu_male*'By group'!BC$9*Population!BC46-'By group'!C$8*Population!C46)</f>
        <v>-5.071964894343286</v>
      </c>
      <c r="JD46" s="46">
        <f>step*(+prop_idu_male*'By group'!BD$9*Population!BD46-'By group'!D$8*Population!D46)</f>
        <v>-15.080926880469178</v>
      </c>
      <c r="JE46" s="46">
        <f>step*(+prop_idu_male*'By group'!BE$9*Population!BE46-'By group'!E$8*Population!E46)</f>
        <v>-16.048461026593298</v>
      </c>
      <c r="JF46" s="46">
        <f>step*(+prop_idu_male*'By group'!BF$9*Population!BF46-'By group'!F$8*Population!F46)</f>
        <v>-4.9472826060991366</v>
      </c>
      <c r="JG46" s="46">
        <f>step*(+prop_idu_male*'By group'!BG$9*Population!BG46-'By group'!G$8*Population!G46)</f>
        <v>-0.97453688238509883</v>
      </c>
      <c r="JH46" s="46">
        <f>step*(+prop_idu_male*'By group'!BH$9*Population!BH46-'By group'!H$8*Population!H46)</f>
        <v>-0.86722708877373655</v>
      </c>
      <c r="JI46" s="46">
        <f>step*(+prop_idu_male*'By group'!BI$9*Population!BI46-'By group'!I$8*Population!I46)</f>
        <v>0</v>
      </c>
      <c r="JJ46" s="46">
        <f>step*(+prop_idu_male*'By group'!BJ$9*Population!BJ46-'By group'!J$8*Population!J46)</f>
        <v>0</v>
      </c>
      <c r="JK46" s="46">
        <f>step*(+prop_idu_male*'By group'!BK$9*Population!BK46-'By group'!K$8*Population!K46)</f>
        <v>0</v>
      </c>
      <c r="JL46" s="46">
        <f>step*(+prop_idu_male*'By group'!BL$9*Population!BL46-'By group'!L$8*Population!L46)</f>
        <v>-1.8276941127969901</v>
      </c>
      <c r="JM46" s="46">
        <f>step*(+prop_idu_male*'By group'!BM$9*Population!BM46-'By group'!M$8*Population!M46)</f>
        <v>-0.97284874724006865</v>
      </c>
      <c r="JN46" s="46">
        <f>step*(+prop_idu_male*'By group'!BN$9*Population!BN46-'By group'!N$8*Population!N46)</f>
        <v>-0.85662719929628273</v>
      </c>
      <c r="JO46" s="45">
        <f>step*(+(1-prop_idu_male)*'By group'!BB$9*Population!BB46-'By group'!O$8*Population!O46-'By group'!O$6*Population!O46+'By group'!AB$7*Population!AB46)</f>
        <v>-6158.0051555950477</v>
      </c>
      <c r="JP46" s="46">
        <f>step*(+(1-prop_idu_male)*'By group'!BC$9*Population!BC46-'By group'!P$8*Population!P46-'By group'!P$6*Population!P46+'By group'!AC$7*Population!AC46)</f>
        <v>-10.965372552866747</v>
      </c>
      <c r="JQ46" s="46">
        <f>step*(+(1-prop_idu_male)*'By group'!BD$9*Population!BD46-'By group'!Q$8*Population!Q46-'By group'!Q$6*Population!Q46+'By group'!AD$7*Population!AD46)</f>
        <v>-33.042178831016344</v>
      </c>
      <c r="JR46" s="46">
        <f>step*(+(1-prop_idu_male)*'By group'!BE$9*Population!BE46-'By group'!R$8*Population!R46-'By group'!R$6*Population!R46+'By group'!AE$7*Population!AE46)</f>
        <v>-36.114980962181285</v>
      </c>
      <c r="JS46" s="46">
        <f>step*(+(1-prop_idu_male)*'By group'!BF$9*Population!BF46-'By group'!S$8*Population!S46-'By group'!S$6*Population!S46+'By group'!AF$7*Population!AF46)</f>
        <v>-11.407064276239016</v>
      </c>
      <c r="JT46" s="46">
        <f>step*(+(1-prop_idu_male)*'By group'!BG$9*Population!BG46-'By group'!T$8*Population!T46-'By group'!T$6*Population!T46+'By group'!AG$7*Population!AG46)</f>
        <v>-2.2917202792570341</v>
      </c>
      <c r="JU46" s="46">
        <f>step*(+(1-prop_idu_male)*'By group'!BH$9*Population!BH46-'By group'!U$8*Population!U46-'By group'!U$6*Population!U46+'By group'!AH$7*Population!AH46)</f>
        <v>-2.1407122477137568</v>
      </c>
      <c r="JV46" s="46">
        <f>step*(+(1-prop_idu_male)*'By group'!BI$9*Population!BI46-'By group'!V$8*Population!V46-'By group'!V$6*Population!V46+'By group'!AI$7*Population!AI46)</f>
        <v>0</v>
      </c>
      <c r="JW46" s="46">
        <f>step*(+(1-prop_idu_male)*'By group'!BJ$9*Population!BJ46-'By group'!W$8*Population!W46-'By group'!W$6*Population!W46+'By group'!AJ$7*Population!AJ46)</f>
        <v>0</v>
      </c>
      <c r="JX46" s="46">
        <f>step*(+(1-prop_idu_male)*'By group'!BK$9*Population!BK46-'By group'!X$8*Population!X46-'By group'!X$6*Population!X46+'By group'!AK$7*Population!AK46)</f>
        <v>0</v>
      </c>
      <c r="JY46" s="46">
        <f>step*(+(1-prop_idu_male)*'By group'!BL$9*Population!BL46-'By group'!Y$8*Population!Y46-'By group'!Y$6*Population!Y46+'By group'!AL$7*Population!AL46)</f>
        <v>-4.4593371892378393</v>
      </c>
      <c r="JZ46" s="46">
        <f>step*(+(1-prop_idu_male)*'By group'!BM$9*Population!BM46-'By group'!Z$8*Population!Z46-'By group'!Z$6*Population!Z46+'By group'!AM$7*Population!AM46)</f>
        <v>-2.4810212194424315</v>
      </c>
      <c r="KA46" s="76">
        <f>step*(+(1-prop_idu_male)*'By group'!BN$9*Population!BN46-'By group'!AA$8*Population!AA46-'By group'!AA$6*Population!AA46+'By group'!AN$7*Population!AN46)</f>
        <v>-2.479917072005239</v>
      </c>
      <c r="KB46" s="46">
        <f>step*(+'By group'!O$6*Population!O46-'By group'!AB$7*Population!AB46)</f>
        <v>5270.1035998551533</v>
      </c>
      <c r="KC46" s="46">
        <f>step*(+'By group'!P$6*Population!P46-'By group'!AC$7*Population!AC46)</f>
        <v>8.1654737557938404</v>
      </c>
      <c r="KD46" s="46">
        <f>step*(+'By group'!Q$6*Population!Q46-'By group'!AD$7*Population!AD46)</f>
        <v>24.680049228823631</v>
      </c>
      <c r="KE46" s="46">
        <f>step*(+'By group'!R$6*Population!R46-'By group'!AE$7*Population!AE46)</f>
        <v>27.132309796770095</v>
      </c>
      <c r="KF46" s="46">
        <f>step*(+'By group'!S$6*Population!S46-'By group'!AF$7*Population!AF46)</f>
        <v>8.61351247961084</v>
      </c>
      <c r="KG46" s="46">
        <f>step*(+'By group'!T$6*Population!T46-'By group'!AG$7*Population!AG46)</f>
        <v>1.7373063443445331</v>
      </c>
      <c r="KH46" s="46">
        <f>step*(+'By group'!U$6*Population!U46-'By group'!AH$7*Population!AH46)</f>
        <v>1.6355670372861801</v>
      </c>
      <c r="KI46" s="46">
        <f>step*(+'By group'!V$6*Population!V46-'By group'!AI$7*Population!AI46)</f>
        <v>0</v>
      </c>
      <c r="KJ46" s="46">
        <f>step*(+'By group'!W$6*Population!W46-'By group'!AJ$7*Population!AJ46)</f>
        <v>0</v>
      </c>
      <c r="KK46" s="46">
        <f>step*(+'By group'!X$6*Population!X46-'By group'!AK$7*Population!AK46)</f>
        <v>0</v>
      </c>
      <c r="KL46" s="46">
        <f>step*(+'By group'!Y$6*Population!Y46-'By group'!AL$7*Population!AL46)</f>
        <v>3.4061648015597652</v>
      </c>
      <c r="KM46" s="46">
        <f>step*(+'By group'!Z$6*Population!Z46-'By group'!AM$7*Population!AM46)</f>
        <v>1.9087489243059006</v>
      </c>
      <c r="KN46" s="46">
        <f>step*(+'By group'!AA$6*Population!AA46-'By group'!AN$7*Population!AN46)</f>
        <v>1.928622694749254</v>
      </c>
      <c r="KO46" s="45">
        <v>0</v>
      </c>
      <c r="KP46" s="46">
        <v>0</v>
      </c>
      <c r="KQ46" s="46">
        <v>0</v>
      </c>
      <c r="KR46" s="46">
        <v>0</v>
      </c>
      <c r="KS46" s="46">
        <v>0</v>
      </c>
      <c r="KT46" s="46">
        <v>0</v>
      </c>
      <c r="KU46" s="46">
        <v>0</v>
      </c>
      <c r="KV46" s="46">
        <v>0</v>
      </c>
      <c r="KW46" s="46">
        <v>0</v>
      </c>
      <c r="KX46" s="46">
        <v>0</v>
      </c>
      <c r="KY46" s="46">
        <v>0</v>
      </c>
      <c r="KZ46" s="46">
        <v>0</v>
      </c>
      <c r="LA46" s="46">
        <v>0</v>
      </c>
      <c r="LB46" s="188">
        <f>step*(-'By group'!BB$9*Population!BB46+'By group'!B$8*Population!B46+'By group'!O$8*Population!O46)</f>
        <v>1721.0519970562277</v>
      </c>
      <c r="LC46" s="189">
        <f>step*(-'By group'!BC$9*Population!BC46+'By group'!C$8*Population!C46+'By group'!P$8*Population!P46)</f>
        <v>7.871863691416193</v>
      </c>
      <c r="LD46" s="189">
        <f>step*(-'By group'!BD$9*Population!BD46+'By group'!D$8*Population!D46+'By group'!Q$8*Population!Q46)</f>
        <v>23.443056482661898</v>
      </c>
      <c r="LE46" s="189">
        <f>step*(-'By group'!BE$9*Population!BE46+'By group'!E$8*Population!E46+'By group'!R$8*Population!R46)</f>
        <v>25.031132192004488</v>
      </c>
      <c r="LF46" s="189">
        <f>step*(-'By group'!BF$9*Population!BF46+'By group'!F$8*Population!F46+'By group'!S$8*Population!S46)</f>
        <v>7.7408344027273124</v>
      </c>
      <c r="LG46" s="189">
        <f>step*(-'By group'!BG$9*Population!BG46+'By group'!G$8*Population!G46+'By group'!T$8*Population!T46)</f>
        <v>1.5289508172975999</v>
      </c>
      <c r="LH46" s="189">
        <f>step*(-'By group'!BH$9*Population!BH46+'By group'!H$8*Population!H46+'By group'!U$8*Population!U46)</f>
        <v>1.3723722992013132</v>
      </c>
      <c r="LI46" s="189">
        <f>step*(-'By group'!BI$9*Population!BI46+'By group'!I$8*Population!I46+'By group'!V$8*Population!V46)</f>
        <v>0</v>
      </c>
      <c r="LJ46" s="189">
        <f>step*(-'By group'!BJ$9*Population!BJ46+'By group'!J$8*Population!J46+'By group'!W$8*Population!W46)</f>
        <v>0</v>
      </c>
      <c r="LK46" s="189">
        <f>step*(-'By group'!BK$9*Population!BK46+'By group'!K$8*Population!K46+'By group'!X$8*Population!X46)</f>
        <v>0</v>
      </c>
      <c r="LL46" s="189">
        <f>step*(-'By group'!BL$9*Population!BL46+'By group'!L$8*Population!L46+'By group'!Y$8*Population!Y46)</f>
        <v>2.8808665004750633</v>
      </c>
      <c r="LM46" s="189">
        <f>step*(-'By group'!BM$9*Population!BM46+'By group'!M$8*Population!M46+'By group'!Z$8*Population!Z46)</f>
        <v>1.5451210423765995</v>
      </c>
      <c r="LN46" s="189">
        <f>step*(-'By group'!BN$9*Population!BN46+'By group'!N$8*Population!N46+'By group'!AA$8*Population!AA46)</f>
        <v>1.4079215765522677</v>
      </c>
    </row>
    <row r="47" spans="1:326" x14ac:dyDescent="0.25">
      <c r="A47">
        <f t="shared" si="93"/>
        <v>21.5</v>
      </c>
      <c r="B47" s="52">
        <f>step*((-'By group'!B$4-'By group'!B$5-'By group'!B$22)*Population!B47+'By group'!B$3*Population!$BO47)</f>
        <v>166438.0313463104</v>
      </c>
      <c r="C47" s="4">
        <f>step*((-'By group'!C$4-'By group'!C$5-'By group'!C$22)*Population!C47+'By group'!C$3*Population!$BO47)</f>
        <v>-4638.5858979637042</v>
      </c>
      <c r="D47" s="4">
        <f>step*((-'By group'!D$4-'By group'!D$5-'By group'!D$22)*Population!D47+'By group'!D$3*Population!$BO47)</f>
        <v>-30740.88176610805</v>
      </c>
      <c r="E47" s="4">
        <f>step*((-'By group'!E$4-'By group'!E$5-'By group'!E$22)*Population!E47+'By group'!E$3*Population!$BO47)</f>
        <v>-50223.433997895721</v>
      </c>
      <c r="F47" s="4">
        <f>step*((-'By group'!F$4-'By group'!F$5-'By group'!F$22)*Population!F47+'By group'!F$3*Population!$BO47)</f>
        <v>-20804.50576666485</v>
      </c>
      <c r="G47" s="4">
        <f>step*((-'By group'!G$4-'By group'!G$5-'By group'!G$22)*Population!G47+'By group'!G$3*Population!$BO47)</f>
        <v>-5139.8204679563678</v>
      </c>
      <c r="H47" s="4">
        <f>step*((-'By group'!H$4-'By group'!H$5-'By group'!H$22)*Population!H47+'By group'!H$3*Population!$BO47)</f>
        <v>-4987.1806386658609</v>
      </c>
      <c r="I47" s="4">
        <f>step*((-'By group'!I$4-'By group'!I$5-'By group'!I$22)*Population!I47+'By group'!I$3*Population!$BO47)</f>
        <v>0</v>
      </c>
      <c r="J47" s="4">
        <f>step*((-'By group'!J$4-'By group'!J$5-'By group'!J$22)*Population!J47+'By group'!J$3*Population!$BO47)</f>
        <v>0</v>
      </c>
      <c r="K47" s="4">
        <f>step*((-'By group'!K$4-'By group'!K$5-'By group'!K$22)*Population!K47+'By group'!K$3*Population!$BO47)</f>
        <v>0</v>
      </c>
      <c r="L47" s="4">
        <f>step*((-'By group'!L$4-'By group'!L$5-'By group'!L$22)*Population!L47+'By group'!L$3*Population!$BO47)</f>
        <v>-2773.0475500590833</v>
      </c>
      <c r="M47" s="4">
        <f>step*((-'By group'!M$4-'By group'!M$5-'By group'!M$22)*Population!M47+'By group'!M$3*Population!$BO47)</f>
        <v>-1665.7777430102869</v>
      </c>
      <c r="N47" s="4">
        <f>step*((-'By group'!N$4-'By group'!N$5-'By group'!N$22)*Population!N47+'By group'!N$3*Population!$BO47)</f>
        <v>-1717.7462016649213</v>
      </c>
      <c r="O47" s="8">
        <f>step*((-'By group'!O$4-'By group'!O$5-'By group'!O$22)*Population!O47+'By group'!O$3*Population!$BO47)</f>
        <v>124428.91373730404</v>
      </c>
      <c r="P47" s="4">
        <f>step*((-'By group'!P$4-'By group'!P$5-'By group'!P$22)*Population!P47+'By group'!P$3*Population!$BO47)</f>
        <v>-2378.9128883295261</v>
      </c>
      <c r="Q47" s="4">
        <f>step*((-'By group'!Q$4-'By group'!Q$5-'By group'!Q$22)*Population!Q47+'By group'!Q$3*Population!$BO47)</f>
        <v>-15895.194282469389</v>
      </c>
      <c r="R47" s="4">
        <f>step*((-'By group'!R$4-'By group'!R$5-'By group'!R$22)*Population!R47+'By group'!R$3*Population!$BO47)</f>
        <v>-26343.035589575327</v>
      </c>
      <c r="S47" s="4">
        <f>step*((-'By group'!S$4-'By group'!S$5-'By group'!S$22)*Population!S47+'By group'!S$3*Population!$BO47)</f>
        <v>-11048.930694277198</v>
      </c>
      <c r="T47" s="4">
        <f>step*((-'By group'!T$4-'By group'!T$5-'By group'!T$22)*Population!T47+'By group'!T$3*Population!$BO47)</f>
        <v>-2757.3833481940505</v>
      </c>
      <c r="U47" s="4">
        <f>step*((-'By group'!U$4-'By group'!U$5-'By group'!U$22)*Population!U47+'By group'!U$3*Population!$BO47)</f>
        <v>-2749.5518752032349</v>
      </c>
      <c r="V47" s="4">
        <f>step*((-'By group'!V$4-'By group'!V$5-'By group'!V$22)*Population!V47+'By group'!V$3*Population!$BO47)</f>
        <v>0</v>
      </c>
      <c r="W47" s="4">
        <f>step*((-'By group'!W$4-'By group'!W$5-'By group'!W$22)*Population!W47+'By group'!W$3*Population!$BO47)</f>
        <v>0</v>
      </c>
      <c r="X47" s="4">
        <f>step*((-'By group'!X$4-'By group'!X$5-'By group'!X$22)*Population!X47+'By group'!X$3*Population!$BO47)</f>
        <v>0</v>
      </c>
      <c r="Y47" s="4">
        <f>step*((-'By group'!Y$4-'By group'!Y$5-'By group'!Y$22)*Population!Y47+'By group'!Y$3*Population!$BO47)</f>
        <v>-1515.66278351189</v>
      </c>
      <c r="Z47" s="4">
        <f>step*((-'By group'!Z$4-'By group'!Z$5-'By group'!Z$22)*Population!Z47+'By group'!Z$3*Population!$BO47)</f>
        <v>-933.71696339101197</v>
      </c>
      <c r="AA47" s="4">
        <f>step*((-'By group'!AA$4-'By group'!AA$5-'By group'!AA$22)*Population!AA47+'By group'!AA$3*Population!$BO47)</f>
        <v>-1051.5681945797962</v>
      </c>
      <c r="AB47" s="8">
        <f>step*((-'By group'!AB$4-'By group'!AB$5-'By group'!AB$22)*Population!AB47+'By group'!AB$3*Population!$BO47)</f>
        <v>-1016.070973410228</v>
      </c>
      <c r="AC47" s="4">
        <f>step*((-'By group'!AC$4-'By group'!AC$5-'By group'!AC$22)*Population!AC47+'By group'!AC$3*Population!$BO47)</f>
        <v>-156.10566329689061</v>
      </c>
      <c r="AD47" s="4">
        <f>step*((-'By group'!AD$4-'By group'!AD$5-'By group'!AD$22)*Population!AD47+'By group'!AD$3*Population!$BO47)</f>
        <v>-1029.6463489728678</v>
      </c>
      <c r="AE47" s="4">
        <f>step*((-'By group'!AE$4-'By group'!AE$5-'By group'!AE$22)*Population!AE47+'By group'!AE$3*Population!$BO47)</f>
        <v>-1665.2977316466854</v>
      </c>
      <c r="AF47" s="4">
        <f>step*((-'By group'!AF$4-'By group'!AF$5-'By group'!AF$22)*Population!AF47+'By group'!AF$3*Population!$BO47)</f>
        <v>-683.03727819419203</v>
      </c>
      <c r="AG47" s="4">
        <f>step*((-'By group'!AG$4-'By group'!AG$5-'By group'!AG$22)*Population!AG47+'By group'!AG$3*Population!$BO47)</f>
        <v>-167.37879146111848</v>
      </c>
      <c r="AH47" s="4">
        <f>step*((-'By group'!AH$4-'By group'!AH$5-'By group'!AH$22)*Population!AH47+'By group'!AH$3*Population!$BO47)</f>
        <v>-160.53973409518107</v>
      </c>
      <c r="AI47" s="4">
        <f>step*((-'By group'!AI$4-'By group'!AI$5-'By group'!AI$22)*Population!AI47+'By group'!AI$3*Population!$BO47)</f>
        <v>0</v>
      </c>
      <c r="AJ47" s="4">
        <f>step*((-'By group'!AJ$4-'By group'!AJ$5-'By group'!AJ$22)*Population!AJ47+'By group'!AJ$3*Population!$BO47)</f>
        <v>0</v>
      </c>
      <c r="AK47" s="4">
        <f>step*((-'By group'!AK$4-'By group'!AK$5-'By group'!AK$22)*Population!AK47+'By group'!AK$3*Population!$BO47)</f>
        <v>0</v>
      </c>
      <c r="AL47" s="4">
        <f>step*((-'By group'!AL$4-'By group'!AL$5-'By group'!AL$22)*Population!AL47+'By group'!AL$3*Population!$BO47)</f>
        <v>-88.552921169129604</v>
      </c>
      <c r="AM47" s="4">
        <f>step*((-'By group'!AM$4-'By group'!AM$5-'By group'!AM$22)*Population!AM47+'By group'!AM$3*Population!$BO47)</f>
        <v>-52.380428577894108</v>
      </c>
      <c r="AN47" s="4">
        <f>step*((-'By group'!AN$4-'By group'!AN$5-'By group'!AN$22)*Population!AN47+'By group'!AN$3*Population!$BO47)</f>
        <v>-55.172330320757567</v>
      </c>
      <c r="AO47" s="8">
        <f>step*((-'By group'!AO$4-'By group'!AO$5-'By group'!AO$22)*Population!AO47+'By group'!AO$3*Population!$BO47)</f>
        <v>9746.9277071370016</v>
      </c>
      <c r="AP47" s="4">
        <f>step*((-'By group'!AP$4-'By group'!AP$5-'By group'!AP$22)*Population!AP47+'By group'!AP$3*Population!$BO47)</f>
        <v>-395.21660280562037</v>
      </c>
      <c r="AQ47" s="4">
        <f>step*((-'By group'!AQ$4-'By group'!AQ$5-'By group'!AQ$22)*Population!AQ47+'By group'!AQ$3*Population!$BO47)</f>
        <v>-2532.1859651413756</v>
      </c>
      <c r="AR47" s="4">
        <f>step*((-'By group'!AR$4-'By group'!AR$5-'By group'!AR$22)*Population!AR47+'By group'!AR$3*Population!$BO47)</f>
        <v>-3910.5337381824079</v>
      </c>
      <c r="AS47" s="4">
        <f>step*((-'By group'!AS$4-'By group'!AS$5-'By group'!AS$22)*Population!AS47+'By group'!AS$3*Population!$BO47)</f>
        <v>-1540.8016100691682</v>
      </c>
      <c r="AT47" s="4">
        <f>step*((-'By group'!AT$4-'By group'!AT$5-'By group'!AT$22)*Population!AT47+'By group'!AT$3*Population!$BO47)</f>
        <v>-365.17990121901101</v>
      </c>
      <c r="AU47" s="4">
        <f>step*((-'By group'!AU$4-'By group'!AU$5-'By group'!AU$22)*Population!AU47+'By group'!AU$3*Population!$BO47)</f>
        <v>-325.36014162798796</v>
      </c>
      <c r="AV47" s="4">
        <f>step*((-'By group'!AV$4-'By group'!AV$5-'By group'!AV$22)*Population!AV47+'By group'!AV$3*Population!$BO47)</f>
        <v>0</v>
      </c>
      <c r="AW47" s="4">
        <f>step*((-'By group'!AW$4-'By group'!AW$5-'By group'!AW$22)*Population!AW47+'By group'!AW$3*Population!$BO47)</f>
        <v>0</v>
      </c>
      <c r="AX47" s="4">
        <f>step*((-'By group'!AX$4-'By group'!AX$5-'By group'!AX$22)*Population!AX47+'By group'!AX$3*Population!$BO47)</f>
        <v>0</v>
      </c>
      <c r="AY47" s="4">
        <f>step*((-'By group'!AY$4-'By group'!AY$5-'By group'!AY$22)*Population!AY47+'By group'!AY$3*Population!$BO47)</f>
        <v>-178.99713566319963</v>
      </c>
      <c r="AZ47" s="4">
        <f>step*((-'By group'!AZ$4-'By group'!AZ$5-'By group'!AZ$22)*Population!AZ47+'By group'!AZ$3*Population!$BO47)</f>
        <v>-96.165034582809568</v>
      </c>
      <c r="BA47" s="4">
        <f>step*((-'By group'!BA$4-'By group'!BA$5-'By group'!BA$22)*Population!BA47+'By group'!BA$3*Population!$BO47)</f>
        <v>-86.06370010399587</v>
      </c>
      <c r="BB47" s="8">
        <f>step*((-'By group'!BB$4-'By group'!BB$5-'By group'!BB$22)*Population!BB47+'By group'!BB$3*Population!$BO47)</f>
        <v>4807.2683901325681</v>
      </c>
      <c r="BC47" s="4">
        <f>step*((-'By group'!BC$4-'By group'!BC$5-'By group'!BC$22)*Population!BC47+'By group'!BC$3*Population!$BO47)</f>
        <v>-363.99559056091277</v>
      </c>
      <c r="BD47" s="4">
        <f>step*((-'By group'!BD$4-'By group'!BD$5-'By group'!BD$22)*Population!BD47+'By group'!BD$3*Population!$BO47)</f>
        <v>-1848.2108710461196</v>
      </c>
      <c r="BE47" s="4">
        <f>step*((-'By group'!BE$4-'By group'!BE$5-'By group'!BE$22)*Population!BE47+'By group'!BE$3*Population!$BO47)</f>
        <v>-2580.0769336451162</v>
      </c>
      <c r="BF47" s="4">
        <f>step*((-'By group'!BF$4-'By group'!BF$5-'By group'!BF$22)*Population!BF47+'By group'!BF$3*Population!$BO47)</f>
        <v>-961.32779815488141</v>
      </c>
      <c r="BG47" s="4">
        <f>step*((-'By group'!BG$4-'By group'!BG$5-'By group'!BG$22)*Population!BG47+'By group'!BG$3*Population!$BO47)</f>
        <v>-220.26470841344687</v>
      </c>
      <c r="BH47" s="4">
        <f>step*((-'By group'!BH$4-'By group'!BH$5-'By group'!BH$22)*Population!BH47+'By group'!BH$3*Population!$BO47)</f>
        <v>-191.13117590655881</v>
      </c>
      <c r="BI47" s="4">
        <f>step*((-'By group'!BI$4-'By group'!BI$5-'By group'!BI$22)*Population!BI47+'By group'!BI$3*Population!$BO47)</f>
        <v>0</v>
      </c>
      <c r="BJ47" s="4">
        <f>step*((-'By group'!BJ$4-'By group'!BJ$5-'By group'!BJ$22)*Population!BJ47+'By group'!BJ$3*Population!$BO47)</f>
        <v>0</v>
      </c>
      <c r="BK47" s="4">
        <f>step*((-'By group'!BK$4-'By group'!BK$5-'By group'!BK$22)*Population!BK47+'By group'!BK$3*Population!$BO47)</f>
        <v>0</v>
      </c>
      <c r="BL47" s="4">
        <f>step*((-'By group'!BL$4-'By group'!BL$5-'By group'!BL$22)*Population!BL47+'By group'!BL$3*Population!$BO47)</f>
        <v>-125.84180393241547</v>
      </c>
      <c r="BM47" s="4">
        <f>step*((-'By group'!BM$4-'By group'!BM$5-'By group'!BM$22)*Population!BM47+'By group'!BM$3*Population!$BO47)</f>
        <v>-64.68784877030383</v>
      </c>
      <c r="BN47" s="4">
        <f>step*((-'By group'!BN$4-'By group'!BN$5-'By group'!BN$22)*Population!BN47+'By group'!BN$3*Population!$BO47)</f>
        <v>-54.920068804223192</v>
      </c>
      <c r="BO47" s="71">
        <f>-step*SUM(SCR!B47:N47)*Population!B47</f>
        <v>-120638.80606112635</v>
      </c>
      <c r="BP47" s="4">
        <f>step*-SUM('By group'!C$11:C$21)*Population!C47</f>
        <v>-115964.6474490926</v>
      </c>
      <c r="BQ47" s="4">
        <f>step*-SUM('By group'!D$11:D$21)*Population!D47</f>
        <v>-85391.338239189034</v>
      </c>
      <c r="BR47" s="4">
        <f>step*-SUM('By group'!E$11:E$21)*Population!E47</f>
        <v>-35873.881427068372</v>
      </c>
      <c r="BS47" s="4">
        <f>step*-SUM('By group'!F$11:F$21)*Population!F47</f>
        <v>-10949.739877192027</v>
      </c>
      <c r="BT47" s="4">
        <f>step*-SUM('By group'!G$11:G$21)*Population!G47</f>
        <v>-5353.9796541212163</v>
      </c>
      <c r="BU47" s="4">
        <f>step*-SUM('By group'!H$11:H$21)*Population!H47</f>
        <v>0</v>
      </c>
      <c r="BV47" s="4">
        <f>step*-SUM('By group'!I$11:I$21)*Population!I47</f>
        <v>0</v>
      </c>
      <c r="BW47" s="4">
        <f>step*-SUM('By group'!J$11:J$21)*Population!J47</f>
        <v>0</v>
      </c>
      <c r="BX47" s="4">
        <f>step*-SUM('By group'!K$11:K$21)*Population!K47</f>
        <v>0</v>
      </c>
      <c r="BY47" s="4">
        <f>step*-SUM('By group'!L$11:L$21)*Population!L47</f>
        <v>-1980.7482500422022</v>
      </c>
      <c r="BZ47" s="4">
        <f>step*-SUM('By group'!M$11:M$21)*Population!M47</f>
        <v>-1041.1110893814293</v>
      </c>
      <c r="CA47" s="4">
        <f>step*-SUM('By group'!N$11:N$21)*Population!N47</f>
        <v>0</v>
      </c>
      <c r="CB47" s="13">
        <f>-step*SUM(SCR!O47:AA47)*Population!O47</f>
        <v>-61729.084516706134</v>
      </c>
      <c r="CC47" s="4">
        <f>step*-SUM('By group'!P$11:P$21)*Population!P47</f>
        <v>-59472.822208238154</v>
      </c>
      <c r="CD47" s="4">
        <f>step*-SUM('By group'!Q$11:Q$21)*Population!Q47</f>
        <v>-44153.317451303861</v>
      </c>
      <c r="CE47" s="4">
        <f>step*-SUM('By group'!R$11:R$21)*Population!R47</f>
        <v>-18816.453992553805</v>
      </c>
      <c r="CF47" s="4">
        <f>step*-SUM('By group'!S$11:S$21)*Population!S47</f>
        <v>-5815.2266811985255</v>
      </c>
      <c r="CG47" s="4">
        <f>step*-SUM('By group'!T$11:T$21)*Population!T47</f>
        <v>-2872.2743210354693</v>
      </c>
      <c r="CH47" s="4">
        <f>step*-SUM('By group'!U$11:U$21)*Population!U47</f>
        <v>0</v>
      </c>
      <c r="CI47" s="4">
        <f>step*-SUM('By group'!V$11:V$21)*Population!V47</f>
        <v>0</v>
      </c>
      <c r="CJ47" s="4">
        <f>step*-SUM('By group'!W$11:W$21)*Population!W47</f>
        <v>0</v>
      </c>
      <c r="CK47" s="4">
        <f>step*-SUM('By group'!X$11:X$21)*Population!X47</f>
        <v>0</v>
      </c>
      <c r="CL47" s="4">
        <f>step*-SUM('By group'!Y$11:Y$21)*Population!Y47</f>
        <v>-1082.6162739370643</v>
      </c>
      <c r="CM47" s="4">
        <f>step*-SUM('By group'!Z$11:Z$21)*Population!Z47</f>
        <v>-583.5731021193825</v>
      </c>
      <c r="CN47" s="4">
        <f>step*-SUM('By group'!AA$11:AA$21)*Population!AA47</f>
        <v>0</v>
      </c>
      <c r="CO47" s="13">
        <f>-step*SUM(SCR!AB47:AN47)*Population!AB47</f>
        <v>-4064.2105607710796</v>
      </c>
      <c r="CP47" s="4">
        <f>step*-SUM('By group'!AC$11:AC$21)*Population!AC47</f>
        <v>-3902.6415824222654</v>
      </c>
      <c r="CQ47" s="4">
        <f>step*-SUM('By group'!AD$11:AD$21)*Population!AD47</f>
        <v>-2860.1287471468549</v>
      </c>
      <c r="CR47" s="4">
        <f>step*-SUM('By group'!AE$11:AE$21)*Population!AE47</f>
        <v>-1189.4983797476323</v>
      </c>
      <c r="CS47" s="4">
        <f>step*-SUM('By group'!AF$11:AF$21)*Population!AF47</f>
        <v>-359.49330431273268</v>
      </c>
      <c r="CT47" s="4">
        <f>step*-SUM('By group'!AG$11:AG$21)*Population!AG47</f>
        <v>-174.35290777199842</v>
      </c>
      <c r="CU47" s="4">
        <f>step*-SUM('By group'!AH$11:AH$21)*Population!AH47</f>
        <v>0</v>
      </c>
      <c r="CV47" s="4">
        <f>step*-SUM('By group'!AI$11:AI$21)*Population!AI47</f>
        <v>0</v>
      </c>
      <c r="CW47" s="4">
        <f>step*-SUM('By group'!AJ$11:AJ$21)*Population!AJ47</f>
        <v>0</v>
      </c>
      <c r="CX47" s="4">
        <f>step*-SUM('By group'!AK$11:AK$21)*Population!AK47</f>
        <v>0</v>
      </c>
      <c r="CY47" s="4">
        <f>step*-SUM('By group'!AL$11:AL$21)*Population!AL47</f>
        <v>-63.252086549378284</v>
      </c>
      <c r="CZ47" s="4">
        <f>step*-SUM('By group'!AM$11:AM$21)*Population!AM47</f>
        <v>-32.737767861183819</v>
      </c>
      <c r="DA47" s="4">
        <f>step*-SUM('By group'!AN$11:AN$21)*Population!AN47</f>
        <v>0</v>
      </c>
      <c r="DB47" s="13">
        <f>-step*SUM(SCR!AO47:BA47)*Population!AO47</f>
        <v>-10381.552567012024</v>
      </c>
      <c r="DC47" s="4">
        <f>step*-SUM('By group'!AP$11:AP$21)*Population!AP47</f>
        <v>-9880.4150701405088</v>
      </c>
      <c r="DD47" s="4">
        <f>step*-SUM('By group'!AQ$11:AQ$21)*Population!AQ47</f>
        <v>-7033.8499031704878</v>
      </c>
      <c r="DE47" s="4">
        <f>step*-SUM('By group'!AR$11:AR$21)*Population!AR47</f>
        <v>-2793.2383844160054</v>
      </c>
      <c r="DF47" s="4">
        <f>step*-SUM('By group'!AS$11:AS$21)*Population!AS47</f>
        <v>-810.94821582587804</v>
      </c>
      <c r="DG47" s="4">
        <f>step*-SUM('By group'!AT$11:AT$21)*Population!AT47</f>
        <v>-380.39573043646976</v>
      </c>
      <c r="DH47" s="4">
        <f>step*-SUM('By group'!AU$11:AU$21)*Population!AU47</f>
        <v>0</v>
      </c>
      <c r="DI47" s="4">
        <f>step*-SUM('By group'!AV$11:AV$21)*Population!AV47</f>
        <v>0</v>
      </c>
      <c r="DJ47" s="4">
        <f>step*-SUM('By group'!AW$11:AW$21)*Population!AW47</f>
        <v>0</v>
      </c>
      <c r="DK47" s="4">
        <f>step*-SUM('By group'!AX$11:AX$21)*Population!AX47</f>
        <v>0</v>
      </c>
      <c r="DL47" s="4">
        <f>step*-SUM('By group'!AY$11:AY$21)*Population!AY47</f>
        <v>-127.85509690228544</v>
      </c>
      <c r="DM47" s="4">
        <f>step*-SUM('By group'!AZ$11:AZ$21)*Population!AZ47</f>
        <v>-60.103146614255984</v>
      </c>
      <c r="DN47" s="4">
        <f>step*-SUM('By group'!BA$11:BA$21)*Population!BA47</f>
        <v>0</v>
      </c>
      <c r="DO47" s="13">
        <f>-step*SUM(SCR!BB47:BN47)*Population!BB47</f>
        <v>-6438.616872193681</v>
      </c>
      <c r="DP47" s="4">
        <f>step*-SUM('By group'!BC$11:BC$21)*Population!BC47</f>
        <v>-6066.5931760152125</v>
      </c>
      <c r="DQ47" s="4">
        <f>step*-SUM('By group'!BD$11:BD$21)*Population!BD47</f>
        <v>-4200.4792523775441</v>
      </c>
      <c r="DR47" s="4">
        <f>step*-SUM('By group'!BE$11:BE$21)*Population!BE47</f>
        <v>-1612.5480835281978</v>
      </c>
      <c r="DS47" s="4">
        <f>step*-SUM('By group'!BF$11:BF$21)*Population!BF47</f>
        <v>-457.77514197851497</v>
      </c>
      <c r="DT47" s="4">
        <f>step*-SUM('By group'!BG$11:BG$21)*Population!BG47</f>
        <v>-211.79298885908352</v>
      </c>
      <c r="DU47" s="4">
        <f>step*-SUM('By group'!BH$11:BH$21)*Population!BH47</f>
        <v>0</v>
      </c>
      <c r="DV47" s="4">
        <f>step*-SUM('By group'!BI$11:BI$21)*Population!BI47</f>
        <v>0</v>
      </c>
      <c r="DW47" s="4">
        <f>step*-SUM('By group'!BJ$11:BJ$21)*Population!BJ47</f>
        <v>0</v>
      </c>
      <c r="DX47" s="4">
        <f>step*-SUM('By group'!BK$11:BK$21)*Population!BK47</f>
        <v>0</v>
      </c>
      <c r="DY47" s="4">
        <f>step*-SUM('By group'!BL$11:BL$21)*Population!BL47</f>
        <v>-69.912113295786384</v>
      </c>
      <c r="DZ47" s="4">
        <f>step*-SUM('By group'!BM$11:BM$21)*Population!BM47</f>
        <v>-32.343924385151915</v>
      </c>
      <c r="EA47" s="4">
        <f>step*-SUM('By group'!BN$11:BN$21)*Population!BN47</f>
        <v>0</v>
      </c>
      <c r="EB47" s="52">
        <v>0</v>
      </c>
      <c r="EC47" s="4">
        <f t="shared" si="24"/>
        <v>120638.80606112635</v>
      </c>
      <c r="ED47" s="4">
        <f t="shared" si="24"/>
        <v>115964.6474490926</v>
      </c>
      <c r="EE47" s="4">
        <f t="shared" si="26"/>
        <v>85391.338239189034</v>
      </c>
      <c r="EF47" s="4">
        <f t="shared" si="27"/>
        <v>35873.881427068372</v>
      </c>
      <c r="EG47" s="4">
        <f t="shared" si="28"/>
        <v>10949.739877192027</v>
      </c>
      <c r="EH47" s="4">
        <f t="shared" si="28"/>
        <v>5353.9796541212163</v>
      </c>
      <c r="EI47" s="4">
        <v>0</v>
      </c>
      <c r="EJ47" s="4">
        <f t="shared" si="30"/>
        <v>0</v>
      </c>
      <c r="EK47" s="4">
        <f t="shared" si="31"/>
        <v>0</v>
      </c>
      <c r="EL47" s="4">
        <f t="shared" si="32"/>
        <v>0</v>
      </c>
      <c r="EM47" s="4">
        <f t="shared" si="33"/>
        <v>1980.7482500422022</v>
      </c>
      <c r="EN47" s="4">
        <f t="shared" si="34"/>
        <v>1041.1110893814293</v>
      </c>
      <c r="EO47" s="52">
        <v>0</v>
      </c>
      <c r="EP47" s="4">
        <f t="shared" si="35"/>
        <v>61729.084516706134</v>
      </c>
      <c r="EQ47" s="4">
        <f t="shared" si="36"/>
        <v>59472.822208238154</v>
      </c>
      <c r="ER47" s="4">
        <f t="shared" si="37"/>
        <v>44153.317451303861</v>
      </c>
      <c r="ES47" s="4">
        <f t="shared" si="38"/>
        <v>18816.453992553805</v>
      </c>
      <c r="ET47" s="4">
        <f t="shared" si="39"/>
        <v>5815.2266811985255</v>
      </c>
      <c r="EU47" s="4">
        <f t="shared" si="40"/>
        <v>2872.2743210354693</v>
      </c>
      <c r="EV47" s="4">
        <v>0</v>
      </c>
      <c r="EW47" s="4">
        <f t="shared" si="41"/>
        <v>0</v>
      </c>
      <c r="EX47" s="4">
        <f t="shared" si="42"/>
        <v>0</v>
      </c>
      <c r="EY47" s="4">
        <f t="shared" si="43"/>
        <v>0</v>
      </c>
      <c r="EZ47" s="4">
        <f t="shared" si="44"/>
        <v>1082.6162739370643</v>
      </c>
      <c r="FA47" s="4">
        <f t="shared" si="45"/>
        <v>583.5731021193825</v>
      </c>
      <c r="FB47" s="52">
        <v>0</v>
      </c>
      <c r="FC47" s="4">
        <f t="shared" si="46"/>
        <v>4064.2105607710796</v>
      </c>
      <c r="FD47" s="4">
        <f t="shared" si="47"/>
        <v>3902.6415824222654</v>
      </c>
      <c r="FE47" s="4">
        <f t="shared" si="48"/>
        <v>2860.1287471468549</v>
      </c>
      <c r="FF47" s="4">
        <f t="shared" si="49"/>
        <v>1189.4983797476323</v>
      </c>
      <c r="FG47" s="4">
        <f t="shared" si="50"/>
        <v>359.49330431273268</v>
      </c>
      <c r="FH47" s="4">
        <f t="shared" si="51"/>
        <v>174.35290777199842</v>
      </c>
      <c r="FI47" s="4">
        <v>0</v>
      </c>
      <c r="FJ47" s="4">
        <f t="shared" si="52"/>
        <v>0</v>
      </c>
      <c r="FK47" s="4">
        <f t="shared" si="53"/>
        <v>0</v>
      </c>
      <c r="FL47" s="4">
        <f t="shared" si="54"/>
        <v>0</v>
      </c>
      <c r="FM47" s="4">
        <f t="shared" si="55"/>
        <v>63.252086549378284</v>
      </c>
      <c r="FN47" s="9">
        <f t="shared" si="56"/>
        <v>32.737767861183819</v>
      </c>
      <c r="FO47" s="4">
        <v>0</v>
      </c>
      <c r="FP47" s="4">
        <f t="shared" si="57"/>
        <v>10381.552567012024</v>
      </c>
      <c r="FQ47" s="4">
        <f t="shared" si="58"/>
        <v>9880.4150701405088</v>
      </c>
      <c r="FR47" s="4">
        <f t="shared" si="59"/>
        <v>7033.8499031704878</v>
      </c>
      <c r="FS47" s="4">
        <f t="shared" si="60"/>
        <v>2793.2383844160054</v>
      </c>
      <c r="FT47" s="4">
        <f t="shared" si="61"/>
        <v>810.94821582587804</v>
      </c>
      <c r="FU47" s="4">
        <f t="shared" si="62"/>
        <v>380.39573043646976</v>
      </c>
      <c r="FV47" s="4">
        <v>0</v>
      </c>
      <c r="FW47" s="4">
        <f t="shared" si="63"/>
        <v>0</v>
      </c>
      <c r="FX47" s="4">
        <f t="shared" si="64"/>
        <v>0</v>
      </c>
      <c r="FY47" s="4">
        <f t="shared" si="65"/>
        <v>0</v>
      </c>
      <c r="FZ47" s="4">
        <f t="shared" si="66"/>
        <v>127.85509690228544</v>
      </c>
      <c r="GA47" s="4">
        <f t="shared" si="67"/>
        <v>60.103146614255984</v>
      </c>
      <c r="GB47" s="4">
        <v>0</v>
      </c>
      <c r="GC47" s="4">
        <f t="shared" si="68"/>
        <v>6438.616872193681</v>
      </c>
      <c r="GD47" s="4">
        <f t="shared" si="4"/>
        <v>6066.5931760152125</v>
      </c>
      <c r="GE47" s="4">
        <f t="shared" si="5"/>
        <v>4200.4792523775441</v>
      </c>
      <c r="GF47" s="4">
        <f t="shared" si="6"/>
        <v>1612.5480835281978</v>
      </c>
      <c r="GG47" s="4">
        <f t="shared" si="7"/>
        <v>457.77514197851497</v>
      </c>
      <c r="GH47" s="4">
        <f t="shared" si="8"/>
        <v>211.79298885908352</v>
      </c>
      <c r="GI47" s="4">
        <v>0</v>
      </c>
      <c r="GJ47" s="4">
        <f t="shared" si="69"/>
        <v>0</v>
      </c>
      <c r="GK47" s="4">
        <f t="shared" si="70"/>
        <v>0</v>
      </c>
      <c r="GL47" s="4">
        <f t="shared" si="9"/>
        <v>0</v>
      </c>
      <c r="GM47" s="4">
        <f t="shared" si="10"/>
        <v>69.912113295786384</v>
      </c>
      <c r="GN47" s="4">
        <f t="shared" si="11"/>
        <v>32.343924385151915</v>
      </c>
      <c r="GO47" s="52">
        <v>0</v>
      </c>
      <c r="GP47" s="4">
        <f>step*(-'By group'!C$32*Population!C47+'By group'!I$33*Population!I47)</f>
        <v>0</v>
      </c>
      <c r="GQ47" s="4">
        <f>step*(-'By group'!D$32*Population!D47+'By group'!J$33*Population!J47)</f>
        <v>0</v>
      </c>
      <c r="GR47" s="4">
        <f>step*(-'By group'!E$32*Population!E47+'By group'!K$33*Population!K47)</f>
        <v>0</v>
      </c>
      <c r="GS47" s="4">
        <f>step*(-'By group'!F$32*Population!F47+'By group'!L$33*Population!L47)</f>
        <v>-4484.4958135749121</v>
      </c>
      <c r="GT47" s="4">
        <f>step*(-'By group'!G$32*Population!G47+'By group'!M$33*Population!M47)</f>
        <v>-550.24038613352855</v>
      </c>
      <c r="GU47" s="4">
        <f>step*(-'By group'!H$32*Population!H47+'By group'!N$33*Population!N47)</f>
        <v>-488.9390048712109</v>
      </c>
      <c r="GV47" s="46">
        <f t="shared" si="71"/>
        <v>0</v>
      </c>
      <c r="GW47" s="14">
        <f t="shared" si="72"/>
        <v>0</v>
      </c>
      <c r="GX47" s="4">
        <f t="shared" si="73"/>
        <v>0</v>
      </c>
      <c r="GY47" s="4">
        <f t="shared" si="74"/>
        <v>4484.4958135749121</v>
      </c>
      <c r="GZ47" s="4">
        <f t="shared" si="75"/>
        <v>550.24038613352855</v>
      </c>
      <c r="HA47" s="4">
        <f t="shared" si="76"/>
        <v>488.9390048712109</v>
      </c>
      <c r="HB47" s="8">
        <v>0</v>
      </c>
      <c r="HC47" s="4">
        <f>step*(-'By group'!P$32*Population!P47+'By group'!V$33*Population!V47)</f>
        <v>0</v>
      </c>
      <c r="HD47" s="4">
        <f>step*(-'By group'!Q$32*Population!Q47+'By group'!W$33*Population!W47)</f>
        <v>0</v>
      </c>
      <c r="HE47" s="4">
        <f>step*(-'By group'!R$32*Population!R47+'By group'!X$33*Population!X47)</f>
        <v>0</v>
      </c>
      <c r="HF47" s="4">
        <f>step*(-'By group'!S$32*Population!S47+'By group'!Y$33*Population!Y47)</f>
        <v>-2366.3052036307308</v>
      </c>
      <c r="HG47" s="4">
        <f>step*(-'By group'!T$32*Population!T47+'By group'!Z$33*Population!Z47)</f>
        <v>-282.66831314740267</v>
      </c>
      <c r="HH47" s="4">
        <f>step*(-'By group'!U$32*Population!U47+'By group'!AA$33*Population!AA47)</f>
        <v>-242.05490042201455</v>
      </c>
      <c r="HI47" s="14">
        <f t="shared" si="77"/>
        <v>0</v>
      </c>
      <c r="HJ47" s="46">
        <f t="shared" si="78"/>
        <v>0</v>
      </c>
      <c r="HK47" s="4">
        <f t="shared" si="79"/>
        <v>0</v>
      </c>
      <c r="HL47" s="4">
        <f t="shared" si="80"/>
        <v>2366.3052036307308</v>
      </c>
      <c r="HM47" s="4">
        <f t="shared" si="81"/>
        <v>282.66831314740267</v>
      </c>
      <c r="HN47" s="9">
        <f t="shared" si="82"/>
        <v>242.05490042201455</v>
      </c>
      <c r="HO47" s="4">
        <v>0</v>
      </c>
      <c r="HP47" s="4">
        <f>step*(-'By group'!AC$32*Population!AC47+'By group'!AI$33*Population!AI47)</f>
        <v>0</v>
      </c>
      <c r="HQ47" s="4">
        <f>step*(-'By group'!AD$32*Population!AD47+'By group'!AJ$33*Population!AJ47)</f>
        <v>0</v>
      </c>
      <c r="HR47" s="4">
        <f>step*(-'By group'!AE$32*Population!AE47+'By group'!AK$33*Population!AK47)</f>
        <v>0</v>
      </c>
      <c r="HS47" s="4">
        <f>step*(-'By group'!AF$32*Population!AF47+'By group'!AL$33*Population!AL47)</f>
        <v>-148.12060888167719</v>
      </c>
      <c r="HT47" s="4">
        <f>step*(-'By group'!AG$32*Population!AG47+'By group'!AM$33*Population!AM47)</f>
        <v>-18.501697623807775</v>
      </c>
      <c r="HU47" s="4">
        <f>step*(-'By group'!AH$32*Population!AH47+'By group'!AN$33*Population!AN47)</f>
        <v>-15.771481572079095</v>
      </c>
      <c r="HV47" s="14">
        <f t="shared" si="83"/>
        <v>0</v>
      </c>
      <c r="HW47" s="46">
        <f t="shared" si="84"/>
        <v>0</v>
      </c>
      <c r="HX47" s="4">
        <f t="shared" si="85"/>
        <v>0</v>
      </c>
      <c r="HY47" s="4">
        <f t="shared" si="86"/>
        <v>148.12060888167719</v>
      </c>
      <c r="HZ47" s="4">
        <f t="shared" si="87"/>
        <v>18.501697623807775</v>
      </c>
      <c r="IA47" s="4">
        <f t="shared" si="88"/>
        <v>15.771481572079095</v>
      </c>
      <c r="IB47" s="8">
        <v>0</v>
      </c>
      <c r="IC47" s="4">
        <f>step*(-'By group'!AP$32*Population!AP47+'By group'!AV$33*Population!AV47)</f>
        <v>0</v>
      </c>
      <c r="ID47" s="4">
        <f>step*(-'By group'!AQ$32*Population!AQ47+'By group'!AW$33*Population!AW47)</f>
        <v>0</v>
      </c>
      <c r="IE47" s="4">
        <f>step*(-'By group'!AR$32*Population!AR47+'By group'!AX$33*Population!AX47)</f>
        <v>0</v>
      </c>
      <c r="IF47" s="4">
        <f>step*(-'By group'!AS$32*Population!AS47+'By group'!AY$33*Population!AY47)</f>
        <v>-341.54655946179628</v>
      </c>
      <c r="IG47" s="4">
        <f>step*(-'By group'!AT$32*Population!AT47+'By group'!AZ$33*Population!AZ47)</f>
        <v>-46.027572780165954</v>
      </c>
      <c r="IH47" s="4">
        <f>step*(-'By group'!AU$32*Population!AU47+'By group'!BA$33*Population!BA47)</f>
        <v>-38.740363834914405</v>
      </c>
      <c r="II47" s="14">
        <f t="shared" si="15"/>
        <v>0</v>
      </c>
      <c r="IJ47" s="4">
        <f t="shared" si="16"/>
        <v>0</v>
      </c>
      <c r="IK47" s="4">
        <f t="shared" si="89"/>
        <v>0</v>
      </c>
      <c r="IL47" s="4">
        <f t="shared" si="90"/>
        <v>341.54655946179628</v>
      </c>
      <c r="IM47" s="4">
        <f t="shared" si="91"/>
        <v>46.027572780165954</v>
      </c>
      <c r="IN47" s="4">
        <f t="shared" si="92"/>
        <v>38.740363834914405</v>
      </c>
      <c r="IO47" s="8">
        <v>0</v>
      </c>
      <c r="IP47" s="4">
        <f>step*(-'By group'!BC$32*Population!BC47+'By group'!BI$33*Population!BI47)</f>
        <v>0</v>
      </c>
      <c r="IQ47" s="4">
        <f>step*(-'By group'!BD$32*Population!BD47+'By group'!BJ$33*Population!BJ47)</f>
        <v>0</v>
      </c>
      <c r="IR47" s="4">
        <f>step*(-'By group'!BE$32*Population!BE47+'By group'!BK$33*Population!BK47)</f>
        <v>0</v>
      </c>
      <c r="IS47" s="4">
        <f>step*(-'By group'!BF$32*Population!BF47+'By group'!BL$33*Population!BL47)</f>
        <v>-193.93151434136428</v>
      </c>
      <c r="IT47" s="4">
        <f>step*(-'By group'!BG$32*Population!BG47+'By group'!BM$33*Population!BM47)</f>
        <v>-26.186635579240747</v>
      </c>
      <c r="IU47" s="4">
        <f>step*(-'By group'!BH$32*Population!BH47+'By group'!BN$33*Population!BN47)</f>
        <v>-21.59263985454227</v>
      </c>
      <c r="IV47" s="14">
        <f t="shared" si="17"/>
        <v>0</v>
      </c>
      <c r="IW47" s="4">
        <f t="shared" si="18"/>
        <v>0</v>
      </c>
      <c r="IX47" s="4">
        <f t="shared" si="19"/>
        <v>0</v>
      </c>
      <c r="IY47" s="4">
        <f t="shared" si="20"/>
        <v>193.93151434136428</v>
      </c>
      <c r="IZ47" s="4">
        <f t="shared" si="21"/>
        <v>26.186635579240747</v>
      </c>
      <c r="JA47" s="4">
        <f t="shared" si="22"/>
        <v>21.59263985454227</v>
      </c>
      <c r="JB47" s="75">
        <f>step*(+prop_idu_male*'By group'!BB$9*Population!BB47-'By group'!B$8*Population!B47)</f>
        <v>-835.37002326703748</v>
      </c>
      <c r="JC47" s="46">
        <f>step*(+prop_idu_male*'By group'!BC$9*Population!BC47-'By group'!C$8*Population!C47)</f>
        <v>-5.0702411913328049</v>
      </c>
      <c r="JD47" s="46">
        <f>step*(+prop_idu_male*'By group'!BD$9*Population!BD47-'By group'!D$8*Population!D47)</f>
        <v>-15.062037606696588</v>
      </c>
      <c r="JE47" s="46">
        <f>step*(+prop_idu_male*'By group'!BE$9*Population!BE47-'By group'!E$8*Population!E47)</f>
        <v>-16.001883013300347</v>
      </c>
      <c r="JF47" s="46">
        <f>step*(+prop_idu_male*'By group'!BF$9*Population!BF47-'By group'!F$8*Population!F47)</f>
        <v>-4.9255397682217961</v>
      </c>
      <c r="JG47" s="46">
        <f>step*(+prop_idu_male*'By group'!BG$9*Population!BG47-'By group'!G$8*Population!G47)</f>
        <v>-0.96913529617188332</v>
      </c>
      <c r="JH47" s="46">
        <f>step*(+prop_idu_male*'By group'!BH$9*Population!BH47-'By group'!H$8*Population!H47)</f>
        <v>-0.86050119440132322</v>
      </c>
      <c r="JI47" s="46">
        <f>step*(+prop_idu_male*'By group'!BI$9*Population!BI47-'By group'!I$8*Population!I47)</f>
        <v>0</v>
      </c>
      <c r="JJ47" s="46">
        <f>step*(+prop_idu_male*'By group'!BJ$9*Population!BJ47-'By group'!J$8*Population!J47)</f>
        <v>0</v>
      </c>
      <c r="JK47" s="46">
        <f>step*(+prop_idu_male*'By group'!BK$9*Population!BK47-'By group'!K$8*Population!K47)</f>
        <v>0</v>
      </c>
      <c r="JL47" s="46">
        <f>step*(+prop_idu_male*'By group'!BL$9*Population!BL47-'By group'!L$8*Population!L47)</f>
        <v>-1.8129591781323149</v>
      </c>
      <c r="JM47" s="46">
        <f>step*(+prop_idu_male*'By group'!BM$9*Population!BM47-'By group'!M$8*Population!M47)</f>
        <v>-0.96348567085706494</v>
      </c>
      <c r="JN47" s="46">
        <f>step*(+prop_idu_male*'By group'!BN$9*Population!BN47-'By group'!N$8*Population!N47)</f>
        <v>-0.84676905036202788</v>
      </c>
      <c r="JO47" s="45">
        <f>step*(+(1-prop_idu_male)*'By group'!BB$9*Population!BB47-'By group'!O$8*Population!O47-'By group'!O$6*Population!O47+'By group'!AB$7*Population!AB47)</f>
        <v>-6177.2460917348099</v>
      </c>
      <c r="JP47" s="46">
        <f>step*(+(1-prop_idu_male)*'By group'!BC$9*Population!BC47-'By group'!P$8*Population!P47-'By group'!P$6*Population!P47+'By group'!AC$7*Population!AC47)</f>
        <v>-10.876886021547232</v>
      </c>
      <c r="JQ47" s="46">
        <f>step*(+(1-prop_idu_male)*'By group'!BD$9*Population!BD47-'By group'!Q$8*Population!Q47-'By group'!Q$6*Population!Q47+'By group'!AD$7*Population!AD47)</f>
        <v>-32.709299450071555</v>
      </c>
      <c r="JR47" s="46">
        <f>step*(+(1-prop_idu_male)*'By group'!BE$9*Population!BE47-'By group'!R$8*Population!R47-'By group'!R$6*Population!R47+'By group'!AE$7*Population!AE47)</f>
        <v>-35.636365055189046</v>
      </c>
      <c r="JS47" s="46">
        <f>step*(+(1-prop_idu_male)*'By group'!BF$9*Population!BF47-'By group'!S$8*Population!S47-'By group'!S$6*Population!S47+'By group'!AF$7*Population!AF47)</f>
        <v>-11.228628233782963</v>
      </c>
      <c r="JT47" s="46">
        <f>step*(+(1-prop_idu_male)*'By group'!BG$9*Population!BG47-'By group'!T$8*Population!T47-'By group'!T$6*Population!T47+'By group'!AG$7*Population!AG47)</f>
        <v>-2.2522398130665833</v>
      </c>
      <c r="JU47" s="46">
        <f>step*(+(1-prop_idu_male)*'By group'!BH$9*Population!BH47-'By group'!U$8*Population!U47-'By group'!U$6*Population!U47+'By group'!AH$7*Population!AH47)</f>
        <v>-2.0968387442601655</v>
      </c>
      <c r="JV47" s="46">
        <f>step*(+(1-prop_idu_male)*'By group'!BI$9*Population!BI47-'By group'!V$8*Population!V47-'By group'!V$6*Population!V47+'By group'!AI$7*Population!AI47)</f>
        <v>0</v>
      </c>
      <c r="JW47" s="46">
        <f>step*(+(1-prop_idu_male)*'By group'!BJ$9*Population!BJ47-'By group'!W$8*Population!W47-'By group'!W$6*Population!W47+'By group'!AJ$7*Population!AJ47)</f>
        <v>0</v>
      </c>
      <c r="JX47" s="46">
        <f>step*(+(1-prop_idu_male)*'By group'!BK$9*Population!BK47-'By group'!X$8*Population!X47-'By group'!X$6*Population!X47+'By group'!AK$7*Population!AK47)</f>
        <v>0</v>
      </c>
      <c r="JY47" s="46">
        <f>step*(+(1-prop_idu_male)*'By group'!BL$9*Population!BL47-'By group'!Y$8*Population!Y47-'By group'!Y$6*Population!Y47+'By group'!AL$7*Population!AL47)</f>
        <v>-4.3737623221130626</v>
      </c>
      <c r="JZ47" s="46">
        <f>step*(+(1-prop_idu_male)*'By group'!BM$9*Population!BM47-'By group'!Z$8*Population!Z47-'By group'!Z$6*Population!Z47+'By group'!AM$7*Population!AM47)</f>
        <v>-2.428716967145395</v>
      </c>
      <c r="KA47" s="76">
        <f>step*(+(1-prop_idu_male)*'By group'!BN$9*Population!BN47-'By group'!AA$8*Population!AA47-'By group'!AA$6*Population!AA47+'By group'!AN$7*Population!AN47)</f>
        <v>-2.4079682076454887</v>
      </c>
      <c r="KB47" s="46">
        <f>step*(+'By group'!O$6*Population!O47-'By group'!AB$7*Population!AB47)</f>
        <v>5286.5223841648613</v>
      </c>
      <c r="KC47" s="46">
        <f>step*(+'By group'!P$6*Population!P47-'By group'!AC$7*Population!AC47)</f>
        <v>8.0852427064157801</v>
      </c>
      <c r="KD47" s="46">
        <f>step*(+'By group'!Q$6*Population!Q47-'By group'!AD$7*Population!AD47)</f>
        <v>24.382693470096083</v>
      </c>
      <c r="KE47" s="46">
        <f>step*(+'By group'!R$6*Population!R47-'By group'!AE$7*Population!AE47)</f>
        <v>26.711902483970597</v>
      </c>
      <c r="KF47" s="46">
        <f>step*(+'By group'!S$6*Population!S47-'By group'!AF$7*Population!AF47)</f>
        <v>8.4583474357772559</v>
      </c>
      <c r="KG47" s="46">
        <f>step*(+'By group'!T$6*Population!T47-'By group'!AG$7*Population!AG47)</f>
        <v>1.7032001075225789</v>
      </c>
      <c r="KH47" s="46">
        <f>step*(+'By group'!U$6*Population!U47-'By group'!AH$7*Population!AH47)</f>
        <v>1.5981744427283686</v>
      </c>
      <c r="KI47" s="46">
        <f>step*(+'By group'!V$6*Population!V47-'By group'!AI$7*Population!AI47)</f>
        <v>0</v>
      </c>
      <c r="KJ47" s="46">
        <f>step*(+'By group'!W$6*Population!W47-'By group'!AJ$7*Population!AJ47)</f>
        <v>0</v>
      </c>
      <c r="KK47" s="46">
        <f>step*(+'By group'!X$6*Population!X47-'By group'!AK$7*Population!AK47)</f>
        <v>0</v>
      </c>
      <c r="KL47" s="46">
        <f>step*(+'By group'!Y$6*Population!Y47-'By group'!AL$7*Population!AL47)</f>
        <v>3.3330933161534704</v>
      </c>
      <c r="KM47" s="46">
        <f>step*(+'By group'!Z$6*Population!Z47-'By group'!AM$7*Population!AM47)</f>
        <v>1.8645502196571035</v>
      </c>
      <c r="KN47" s="46">
        <f>step*(+'By group'!AA$6*Population!AA47-'By group'!AN$7*Population!AN47)</f>
        <v>1.8688382376004731</v>
      </c>
      <c r="KO47" s="45">
        <v>0</v>
      </c>
      <c r="KP47" s="46">
        <v>0</v>
      </c>
      <c r="KQ47" s="46">
        <v>0</v>
      </c>
      <c r="KR47" s="46">
        <v>0</v>
      </c>
      <c r="KS47" s="46">
        <v>0</v>
      </c>
      <c r="KT47" s="46">
        <v>0</v>
      </c>
      <c r="KU47" s="46">
        <v>0</v>
      </c>
      <c r="KV47" s="46">
        <v>0</v>
      </c>
      <c r="KW47" s="46">
        <v>0</v>
      </c>
      <c r="KX47" s="46">
        <v>0</v>
      </c>
      <c r="KY47" s="46">
        <v>0</v>
      </c>
      <c r="KZ47" s="46">
        <v>0</v>
      </c>
      <c r="LA47" s="46">
        <v>0</v>
      </c>
      <c r="LB47" s="188">
        <f>step*(-'By group'!BB$9*Population!BB47+'By group'!B$8*Population!B47+'By group'!O$8*Population!O47)</f>
        <v>1726.0937308369867</v>
      </c>
      <c r="LC47" s="189">
        <f>step*(-'By group'!BC$9*Population!BC47+'By group'!C$8*Population!C47+'By group'!P$8*Population!P47)</f>
        <v>7.8618845064642562</v>
      </c>
      <c r="LD47" s="189">
        <f>step*(-'By group'!BD$9*Population!BD47+'By group'!D$8*Population!D47+'By group'!Q$8*Population!Q47)</f>
        <v>23.388643586672053</v>
      </c>
      <c r="LE47" s="189">
        <f>step*(-'By group'!BE$9*Population!BE47+'By group'!E$8*Population!E47+'By group'!R$8*Population!R47)</f>
        <v>24.926345584518792</v>
      </c>
      <c r="LF47" s="189">
        <f>step*(-'By group'!BF$9*Population!BF47+'By group'!F$8*Population!F47+'By group'!S$8*Population!S47)</f>
        <v>7.6958205662275052</v>
      </c>
      <c r="LG47" s="189">
        <f>step*(-'By group'!BG$9*Population!BG47+'By group'!G$8*Population!G47+'By group'!T$8*Population!T47)</f>
        <v>1.5181750017158873</v>
      </c>
      <c r="LH47" s="189">
        <f>step*(-'By group'!BH$9*Population!BH47+'By group'!H$8*Population!H47+'By group'!U$8*Population!U47)</f>
        <v>1.3591654959331201</v>
      </c>
      <c r="LI47" s="189">
        <f>step*(-'By group'!BI$9*Population!BI47+'By group'!I$8*Population!I47+'By group'!V$8*Population!V47)</f>
        <v>0</v>
      </c>
      <c r="LJ47" s="189">
        <f>step*(-'By group'!BJ$9*Population!BJ47+'By group'!J$8*Population!J47+'By group'!W$8*Population!W47)</f>
        <v>0</v>
      </c>
      <c r="LK47" s="189">
        <f>step*(-'By group'!BK$9*Population!BK47+'By group'!K$8*Population!K47+'By group'!X$8*Population!X47)</f>
        <v>0</v>
      </c>
      <c r="LL47" s="189">
        <f>step*(-'By group'!BL$9*Population!BL47+'By group'!L$8*Population!L47+'By group'!Y$8*Population!Y47)</f>
        <v>2.8536281840919075</v>
      </c>
      <c r="LM47" s="189">
        <f>step*(-'By group'!BM$9*Population!BM47+'By group'!M$8*Population!M47+'By group'!Z$8*Population!Z47)</f>
        <v>1.5276524183453564</v>
      </c>
      <c r="LN47" s="189">
        <f>step*(-'By group'!BN$9*Population!BN47+'By group'!N$8*Population!N47+'By group'!AA$8*Population!AA47)</f>
        <v>1.3858990204070434</v>
      </c>
    </row>
    <row r="48" spans="1:326" x14ac:dyDescent="0.25">
      <c r="A48">
        <f t="shared" si="93"/>
        <v>22</v>
      </c>
      <c r="B48" s="52">
        <f>step*((-'By group'!B$4-'By group'!B$5-'By group'!B$22)*Population!B48+'By group'!B$3*Population!$BO48)</f>
        <v>166825.15102411981</v>
      </c>
      <c r="C48" s="4">
        <f>step*((-'By group'!C$4-'By group'!C$5-'By group'!C$22)*Population!C48+'By group'!C$3*Population!$BO48)</f>
        <v>-4639.805996878853</v>
      </c>
      <c r="D48" s="4">
        <f>step*((-'By group'!D$4-'By group'!D$5-'By group'!D$22)*Population!D48+'By group'!D$3*Population!$BO48)</f>
        <v>-30724.444652665046</v>
      </c>
      <c r="E48" s="4">
        <f>step*((-'By group'!E$4-'By group'!E$5-'By group'!E$22)*Population!E48+'By group'!E$3*Population!$BO48)</f>
        <v>-50122.356928265348</v>
      </c>
      <c r="F48" s="4">
        <f>step*((-'By group'!F$4-'By group'!F$5-'By group'!F$22)*Population!F48+'By group'!F$3*Population!$BO48)</f>
        <v>-20734.246508339838</v>
      </c>
      <c r="G48" s="4">
        <f>step*((-'By group'!G$4-'By group'!G$5-'By group'!G$22)*Population!G48+'By group'!G$3*Population!$BO48)</f>
        <v>-5116.9557240407066</v>
      </c>
      <c r="H48" s="4">
        <f>step*((-'By group'!H$4-'By group'!H$5-'By group'!H$22)*Population!H48+'By group'!H$3*Population!$BO48)</f>
        <v>-4954.5855086541424</v>
      </c>
      <c r="I48" s="4">
        <f>step*((-'By group'!I$4-'By group'!I$5-'By group'!I$22)*Population!I48+'By group'!I$3*Population!$BO48)</f>
        <v>0</v>
      </c>
      <c r="J48" s="4">
        <f>step*((-'By group'!J$4-'By group'!J$5-'By group'!J$22)*Population!J48+'By group'!J$3*Population!$BO48)</f>
        <v>0</v>
      </c>
      <c r="K48" s="4">
        <f>step*((-'By group'!K$4-'By group'!K$5-'By group'!K$22)*Population!K48+'By group'!K$3*Population!$BO48)</f>
        <v>0</v>
      </c>
      <c r="L48" s="4">
        <f>step*((-'By group'!L$4-'By group'!L$5-'By group'!L$22)*Population!L48+'By group'!L$3*Population!$BO48)</f>
        <v>-2754.0696438597674</v>
      </c>
      <c r="M48" s="4">
        <f>step*((-'By group'!M$4-'By group'!M$5-'By group'!M$22)*Population!M48+'By group'!M$3*Population!$BO48)</f>
        <v>-1651.6286484593395</v>
      </c>
      <c r="N48" s="4">
        <f>step*((-'By group'!N$4-'By group'!N$5-'By group'!N$22)*Population!N48+'By group'!N$3*Population!$BO48)</f>
        <v>-1699.8346284009708</v>
      </c>
      <c r="O48" s="8">
        <f>step*((-'By group'!O$4-'By group'!O$5-'By group'!O$22)*Population!O48+'By group'!O$3*Population!$BO48)</f>
        <v>124353.68430043582</v>
      </c>
      <c r="P48" s="4">
        <f>step*((-'By group'!P$4-'By group'!P$5-'By group'!P$22)*Population!P48+'By group'!P$3*Population!$BO48)</f>
        <v>-2373.5717896942024</v>
      </c>
      <c r="Q48" s="4">
        <f>step*((-'By group'!Q$4-'By group'!Q$5-'By group'!Q$22)*Population!Q48+'By group'!Q$3*Population!$BO48)</f>
        <v>-15840.438388220724</v>
      </c>
      <c r="R48" s="4">
        <f>step*((-'By group'!R$4-'By group'!R$5-'By group'!R$22)*Population!R48+'By group'!R$3*Population!$BO48)</f>
        <v>-26197.182400152058</v>
      </c>
      <c r="S48" s="4">
        <f>step*((-'By group'!S$4-'By group'!S$5-'By group'!S$22)*Population!S48+'By group'!S$3*Population!$BO48)</f>
        <v>-10968.135623467775</v>
      </c>
      <c r="T48" s="4">
        <f>step*((-'By group'!T$4-'By group'!T$5-'By group'!T$22)*Population!T48+'By group'!T$3*Population!$BO48)</f>
        <v>-2733.5389783560995</v>
      </c>
      <c r="U48" s="4">
        <f>step*((-'By group'!U$4-'By group'!U$5-'By group'!U$22)*Population!U48+'By group'!U$3*Population!$BO48)</f>
        <v>-2717.3731124697142</v>
      </c>
      <c r="V48" s="4">
        <f>step*((-'By group'!V$4-'By group'!V$5-'By group'!V$22)*Population!V48+'By group'!V$3*Population!$BO48)</f>
        <v>0</v>
      </c>
      <c r="W48" s="4">
        <f>step*((-'By group'!W$4-'By group'!W$5-'By group'!W$22)*Population!W48+'By group'!W$3*Population!$BO48)</f>
        <v>0</v>
      </c>
      <c r="X48" s="4">
        <f>step*((-'By group'!X$4-'By group'!X$5-'By group'!X$22)*Population!X48+'By group'!X$3*Population!$BO48)</f>
        <v>0</v>
      </c>
      <c r="Y48" s="4">
        <f>step*((-'By group'!Y$4-'By group'!Y$5-'By group'!Y$22)*Population!Y48+'By group'!Y$3*Population!$BO48)</f>
        <v>-1499.1184503820666</v>
      </c>
      <c r="Z48" s="4">
        <f>step*((-'By group'!Z$4-'By group'!Z$5-'By group'!Z$22)*Population!Z48+'By group'!Z$3*Population!$BO48)</f>
        <v>-921.36222775956605</v>
      </c>
      <c r="AA48" s="4">
        <f>step*((-'By group'!AA$4-'By group'!AA$5-'By group'!AA$22)*Population!AA48+'By group'!AA$3*Population!$BO48)</f>
        <v>-1029.8751193564219</v>
      </c>
      <c r="AB48" s="8">
        <f>step*((-'By group'!AB$4-'By group'!AB$5-'By group'!AB$22)*Population!AB48+'By group'!AB$3*Population!$BO48)</f>
        <v>-1024.3206074095701</v>
      </c>
      <c r="AC48" s="4">
        <f>step*((-'By group'!AC$4-'By group'!AC$5-'By group'!AC$22)*Population!AC48+'By group'!AC$3*Population!$BO48)</f>
        <v>-156.64760560722419</v>
      </c>
      <c r="AD48" s="4">
        <f>step*((-'By group'!AD$4-'By group'!AD$5-'By group'!AD$22)*Population!AD48+'By group'!AD$3*Population!$BO48)</f>
        <v>-1032.9987751524052</v>
      </c>
      <c r="AE48" s="4">
        <f>step*((-'By group'!AE$4-'By group'!AE$5-'By group'!AE$22)*Population!AE48+'By group'!AE$3*Population!$BO48)</f>
        <v>-1669.7839669997963</v>
      </c>
      <c r="AF48" s="4">
        <f>step*((-'By group'!AF$4-'By group'!AF$5-'By group'!AF$22)*Population!AF48+'By group'!AF$3*Population!$BO48)</f>
        <v>-684.42532999520563</v>
      </c>
      <c r="AG48" s="4">
        <f>step*((-'By group'!AG$4-'By group'!AG$5-'By group'!AG$22)*Population!AG48+'By group'!AG$3*Population!$BO48)</f>
        <v>-167.60993727631785</v>
      </c>
      <c r="AH48" s="4">
        <f>step*((-'By group'!AH$4-'By group'!AH$5-'By group'!AH$22)*Population!AH48+'By group'!AH$3*Population!$BO48)</f>
        <v>-160.4442987302597</v>
      </c>
      <c r="AI48" s="4">
        <f>step*((-'By group'!AI$4-'By group'!AI$5-'By group'!AI$22)*Population!AI48+'By group'!AI$3*Population!$BO48)</f>
        <v>0</v>
      </c>
      <c r="AJ48" s="4">
        <f>step*((-'By group'!AJ$4-'By group'!AJ$5-'By group'!AJ$22)*Population!AJ48+'By group'!AJ$3*Population!$BO48)</f>
        <v>0</v>
      </c>
      <c r="AK48" s="4">
        <f>step*((-'By group'!AK$4-'By group'!AK$5-'By group'!AK$22)*Population!AK48+'By group'!AK$3*Population!$BO48)</f>
        <v>0</v>
      </c>
      <c r="AL48" s="4">
        <f>step*((-'By group'!AL$4-'By group'!AL$5-'By group'!AL$22)*Population!AL48+'By group'!AL$3*Population!$BO48)</f>
        <v>-88.528329782682221</v>
      </c>
      <c r="AM48" s="4">
        <f>step*((-'By group'!AM$4-'By group'!AM$5-'By group'!AM$22)*Population!AM48+'By group'!AM$3*Population!$BO48)</f>
        <v>-52.260439614195327</v>
      </c>
      <c r="AN48" s="4">
        <f>step*((-'By group'!AN$4-'By group'!AN$5-'By group'!AN$22)*Population!AN48+'By group'!AN$3*Population!$BO48)</f>
        <v>-54.716877269017616</v>
      </c>
      <c r="AO48" s="8">
        <f>step*((-'By group'!AO$4-'By group'!AO$5-'By group'!AO$22)*Population!AO48+'By group'!AO$3*Population!$BO48)</f>
        <v>9881.5963959463152</v>
      </c>
      <c r="AP48" s="4">
        <f>step*((-'By group'!AP$4-'By group'!AP$5-'By group'!AP$22)*Population!AP48+'By group'!AP$3*Population!$BO48)</f>
        <v>-399.45343856825616</v>
      </c>
      <c r="AQ48" s="4">
        <f>step*((-'By group'!AQ$4-'By group'!AQ$5-'By group'!AQ$22)*Population!AQ48+'By group'!AQ$3*Population!$BO48)</f>
        <v>-2560.4800933059537</v>
      </c>
      <c r="AR48" s="4">
        <f>step*((-'By group'!AR$4-'By group'!AR$5-'By group'!AR$22)*Population!AR48+'By group'!AR$3*Population!$BO48)</f>
        <v>-3956.7446274624986</v>
      </c>
      <c r="AS48" s="4">
        <f>step*((-'By group'!AS$4-'By group'!AS$5-'By group'!AS$22)*Population!AS48+'By group'!AS$3*Population!$BO48)</f>
        <v>-1559.7905898904091</v>
      </c>
      <c r="AT48" s="4">
        <f>step*((-'By group'!AT$4-'By group'!AT$5-'By group'!AT$22)*Population!AT48+'By group'!AT$3*Population!$BO48)</f>
        <v>-369.82270395266653</v>
      </c>
      <c r="AU48" s="4">
        <f>step*((-'By group'!AU$4-'By group'!AU$5-'By group'!AU$22)*Population!AU48+'By group'!AU$3*Population!$BO48)</f>
        <v>-329.67837624598332</v>
      </c>
      <c r="AV48" s="4">
        <f>step*((-'By group'!AV$4-'By group'!AV$5-'By group'!AV$22)*Population!AV48+'By group'!AV$3*Population!$BO48)</f>
        <v>0</v>
      </c>
      <c r="AW48" s="4">
        <f>step*((-'By group'!AW$4-'By group'!AW$5-'By group'!AW$22)*Population!AW48+'By group'!AW$3*Population!$BO48)</f>
        <v>0</v>
      </c>
      <c r="AX48" s="4">
        <f>step*((-'By group'!AX$4-'By group'!AX$5-'By group'!AX$22)*Population!AX48+'By group'!AX$3*Population!$BO48)</f>
        <v>0</v>
      </c>
      <c r="AY48" s="4">
        <f>step*((-'By group'!AY$4-'By group'!AY$5-'By group'!AY$22)*Population!AY48+'By group'!AY$3*Population!$BO48)</f>
        <v>-181.42573854594141</v>
      </c>
      <c r="AZ48" s="4">
        <f>step*((-'By group'!AZ$4-'By group'!AZ$5-'By group'!AZ$22)*Population!AZ48+'By group'!AZ$3*Population!$BO48)</f>
        <v>-97.574193661640422</v>
      </c>
      <c r="BA48" s="4">
        <f>step*((-'By group'!BA$4-'By group'!BA$5-'By group'!BA$22)*Population!BA48+'By group'!BA$3*Population!$BO48)</f>
        <v>-87.277782086787454</v>
      </c>
      <c r="BB48" s="8">
        <f>step*((-'By group'!BB$4-'By group'!BB$5-'By group'!BB$22)*Population!BB48+'By group'!BB$3*Population!$BO48)</f>
        <v>4819.0690663123059</v>
      </c>
      <c r="BC48" s="4">
        <f>step*((-'By group'!BC$4-'By group'!BC$5-'By group'!BC$22)*Population!BC48+'By group'!BC$3*Population!$BO48)</f>
        <v>-364.94898996835394</v>
      </c>
      <c r="BD48" s="4">
        <f>step*((-'By group'!BD$4-'By group'!BD$5-'By group'!BD$22)*Population!BD48+'By group'!BD$3*Population!$BO48)</f>
        <v>-1852.7529576257239</v>
      </c>
      <c r="BE48" s="4">
        <f>step*((-'By group'!BE$4-'By group'!BE$5-'By group'!BE$22)*Population!BE48+'By group'!BE$3*Population!$BO48)</f>
        <v>-2585.3218265713163</v>
      </c>
      <c r="BF48" s="4">
        <f>step*((-'By group'!BF$4-'By group'!BF$5-'By group'!BF$22)*Population!BF48+'By group'!BF$3*Population!$BO48)</f>
        <v>-962.84178257501105</v>
      </c>
      <c r="BG48" s="4">
        <f>step*((-'By group'!BG$4-'By group'!BG$5-'By group'!BG$22)*Population!BG48+'By group'!BG$3*Population!$BO48)</f>
        <v>-220.53744428684641</v>
      </c>
      <c r="BH48" s="4">
        <f>step*((-'By group'!BH$4-'By group'!BH$5-'By group'!BH$22)*Population!BH48+'By group'!BH$3*Population!$BO48)</f>
        <v>-191.25325240582472</v>
      </c>
      <c r="BI48" s="4">
        <f>step*((-'By group'!BI$4-'By group'!BI$5-'By group'!BI$22)*Population!BI48+'By group'!BI$3*Population!$BO48)</f>
        <v>0</v>
      </c>
      <c r="BJ48" s="4">
        <f>step*((-'By group'!BJ$4-'By group'!BJ$5-'By group'!BJ$22)*Population!BJ48+'By group'!BJ$3*Population!$BO48)</f>
        <v>0</v>
      </c>
      <c r="BK48" s="4">
        <f>step*((-'By group'!BK$4-'By group'!BK$5-'By group'!BK$22)*Population!BK48+'By group'!BK$3*Population!$BO48)</f>
        <v>0</v>
      </c>
      <c r="BL48" s="4">
        <f>step*((-'By group'!BL$4-'By group'!BL$5-'By group'!BL$22)*Population!BL48+'By group'!BL$3*Population!$BO48)</f>
        <v>-125.93461420916837</v>
      </c>
      <c r="BM48" s="4">
        <f>step*((-'By group'!BM$4-'By group'!BM$5-'By group'!BM$22)*Population!BM48+'By group'!BM$3*Population!$BO48)</f>
        <v>-64.747311584095513</v>
      </c>
      <c r="BN48" s="4">
        <f>step*((-'By group'!BN$4-'By group'!BN$5-'By group'!BN$22)*Population!BN48+'By group'!BN$3*Population!$BO48)</f>
        <v>-54.966344166649165</v>
      </c>
      <c r="BO48" s="71">
        <f>-step*SUM(SCR!B48:N48)*Population!B48</f>
        <v>-120696.20687362514</v>
      </c>
      <c r="BP48" s="4">
        <f>step*-SUM('By group'!C$11:C$21)*Population!C48</f>
        <v>-115995.14992197132</v>
      </c>
      <c r="BQ48" s="4">
        <f>step*-SUM('By group'!D$11:D$21)*Population!D48</f>
        <v>-85345.679590736239</v>
      </c>
      <c r="BR48" s="4">
        <f>step*-SUM('By group'!E$11:E$21)*Population!E48</f>
        <v>-35801.683520189537</v>
      </c>
      <c r="BS48" s="4">
        <f>step*-SUM('By group'!F$11:F$21)*Population!F48</f>
        <v>-10912.761320178863</v>
      </c>
      <c r="BT48" s="4">
        <f>step*-SUM('By group'!G$11:G$21)*Population!G48</f>
        <v>-5330.1622125424019</v>
      </c>
      <c r="BU48" s="4">
        <f>step*-SUM('By group'!H$11:H$21)*Population!H48</f>
        <v>0</v>
      </c>
      <c r="BV48" s="4">
        <f>step*-SUM('By group'!I$11:I$21)*Population!I48</f>
        <v>0</v>
      </c>
      <c r="BW48" s="4">
        <f>step*-SUM('By group'!J$11:J$21)*Population!J48</f>
        <v>0</v>
      </c>
      <c r="BX48" s="4">
        <f>step*-SUM('By group'!K$11:K$21)*Population!K48</f>
        <v>0</v>
      </c>
      <c r="BY48" s="4">
        <f>step*-SUM('By group'!L$11:L$21)*Population!L48</f>
        <v>-1967.1926027569768</v>
      </c>
      <c r="BZ48" s="4">
        <f>step*-SUM('By group'!M$11:M$21)*Population!M48</f>
        <v>-1032.2679052870872</v>
      </c>
      <c r="CA48" s="4">
        <f>step*-SUM('By group'!N$11:N$21)*Population!N48</f>
        <v>0</v>
      </c>
      <c r="CB48" s="13">
        <f>-step*SUM(SCR!O48:AA48)*Population!O48</f>
        <v>-61611.104569961346</v>
      </c>
      <c r="CC48" s="4">
        <f>step*-SUM('By group'!P$11:P$21)*Population!P48</f>
        <v>-59339.294742355058</v>
      </c>
      <c r="CD48" s="4">
        <f>step*-SUM('By group'!Q$11:Q$21)*Population!Q48</f>
        <v>-44001.217745057569</v>
      </c>
      <c r="CE48" s="4">
        <f>step*-SUM('By group'!R$11:R$21)*Population!R48</f>
        <v>-18712.273142965754</v>
      </c>
      <c r="CF48" s="4">
        <f>step*-SUM('By group'!S$11:S$21)*Population!S48</f>
        <v>-5772.7029597198816</v>
      </c>
      <c r="CG48" s="4">
        <f>step*-SUM('By group'!T$11:T$21)*Population!T48</f>
        <v>-2847.4364357876034</v>
      </c>
      <c r="CH48" s="4">
        <f>step*-SUM('By group'!U$11:U$21)*Population!U48</f>
        <v>0</v>
      </c>
      <c r="CI48" s="4">
        <f>step*-SUM('By group'!V$11:V$21)*Population!V48</f>
        <v>0</v>
      </c>
      <c r="CJ48" s="4">
        <f>step*-SUM('By group'!W$11:W$21)*Population!W48</f>
        <v>0</v>
      </c>
      <c r="CK48" s="4">
        <f>step*-SUM('By group'!X$11:X$21)*Population!X48</f>
        <v>0</v>
      </c>
      <c r="CL48" s="4">
        <f>step*-SUM('By group'!Y$11:Y$21)*Population!Y48</f>
        <v>-1070.7988931300476</v>
      </c>
      <c r="CM48" s="4">
        <f>step*-SUM('By group'!Z$11:Z$21)*Population!Z48</f>
        <v>-575.85139234972883</v>
      </c>
      <c r="CN48" s="4">
        <f>step*-SUM('By group'!AA$11:AA$21)*Population!AA48</f>
        <v>0</v>
      </c>
      <c r="CO48" s="13">
        <f>-step*SUM(SCR!AB48:AN48)*Population!AB48</f>
        <v>-4078.5033965893349</v>
      </c>
      <c r="CP48" s="4">
        <f>step*-SUM('By group'!AC$11:AC$21)*Population!AC48</f>
        <v>-3916.1901401806044</v>
      </c>
      <c r="CQ48" s="4">
        <f>step*-SUM('By group'!AD$11:AD$21)*Population!AD48</f>
        <v>-2869.4410420900144</v>
      </c>
      <c r="CR48" s="4">
        <f>step*-SUM('By group'!AE$11:AE$21)*Population!AE48</f>
        <v>-1192.702833571283</v>
      </c>
      <c r="CS48" s="4">
        <f>step*-SUM('By group'!AF$11:AF$21)*Population!AF48</f>
        <v>-360.22385789221352</v>
      </c>
      <c r="CT48" s="4">
        <f>step*-SUM('By group'!AG$11:AG$21)*Population!AG48</f>
        <v>-174.59368466283107</v>
      </c>
      <c r="CU48" s="4">
        <f>step*-SUM('By group'!AH$11:AH$21)*Population!AH48</f>
        <v>0</v>
      </c>
      <c r="CV48" s="4">
        <f>step*-SUM('By group'!AI$11:AI$21)*Population!AI48</f>
        <v>0</v>
      </c>
      <c r="CW48" s="4">
        <f>step*-SUM('By group'!AJ$11:AJ$21)*Population!AJ48</f>
        <v>0</v>
      </c>
      <c r="CX48" s="4">
        <f>step*-SUM('By group'!AK$11:AK$21)*Population!AK48</f>
        <v>0</v>
      </c>
      <c r="CY48" s="4">
        <f>step*-SUM('By group'!AL$11:AL$21)*Population!AL48</f>
        <v>-63.234521273344434</v>
      </c>
      <c r="CZ48" s="4">
        <f>step*-SUM('By group'!AM$11:AM$21)*Population!AM48</f>
        <v>-32.662774758872082</v>
      </c>
      <c r="DA48" s="4">
        <f>step*-SUM('By group'!AN$11:AN$21)*Population!AN48</f>
        <v>0</v>
      </c>
      <c r="DB48" s="13">
        <f>-step*SUM(SCR!AO48:BA48)*Population!AO48</f>
        <v>-10491.299838720011</v>
      </c>
      <c r="DC48" s="4">
        <f>step*-SUM('By group'!AP$11:AP$21)*Population!AP48</f>
        <v>-9986.3359642064042</v>
      </c>
      <c r="DD48" s="4">
        <f>step*-SUM('By group'!AQ$11:AQ$21)*Population!AQ48</f>
        <v>-7112.4447036276488</v>
      </c>
      <c r="DE48" s="4">
        <f>step*-SUM('By group'!AR$11:AR$21)*Population!AR48</f>
        <v>-2826.2461624732132</v>
      </c>
      <c r="DF48" s="4">
        <f>step*-SUM('By group'!AS$11:AS$21)*Population!AS48</f>
        <v>-820.94241573179431</v>
      </c>
      <c r="DG48" s="4">
        <f>step*-SUM('By group'!AT$11:AT$21)*Population!AT48</f>
        <v>-385.23198328402759</v>
      </c>
      <c r="DH48" s="4">
        <f>step*-SUM('By group'!AU$11:AU$21)*Population!AU48</f>
        <v>0</v>
      </c>
      <c r="DI48" s="4">
        <f>step*-SUM('By group'!AV$11:AV$21)*Population!AV48</f>
        <v>0</v>
      </c>
      <c r="DJ48" s="4">
        <f>step*-SUM('By group'!AW$11:AW$21)*Population!AW48</f>
        <v>0</v>
      </c>
      <c r="DK48" s="4">
        <f>step*-SUM('By group'!AX$11:AX$21)*Population!AX48</f>
        <v>0</v>
      </c>
      <c r="DL48" s="4">
        <f>step*-SUM('By group'!AY$11:AY$21)*Population!AY48</f>
        <v>-129.58981324710101</v>
      </c>
      <c r="DM48" s="4">
        <f>step*-SUM('By group'!AZ$11:AZ$21)*Population!AZ48</f>
        <v>-60.983871038525265</v>
      </c>
      <c r="DN48" s="4">
        <f>step*-SUM('By group'!BA$11:BA$21)*Population!BA48</f>
        <v>0</v>
      </c>
      <c r="DO48" s="13">
        <f>-step*SUM(SCR!BB48:BN48)*Population!BB48</f>
        <v>-6455.6913878627538</v>
      </c>
      <c r="DP48" s="4">
        <f>step*-SUM('By group'!BC$11:BC$21)*Population!BC48</f>
        <v>-6082.4831661392318</v>
      </c>
      <c r="DQ48" s="4">
        <f>step*-SUM('By group'!BD$11:BD$21)*Population!BD48</f>
        <v>-4210.8021764220994</v>
      </c>
      <c r="DR48" s="4">
        <f>step*-SUM('By group'!BE$11:BE$21)*Population!BE48</f>
        <v>-1615.8261416070727</v>
      </c>
      <c r="DS48" s="4">
        <f>step*-SUM('By group'!BF$11:BF$21)*Population!BF48</f>
        <v>-458.49608694048152</v>
      </c>
      <c r="DT48" s="4">
        <f>step*-SUM('By group'!BG$11:BG$21)*Population!BG48</f>
        <v>-212.05523489119847</v>
      </c>
      <c r="DU48" s="4">
        <f>step*-SUM('By group'!BH$11:BH$21)*Population!BH48</f>
        <v>0</v>
      </c>
      <c r="DV48" s="4">
        <f>step*-SUM('By group'!BI$11:BI$21)*Population!BI48</f>
        <v>0</v>
      </c>
      <c r="DW48" s="4">
        <f>step*-SUM('By group'!BJ$11:BJ$21)*Population!BJ48</f>
        <v>0</v>
      </c>
      <c r="DX48" s="4">
        <f>step*-SUM('By group'!BK$11:BK$21)*Population!BK48</f>
        <v>0</v>
      </c>
      <c r="DY48" s="4">
        <f>step*-SUM('By group'!BL$11:BL$21)*Population!BL48</f>
        <v>-69.963674560649096</v>
      </c>
      <c r="DZ48" s="4">
        <f>step*-SUM('By group'!BM$11:BM$21)*Population!BM48</f>
        <v>-32.373655792047757</v>
      </c>
      <c r="EA48" s="4">
        <f>step*-SUM('By group'!BN$11:BN$21)*Population!BN48</f>
        <v>0</v>
      </c>
      <c r="EB48" s="52">
        <v>0</v>
      </c>
      <c r="EC48" s="4">
        <f t="shared" si="24"/>
        <v>120696.20687362514</v>
      </c>
      <c r="ED48" s="4">
        <f t="shared" si="24"/>
        <v>115995.14992197132</v>
      </c>
      <c r="EE48" s="4">
        <f t="shared" si="26"/>
        <v>85345.679590736239</v>
      </c>
      <c r="EF48" s="4">
        <f t="shared" si="27"/>
        <v>35801.683520189537</v>
      </c>
      <c r="EG48" s="4">
        <f t="shared" si="28"/>
        <v>10912.761320178863</v>
      </c>
      <c r="EH48" s="4">
        <f t="shared" si="28"/>
        <v>5330.1622125424019</v>
      </c>
      <c r="EI48" s="4">
        <v>0</v>
      </c>
      <c r="EJ48" s="4">
        <f t="shared" si="30"/>
        <v>0</v>
      </c>
      <c r="EK48" s="4">
        <f t="shared" si="31"/>
        <v>0</v>
      </c>
      <c r="EL48" s="4">
        <f t="shared" si="32"/>
        <v>0</v>
      </c>
      <c r="EM48" s="4">
        <f t="shared" si="33"/>
        <v>1967.1926027569768</v>
      </c>
      <c r="EN48" s="4">
        <f t="shared" si="34"/>
        <v>1032.2679052870872</v>
      </c>
      <c r="EO48" s="52">
        <v>0</v>
      </c>
      <c r="EP48" s="4">
        <f t="shared" si="35"/>
        <v>61611.104569961346</v>
      </c>
      <c r="EQ48" s="4">
        <f t="shared" si="36"/>
        <v>59339.294742355058</v>
      </c>
      <c r="ER48" s="4">
        <f t="shared" si="37"/>
        <v>44001.217745057569</v>
      </c>
      <c r="ES48" s="4">
        <f t="shared" si="38"/>
        <v>18712.273142965754</v>
      </c>
      <c r="ET48" s="4">
        <f t="shared" si="39"/>
        <v>5772.7029597198816</v>
      </c>
      <c r="EU48" s="4">
        <f t="shared" si="40"/>
        <v>2847.4364357876034</v>
      </c>
      <c r="EV48" s="4">
        <v>0</v>
      </c>
      <c r="EW48" s="4">
        <f t="shared" si="41"/>
        <v>0</v>
      </c>
      <c r="EX48" s="4">
        <f t="shared" si="42"/>
        <v>0</v>
      </c>
      <c r="EY48" s="4">
        <f t="shared" si="43"/>
        <v>0</v>
      </c>
      <c r="EZ48" s="4">
        <f t="shared" si="44"/>
        <v>1070.7988931300476</v>
      </c>
      <c r="FA48" s="4">
        <f t="shared" si="45"/>
        <v>575.85139234972883</v>
      </c>
      <c r="FB48" s="52">
        <v>0</v>
      </c>
      <c r="FC48" s="4">
        <f t="shared" si="46"/>
        <v>4078.5033965893349</v>
      </c>
      <c r="FD48" s="4">
        <f t="shared" si="47"/>
        <v>3916.1901401806044</v>
      </c>
      <c r="FE48" s="4">
        <f t="shared" si="48"/>
        <v>2869.4410420900144</v>
      </c>
      <c r="FF48" s="4">
        <f t="shared" si="49"/>
        <v>1192.702833571283</v>
      </c>
      <c r="FG48" s="4">
        <f t="shared" si="50"/>
        <v>360.22385789221352</v>
      </c>
      <c r="FH48" s="4">
        <f t="shared" si="51"/>
        <v>174.59368466283107</v>
      </c>
      <c r="FI48" s="4">
        <v>0</v>
      </c>
      <c r="FJ48" s="4">
        <f t="shared" si="52"/>
        <v>0</v>
      </c>
      <c r="FK48" s="4">
        <f t="shared" si="53"/>
        <v>0</v>
      </c>
      <c r="FL48" s="4">
        <f t="shared" si="54"/>
        <v>0</v>
      </c>
      <c r="FM48" s="4">
        <f t="shared" si="55"/>
        <v>63.234521273344434</v>
      </c>
      <c r="FN48" s="9">
        <f t="shared" si="56"/>
        <v>32.662774758872082</v>
      </c>
      <c r="FO48" s="4">
        <v>0</v>
      </c>
      <c r="FP48" s="4">
        <f t="shared" si="57"/>
        <v>10491.299838720011</v>
      </c>
      <c r="FQ48" s="4">
        <f t="shared" si="58"/>
        <v>9986.3359642064042</v>
      </c>
      <c r="FR48" s="4">
        <f t="shared" si="59"/>
        <v>7112.4447036276488</v>
      </c>
      <c r="FS48" s="4">
        <f t="shared" si="60"/>
        <v>2826.2461624732132</v>
      </c>
      <c r="FT48" s="4">
        <f t="shared" si="61"/>
        <v>820.94241573179431</v>
      </c>
      <c r="FU48" s="4">
        <f t="shared" si="62"/>
        <v>385.23198328402759</v>
      </c>
      <c r="FV48" s="4">
        <v>0</v>
      </c>
      <c r="FW48" s="4">
        <f t="shared" si="63"/>
        <v>0</v>
      </c>
      <c r="FX48" s="4">
        <f t="shared" si="64"/>
        <v>0</v>
      </c>
      <c r="FY48" s="4">
        <f t="shared" si="65"/>
        <v>0</v>
      </c>
      <c r="FZ48" s="4">
        <f t="shared" si="66"/>
        <v>129.58981324710101</v>
      </c>
      <c r="GA48" s="4">
        <f t="shared" si="67"/>
        <v>60.983871038525265</v>
      </c>
      <c r="GB48" s="4">
        <v>0</v>
      </c>
      <c r="GC48" s="4">
        <f t="shared" si="68"/>
        <v>6455.6913878627538</v>
      </c>
      <c r="GD48" s="4">
        <f t="shared" si="4"/>
        <v>6082.4831661392318</v>
      </c>
      <c r="GE48" s="4">
        <f t="shared" si="5"/>
        <v>4210.8021764220994</v>
      </c>
      <c r="GF48" s="4">
        <f t="shared" si="6"/>
        <v>1615.8261416070727</v>
      </c>
      <c r="GG48" s="4">
        <f t="shared" si="7"/>
        <v>458.49608694048152</v>
      </c>
      <c r="GH48" s="4">
        <f t="shared" si="8"/>
        <v>212.05523489119847</v>
      </c>
      <c r="GI48" s="4">
        <v>0</v>
      </c>
      <c r="GJ48" s="4">
        <f t="shared" si="69"/>
        <v>0</v>
      </c>
      <c r="GK48" s="4">
        <f t="shared" si="70"/>
        <v>0</v>
      </c>
      <c r="GL48" s="4">
        <f t="shared" si="9"/>
        <v>0</v>
      </c>
      <c r="GM48" s="4">
        <f t="shared" si="10"/>
        <v>69.963674560649096</v>
      </c>
      <c r="GN48" s="4">
        <f t="shared" si="11"/>
        <v>32.373655792047757</v>
      </c>
      <c r="GO48" s="52">
        <v>0</v>
      </c>
      <c r="GP48" s="4">
        <f>step*(-'By group'!C$32*Population!C48+'By group'!I$33*Population!I48)</f>
        <v>0</v>
      </c>
      <c r="GQ48" s="4">
        <f>step*(-'By group'!D$32*Population!D48+'By group'!J$33*Population!J48)</f>
        <v>0</v>
      </c>
      <c r="GR48" s="4">
        <f>step*(-'By group'!E$32*Population!E48+'By group'!K$33*Population!K48)</f>
        <v>0</v>
      </c>
      <c r="GS48" s="4">
        <f>step*(-'By group'!F$32*Population!F48+'By group'!L$33*Population!L48)</f>
        <v>-4472.7843587109428</v>
      </c>
      <c r="GT48" s="4">
        <f>step*(-'By group'!G$32*Population!G48+'By group'!M$33*Population!M48)</f>
        <v>-549.89848986493689</v>
      </c>
      <c r="GU48" s="4">
        <f>step*(-'By group'!H$32*Population!H48+'By group'!N$33*Population!N48)</f>
        <v>-487.50255225226385</v>
      </c>
      <c r="GV48" s="46">
        <f t="shared" si="71"/>
        <v>0</v>
      </c>
      <c r="GW48" s="14">
        <f t="shared" si="72"/>
        <v>0</v>
      </c>
      <c r="GX48" s="4">
        <f t="shared" si="73"/>
        <v>0</v>
      </c>
      <c r="GY48" s="4">
        <f t="shared" si="74"/>
        <v>4472.7843587109428</v>
      </c>
      <c r="GZ48" s="4">
        <f t="shared" si="75"/>
        <v>549.89848986493689</v>
      </c>
      <c r="HA48" s="4">
        <f t="shared" si="76"/>
        <v>487.50255225226385</v>
      </c>
      <c r="HB48" s="8">
        <v>0</v>
      </c>
      <c r="HC48" s="4">
        <f>step*(-'By group'!P$32*Population!P48+'By group'!V$33*Population!V48)</f>
        <v>0</v>
      </c>
      <c r="HD48" s="4">
        <f>step*(-'By group'!Q$32*Population!Q48+'By group'!W$33*Population!W48)</f>
        <v>0</v>
      </c>
      <c r="HE48" s="4">
        <f>step*(-'By group'!R$32*Population!R48+'By group'!X$33*Population!X48)</f>
        <v>0</v>
      </c>
      <c r="HF48" s="4">
        <f>step*(-'By group'!S$32*Population!S48+'By group'!Y$33*Population!Y48)</f>
        <v>-2350.9520332949169</v>
      </c>
      <c r="HG48" s="4">
        <f>step*(-'By group'!T$32*Population!T48+'By group'!Z$33*Population!Z48)</f>
        <v>-281.56159098265624</v>
      </c>
      <c r="HH48" s="4">
        <f>step*(-'By group'!U$32*Population!U48+'By group'!AA$33*Population!AA48)</f>
        <v>-241.69213976146369</v>
      </c>
      <c r="HI48" s="14">
        <f t="shared" si="77"/>
        <v>0</v>
      </c>
      <c r="HJ48" s="46">
        <f t="shared" si="78"/>
        <v>0</v>
      </c>
      <c r="HK48" s="4">
        <f t="shared" si="79"/>
        <v>0</v>
      </c>
      <c r="HL48" s="4">
        <f t="shared" si="80"/>
        <v>2350.9520332949169</v>
      </c>
      <c r="HM48" s="4">
        <f t="shared" si="81"/>
        <v>281.56159098265624</v>
      </c>
      <c r="HN48" s="9">
        <f t="shared" si="82"/>
        <v>241.69213976146369</v>
      </c>
      <c r="HO48" s="4">
        <v>0</v>
      </c>
      <c r="HP48" s="4">
        <f>step*(-'By group'!AC$32*Population!AC48+'By group'!AI$33*Population!AI48)</f>
        <v>0</v>
      </c>
      <c r="HQ48" s="4">
        <f>step*(-'By group'!AD$32*Population!AD48+'By group'!AJ$33*Population!AJ48)</f>
        <v>0</v>
      </c>
      <c r="HR48" s="4">
        <f>step*(-'By group'!AE$32*Population!AE48+'By group'!AK$33*Population!AK48)</f>
        <v>0</v>
      </c>
      <c r="HS48" s="4">
        <f>step*(-'By group'!AF$32*Population!AF48+'By group'!AL$33*Population!AL48)</f>
        <v>-148.49466830943453</v>
      </c>
      <c r="HT48" s="4">
        <f>step*(-'By group'!AG$32*Population!AG48+'By group'!AM$33*Population!AM48)</f>
        <v>-18.587349553130171</v>
      </c>
      <c r="HU48" s="4">
        <f>step*(-'By group'!AH$32*Population!AH48+'By group'!AN$33*Population!AN48)</f>
        <v>-15.873330965699779</v>
      </c>
      <c r="HV48" s="14">
        <f t="shared" si="83"/>
        <v>0</v>
      </c>
      <c r="HW48" s="46">
        <f t="shared" si="84"/>
        <v>0</v>
      </c>
      <c r="HX48" s="4">
        <f t="shared" si="85"/>
        <v>0</v>
      </c>
      <c r="HY48" s="4">
        <f t="shared" si="86"/>
        <v>148.49466830943453</v>
      </c>
      <c r="HZ48" s="4">
        <f t="shared" si="87"/>
        <v>18.587349553130171</v>
      </c>
      <c r="IA48" s="4">
        <f t="shared" si="88"/>
        <v>15.873330965699779</v>
      </c>
      <c r="IB48" s="8">
        <v>0</v>
      </c>
      <c r="IC48" s="4">
        <f>step*(-'By group'!AP$32*Population!AP48+'By group'!AV$33*Population!AV48)</f>
        <v>0</v>
      </c>
      <c r="ID48" s="4">
        <f>step*(-'By group'!AQ$32*Population!AQ48+'By group'!AW$33*Population!AW48)</f>
        <v>0</v>
      </c>
      <c r="IE48" s="4">
        <f>step*(-'By group'!AR$32*Population!AR48+'By group'!AX$33*Population!AX48)</f>
        <v>0</v>
      </c>
      <c r="IF48" s="4">
        <f>step*(-'By group'!AS$32*Population!AS48+'By group'!AY$33*Population!AY48)</f>
        <v>-345.67630124234665</v>
      </c>
      <c r="IG48" s="4">
        <f>step*(-'By group'!AT$32*Population!AT48+'By group'!AZ$33*Population!AZ48)</f>
        <v>-46.554461137542894</v>
      </c>
      <c r="IH48" s="4">
        <f>step*(-'By group'!AU$32*Population!AU48+'By group'!BA$33*Population!BA48)</f>
        <v>-39.235629824963404</v>
      </c>
      <c r="II48" s="14">
        <f t="shared" si="15"/>
        <v>0</v>
      </c>
      <c r="IJ48" s="4">
        <f t="shared" si="16"/>
        <v>0</v>
      </c>
      <c r="IK48" s="4">
        <f t="shared" si="89"/>
        <v>0</v>
      </c>
      <c r="IL48" s="4">
        <f t="shared" si="90"/>
        <v>345.67630124234665</v>
      </c>
      <c r="IM48" s="4">
        <f t="shared" si="91"/>
        <v>46.554461137542894</v>
      </c>
      <c r="IN48" s="4">
        <f t="shared" si="92"/>
        <v>39.235629824963404</v>
      </c>
      <c r="IO48" s="8">
        <v>0</v>
      </c>
      <c r="IP48" s="4">
        <f>step*(-'By group'!BC$32*Population!BC48+'By group'!BI$33*Population!BI48)</f>
        <v>0</v>
      </c>
      <c r="IQ48" s="4">
        <f>step*(-'By group'!BD$32*Population!BD48+'By group'!BJ$33*Population!BJ48)</f>
        <v>0</v>
      </c>
      <c r="IR48" s="4">
        <f>step*(-'By group'!BE$32*Population!BE48+'By group'!BK$33*Population!BK48)</f>
        <v>0</v>
      </c>
      <c r="IS48" s="4">
        <f>step*(-'By group'!BF$32*Population!BF48+'By group'!BL$33*Population!BL48)</f>
        <v>-194.2662061899162</v>
      </c>
      <c r="IT48" s="4">
        <f>step*(-'By group'!BG$32*Population!BG48+'By group'!BM$33*Population!BM48)</f>
        <v>-26.224219082215818</v>
      </c>
      <c r="IU48" s="4">
        <f>step*(-'By group'!BH$32*Population!BH48+'By group'!BN$33*Population!BN48)</f>
        <v>-21.603996922841091</v>
      </c>
      <c r="IV48" s="14">
        <f t="shared" si="17"/>
        <v>0</v>
      </c>
      <c r="IW48" s="4">
        <f t="shared" si="18"/>
        <v>0</v>
      </c>
      <c r="IX48" s="4">
        <f t="shared" si="19"/>
        <v>0</v>
      </c>
      <c r="IY48" s="4">
        <f t="shared" si="20"/>
        <v>194.2662061899162</v>
      </c>
      <c r="IZ48" s="4">
        <f t="shared" si="21"/>
        <v>26.224219082215818</v>
      </c>
      <c r="JA48" s="4">
        <f t="shared" si="22"/>
        <v>21.603996922841091</v>
      </c>
      <c r="JB48" s="75">
        <f>step*(+prop_idu_male*'By group'!BB$9*Population!BB48-'By group'!B$8*Population!B48)</f>
        <v>-837.60684660028028</v>
      </c>
      <c r="JC48" s="46">
        <f>step*(+prop_idu_male*'By group'!BC$9*Population!BC48-'By group'!C$8*Population!C48)</f>
        <v>-5.0698595161618583</v>
      </c>
      <c r="JD48" s="46">
        <f>step*(+prop_idu_male*'By group'!BD$9*Population!BD48-'By group'!D$8*Population!D48)</f>
        <v>-15.047950873464643</v>
      </c>
      <c r="JE48" s="46">
        <f>step*(+prop_idu_male*'By group'!BE$9*Population!BE48-'By group'!E$8*Population!E48)</f>
        <v>-15.96185039016628</v>
      </c>
      <c r="JF48" s="46">
        <f>step*(+prop_idu_male*'By group'!BF$9*Population!BF48-'By group'!F$8*Population!F48)</f>
        <v>-4.9061853557608535</v>
      </c>
      <c r="JG48" s="46">
        <f>step*(+prop_idu_male*'By group'!BG$9*Population!BG48-'By group'!G$8*Population!G48)</f>
        <v>-0.96424592976070511</v>
      </c>
      <c r="JH48" s="46">
        <f>step*(+prop_idu_male*'By group'!BH$9*Population!BH48-'By group'!H$8*Population!H48)</f>
        <v>-0.85429976923954054</v>
      </c>
      <c r="JI48" s="46">
        <f>step*(+prop_idu_male*'By group'!BI$9*Population!BI48-'By group'!I$8*Population!I48)</f>
        <v>0</v>
      </c>
      <c r="JJ48" s="46">
        <f>step*(+prop_idu_male*'By group'!BJ$9*Population!BJ48-'By group'!J$8*Population!J48)</f>
        <v>0</v>
      </c>
      <c r="JK48" s="46">
        <f>step*(+prop_idu_male*'By group'!BK$9*Population!BK48-'By group'!K$8*Population!K48)</f>
        <v>0</v>
      </c>
      <c r="JL48" s="46">
        <f>step*(+prop_idu_male*'By group'!BL$9*Population!BL48-'By group'!L$8*Population!L48)</f>
        <v>-1.799279783811419</v>
      </c>
      <c r="JM48" s="46">
        <f>step*(+prop_idu_male*'By group'!BM$9*Population!BM48-'By group'!M$8*Population!M48)</f>
        <v>-0.95457113138617256</v>
      </c>
      <c r="JN48" s="46">
        <f>step*(+prop_idu_male*'By group'!BN$9*Population!BN48-'By group'!N$8*Population!N48)</f>
        <v>-0.83729361920419054</v>
      </c>
      <c r="JO48" s="45">
        <f>step*(+(1-prop_idu_male)*'By group'!BB$9*Population!BB48-'By group'!O$8*Population!O48-'By group'!O$6*Population!O48+'By group'!AB$7*Population!AB48)</f>
        <v>-6196.51055134749</v>
      </c>
      <c r="JP48" s="46">
        <f>step*(+(1-prop_idu_male)*'By group'!BC$9*Population!BC48-'By group'!P$8*Population!P48-'By group'!P$6*Population!P48+'By group'!AC$7*Population!AC48)</f>
        <v>-10.795803314388579</v>
      </c>
      <c r="JQ48" s="46">
        <f>step*(+(1-prop_idu_male)*'By group'!BD$9*Population!BD48-'By group'!Q$8*Population!Q48-'By group'!Q$6*Population!Q48+'By group'!AD$7*Population!AD48)</f>
        <v>-32.4019981610098</v>
      </c>
      <c r="JR48" s="46">
        <f>step*(+(1-prop_idu_male)*'By group'!BE$9*Population!BE48-'By group'!R$8*Population!R48-'By group'!R$6*Population!R48+'By group'!AE$7*Population!AE48)</f>
        <v>-35.190637318615948</v>
      </c>
      <c r="JS48" s="46">
        <f>step*(+(1-prop_idu_male)*'By group'!BF$9*Population!BF48-'By group'!S$8*Population!S48-'By group'!S$6*Population!S48+'By group'!AF$7*Population!AF48)</f>
        <v>-11.061315085632103</v>
      </c>
      <c r="JT48" s="46">
        <f>step*(+(1-prop_idu_male)*'By group'!BG$9*Population!BG48-'By group'!T$8*Population!T48-'By group'!T$6*Population!T48+'By group'!AG$7*Population!AG48)</f>
        <v>-2.2150275352873905</v>
      </c>
      <c r="JU48" s="46">
        <f>step*(+(1-prop_idu_male)*'By group'!BH$9*Population!BH48-'By group'!U$8*Population!U48-'By group'!U$6*Population!U48+'By group'!AH$7*Population!AH48)</f>
        <v>-2.0552259750667674</v>
      </c>
      <c r="JV48" s="46">
        <f>step*(+(1-prop_idu_male)*'By group'!BI$9*Population!BI48-'By group'!V$8*Population!V48-'By group'!V$6*Population!V48+'By group'!AI$7*Population!AI48)</f>
        <v>0</v>
      </c>
      <c r="JW48" s="46">
        <f>step*(+(1-prop_idu_male)*'By group'!BJ$9*Population!BJ48-'By group'!W$8*Population!W48-'By group'!W$6*Population!W48+'By group'!AJ$7*Population!AJ48)</f>
        <v>0</v>
      </c>
      <c r="JX48" s="46">
        <f>step*(+(1-prop_idu_male)*'By group'!BK$9*Population!BK48-'By group'!X$8*Population!X48-'By group'!X$6*Population!X48+'By group'!AK$7*Population!AK48)</f>
        <v>0</v>
      </c>
      <c r="JY48" s="46">
        <f>step*(+(1-prop_idu_male)*'By group'!BL$9*Population!BL48-'By group'!Y$8*Population!Y48-'By group'!Y$6*Population!Y48+'By group'!AL$7*Population!AL48)</f>
        <v>-4.2918879835067214</v>
      </c>
      <c r="JZ48" s="46">
        <f>step*(+(1-prop_idu_male)*'By group'!BM$9*Population!BM48-'By group'!Z$8*Population!Z48-'By group'!Z$6*Population!Z48+'By group'!AM$7*Population!AM48)</f>
        <v>-2.3783968150292685</v>
      </c>
      <c r="KA48" s="76">
        <f>step*(+(1-prop_idu_male)*'By group'!BN$9*Population!BN48-'By group'!AA$8*Population!AA48-'By group'!AA$6*Population!AA48+'By group'!AN$7*Population!AN48)</f>
        <v>-2.3400198863504316</v>
      </c>
      <c r="KB48" s="46">
        <f>step*(+'By group'!O$6*Population!O48-'By group'!AB$7*Population!AB48)</f>
        <v>5302.9635569785614</v>
      </c>
      <c r="KC48" s="46">
        <f>step*(+'By group'!P$6*Population!P48-'By group'!AC$7*Population!AC48)</f>
        <v>8.0113130722550032</v>
      </c>
      <c r="KD48" s="46">
        <f>step*(+'By group'!Q$6*Population!Q48-'By group'!AD$7*Population!AD48)</f>
        <v>24.107050873168934</v>
      </c>
      <c r="KE48" s="46">
        <f>step*(+'By group'!R$6*Population!R48-'By group'!AE$7*Population!AE48)</f>
        <v>26.319248589615185</v>
      </c>
      <c r="KF48" s="46">
        <f>step*(+'By group'!S$6*Population!S48-'By group'!AF$7*Population!AF48)</f>
        <v>8.3125124318543051</v>
      </c>
      <c r="KG48" s="46">
        <f>step*(+'By group'!T$6*Population!T48-'By group'!AG$7*Population!AG48)</f>
        <v>1.6709868763168132</v>
      </c>
      <c r="KH48" s="46">
        <f>step*(+'By group'!U$6*Population!U48-'By group'!AH$7*Population!AH48)</f>
        <v>1.5626459883594901</v>
      </c>
      <c r="KI48" s="46">
        <f>step*(+'By group'!V$6*Population!V48-'By group'!AI$7*Population!AI48)</f>
        <v>0</v>
      </c>
      <c r="KJ48" s="46">
        <f>step*(+'By group'!W$6*Population!W48-'By group'!AJ$7*Population!AJ48)</f>
        <v>0</v>
      </c>
      <c r="KK48" s="46">
        <f>step*(+'By group'!X$6*Population!X48-'By group'!AK$7*Population!AK48)</f>
        <v>0</v>
      </c>
      <c r="KL48" s="46">
        <f>step*(+'By group'!Y$6*Population!Y48-'By group'!AL$7*Population!AL48)</f>
        <v>3.2630672951130633</v>
      </c>
      <c r="KM48" s="46">
        <f>step*(+'By group'!Z$6*Population!Z48-'By group'!AM$7*Population!AM48)</f>
        <v>1.821969616154768</v>
      </c>
      <c r="KN48" s="46">
        <f>step*(+'By group'!AA$6*Population!AA48-'By group'!AN$7*Population!AN48)</f>
        <v>1.8123193961513948</v>
      </c>
      <c r="KO48" s="45">
        <v>0</v>
      </c>
      <c r="KP48" s="46">
        <v>0</v>
      </c>
      <c r="KQ48" s="46">
        <v>0</v>
      </c>
      <c r="KR48" s="46">
        <v>0</v>
      </c>
      <c r="KS48" s="46">
        <v>0</v>
      </c>
      <c r="KT48" s="46">
        <v>0</v>
      </c>
      <c r="KU48" s="46">
        <v>0</v>
      </c>
      <c r="KV48" s="46">
        <v>0</v>
      </c>
      <c r="KW48" s="46">
        <v>0</v>
      </c>
      <c r="KX48" s="46">
        <v>0</v>
      </c>
      <c r="KY48" s="46">
        <v>0</v>
      </c>
      <c r="KZ48" s="46">
        <v>0</v>
      </c>
      <c r="LA48" s="46">
        <v>0</v>
      </c>
      <c r="LB48" s="188">
        <f>step*(-'By group'!BB$9*Population!BB48+'By group'!B$8*Population!B48+'By group'!O$8*Population!O48)</f>
        <v>1731.1538409692091</v>
      </c>
      <c r="LC48" s="189">
        <f>step*(-'By group'!BC$9*Population!BC48+'By group'!C$8*Population!C48+'By group'!P$8*Population!P48)</f>
        <v>7.8543497582954345</v>
      </c>
      <c r="LD48" s="189">
        <f>step*(-'By group'!BD$9*Population!BD48+'By group'!D$8*Population!D48+'By group'!Q$8*Population!Q48)</f>
        <v>23.342898161305506</v>
      </c>
      <c r="LE48" s="189">
        <f>step*(-'By group'!BE$9*Population!BE48+'By group'!E$8*Population!E48+'By group'!R$8*Population!R48)</f>
        <v>24.833239119167036</v>
      </c>
      <c r="LF48" s="189">
        <f>step*(-'By group'!BF$9*Population!BF48+'By group'!F$8*Population!F48+'By group'!S$8*Population!S48)</f>
        <v>7.6549880095386502</v>
      </c>
      <c r="LG48" s="189">
        <f>step*(-'By group'!BG$9*Population!BG48+'By group'!G$8*Population!G48+'By group'!T$8*Population!T48)</f>
        <v>1.508286588731282</v>
      </c>
      <c r="LH48" s="189">
        <f>step*(-'By group'!BH$9*Population!BH48+'By group'!H$8*Population!H48+'By group'!U$8*Population!U48)</f>
        <v>1.346879755946818</v>
      </c>
      <c r="LI48" s="189">
        <f>step*(-'By group'!BI$9*Population!BI48+'By group'!I$8*Population!I48+'By group'!V$8*Population!V48)</f>
        <v>0</v>
      </c>
      <c r="LJ48" s="189">
        <f>step*(-'By group'!BJ$9*Population!BJ48+'By group'!J$8*Population!J48+'By group'!W$8*Population!W48)</f>
        <v>0</v>
      </c>
      <c r="LK48" s="189">
        <f>step*(-'By group'!BK$9*Population!BK48+'By group'!K$8*Population!K48+'By group'!X$8*Population!X48)</f>
        <v>0</v>
      </c>
      <c r="LL48" s="189">
        <f>step*(-'By group'!BL$9*Population!BL48+'By group'!L$8*Population!L48+'By group'!Y$8*Population!Y48)</f>
        <v>2.8281004722050769</v>
      </c>
      <c r="LM48" s="189">
        <f>step*(-'By group'!BM$9*Population!BM48+'By group'!M$8*Population!M48+'By group'!Z$8*Population!Z48)</f>
        <v>1.5109983302606727</v>
      </c>
      <c r="LN48" s="189">
        <f>step*(-'By group'!BN$9*Population!BN48+'By group'!N$8*Population!N48+'By group'!AA$8*Population!AA48)</f>
        <v>1.3649941094032272</v>
      </c>
    </row>
    <row r="49" spans="1:326" x14ac:dyDescent="0.25">
      <c r="A49">
        <f t="shared" si="93"/>
        <v>22.5</v>
      </c>
      <c r="B49" s="52">
        <f>step*((-'By group'!B$4-'By group'!B$5-'By group'!B$22)*Population!B49+'By group'!B$3*Population!$BO49)</f>
        <v>167221.73051696958</v>
      </c>
      <c r="C49" s="4">
        <f>step*((-'By group'!C$4-'By group'!C$5-'By group'!C$22)*Population!C49+'By group'!C$3*Population!$BO49)</f>
        <v>-4642.0532406892044</v>
      </c>
      <c r="D49" s="4">
        <f>step*((-'By group'!D$4-'By group'!D$5-'By group'!D$22)*Population!D49+'By group'!D$3*Population!$BO49)</f>
        <v>-30716.342648157737</v>
      </c>
      <c r="E49" s="4">
        <f>step*((-'By group'!E$4-'By group'!E$5-'By group'!E$22)*Population!E49+'By group'!E$3*Population!$BO49)</f>
        <v>-50039.151749130106</v>
      </c>
      <c r="F49" s="4">
        <f>step*((-'By group'!F$4-'By group'!F$5-'By group'!F$22)*Population!F49+'By group'!F$3*Population!$BO49)</f>
        <v>-20672.873686384624</v>
      </c>
      <c r="G49" s="4">
        <f>step*((-'By group'!G$4-'By group'!G$5-'By group'!G$22)*Population!G49+'By group'!G$3*Population!$BO49)</f>
        <v>-5096.5030795129596</v>
      </c>
      <c r="H49" s="4">
        <f>step*((-'By group'!H$4-'By group'!H$5-'By group'!H$22)*Population!H49+'By group'!H$3*Population!$BO49)</f>
        <v>-4924.6987693988331</v>
      </c>
      <c r="I49" s="4">
        <f>step*((-'By group'!I$4-'By group'!I$5-'By group'!I$22)*Population!I49+'By group'!I$3*Population!$BO49)</f>
        <v>0</v>
      </c>
      <c r="J49" s="4">
        <f>step*((-'By group'!J$4-'By group'!J$5-'By group'!J$22)*Population!J49+'By group'!J$3*Population!$BO49)</f>
        <v>0</v>
      </c>
      <c r="K49" s="4">
        <f>step*((-'By group'!K$4-'By group'!K$5-'By group'!K$22)*Population!K49+'By group'!K$3*Population!$BO49)</f>
        <v>0</v>
      </c>
      <c r="L49" s="4">
        <f>step*((-'By group'!L$4-'By group'!L$5-'By group'!L$22)*Population!L49+'By group'!L$3*Population!$BO49)</f>
        <v>-2736.5502421214951</v>
      </c>
      <c r="M49" s="4">
        <f>step*((-'By group'!M$4-'By group'!M$5-'By group'!M$22)*Population!M49+'By group'!M$3*Population!$BO49)</f>
        <v>-1638.2078458788671</v>
      </c>
      <c r="N49" s="4">
        <f>step*((-'By group'!N$4-'By group'!N$5-'By group'!N$22)*Population!N49+'By group'!N$3*Population!$BO49)</f>
        <v>-1682.6489892752927</v>
      </c>
      <c r="O49" s="8">
        <f>step*((-'By group'!O$4-'By group'!O$5-'By group'!O$22)*Population!O49+'By group'!O$3*Population!$BO49)</f>
        <v>124300.07451827603</v>
      </c>
      <c r="P49" s="4">
        <f>step*((-'By group'!P$4-'By group'!P$5-'By group'!P$22)*Population!P49+'By group'!P$3*Population!$BO49)</f>
        <v>-2369.0694790781104</v>
      </c>
      <c r="Q49" s="4">
        <f>step*((-'By group'!Q$4-'By group'!Q$5-'By group'!Q$22)*Population!Q49+'By group'!Q$3*Population!$BO49)</f>
        <v>-15792.309683203141</v>
      </c>
      <c r="R49" s="4">
        <f>step*((-'By group'!R$4-'By group'!R$5-'By group'!R$22)*Population!R49+'By group'!R$3*Population!$BO49)</f>
        <v>-26065.102419199018</v>
      </c>
      <c r="S49" s="4">
        <f>step*((-'By group'!S$4-'By group'!S$5-'By group'!S$22)*Population!S49+'By group'!S$3*Population!$BO49)</f>
        <v>-10893.925653633311</v>
      </c>
      <c r="T49" s="4">
        <f>step*((-'By group'!T$4-'By group'!T$5-'By group'!T$22)*Population!T49+'By group'!T$3*Population!$BO49)</f>
        <v>-2711.4472008500761</v>
      </c>
      <c r="U49" s="4">
        <f>step*((-'By group'!U$4-'By group'!U$5-'By group'!U$22)*Population!U49+'By group'!U$3*Population!$BO49)</f>
        <v>-2687.246841228774</v>
      </c>
      <c r="V49" s="4">
        <f>step*((-'By group'!V$4-'By group'!V$5-'By group'!V$22)*Population!V49+'By group'!V$3*Population!$BO49)</f>
        <v>0</v>
      </c>
      <c r="W49" s="4">
        <f>step*((-'By group'!W$4-'By group'!W$5-'By group'!W$22)*Population!W49+'By group'!W$3*Population!$BO49)</f>
        <v>0</v>
      </c>
      <c r="X49" s="4">
        <f>step*((-'By group'!X$4-'By group'!X$5-'By group'!X$22)*Population!X49+'By group'!X$3*Population!$BO49)</f>
        <v>0</v>
      </c>
      <c r="Y49" s="4">
        <f>step*((-'By group'!Y$4-'By group'!Y$5-'By group'!Y$22)*Population!Y49+'By group'!Y$3*Population!$BO49)</f>
        <v>-1483.4904465080176</v>
      </c>
      <c r="Z49" s="4">
        <f>step*((-'By group'!Z$4-'By group'!Z$5-'By group'!Z$22)*Population!Z49+'By group'!Z$3*Population!$BO49)</f>
        <v>-909.58370513463638</v>
      </c>
      <c r="AA49" s="4">
        <f>step*((-'By group'!AA$4-'By group'!AA$5-'By group'!AA$22)*Population!AA49+'By group'!AA$3*Population!$BO49)</f>
        <v>-1009.4813166789216</v>
      </c>
      <c r="AB49" s="8">
        <f>step*((-'By group'!AB$4-'By group'!AB$5-'By group'!AB$22)*Population!AB49+'By group'!AB$3*Population!$BO49)</f>
        <v>-1032.3261895287565</v>
      </c>
      <c r="AC49" s="4">
        <f>step*((-'By group'!AC$4-'By group'!AC$5-'By group'!AC$22)*Population!AC49+'By group'!AC$3*Population!$BO49)</f>
        <v>-157.19468416217461</v>
      </c>
      <c r="AD49" s="4">
        <f>step*((-'By group'!AD$4-'By group'!AD$5-'By group'!AD$22)*Population!AD49+'By group'!AD$3*Population!$BO49)</f>
        <v>-1036.4059387954269</v>
      </c>
      <c r="AE49" s="4">
        <f>step*((-'By group'!AE$4-'By group'!AE$5-'By group'!AE$22)*Population!AE49+'By group'!AE$3*Population!$BO49)</f>
        <v>-1674.4422556149934</v>
      </c>
      <c r="AF49" s="4">
        <f>step*((-'By group'!AF$4-'By group'!AF$5-'By group'!AF$22)*Population!AF49+'By group'!AF$3*Population!$BO49)</f>
        <v>-685.92091305839961</v>
      </c>
      <c r="AG49" s="4">
        <f>step*((-'By group'!AG$4-'By group'!AG$5-'By group'!AG$22)*Population!AG49+'By group'!AG$3*Population!$BO49)</f>
        <v>-167.87486686261812</v>
      </c>
      <c r="AH49" s="4">
        <f>step*((-'By group'!AH$4-'By group'!AH$5-'By group'!AH$22)*Population!AH49+'By group'!AH$3*Population!$BO49)</f>
        <v>-160.40155448339596</v>
      </c>
      <c r="AI49" s="4">
        <f>step*((-'By group'!AI$4-'By group'!AI$5-'By group'!AI$22)*Population!AI49+'By group'!AI$3*Population!$BO49)</f>
        <v>0</v>
      </c>
      <c r="AJ49" s="4">
        <f>step*((-'By group'!AJ$4-'By group'!AJ$5-'By group'!AJ$22)*Population!AJ49+'By group'!AJ$3*Population!$BO49)</f>
        <v>0</v>
      </c>
      <c r="AK49" s="4">
        <f>step*((-'By group'!AK$4-'By group'!AK$5-'By group'!AK$22)*Population!AK49+'By group'!AK$3*Population!$BO49)</f>
        <v>0</v>
      </c>
      <c r="AL49" s="4">
        <f>step*((-'By group'!AL$4-'By group'!AL$5-'By group'!AL$22)*Population!AL49+'By group'!AL$3*Population!$BO49)</f>
        <v>-88.527971701078684</v>
      </c>
      <c r="AM49" s="4">
        <f>step*((-'By group'!AM$4-'By group'!AM$5-'By group'!AM$22)*Population!AM49+'By group'!AM$3*Population!$BO49)</f>
        <v>-52.158089699760289</v>
      </c>
      <c r="AN49" s="4">
        <f>step*((-'By group'!AN$4-'By group'!AN$5-'By group'!AN$22)*Population!AN49+'By group'!AN$3*Population!$BO49)</f>
        <v>-54.301874314929641</v>
      </c>
      <c r="AO49" s="8">
        <f>step*((-'By group'!AO$4-'By group'!AO$5-'By group'!AO$22)*Population!AO49+'By group'!AO$3*Population!$BO49)</f>
        <v>10016.396182907527</v>
      </c>
      <c r="AP49" s="4">
        <f>step*((-'By group'!AP$4-'By group'!AP$5-'By group'!AP$22)*Population!AP49+'By group'!AP$3*Population!$BO49)</f>
        <v>-403.6738560060702</v>
      </c>
      <c r="AQ49" s="4">
        <f>step*((-'By group'!AQ$4-'By group'!AQ$5-'By group'!AQ$22)*Population!AQ49+'By group'!AQ$3*Population!$BO49)</f>
        <v>-2588.6870983605058</v>
      </c>
      <c r="AR49" s="4">
        <f>step*((-'By group'!AR$4-'By group'!AR$5-'By group'!AR$22)*Population!AR49+'By group'!AR$3*Population!$BO49)</f>
        <v>-4002.8681753793694</v>
      </c>
      <c r="AS49" s="4">
        <f>step*((-'By group'!AS$4-'By group'!AS$5-'By group'!AS$22)*Population!AS49+'By group'!AS$3*Population!$BO49)</f>
        <v>-1578.7595924560549</v>
      </c>
      <c r="AT49" s="4">
        <f>step*((-'By group'!AT$4-'By group'!AT$5-'By group'!AT$22)*Population!AT49+'By group'!AT$3*Population!$BO49)</f>
        <v>-374.46268811848034</v>
      </c>
      <c r="AU49" s="4">
        <f>step*((-'By group'!AU$4-'By group'!AU$5-'By group'!AU$22)*Population!AU49+'By group'!AU$3*Population!$BO49)</f>
        <v>-334.0026402074497</v>
      </c>
      <c r="AV49" s="4">
        <f>step*((-'By group'!AV$4-'By group'!AV$5-'By group'!AV$22)*Population!AV49+'By group'!AV$3*Population!$BO49)</f>
        <v>0</v>
      </c>
      <c r="AW49" s="4">
        <f>step*((-'By group'!AW$4-'By group'!AW$5-'By group'!AW$22)*Population!AW49+'By group'!AW$3*Population!$BO49)</f>
        <v>0</v>
      </c>
      <c r="AX49" s="4">
        <f>step*((-'By group'!AX$4-'By group'!AX$5-'By group'!AX$22)*Population!AX49+'By group'!AX$3*Population!$BO49)</f>
        <v>0</v>
      </c>
      <c r="AY49" s="4">
        <f>step*((-'By group'!AY$4-'By group'!AY$5-'By group'!AY$22)*Population!AY49+'By group'!AY$3*Population!$BO49)</f>
        <v>-183.85199100739271</v>
      </c>
      <c r="AZ49" s="4">
        <f>step*((-'By group'!AZ$4-'By group'!AZ$5-'By group'!AZ$22)*Population!AZ49+'By group'!AZ$3*Population!$BO49)</f>
        <v>-98.981090436398688</v>
      </c>
      <c r="BA49" s="4">
        <f>step*((-'By group'!BA$4-'By group'!BA$5-'By group'!BA$22)*Population!BA49+'By group'!BA$3*Population!$BO49)</f>
        <v>-88.507245370574068</v>
      </c>
      <c r="BB49" s="8">
        <f>step*((-'By group'!BB$4-'By group'!BB$5-'By group'!BB$22)*Population!BB49+'By group'!BB$3*Population!$BO49)</f>
        <v>4831.0630390272236</v>
      </c>
      <c r="BC49" s="4">
        <f>step*((-'By group'!BC$4-'By group'!BC$5-'By group'!BC$22)*Population!BC49+'By group'!BC$3*Population!$BO49)</f>
        <v>-365.91580485916171</v>
      </c>
      <c r="BD49" s="4">
        <f>step*((-'By group'!BD$4-'By group'!BD$5-'By group'!BD$22)*Population!BD49+'By group'!BD$3*Population!$BO49)</f>
        <v>-1857.4027599535225</v>
      </c>
      <c r="BE49" s="4">
        <f>step*((-'By group'!BE$4-'By group'!BE$5-'By group'!BE$22)*Population!BE49+'By group'!BE$3*Population!$BO49)</f>
        <v>-2590.8398181493762</v>
      </c>
      <c r="BF49" s="4">
        <f>step*((-'By group'!BF$4-'By group'!BF$5-'By group'!BF$22)*Population!BF49+'By group'!BF$3*Population!$BO49)</f>
        <v>-964.49596389636372</v>
      </c>
      <c r="BG49" s="4">
        <f>step*((-'By group'!BG$4-'By group'!BG$5-'By group'!BG$22)*Population!BG49+'By group'!BG$3*Population!$BO49)</f>
        <v>-220.84618785677398</v>
      </c>
      <c r="BH49" s="4">
        <f>step*((-'By group'!BH$4-'By group'!BH$5-'By group'!BH$22)*Population!BH49+'By group'!BH$3*Population!$BO49)</f>
        <v>-191.40853902159137</v>
      </c>
      <c r="BI49" s="4">
        <f>step*((-'By group'!BI$4-'By group'!BI$5-'By group'!BI$22)*Population!BI49+'By group'!BI$3*Population!$BO49)</f>
        <v>0</v>
      </c>
      <c r="BJ49" s="4">
        <f>step*((-'By group'!BJ$4-'By group'!BJ$5-'By group'!BJ$22)*Population!BJ49+'By group'!BJ$3*Population!$BO49)</f>
        <v>0</v>
      </c>
      <c r="BK49" s="4">
        <f>step*((-'By group'!BK$4-'By group'!BK$5-'By group'!BK$22)*Population!BK49+'By group'!BK$3*Population!$BO49)</f>
        <v>0</v>
      </c>
      <c r="BL49" s="4">
        <f>step*((-'By group'!BL$4-'By group'!BL$5-'By group'!BL$22)*Population!BL49+'By group'!BL$3*Population!$BO49)</f>
        <v>-126.04225581947573</v>
      </c>
      <c r="BM49" s="4">
        <f>step*((-'By group'!BM$4-'By group'!BM$5-'By group'!BM$22)*Population!BM49+'By group'!BM$3*Population!$BO49)</f>
        <v>-64.805104043793733</v>
      </c>
      <c r="BN49" s="4">
        <f>step*((-'By group'!BN$4-'By group'!BN$5-'By group'!BN$22)*Population!BN49+'By group'!BN$3*Population!$BO49)</f>
        <v>-55.009618972278105</v>
      </c>
      <c r="BO49" s="71">
        <f>-step*SUM(SCR!B49:N49)*Population!B49</f>
        <v>-120778.6461758493</v>
      </c>
      <c r="BP49" s="4">
        <f>step*-SUM('By group'!C$11:C$21)*Population!C49</f>
        <v>-116051.33101723011</v>
      </c>
      <c r="BQ49" s="4">
        <f>step*-SUM('By group'!D$11:D$21)*Population!D49</f>
        <v>-85323.174022660387</v>
      </c>
      <c r="BR49" s="4">
        <f>step*-SUM('By group'!E$11:E$21)*Population!E49</f>
        <v>-35742.251249378649</v>
      </c>
      <c r="BS49" s="4">
        <f>step*-SUM('By group'!F$11:F$21)*Population!F49</f>
        <v>-10880.459834939276</v>
      </c>
      <c r="BT49" s="4">
        <f>step*-SUM('By group'!G$11:G$21)*Population!G49</f>
        <v>-5308.8573744926662</v>
      </c>
      <c r="BU49" s="4">
        <f>step*-SUM('By group'!H$11:H$21)*Population!H49</f>
        <v>0</v>
      </c>
      <c r="BV49" s="4">
        <f>step*-SUM('By group'!I$11:I$21)*Population!I49</f>
        <v>0</v>
      </c>
      <c r="BW49" s="4">
        <f>step*-SUM('By group'!J$11:J$21)*Population!J49</f>
        <v>0</v>
      </c>
      <c r="BX49" s="4">
        <f>step*-SUM('By group'!K$11:K$21)*Population!K49</f>
        <v>0</v>
      </c>
      <c r="BY49" s="4">
        <f>step*-SUM('By group'!L$11:L$21)*Population!L49</f>
        <v>-1954.6787443724963</v>
      </c>
      <c r="BZ49" s="4">
        <f>step*-SUM('By group'!M$11:M$21)*Population!M49</f>
        <v>-1023.879903674292</v>
      </c>
      <c r="CA49" s="4">
        <f>step*-SUM('By group'!N$11:N$21)*Population!N49</f>
        <v>0</v>
      </c>
      <c r="CB49" s="13">
        <f>-step*SUM(SCR!O49:AA49)*Population!O49</f>
        <v>-61513.769886009992</v>
      </c>
      <c r="CC49" s="4">
        <f>step*-SUM('By group'!P$11:P$21)*Population!P49</f>
        <v>-59226.736976952758</v>
      </c>
      <c r="CD49" s="4">
        <f>step*-SUM('By group'!Q$11:Q$21)*Population!Q49</f>
        <v>-43867.526897786505</v>
      </c>
      <c r="CE49" s="4">
        <f>step*-SUM('By group'!R$11:R$21)*Population!R49</f>
        <v>-18617.93029942787</v>
      </c>
      <c r="CF49" s="4">
        <f>step*-SUM('By group'!S$11:S$21)*Population!S49</f>
        <v>-5733.6450808596373</v>
      </c>
      <c r="CG49" s="4">
        <f>step*-SUM('By group'!T$11:T$21)*Population!T49</f>
        <v>-2824.4241675521625</v>
      </c>
      <c r="CH49" s="4">
        <f>step*-SUM('By group'!U$11:U$21)*Population!U49</f>
        <v>0</v>
      </c>
      <c r="CI49" s="4">
        <f>step*-SUM('By group'!V$11:V$21)*Population!V49</f>
        <v>0</v>
      </c>
      <c r="CJ49" s="4">
        <f>step*-SUM('By group'!W$11:W$21)*Population!W49</f>
        <v>0</v>
      </c>
      <c r="CK49" s="4">
        <f>step*-SUM('By group'!X$11:X$21)*Population!X49</f>
        <v>0</v>
      </c>
      <c r="CL49" s="4">
        <f>step*-SUM('By group'!Y$11:Y$21)*Population!Y49</f>
        <v>-1059.6360332200127</v>
      </c>
      <c r="CM49" s="4">
        <f>step*-SUM('By group'!Z$11:Z$21)*Population!Z49</f>
        <v>-568.48981570914782</v>
      </c>
      <c r="CN49" s="4">
        <f>step*-SUM('By group'!AA$11:AA$21)*Population!AA49</f>
        <v>0</v>
      </c>
      <c r="CO49" s="13">
        <f>-step*SUM(SCR!AB49:AN49)*Population!AB49</f>
        <v>-4092.9092789826022</v>
      </c>
      <c r="CP49" s="4">
        <f>step*-SUM('By group'!AC$11:AC$21)*Population!AC49</f>
        <v>-3929.8671040543654</v>
      </c>
      <c r="CQ49" s="4">
        <f>step*-SUM('By group'!AD$11:AD$21)*Population!AD49</f>
        <v>-2878.9053855428524</v>
      </c>
      <c r="CR49" s="4">
        <f>step*-SUM('By group'!AE$11:AE$21)*Population!AE49</f>
        <v>-1196.030182582138</v>
      </c>
      <c r="CS49" s="4">
        <f>step*-SUM('By group'!AF$11:AF$21)*Population!AF49</f>
        <v>-361.0110068728419</v>
      </c>
      <c r="CT49" s="4">
        <f>step*-SUM('By group'!AG$11:AG$21)*Population!AG49</f>
        <v>-174.86965298189386</v>
      </c>
      <c r="CU49" s="4">
        <f>step*-SUM('By group'!AH$11:AH$21)*Population!AH49</f>
        <v>0</v>
      </c>
      <c r="CV49" s="4">
        <f>step*-SUM('By group'!AI$11:AI$21)*Population!AI49</f>
        <v>0</v>
      </c>
      <c r="CW49" s="4">
        <f>step*-SUM('By group'!AJ$11:AJ$21)*Population!AJ49</f>
        <v>0</v>
      </c>
      <c r="CX49" s="4">
        <f>step*-SUM('By group'!AK$11:AK$21)*Population!AK49</f>
        <v>0</v>
      </c>
      <c r="CY49" s="4">
        <f>step*-SUM('By group'!AL$11:AL$21)*Population!AL49</f>
        <v>-63.234265500770483</v>
      </c>
      <c r="CZ49" s="4">
        <f>step*-SUM('By group'!AM$11:AM$21)*Population!AM49</f>
        <v>-32.598806062350178</v>
      </c>
      <c r="DA49" s="4">
        <f>step*-SUM('By group'!AN$11:AN$21)*Population!AN49</f>
        <v>0</v>
      </c>
      <c r="DB49" s="13">
        <f>-step*SUM(SCR!AO49:BA49)*Population!AO49</f>
        <v>-10600.594910722277</v>
      </c>
      <c r="DC49" s="4">
        <f>step*-SUM('By group'!AP$11:AP$21)*Population!AP49</f>
        <v>-10091.846400151755</v>
      </c>
      <c r="DD49" s="4">
        <f>step*-SUM('By group'!AQ$11:AQ$21)*Population!AQ49</f>
        <v>-7190.7974954458496</v>
      </c>
      <c r="DE49" s="4">
        <f>step*-SUM('By group'!AR$11:AR$21)*Population!AR49</f>
        <v>-2859.1915538424068</v>
      </c>
      <c r="DF49" s="4">
        <f>step*-SUM('By group'!AS$11:AS$21)*Population!AS49</f>
        <v>-830.92610129266052</v>
      </c>
      <c r="DG49" s="4">
        <f>step*-SUM('By group'!AT$11:AT$21)*Population!AT49</f>
        <v>-390.06530012341699</v>
      </c>
      <c r="DH49" s="4">
        <f>step*-SUM('By group'!AU$11:AU$21)*Population!AU49</f>
        <v>0</v>
      </c>
      <c r="DI49" s="4">
        <f>step*-SUM('By group'!AV$11:AV$21)*Population!AV49</f>
        <v>0</v>
      </c>
      <c r="DJ49" s="4">
        <f>step*-SUM('By group'!AW$11:AW$21)*Population!AW49</f>
        <v>0</v>
      </c>
      <c r="DK49" s="4">
        <f>step*-SUM('By group'!AX$11:AX$21)*Population!AX49</f>
        <v>0</v>
      </c>
      <c r="DL49" s="4">
        <f>step*-SUM('By group'!AY$11:AY$21)*Population!AY49</f>
        <v>-131.32285071956622</v>
      </c>
      <c r="DM49" s="4">
        <f>step*-SUM('By group'!AZ$11:AZ$21)*Population!AZ49</f>
        <v>-61.86318152274918</v>
      </c>
      <c r="DN49" s="4">
        <f>step*-SUM('By group'!BA$11:BA$21)*Population!BA49</f>
        <v>0</v>
      </c>
      <c r="DO49" s="13">
        <f>-step*SUM(SCR!BB49:BN49)*Population!BB49</f>
        <v>-6472.9740512699154</v>
      </c>
      <c r="DP49" s="4">
        <f>step*-SUM('By group'!BC$11:BC$21)*Population!BC49</f>
        <v>-6098.5967476526948</v>
      </c>
      <c r="DQ49" s="4">
        <f>step*-SUM('By group'!BD$11:BD$21)*Population!BD49</f>
        <v>-4221.369908985278</v>
      </c>
      <c r="DR49" s="4">
        <f>step*-SUM('By group'!BE$11:BE$21)*Population!BE49</f>
        <v>-1619.2748863433603</v>
      </c>
      <c r="DS49" s="4">
        <f>step*-SUM('By group'!BF$11:BF$21)*Population!BF49</f>
        <v>-459.28379233160177</v>
      </c>
      <c r="DT49" s="4">
        <f>step*-SUM('By group'!BG$11:BG$21)*Population!BG49</f>
        <v>-212.35210370843652</v>
      </c>
      <c r="DU49" s="4">
        <f>step*-SUM('By group'!BH$11:BH$21)*Population!BH49</f>
        <v>0</v>
      </c>
      <c r="DV49" s="4">
        <f>step*-SUM('By group'!BI$11:BI$21)*Population!BI49</f>
        <v>0</v>
      </c>
      <c r="DW49" s="4">
        <f>step*-SUM('By group'!BJ$11:BJ$21)*Population!BJ49</f>
        <v>0</v>
      </c>
      <c r="DX49" s="4">
        <f>step*-SUM('By group'!BK$11:BK$21)*Population!BK49</f>
        <v>0</v>
      </c>
      <c r="DY49" s="4">
        <f>step*-SUM('By group'!BL$11:BL$21)*Population!BL49</f>
        <v>-70.02347545526429</v>
      </c>
      <c r="DZ49" s="4">
        <f>step*-SUM('By group'!BM$11:BM$21)*Population!BM49</f>
        <v>-32.402552021896867</v>
      </c>
      <c r="EA49" s="4">
        <f>step*-SUM('By group'!BN$11:BN$21)*Population!BN49</f>
        <v>0</v>
      </c>
      <c r="EB49" s="52">
        <v>0</v>
      </c>
      <c r="EC49" s="4">
        <f t="shared" si="24"/>
        <v>120778.6461758493</v>
      </c>
      <c r="ED49" s="4">
        <f t="shared" si="24"/>
        <v>116051.33101723011</v>
      </c>
      <c r="EE49" s="4">
        <f t="shared" si="26"/>
        <v>85323.174022660387</v>
      </c>
      <c r="EF49" s="4">
        <f t="shared" si="27"/>
        <v>35742.251249378649</v>
      </c>
      <c r="EG49" s="4">
        <f t="shared" si="28"/>
        <v>10880.459834939276</v>
      </c>
      <c r="EH49" s="4">
        <f t="shared" si="28"/>
        <v>5308.8573744926662</v>
      </c>
      <c r="EI49" s="4">
        <v>0</v>
      </c>
      <c r="EJ49" s="4">
        <f t="shared" si="30"/>
        <v>0</v>
      </c>
      <c r="EK49" s="4">
        <f t="shared" si="31"/>
        <v>0</v>
      </c>
      <c r="EL49" s="4">
        <f t="shared" si="32"/>
        <v>0</v>
      </c>
      <c r="EM49" s="4">
        <f t="shared" si="33"/>
        <v>1954.6787443724963</v>
      </c>
      <c r="EN49" s="4">
        <f t="shared" si="34"/>
        <v>1023.879903674292</v>
      </c>
      <c r="EO49" s="52">
        <v>0</v>
      </c>
      <c r="EP49" s="4">
        <f t="shared" si="35"/>
        <v>61513.769886009992</v>
      </c>
      <c r="EQ49" s="4">
        <f t="shared" si="36"/>
        <v>59226.736976952758</v>
      </c>
      <c r="ER49" s="4">
        <f t="shared" si="37"/>
        <v>43867.526897786505</v>
      </c>
      <c r="ES49" s="4">
        <f t="shared" si="38"/>
        <v>18617.93029942787</v>
      </c>
      <c r="ET49" s="4">
        <f t="shared" si="39"/>
        <v>5733.6450808596373</v>
      </c>
      <c r="EU49" s="4">
        <f t="shared" si="40"/>
        <v>2824.4241675521625</v>
      </c>
      <c r="EV49" s="4">
        <v>0</v>
      </c>
      <c r="EW49" s="4">
        <f t="shared" si="41"/>
        <v>0</v>
      </c>
      <c r="EX49" s="4">
        <f t="shared" si="42"/>
        <v>0</v>
      </c>
      <c r="EY49" s="4">
        <f t="shared" si="43"/>
        <v>0</v>
      </c>
      <c r="EZ49" s="4">
        <f t="shared" si="44"/>
        <v>1059.6360332200127</v>
      </c>
      <c r="FA49" s="4">
        <f t="shared" si="45"/>
        <v>568.48981570914782</v>
      </c>
      <c r="FB49" s="52">
        <v>0</v>
      </c>
      <c r="FC49" s="4">
        <f t="shared" si="46"/>
        <v>4092.9092789826022</v>
      </c>
      <c r="FD49" s="4">
        <f t="shared" si="47"/>
        <v>3929.8671040543654</v>
      </c>
      <c r="FE49" s="4">
        <f t="shared" si="48"/>
        <v>2878.9053855428524</v>
      </c>
      <c r="FF49" s="4">
        <f t="shared" si="49"/>
        <v>1196.030182582138</v>
      </c>
      <c r="FG49" s="4">
        <f t="shared" si="50"/>
        <v>361.0110068728419</v>
      </c>
      <c r="FH49" s="4">
        <f t="shared" si="51"/>
        <v>174.86965298189386</v>
      </c>
      <c r="FI49" s="4">
        <v>0</v>
      </c>
      <c r="FJ49" s="4">
        <f t="shared" si="52"/>
        <v>0</v>
      </c>
      <c r="FK49" s="4">
        <f t="shared" si="53"/>
        <v>0</v>
      </c>
      <c r="FL49" s="4">
        <f t="shared" si="54"/>
        <v>0</v>
      </c>
      <c r="FM49" s="4">
        <f t="shared" si="55"/>
        <v>63.234265500770483</v>
      </c>
      <c r="FN49" s="9">
        <f t="shared" si="56"/>
        <v>32.598806062350178</v>
      </c>
      <c r="FO49" s="4">
        <v>0</v>
      </c>
      <c r="FP49" s="4">
        <f t="shared" si="57"/>
        <v>10600.594910722277</v>
      </c>
      <c r="FQ49" s="4">
        <f t="shared" si="58"/>
        <v>10091.846400151755</v>
      </c>
      <c r="FR49" s="4">
        <f t="shared" si="59"/>
        <v>7190.7974954458496</v>
      </c>
      <c r="FS49" s="4">
        <f t="shared" si="60"/>
        <v>2859.1915538424068</v>
      </c>
      <c r="FT49" s="4">
        <f t="shared" si="61"/>
        <v>830.92610129266052</v>
      </c>
      <c r="FU49" s="4">
        <f t="shared" si="62"/>
        <v>390.06530012341699</v>
      </c>
      <c r="FV49" s="4">
        <v>0</v>
      </c>
      <c r="FW49" s="4">
        <f t="shared" si="63"/>
        <v>0</v>
      </c>
      <c r="FX49" s="4">
        <f t="shared" si="64"/>
        <v>0</v>
      </c>
      <c r="FY49" s="4">
        <f t="shared" si="65"/>
        <v>0</v>
      </c>
      <c r="FZ49" s="4">
        <f t="shared" si="66"/>
        <v>131.32285071956622</v>
      </c>
      <c r="GA49" s="4">
        <f t="shared" si="67"/>
        <v>61.86318152274918</v>
      </c>
      <c r="GB49" s="4">
        <v>0</v>
      </c>
      <c r="GC49" s="4">
        <f t="shared" si="68"/>
        <v>6472.9740512699154</v>
      </c>
      <c r="GD49" s="4">
        <f t="shared" si="4"/>
        <v>6098.5967476526948</v>
      </c>
      <c r="GE49" s="4">
        <f t="shared" si="5"/>
        <v>4221.369908985278</v>
      </c>
      <c r="GF49" s="4">
        <f t="shared" si="6"/>
        <v>1619.2748863433603</v>
      </c>
      <c r="GG49" s="4">
        <f t="shared" si="7"/>
        <v>459.28379233160177</v>
      </c>
      <c r="GH49" s="4">
        <f t="shared" si="8"/>
        <v>212.35210370843652</v>
      </c>
      <c r="GI49" s="4">
        <v>0</v>
      </c>
      <c r="GJ49" s="4">
        <f t="shared" si="69"/>
        <v>0</v>
      </c>
      <c r="GK49" s="4">
        <f t="shared" si="70"/>
        <v>0</v>
      </c>
      <c r="GL49" s="4">
        <f t="shared" si="9"/>
        <v>0</v>
      </c>
      <c r="GM49" s="4">
        <f t="shared" si="10"/>
        <v>70.02347545526429</v>
      </c>
      <c r="GN49" s="4">
        <f t="shared" si="11"/>
        <v>32.402552021896867</v>
      </c>
      <c r="GO49" s="52">
        <v>0</v>
      </c>
      <c r="GP49" s="4">
        <f>step*(-'By group'!C$32*Population!C49+'By group'!I$33*Population!I49)</f>
        <v>0</v>
      </c>
      <c r="GQ49" s="4">
        <f>step*(-'By group'!D$32*Population!D49+'By group'!J$33*Population!J49)</f>
        <v>0</v>
      </c>
      <c r="GR49" s="4">
        <f>step*(-'By group'!E$32*Population!E49+'By group'!K$33*Population!K49)</f>
        <v>0</v>
      </c>
      <c r="GS49" s="4">
        <f>step*(-'By group'!F$32*Population!F49+'By group'!L$33*Population!L49)</f>
        <v>-4462.8905452833897</v>
      </c>
      <c r="GT49" s="4">
        <f>step*(-'By group'!G$32*Population!G49+'By group'!M$33*Population!M49)</f>
        <v>-549.83152306138732</v>
      </c>
      <c r="GU49" s="4">
        <f>step*(-'By group'!H$32*Population!H49+'By group'!N$33*Population!N49)</f>
        <v>-486.38608145762231</v>
      </c>
      <c r="GV49" s="46">
        <f t="shared" si="71"/>
        <v>0</v>
      </c>
      <c r="GW49" s="14">
        <f t="shared" si="72"/>
        <v>0</v>
      </c>
      <c r="GX49" s="4">
        <f t="shared" si="73"/>
        <v>0</v>
      </c>
      <c r="GY49" s="4">
        <f t="shared" si="74"/>
        <v>4462.8905452833897</v>
      </c>
      <c r="GZ49" s="4">
        <f t="shared" si="75"/>
        <v>549.83152306138732</v>
      </c>
      <c r="HA49" s="4">
        <f t="shared" si="76"/>
        <v>486.38608145762231</v>
      </c>
      <c r="HB49" s="8">
        <v>0</v>
      </c>
      <c r="HC49" s="4">
        <f>step*(-'By group'!P$32*Population!P49+'By group'!V$33*Population!V49)</f>
        <v>0</v>
      </c>
      <c r="HD49" s="4">
        <f>step*(-'By group'!Q$32*Population!Q49+'By group'!W$33*Population!W49)</f>
        <v>0</v>
      </c>
      <c r="HE49" s="4">
        <f>step*(-'By group'!R$32*Population!R49+'By group'!X$33*Population!X49)</f>
        <v>0</v>
      </c>
      <c r="HF49" s="4">
        <f>step*(-'By group'!S$32*Population!S49+'By group'!Y$33*Population!Y49)</f>
        <v>-2337.0045238198122</v>
      </c>
      <c r="HG49" s="4">
        <f>step*(-'By group'!T$32*Population!T49+'By group'!Z$33*Population!Z49)</f>
        <v>-280.63992565585858</v>
      </c>
      <c r="HH49" s="4">
        <f>step*(-'By group'!U$32*Population!U49+'By group'!AA$33*Population!AA49)</f>
        <v>-241.37472781882104</v>
      </c>
      <c r="HI49" s="14">
        <f t="shared" si="77"/>
        <v>0</v>
      </c>
      <c r="HJ49" s="46">
        <f t="shared" si="78"/>
        <v>0</v>
      </c>
      <c r="HK49" s="4">
        <f t="shared" si="79"/>
        <v>0</v>
      </c>
      <c r="HL49" s="4">
        <f t="shared" si="80"/>
        <v>2337.0045238198122</v>
      </c>
      <c r="HM49" s="4">
        <f t="shared" si="81"/>
        <v>280.63992565585858</v>
      </c>
      <c r="HN49" s="9">
        <f t="shared" si="82"/>
        <v>241.37472781882104</v>
      </c>
      <c r="HO49" s="4">
        <v>0</v>
      </c>
      <c r="HP49" s="4">
        <f>step*(-'By group'!AC$32*Population!AC49+'By group'!AI$33*Population!AI49)</f>
        <v>0</v>
      </c>
      <c r="HQ49" s="4">
        <f>step*(-'By group'!AD$32*Population!AD49+'By group'!AJ$33*Population!AJ49)</f>
        <v>0</v>
      </c>
      <c r="HR49" s="4">
        <f>step*(-'By group'!AE$32*Population!AE49+'By group'!AK$33*Population!AK49)</f>
        <v>0</v>
      </c>
      <c r="HS49" s="4">
        <f>step*(-'By group'!AF$32*Population!AF49+'By group'!AL$33*Population!AL49)</f>
        <v>-148.8883706860357</v>
      </c>
      <c r="HT49" s="4">
        <f>step*(-'By group'!AG$32*Population!AG49+'By group'!AM$33*Population!AM49)</f>
        <v>-18.674527565203682</v>
      </c>
      <c r="HU49" s="4">
        <f>step*(-'By group'!AH$32*Population!AH49+'By group'!AN$33*Population!AN49)</f>
        <v>-15.974477317168692</v>
      </c>
      <c r="HV49" s="14">
        <f t="shared" si="83"/>
        <v>0</v>
      </c>
      <c r="HW49" s="46">
        <f t="shared" si="84"/>
        <v>0</v>
      </c>
      <c r="HX49" s="4">
        <f t="shared" si="85"/>
        <v>0</v>
      </c>
      <c r="HY49" s="4">
        <f t="shared" si="86"/>
        <v>148.8883706860357</v>
      </c>
      <c r="HZ49" s="4">
        <f t="shared" si="87"/>
        <v>18.674527565203682</v>
      </c>
      <c r="IA49" s="4">
        <f t="shared" si="88"/>
        <v>15.974477317168692</v>
      </c>
      <c r="IB49" s="8">
        <v>0</v>
      </c>
      <c r="IC49" s="4">
        <f>step*(-'By group'!AP$32*Population!AP49+'By group'!AV$33*Population!AV49)</f>
        <v>0</v>
      </c>
      <c r="ID49" s="4">
        <f>step*(-'By group'!AQ$32*Population!AQ49+'By group'!AW$33*Population!AW49)</f>
        <v>0</v>
      </c>
      <c r="IE49" s="4">
        <f>step*(-'By group'!AR$32*Population!AR49+'By group'!AX$33*Population!AX49)</f>
        <v>0</v>
      </c>
      <c r="IF49" s="4">
        <f>step*(-'By group'!AS$32*Population!AS49+'By group'!AY$33*Population!AY49)</f>
        <v>-349.80162528654716</v>
      </c>
      <c r="IG49" s="4">
        <f>step*(-'By group'!AT$32*Population!AT49+'By group'!AZ$33*Population!AZ49)</f>
        <v>-47.081469263308804</v>
      </c>
      <c r="IH49" s="4">
        <f>step*(-'By group'!AU$32*Population!AU49+'By group'!BA$33*Population!BA49)</f>
        <v>-39.727985716199917</v>
      </c>
      <c r="II49" s="14">
        <f t="shared" si="15"/>
        <v>0</v>
      </c>
      <c r="IJ49" s="4">
        <f t="shared" si="16"/>
        <v>0</v>
      </c>
      <c r="IK49" s="4">
        <f t="shared" si="89"/>
        <v>0</v>
      </c>
      <c r="IL49" s="4">
        <f t="shared" si="90"/>
        <v>349.80162528654716</v>
      </c>
      <c r="IM49" s="4">
        <f t="shared" si="91"/>
        <v>47.081469263308804</v>
      </c>
      <c r="IN49" s="4">
        <f t="shared" si="92"/>
        <v>39.727985716199917</v>
      </c>
      <c r="IO49" s="8">
        <v>0</v>
      </c>
      <c r="IP49" s="4">
        <f>step*(-'By group'!BC$32*Population!BC49+'By group'!BI$33*Population!BI49)</f>
        <v>0</v>
      </c>
      <c r="IQ49" s="4">
        <f>step*(-'By group'!BD$32*Population!BD49+'By group'!BJ$33*Population!BJ49)</f>
        <v>0</v>
      </c>
      <c r="IR49" s="4">
        <f>step*(-'By group'!BE$32*Population!BE49+'By group'!BK$33*Population!BK49)</f>
        <v>0</v>
      </c>
      <c r="IS49" s="4">
        <f>step*(-'By group'!BF$32*Population!BF49+'By group'!BL$33*Population!BL49)</f>
        <v>-194.63015843816873</v>
      </c>
      <c r="IT49" s="4">
        <f>step*(-'By group'!BG$32*Population!BG49+'By group'!BM$33*Population!BM49)</f>
        <v>-26.269144730738873</v>
      </c>
      <c r="IU49" s="4">
        <f>step*(-'By group'!BH$32*Population!BH49+'By group'!BN$33*Population!BN49)</f>
        <v>-21.621832622323986</v>
      </c>
      <c r="IV49" s="14">
        <f t="shared" si="17"/>
        <v>0</v>
      </c>
      <c r="IW49" s="4">
        <f t="shared" si="18"/>
        <v>0</v>
      </c>
      <c r="IX49" s="4">
        <f t="shared" si="19"/>
        <v>0</v>
      </c>
      <c r="IY49" s="4">
        <f t="shared" si="20"/>
        <v>194.63015843816873</v>
      </c>
      <c r="IZ49" s="4">
        <f t="shared" si="21"/>
        <v>26.269144730738873</v>
      </c>
      <c r="JA49" s="4">
        <f t="shared" si="22"/>
        <v>21.621832622323986</v>
      </c>
      <c r="JB49" s="75">
        <f>step*(+prop_idu_male*'By group'!BB$9*Population!BB49-'By group'!B$8*Population!B49)</f>
        <v>-839.86006968314462</v>
      </c>
      <c r="JC49" s="46">
        <f>step*(+prop_idu_male*'By group'!BC$9*Population!BC49-'By group'!C$8*Population!C49)</f>
        <v>-5.0707349411431828</v>
      </c>
      <c r="JD49" s="46">
        <f>step*(+prop_idu_male*'By group'!BD$9*Population!BD49-'By group'!D$8*Population!D49)</f>
        <v>-15.038377248219147</v>
      </c>
      <c r="JE49" s="46">
        <f>step*(+prop_idu_male*'By group'!BE$9*Population!BE49-'By group'!E$8*Population!E49)</f>
        <v>-15.927995761077291</v>
      </c>
      <c r="JF49" s="46">
        <f>step*(+prop_idu_male*'By group'!BF$9*Population!BF49-'By group'!F$8*Population!F49)</f>
        <v>-4.8890893666717155</v>
      </c>
      <c r="JG49" s="46">
        <f>step*(+prop_idu_male*'By group'!BG$9*Population!BG49-'By group'!G$8*Population!G49)</f>
        <v>-0.9598424651184837</v>
      </c>
      <c r="JH49" s="46">
        <f>step*(+prop_idu_male*'By group'!BH$9*Population!BH49-'By group'!H$8*Population!H49)</f>
        <v>-0.84859537799466078</v>
      </c>
      <c r="JI49" s="46">
        <f>step*(+prop_idu_male*'By group'!BI$9*Population!BI49-'By group'!I$8*Population!I49)</f>
        <v>0</v>
      </c>
      <c r="JJ49" s="46">
        <f>step*(+prop_idu_male*'By group'!BJ$9*Population!BJ49-'By group'!J$8*Population!J49)</f>
        <v>0</v>
      </c>
      <c r="JK49" s="46">
        <f>step*(+prop_idu_male*'By group'!BK$9*Population!BK49-'By group'!K$8*Population!K49)</f>
        <v>0</v>
      </c>
      <c r="JL49" s="46">
        <f>step*(+prop_idu_male*'By group'!BL$9*Population!BL49-'By group'!L$8*Population!L49)</f>
        <v>-1.7866224032798621</v>
      </c>
      <c r="JM49" s="46">
        <f>step*(+prop_idu_male*'By group'!BM$9*Population!BM49-'By group'!M$8*Population!M49)</f>
        <v>-0.94611377882173953</v>
      </c>
      <c r="JN49" s="46">
        <f>step*(+prop_idu_male*'By group'!BN$9*Population!BN49-'By group'!N$8*Population!N49)</f>
        <v>-0.8282033896612323</v>
      </c>
      <c r="JO49" s="45">
        <f>step*(+(1-prop_idu_male)*'By group'!BB$9*Population!BB49-'By group'!O$8*Population!O49-'By group'!O$6*Population!O49+'By group'!AB$7*Population!AB49)</f>
        <v>-6215.7984907321525</v>
      </c>
      <c r="JP49" s="46">
        <f>step*(+(1-prop_idu_male)*'By group'!BC$9*Population!BC49-'By group'!P$8*Population!P49-'By group'!P$6*Population!P49+'By group'!AC$7*Population!AC49)</f>
        <v>-10.72173227936797</v>
      </c>
      <c r="JQ49" s="46">
        <f>step*(+(1-prop_idu_male)*'By group'!BD$9*Population!BD49-'By group'!Q$8*Population!Q49-'By group'!Q$6*Population!Q49+'By group'!AD$7*Population!AD49)</f>
        <v>-32.118919412394348</v>
      </c>
      <c r="JR49" s="46">
        <f>step*(+(1-prop_idu_male)*'By group'!BE$9*Population!BE49-'By group'!R$8*Population!R49-'By group'!R$6*Population!R49+'By group'!AE$7*Population!AE49)</f>
        <v>-34.776219017541081</v>
      </c>
      <c r="JS49" s="46">
        <f>step*(+(1-prop_idu_male)*'By group'!BF$9*Population!BF49-'By group'!S$8*Population!S49-'By group'!S$6*Population!S49+'By group'!AF$7*Population!AF49)</f>
        <v>-10.904697473488199</v>
      </c>
      <c r="JT49" s="46">
        <f>step*(+(1-prop_idu_male)*'By group'!BG$9*Population!BG49-'By group'!T$8*Population!T49-'By group'!T$6*Population!T49+'By group'!AG$7*Population!AG49)</f>
        <v>-2.1800150523090762</v>
      </c>
      <c r="JU49" s="46">
        <f>step*(+(1-prop_idu_male)*'By group'!BH$9*Population!BH49-'By group'!U$8*Population!U49-'By group'!U$6*Population!U49+'By group'!AH$7*Population!AH49)</f>
        <v>-2.0158234618726105</v>
      </c>
      <c r="JV49" s="46">
        <f>step*(+(1-prop_idu_male)*'By group'!BI$9*Population!BI49-'By group'!V$8*Population!V49-'By group'!V$6*Population!V49+'By group'!AI$7*Population!AI49)</f>
        <v>0</v>
      </c>
      <c r="JW49" s="46">
        <f>step*(+(1-prop_idu_male)*'By group'!BJ$9*Population!BJ49-'By group'!W$8*Population!W49-'By group'!W$6*Population!W49+'By group'!AJ$7*Population!AJ49)</f>
        <v>0</v>
      </c>
      <c r="JX49" s="46">
        <f>step*(+(1-prop_idu_male)*'By group'!BK$9*Population!BK49-'By group'!X$8*Population!X49-'By group'!X$6*Population!X49+'By group'!AK$7*Population!AK49)</f>
        <v>0</v>
      </c>
      <c r="JY49" s="46">
        <f>step*(+(1-prop_idu_male)*'By group'!BL$9*Population!BL49-'By group'!Y$8*Population!Y49-'By group'!Y$6*Population!Y49+'By group'!AL$7*Population!AL49)</f>
        <v>-4.2137248722284042</v>
      </c>
      <c r="JZ49" s="46">
        <f>step*(+(1-prop_idu_male)*'By group'!BM$9*Population!BM49-'By group'!Z$8*Population!Z49-'By group'!Z$6*Population!Z49+'By group'!AM$7*Population!AM49)</f>
        <v>-2.3300468756333874</v>
      </c>
      <c r="KA49" s="76">
        <f>step*(+(1-prop_idu_male)*'By group'!BN$9*Population!BN49-'By group'!AA$8*Population!AA49-'By group'!AA$6*Population!AA49+'By group'!AN$7*Population!AN49)</f>
        <v>-2.2757946651453844</v>
      </c>
      <c r="KB49" s="46">
        <f>step*(+'By group'!O$6*Population!O49-'By group'!AB$7*Population!AB49)</f>
        <v>5319.4270288498501</v>
      </c>
      <c r="KC49" s="46">
        <f>step*(+'By group'!P$6*Population!P49-'By group'!AC$7*Population!AC49)</f>
        <v>7.9433533329499113</v>
      </c>
      <c r="KD49" s="46">
        <f>step*(+'By group'!Q$6*Population!Q49-'By group'!AD$7*Population!AD49)</f>
        <v>23.85197842191528</v>
      </c>
      <c r="KE49" s="46">
        <f>step*(+'By group'!R$6*Population!R49-'By group'!AE$7*Population!AE49)</f>
        <v>25.953036333730157</v>
      </c>
      <c r="KF49" s="46">
        <f>step*(+'By group'!S$6*Population!S49-'By group'!AF$7*Population!AF49)</f>
        <v>8.1756600707578606</v>
      </c>
      <c r="KG49" s="46">
        <f>step*(+'By group'!T$6*Population!T49-'By group'!AG$7*Population!AG49)</f>
        <v>1.6406124712436561</v>
      </c>
      <c r="KH49" s="46">
        <f>step*(+'By group'!U$6*Population!U49-'By group'!AH$7*Population!AH49)</f>
        <v>1.5289440232458194</v>
      </c>
      <c r="KI49" s="46">
        <f>step*(+'By group'!V$6*Population!V49-'By group'!AI$7*Population!AI49)</f>
        <v>0</v>
      </c>
      <c r="KJ49" s="46">
        <f>step*(+'By group'!W$6*Population!W49-'By group'!AJ$7*Population!AJ49)</f>
        <v>0</v>
      </c>
      <c r="KK49" s="46">
        <f>step*(+'By group'!X$6*Population!X49-'By group'!AK$7*Population!AK49)</f>
        <v>0</v>
      </c>
      <c r="KL49" s="46">
        <f>step*(+'By group'!Y$6*Population!Y49-'By group'!AL$7*Population!AL49)</f>
        <v>3.1961029242815506</v>
      </c>
      <c r="KM49" s="46">
        <f>step*(+'By group'!Z$6*Population!Z49-'By group'!AM$7*Population!AM49)</f>
        <v>1.7809985911373774</v>
      </c>
      <c r="KN49" s="46">
        <f>step*(+'By group'!AA$6*Population!AA49-'By group'!AN$7*Population!AN49)</f>
        <v>1.7588390443826565</v>
      </c>
      <c r="KO49" s="45">
        <v>0</v>
      </c>
      <c r="KP49" s="46">
        <v>0</v>
      </c>
      <c r="KQ49" s="46">
        <v>0</v>
      </c>
      <c r="KR49" s="46">
        <v>0</v>
      </c>
      <c r="KS49" s="46">
        <v>0</v>
      </c>
      <c r="KT49" s="46">
        <v>0</v>
      </c>
      <c r="KU49" s="46">
        <v>0</v>
      </c>
      <c r="KV49" s="46">
        <v>0</v>
      </c>
      <c r="KW49" s="46">
        <v>0</v>
      </c>
      <c r="KX49" s="46">
        <v>0</v>
      </c>
      <c r="KY49" s="46">
        <v>0</v>
      </c>
      <c r="KZ49" s="46">
        <v>0</v>
      </c>
      <c r="LA49" s="46">
        <v>0</v>
      </c>
      <c r="LB49" s="188">
        <f>step*(-'By group'!BB$9*Population!BB49+'By group'!B$8*Population!B49+'By group'!O$8*Population!O49)</f>
        <v>1736.2315315654473</v>
      </c>
      <c r="LC49" s="189">
        <f>step*(-'By group'!BC$9*Population!BC49+'By group'!C$8*Population!C49+'By group'!P$8*Population!P49)</f>
        <v>7.8491138875612396</v>
      </c>
      <c r="LD49" s="189">
        <f>step*(-'By group'!BD$9*Population!BD49+'By group'!D$8*Population!D49+'By group'!Q$8*Population!Q49)</f>
        <v>23.305318238698213</v>
      </c>
      <c r="LE49" s="189">
        <f>step*(-'By group'!BE$9*Population!BE49+'By group'!E$8*Population!E49+'By group'!R$8*Population!R49)</f>
        <v>24.751178444888218</v>
      </c>
      <c r="LF49" s="189">
        <f>step*(-'By group'!BF$9*Population!BF49+'By group'!F$8*Population!F49+'By group'!S$8*Population!S49)</f>
        <v>7.6181267694020534</v>
      </c>
      <c r="LG49" s="189">
        <f>step*(-'By group'!BG$9*Population!BG49+'By group'!G$8*Population!G49+'By group'!T$8*Population!T49)</f>
        <v>1.4992450461839038</v>
      </c>
      <c r="LH49" s="189">
        <f>step*(-'By group'!BH$9*Population!BH49+'By group'!H$8*Population!H49+'By group'!U$8*Population!U49)</f>
        <v>1.3354748166214516</v>
      </c>
      <c r="LI49" s="189">
        <f>step*(-'By group'!BI$9*Population!BI49+'By group'!I$8*Population!I49+'By group'!V$8*Population!V49)</f>
        <v>0</v>
      </c>
      <c r="LJ49" s="189">
        <f>step*(-'By group'!BJ$9*Population!BJ49+'By group'!J$8*Population!J49+'By group'!W$8*Population!W49)</f>
        <v>0</v>
      </c>
      <c r="LK49" s="189">
        <f>step*(-'By group'!BK$9*Population!BK49+'By group'!K$8*Population!K49+'By group'!X$8*Population!X49)</f>
        <v>0</v>
      </c>
      <c r="LL49" s="189">
        <f>step*(-'By group'!BL$9*Population!BL49+'By group'!L$8*Population!L49+'By group'!Y$8*Population!Y49)</f>
        <v>2.8042443512267159</v>
      </c>
      <c r="LM49" s="189">
        <f>step*(-'By group'!BM$9*Population!BM49+'By group'!M$8*Population!M49+'By group'!Z$8*Population!Z49)</f>
        <v>1.4951620633177494</v>
      </c>
      <c r="LN49" s="189">
        <f>step*(-'By group'!BN$9*Population!BN49+'By group'!N$8*Population!N49+'By group'!AA$8*Population!AA49)</f>
        <v>1.3451590104239606</v>
      </c>
    </row>
    <row r="50" spans="1:326" x14ac:dyDescent="0.25">
      <c r="A50">
        <f t="shared" si="93"/>
        <v>23</v>
      </c>
      <c r="B50" s="52">
        <f>step*((-'By group'!B$4-'By group'!B$5-'By group'!B$22)*Population!B50+'By group'!B$3*Population!$BO50)</f>
        <v>167627.3169522041</v>
      </c>
      <c r="C50" s="4">
        <f>step*((-'By group'!C$4-'By group'!C$5-'By group'!C$22)*Population!C50+'By group'!C$3*Population!$BO50)</f>
        <v>-4645.2608880087582</v>
      </c>
      <c r="D50" s="4">
        <f>step*((-'By group'!D$4-'By group'!D$5-'By group'!D$22)*Population!D50+'By group'!D$3*Population!$BO50)</f>
        <v>-30716.052485382475</v>
      </c>
      <c r="E50" s="4">
        <f>step*((-'By group'!E$4-'By group'!E$5-'By group'!E$22)*Population!E50+'By group'!E$3*Population!$BO50)</f>
        <v>-49972.769773104788</v>
      </c>
      <c r="F50" s="4">
        <f>step*((-'By group'!F$4-'By group'!F$5-'By group'!F$22)*Population!F50+'By group'!F$3*Population!$BO50)</f>
        <v>-20619.889924131512</v>
      </c>
      <c r="G50" s="4">
        <f>step*((-'By group'!G$4-'By group'!G$5-'By group'!G$22)*Population!G50+'By group'!G$3*Population!$BO50)</f>
        <v>-5078.3370032106741</v>
      </c>
      <c r="H50" s="4">
        <f>step*((-'By group'!H$4-'By group'!H$5-'By group'!H$22)*Population!H50+'By group'!H$3*Population!$BO50)</f>
        <v>-4897.3836103872591</v>
      </c>
      <c r="I50" s="4">
        <f>step*((-'By group'!I$4-'By group'!I$5-'By group'!I$22)*Population!I50+'By group'!I$3*Population!$BO50)</f>
        <v>0</v>
      </c>
      <c r="J50" s="4">
        <f>step*((-'By group'!J$4-'By group'!J$5-'By group'!J$22)*Population!J50+'By group'!J$3*Population!$BO50)</f>
        <v>0</v>
      </c>
      <c r="K50" s="4">
        <f>step*((-'By group'!K$4-'By group'!K$5-'By group'!K$22)*Population!K50+'By group'!K$3*Population!$BO50)</f>
        <v>0</v>
      </c>
      <c r="L50" s="4">
        <f>step*((-'By group'!L$4-'By group'!L$5-'By group'!L$22)*Population!L50+'By group'!L$3*Population!$BO50)</f>
        <v>-2720.4414876685241</v>
      </c>
      <c r="M50" s="4">
        <f>step*((-'By group'!M$4-'By group'!M$5-'By group'!M$22)*Population!M50+'By group'!M$3*Population!$BO50)</f>
        <v>-1625.5259582070194</v>
      </c>
      <c r="N50" s="4">
        <f>step*((-'By group'!N$4-'By group'!N$5-'By group'!N$22)*Population!N50+'By group'!N$3*Population!$BO50)</f>
        <v>-1666.1939245596539</v>
      </c>
      <c r="O50" s="8">
        <f>step*((-'By group'!O$4-'By group'!O$5-'By group'!O$22)*Population!O50+'By group'!O$3*Population!$BO50)</f>
        <v>124266.96967870672</v>
      </c>
      <c r="P50" s="4">
        <f>step*((-'By group'!P$4-'By group'!P$5-'By group'!P$22)*Population!P50+'By group'!P$3*Population!$BO50)</f>
        <v>-2365.3591469861008</v>
      </c>
      <c r="Q50" s="4">
        <f>step*((-'By group'!Q$4-'By group'!Q$5-'By group'!Q$22)*Population!Q50+'By group'!Q$3*Population!$BO50)</f>
        <v>-15750.440016092705</v>
      </c>
      <c r="R50" s="4">
        <f>step*((-'By group'!R$4-'By group'!R$5-'By group'!R$22)*Population!R50+'By group'!R$3*Population!$BO50)</f>
        <v>-25946.062933618912</v>
      </c>
      <c r="S50" s="4">
        <f>step*((-'By group'!S$4-'By group'!S$5-'By group'!S$22)*Population!S50+'By group'!S$3*Population!$BO50)</f>
        <v>-10825.991218925217</v>
      </c>
      <c r="T50" s="4">
        <f>step*((-'By group'!T$4-'By group'!T$5-'By group'!T$22)*Population!T50+'By group'!T$3*Population!$BO50)</f>
        <v>-2691.036106069892</v>
      </c>
      <c r="U50" s="4">
        <f>step*((-'By group'!U$4-'By group'!U$5-'By group'!U$22)*Population!U50+'By group'!U$3*Population!$BO50)</f>
        <v>-2659.1003366150881</v>
      </c>
      <c r="V50" s="4">
        <f>step*((-'By group'!V$4-'By group'!V$5-'By group'!V$22)*Population!V50+'By group'!V$3*Population!$BO50)</f>
        <v>0</v>
      </c>
      <c r="W50" s="4">
        <f>step*((-'By group'!W$4-'By group'!W$5-'By group'!W$22)*Population!W50+'By group'!W$3*Population!$BO50)</f>
        <v>0</v>
      </c>
      <c r="X50" s="4">
        <f>step*((-'By group'!X$4-'By group'!X$5-'By group'!X$22)*Population!X50+'By group'!X$3*Population!$BO50)</f>
        <v>0</v>
      </c>
      <c r="Y50" s="4">
        <f>step*((-'By group'!Y$4-'By group'!Y$5-'By group'!Y$22)*Population!Y50+'By group'!Y$3*Population!$BO50)</f>
        <v>-1468.7669488533863</v>
      </c>
      <c r="Z50" s="4">
        <f>step*((-'By group'!Z$4-'By group'!Z$5-'By group'!Z$22)*Population!Z50+'By group'!Z$3*Population!$BO50)</f>
        <v>-898.37349642715253</v>
      </c>
      <c r="AA50" s="4">
        <f>step*((-'By group'!AA$4-'By group'!AA$5-'By group'!AA$22)*Population!AA50+'By group'!AA$3*Population!$BO50)</f>
        <v>-990.30152273639237</v>
      </c>
      <c r="AB50" s="8">
        <f>step*((-'By group'!AB$4-'By group'!AB$5-'By group'!AB$22)*Population!AB50+'By group'!AB$3*Population!$BO50)</f>
        <v>-1040.0938519422959</v>
      </c>
      <c r="AC50" s="4">
        <f>step*((-'By group'!AC$4-'By group'!AC$5-'By group'!AC$22)*Population!AC50+'By group'!AC$3*Population!$BO50)</f>
        <v>-157.74631792613511</v>
      </c>
      <c r="AD50" s="4">
        <f>step*((-'By group'!AD$4-'By group'!AD$5-'By group'!AD$22)*Population!AD50+'By group'!AD$3*Population!$BO50)</f>
        <v>-1039.8626370278469</v>
      </c>
      <c r="AE50" s="4">
        <f>step*((-'By group'!AE$4-'By group'!AE$5-'By group'!AE$22)*Population!AE50+'By group'!AE$3*Population!$BO50)</f>
        <v>-1679.2562933301167</v>
      </c>
      <c r="AF50" s="4">
        <f>step*((-'By group'!AF$4-'By group'!AF$5-'By group'!AF$22)*Population!AF50+'By group'!AF$3*Population!$BO50)</f>
        <v>-687.51416794516717</v>
      </c>
      <c r="AG50" s="4">
        <f>step*((-'By group'!AG$4-'By group'!AG$5-'By group'!AG$22)*Population!AG50+'By group'!AG$3*Population!$BO50)</f>
        <v>-168.17068412686692</v>
      </c>
      <c r="AH50" s="4">
        <f>step*((-'By group'!AH$4-'By group'!AH$5-'By group'!AH$22)*Population!AH50+'By group'!AH$3*Population!$BO50)</f>
        <v>-160.40753426260829</v>
      </c>
      <c r="AI50" s="4">
        <f>step*((-'By group'!AI$4-'By group'!AI$5-'By group'!AI$22)*Population!AI50+'By group'!AI$3*Population!$BO50)</f>
        <v>0</v>
      </c>
      <c r="AJ50" s="4">
        <f>step*((-'By group'!AJ$4-'By group'!AJ$5-'By group'!AJ$22)*Population!AJ50+'By group'!AJ$3*Population!$BO50)</f>
        <v>0</v>
      </c>
      <c r="AK50" s="4">
        <f>step*((-'By group'!AK$4-'By group'!AK$5-'By group'!AK$22)*Population!AK50+'By group'!AK$3*Population!$BO50)</f>
        <v>0</v>
      </c>
      <c r="AL50" s="4">
        <f>step*((-'By group'!AL$4-'By group'!AL$5-'By group'!AL$22)*Population!AL50+'By group'!AL$3*Population!$BO50)</f>
        <v>-88.550528249671444</v>
      </c>
      <c r="AM50" s="4">
        <f>step*((-'By group'!AM$4-'By group'!AM$5-'By group'!AM$22)*Population!AM50+'By group'!AM$3*Population!$BO50)</f>
        <v>-52.07272137136038</v>
      </c>
      <c r="AN50" s="4">
        <f>step*((-'By group'!AN$4-'By group'!AN$5-'By group'!AN$22)*Population!AN50+'By group'!AN$3*Population!$BO50)</f>
        <v>-53.924747885281974</v>
      </c>
      <c r="AO50" s="8">
        <f>step*((-'By group'!AO$4-'By group'!AO$5-'By group'!AO$22)*Population!AO50+'By group'!AO$3*Population!$BO50)</f>
        <v>10151.249902324726</v>
      </c>
      <c r="AP50" s="4">
        <f>step*((-'By group'!AP$4-'By group'!AP$5-'By group'!AP$22)*Population!AP50+'By group'!AP$3*Population!$BO50)</f>
        <v>-407.87684218864831</v>
      </c>
      <c r="AQ50" s="4">
        <f>step*((-'By group'!AQ$4-'By group'!AQ$5-'By group'!AQ$22)*Population!AQ50+'By group'!AQ$3*Population!$BO50)</f>
        <v>-2616.7996609315924</v>
      </c>
      <c r="AR50" s="4">
        <f>step*((-'By group'!AR$4-'By group'!AR$5-'By group'!AR$22)*Population!AR50+'By group'!AR$3*Population!$BO50)</f>
        <v>-4048.8914626507403</v>
      </c>
      <c r="AS50" s="4">
        <f>step*((-'By group'!AS$4-'By group'!AS$5-'By group'!AS$22)*Population!AS50+'By group'!AS$3*Population!$BO50)</f>
        <v>-1597.7033970694124</v>
      </c>
      <c r="AT50" s="4">
        <f>step*((-'By group'!AT$4-'By group'!AT$5-'By group'!AT$22)*Population!AT50+'By group'!AT$3*Population!$BO50)</f>
        <v>-379.09868262746932</v>
      </c>
      <c r="AU50" s="4">
        <f>step*((-'By group'!AU$4-'By group'!AU$5-'By group'!AU$22)*Population!AU50+'By group'!AU$3*Population!$BO50)</f>
        <v>-338.33132887038806</v>
      </c>
      <c r="AV50" s="4">
        <f>step*((-'By group'!AV$4-'By group'!AV$5-'By group'!AV$22)*Population!AV50+'By group'!AV$3*Population!$BO50)</f>
        <v>0</v>
      </c>
      <c r="AW50" s="4">
        <f>step*((-'By group'!AW$4-'By group'!AW$5-'By group'!AW$22)*Population!AW50+'By group'!AW$3*Population!$BO50)</f>
        <v>0</v>
      </c>
      <c r="AX50" s="4">
        <f>step*((-'By group'!AX$4-'By group'!AX$5-'By group'!AX$22)*Population!AX50+'By group'!AX$3*Population!$BO50)</f>
        <v>0</v>
      </c>
      <c r="AY50" s="4">
        <f>step*((-'By group'!AY$4-'By group'!AY$5-'By group'!AY$22)*Population!AY50+'By group'!AY$3*Population!$BO50)</f>
        <v>-186.27586585656388</v>
      </c>
      <c r="AZ50" s="4">
        <f>step*((-'By group'!AZ$4-'By group'!AZ$5-'By group'!AZ$22)*Population!AZ50+'By group'!AZ$3*Population!$BO50)</f>
        <v>-100.38589427829687</v>
      </c>
      <c r="BA50" s="4">
        <f>step*((-'By group'!BA$4-'By group'!BA$5-'By group'!BA$22)*Population!BA50+'By group'!BA$3*Population!$BO50)</f>
        <v>-89.75021794806969</v>
      </c>
      <c r="BB50" s="8">
        <f>step*((-'By group'!BB$4-'By group'!BB$5-'By group'!BB$22)*Population!BB50+'By group'!BB$3*Population!$BO50)</f>
        <v>4843.2415311165942</v>
      </c>
      <c r="BC50" s="4">
        <f>step*((-'By group'!BC$4-'By group'!BC$5-'By group'!BC$22)*Population!BC50+'By group'!BC$3*Population!$BO50)</f>
        <v>-366.89444161789896</v>
      </c>
      <c r="BD50" s="4">
        <f>step*((-'By group'!BD$4-'By group'!BD$5-'By group'!BD$22)*Population!BD50+'By group'!BD$3*Population!$BO50)</f>
        <v>-1862.1469936183075</v>
      </c>
      <c r="BE50" s="4">
        <f>step*((-'By group'!BE$4-'By group'!BE$5-'By group'!BE$22)*Population!BE50+'By group'!BE$3*Population!$BO50)</f>
        <v>-2596.6008394193655</v>
      </c>
      <c r="BF50" s="4">
        <f>step*((-'By group'!BF$4-'By group'!BF$5-'By group'!BF$22)*Population!BF50+'By group'!BF$3*Population!$BO50)</f>
        <v>-966.27741457015532</v>
      </c>
      <c r="BG50" s="4">
        <f>step*((-'By group'!BG$4-'By group'!BG$5-'By group'!BG$22)*Population!BG50+'By group'!BG$3*Population!$BO50)</f>
        <v>-221.18824413805143</v>
      </c>
      <c r="BH50" s="4">
        <f>step*((-'By group'!BH$4-'By group'!BH$5-'By group'!BH$22)*Population!BH50+'By group'!BH$3*Population!$BO50)</f>
        <v>-191.59584298271702</v>
      </c>
      <c r="BI50" s="4">
        <f>step*((-'By group'!BI$4-'By group'!BI$5-'By group'!BI$22)*Population!BI50+'By group'!BI$3*Population!$BO50)</f>
        <v>0</v>
      </c>
      <c r="BJ50" s="4">
        <f>step*((-'By group'!BJ$4-'By group'!BJ$5-'By group'!BJ$22)*Population!BJ50+'By group'!BJ$3*Population!$BO50)</f>
        <v>0</v>
      </c>
      <c r="BK50" s="4">
        <f>step*((-'By group'!BK$4-'By group'!BK$5-'By group'!BK$22)*Population!BK50+'By group'!BK$3*Population!$BO50)</f>
        <v>0</v>
      </c>
      <c r="BL50" s="4">
        <f>step*((-'By group'!BL$4-'By group'!BL$5-'By group'!BL$22)*Population!BL50+'By group'!BL$3*Population!$BO50)</f>
        <v>-126.16543625579472</v>
      </c>
      <c r="BM50" s="4">
        <f>step*((-'By group'!BM$4-'By group'!BM$5-'By group'!BM$22)*Population!BM50+'By group'!BM$3*Population!$BO50)</f>
        <v>-64.863116662156756</v>
      </c>
      <c r="BN50" s="4">
        <f>step*((-'By group'!BN$4-'By group'!BN$5-'By group'!BN$22)*Population!BN50+'By group'!BN$3*Population!$BO50)</f>
        <v>-55.051010310750286</v>
      </c>
      <c r="BO50" s="71">
        <f>-step*SUM(SCR!B50:N50)*Population!B50</f>
        <v>-120884.48930603401</v>
      </c>
      <c r="BP50" s="4">
        <f>step*-SUM('By group'!C$11:C$21)*Population!C50</f>
        <v>-116131.52220021895</v>
      </c>
      <c r="BQ50" s="4">
        <f>step*-SUM('By group'!D$11:D$21)*Population!D50</f>
        <v>-85322.368014951324</v>
      </c>
      <c r="BR50" s="4">
        <f>step*-SUM('By group'!E$11:E$21)*Population!E50</f>
        <v>-35694.835552217701</v>
      </c>
      <c r="BS50" s="4">
        <f>step*-SUM('By group'!F$11:F$21)*Population!F50</f>
        <v>-10852.573644279744</v>
      </c>
      <c r="BT50" s="4">
        <f>step*-SUM('By group'!G$11:G$21)*Population!G50</f>
        <v>-5289.9343783444519</v>
      </c>
      <c r="BU50" s="4">
        <f>step*-SUM('By group'!H$11:H$21)*Population!H50</f>
        <v>0</v>
      </c>
      <c r="BV50" s="4">
        <f>step*-SUM('By group'!I$11:I$21)*Population!I50</f>
        <v>0</v>
      </c>
      <c r="BW50" s="4">
        <f>step*-SUM('By group'!J$11:J$21)*Population!J50</f>
        <v>0</v>
      </c>
      <c r="BX50" s="4">
        <f>step*-SUM('By group'!K$11:K$21)*Population!K50</f>
        <v>0</v>
      </c>
      <c r="BY50" s="4">
        <f>step*-SUM('By group'!L$11:L$21)*Population!L50</f>
        <v>-1943.1724911918027</v>
      </c>
      <c r="BZ50" s="4">
        <f>step*-SUM('By group'!M$11:M$21)*Population!M50</f>
        <v>-1015.9537238793872</v>
      </c>
      <c r="CA50" s="4">
        <f>step*-SUM('By group'!N$11:N$21)*Population!N50</f>
        <v>0</v>
      </c>
      <c r="CB50" s="13">
        <f>-step*SUM(SCR!O50:AA50)*Population!O50</f>
        <v>-61435.920031403381</v>
      </c>
      <c r="CC50" s="4">
        <f>step*-SUM('By group'!P$11:P$21)*Population!P50</f>
        <v>-59133.978674652513</v>
      </c>
      <c r="CD50" s="4">
        <f>step*-SUM('By group'!Q$11:Q$21)*Population!Q50</f>
        <v>-43751.222266924182</v>
      </c>
      <c r="CE50" s="4">
        <f>step*-SUM('By group'!R$11:R$21)*Population!R50</f>
        <v>-18532.902095442081</v>
      </c>
      <c r="CF50" s="4">
        <f>step*-SUM('By group'!S$11:S$21)*Population!S50</f>
        <v>-5697.8901152237995</v>
      </c>
      <c r="CG50" s="4">
        <f>step*-SUM('By group'!T$11:T$21)*Population!T50</f>
        <v>-2803.1626104894704</v>
      </c>
      <c r="CH50" s="4">
        <f>step*-SUM('By group'!U$11:U$21)*Population!U50</f>
        <v>0</v>
      </c>
      <c r="CI50" s="4">
        <f>step*-SUM('By group'!V$11:V$21)*Population!V50</f>
        <v>0</v>
      </c>
      <c r="CJ50" s="4">
        <f>step*-SUM('By group'!W$11:W$21)*Population!W50</f>
        <v>0</v>
      </c>
      <c r="CK50" s="4">
        <f>step*-SUM('By group'!X$11:X$21)*Population!X50</f>
        <v>0</v>
      </c>
      <c r="CL50" s="4">
        <f>step*-SUM('By group'!Y$11:Y$21)*Population!Y50</f>
        <v>-1049.1192491809902</v>
      </c>
      <c r="CM50" s="4">
        <f>step*-SUM('By group'!Z$11:Z$21)*Population!Z50</f>
        <v>-561.48343526697033</v>
      </c>
      <c r="CN50" s="4">
        <f>step*-SUM('By group'!AA$11:AA$21)*Population!AA50</f>
        <v>0</v>
      </c>
      <c r="CO50" s="13">
        <f>-step*SUM(SCR!AB50:AN50)*Population!AB50</f>
        <v>-4107.4140332782381</v>
      </c>
      <c r="CP50" s="4">
        <f>step*-SUM('By group'!AC$11:AC$21)*Population!AC50</f>
        <v>-3943.6579481533772</v>
      </c>
      <c r="CQ50" s="4">
        <f>step*-SUM('By group'!AD$11:AD$21)*Population!AD50</f>
        <v>-2888.5073250773526</v>
      </c>
      <c r="CR50" s="4">
        <f>step*-SUM('By group'!AE$11:AE$21)*Population!AE50</f>
        <v>-1199.4687809500833</v>
      </c>
      <c r="CS50" s="4">
        <f>step*-SUM('By group'!AF$11:AF$21)*Population!AF50</f>
        <v>-361.8495620764038</v>
      </c>
      <c r="CT50" s="4">
        <f>step*-SUM('By group'!AG$11:AG$21)*Population!AG50</f>
        <v>-175.17779596548635</v>
      </c>
      <c r="CU50" s="4">
        <f>step*-SUM('By group'!AH$11:AH$21)*Population!AH50</f>
        <v>0</v>
      </c>
      <c r="CV50" s="4">
        <f>step*-SUM('By group'!AI$11:AI$21)*Population!AI50</f>
        <v>0</v>
      </c>
      <c r="CW50" s="4">
        <f>step*-SUM('By group'!AJ$11:AJ$21)*Population!AJ50</f>
        <v>0</v>
      </c>
      <c r="CX50" s="4">
        <f>step*-SUM('By group'!AK$11:AK$21)*Population!AK50</f>
        <v>0</v>
      </c>
      <c r="CY50" s="4">
        <f>step*-SUM('By group'!AL$11:AL$21)*Population!AL50</f>
        <v>-63.250377321193881</v>
      </c>
      <c r="CZ50" s="4">
        <f>step*-SUM('By group'!AM$11:AM$21)*Population!AM50</f>
        <v>-32.545450857100235</v>
      </c>
      <c r="DA50" s="4">
        <f>step*-SUM('By group'!AN$11:AN$21)*Population!AN50</f>
        <v>0</v>
      </c>
      <c r="DB50" s="13">
        <f>-step*SUM(SCR!AO50:BA50)*Population!AO50</f>
        <v>-10709.412285754526</v>
      </c>
      <c r="DC50" s="4">
        <f>step*-SUM('By group'!AP$11:AP$21)*Population!AP50</f>
        <v>-10196.921054716207</v>
      </c>
      <c r="DD50" s="4">
        <f>step*-SUM('By group'!AQ$11:AQ$21)*Population!AQ50</f>
        <v>-7268.8879470322008</v>
      </c>
      <c r="DE50" s="4">
        <f>step*-SUM('By group'!AR$11:AR$21)*Population!AR50</f>
        <v>-2892.0653304648145</v>
      </c>
      <c r="DF50" s="4">
        <f>step*-SUM('By group'!AS$11:AS$21)*Population!AS50</f>
        <v>-840.89652477337495</v>
      </c>
      <c r="DG50" s="4">
        <f>step*-SUM('By group'!AT$11:AT$21)*Population!AT50</f>
        <v>-394.8944610702805</v>
      </c>
      <c r="DH50" s="4">
        <f>step*-SUM('By group'!AU$11:AU$21)*Population!AU50</f>
        <v>0</v>
      </c>
      <c r="DI50" s="4">
        <f>step*-SUM('By group'!AV$11:AV$21)*Population!AV50</f>
        <v>0</v>
      </c>
      <c r="DJ50" s="4">
        <f>step*-SUM('By group'!AW$11:AW$21)*Population!AW50</f>
        <v>0</v>
      </c>
      <c r="DK50" s="4">
        <f>step*-SUM('By group'!AX$11:AX$21)*Population!AX50</f>
        <v>0</v>
      </c>
      <c r="DL50" s="4">
        <f>step*-SUM('By group'!AY$11:AY$21)*Population!AY50</f>
        <v>-133.05418989754563</v>
      </c>
      <c r="DM50" s="4">
        <f>step*-SUM('By group'!AZ$11:AZ$21)*Population!AZ50</f>
        <v>-62.741183923935552</v>
      </c>
      <c r="DN50" s="4">
        <f>step*-SUM('By group'!BA$11:BA$21)*Population!BA50</f>
        <v>0</v>
      </c>
      <c r="DO50" s="13">
        <f>-step*SUM(SCR!BB50:BN50)*Population!BB50</f>
        <v>-6490.4410366790216</v>
      </c>
      <c r="DP50" s="4">
        <f>step*-SUM('By group'!BC$11:BC$21)*Population!BC50</f>
        <v>-6114.9073602983153</v>
      </c>
      <c r="DQ50" s="4">
        <f>step*-SUM('By group'!BD$11:BD$21)*Population!BD50</f>
        <v>-4232.1522582234256</v>
      </c>
      <c r="DR50" s="4">
        <f>step*-SUM('By group'!BE$11:BE$21)*Population!BE50</f>
        <v>-1622.8755246371034</v>
      </c>
      <c r="DS50" s="4">
        <f>step*-SUM('By group'!BF$11:BF$21)*Population!BF50</f>
        <v>-460.13210217626448</v>
      </c>
      <c r="DT50" s="4">
        <f>step*-SUM('By group'!BG$11:BG$21)*Population!BG50</f>
        <v>-212.6810039788956</v>
      </c>
      <c r="DU50" s="4">
        <f>step*-SUM('By group'!BH$11:BH$21)*Population!BH50</f>
        <v>0</v>
      </c>
      <c r="DV50" s="4">
        <f>step*-SUM('By group'!BI$11:BI$21)*Population!BI50</f>
        <v>0</v>
      </c>
      <c r="DW50" s="4">
        <f>step*-SUM('By group'!BJ$11:BJ$21)*Population!BJ50</f>
        <v>0</v>
      </c>
      <c r="DX50" s="4">
        <f>step*-SUM('By group'!BK$11:BK$21)*Population!BK50</f>
        <v>0</v>
      </c>
      <c r="DY50" s="4">
        <f>step*-SUM('By group'!BL$11:BL$21)*Population!BL50</f>
        <v>-70.091909030997073</v>
      </c>
      <c r="DZ50" s="4">
        <f>step*-SUM('By group'!BM$11:BM$21)*Population!BM50</f>
        <v>-32.431558331078378</v>
      </c>
      <c r="EA50" s="4">
        <f>step*-SUM('By group'!BN$11:BN$21)*Population!BN50</f>
        <v>0</v>
      </c>
      <c r="EB50" s="52">
        <v>0</v>
      </c>
      <c r="EC50" s="4">
        <f t="shared" si="24"/>
        <v>120884.48930603401</v>
      </c>
      <c r="ED50" s="4">
        <f t="shared" si="24"/>
        <v>116131.52220021895</v>
      </c>
      <c r="EE50" s="4">
        <f t="shared" si="26"/>
        <v>85322.368014951324</v>
      </c>
      <c r="EF50" s="4">
        <f t="shared" si="27"/>
        <v>35694.835552217701</v>
      </c>
      <c r="EG50" s="4">
        <f t="shared" si="28"/>
        <v>10852.573644279744</v>
      </c>
      <c r="EH50" s="4">
        <f t="shared" si="28"/>
        <v>5289.9343783444519</v>
      </c>
      <c r="EI50" s="4">
        <v>0</v>
      </c>
      <c r="EJ50" s="4">
        <f t="shared" si="30"/>
        <v>0</v>
      </c>
      <c r="EK50" s="4">
        <f t="shared" si="31"/>
        <v>0</v>
      </c>
      <c r="EL50" s="4">
        <f t="shared" si="32"/>
        <v>0</v>
      </c>
      <c r="EM50" s="4">
        <f t="shared" si="33"/>
        <v>1943.1724911918027</v>
      </c>
      <c r="EN50" s="4">
        <f t="shared" si="34"/>
        <v>1015.9537238793872</v>
      </c>
      <c r="EO50" s="52">
        <v>0</v>
      </c>
      <c r="EP50" s="4">
        <f t="shared" si="35"/>
        <v>61435.920031403381</v>
      </c>
      <c r="EQ50" s="4">
        <f t="shared" si="36"/>
        <v>59133.978674652513</v>
      </c>
      <c r="ER50" s="4">
        <f t="shared" si="37"/>
        <v>43751.222266924182</v>
      </c>
      <c r="ES50" s="4">
        <f t="shared" si="38"/>
        <v>18532.902095442081</v>
      </c>
      <c r="ET50" s="4">
        <f t="shared" si="39"/>
        <v>5697.8901152237995</v>
      </c>
      <c r="EU50" s="4">
        <f t="shared" si="40"/>
        <v>2803.1626104894704</v>
      </c>
      <c r="EV50" s="4">
        <v>0</v>
      </c>
      <c r="EW50" s="4">
        <f t="shared" si="41"/>
        <v>0</v>
      </c>
      <c r="EX50" s="4">
        <f t="shared" si="42"/>
        <v>0</v>
      </c>
      <c r="EY50" s="4">
        <f t="shared" si="43"/>
        <v>0</v>
      </c>
      <c r="EZ50" s="4">
        <f t="shared" si="44"/>
        <v>1049.1192491809902</v>
      </c>
      <c r="FA50" s="4">
        <f t="shared" si="45"/>
        <v>561.48343526697033</v>
      </c>
      <c r="FB50" s="52">
        <v>0</v>
      </c>
      <c r="FC50" s="4">
        <f t="shared" si="46"/>
        <v>4107.4140332782381</v>
      </c>
      <c r="FD50" s="4">
        <f t="shared" si="47"/>
        <v>3943.6579481533772</v>
      </c>
      <c r="FE50" s="4">
        <f t="shared" si="48"/>
        <v>2888.5073250773526</v>
      </c>
      <c r="FF50" s="4">
        <f t="shared" si="49"/>
        <v>1199.4687809500833</v>
      </c>
      <c r="FG50" s="4">
        <f t="shared" si="50"/>
        <v>361.8495620764038</v>
      </c>
      <c r="FH50" s="4">
        <f t="shared" si="51"/>
        <v>175.17779596548635</v>
      </c>
      <c r="FI50" s="4">
        <v>0</v>
      </c>
      <c r="FJ50" s="4">
        <f t="shared" si="52"/>
        <v>0</v>
      </c>
      <c r="FK50" s="4">
        <f t="shared" si="53"/>
        <v>0</v>
      </c>
      <c r="FL50" s="4">
        <f t="shared" si="54"/>
        <v>0</v>
      </c>
      <c r="FM50" s="4">
        <f t="shared" si="55"/>
        <v>63.250377321193881</v>
      </c>
      <c r="FN50" s="9">
        <f t="shared" si="56"/>
        <v>32.545450857100235</v>
      </c>
      <c r="FO50" s="4">
        <v>0</v>
      </c>
      <c r="FP50" s="4">
        <f t="shared" si="57"/>
        <v>10709.412285754526</v>
      </c>
      <c r="FQ50" s="4">
        <f t="shared" si="58"/>
        <v>10196.921054716207</v>
      </c>
      <c r="FR50" s="4">
        <f t="shared" si="59"/>
        <v>7268.8879470322008</v>
      </c>
      <c r="FS50" s="4">
        <f t="shared" si="60"/>
        <v>2892.0653304648145</v>
      </c>
      <c r="FT50" s="4">
        <f t="shared" si="61"/>
        <v>840.89652477337495</v>
      </c>
      <c r="FU50" s="4">
        <f t="shared" si="62"/>
        <v>394.8944610702805</v>
      </c>
      <c r="FV50" s="4">
        <v>0</v>
      </c>
      <c r="FW50" s="4">
        <f t="shared" si="63"/>
        <v>0</v>
      </c>
      <c r="FX50" s="4">
        <f t="shared" si="64"/>
        <v>0</v>
      </c>
      <c r="FY50" s="4">
        <f t="shared" si="65"/>
        <v>0</v>
      </c>
      <c r="FZ50" s="4">
        <f t="shared" si="66"/>
        <v>133.05418989754563</v>
      </c>
      <c r="GA50" s="4">
        <f t="shared" si="67"/>
        <v>62.741183923935552</v>
      </c>
      <c r="GB50" s="4">
        <v>0</v>
      </c>
      <c r="GC50" s="4">
        <f t="shared" si="68"/>
        <v>6490.4410366790216</v>
      </c>
      <c r="GD50" s="4">
        <f t="shared" si="4"/>
        <v>6114.9073602983153</v>
      </c>
      <c r="GE50" s="4">
        <f t="shared" si="5"/>
        <v>4232.1522582234256</v>
      </c>
      <c r="GF50" s="4">
        <f t="shared" si="6"/>
        <v>1622.8755246371034</v>
      </c>
      <c r="GG50" s="4">
        <f t="shared" si="7"/>
        <v>460.13210217626448</v>
      </c>
      <c r="GH50" s="4">
        <f t="shared" si="8"/>
        <v>212.6810039788956</v>
      </c>
      <c r="GI50" s="4">
        <v>0</v>
      </c>
      <c r="GJ50" s="4">
        <f t="shared" si="69"/>
        <v>0</v>
      </c>
      <c r="GK50" s="4">
        <f t="shared" si="70"/>
        <v>0</v>
      </c>
      <c r="GL50" s="4">
        <f t="shared" si="9"/>
        <v>0</v>
      </c>
      <c r="GM50" s="4">
        <f t="shared" si="10"/>
        <v>70.091909030997073</v>
      </c>
      <c r="GN50" s="4">
        <f t="shared" si="11"/>
        <v>32.431558331078378</v>
      </c>
      <c r="GO50" s="52">
        <v>0</v>
      </c>
      <c r="GP50" s="4">
        <f>step*(-'By group'!C$32*Population!C50+'By group'!I$33*Population!I50)</f>
        <v>0</v>
      </c>
      <c r="GQ50" s="4">
        <f>step*(-'By group'!D$32*Population!D50+'By group'!J$33*Population!J50)</f>
        <v>0</v>
      </c>
      <c r="GR50" s="4">
        <f>step*(-'By group'!E$32*Population!E50+'By group'!K$33*Population!K50)</f>
        <v>0</v>
      </c>
      <c r="GS50" s="4">
        <f>step*(-'By group'!F$32*Population!F50+'By group'!L$33*Population!L50)</f>
        <v>-4454.7005765439708</v>
      </c>
      <c r="GT50" s="4">
        <f>step*(-'By group'!G$32*Population!G50+'By group'!M$33*Population!M50)</f>
        <v>-550.01001372919677</v>
      </c>
      <c r="GU50" s="4">
        <f>step*(-'By group'!H$32*Population!H50+'By group'!N$33*Population!N50)</f>
        <v>-485.562558058859</v>
      </c>
      <c r="GV50" s="46">
        <f t="shared" si="71"/>
        <v>0</v>
      </c>
      <c r="GW50" s="14">
        <f t="shared" si="72"/>
        <v>0</v>
      </c>
      <c r="GX50" s="4">
        <f t="shared" si="73"/>
        <v>0</v>
      </c>
      <c r="GY50" s="4">
        <f t="shared" si="74"/>
        <v>4454.7005765439708</v>
      </c>
      <c r="GZ50" s="4">
        <f t="shared" si="75"/>
        <v>550.01001372919677</v>
      </c>
      <c r="HA50" s="4">
        <f t="shared" si="76"/>
        <v>485.562558058859</v>
      </c>
      <c r="HB50" s="8">
        <v>0</v>
      </c>
      <c r="HC50" s="4">
        <f>step*(-'By group'!P$32*Population!P50+'By group'!V$33*Population!V50)</f>
        <v>0</v>
      </c>
      <c r="HD50" s="4">
        <f>step*(-'By group'!Q$32*Population!Q50+'By group'!W$33*Population!W50)</f>
        <v>0</v>
      </c>
      <c r="HE50" s="4">
        <f>step*(-'By group'!R$32*Population!R50+'By group'!X$33*Population!X50)</f>
        <v>0</v>
      </c>
      <c r="HF50" s="4">
        <f>step*(-'By group'!S$32*Population!S50+'By group'!Y$33*Population!Y50)</f>
        <v>-2324.3854330214044</v>
      </c>
      <c r="HG50" s="4">
        <f>step*(-'By group'!T$32*Population!T50+'By group'!Z$33*Population!Z50)</f>
        <v>-279.89080446440897</v>
      </c>
      <c r="HH50" s="4">
        <f>step*(-'By group'!U$32*Population!U50+'By group'!AA$33*Population!AA50)</f>
        <v>-241.11138076635831</v>
      </c>
      <c r="HI50" s="14">
        <f t="shared" si="77"/>
        <v>0</v>
      </c>
      <c r="HJ50" s="46">
        <f t="shared" si="78"/>
        <v>0</v>
      </c>
      <c r="HK50" s="4">
        <f t="shared" si="79"/>
        <v>0</v>
      </c>
      <c r="HL50" s="4">
        <f t="shared" si="80"/>
        <v>2324.3854330214044</v>
      </c>
      <c r="HM50" s="4">
        <f t="shared" si="81"/>
        <v>279.89080446440897</v>
      </c>
      <c r="HN50" s="9">
        <f t="shared" si="82"/>
        <v>241.11138076635831</v>
      </c>
      <c r="HO50" s="4">
        <v>0</v>
      </c>
      <c r="HP50" s="4">
        <f>step*(-'By group'!AC$32*Population!AC50+'By group'!AI$33*Population!AI50)</f>
        <v>0</v>
      </c>
      <c r="HQ50" s="4">
        <f>step*(-'By group'!AD$32*Population!AD50+'By group'!AJ$33*Population!AJ50)</f>
        <v>0</v>
      </c>
      <c r="HR50" s="4">
        <f>step*(-'By group'!AE$32*Population!AE50+'By group'!AK$33*Population!AK50)</f>
        <v>0</v>
      </c>
      <c r="HS50" s="4">
        <f>step*(-'By group'!AF$32*Population!AF50+'By group'!AL$33*Population!AL50)</f>
        <v>-149.29959237760497</v>
      </c>
      <c r="HT50" s="4">
        <f>step*(-'By group'!AG$32*Population!AG50+'By group'!AM$33*Population!AM50)</f>
        <v>-18.762833764547153</v>
      </c>
      <c r="HU50" s="4">
        <f>step*(-'By group'!AH$32*Population!AH50+'By group'!AN$33*Population!AN50)</f>
        <v>-16.074849374673139</v>
      </c>
      <c r="HV50" s="14">
        <f t="shared" si="83"/>
        <v>0</v>
      </c>
      <c r="HW50" s="46">
        <f t="shared" si="84"/>
        <v>0</v>
      </c>
      <c r="HX50" s="4">
        <f t="shared" si="85"/>
        <v>0</v>
      </c>
      <c r="HY50" s="4">
        <f t="shared" si="86"/>
        <v>149.29959237760497</v>
      </c>
      <c r="HZ50" s="4">
        <f t="shared" si="87"/>
        <v>18.762833764547153</v>
      </c>
      <c r="IA50" s="4">
        <f t="shared" si="88"/>
        <v>16.074849374673139</v>
      </c>
      <c r="IB50" s="8">
        <v>0</v>
      </c>
      <c r="IC50" s="4">
        <f>step*(-'By group'!AP$32*Population!AP50+'By group'!AV$33*Population!AV50)</f>
        <v>0</v>
      </c>
      <c r="ID50" s="4">
        <f>step*(-'By group'!AQ$32*Population!AQ50+'By group'!AW$33*Population!AW50)</f>
        <v>0</v>
      </c>
      <c r="IE50" s="4">
        <f>step*(-'By group'!AR$32*Population!AR50+'By group'!AX$33*Population!AX50)</f>
        <v>0</v>
      </c>
      <c r="IF50" s="4">
        <f>step*(-'By group'!AS$32*Population!AS50+'By group'!AY$33*Population!AY50)</f>
        <v>-353.92116743791468</v>
      </c>
      <c r="IG50" s="4">
        <f>step*(-'By group'!AT$32*Population!AT50+'By group'!AZ$33*Population!AZ50)</f>
        <v>-47.608300252088327</v>
      </c>
      <c r="IH50" s="4">
        <f>step*(-'By group'!AU$32*Population!AU50+'By group'!BA$33*Population!BA50)</f>
        <v>-40.217621379478913</v>
      </c>
      <c r="II50" s="14">
        <f t="shared" si="15"/>
        <v>0</v>
      </c>
      <c r="IJ50" s="4">
        <f t="shared" si="16"/>
        <v>0</v>
      </c>
      <c r="IK50" s="4">
        <f t="shared" si="89"/>
        <v>0</v>
      </c>
      <c r="IL50" s="4">
        <f t="shared" si="90"/>
        <v>353.92116743791468</v>
      </c>
      <c r="IM50" s="4">
        <f t="shared" si="91"/>
        <v>47.608300252088327</v>
      </c>
      <c r="IN50" s="4">
        <f t="shared" si="92"/>
        <v>40.217621379478913</v>
      </c>
      <c r="IO50" s="8">
        <v>0</v>
      </c>
      <c r="IP50" s="4">
        <f>step*(-'By group'!BC$32*Population!BC50+'By group'!BI$33*Population!BI50)</f>
        <v>0</v>
      </c>
      <c r="IQ50" s="4">
        <f>step*(-'By group'!BD$32*Population!BD50+'By group'!BJ$33*Population!BJ50)</f>
        <v>0</v>
      </c>
      <c r="IR50" s="4">
        <f>step*(-'By group'!BE$32*Population!BE50+'By group'!BK$33*Population!BK50)</f>
        <v>0</v>
      </c>
      <c r="IS50" s="4">
        <f>step*(-'By group'!BF$32*Population!BF50+'By group'!BL$33*Population!BL50)</f>
        <v>-195.02009657263369</v>
      </c>
      <c r="IT50" s="4">
        <f>step*(-'By group'!BG$32*Population!BG50+'By group'!BM$33*Population!BM50)</f>
        <v>-26.320421630239935</v>
      </c>
      <c r="IU50" s="4">
        <f>step*(-'By group'!BH$32*Population!BH50+'By group'!BN$33*Population!BN50)</f>
        <v>-21.645694849321949</v>
      </c>
      <c r="IV50" s="14">
        <f t="shared" si="17"/>
        <v>0</v>
      </c>
      <c r="IW50" s="4">
        <f t="shared" si="18"/>
        <v>0</v>
      </c>
      <c r="IX50" s="4">
        <f t="shared" si="19"/>
        <v>0</v>
      </c>
      <c r="IY50" s="4">
        <f t="shared" si="20"/>
        <v>195.02009657263369</v>
      </c>
      <c r="IZ50" s="4">
        <f t="shared" si="21"/>
        <v>26.320421630239935</v>
      </c>
      <c r="JA50" s="4">
        <f t="shared" si="22"/>
        <v>21.645694849321949</v>
      </c>
      <c r="JB50" s="75">
        <f>step*(+prop_idu_male*'By group'!BB$9*Population!BB50-'By group'!B$8*Population!B50)</f>
        <v>-842.12891243439776</v>
      </c>
      <c r="JC50" s="46">
        <f>step*(+prop_idu_male*'By group'!BC$9*Population!BC50-'By group'!C$8*Population!C50)</f>
        <v>-5.0727872267751497</v>
      </c>
      <c r="JD50" s="46">
        <f>step*(+prop_idu_male*'By group'!BD$9*Population!BD50-'By group'!D$8*Population!D50)</f>
        <v>-15.033040519043022</v>
      </c>
      <c r="JE50" s="46">
        <f>step*(+prop_idu_male*'By group'!BE$9*Population!BE50-'By group'!E$8*Population!E50)</f>
        <v>-15.899967146544329</v>
      </c>
      <c r="JF50" s="46">
        <f>step*(+prop_idu_male*'By group'!BF$9*Population!BF50-'By group'!F$8*Population!F50)</f>
        <v>-4.8741282995283548</v>
      </c>
      <c r="JG50" s="46">
        <f>step*(+prop_idu_male*'By group'!BG$9*Population!BG50-'By group'!G$8*Population!G50)</f>
        <v>-0.95589999375902046</v>
      </c>
      <c r="JH50" s="46">
        <f>step*(+prop_idu_male*'By group'!BH$9*Population!BH50-'By group'!H$8*Population!H50)</f>
        <v>-0.84336270958183446</v>
      </c>
      <c r="JI50" s="46">
        <f>step*(+prop_idu_male*'By group'!BI$9*Population!BI50-'By group'!I$8*Population!I50)</f>
        <v>0</v>
      </c>
      <c r="JJ50" s="46">
        <f>step*(+prop_idu_male*'By group'!BJ$9*Population!BJ50-'By group'!J$8*Population!J50)</f>
        <v>0</v>
      </c>
      <c r="JK50" s="46">
        <f>step*(+prop_idu_male*'By group'!BK$9*Population!BK50-'By group'!K$8*Population!K50)</f>
        <v>0</v>
      </c>
      <c r="JL50" s="46">
        <f>step*(+prop_idu_male*'By group'!BL$9*Population!BL50-'By group'!L$8*Population!L50)</f>
        <v>-1.7749519095174098</v>
      </c>
      <c r="JM50" s="46">
        <f>step*(+prop_idu_male*'By group'!BM$9*Population!BM50-'By group'!M$8*Population!M50)</f>
        <v>-0.93811798388479906</v>
      </c>
      <c r="JN50" s="46">
        <f>step*(+prop_idu_male*'By group'!BN$9*Population!BN50-'By group'!N$8*Population!N50)</f>
        <v>-0.81949963832269623</v>
      </c>
      <c r="JO50" s="45">
        <f>step*(+(1-prop_idu_male)*'By group'!BB$9*Population!BB50-'By group'!O$8*Population!O50-'By group'!O$6*Population!O50+'By group'!AB$7*Population!AB50)</f>
        <v>-6235.1098593652641</v>
      </c>
      <c r="JP50" s="46">
        <f>step*(+(1-prop_idu_male)*'By group'!BC$9*Population!BC50-'By group'!P$8*Population!P50-'By group'!P$6*Population!P50+'By group'!AC$7*Population!AC50)</f>
        <v>-10.654300444935986</v>
      </c>
      <c r="JQ50" s="46">
        <f>step*(+(1-prop_idu_male)*'By group'!BD$9*Population!BD50-'By group'!Q$8*Population!Q50-'By group'!Q$6*Population!Q50+'By group'!AD$7*Population!AD50)</f>
        <v>-31.858779651933514</v>
      </c>
      <c r="JR50" s="46">
        <f>step*(+(1-prop_idu_male)*'By group'!BE$9*Population!BE50-'By group'!R$8*Population!R50-'By group'!R$6*Population!R50+'By group'!AE$7*Population!AE50)</f>
        <v>-34.391575152904053</v>
      </c>
      <c r="JS50" s="46">
        <f>step*(+(1-prop_idu_male)*'By group'!BF$9*Population!BF50-'By group'!S$8*Population!S50-'By group'!S$6*Population!S50+'By group'!AF$7*Population!AF50)</f>
        <v>-10.758336720720321</v>
      </c>
      <c r="JT50" s="46">
        <f>step*(+(1-prop_idu_male)*'By group'!BG$9*Population!BG50-'By group'!T$8*Population!T50-'By group'!T$6*Population!T50+'By group'!AG$7*Population!AG50)</f>
        <v>-2.1471279745529275</v>
      </c>
      <c r="JU50" s="46">
        <f>step*(+(1-prop_idu_male)*'By group'!BH$9*Population!BH50-'By group'!U$8*Population!U50-'By group'!U$6*Population!U50+'By group'!AH$7*Population!AH50)</f>
        <v>-1.9785727039196823</v>
      </c>
      <c r="JV50" s="46">
        <f>step*(+(1-prop_idu_male)*'By group'!BI$9*Population!BI50-'By group'!V$8*Population!V50-'By group'!V$6*Population!V50+'By group'!AI$7*Population!AI50)</f>
        <v>0</v>
      </c>
      <c r="JW50" s="46">
        <f>step*(+(1-prop_idu_male)*'By group'!BJ$9*Population!BJ50-'By group'!W$8*Population!W50-'By group'!W$6*Population!W50+'By group'!AJ$7*Population!AJ50)</f>
        <v>0</v>
      </c>
      <c r="JX50" s="46">
        <f>step*(+(1-prop_idu_male)*'By group'!BK$9*Population!BK50-'By group'!X$8*Population!X50-'By group'!X$6*Population!X50+'By group'!AK$7*Population!AK50)</f>
        <v>0</v>
      </c>
      <c r="JY50" s="46">
        <f>step*(+(1-prop_idu_male)*'By group'!BL$9*Population!BL50-'By group'!Y$8*Population!Y50-'By group'!Y$6*Population!Y50+'By group'!AL$7*Population!AL50)</f>
        <v>-4.1392607327886388</v>
      </c>
      <c r="JZ50" s="46">
        <f>step*(+(1-prop_idu_male)*'By group'!BM$9*Population!BM50-'By group'!Z$8*Population!Z50-'By group'!Z$6*Population!Z50+'By group'!AM$7*Population!AM50)</f>
        <v>-2.2836525690151328</v>
      </c>
      <c r="KA50" s="76">
        <f>step*(+(1-prop_idu_male)*'By group'!BN$9*Population!BN50-'By group'!AA$8*Population!AA50-'By group'!AA$6*Population!AA50+'By group'!AN$7*Population!AN50)</f>
        <v>-2.2150458483968496</v>
      </c>
      <c r="KB50" s="46">
        <f>step*(+'By group'!O$6*Population!O50-'By group'!AB$7*Population!AB50)</f>
        <v>5335.9127017914643</v>
      </c>
      <c r="KC50" s="46">
        <f>step*(+'By group'!P$6*Population!P50-'By group'!AC$7*Population!AC50)</f>
        <v>7.8810487320123084</v>
      </c>
      <c r="KD50" s="46">
        <f>step*(+'By group'!Q$6*Population!Q50-'By group'!AD$7*Population!AD50)</f>
        <v>23.616393469535485</v>
      </c>
      <c r="KE50" s="46">
        <f>step*(+'By group'!R$6*Population!R50-'By group'!AE$7*Population!AE50)</f>
        <v>25.611986762574151</v>
      </c>
      <c r="KF50" s="46">
        <f>step*(+'By group'!S$6*Population!S50-'By group'!AF$7*Population!AF50)</f>
        <v>8.0474312937613011</v>
      </c>
      <c r="KG50" s="46">
        <f>step*(+'By group'!T$6*Population!T50-'By group'!AG$7*Population!AG50)</f>
        <v>1.6120171729325008</v>
      </c>
      <c r="KH50" s="46">
        <f>step*(+'By group'!U$6*Population!U50-'By group'!AH$7*Population!AH50)</f>
        <v>1.497023642747191</v>
      </c>
      <c r="KI50" s="46">
        <f>step*(+'By group'!V$6*Population!V50-'By group'!AI$7*Population!AI50)</f>
        <v>0</v>
      </c>
      <c r="KJ50" s="46">
        <f>step*(+'By group'!W$6*Population!W50-'By group'!AJ$7*Population!AJ50)</f>
        <v>0</v>
      </c>
      <c r="KK50" s="46">
        <f>step*(+'By group'!X$6*Population!X50-'By group'!AK$7*Population!AK50)</f>
        <v>0</v>
      </c>
      <c r="KL50" s="46">
        <f>step*(+'By group'!Y$6*Population!Y50-'By group'!AL$7*Population!AL50)</f>
        <v>3.1321966290262462</v>
      </c>
      <c r="KM50" s="46">
        <f>step*(+'By group'!Z$6*Population!Z50-'By group'!AM$7*Population!AM50)</f>
        <v>1.7416280687468098</v>
      </c>
      <c r="KN50" s="46">
        <f>step*(+'By group'!AA$6*Population!AA50-'By group'!AN$7*Population!AN50)</f>
        <v>1.7081956537653971</v>
      </c>
      <c r="KO50" s="45">
        <v>0</v>
      </c>
      <c r="KP50" s="46">
        <v>0</v>
      </c>
      <c r="KQ50" s="46">
        <v>0</v>
      </c>
      <c r="KR50" s="46">
        <v>0</v>
      </c>
      <c r="KS50" s="46">
        <v>0</v>
      </c>
      <c r="KT50" s="46">
        <v>0</v>
      </c>
      <c r="KU50" s="46">
        <v>0</v>
      </c>
      <c r="KV50" s="46">
        <v>0</v>
      </c>
      <c r="KW50" s="46">
        <v>0</v>
      </c>
      <c r="KX50" s="46">
        <v>0</v>
      </c>
      <c r="KY50" s="46">
        <v>0</v>
      </c>
      <c r="KZ50" s="46">
        <v>0</v>
      </c>
      <c r="LA50" s="46">
        <v>0</v>
      </c>
      <c r="LB50" s="188">
        <f>step*(-'By group'!BB$9*Population!BB50+'By group'!B$8*Population!B50+'By group'!O$8*Population!O50)</f>
        <v>1741.3260700081973</v>
      </c>
      <c r="LC50" s="189">
        <f>step*(-'By group'!BC$9*Population!BC50+'By group'!C$8*Population!C50+'By group'!P$8*Population!P50)</f>
        <v>7.8460389396988264</v>
      </c>
      <c r="LD50" s="189">
        <f>step*(-'By group'!BD$9*Population!BD50+'By group'!D$8*Population!D50+'By group'!Q$8*Population!Q50)</f>
        <v>23.275426701441049</v>
      </c>
      <c r="LE50" s="189">
        <f>step*(-'By group'!BE$9*Population!BE50+'By group'!E$8*Population!E50+'By group'!R$8*Population!R50)</f>
        <v>24.679555536874236</v>
      </c>
      <c r="LF50" s="189">
        <f>step*(-'By group'!BF$9*Population!BF50+'By group'!F$8*Population!F50+'By group'!S$8*Population!S50)</f>
        <v>7.5850337264873744</v>
      </c>
      <c r="LG50" s="189">
        <f>step*(-'By group'!BG$9*Population!BG50+'By group'!G$8*Population!G50+'By group'!T$8*Population!T50)</f>
        <v>1.4910107953794471</v>
      </c>
      <c r="LH50" s="189">
        <f>step*(-'By group'!BH$9*Population!BH50+'By group'!H$8*Population!H50+'By group'!U$8*Population!U50)</f>
        <v>1.3249117707543259</v>
      </c>
      <c r="LI50" s="189">
        <f>step*(-'By group'!BI$9*Population!BI50+'By group'!I$8*Population!I50+'By group'!V$8*Population!V50)</f>
        <v>0</v>
      </c>
      <c r="LJ50" s="189">
        <f>step*(-'By group'!BJ$9*Population!BJ50+'By group'!J$8*Population!J50+'By group'!W$8*Population!W50)</f>
        <v>0</v>
      </c>
      <c r="LK50" s="189">
        <f>step*(-'By group'!BK$9*Population!BK50+'By group'!K$8*Population!K50+'By group'!X$8*Population!X50)</f>
        <v>0</v>
      </c>
      <c r="LL50" s="189">
        <f>step*(-'By group'!BL$9*Population!BL50+'By group'!L$8*Population!L50+'By group'!Y$8*Population!Y50)</f>
        <v>2.7820160132798017</v>
      </c>
      <c r="LM50" s="189">
        <f>step*(-'By group'!BM$9*Population!BM50+'By group'!M$8*Population!M50+'By group'!Z$8*Population!Z50)</f>
        <v>1.4801424841531226</v>
      </c>
      <c r="LN50" s="189">
        <f>step*(-'By group'!BN$9*Population!BN50+'By group'!N$8*Population!N50+'By group'!AA$8*Population!AA50)</f>
        <v>1.3263498329541488</v>
      </c>
    </row>
    <row r="51" spans="1:326" x14ac:dyDescent="0.25">
      <c r="A51">
        <f t="shared" si="93"/>
        <v>23.5</v>
      </c>
      <c r="B51" s="52">
        <f>step*((-'By group'!B$4-'By group'!B$5-'By group'!B$22)*Population!B51+'By group'!B$3*Population!$BO51)</f>
        <v>168041.46889276896</v>
      </c>
      <c r="C51" s="4">
        <f>step*((-'By group'!C$4-'By group'!C$5-'By group'!C$22)*Population!C51+'By group'!C$3*Population!$BO51)</f>
        <v>-4649.3662252319391</v>
      </c>
      <c r="D51" s="4">
        <f>step*((-'By group'!D$4-'By group'!D$5-'By group'!D$22)*Population!D51+'By group'!D$3*Population!$BO51)</f>
        <v>-30723.078664725424</v>
      </c>
      <c r="E51" s="4">
        <f>step*((-'By group'!E$4-'By group'!E$5-'By group'!E$22)*Population!E51+'By group'!E$3*Population!$BO51)</f>
        <v>-49922.210554252299</v>
      </c>
      <c r="F51" s="4">
        <f>step*((-'By group'!F$4-'By group'!F$5-'By group'!F$22)*Population!F51+'By group'!F$3*Population!$BO51)</f>
        <v>-20574.821407134474</v>
      </c>
      <c r="G51" s="4">
        <f>step*((-'By group'!G$4-'By group'!G$5-'By group'!G$22)*Population!G51+'By group'!G$3*Population!$BO51)</f>
        <v>-5062.3377269710745</v>
      </c>
      <c r="H51" s="4">
        <f>step*((-'By group'!H$4-'By group'!H$5-'By group'!H$22)*Population!H51+'By group'!H$3*Population!$BO51)</f>
        <v>-4872.5119948922784</v>
      </c>
      <c r="I51" s="4">
        <f>step*((-'By group'!I$4-'By group'!I$5-'By group'!I$22)*Population!I51+'By group'!I$3*Population!$BO51)</f>
        <v>0</v>
      </c>
      <c r="J51" s="4">
        <f>step*((-'By group'!J$4-'By group'!J$5-'By group'!J$22)*Population!J51+'By group'!J$3*Population!$BO51)</f>
        <v>0</v>
      </c>
      <c r="K51" s="4">
        <f>step*((-'By group'!K$4-'By group'!K$5-'By group'!K$22)*Population!K51+'By group'!K$3*Population!$BO51)</f>
        <v>0</v>
      </c>
      <c r="L51" s="4">
        <f>step*((-'By group'!L$4-'By group'!L$5-'By group'!L$22)*Population!L51+'By group'!L$3*Population!$BO51)</f>
        <v>-2705.6933028727126</v>
      </c>
      <c r="M51" s="4">
        <f>step*((-'By group'!M$4-'By group'!M$5-'By group'!M$22)*Population!M51+'By group'!M$3*Population!$BO51)</f>
        <v>-1613.5871345950763</v>
      </c>
      <c r="N51" s="4">
        <f>step*((-'By group'!N$4-'By group'!N$5-'By group'!N$22)*Population!N51+'By group'!N$3*Population!$BO51)</f>
        <v>-1650.4716960449794</v>
      </c>
      <c r="O51" s="8">
        <f>step*((-'By group'!O$4-'By group'!O$5-'By group'!O$22)*Population!O51+'By group'!O$3*Population!$BO51)</f>
        <v>124253.31197710335</v>
      </c>
      <c r="P51" s="4">
        <f>step*((-'By group'!P$4-'By group'!P$5-'By group'!P$22)*Population!P51+'By group'!P$3*Population!$BO51)</f>
        <v>-2362.396263358894</v>
      </c>
      <c r="Q51" s="4">
        <f>step*((-'By group'!Q$4-'By group'!Q$5-'By group'!Q$22)*Population!Q51+'By group'!Q$3*Population!$BO51)</f>
        <v>-15714.481201171238</v>
      </c>
      <c r="R51" s="4">
        <f>step*((-'By group'!R$4-'By group'!R$5-'By group'!R$22)*Population!R51+'By group'!R$3*Population!$BO51)</f>
        <v>-25839.364126398355</v>
      </c>
      <c r="S51" s="4">
        <f>step*((-'By group'!S$4-'By group'!S$5-'By group'!S$22)*Population!S51+'By group'!S$3*Population!$BO51)</f>
        <v>-10764.027847319898</v>
      </c>
      <c r="T51" s="4">
        <f>step*((-'By group'!T$4-'By group'!T$5-'By group'!T$22)*Population!T51+'By group'!T$3*Population!$BO51)</f>
        <v>-2672.2329379640055</v>
      </c>
      <c r="U51" s="4">
        <f>step*((-'By group'!U$4-'By group'!U$5-'By group'!U$22)*Population!U51+'By group'!U$3*Population!$BO51)</f>
        <v>-2632.8580015221755</v>
      </c>
      <c r="V51" s="4">
        <f>step*((-'By group'!V$4-'By group'!V$5-'By group'!V$22)*Population!V51+'By group'!V$3*Population!$BO51)</f>
        <v>0</v>
      </c>
      <c r="W51" s="4">
        <f>step*((-'By group'!W$4-'By group'!W$5-'By group'!W$22)*Population!W51+'By group'!W$3*Population!$BO51)</f>
        <v>0</v>
      </c>
      <c r="X51" s="4">
        <f>step*((-'By group'!X$4-'By group'!X$5-'By group'!X$22)*Population!X51+'By group'!X$3*Population!$BO51)</f>
        <v>0</v>
      </c>
      <c r="Y51" s="4">
        <f>step*((-'By group'!Y$4-'By group'!Y$5-'By group'!Y$22)*Population!Y51+'By group'!Y$3*Population!$BO51)</f>
        <v>-1454.9321470511834</v>
      </c>
      <c r="Z51" s="4">
        <f>step*((-'By group'!Z$4-'By group'!Z$5-'By group'!Z$22)*Population!Z51+'By group'!Z$3*Population!$BO51)</f>
        <v>-887.72305397773368</v>
      </c>
      <c r="AA51" s="4">
        <f>step*((-'By group'!AA$4-'By group'!AA$5-'By group'!AA$22)*Population!AA51+'By group'!AA$3*Population!$BO51)</f>
        <v>-972.25895624400357</v>
      </c>
      <c r="AB51" s="8">
        <f>step*((-'By group'!AB$4-'By group'!AB$5-'By group'!AB$22)*Population!AB51+'By group'!AB$3*Population!$BO51)</f>
        <v>-1047.6300446051332</v>
      </c>
      <c r="AC51" s="4">
        <f>step*((-'By group'!AC$4-'By group'!AC$5-'By group'!AC$22)*Population!AC51+'By group'!AC$3*Population!$BO51)</f>
        <v>-158.30195056336464</v>
      </c>
      <c r="AD51" s="4">
        <f>step*((-'By group'!AD$4-'By group'!AD$5-'By group'!AD$22)*Population!AD51+'By group'!AD$3*Population!$BO51)</f>
        <v>-1043.364031184441</v>
      </c>
      <c r="AE51" s="4">
        <f>step*((-'By group'!AE$4-'By group'!AE$5-'By group'!AE$22)*Population!AE51+'By group'!AE$3*Population!$BO51)</f>
        <v>-1684.2114865884787</v>
      </c>
      <c r="AF51" s="4">
        <f>step*((-'By group'!AF$4-'By group'!AF$5-'By group'!AF$22)*Population!AF51+'By group'!AF$3*Population!$BO51)</f>
        <v>-689.19621701565427</v>
      </c>
      <c r="AG51" s="4">
        <f>step*((-'By group'!AG$4-'By group'!AG$5-'By group'!AG$22)*Population!AG51+'By group'!AG$3*Population!$BO51)</f>
        <v>-168.49474782105153</v>
      </c>
      <c r="AH51" s="4">
        <f>step*((-'By group'!AH$4-'By group'!AH$5-'By group'!AH$22)*Population!AH51+'By group'!AH$3*Population!$BO51)</f>
        <v>-160.45852979491062</v>
      </c>
      <c r="AI51" s="4">
        <f>step*((-'By group'!AI$4-'By group'!AI$5-'By group'!AI$22)*Population!AI51+'By group'!AI$3*Population!$BO51)</f>
        <v>0</v>
      </c>
      <c r="AJ51" s="4">
        <f>step*((-'By group'!AJ$4-'By group'!AJ$5-'By group'!AJ$22)*Population!AJ51+'By group'!AJ$3*Population!$BO51)</f>
        <v>0</v>
      </c>
      <c r="AK51" s="4">
        <f>step*((-'By group'!AK$4-'By group'!AK$5-'By group'!AK$22)*Population!AK51+'By group'!AK$3*Population!$BO51)</f>
        <v>0</v>
      </c>
      <c r="AL51" s="4">
        <f>step*((-'By group'!AL$4-'By group'!AL$5-'By group'!AL$22)*Population!AL51+'By group'!AL$3*Population!$BO51)</f>
        <v>-88.594690090175064</v>
      </c>
      <c r="AM51" s="4">
        <f>step*((-'By group'!AM$4-'By group'!AM$5-'By group'!AM$22)*Population!AM51+'By group'!AM$3*Population!$BO51)</f>
        <v>-52.003654725442559</v>
      </c>
      <c r="AN51" s="4">
        <f>step*((-'By group'!AN$4-'By group'!AN$5-'By group'!AN$22)*Population!AN51+'By group'!AN$3*Population!$BO51)</f>
        <v>-53.583103945306384</v>
      </c>
      <c r="AO51" s="8">
        <f>step*((-'By group'!AO$4-'By group'!AO$5-'By group'!AO$22)*Population!AO51+'By group'!AO$3*Population!$BO51)</f>
        <v>10286.085392157631</v>
      </c>
      <c r="AP51" s="4">
        <f>step*((-'By group'!AP$4-'By group'!AP$5-'By group'!AP$22)*Population!AP51+'By group'!AP$3*Population!$BO51)</f>
        <v>-412.06141774263511</v>
      </c>
      <c r="AQ51" s="4">
        <f>step*((-'By group'!AQ$4-'By group'!AQ$5-'By group'!AQ$22)*Population!AQ51+'By group'!AQ$3*Population!$BO51)</f>
        <v>-2644.8106711393093</v>
      </c>
      <c r="AR51" s="4">
        <f>step*((-'By group'!AR$4-'By group'!AR$5-'By group'!AR$22)*Population!AR51+'By group'!AR$3*Population!$BO51)</f>
        <v>-4094.8018241990703</v>
      </c>
      <c r="AS51" s="4">
        <f>step*((-'By group'!AS$4-'By group'!AS$5-'By group'!AS$22)*Population!AS51+'By group'!AS$3*Population!$BO51)</f>
        <v>-1616.6168028943937</v>
      </c>
      <c r="AT51" s="4">
        <f>step*((-'By group'!AT$4-'By group'!AT$5-'By group'!AT$22)*Population!AT51+'By group'!AT$3*Population!$BO51)</f>
        <v>-383.72950202511811</v>
      </c>
      <c r="AU51" s="4">
        <f>step*((-'By group'!AU$4-'By group'!AU$5-'By group'!AU$22)*Population!AU51+'By group'!AU$3*Population!$BO51)</f>
        <v>-342.66288923779763</v>
      </c>
      <c r="AV51" s="4">
        <f>step*((-'By group'!AV$4-'By group'!AV$5-'By group'!AV$22)*Population!AV51+'By group'!AV$3*Population!$BO51)</f>
        <v>0</v>
      </c>
      <c r="AW51" s="4">
        <f>step*((-'By group'!AW$4-'By group'!AW$5-'By group'!AW$22)*Population!AW51+'By group'!AW$3*Population!$BO51)</f>
        <v>0</v>
      </c>
      <c r="AX51" s="4">
        <f>step*((-'By group'!AX$4-'By group'!AX$5-'By group'!AX$22)*Population!AX51+'By group'!AX$3*Population!$BO51)</f>
        <v>0</v>
      </c>
      <c r="AY51" s="4">
        <f>step*((-'By group'!AY$4-'By group'!AY$5-'By group'!AY$22)*Population!AY51+'By group'!AY$3*Population!$BO51)</f>
        <v>-188.69724367443024</v>
      </c>
      <c r="AZ51" s="4">
        <f>step*((-'By group'!AZ$4-'By group'!AZ$5-'By group'!AZ$22)*Population!AZ51+'By group'!AZ$3*Population!$BO51)</f>
        <v>-101.78872723408901</v>
      </c>
      <c r="BA51" s="4">
        <f>step*((-'By group'!BA$4-'By group'!BA$5-'By group'!BA$22)*Population!BA51+'By group'!BA$3*Population!$BO51)</f>
        <v>-91.005033746827451</v>
      </c>
      <c r="BB51" s="8">
        <f>step*((-'By group'!BB$4-'By group'!BB$5-'By group'!BB$22)*Population!BB51+'By group'!BB$3*Population!$BO51)</f>
        <v>4855.5953763691623</v>
      </c>
      <c r="BC51" s="4">
        <f>step*((-'By group'!BC$4-'By group'!BC$5-'By group'!BC$22)*Population!BC51+'By group'!BC$3*Population!$BO51)</f>
        <v>-367.88355804004931</v>
      </c>
      <c r="BD51" s="4">
        <f>step*((-'By group'!BD$4-'By group'!BD$5-'By group'!BD$22)*Population!BD51+'By group'!BD$3*Population!$BO51)</f>
        <v>-1866.9741824856901</v>
      </c>
      <c r="BE51" s="4">
        <f>step*((-'By group'!BE$4-'By group'!BE$5-'By group'!BE$22)*Population!BE51+'By group'!BE$3*Population!$BO51)</f>
        <v>-2602.5777113719778</v>
      </c>
      <c r="BF51" s="4">
        <f>step*((-'By group'!BF$4-'By group'!BF$5-'By group'!BF$22)*Population!BF51+'By group'!BF$3*Population!$BO51)</f>
        <v>-968.17391302950818</v>
      </c>
      <c r="BG51" s="4">
        <f>step*((-'By group'!BG$4-'By group'!BG$5-'By group'!BG$22)*Population!BG51+'By group'!BG$3*Population!$BO51)</f>
        <v>-221.56093937641023</v>
      </c>
      <c r="BH51" s="4">
        <f>step*((-'By group'!BH$4-'By group'!BH$5-'By group'!BH$22)*Population!BH51+'By group'!BH$3*Population!$BO51)</f>
        <v>-191.81369068923615</v>
      </c>
      <c r="BI51" s="4">
        <f>step*((-'By group'!BI$4-'By group'!BI$5-'By group'!BI$22)*Population!BI51+'By group'!BI$3*Population!$BO51)</f>
        <v>0</v>
      </c>
      <c r="BJ51" s="4">
        <f>step*((-'By group'!BJ$4-'By group'!BJ$5-'By group'!BJ$22)*Population!BJ51+'By group'!BJ$3*Population!$BO51)</f>
        <v>0</v>
      </c>
      <c r="BK51" s="4">
        <f>step*((-'By group'!BK$4-'By group'!BK$5-'By group'!BK$22)*Population!BK51+'By group'!BK$3*Population!$BO51)</f>
        <v>0</v>
      </c>
      <c r="BL51" s="4">
        <f>step*((-'By group'!BL$4-'By group'!BL$5-'By group'!BL$22)*Population!BL51+'By group'!BL$3*Population!$BO51)</f>
        <v>-126.30446531271568</v>
      </c>
      <c r="BM51" s="4">
        <f>step*((-'By group'!BM$4-'By group'!BM$5-'By group'!BM$22)*Population!BM51+'By group'!BM$3*Population!$BO51)</f>
        <v>-64.922896477372248</v>
      </c>
      <c r="BN51" s="4">
        <f>step*((-'By group'!BN$4-'By group'!BN$5-'By group'!BN$22)*Population!BN51+'By group'!BN$3*Population!$BO51)</f>
        <v>-55.091558471549767</v>
      </c>
      <c r="BO51" s="71">
        <f>-step*SUM(SCR!B51:N51)*Population!B51</f>
        <v>-121012.20113089126</v>
      </c>
      <c r="BP51" s="4">
        <f>step*-SUM('By group'!C$11:C$21)*Population!C51</f>
        <v>-116234.15563079847</v>
      </c>
      <c r="BQ51" s="4">
        <f>step*-SUM('By group'!D$11:D$21)*Population!D51</f>
        <v>-85341.885179792851</v>
      </c>
      <c r="BR51" s="4">
        <f>step*-SUM('By group'!E$11:E$21)*Population!E51</f>
        <v>-35658.721824465923</v>
      </c>
      <c r="BS51" s="4">
        <f>step*-SUM('By group'!F$11:F$21)*Population!F51</f>
        <v>-10828.85337217604</v>
      </c>
      <c r="BT51" s="4">
        <f>step*-SUM('By group'!G$11:G$21)*Population!G51</f>
        <v>-5273.2684655948688</v>
      </c>
      <c r="BU51" s="4">
        <f>step*-SUM('By group'!H$11:H$21)*Population!H51</f>
        <v>0</v>
      </c>
      <c r="BV51" s="4">
        <f>step*-SUM('By group'!I$11:I$21)*Population!I51</f>
        <v>0</v>
      </c>
      <c r="BW51" s="4">
        <f>step*-SUM('By group'!J$11:J$21)*Population!J51</f>
        <v>0</v>
      </c>
      <c r="BX51" s="4">
        <f>step*-SUM('By group'!K$11:K$21)*Population!K51</f>
        <v>0</v>
      </c>
      <c r="BY51" s="4">
        <f>step*-SUM('By group'!L$11:L$21)*Population!L51</f>
        <v>-1932.6380734805089</v>
      </c>
      <c r="BZ51" s="4">
        <f>step*-SUM('By group'!M$11:M$21)*Population!M51</f>
        <v>-1008.4919591219227</v>
      </c>
      <c r="CA51" s="4">
        <f>step*-SUM('By group'!N$11:N$21)*Population!N51</f>
        <v>0</v>
      </c>
      <c r="CB51" s="13">
        <f>-step*SUM(SCR!O51:AA51)*Population!O51</f>
        <v>-61376.450471722594</v>
      </c>
      <c r="CC51" s="4">
        <f>step*-SUM('By group'!P$11:P$21)*Population!P51</f>
        <v>-59059.906583972348</v>
      </c>
      <c r="CD51" s="4">
        <f>step*-SUM('By group'!Q$11:Q$21)*Population!Q51</f>
        <v>-43651.336669920107</v>
      </c>
      <c r="CE51" s="4">
        <f>step*-SUM('By group'!R$11:R$21)*Population!R51</f>
        <v>-18456.688661713109</v>
      </c>
      <c r="CF51" s="4">
        <f>step*-SUM('By group'!S$11:S$21)*Population!S51</f>
        <v>-5665.2778143788937</v>
      </c>
      <c r="CG51" s="4">
        <f>step*-SUM('By group'!T$11:T$21)*Population!T51</f>
        <v>-2783.575977045839</v>
      </c>
      <c r="CH51" s="4">
        <f>step*-SUM('By group'!U$11:U$21)*Population!U51</f>
        <v>0</v>
      </c>
      <c r="CI51" s="4">
        <f>step*-SUM('By group'!V$11:V$21)*Population!V51</f>
        <v>0</v>
      </c>
      <c r="CJ51" s="4">
        <f>step*-SUM('By group'!W$11:W$21)*Population!W51</f>
        <v>0</v>
      </c>
      <c r="CK51" s="4">
        <f>step*-SUM('By group'!X$11:X$21)*Population!X51</f>
        <v>0</v>
      </c>
      <c r="CL51" s="4">
        <f>step*-SUM('By group'!Y$11:Y$21)*Population!Y51</f>
        <v>-1039.2372478937023</v>
      </c>
      <c r="CM51" s="4">
        <f>step*-SUM('By group'!Z$11:Z$21)*Population!Z51</f>
        <v>-554.82690873608351</v>
      </c>
      <c r="CN51" s="4">
        <f>step*-SUM('By group'!AA$11:AA$21)*Population!AA51</f>
        <v>0</v>
      </c>
      <c r="CO51" s="13">
        <f>-step*SUM(SCR!AB51:AN51)*Population!AB51</f>
        <v>-4122.0041258246692</v>
      </c>
      <c r="CP51" s="4">
        <f>step*-SUM('By group'!AC$11:AC$21)*Population!AC51</f>
        <v>-3957.5487640841156</v>
      </c>
      <c r="CQ51" s="4">
        <f>step*-SUM('By group'!AD$11:AD$21)*Population!AD51</f>
        <v>-2898.2334199567808</v>
      </c>
      <c r="CR51" s="4">
        <f>step*-SUM('By group'!AE$11:AE$21)*Population!AE51</f>
        <v>-1203.0082047060562</v>
      </c>
      <c r="CS51" s="4">
        <f>step*-SUM('By group'!AF$11:AF$21)*Population!AF51</f>
        <v>-362.73485106087065</v>
      </c>
      <c r="CT51" s="4">
        <f>step*-SUM('By group'!AG$11:AG$21)*Population!AG51</f>
        <v>-175.51536231359532</v>
      </c>
      <c r="CU51" s="4">
        <f>step*-SUM('By group'!AH$11:AH$21)*Population!AH51</f>
        <v>0</v>
      </c>
      <c r="CV51" s="4">
        <f>step*-SUM('By group'!AI$11:AI$21)*Population!AI51</f>
        <v>0</v>
      </c>
      <c r="CW51" s="4">
        <f>step*-SUM('By group'!AJ$11:AJ$21)*Population!AJ51</f>
        <v>0</v>
      </c>
      <c r="CX51" s="4">
        <f>step*-SUM('By group'!AK$11:AK$21)*Population!AK51</f>
        <v>0</v>
      </c>
      <c r="CY51" s="4">
        <f>step*-SUM('By group'!AL$11:AL$21)*Population!AL51</f>
        <v>-63.281921492982178</v>
      </c>
      <c r="CZ51" s="4">
        <f>step*-SUM('By group'!AM$11:AM$21)*Population!AM51</f>
        <v>-32.502284203401601</v>
      </c>
      <c r="DA51" s="4">
        <f>step*-SUM('By group'!AN$11:AN$21)*Population!AN51</f>
        <v>0</v>
      </c>
      <c r="DB51" s="13">
        <f>-step*SUM(SCR!AO51:BA51)*Population!AO51</f>
        <v>-10817.727364752835</v>
      </c>
      <c r="DC51" s="4">
        <f>step*-SUM('By group'!AP$11:AP$21)*Population!AP51</f>
        <v>-10301.535443565877</v>
      </c>
      <c r="DD51" s="4">
        <f>step*-SUM('By group'!AQ$11:AQ$21)*Population!AQ51</f>
        <v>-7346.6963087203039</v>
      </c>
      <c r="DE51" s="4">
        <f>step*-SUM('By group'!AR$11:AR$21)*Population!AR51</f>
        <v>-2924.8584458564787</v>
      </c>
      <c r="DF51" s="4">
        <f>step*-SUM('By group'!AS$11:AS$21)*Population!AS51</f>
        <v>-850.85094889178617</v>
      </c>
      <c r="DG51" s="4">
        <f>step*-SUM('By group'!AT$11:AT$21)*Population!AT51</f>
        <v>-399.71823127616466</v>
      </c>
      <c r="DH51" s="4">
        <f>step*-SUM('By group'!AU$11:AU$21)*Population!AU51</f>
        <v>0</v>
      </c>
      <c r="DI51" s="4">
        <f>step*-SUM('By group'!AV$11:AV$21)*Population!AV51</f>
        <v>0</v>
      </c>
      <c r="DJ51" s="4">
        <f>step*-SUM('By group'!AW$11:AW$21)*Population!AW51</f>
        <v>0</v>
      </c>
      <c r="DK51" s="4">
        <f>step*-SUM('By group'!AX$11:AX$21)*Population!AX51</f>
        <v>0</v>
      </c>
      <c r="DL51" s="4">
        <f>step*-SUM('By group'!AY$11:AY$21)*Population!AY51</f>
        <v>-134.78374548173588</v>
      </c>
      <c r="DM51" s="4">
        <f>step*-SUM('By group'!AZ$11:AZ$21)*Population!AZ51</f>
        <v>-63.617954521305627</v>
      </c>
      <c r="DN51" s="4">
        <f>step*-SUM('By group'!BA$11:BA$21)*Population!BA51</f>
        <v>0</v>
      </c>
      <c r="DO51" s="13">
        <f>-step*SUM(SCR!BB51:BN51)*Population!BB51</f>
        <v>-6508.0724009534024</v>
      </c>
      <c r="DP51" s="4">
        <f>step*-SUM('By group'!BC$11:BC$21)*Population!BC51</f>
        <v>-6131.3926340008211</v>
      </c>
      <c r="DQ51" s="4">
        <f>step*-SUM('By group'!BD$11:BD$21)*Population!BD51</f>
        <v>-4243.1231420129316</v>
      </c>
      <c r="DR51" s="4">
        <f>step*-SUM('By group'!BE$11:BE$21)*Population!BE51</f>
        <v>-1626.6110696074863</v>
      </c>
      <c r="DS51" s="4">
        <f>step*-SUM('By group'!BF$11:BF$21)*Population!BF51</f>
        <v>-461.03519668071823</v>
      </c>
      <c r="DT51" s="4">
        <f>step*-SUM('By group'!BG$11:BG$21)*Population!BG51</f>
        <v>-213.03936478500984</v>
      </c>
      <c r="DU51" s="4">
        <f>step*-SUM('By group'!BH$11:BH$21)*Population!BH51</f>
        <v>0</v>
      </c>
      <c r="DV51" s="4">
        <f>step*-SUM('By group'!BI$11:BI$21)*Population!BI51</f>
        <v>0</v>
      </c>
      <c r="DW51" s="4">
        <f>step*-SUM('By group'!BJ$11:BJ$21)*Population!BJ51</f>
        <v>0</v>
      </c>
      <c r="DX51" s="4">
        <f>step*-SUM('By group'!BK$11:BK$21)*Population!BK51</f>
        <v>0</v>
      </c>
      <c r="DY51" s="4">
        <f>step*-SUM('By group'!BL$11:BL$21)*Population!BL51</f>
        <v>-70.169147395953161</v>
      </c>
      <c r="DZ51" s="4">
        <f>step*-SUM('By group'!BM$11:BM$21)*Population!BM51</f>
        <v>-32.461448238686124</v>
      </c>
      <c r="EA51" s="4">
        <f>step*-SUM('By group'!BN$11:BN$21)*Population!BN51</f>
        <v>0</v>
      </c>
      <c r="EB51" s="52">
        <v>0</v>
      </c>
      <c r="EC51" s="4">
        <f t="shared" si="24"/>
        <v>121012.20113089126</v>
      </c>
      <c r="ED51" s="4">
        <f t="shared" si="24"/>
        <v>116234.15563079847</v>
      </c>
      <c r="EE51" s="4">
        <f t="shared" si="26"/>
        <v>85341.885179792851</v>
      </c>
      <c r="EF51" s="4">
        <f t="shared" si="27"/>
        <v>35658.721824465923</v>
      </c>
      <c r="EG51" s="4">
        <f t="shared" si="28"/>
        <v>10828.85337217604</v>
      </c>
      <c r="EH51" s="4">
        <f t="shared" si="28"/>
        <v>5273.2684655948688</v>
      </c>
      <c r="EI51" s="4">
        <v>0</v>
      </c>
      <c r="EJ51" s="4">
        <f t="shared" si="30"/>
        <v>0</v>
      </c>
      <c r="EK51" s="4">
        <f t="shared" si="31"/>
        <v>0</v>
      </c>
      <c r="EL51" s="4">
        <f t="shared" si="32"/>
        <v>0</v>
      </c>
      <c r="EM51" s="4">
        <f t="shared" si="33"/>
        <v>1932.6380734805089</v>
      </c>
      <c r="EN51" s="4">
        <f t="shared" si="34"/>
        <v>1008.4919591219227</v>
      </c>
      <c r="EO51" s="52">
        <v>0</v>
      </c>
      <c r="EP51" s="4">
        <f t="shared" si="35"/>
        <v>61376.450471722594</v>
      </c>
      <c r="EQ51" s="4">
        <f t="shared" si="36"/>
        <v>59059.906583972348</v>
      </c>
      <c r="ER51" s="4">
        <f t="shared" si="37"/>
        <v>43651.336669920107</v>
      </c>
      <c r="ES51" s="4">
        <f t="shared" si="38"/>
        <v>18456.688661713109</v>
      </c>
      <c r="ET51" s="4">
        <f t="shared" si="39"/>
        <v>5665.2778143788937</v>
      </c>
      <c r="EU51" s="4">
        <f t="shared" si="40"/>
        <v>2783.575977045839</v>
      </c>
      <c r="EV51" s="4">
        <v>0</v>
      </c>
      <c r="EW51" s="4">
        <f t="shared" si="41"/>
        <v>0</v>
      </c>
      <c r="EX51" s="4">
        <f t="shared" si="42"/>
        <v>0</v>
      </c>
      <c r="EY51" s="4">
        <f t="shared" si="43"/>
        <v>0</v>
      </c>
      <c r="EZ51" s="4">
        <f t="shared" si="44"/>
        <v>1039.2372478937023</v>
      </c>
      <c r="FA51" s="4">
        <f t="shared" si="45"/>
        <v>554.82690873608351</v>
      </c>
      <c r="FB51" s="52">
        <v>0</v>
      </c>
      <c r="FC51" s="4">
        <f t="shared" si="46"/>
        <v>4122.0041258246692</v>
      </c>
      <c r="FD51" s="4">
        <f t="shared" si="47"/>
        <v>3957.5487640841156</v>
      </c>
      <c r="FE51" s="4">
        <f t="shared" si="48"/>
        <v>2898.2334199567808</v>
      </c>
      <c r="FF51" s="4">
        <f t="shared" si="49"/>
        <v>1203.0082047060562</v>
      </c>
      <c r="FG51" s="4">
        <f t="shared" si="50"/>
        <v>362.73485106087065</v>
      </c>
      <c r="FH51" s="4">
        <f t="shared" si="51"/>
        <v>175.51536231359532</v>
      </c>
      <c r="FI51" s="4">
        <v>0</v>
      </c>
      <c r="FJ51" s="4">
        <f t="shared" si="52"/>
        <v>0</v>
      </c>
      <c r="FK51" s="4">
        <f t="shared" si="53"/>
        <v>0</v>
      </c>
      <c r="FL51" s="4">
        <f t="shared" si="54"/>
        <v>0</v>
      </c>
      <c r="FM51" s="4">
        <f t="shared" si="55"/>
        <v>63.281921492982178</v>
      </c>
      <c r="FN51" s="9">
        <f t="shared" si="56"/>
        <v>32.502284203401601</v>
      </c>
      <c r="FO51" s="4">
        <v>0</v>
      </c>
      <c r="FP51" s="4">
        <f t="shared" si="57"/>
        <v>10817.727364752835</v>
      </c>
      <c r="FQ51" s="4">
        <f t="shared" si="58"/>
        <v>10301.535443565877</v>
      </c>
      <c r="FR51" s="4">
        <f t="shared" si="59"/>
        <v>7346.6963087203039</v>
      </c>
      <c r="FS51" s="4">
        <f t="shared" si="60"/>
        <v>2924.8584458564787</v>
      </c>
      <c r="FT51" s="4">
        <f t="shared" si="61"/>
        <v>850.85094889178617</v>
      </c>
      <c r="FU51" s="4">
        <f t="shared" si="62"/>
        <v>399.71823127616466</v>
      </c>
      <c r="FV51" s="4">
        <v>0</v>
      </c>
      <c r="FW51" s="4">
        <f t="shared" si="63"/>
        <v>0</v>
      </c>
      <c r="FX51" s="4">
        <f t="shared" si="64"/>
        <v>0</v>
      </c>
      <c r="FY51" s="4">
        <f t="shared" si="65"/>
        <v>0</v>
      </c>
      <c r="FZ51" s="4">
        <f t="shared" si="66"/>
        <v>134.78374548173588</v>
      </c>
      <c r="GA51" s="4">
        <f t="shared" si="67"/>
        <v>63.617954521305627</v>
      </c>
      <c r="GB51" s="4">
        <v>0</v>
      </c>
      <c r="GC51" s="4">
        <f t="shared" si="68"/>
        <v>6508.0724009534024</v>
      </c>
      <c r="GD51" s="4">
        <f t="shared" si="4"/>
        <v>6131.3926340008211</v>
      </c>
      <c r="GE51" s="4">
        <f t="shared" si="5"/>
        <v>4243.1231420129316</v>
      </c>
      <c r="GF51" s="4">
        <f t="shared" si="6"/>
        <v>1626.6110696074863</v>
      </c>
      <c r="GG51" s="4">
        <f t="shared" si="7"/>
        <v>461.03519668071823</v>
      </c>
      <c r="GH51" s="4">
        <f t="shared" si="8"/>
        <v>213.03936478500984</v>
      </c>
      <c r="GI51" s="4">
        <v>0</v>
      </c>
      <c r="GJ51" s="4">
        <f t="shared" si="69"/>
        <v>0</v>
      </c>
      <c r="GK51" s="4">
        <f t="shared" si="70"/>
        <v>0</v>
      </c>
      <c r="GL51" s="4">
        <f t="shared" si="9"/>
        <v>0</v>
      </c>
      <c r="GM51" s="4">
        <f t="shared" si="10"/>
        <v>70.169147395953161</v>
      </c>
      <c r="GN51" s="4">
        <f t="shared" si="11"/>
        <v>32.461448238686124</v>
      </c>
      <c r="GO51" s="52">
        <v>0</v>
      </c>
      <c r="GP51" s="4">
        <f>step*(-'By group'!C$32*Population!C51+'By group'!I$33*Population!I51)</f>
        <v>0</v>
      </c>
      <c r="GQ51" s="4">
        <f>step*(-'By group'!D$32*Population!D51+'By group'!J$33*Population!J51)</f>
        <v>0</v>
      </c>
      <c r="GR51" s="4">
        <f>step*(-'By group'!E$32*Population!E51+'By group'!K$33*Population!K51)</f>
        <v>0</v>
      </c>
      <c r="GS51" s="4">
        <f>step*(-'By group'!F$32*Population!F51+'By group'!L$33*Population!L51)</f>
        <v>-4448.1076493477649</v>
      </c>
      <c r="GT51" s="4">
        <f>step*(-'By group'!G$32*Population!G51+'By group'!M$33*Population!M51)</f>
        <v>-550.40771355801235</v>
      </c>
      <c r="GU51" s="4">
        <f>step*(-'By group'!H$32*Population!H51+'By group'!N$33*Population!N51)</f>
        <v>-485.00722897478988</v>
      </c>
      <c r="GV51" s="46">
        <f t="shared" si="71"/>
        <v>0</v>
      </c>
      <c r="GW51" s="14">
        <f t="shared" si="72"/>
        <v>0</v>
      </c>
      <c r="GX51" s="4">
        <f t="shared" si="73"/>
        <v>0</v>
      </c>
      <c r="GY51" s="4">
        <f t="shared" si="74"/>
        <v>4448.1076493477649</v>
      </c>
      <c r="GZ51" s="4">
        <f t="shared" si="75"/>
        <v>550.40771355801235</v>
      </c>
      <c r="HA51" s="4">
        <f t="shared" si="76"/>
        <v>485.00722897478988</v>
      </c>
      <c r="HB51" s="8">
        <v>0</v>
      </c>
      <c r="HC51" s="4">
        <f>step*(-'By group'!P$32*Population!P51+'By group'!V$33*Population!V51)</f>
        <v>0</v>
      </c>
      <c r="HD51" s="4">
        <f>step*(-'By group'!Q$32*Population!Q51+'By group'!W$33*Population!W51)</f>
        <v>0</v>
      </c>
      <c r="HE51" s="4">
        <f>step*(-'By group'!R$32*Population!R51+'By group'!X$33*Population!X51)</f>
        <v>0</v>
      </c>
      <c r="HF51" s="4">
        <f>step*(-'By group'!S$32*Population!S51+'By group'!Y$33*Population!Y51)</f>
        <v>-2313.0202832425957</v>
      </c>
      <c r="HG51" s="4">
        <f>step*(-'By group'!T$32*Population!T51+'By group'!Z$33*Population!Z51)</f>
        <v>-279.30174104112604</v>
      </c>
      <c r="HH51" s="4">
        <f>step*(-'By group'!U$32*Population!U51+'By group'!AA$33*Population!AA51)</f>
        <v>-240.90804060034998</v>
      </c>
      <c r="HI51" s="14">
        <f t="shared" si="77"/>
        <v>0</v>
      </c>
      <c r="HJ51" s="46">
        <f t="shared" si="78"/>
        <v>0</v>
      </c>
      <c r="HK51" s="4">
        <f t="shared" si="79"/>
        <v>0</v>
      </c>
      <c r="HL51" s="4">
        <f t="shared" si="80"/>
        <v>2313.0202832425957</v>
      </c>
      <c r="HM51" s="4">
        <f t="shared" si="81"/>
        <v>279.30174104112604</v>
      </c>
      <c r="HN51" s="9">
        <f t="shared" si="82"/>
        <v>240.90804060034998</v>
      </c>
      <c r="HO51" s="4">
        <v>0</v>
      </c>
      <c r="HP51" s="4">
        <f>step*(-'By group'!AC$32*Population!AC51+'By group'!AI$33*Population!AI51)</f>
        <v>0</v>
      </c>
      <c r="HQ51" s="4">
        <f>step*(-'By group'!AD$32*Population!AD51+'By group'!AJ$33*Population!AJ51)</f>
        <v>0</v>
      </c>
      <c r="HR51" s="4">
        <f>step*(-'By group'!AE$32*Population!AE51+'By group'!AK$33*Population!AK51)</f>
        <v>0</v>
      </c>
      <c r="HS51" s="4">
        <f>step*(-'By group'!AF$32*Population!AF51+'By group'!AL$33*Population!AL51)</f>
        <v>-149.72646478394424</v>
      </c>
      <c r="HT51" s="4">
        <f>step*(-'By group'!AG$32*Population!AG51+'By group'!AM$33*Population!AM51)</f>
        <v>-18.851930361018262</v>
      </c>
      <c r="HU51" s="4">
        <f>step*(-'By group'!AH$32*Population!AH51+'By group'!AN$33*Population!AN51)</f>
        <v>-16.174377473214321</v>
      </c>
      <c r="HV51" s="14">
        <f t="shared" si="83"/>
        <v>0</v>
      </c>
      <c r="HW51" s="46">
        <f t="shared" si="84"/>
        <v>0</v>
      </c>
      <c r="HX51" s="4">
        <f t="shared" si="85"/>
        <v>0</v>
      </c>
      <c r="HY51" s="4">
        <f t="shared" si="86"/>
        <v>149.72646478394424</v>
      </c>
      <c r="HZ51" s="4">
        <f t="shared" si="87"/>
        <v>18.851930361018262</v>
      </c>
      <c r="IA51" s="4">
        <f t="shared" si="88"/>
        <v>16.174377473214321</v>
      </c>
      <c r="IB51" s="8">
        <v>0</v>
      </c>
      <c r="IC51" s="4">
        <f>step*(-'By group'!AP$32*Population!AP51+'By group'!AV$33*Population!AV51)</f>
        <v>0</v>
      </c>
      <c r="ID51" s="4">
        <f>step*(-'By group'!AQ$32*Population!AQ51+'By group'!AW$33*Population!AW51)</f>
        <v>0</v>
      </c>
      <c r="IE51" s="4">
        <f>step*(-'By group'!AR$32*Population!AR51+'By group'!AX$33*Population!AX51)</f>
        <v>0</v>
      </c>
      <c r="IF51" s="4">
        <f>step*(-'By group'!AS$32*Population!AS51+'By group'!AY$33*Population!AY51)</f>
        <v>-358.03360170502515</v>
      </c>
      <c r="IG51" s="4">
        <f>step*(-'By group'!AT$32*Population!AT51+'By group'!AZ$33*Population!AZ51)</f>
        <v>-48.134668994580124</v>
      </c>
      <c r="IH51" s="4">
        <f>step*(-'By group'!AU$32*Population!AU51+'By group'!BA$33*Population!BA51)</f>
        <v>-40.704682236615952</v>
      </c>
      <c r="II51" s="14">
        <f t="shared" si="15"/>
        <v>0</v>
      </c>
      <c r="IJ51" s="4">
        <f t="shared" si="16"/>
        <v>0</v>
      </c>
      <c r="IK51" s="4">
        <f t="shared" si="89"/>
        <v>0</v>
      </c>
      <c r="IL51" s="4">
        <f t="shared" si="90"/>
        <v>358.03360170502515</v>
      </c>
      <c r="IM51" s="4">
        <f t="shared" si="91"/>
        <v>48.134668994580124</v>
      </c>
      <c r="IN51" s="4">
        <f t="shared" si="92"/>
        <v>40.704682236615952</v>
      </c>
      <c r="IO51" s="8">
        <v>0</v>
      </c>
      <c r="IP51" s="4">
        <f>step*(-'By group'!BC$32*Population!BC51+'By group'!BI$33*Population!BI51)</f>
        <v>0</v>
      </c>
      <c r="IQ51" s="4">
        <f>step*(-'By group'!BD$32*Population!BD51+'By group'!BJ$33*Population!BJ51)</f>
        <v>0</v>
      </c>
      <c r="IR51" s="4">
        <f>step*(-'By group'!BE$32*Population!BE51+'By group'!BK$33*Population!BK51)</f>
        <v>0</v>
      </c>
      <c r="IS51" s="4">
        <f>step*(-'By group'!BF$32*Population!BF51+'By group'!BL$33*Population!BL51)</f>
        <v>-195.43302464238252</v>
      </c>
      <c r="IT51" s="4">
        <f>step*(-'By group'!BG$32*Population!BG51+'By group'!BM$33*Population!BM51)</f>
        <v>-26.377148837658911</v>
      </c>
      <c r="IU51" s="4">
        <f>step*(-'By group'!BH$32*Population!BH51+'By group'!BN$33*Population!BN51)</f>
        <v>-21.675098927637393</v>
      </c>
      <c r="IV51" s="14">
        <f t="shared" si="17"/>
        <v>0</v>
      </c>
      <c r="IW51" s="4">
        <f t="shared" si="18"/>
        <v>0</v>
      </c>
      <c r="IX51" s="4">
        <f t="shared" si="19"/>
        <v>0</v>
      </c>
      <c r="IY51" s="4">
        <f t="shared" si="20"/>
        <v>195.43302464238252</v>
      </c>
      <c r="IZ51" s="4">
        <f t="shared" si="21"/>
        <v>26.377148837658911</v>
      </c>
      <c r="JA51" s="4">
        <f t="shared" si="22"/>
        <v>21.675098927637393</v>
      </c>
      <c r="JB51" s="75">
        <f>step*(+prop_idu_male*'By group'!BB$9*Population!BB51-'By group'!B$8*Population!B51)</f>
        <v>-844.41265218335093</v>
      </c>
      <c r="JC51" s="46">
        <f>step*(+prop_idu_male*'By group'!BC$9*Population!BC51-'By group'!C$8*Population!C51)</f>
        <v>-5.0759406654598251</v>
      </c>
      <c r="JD51" s="46">
        <f>step*(+prop_idu_male*'By group'!BD$9*Population!BD51-'By group'!D$8*Population!D51)</f>
        <v>-15.031677927792362</v>
      </c>
      <c r="JE51" s="46">
        <f>step*(+prop_idu_male*'By group'!BE$9*Population!BE51-'By group'!E$8*Population!E51)</f>
        <v>-15.87742762870398</v>
      </c>
      <c r="JF51" s="46">
        <f>step*(+prop_idu_male*'By group'!BF$9*Population!BF51-'By group'!F$8*Population!F51)</f>
        <v>-4.861184450071157</v>
      </c>
      <c r="JG51" s="46">
        <f>step*(+prop_idu_male*'By group'!BG$9*Population!BG51-'By group'!G$8*Population!G51)</f>
        <v>-0.95239479802216909</v>
      </c>
      <c r="JH51" s="46">
        <f>step*(+prop_idu_male*'By group'!BH$9*Population!BH51-'By group'!H$8*Population!H51)</f>
        <v>-0.83857822659115866</v>
      </c>
      <c r="JI51" s="46">
        <f>step*(+prop_idu_male*'By group'!BI$9*Population!BI51-'By group'!I$8*Population!I51)</f>
        <v>0</v>
      </c>
      <c r="JJ51" s="46">
        <f>step*(+prop_idu_male*'By group'!BJ$9*Population!BJ51-'By group'!J$8*Population!J51)</f>
        <v>0</v>
      </c>
      <c r="JK51" s="46">
        <f>step*(+prop_idu_male*'By group'!BK$9*Population!BK51-'By group'!K$8*Population!K51)</f>
        <v>0</v>
      </c>
      <c r="JL51" s="46">
        <f>step*(+prop_idu_male*'By group'!BL$9*Population!BL51-'By group'!L$8*Population!L51)</f>
        <v>-1.7642321197302213</v>
      </c>
      <c r="JM51" s="46">
        <f>step*(+prop_idu_male*'By group'!BM$9*Population!BM51-'By group'!M$8*Population!M51)</f>
        <v>-0.93058448334907584</v>
      </c>
      <c r="JN51" s="46">
        <f>step*(+prop_idu_male*'By group'!BN$9*Population!BN51-'By group'!N$8*Population!N51)</f>
        <v>-0.81118247008539723</v>
      </c>
      <c r="JO51" s="45">
        <f>step*(+(1-prop_idu_male)*'By group'!BB$9*Population!BB51-'By group'!O$8*Population!O51-'By group'!O$6*Population!O51+'By group'!AB$7*Population!AB51)</f>
        <v>-6254.4446024526824</v>
      </c>
      <c r="JP51" s="46">
        <f>step*(+(1-prop_idu_male)*'By group'!BC$9*Population!BC51-'By group'!P$8*Population!P51-'By group'!P$6*Population!P51+'By group'!AC$7*Population!AC51)</f>
        <v>-10.593153615160006</v>
      </c>
      <c r="JQ51" s="46">
        <f>step*(+(1-prop_idu_male)*'By group'!BD$9*Population!BD51-'By group'!Q$8*Population!Q51-'By group'!Q$6*Population!Q51+'By group'!AD$7*Population!AD51)</f>
        <v>-31.620362361278787</v>
      </c>
      <c r="JR51" s="46">
        <f>step*(+(1-prop_idu_male)*'By group'!BE$9*Population!BE51-'By group'!R$8*Population!R51-'By group'!R$6*Population!R51+'By group'!AE$7*Population!AE51)</f>
        <v>-34.035221877462234</v>
      </c>
      <c r="JS51" s="46">
        <f>step*(+(1-prop_idu_male)*'By group'!BF$9*Population!BF51-'By group'!S$8*Population!S51-'By group'!S$6*Population!S51+'By group'!AF$7*Population!AF51)</f>
        <v>-10.621790514800143</v>
      </c>
      <c r="JT51" s="46">
        <f>step*(+(1-prop_idu_male)*'By group'!BG$9*Population!BG51-'By group'!T$8*Population!T51-'By group'!T$6*Population!T51+'By group'!AG$7*Population!AG51)</f>
        <v>-2.1162880209540198</v>
      </c>
      <c r="JU51" s="46">
        <f>step*(+(1-prop_idu_male)*'By group'!BH$9*Population!BH51-'By group'!U$8*Population!U51-'By group'!U$6*Population!U51+'By group'!AH$7*Population!AH51)</f>
        <v>-1.9434089947962101</v>
      </c>
      <c r="JV51" s="46">
        <f>step*(+(1-prop_idu_male)*'By group'!BI$9*Population!BI51-'By group'!V$8*Population!V51-'By group'!V$6*Population!V51+'By group'!AI$7*Population!AI51)</f>
        <v>0</v>
      </c>
      <c r="JW51" s="46">
        <f>step*(+(1-prop_idu_male)*'By group'!BJ$9*Population!BJ51-'By group'!W$8*Population!W51-'By group'!W$6*Population!W51+'By group'!AJ$7*Population!AJ51)</f>
        <v>0</v>
      </c>
      <c r="JX51" s="46">
        <f>step*(+(1-prop_idu_male)*'By group'!BK$9*Population!BK51-'By group'!X$8*Population!X51-'By group'!X$6*Population!X51+'By group'!AK$7*Population!AK51)</f>
        <v>0</v>
      </c>
      <c r="JY51" s="46">
        <f>step*(+(1-prop_idu_male)*'By group'!BL$9*Population!BL51-'By group'!Y$8*Population!Y51-'By group'!Y$6*Population!Y51+'By group'!AL$7*Population!AL51)</f>
        <v>-4.0684631721692348</v>
      </c>
      <c r="JZ51" s="46">
        <f>step*(+(1-prop_idu_male)*'By group'!BM$9*Population!BM51-'By group'!Z$8*Population!Z51-'By group'!Z$6*Population!Z51+'By group'!AM$7*Population!AM51)</f>
        <v>-2.2391972820392927</v>
      </c>
      <c r="KA51" s="76">
        <f>step*(+(1-prop_idu_male)*'By group'!BN$9*Population!BN51-'By group'!AA$8*Population!AA51-'By group'!AA$6*Population!AA51+'By group'!AN$7*Population!AN51)</f>
        <v>-2.1575532872221181</v>
      </c>
      <c r="KB51" s="46">
        <f>step*(+'By group'!O$6*Population!O51-'By group'!AB$7*Population!AB51)</f>
        <v>5352.4204716864188</v>
      </c>
      <c r="KC51" s="46">
        <f>step*(+'By group'!P$6*Population!P51-'By group'!AC$7*Population!AC51)</f>
        <v>7.8241000649814119</v>
      </c>
      <c r="KD51" s="46">
        <f>step*(+'By group'!Q$6*Population!Q51-'By group'!AD$7*Population!AD51)</f>
        <v>23.399269804336313</v>
      </c>
      <c r="KE51" s="46">
        <f>step*(+'By group'!R$6*Population!R51-'By group'!AE$7*Population!AE51)</f>
        <v>25.294860867487923</v>
      </c>
      <c r="KF51" s="46">
        <f>step*(+'By group'!S$6*Population!S51-'By group'!AF$7*Population!AF51)</f>
        <v>7.9274621666149123</v>
      </c>
      <c r="KG51" s="46">
        <f>step*(+'By group'!T$6*Population!T51-'By group'!AG$7*Population!AG51)</f>
        <v>1.5851375493190532</v>
      </c>
      <c r="KH51" s="46">
        <f>step*(+'By group'!U$6*Population!U51-'By group'!AH$7*Population!AH51)</f>
        <v>1.466834248941042</v>
      </c>
      <c r="KI51" s="46">
        <f>step*(+'By group'!V$6*Population!V51-'By group'!AI$7*Population!AI51)</f>
        <v>0</v>
      </c>
      <c r="KJ51" s="46">
        <f>step*(+'By group'!W$6*Population!W51-'By group'!AJ$7*Population!AJ51)</f>
        <v>0</v>
      </c>
      <c r="KK51" s="46">
        <f>step*(+'By group'!X$6*Population!X51-'By group'!AK$7*Population!AK51)</f>
        <v>0</v>
      </c>
      <c r="KL51" s="46">
        <f>step*(+'By group'!Y$6*Population!Y51-'By group'!AL$7*Population!AL51)</f>
        <v>3.0713274127131038</v>
      </c>
      <c r="KM51" s="46">
        <f>step*(+'By group'!Z$6*Population!Z51-'By group'!AM$7*Population!AM51)</f>
        <v>1.7038472422464208</v>
      </c>
      <c r="KN51" s="46">
        <f>step*(+'By group'!AA$6*Population!AA51-'By group'!AN$7*Population!AN51)</f>
        <v>1.6602097579993165</v>
      </c>
      <c r="KO51" s="45">
        <v>0</v>
      </c>
      <c r="KP51" s="46">
        <v>0</v>
      </c>
      <c r="KQ51" s="46">
        <v>0</v>
      </c>
      <c r="KR51" s="46">
        <v>0</v>
      </c>
      <c r="KS51" s="46">
        <v>0</v>
      </c>
      <c r="KT51" s="46">
        <v>0</v>
      </c>
      <c r="KU51" s="46">
        <v>0</v>
      </c>
      <c r="KV51" s="46">
        <v>0</v>
      </c>
      <c r="KW51" s="46">
        <v>0</v>
      </c>
      <c r="KX51" s="46">
        <v>0</v>
      </c>
      <c r="KY51" s="46">
        <v>0</v>
      </c>
      <c r="KZ51" s="46">
        <v>0</v>
      </c>
      <c r="LA51" s="46">
        <v>0</v>
      </c>
      <c r="LB51" s="188">
        <f>step*(-'By group'!BB$9*Population!BB51+'By group'!B$8*Population!B51+'By group'!O$8*Population!O51)</f>
        <v>1746.4367829496141</v>
      </c>
      <c r="LC51" s="189">
        <f>step*(-'By group'!BC$9*Population!BC51+'By group'!C$8*Population!C51+'By group'!P$8*Population!P51)</f>
        <v>7.8449942156384189</v>
      </c>
      <c r="LD51" s="189">
        <f>step*(-'By group'!BD$9*Population!BD51+'By group'!D$8*Population!D51+'By group'!Q$8*Population!Q51)</f>
        <v>23.252770484734832</v>
      </c>
      <c r="LE51" s="189">
        <f>step*(-'By group'!BE$9*Population!BE51+'By group'!E$8*Population!E51+'By group'!R$8*Population!R51)</f>
        <v>24.617788638678292</v>
      </c>
      <c r="LF51" s="189">
        <f>step*(-'By group'!BF$9*Population!BF51+'By group'!F$8*Population!F51+'By group'!S$8*Population!S51)</f>
        <v>7.5555127982563892</v>
      </c>
      <c r="LG51" s="189">
        <f>step*(-'By group'!BG$9*Population!BG51+'By group'!G$8*Population!G51+'By group'!T$8*Population!T51)</f>
        <v>1.4835452696571356</v>
      </c>
      <c r="LH51" s="189">
        <f>step*(-'By group'!BH$9*Population!BH51+'By group'!H$8*Population!H51+'By group'!U$8*Population!U51)</f>
        <v>1.3151529724463269</v>
      </c>
      <c r="LI51" s="189">
        <f>step*(-'By group'!BI$9*Population!BI51+'By group'!I$8*Population!I51+'By group'!V$8*Population!V51)</f>
        <v>0</v>
      </c>
      <c r="LJ51" s="189">
        <f>step*(-'By group'!BJ$9*Population!BJ51+'By group'!J$8*Population!J51+'By group'!W$8*Population!W51)</f>
        <v>0</v>
      </c>
      <c r="LK51" s="189">
        <f>step*(-'By group'!BK$9*Population!BK51+'By group'!K$8*Population!K51+'By group'!X$8*Population!X51)</f>
        <v>0</v>
      </c>
      <c r="LL51" s="189">
        <f>step*(-'By group'!BL$9*Population!BL51+'By group'!L$8*Population!L51+'By group'!Y$8*Population!Y51)</f>
        <v>2.7613678791863521</v>
      </c>
      <c r="LM51" s="189">
        <f>step*(-'By group'!BM$9*Population!BM51+'By group'!M$8*Population!M51+'By group'!Z$8*Population!Z51)</f>
        <v>1.4659345231419478</v>
      </c>
      <c r="LN51" s="189">
        <f>step*(-'By group'!BN$9*Population!BN51+'By group'!N$8*Population!N51+'By group'!AA$8*Population!AA51)</f>
        <v>1.3085259993081984</v>
      </c>
    </row>
    <row r="52" spans="1:326" x14ac:dyDescent="0.25">
      <c r="A52">
        <f t="shared" si="93"/>
        <v>24</v>
      </c>
      <c r="B52" s="52">
        <f>step*((-'By group'!B$4-'By group'!B$5-'By group'!B$22)*Population!B52+'By group'!B$3*Population!$BO52)</f>
        <v>168463.75752892811</v>
      </c>
      <c r="C52" s="4">
        <f>step*((-'By group'!C$4-'By group'!C$5-'By group'!C$22)*Population!C52+'By group'!C$3*Population!$BO52)</f>
        <v>-4654.3103585997551</v>
      </c>
      <c r="D52" s="4">
        <f>step*((-'By group'!D$4-'By group'!D$5-'By group'!D$22)*Population!D52+'By group'!D$3*Population!$BO52)</f>
        <v>-30736.953074477144</v>
      </c>
      <c r="E52" s="4">
        <f>step*((-'By group'!E$4-'By group'!E$5-'By group'!E$22)*Population!E52+'By group'!E$3*Population!$BO52)</f>
        <v>-49886.521106534725</v>
      </c>
      <c r="F52" s="4">
        <f>step*((-'By group'!F$4-'By group'!F$5-'By group'!F$22)*Population!F52+'By group'!F$3*Population!$BO52)</f>
        <v>-20537.216267292417</v>
      </c>
      <c r="G52" s="4">
        <f>step*((-'By group'!G$4-'By group'!G$5-'By group'!G$22)*Population!G52+'By group'!G$3*Population!$BO52)</f>
        <v>-5048.3906240720489</v>
      </c>
      <c r="H52" s="4">
        <f>step*((-'By group'!H$4-'By group'!H$5-'By group'!H$22)*Population!H52+'By group'!H$3*Population!$BO52)</f>
        <v>-4849.9633207200986</v>
      </c>
      <c r="I52" s="4">
        <f>step*((-'By group'!I$4-'By group'!I$5-'By group'!I$22)*Population!I52+'By group'!I$3*Population!$BO52)</f>
        <v>0</v>
      </c>
      <c r="J52" s="4">
        <f>step*((-'By group'!J$4-'By group'!J$5-'By group'!J$22)*Population!J52+'By group'!J$3*Population!$BO52)</f>
        <v>0</v>
      </c>
      <c r="K52" s="4">
        <f>step*((-'By group'!K$4-'By group'!K$5-'By group'!K$22)*Population!K52+'By group'!K$3*Population!$BO52)</f>
        <v>0</v>
      </c>
      <c r="L52" s="4">
        <f>step*((-'By group'!L$4-'By group'!L$5-'By group'!L$22)*Population!L52+'By group'!L$3*Population!$BO52)</f>
        <v>-2692.2541457339498</v>
      </c>
      <c r="M52" s="4">
        <f>step*((-'By group'!M$4-'By group'!M$5-'By group'!M$22)*Population!M52+'By group'!M$3*Population!$BO52)</f>
        <v>-1602.39002330213</v>
      </c>
      <c r="N52" s="4">
        <f>step*((-'By group'!N$4-'By group'!N$5-'By group'!N$22)*Population!N52+'By group'!N$3*Population!$BO52)</f>
        <v>-1635.4822454552361</v>
      </c>
      <c r="O52" s="8">
        <f>step*((-'By group'!O$4-'By group'!O$5-'By group'!O$22)*Population!O52+'By group'!O$3*Population!$BO52)</f>
        <v>124258.09814153297</v>
      </c>
      <c r="P52" s="4">
        <f>step*((-'By group'!P$4-'By group'!P$5-'By group'!P$22)*Population!P52+'By group'!P$3*Population!$BO52)</f>
        <v>-2360.1384421899415</v>
      </c>
      <c r="Q52" s="4">
        <f>step*((-'By group'!Q$4-'By group'!Q$5-'By group'!Q$22)*Population!Q52+'By group'!Q$3*Population!$BO52)</f>
        <v>-15684.103352718012</v>
      </c>
      <c r="R52" s="4">
        <f>step*((-'By group'!R$4-'By group'!R$5-'By group'!R$22)*Population!R52+'By group'!R$3*Population!$BO52)</f>
        <v>-25744.338938788722</v>
      </c>
      <c r="S52" s="4">
        <f>step*((-'By group'!S$4-'By group'!S$5-'By group'!S$22)*Population!S52+'By group'!S$3*Population!$BO52)</f>
        <v>-10707.738623308713</v>
      </c>
      <c r="T52" s="4">
        <f>step*((-'By group'!T$4-'By group'!T$5-'By group'!T$22)*Population!T52+'By group'!T$3*Population!$BO52)</f>
        <v>-2654.9651468376783</v>
      </c>
      <c r="U52" s="4">
        <f>step*((-'By group'!U$4-'By group'!U$5-'By group'!U$22)*Population!U52+'By group'!U$3*Population!$BO52)</f>
        <v>-2608.4426308932329</v>
      </c>
      <c r="V52" s="4">
        <f>step*((-'By group'!V$4-'By group'!V$5-'By group'!V$22)*Population!V52+'By group'!V$3*Population!$BO52)</f>
        <v>0</v>
      </c>
      <c r="W52" s="4">
        <f>step*((-'By group'!W$4-'By group'!W$5-'By group'!W$22)*Population!W52+'By group'!W$3*Population!$BO52)</f>
        <v>0</v>
      </c>
      <c r="X52" s="4">
        <f>step*((-'By group'!X$4-'By group'!X$5-'By group'!X$22)*Population!X52+'By group'!X$3*Population!$BO52)</f>
        <v>0</v>
      </c>
      <c r="Y52" s="4">
        <f>step*((-'By group'!Y$4-'By group'!Y$5-'By group'!Y$22)*Population!Y52+'By group'!Y$3*Population!$BO52)</f>
        <v>-1441.9669168099711</v>
      </c>
      <c r="Z52" s="4">
        <f>step*((-'By group'!Z$4-'By group'!Z$5-'By group'!Z$22)*Population!Z52+'By group'!Z$3*Population!$BO52)</f>
        <v>-877.62304029285133</v>
      </c>
      <c r="AA52" s="4">
        <f>step*((-'By group'!AA$4-'By group'!AA$5-'By group'!AA$22)*Population!AA52+'By group'!AA$3*Population!$BO52)</f>
        <v>-955.28420802549829</v>
      </c>
      <c r="AB52" s="8">
        <f>step*((-'By group'!AB$4-'By group'!AB$5-'By group'!AB$22)*Population!AB52+'By group'!AB$3*Population!$BO52)</f>
        <v>-1054.9414966553979</v>
      </c>
      <c r="AC52" s="4">
        <f>step*((-'By group'!AC$4-'By group'!AC$5-'By group'!AC$22)*Population!AC52+'By group'!AC$3*Population!$BO52)</f>
        <v>-158.86105101305145</v>
      </c>
      <c r="AD52" s="4">
        <f>step*((-'By group'!AD$4-'By group'!AD$5-'By group'!AD$22)*Population!AD52+'By group'!AD$3*Population!$BO52)</f>
        <v>-1046.9055836316918</v>
      </c>
      <c r="AE52" s="4">
        <f>step*((-'By group'!AE$4-'By group'!AE$5-'By group'!AE$22)*Population!AE52+'By group'!AE$3*Population!$BO52)</f>
        <v>-1689.2946891226416</v>
      </c>
      <c r="AF52" s="4">
        <f>step*((-'By group'!AF$4-'By group'!AF$5-'By group'!AF$22)*Population!AF52+'By group'!AF$3*Population!$BO52)</f>
        <v>-690.95906247797257</v>
      </c>
      <c r="AG52" s="4">
        <f>step*((-'By group'!AG$4-'By group'!AG$5-'By group'!AG$22)*Population!AG52+'By group'!AG$3*Population!$BO52)</f>
        <v>-168.84465536853739</v>
      </c>
      <c r="AH52" s="4">
        <f>step*((-'By group'!AH$4-'By group'!AH$5-'By group'!AH$22)*Population!AH52+'By group'!AH$3*Population!$BO52)</f>
        <v>-160.55109145792963</v>
      </c>
      <c r="AI52" s="4">
        <f>step*((-'By group'!AI$4-'By group'!AI$5-'By group'!AI$22)*Population!AI52+'By group'!AI$3*Population!$BO52)</f>
        <v>0</v>
      </c>
      <c r="AJ52" s="4">
        <f>step*((-'By group'!AJ$4-'By group'!AJ$5-'By group'!AJ$22)*Population!AJ52+'By group'!AJ$3*Population!$BO52)</f>
        <v>0</v>
      </c>
      <c r="AK52" s="4">
        <f>step*((-'By group'!AK$4-'By group'!AK$5-'By group'!AK$22)*Population!AK52+'By group'!AK$3*Population!$BO52)</f>
        <v>0</v>
      </c>
      <c r="AL52" s="4">
        <f>step*((-'By group'!AL$4-'By group'!AL$5-'By group'!AL$22)*Population!AL52+'By group'!AL$3*Population!$BO52)</f>
        <v>-88.659172733120073</v>
      </c>
      <c r="AM52" s="4">
        <f>step*((-'By group'!AM$4-'By group'!AM$5-'By group'!AM$22)*Population!AM52+'By group'!AM$3*Population!$BO52)</f>
        <v>-51.950195538834777</v>
      </c>
      <c r="AN52" s="4">
        <f>step*((-'By group'!AN$4-'By group'!AN$5-'By group'!AN$22)*Population!AN52+'By group'!AN$3*Population!$BO52)</f>
        <v>-53.274711856790724</v>
      </c>
      <c r="AO52" s="8">
        <f>step*((-'By group'!AO$4-'By group'!AO$5-'By group'!AO$22)*Population!AO52+'By group'!AO$3*Population!$BO52)</f>
        <v>10420.835213088772</v>
      </c>
      <c r="AP52" s="4">
        <f>step*((-'By group'!AP$4-'By group'!AP$5-'By group'!AP$22)*Population!AP52+'By group'!AP$3*Population!$BO52)</f>
        <v>-416.22663788040796</v>
      </c>
      <c r="AQ52" s="4">
        <f>step*((-'By group'!AQ$4-'By group'!AQ$5-'By group'!AQ$22)*Population!AQ52+'By group'!AQ$3*Population!$BO52)</f>
        <v>-2672.713232872873</v>
      </c>
      <c r="AR52" s="4">
        <f>step*((-'By group'!AR$4-'By group'!AR$5-'By group'!AR$22)*Population!AR52+'By group'!AR$3*Population!$BO52)</f>
        <v>-4140.5868696121361</v>
      </c>
      <c r="AS52" s="4">
        <f>step*((-'By group'!AS$4-'By group'!AS$5-'By group'!AS$22)*Population!AS52+'By group'!AS$3*Population!$BO52)</f>
        <v>-1635.4946504437958</v>
      </c>
      <c r="AT52" s="4">
        <f>step*((-'By group'!AT$4-'By group'!AT$5-'By group'!AT$22)*Population!AT52+'By group'!AT$3*Population!$BO52)</f>
        <v>-388.35395320813967</v>
      </c>
      <c r="AU52" s="4">
        <f>step*((-'By group'!AU$4-'By group'!AU$5-'By group'!AU$22)*Population!AU52+'By group'!AU$3*Population!$BO52)</f>
        <v>-346.99581408526166</v>
      </c>
      <c r="AV52" s="4">
        <f>step*((-'By group'!AV$4-'By group'!AV$5-'By group'!AV$22)*Population!AV52+'By group'!AV$3*Population!$BO52)</f>
        <v>0</v>
      </c>
      <c r="AW52" s="4">
        <f>step*((-'By group'!AW$4-'By group'!AW$5-'By group'!AW$22)*Population!AW52+'By group'!AW$3*Population!$BO52)</f>
        <v>0</v>
      </c>
      <c r="AX52" s="4">
        <f>step*((-'By group'!AX$4-'By group'!AX$5-'By group'!AX$22)*Population!AX52+'By group'!AX$3*Population!$BO52)</f>
        <v>0</v>
      </c>
      <c r="AY52" s="4">
        <f>step*((-'By group'!AY$4-'By group'!AY$5-'By group'!AY$22)*Population!AY52+'By group'!AY$3*Population!$BO52)</f>
        <v>-191.11592655285034</v>
      </c>
      <c r="AZ52" s="4">
        <f>step*((-'By group'!AZ$4-'By group'!AZ$5-'By group'!AZ$22)*Population!AZ52+'By group'!AZ$3*Population!$BO52)</f>
        <v>-103.18966585176271</v>
      </c>
      <c r="BA52" s="4">
        <f>step*((-'By group'!BA$4-'By group'!BA$5-'By group'!BA$22)*Population!BA52+'By group'!BA$3*Population!$BO52)</f>
        <v>-92.27020603288139</v>
      </c>
      <c r="BB52" s="8">
        <f>step*((-'By group'!BB$4-'By group'!BB$5-'By group'!BB$22)*Population!BB52+'By group'!BB$3*Population!$BO52)</f>
        <v>4868.1152535916144</v>
      </c>
      <c r="BC52" s="4">
        <f>step*((-'By group'!BC$4-'By group'!BC$5-'By group'!BC$22)*Population!BC52+'By group'!BC$3*Population!$BO52)</f>
        <v>-368.88203022773956</v>
      </c>
      <c r="BD52" s="4">
        <f>step*((-'By group'!BD$4-'By group'!BD$5-'By group'!BD$22)*Population!BD52+'By group'!BD$3*Population!$BO52)</f>
        <v>-1871.8744712842526</v>
      </c>
      <c r="BE52" s="4">
        <f>step*((-'By group'!BE$4-'By group'!BE$5-'By group'!BE$22)*Population!BE52+'By group'!BE$3*Population!$BO52)</f>
        <v>-2608.746055319521</v>
      </c>
      <c r="BF52" s="4">
        <f>step*((-'By group'!BF$4-'By group'!BF$5-'By group'!BF$22)*Population!BF52+'By group'!BF$3*Population!$BO52)</f>
        <v>-970.17404712066627</v>
      </c>
      <c r="BG52" s="4">
        <f>step*((-'By group'!BG$4-'By group'!BG$5-'By group'!BG$22)*Population!BG52+'By group'!BG$3*Population!$BO52)</f>
        <v>-221.9616745037473</v>
      </c>
      <c r="BH52" s="4">
        <f>step*((-'By group'!BH$4-'By group'!BH$5-'By group'!BH$22)*Population!BH52+'By group'!BH$3*Population!$BO52)</f>
        <v>-192.0604232093022</v>
      </c>
      <c r="BI52" s="4">
        <f>step*((-'By group'!BI$4-'By group'!BI$5-'By group'!BI$22)*Population!BI52+'By group'!BI$3*Population!$BO52)</f>
        <v>0</v>
      </c>
      <c r="BJ52" s="4">
        <f>step*((-'By group'!BJ$4-'By group'!BJ$5-'By group'!BJ$22)*Population!BJ52+'By group'!BJ$3*Population!$BO52)</f>
        <v>0</v>
      </c>
      <c r="BK52" s="4">
        <f>step*((-'By group'!BK$4-'By group'!BK$5-'By group'!BK$22)*Population!BK52+'By group'!BK$3*Population!$BO52)</f>
        <v>0</v>
      </c>
      <c r="BL52" s="4">
        <f>step*((-'By group'!BL$4-'By group'!BL$5-'By group'!BL$22)*Population!BL52+'By group'!BL$3*Population!$BO52)</f>
        <v>-126.4593354958767</v>
      </c>
      <c r="BM52" s="4">
        <f>step*((-'By group'!BM$4-'By group'!BM$5-'By group'!BM$22)*Population!BM52+'By group'!BM$3*Population!$BO52)</f>
        <v>-64.985685081441815</v>
      </c>
      <c r="BN52" s="4">
        <f>step*((-'By group'!BN$4-'By group'!BN$5-'By group'!BN$22)*Population!BN52+'By group'!BN$3*Population!$BO52)</f>
        <v>-55.132212661369188</v>
      </c>
      <c r="BO52" s="71">
        <f>-step*SUM(SCR!B52:N52)*Population!B52</f>
        <v>-121160.34032627491</v>
      </c>
      <c r="BP52" s="4">
        <f>step*-SUM('By group'!C$11:C$21)*Population!C52</f>
        <v>-116357.75896499387</v>
      </c>
      <c r="BQ52" s="4">
        <f>step*-SUM('By group'!D$11:D$21)*Population!D52</f>
        <v>-85380.425206880958</v>
      </c>
      <c r="BR52" s="4">
        <f>step*-SUM('By group'!E$11:E$21)*Population!E52</f>
        <v>-35633.22936181051</v>
      </c>
      <c r="BS52" s="4">
        <f>step*-SUM('By group'!F$11:F$21)*Population!F52</f>
        <v>-10809.061193311798</v>
      </c>
      <c r="BT52" s="4">
        <f>step*-SUM('By group'!G$11:G$21)*Population!G52</f>
        <v>-5258.7402334083836</v>
      </c>
      <c r="BU52" s="4">
        <f>step*-SUM('By group'!H$11:H$21)*Population!H52</f>
        <v>0</v>
      </c>
      <c r="BV52" s="4">
        <f>step*-SUM('By group'!I$11:I$21)*Population!I52</f>
        <v>0</v>
      </c>
      <c r="BW52" s="4">
        <f>step*-SUM('By group'!J$11:J$21)*Population!J52</f>
        <v>0</v>
      </c>
      <c r="BX52" s="4">
        <f>step*-SUM('By group'!K$11:K$21)*Population!K52</f>
        <v>0</v>
      </c>
      <c r="BY52" s="4">
        <f>step*-SUM('By group'!L$11:L$21)*Population!L52</f>
        <v>-1923.0386755242498</v>
      </c>
      <c r="BZ52" s="4">
        <f>step*-SUM('By group'!M$11:M$21)*Population!M52</f>
        <v>-1001.4937645638313</v>
      </c>
      <c r="CA52" s="4">
        <f>step*-SUM('By group'!N$11:N$21)*Population!N52</f>
        <v>0</v>
      </c>
      <c r="CB52" s="13">
        <f>-step*SUM(SCR!O52:AA52)*Population!O52</f>
        <v>-61334.309669684561</v>
      </c>
      <c r="CC52" s="4">
        <f>step*-SUM('By group'!P$11:P$21)*Population!P52</f>
        <v>-59003.461054748535</v>
      </c>
      <c r="CD52" s="4">
        <f>step*-SUM('By group'!Q$11:Q$21)*Population!Q52</f>
        <v>-43566.953757550036</v>
      </c>
      <c r="CE52" s="4">
        <f>step*-SUM('By group'!R$11:R$21)*Population!R52</f>
        <v>-18388.813527706228</v>
      </c>
      <c r="CF52" s="4">
        <f>step*-SUM('By group'!S$11:S$21)*Population!S52</f>
        <v>-5635.6519070045861</v>
      </c>
      <c r="CG52" s="4">
        <f>step*-SUM('By group'!T$11:T$21)*Population!T52</f>
        <v>-2765.5886946225814</v>
      </c>
      <c r="CH52" s="4">
        <f>step*-SUM('By group'!U$11:U$21)*Population!U52</f>
        <v>0</v>
      </c>
      <c r="CI52" s="4">
        <f>step*-SUM('By group'!V$11:V$21)*Population!V52</f>
        <v>0</v>
      </c>
      <c r="CJ52" s="4">
        <f>step*-SUM('By group'!W$11:W$21)*Population!W52</f>
        <v>0</v>
      </c>
      <c r="CK52" s="4">
        <f>step*-SUM('By group'!X$11:X$21)*Population!X52</f>
        <v>0</v>
      </c>
      <c r="CL52" s="4">
        <f>step*-SUM('By group'!Y$11:Y$21)*Population!Y52</f>
        <v>-1029.9763691499793</v>
      </c>
      <c r="CM52" s="4">
        <f>step*-SUM('By group'!Z$11:Z$21)*Population!Z52</f>
        <v>-548.51440018303208</v>
      </c>
      <c r="CN52" s="4">
        <f>step*-SUM('By group'!AA$11:AA$21)*Population!AA52</f>
        <v>0</v>
      </c>
      <c r="CO52" s="13">
        <f>-step*SUM(SCR!AB52:AN52)*Population!AB52</f>
        <v>-4136.6666986499686</v>
      </c>
      <c r="CP52" s="4">
        <f>step*-SUM('By group'!AC$11:AC$21)*Population!AC52</f>
        <v>-3971.5262753262859</v>
      </c>
      <c r="CQ52" s="4">
        <f>step*-SUM('By group'!AD$11:AD$21)*Population!AD52</f>
        <v>-2908.0710656435886</v>
      </c>
      <c r="CR52" s="4">
        <f>step*-SUM('By group'!AE$11:AE$21)*Population!AE52</f>
        <v>-1206.6390636590295</v>
      </c>
      <c r="CS52" s="4">
        <f>step*-SUM('By group'!AF$11:AF$21)*Population!AF52</f>
        <v>-363.66266446209085</v>
      </c>
      <c r="CT52" s="4">
        <f>step*-SUM('By group'!AG$11:AG$21)*Population!AG52</f>
        <v>-175.87984934222644</v>
      </c>
      <c r="CU52" s="4">
        <f>step*-SUM('By group'!AH$11:AH$21)*Population!AH52</f>
        <v>0</v>
      </c>
      <c r="CV52" s="4">
        <f>step*-SUM('By group'!AI$11:AI$21)*Population!AI52</f>
        <v>0</v>
      </c>
      <c r="CW52" s="4">
        <f>step*-SUM('By group'!AJ$11:AJ$21)*Population!AJ52</f>
        <v>0</v>
      </c>
      <c r="CX52" s="4">
        <f>step*-SUM('By group'!AK$11:AK$21)*Population!AK52</f>
        <v>0</v>
      </c>
      <c r="CY52" s="4">
        <f>step*-SUM('By group'!AL$11:AL$21)*Population!AL52</f>
        <v>-63.327980523657189</v>
      </c>
      <c r="CZ52" s="4">
        <f>step*-SUM('By group'!AM$11:AM$21)*Population!AM52</f>
        <v>-32.468872211771739</v>
      </c>
      <c r="DA52" s="4">
        <f>step*-SUM('By group'!AN$11:AN$21)*Population!AN52</f>
        <v>0</v>
      </c>
      <c r="DB52" s="13">
        <f>-step*SUM(SCR!AO52:BA52)*Population!AO52</f>
        <v>-10925.516471972061</v>
      </c>
      <c r="DC52" s="4">
        <f>step*-SUM('By group'!AP$11:AP$21)*Population!AP52</f>
        <v>-10405.665947010199</v>
      </c>
      <c r="DD52" s="4">
        <f>step*-SUM('By group'!AQ$11:AQ$21)*Population!AQ52</f>
        <v>-7424.2034246468702</v>
      </c>
      <c r="DE52" s="4">
        <f>step*-SUM('By group'!AR$11:AR$21)*Population!AR52</f>
        <v>-2957.5620497229538</v>
      </c>
      <c r="DF52" s="4">
        <f>step*-SUM('By group'!AS$11:AS$21)*Population!AS52</f>
        <v>-860.78665812831355</v>
      </c>
      <c r="DG52" s="4">
        <f>step*-SUM('By group'!AT$11:AT$21)*Population!AT52</f>
        <v>-404.53536792514547</v>
      </c>
      <c r="DH52" s="4">
        <f>step*-SUM('By group'!AU$11:AU$21)*Population!AU52</f>
        <v>0</v>
      </c>
      <c r="DI52" s="4">
        <f>step*-SUM('By group'!AV$11:AV$21)*Population!AV52</f>
        <v>0</v>
      </c>
      <c r="DJ52" s="4">
        <f>step*-SUM('By group'!AW$11:AW$21)*Population!AW52</f>
        <v>0</v>
      </c>
      <c r="DK52" s="4">
        <f>step*-SUM('By group'!AX$11:AX$21)*Population!AX52</f>
        <v>0</v>
      </c>
      <c r="DL52" s="4">
        <f>step*-SUM('By group'!AY$11:AY$21)*Population!AY52</f>
        <v>-136.51137610917883</v>
      </c>
      <c r="DM52" s="4">
        <f>step*-SUM('By group'!AZ$11:AZ$21)*Population!AZ52</f>
        <v>-64.4935411573517</v>
      </c>
      <c r="DN52" s="4">
        <f>step*-SUM('By group'!BA$11:BA$21)*Population!BA52</f>
        <v>0</v>
      </c>
      <c r="DO52" s="13">
        <f>-step*SUM(SCR!BB52:BN52)*Population!BB52</f>
        <v>-6525.8515449063061</v>
      </c>
      <c r="DP52" s="4">
        <f>step*-SUM('By group'!BC$11:BC$21)*Population!BC52</f>
        <v>-6148.0338371289918</v>
      </c>
      <c r="DQ52" s="4">
        <f>step*-SUM('By group'!BD$11:BD$21)*Population!BD52</f>
        <v>-4254.2601620096648</v>
      </c>
      <c r="DR52" s="4">
        <f>step*-SUM('By group'!BE$11:BE$21)*Population!BE52</f>
        <v>-1630.4662845747007</v>
      </c>
      <c r="DS52" s="4">
        <f>step*-SUM('By group'!BF$11:BF$21)*Population!BF52</f>
        <v>-461.98764148603163</v>
      </c>
      <c r="DT52" s="4">
        <f>step*-SUM('By group'!BG$11:BG$21)*Population!BG52</f>
        <v>-213.42468702283395</v>
      </c>
      <c r="DU52" s="4">
        <f>step*-SUM('By group'!BH$11:BH$21)*Population!BH52</f>
        <v>0</v>
      </c>
      <c r="DV52" s="4">
        <f>step*-SUM('By group'!BI$11:BI$21)*Population!BI52</f>
        <v>0</v>
      </c>
      <c r="DW52" s="4">
        <f>step*-SUM('By group'!BJ$11:BJ$21)*Population!BJ52</f>
        <v>0</v>
      </c>
      <c r="DX52" s="4">
        <f>step*-SUM('By group'!BK$11:BK$21)*Population!BK52</f>
        <v>0</v>
      </c>
      <c r="DY52" s="4">
        <f>step*-SUM('By group'!BL$11:BL$21)*Population!BL52</f>
        <v>-70.255186386598169</v>
      </c>
      <c r="DZ52" s="4">
        <f>step*-SUM('By group'!BM$11:BM$21)*Population!BM52</f>
        <v>-32.492842540720908</v>
      </c>
      <c r="EA52" s="4">
        <f>step*-SUM('By group'!BN$11:BN$21)*Population!BN52</f>
        <v>0</v>
      </c>
      <c r="EB52" s="52">
        <v>0</v>
      </c>
      <c r="EC52" s="4">
        <f t="shared" si="24"/>
        <v>121160.34032627491</v>
      </c>
      <c r="ED52" s="4">
        <f t="shared" si="24"/>
        <v>116357.75896499387</v>
      </c>
      <c r="EE52" s="4">
        <f t="shared" si="26"/>
        <v>85380.425206880958</v>
      </c>
      <c r="EF52" s="4">
        <f t="shared" si="27"/>
        <v>35633.22936181051</v>
      </c>
      <c r="EG52" s="4">
        <f t="shared" si="28"/>
        <v>10809.061193311798</v>
      </c>
      <c r="EH52" s="4">
        <f t="shared" si="28"/>
        <v>5258.7402334083836</v>
      </c>
      <c r="EI52" s="4">
        <v>0</v>
      </c>
      <c r="EJ52" s="4">
        <f t="shared" si="30"/>
        <v>0</v>
      </c>
      <c r="EK52" s="4">
        <f t="shared" si="31"/>
        <v>0</v>
      </c>
      <c r="EL52" s="4">
        <f t="shared" si="32"/>
        <v>0</v>
      </c>
      <c r="EM52" s="4">
        <f t="shared" si="33"/>
        <v>1923.0386755242498</v>
      </c>
      <c r="EN52" s="4">
        <f t="shared" si="34"/>
        <v>1001.4937645638313</v>
      </c>
      <c r="EO52" s="52">
        <v>0</v>
      </c>
      <c r="EP52" s="4">
        <f t="shared" si="35"/>
        <v>61334.309669684561</v>
      </c>
      <c r="EQ52" s="4">
        <f t="shared" si="36"/>
        <v>59003.461054748535</v>
      </c>
      <c r="ER52" s="4">
        <f t="shared" si="37"/>
        <v>43566.953757550036</v>
      </c>
      <c r="ES52" s="4">
        <f t="shared" si="38"/>
        <v>18388.813527706228</v>
      </c>
      <c r="ET52" s="4">
        <f t="shared" si="39"/>
        <v>5635.6519070045861</v>
      </c>
      <c r="EU52" s="4">
        <f t="shared" si="40"/>
        <v>2765.5886946225814</v>
      </c>
      <c r="EV52" s="4">
        <v>0</v>
      </c>
      <c r="EW52" s="4">
        <f t="shared" si="41"/>
        <v>0</v>
      </c>
      <c r="EX52" s="4">
        <f t="shared" si="42"/>
        <v>0</v>
      </c>
      <c r="EY52" s="4">
        <f t="shared" si="43"/>
        <v>0</v>
      </c>
      <c r="EZ52" s="4">
        <f t="shared" si="44"/>
        <v>1029.9763691499793</v>
      </c>
      <c r="FA52" s="4">
        <f t="shared" si="45"/>
        <v>548.51440018303208</v>
      </c>
      <c r="FB52" s="52">
        <v>0</v>
      </c>
      <c r="FC52" s="4">
        <f t="shared" si="46"/>
        <v>4136.6666986499686</v>
      </c>
      <c r="FD52" s="4">
        <f t="shared" si="47"/>
        <v>3971.5262753262859</v>
      </c>
      <c r="FE52" s="4">
        <f t="shared" si="48"/>
        <v>2908.0710656435886</v>
      </c>
      <c r="FF52" s="4">
        <f t="shared" si="49"/>
        <v>1206.6390636590295</v>
      </c>
      <c r="FG52" s="4">
        <f t="shared" si="50"/>
        <v>363.66266446209085</v>
      </c>
      <c r="FH52" s="4">
        <f t="shared" si="51"/>
        <v>175.87984934222644</v>
      </c>
      <c r="FI52" s="4">
        <v>0</v>
      </c>
      <c r="FJ52" s="4">
        <f t="shared" si="52"/>
        <v>0</v>
      </c>
      <c r="FK52" s="4">
        <f t="shared" si="53"/>
        <v>0</v>
      </c>
      <c r="FL52" s="4">
        <f t="shared" si="54"/>
        <v>0</v>
      </c>
      <c r="FM52" s="4">
        <f t="shared" si="55"/>
        <v>63.327980523657189</v>
      </c>
      <c r="FN52" s="9">
        <f t="shared" si="56"/>
        <v>32.468872211771739</v>
      </c>
      <c r="FO52" s="4">
        <v>0</v>
      </c>
      <c r="FP52" s="4">
        <f t="shared" si="57"/>
        <v>10925.516471972061</v>
      </c>
      <c r="FQ52" s="4">
        <f t="shared" si="58"/>
        <v>10405.665947010199</v>
      </c>
      <c r="FR52" s="4">
        <f t="shared" si="59"/>
        <v>7424.2034246468702</v>
      </c>
      <c r="FS52" s="4">
        <f t="shared" si="60"/>
        <v>2957.5620497229538</v>
      </c>
      <c r="FT52" s="4">
        <f t="shared" si="61"/>
        <v>860.78665812831355</v>
      </c>
      <c r="FU52" s="4">
        <f t="shared" si="62"/>
        <v>404.53536792514547</v>
      </c>
      <c r="FV52" s="4">
        <v>0</v>
      </c>
      <c r="FW52" s="4">
        <f t="shared" si="63"/>
        <v>0</v>
      </c>
      <c r="FX52" s="4">
        <f t="shared" si="64"/>
        <v>0</v>
      </c>
      <c r="FY52" s="4">
        <f t="shared" si="65"/>
        <v>0</v>
      </c>
      <c r="FZ52" s="4">
        <f t="shared" si="66"/>
        <v>136.51137610917883</v>
      </c>
      <c r="GA52" s="4">
        <f t="shared" si="67"/>
        <v>64.4935411573517</v>
      </c>
      <c r="GB52" s="4">
        <v>0</v>
      </c>
      <c r="GC52" s="4">
        <f t="shared" si="68"/>
        <v>6525.8515449063061</v>
      </c>
      <c r="GD52" s="4">
        <f t="shared" si="4"/>
        <v>6148.0338371289918</v>
      </c>
      <c r="GE52" s="4">
        <f t="shared" si="5"/>
        <v>4254.2601620096648</v>
      </c>
      <c r="GF52" s="4">
        <f t="shared" si="6"/>
        <v>1630.4662845747007</v>
      </c>
      <c r="GG52" s="4">
        <f t="shared" si="7"/>
        <v>461.98764148603163</v>
      </c>
      <c r="GH52" s="4">
        <f t="shared" si="8"/>
        <v>213.42468702283395</v>
      </c>
      <c r="GI52" s="4">
        <v>0</v>
      </c>
      <c r="GJ52" s="4">
        <f t="shared" si="69"/>
        <v>0</v>
      </c>
      <c r="GK52" s="4">
        <f t="shared" si="70"/>
        <v>0</v>
      </c>
      <c r="GL52" s="4">
        <f t="shared" si="9"/>
        <v>0</v>
      </c>
      <c r="GM52" s="4">
        <f t="shared" si="10"/>
        <v>70.255186386598169</v>
      </c>
      <c r="GN52" s="4">
        <f t="shared" si="11"/>
        <v>32.492842540720908</v>
      </c>
      <c r="GO52" s="52">
        <v>0</v>
      </c>
      <c r="GP52" s="4">
        <f>step*(-'By group'!C$32*Population!C52+'By group'!I$33*Population!I52)</f>
        <v>0</v>
      </c>
      <c r="GQ52" s="4">
        <f>step*(-'By group'!D$32*Population!D52+'By group'!J$33*Population!J52)</f>
        <v>0</v>
      </c>
      <c r="GR52" s="4">
        <f>step*(-'By group'!E$32*Population!E52+'By group'!K$33*Population!K52)</f>
        <v>0</v>
      </c>
      <c r="GS52" s="4">
        <f>step*(-'By group'!F$32*Population!F52+'By group'!L$33*Population!L52)</f>
        <v>-4443.0112588937736</v>
      </c>
      <c r="GT52" s="4">
        <f>step*(-'By group'!G$32*Population!G52+'By group'!M$33*Population!M52)</f>
        <v>-551.00116439976102</v>
      </c>
      <c r="GU52" s="4">
        <f>step*(-'By group'!H$32*Population!H52+'By group'!N$33*Population!N52)</f>
        <v>-484.69735441030889</v>
      </c>
      <c r="GV52" s="46">
        <f t="shared" si="71"/>
        <v>0</v>
      </c>
      <c r="GW52" s="14">
        <f t="shared" si="72"/>
        <v>0</v>
      </c>
      <c r="GX52" s="4">
        <f t="shared" si="73"/>
        <v>0</v>
      </c>
      <c r="GY52" s="4">
        <f t="shared" si="74"/>
        <v>4443.0112588937736</v>
      </c>
      <c r="GZ52" s="4">
        <f t="shared" si="75"/>
        <v>551.00116439976102</v>
      </c>
      <c r="HA52" s="4">
        <f t="shared" si="76"/>
        <v>484.69735441030889</v>
      </c>
      <c r="HB52" s="8">
        <v>0</v>
      </c>
      <c r="HC52" s="4">
        <f>step*(-'By group'!P$32*Population!P52+'By group'!V$33*Population!V52)</f>
        <v>0</v>
      </c>
      <c r="HD52" s="4">
        <f>step*(-'By group'!Q$32*Population!Q52+'By group'!W$33*Population!W52)</f>
        <v>0</v>
      </c>
      <c r="HE52" s="4">
        <f>step*(-'By group'!R$32*Population!R52+'By group'!X$33*Population!X52)</f>
        <v>0</v>
      </c>
      <c r="HF52" s="4">
        <f>step*(-'By group'!S$32*Population!S52+'By group'!Y$33*Population!Y52)</f>
        <v>-2302.8377689273034</v>
      </c>
      <c r="HG52" s="4">
        <f>step*(-'By group'!T$32*Population!T52+'By group'!Z$33*Population!Z52)</f>
        <v>-278.86053883300025</v>
      </c>
      <c r="HH52" s="4">
        <f>step*(-'By group'!U$32*Population!U52+'By group'!AA$33*Population!AA52)</f>
        <v>-240.76840590164565</v>
      </c>
      <c r="HI52" s="14">
        <f t="shared" si="77"/>
        <v>0</v>
      </c>
      <c r="HJ52" s="46">
        <f t="shared" si="78"/>
        <v>0</v>
      </c>
      <c r="HK52" s="4">
        <f t="shared" si="79"/>
        <v>0</v>
      </c>
      <c r="HL52" s="4">
        <f t="shared" si="80"/>
        <v>2302.8377689273034</v>
      </c>
      <c r="HM52" s="4">
        <f t="shared" si="81"/>
        <v>278.86053883300025</v>
      </c>
      <c r="HN52" s="9">
        <f t="shared" si="82"/>
        <v>240.76840590164565</v>
      </c>
      <c r="HO52" s="4">
        <v>0</v>
      </c>
      <c r="HP52" s="4">
        <f>step*(-'By group'!AC$32*Population!AC52+'By group'!AI$33*Population!AI52)</f>
        <v>0</v>
      </c>
      <c r="HQ52" s="4">
        <f>step*(-'By group'!AD$32*Population!AD52+'By group'!AJ$33*Population!AJ52)</f>
        <v>0</v>
      </c>
      <c r="HR52" s="4">
        <f>step*(-'By group'!AE$32*Population!AE52+'By group'!AK$33*Population!AK52)</f>
        <v>0</v>
      </c>
      <c r="HS52" s="4">
        <f>step*(-'By group'!AF$32*Population!AF52+'By group'!AL$33*Population!AL52)</f>
        <v>-150.16734196921684</v>
      </c>
      <c r="HT52" s="4">
        <f>step*(-'By group'!AG$32*Population!AG52+'By group'!AM$33*Population!AM52)</f>
        <v>-18.941533762559416</v>
      </c>
      <c r="HU52" s="4">
        <f>step*(-'By group'!AH$32*Population!AH52+'By group'!AN$33*Population!AN52)</f>
        <v>-16.272997750702174</v>
      </c>
      <c r="HV52" s="14">
        <f t="shared" si="83"/>
        <v>0</v>
      </c>
      <c r="HW52" s="46">
        <f t="shared" si="84"/>
        <v>0</v>
      </c>
      <c r="HX52" s="4">
        <f t="shared" si="85"/>
        <v>0</v>
      </c>
      <c r="HY52" s="4">
        <f t="shared" si="86"/>
        <v>150.16734196921684</v>
      </c>
      <c r="HZ52" s="4">
        <f t="shared" si="87"/>
        <v>18.941533762559416</v>
      </c>
      <c r="IA52" s="4">
        <f t="shared" si="88"/>
        <v>16.272997750702174</v>
      </c>
      <c r="IB52" s="8">
        <v>0</v>
      </c>
      <c r="IC52" s="4">
        <f>step*(-'By group'!AP$32*Population!AP52+'By group'!AV$33*Population!AV52)</f>
        <v>0</v>
      </c>
      <c r="ID52" s="4">
        <f>step*(-'By group'!AQ$32*Population!AQ52+'By group'!AW$33*Population!AW52)</f>
        <v>0</v>
      </c>
      <c r="IE52" s="4">
        <f>step*(-'By group'!AR$32*Population!AR52+'By group'!AX$33*Population!AX52)</f>
        <v>0</v>
      </c>
      <c r="IF52" s="4">
        <f>step*(-'By group'!AS$32*Population!AS52+'By group'!AY$33*Population!AY52)</f>
        <v>-362.13764100956735</v>
      </c>
      <c r="IG52" s="4">
        <f>step*(-'By group'!AT$32*Population!AT52+'By group'!AZ$33*Population!AZ52)</f>
        <v>-48.660303006353246</v>
      </c>
      <c r="IH52" s="4">
        <f>step*(-'By group'!AU$32*Population!AU52+'By group'!BA$33*Population!BA52)</f>
        <v>-41.189275151426159</v>
      </c>
      <c r="II52" s="14">
        <f t="shared" si="15"/>
        <v>0</v>
      </c>
      <c r="IJ52" s="4">
        <f t="shared" si="16"/>
        <v>0</v>
      </c>
      <c r="IK52" s="4">
        <f t="shared" si="89"/>
        <v>0</v>
      </c>
      <c r="IL52" s="4">
        <f t="shared" si="90"/>
        <v>362.13764100956735</v>
      </c>
      <c r="IM52" s="4">
        <f t="shared" si="91"/>
        <v>48.660303006353246</v>
      </c>
      <c r="IN52" s="4">
        <f t="shared" si="92"/>
        <v>41.189275151426159</v>
      </c>
      <c r="IO52" s="8">
        <v>0</v>
      </c>
      <c r="IP52" s="4">
        <f>step*(-'By group'!BC$32*Population!BC52+'By group'!BI$33*Population!BI52)</f>
        <v>0</v>
      </c>
      <c r="IQ52" s="4">
        <f>step*(-'By group'!BD$32*Population!BD52+'By group'!BJ$33*Population!BJ52)</f>
        <v>0</v>
      </c>
      <c r="IR52" s="4">
        <f>step*(-'By group'!BE$32*Population!BE52+'By group'!BK$33*Population!BK52)</f>
        <v>0</v>
      </c>
      <c r="IS52" s="4">
        <f>step*(-'By group'!BF$32*Population!BF52+'By group'!BL$33*Population!BL52)</f>
        <v>-195.86622754971674</v>
      </c>
      <c r="IT52" s="4">
        <f>step*(-'By group'!BG$32*Population!BG52+'By group'!BM$33*Population!BM52)</f>
        <v>-26.438516134206342</v>
      </c>
      <c r="IU52" s="4">
        <f>step*(-'By group'!BH$32*Population!BH52+'By group'!BN$33*Population!BN52)</f>
        <v>-21.709547467314479</v>
      </c>
      <c r="IV52" s="14">
        <f t="shared" si="17"/>
        <v>0</v>
      </c>
      <c r="IW52" s="4">
        <f t="shared" si="18"/>
        <v>0</v>
      </c>
      <c r="IX52" s="4">
        <f t="shared" si="19"/>
        <v>0</v>
      </c>
      <c r="IY52" s="4">
        <f t="shared" si="20"/>
        <v>195.86622754971674</v>
      </c>
      <c r="IZ52" s="4">
        <f t="shared" si="21"/>
        <v>26.438516134206342</v>
      </c>
      <c r="JA52" s="4">
        <f t="shared" si="22"/>
        <v>21.709547467314479</v>
      </c>
      <c r="JB52" s="75">
        <f>step*(+prop_idu_male*'By group'!BB$9*Population!BB52-'By group'!B$8*Population!B52)</f>
        <v>-846.71061976783164</v>
      </c>
      <c r="JC52" s="46">
        <f>step*(+prop_idu_male*'By group'!BC$9*Population!BC52-'By group'!C$8*Population!C52)</f>
        <v>-5.0801238877942145</v>
      </c>
      <c r="JD52" s="46">
        <f>step*(+prop_idu_male*'By group'!BD$9*Population!BD52-'By group'!D$8*Population!D52)</f>
        <v>-15.034040163611554</v>
      </c>
      <c r="JE52" s="46">
        <f>step*(+prop_idu_male*'By group'!BE$9*Population!BE52-'By group'!E$8*Population!E52)</f>
        <v>-15.860055139415616</v>
      </c>
      <c r="JF52" s="46">
        <f>step*(+prop_idu_male*'By group'!BF$9*Population!BF52-'By group'!F$8*Population!F52)</f>
        <v>-4.8501454268726611</v>
      </c>
      <c r="JG52" s="46">
        <f>step*(+prop_idu_male*'By group'!BG$9*Population!BG52-'By group'!G$8*Population!G52)</f>
        <v>-0.94930419691071655</v>
      </c>
      <c r="JH52" s="46">
        <f>step*(+prop_idu_male*'By group'!BH$9*Population!BH52-'By group'!H$8*Population!H52)</f>
        <v>-0.83421987238934903</v>
      </c>
      <c r="JI52" s="46">
        <f>step*(+prop_idu_male*'By group'!BI$9*Population!BI52-'By group'!I$8*Population!I52)</f>
        <v>0</v>
      </c>
      <c r="JJ52" s="46">
        <f>step*(+prop_idu_male*'By group'!BJ$9*Population!BJ52-'By group'!J$8*Population!J52)</f>
        <v>0</v>
      </c>
      <c r="JK52" s="46">
        <f>step*(+prop_idu_male*'By group'!BK$9*Population!BK52-'By group'!K$8*Population!K52)</f>
        <v>0</v>
      </c>
      <c r="JL52" s="46">
        <f>step*(+prop_idu_male*'By group'!BL$9*Population!BL52-'By group'!L$8*Population!L52)</f>
        <v>-1.754426228196414</v>
      </c>
      <c r="JM52" s="46">
        <f>step*(+prop_idu_male*'By group'!BM$9*Population!BM52-'By group'!M$8*Population!M52)</f>
        <v>-0.9235109424661011</v>
      </c>
      <c r="JN52" s="46">
        <f>step*(+prop_idu_male*'By group'!BN$9*Population!BN52-'By group'!N$8*Population!N52)</f>
        <v>-0.80325086380118993</v>
      </c>
      <c r="JO52" s="45">
        <f>step*(+(1-prop_idu_male)*'By group'!BB$9*Population!BB52-'By group'!O$8*Population!O52-'By group'!O$6*Population!O52+'By group'!AB$7*Population!AB52)</f>
        <v>-6273.8026638228139</v>
      </c>
      <c r="JP52" s="46">
        <f>step*(+(1-prop_idu_male)*'By group'!BC$9*Population!BC52-'By group'!P$8*Population!P52-'By group'!P$6*Population!P52+'By group'!AC$7*Population!AC52)</f>
        <v>-10.5379546657324</v>
      </c>
      <c r="JQ52" s="46">
        <f>step*(+(1-prop_idu_male)*'By group'!BD$9*Population!BD52-'By group'!Q$8*Population!Q52-'By group'!Q$6*Population!Q52+'By group'!AD$7*Population!AD52)</f>
        <v>-31.402513384692998</v>
      </c>
      <c r="JR52" s="46">
        <f>step*(+(1-prop_idu_male)*'By group'!BE$9*Population!BE52-'By group'!R$8*Population!R52-'By group'!R$6*Population!R52+'By group'!AE$7*Population!AE52)</f>
        <v>-33.705730870123645</v>
      </c>
      <c r="JS52" s="46">
        <f>step*(+(1-prop_idu_male)*'By group'!BF$9*Population!BF52-'By group'!S$8*Population!S52-'By group'!S$6*Population!S52+'By group'!AF$7*Population!AF52)</f>
        <v>-10.494618770517967</v>
      </c>
      <c r="JT52" s="46">
        <f>step*(+(1-prop_idu_male)*'By group'!BG$9*Population!BG52-'By group'!T$8*Population!T52-'By group'!T$6*Population!T52+'By group'!AG$7*Population!AG52)</f>
        <v>-2.0874147166066095</v>
      </c>
      <c r="JU52" s="46">
        <f>step*(+(1-prop_idu_male)*'By group'!BH$9*Population!BH52-'By group'!U$8*Population!U52-'By group'!U$6*Population!U52+'By group'!AH$7*Population!AH52)</f>
        <v>-1.9102630837909451</v>
      </c>
      <c r="JV52" s="46">
        <f>step*(+(1-prop_idu_male)*'By group'!BI$9*Population!BI52-'By group'!V$8*Population!V52-'By group'!V$6*Population!V52+'By group'!AI$7*Population!AI52)</f>
        <v>0</v>
      </c>
      <c r="JW52" s="46">
        <f>step*(+(1-prop_idu_male)*'By group'!BJ$9*Population!BJ52-'By group'!W$8*Population!W52-'By group'!W$6*Population!W52+'By group'!AJ$7*Population!AJ52)</f>
        <v>0</v>
      </c>
      <c r="JX52" s="46">
        <f>step*(+(1-prop_idu_male)*'By group'!BK$9*Population!BK52-'By group'!X$8*Population!X52-'By group'!X$6*Population!X52+'By group'!AK$7*Population!AK52)</f>
        <v>0</v>
      </c>
      <c r="JY52" s="46">
        <f>step*(+(1-prop_idu_male)*'By group'!BL$9*Population!BL52-'By group'!Y$8*Population!Y52-'By group'!Y$6*Population!Y52+'By group'!AL$7*Population!AL52)</f>
        <v>-4.0012824460350362</v>
      </c>
      <c r="JZ52" s="46">
        <f>step*(+(1-prop_idu_male)*'By group'!BM$9*Population!BM52-'By group'!Z$8*Population!Z52-'By group'!Z$6*Population!Z52+'By group'!AM$7*Population!AM52)</f>
        <v>-2.1966614851682049</v>
      </c>
      <c r="KA52" s="76">
        <f>step*(+(1-prop_idu_male)*'By group'!BN$9*Population!BN52-'By group'!AA$8*Population!AA52-'By group'!AA$6*Population!AA52+'By group'!AN$7*Population!AN52)</f>
        <v>-2.1031197169898457</v>
      </c>
      <c r="KB52" s="46">
        <f>step*(+'By group'!O$6*Population!O52-'By group'!AB$7*Population!AB52)</f>
        <v>5368.9502310041553</v>
      </c>
      <c r="KC52" s="46">
        <f>step*(+'By group'!P$6*Population!P52-'By group'!AC$7*Population!AC52)</f>
        <v>7.7722226281088425</v>
      </c>
      <c r="KD52" s="46">
        <f>step*(+'By group'!Q$6*Population!Q52-'By group'!AD$7*Population!AD52)</f>
        <v>23.199633852624149</v>
      </c>
      <c r="KE52" s="46">
        <f>step*(+'By group'!R$6*Population!R52-'By group'!AE$7*Population!AE52)</f>
        <v>25.000463991642942</v>
      </c>
      <c r="KF52" s="46">
        <f>step*(+'By group'!S$6*Population!S52-'By group'!AF$7*Population!AF52)</f>
        <v>7.8153891094614849</v>
      </c>
      <c r="KG52" s="46">
        <f>step*(+'By group'!T$6*Population!T52-'By group'!AG$7*Population!AG52)</f>
        <v>1.559907940124833</v>
      </c>
      <c r="KH52" s="46">
        <f>step*(+'By group'!U$6*Population!U52-'By group'!AH$7*Population!AH52)</f>
        <v>1.4383209834835686</v>
      </c>
      <c r="KI52" s="46">
        <f>step*(+'By group'!V$6*Population!V52-'By group'!AI$7*Population!AI52)</f>
        <v>0</v>
      </c>
      <c r="KJ52" s="46">
        <f>step*(+'By group'!W$6*Population!W52-'By group'!AJ$7*Population!AJ52)</f>
        <v>0</v>
      </c>
      <c r="KK52" s="46">
        <f>step*(+'By group'!X$6*Population!X52-'By group'!AK$7*Population!AK52)</f>
        <v>0</v>
      </c>
      <c r="KL52" s="46">
        <f>step*(+'By group'!Y$6*Population!Y52-'By group'!AL$7*Population!AL52)</f>
        <v>3.0134591887170159</v>
      </c>
      <c r="KM52" s="46">
        <f>step*(+'By group'!Z$6*Population!Z52-'By group'!AM$7*Population!AM52)</f>
        <v>1.6676427905096056</v>
      </c>
      <c r="KN52" s="46">
        <f>step*(+'By group'!AA$6*Population!AA52-'By group'!AN$7*Population!AN52)</f>
        <v>1.6147208712176067</v>
      </c>
      <c r="KO52" s="45">
        <v>0</v>
      </c>
      <c r="KP52" s="46">
        <v>0</v>
      </c>
      <c r="KQ52" s="46">
        <v>0</v>
      </c>
      <c r="KR52" s="46">
        <v>0</v>
      </c>
      <c r="KS52" s="46">
        <v>0</v>
      </c>
      <c r="KT52" s="46">
        <v>0</v>
      </c>
      <c r="KU52" s="46">
        <v>0</v>
      </c>
      <c r="KV52" s="46">
        <v>0</v>
      </c>
      <c r="KW52" s="46">
        <v>0</v>
      </c>
      <c r="KX52" s="46">
        <v>0</v>
      </c>
      <c r="KY52" s="46">
        <v>0</v>
      </c>
      <c r="KZ52" s="46">
        <v>0</v>
      </c>
      <c r="LA52" s="46">
        <v>0</v>
      </c>
      <c r="LB52" s="188">
        <f>step*(-'By group'!BB$9*Population!BB52+'By group'!B$8*Population!B52+'By group'!O$8*Population!O52)</f>
        <v>1751.5630525864904</v>
      </c>
      <c r="LC52" s="189">
        <f>step*(-'By group'!BC$9*Population!BC52+'By group'!C$8*Population!C52+'By group'!P$8*Population!P52)</f>
        <v>7.8458559254177711</v>
      </c>
      <c r="LD52" s="189">
        <f>step*(-'By group'!BD$9*Population!BD52+'By group'!D$8*Population!D52+'By group'!Q$8*Population!Q52)</f>
        <v>23.236919695680402</v>
      </c>
      <c r="LE52" s="189">
        <f>step*(-'By group'!BE$9*Population!BE52+'By group'!E$8*Population!E52+'By group'!R$8*Population!R52)</f>
        <v>24.565322017896321</v>
      </c>
      <c r="LF52" s="189">
        <f>step*(-'By group'!BF$9*Population!BF52+'By group'!F$8*Population!F52+'By group'!S$8*Population!S52)</f>
        <v>7.5293750879291448</v>
      </c>
      <c r="LG52" s="189">
        <f>step*(-'By group'!BG$9*Population!BG52+'By group'!G$8*Population!G52+'By group'!T$8*Population!T52)</f>
        <v>1.4768109733924928</v>
      </c>
      <c r="LH52" s="189">
        <f>step*(-'By group'!BH$9*Population!BH52+'By group'!H$8*Population!H52+'By group'!U$8*Population!U52)</f>
        <v>1.3061619726967255</v>
      </c>
      <c r="LI52" s="189">
        <f>step*(-'By group'!BI$9*Population!BI52+'By group'!I$8*Population!I52+'By group'!V$8*Population!V52)</f>
        <v>0</v>
      </c>
      <c r="LJ52" s="189">
        <f>step*(-'By group'!BJ$9*Population!BJ52+'By group'!J$8*Population!J52+'By group'!W$8*Population!W52)</f>
        <v>0</v>
      </c>
      <c r="LK52" s="189">
        <f>step*(-'By group'!BK$9*Population!BK52+'By group'!K$8*Population!K52+'By group'!X$8*Population!X52)</f>
        <v>0</v>
      </c>
      <c r="LL52" s="189">
        <f>step*(-'By group'!BL$9*Population!BL52+'By group'!L$8*Population!L52+'By group'!Y$8*Population!Y52)</f>
        <v>2.7422494855144341</v>
      </c>
      <c r="LM52" s="189">
        <f>step*(-'By group'!BM$9*Population!BM52+'By group'!M$8*Population!M52+'By group'!Z$8*Population!Z52)</f>
        <v>1.4525296371247007</v>
      </c>
      <c r="LN52" s="189">
        <f>step*(-'By group'!BN$9*Population!BN52+'By group'!N$8*Population!N52+'By group'!AA$8*Population!AA52)</f>
        <v>1.291649709573429</v>
      </c>
    </row>
    <row r="53" spans="1:326" x14ac:dyDescent="0.25">
      <c r="A53">
        <f t="shared" si="93"/>
        <v>24.5</v>
      </c>
      <c r="B53" s="52">
        <f>step*((-'By group'!B$4-'By group'!B$5-'By group'!B$22)*Population!B53+'By group'!B$3*Population!$BO53)</f>
        <v>168893.76759468287</v>
      </c>
      <c r="C53" s="4">
        <f>step*((-'By group'!C$4-'By group'!C$5-'By group'!C$22)*Population!C53+'By group'!C$3*Population!$BO53)</f>
        <v>-4660.0379937514945</v>
      </c>
      <c r="D53" s="4">
        <f>step*((-'By group'!D$4-'By group'!D$5-'By group'!D$22)*Population!D53+'By group'!D$3*Population!$BO53)</f>
        <v>-30757.234272389636</v>
      </c>
      <c r="E53" s="4">
        <f>step*((-'By group'!E$4-'By group'!E$5-'By group'!E$22)*Population!E53+'By group'!E$3*Population!$BO53)</f>
        <v>-49864.795162210205</v>
      </c>
      <c r="F53" s="4">
        <f>step*((-'By group'!F$4-'By group'!F$5-'By group'!F$22)*Population!F53+'By group'!F$3*Population!$BO53)</f>
        <v>-20506.643461700689</v>
      </c>
      <c r="G53" s="4">
        <f>step*((-'By group'!G$4-'By group'!G$5-'By group'!G$22)*Population!G53+'By group'!G$3*Population!$BO53)</f>
        <v>-5036.3857922083744</v>
      </c>
      <c r="H53" s="4">
        <f>step*((-'By group'!H$4-'By group'!H$5-'By group'!H$22)*Population!H53+'By group'!H$3*Population!$BO53)</f>
        <v>-4829.6233353975795</v>
      </c>
      <c r="I53" s="4">
        <f>step*((-'By group'!I$4-'By group'!I$5-'By group'!I$22)*Population!I53+'By group'!I$3*Population!$BO53)</f>
        <v>0</v>
      </c>
      <c r="J53" s="4">
        <f>step*((-'By group'!J$4-'By group'!J$5-'By group'!J$22)*Population!J53+'By group'!J$3*Population!$BO53)</f>
        <v>0</v>
      </c>
      <c r="K53" s="4">
        <f>step*((-'By group'!K$4-'By group'!K$5-'By group'!K$22)*Population!K53+'By group'!K$3*Population!$BO53)</f>
        <v>0</v>
      </c>
      <c r="L53" s="4">
        <f>step*((-'By group'!L$4-'By group'!L$5-'By group'!L$22)*Population!L53+'By group'!L$3*Population!$BO53)</f>
        <v>-2680.0716265324668</v>
      </c>
      <c r="M53" s="4">
        <f>step*((-'By group'!M$4-'By group'!M$5-'By group'!M$22)*Population!M53+'By group'!M$3*Population!$BO53)</f>
        <v>-1591.9286265913768</v>
      </c>
      <c r="N53" s="4">
        <f>step*((-'By group'!N$4-'By group'!N$5-'By group'!N$22)*Population!N53+'By group'!N$3*Population!$BO53)</f>
        <v>-1621.2232796074711</v>
      </c>
      <c r="O53" s="8">
        <f>step*((-'By group'!O$4-'By group'!O$5-'By group'!O$22)*Population!O53+'By group'!O$3*Population!$BO53)</f>
        <v>124280.37703828223</v>
      </c>
      <c r="P53" s="4">
        <f>step*((-'By group'!P$4-'By group'!P$5-'By group'!P$22)*Population!P53+'By group'!P$3*Population!$BO53)</f>
        <v>-2358.5453309131553</v>
      </c>
      <c r="Q53" s="4">
        <f>step*((-'By group'!Q$4-'By group'!Q$5-'By group'!Q$22)*Population!Q53+'By group'!Q$3*Population!$BO53)</f>
        <v>-15658.993481516631</v>
      </c>
      <c r="R53" s="4">
        <f>step*((-'By group'!R$4-'By group'!R$5-'By group'!R$22)*Population!R53+'By group'!R$3*Population!$BO53)</f>
        <v>-25660.352317214616</v>
      </c>
      <c r="S53" s="4">
        <f>step*((-'By group'!S$4-'By group'!S$5-'By group'!S$22)*Population!S53+'By group'!S$3*Population!$BO53)</f>
        <v>-10656.835839150785</v>
      </c>
      <c r="T53" s="4">
        <f>step*((-'By group'!T$4-'By group'!T$5-'By group'!T$22)*Population!T53+'By group'!T$3*Population!$BO53)</f>
        <v>-2639.1611737164108</v>
      </c>
      <c r="U53" s="4">
        <f>step*((-'By group'!U$4-'By group'!U$5-'By group'!U$22)*Population!U53+'By group'!U$3*Population!$BO53)</f>
        <v>-2585.7764905003692</v>
      </c>
      <c r="V53" s="4">
        <f>step*((-'By group'!V$4-'By group'!V$5-'By group'!V$22)*Population!V53+'By group'!V$3*Population!$BO53)</f>
        <v>0</v>
      </c>
      <c r="W53" s="4">
        <f>step*((-'By group'!W$4-'By group'!W$5-'By group'!W$22)*Population!W53+'By group'!W$3*Population!$BO53)</f>
        <v>0</v>
      </c>
      <c r="X53" s="4">
        <f>step*((-'By group'!X$4-'By group'!X$5-'By group'!X$22)*Population!X53+'By group'!X$3*Population!$BO53)</f>
        <v>0</v>
      </c>
      <c r="Y53" s="4">
        <f>step*((-'By group'!Y$4-'By group'!Y$5-'By group'!Y$22)*Population!Y53+'By group'!Y$3*Population!$BO53)</f>
        <v>-1429.8494408464633</v>
      </c>
      <c r="Z53" s="4">
        <f>step*((-'By group'!Z$4-'By group'!Z$5-'By group'!Z$22)*Population!Z53+'By group'!Z$3*Population!$BO53)</f>
        <v>-868.06326477460561</v>
      </c>
      <c r="AA53" s="4">
        <f>step*((-'By group'!AA$4-'By group'!AA$5-'By group'!AA$22)*Population!AA53+'By group'!AA$3*Population!$BO53)</f>
        <v>-939.31427846800636</v>
      </c>
      <c r="AB53" s="8">
        <f>step*((-'By group'!AB$4-'By group'!AB$5-'By group'!AB$22)*Population!AB53+'By group'!AB$3*Population!$BO53)</f>
        <v>-1062.0351780833494</v>
      </c>
      <c r="AC53" s="4">
        <f>step*((-'By group'!AC$4-'By group'!AC$5-'By group'!AC$22)*Population!AC53+'By group'!AC$3*Population!$BO53)</f>
        <v>-159.42311481060105</v>
      </c>
      <c r="AD53" s="4">
        <f>step*((-'By group'!AD$4-'By group'!AD$5-'By group'!AD$22)*Population!AD53+'By group'!AD$3*Population!$BO53)</f>
        <v>-1050.4830170230186</v>
      </c>
      <c r="AE53" s="4">
        <f>step*((-'By group'!AE$4-'By group'!AE$5-'By group'!AE$22)*Population!AE53+'By group'!AE$3*Population!$BO53)</f>
        <v>-1694.4939778821397</v>
      </c>
      <c r="AF53" s="4">
        <f>step*((-'By group'!AF$4-'By group'!AF$5-'By group'!AF$22)*Population!AF53+'By group'!AF$3*Population!$BO53)</f>
        <v>-692.79548541122256</v>
      </c>
      <c r="AG53" s="4">
        <f>step*((-'By group'!AG$4-'By group'!AG$5-'By group'!AG$22)*Population!AG53+'By group'!AG$3*Population!$BO53)</f>
        <v>-169.21822351147162</v>
      </c>
      <c r="AH53" s="4">
        <f>step*((-'By group'!AH$4-'By group'!AH$5-'By group'!AH$22)*Population!AH53+'By group'!AH$3*Population!$BO53)</f>
        <v>-160.68202295395534</v>
      </c>
      <c r="AI53" s="4">
        <f>step*((-'By group'!AI$4-'By group'!AI$5-'By group'!AI$22)*Population!AI53+'By group'!AI$3*Population!$BO53)</f>
        <v>0</v>
      </c>
      <c r="AJ53" s="4">
        <f>step*((-'By group'!AJ$4-'By group'!AJ$5-'By group'!AJ$22)*Population!AJ53+'By group'!AJ$3*Population!$BO53)</f>
        <v>0</v>
      </c>
      <c r="AK53" s="4">
        <f>step*((-'By group'!AK$4-'By group'!AK$5-'By group'!AK$22)*Population!AK53+'By group'!AK$3*Population!$BO53)</f>
        <v>0</v>
      </c>
      <c r="AL53" s="4">
        <f>step*((-'By group'!AL$4-'By group'!AL$5-'By group'!AL$22)*Population!AL53+'By group'!AL$3*Population!$BO53)</f>
        <v>-88.742728086201012</v>
      </c>
      <c r="AM53" s="4">
        <f>step*((-'By group'!AM$4-'By group'!AM$5-'By group'!AM$22)*Population!AM53+'By group'!AM$3*Population!$BO53)</f>
        <v>-51.911642684924345</v>
      </c>
      <c r="AN53" s="4">
        <f>step*((-'By group'!AN$4-'By group'!AN$5-'By group'!AN$22)*Population!AN53+'By group'!AN$3*Population!$BO53)</f>
        <v>-52.997490359596306</v>
      </c>
      <c r="AO53" s="8">
        <f>step*((-'By group'!AO$4-'By group'!AO$5-'By group'!AO$22)*Population!AO53+'By group'!AO$3*Population!$BO53)</f>
        <v>10555.436379897616</v>
      </c>
      <c r="AP53" s="4">
        <f>step*((-'By group'!AP$4-'By group'!AP$5-'By group'!AP$22)*Population!AP53+'By group'!AP$3*Population!$BO53)</f>
        <v>-420.37159336366614</v>
      </c>
      <c r="AQ53" s="4">
        <f>step*((-'By group'!AQ$4-'By group'!AQ$5-'By group'!AQ$22)*Population!AQ53+'By group'!AQ$3*Population!$BO53)</f>
        <v>-2700.500668927014</v>
      </c>
      <c r="AR53" s="4">
        <f>step*((-'By group'!AR$4-'By group'!AR$5-'By group'!AR$22)*Population!AR53+'By group'!AR$3*Population!$BO53)</f>
        <v>-4186.2345003557848</v>
      </c>
      <c r="AS53" s="4">
        <f>step*((-'By group'!AS$4-'By group'!AS$5-'By group'!AS$22)*Population!AS53+'By group'!AS$3*Population!$BO53)</f>
        <v>-1654.3318394706382</v>
      </c>
      <c r="AT53" s="4">
        <f>step*((-'By group'!AT$4-'By group'!AT$5-'By group'!AT$22)*Population!AT53+'By group'!AT$3*Population!$BO53)</f>
        <v>-392.97084136542173</v>
      </c>
      <c r="AU53" s="4">
        <f>step*((-'By group'!AU$4-'By group'!AU$5-'By group'!AU$22)*Population!AU53+'By group'!AU$3*Population!$BO53)</f>
        <v>-351.32863793770292</v>
      </c>
      <c r="AV53" s="4">
        <f>step*((-'By group'!AV$4-'By group'!AV$5-'By group'!AV$22)*Population!AV53+'By group'!AV$3*Population!$BO53)</f>
        <v>0</v>
      </c>
      <c r="AW53" s="4">
        <f>step*((-'By group'!AW$4-'By group'!AW$5-'By group'!AW$22)*Population!AW53+'By group'!AW$3*Population!$BO53)</f>
        <v>0</v>
      </c>
      <c r="AX53" s="4">
        <f>step*((-'By group'!AX$4-'By group'!AX$5-'By group'!AX$22)*Population!AX53+'By group'!AX$3*Population!$BO53)</f>
        <v>0</v>
      </c>
      <c r="AY53" s="4">
        <f>step*((-'By group'!AY$4-'By group'!AY$5-'By group'!AY$22)*Population!AY53+'By group'!AY$3*Population!$BO53)</f>
        <v>-193.53165023717801</v>
      </c>
      <c r="AZ53" s="4">
        <f>step*((-'By group'!AZ$4-'By group'!AZ$5-'By group'!AZ$22)*Population!AZ53+'By group'!AZ$3*Population!$BO53)</f>
        <v>-104.58874362027611</v>
      </c>
      <c r="BA53" s="4">
        <f>step*((-'By group'!BA$4-'By group'!BA$5-'By group'!BA$22)*Population!BA53+'By group'!BA$3*Population!$BO53)</f>
        <v>-93.544404009091551</v>
      </c>
      <c r="BB53" s="8">
        <f>step*((-'By group'!BB$4-'By group'!BB$5-'By group'!BB$22)*Population!BB53+'By group'!BB$3*Population!$BO53)</f>
        <v>4880.7918745478673</v>
      </c>
      <c r="BC53" s="4">
        <f>step*((-'By group'!BC$4-'By group'!BC$5-'By group'!BC$22)*Population!BC53+'By group'!BC$3*Population!$BO53)</f>
        <v>-369.88892223623907</v>
      </c>
      <c r="BD53" s="4">
        <f>step*((-'By group'!BD$4-'By group'!BD$5-'By group'!BD$22)*Population!BD53+'By group'!BD$3*Population!$BO53)</f>
        <v>-1876.8394448726356</v>
      </c>
      <c r="BE53" s="4">
        <f>step*((-'By group'!BE$4-'By group'!BE$5-'By group'!BE$22)*Population!BE53+'By group'!BE$3*Population!$BO53)</f>
        <v>-2615.0841583808551</v>
      </c>
      <c r="BF53" s="4">
        <f>step*((-'By group'!BF$4-'By group'!BF$5-'By group'!BF$22)*Population!BF53+'By group'!BF$3*Population!$BO53)</f>
        <v>-972.26727325697163</v>
      </c>
      <c r="BG53" s="4">
        <f>step*((-'By group'!BG$4-'By group'!BG$5-'By group'!BG$22)*Population!BG53+'By group'!BG$3*Population!$BO53)</f>
        <v>-222.38796395139281</v>
      </c>
      <c r="BH53" s="4">
        <f>step*((-'By group'!BH$4-'By group'!BH$5-'By group'!BH$22)*Population!BH53+'By group'!BH$3*Population!$BO53)</f>
        <v>-192.33427353019269</v>
      </c>
      <c r="BI53" s="4">
        <f>step*((-'By group'!BI$4-'By group'!BI$5-'By group'!BI$22)*Population!BI53+'By group'!BI$3*Population!$BO53)</f>
        <v>0</v>
      </c>
      <c r="BJ53" s="4">
        <f>step*((-'By group'!BJ$4-'By group'!BJ$5-'By group'!BJ$22)*Population!BJ53+'By group'!BJ$3*Population!$BO53)</f>
        <v>0</v>
      </c>
      <c r="BK53" s="4">
        <f>step*((-'By group'!BK$4-'By group'!BK$5-'By group'!BK$22)*Population!BK53+'By group'!BK$3*Population!$BO53)</f>
        <v>0</v>
      </c>
      <c r="BL53" s="4">
        <f>step*((-'By group'!BL$4-'By group'!BL$5-'By group'!BL$22)*Population!BL53+'By group'!BL$3*Population!$BO53)</f>
        <v>-126.62979145962476</v>
      </c>
      <c r="BM53" s="4">
        <f>step*((-'By group'!BM$4-'By group'!BM$5-'By group'!BM$22)*Population!BM53+'By group'!BM$3*Population!$BO53)</f>
        <v>-65.052455535018481</v>
      </c>
      <c r="BN53" s="4">
        <f>step*((-'By group'!BN$4-'By group'!BN$5-'By group'!BN$22)*Population!BN53+'By group'!BN$3*Population!$BO53)</f>
        <v>-55.173822772836758</v>
      </c>
      <c r="BO53" s="71">
        <f>-step*SUM(SCR!B53:N53)*Population!B53</f>
        <v>-121327.55359357414</v>
      </c>
      <c r="BP53" s="4">
        <f>step*-SUM('By group'!C$11:C$21)*Population!C53</f>
        <v>-116500.94984378736</v>
      </c>
      <c r="BQ53" s="4">
        <f>step*-SUM('By group'!D$11:D$21)*Population!D53</f>
        <v>-85436.761867748995</v>
      </c>
      <c r="BR53" s="4">
        <f>step*-SUM('By group'!E$11:E$21)*Population!E53</f>
        <v>-35617.710830150143</v>
      </c>
      <c r="BS53" s="4">
        <f>step*-SUM('By group'!F$11:F$21)*Population!F53</f>
        <v>-10792.970243000364</v>
      </c>
      <c r="BT53" s="4">
        <f>step*-SUM('By group'!G$11:G$21)*Population!G53</f>
        <v>-5246.2352002170564</v>
      </c>
      <c r="BU53" s="4">
        <f>step*-SUM('By group'!H$11:H$21)*Population!H53</f>
        <v>0</v>
      </c>
      <c r="BV53" s="4">
        <f>step*-SUM('By group'!I$11:I$21)*Population!I53</f>
        <v>0</v>
      </c>
      <c r="BW53" s="4">
        <f>step*-SUM('By group'!J$11:J$21)*Population!J53</f>
        <v>0</v>
      </c>
      <c r="BX53" s="4">
        <f>step*-SUM('By group'!K$11:K$21)*Population!K53</f>
        <v>0</v>
      </c>
      <c r="BY53" s="4">
        <f>step*-SUM('By group'!L$11:L$21)*Population!L53</f>
        <v>-1914.3368760946189</v>
      </c>
      <c r="BZ53" s="4">
        <f>step*-SUM('By group'!M$11:M$21)*Population!M53</f>
        <v>-994.95539161961051</v>
      </c>
      <c r="CA53" s="4">
        <f>step*-SUM('By group'!N$11:N$21)*Population!N53</f>
        <v>0</v>
      </c>
      <c r="CB53" s="13">
        <f>-step*SUM(SCR!O53:AA53)*Population!O53</f>
        <v>-61308.496652634916</v>
      </c>
      <c r="CC53" s="4">
        <f>step*-SUM('By group'!P$11:P$21)*Population!P53</f>
        <v>-58963.633272828883</v>
      </c>
      <c r="CD53" s="4">
        <f>step*-SUM('By group'!Q$11:Q$21)*Population!Q53</f>
        <v>-43497.204115323977</v>
      </c>
      <c r="CE53" s="4">
        <f>step*-SUM('By group'!R$11:R$21)*Population!R53</f>
        <v>-18328.823083724725</v>
      </c>
      <c r="CF53" s="4">
        <f>step*-SUM('By group'!S$11:S$21)*Population!S53</f>
        <v>-5608.8609679740975</v>
      </c>
      <c r="CG53" s="4">
        <f>step*-SUM('By group'!T$11:T$21)*Population!T53</f>
        <v>-2749.1262226212611</v>
      </c>
      <c r="CH53" s="4">
        <f>step*-SUM('By group'!U$11:U$21)*Population!U53</f>
        <v>0</v>
      </c>
      <c r="CI53" s="4">
        <f>step*-SUM('By group'!V$11:V$21)*Population!V53</f>
        <v>0</v>
      </c>
      <c r="CJ53" s="4">
        <f>step*-SUM('By group'!W$11:W$21)*Population!W53</f>
        <v>0</v>
      </c>
      <c r="CK53" s="4">
        <f>step*-SUM('By group'!X$11:X$21)*Population!X53</f>
        <v>0</v>
      </c>
      <c r="CL53" s="4">
        <f>step*-SUM('By group'!Y$11:Y$21)*Population!Y53</f>
        <v>-1021.3210291760452</v>
      </c>
      <c r="CM53" s="4">
        <f>step*-SUM('By group'!Z$11:Z$21)*Population!Z53</f>
        <v>-542.53954048412857</v>
      </c>
      <c r="CN53" s="4">
        <f>step*-SUM('By group'!AA$11:AA$21)*Population!AA53</f>
        <v>0</v>
      </c>
      <c r="CO53" s="13">
        <f>-step*SUM(SCR!AB53:AN53)*Population!AB53</f>
        <v>-4151.3896110330352</v>
      </c>
      <c r="CP53" s="4">
        <f>step*-SUM('By group'!AC$11:AC$21)*Population!AC53</f>
        <v>-3985.5778702650259</v>
      </c>
      <c r="CQ53" s="4">
        <f>step*-SUM('By group'!AD$11:AD$21)*Population!AD53</f>
        <v>-2918.0083806194962</v>
      </c>
      <c r="CR53" s="4">
        <f>step*-SUM('By group'!AE$11:AE$21)*Population!AE53</f>
        <v>-1210.3528413443853</v>
      </c>
      <c r="CS53" s="4">
        <f>step*-SUM('By group'!AF$11:AF$21)*Population!AF53</f>
        <v>-364.62920284801191</v>
      </c>
      <c r="CT53" s="4">
        <f>step*-SUM('By group'!AG$11:AG$21)*Population!AG53</f>
        <v>-176.26898282444958</v>
      </c>
      <c r="CU53" s="4">
        <f>step*-SUM('By group'!AH$11:AH$21)*Population!AH53</f>
        <v>0</v>
      </c>
      <c r="CV53" s="4">
        <f>step*-SUM('By group'!AI$11:AI$21)*Population!AI53</f>
        <v>0</v>
      </c>
      <c r="CW53" s="4">
        <f>step*-SUM('By group'!AJ$11:AJ$21)*Population!AJ53</f>
        <v>0</v>
      </c>
      <c r="CX53" s="4">
        <f>step*-SUM('By group'!AK$11:AK$21)*Population!AK53</f>
        <v>0</v>
      </c>
      <c r="CY53" s="4">
        <f>step*-SUM('By group'!AL$11:AL$21)*Population!AL53</f>
        <v>-63.387662918715002</v>
      </c>
      <c r="CZ53" s="4">
        <f>step*-SUM('By group'!AM$11:AM$21)*Population!AM53</f>
        <v>-32.444776678077716</v>
      </c>
      <c r="DA53" s="4">
        <f>step*-SUM('By group'!AN$11:AN$21)*Population!AN53</f>
        <v>0</v>
      </c>
      <c r="DB53" s="13">
        <f>-step*SUM(SCR!AO53:BA53)*Population!AO53</f>
        <v>-11032.756877569333</v>
      </c>
      <c r="DC53" s="4">
        <f>step*-SUM('By group'!AP$11:AP$21)*Population!AP53</f>
        <v>-10509.289834091653</v>
      </c>
      <c r="DD53" s="4">
        <f>step*-SUM('By group'!AQ$11:AQ$21)*Population!AQ53</f>
        <v>-7501.3907470194836</v>
      </c>
      <c r="DE53" s="4">
        <f>step*-SUM('By group'!AR$11:AR$21)*Population!AR53</f>
        <v>-2990.1675002541324</v>
      </c>
      <c r="DF53" s="4">
        <f>step*-SUM('By group'!AS$11:AS$21)*Population!AS53</f>
        <v>-870.70096814244118</v>
      </c>
      <c r="DG53" s="4">
        <f>step*-SUM('By group'!AT$11:AT$21)*Population!AT53</f>
        <v>-409.34462642231426</v>
      </c>
      <c r="DH53" s="4">
        <f>step*-SUM('By group'!AU$11:AU$21)*Population!AU53</f>
        <v>0</v>
      </c>
      <c r="DI53" s="4">
        <f>step*-SUM('By group'!AV$11:AV$21)*Population!AV53</f>
        <v>0</v>
      </c>
      <c r="DJ53" s="4">
        <f>step*-SUM('By group'!AW$11:AW$21)*Population!AW53</f>
        <v>0</v>
      </c>
      <c r="DK53" s="4">
        <f>step*-SUM('By group'!AX$11:AX$21)*Population!AX53</f>
        <v>0</v>
      </c>
      <c r="DL53" s="4">
        <f>step*-SUM('By group'!AY$11:AY$21)*Population!AY53</f>
        <v>-138.23689302655572</v>
      </c>
      <c r="DM53" s="4">
        <f>step*-SUM('By group'!AZ$11:AZ$21)*Population!AZ53</f>
        <v>-65.367964762672571</v>
      </c>
      <c r="DN53" s="4">
        <f>step*-SUM('By group'!BA$11:BA$21)*Population!BA53</f>
        <v>0</v>
      </c>
      <c r="DO53" s="13">
        <f>-step*SUM(SCR!BB53:BN53)*Population!BB53</f>
        <v>-6543.7647246479037</v>
      </c>
      <c r="DP53" s="4">
        <f>step*-SUM('By group'!BC$11:BC$21)*Population!BC53</f>
        <v>-6164.8153706039839</v>
      </c>
      <c r="DQ53" s="4">
        <f>step*-SUM('By group'!BD$11:BD$21)*Population!BD53</f>
        <v>-4265.5441928923528</v>
      </c>
      <c r="DR53" s="4">
        <f>step*-SUM('By group'!BE$11:BE$21)*Population!BE53</f>
        <v>-1634.4275989880346</v>
      </c>
      <c r="DS53" s="4">
        <f>step*-SUM('By group'!BF$11:BF$21)*Population!BF53</f>
        <v>-462.98441583665317</v>
      </c>
      <c r="DT53" s="4">
        <f>step*-SUM('By group'!BG$11:BG$21)*Population!BG53</f>
        <v>-213.83458072249309</v>
      </c>
      <c r="DU53" s="4">
        <f>step*-SUM('By group'!BH$11:BH$21)*Population!BH53</f>
        <v>0</v>
      </c>
      <c r="DV53" s="4">
        <f>step*-SUM('By group'!BI$11:BI$21)*Population!BI53</f>
        <v>0</v>
      </c>
      <c r="DW53" s="4">
        <f>step*-SUM('By group'!BJ$11:BJ$21)*Population!BJ53</f>
        <v>0</v>
      </c>
      <c r="DX53" s="4">
        <f>step*-SUM('By group'!BK$11:BK$21)*Population!BK53</f>
        <v>0</v>
      </c>
      <c r="DY53" s="4">
        <f>step*-SUM('By group'!BL$11:BL$21)*Population!BL53</f>
        <v>-70.349884144235986</v>
      </c>
      <c r="DZ53" s="4">
        <f>step*-SUM('By group'!BM$11:BM$21)*Population!BM53</f>
        <v>-32.526227767509241</v>
      </c>
      <c r="EA53" s="4">
        <f>step*-SUM('By group'!BN$11:BN$21)*Population!BN53</f>
        <v>0</v>
      </c>
      <c r="EB53" s="52">
        <v>0</v>
      </c>
      <c r="EC53" s="4">
        <f t="shared" si="24"/>
        <v>121327.55359357414</v>
      </c>
      <c r="ED53" s="4">
        <f t="shared" si="24"/>
        <v>116500.94984378736</v>
      </c>
      <c r="EE53" s="4">
        <f t="shared" si="26"/>
        <v>85436.761867748995</v>
      </c>
      <c r="EF53" s="4">
        <f t="shared" si="27"/>
        <v>35617.710830150143</v>
      </c>
      <c r="EG53" s="4">
        <f t="shared" si="28"/>
        <v>10792.970243000364</v>
      </c>
      <c r="EH53" s="4">
        <f t="shared" si="28"/>
        <v>5246.2352002170564</v>
      </c>
      <c r="EI53" s="4">
        <v>0</v>
      </c>
      <c r="EJ53" s="4">
        <f t="shared" si="30"/>
        <v>0</v>
      </c>
      <c r="EK53" s="4">
        <f t="shared" si="31"/>
        <v>0</v>
      </c>
      <c r="EL53" s="4">
        <f t="shared" si="32"/>
        <v>0</v>
      </c>
      <c r="EM53" s="4">
        <f t="shared" si="33"/>
        <v>1914.3368760946189</v>
      </c>
      <c r="EN53" s="4">
        <f t="shared" si="34"/>
        <v>994.95539161961051</v>
      </c>
      <c r="EO53" s="52">
        <v>0</v>
      </c>
      <c r="EP53" s="4">
        <f t="shared" si="35"/>
        <v>61308.496652634916</v>
      </c>
      <c r="EQ53" s="4">
        <f t="shared" si="36"/>
        <v>58963.633272828883</v>
      </c>
      <c r="ER53" s="4">
        <f t="shared" si="37"/>
        <v>43497.204115323977</v>
      </c>
      <c r="ES53" s="4">
        <f t="shared" si="38"/>
        <v>18328.823083724725</v>
      </c>
      <c r="ET53" s="4">
        <f t="shared" si="39"/>
        <v>5608.8609679740975</v>
      </c>
      <c r="EU53" s="4">
        <f t="shared" si="40"/>
        <v>2749.1262226212611</v>
      </c>
      <c r="EV53" s="4">
        <v>0</v>
      </c>
      <c r="EW53" s="4">
        <f t="shared" si="41"/>
        <v>0</v>
      </c>
      <c r="EX53" s="4">
        <f t="shared" si="42"/>
        <v>0</v>
      </c>
      <c r="EY53" s="4">
        <f t="shared" si="43"/>
        <v>0</v>
      </c>
      <c r="EZ53" s="4">
        <f t="shared" si="44"/>
        <v>1021.3210291760452</v>
      </c>
      <c r="FA53" s="4">
        <f t="shared" si="45"/>
        <v>542.53954048412857</v>
      </c>
      <c r="FB53" s="52">
        <v>0</v>
      </c>
      <c r="FC53" s="4">
        <f t="shared" si="46"/>
        <v>4151.3896110330352</v>
      </c>
      <c r="FD53" s="4">
        <f t="shared" si="47"/>
        <v>3985.5778702650259</v>
      </c>
      <c r="FE53" s="4">
        <f t="shared" si="48"/>
        <v>2918.0083806194962</v>
      </c>
      <c r="FF53" s="4">
        <f t="shared" si="49"/>
        <v>1210.3528413443853</v>
      </c>
      <c r="FG53" s="4">
        <f t="shared" si="50"/>
        <v>364.62920284801191</v>
      </c>
      <c r="FH53" s="4">
        <f t="shared" si="51"/>
        <v>176.26898282444958</v>
      </c>
      <c r="FI53" s="4">
        <v>0</v>
      </c>
      <c r="FJ53" s="4">
        <f t="shared" si="52"/>
        <v>0</v>
      </c>
      <c r="FK53" s="4">
        <f t="shared" si="53"/>
        <v>0</v>
      </c>
      <c r="FL53" s="4">
        <f t="shared" si="54"/>
        <v>0</v>
      </c>
      <c r="FM53" s="4">
        <f t="shared" si="55"/>
        <v>63.387662918715002</v>
      </c>
      <c r="FN53" s="9">
        <f t="shared" si="56"/>
        <v>32.444776678077716</v>
      </c>
      <c r="FO53" s="4">
        <v>0</v>
      </c>
      <c r="FP53" s="4">
        <f t="shared" si="57"/>
        <v>11032.756877569333</v>
      </c>
      <c r="FQ53" s="4">
        <f t="shared" si="58"/>
        <v>10509.289834091653</v>
      </c>
      <c r="FR53" s="4">
        <f t="shared" si="59"/>
        <v>7501.3907470194836</v>
      </c>
      <c r="FS53" s="4">
        <f t="shared" si="60"/>
        <v>2990.1675002541324</v>
      </c>
      <c r="FT53" s="4">
        <f t="shared" si="61"/>
        <v>870.70096814244118</v>
      </c>
      <c r="FU53" s="4">
        <f t="shared" si="62"/>
        <v>409.34462642231426</v>
      </c>
      <c r="FV53" s="4">
        <v>0</v>
      </c>
      <c r="FW53" s="4">
        <f t="shared" si="63"/>
        <v>0</v>
      </c>
      <c r="FX53" s="4">
        <f t="shared" si="64"/>
        <v>0</v>
      </c>
      <c r="FY53" s="4">
        <f t="shared" si="65"/>
        <v>0</v>
      </c>
      <c r="FZ53" s="4">
        <f t="shared" si="66"/>
        <v>138.23689302655572</v>
      </c>
      <c r="GA53" s="4">
        <f t="shared" si="67"/>
        <v>65.367964762672571</v>
      </c>
      <c r="GB53" s="4">
        <v>0</v>
      </c>
      <c r="GC53" s="4">
        <f t="shared" si="68"/>
        <v>6543.7647246479037</v>
      </c>
      <c r="GD53" s="4">
        <f t="shared" si="4"/>
        <v>6164.8153706039839</v>
      </c>
      <c r="GE53" s="4">
        <f t="shared" si="5"/>
        <v>4265.5441928923528</v>
      </c>
      <c r="GF53" s="4">
        <f t="shared" si="6"/>
        <v>1634.4275989880346</v>
      </c>
      <c r="GG53" s="4">
        <f t="shared" si="7"/>
        <v>462.98441583665317</v>
      </c>
      <c r="GH53" s="4">
        <f t="shared" si="8"/>
        <v>213.83458072249309</v>
      </c>
      <c r="GI53" s="4">
        <v>0</v>
      </c>
      <c r="GJ53" s="4">
        <f t="shared" si="69"/>
        <v>0</v>
      </c>
      <c r="GK53" s="4">
        <f t="shared" si="70"/>
        <v>0</v>
      </c>
      <c r="GL53" s="4">
        <f t="shared" si="9"/>
        <v>0</v>
      </c>
      <c r="GM53" s="4">
        <f t="shared" si="10"/>
        <v>70.349884144235986</v>
      </c>
      <c r="GN53" s="4">
        <f t="shared" si="11"/>
        <v>32.526227767509241</v>
      </c>
      <c r="GO53" s="52">
        <v>0</v>
      </c>
      <c r="GP53" s="4">
        <f>step*(-'By group'!C$32*Population!C53+'By group'!I$33*Population!I53)</f>
        <v>0</v>
      </c>
      <c r="GQ53" s="4">
        <f>step*(-'By group'!D$32*Population!D53+'By group'!J$33*Population!J53)</f>
        <v>0</v>
      </c>
      <c r="GR53" s="4">
        <f>step*(-'By group'!E$32*Population!E53+'By group'!K$33*Population!K53)</f>
        <v>0</v>
      </c>
      <c r="GS53" s="4">
        <f>step*(-'By group'!F$32*Population!F53+'By group'!L$33*Population!L53)</f>
        <v>-4439.316683452872</v>
      </c>
      <c r="GT53" s="4">
        <f>step*(-'By group'!G$32*Population!G53+'By group'!M$33*Population!M53)</f>
        <v>-551.76934423360603</v>
      </c>
      <c r="GU53" s="4">
        <f>step*(-'By group'!H$32*Population!H53+'By group'!N$33*Population!N53)</f>
        <v>-484.61198076421067</v>
      </c>
      <c r="GV53" s="46">
        <f t="shared" si="71"/>
        <v>0</v>
      </c>
      <c r="GW53" s="14">
        <f t="shared" si="72"/>
        <v>0</v>
      </c>
      <c r="GX53" s="4">
        <f t="shared" si="73"/>
        <v>0</v>
      </c>
      <c r="GY53" s="4">
        <f t="shared" si="74"/>
        <v>4439.316683452872</v>
      </c>
      <c r="GZ53" s="4">
        <f t="shared" si="75"/>
        <v>551.76934423360603</v>
      </c>
      <c r="HA53" s="4">
        <f t="shared" si="76"/>
        <v>484.61198076421067</v>
      </c>
      <c r="HB53" s="8">
        <v>0</v>
      </c>
      <c r="HC53" s="4">
        <f>step*(-'By group'!P$32*Population!P53+'By group'!V$33*Population!V53)</f>
        <v>0</v>
      </c>
      <c r="HD53" s="4">
        <f>step*(-'By group'!Q$32*Population!Q53+'By group'!W$33*Population!W53)</f>
        <v>0</v>
      </c>
      <c r="HE53" s="4">
        <f>step*(-'By group'!R$32*Population!R53+'By group'!X$33*Population!X53)</f>
        <v>0</v>
      </c>
      <c r="HF53" s="4">
        <f>step*(-'By group'!S$32*Population!S53+'By group'!Y$33*Population!Y53)</f>
        <v>-2293.7699693990262</v>
      </c>
      <c r="HG53" s="4">
        <f>step*(-'By group'!T$32*Population!T53+'By group'!Z$33*Population!Z53)</f>
        <v>-278.55547428218802</v>
      </c>
      <c r="HH53" s="4">
        <f>step*(-'By group'!U$32*Population!U53+'By group'!AA$33*Population!AA53)</f>
        <v>-240.69438868028647</v>
      </c>
      <c r="HI53" s="14">
        <f t="shared" si="77"/>
        <v>0</v>
      </c>
      <c r="HJ53" s="46">
        <f t="shared" si="78"/>
        <v>0</v>
      </c>
      <c r="HK53" s="4">
        <f t="shared" si="79"/>
        <v>0</v>
      </c>
      <c r="HL53" s="4">
        <f t="shared" si="80"/>
        <v>2293.7699693990262</v>
      </c>
      <c r="HM53" s="4">
        <f t="shared" si="81"/>
        <v>278.55547428218802</v>
      </c>
      <c r="HN53" s="9">
        <f t="shared" si="82"/>
        <v>240.69438868028647</v>
      </c>
      <c r="HO53" s="4">
        <v>0</v>
      </c>
      <c r="HP53" s="4">
        <f>step*(-'By group'!AC$32*Population!AC53+'By group'!AI$33*Population!AI53)</f>
        <v>0</v>
      </c>
      <c r="HQ53" s="4">
        <f>step*(-'By group'!AD$32*Population!AD53+'By group'!AJ$33*Population!AJ53)</f>
        <v>0</v>
      </c>
      <c r="HR53" s="4">
        <f>step*(-'By group'!AE$32*Population!AE53+'By group'!AK$33*Population!AK53)</f>
        <v>0</v>
      </c>
      <c r="HS53" s="4">
        <f>step*(-'By group'!AF$32*Population!AF53+'By group'!AL$33*Population!AL53)</f>
        <v>-150.62076996464845</v>
      </c>
      <c r="HT53" s="4">
        <f>step*(-'By group'!AG$32*Population!AG53+'By group'!AM$33*Population!AM53)</f>
        <v>-19.03140822585106</v>
      </c>
      <c r="HU53" s="4">
        <f>step*(-'By group'!AH$32*Population!AH53+'By group'!AN$33*Population!AN53)</f>
        <v>-16.37065483213356</v>
      </c>
      <c r="HV53" s="14">
        <f t="shared" si="83"/>
        <v>0</v>
      </c>
      <c r="HW53" s="46">
        <f t="shared" si="84"/>
        <v>0</v>
      </c>
      <c r="HX53" s="4">
        <f t="shared" si="85"/>
        <v>0</v>
      </c>
      <c r="HY53" s="4">
        <f t="shared" si="86"/>
        <v>150.62076996464845</v>
      </c>
      <c r="HZ53" s="4">
        <f t="shared" si="87"/>
        <v>19.03140822585106</v>
      </c>
      <c r="IA53" s="4">
        <f t="shared" si="88"/>
        <v>16.37065483213356</v>
      </c>
      <c r="IB53" s="8">
        <v>0</v>
      </c>
      <c r="IC53" s="4">
        <f>step*(-'By group'!AP$32*Population!AP53+'By group'!AV$33*Population!AV53)</f>
        <v>0</v>
      </c>
      <c r="ID53" s="4">
        <f>step*(-'By group'!AQ$32*Population!AQ53+'By group'!AW$33*Population!AW53)</f>
        <v>0</v>
      </c>
      <c r="IE53" s="4">
        <f>step*(-'By group'!AR$32*Population!AR53+'By group'!AX$33*Population!AX53)</f>
        <v>0</v>
      </c>
      <c r="IF53" s="4">
        <f>step*(-'By group'!AS$32*Population!AS53+'By group'!AY$33*Population!AY53)</f>
        <v>-366.2320375579427</v>
      </c>
      <c r="IG53" s="4">
        <f>step*(-'By group'!AT$32*Population!AT53+'By group'!AZ$33*Population!AZ53)</f>
        <v>-49.184942903126576</v>
      </c>
      <c r="IH53" s="4">
        <f>step*(-'By group'!AU$32*Population!AU53+'By group'!BA$33*Population!BA53)</f>
        <v>-41.671473828951633</v>
      </c>
      <c r="II53" s="14">
        <f t="shared" si="15"/>
        <v>0</v>
      </c>
      <c r="IJ53" s="4">
        <f t="shared" si="16"/>
        <v>0</v>
      </c>
      <c r="IK53" s="4">
        <f t="shared" si="89"/>
        <v>0</v>
      </c>
      <c r="IL53" s="4">
        <f t="shared" si="90"/>
        <v>366.2320375579427</v>
      </c>
      <c r="IM53" s="4">
        <f t="shared" si="91"/>
        <v>49.184942903126576</v>
      </c>
      <c r="IN53" s="4">
        <f t="shared" si="92"/>
        <v>41.671473828951633</v>
      </c>
      <c r="IO53" s="8">
        <v>0</v>
      </c>
      <c r="IP53" s="4">
        <f>step*(-'By group'!BC$32*Population!BC53+'By group'!BI$33*Population!BI53)</f>
        <v>0</v>
      </c>
      <c r="IQ53" s="4">
        <f>step*(-'By group'!BD$32*Population!BD53+'By group'!BJ$33*Population!BJ53)</f>
        <v>0</v>
      </c>
      <c r="IR53" s="4">
        <f>step*(-'By group'!BE$32*Population!BE53+'By group'!BK$33*Population!BK53)</f>
        <v>0</v>
      </c>
      <c r="IS53" s="4">
        <f>step*(-'By group'!BF$32*Population!BF53+'By group'!BL$33*Population!BL53)</f>
        <v>-196.31726584620858</v>
      </c>
      <c r="IT53" s="4">
        <f>step*(-'By group'!BG$32*Population!BG53+'By group'!BM$33*Population!BM53)</f>
        <v>-26.503802260744003</v>
      </c>
      <c r="IU53" s="4">
        <f>step*(-'By group'!BH$32*Population!BH53+'By group'!BN$33*Population!BN53)</f>
        <v>-21.748545706854188</v>
      </c>
      <c r="IV53" s="14">
        <f t="shared" si="17"/>
        <v>0</v>
      </c>
      <c r="IW53" s="4">
        <f t="shared" si="18"/>
        <v>0</v>
      </c>
      <c r="IX53" s="4">
        <f t="shared" si="19"/>
        <v>0</v>
      </c>
      <c r="IY53" s="4">
        <f t="shared" si="20"/>
        <v>196.31726584620858</v>
      </c>
      <c r="IZ53" s="4">
        <f t="shared" si="21"/>
        <v>26.503802260744003</v>
      </c>
      <c r="JA53" s="4">
        <f t="shared" si="22"/>
        <v>21.748545706854188</v>
      </c>
      <c r="JB53" s="75">
        <f>step*(+prop_idu_male*'By group'!BB$9*Population!BB53-'By group'!B$8*Population!B53)</f>
        <v>-849.02219588562332</v>
      </c>
      <c r="JC53" s="46">
        <f>step*(+prop_idu_male*'By group'!BC$9*Population!BC53-'By group'!C$8*Population!C53)</f>
        <v>-5.0852696477168902</v>
      </c>
      <c r="JD53" s="46">
        <f>step*(+prop_idu_male*'By group'!BD$9*Population!BD53-'By group'!D$8*Population!D53)</f>
        <v>-15.039891160961469</v>
      </c>
      <c r="JE53" s="46">
        <f>step*(+prop_idu_male*'By group'!BE$9*Population!BE53-'By group'!E$8*Population!E53)</f>
        <v>-15.847542296289431</v>
      </c>
      <c r="JF53" s="46">
        <f>step*(+prop_idu_male*'By group'!BF$9*Population!BF53-'By group'!F$8*Population!F53)</f>
        <v>-4.8409038224961982</v>
      </c>
      <c r="JG53" s="46">
        <f>step*(+prop_idu_male*'By group'!BG$9*Population!BG53-'By group'!G$8*Population!G53)</f>
        <v>-0.94660644129661464</v>
      </c>
      <c r="JH53" s="46">
        <f>step*(+prop_idu_male*'By group'!BH$9*Population!BH53-'By group'!H$8*Population!H53)</f>
        <v>-0.8302668339113588</v>
      </c>
      <c r="JI53" s="46">
        <f>step*(+prop_idu_male*'By group'!BI$9*Population!BI53-'By group'!I$8*Population!I53)</f>
        <v>0</v>
      </c>
      <c r="JJ53" s="46">
        <f>step*(+prop_idu_male*'By group'!BJ$9*Population!BJ53-'By group'!J$8*Population!J53)</f>
        <v>0</v>
      </c>
      <c r="JK53" s="46">
        <f>step*(+prop_idu_male*'By group'!BK$9*Population!BK53-'By group'!K$8*Population!K53)</f>
        <v>0</v>
      </c>
      <c r="JL53" s="46">
        <f>step*(+prop_idu_male*'By group'!BL$9*Population!BL53-'By group'!L$8*Population!L53)</f>
        <v>-1.7454971541484525</v>
      </c>
      <c r="JM53" s="46">
        <f>step*(+prop_idu_male*'By group'!BM$9*Population!BM53-'By group'!M$8*Population!M53)</f>
        <v>-0.91689244497758826</v>
      </c>
      <c r="JN53" s="46">
        <f>step*(+prop_idu_male*'By group'!BN$9*Population!BN53-'By group'!N$8*Population!N53)</f>
        <v>-0.79570272568719635</v>
      </c>
      <c r="JO53" s="45">
        <f>step*(+(1-prop_idu_male)*'By group'!BB$9*Population!BB53-'By group'!O$8*Population!O53-'By group'!O$6*Population!O53+'By group'!AB$7*Population!AB53)</f>
        <v>-6293.1839889635385</v>
      </c>
      <c r="JP53" s="46">
        <f>step*(+(1-prop_idu_male)*'By group'!BC$9*Population!BC53-'By group'!P$8*Population!P53-'By group'!P$6*Population!P53+'By group'!AC$7*Population!AC53)</f>
        <v>-10.488382508709423</v>
      </c>
      <c r="JQ53" s="46">
        <f>step*(+(1-prop_idu_male)*'By group'!BD$9*Population!BD53-'By group'!Q$8*Population!Q53-'By group'!Q$6*Population!Q53+'By group'!AD$7*Population!AD53)</f>
        <v>-31.204136652111519</v>
      </c>
      <c r="JR53" s="46">
        <f>step*(+(1-prop_idu_male)*'By group'!BE$9*Population!BE53-'By group'!R$8*Population!R53-'By group'!R$6*Population!R53+'By group'!AE$7*Population!AE53)</f>
        <v>-33.401731479730486</v>
      </c>
      <c r="JS53" s="46">
        <f>step*(+(1-prop_idu_male)*'By group'!BF$9*Population!BF53-'By group'!S$8*Population!S53-'By group'!S$6*Population!S53+'By group'!AF$7*Population!AF53)</f>
        <v>-10.376387991958046</v>
      </c>
      <c r="JT53" s="46">
        <f>step*(+(1-prop_idu_male)*'By group'!BG$9*Population!BG53-'By group'!T$8*Population!T53-'By group'!T$6*Population!T53+'By group'!AG$7*Population!AG53)</f>
        <v>-2.06042673373857</v>
      </c>
      <c r="JU53" s="46">
        <f>step*(+(1-prop_idu_male)*'By group'!BH$9*Population!BH53-'By group'!U$8*Population!U53-'By group'!U$6*Population!U53+'By group'!AH$7*Population!AH53)</f>
        <v>-1.8790626428090513</v>
      </c>
      <c r="JV53" s="46">
        <f>step*(+(1-prop_idu_male)*'By group'!BI$9*Population!BI53-'By group'!V$8*Population!V53-'By group'!V$6*Population!V53+'By group'!AI$7*Population!AI53)</f>
        <v>0</v>
      </c>
      <c r="JW53" s="46">
        <f>step*(+(1-prop_idu_male)*'By group'!BJ$9*Population!BJ53-'By group'!W$8*Population!W53-'By group'!W$6*Population!W53+'By group'!AJ$7*Population!AJ53)</f>
        <v>0</v>
      </c>
      <c r="JX53" s="46">
        <f>step*(+(1-prop_idu_male)*'By group'!BK$9*Population!BK53-'By group'!X$8*Population!X53-'By group'!X$6*Population!X53+'By group'!AK$7*Population!AK53)</f>
        <v>0</v>
      </c>
      <c r="JY53" s="46">
        <f>step*(+(1-prop_idu_male)*'By group'!BL$9*Population!BL53-'By group'!Y$8*Population!Y53-'By group'!Y$6*Population!Y53+'By group'!AL$7*Population!AL53)</f>
        <v>-3.9376541278100246</v>
      </c>
      <c r="JZ53" s="46">
        <f>step*(+(1-prop_idu_male)*'By group'!BM$9*Population!BM53-'By group'!Z$8*Population!Z53-'By group'!Z$6*Population!Z53+'By group'!AM$7*Population!AM53)</f>
        <v>-2.1560222128245079</v>
      </c>
      <c r="KA53" s="76">
        <f>step*(+(1-prop_idu_male)*'By group'!BN$9*Population!BN53-'By group'!AA$8*Population!AA53-'By group'!AA$6*Population!AA53+'By group'!AN$7*Population!AN53)</f>
        <v>-2.0515675821556729</v>
      </c>
      <c r="KB53" s="46">
        <f>step*(+'By group'!O$6*Population!O53-'By group'!AB$7*Population!AB53)</f>
        <v>5385.5018716573168</v>
      </c>
      <c r="KC53" s="46">
        <f>step*(+'By group'!P$6*Population!P53-'By group'!AC$7*Population!AC53)</f>
        <v>7.7251453061860982</v>
      </c>
      <c r="KD53" s="46">
        <f>step*(+'By group'!Q$6*Population!Q53-'By group'!AD$7*Population!AD53)</f>
        <v>23.016561132193804</v>
      </c>
      <c r="KE53" s="46">
        <f>step*(+'By group'!R$6*Population!R53-'By group'!AE$7*Population!AE53)</f>
        <v>24.727648217564536</v>
      </c>
      <c r="KF53" s="46">
        <f>step*(+'By group'!S$6*Population!S53-'By group'!AF$7*Population!AF53)</f>
        <v>7.7108528327219918</v>
      </c>
      <c r="KG53" s="46">
        <f>step*(+'By group'!T$6*Population!T53-'By group'!AG$7*Population!AG53)</f>
        <v>1.5362616389010173</v>
      </c>
      <c r="KH53" s="46">
        <f>step*(+'By group'!U$6*Population!U53-'By group'!AH$7*Population!AH53)</f>
        <v>1.4114259991140468</v>
      </c>
      <c r="KI53" s="46">
        <f>step*(+'By group'!V$6*Population!V53-'By group'!AI$7*Population!AI53)</f>
        <v>0</v>
      </c>
      <c r="KJ53" s="46">
        <f>step*(+'By group'!W$6*Population!W53-'By group'!AJ$7*Population!AJ53)</f>
        <v>0</v>
      </c>
      <c r="KK53" s="46">
        <f>step*(+'By group'!X$6*Population!X53-'By group'!AK$7*Population!AK53)</f>
        <v>0</v>
      </c>
      <c r="KL53" s="46">
        <f>step*(+'By group'!Y$6*Population!Y53-'By group'!AL$7*Population!AL53)</f>
        <v>2.9585430291205204</v>
      </c>
      <c r="KM53" s="46">
        <f>step*(+'By group'!Z$6*Population!Z53-'By group'!AM$7*Population!AM53)</f>
        <v>1.6329984090008849</v>
      </c>
      <c r="KN53" s="46">
        <f>step*(+'By group'!AA$6*Population!AA53-'By group'!AN$7*Population!AN53)</f>
        <v>1.5715848172780116</v>
      </c>
      <c r="KO53" s="45">
        <v>0</v>
      </c>
      <c r="KP53" s="46">
        <v>0</v>
      </c>
      <c r="KQ53" s="46">
        <v>0</v>
      </c>
      <c r="KR53" s="46">
        <v>0</v>
      </c>
      <c r="KS53" s="46">
        <v>0</v>
      </c>
      <c r="KT53" s="46">
        <v>0</v>
      </c>
      <c r="KU53" s="46">
        <v>0</v>
      </c>
      <c r="KV53" s="46">
        <v>0</v>
      </c>
      <c r="KW53" s="46">
        <v>0</v>
      </c>
      <c r="KX53" s="46">
        <v>0</v>
      </c>
      <c r="KY53" s="46">
        <v>0</v>
      </c>
      <c r="KZ53" s="46">
        <v>0</v>
      </c>
      <c r="LA53" s="46">
        <v>0</v>
      </c>
      <c r="LB53" s="188">
        <f>step*(-'By group'!BB$9*Population!BB53+'By group'!B$8*Population!B53+'By group'!O$8*Population!O53)</f>
        <v>1756.7043131918454</v>
      </c>
      <c r="LC53" s="189">
        <f>step*(-'By group'!BC$9*Population!BC53+'By group'!C$8*Population!C53+'By group'!P$8*Population!P53)</f>
        <v>7.8485068502402147</v>
      </c>
      <c r="LD53" s="189">
        <f>step*(-'By group'!BD$9*Population!BD53+'By group'!D$8*Population!D53+'By group'!Q$8*Population!Q53)</f>
        <v>23.227466680879182</v>
      </c>
      <c r="LE53" s="189">
        <f>step*(-'By group'!BE$9*Population!BE53+'By group'!E$8*Population!E53+'By group'!R$8*Population!R53)</f>
        <v>24.521625558455383</v>
      </c>
      <c r="LF53" s="189">
        <f>step*(-'By group'!BF$9*Population!BF53+'By group'!F$8*Population!F53+'By group'!S$8*Population!S53)</f>
        <v>7.5064389817322503</v>
      </c>
      <c r="LG53" s="189">
        <f>step*(-'By group'!BG$9*Population!BG53+'By group'!G$8*Population!G53+'By group'!T$8*Population!T53)</f>
        <v>1.4707715361341678</v>
      </c>
      <c r="LH53" s="189">
        <f>step*(-'By group'!BH$9*Population!BH53+'By group'!H$8*Population!H53+'By group'!U$8*Population!U53)</f>
        <v>1.2979034776063636</v>
      </c>
      <c r="LI53" s="189">
        <f>step*(-'By group'!BI$9*Population!BI53+'By group'!I$8*Population!I53+'By group'!V$8*Population!V53)</f>
        <v>0</v>
      </c>
      <c r="LJ53" s="189">
        <f>step*(-'By group'!BJ$9*Population!BJ53+'By group'!J$8*Population!J53+'By group'!W$8*Population!W53)</f>
        <v>0</v>
      </c>
      <c r="LK53" s="189">
        <f>step*(-'By group'!BK$9*Population!BK53+'By group'!K$8*Population!K53+'By group'!X$8*Population!X53)</f>
        <v>0</v>
      </c>
      <c r="LL53" s="189">
        <f>step*(-'By group'!BL$9*Population!BL53+'By group'!L$8*Population!L53+'By group'!Y$8*Population!Y53)</f>
        <v>2.7246082528379563</v>
      </c>
      <c r="LM53" s="189">
        <f>step*(-'By group'!BM$9*Population!BM53+'By group'!M$8*Population!M53+'By group'!Z$8*Population!Z53)</f>
        <v>1.4399162488012114</v>
      </c>
      <c r="LN53" s="189">
        <f>step*(-'By group'!BN$9*Population!BN53+'By group'!N$8*Population!N53+'By group'!AA$8*Population!AA53)</f>
        <v>1.2756854905648578</v>
      </c>
    </row>
    <row r="54" spans="1:326" x14ac:dyDescent="0.25">
      <c r="A54">
        <f t="shared" si="93"/>
        <v>25</v>
      </c>
      <c r="B54" s="52">
        <f>step*((-'By group'!B$4-'By group'!B$5-'By group'!B$22)*Population!B54+'By group'!B$3*Population!$BO54)</f>
        <v>169331.09803418478</v>
      </c>
      <c r="C54" s="4">
        <f>step*((-'By group'!C$4-'By group'!C$5-'By group'!C$22)*Population!C54+'By group'!C$3*Population!$BO54)</f>
        <v>-4666.497213206997</v>
      </c>
      <c r="D54" s="4">
        <f>step*((-'By group'!D$4-'By group'!D$5-'By group'!D$22)*Population!D54+'By group'!D$3*Population!$BO54)</f>
        <v>-30783.506515513538</v>
      </c>
      <c r="E54" s="4">
        <f>step*((-'By group'!E$4-'By group'!E$5-'By group'!E$22)*Population!E54+'By group'!E$3*Population!$BO54)</f>
        <v>-49856.172328843131</v>
      </c>
      <c r="F54" s="4">
        <f>step*((-'By group'!F$4-'By group'!F$5-'By group'!F$22)*Population!F54+'By group'!F$3*Population!$BO54)</f>
        <v>-20482.691973953697</v>
      </c>
      <c r="G54" s="4">
        <f>step*((-'By group'!G$4-'By group'!G$5-'By group'!G$22)*Population!G54+'By group'!G$3*Population!$BO54)</f>
        <v>-5026.2177841843823</v>
      </c>
      <c r="H54" s="4">
        <f>step*((-'By group'!H$4-'By group'!H$5-'By group'!H$22)*Population!H54+'By group'!H$3*Population!$BO54)</f>
        <v>-4811.3832839612378</v>
      </c>
      <c r="I54" s="4">
        <f>step*((-'By group'!I$4-'By group'!I$5-'By group'!I$22)*Population!I54+'By group'!I$3*Population!$BO54)</f>
        <v>0</v>
      </c>
      <c r="J54" s="4">
        <f>step*((-'By group'!J$4-'By group'!J$5-'By group'!J$22)*Population!J54+'By group'!J$3*Population!$BO54)</f>
        <v>0</v>
      </c>
      <c r="K54" s="4">
        <f>step*((-'By group'!K$4-'By group'!K$5-'By group'!K$22)*Population!K54+'By group'!K$3*Population!$BO54)</f>
        <v>0</v>
      </c>
      <c r="L54" s="4">
        <f>step*((-'By group'!L$4-'By group'!L$5-'By group'!L$22)*Population!L54+'By group'!L$3*Population!$BO54)</f>
        <v>-2669.0930143894811</v>
      </c>
      <c r="M54" s="4">
        <f>step*((-'By group'!M$4-'By group'!M$5-'By group'!M$22)*Population!M54+'By group'!M$3*Population!$BO54)</f>
        <v>-1582.1930513651575</v>
      </c>
      <c r="N54" s="4">
        <f>step*((-'By group'!N$4-'By group'!N$5-'By group'!N$22)*Population!N54+'By group'!N$3*Population!$BO54)</f>
        <v>-1607.6903766622836</v>
      </c>
      <c r="O54" s="8">
        <f>step*((-'By group'!O$4-'By group'!O$5-'By group'!O$22)*Population!O54+'By group'!O$3*Population!$BO54)</f>
        <v>124319.24729412561</v>
      </c>
      <c r="P54" s="4">
        <f>step*((-'By group'!P$4-'By group'!P$5-'By group'!P$22)*Population!P54+'By group'!P$3*Population!$BO54)</f>
        <v>-2357.5785175685223</v>
      </c>
      <c r="Q54" s="4">
        <f>step*((-'By group'!Q$4-'By group'!Q$5-'By group'!Q$22)*Population!Q54+'By group'!Q$3*Population!$BO54)</f>
        <v>-15638.854320056884</v>
      </c>
      <c r="R54" s="4">
        <f>step*((-'By group'!R$4-'By group'!R$5-'By group'!R$22)*Population!R54+'By group'!R$3*Population!$BO54)</f>
        <v>-25586.800094821305</v>
      </c>
      <c r="S54" s="4">
        <f>step*((-'By group'!S$4-'By group'!S$5-'By group'!S$22)*Population!S54+'By group'!S$3*Population!$BO54)</f>
        <v>-10611.042023800466</v>
      </c>
      <c r="T54" s="4">
        <f>step*((-'By group'!T$4-'By group'!T$5-'By group'!T$22)*Population!T54+'By group'!T$3*Population!$BO54)</f>
        <v>-2624.7510146653308</v>
      </c>
      <c r="U54" s="4">
        <f>step*((-'By group'!U$4-'By group'!U$5-'By group'!U$22)*Population!U54+'By group'!U$3*Population!$BO54)</f>
        <v>-2564.7822049117849</v>
      </c>
      <c r="V54" s="4">
        <f>step*((-'By group'!V$4-'By group'!V$5-'By group'!V$22)*Population!V54+'By group'!V$3*Population!$BO54)</f>
        <v>0</v>
      </c>
      <c r="W54" s="4">
        <f>step*((-'By group'!W$4-'By group'!W$5-'By group'!W$22)*Population!W54+'By group'!W$3*Population!$BO54)</f>
        <v>0</v>
      </c>
      <c r="X54" s="4">
        <f>step*((-'By group'!X$4-'By group'!X$5-'By group'!X$22)*Population!X54+'By group'!X$3*Population!$BO54)</f>
        <v>0</v>
      </c>
      <c r="Y54" s="4">
        <f>step*((-'By group'!Y$4-'By group'!Y$5-'By group'!Y$22)*Population!Y54+'By group'!Y$3*Population!$BO54)</f>
        <v>-1418.5557700138727</v>
      </c>
      <c r="Z54" s="4">
        <f>step*((-'By group'!Z$4-'By group'!Z$5-'By group'!Z$22)*Population!Z54+'By group'!Z$3*Population!$BO54)</f>
        <v>-859.03267885353944</v>
      </c>
      <c r="AA54" s="4">
        <f>step*((-'By group'!AA$4-'By group'!AA$5-'By group'!AA$22)*Population!AA54+'By group'!AA$3*Population!$BO54)</f>
        <v>-924.29174636386063</v>
      </c>
      <c r="AB54" s="8">
        <f>step*((-'By group'!AB$4-'By group'!AB$5-'By group'!AB$22)*Population!AB54+'By group'!AB$3*Population!$BO54)</f>
        <v>-1068.9182613849866</v>
      </c>
      <c r="AC54" s="4">
        <f>step*((-'By group'!AC$4-'By group'!AC$5-'By group'!AC$22)*Population!AC54+'By group'!AC$3*Population!$BO54)</f>
        <v>-159.98766566114483</v>
      </c>
      <c r="AD54" s="4">
        <f>step*((-'By group'!AD$4-'By group'!AD$5-'By group'!AD$22)*Population!AD54+'By group'!AD$3*Population!$BO54)</f>
        <v>-1054.0922900609421</v>
      </c>
      <c r="AE54" s="4">
        <f>step*((-'By group'!AE$4-'By group'!AE$5-'By group'!AE$22)*Population!AE54+'By group'!AE$3*Population!$BO54)</f>
        <v>-1699.7984672276145</v>
      </c>
      <c r="AF54" s="4">
        <f>step*((-'By group'!AF$4-'By group'!AF$5-'By group'!AF$22)*Population!AF54+'By group'!AF$3*Population!$BO54)</f>
        <v>-694.69895024233529</v>
      </c>
      <c r="AG54" s="4">
        <f>step*((-'By group'!AG$4-'By group'!AG$5-'By group'!AG$22)*Population!AG54+'By group'!AG$3*Population!$BO54)</f>
        <v>-169.61346749350537</v>
      </c>
      <c r="AH54" s="4">
        <f>step*((-'By group'!AH$4-'By group'!AH$5-'By group'!AH$22)*Population!AH54+'By group'!AH$3*Population!$BO54)</f>
        <v>-160.84837167888614</v>
      </c>
      <c r="AI54" s="4">
        <f>step*((-'By group'!AI$4-'By group'!AI$5-'By group'!AI$22)*Population!AI54+'By group'!AI$3*Population!$BO54)</f>
        <v>0</v>
      </c>
      <c r="AJ54" s="4">
        <f>step*((-'By group'!AJ$4-'By group'!AJ$5-'By group'!AJ$22)*Population!AJ54+'By group'!AJ$3*Population!$BO54)</f>
        <v>0</v>
      </c>
      <c r="AK54" s="4">
        <f>step*((-'By group'!AK$4-'By group'!AK$5-'By group'!AK$22)*Population!AK54+'By group'!AK$3*Population!$BO54)</f>
        <v>0</v>
      </c>
      <c r="AL54" s="4">
        <f>step*((-'By group'!AL$4-'By group'!AL$5-'By group'!AL$22)*Population!AL54+'By group'!AL$3*Population!$BO54)</f>
        <v>-88.844152625420719</v>
      </c>
      <c r="AM54" s="4">
        <f>step*((-'By group'!AM$4-'By group'!AM$5-'By group'!AM$22)*Population!AM54+'By group'!AM$3*Population!$BO54)</f>
        <v>-51.887294700169534</v>
      </c>
      <c r="AN54" s="4">
        <f>step*((-'By group'!AN$4-'By group'!AN$5-'By group'!AN$22)*Population!AN54+'By group'!AN$3*Population!$BO54)</f>
        <v>-52.749495326546132</v>
      </c>
      <c r="AO54" s="8">
        <f>step*((-'By group'!AO$4-'By group'!AO$5-'By group'!AO$22)*Population!AO54+'By group'!AO$3*Population!$BO54)</f>
        <v>10689.830105390021</v>
      </c>
      <c r="AP54" s="4">
        <f>step*((-'By group'!AP$4-'By group'!AP$5-'By group'!AP$22)*Population!AP54+'By group'!AP$3*Population!$BO54)</f>
        <v>-424.49541136822666</v>
      </c>
      <c r="AQ54" s="4">
        <f>step*((-'By group'!AQ$4-'By group'!AQ$5-'By group'!AQ$22)*Population!AQ54+'By group'!AQ$3*Population!$BO54)</f>
        <v>-2728.1665265600782</v>
      </c>
      <c r="AR54" s="4">
        <f>step*((-'By group'!AR$4-'By group'!AR$5-'By group'!AR$22)*Population!AR54+'By group'!AR$3*Population!$BO54)</f>
        <v>-4231.7329248531241</v>
      </c>
      <c r="AS54" s="4">
        <f>step*((-'By group'!AS$4-'By group'!AS$5-'By group'!AS$22)*Population!AS54+'By group'!AS$3*Population!$BO54)</f>
        <v>-1673.1233439364294</v>
      </c>
      <c r="AT54" s="4">
        <f>step*((-'By group'!AT$4-'By group'!AT$5-'By group'!AT$22)*Population!AT54+'By group'!AT$3*Population!$BO54)</f>
        <v>-397.57897515380063</v>
      </c>
      <c r="AU54" s="4">
        <f>step*((-'By group'!AU$4-'By group'!AU$5-'By group'!AU$22)*Population!AU54+'By group'!AU$3*Population!$BO54)</f>
        <v>-355.65993432145274</v>
      </c>
      <c r="AV54" s="4">
        <f>step*((-'By group'!AV$4-'By group'!AV$5-'By group'!AV$22)*Population!AV54+'By group'!AV$3*Population!$BO54)</f>
        <v>0</v>
      </c>
      <c r="AW54" s="4">
        <f>step*((-'By group'!AW$4-'By group'!AW$5-'By group'!AW$22)*Population!AW54+'By group'!AW$3*Population!$BO54)</f>
        <v>0</v>
      </c>
      <c r="AX54" s="4">
        <f>step*((-'By group'!AX$4-'By group'!AX$5-'By group'!AX$22)*Population!AX54+'By group'!AX$3*Population!$BO54)</f>
        <v>0</v>
      </c>
      <c r="AY54" s="4">
        <f>step*((-'By group'!AY$4-'By group'!AY$5-'By group'!AY$22)*Population!AY54+'By group'!AY$3*Population!$BO54)</f>
        <v>-195.94409483777267</v>
      </c>
      <c r="AZ54" s="4">
        <f>step*((-'By group'!AZ$4-'By group'!AZ$5-'By group'!AZ$22)*Population!AZ54+'By group'!AZ$3*Population!$BO54)</f>
        <v>-105.9859538240148</v>
      </c>
      <c r="BA54" s="4">
        <f>step*((-'By group'!BA$4-'By group'!BA$5-'By group'!BA$22)*Population!BA54+'By group'!BA$3*Population!$BO54)</f>
        <v>-94.826432294432166</v>
      </c>
      <c r="BB54" s="8">
        <f>step*((-'By group'!BB$4-'By group'!BB$5-'By group'!BB$22)*Population!BB54+'By group'!BB$3*Population!$BO54)</f>
        <v>4893.6161316560447</v>
      </c>
      <c r="BC54" s="4">
        <f>step*((-'By group'!BC$4-'By group'!BC$5-'By group'!BC$22)*Population!BC54+'By group'!BC$3*Population!$BO54)</f>
        <v>-370.90345855571434</v>
      </c>
      <c r="BD54" s="4">
        <f>step*((-'By group'!BD$4-'By group'!BD$5-'By group'!BD$22)*Population!BD54+'By group'!BD$3*Population!$BO54)</f>
        <v>-1881.8619568198219</v>
      </c>
      <c r="BE54" s="4">
        <f>step*((-'By group'!BE$4-'By group'!BE$5-'By group'!BE$22)*Population!BE54+'By group'!BE$3*Population!$BO54)</f>
        <v>-2621.5728081539623</v>
      </c>
      <c r="BF54" s="4">
        <f>step*((-'By group'!BF$4-'By group'!BF$5-'By group'!BF$22)*Population!BF54+'By group'!BF$3*Population!$BO54)</f>
        <v>-974.44394069325756</v>
      </c>
      <c r="BG54" s="4">
        <f>step*((-'By group'!BG$4-'By group'!BG$5-'By group'!BG$22)*Population!BG54+'By group'!BG$3*Population!$BO54)</f>
        <v>-222.83746246531373</v>
      </c>
      <c r="BH54" s="4">
        <f>step*((-'By group'!BH$4-'By group'!BH$5-'By group'!BH$22)*Population!BH54+'By group'!BH$3*Population!$BO54)</f>
        <v>-192.63342804466265</v>
      </c>
      <c r="BI54" s="4">
        <f>step*((-'By group'!BI$4-'By group'!BI$5-'By group'!BI$22)*Population!BI54+'By group'!BI$3*Population!$BO54)</f>
        <v>0</v>
      </c>
      <c r="BJ54" s="4">
        <f>step*((-'By group'!BJ$4-'By group'!BJ$5-'By group'!BJ$22)*Population!BJ54+'By group'!BJ$3*Population!$BO54)</f>
        <v>0</v>
      </c>
      <c r="BK54" s="4">
        <f>step*((-'By group'!BK$4-'By group'!BK$5-'By group'!BK$22)*Population!BK54+'By group'!BK$3*Population!$BO54)</f>
        <v>0</v>
      </c>
      <c r="BL54" s="4">
        <f>step*((-'By group'!BL$4-'By group'!BL$5-'By group'!BL$22)*Population!BL54+'By group'!BL$3*Population!$BO54)</f>
        <v>-126.81538932419146</v>
      </c>
      <c r="BM54" s="4">
        <f>step*((-'By group'!BM$4-'By group'!BM$5-'By group'!BM$22)*Population!BM54+'By group'!BM$3*Population!$BO54)</f>
        <v>-65.123947470143818</v>
      </c>
      <c r="BN54" s="4">
        <f>step*((-'By group'!BN$4-'By group'!BN$5-'By group'!BN$22)*Population!BN54+'By group'!BN$3*Population!$BO54)</f>
        <v>-55.217135934927285</v>
      </c>
      <c r="BO54" s="71">
        <f>-step*SUM(SCR!B54:N54)*Population!B54</f>
        <v>-121512.57001450345</v>
      </c>
      <c r="BP54" s="4">
        <f>step*-SUM('By group'!C$11:C$21)*Population!C54</f>
        <v>-116662.43033017492</v>
      </c>
      <c r="BQ54" s="4">
        <f>step*-SUM('By group'!D$11:D$21)*Population!D54</f>
        <v>-85509.740320870944</v>
      </c>
      <c r="BR54" s="4">
        <f>step*-SUM('By group'!E$11:E$21)*Population!E54</f>
        <v>-35611.551663459381</v>
      </c>
      <c r="BS54" s="4">
        <f>step*-SUM('By group'!F$11:F$21)*Population!F54</f>
        <v>-10780.364196817736</v>
      </c>
      <c r="BT54" s="4">
        <f>step*-SUM('By group'!G$11:G$21)*Population!G54</f>
        <v>-5235.6435251920648</v>
      </c>
      <c r="BU54" s="4">
        <f>step*-SUM('By group'!H$11:H$21)*Population!H54</f>
        <v>0</v>
      </c>
      <c r="BV54" s="4">
        <f>step*-SUM('By group'!I$11:I$21)*Population!I54</f>
        <v>0</v>
      </c>
      <c r="BW54" s="4">
        <f>step*-SUM('By group'!J$11:J$21)*Population!J54</f>
        <v>0</v>
      </c>
      <c r="BX54" s="4">
        <f>step*-SUM('By group'!K$11:K$21)*Population!K54</f>
        <v>0</v>
      </c>
      <c r="BY54" s="4">
        <f>step*-SUM('By group'!L$11:L$21)*Population!L54</f>
        <v>-1906.4950102782009</v>
      </c>
      <c r="BZ54" s="4">
        <f>step*-SUM('By group'!M$11:M$21)*Population!M54</f>
        <v>-988.87065710322349</v>
      </c>
      <c r="CA54" s="4">
        <f>step*-SUM('By group'!N$11:N$21)*Population!N54</f>
        <v>0</v>
      </c>
      <c r="CB54" s="13">
        <f>-step*SUM(SCR!O54:AA54)*Population!O54</f>
        <v>-61298.058905001591</v>
      </c>
      <c r="CC54" s="4">
        <f>step*-SUM('By group'!P$11:P$21)*Population!P54</f>
        <v>-58939.462939213052</v>
      </c>
      <c r="CD54" s="4">
        <f>step*-SUM('By group'!Q$11:Q$21)*Population!Q54</f>
        <v>-43441.262000158014</v>
      </c>
      <c r="CE54" s="4">
        <f>step*-SUM('By group'!R$11:R$21)*Population!R54</f>
        <v>-18276.285782015217</v>
      </c>
      <c r="CF54" s="4">
        <f>step*-SUM('By group'!S$11:S$21)*Population!S54</f>
        <v>-5584.7589598949826</v>
      </c>
      <c r="CG54" s="4">
        <f>step*-SUM('By group'!T$11:T$21)*Population!T54</f>
        <v>-2734.1156402763859</v>
      </c>
      <c r="CH54" s="4">
        <f>step*-SUM('By group'!U$11:U$21)*Population!U54</f>
        <v>0</v>
      </c>
      <c r="CI54" s="4">
        <f>step*-SUM('By group'!V$11:V$21)*Population!V54</f>
        <v>0</v>
      </c>
      <c r="CJ54" s="4">
        <f>step*-SUM('By group'!W$11:W$21)*Population!W54</f>
        <v>0</v>
      </c>
      <c r="CK54" s="4">
        <f>step*-SUM('By group'!X$11:X$21)*Population!X54</f>
        <v>0</v>
      </c>
      <c r="CL54" s="4">
        <f>step*-SUM('By group'!Y$11:Y$21)*Population!Y54</f>
        <v>-1013.2541214384805</v>
      </c>
      <c r="CM54" s="4">
        <f>step*-SUM('By group'!Z$11:Z$21)*Population!Z54</f>
        <v>-536.89542428346215</v>
      </c>
      <c r="CN54" s="4">
        <f>step*-SUM('By group'!AA$11:AA$21)*Population!AA54</f>
        <v>0</v>
      </c>
      <c r="CO54" s="13">
        <f>-step*SUM(SCR!AB54:AN54)*Population!AB54</f>
        <v>-4166.1614790792064</v>
      </c>
      <c r="CP54" s="4">
        <f>step*-SUM('By group'!AC$11:AC$21)*Population!AC54</f>
        <v>-3999.6916415286205</v>
      </c>
      <c r="CQ54" s="4">
        <f>step*-SUM('By group'!AD$11:AD$21)*Population!AD54</f>
        <v>-2928.0341390581725</v>
      </c>
      <c r="CR54" s="4">
        <f>step*-SUM('By group'!AE$11:AE$21)*Population!AE54</f>
        <v>-1214.141762305439</v>
      </c>
      <c r="CS54" s="4">
        <f>step*-SUM('By group'!AF$11:AF$21)*Population!AF54</f>
        <v>-365.63102644333435</v>
      </c>
      <c r="CT54" s="4">
        <f>step*-SUM('By group'!AG$11:AG$21)*Population!AG54</f>
        <v>-176.68069530573476</v>
      </c>
      <c r="CU54" s="4">
        <f>step*-SUM('By group'!AH$11:AH$21)*Population!AH54</f>
        <v>0</v>
      </c>
      <c r="CV54" s="4">
        <f>step*-SUM('By group'!AI$11:AI$21)*Population!AI54</f>
        <v>0</v>
      </c>
      <c r="CW54" s="4">
        <f>step*-SUM('By group'!AJ$11:AJ$21)*Population!AJ54</f>
        <v>0</v>
      </c>
      <c r="CX54" s="4">
        <f>step*-SUM('By group'!AK$11:AK$21)*Population!AK54</f>
        <v>0</v>
      </c>
      <c r="CY54" s="4">
        <f>step*-SUM('By group'!AL$11:AL$21)*Population!AL54</f>
        <v>-63.460109018157652</v>
      </c>
      <c r="CZ54" s="4">
        <f>step*-SUM('By group'!AM$11:AM$21)*Population!AM54</f>
        <v>-32.42955918760596</v>
      </c>
      <c r="DA54" s="4">
        <f>step*-SUM('By group'!AN$11:AN$21)*Population!AN54</f>
        <v>0</v>
      </c>
      <c r="DB54" s="13">
        <f>-step*SUM(SCR!AO54:BA54)*Population!AO54</f>
        <v>-11139.426817219488</v>
      </c>
      <c r="DC54" s="4">
        <f>step*-SUM('By group'!AP$11:AP$21)*Population!AP54</f>
        <v>-10612.385284205666</v>
      </c>
      <c r="DD54" s="4">
        <f>step*-SUM('By group'!AQ$11:AQ$21)*Population!AQ54</f>
        <v>-7578.2403515557726</v>
      </c>
      <c r="DE54" s="4">
        <f>step*-SUM('By group'!AR$11:AR$21)*Population!AR54</f>
        <v>-3022.6663748950887</v>
      </c>
      <c r="DF54" s="4">
        <f>step*-SUM('By group'!AS$11:AS$21)*Population!AS54</f>
        <v>-880.59123365075232</v>
      </c>
      <c r="DG54" s="4">
        <f>step*-SUM('By group'!AT$11:AT$21)*Population!AT54</f>
        <v>-414.14476578520896</v>
      </c>
      <c r="DH54" s="4">
        <f>step*-SUM('By group'!AU$11:AU$21)*Population!AU54</f>
        <v>0</v>
      </c>
      <c r="DI54" s="4">
        <f>step*-SUM('By group'!AV$11:AV$21)*Population!AV54</f>
        <v>0</v>
      </c>
      <c r="DJ54" s="4">
        <f>step*-SUM('By group'!AW$11:AW$21)*Population!AW54</f>
        <v>0</v>
      </c>
      <c r="DK54" s="4">
        <f>step*-SUM('By group'!AX$11:AX$21)*Population!AX54</f>
        <v>0</v>
      </c>
      <c r="DL54" s="4">
        <f>step*-SUM('By group'!AY$11:AY$21)*Population!AY54</f>
        <v>-139.96006774126619</v>
      </c>
      <c r="DM54" s="4">
        <f>step*-SUM('By group'!AZ$11:AZ$21)*Population!AZ54</f>
        <v>-66.241221140009245</v>
      </c>
      <c r="DN54" s="4">
        <f>step*-SUM('By group'!BA$11:BA$21)*Population!BA54</f>
        <v>0</v>
      </c>
      <c r="DO54" s="13">
        <f>-step*SUM(SCR!BB54:BN54)*Population!BB54</f>
        <v>-6561.8006130315507</v>
      </c>
      <c r="DP54" s="4">
        <f>step*-SUM('By group'!BC$11:BC$21)*Population!BC54</f>
        <v>-6181.7243092619055</v>
      </c>
      <c r="DQ54" s="4">
        <f>step*-SUM('By group'!BD$11:BD$21)*Population!BD54</f>
        <v>-4276.9589927723218</v>
      </c>
      <c r="DR54" s="4">
        <f>step*-SUM('By group'!BE$11:BE$21)*Population!BE54</f>
        <v>-1638.4830050962264</v>
      </c>
      <c r="DS54" s="4">
        <f>step*-SUM('By group'!BF$11:BF$21)*Population!BF54</f>
        <v>-464.02092413964647</v>
      </c>
      <c r="DT54" s="4">
        <f>step*-SUM('By group'!BG$11:BG$21)*Population!BG54</f>
        <v>-214.26679083203243</v>
      </c>
      <c r="DU54" s="4">
        <f>step*-SUM('By group'!BH$11:BH$21)*Population!BH54</f>
        <v>0</v>
      </c>
      <c r="DV54" s="4">
        <f>step*-SUM('By group'!BI$11:BI$21)*Population!BI54</f>
        <v>0</v>
      </c>
      <c r="DW54" s="4">
        <f>step*-SUM('By group'!BJ$11:BJ$21)*Population!BJ54</f>
        <v>0</v>
      </c>
      <c r="DX54" s="4">
        <f>step*-SUM('By group'!BK$11:BK$21)*Population!BK54</f>
        <v>0</v>
      </c>
      <c r="DY54" s="4">
        <f>step*-SUM('By group'!BL$11:BL$21)*Population!BL54</f>
        <v>-70.452994068995267</v>
      </c>
      <c r="DZ54" s="4">
        <f>step*-SUM('By group'!BM$11:BM$21)*Population!BM54</f>
        <v>-32.561973735071909</v>
      </c>
      <c r="EA54" s="4">
        <f>step*-SUM('By group'!BN$11:BN$21)*Population!BN54</f>
        <v>0</v>
      </c>
      <c r="EB54" s="52">
        <v>0</v>
      </c>
      <c r="EC54" s="4">
        <f t="shared" si="24"/>
        <v>121512.57001450345</v>
      </c>
      <c r="ED54" s="4">
        <f t="shared" si="24"/>
        <v>116662.43033017492</v>
      </c>
      <c r="EE54" s="4">
        <f t="shared" si="26"/>
        <v>85509.740320870944</v>
      </c>
      <c r="EF54" s="4">
        <f t="shared" si="27"/>
        <v>35611.551663459381</v>
      </c>
      <c r="EG54" s="4">
        <f t="shared" si="28"/>
        <v>10780.364196817736</v>
      </c>
      <c r="EH54" s="4">
        <f t="shared" si="28"/>
        <v>5235.6435251920648</v>
      </c>
      <c r="EI54" s="4">
        <v>0</v>
      </c>
      <c r="EJ54" s="4">
        <f t="shared" si="30"/>
        <v>0</v>
      </c>
      <c r="EK54" s="4">
        <f t="shared" si="31"/>
        <v>0</v>
      </c>
      <c r="EL54" s="4">
        <f t="shared" si="32"/>
        <v>0</v>
      </c>
      <c r="EM54" s="4">
        <f t="shared" si="33"/>
        <v>1906.4950102782009</v>
      </c>
      <c r="EN54" s="4">
        <f t="shared" si="34"/>
        <v>988.87065710322349</v>
      </c>
      <c r="EO54" s="52">
        <v>0</v>
      </c>
      <c r="EP54" s="4">
        <f t="shared" si="35"/>
        <v>61298.058905001591</v>
      </c>
      <c r="EQ54" s="4">
        <f t="shared" si="36"/>
        <v>58939.462939213052</v>
      </c>
      <c r="ER54" s="4">
        <f t="shared" si="37"/>
        <v>43441.262000158014</v>
      </c>
      <c r="ES54" s="4">
        <f t="shared" si="38"/>
        <v>18276.285782015217</v>
      </c>
      <c r="ET54" s="4">
        <f t="shared" si="39"/>
        <v>5584.7589598949826</v>
      </c>
      <c r="EU54" s="4">
        <f t="shared" si="40"/>
        <v>2734.1156402763859</v>
      </c>
      <c r="EV54" s="4">
        <v>0</v>
      </c>
      <c r="EW54" s="4">
        <f t="shared" si="41"/>
        <v>0</v>
      </c>
      <c r="EX54" s="4">
        <f t="shared" si="42"/>
        <v>0</v>
      </c>
      <c r="EY54" s="4">
        <f t="shared" si="43"/>
        <v>0</v>
      </c>
      <c r="EZ54" s="4">
        <f t="shared" si="44"/>
        <v>1013.2541214384805</v>
      </c>
      <c r="FA54" s="4">
        <f t="shared" si="45"/>
        <v>536.89542428346215</v>
      </c>
      <c r="FB54" s="52">
        <v>0</v>
      </c>
      <c r="FC54" s="4">
        <f t="shared" si="46"/>
        <v>4166.1614790792064</v>
      </c>
      <c r="FD54" s="4">
        <f t="shared" si="47"/>
        <v>3999.6916415286205</v>
      </c>
      <c r="FE54" s="4">
        <f t="shared" si="48"/>
        <v>2928.0341390581725</v>
      </c>
      <c r="FF54" s="4">
        <f t="shared" si="49"/>
        <v>1214.141762305439</v>
      </c>
      <c r="FG54" s="4">
        <f t="shared" si="50"/>
        <v>365.63102644333435</v>
      </c>
      <c r="FH54" s="4">
        <f t="shared" si="51"/>
        <v>176.68069530573476</v>
      </c>
      <c r="FI54" s="4">
        <v>0</v>
      </c>
      <c r="FJ54" s="4">
        <f t="shared" si="52"/>
        <v>0</v>
      </c>
      <c r="FK54" s="4">
        <f t="shared" si="53"/>
        <v>0</v>
      </c>
      <c r="FL54" s="4">
        <f t="shared" si="54"/>
        <v>0</v>
      </c>
      <c r="FM54" s="4">
        <f t="shared" si="55"/>
        <v>63.460109018157652</v>
      </c>
      <c r="FN54" s="9">
        <f t="shared" si="56"/>
        <v>32.42955918760596</v>
      </c>
      <c r="FO54" s="4">
        <v>0</v>
      </c>
      <c r="FP54" s="4">
        <f t="shared" si="57"/>
        <v>11139.426817219488</v>
      </c>
      <c r="FQ54" s="4">
        <f t="shared" si="58"/>
        <v>10612.385284205666</v>
      </c>
      <c r="FR54" s="4">
        <f t="shared" si="59"/>
        <v>7578.2403515557726</v>
      </c>
      <c r="FS54" s="4">
        <f t="shared" si="60"/>
        <v>3022.6663748950887</v>
      </c>
      <c r="FT54" s="4">
        <f t="shared" si="61"/>
        <v>880.59123365075232</v>
      </c>
      <c r="FU54" s="4">
        <f t="shared" si="62"/>
        <v>414.14476578520896</v>
      </c>
      <c r="FV54" s="4">
        <v>0</v>
      </c>
      <c r="FW54" s="4">
        <f t="shared" si="63"/>
        <v>0</v>
      </c>
      <c r="FX54" s="4">
        <f t="shared" si="64"/>
        <v>0</v>
      </c>
      <c r="FY54" s="4">
        <f t="shared" si="65"/>
        <v>0</v>
      </c>
      <c r="FZ54" s="4">
        <f t="shared" si="66"/>
        <v>139.96006774126619</v>
      </c>
      <c r="GA54" s="4">
        <f t="shared" si="67"/>
        <v>66.241221140009245</v>
      </c>
      <c r="GB54" s="4">
        <v>0</v>
      </c>
      <c r="GC54" s="4">
        <f t="shared" si="68"/>
        <v>6561.8006130315507</v>
      </c>
      <c r="GD54" s="4">
        <f t="shared" si="4"/>
        <v>6181.7243092619055</v>
      </c>
      <c r="GE54" s="4">
        <f t="shared" si="5"/>
        <v>4276.9589927723218</v>
      </c>
      <c r="GF54" s="4">
        <f t="shared" si="6"/>
        <v>1638.4830050962264</v>
      </c>
      <c r="GG54" s="4">
        <f t="shared" si="7"/>
        <v>464.02092413964647</v>
      </c>
      <c r="GH54" s="4">
        <f t="shared" si="8"/>
        <v>214.26679083203243</v>
      </c>
      <c r="GI54" s="4">
        <v>0</v>
      </c>
      <c r="GJ54" s="4">
        <f t="shared" si="69"/>
        <v>0</v>
      </c>
      <c r="GK54" s="4">
        <f t="shared" si="70"/>
        <v>0</v>
      </c>
      <c r="GL54" s="4">
        <f t="shared" si="9"/>
        <v>0</v>
      </c>
      <c r="GM54" s="4">
        <f t="shared" si="10"/>
        <v>70.452994068995267</v>
      </c>
      <c r="GN54" s="4">
        <f t="shared" si="11"/>
        <v>32.561973735071909</v>
      </c>
      <c r="GO54" s="52">
        <v>0</v>
      </c>
      <c r="GP54" s="4">
        <f>step*(-'By group'!C$32*Population!C54+'By group'!I$33*Population!I54)</f>
        <v>0</v>
      </c>
      <c r="GQ54" s="4">
        <f>step*(-'By group'!D$32*Population!D54+'By group'!J$33*Population!J54)</f>
        <v>0</v>
      </c>
      <c r="GR54" s="4">
        <f>step*(-'By group'!E$32*Population!E54+'By group'!K$33*Population!K54)</f>
        <v>0</v>
      </c>
      <c r="GS54" s="4">
        <f>step*(-'By group'!F$32*Population!F54+'By group'!L$33*Population!L54)</f>
        <v>-4436.9345932697679</v>
      </c>
      <c r="GT54" s="4">
        <f>step*(-'By group'!G$32*Population!G54+'By group'!M$33*Population!M54)</f>
        <v>-552.6933764868013</v>
      </c>
      <c r="GU54" s="4">
        <f>step*(-'By group'!H$32*Population!H54+'By group'!N$33*Population!N54)</f>
        <v>-484.73175187401188</v>
      </c>
      <c r="GV54" s="46">
        <f t="shared" si="71"/>
        <v>0</v>
      </c>
      <c r="GW54" s="14">
        <f t="shared" si="72"/>
        <v>0</v>
      </c>
      <c r="GX54" s="4">
        <f t="shared" si="73"/>
        <v>0</v>
      </c>
      <c r="GY54" s="4">
        <f t="shared" si="74"/>
        <v>4436.9345932697679</v>
      </c>
      <c r="GZ54" s="4">
        <f t="shared" si="75"/>
        <v>552.6933764868013</v>
      </c>
      <c r="HA54" s="4">
        <f t="shared" si="76"/>
        <v>484.73175187401188</v>
      </c>
      <c r="HB54" s="8">
        <v>0</v>
      </c>
      <c r="HC54" s="4">
        <f>step*(-'By group'!P$32*Population!P54+'By group'!V$33*Population!V54)</f>
        <v>0</v>
      </c>
      <c r="HD54" s="4">
        <f>step*(-'By group'!Q$32*Population!Q54+'By group'!W$33*Population!W54)</f>
        <v>0</v>
      </c>
      <c r="HE54" s="4">
        <f>step*(-'By group'!R$32*Population!R54+'By group'!X$33*Population!X54)</f>
        <v>0</v>
      </c>
      <c r="HF54" s="4">
        <f>step*(-'By group'!S$32*Population!S54+'By group'!Y$33*Population!Y54)</f>
        <v>-2285.7524192282508</v>
      </c>
      <c r="HG54" s="4">
        <f>step*(-'By group'!T$32*Population!T54+'By group'!Z$33*Population!Z54)</f>
        <v>-278.37541591354608</v>
      </c>
      <c r="HH54" s="4">
        <f>step*(-'By group'!U$32*Population!U54+'By group'!AA$33*Population!AA54)</f>
        <v>-240.6865006423198</v>
      </c>
      <c r="HI54" s="14">
        <f t="shared" si="77"/>
        <v>0</v>
      </c>
      <c r="HJ54" s="46">
        <f t="shared" si="78"/>
        <v>0</v>
      </c>
      <c r="HK54" s="4">
        <f t="shared" si="79"/>
        <v>0</v>
      </c>
      <c r="HL54" s="4">
        <f t="shared" si="80"/>
        <v>2285.7524192282508</v>
      </c>
      <c r="HM54" s="4">
        <f t="shared" si="81"/>
        <v>278.37541591354608</v>
      </c>
      <c r="HN54" s="9">
        <f t="shared" si="82"/>
        <v>240.6865006423198</v>
      </c>
      <c r="HO54" s="4">
        <v>0</v>
      </c>
      <c r="HP54" s="4">
        <f>step*(-'By group'!AC$32*Population!AC54+'By group'!AI$33*Population!AI54)</f>
        <v>0</v>
      </c>
      <c r="HQ54" s="4">
        <f>step*(-'By group'!AD$32*Population!AD54+'By group'!AJ$33*Population!AJ54)</f>
        <v>0</v>
      </c>
      <c r="HR54" s="4">
        <f>step*(-'By group'!AE$32*Population!AE54+'By group'!AK$33*Population!AK54)</f>
        <v>0</v>
      </c>
      <c r="HS54" s="4">
        <f>step*(-'By group'!AF$32*Population!AF54+'By group'!AL$33*Population!AL54)</f>
        <v>-151.08545871258835</v>
      </c>
      <c r="HT54" s="4">
        <f>step*(-'By group'!AG$32*Population!AG54+'By group'!AM$33*Population!AM54)</f>
        <v>-19.121359467343972</v>
      </c>
      <c r="HU54" s="4">
        <f>step*(-'By group'!AH$32*Population!AH54+'By group'!AN$33*Population!AN54)</f>
        <v>-16.467303234809972</v>
      </c>
      <c r="HV54" s="14">
        <f t="shared" si="83"/>
        <v>0</v>
      </c>
      <c r="HW54" s="46">
        <f t="shared" si="84"/>
        <v>0</v>
      </c>
      <c r="HX54" s="4">
        <f t="shared" si="85"/>
        <v>0</v>
      </c>
      <c r="HY54" s="4">
        <f t="shared" si="86"/>
        <v>151.08545871258835</v>
      </c>
      <c r="HZ54" s="4">
        <f t="shared" si="87"/>
        <v>19.121359467343972</v>
      </c>
      <c r="IA54" s="4">
        <f t="shared" si="88"/>
        <v>16.467303234809972</v>
      </c>
      <c r="IB54" s="8">
        <v>0</v>
      </c>
      <c r="IC54" s="4">
        <f>step*(-'By group'!AP$32*Population!AP54+'By group'!AV$33*Population!AV54)</f>
        <v>0</v>
      </c>
      <c r="ID54" s="4">
        <f>step*(-'By group'!AQ$32*Population!AQ54+'By group'!AW$33*Population!AW54)</f>
        <v>0</v>
      </c>
      <c r="IE54" s="4">
        <f>step*(-'By group'!AR$32*Population!AR54+'By group'!AX$33*Population!AX54)</f>
        <v>0</v>
      </c>
      <c r="IF54" s="4">
        <f>step*(-'By group'!AS$32*Population!AS54+'By group'!AY$33*Population!AY54)</f>
        <v>-370.31558295474304</v>
      </c>
      <c r="IG54" s="4">
        <f>step*(-'By group'!AT$32*Population!AT54+'By group'!AZ$33*Population!AZ54)</f>
        <v>-49.708342587037173</v>
      </c>
      <c r="IH54" s="4">
        <f>step*(-'By group'!AU$32*Population!AU54+'By group'!BA$33*Population!BA54)</f>
        <v>-42.151323697171293</v>
      </c>
      <c r="II54" s="14">
        <f t="shared" si="15"/>
        <v>0</v>
      </c>
      <c r="IJ54" s="4">
        <f t="shared" si="16"/>
        <v>0</v>
      </c>
      <c r="IK54" s="4">
        <f t="shared" si="89"/>
        <v>0</v>
      </c>
      <c r="IL54" s="4">
        <f t="shared" si="90"/>
        <v>370.31558295474304</v>
      </c>
      <c r="IM54" s="4">
        <f t="shared" si="91"/>
        <v>49.708342587037173</v>
      </c>
      <c r="IN54" s="4">
        <f t="shared" si="92"/>
        <v>42.151323697171293</v>
      </c>
      <c r="IO54" s="8">
        <v>0</v>
      </c>
      <c r="IP54" s="4">
        <f>step*(-'By group'!BC$32*Population!BC54+'By group'!BI$33*Population!BI54)</f>
        <v>0</v>
      </c>
      <c r="IQ54" s="4">
        <f>step*(-'By group'!BD$32*Population!BD54+'By group'!BJ$33*Population!BJ54)</f>
        <v>0</v>
      </c>
      <c r="IR54" s="4">
        <f>step*(-'By group'!BE$32*Population!BE54+'By group'!BK$33*Population!BK54)</f>
        <v>0</v>
      </c>
      <c r="IS54" s="4">
        <f>step*(-'By group'!BF$32*Population!BF54+'By group'!BL$33*Population!BL54)</f>
        <v>-196.78396503532559</v>
      </c>
      <c r="IT54" s="4">
        <f>step*(-'By group'!BG$32*Population!BG54+'By group'!BM$33*Population!BM54)</f>
        <v>-26.572371298870532</v>
      </c>
      <c r="IU54" s="4">
        <f>step*(-'By group'!BH$32*Population!BH54+'By group'!BN$33*Population!BN54)</f>
        <v>-21.791613050204525</v>
      </c>
      <c r="IV54" s="14">
        <f t="shared" si="17"/>
        <v>0</v>
      </c>
      <c r="IW54" s="4">
        <f t="shared" si="18"/>
        <v>0</v>
      </c>
      <c r="IX54" s="4">
        <f t="shared" si="19"/>
        <v>0</v>
      </c>
      <c r="IY54" s="4">
        <f t="shared" si="20"/>
        <v>196.78396503532559</v>
      </c>
      <c r="IZ54" s="4">
        <f t="shared" si="21"/>
        <v>26.572371298870532</v>
      </c>
      <c r="JA54" s="4">
        <f t="shared" si="22"/>
        <v>21.791613050204525</v>
      </c>
      <c r="JB54" s="75">
        <f>step*(+prop_idu_male*'By group'!BB$9*Population!BB54-'By group'!B$8*Population!B54)</f>
        <v>-851.34680770031332</v>
      </c>
      <c r="JC54" s="46">
        <f>step*(+prop_idu_male*'By group'!BC$9*Population!BC54-'By group'!C$8*Population!C54)</f>
        <v>-5.0913145993973172</v>
      </c>
      <c r="JD54" s="46">
        <f>step*(+prop_idu_male*'By group'!BD$9*Population!BD54-'By group'!D$8*Population!D54)</f>
        <v>-15.049007747643474</v>
      </c>
      <c r="JE54" s="46">
        <f>step*(+prop_idu_male*'By group'!BE$9*Population!BE54-'By group'!E$8*Population!E54)</f>
        <v>-15.839596225614219</v>
      </c>
      <c r="JF54" s="46">
        <f>step*(+prop_idu_male*'By group'!BF$9*Population!BF54-'By group'!F$8*Population!F54)</f>
        <v>-4.8333569894412918</v>
      </c>
      <c r="JG54" s="46">
        <f>step*(+prop_idu_male*'By group'!BG$9*Population!BG54-'By group'!G$8*Population!G54)</f>
        <v>-0.94428064543903745</v>
      </c>
      <c r="JH54" s="46">
        <f>step*(+prop_idu_male*'By group'!BH$9*Population!BH54-'By group'!H$8*Population!H54)</f>
        <v>-0.8266993549768602</v>
      </c>
      <c r="JI54" s="46">
        <f>step*(+prop_idu_male*'By group'!BI$9*Population!BI54-'By group'!I$8*Population!I54)</f>
        <v>0</v>
      </c>
      <c r="JJ54" s="46">
        <f>step*(+prop_idu_male*'By group'!BJ$9*Population!BJ54-'By group'!J$8*Population!J54)</f>
        <v>0</v>
      </c>
      <c r="JK54" s="46">
        <f>step*(+prop_idu_male*'By group'!BK$9*Population!BK54-'By group'!K$8*Population!K54)</f>
        <v>0</v>
      </c>
      <c r="JL54" s="46">
        <f>step*(+prop_idu_male*'By group'!BL$9*Population!BL54-'By group'!L$8*Population!L54)</f>
        <v>-1.7374078245126121</v>
      </c>
      <c r="JM54" s="46">
        <f>step*(+prop_idu_male*'By group'!BM$9*Population!BM54-'By group'!M$8*Population!M54)</f>
        <v>-0.91072192013905096</v>
      </c>
      <c r="JN54" s="46">
        <f>step*(+prop_idu_male*'By group'!BN$9*Population!BN54-'By group'!N$8*Population!N54)</f>
        <v>-0.7885349488466783</v>
      </c>
      <c r="JO54" s="45">
        <f>step*(+(1-prop_idu_male)*'By group'!BB$9*Population!BB54-'By group'!O$8*Population!O54-'By group'!O$6*Population!O54+'By group'!AB$7*Population!AB54)</f>
        <v>-6312.5885280521325</v>
      </c>
      <c r="JP54" s="46">
        <f>step*(+(1-prop_idu_male)*'By group'!BC$9*Population!BC54-'By group'!P$8*Population!P54-'By group'!P$6*Population!P54+'By group'!AC$7*Population!AC54)</f>
        <v>-10.444131195625157</v>
      </c>
      <c r="JQ54" s="46">
        <f>step*(+(1-prop_idu_male)*'By group'!BD$9*Population!BD54-'By group'!Q$8*Population!Q54-'By group'!Q$6*Population!Q54+'By group'!AD$7*Population!AD54)</f>
        <v>-31.024190330506812</v>
      </c>
      <c r="JR54" s="46">
        <f>step*(+(1-prop_idu_male)*'By group'!BE$9*Population!BE54-'By group'!R$8*Population!R54-'By group'!R$6*Population!R54+'By group'!AE$7*Population!AE54)</f>
        <v>-33.121911277888415</v>
      </c>
      <c r="JS54" s="46">
        <f>step*(+(1-prop_idu_male)*'By group'!BF$9*Population!BF54-'By group'!S$8*Population!S54-'By group'!S$6*Population!S54+'By group'!AF$7*Population!AF54)</f>
        <v>-10.266674421307185</v>
      </c>
      <c r="JT54" s="46">
        <f>step*(+(1-prop_idu_male)*'By group'!BG$9*Population!BG54-'By group'!T$8*Population!T54-'By group'!T$6*Population!T54+'By group'!AG$7*Population!AG54)</f>
        <v>-2.0352429284297484</v>
      </c>
      <c r="JU54" s="46">
        <f>step*(+(1-prop_idu_male)*'By group'!BH$9*Population!BH54-'By group'!U$8*Population!U54-'By group'!U$6*Population!U54+'By group'!AH$7*Population!AH54)</f>
        <v>-1.8497335235457006</v>
      </c>
      <c r="JV54" s="46">
        <f>step*(+(1-prop_idu_male)*'By group'!BI$9*Population!BI54-'By group'!V$8*Population!V54-'By group'!V$6*Population!V54+'By group'!AI$7*Population!AI54)</f>
        <v>0</v>
      </c>
      <c r="JW54" s="46">
        <f>step*(+(1-prop_idu_male)*'By group'!BJ$9*Population!BJ54-'By group'!W$8*Population!W54-'By group'!W$6*Population!W54+'By group'!AJ$7*Population!AJ54)</f>
        <v>0</v>
      </c>
      <c r="JX54" s="46">
        <f>step*(+(1-prop_idu_male)*'By group'!BK$9*Population!BK54-'By group'!X$8*Population!X54-'By group'!X$6*Population!X54+'By group'!AK$7*Population!AK54)</f>
        <v>0</v>
      </c>
      <c r="JY54" s="46">
        <f>step*(+(1-prop_idu_male)*'By group'!BL$9*Population!BL54-'By group'!Y$8*Population!Y54-'By group'!Y$6*Population!Y54+'By group'!AL$7*Population!AL54)</f>
        <v>-3.8775016027200828</v>
      </c>
      <c r="JZ54" s="46">
        <f>step*(+(1-prop_idu_male)*'By group'!BM$9*Population!BM54-'By group'!Z$8*Population!Z54-'By group'!Z$6*Population!Z54+'By group'!AM$7*Population!AM54)</f>
        <v>-2.1172528263628934</v>
      </c>
      <c r="KA54" s="76">
        <f>step*(+(1-prop_idu_male)*'By group'!BN$9*Population!BN54-'By group'!AA$8*Population!AA54-'By group'!AA$6*Population!AA54+'By group'!AN$7*Population!AN54)</f>
        <v>-2.0027362972401672</v>
      </c>
      <c r="KB54" s="46">
        <f>step*(+'By group'!O$6*Population!O54-'By group'!AB$7*Population!AB54)</f>
        <v>5402.0752878699695</v>
      </c>
      <c r="KC54" s="46">
        <f>step*(+'By group'!P$6*Population!P54-'By group'!AC$7*Population!AC54)</f>
        <v>7.6826097779423606</v>
      </c>
      <c r="KD54" s="46">
        <f>step*(+'By group'!Q$6*Population!Q54-'By group'!AD$7*Population!AD54)</f>
        <v>22.849173009607888</v>
      </c>
      <c r="KE54" s="46">
        <f>step*(+'By group'!R$6*Population!R54-'By group'!AE$7*Population!AE54)</f>
        <v>24.475313288409673</v>
      </c>
      <c r="KF54" s="46">
        <f>step*(+'By group'!S$6*Population!S54-'By group'!AF$7*Population!AF54)</f>
        <v>7.613501218601586</v>
      </c>
      <c r="KG54" s="46">
        <f>step*(+'By group'!T$6*Population!T54-'By group'!AG$7*Population!AG54)</f>
        <v>1.5141318152743151</v>
      </c>
      <c r="KH54" s="46">
        <f>step*(+'By group'!U$6*Population!U54-'By group'!AH$7*Population!AH54)</f>
        <v>1.3860895557596979</v>
      </c>
      <c r="KI54" s="46">
        <f>step*(+'By group'!V$6*Population!V54-'By group'!AI$7*Population!AI54)</f>
        <v>0</v>
      </c>
      <c r="KJ54" s="46">
        <f>step*(+'By group'!W$6*Population!W54-'By group'!AJ$7*Population!AJ54)</f>
        <v>0</v>
      </c>
      <c r="KK54" s="46">
        <f>step*(+'By group'!X$6*Population!X54-'By group'!AK$7*Population!AK54)</f>
        <v>0</v>
      </c>
      <c r="KL54" s="46">
        <f>step*(+'By group'!Y$6*Population!Y54-'By group'!AL$7*Population!AL54)</f>
        <v>2.9065192777229991</v>
      </c>
      <c r="KM54" s="46">
        <f>step*(+'By group'!Z$6*Population!Z54-'By group'!AM$7*Population!AM54)</f>
        <v>1.5998945863204743</v>
      </c>
      <c r="KN54" s="46">
        <f>step*(+'By group'!AA$6*Population!AA54-'By group'!AN$7*Population!AN54)</f>
        <v>1.5306714272925559</v>
      </c>
      <c r="KO54" s="45">
        <v>0</v>
      </c>
      <c r="KP54" s="46">
        <v>0</v>
      </c>
      <c r="KQ54" s="46">
        <v>0</v>
      </c>
      <c r="KR54" s="46">
        <v>0</v>
      </c>
      <c r="KS54" s="46">
        <v>0</v>
      </c>
      <c r="KT54" s="46">
        <v>0</v>
      </c>
      <c r="KU54" s="46">
        <v>0</v>
      </c>
      <c r="KV54" s="46">
        <v>0</v>
      </c>
      <c r="KW54" s="46">
        <v>0</v>
      </c>
      <c r="KX54" s="46">
        <v>0</v>
      </c>
      <c r="KY54" s="46">
        <v>0</v>
      </c>
      <c r="KZ54" s="46">
        <v>0</v>
      </c>
      <c r="LA54" s="46">
        <v>0</v>
      </c>
      <c r="LB54" s="188">
        <f>step*(-'By group'!BB$9*Population!BB54+'By group'!B$8*Population!B54+'By group'!O$8*Population!O54)</f>
        <v>1761.8600478824765</v>
      </c>
      <c r="LC54" s="189">
        <f>step*(-'By group'!BC$9*Population!BC54+'By group'!C$8*Population!C54+'By group'!P$8*Population!P54)</f>
        <v>7.8528360170801133</v>
      </c>
      <c r="LD54" s="189">
        <f>step*(-'By group'!BD$9*Population!BD54+'By group'!D$8*Population!D54+'By group'!Q$8*Population!Q54)</f>
        <v>23.224025068542396</v>
      </c>
      <c r="LE54" s="189">
        <f>step*(-'By group'!BE$9*Population!BE54+'By group'!E$8*Population!E54+'By group'!R$8*Population!R54)</f>
        <v>24.486194215092958</v>
      </c>
      <c r="LF54" s="189">
        <f>step*(-'By group'!BF$9*Population!BF54+'By group'!F$8*Population!F54+'By group'!S$8*Population!S54)</f>
        <v>7.4865301921468905</v>
      </c>
      <c r="LG54" s="189">
        <f>step*(-'By group'!BG$9*Population!BG54+'By group'!G$8*Population!G54+'By group'!T$8*Population!T54)</f>
        <v>1.4653917585944707</v>
      </c>
      <c r="LH54" s="189">
        <f>step*(-'By group'!BH$9*Population!BH54+'By group'!H$8*Population!H54+'By group'!U$8*Population!U54)</f>
        <v>1.2903433227628631</v>
      </c>
      <c r="LI54" s="189">
        <f>step*(-'By group'!BI$9*Population!BI54+'By group'!I$8*Population!I54+'By group'!V$8*Population!V54)</f>
        <v>0</v>
      </c>
      <c r="LJ54" s="189">
        <f>step*(-'By group'!BJ$9*Population!BJ54+'By group'!J$8*Population!J54+'By group'!W$8*Population!W54)</f>
        <v>0</v>
      </c>
      <c r="LK54" s="189">
        <f>step*(-'By group'!BK$9*Population!BK54+'By group'!K$8*Population!K54+'By group'!X$8*Population!X54)</f>
        <v>0</v>
      </c>
      <c r="LL54" s="189">
        <f>step*(-'By group'!BL$9*Population!BL54+'By group'!L$8*Population!L54+'By group'!Y$8*Population!Y54)</f>
        <v>2.7083901495096958</v>
      </c>
      <c r="LM54" s="189">
        <f>step*(-'By group'!BM$9*Population!BM54+'By group'!M$8*Population!M54+'By group'!Z$8*Population!Z54)</f>
        <v>1.4280801601814699</v>
      </c>
      <c r="LN54" s="189">
        <f>step*(-'By group'!BN$9*Population!BN54+'By group'!N$8*Population!N54+'By group'!AA$8*Population!AA54)</f>
        <v>1.26059981879429</v>
      </c>
    </row>
    <row r="55" spans="1:326" x14ac:dyDescent="0.25">
      <c r="A55">
        <f t="shared" si="93"/>
        <v>25.5</v>
      </c>
      <c r="B55" s="52">
        <f>step*((-'By group'!B$4-'By group'!B$5-'By group'!B$22)*Population!B55+'By group'!B$3*Population!$BO55)</f>
        <v>169775.3624482078</v>
      </c>
      <c r="C55" s="4">
        <f>step*((-'By group'!C$4-'By group'!C$5-'By group'!C$22)*Population!C55+'By group'!C$3*Population!$BO55)</f>
        <v>-4673.6392594678828</v>
      </c>
      <c r="D55" s="4">
        <f>step*((-'By group'!D$4-'By group'!D$5-'By group'!D$22)*Population!D55+'By group'!D$3*Population!$BO55)</f>
        <v>-30815.37861925739</v>
      </c>
      <c r="E55" s="4">
        <f>step*((-'By group'!E$4-'By group'!E$5-'By group'!E$22)*Population!E55+'By group'!E$3*Population!$BO55)</f>
        <v>-49859.837071371127</v>
      </c>
      <c r="F55" s="4">
        <f>step*((-'By group'!F$4-'By group'!F$5-'By group'!F$22)*Population!F55+'By group'!F$3*Population!$BO55)</f>
        <v>-20464.970207015158</v>
      </c>
      <c r="G55" s="4">
        <f>step*((-'By group'!G$4-'By group'!G$5-'By group'!G$22)*Population!G55+'By group'!G$3*Population!$BO55)</f>
        <v>-5017.7854394585547</v>
      </c>
      <c r="H55" s="4">
        <f>step*((-'By group'!H$4-'By group'!H$5-'By group'!H$22)*Population!H55+'By group'!H$3*Population!$BO55)</f>
        <v>-4795.139258311724</v>
      </c>
      <c r="I55" s="4">
        <f>step*((-'By group'!I$4-'By group'!I$5-'By group'!I$22)*Population!I55+'By group'!I$3*Population!$BO55)</f>
        <v>0</v>
      </c>
      <c r="J55" s="4">
        <f>step*((-'By group'!J$4-'By group'!J$5-'By group'!J$22)*Population!J55+'By group'!J$3*Population!$BO55)</f>
        <v>0</v>
      </c>
      <c r="K55" s="4">
        <f>step*((-'By group'!K$4-'By group'!K$5-'By group'!K$22)*Population!K55+'By group'!K$3*Population!$BO55)</f>
        <v>0</v>
      </c>
      <c r="L55" s="4">
        <f>step*((-'By group'!L$4-'By group'!L$5-'By group'!L$22)*Population!L55+'By group'!L$3*Population!$BO55)</f>
        <v>-2659.2656556439115</v>
      </c>
      <c r="M55" s="4">
        <f>step*((-'By group'!M$4-'By group'!M$5-'By group'!M$22)*Population!M55+'By group'!M$3*Population!$BO55)</f>
        <v>-1573.1701678752763</v>
      </c>
      <c r="N55" s="4">
        <f>step*((-'By group'!N$4-'By group'!N$5-'By group'!N$22)*Population!N55+'By group'!N$3*Population!$BO55)</f>
        <v>-1594.8771089120637</v>
      </c>
      <c r="O55" s="8">
        <f>step*((-'By group'!O$4-'By group'!O$5-'By group'!O$22)*Population!O55+'By group'!O$3*Population!$BO55)</f>
        <v>124373.85496218514</v>
      </c>
      <c r="P55" s="4">
        <f>step*((-'By group'!P$4-'By group'!P$5-'By group'!P$22)*Population!P55+'By group'!P$3*Population!$BO55)</f>
        <v>-2357.2014502494976</v>
      </c>
      <c r="Q55" s="4">
        <f>step*((-'By group'!Q$4-'By group'!Q$5-'By group'!Q$22)*Population!Q55+'By group'!Q$3*Population!$BO55)</f>
        <v>-15623.403338636974</v>
      </c>
      <c r="R55" s="4">
        <f>step*((-'By group'!R$4-'By group'!R$5-'By group'!R$22)*Population!R55+'By group'!R$3*Population!$BO55)</f>
        <v>-25523.107684507409</v>
      </c>
      <c r="S55" s="4">
        <f>step*((-'By group'!S$4-'By group'!S$5-'By group'!S$22)*Population!S55+'By group'!S$3*Population!$BO55)</f>
        <v>-10570.090507687806</v>
      </c>
      <c r="T55" s="4">
        <f>step*((-'By group'!T$4-'By group'!T$5-'By group'!T$22)*Population!T55+'By group'!T$3*Population!$BO55)</f>
        <v>-2611.6666097320403</v>
      </c>
      <c r="U55" s="4">
        <f>step*((-'By group'!U$4-'By group'!U$5-'By group'!U$22)*Population!U55+'By group'!U$3*Population!$BO55)</f>
        <v>-2545.3834632294497</v>
      </c>
      <c r="V55" s="4">
        <f>step*((-'By group'!V$4-'By group'!V$5-'By group'!V$22)*Population!V55+'By group'!V$3*Population!$BO55)</f>
        <v>0</v>
      </c>
      <c r="W55" s="4">
        <f>step*((-'By group'!W$4-'By group'!W$5-'By group'!W$22)*Population!W55+'By group'!W$3*Population!$BO55)</f>
        <v>0</v>
      </c>
      <c r="X55" s="4">
        <f>step*((-'By group'!X$4-'By group'!X$5-'By group'!X$22)*Population!X55+'By group'!X$3*Population!$BO55)</f>
        <v>0</v>
      </c>
      <c r="Y55" s="4">
        <f>step*((-'By group'!Y$4-'By group'!Y$5-'By group'!Y$22)*Population!Y55+'By group'!Y$3*Population!$BO55)</f>
        <v>-1408.0603218459951</v>
      </c>
      <c r="Z55" s="4">
        <f>step*((-'By group'!Z$4-'By group'!Z$5-'By group'!Z$22)*Population!Z55+'By group'!Z$3*Population!$BO55)</f>
        <v>-850.51941336463233</v>
      </c>
      <c r="AA55" s="4">
        <f>step*((-'By group'!AA$4-'By group'!AA$5-'By group'!AA$22)*Population!AA55+'By group'!AA$3*Population!$BO55)</f>
        <v>-910.1640533790054</v>
      </c>
      <c r="AB55" s="8">
        <f>step*((-'By group'!AB$4-'By group'!AB$5-'By group'!AB$22)*Population!AB55+'By group'!AB$3*Population!$BO55)</f>
        <v>-1075.5980832812179</v>
      </c>
      <c r="AC55" s="4">
        <f>step*((-'By group'!AC$4-'By group'!AC$5-'By group'!AC$22)*Population!AC55+'By group'!AC$3*Population!$BO55)</f>
        <v>-160.55425692784016</v>
      </c>
      <c r="AD55" s="4">
        <f>step*((-'By group'!AD$4-'By group'!AD$5-'By group'!AD$22)*Population!AD55+'By group'!AD$3*Population!$BO55)</f>
        <v>-1057.7295847486625</v>
      </c>
      <c r="AE55" s="4">
        <f>step*((-'By group'!AE$4-'By group'!AE$5-'By group'!AE$22)*Population!AE55+'By group'!AE$3*Population!$BO55)</f>
        <v>-1705.1981584215087</v>
      </c>
      <c r="AF55" s="4">
        <f>step*((-'By group'!AF$4-'By group'!AF$5-'By group'!AF$22)*Population!AF55+'By group'!AF$3*Population!$BO55)</f>
        <v>-696.66351758623398</v>
      </c>
      <c r="AG55" s="4">
        <f>step*((-'By group'!AG$4-'By group'!AG$5-'By group'!AG$22)*Population!AG55+'By group'!AG$3*Population!$BO55)</f>
        <v>-170.0285801315913</v>
      </c>
      <c r="AH55" s="4">
        <f>step*((-'By group'!AH$4-'By group'!AH$5-'By group'!AH$22)*Population!AH55+'By group'!AH$3*Population!$BO55)</f>
        <v>-161.04741581505272</v>
      </c>
      <c r="AI55" s="4">
        <f>step*((-'By group'!AI$4-'By group'!AI$5-'By group'!AI$22)*Population!AI55+'By group'!AI$3*Population!$BO55)</f>
        <v>0</v>
      </c>
      <c r="AJ55" s="4">
        <f>step*((-'By group'!AJ$4-'By group'!AJ$5-'By group'!AJ$22)*Population!AJ55+'By group'!AJ$3*Population!$BO55)</f>
        <v>0</v>
      </c>
      <c r="AK55" s="4">
        <f>step*((-'By group'!AK$4-'By group'!AK$5-'By group'!AK$22)*Population!AK55+'By group'!AK$3*Population!$BO55)</f>
        <v>0</v>
      </c>
      <c r="AL55" s="4">
        <f>step*((-'By group'!AL$4-'By group'!AL$5-'By group'!AL$22)*Population!AL55+'By group'!AL$3*Population!$BO55)</f>
        <v>-88.962292769692027</v>
      </c>
      <c r="AM55" s="4">
        <f>step*((-'By group'!AM$4-'By group'!AM$5-'By group'!AM$22)*Population!AM55+'By group'!AM$3*Population!$BO55)</f>
        <v>-51.876455434893259</v>
      </c>
      <c r="AN55" s="4">
        <f>step*((-'By group'!AN$4-'By group'!AN$5-'By group'!AN$22)*Population!AN55+'By group'!AN$3*Population!$BO55)</f>
        <v>-52.528908986246549</v>
      </c>
      <c r="AO55" s="8">
        <f>step*((-'By group'!AO$4-'By group'!AO$5-'By group'!AO$22)*Population!AO55+'By group'!AO$3*Population!$BO55)</f>
        <v>10823.961556988314</v>
      </c>
      <c r="AP55" s="4">
        <f>step*((-'By group'!AP$4-'By group'!AP$5-'By group'!AP$22)*Population!AP55+'By group'!AP$3*Population!$BO55)</f>
        <v>-428.59725623405046</v>
      </c>
      <c r="AQ55" s="4">
        <f>step*((-'By group'!AQ$4-'By group'!AQ$5-'By group'!AQ$22)*Population!AQ55+'By group'!AQ$3*Population!$BO55)</f>
        <v>-2755.7045831081614</v>
      </c>
      <c r="AR55" s="4">
        <f>step*((-'By group'!AR$4-'By group'!AR$5-'By group'!AR$22)*Population!AR55+'By group'!AR$3*Population!$BO55)</f>
        <v>-4277.0706721061833</v>
      </c>
      <c r="AS55" s="4">
        <f>step*((-'By group'!AS$4-'By group'!AS$5-'By group'!AS$22)*Population!AS55+'By group'!AS$3*Population!$BO55)</f>
        <v>-1691.8642246635306</v>
      </c>
      <c r="AT55" s="4">
        <f>step*((-'By group'!AT$4-'By group'!AT$5-'By group'!AT$22)*Population!AT55+'By group'!AT$3*Population!$BO55)</f>
        <v>-402.17717118372997</v>
      </c>
      <c r="AU55" s="4">
        <f>step*((-'By group'!AU$4-'By group'!AU$5-'By group'!AU$22)*Population!AU55+'By group'!AU$3*Population!$BO55)</f>
        <v>-359.98831387959768</v>
      </c>
      <c r="AV55" s="4">
        <f>step*((-'By group'!AV$4-'By group'!AV$5-'By group'!AV$22)*Population!AV55+'By group'!AV$3*Population!$BO55)</f>
        <v>0</v>
      </c>
      <c r="AW55" s="4">
        <f>step*((-'By group'!AW$4-'By group'!AW$5-'By group'!AW$22)*Population!AW55+'By group'!AW$3*Population!$BO55)</f>
        <v>0</v>
      </c>
      <c r="AX55" s="4">
        <f>step*((-'By group'!AX$4-'By group'!AX$5-'By group'!AX$22)*Population!AX55+'By group'!AX$3*Population!$BO55)</f>
        <v>0</v>
      </c>
      <c r="AY55" s="4">
        <f>step*((-'By group'!AY$4-'By group'!AY$5-'By group'!AY$22)*Population!AY55+'By group'!AY$3*Population!$BO55)</f>
        <v>-198.35289426407195</v>
      </c>
      <c r="AZ55" s="4">
        <f>step*((-'By group'!AZ$4-'By group'!AZ$5-'By group'!AZ$22)*Population!AZ55+'By group'!AZ$3*Population!$BO55)</f>
        <v>-107.38125265315713</v>
      </c>
      <c r="BA55" s="4">
        <f>step*((-'By group'!BA$4-'By group'!BA$5-'By group'!BA$22)*Population!BA55+'By group'!BA$3*Population!$BO55)</f>
        <v>-96.115212985993253</v>
      </c>
      <c r="BB55" s="8">
        <f>step*((-'By group'!BB$4-'By group'!BB$5-'By group'!BB$22)*Population!BB55+'By group'!BB$3*Population!$BO55)</f>
        <v>4906.579210965645</v>
      </c>
      <c r="BC55" s="4">
        <f>step*((-'By group'!BC$4-'By group'!BC$5-'By group'!BC$22)*Population!BC55+'By group'!BC$3*Population!$BO55)</f>
        <v>-371.924999429575</v>
      </c>
      <c r="BD55" s="4">
        <f>step*((-'By group'!BD$4-'By group'!BD$5-'By group'!BD$22)*Population!BD55+'By group'!BD$3*Population!$BO55)</f>
        <v>-1886.9359691410355</v>
      </c>
      <c r="BE55" s="4">
        <f>step*((-'By group'!BE$4-'By group'!BE$5-'By group'!BE$22)*Population!BE55+'By group'!BE$3*Population!$BO55)</f>
        <v>-2628.1951079519185</v>
      </c>
      <c r="BF55" s="4">
        <f>step*((-'By group'!BF$4-'By group'!BF$5-'By group'!BF$22)*Population!BF55+'By group'!BF$3*Population!$BO55)</f>
        <v>-976.69528883148791</v>
      </c>
      <c r="BG55" s="4">
        <f>step*((-'By group'!BG$4-'By group'!BG$5-'By group'!BG$22)*Population!BG55+'By group'!BG$3*Population!$BO55)</f>
        <v>-223.30798220384006</v>
      </c>
      <c r="BH55" s="4">
        <f>step*((-'By group'!BH$4-'By group'!BH$5-'By group'!BH$22)*Population!BH55+'By group'!BH$3*Population!$BO55)</f>
        <v>-192.95607456674219</v>
      </c>
      <c r="BI55" s="4">
        <f>step*((-'By group'!BI$4-'By group'!BI$5-'By group'!BI$22)*Population!BI55+'By group'!BI$3*Population!$BO55)</f>
        <v>0</v>
      </c>
      <c r="BJ55" s="4">
        <f>step*((-'By group'!BJ$4-'By group'!BJ$5-'By group'!BJ$22)*Population!BJ55+'By group'!BJ$3*Population!$BO55)</f>
        <v>0</v>
      </c>
      <c r="BK55" s="4">
        <f>step*((-'By group'!BK$4-'By group'!BK$5-'By group'!BK$22)*Population!BK55+'By group'!BK$3*Population!$BO55)</f>
        <v>0</v>
      </c>
      <c r="BL55" s="4">
        <f>step*((-'By group'!BL$4-'By group'!BL$5-'By group'!BL$22)*Population!BL55+'By group'!BL$3*Population!$BO55)</f>
        <v>-127.01554678543984</v>
      </c>
      <c r="BM55" s="4">
        <f>step*((-'By group'!BM$4-'By group'!BM$5-'By group'!BM$22)*Population!BM55+'By group'!BM$3*Population!$BO55)</f>
        <v>-65.20069990242699</v>
      </c>
      <c r="BN55" s="4">
        <f>step*((-'By group'!BN$4-'By group'!BN$5-'By group'!BN$22)*Population!BN55+'By group'!BN$3*Population!$BO55)</f>
        <v>-55.262796761878775</v>
      </c>
      <c r="BO55" s="71">
        <f>-step*SUM(SCR!B55:N55)*Population!B55</f>
        <v>-121714.19568259847</v>
      </c>
      <c r="BP55" s="4">
        <f>step*-SUM('By group'!C$11:C$21)*Population!C55</f>
        <v>-116840.98148669706</v>
      </c>
      <c r="BQ55" s="4">
        <f>step*-SUM('By group'!D$11:D$21)*Population!D55</f>
        <v>-85598.273942381638</v>
      </c>
      <c r="BR55" s="4">
        <f>step*-SUM('By group'!E$11:E$21)*Population!E55</f>
        <v>-35614.16933669366</v>
      </c>
      <c r="BS55" s="4">
        <f>step*-SUM('By group'!F$11:F$21)*Population!F55</f>
        <v>-10771.036951060611</v>
      </c>
      <c r="BT55" s="4">
        <f>step*-SUM('By group'!G$11:G$21)*Population!G55</f>
        <v>-5226.8598327693271</v>
      </c>
      <c r="BU55" s="4">
        <f>step*-SUM('By group'!H$11:H$21)*Population!H55</f>
        <v>0</v>
      </c>
      <c r="BV55" s="4">
        <f>step*-SUM('By group'!I$11:I$21)*Population!I55</f>
        <v>0</v>
      </c>
      <c r="BW55" s="4">
        <f>step*-SUM('By group'!J$11:J$21)*Population!J55</f>
        <v>0</v>
      </c>
      <c r="BX55" s="4">
        <f>step*-SUM('By group'!K$11:K$21)*Population!K55</f>
        <v>0</v>
      </c>
      <c r="BY55" s="4">
        <f>step*-SUM('By group'!L$11:L$21)*Population!L55</f>
        <v>-1899.4754683170795</v>
      </c>
      <c r="BZ55" s="4">
        <f>step*-SUM('By group'!M$11:M$21)*Population!M55</f>
        <v>-983.23135492204767</v>
      </c>
      <c r="CA55" s="4">
        <f>step*-SUM('By group'!N$11:N$21)*Population!N55</f>
        <v>0</v>
      </c>
      <c r="CB55" s="13">
        <f>-step*SUM(SCR!O55:AA55)*Population!O55</f>
        <v>-61302.090476740785</v>
      </c>
      <c r="CC55" s="4">
        <f>step*-SUM('By group'!P$11:P$21)*Population!P55</f>
        <v>-58930.036256237443</v>
      </c>
      <c r="CD55" s="4">
        <f>step*-SUM('By group'!Q$11:Q$21)*Population!Q55</f>
        <v>-43398.342607324928</v>
      </c>
      <c r="CE55" s="4">
        <f>step*-SUM('By group'!R$11:R$21)*Population!R55</f>
        <v>-18230.791203219578</v>
      </c>
      <c r="CF55" s="4">
        <f>step*-SUM('By group'!S$11:S$21)*Population!S55</f>
        <v>-5563.2055303620036</v>
      </c>
      <c r="CG55" s="4">
        <f>step*-SUM('By group'!T$11:T$21)*Population!T55</f>
        <v>-2720.4860518042083</v>
      </c>
      <c r="CH55" s="4">
        <f>step*-SUM('By group'!U$11:U$21)*Population!U55</f>
        <v>0</v>
      </c>
      <c r="CI55" s="4">
        <f>step*-SUM('By group'!V$11:V$21)*Population!V55</f>
        <v>0</v>
      </c>
      <c r="CJ55" s="4">
        <f>step*-SUM('By group'!W$11:W$21)*Population!W55</f>
        <v>0</v>
      </c>
      <c r="CK55" s="4">
        <f>step*-SUM('By group'!X$11:X$21)*Population!X55</f>
        <v>0</v>
      </c>
      <c r="CL55" s="4">
        <f>step*-SUM('By group'!Y$11:Y$21)*Population!Y55</f>
        <v>-1005.7573727471392</v>
      </c>
      <c r="CM55" s="4">
        <f>step*-SUM('By group'!Z$11:Z$21)*Population!Z55</f>
        <v>-531.57463335289526</v>
      </c>
      <c r="CN55" s="4">
        <f>step*-SUM('By group'!AA$11:AA$21)*Population!AA55</f>
        <v>0</v>
      </c>
      <c r="CO55" s="13">
        <f>-step*SUM(SCR!AB55:AN55)*Population!AB55</f>
        <v>-4180.9717077009445</v>
      </c>
      <c r="CP55" s="4">
        <f>step*-SUM('By group'!AC$11:AC$21)*Population!AC55</f>
        <v>-4013.8564231960036</v>
      </c>
      <c r="CQ55" s="4">
        <f>step*-SUM('By group'!AD$11:AD$21)*Population!AD55</f>
        <v>-2938.1377354129513</v>
      </c>
      <c r="CR55" s="4">
        <f>step*-SUM('By group'!AE$11:AE$21)*Population!AE55</f>
        <v>-1217.9986845867918</v>
      </c>
      <c r="CS55" s="4">
        <f>step*-SUM('By group'!AF$11:AF$21)*Population!AF55</f>
        <v>-366.66500925591265</v>
      </c>
      <c r="CT55" s="4">
        <f>step*-SUM('By group'!AG$11:AG$21)*Population!AG55</f>
        <v>-177.11310430374093</v>
      </c>
      <c r="CU55" s="4">
        <f>step*-SUM('By group'!AH$11:AH$21)*Population!AH55</f>
        <v>0</v>
      </c>
      <c r="CV55" s="4">
        <f>step*-SUM('By group'!AI$11:AI$21)*Population!AI55</f>
        <v>0</v>
      </c>
      <c r="CW55" s="4">
        <f>step*-SUM('By group'!AJ$11:AJ$21)*Population!AJ55</f>
        <v>0</v>
      </c>
      <c r="CX55" s="4">
        <f>step*-SUM('By group'!AK$11:AK$21)*Population!AK55</f>
        <v>0</v>
      </c>
      <c r="CY55" s="4">
        <f>step*-SUM('By group'!AL$11:AL$21)*Population!AL55</f>
        <v>-63.544494835494305</v>
      </c>
      <c r="CZ55" s="4">
        <f>step*-SUM('By group'!AM$11:AM$21)*Population!AM55</f>
        <v>-32.422784646808289</v>
      </c>
      <c r="DA55" s="4">
        <f>step*-SUM('By group'!AN$11:AN$21)*Population!AN55</f>
        <v>0</v>
      </c>
      <c r="DB55" s="13">
        <f>-step*SUM(SCR!AO55:BA55)*Population!AO55</f>
        <v>-11245.505508631519</v>
      </c>
      <c r="DC55" s="4">
        <f>step*-SUM('By group'!AP$11:AP$21)*Population!AP55</f>
        <v>-10714.931405851261</v>
      </c>
      <c r="DD55" s="4">
        <f>step*-SUM('By group'!AQ$11:AQ$21)*Population!AQ55</f>
        <v>-7654.7349530782267</v>
      </c>
      <c r="DE55" s="4">
        <f>step*-SUM('By group'!AR$11:AR$21)*Population!AR55</f>
        <v>-3055.0504800758449</v>
      </c>
      <c r="DF55" s="4">
        <f>step*-SUM('By group'!AS$11:AS$21)*Population!AS55</f>
        <v>-890.45485508606873</v>
      </c>
      <c r="DG55" s="4">
        <f>step*-SUM('By group'!AT$11:AT$21)*Population!AT55</f>
        <v>-418.93455331638535</v>
      </c>
      <c r="DH55" s="4">
        <f>step*-SUM('By group'!AU$11:AU$21)*Population!AU55</f>
        <v>0</v>
      </c>
      <c r="DI55" s="4">
        <f>step*-SUM('By group'!AV$11:AV$21)*Population!AV55</f>
        <v>0</v>
      </c>
      <c r="DJ55" s="4">
        <f>step*-SUM('By group'!AW$11:AW$21)*Population!AW55</f>
        <v>0</v>
      </c>
      <c r="DK55" s="4">
        <f>step*-SUM('By group'!AX$11:AX$21)*Population!AX55</f>
        <v>0</v>
      </c>
      <c r="DL55" s="4">
        <f>step*-SUM('By group'!AY$11:AY$21)*Population!AY55</f>
        <v>-141.68063876005138</v>
      </c>
      <c r="DM55" s="4">
        <f>step*-SUM('By group'!AZ$11:AZ$21)*Population!AZ55</f>
        <v>-67.113282908223212</v>
      </c>
      <c r="DN55" s="4">
        <f>step*-SUM('By group'!BA$11:BA$21)*Population!BA55</f>
        <v>0</v>
      </c>
      <c r="DO55" s="13">
        <f>-step*SUM(SCR!BB55:BN55)*Population!BB55</f>
        <v>-6579.949910114753</v>
      </c>
      <c r="DP55" s="4">
        <f>step*-SUM('By group'!BC$11:BC$21)*Population!BC55</f>
        <v>-6198.7499904929164</v>
      </c>
      <c r="DQ55" s="4">
        <f>step*-SUM('By group'!BD$11:BD$21)*Population!BD55</f>
        <v>-4288.4908389568982</v>
      </c>
      <c r="DR55" s="4">
        <f>step*-SUM('By group'!BE$11:BE$21)*Population!BE55</f>
        <v>-1642.6219424699493</v>
      </c>
      <c r="DS55" s="4">
        <f>step*-SUM('By group'!BF$11:BF$21)*Population!BF55</f>
        <v>-465.09299468166091</v>
      </c>
      <c r="DT55" s="4">
        <f>step*-SUM('By group'!BG$11:BG$21)*Population!BG55</f>
        <v>-214.71921365753852</v>
      </c>
      <c r="DU55" s="4">
        <f>step*-SUM('By group'!BH$11:BH$21)*Population!BH55</f>
        <v>0</v>
      </c>
      <c r="DV55" s="4">
        <f>step*-SUM('By group'!BI$11:BI$21)*Population!BI55</f>
        <v>0</v>
      </c>
      <c r="DW55" s="4">
        <f>step*-SUM('By group'!BJ$11:BJ$21)*Population!BJ55</f>
        <v>0</v>
      </c>
      <c r="DX55" s="4">
        <f>step*-SUM('By group'!BK$11:BK$21)*Population!BK55</f>
        <v>0</v>
      </c>
      <c r="DY55" s="4">
        <f>step*-SUM('By group'!BL$11:BL$21)*Population!BL55</f>
        <v>-70.564192658577696</v>
      </c>
      <c r="DZ55" s="4">
        <f>step*-SUM('By group'!BM$11:BM$21)*Population!BM55</f>
        <v>-32.600349951213495</v>
      </c>
      <c r="EA55" s="4">
        <f>step*-SUM('By group'!BN$11:BN$21)*Population!BN55</f>
        <v>0</v>
      </c>
      <c r="EB55" s="52">
        <v>0</v>
      </c>
      <c r="EC55" s="4">
        <f t="shared" si="24"/>
        <v>121714.19568259847</v>
      </c>
      <c r="ED55" s="4">
        <f t="shared" si="24"/>
        <v>116840.98148669706</v>
      </c>
      <c r="EE55" s="4">
        <f t="shared" si="26"/>
        <v>85598.273942381638</v>
      </c>
      <c r="EF55" s="4">
        <f t="shared" si="27"/>
        <v>35614.16933669366</v>
      </c>
      <c r="EG55" s="4">
        <f t="shared" si="28"/>
        <v>10771.036951060611</v>
      </c>
      <c r="EH55" s="4">
        <f t="shared" si="28"/>
        <v>5226.8598327693271</v>
      </c>
      <c r="EI55" s="4">
        <v>0</v>
      </c>
      <c r="EJ55" s="4">
        <f t="shared" si="30"/>
        <v>0</v>
      </c>
      <c r="EK55" s="4">
        <f t="shared" si="31"/>
        <v>0</v>
      </c>
      <c r="EL55" s="4">
        <f t="shared" si="32"/>
        <v>0</v>
      </c>
      <c r="EM55" s="4">
        <f t="shared" si="33"/>
        <v>1899.4754683170795</v>
      </c>
      <c r="EN55" s="4">
        <f t="shared" si="34"/>
        <v>983.23135492204767</v>
      </c>
      <c r="EO55" s="52">
        <v>0</v>
      </c>
      <c r="EP55" s="4">
        <f t="shared" si="35"/>
        <v>61302.090476740785</v>
      </c>
      <c r="EQ55" s="4">
        <f t="shared" si="36"/>
        <v>58930.036256237443</v>
      </c>
      <c r="ER55" s="4">
        <f t="shared" si="37"/>
        <v>43398.342607324928</v>
      </c>
      <c r="ES55" s="4">
        <f t="shared" si="38"/>
        <v>18230.791203219578</v>
      </c>
      <c r="ET55" s="4">
        <f t="shared" si="39"/>
        <v>5563.2055303620036</v>
      </c>
      <c r="EU55" s="4">
        <f t="shared" si="40"/>
        <v>2720.4860518042083</v>
      </c>
      <c r="EV55" s="4">
        <v>0</v>
      </c>
      <c r="EW55" s="4">
        <f t="shared" si="41"/>
        <v>0</v>
      </c>
      <c r="EX55" s="4">
        <f t="shared" si="42"/>
        <v>0</v>
      </c>
      <c r="EY55" s="4">
        <f t="shared" si="43"/>
        <v>0</v>
      </c>
      <c r="EZ55" s="4">
        <f t="shared" si="44"/>
        <v>1005.7573727471392</v>
      </c>
      <c r="FA55" s="4">
        <f t="shared" si="45"/>
        <v>531.57463335289526</v>
      </c>
      <c r="FB55" s="52">
        <v>0</v>
      </c>
      <c r="FC55" s="4">
        <f t="shared" si="46"/>
        <v>4180.9717077009445</v>
      </c>
      <c r="FD55" s="4">
        <f t="shared" si="47"/>
        <v>4013.8564231960036</v>
      </c>
      <c r="FE55" s="4">
        <f t="shared" si="48"/>
        <v>2938.1377354129513</v>
      </c>
      <c r="FF55" s="4">
        <f t="shared" si="49"/>
        <v>1217.9986845867918</v>
      </c>
      <c r="FG55" s="4">
        <f t="shared" si="50"/>
        <v>366.66500925591265</v>
      </c>
      <c r="FH55" s="4">
        <f t="shared" si="51"/>
        <v>177.11310430374093</v>
      </c>
      <c r="FI55" s="4">
        <v>0</v>
      </c>
      <c r="FJ55" s="4">
        <f t="shared" si="52"/>
        <v>0</v>
      </c>
      <c r="FK55" s="4">
        <f t="shared" si="53"/>
        <v>0</v>
      </c>
      <c r="FL55" s="4">
        <f t="shared" si="54"/>
        <v>0</v>
      </c>
      <c r="FM55" s="4">
        <f t="shared" si="55"/>
        <v>63.544494835494305</v>
      </c>
      <c r="FN55" s="9">
        <f t="shared" si="56"/>
        <v>32.422784646808289</v>
      </c>
      <c r="FO55" s="4">
        <v>0</v>
      </c>
      <c r="FP55" s="4">
        <f t="shared" si="57"/>
        <v>11245.505508631519</v>
      </c>
      <c r="FQ55" s="4">
        <f t="shared" si="58"/>
        <v>10714.931405851261</v>
      </c>
      <c r="FR55" s="4">
        <f t="shared" si="59"/>
        <v>7654.7349530782267</v>
      </c>
      <c r="FS55" s="4">
        <f t="shared" si="60"/>
        <v>3055.0504800758449</v>
      </c>
      <c r="FT55" s="4">
        <f t="shared" si="61"/>
        <v>890.45485508606873</v>
      </c>
      <c r="FU55" s="4">
        <f t="shared" si="62"/>
        <v>418.93455331638535</v>
      </c>
      <c r="FV55" s="4">
        <v>0</v>
      </c>
      <c r="FW55" s="4">
        <f t="shared" si="63"/>
        <v>0</v>
      </c>
      <c r="FX55" s="4">
        <f t="shared" si="64"/>
        <v>0</v>
      </c>
      <c r="FY55" s="4">
        <f t="shared" si="65"/>
        <v>0</v>
      </c>
      <c r="FZ55" s="4">
        <f t="shared" si="66"/>
        <v>141.68063876005138</v>
      </c>
      <c r="GA55" s="4">
        <f t="shared" si="67"/>
        <v>67.113282908223212</v>
      </c>
      <c r="GB55" s="4">
        <v>0</v>
      </c>
      <c r="GC55" s="4">
        <f t="shared" si="68"/>
        <v>6579.949910114753</v>
      </c>
      <c r="GD55" s="4">
        <f t="shared" si="4"/>
        <v>6198.7499904929164</v>
      </c>
      <c r="GE55" s="4">
        <f t="shared" si="5"/>
        <v>4288.4908389568982</v>
      </c>
      <c r="GF55" s="4">
        <f t="shared" si="6"/>
        <v>1642.6219424699493</v>
      </c>
      <c r="GG55" s="4">
        <f t="shared" si="7"/>
        <v>465.09299468166091</v>
      </c>
      <c r="GH55" s="4">
        <f t="shared" si="8"/>
        <v>214.71921365753852</v>
      </c>
      <c r="GI55" s="4">
        <v>0</v>
      </c>
      <c r="GJ55" s="4">
        <f t="shared" si="69"/>
        <v>0</v>
      </c>
      <c r="GK55" s="4">
        <f t="shared" si="70"/>
        <v>0</v>
      </c>
      <c r="GL55" s="4">
        <f t="shared" si="9"/>
        <v>0</v>
      </c>
      <c r="GM55" s="4">
        <f t="shared" si="10"/>
        <v>70.564192658577696</v>
      </c>
      <c r="GN55" s="4">
        <f t="shared" si="11"/>
        <v>32.600349951213495</v>
      </c>
      <c r="GO55" s="52">
        <v>0</v>
      </c>
      <c r="GP55" s="4">
        <f>step*(-'By group'!C$32*Population!C55+'By group'!I$33*Population!I55)</f>
        <v>0</v>
      </c>
      <c r="GQ55" s="4">
        <f>step*(-'By group'!D$32*Population!D55+'By group'!J$33*Population!J55)</f>
        <v>0</v>
      </c>
      <c r="GR55" s="4">
        <f>step*(-'By group'!E$32*Population!E55+'By group'!K$33*Population!K55)</f>
        <v>0</v>
      </c>
      <c r="GS55" s="4">
        <f>step*(-'By group'!F$32*Population!F55+'By group'!L$33*Population!L55)</f>
        <v>-4435.7807413717655</v>
      </c>
      <c r="GT55" s="4">
        <f>step*(-'By group'!G$32*Population!G55+'By group'!M$33*Population!M55)</f>
        <v>-553.7562890928416</v>
      </c>
      <c r="GU55" s="4">
        <f>step*(-'By group'!H$32*Population!H55+'By group'!N$33*Population!N55)</f>
        <v>-485.03875393995099</v>
      </c>
      <c r="GV55" s="46">
        <f t="shared" si="71"/>
        <v>0</v>
      </c>
      <c r="GW55" s="14">
        <f t="shared" si="72"/>
        <v>0</v>
      </c>
      <c r="GX55" s="4">
        <f t="shared" si="73"/>
        <v>0</v>
      </c>
      <c r="GY55" s="4">
        <f t="shared" si="74"/>
        <v>4435.7807413717655</v>
      </c>
      <c r="GZ55" s="4">
        <f t="shared" si="75"/>
        <v>553.7562890928416</v>
      </c>
      <c r="HA55" s="4">
        <f t="shared" si="76"/>
        <v>485.03875393995099</v>
      </c>
      <c r="HB55" s="8">
        <v>0</v>
      </c>
      <c r="HC55" s="4">
        <f>step*(-'By group'!P$32*Population!P55+'By group'!V$33*Population!V55)</f>
        <v>0</v>
      </c>
      <c r="HD55" s="4">
        <f>step*(-'By group'!Q$32*Population!Q55+'By group'!W$33*Population!W55)</f>
        <v>0</v>
      </c>
      <c r="HE55" s="4">
        <f>step*(-'By group'!R$32*Population!R55+'By group'!X$33*Population!X55)</f>
        <v>0</v>
      </c>
      <c r="HF55" s="4">
        <f>step*(-'By group'!S$32*Population!S55+'By group'!Y$33*Population!Y55)</f>
        <v>-2278.7240788074323</v>
      </c>
      <c r="HG55" s="4">
        <f>step*(-'By group'!T$32*Population!T55+'By group'!Z$33*Population!Z55)</f>
        <v>-278.30989368439407</v>
      </c>
      <c r="HH55" s="4">
        <f>step*(-'By group'!U$32*Population!U55+'By group'!AA$33*Population!AA55)</f>
        <v>-240.7441746456395</v>
      </c>
      <c r="HI55" s="14">
        <f t="shared" si="77"/>
        <v>0</v>
      </c>
      <c r="HJ55" s="46">
        <f t="shared" si="78"/>
        <v>0</v>
      </c>
      <c r="HK55" s="4">
        <f t="shared" si="79"/>
        <v>0</v>
      </c>
      <c r="HL55" s="4">
        <f t="shared" si="80"/>
        <v>2278.7240788074323</v>
      </c>
      <c r="HM55" s="4">
        <f t="shared" si="81"/>
        <v>278.30989368439407</v>
      </c>
      <c r="HN55" s="9">
        <f t="shared" si="82"/>
        <v>240.7441746456395</v>
      </c>
      <c r="HO55" s="4">
        <v>0</v>
      </c>
      <c r="HP55" s="4">
        <f>step*(-'By group'!AC$32*Population!AC55+'By group'!AI$33*Population!AI55)</f>
        <v>0</v>
      </c>
      <c r="HQ55" s="4">
        <f>step*(-'By group'!AD$32*Population!AD55+'By group'!AJ$33*Population!AJ55)</f>
        <v>0</v>
      </c>
      <c r="HR55" s="4">
        <f>step*(-'By group'!AE$32*Population!AE55+'By group'!AK$33*Population!AK55)</f>
        <v>0</v>
      </c>
      <c r="HS55" s="4">
        <f>step*(-'By group'!AF$32*Population!AF55+'By group'!AL$33*Population!AL55)</f>
        <v>-151.56025721020916</v>
      </c>
      <c r="HT55" s="4">
        <f>step*(-'By group'!AG$32*Population!AG55+'By group'!AM$33*Population!AM55)</f>
        <v>-19.211228537344045</v>
      </c>
      <c r="HU55" s="4">
        <f>step*(-'By group'!AH$32*Population!AH55+'By group'!AN$33*Population!AN55)</f>
        <v>-16.562907769120834</v>
      </c>
      <c r="HV55" s="14">
        <f t="shared" si="83"/>
        <v>0</v>
      </c>
      <c r="HW55" s="46">
        <f t="shared" si="84"/>
        <v>0</v>
      </c>
      <c r="HX55" s="4">
        <f t="shared" si="85"/>
        <v>0</v>
      </c>
      <c r="HY55" s="4">
        <f t="shared" si="86"/>
        <v>151.56025721020916</v>
      </c>
      <c r="HZ55" s="4">
        <f t="shared" si="87"/>
        <v>19.211228537344045</v>
      </c>
      <c r="IA55" s="4">
        <f t="shared" si="88"/>
        <v>16.562907769120834</v>
      </c>
      <c r="IB55" s="8">
        <v>0</v>
      </c>
      <c r="IC55" s="4">
        <f>step*(-'By group'!AP$32*Population!AP55+'By group'!AV$33*Population!AV55)</f>
        <v>0</v>
      </c>
      <c r="ID55" s="4">
        <f>step*(-'By group'!AQ$32*Population!AQ55+'By group'!AW$33*Population!AW55)</f>
        <v>0</v>
      </c>
      <c r="IE55" s="4">
        <f>step*(-'By group'!AR$32*Population!AR55+'By group'!AX$33*Population!AX55)</f>
        <v>0</v>
      </c>
      <c r="IF55" s="4">
        <f>step*(-'By group'!AS$32*Population!AS55+'By group'!AY$33*Population!AY55)</f>
        <v>-374.38710816300869</v>
      </c>
      <c r="IG55" s="4">
        <f>step*(-'By group'!AT$32*Population!AT55+'By group'!AZ$33*Population!AZ55)</f>
        <v>-50.230269209165463</v>
      </c>
      <c r="IH55" s="4">
        <f>step*(-'By group'!AU$32*Population!AU55+'By group'!BA$33*Population!BA55)</f>
        <v>-42.628846271931828</v>
      </c>
      <c r="II55" s="14">
        <f t="shared" si="15"/>
        <v>0</v>
      </c>
      <c r="IJ55" s="4">
        <f t="shared" si="16"/>
        <v>0</v>
      </c>
      <c r="IK55" s="4">
        <f t="shared" si="89"/>
        <v>0</v>
      </c>
      <c r="IL55" s="4">
        <f t="shared" si="90"/>
        <v>374.38710816300869</v>
      </c>
      <c r="IM55" s="4">
        <f t="shared" si="91"/>
        <v>50.230269209165463</v>
      </c>
      <c r="IN55" s="4">
        <f t="shared" si="92"/>
        <v>42.628846271931828</v>
      </c>
      <c r="IO55" s="8">
        <v>0</v>
      </c>
      <c r="IP55" s="4">
        <f>step*(-'By group'!BC$32*Population!BC55+'By group'!BI$33*Population!BI55)</f>
        <v>0</v>
      </c>
      <c r="IQ55" s="4">
        <f>step*(-'By group'!BD$32*Population!BD55+'By group'!BJ$33*Population!BJ55)</f>
        <v>0</v>
      </c>
      <c r="IR55" s="4">
        <f>step*(-'By group'!BE$32*Population!BE55+'By group'!BK$33*Population!BK55)</f>
        <v>0</v>
      </c>
      <c r="IS55" s="4">
        <f>step*(-'By group'!BF$32*Population!BF55+'By group'!BL$33*Population!BL55)</f>
        <v>-197.26440101154162</v>
      </c>
      <c r="IT55" s="4">
        <f>step*(-'By group'!BG$32*Population!BG55+'By group'!BM$33*Population!BM55)</f>
        <v>-26.64366775590096</v>
      </c>
      <c r="IU55" s="4">
        <f>step*(-'By group'!BH$32*Population!BH55+'By group'!BN$33*Population!BN55)</f>
        <v>-21.838291436472346</v>
      </c>
      <c r="IV55" s="14">
        <f t="shared" si="17"/>
        <v>0</v>
      </c>
      <c r="IW55" s="4">
        <f t="shared" si="18"/>
        <v>0</v>
      </c>
      <c r="IX55" s="4">
        <f t="shared" si="19"/>
        <v>0</v>
      </c>
      <c r="IY55" s="4">
        <f t="shared" si="20"/>
        <v>197.26440101154162</v>
      </c>
      <c r="IZ55" s="4">
        <f t="shared" si="21"/>
        <v>26.64366775590096</v>
      </c>
      <c r="JA55" s="4">
        <f t="shared" si="22"/>
        <v>21.838291436472346</v>
      </c>
      <c r="JB55" s="75">
        <f>step*(+prop_idu_male*'By group'!BB$9*Population!BB55-'By group'!B$8*Population!B55)</f>
        <v>-853.68392569293167</v>
      </c>
      <c r="JC55" s="46">
        <f>step*(+prop_idu_male*'By group'!BC$9*Population!BC55-'By group'!C$8*Population!C55)</f>
        <v>-5.0981990754757032</v>
      </c>
      <c r="JD55" s="46">
        <f>step*(+prop_idu_male*'By group'!BD$9*Population!BD55-'By group'!D$8*Population!D55)</f>
        <v>-15.061179185777018</v>
      </c>
      <c r="JE55" s="46">
        <f>step*(+prop_idu_male*'By group'!BE$9*Population!BE55-'By group'!E$8*Population!E55)</f>
        <v>-15.83593833738289</v>
      </c>
      <c r="JF55" s="46">
        <f>step*(+prop_idu_male*'By group'!BF$9*Population!BF55-'By group'!F$8*Population!F55)</f>
        <v>-4.8274068819123119</v>
      </c>
      <c r="JG55" s="46">
        <f>step*(+prop_idu_male*'By group'!BG$9*Population!BG55-'By group'!G$8*Population!G55)</f>
        <v>-0.94230674399824699</v>
      </c>
      <c r="JH55" s="46">
        <f>step*(+prop_idu_male*'By group'!BH$9*Population!BH55-'By group'!H$8*Population!H55)</f>
        <v>-0.82349859330976061</v>
      </c>
      <c r="JI55" s="46">
        <f>step*(+prop_idu_male*'By group'!BI$9*Population!BI55-'By group'!I$8*Population!I55)</f>
        <v>0</v>
      </c>
      <c r="JJ55" s="46">
        <f>step*(+prop_idu_male*'By group'!BJ$9*Population!BJ55-'By group'!J$8*Population!J55)</f>
        <v>0</v>
      </c>
      <c r="JK55" s="46">
        <f>step*(+prop_idu_male*'By group'!BK$9*Population!BK55-'By group'!K$8*Population!K55)</f>
        <v>0</v>
      </c>
      <c r="JL55" s="46">
        <f>step*(+prop_idu_male*'By group'!BL$9*Population!BL55-'By group'!L$8*Population!L55)</f>
        <v>-1.7301214059364931</v>
      </c>
      <c r="JM55" s="46">
        <f>step*(+prop_idu_male*'By group'!BM$9*Population!BM55-'By group'!M$8*Population!M55)</f>
        <v>-0.9049905150391353</v>
      </c>
      <c r="JN55" s="46">
        <f>step*(+prop_idu_male*'By group'!BN$9*Population!BN55-'By group'!N$8*Population!N55)</f>
        <v>-0.78174347763468632</v>
      </c>
      <c r="JO55" s="45">
        <f>step*(+(1-prop_idu_male)*'By group'!BB$9*Population!BB55-'By group'!O$8*Population!O55-'By group'!O$6*Population!O55+'By group'!AB$7*Population!AB55)</f>
        <v>-6332.0162388679973</v>
      </c>
      <c r="JP55" s="46">
        <f>step*(+(1-prop_idu_male)*'By group'!BC$9*Population!BC55-'By group'!P$8*Population!P55-'By group'!P$6*Population!P55+'By group'!AC$7*Population!AC55)</f>
        <v>-10.404909131978306</v>
      </c>
      <c r="JQ55" s="46">
        <f>step*(+(1-prop_idu_male)*'By group'!BD$9*Population!BD55-'By group'!Q$8*Population!Q55-'By group'!Q$6*Population!Q55+'By group'!AD$7*Population!AD55)</f>
        <v>-30.861683395450555</v>
      </c>
      <c r="JR55" s="46">
        <f>step*(+(1-prop_idu_male)*'By group'!BE$9*Population!BE55-'By group'!R$8*Population!R55-'By group'!R$6*Population!R55+'By group'!AE$7*Population!AE55)</f>
        <v>-32.865015513857742</v>
      </c>
      <c r="JS55" s="46">
        <f>step*(+(1-prop_idu_male)*'By group'!BF$9*Population!BF55-'By group'!S$8*Population!S55-'By group'!S$6*Population!S55+'By group'!AF$7*Population!AF55)</f>
        <v>-10.165066226464695</v>
      </c>
      <c r="JT55" s="46">
        <f>step*(+(1-prop_idu_male)*'By group'!BG$9*Population!BG55-'By group'!T$8*Population!T55-'By group'!T$6*Population!T55+'By group'!AG$7*Population!AG55)</f>
        <v>-2.0117831238495776</v>
      </c>
      <c r="JU55" s="46">
        <f>step*(+(1-prop_idu_male)*'By group'!BH$9*Population!BH55-'By group'!U$8*Population!U55-'By group'!U$6*Population!U55+'By group'!AH$7*Population!AH55)</f>
        <v>-1.8222008063039643</v>
      </c>
      <c r="JV55" s="46">
        <f>step*(+(1-prop_idu_male)*'By group'!BI$9*Population!BI55-'By group'!V$8*Population!V55-'By group'!V$6*Population!V55+'By group'!AI$7*Population!AI55)</f>
        <v>0</v>
      </c>
      <c r="JW55" s="46">
        <f>step*(+(1-prop_idu_male)*'By group'!BJ$9*Population!BJ55-'By group'!W$8*Population!W55-'By group'!W$6*Population!W55+'By group'!AJ$7*Population!AJ55)</f>
        <v>0</v>
      </c>
      <c r="JX55" s="46">
        <f>step*(+(1-prop_idu_male)*'By group'!BK$9*Population!BK55-'By group'!X$8*Population!X55-'By group'!X$6*Population!X55+'By group'!AK$7*Population!AK55)</f>
        <v>0</v>
      </c>
      <c r="JY55" s="46">
        <f>step*(+(1-prop_idu_male)*'By group'!BL$9*Population!BL55-'By group'!Y$8*Population!Y55-'By group'!Y$6*Population!Y55+'By group'!AL$7*Population!AL55)</f>
        <v>-3.8207383518601121</v>
      </c>
      <c r="JZ55" s="46">
        <f>step*(+(1-prop_idu_male)*'By group'!BM$9*Population!BM55-'By group'!Z$8*Population!Z55-'By group'!Z$6*Population!Z55+'By group'!AM$7*Population!AM55)</f>
        <v>-2.0803229911591239</v>
      </c>
      <c r="KA55" s="76">
        <f>step*(+(1-prop_idu_male)*'By group'!BN$9*Population!BN55-'By group'!AA$8*Population!AA55-'By group'!AA$6*Population!AA55+'By group'!AN$7*Population!AN55)</f>
        <v>-1.956479894204826</v>
      </c>
      <c r="KB55" s="46">
        <f>step*(+'By group'!O$6*Population!O55-'By group'!AB$7*Population!AB55)</f>
        <v>5418.6703789597759</v>
      </c>
      <c r="KC55" s="46">
        <f>step*(+'By group'!P$6*Population!P55-'By group'!AC$7*Population!AC55)</f>
        <v>7.6443698188812217</v>
      </c>
      <c r="KD55" s="46">
        <f>step*(+'By group'!Q$6*Population!Q55-'By group'!AD$7*Population!AD55)</f>
        <v>22.696633774660398</v>
      </c>
      <c r="KE55" s="46">
        <f>step*(+'By group'!R$6*Population!R55-'By group'!AE$7*Population!AE55)</f>
        <v>24.242406494988938</v>
      </c>
      <c r="KF55" s="46">
        <f>step*(+'By group'!S$6*Population!S55-'By group'!AF$7*Population!AF55)</f>
        <v>7.5229913596881914</v>
      </c>
      <c r="KG55" s="46">
        <f>step*(+'By group'!T$6*Population!T55-'By group'!AG$7*Population!AG55)</f>
        <v>1.4934522191276405</v>
      </c>
      <c r="KH55" s="46">
        <f>step*(+'By group'!U$6*Population!U55-'By group'!AH$7*Population!AH55)</f>
        <v>1.3622509412498227</v>
      </c>
      <c r="KI55" s="46">
        <f>step*(+'By group'!V$6*Population!V55-'By group'!AI$7*Population!AI55)</f>
        <v>0</v>
      </c>
      <c r="KJ55" s="46">
        <f>step*(+'By group'!W$6*Population!W55-'By group'!AJ$7*Population!AJ55)</f>
        <v>0</v>
      </c>
      <c r="KK55" s="46">
        <f>step*(+'By group'!X$6*Population!X55-'By group'!AK$7*Population!AK55)</f>
        <v>0</v>
      </c>
      <c r="KL55" s="46">
        <f>step*(+'By group'!Y$6*Population!Y55-'By group'!AL$7*Population!AL55)</f>
        <v>2.8573194947081193</v>
      </c>
      <c r="KM55" s="46">
        <f>step*(+'By group'!Z$6*Population!Z55-'By group'!AM$7*Population!AM55)</f>
        <v>1.5683085677769566</v>
      </c>
      <c r="KN55" s="46">
        <f>step*(+'By group'!AA$6*Population!AA55-'By group'!AN$7*Population!AN55)</f>
        <v>1.4918625636640548</v>
      </c>
      <c r="KO55" s="45">
        <v>0</v>
      </c>
      <c r="KP55" s="46">
        <v>0</v>
      </c>
      <c r="KQ55" s="46">
        <v>0</v>
      </c>
      <c r="KR55" s="46">
        <v>0</v>
      </c>
      <c r="KS55" s="46">
        <v>0</v>
      </c>
      <c r="KT55" s="46">
        <v>0</v>
      </c>
      <c r="KU55" s="46">
        <v>0</v>
      </c>
      <c r="KV55" s="46">
        <v>0</v>
      </c>
      <c r="KW55" s="46">
        <v>0</v>
      </c>
      <c r="KX55" s="46">
        <v>0</v>
      </c>
      <c r="KY55" s="46">
        <v>0</v>
      </c>
      <c r="KZ55" s="46">
        <v>0</v>
      </c>
      <c r="LA55" s="46">
        <v>0</v>
      </c>
      <c r="LB55" s="188">
        <f>step*(-'By group'!BB$9*Population!BB55+'By group'!B$8*Population!B55+'By group'!O$8*Population!O55)</f>
        <v>1767.0297856011534</v>
      </c>
      <c r="LC55" s="189">
        <f>step*(-'By group'!BC$9*Population!BC55+'By group'!C$8*Population!C55+'By group'!P$8*Population!P55)</f>
        <v>7.8587383885727888</v>
      </c>
      <c r="LD55" s="189">
        <f>step*(-'By group'!BD$9*Population!BD55+'By group'!D$8*Population!D55+'By group'!Q$8*Population!Q55)</f>
        <v>23.226228806567178</v>
      </c>
      <c r="LE55" s="189">
        <f>step*(-'By group'!BE$9*Population!BE55+'By group'!E$8*Population!E55+'By group'!R$8*Population!R55)</f>
        <v>24.458547356251692</v>
      </c>
      <c r="LF55" s="189">
        <f>step*(-'By group'!BF$9*Population!BF55+'By group'!F$8*Population!F55+'By group'!S$8*Population!S55)</f>
        <v>7.4694817486888159</v>
      </c>
      <c r="LG55" s="189">
        <f>step*(-'By group'!BG$9*Population!BG55+'By group'!G$8*Population!G55+'By group'!T$8*Population!T55)</f>
        <v>1.460637648720184</v>
      </c>
      <c r="LH55" s="189">
        <f>step*(-'By group'!BH$9*Population!BH55+'By group'!H$8*Population!H55+'By group'!U$8*Population!U55)</f>
        <v>1.2834484583639023</v>
      </c>
      <c r="LI55" s="189">
        <f>step*(-'By group'!BI$9*Population!BI55+'By group'!I$8*Population!I55+'By group'!V$8*Population!V55)</f>
        <v>0</v>
      </c>
      <c r="LJ55" s="189">
        <f>step*(-'By group'!BJ$9*Population!BJ55+'By group'!J$8*Population!J55+'By group'!W$8*Population!W55)</f>
        <v>0</v>
      </c>
      <c r="LK55" s="189">
        <f>step*(-'By group'!BK$9*Population!BK55+'By group'!K$8*Population!K55+'By group'!X$8*Population!X55)</f>
        <v>0</v>
      </c>
      <c r="LL55" s="189">
        <f>step*(-'By group'!BL$9*Population!BL55+'By group'!L$8*Population!L55+'By group'!Y$8*Population!Y55)</f>
        <v>2.6935402630884857</v>
      </c>
      <c r="LM55" s="189">
        <f>step*(-'By group'!BM$9*Population!BM55+'By group'!M$8*Population!M55+'By group'!Z$8*Population!Z55)</f>
        <v>1.4170049384213024</v>
      </c>
      <c r="LN55" s="189">
        <f>step*(-'By group'!BN$9*Population!BN55+'By group'!N$8*Population!N55+'By group'!AA$8*Population!AA55)</f>
        <v>1.2463608081754576</v>
      </c>
    </row>
    <row r="56" spans="1:326" x14ac:dyDescent="0.25">
      <c r="A56">
        <f t="shared" si="93"/>
        <v>26</v>
      </c>
      <c r="B56" s="52">
        <f>step*((-'By group'!B$4-'By group'!B$5-'By group'!B$22)*Population!B56+'By group'!B$3*Population!$BO56)</f>
        <v>170226.18935268302</v>
      </c>
      <c r="C56" s="4">
        <f>step*((-'By group'!C$4-'By group'!C$5-'By group'!C$22)*Population!C56+'By group'!C$3*Population!$BO56)</f>
        <v>-4681.4183289622042</v>
      </c>
      <c r="D56" s="4">
        <f>step*((-'By group'!D$4-'By group'!D$5-'By group'!D$22)*Population!D56+'By group'!D$3*Population!$BO56)</f>
        <v>-30852.482716385897</v>
      </c>
      <c r="E56" s="4">
        <f>step*((-'By group'!E$4-'By group'!E$5-'By group'!E$22)*Population!E56+'By group'!E$3*Population!$BO56)</f>
        <v>-49875.017494808249</v>
      </c>
      <c r="F56" s="4">
        <f>step*((-'By group'!F$4-'By group'!F$5-'By group'!F$22)*Population!F56+'By group'!F$3*Population!$BO56)</f>
        <v>-20453.105472784355</v>
      </c>
      <c r="G56" s="4">
        <f>step*((-'By group'!G$4-'By group'!G$5-'By group'!G$22)*Population!G56+'By group'!G$3*Population!$BO56)</f>
        <v>-5010.9917793775676</v>
      </c>
      <c r="H56" s="4">
        <f>step*((-'By group'!H$4-'By group'!H$5-'By group'!H$22)*Population!H56+'By group'!H$3*Population!$BO56)</f>
        <v>-4780.7917136216747</v>
      </c>
      <c r="I56" s="4">
        <f>step*((-'By group'!I$4-'By group'!I$5-'By group'!I$22)*Population!I56+'By group'!I$3*Population!$BO56)</f>
        <v>0</v>
      </c>
      <c r="J56" s="4">
        <f>step*((-'By group'!J$4-'By group'!J$5-'By group'!J$22)*Population!J56+'By group'!J$3*Population!$BO56)</f>
        <v>0</v>
      </c>
      <c r="K56" s="4">
        <f>step*((-'By group'!K$4-'By group'!K$5-'By group'!K$22)*Population!K56+'By group'!K$3*Population!$BO56)</f>
        <v>0</v>
      </c>
      <c r="L56" s="4">
        <f>step*((-'By group'!L$4-'By group'!L$5-'By group'!L$22)*Population!L56+'By group'!L$3*Population!$BO56)</f>
        <v>-2650.5373203642503</v>
      </c>
      <c r="M56" s="4">
        <f>step*((-'By group'!M$4-'By group'!M$5-'By group'!M$22)*Population!M56+'By group'!M$3*Population!$BO56)</f>
        <v>-1564.8441874030809</v>
      </c>
      <c r="N56" s="4">
        <f>step*((-'By group'!N$4-'By group'!N$5-'By group'!N$22)*Population!N56+'By group'!N$3*Population!$BO56)</f>
        <v>-1582.7751782769321</v>
      </c>
      <c r="O56" s="8">
        <f>step*((-'By group'!O$4-'By group'!O$5-'By group'!O$22)*Population!O56+'By group'!O$3*Population!$BO56)</f>
        <v>124443.39125039394</v>
      </c>
      <c r="P56" s="4">
        <f>step*((-'By group'!P$4-'By group'!P$5-'By group'!P$22)*Population!P56+'By group'!P$3*Population!$BO56)</f>
        <v>-2357.3793646943723</v>
      </c>
      <c r="Q56" s="4">
        <f>step*((-'By group'!Q$4-'By group'!Q$5-'By group'!Q$22)*Population!Q56+'By group'!Q$3*Population!$BO56)</f>
        <v>-15612.371915056181</v>
      </c>
      <c r="R56" s="4">
        <f>step*((-'By group'!R$4-'By group'!R$5-'By group'!R$22)*Population!R56+'By group'!R$3*Population!$BO56)</f>
        <v>-25468.728703079185</v>
      </c>
      <c r="S56" s="4">
        <f>step*((-'By group'!S$4-'By group'!S$5-'By group'!S$22)*Population!S56+'By group'!S$3*Population!$BO56)</f>
        <v>-10533.725651513623</v>
      </c>
      <c r="T56" s="4">
        <f>step*((-'By group'!T$4-'By group'!T$5-'By group'!T$22)*Population!T56+'By group'!T$3*Population!$BO56)</f>
        <v>-2599.8420958162433</v>
      </c>
      <c r="U56" s="4">
        <f>step*((-'By group'!U$4-'By group'!U$5-'By group'!U$22)*Population!U56+'By group'!U$3*Population!$BO56)</f>
        <v>-2527.5055597069959</v>
      </c>
      <c r="V56" s="4">
        <f>step*((-'By group'!V$4-'By group'!V$5-'By group'!V$22)*Population!V56+'By group'!V$3*Population!$BO56)</f>
        <v>0</v>
      </c>
      <c r="W56" s="4">
        <f>step*((-'By group'!W$4-'By group'!W$5-'By group'!W$22)*Population!W56+'By group'!W$3*Population!$BO56)</f>
        <v>0</v>
      </c>
      <c r="X56" s="4">
        <f>step*((-'By group'!X$4-'By group'!X$5-'By group'!X$22)*Population!X56+'By group'!X$3*Population!$BO56)</f>
        <v>0</v>
      </c>
      <c r="Y56" s="4">
        <f>step*((-'By group'!Y$4-'By group'!Y$5-'By group'!Y$22)*Population!Y56+'By group'!Y$3*Population!$BO56)</f>
        <v>-1398.3363170563655</v>
      </c>
      <c r="Z56" s="4">
        <f>step*((-'By group'!Z$4-'By group'!Z$5-'By group'!Z$22)*Population!Z56+'By group'!Z$3*Population!$BO56)</f>
        <v>-842.51084510246005</v>
      </c>
      <c r="AA56" s="4">
        <f>step*((-'By group'!AA$4-'By group'!AA$5-'By group'!AA$22)*Population!AA56+'By group'!AA$3*Population!$BO56)</f>
        <v>-896.88288947791114</v>
      </c>
      <c r="AB56" s="8">
        <f>step*((-'By group'!AB$4-'By group'!AB$5-'By group'!AB$22)*Population!AB56+'By group'!AB$3*Population!$BO56)</f>
        <v>-1082.0821068003224</v>
      </c>
      <c r="AC56" s="4">
        <f>step*((-'By group'!AC$4-'By group'!AC$5-'By group'!AC$22)*Population!AC56+'By group'!AC$3*Population!$BO56)</f>
        <v>-161.12247282367943</v>
      </c>
      <c r="AD56" s="4">
        <f>step*((-'By group'!AD$4-'By group'!AD$5-'By group'!AD$22)*Population!AD56+'By group'!AD$3*Population!$BO56)</f>
        <v>-1061.391301061477</v>
      </c>
      <c r="AE56" s="4">
        <f>step*((-'By group'!AE$4-'By group'!AE$5-'By group'!AE$22)*Population!AE56+'By group'!AE$3*Population!$BO56)</f>
        <v>-1710.683820267458</v>
      </c>
      <c r="AF56" s="4">
        <f>step*((-'By group'!AF$4-'By group'!AF$5-'By group'!AF$22)*Population!AF56+'By group'!AF$3*Population!$BO56)</f>
        <v>-698.68376704611762</v>
      </c>
      <c r="AG56" s="4">
        <f>step*((-'By group'!AG$4-'By group'!AG$5-'By group'!AG$22)*Population!AG56+'By group'!AG$3*Population!$BO56)</f>
        <v>-170.46191177215869</v>
      </c>
      <c r="AH56" s="4">
        <f>step*((-'By group'!AH$4-'By group'!AH$5-'By group'!AH$22)*Population!AH56+'By group'!AH$3*Population!$BO56)</f>
        <v>-161.27664920516929</v>
      </c>
      <c r="AI56" s="4">
        <f>step*((-'By group'!AI$4-'By group'!AI$5-'By group'!AI$22)*Population!AI56+'By group'!AI$3*Population!$BO56)</f>
        <v>0</v>
      </c>
      <c r="AJ56" s="4">
        <f>step*((-'By group'!AJ$4-'By group'!AJ$5-'By group'!AJ$22)*Population!AJ56+'By group'!AJ$3*Population!$BO56)</f>
        <v>0</v>
      </c>
      <c r="AK56" s="4">
        <f>step*((-'By group'!AK$4-'By group'!AK$5-'By group'!AK$22)*Population!AK56+'By group'!AK$3*Population!$BO56)</f>
        <v>0</v>
      </c>
      <c r="AL56" s="4">
        <f>step*((-'By group'!AL$4-'By group'!AL$5-'By group'!AL$22)*Population!AL56+'By group'!AL$3*Population!$BO56)</f>
        <v>-89.096048006673172</v>
      </c>
      <c r="AM56" s="4">
        <f>step*((-'By group'!AM$4-'By group'!AM$5-'By group'!AM$22)*Population!AM56+'By group'!AM$3*Population!$BO56)</f>
        <v>-51.878438783606363</v>
      </c>
      <c r="AN56" s="4">
        <f>step*((-'By group'!AN$4-'By group'!AN$5-'By group'!AN$22)*Population!AN56+'By group'!AN$3*Population!$BO56)</f>
        <v>-52.33403035561448</v>
      </c>
      <c r="AO56" s="8">
        <f>step*((-'By group'!AO$4-'By group'!AO$5-'By group'!AO$22)*Population!AO56+'By group'!AO$3*Population!$BO56)</f>
        <v>10957.779625957635</v>
      </c>
      <c r="AP56" s="4">
        <f>step*((-'By group'!AP$4-'By group'!AP$5-'By group'!AP$22)*Population!AP56+'By group'!AP$3*Population!$BO56)</f>
        <v>-432.67633009589872</v>
      </c>
      <c r="AQ56" s="4">
        <f>step*((-'By group'!AQ$4-'By group'!AQ$5-'By group'!AQ$22)*Population!AQ56+'By group'!AQ$3*Population!$BO56)</f>
        <v>-2783.1088513780001</v>
      </c>
      <c r="AR56" s="4">
        <f>step*((-'By group'!AR$4-'By group'!AR$5-'By group'!AR$22)*Population!AR56+'By group'!AR$3*Population!$BO56)</f>
        <v>-4322.2366042316507</v>
      </c>
      <c r="AS56" s="4">
        <f>step*((-'By group'!AS$4-'By group'!AS$5-'By group'!AS$22)*Population!AS56+'By group'!AS$3*Population!$BO56)</f>
        <v>-1710.5496401745454</v>
      </c>
      <c r="AT56" s="4">
        <f>step*((-'By group'!AT$4-'By group'!AT$5-'By group'!AT$22)*Population!AT56+'By group'!AT$3*Population!$BO56)</f>
        <v>-406.76425791415903</v>
      </c>
      <c r="AU56" s="4">
        <f>step*((-'By group'!AU$4-'By group'!AU$5-'By group'!AU$22)*Population!AU56+'By group'!AU$3*Population!$BO56)</f>
        <v>-364.31242306828443</v>
      </c>
      <c r="AV56" s="4">
        <f>step*((-'By group'!AV$4-'By group'!AV$5-'By group'!AV$22)*Population!AV56+'By group'!AV$3*Population!$BO56)</f>
        <v>0</v>
      </c>
      <c r="AW56" s="4">
        <f>step*((-'By group'!AW$4-'By group'!AW$5-'By group'!AW$22)*Population!AW56+'By group'!AW$3*Population!$BO56)</f>
        <v>0</v>
      </c>
      <c r="AX56" s="4">
        <f>step*((-'By group'!AX$4-'By group'!AX$5-'By group'!AX$22)*Population!AX56+'By group'!AX$3*Population!$BO56)</f>
        <v>0</v>
      </c>
      <c r="AY56" s="4">
        <f>step*((-'By group'!AY$4-'By group'!AY$5-'By group'!AY$22)*Population!AY56+'By group'!AY$3*Population!$BO56)</f>
        <v>-200.75764452379391</v>
      </c>
      <c r="AZ56" s="4">
        <f>step*((-'By group'!AZ$4-'By group'!AZ$5-'By group'!AZ$22)*Population!AZ56+'By group'!AZ$3*Population!$BO56)</f>
        <v>-108.77456244578406</v>
      </c>
      <c r="BA56" s="4">
        <f>step*((-'By group'!BA$4-'By group'!BA$5-'By group'!BA$22)*Population!BA56+'By group'!BA$3*Population!$BO56)</f>
        <v>-97.409770024438629</v>
      </c>
      <c r="BB56" s="8">
        <f>step*((-'By group'!BB$4-'By group'!BB$5-'By group'!BB$22)*Population!BB56+'By group'!BB$3*Population!$BO56)</f>
        <v>4919.6726755230975</v>
      </c>
      <c r="BC56" s="4">
        <f>step*((-'By group'!BC$4-'By group'!BC$5-'By group'!BC$22)*Population!BC56+'By group'!BC$3*Population!$BO56)</f>
        <v>-372.95301894442503</v>
      </c>
      <c r="BD56" s="4">
        <f>step*((-'By group'!BD$4-'By group'!BD$5-'By group'!BD$22)*Population!BD56+'By group'!BD$3*Population!$BO56)</f>
        <v>-1892.0564043732061</v>
      </c>
      <c r="BE56" s="4">
        <f>step*((-'By group'!BE$4-'By group'!BE$5-'By group'!BE$22)*Population!BE56+'By group'!BE$3*Population!$BO56)</f>
        <v>-2634.9362816945236</v>
      </c>
      <c r="BF56" s="4">
        <f>step*((-'By group'!BF$4-'By group'!BF$5-'By group'!BF$22)*Population!BF56+'By group'!BF$3*Population!$BO56)</f>
        <v>-979.01342416721673</v>
      </c>
      <c r="BG56" s="4">
        <f>step*((-'By group'!BG$4-'By group'!BG$5-'By group'!BG$22)*Population!BG56+'By group'!BG$3*Population!$BO56)</f>
        <v>-223.79750206924646</v>
      </c>
      <c r="BH56" s="4">
        <f>step*((-'By group'!BH$4-'By group'!BH$5-'By group'!BH$22)*Population!BH56+'By group'!BH$3*Population!$BO56)</f>
        <v>-193.30043895885822</v>
      </c>
      <c r="BI56" s="4">
        <f>step*((-'By group'!BI$4-'By group'!BI$5-'By group'!BI$22)*Population!BI56+'By group'!BI$3*Population!$BO56)</f>
        <v>0</v>
      </c>
      <c r="BJ56" s="4">
        <f>step*((-'By group'!BJ$4-'By group'!BJ$5-'By group'!BJ$22)*Population!BJ56+'By group'!BJ$3*Population!$BO56)</f>
        <v>0</v>
      </c>
      <c r="BK56" s="4">
        <f>step*((-'By group'!BK$4-'By group'!BK$5-'By group'!BK$22)*Population!BK56+'By group'!BK$3*Population!$BO56)</f>
        <v>0</v>
      </c>
      <c r="BL56" s="4">
        <f>step*((-'By group'!BL$4-'By group'!BL$5-'By group'!BL$22)*Population!BL56+'By group'!BL$3*Population!$BO56)</f>
        <v>-127.22958495019495</v>
      </c>
      <c r="BM56" s="4">
        <f>step*((-'By group'!BM$4-'By group'!BM$5-'By group'!BM$22)*Population!BM56+'By group'!BM$3*Population!$BO56)</f>
        <v>-65.283081452352931</v>
      </c>
      <c r="BN56" s="4">
        <f>step*((-'By group'!BN$4-'By group'!BN$5-'By group'!BN$22)*Population!BN56+'By group'!BN$3*Population!$BO56)</f>
        <v>-55.311350386786764</v>
      </c>
      <c r="BO56" s="71">
        <f>-step*SUM(SCR!B56:N56)*Population!B56</f>
        <v>-121931.30869530536</v>
      </c>
      <c r="BP56" s="4">
        <f>step*-SUM('By group'!C$11:C$21)*Population!C56</f>
        <v>-117035.45822405511</v>
      </c>
      <c r="BQ56" s="4">
        <f>step*-SUM('By group'!D$11:D$21)*Population!D56</f>
        <v>-85701.340878849718</v>
      </c>
      <c r="BR56" s="4">
        <f>step*-SUM('By group'!E$11:E$21)*Population!E56</f>
        <v>-35625.012496291602</v>
      </c>
      <c r="BS56" s="4">
        <f>step*-SUM('By group'!F$11:F$21)*Population!F56</f>
        <v>-10764.79235409703</v>
      </c>
      <c r="BT56" s="4">
        <f>step*-SUM('By group'!G$11:G$21)*Population!G56</f>
        <v>-5219.783103518299</v>
      </c>
      <c r="BU56" s="4">
        <f>step*-SUM('By group'!H$11:H$21)*Population!H56</f>
        <v>0</v>
      </c>
      <c r="BV56" s="4">
        <f>step*-SUM('By group'!I$11:I$21)*Population!I56</f>
        <v>0</v>
      </c>
      <c r="BW56" s="4">
        <f>step*-SUM('By group'!J$11:J$21)*Population!J56</f>
        <v>0</v>
      </c>
      <c r="BX56" s="4">
        <f>step*-SUM('By group'!K$11:K$21)*Population!K56</f>
        <v>0</v>
      </c>
      <c r="BY56" s="4">
        <f>step*-SUM('By group'!L$11:L$21)*Population!L56</f>
        <v>-1893.2409431173216</v>
      </c>
      <c r="BZ56" s="4">
        <f>step*-SUM('By group'!M$11:M$21)*Population!M56</f>
        <v>-978.02761712692563</v>
      </c>
      <c r="CA56" s="4">
        <f>step*-SUM('By group'!N$11:N$21)*Population!N56</f>
        <v>0</v>
      </c>
      <c r="CB56" s="13">
        <f>-step*SUM(SCR!O56:AA56)*Population!O56</f>
        <v>-61319.730229293375</v>
      </c>
      <c r="CC56" s="4">
        <f>step*-SUM('By group'!P$11:P$21)*Population!P56</f>
        <v>-58934.484117359309</v>
      </c>
      <c r="CD56" s="4">
        <f>step*-SUM('By group'!Q$11:Q$21)*Population!Q56</f>
        <v>-43367.699764044948</v>
      </c>
      <c r="CE56" s="4">
        <f>step*-SUM('By group'!R$11:R$21)*Population!R56</f>
        <v>-18191.949073627988</v>
      </c>
      <c r="CF56" s="4">
        <f>step*-SUM('By group'!S$11:S$21)*Population!S56</f>
        <v>-5544.0661323755912</v>
      </c>
      <c r="CG56" s="4">
        <f>step*-SUM('By group'!T$11:T$21)*Population!T56</f>
        <v>-2708.1688498085864</v>
      </c>
      <c r="CH56" s="4">
        <f>step*-SUM('By group'!U$11:U$21)*Population!U56</f>
        <v>0</v>
      </c>
      <c r="CI56" s="4">
        <f>step*-SUM('By group'!V$11:V$21)*Population!V56</f>
        <v>0</v>
      </c>
      <c r="CJ56" s="4">
        <f>step*-SUM('By group'!W$11:W$21)*Population!W56</f>
        <v>0</v>
      </c>
      <c r="CK56" s="4">
        <f>step*-SUM('By group'!X$11:X$21)*Population!X56</f>
        <v>0</v>
      </c>
      <c r="CL56" s="4">
        <f>step*-SUM('By group'!Y$11:Y$21)*Population!Y56</f>
        <v>-998.81165504026103</v>
      </c>
      <c r="CM56" s="4">
        <f>step*-SUM('By group'!Z$11:Z$21)*Population!Z56</f>
        <v>-526.5692781890375</v>
      </c>
      <c r="CN56" s="4">
        <f>step*-SUM('By group'!AA$11:AA$21)*Population!AA56</f>
        <v>0</v>
      </c>
      <c r="CO56" s="13">
        <f>-step*SUM(SCR!AB56:AN56)*Population!AB56</f>
        <v>-4195.8105119641914</v>
      </c>
      <c r="CP56" s="4">
        <f>step*-SUM('By group'!AC$11:AC$21)*Population!AC56</f>
        <v>-4028.0618205919859</v>
      </c>
      <c r="CQ56" s="4">
        <f>step*-SUM('By group'!AD$11:AD$21)*Population!AD56</f>
        <v>-2948.3091696152142</v>
      </c>
      <c r="CR56" s="4">
        <f>step*-SUM('By group'!AE$11:AE$21)*Population!AE56</f>
        <v>-1221.9170144767556</v>
      </c>
      <c r="CS56" s="4">
        <f>step*-SUM('By group'!AF$11:AF$21)*Population!AF56</f>
        <v>-367.72829844532509</v>
      </c>
      <c r="CT56" s="4">
        <f>step*-SUM('By group'!AG$11:AG$21)*Population!AG56</f>
        <v>-177.56449142933195</v>
      </c>
      <c r="CU56" s="4">
        <f>step*-SUM('By group'!AH$11:AH$21)*Population!AH56</f>
        <v>0</v>
      </c>
      <c r="CV56" s="4">
        <f>step*-SUM('By group'!AI$11:AI$21)*Population!AI56</f>
        <v>0</v>
      </c>
      <c r="CW56" s="4">
        <f>step*-SUM('By group'!AJ$11:AJ$21)*Population!AJ56</f>
        <v>0</v>
      </c>
      <c r="CX56" s="4">
        <f>step*-SUM('By group'!AK$11:AK$21)*Population!AK56</f>
        <v>0</v>
      </c>
      <c r="CY56" s="4">
        <f>step*-SUM('By group'!AL$11:AL$21)*Population!AL56</f>
        <v>-63.640034290480834</v>
      </c>
      <c r="CZ56" s="4">
        <f>step*-SUM('By group'!AM$11:AM$21)*Population!AM56</f>
        <v>-32.424024239753976</v>
      </c>
      <c r="DA56" s="4">
        <f>step*-SUM('By group'!AN$11:AN$21)*Population!AN56</f>
        <v>0</v>
      </c>
      <c r="DB56" s="13">
        <f>-step*SUM(SCR!AO56:BA56)*Population!AO56</f>
        <v>-11350.973165012834</v>
      </c>
      <c r="DC56" s="4">
        <f>step*-SUM('By group'!AP$11:AP$21)*Population!AP56</f>
        <v>-10816.908252397468</v>
      </c>
      <c r="DD56" s="4">
        <f>step*-SUM('By group'!AQ$11:AQ$21)*Population!AQ56</f>
        <v>-7730.8579204944444</v>
      </c>
      <c r="DE56" s="4">
        <f>step*-SUM('By group'!AR$11:AR$21)*Population!AR56</f>
        <v>-3087.3118601654646</v>
      </c>
      <c r="DF56" s="4">
        <f>step*-SUM('By group'!AS$11:AS$21)*Population!AS56</f>
        <v>-900.28928430239239</v>
      </c>
      <c r="DG56" s="4">
        <f>step*-SUM('By group'!AT$11:AT$21)*Population!AT56</f>
        <v>-423.7127686605823</v>
      </c>
      <c r="DH56" s="4">
        <f>step*-SUM('By group'!AU$11:AU$21)*Population!AU56</f>
        <v>0</v>
      </c>
      <c r="DI56" s="4">
        <f>step*-SUM('By group'!AV$11:AV$21)*Population!AV56</f>
        <v>0</v>
      </c>
      <c r="DJ56" s="4">
        <f>step*-SUM('By group'!AW$11:AW$21)*Population!AW56</f>
        <v>0</v>
      </c>
      <c r="DK56" s="4">
        <f>step*-SUM('By group'!AX$11:AX$21)*Population!AX56</f>
        <v>0</v>
      </c>
      <c r="DL56" s="4">
        <f>step*-SUM('By group'!AY$11:AY$21)*Population!AY56</f>
        <v>-143.39831751699566</v>
      </c>
      <c r="DM56" s="4">
        <f>step*-SUM('By group'!AZ$11:AZ$21)*Population!AZ56</f>
        <v>-67.984101528615028</v>
      </c>
      <c r="DN56" s="4">
        <f>step*-SUM('By group'!BA$11:BA$21)*Population!BA56</f>
        <v>0</v>
      </c>
      <c r="DO56" s="13">
        <f>-step*SUM(SCR!BB56:BN56)*Population!BB56</f>
        <v>-6598.2050006332747</v>
      </c>
      <c r="DP56" s="4">
        <f>step*-SUM('By group'!BC$11:BC$21)*Population!BC56</f>
        <v>-6215.8836490737503</v>
      </c>
      <c r="DQ56" s="4">
        <f>step*-SUM('By group'!BD$11:BD$21)*Population!BD56</f>
        <v>-4300.128191757286</v>
      </c>
      <c r="DR56" s="4">
        <f>step*-SUM('By group'!BE$11:BE$21)*Population!BE56</f>
        <v>-1646.8351760590774</v>
      </c>
      <c r="DS56" s="4">
        <f>step*-SUM('By group'!BF$11:BF$21)*Population!BF56</f>
        <v>-466.19686865105564</v>
      </c>
      <c r="DT56" s="4">
        <f>step*-SUM('By group'!BG$11:BG$21)*Population!BG56</f>
        <v>-215.1899058358139</v>
      </c>
      <c r="DU56" s="4">
        <f>step*-SUM('By group'!BH$11:BH$21)*Population!BH56</f>
        <v>0</v>
      </c>
      <c r="DV56" s="4">
        <f>step*-SUM('By group'!BI$11:BI$21)*Population!BI56</f>
        <v>0</v>
      </c>
      <c r="DW56" s="4">
        <f>step*-SUM('By group'!BJ$11:BJ$21)*Population!BJ56</f>
        <v>0</v>
      </c>
      <c r="DX56" s="4">
        <f>step*-SUM('By group'!BK$11:BK$21)*Population!BK56</f>
        <v>0</v>
      </c>
      <c r="DY56" s="4">
        <f>step*-SUM('By group'!BL$11:BL$21)*Population!BL56</f>
        <v>-70.683102750108318</v>
      </c>
      <c r="DZ56" s="4">
        <f>step*-SUM('By group'!BM$11:BM$21)*Population!BM56</f>
        <v>-32.641540726176466</v>
      </c>
      <c r="EA56" s="4">
        <f>step*-SUM('By group'!BN$11:BN$21)*Population!BN56</f>
        <v>0</v>
      </c>
      <c r="EB56" s="52">
        <v>0</v>
      </c>
      <c r="EC56" s="4">
        <f t="shared" si="24"/>
        <v>121931.30869530536</v>
      </c>
      <c r="ED56" s="4">
        <f t="shared" si="24"/>
        <v>117035.45822405511</v>
      </c>
      <c r="EE56" s="4">
        <f t="shared" si="26"/>
        <v>85701.340878849718</v>
      </c>
      <c r="EF56" s="4">
        <f t="shared" si="27"/>
        <v>35625.012496291602</v>
      </c>
      <c r="EG56" s="4">
        <f t="shared" si="28"/>
        <v>10764.79235409703</v>
      </c>
      <c r="EH56" s="4">
        <f t="shared" si="28"/>
        <v>5219.783103518299</v>
      </c>
      <c r="EI56" s="4">
        <v>0</v>
      </c>
      <c r="EJ56" s="4">
        <f t="shared" si="30"/>
        <v>0</v>
      </c>
      <c r="EK56" s="4">
        <f t="shared" si="31"/>
        <v>0</v>
      </c>
      <c r="EL56" s="4">
        <f t="shared" si="32"/>
        <v>0</v>
      </c>
      <c r="EM56" s="4">
        <f t="shared" si="33"/>
        <v>1893.2409431173216</v>
      </c>
      <c r="EN56" s="4">
        <f t="shared" si="34"/>
        <v>978.02761712692563</v>
      </c>
      <c r="EO56" s="52">
        <v>0</v>
      </c>
      <c r="EP56" s="4">
        <f t="shared" si="35"/>
        <v>61319.730229293375</v>
      </c>
      <c r="EQ56" s="4">
        <f t="shared" si="36"/>
        <v>58934.484117359309</v>
      </c>
      <c r="ER56" s="4">
        <f t="shared" si="37"/>
        <v>43367.699764044948</v>
      </c>
      <c r="ES56" s="4">
        <f t="shared" si="38"/>
        <v>18191.949073627988</v>
      </c>
      <c r="ET56" s="4">
        <f t="shared" si="39"/>
        <v>5544.0661323755912</v>
      </c>
      <c r="EU56" s="4">
        <f t="shared" si="40"/>
        <v>2708.1688498085864</v>
      </c>
      <c r="EV56" s="4">
        <v>0</v>
      </c>
      <c r="EW56" s="4">
        <f t="shared" si="41"/>
        <v>0</v>
      </c>
      <c r="EX56" s="4">
        <f t="shared" si="42"/>
        <v>0</v>
      </c>
      <c r="EY56" s="4">
        <f t="shared" si="43"/>
        <v>0</v>
      </c>
      <c r="EZ56" s="4">
        <f t="shared" si="44"/>
        <v>998.81165504026103</v>
      </c>
      <c r="FA56" s="4">
        <f t="shared" si="45"/>
        <v>526.5692781890375</v>
      </c>
      <c r="FB56" s="52">
        <v>0</v>
      </c>
      <c r="FC56" s="4">
        <f t="shared" si="46"/>
        <v>4195.8105119641914</v>
      </c>
      <c r="FD56" s="4">
        <f t="shared" si="47"/>
        <v>4028.0618205919859</v>
      </c>
      <c r="FE56" s="4">
        <f t="shared" si="48"/>
        <v>2948.3091696152142</v>
      </c>
      <c r="FF56" s="4">
        <f t="shared" si="49"/>
        <v>1221.9170144767556</v>
      </c>
      <c r="FG56" s="4">
        <f t="shared" si="50"/>
        <v>367.72829844532509</v>
      </c>
      <c r="FH56" s="4">
        <f t="shared" si="51"/>
        <v>177.56449142933195</v>
      </c>
      <c r="FI56" s="4">
        <v>0</v>
      </c>
      <c r="FJ56" s="4">
        <f t="shared" si="52"/>
        <v>0</v>
      </c>
      <c r="FK56" s="4">
        <f t="shared" si="53"/>
        <v>0</v>
      </c>
      <c r="FL56" s="4">
        <f t="shared" si="54"/>
        <v>0</v>
      </c>
      <c r="FM56" s="4">
        <f t="shared" si="55"/>
        <v>63.640034290480834</v>
      </c>
      <c r="FN56" s="9">
        <f t="shared" si="56"/>
        <v>32.424024239753976</v>
      </c>
      <c r="FO56" s="4">
        <v>0</v>
      </c>
      <c r="FP56" s="4">
        <f t="shared" si="57"/>
        <v>11350.973165012834</v>
      </c>
      <c r="FQ56" s="4">
        <f t="shared" si="58"/>
        <v>10816.908252397468</v>
      </c>
      <c r="FR56" s="4">
        <f t="shared" si="59"/>
        <v>7730.8579204944444</v>
      </c>
      <c r="FS56" s="4">
        <f t="shared" si="60"/>
        <v>3087.3118601654646</v>
      </c>
      <c r="FT56" s="4">
        <f t="shared" si="61"/>
        <v>900.28928430239239</v>
      </c>
      <c r="FU56" s="4">
        <f t="shared" si="62"/>
        <v>423.7127686605823</v>
      </c>
      <c r="FV56" s="4">
        <v>0</v>
      </c>
      <c r="FW56" s="4">
        <f t="shared" si="63"/>
        <v>0</v>
      </c>
      <c r="FX56" s="4">
        <f t="shared" si="64"/>
        <v>0</v>
      </c>
      <c r="FY56" s="4">
        <f t="shared" si="65"/>
        <v>0</v>
      </c>
      <c r="FZ56" s="4">
        <f t="shared" si="66"/>
        <v>143.39831751699566</v>
      </c>
      <c r="GA56" s="4">
        <f t="shared" si="67"/>
        <v>67.984101528615028</v>
      </c>
      <c r="GB56" s="4">
        <v>0</v>
      </c>
      <c r="GC56" s="4">
        <f t="shared" si="68"/>
        <v>6598.2050006332747</v>
      </c>
      <c r="GD56" s="4">
        <f t="shared" si="4"/>
        <v>6215.8836490737503</v>
      </c>
      <c r="GE56" s="4">
        <f t="shared" si="5"/>
        <v>4300.128191757286</v>
      </c>
      <c r="GF56" s="4">
        <f t="shared" si="6"/>
        <v>1646.8351760590774</v>
      </c>
      <c r="GG56" s="4">
        <f t="shared" si="7"/>
        <v>466.19686865105564</v>
      </c>
      <c r="GH56" s="4">
        <f t="shared" si="8"/>
        <v>215.1899058358139</v>
      </c>
      <c r="GI56" s="4">
        <v>0</v>
      </c>
      <c r="GJ56" s="4">
        <f t="shared" si="69"/>
        <v>0</v>
      </c>
      <c r="GK56" s="4">
        <f t="shared" si="70"/>
        <v>0</v>
      </c>
      <c r="GL56" s="4">
        <f t="shared" si="9"/>
        <v>0</v>
      </c>
      <c r="GM56" s="4">
        <f t="shared" si="10"/>
        <v>70.683102750108318</v>
      </c>
      <c r="GN56" s="4">
        <f t="shared" si="11"/>
        <v>32.641540726176466</v>
      </c>
      <c r="GO56" s="52">
        <v>0</v>
      </c>
      <c r="GP56" s="4">
        <f>step*(-'By group'!C$32*Population!C56+'By group'!I$33*Population!I56)</f>
        <v>0</v>
      </c>
      <c r="GQ56" s="4">
        <f>step*(-'By group'!D$32*Population!D56+'By group'!J$33*Population!J56)</f>
        <v>0</v>
      </c>
      <c r="GR56" s="4">
        <f>step*(-'By group'!E$32*Population!E56+'By group'!K$33*Population!K56)</f>
        <v>0</v>
      </c>
      <c r="GS56" s="4">
        <f>step*(-'By group'!F$32*Population!F56+'By group'!L$33*Population!L56)</f>
        <v>-4435.7757054898539</v>
      </c>
      <c r="GT56" s="4">
        <f>step*(-'By group'!G$32*Population!G56+'By group'!M$33*Population!M56)</f>
        <v>-554.94281214019702</v>
      </c>
      <c r="GU56" s="4">
        <f>step*(-'By group'!H$32*Population!H56+'By group'!N$33*Population!N56)</f>
        <v>-485.51638862436062</v>
      </c>
      <c r="GV56" s="46">
        <f t="shared" si="71"/>
        <v>0</v>
      </c>
      <c r="GW56" s="14">
        <f t="shared" si="72"/>
        <v>0</v>
      </c>
      <c r="GX56" s="4">
        <f t="shared" si="73"/>
        <v>0</v>
      </c>
      <c r="GY56" s="4">
        <f t="shared" si="74"/>
        <v>4435.7757054898539</v>
      </c>
      <c r="GZ56" s="4">
        <f t="shared" si="75"/>
        <v>554.94281214019702</v>
      </c>
      <c r="HA56" s="4">
        <f t="shared" si="76"/>
        <v>485.51638862436062</v>
      </c>
      <c r="HB56" s="8">
        <v>0</v>
      </c>
      <c r="HC56" s="4">
        <f>step*(-'By group'!P$32*Population!P56+'By group'!V$33*Population!V56)</f>
        <v>0</v>
      </c>
      <c r="HD56" s="4">
        <f>step*(-'By group'!Q$32*Population!Q56+'By group'!W$33*Population!W56)</f>
        <v>0</v>
      </c>
      <c r="HE56" s="4">
        <f>step*(-'By group'!R$32*Population!R56+'By group'!X$33*Population!X56)</f>
        <v>0</v>
      </c>
      <c r="HF56" s="4">
        <f>step*(-'By group'!S$32*Population!S56+'By group'!Y$33*Population!Y56)</f>
        <v>-2272.6272386676651</v>
      </c>
      <c r="HG56" s="4">
        <f>step*(-'By group'!T$32*Population!T56+'By group'!Z$33*Population!Z56)</f>
        <v>-278.3491308671986</v>
      </c>
      <c r="HH56" s="4">
        <f>step*(-'By group'!U$32*Population!U56+'By group'!AA$33*Population!AA56)</f>
        <v>-240.86602843364719</v>
      </c>
      <c r="HI56" s="14">
        <f t="shared" si="77"/>
        <v>0</v>
      </c>
      <c r="HJ56" s="46">
        <f t="shared" si="78"/>
        <v>0</v>
      </c>
      <c r="HK56" s="4">
        <f t="shared" si="79"/>
        <v>0</v>
      </c>
      <c r="HL56" s="4">
        <f t="shared" si="80"/>
        <v>2272.6272386676651</v>
      </c>
      <c r="HM56" s="4">
        <f t="shared" si="81"/>
        <v>278.3491308671986</v>
      </c>
      <c r="HN56" s="9">
        <f t="shared" si="82"/>
        <v>240.86602843364719</v>
      </c>
      <c r="HO56" s="4">
        <v>0</v>
      </c>
      <c r="HP56" s="4">
        <f>step*(-'By group'!AC$32*Population!AC56+'By group'!AI$33*Population!AI56)</f>
        <v>0</v>
      </c>
      <c r="HQ56" s="4">
        <f>step*(-'By group'!AD$32*Population!AD56+'By group'!AJ$33*Population!AJ56)</f>
        <v>0</v>
      </c>
      <c r="HR56" s="4">
        <f>step*(-'By group'!AE$32*Population!AE56+'By group'!AK$33*Population!AK56)</f>
        <v>0</v>
      </c>
      <c r="HS56" s="4">
        <f>step*(-'By group'!AF$32*Population!AF56+'By group'!AL$33*Population!AL56)</f>
        <v>-152.04413207742212</v>
      </c>
      <c r="HT56" s="4">
        <f>step*(-'By group'!AG$32*Population!AG56+'By group'!AM$33*Population!AM56)</f>
        <v>-19.300886165989404</v>
      </c>
      <c r="HU56" s="4">
        <f>step*(-'By group'!AH$32*Population!AH56+'By group'!AN$33*Population!AN56)</f>
        <v>-16.657443202328032</v>
      </c>
      <c r="HV56" s="14">
        <f t="shared" si="83"/>
        <v>0</v>
      </c>
      <c r="HW56" s="46">
        <f t="shared" si="84"/>
        <v>0</v>
      </c>
      <c r="HX56" s="4">
        <f t="shared" si="85"/>
        <v>0</v>
      </c>
      <c r="HY56" s="4">
        <f t="shared" si="86"/>
        <v>152.04413207742212</v>
      </c>
      <c r="HZ56" s="4">
        <f t="shared" si="87"/>
        <v>19.300886165989404</v>
      </c>
      <c r="IA56" s="4">
        <f t="shared" si="88"/>
        <v>16.657443202328032</v>
      </c>
      <c r="IB56" s="8">
        <v>0</v>
      </c>
      <c r="IC56" s="4">
        <f>step*(-'By group'!AP$32*Population!AP56+'By group'!AV$33*Population!AV56)</f>
        <v>0</v>
      </c>
      <c r="ID56" s="4">
        <f>step*(-'By group'!AQ$32*Population!AQ56+'By group'!AW$33*Population!AW56)</f>
        <v>0</v>
      </c>
      <c r="IE56" s="4">
        <f>step*(-'By group'!AR$32*Population!AR56+'By group'!AX$33*Population!AX56)</f>
        <v>0</v>
      </c>
      <c r="IF56" s="4">
        <f>step*(-'By group'!AS$32*Population!AS56+'By group'!AY$33*Population!AY56)</f>
        <v>-378.44548339269835</v>
      </c>
      <c r="IG56" s="4">
        <f>step*(-'By group'!AT$32*Population!AT56+'By group'!AZ$33*Population!AZ56)</f>
        <v>-50.750502967808949</v>
      </c>
      <c r="IH56" s="4">
        <f>step*(-'By group'!AU$32*Population!AU56+'By group'!BA$33*Population!BA56)</f>
        <v>-43.104043025320557</v>
      </c>
      <c r="II56" s="14">
        <f t="shared" si="15"/>
        <v>0</v>
      </c>
      <c r="IJ56" s="4">
        <f t="shared" si="16"/>
        <v>0</v>
      </c>
      <c r="IK56" s="4">
        <f t="shared" si="89"/>
        <v>0</v>
      </c>
      <c r="IL56" s="4">
        <f t="shared" si="90"/>
        <v>378.44548339269835</v>
      </c>
      <c r="IM56" s="4">
        <f t="shared" si="91"/>
        <v>50.750502967808949</v>
      </c>
      <c r="IN56" s="4">
        <f t="shared" si="92"/>
        <v>43.104043025320557</v>
      </c>
      <c r="IO56" s="8">
        <v>0</v>
      </c>
      <c r="IP56" s="4">
        <f>step*(-'By group'!BC$32*Population!BC56+'By group'!BI$33*Population!BI56)</f>
        <v>0</v>
      </c>
      <c r="IQ56" s="4">
        <f>step*(-'By group'!BD$32*Population!BD56+'By group'!BJ$33*Population!BJ56)</f>
        <v>0</v>
      </c>
      <c r="IR56" s="4">
        <f>step*(-'By group'!BE$32*Population!BE56+'By group'!BK$33*Population!BK56)</f>
        <v>0</v>
      </c>
      <c r="IS56" s="4">
        <f>step*(-'By group'!BF$32*Population!BF56+'By group'!BL$33*Population!BL56)</f>
        <v>-197.75688295047365</v>
      </c>
      <c r="IT56" s="4">
        <f>step*(-'By group'!BG$32*Population!BG56+'By group'!BM$33*Population!BM56)</f>
        <v>-26.717210804074551</v>
      </c>
      <c r="IU56" s="4">
        <f>step*(-'By group'!BH$32*Population!BH56+'By group'!BN$33*Population!BN56)</f>
        <v>-21.888151106257176</v>
      </c>
      <c r="IV56" s="14">
        <f t="shared" si="17"/>
        <v>0</v>
      </c>
      <c r="IW56" s="4">
        <f t="shared" si="18"/>
        <v>0</v>
      </c>
      <c r="IX56" s="4">
        <f t="shared" si="19"/>
        <v>0</v>
      </c>
      <c r="IY56" s="4">
        <f t="shared" si="20"/>
        <v>197.75688295047365</v>
      </c>
      <c r="IZ56" s="4">
        <f t="shared" si="21"/>
        <v>26.717210804074551</v>
      </c>
      <c r="JA56" s="4">
        <f t="shared" si="22"/>
        <v>21.888151106257176</v>
      </c>
      <c r="JB56" s="75">
        <f>step*(+prop_idu_male*'By group'!BB$9*Population!BB56-'By group'!B$8*Population!B56)</f>
        <v>-856.03306074455315</v>
      </c>
      <c r="JC56" s="46">
        <f>step*(+prop_idu_male*'By group'!BC$9*Population!BC56-'By group'!C$8*Population!C56)</f>
        <v>-5.1058668733139054</v>
      </c>
      <c r="JD56" s="46">
        <f>step*(+prop_idu_male*'By group'!BD$9*Population!BD56-'By group'!D$8*Population!D56)</f>
        <v>-15.076206643726447</v>
      </c>
      <c r="JE56" s="46">
        <f>step*(+prop_idu_male*'By group'!BE$9*Population!BE56-'By group'!E$8*Population!E56)</f>
        <v>-15.836304036874909</v>
      </c>
      <c r="JF56" s="46">
        <f>step*(+prop_idu_male*'By group'!BF$9*Population!BF56-'By group'!F$8*Population!F56)</f>
        <v>-4.8229599346672485</v>
      </c>
      <c r="JG56" s="46">
        <f>step*(+prop_idu_male*'By group'!BG$9*Population!BG56-'By group'!G$8*Population!G56)</f>
        <v>-0.94066546590246924</v>
      </c>
      <c r="JH56" s="46">
        <f>step*(+prop_idu_male*'By group'!BH$9*Population!BH56-'By group'!H$8*Population!H56)</f>
        <v>-0.82064651387245513</v>
      </c>
      <c r="JI56" s="46">
        <f>step*(+prop_idu_male*'By group'!BI$9*Population!BI56-'By group'!I$8*Population!I56)</f>
        <v>0</v>
      </c>
      <c r="JJ56" s="46">
        <f>step*(+prop_idu_male*'By group'!BJ$9*Population!BJ56-'By group'!J$8*Population!J56)</f>
        <v>0</v>
      </c>
      <c r="JK56" s="46">
        <f>step*(+prop_idu_male*'By group'!BK$9*Population!BK56-'By group'!K$8*Population!K56)</f>
        <v>0</v>
      </c>
      <c r="JL56" s="46">
        <f>step*(+prop_idu_male*'By group'!BL$9*Population!BL56-'By group'!L$8*Population!L56)</f>
        <v>-1.7236014965170616</v>
      </c>
      <c r="JM56" s="46">
        <f>step*(+prop_idu_male*'By group'!BM$9*Population!BM56-'By group'!M$8*Population!M56)</f>
        <v>-0.89968791938410209</v>
      </c>
      <c r="JN56" s="46">
        <f>step*(+prop_idu_male*'By group'!BN$9*Population!BN56-'By group'!N$8*Population!N56)</f>
        <v>-0.77532337580622346</v>
      </c>
      <c r="JO56" s="45">
        <f>step*(+(1-prop_idu_male)*'By group'!BB$9*Population!BB56-'By group'!O$8*Population!O56-'By group'!O$6*Population!O56+'By group'!AB$7*Population!AB56)</f>
        <v>-6351.4670895117615</v>
      </c>
      <c r="JP56" s="46">
        <f>step*(+(1-prop_idu_male)*'By group'!BC$9*Population!BC56-'By group'!P$8*Population!P56-'By group'!P$6*Population!P56+'By group'!AC$7*Population!AC56)</f>
        <v>-10.370438380123582</v>
      </c>
      <c r="JQ56" s="46">
        <f>step*(+(1-prop_idu_male)*'By group'!BD$9*Population!BD56-'By group'!Q$8*Population!Q56-'By group'!Q$6*Population!Q56+'By group'!AD$7*Population!AD56)</f>
        <v>-30.715672590499906</v>
      </c>
      <c r="JR56" s="46">
        <f>step*(+(1-prop_idu_male)*'By group'!BE$9*Population!BE56-'By group'!R$8*Population!R56-'By group'!R$6*Population!R56+'By group'!AE$7*Population!AE56)</f>
        <v>-32.629845842961338</v>
      </c>
      <c r="JS56" s="46">
        <f>step*(+(1-prop_idu_male)*'By group'!BF$9*Population!BF56-'By group'!S$8*Population!S56-'By group'!S$6*Population!S56+'By group'!AF$7*Population!AF56)</f>
        <v>-10.071164941586122</v>
      </c>
      <c r="JT56" s="46">
        <f>step*(+(1-prop_idu_male)*'By group'!BG$9*Population!BG56-'By group'!T$8*Population!T56-'By group'!T$6*Population!T56+'By group'!AG$7*Population!AG56)</f>
        <v>-1.9899686867384037</v>
      </c>
      <c r="JU56" s="46">
        <f>step*(+(1-prop_idu_male)*'By group'!BH$9*Population!BH56-'By group'!U$8*Population!U56-'By group'!U$6*Population!U56+'By group'!AH$7*Population!AH56)</f>
        <v>-1.7963896528615257</v>
      </c>
      <c r="JV56" s="46">
        <f>step*(+(1-prop_idu_male)*'By group'!BI$9*Population!BI56-'By group'!V$8*Population!V56-'By group'!V$6*Population!V56+'By group'!AI$7*Population!AI56)</f>
        <v>0</v>
      </c>
      <c r="JW56" s="46">
        <f>step*(+(1-prop_idu_male)*'By group'!BJ$9*Population!BJ56-'By group'!W$8*Population!W56-'By group'!W$6*Population!W56+'By group'!AJ$7*Population!AJ56)</f>
        <v>0</v>
      </c>
      <c r="JX56" s="46">
        <f>step*(+(1-prop_idu_male)*'By group'!BK$9*Population!BK56-'By group'!X$8*Population!X56-'By group'!X$6*Population!X56+'By group'!AK$7*Population!AK56)</f>
        <v>0</v>
      </c>
      <c r="JY56" s="46">
        <f>step*(+(1-prop_idu_male)*'By group'!BL$9*Population!BL56-'By group'!Y$8*Population!Y56-'By group'!Y$6*Population!Y56+'By group'!AL$7*Population!AL56)</f>
        <v>-3.7672700091077194</v>
      </c>
      <c r="JZ56" s="46">
        <f>step*(+(1-prop_idu_male)*'By group'!BM$9*Population!BM56-'By group'!Z$8*Population!Z56-'By group'!Z$6*Population!Z56+'By group'!AM$7*Population!AM56)</f>
        <v>-2.0451988108998576</v>
      </c>
      <c r="KA56" s="76">
        <f>step*(+(1-prop_idu_male)*'By group'!BN$9*Population!BN56-'By group'!AA$8*Population!AA56-'By group'!AA$6*Population!AA56+'By group'!AN$7*Population!AN56)</f>
        <v>-1.9126650092123034</v>
      </c>
      <c r="KB56" s="46">
        <f>step*(+'By group'!O$6*Population!O56-'By group'!AB$7*Population!AB56)</f>
        <v>5435.2870519638045</v>
      </c>
      <c r="KC56" s="46">
        <f>step*(+'By group'!P$6*Population!P56-'By group'!AC$7*Population!AC56)</f>
        <v>7.6101906837278275</v>
      </c>
      <c r="KD56" s="46">
        <f>step*(+'By group'!Q$6*Population!Q56-'By group'!AD$7*Population!AD56)</f>
        <v>22.558148020701786</v>
      </c>
      <c r="KE56" s="46">
        <f>step*(+'By group'!R$6*Population!R56-'By group'!AE$7*Population!AE56)</f>
        <v>24.027921858965065</v>
      </c>
      <c r="KF56" s="46">
        <f>step*(+'By group'!S$6*Population!S56-'By group'!AF$7*Population!AF56)</f>
        <v>7.4389909359936439</v>
      </c>
      <c r="KG56" s="46">
        <f>step*(+'By group'!T$6*Population!T56-'By group'!AG$7*Population!AG56)</f>
        <v>1.4741577054769839</v>
      </c>
      <c r="KH56" s="46">
        <f>step*(+'By group'!U$6*Population!U56-'By group'!AH$7*Population!AH56)</f>
        <v>1.339849226034624</v>
      </c>
      <c r="KI56" s="46">
        <f>step*(+'By group'!V$6*Population!V56-'By group'!AI$7*Population!AI56)</f>
        <v>0</v>
      </c>
      <c r="KJ56" s="46">
        <f>step*(+'By group'!W$6*Population!W56-'By group'!AJ$7*Population!AJ56)</f>
        <v>0</v>
      </c>
      <c r="KK56" s="46">
        <f>step*(+'By group'!X$6*Population!X56-'By group'!AK$7*Population!AK56)</f>
        <v>0</v>
      </c>
      <c r="KL56" s="46">
        <f>step*(+'By group'!Y$6*Population!Y56-'By group'!AL$7*Population!AL56)</f>
        <v>2.8108682157175235</v>
      </c>
      <c r="KM56" s="46">
        <f>step*(+'By group'!Z$6*Population!Z56-'By group'!AM$7*Population!AM56)</f>
        <v>1.5382144571465257</v>
      </c>
      <c r="KN56" s="46">
        <f>step*(+'By group'!AA$6*Population!AA56-'By group'!AN$7*Population!AN56)</f>
        <v>1.4550504310982855</v>
      </c>
      <c r="KO56" s="45">
        <v>0</v>
      </c>
      <c r="KP56" s="46">
        <v>0</v>
      </c>
      <c r="KQ56" s="46">
        <v>0</v>
      </c>
      <c r="KR56" s="46">
        <v>0</v>
      </c>
      <c r="KS56" s="46">
        <v>0</v>
      </c>
      <c r="KT56" s="46">
        <v>0</v>
      </c>
      <c r="KU56" s="46">
        <v>0</v>
      </c>
      <c r="KV56" s="46">
        <v>0</v>
      </c>
      <c r="KW56" s="46">
        <v>0</v>
      </c>
      <c r="KX56" s="46">
        <v>0</v>
      </c>
      <c r="KY56" s="46">
        <v>0</v>
      </c>
      <c r="KZ56" s="46">
        <v>0</v>
      </c>
      <c r="LA56" s="46">
        <v>0</v>
      </c>
      <c r="LB56" s="188">
        <f>step*(-'By group'!BB$9*Population!BB56+'By group'!B$8*Population!B56+'By group'!O$8*Population!O56)</f>
        <v>1772.21309829251</v>
      </c>
      <c r="LC56" s="189">
        <f>step*(-'By group'!BC$9*Population!BC56+'By group'!C$8*Population!C56+'By group'!P$8*Population!P56)</f>
        <v>7.8661145697096586</v>
      </c>
      <c r="LD56" s="189">
        <f>step*(-'By group'!BD$9*Population!BD56+'By group'!D$8*Population!D56+'By group'!Q$8*Population!Q56)</f>
        <v>23.233731213524564</v>
      </c>
      <c r="LE56" s="189">
        <f>step*(-'By group'!BE$9*Population!BE56+'By group'!E$8*Population!E56+'By group'!R$8*Population!R56)</f>
        <v>24.438228020871179</v>
      </c>
      <c r="LF56" s="189">
        <f>step*(-'By group'!BF$9*Population!BF56+'By group'!F$8*Population!F56+'By group'!S$8*Population!S56)</f>
        <v>7.4551339402597279</v>
      </c>
      <c r="LG56" s="189">
        <f>step*(-'By group'!BG$9*Population!BG56+'By group'!G$8*Population!G56+'By group'!T$8*Population!T56)</f>
        <v>1.4564764471638889</v>
      </c>
      <c r="LH56" s="189">
        <f>step*(-'By group'!BH$9*Population!BH56+'By group'!H$8*Population!H56+'By group'!U$8*Population!U56)</f>
        <v>1.277186940699357</v>
      </c>
      <c r="LI56" s="189">
        <f>step*(-'By group'!BI$9*Population!BI56+'By group'!I$8*Population!I56+'By group'!V$8*Population!V56)</f>
        <v>0</v>
      </c>
      <c r="LJ56" s="189">
        <f>step*(-'By group'!BJ$9*Population!BJ56+'By group'!J$8*Population!J56+'By group'!W$8*Population!W56)</f>
        <v>0</v>
      </c>
      <c r="LK56" s="189">
        <f>step*(-'By group'!BK$9*Population!BK56+'By group'!K$8*Population!K56+'By group'!X$8*Population!X56)</f>
        <v>0</v>
      </c>
      <c r="LL56" s="189">
        <f>step*(-'By group'!BL$9*Population!BL56+'By group'!L$8*Population!L56+'By group'!Y$8*Population!Y56)</f>
        <v>2.6800032899072574</v>
      </c>
      <c r="LM56" s="189">
        <f>step*(-'By group'!BM$9*Population!BM56+'By group'!M$8*Population!M56+'By group'!Z$8*Population!Z56)</f>
        <v>1.4066722731374337</v>
      </c>
      <c r="LN56" s="189">
        <f>step*(-'By group'!BN$9*Population!BN56+'By group'!N$8*Population!N56+'By group'!AA$8*Population!AA56)</f>
        <v>1.2329379539202416</v>
      </c>
    </row>
    <row r="57" spans="1:326" x14ac:dyDescent="0.25">
      <c r="A57">
        <f t="shared" si="93"/>
        <v>26.5</v>
      </c>
      <c r="B57" s="52">
        <f>step*((-'By group'!B$4-'By group'!B$5-'By group'!B$22)*Population!B57+'By group'!B$3*Population!$BO57)</f>
        <v>170683.22228103504</v>
      </c>
      <c r="C57" s="4">
        <f>step*((-'By group'!C$4-'By group'!C$5-'By group'!C$22)*Population!C57+'By group'!C$3*Population!$BO57)</f>
        <v>-4689.7913799787939</v>
      </c>
      <c r="D57" s="4">
        <f>step*((-'By group'!D$4-'By group'!D$5-'By group'!D$22)*Population!D57+'By group'!D$3*Population!$BO57)</f>
        <v>-30894.472974381715</v>
      </c>
      <c r="E57" s="4">
        <f>step*((-'By group'!E$4-'By group'!E$5-'By group'!E$22)*Population!E57+'By group'!E$3*Population!$BO57)</f>
        <v>-49900.983936528064</v>
      </c>
      <c r="F57" s="4">
        <f>step*((-'By group'!F$4-'By group'!F$5-'By group'!F$22)*Population!F57+'By group'!F$3*Population!$BO57)</f>
        <v>-20446.743513541638</v>
      </c>
      <c r="G57" s="4">
        <f>step*((-'By group'!G$4-'By group'!G$5-'By group'!G$22)*Population!G57+'By group'!G$3*Population!$BO57)</f>
        <v>-5005.7439378403824</v>
      </c>
      <c r="H57" s="4">
        <f>step*((-'By group'!H$4-'By group'!H$5-'By group'!H$22)*Population!H57+'By group'!H$3*Population!$BO57)</f>
        <v>-4768.2451176326485</v>
      </c>
      <c r="I57" s="4">
        <f>step*((-'By group'!I$4-'By group'!I$5-'By group'!I$22)*Population!I57+'By group'!I$3*Population!$BO57)</f>
        <v>0</v>
      </c>
      <c r="J57" s="4">
        <f>step*((-'By group'!J$4-'By group'!J$5-'By group'!J$22)*Population!J57+'By group'!J$3*Population!$BO57)</f>
        <v>0</v>
      </c>
      <c r="K57" s="4">
        <f>step*((-'By group'!K$4-'By group'!K$5-'By group'!K$22)*Population!K57+'By group'!K$3*Population!$BO57)</f>
        <v>0</v>
      </c>
      <c r="L57" s="4">
        <f>step*((-'By group'!L$4-'By group'!L$5-'By group'!L$22)*Population!L57+'By group'!L$3*Population!$BO57)</f>
        <v>-2642.8564892000736</v>
      </c>
      <c r="M57" s="4">
        <f>step*((-'By group'!M$4-'By group'!M$5-'By group'!M$22)*Population!M57+'By group'!M$3*Population!$BO57)</f>
        <v>-1557.1971684277314</v>
      </c>
      <c r="N57" s="4">
        <f>step*((-'By group'!N$4-'By group'!N$5-'By group'!N$22)*Population!N57+'By group'!N$3*Population!$BO57)</f>
        <v>-1571.3745611662941</v>
      </c>
      <c r="O57" s="8">
        <f>step*((-'By group'!O$4-'By group'!O$5-'By group'!O$22)*Population!O57+'By group'!O$3*Population!$BO57)</f>
        <v>124527.09032534761</v>
      </c>
      <c r="P57" s="4">
        <f>step*((-'By group'!P$4-'By group'!P$5-'By group'!P$22)*Population!P57+'By group'!P$3*Population!$BO57)</f>
        <v>-2358.0792170487553</v>
      </c>
      <c r="Q57" s="4">
        <f>step*((-'By group'!Q$4-'By group'!Q$5-'By group'!Q$22)*Population!Q57+'By group'!Q$3*Population!$BO57)</f>
        <v>-15605.504623966272</v>
      </c>
      <c r="R57" s="4">
        <f>step*((-'By group'!R$4-'By group'!R$5-'By group'!R$22)*Population!R57+'By group'!R$3*Population!$BO57)</f>
        <v>-25423.143602888456</v>
      </c>
      <c r="S57" s="4">
        <f>step*((-'By group'!S$4-'By group'!S$5-'By group'!S$22)*Population!S57+'By group'!S$3*Population!$BO57)</f>
        <v>-10501.702839878231</v>
      </c>
      <c r="T57" s="4">
        <f>step*((-'By group'!T$4-'By group'!T$5-'By group'!T$22)*Population!T57+'By group'!T$3*Population!$BO57)</f>
        <v>-2589.213956743481</v>
      </c>
      <c r="U57" s="4">
        <f>step*((-'By group'!U$4-'By group'!U$5-'By group'!U$22)*Population!U57+'By group'!U$3*Population!$BO57)</f>
        <v>-2511.0757907909924</v>
      </c>
      <c r="V57" s="4">
        <f>step*((-'By group'!V$4-'By group'!V$5-'By group'!V$22)*Population!V57+'By group'!V$3*Population!$BO57)</f>
        <v>0</v>
      </c>
      <c r="W57" s="4">
        <f>step*((-'By group'!W$4-'By group'!W$5-'By group'!W$22)*Population!W57+'By group'!W$3*Population!$BO57)</f>
        <v>0</v>
      </c>
      <c r="X57" s="4">
        <f>step*((-'By group'!X$4-'By group'!X$5-'By group'!X$22)*Population!X57+'By group'!X$3*Population!$BO57)</f>
        <v>0</v>
      </c>
      <c r="Y57" s="4">
        <f>step*((-'By group'!Y$4-'By group'!Y$5-'By group'!Y$22)*Population!Y57+'By group'!Y$3*Population!$BO57)</f>
        <v>-1389.3561568157011</v>
      </c>
      <c r="Z57" s="4">
        <f>step*((-'By group'!Z$4-'By group'!Z$5-'By group'!Z$22)*Population!Z57+'By group'!Z$3*Population!$BO57)</f>
        <v>-834.99368220686495</v>
      </c>
      <c r="AA57" s="4">
        <f>step*((-'By group'!AA$4-'By group'!AA$5-'By group'!AA$22)*Population!AA57+'By group'!AA$3*Population!$BO57)</f>
        <v>-884.40366593078954</v>
      </c>
      <c r="AB57" s="8">
        <f>step*((-'By group'!AB$4-'By group'!AB$5-'By group'!AB$22)*Population!AB57+'By group'!AB$3*Population!$BO57)</f>
        <v>-1088.3778841282942</v>
      </c>
      <c r="AC57" s="4">
        <f>step*((-'By group'!AC$4-'By group'!AC$5-'By group'!AC$22)*Population!AC57+'By group'!AC$3*Population!$BO57)</f>
        <v>-161.69192919296961</v>
      </c>
      <c r="AD57" s="4">
        <f>step*((-'By group'!AD$4-'By group'!AD$5-'By group'!AD$22)*Population!AD57+'By group'!AD$3*Population!$BO57)</f>
        <v>-1065.0740558757168</v>
      </c>
      <c r="AE57" s="4">
        <f>step*((-'By group'!AE$4-'By group'!AE$5-'By group'!AE$22)*Population!AE57+'By group'!AE$3*Population!$BO57)</f>
        <v>-1716.2468962096536</v>
      </c>
      <c r="AF57" s="4">
        <f>step*((-'By group'!AF$4-'By group'!AF$5-'By group'!AF$22)*Population!AF57+'By group'!AF$3*Population!$BO57)</f>
        <v>-700.75473053645567</v>
      </c>
      <c r="AG57" s="4">
        <f>step*((-'By group'!AG$4-'By group'!AG$5-'By group'!AG$22)*Population!AG57+'By group'!AG$3*Population!$BO57)</f>
        <v>-170.91195180015598</v>
      </c>
      <c r="AH57" s="4">
        <f>step*((-'By group'!AH$4-'By group'!AH$5-'By group'!AH$22)*Population!AH57+'By group'!AH$3*Population!$BO57)</f>
        <v>-161.53376499085465</v>
      </c>
      <c r="AI57" s="4">
        <f>step*((-'By group'!AI$4-'By group'!AI$5-'By group'!AI$22)*Population!AI57+'By group'!AI$3*Population!$BO57)</f>
        <v>0</v>
      </c>
      <c r="AJ57" s="4">
        <f>step*((-'By group'!AJ$4-'By group'!AJ$5-'By group'!AJ$22)*Population!AJ57+'By group'!AJ$3*Population!$BO57)</f>
        <v>0</v>
      </c>
      <c r="AK57" s="4">
        <f>step*((-'By group'!AK$4-'By group'!AK$5-'By group'!AK$22)*Population!AK57+'By group'!AK$3*Population!$BO57)</f>
        <v>0</v>
      </c>
      <c r="AL57" s="4">
        <f>step*((-'By group'!AL$4-'By group'!AL$5-'By group'!AL$22)*Population!AL57+'By group'!AL$3*Population!$BO57)</f>
        <v>-89.244372266392176</v>
      </c>
      <c r="AM57" s="4">
        <f>step*((-'By group'!AM$4-'By group'!AM$5-'By group'!AM$22)*Population!AM57+'By group'!AM$3*Population!$BO57)</f>
        <v>-51.892572534826868</v>
      </c>
      <c r="AN57" s="4">
        <f>step*((-'By group'!AN$4-'By group'!AN$5-'By group'!AN$22)*Population!AN57+'By group'!AN$3*Population!$BO57)</f>
        <v>-52.163266669783233</v>
      </c>
      <c r="AO57" s="8">
        <f>step*((-'By group'!AO$4-'By group'!AO$5-'By group'!AO$22)*Population!AO57+'By group'!AO$3*Population!$BO57)</f>
        <v>11091.236709130706</v>
      </c>
      <c r="AP57" s="4">
        <f>step*((-'By group'!AP$4-'By group'!AP$5-'By group'!AP$22)*Population!AP57+'By group'!AP$3*Population!$BO57)</f>
        <v>-436.73187339667743</v>
      </c>
      <c r="AQ57" s="4">
        <f>step*((-'By group'!AQ$4-'By group'!AQ$5-'By group'!AQ$22)*Population!AQ57+'By group'!AQ$3*Population!$BO57)</f>
        <v>-2810.3735846252521</v>
      </c>
      <c r="AR57" s="4">
        <f>step*((-'By group'!AR$4-'By group'!AR$5-'By group'!AR$22)*Population!AR57+'By group'!AR$3*Population!$BO57)</f>
        <v>-4367.2199280852765</v>
      </c>
      <c r="AS57" s="4">
        <f>step*((-'By group'!AS$4-'By group'!AS$5-'By group'!AS$22)*Population!AS57+'By group'!AS$3*Population!$BO57)</f>
        <v>-1729.1748561107527</v>
      </c>
      <c r="AT57" s="4">
        <f>step*((-'By group'!AT$4-'By group'!AT$5-'By group'!AT$22)*Population!AT57+'By group'!AT$3*Population!$BO57)</f>
        <v>-411.33907905652114</v>
      </c>
      <c r="AU57" s="4">
        <f>step*((-'By group'!AU$4-'By group'!AU$5-'By group'!AU$22)*Population!AU57+'By group'!AU$3*Population!$BO57)</f>
        <v>-368.63094324853341</v>
      </c>
      <c r="AV57" s="4">
        <f>step*((-'By group'!AV$4-'By group'!AV$5-'By group'!AV$22)*Population!AV57+'By group'!AV$3*Population!$BO57)</f>
        <v>0</v>
      </c>
      <c r="AW57" s="4">
        <f>step*((-'By group'!AW$4-'By group'!AW$5-'By group'!AW$22)*Population!AW57+'By group'!AW$3*Population!$BO57)</f>
        <v>0</v>
      </c>
      <c r="AX57" s="4">
        <f>step*((-'By group'!AX$4-'By group'!AX$5-'By group'!AX$22)*Population!AX57+'By group'!AX$3*Population!$BO57)</f>
        <v>0</v>
      </c>
      <c r="AY57" s="4">
        <f>step*((-'By group'!AY$4-'By group'!AY$5-'By group'!AY$22)*Population!AY57+'By group'!AY$3*Population!$BO57)</f>
        <v>-203.15791101842757</v>
      </c>
      <c r="AZ57" s="4">
        <f>step*((-'By group'!AZ$4-'By group'!AZ$5-'By group'!AZ$22)*Population!AZ57+'By group'!AZ$3*Population!$BO57)</f>
        <v>-110.16577496661648</v>
      </c>
      <c r="BA57" s="4">
        <f>step*((-'By group'!BA$4-'By group'!BA$5-'By group'!BA$22)*Population!BA57+'By group'!BA$3*Population!$BO57)</f>
        <v>-98.709215604740848</v>
      </c>
      <c r="BB57" s="8">
        <f>step*((-'By group'!BB$4-'By group'!BB$5-'By group'!BB$22)*Population!BB57+'By group'!BB$3*Population!$BO57)</f>
        <v>4932.8885237898958</v>
      </c>
      <c r="BC57" s="4">
        <f>step*((-'By group'!BC$4-'By group'!BC$5-'By group'!BC$22)*Population!BC57+'By group'!BC$3*Population!$BO57)</f>
        <v>-373.98708577551361</v>
      </c>
      <c r="BD57" s="4">
        <f>step*((-'By group'!BD$4-'By group'!BD$5-'By group'!BD$22)*Population!BD57+'By group'!BD$3*Population!$BO57)</f>
        <v>-1897.2190106304517</v>
      </c>
      <c r="BE57" s="4">
        <f>step*((-'By group'!BE$4-'By group'!BE$5-'By group'!BE$22)*Population!BE57+'By group'!BE$3*Population!$BO57)</f>
        <v>-2641.7834756184525</v>
      </c>
      <c r="BF57" s="4">
        <f>step*((-'By group'!BF$4-'By group'!BF$5-'By group'!BF$22)*Population!BF57+'By group'!BF$3*Population!$BO57)</f>
        <v>-981.39128235564101</v>
      </c>
      <c r="BG57" s="4">
        <f>step*((-'By group'!BG$4-'By group'!BG$5-'By group'!BG$22)*Population!BG57+'By group'!BG$3*Population!$BO57)</f>
        <v>-224.3041709304085</v>
      </c>
      <c r="BH57" s="4">
        <f>step*((-'By group'!BH$4-'By group'!BH$5-'By group'!BH$22)*Population!BH57+'By group'!BH$3*Population!$BO57)</f>
        <v>-193.66481223160662</v>
      </c>
      <c r="BI57" s="4">
        <f>step*((-'By group'!BI$4-'By group'!BI$5-'By group'!BI$22)*Population!BI57+'By group'!BI$3*Population!$BO57)</f>
        <v>0</v>
      </c>
      <c r="BJ57" s="4">
        <f>step*((-'By group'!BJ$4-'By group'!BJ$5-'By group'!BJ$22)*Population!BJ57+'By group'!BJ$3*Population!$BO57)</f>
        <v>0</v>
      </c>
      <c r="BK57" s="4">
        <f>step*((-'By group'!BK$4-'By group'!BK$5-'By group'!BK$22)*Population!BK57+'By group'!BK$3*Population!$BO57)</f>
        <v>0</v>
      </c>
      <c r="BL57" s="4">
        <f>step*((-'By group'!BL$4-'By group'!BL$5-'By group'!BL$22)*Population!BL57+'By group'!BL$3*Population!$BO57)</f>
        <v>-127.45676281880196</v>
      </c>
      <c r="BM57" s="4">
        <f>step*((-'By group'!BM$4-'By group'!BM$5-'By group'!BM$22)*Population!BM57+'By group'!BM$3*Population!$BO57)</f>
        <v>-65.371317817232026</v>
      </c>
      <c r="BN57" s="4">
        <f>step*((-'By group'!BN$4-'By group'!BN$5-'By group'!BN$22)*Population!BN57+'By group'!BN$3*Population!$BO57)</f>
        <v>-55.363247517736973</v>
      </c>
      <c r="BO57" s="71">
        <f>-step*SUM(SCR!B57:N57)*Population!B57</f>
        <v>-122162.85454698576</v>
      </c>
      <c r="BP57" s="4">
        <f>step*-SUM('By group'!C$11:C$21)*Population!C57</f>
        <v>-117244.78449946984</v>
      </c>
      <c r="BQ57" s="4">
        <f>step*-SUM('By group'!D$11:D$21)*Population!D57</f>
        <v>-85817.980484393658</v>
      </c>
      <c r="BR57" s="4">
        <f>step*-SUM('By group'!E$11:E$21)*Population!E57</f>
        <v>-35643.559954662902</v>
      </c>
      <c r="BS57" s="4">
        <f>step*-SUM('By group'!F$11:F$21)*Population!F57</f>
        <v>-10761.443954495599</v>
      </c>
      <c r="BT57" s="4">
        <f>step*-SUM('By group'!G$11:G$21)*Population!G57</f>
        <v>-5214.3166019170649</v>
      </c>
      <c r="BU57" s="4">
        <f>step*-SUM('By group'!H$11:H$21)*Population!H57</f>
        <v>0</v>
      </c>
      <c r="BV57" s="4">
        <f>step*-SUM('By group'!I$11:I$21)*Population!I57</f>
        <v>0</v>
      </c>
      <c r="BW57" s="4">
        <f>step*-SUM('By group'!J$11:J$21)*Population!J57</f>
        <v>0</v>
      </c>
      <c r="BX57" s="4">
        <f>step*-SUM('By group'!K$11:K$21)*Population!K57</f>
        <v>0</v>
      </c>
      <c r="BY57" s="4">
        <f>step*-SUM('By group'!L$11:L$21)*Population!L57</f>
        <v>-1887.7546351429098</v>
      </c>
      <c r="BZ57" s="4">
        <f>step*-SUM('By group'!M$11:M$21)*Population!M57</f>
        <v>-973.24823026733213</v>
      </c>
      <c r="CA57" s="4">
        <f>step*-SUM('By group'!N$11:N$21)*Population!N57</f>
        <v>0</v>
      </c>
      <c r="CB57" s="13">
        <f>-step*SUM(SCR!O57:AA57)*Population!O57</f>
        <v>-61350.160165566791</v>
      </c>
      <c r="CC57" s="4">
        <f>step*-SUM('By group'!P$11:P$21)*Population!P57</f>
        <v>-58951.980426218877</v>
      </c>
      <c r="CD57" s="4">
        <f>step*-SUM('By group'!Q$11:Q$21)*Population!Q57</f>
        <v>-43348.623955461866</v>
      </c>
      <c r="CE57" s="4">
        <f>step*-SUM('By group'!R$11:R$21)*Population!R57</f>
        <v>-18159.38828777747</v>
      </c>
      <c r="CF57" s="4">
        <f>step*-SUM('By group'!S$11:S$21)*Population!S57</f>
        <v>-5527.2120209885434</v>
      </c>
      <c r="CG57" s="4">
        <f>step*-SUM('By group'!T$11:T$21)*Population!T57</f>
        <v>-2697.0978716077925</v>
      </c>
      <c r="CH57" s="4">
        <f>step*-SUM('By group'!U$11:U$21)*Population!U57</f>
        <v>0</v>
      </c>
      <c r="CI57" s="4">
        <f>step*-SUM('By group'!V$11:V$21)*Population!V57</f>
        <v>0</v>
      </c>
      <c r="CJ57" s="4">
        <f>step*-SUM('By group'!W$11:W$21)*Population!W57</f>
        <v>0</v>
      </c>
      <c r="CK57" s="4">
        <f>step*-SUM('By group'!X$11:X$21)*Population!X57</f>
        <v>0</v>
      </c>
      <c r="CL57" s="4">
        <f>step*-SUM('By group'!Y$11:Y$21)*Population!Y57</f>
        <v>-992.39725486835778</v>
      </c>
      <c r="CM57" s="4">
        <f>step*-SUM('By group'!Z$11:Z$21)*Population!Z57</f>
        <v>-521.87105137929063</v>
      </c>
      <c r="CN57" s="4">
        <f>step*-SUM('By group'!AA$11:AA$21)*Population!AA57</f>
        <v>0</v>
      </c>
      <c r="CO57" s="13">
        <f>-step*SUM(SCR!AB57:AN57)*Population!AB57</f>
        <v>-4210.6689266519088</v>
      </c>
      <c r="CP57" s="4">
        <f>step*-SUM('By group'!AC$11:AC$21)*Population!AC57</f>
        <v>-4042.29822982424</v>
      </c>
      <c r="CQ57" s="4">
        <f>step*-SUM('By group'!AD$11:AD$21)*Population!AD57</f>
        <v>-2958.5390440992132</v>
      </c>
      <c r="CR57" s="4">
        <f>step*-SUM('By group'!AE$11:AE$21)*Population!AE57</f>
        <v>-1225.8906401497525</v>
      </c>
      <c r="CS57" s="4">
        <f>step*-SUM('By group'!AF$11:AF$21)*Population!AF57</f>
        <v>-368.81827922971354</v>
      </c>
      <c r="CT57" s="4">
        <f>step*-SUM('By group'!AG$11:AG$21)*Population!AG57</f>
        <v>-178.03328312516246</v>
      </c>
      <c r="CU57" s="4">
        <f>step*-SUM('By group'!AH$11:AH$21)*Population!AH57</f>
        <v>0</v>
      </c>
      <c r="CV57" s="4">
        <f>step*-SUM('By group'!AI$11:AI$21)*Population!AI57</f>
        <v>0</v>
      </c>
      <c r="CW57" s="4">
        <f>step*-SUM('By group'!AJ$11:AJ$21)*Population!AJ57</f>
        <v>0</v>
      </c>
      <c r="CX57" s="4">
        <f>step*-SUM('By group'!AK$11:AK$21)*Population!AK57</f>
        <v>0</v>
      </c>
      <c r="CY57" s="4">
        <f>step*-SUM('By group'!AL$11:AL$21)*Population!AL57</f>
        <v>-63.745980190280129</v>
      </c>
      <c r="CZ57" s="4">
        <f>step*-SUM('By group'!AM$11:AM$21)*Population!AM57</f>
        <v>-32.432857834266791</v>
      </c>
      <c r="DA57" s="4">
        <f>step*-SUM('By group'!AN$11:AN$21)*Population!AN57</f>
        <v>0</v>
      </c>
      <c r="DB57" s="13">
        <f>-step*SUM(SCR!AO57:BA57)*Population!AO57</f>
        <v>-11455.811005619178</v>
      </c>
      <c r="DC57" s="4">
        <f>step*-SUM('By group'!AP$11:AP$21)*Population!AP57</f>
        <v>-10918.296834916935</v>
      </c>
      <c r="DD57" s="4">
        <f>step*-SUM('By group'!AQ$11:AQ$21)*Population!AQ57</f>
        <v>-7806.5932906257003</v>
      </c>
      <c r="DE57" s="4">
        <f>step*-SUM('By group'!AR$11:AR$21)*Population!AR57</f>
        <v>-3119.4428057751975</v>
      </c>
      <c r="DF57" s="4">
        <f>step*-SUM('By group'!AS$11:AS$21)*Population!AS57</f>
        <v>-910.09202953197519</v>
      </c>
      <c r="DG57" s="4">
        <f>step*-SUM('By group'!AT$11:AT$21)*Population!AT57</f>
        <v>-428.47820735054285</v>
      </c>
      <c r="DH57" s="4">
        <f>step*-SUM('By group'!AU$11:AU$21)*Population!AU57</f>
        <v>0</v>
      </c>
      <c r="DI57" s="4">
        <f>step*-SUM('By group'!AV$11:AV$21)*Population!AV57</f>
        <v>0</v>
      </c>
      <c r="DJ57" s="4">
        <f>step*-SUM('By group'!AW$11:AW$21)*Population!AW57</f>
        <v>0</v>
      </c>
      <c r="DK57" s="4">
        <f>step*-SUM('By group'!AX$11:AX$21)*Population!AX57</f>
        <v>0</v>
      </c>
      <c r="DL57" s="4">
        <f>step*-SUM('By group'!AY$11:AY$21)*Population!AY57</f>
        <v>-145.11279358459112</v>
      </c>
      <c r="DM57" s="4">
        <f>step*-SUM('By group'!AZ$11:AZ$21)*Population!AZ57</f>
        <v>-68.853609354135301</v>
      </c>
      <c r="DN57" s="4">
        <f>step*-SUM('By group'!BA$11:BA$21)*Population!BA57</f>
        <v>0</v>
      </c>
      <c r="DO57" s="13">
        <f>-step*SUM(SCR!BB57:BN57)*Population!BB57</f>
        <v>-6616.5596558098014</v>
      </c>
      <c r="DP57" s="4">
        <f>step*-SUM('By group'!BC$11:BC$21)*Population!BC57</f>
        <v>-6233.1180962585595</v>
      </c>
      <c r="DQ57" s="4">
        <f>step*-SUM('By group'!BD$11:BD$21)*Population!BD57</f>
        <v>-4311.8613877964808</v>
      </c>
      <c r="DR57" s="4">
        <f>step*-SUM('By group'!BE$11:BE$21)*Population!BE57</f>
        <v>-1651.1146722615331</v>
      </c>
      <c r="DS57" s="4">
        <f>step*-SUM('By group'!BF$11:BF$21)*Population!BF57</f>
        <v>-467.32918207411478</v>
      </c>
      <c r="DT57" s="4">
        <f>step*-SUM('By group'!BG$11:BG$21)*Population!BG57</f>
        <v>-215.67708743308509</v>
      </c>
      <c r="DU57" s="4">
        <f>step*-SUM('By group'!BH$11:BH$21)*Population!BH57</f>
        <v>0</v>
      </c>
      <c r="DV57" s="4">
        <f>step*-SUM('By group'!BI$11:BI$21)*Population!BI57</f>
        <v>0</v>
      </c>
      <c r="DW57" s="4">
        <f>step*-SUM('By group'!BJ$11:BJ$21)*Population!BJ57</f>
        <v>0</v>
      </c>
      <c r="DX57" s="4">
        <f>step*-SUM('By group'!BK$11:BK$21)*Population!BK57</f>
        <v>0</v>
      </c>
      <c r="DY57" s="4">
        <f>step*-SUM('By group'!BL$11:BL$21)*Population!BL57</f>
        <v>-70.809312677112203</v>
      </c>
      <c r="DZ57" s="4">
        <f>step*-SUM('By group'!BM$11:BM$21)*Population!BM57</f>
        <v>-32.685658908616013</v>
      </c>
      <c r="EA57" s="4">
        <f>step*-SUM('By group'!BN$11:BN$21)*Population!BN57</f>
        <v>0</v>
      </c>
      <c r="EB57" s="52">
        <v>0</v>
      </c>
      <c r="EC57" s="4">
        <f t="shared" si="24"/>
        <v>122162.85454698576</v>
      </c>
      <c r="ED57" s="4">
        <f t="shared" si="24"/>
        <v>117244.78449946984</v>
      </c>
      <c r="EE57" s="4">
        <f t="shared" si="26"/>
        <v>85817.980484393658</v>
      </c>
      <c r="EF57" s="4">
        <f t="shared" si="27"/>
        <v>35643.559954662902</v>
      </c>
      <c r="EG57" s="4">
        <f t="shared" si="28"/>
        <v>10761.443954495599</v>
      </c>
      <c r="EH57" s="4">
        <f t="shared" si="28"/>
        <v>5214.3166019170649</v>
      </c>
      <c r="EI57" s="4">
        <v>0</v>
      </c>
      <c r="EJ57" s="4">
        <f t="shared" si="30"/>
        <v>0</v>
      </c>
      <c r="EK57" s="4">
        <f t="shared" si="31"/>
        <v>0</v>
      </c>
      <c r="EL57" s="4">
        <f t="shared" si="32"/>
        <v>0</v>
      </c>
      <c r="EM57" s="4">
        <f t="shared" si="33"/>
        <v>1887.7546351429098</v>
      </c>
      <c r="EN57" s="4">
        <f t="shared" si="34"/>
        <v>973.24823026733213</v>
      </c>
      <c r="EO57" s="52">
        <v>0</v>
      </c>
      <c r="EP57" s="4">
        <f t="shared" si="35"/>
        <v>61350.160165566791</v>
      </c>
      <c r="EQ57" s="4">
        <f t="shared" si="36"/>
        <v>58951.980426218877</v>
      </c>
      <c r="ER57" s="4">
        <f t="shared" si="37"/>
        <v>43348.623955461866</v>
      </c>
      <c r="ES57" s="4">
        <f t="shared" si="38"/>
        <v>18159.38828777747</v>
      </c>
      <c r="ET57" s="4">
        <f t="shared" si="39"/>
        <v>5527.2120209885434</v>
      </c>
      <c r="EU57" s="4">
        <f t="shared" si="40"/>
        <v>2697.0978716077925</v>
      </c>
      <c r="EV57" s="4">
        <v>0</v>
      </c>
      <c r="EW57" s="4">
        <f t="shared" si="41"/>
        <v>0</v>
      </c>
      <c r="EX57" s="4">
        <f t="shared" si="42"/>
        <v>0</v>
      </c>
      <c r="EY57" s="4">
        <f t="shared" si="43"/>
        <v>0</v>
      </c>
      <c r="EZ57" s="4">
        <f t="shared" si="44"/>
        <v>992.39725486835778</v>
      </c>
      <c r="FA57" s="4">
        <f t="shared" si="45"/>
        <v>521.87105137929063</v>
      </c>
      <c r="FB57" s="52">
        <v>0</v>
      </c>
      <c r="FC57" s="4">
        <f t="shared" si="46"/>
        <v>4210.6689266519088</v>
      </c>
      <c r="FD57" s="4">
        <f t="shared" si="47"/>
        <v>4042.29822982424</v>
      </c>
      <c r="FE57" s="4">
        <f t="shared" si="48"/>
        <v>2958.5390440992132</v>
      </c>
      <c r="FF57" s="4">
        <f t="shared" si="49"/>
        <v>1225.8906401497525</v>
      </c>
      <c r="FG57" s="4">
        <f t="shared" si="50"/>
        <v>368.81827922971354</v>
      </c>
      <c r="FH57" s="4">
        <f t="shared" si="51"/>
        <v>178.03328312516246</v>
      </c>
      <c r="FI57" s="4">
        <v>0</v>
      </c>
      <c r="FJ57" s="4">
        <f t="shared" si="52"/>
        <v>0</v>
      </c>
      <c r="FK57" s="4">
        <f t="shared" si="53"/>
        <v>0</v>
      </c>
      <c r="FL57" s="4">
        <f t="shared" si="54"/>
        <v>0</v>
      </c>
      <c r="FM57" s="4">
        <f t="shared" si="55"/>
        <v>63.745980190280129</v>
      </c>
      <c r="FN57" s="9">
        <f t="shared" si="56"/>
        <v>32.432857834266791</v>
      </c>
      <c r="FO57" s="4">
        <v>0</v>
      </c>
      <c r="FP57" s="4">
        <f t="shared" si="57"/>
        <v>11455.811005619178</v>
      </c>
      <c r="FQ57" s="4">
        <f t="shared" si="58"/>
        <v>10918.296834916935</v>
      </c>
      <c r="FR57" s="4">
        <f t="shared" si="59"/>
        <v>7806.5932906257003</v>
      </c>
      <c r="FS57" s="4">
        <f t="shared" si="60"/>
        <v>3119.4428057751975</v>
      </c>
      <c r="FT57" s="4">
        <f t="shared" si="61"/>
        <v>910.09202953197519</v>
      </c>
      <c r="FU57" s="4">
        <f t="shared" si="62"/>
        <v>428.47820735054285</v>
      </c>
      <c r="FV57" s="4">
        <v>0</v>
      </c>
      <c r="FW57" s="4">
        <f t="shared" si="63"/>
        <v>0</v>
      </c>
      <c r="FX57" s="4">
        <f t="shared" si="64"/>
        <v>0</v>
      </c>
      <c r="FY57" s="4">
        <f t="shared" si="65"/>
        <v>0</v>
      </c>
      <c r="FZ57" s="4">
        <f t="shared" si="66"/>
        <v>145.11279358459112</v>
      </c>
      <c r="GA57" s="4">
        <f t="shared" si="67"/>
        <v>68.853609354135301</v>
      </c>
      <c r="GB57" s="4">
        <v>0</v>
      </c>
      <c r="GC57" s="4">
        <f t="shared" si="68"/>
        <v>6616.5596558098014</v>
      </c>
      <c r="GD57" s="4">
        <f t="shared" si="4"/>
        <v>6233.1180962585595</v>
      </c>
      <c r="GE57" s="4">
        <f t="shared" si="5"/>
        <v>4311.8613877964808</v>
      </c>
      <c r="GF57" s="4">
        <f t="shared" si="6"/>
        <v>1651.1146722615331</v>
      </c>
      <c r="GG57" s="4">
        <f t="shared" si="7"/>
        <v>467.32918207411478</v>
      </c>
      <c r="GH57" s="4">
        <f t="shared" si="8"/>
        <v>215.67708743308509</v>
      </c>
      <c r="GI57" s="4">
        <v>0</v>
      </c>
      <c r="GJ57" s="4">
        <f t="shared" si="69"/>
        <v>0</v>
      </c>
      <c r="GK57" s="4">
        <f t="shared" si="70"/>
        <v>0</v>
      </c>
      <c r="GL57" s="4">
        <f t="shared" si="9"/>
        <v>0</v>
      </c>
      <c r="GM57" s="4">
        <f t="shared" si="10"/>
        <v>70.809312677112203</v>
      </c>
      <c r="GN57" s="4">
        <f t="shared" si="11"/>
        <v>32.685658908616013</v>
      </c>
      <c r="GO57" s="52">
        <v>0</v>
      </c>
      <c r="GP57" s="4">
        <f>step*(-'By group'!C$32*Population!C57+'By group'!I$33*Population!I57)</f>
        <v>0</v>
      </c>
      <c r="GQ57" s="4">
        <f>step*(-'By group'!D$32*Population!D57+'By group'!J$33*Population!J57)</f>
        <v>0</v>
      </c>
      <c r="GR57" s="4">
        <f>step*(-'By group'!E$32*Population!E57+'By group'!K$33*Population!K57)</f>
        <v>0</v>
      </c>
      <c r="GS57" s="4">
        <f>step*(-'By group'!F$32*Population!F57+'By group'!L$33*Population!L57)</f>
        <v>-4436.8446596763442</v>
      </c>
      <c r="GT57" s="4">
        <f>step*(-'By group'!G$32*Population!G57+'By group'!M$33*Population!M57)</f>
        <v>-556.2392052497471</v>
      </c>
      <c r="GU57" s="4">
        <f>step*(-'By group'!H$32*Population!H57+'By group'!N$33*Population!N57)</f>
        <v>-486.14926875981655</v>
      </c>
      <c r="GV57" s="46">
        <f t="shared" si="71"/>
        <v>0</v>
      </c>
      <c r="GW57" s="14">
        <f t="shared" si="72"/>
        <v>0</v>
      </c>
      <c r="GX57" s="4">
        <f t="shared" si="73"/>
        <v>0</v>
      </c>
      <c r="GY57" s="4">
        <f t="shared" si="74"/>
        <v>4436.8446596763442</v>
      </c>
      <c r="GZ57" s="4">
        <f t="shared" si="75"/>
        <v>556.2392052497471</v>
      </c>
      <c r="HA57" s="4">
        <f t="shared" si="76"/>
        <v>486.14926875981655</v>
      </c>
      <c r="HB57" s="8">
        <v>0</v>
      </c>
      <c r="HC57" s="4">
        <f>step*(-'By group'!P$32*Population!P57+'By group'!V$33*Population!V57)</f>
        <v>0</v>
      </c>
      <c r="HD57" s="4">
        <f>step*(-'By group'!Q$32*Population!Q57+'By group'!W$33*Population!W57)</f>
        <v>0</v>
      </c>
      <c r="HE57" s="4">
        <f>step*(-'By group'!R$32*Population!R57+'By group'!X$33*Population!X57)</f>
        <v>0</v>
      </c>
      <c r="HF57" s="4">
        <f>step*(-'By group'!S$32*Population!S57+'By group'!Y$33*Population!Y57)</f>
        <v>-2267.4073830600928</v>
      </c>
      <c r="HG57" s="4">
        <f>step*(-'By group'!T$32*Population!T57+'By group'!Z$33*Population!Z57)</f>
        <v>-278.48404863191325</v>
      </c>
      <c r="HH57" s="4">
        <f>step*(-'By group'!U$32*Population!U57+'By group'!AA$33*Population!AA57)</f>
        <v>-241.05007823101224</v>
      </c>
      <c r="HI57" s="14">
        <f t="shared" si="77"/>
        <v>0</v>
      </c>
      <c r="HJ57" s="46">
        <f t="shared" si="78"/>
        <v>0</v>
      </c>
      <c r="HK57" s="4">
        <f t="shared" si="79"/>
        <v>0</v>
      </c>
      <c r="HL57" s="4">
        <f t="shared" si="80"/>
        <v>2267.4073830600928</v>
      </c>
      <c r="HM57" s="4">
        <f t="shared" si="81"/>
        <v>278.48404863191325</v>
      </c>
      <c r="HN57" s="9">
        <f t="shared" si="82"/>
        <v>241.05007823101224</v>
      </c>
      <c r="HO57" s="4">
        <v>0</v>
      </c>
      <c r="HP57" s="4">
        <f>step*(-'By group'!AC$32*Population!AC57+'By group'!AI$33*Population!AI57)</f>
        <v>0</v>
      </c>
      <c r="HQ57" s="4">
        <f>step*(-'By group'!AD$32*Population!AD57+'By group'!AJ$33*Population!AJ57)</f>
        <v>0</v>
      </c>
      <c r="HR57" s="4">
        <f>step*(-'By group'!AE$32*Population!AE57+'By group'!AK$33*Population!AK57)</f>
        <v>0</v>
      </c>
      <c r="HS57" s="4">
        <f>step*(-'By group'!AF$32*Population!AF57+'By group'!AL$33*Population!AL57)</f>
        <v>-152.5361495197167</v>
      </c>
      <c r="HT57" s="4">
        <f>step*(-'By group'!AG$32*Population!AG57+'By group'!AM$33*Population!AM57)</f>
        <v>-19.390227707899097</v>
      </c>
      <c r="HU57" s="4">
        <f>step*(-'By group'!AH$32*Population!AH57+'By group'!AN$33*Population!AN57)</f>
        <v>-16.750893426782348</v>
      </c>
      <c r="HV57" s="14">
        <f t="shared" si="83"/>
        <v>0</v>
      </c>
      <c r="HW57" s="46">
        <f t="shared" si="84"/>
        <v>0</v>
      </c>
      <c r="HX57" s="4">
        <f t="shared" si="85"/>
        <v>0</v>
      </c>
      <c r="HY57" s="4">
        <f t="shared" si="86"/>
        <v>152.5361495197167</v>
      </c>
      <c r="HZ57" s="4">
        <f t="shared" si="87"/>
        <v>19.390227707899097</v>
      </c>
      <c r="IA57" s="4">
        <f t="shared" si="88"/>
        <v>16.750893426782348</v>
      </c>
      <c r="IB57" s="8">
        <v>0</v>
      </c>
      <c r="IC57" s="4">
        <f>step*(-'By group'!AP$32*Population!AP57+'By group'!AV$33*Population!AV57)</f>
        <v>0</v>
      </c>
      <c r="ID57" s="4">
        <f>step*(-'By group'!AQ$32*Population!AQ57+'By group'!AW$33*Population!AW57)</f>
        <v>0</v>
      </c>
      <c r="IE57" s="4">
        <f>step*(-'By group'!AR$32*Population!AR57+'By group'!AX$33*Population!AX57)</f>
        <v>0</v>
      </c>
      <c r="IF57" s="4">
        <f>step*(-'By group'!AS$32*Population!AS57+'By group'!AY$33*Population!AY57)</f>
        <v>-382.48961797369202</v>
      </c>
      <c r="IG57" s="4">
        <f>step*(-'By group'!AT$32*Population!AT57+'By group'!AZ$33*Population!AZ57)</f>
        <v>-51.268836793040919</v>
      </c>
      <c r="IH57" s="4">
        <f>step*(-'By group'!AU$32*Population!AU57+'By group'!BA$33*Population!BA57)</f>
        <v>-43.576898790431997</v>
      </c>
      <c r="II57" s="14">
        <f t="shared" si="15"/>
        <v>0</v>
      </c>
      <c r="IJ57" s="4">
        <f t="shared" si="16"/>
        <v>0</v>
      </c>
      <c r="IK57" s="4">
        <f t="shared" si="89"/>
        <v>0</v>
      </c>
      <c r="IL57" s="4">
        <f t="shared" si="90"/>
        <v>382.48961797369202</v>
      </c>
      <c r="IM57" s="4">
        <f t="shared" si="91"/>
        <v>51.268836793040919</v>
      </c>
      <c r="IN57" s="4">
        <f t="shared" si="92"/>
        <v>43.576898790431997</v>
      </c>
      <c r="IO57" s="8">
        <v>0</v>
      </c>
      <c r="IP57" s="4">
        <f>step*(-'By group'!BC$32*Population!BC57+'By group'!BI$33*Population!BI57)</f>
        <v>0</v>
      </c>
      <c r="IQ57" s="4">
        <f>step*(-'By group'!BD$32*Population!BD57+'By group'!BJ$33*Population!BJ57)</f>
        <v>0</v>
      </c>
      <c r="IR57" s="4">
        <f>step*(-'By group'!BE$32*Population!BE57+'By group'!BK$33*Population!BK57)</f>
        <v>0</v>
      </c>
      <c r="IS57" s="4">
        <f>step*(-'By group'!BF$32*Population!BF57+'By group'!BL$33*Population!BL57)</f>
        <v>-198.2599346985013</v>
      </c>
      <c r="IT57" s="4">
        <f>step*(-'By group'!BG$32*Population!BG57+'By group'!BM$33*Population!BM57)</f>
        <v>-26.792588032309016</v>
      </c>
      <c r="IU57" s="4">
        <f>step*(-'By group'!BH$32*Population!BH57+'By group'!BN$33*Population!BN57)</f>
        <v>-21.940794256837897</v>
      </c>
      <c r="IV57" s="14">
        <f t="shared" si="17"/>
        <v>0</v>
      </c>
      <c r="IW57" s="4">
        <f t="shared" si="18"/>
        <v>0</v>
      </c>
      <c r="IX57" s="4">
        <f t="shared" si="19"/>
        <v>0</v>
      </c>
      <c r="IY57" s="4">
        <f t="shared" si="20"/>
        <v>198.2599346985013</v>
      </c>
      <c r="IZ57" s="4">
        <f t="shared" si="21"/>
        <v>26.792588032309016</v>
      </c>
      <c r="JA57" s="4">
        <f t="shared" si="22"/>
        <v>21.940794256837897</v>
      </c>
      <c r="JB57" s="75">
        <f>step*(+prop_idu_male*'By group'!BB$9*Population!BB57-'By group'!B$8*Population!B57)</f>
        <v>-858.39376143160314</v>
      </c>
      <c r="JC57" s="46">
        <f>step*(+prop_idu_male*'By group'!BC$9*Population!BC57-'By group'!C$8*Population!C57)</f>
        <v>-5.1142650534224652</v>
      </c>
      <c r="JD57" s="46">
        <f>step*(+prop_idu_male*'By group'!BD$9*Population!BD57-'By group'!D$8*Population!D57)</f>
        <v>-15.093902630736419</v>
      </c>
      <c r="JE57" s="46">
        <f>step*(+prop_idu_male*'By group'!BE$9*Population!BE57-'By group'!E$8*Population!E57)</f>
        <v>-15.840442370617613</v>
      </c>
      <c r="JF57" s="46">
        <f>step*(+prop_idu_male*'By group'!BF$9*Population!BF57-'By group'!F$8*Population!F57)</f>
        <v>-4.8199269587588613</v>
      </c>
      <c r="JG57" s="46">
        <f>step*(+prop_idu_male*'By group'!BG$9*Population!BG57-'By group'!G$8*Population!G57)</f>
        <v>-0.93933831841553217</v>
      </c>
      <c r="JH57" s="46">
        <f>step*(+prop_idu_male*'By group'!BH$9*Population!BH57-'By group'!H$8*Population!H57)</f>
        <v>-0.81812581128500705</v>
      </c>
      <c r="JI57" s="46">
        <f>step*(+prop_idu_male*'By group'!BI$9*Population!BI57-'By group'!I$8*Population!I57)</f>
        <v>0</v>
      </c>
      <c r="JJ57" s="46">
        <f>step*(+prop_idu_male*'By group'!BJ$9*Population!BJ57-'By group'!J$8*Population!J57)</f>
        <v>0</v>
      </c>
      <c r="JK57" s="46">
        <f>step*(+prop_idu_male*'By group'!BK$9*Population!BK57-'By group'!K$8*Population!K57)</f>
        <v>0</v>
      </c>
      <c r="JL57" s="46">
        <f>step*(+prop_idu_male*'By group'!BL$9*Population!BL57-'By group'!L$8*Population!L57)</f>
        <v>-1.7178122847178405</v>
      </c>
      <c r="JM57" s="46">
        <f>step*(+prop_idu_male*'By group'!BM$9*Population!BM57-'By group'!M$8*Population!M57)</f>
        <v>-0.89480264888665384</v>
      </c>
      <c r="JN57" s="46">
        <f>step*(+prop_idu_male*'By group'!BN$9*Population!BN57-'By group'!N$8*Population!N57)</f>
        <v>-0.76926889748320282</v>
      </c>
      <c r="JO57" s="45">
        <f>step*(+(1-prop_idu_male)*'By group'!BB$9*Population!BB57-'By group'!O$8*Population!O57-'By group'!O$6*Population!O57+'By group'!AB$7*Population!AB57)</f>
        <v>-6370.9410608816243</v>
      </c>
      <c r="JP57" s="46">
        <f>step*(+(1-prop_idu_male)*'By group'!BC$9*Population!BC57-'By group'!P$8*Population!P57-'By group'!P$6*Population!P57+'By group'!AC$7*Population!AC57)</f>
        <v>-10.34045403172825</v>
      </c>
      <c r="JQ57" s="46">
        <f>step*(+(1-prop_idu_male)*'By group'!BD$9*Population!BD57-'By group'!Q$8*Population!Q57-'By group'!Q$6*Population!Q57+'By group'!AD$7*Population!AD57)</f>
        <v>-30.585259730118896</v>
      </c>
      <c r="JR57" s="46">
        <f>step*(+(1-prop_idu_male)*'By group'!BE$9*Population!BE57-'By group'!R$8*Population!R57-'By group'!R$6*Population!R57+'By group'!AE$7*Population!AE57)</f>
        <v>-32.415258601798868</v>
      </c>
      <c r="JS57" s="46">
        <f>step*(+(1-prop_idu_male)*'By group'!BF$9*Population!BF57-'By group'!S$8*Population!S57-'By group'!S$6*Population!S57+'By group'!AF$7*Population!AF57)</f>
        <v>-9.9845863380948252</v>
      </c>
      <c r="JT57" s="46">
        <f>step*(+(1-prop_idu_male)*'By group'!BG$9*Population!BG57-'By group'!T$8*Population!T57-'By group'!T$6*Population!T57+'By group'!AG$7*Population!AG57)</f>
        <v>-1.9697229385073143</v>
      </c>
      <c r="JU57" s="46">
        <f>step*(+(1-prop_idu_male)*'By group'!BH$9*Population!BH57-'By group'!U$8*Population!U57-'By group'!U$6*Population!U57+'By group'!AH$7*Population!AH57)</f>
        <v>-1.7722259823657893</v>
      </c>
      <c r="JV57" s="46">
        <f>step*(+(1-prop_idu_male)*'By group'!BI$9*Population!BI57-'By group'!V$8*Population!V57-'By group'!V$6*Population!V57+'By group'!AI$7*Population!AI57)</f>
        <v>0</v>
      </c>
      <c r="JW57" s="46">
        <f>step*(+(1-prop_idu_male)*'By group'!BJ$9*Population!BJ57-'By group'!W$8*Population!W57-'By group'!W$6*Population!W57+'By group'!AJ$7*Population!AJ57)</f>
        <v>0</v>
      </c>
      <c r="JX57" s="46">
        <f>step*(+(1-prop_idu_male)*'By group'!BK$9*Population!BK57-'By group'!X$8*Population!X57-'By group'!X$6*Population!X57+'By group'!AK$7*Population!AK57)</f>
        <v>0</v>
      </c>
      <c r="JY57" s="46">
        <f>step*(+(1-prop_idu_male)*'By group'!BL$9*Population!BL57-'By group'!Y$8*Population!Y57-'By group'!Y$6*Population!Y57+'By group'!AL$7*Population!AL57)</f>
        <v>-3.7169961869582298</v>
      </c>
      <c r="JZ57" s="46">
        <f>step*(+(1-prop_idu_male)*'By group'!BM$9*Population!BM57-'By group'!Z$8*Population!Z57-'By group'!Z$6*Population!Z57+'By group'!AM$7*Population!AM57)</f>
        <v>-2.0118430725965242</v>
      </c>
      <c r="KA57" s="76">
        <f>step*(+(1-prop_idu_male)*'By group'!BN$9*Population!BN57-'By group'!AA$8*Population!AA57-'By group'!AA$6*Population!AA57+'By group'!AN$7*Population!AN57)</f>
        <v>-1.8711691652838487</v>
      </c>
      <c r="KB57" s="46">
        <f>step*(+'By group'!O$6*Population!O57-'By group'!AB$7*Population!AB57)</f>
        <v>5451.9252240602837</v>
      </c>
      <c r="KC57" s="46">
        <f>step*(+'By group'!P$6*Population!P57-'By group'!AC$7*Population!AC57)</f>
        <v>7.5798485533050624</v>
      </c>
      <c r="KD57" s="46">
        <f>step*(+'By group'!Q$6*Population!Q57-'By group'!AD$7*Population!AD57)</f>
        <v>22.432958305562099</v>
      </c>
      <c r="KE57" s="46">
        <f>step*(+'By group'!R$6*Population!R57-'By group'!AE$7*Population!AE57)</f>
        <v>23.83089885958859</v>
      </c>
      <c r="KF57" s="46">
        <f>step*(+'By group'!S$6*Population!S57-'By group'!AF$7*Population!AF57)</f>
        <v>7.3611790822227867</v>
      </c>
      <c r="KG57" s="46">
        <f>step*(+'By group'!T$6*Population!T57-'By group'!AG$7*Population!AG57)</f>
        <v>1.4561846146777262</v>
      </c>
      <c r="KH57" s="46">
        <f>step*(+'By group'!U$6*Population!U57-'By group'!AH$7*Population!AH57)</f>
        <v>1.3188238670194754</v>
      </c>
      <c r="KI57" s="46">
        <f>step*(+'By group'!V$6*Population!V57-'By group'!AI$7*Population!AI57)</f>
        <v>0</v>
      </c>
      <c r="KJ57" s="46">
        <f>step*(+'By group'!W$6*Population!W57-'By group'!AJ$7*Population!AJ57)</f>
        <v>0</v>
      </c>
      <c r="KK57" s="46">
        <f>step*(+'By group'!X$6*Population!X57-'By group'!AK$7*Population!AK57)</f>
        <v>0</v>
      </c>
      <c r="KL57" s="46">
        <f>step*(+'By group'!Y$6*Population!Y57-'By group'!AL$7*Population!AL57)</f>
        <v>2.7670845196961396</v>
      </c>
      <c r="KM57" s="46">
        <f>step*(+'By group'!Z$6*Population!Z57-'By group'!AM$7*Population!AM57)</f>
        <v>1.5095834165624034</v>
      </c>
      <c r="KN57" s="46">
        <f>step*(+'By group'!AA$6*Population!AA57-'By group'!AN$7*Population!AN57)</f>
        <v>1.4201361379450395</v>
      </c>
      <c r="KO57" s="45">
        <v>0</v>
      </c>
      <c r="KP57" s="46">
        <v>0</v>
      </c>
      <c r="KQ57" s="46">
        <v>0</v>
      </c>
      <c r="KR57" s="46">
        <v>0</v>
      </c>
      <c r="KS57" s="46">
        <v>0</v>
      </c>
      <c r="KT57" s="46">
        <v>0</v>
      </c>
      <c r="KU57" s="46">
        <v>0</v>
      </c>
      <c r="KV57" s="46">
        <v>0</v>
      </c>
      <c r="KW57" s="46">
        <v>0</v>
      </c>
      <c r="KX57" s="46">
        <v>0</v>
      </c>
      <c r="KY57" s="46">
        <v>0</v>
      </c>
      <c r="KZ57" s="46">
        <v>0</v>
      </c>
      <c r="LA57" s="46">
        <v>0</v>
      </c>
      <c r="LB57" s="188">
        <f>step*(-'By group'!BB$9*Population!BB57+'By group'!B$8*Population!B57+'By group'!O$8*Population!O57)</f>
        <v>1777.4095982529441</v>
      </c>
      <c r="LC57" s="189">
        <f>step*(-'By group'!BC$9*Population!BC57+'By group'!C$8*Population!C57+'By group'!P$8*Population!P57)</f>
        <v>7.8748705318456516</v>
      </c>
      <c r="LD57" s="189">
        <f>step*(-'By group'!BD$9*Population!BD57+'By group'!D$8*Population!D57+'By group'!Q$8*Population!Q57)</f>
        <v>23.246204055293216</v>
      </c>
      <c r="LE57" s="189">
        <f>step*(-'By group'!BE$9*Population!BE57+'By group'!E$8*Population!E57+'By group'!R$8*Population!R57)</f>
        <v>24.424802112827887</v>
      </c>
      <c r="LF57" s="189">
        <f>step*(-'By group'!BF$9*Population!BF57+'By group'!F$8*Population!F57+'By group'!S$8*Population!S57)</f>
        <v>7.4433342146308989</v>
      </c>
      <c r="LG57" s="189">
        <f>step*(-'By group'!BG$9*Population!BG57+'By group'!G$8*Population!G57+'By group'!T$8*Population!T57)</f>
        <v>1.4528766422451205</v>
      </c>
      <c r="LH57" s="189">
        <f>step*(-'By group'!BH$9*Population!BH57+'By group'!H$8*Population!H57+'By group'!U$8*Population!U57)</f>
        <v>1.2715279266313211</v>
      </c>
      <c r="LI57" s="189">
        <f>step*(-'By group'!BI$9*Population!BI57+'By group'!I$8*Population!I57+'By group'!V$8*Population!V57)</f>
        <v>0</v>
      </c>
      <c r="LJ57" s="189">
        <f>step*(-'By group'!BJ$9*Population!BJ57+'By group'!J$8*Population!J57+'By group'!W$8*Population!W57)</f>
        <v>0</v>
      </c>
      <c r="LK57" s="189">
        <f>step*(-'By group'!BK$9*Population!BK57+'By group'!K$8*Population!K57+'By group'!X$8*Population!X57)</f>
        <v>0</v>
      </c>
      <c r="LL57" s="189">
        <f>step*(-'By group'!BL$9*Population!BL57+'By group'!L$8*Population!L57+'By group'!Y$8*Population!Y57)</f>
        <v>2.667723951979931</v>
      </c>
      <c r="LM57" s="189">
        <f>step*(-'By group'!BM$9*Population!BM57+'By group'!M$8*Population!M57+'By group'!Z$8*Population!Z57)</f>
        <v>1.3970623049207749</v>
      </c>
      <c r="LN57" s="189">
        <f>step*(-'By group'!BN$9*Population!BN57+'By group'!N$8*Population!N57+'By group'!AA$8*Population!AA57)</f>
        <v>1.2203019248220119</v>
      </c>
    </row>
    <row r="58" spans="1:326" x14ac:dyDescent="0.25">
      <c r="A58">
        <f t="shared" si="93"/>
        <v>27</v>
      </c>
      <c r="B58" s="52">
        <f>step*((-'By group'!B$4-'By group'!B$5-'By group'!B$22)*Population!B58+'By group'!B$3*Population!$BO58)</f>
        <v>171146.11976016802</v>
      </c>
      <c r="C58" s="4">
        <f>step*((-'By group'!C$4-'By group'!C$5-'By group'!C$22)*Population!C58+'By group'!C$3*Population!$BO58)</f>
        <v>-4698.7179560781424</v>
      </c>
      <c r="D58" s="4">
        <f>step*((-'By group'!D$4-'By group'!D$5-'By group'!D$22)*Population!D58+'By group'!D$3*Population!$BO58)</f>
        <v>-30941.024316807456</v>
      </c>
      <c r="E58" s="4">
        <f>step*((-'By group'!E$4-'By group'!E$5-'By group'!E$22)*Population!E58+'By group'!E$3*Population!$BO58)</f>
        <v>-49937.04739764455</v>
      </c>
      <c r="F58" s="4">
        <f>step*((-'By group'!F$4-'By group'!F$5-'By group'!F$22)*Population!F58+'By group'!F$3*Population!$BO58)</f>
        <v>-20445.548014539843</v>
      </c>
      <c r="G58" s="4">
        <f>step*((-'By group'!G$4-'By group'!G$5-'By group'!G$22)*Population!G58+'By group'!G$3*Population!$BO58)</f>
        <v>-5001.9531069211807</v>
      </c>
      <c r="H58" s="4">
        <f>step*((-'By group'!H$4-'By group'!H$5-'By group'!H$22)*Population!H58+'By group'!H$3*Population!$BO58)</f>
        <v>-4757.4077014066779</v>
      </c>
      <c r="I58" s="4">
        <f>step*((-'By group'!I$4-'By group'!I$5-'By group'!I$22)*Population!I58+'By group'!I$3*Population!$BO58)</f>
        <v>0</v>
      </c>
      <c r="J58" s="4">
        <f>step*((-'By group'!J$4-'By group'!J$5-'By group'!J$22)*Population!J58+'By group'!J$3*Population!$BO58)</f>
        <v>0</v>
      </c>
      <c r="K58" s="4">
        <f>step*((-'By group'!K$4-'By group'!K$5-'By group'!K$22)*Population!K58+'By group'!K$3*Population!$BO58)</f>
        <v>0</v>
      </c>
      <c r="L58" s="4">
        <f>step*((-'By group'!L$4-'By group'!L$5-'By group'!L$22)*Population!L58+'By group'!L$3*Population!$BO58)</f>
        <v>-2636.1725898134787</v>
      </c>
      <c r="M58" s="4">
        <f>step*((-'By group'!M$4-'By group'!M$5-'By group'!M$22)*Population!M58+'By group'!M$3*Population!$BO58)</f>
        <v>-1550.2094595516282</v>
      </c>
      <c r="N58" s="4">
        <f>step*((-'By group'!N$4-'By group'!N$5-'By group'!N$22)*Population!N58+'By group'!N$3*Population!$BO58)</f>
        <v>-1560.6636597178147</v>
      </c>
      <c r="O58" s="8">
        <f>step*((-'By group'!O$4-'By group'!O$5-'By group'!O$22)*Population!O58+'By group'!O$3*Population!$BO58)</f>
        <v>124624.22719942941</v>
      </c>
      <c r="P58" s="4">
        <f>step*((-'By group'!P$4-'By group'!P$5-'By group'!P$22)*Population!P58+'By group'!P$3*Population!$BO58)</f>
        <v>-2359.2696197794526</v>
      </c>
      <c r="Q58" s="4">
        <f>step*((-'By group'!Q$4-'By group'!Q$5-'By group'!Q$22)*Population!Q58+'By group'!Q$3*Population!$BO58)</f>
        <v>-15602.558616801729</v>
      </c>
      <c r="R58" s="4">
        <f>step*((-'By group'!R$4-'By group'!R$5-'By group'!R$22)*Population!R58+'By group'!R$3*Population!$BO58)</f>
        <v>-25385.858355755641</v>
      </c>
      <c r="S58" s="4">
        <f>step*((-'By group'!S$4-'By group'!S$5-'By group'!S$22)*Population!S58+'By group'!S$3*Population!$BO58)</f>
        <v>-10473.788316805609</v>
      </c>
      <c r="T58" s="4">
        <f>step*((-'By group'!T$4-'By group'!T$5-'By group'!T$22)*Population!T58+'By group'!T$3*Population!$BO58)</f>
        <v>-2579.7210977995246</v>
      </c>
      <c r="U58" s="4">
        <f>step*((-'By group'!U$4-'By group'!U$5-'By group'!U$22)*Population!U58+'By group'!U$3*Population!$BO58)</f>
        <v>-2496.0237315908994</v>
      </c>
      <c r="V58" s="4">
        <f>step*((-'By group'!V$4-'By group'!V$5-'By group'!V$22)*Population!V58+'By group'!V$3*Population!$BO58)</f>
        <v>0</v>
      </c>
      <c r="W58" s="4">
        <f>step*((-'By group'!W$4-'By group'!W$5-'By group'!W$22)*Population!W58+'By group'!W$3*Population!$BO58)</f>
        <v>0</v>
      </c>
      <c r="X58" s="4">
        <f>step*((-'By group'!X$4-'By group'!X$5-'By group'!X$22)*Population!X58+'By group'!X$3*Population!$BO58)</f>
        <v>0</v>
      </c>
      <c r="Y58" s="4">
        <f>step*((-'By group'!Y$4-'By group'!Y$5-'By group'!Y$22)*Population!Y58+'By group'!Y$3*Population!$BO58)</f>
        <v>-1381.0917450789361</v>
      </c>
      <c r="Z58" s="4">
        <f>step*((-'By group'!Z$4-'By group'!Z$5-'By group'!Z$22)*Population!Z58+'By group'!Z$3*Population!$BO58)</f>
        <v>-827.95406035418648</v>
      </c>
      <c r="AA58" s="4">
        <f>step*((-'By group'!AA$4-'By group'!AA$5-'By group'!AA$22)*Population!AA58+'By group'!AA$3*Population!$BO58)</f>
        <v>-872.68506390964114</v>
      </c>
      <c r="AB58" s="8">
        <f>step*((-'By group'!AB$4-'By group'!AB$5-'By group'!AB$22)*Population!AB58+'By group'!AB$3*Population!$BO58)</f>
        <v>-1094.4930206594972</v>
      </c>
      <c r="AC58" s="4">
        <f>step*((-'By group'!AC$4-'By group'!AC$5-'By group'!AC$22)*Population!AC58+'By group'!AC$3*Population!$BO58)</f>
        <v>-162.26227384048977</v>
      </c>
      <c r="AD58" s="4">
        <f>step*((-'By group'!AD$4-'By group'!AD$5-'By group'!AD$22)*Population!AD58+'By group'!AD$3*Population!$BO58)</f>
        <v>-1068.7746838096552</v>
      </c>
      <c r="AE58" s="4">
        <f>step*((-'By group'!AE$4-'By group'!AE$5-'By group'!AE$22)*Population!AE58+'By group'!AE$3*Population!$BO58)</f>
        <v>-1721.8794331335689</v>
      </c>
      <c r="AF58" s="4">
        <f>step*((-'By group'!AF$4-'By group'!AF$5-'By group'!AF$22)*Population!AF58+'By group'!AF$3*Population!$BO58)</f>
        <v>-702.87183592621273</v>
      </c>
      <c r="AG58" s="4">
        <f>step*((-'By group'!AG$4-'By group'!AG$5-'By group'!AG$22)*Population!AG58+'By group'!AG$3*Population!$BO58)</f>
        <v>-171.37731209083768</v>
      </c>
      <c r="AH58" s="4">
        <f>step*((-'By group'!AH$4-'By group'!AH$5-'By group'!AH$22)*Population!AH58+'By group'!AH$3*Population!$BO58)</f>
        <v>-161.81663886310903</v>
      </c>
      <c r="AI58" s="4">
        <f>step*((-'By group'!AI$4-'By group'!AI$5-'By group'!AI$22)*Population!AI58+'By group'!AI$3*Population!$BO58)</f>
        <v>0</v>
      </c>
      <c r="AJ58" s="4">
        <f>step*((-'By group'!AJ$4-'By group'!AJ$5-'By group'!AJ$22)*Population!AJ58+'By group'!AJ$3*Population!$BO58)</f>
        <v>0</v>
      </c>
      <c r="AK58" s="4">
        <f>step*((-'By group'!AK$4-'By group'!AK$5-'By group'!AK$22)*Population!AK58+'By group'!AK$3*Population!$BO58)</f>
        <v>0</v>
      </c>
      <c r="AL58" s="4">
        <f>step*((-'By group'!AL$4-'By group'!AL$5-'By group'!AL$22)*Population!AL58+'By group'!AL$3*Population!$BO58)</f>
        <v>-89.406273977184014</v>
      </c>
      <c r="AM58" s="4">
        <f>step*((-'By group'!AM$4-'By group'!AM$5-'By group'!AM$22)*Population!AM58+'By group'!AM$3*Population!$BO58)</f>
        <v>-51.918201410478694</v>
      </c>
      <c r="AN58" s="4">
        <f>step*((-'By group'!AN$4-'By group'!AN$5-'By group'!AN$22)*Population!AN58+'By group'!AN$3*Population!$BO58)</f>
        <v>-52.015125639058283</v>
      </c>
      <c r="AO58" s="8">
        <f>step*((-'By group'!AO$4-'By group'!AO$5-'By group'!AO$22)*Population!AO58+'By group'!AO$3*Population!$BO58)</f>
        <v>11224.288502892123</v>
      </c>
      <c r="AP58" s="4">
        <f>step*((-'By group'!AP$4-'By group'!AP$5-'By group'!AP$22)*Population!AP58+'By group'!AP$3*Population!$BO58)</f>
        <v>-440.76316528890004</v>
      </c>
      <c r="AQ58" s="4">
        <f>step*((-'By group'!AQ$4-'By group'!AQ$5-'By group'!AQ$22)*Population!AQ58+'By group'!AQ$3*Population!$BO58)</f>
        <v>-2837.4932809951902</v>
      </c>
      <c r="AR58" s="4">
        <f>step*((-'By group'!AR$4-'By group'!AR$5-'By group'!AR$22)*Population!AR58+'By group'!AR$3*Population!$BO58)</f>
        <v>-4412.0102060324089</v>
      </c>
      <c r="AS58" s="4">
        <f>step*((-'By group'!AS$4-'By group'!AS$5-'By group'!AS$22)*Population!AS58+'By group'!AS$3*Population!$BO58)</f>
        <v>-1747.7352535209204</v>
      </c>
      <c r="AT58" s="4">
        <f>step*((-'By group'!AT$4-'By group'!AT$5-'By group'!AT$22)*Population!AT58+'By group'!AT$3*Population!$BO58)</f>
        <v>-415.90049657617004</v>
      </c>
      <c r="AU58" s="4">
        <f>step*((-'By group'!AU$4-'By group'!AU$5-'By group'!AU$22)*Population!AU58+'By group'!AU$3*Population!$BO58)</f>
        <v>-372.94259005610138</v>
      </c>
      <c r="AV58" s="4">
        <f>step*((-'By group'!AV$4-'By group'!AV$5-'By group'!AV$22)*Population!AV58+'By group'!AV$3*Population!$BO58)</f>
        <v>0</v>
      </c>
      <c r="AW58" s="4">
        <f>step*((-'By group'!AW$4-'By group'!AW$5-'By group'!AW$22)*Population!AW58+'By group'!AW$3*Population!$BO58)</f>
        <v>0</v>
      </c>
      <c r="AX58" s="4">
        <f>step*((-'By group'!AX$4-'By group'!AX$5-'By group'!AX$22)*Population!AX58+'By group'!AX$3*Population!$BO58)</f>
        <v>0</v>
      </c>
      <c r="AY58" s="4">
        <f>step*((-'By group'!AY$4-'By group'!AY$5-'By group'!AY$22)*Population!AY58+'By group'!AY$3*Population!$BO58)</f>
        <v>-205.55323495437469</v>
      </c>
      <c r="AZ58" s="4">
        <f>step*((-'By group'!AZ$4-'By group'!AZ$5-'By group'!AZ$22)*Population!AZ58+'By group'!AZ$3*Population!$BO58)</f>
        <v>-111.55475465116692</v>
      </c>
      <c r="BA58" s="4">
        <f>step*((-'By group'!BA$4-'By group'!BA$5-'By group'!BA$22)*Population!BA58+'By group'!BA$3*Population!$BO58)</f>
        <v>-100.01273839602436</v>
      </c>
      <c r="BB58" s="8">
        <f>step*((-'By group'!BB$4-'By group'!BB$5-'By group'!BB$22)*Population!BB58+'By group'!BB$3*Population!$BO58)</f>
        <v>4946.2192273202145</v>
      </c>
      <c r="BC58" s="4">
        <f>step*((-'By group'!BC$4-'By group'!BC$5-'By group'!BC$22)*Population!BC58+'By group'!BC$3*Population!$BO58)</f>
        <v>-375.02684643396805</v>
      </c>
      <c r="BD58" s="4">
        <f>step*((-'By group'!BD$4-'By group'!BD$5-'By group'!BD$22)*Population!BD58+'By group'!BD$3*Population!$BO58)</f>
        <v>-1902.420239838013</v>
      </c>
      <c r="BE58" s="4">
        <f>step*((-'By group'!BE$4-'By group'!BE$5-'By group'!BE$22)*Population!BE58+'By group'!BE$3*Population!$BO58)</f>
        <v>-2648.7255623431447</v>
      </c>
      <c r="BF58" s="4">
        <f>step*((-'By group'!BF$4-'By group'!BF$5-'By group'!BF$22)*Population!BF58+'By group'!BF$3*Population!$BO58)</f>
        <v>-983.82257989870152</v>
      </c>
      <c r="BG58" s="4">
        <f>step*((-'By group'!BG$4-'By group'!BG$5-'By group'!BG$22)*Population!BG58+'By group'!BG$3*Population!$BO58)</f>
        <v>-224.82630613375341</v>
      </c>
      <c r="BH58" s="4">
        <f>step*((-'By group'!BH$4-'By group'!BH$5-'By group'!BH$22)*Population!BH58+'By group'!BH$3*Population!$BO58)</f>
        <v>-194.0475697599191</v>
      </c>
      <c r="BI58" s="4">
        <f>step*((-'By group'!BI$4-'By group'!BI$5-'By group'!BI$22)*Population!BI58+'By group'!BI$3*Population!$BO58)</f>
        <v>0</v>
      </c>
      <c r="BJ58" s="4">
        <f>step*((-'By group'!BJ$4-'By group'!BJ$5-'By group'!BJ$22)*Population!BJ58+'By group'!BJ$3*Population!$BO58)</f>
        <v>0</v>
      </c>
      <c r="BK58" s="4">
        <f>step*((-'By group'!BK$4-'By group'!BK$5-'By group'!BK$22)*Population!BK58+'By group'!BK$3*Population!$BO58)</f>
        <v>0</v>
      </c>
      <c r="BL58" s="4">
        <f>step*((-'By group'!BL$4-'By group'!BL$5-'By group'!BL$22)*Population!BL58+'By group'!BL$3*Population!$BO58)</f>
        <v>-127.696305302713</v>
      </c>
      <c r="BM58" s="4">
        <f>step*((-'By group'!BM$4-'By group'!BM$5-'By group'!BM$22)*Population!BM58+'By group'!BM$3*Population!$BO58)</f>
        <v>-65.465516446081423</v>
      </c>
      <c r="BN58" s="4">
        <f>step*((-'By group'!BN$4-'By group'!BN$5-'By group'!BN$22)*Population!BN58+'By group'!BN$3*Population!$BO58)</f>
        <v>-55.418850888578952</v>
      </c>
      <c r="BO58" s="71">
        <f>-step*SUM(SCR!B58:N58)*Population!B58</f>
        <v>-122407.84193022153</v>
      </c>
      <c r="BP58" s="4">
        <f>step*-SUM('By group'!C$11:C$21)*Population!C58</f>
        <v>-117467.94890195355</v>
      </c>
      <c r="BQ58" s="4">
        <f>step*-SUM('By group'!D$11:D$21)*Population!D58</f>
        <v>-85947.289768909599</v>
      </c>
      <c r="BR58" s="4">
        <f>step*-SUM('By group'!E$11:E$21)*Population!E58</f>
        <v>-35669.319569746105</v>
      </c>
      <c r="BS58" s="4">
        <f>step*-SUM('By group'!F$11:F$21)*Population!F58</f>
        <v>-10760.814744494655</v>
      </c>
      <c r="BT58" s="4">
        <f>step*-SUM('By group'!G$11:G$21)*Population!G58</f>
        <v>-5210.3678197095633</v>
      </c>
      <c r="BU58" s="4">
        <f>step*-SUM('By group'!H$11:H$21)*Population!H58</f>
        <v>0</v>
      </c>
      <c r="BV58" s="4">
        <f>step*-SUM('By group'!I$11:I$21)*Population!I58</f>
        <v>0</v>
      </c>
      <c r="BW58" s="4">
        <f>step*-SUM('By group'!J$11:J$21)*Population!J58</f>
        <v>0</v>
      </c>
      <c r="BX58" s="4">
        <f>step*-SUM('By group'!K$11:K$21)*Population!K58</f>
        <v>0</v>
      </c>
      <c r="BY58" s="4">
        <f>step*-SUM('By group'!L$11:L$21)*Population!L58</f>
        <v>-1882.980421295342</v>
      </c>
      <c r="BZ58" s="4">
        <f>step*-SUM('By group'!M$11:M$21)*Population!M58</f>
        <v>-968.88091221976765</v>
      </c>
      <c r="CA58" s="4">
        <f>step*-SUM('By group'!N$11:N$21)*Population!N58</f>
        <v>0</v>
      </c>
      <c r="CB58" s="13">
        <f>-step*SUM(SCR!O58:AA58)*Population!O58</f>
        <v>-61392.603810059452</v>
      </c>
      <c r="CC58" s="4">
        <f>step*-SUM('By group'!P$11:P$21)*Population!P58</f>
        <v>-58981.740494486308</v>
      </c>
      <c r="CD58" s="4">
        <f>step*-SUM('By group'!Q$11:Q$21)*Population!Q58</f>
        <v>-43340.440602227027</v>
      </c>
      <c r="CE58" s="4">
        <f>step*-SUM('By group'!R$11:R$21)*Population!R58</f>
        <v>-18132.755968396883</v>
      </c>
      <c r="CF58" s="4">
        <f>step*-SUM('By group'!S$11:S$21)*Population!S58</f>
        <v>-5512.5201667397941</v>
      </c>
      <c r="CG58" s="4">
        <f>step*-SUM('By group'!T$11:T$21)*Population!T58</f>
        <v>-2687.2094768745046</v>
      </c>
      <c r="CH58" s="4">
        <f>step*-SUM('By group'!U$11:U$21)*Population!U58</f>
        <v>0</v>
      </c>
      <c r="CI58" s="4">
        <f>step*-SUM('By group'!V$11:V$21)*Population!V58</f>
        <v>0</v>
      </c>
      <c r="CJ58" s="4">
        <f>step*-SUM('By group'!W$11:W$21)*Population!W58</f>
        <v>0</v>
      </c>
      <c r="CK58" s="4">
        <f>step*-SUM('By group'!X$11:X$21)*Population!X58</f>
        <v>0</v>
      </c>
      <c r="CL58" s="4">
        <f>step*-SUM('By group'!Y$11:Y$21)*Population!Y58</f>
        <v>-986.49410362781146</v>
      </c>
      <c r="CM58" s="4">
        <f>step*-SUM('By group'!Z$11:Z$21)*Population!Z58</f>
        <v>-517.47128772136659</v>
      </c>
      <c r="CN58" s="4">
        <f>step*-SUM('By group'!AA$11:AA$21)*Population!AA58</f>
        <v>0</v>
      </c>
      <c r="CO58" s="13">
        <f>-step*SUM(SCR!AB58:AN58)*Population!AB58</f>
        <v>-4225.5388042168133</v>
      </c>
      <c r="CP58" s="4">
        <f>step*-SUM('By group'!AC$11:AC$21)*Population!AC58</f>
        <v>-4056.5568460122445</v>
      </c>
      <c r="CQ58" s="4">
        <f>step*-SUM('By group'!AD$11:AD$21)*Population!AD58</f>
        <v>-2968.8185661379312</v>
      </c>
      <c r="CR58" s="4">
        <f>step*-SUM('By group'!AE$11:AE$21)*Population!AE58</f>
        <v>-1229.913880809692</v>
      </c>
      <c r="CS58" s="4">
        <f>step*-SUM('By group'!AF$11:AF$21)*Population!AF58</f>
        <v>-369.9325452243225</v>
      </c>
      <c r="CT58" s="4">
        <f>step*-SUM('By group'!AG$11:AG$21)*Population!AG58</f>
        <v>-178.51803342795588</v>
      </c>
      <c r="CU58" s="4">
        <f>step*-SUM('By group'!AH$11:AH$21)*Population!AH58</f>
        <v>0</v>
      </c>
      <c r="CV58" s="4">
        <f>step*-SUM('By group'!AI$11:AI$21)*Population!AI58</f>
        <v>0</v>
      </c>
      <c r="CW58" s="4">
        <f>step*-SUM('By group'!AJ$11:AJ$21)*Population!AJ58</f>
        <v>0</v>
      </c>
      <c r="CX58" s="4">
        <f>step*-SUM('By group'!AK$11:AK$21)*Population!AK58</f>
        <v>0</v>
      </c>
      <c r="CY58" s="4">
        <f>step*-SUM('By group'!AL$11:AL$21)*Population!AL58</f>
        <v>-63.861624269417149</v>
      </c>
      <c r="CZ58" s="4">
        <f>step*-SUM('By group'!AM$11:AM$21)*Population!AM58</f>
        <v>-32.448875881549185</v>
      </c>
      <c r="DA58" s="4">
        <f>step*-SUM('By group'!AN$11:AN$21)*Population!AN58</f>
        <v>0</v>
      </c>
      <c r="DB58" s="13">
        <f>-step*SUM(SCR!AO58:BA58)*Population!AO58</f>
        <v>-11560.001263563479</v>
      </c>
      <c r="DC58" s="4">
        <f>step*-SUM('By group'!AP$11:AP$21)*Population!AP58</f>
        <v>-11019.079132222501</v>
      </c>
      <c r="DD58" s="4">
        <f>step*-SUM('By group'!AQ$11:AQ$21)*Population!AQ58</f>
        <v>-7881.9257805421958</v>
      </c>
      <c r="DE58" s="4">
        <f>step*-SUM('By group'!AR$11:AR$21)*Population!AR58</f>
        <v>-3151.4358614517205</v>
      </c>
      <c r="DF58" s="4">
        <f>step*-SUM('By group'!AS$11:AS$21)*Population!AS58</f>
        <v>-919.86065974785288</v>
      </c>
      <c r="DG58" s="4">
        <f>step*-SUM('By group'!AT$11:AT$21)*Population!AT58</f>
        <v>-433.22968393351044</v>
      </c>
      <c r="DH58" s="4">
        <f>step*-SUM('By group'!AU$11:AU$21)*Population!AU58</f>
        <v>0</v>
      </c>
      <c r="DI58" s="4">
        <f>step*-SUM('By group'!AV$11:AV$21)*Population!AV58</f>
        <v>0</v>
      </c>
      <c r="DJ58" s="4">
        <f>step*-SUM('By group'!AW$11:AW$21)*Population!AW58</f>
        <v>0</v>
      </c>
      <c r="DK58" s="4">
        <f>step*-SUM('By group'!AX$11:AX$21)*Population!AX58</f>
        <v>0</v>
      </c>
      <c r="DL58" s="4">
        <f>step*-SUM('By group'!AY$11:AY$21)*Population!AY58</f>
        <v>-146.82373925312478</v>
      </c>
      <c r="DM58" s="4">
        <f>step*-SUM('By group'!AZ$11:AZ$21)*Population!AZ58</f>
        <v>-69.721721656979327</v>
      </c>
      <c r="DN58" s="4">
        <f>step*-SUM('By group'!BA$11:BA$21)*Population!BA58</f>
        <v>0</v>
      </c>
      <c r="DO58" s="13">
        <f>-step*SUM(SCR!BB58:BN58)*Population!BB58</f>
        <v>-6635.0087763504762</v>
      </c>
      <c r="DP58" s="4">
        <f>step*-SUM('By group'!BC$11:BC$21)*Population!BC58</f>
        <v>-6250.447440566134</v>
      </c>
      <c r="DQ58" s="4">
        <f>step*-SUM('By group'!BD$11:BD$21)*Population!BD58</f>
        <v>-4323.6823632682108</v>
      </c>
      <c r="DR58" s="4">
        <f>step*-SUM('By group'!BE$11:BE$21)*Population!BE58</f>
        <v>-1655.4534764644654</v>
      </c>
      <c r="DS58" s="4">
        <f>step*-SUM('By group'!BF$11:BF$21)*Population!BF58</f>
        <v>-468.4869428089055</v>
      </c>
      <c r="DT58" s="4">
        <f>step*-SUM('By group'!BG$11:BG$21)*Population!BG58</f>
        <v>-216.17914051322441</v>
      </c>
      <c r="DU58" s="4">
        <f>step*-SUM('By group'!BH$11:BH$21)*Population!BH58</f>
        <v>0</v>
      </c>
      <c r="DV58" s="4">
        <f>step*-SUM('By group'!BI$11:BI$21)*Population!BI58</f>
        <v>0</v>
      </c>
      <c r="DW58" s="4">
        <f>step*-SUM('By group'!BJ$11:BJ$21)*Population!BJ58</f>
        <v>0</v>
      </c>
      <c r="DX58" s="4">
        <f>step*-SUM('By group'!BK$11:BK$21)*Population!BK58</f>
        <v>0</v>
      </c>
      <c r="DY58" s="4">
        <f>step*-SUM('By group'!BL$11:BL$21)*Population!BL58</f>
        <v>-70.942391834840564</v>
      </c>
      <c r="DZ58" s="4">
        <f>step*-SUM('By group'!BM$11:BM$21)*Population!BM58</f>
        <v>-32.732758223040712</v>
      </c>
      <c r="EA58" s="4">
        <f>step*-SUM('By group'!BN$11:BN$21)*Population!BN58</f>
        <v>0</v>
      </c>
      <c r="EB58" s="52">
        <v>0</v>
      </c>
      <c r="EC58" s="4">
        <f t="shared" si="24"/>
        <v>122407.84193022153</v>
      </c>
      <c r="ED58" s="4">
        <f t="shared" si="24"/>
        <v>117467.94890195355</v>
      </c>
      <c r="EE58" s="4">
        <f t="shared" si="26"/>
        <v>85947.289768909599</v>
      </c>
      <c r="EF58" s="4">
        <f t="shared" si="27"/>
        <v>35669.319569746105</v>
      </c>
      <c r="EG58" s="4">
        <f t="shared" si="28"/>
        <v>10760.814744494655</v>
      </c>
      <c r="EH58" s="4">
        <f t="shared" si="28"/>
        <v>5210.3678197095633</v>
      </c>
      <c r="EI58" s="4">
        <v>0</v>
      </c>
      <c r="EJ58" s="4">
        <f t="shared" si="30"/>
        <v>0</v>
      </c>
      <c r="EK58" s="4">
        <f t="shared" si="31"/>
        <v>0</v>
      </c>
      <c r="EL58" s="4">
        <f t="shared" si="32"/>
        <v>0</v>
      </c>
      <c r="EM58" s="4">
        <f t="shared" si="33"/>
        <v>1882.980421295342</v>
      </c>
      <c r="EN58" s="4">
        <f t="shared" si="34"/>
        <v>968.88091221976765</v>
      </c>
      <c r="EO58" s="52">
        <v>0</v>
      </c>
      <c r="EP58" s="4">
        <f t="shared" si="35"/>
        <v>61392.603810059452</v>
      </c>
      <c r="EQ58" s="4">
        <f t="shared" si="36"/>
        <v>58981.740494486308</v>
      </c>
      <c r="ER58" s="4">
        <f t="shared" si="37"/>
        <v>43340.440602227027</v>
      </c>
      <c r="ES58" s="4">
        <f t="shared" si="38"/>
        <v>18132.755968396883</v>
      </c>
      <c r="ET58" s="4">
        <f t="shared" si="39"/>
        <v>5512.5201667397941</v>
      </c>
      <c r="EU58" s="4">
        <f t="shared" si="40"/>
        <v>2687.2094768745046</v>
      </c>
      <c r="EV58" s="4">
        <v>0</v>
      </c>
      <c r="EW58" s="4">
        <f t="shared" si="41"/>
        <v>0</v>
      </c>
      <c r="EX58" s="4">
        <f t="shared" si="42"/>
        <v>0</v>
      </c>
      <c r="EY58" s="4">
        <f t="shared" si="43"/>
        <v>0</v>
      </c>
      <c r="EZ58" s="4">
        <f t="shared" si="44"/>
        <v>986.49410362781146</v>
      </c>
      <c r="FA58" s="4">
        <f t="shared" si="45"/>
        <v>517.47128772136659</v>
      </c>
      <c r="FB58" s="52">
        <v>0</v>
      </c>
      <c r="FC58" s="4">
        <f t="shared" si="46"/>
        <v>4225.5388042168133</v>
      </c>
      <c r="FD58" s="4">
        <f t="shared" si="47"/>
        <v>4056.5568460122445</v>
      </c>
      <c r="FE58" s="4">
        <f t="shared" si="48"/>
        <v>2968.8185661379312</v>
      </c>
      <c r="FF58" s="4">
        <f t="shared" si="49"/>
        <v>1229.913880809692</v>
      </c>
      <c r="FG58" s="4">
        <f t="shared" si="50"/>
        <v>369.9325452243225</v>
      </c>
      <c r="FH58" s="4">
        <f t="shared" si="51"/>
        <v>178.51803342795588</v>
      </c>
      <c r="FI58" s="4">
        <v>0</v>
      </c>
      <c r="FJ58" s="4">
        <f t="shared" si="52"/>
        <v>0</v>
      </c>
      <c r="FK58" s="4">
        <f t="shared" si="53"/>
        <v>0</v>
      </c>
      <c r="FL58" s="4">
        <f t="shared" si="54"/>
        <v>0</v>
      </c>
      <c r="FM58" s="4">
        <f t="shared" si="55"/>
        <v>63.861624269417149</v>
      </c>
      <c r="FN58" s="9">
        <f t="shared" si="56"/>
        <v>32.448875881549185</v>
      </c>
      <c r="FO58" s="4">
        <v>0</v>
      </c>
      <c r="FP58" s="4">
        <f t="shared" si="57"/>
        <v>11560.001263563479</v>
      </c>
      <c r="FQ58" s="4">
        <f t="shared" si="58"/>
        <v>11019.079132222501</v>
      </c>
      <c r="FR58" s="4">
        <f t="shared" si="59"/>
        <v>7881.9257805421958</v>
      </c>
      <c r="FS58" s="4">
        <f t="shared" si="60"/>
        <v>3151.4358614517205</v>
      </c>
      <c r="FT58" s="4">
        <f t="shared" si="61"/>
        <v>919.86065974785288</v>
      </c>
      <c r="FU58" s="4">
        <f t="shared" si="62"/>
        <v>433.22968393351044</v>
      </c>
      <c r="FV58" s="4">
        <v>0</v>
      </c>
      <c r="FW58" s="4">
        <f t="shared" si="63"/>
        <v>0</v>
      </c>
      <c r="FX58" s="4">
        <f t="shared" si="64"/>
        <v>0</v>
      </c>
      <c r="FY58" s="4">
        <f t="shared" si="65"/>
        <v>0</v>
      </c>
      <c r="FZ58" s="4">
        <f t="shared" si="66"/>
        <v>146.82373925312478</v>
      </c>
      <c r="GA58" s="4">
        <f t="shared" si="67"/>
        <v>69.721721656979327</v>
      </c>
      <c r="GB58" s="4">
        <v>0</v>
      </c>
      <c r="GC58" s="4">
        <f t="shared" si="68"/>
        <v>6635.0087763504762</v>
      </c>
      <c r="GD58" s="4">
        <f t="shared" si="4"/>
        <v>6250.447440566134</v>
      </c>
      <c r="GE58" s="4">
        <f t="shared" si="5"/>
        <v>4323.6823632682108</v>
      </c>
      <c r="GF58" s="4">
        <f t="shared" si="6"/>
        <v>1655.4534764644654</v>
      </c>
      <c r="GG58" s="4">
        <f t="shared" si="7"/>
        <v>468.4869428089055</v>
      </c>
      <c r="GH58" s="4">
        <f t="shared" si="8"/>
        <v>216.17914051322441</v>
      </c>
      <c r="GI58" s="4">
        <v>0</v>
      </c>
      <c r="GJ58" s="4">
        <f t="shared" si="69"/>
        <v>0</v>
      </c>
      <c r="GK58" s="4">
        <f t="shared" si="70"/>
        <v>0</v>
      </c>
      <c r="GL58" s="4">
        <f t="shared" si="9"/>
        <v>0</v>
      </c>
      <c r="GM58" s="4">
        <f t="shared" si="10"/>
        <v>70.942391834840564</v>
      </c>
      <c r="GN58" s="4">
        <f t="shared" si="11"/>
        <v>32.732758223040712</v>
      </c>
      <c r="GO58" s="52">
        <v>0</v>
      </c>
      <c r="GP58" s="4">
        <f>step*(-'By group'!C$32*Population!C58+'By group'!I$33*Population!I58)</f>
        <v>0</v>
      </c>
      <c r="GQ58" s="4">
        <f>step*(-'By group'!D$32*Population!D58+'By group'!J$33*Population!J58)</f>
        <v>0</v>
      </c>
      <c r="GR58" s="4">
        <f>step*(-'By group'!E$32*Population!E58+'By group'!K$33*Population!K58)</f>
        <v>0</v>
      </c>
      <c r="GS58" s="4">
        <f>step*(-'By group'!F$32*Population!F58+'By group'!L$33*Population!L58)</f>
        <v>-4438.9171615996565</v>
      </c>
      <c r="GT58" s="4">
        <f>step*(-'By group'!G$32*Population!G58+'By group'!M$33*Population!M58)</f>
        <v>-557.63310783202883</v>
      </c>
      <c r="GU58" s="4">
        <f>step*(-'By group'!H$32*Population!H58+'By group'!N$33*Population!N58)</f>
        <v>-486.92313152139803</v>
      </c>
      <c r="GV58" s="46">
        <f t="shared" si="71"/>
        <v>0</v>
      </c>
      <c r="GW58" s="14">
        <f t="shared" si="72"/>
        <v>0</v>
      </c>
      <c r="GX58" s="4">
        <f t="shared" si="73"/>
        <v>0</v>
      </c>
      <c r="GY58" s="4">
        <f t="shared" si="74"/>
        <v>4438.9171615996565</v>
      </c>
      <c r="GZ58" s="4">
        <f t="shared" si="75"/>
        <v>557.63310783202883</v>
      </c>
      <c r="HA58" s="4">
        <f t="shared" si="76"/>
        <v>486.92313152139803</v>
      </c>
      <c r="HB58" s="8">
        <v>0</v>
      </c>
      <c r="HC58" s="4">
        <f>step*(-'By group'!P$32*Population!P58+'By group'!V$33*Population!V58)</f>
        <v>0</v>
      </c>
      <c r="HD58" s="4">
        <f>step*(-'By group'!Q$32*Population!Q58+'By group'!W$33*Population!W58)</f>
        <v>0</v>
      </c>
      <c r="HE58" s="4">
        <f>step*(-'By group'!R$32*Population!R58+'By group'!X$33*Population!X58)</f>
        <v>0</v>
      </c>
      <c r="HF58" s="4">
        <f>step*(-'By group'!S$32*Population!S58+'By group'!Y$33*Population!Y58)</f>
        <v>-2263.0130315559913</v>
      </c>
      <c r="HG58" s="4">
        <f>step*(-'By group'!T$32*Population!T58+'By group'!Z$33*Population!Z58)</f>
        <v>-278.70625151421763</v>
      </c>
      <c r="HH58" s="4">
        <f>step*(-'By group'!U$32*Population!U58+'By group'!AA$33*Population!AA58)</f>
        <v>-241.29390969832761</v>
      </c>
      <c r="HI58" s="14">
        <f t="shared" si="77"/>
        <v>0</v>
      </c>
      <c r="HJ58" s="46">
        <f t="shared" si="78"/>
        <v>0</v>
      </c>
      <c r="HK58" s="4">
        <f t="shared" si="79"/>
        <v>0</v>
      </c>
      <c r="HL58" s="4">
        <f t="shared" si="80"/>
        <v>2263.0130315559913</v>
      </c>
      <c r="HM58" s="4">
        <f t="shared" si="81"/>
        <v>278.70625151421763</v>
      </c>
      <c r="HN58" s="9">
        <f t="shared" si="82"/>
        <v>241.29390969832761</v>
      </c>
      <c r="HO58" s="4">
        <v>0</v>
      </c>
      <c r="HP58" s="4">
        <f>step*(-'By group'!AC$32*Population!AC58+'By group'!AI$33*Population!AI58)</f>
        <v>0</v>
      </c>
      <c r="HQ58" s="4">
        <f>step*(-'By group'!AD$32*Population!AD58+'By group'!AJ$33*Population!AJ58)</f>
        <v>0</v>
      </c>
      <c r="HR58" s="4">
        <f>step*(-'By group'!AE$32*Population!AE58+'By group'!AK$33*Population!AK58)</f>
        <v>0</v>
      </c>
      <c r="HS58" s="4">
        <f>step*(-'By group'!AF$32*Population!AF58+'By group'!AL$33*Population!AL58)</f>
        <v>-153.03546047745266</v>
      </c>
      <c r="HT58" s="4">
        <f>step*(-'By group'!AG$32*Population!AG58+'By group'!AM$33*Population!AM58)</f>
        <v>-19.479168744816583</v>
      </c>
      <c r="HU58" s="4">
        <f>step*(-'By group'!AH$32*Population!AH58+'By group'!AN$33*Population!AN58)</f>
        <v>-16.843250337279315</v>
      </c>
      <c r="HV58" s="14">
        <f t="shared" si="83"/>
        <v>0</v>
      </c>
      <c r="HW58" s="46">
        <f t="shared" si="84"/>
        <v>0</v>
      </c>
      <c r="HX58" s="4">
        <f t="shared" si="85"/>
        <v>0</v>
      </c>
      <c r="HY58" s="4">
        <f t="shared" si="86"/>
        <v>153.03546047745266</v>
      </c>
      <c r="HZ58" s="4">
        <f t="shared" si="87"/>
        <v>19.479168744816583</v>
      </c>
      <c r="IA58" s="4">
        <f t="shared" si="88"/>
        <v>16.843250337279315</v>
      </c>
      <c r="IB58" s="8">
        <v>0</v>
      </c>
      <c r="IC58" s="4">
        <f>step*(-'By group'!AP$32*Population!AP58+'By group'!AV$33*Population!AV58)</f>
        <v>0</v>
      </c>
      <c r="ID58" s="4">
        <f>step*(-'By group'!AQ$32*Population!AQ58+'By group'!AW$33*Population!AW58)</f>
        <v>0</v>
      </c>
      <c r="IE58" s="4">
        <f>step*(-'By group'!AR$32*Population!AR58+'By group'!AX$33*Population!AX58)</f>
        <v>0</v>
      </c>
      <c r="IF58" s="4">
        <f>step*(-'By group'!AS$32*Population!AS58+'By group'!AY$33*Population!AY58)</f>
        <v>-386.51846024736403</v>
      </c>
      <c r="IG58" s="4">
        <f>step*(-'By group'!AT$32*Population!AT58+'By group'!AZ$33*Population!AZ58)</f>
        <v>-51.785075958212431</v>
      </c>
      <c r="IH58" s="4">
        <f>step*(-'By group'!AU$32*Population!AU58+'By group'!BA$33*Population!BA58)</f>
        <v>-44.047384742515206</v>
      </c>
      <c r="II58" s="14">
        <f t="shared" si="15"/>
        <v>0</v>
      </c>
      <c r="IJ58" s="4">
        <f t="shared" si="16"/>
        <v>0</v>
      </c>
      <c r="IK58" s="4">
        <f t="shared" si="89"/>
        <v>0</v>
      </c>
      <c r="IL58" s="4">
        <f t="shared" si="90"/>
        <v>386.51846024736403</v>
      </c>
      <c r="IM58" s="4">
        <f t="shared" si="91"/>
        <v>51.785075958212431</v>
      </c>
      <c r="IN58" s="4">
        <f t="shared" si="92"/>
        <v>44.047384742515206</v>
      </c>
      <c r="IO58" s="8">
        <v>0</v>
      </c>
      <c r="IP58" s="4">
        <f>step*(-'By group'!BC$32*Population!BC58+'By group'!BI$33*Population!BI58)</f>
        <v>0</v>
      </c>
      <c r="IQ58" s="4">
        <f>step*(-'By group'!BD$32*Population!BD58+'By group'!BJ$33*Population!BJ58)</f>
        <v>0</v>
      </c>
      <c r="IR58" s="4">
        <f>step*(-'By group'!BE$32*Population!BE58+'By group'!BK$33*Population!BK58)</f>
        <v>0</v>
      </c>
      <c r="IS58" s="4">
        <f>step*(-'By group'!BF$32*Population!BF58+'By group'!BL$33*Population!BL58)</f>
        <v>-198.77227548703246</v>
      </c>
      <c r="IT58" s="4">
        <f>step*(-'By group'!BG$32*Population!BG58+'By group'!BM$33*Population!BM58)</f>
        <v>-26.869448991124532</v>
      </c>
      <c r="IU58" s="4">
        <f>step*(-'By group'!BH$32*Population!BH58+'By group'!BN$33*Population!BN58)</f>
        <v>-21.99585701108802</v>
      </c>
      <c r="IV58" s="14">
        <f t="shared" si="17"/>
        <v>0</v>
      </c>
      <c r="IW58" s="4">
        <f t="shared" si="18"/>
        <v>0</v>
      </c>
      <c r="IX58" s="4">
        <f t="shared" si="19"/>
        <v>0</v>
      </c>
      <c r="IY58" s="4">
        <f t="shared" si="20"/>
        <v>198.77227548703246</v>
      </c>
      <c r="IZ58" s="4">
        <f t="shared" si="21"/>
        <v>26.869448991124532</v>
      </c>
      <c r="JA58" s="4">
        <f t="shared" si="22"/>
        <v>21.99585701108802</v>
      </c>
      <c r="JB58" s="75">
        <f>step*(+prop_idu_male*'By group'!BB$9*Population!BB58-'By group'!B$8*Population!B58)</f>
        <v>-860.76561151428598</v>
      </c>
      <c r="JC58" s="46">
        <f>step*(+prop_idu_male*'By group'!BC$9*Population!BC58-'By group'!C$8*Population!C58)</f>
        <v>-5.1233437522297418</v>
      </c>
      <c r="JD58" s="46">
        <f>step*(+prop_idu_male*'By group'!BD$9*Population!BD58-'By group'!D$8*Population!D58)</f>
        <v>-15.114090419413181</v>
      </c>
      <c r="JE58" s="46">
        <f>step*(+prop_idu_male*'By group'!BE$9*Population!BE58-'By group'!E$8*Population!E58)</f>
        <v>-15.848115613115692</v>
      </c>
      <c r="JF58" s="46">
        <f>step*(+prop_idu_male*'By group'!BF$9*Population!BF58-'By group'!F$8*Population!F58)</f>
        <v>-4.8182230408766404</v>
      </c>
      <c r="JG58" s="46">
        <f>step*(+prop_idu_male*'By group'!BG$9*Population!BG58-'By group'!G$8*Population!G58)</f>
        <v>-0.93830757649556507</v>
      </c>
      <c r="JH58" s="46">
        <f>step*(+prop_idu_male*'By group'!BH$9*Population!BH58-'By group'!H$8*Population!H58)</f>
        <v>-0.81591985470612027</v>
      </c>
      <c r="JI58" s="46">
        <f>step*(+prop_idu_male*'By group'!BI$9*Population!BI58-'By group'!I$8*Population!I58)</f>
        <v>0</v>
      </c>
      <c r="JJ58" s="46">
        <f>step*(+prop_idu_male*'By group'!BJ$9*Population!BJ58-'By group'!J$8*Population!J58)</f>
        <v>0</v>
      </c>
      <c r="JK58" s="46">
        <f>step*(+prop_idu_male*'By group'!BK$9*Population!BK58-'By group'!K$8*Population!K58)</f>
        <v>0</v>
      </c>
      <c r="JL58" s="46">
        <f>step*(+prop_idu_male*'By group'!BL$9*Population!BL58-'By group'!L$8*Population!L58)</f>
        <v>-1.7127186808917247</v>
      </c>
      <c r="JM58" s="46">
        <f>step*(+prop_idu_male*'By group'!BM$9*Population!BM58-'By group'!M$8*Population!M58)</f>
        <v>-0.89032229248446992</v>
      </c>
      <c r="JN58" s="46">
        <f>step*(+prop_idu_male*'By group'!BN$9*Population!BN58-'By group'!N$8*Population!N58)</f>
        <v>-0.76357356002266685</v>
      </c>
      <c r="JO58" s="45">
        <f>step*(+(1-prop_idu_male)*'By group'!BB$9*Population!BB58-'By group'!O$8*Population!O58-'By group'!O$6*Population!O58+'By group'!AB$7*Population!AB58)</f>
        <v>-6390.4381488790514</v>
      </c>
      <c r="JP58" s="46">
        <f>step*(+(1-prop_idu_male)*'By group'!BC$9*Population!BC58-'By group'!P$8*Population!P58-'By group'!P$6*Population!P58+'By group'!AC$7*Population!AC58)</f>
        <v>-10.314703634822608</v>
      </c>
      <c r="JQ58" s="46">
        <f>step*(+(1-prop_idu_male)*'By group'!BD$9*Population!BD58-'By group'!Q$8*Population!Q58-'By group'!Q$6*Population!Q58+'By group'!AD$7*Population!AD58)</f>
        <v>-30.469589298146342</v>
      </c>
      <c r="JR58" s="46">
        <f>step*(+(1-prop_idu_male)*'By group'!BE$9*Population!BE58-'By group'!R$8*Population!R58-'By group'!R$6*Population!R58+'By group'!AE$7*Population!AE58)</f>
        <v>-32.220162826207449</v>
      </c>
      <c r="JS58" s="46">
        <f>step*(+(1-prop_idu_male)*'By group'!BF$9*Population!BF58-'By group'!S$8*Population!S58-'By group'!S$6*Population!S58+'By group'!AF$7*Population!AF58)</f>
        <v>-9.9049608701385452</v>
      </c>
      <c r="JT58" s="46">
        <f>step*(+(1-prop_idu_male)*'By group'!BG$9*Population!BG58-'By group'!T$8*Population!T58-'By group'!T$6*Population!T58+'By group'!AG$7*Population!AG58)</f>
        <v>-1.9509714364831601</v>
      </c>
      <c r="JU58" s="46">
        <f>step*(+(1-prop_idu_male)*'By group'!BH$9*Population!BH58-'By group'!U$8*Population!U58-'By group'!U$6*Population!U58+'By group'!AH$7*Population!AH58)</f>
        <v>-1.749636992474487</v>
      </c>
      <c r="JV58" s="46">
        <f>step*(+(1-prop_idu_male)*'By group'!BI$9*Population!BI58-'By group'!V$8*Population!V58-'By group'!V$6*Population!V58+'By group'!AI$7*Population!AI58)</f>
        <v>0</v>
      </c>
      <c r="JW58" s="46">
        <f>step*(+(1-prop_idu_male)*'By group'!BJ$9*Population!BJ58-'By group'!W$8*Population!W58-'By group'!W$6*Population!W58+'By group'!AJ$7*Population!AJ58)</f>
        <v>0</v>
      </c>
      <c r="JX58" s="46">
        <f>step*(+(1-prop_idu_male)*'By group'!BK$9*Population!BK58-'By group'!X$8*Population!X58-'By group'!X$6*Population!X58+'By group'!AK$7*Population!AK58)</f>
        <v>0</v>
      </c>
      <c r="JY58" s="46">
        <f>step*(+(1-prop_idu_male)*'By group'!BL$9*Population!BL58-'By group'!Y$8*Population!Y58-'By group'!Y$6*Population!Y58+'By group'!AL$7*Population!AL58)</f>
        <v>-3.6698120768229181</v>
      </c>
      <c r="JZ58" s="46">
        <f>step*(+(1-prop_idu_male)*'By group'!BM$9*Population!BM58-'By group'!Z$8*Population!Z58-'By group'!Z$6*Population!Z58+'By group'!AM$7*Population!AM58)</f>
        <v>-1.980215565038282</v>
      </c>
      <c r="KA58" s="76">
        <f>step*(+(1-prop_idu_male)*'By group'!BN$9*Population!BN58-'By group'!AA$8*Population!AA58-'By group'!AA$6*Population!AA58+'By group'!AN$7*Population!AN58)</f>
        <v>-1.8318793113136249</v>
      </c>
      <c r="KB58" s="46">
        <f>step*(+'By group'!O$6*Population!O58-'By group'!AB$7*Population!AB58)</f>
        <v>5468.5848247567528</v>
      </c>
      <c r="KC58" s="46">
        <f>step*(+'By group'!P$6*Population!P58-'By group'!AC$7*Population!AC58)</f>
        <v>7.5531300333152789</v>
      </c>
      <c r="KD58" s="46">
        <f>step*(+'By group'!Q$6*Population!Q58-'By group'!AD$7*Population!AD58)</f>
        <v>22.320343061293119</v>
      </c>
      <c r="KE58" s="46">
        <f>step*(+'By group'!R$6*Population!R58-'By group'!AE$7*Population!AE58)</f>
        <v>23.650420884948346</v>
      </c>
      <c r="KF58" s="46">
        <f>step*(+'By group'!S$6*Population!S58-'By group'!AF$7*Population!AF58)</f>
        <v>7.2892468696113184</v>
      </c>
      <c r="KG58" s="46">
        <f>step*(+'By group'!T$6*Population!T58-'By group'!AG$7*Population!AG58)</f>
        <v>1.4394710379698463</v>
      </c>
      <c r="KH58" s="46">
        <f>step*(+'By group'!U$6*Population!U58-'By group'!AH$7*Population!AH58)</f>
        <v>1.2991151785641402</v>
      </c>
      <c r="KI58" s="46">
        <f>step*(+'By group'!V$6*Population!V58-'By group'!AI$7*Population!AI58)</f>
        <v>0</v>
      </c>
      <c r="KJ58" s="46">
        <f>step*(+'By group'!W$6*Population!W58-'By group'!AJ$7*Population!AJ58)</f>
        <v>0</v>
      </c>
      <c r="KK58" s="46">
        <f>step*(+'By group'!X$6*Population!X58-'By group'!AK$7*Population!AK58)</f>
        <v>0</v>
      </c>
      <c r="KL58" s="46">
        <f>step*(+'By group'!Y$6*Population!Y58-'By group'!AL$7*Population!AL58)</f>
        <v>2.7258834082960108</v>
      </c>
      <c r="KM58" s="46">
        <f>step*(+'By group'!Z$6*Population!Z58-'By group'!AM$7*Population!AM58)</f>
        <v>1.4823839322507399</v>
      </c>
      <c r="KN58" s="46">
        <f>step*(+'By group'!AA$6*Population!AA58-'By group'!AN$7*Population!AN58)</f>
        <v>1.3870284744762804</v>
      </c>
      <c r="KO58" s="45">
        <v>0</v>
      </c>
      <c r="KP58" s="46">
        <v>0</v>
      </c>
      <c r="KQ58" s="46">
        <v>0</v>
      </c>
      <c r="KR58" s="46">
        <v>0</v>
      </c>
      <c r="KS58" s="46">
        <v>0</v>
      </c>
      <c r="KT58" s="46">
        <v>0</v>
      </c>
      <c r="KU58" s="46">
        <v>0</v>
      </c>
      <c r="KV58" s="46">
        <v>0</v>
      </c>
      <c r="KW58" s="46">
        <v>0</v>
      </c>
      <c r="KX58" s="46">
        <v>0</v>
      </c>
      <c r="KY58" s="46">
        <v>0</v>
      </c>
      <c r="KZ58" s="46">
        <v>0</v>
      </c>
      <c r="LA58" s="46">
        <v>0</v>
      </c>
      <c r="LB58" s="188">
        <f>step*(-'By group'!BB$9*Population!BB58+'By group'!B$8*Population!B58+'By group'!O$8*Population!O58)</f>
        <v>1782.6189356365849</v>
      </c>
      <c r="LC58" s="189">
        <f>step*(-'By group'!BC$9*Population!BC58+'By group'!C$8*Population!C58+'By group'!P$8*Population!P58)</f>
        <v>7.8849173537370731</v>
      </c>
      <c r="LD58" s="189">
        <f>step*(-'By group'!BD$9*Population!BD58+'By group'!D$8*Population!D58+'By group'!Q$8*Population!Q58)</f>
        <v>23.263336656266404</v>
      </c>
      <c r="LE58" s="189">
        <f>step*(-'By group'!BE$9*Population!BE58+'By group'!E$8*Population!E58+'By group'!R$8*Population!R58)</f>
        <v>24.417857554374795</v>
      </c>
      <c r="LF58" s="189">
        <f>step*(-'By group'!BF$9*Population!BF58+'By group'!F$8*Population!F58+'By group'!S$8*Population!S58)</f>
        <v>7.4339370414038655</v>
      </c>
      <c r="LG58" s="189">
        <f>step*(-'By group'!BG$9*Population!BG58+'By group'!G$8*Population!G58+'By group'!T$8*Population!T58)</f>
        <v>1.449807975008879</v>
      </c>
      <c r="LH58" s="189">
        <f>step*(-'By group'!BH$9*Population!BH58+'By group'!H$8*Population!H58+'By group'!U$8*Population!U58)</f>
        <v>1.2664416686164672</v>
      </c>
      <c r="LI58" s="189">
        <f>step*(-'By group'!BI$9*Population!BI58+'By group'!I$8*Population!I58+'By group'!V$8*Population!V58)</f>
        <v>0</v>
      </c>
      <c r="LJ58" s="189">
        <f>step*(-'By group'!BJ$9*Population!BJ58+'By group'!J$8*Population!J58+'By group'!W$8*Population!W58)</f>
        <v>0</v>
      </c>
      <c r="LK58" s="189">
        <f>step*(-'By group'!BK$9*Population!BK58+'By group'!K$8*Population!K58+'By group'!X$8*Population!X58)</f>
        <v>0</v>
      </c>
      <c r="LL58" s="189">
        <f>step*(-'By group'!BL$9*Population!BL58+'By group'!L$8*Population!L58+'By group'!Y$8*Population!Y58)</f>
        <v>2.6566473494186318</v>
      </c>
      <c r="LM58" s="189">
        <f>step*(-'By group'!BM$9*Population!BM58+'By group'!M$8*Population!M58+'By group'!Z$8*Population!Z58)</f>
        <v>1.3881539252720121</v>
      </c>
      <c r="LN58" s="189">
        <f>step*(-'By group'!BN$9*Population!BN58+'By group'!N$8*Population!N58+'By group'!AA$8*Population!AA58)</f>
        <v>1.2084243968600112</v>
      </c>
    </row>
    <row r="59" spans="1:326" x14ac:dyDescent="0.25">
      <c r="A59">
        <f t="shared" si="93"/>
        <v>27.5</v>
      </c>
      <c r="B59" s="52">
        <f>step*((-'By group'!B$4-'By group'!B$5-'By group'!B$22)*Population!B59+'By group'!B$3*Population!$BO59)</f>
        <v>171614.5551870385</v>
      </c>
      <c r="C59" s="4">
        <f>step*((-'By group'!C$4-'By group'!C$5-'By group'!C$22)*Population!C59+'By group'!C$3*Population!$BO59)</f>
        <v>-4708.1600252156468</v>
      </c>
      <c r="D59" s="4">
        <f>step*((-'By group'!D$4-'By group'!D$5-'By group'!D$22)*Population!D59+'By group'!D$3*Population!$BO59)</f>
        <v>-30991.831182130991</v>
      </c>
      <c r="E59" s="4">
        <f>step*((-'By group'!E$4-'By group'!E$5-'By group'!E$22)*Population!E59+'By group'!E$3*Population!$BO59)</f>
        <v>-49982.557853671366</v>
      </c>
      <c r="F59" s="4">
        <f>step*((-'By group'!F$4-'By group'!F$5-'By group'!F$22)*Population!F59+'By group'!F$3*Population!$BO59)</f>
        <v>-20449.200085493347</v>
      </c>
      <c r="G59" s="4">
        <f>step*((-'By group'!G$4-'By group'!G$5-'By group'!G$22)*Population!G59+'By group'!G$3*Population!$BO59)</f>
        <v>-4999.5344835104743</v>
      </c>
      <c r="H59" s="4">
        <f>step*((-'By group'!H$4-'By group'!H$5-'By group'!H$22)*Population!H59+'By group'!H$3*Population!$BO59)</f>
        <v>-4748.1912841422736</v>
      </c>
      <c r="I59" s="4">
        <f>step*((-'By group'!I$4-'By group'!I$5-'By group'!I$22)*Population!I59+'By group'!I$3*Population!$BO59)</f>
        <v>0</v>
      </c>
      <c r="J59" s="4">
        <f>step*((-'By group'!J$4-'By group'!J$5-'By group'!J$22)*Population!J59+'By group'!J$3*Population!$BO59)</f>
        <v>0</v>
      </c>
      <c r="K59" s="4">
        <f>step*((-'By group'!K$4-'By group'!K$5-'By group'!K$22)*Population!K59+'By group'!K$3*Population!$BO59)</f>
        <v>0</v>
      </c>
      <c r="L59" s="4">
        <f>step*((-'By group'!L$4-'By group'!L$5-'By group'!L$22)*Population!L59+'By group'!L$3*Population!$BO59)</f>
        <v>-2630.4361900401755</v>
      </c>
      <c r="M59" s="4">
        <f>step*((-'By group'!M$4-'By group'!M$5-'By group'!M$22)*Population!M59+'By group'!M$3*Population!$BO59)</f>
        <v>-1543.8600863567074</v>
      </c>
      <c r="N59" s="4">
        <f>step*((-'By group'!N$4-'By group'!N$5-'By group'!N$22)*Population!N59+'By group'!N$3*Population!$BO59)</f>
        <v>-1550.6294567118309</v>
      </c>
      <c r="O59" s="8">
        <f>step*((-'By group'!O$4-'By group'!O$5-'By group'!O$22)*Population!O59+'By group'!O$3*Population!$BO59)</f>
        <v>124734.11570541747</v>
      </c>
      <c r="P59" s="4">
        <f>step*((-'By group'!P$4-'By group'!P$5-'By group'!P$22)*Population!P59+'By group'!P$3*Population!$BO59)</f>
        <v>-2360.9207794658073</v>
      </c>
      <c r="Q59" s="4">
        <f>step*((-'By group'!Q$4-'By group'!Q$5-'By group'!Q$22)*Population!Q59+'By group'!Q$3*Population!$BO59)</f>
        <v>-15603.303068556075</v>
      </c>
      <c r="R59" s="4">
        <f>step*((-'By group'!R$4-'By group'!R$5-'By group'!R$22)*Population!R59+'By group'!R$3*Population!$BO59)</f>
        <v>-25356.403211890403</v>
      </c>
      <c r="S59" s="4">
        <f>step*((-'By group'!S$4-'By group'!S$5-'By group'!S$22)*Population!S59+'By group'!S$3*Population!$BO59)</f>
        <v>-10449.758920366425</v>
      </c>
      <c r="T59" s="4">
        <f>step*((-'By group'!T$4-'By group'!T$5-'By group'!T$22)*Population!T59+'By group'!T$3*Population!$BO59)</f>
        <v>-2571.30486638714</v>
      </c>
      <c r="U59" s="4">
        <f>step*((-'By group'!U$4-'By group'!U$5-'By group'!U$22)*Population!U59+'By group'!U$3*Population!$BO59)</f>
        <v>-2482.2814142179918</v>
      </c>
      <c r="V59" s="4">
        <f>step*((-'By group'!V$4-'By group'!V$5-'By group'!V$22)*Population!V59+'By group'!V$3*Population!$BO59)</f>
        <v>0</v>
      </c>
      <c r="W59" s="4">
        <f>step*((-'By group'!W$4-'By group'!W$5-'By group'!W$22)*Population!W59+'By group'!W$3*Population!$BO59)</f>
        <v>0</v>
      </c>
      <c r="X59" s="4">
        <f>step*((-'By group'!X$4-'By group'!X$5-'By group'!X$22)*Population!X59+'By group'!X$3*Population!$BO59)</f>
        <v>0</v>
      </c>
      <c r="Y59" s="4">
        <f>step*((-'By group'!Y$4-'By group'!Y$5-'By group'!Y$22)*Population!Y59+'By group'!Y$3*Population!$BO59)</f>
        <v>-1373.5147610330057</v>
      </c>
      <c r="Z59" s="4">
        <f>step*((-'By group'!Z$4-'By group'!Z$5-'By group'!Z$22)*Population!Z59+'By group'!Z$3*Population!$BO59)</f>
        <v>-821.37764367430168</v>
      </c>
      <c r="AA59" s="4">
        <f>step*((-'By group'!AA$4-'By group'!AA$5-'By group'!AA$22)*Population!AA59+'By group'!AA$3*Population!$BO59)</f>
        <v>-861.68864805852138</v>
      </c>
      <c r="AB59" s="8">
        <f>step*((-'By group'!AB$4-'By group'!AB$5-'By group'!AB$22)*Population!AB59+'By group'!AB$3*Population!$BO59)</f>
        <v>-1100.435140654715</v>
      </c>
      <c r="AC59" s="4">
        <f>step*((-'By group'!AC$4-'By group'!AC$5-'By group'!AC$22)*Population!AC59+'By group'!AC$3*Population!$BO59)</f>
        <v>-162.83318641638556</v>
      </c>
      <c r="AD59" s="4">
        <f>step*((-'By group'!AD$4-'By group'!AD$5-'By group'!AD$22)*Population!AD59+'By group'!AD$3*Population!$BO59)</f>
        <v>-1072.4902383309909</v>
      </c>
      <c r="AE59" s="4">
        <f>step*((-'By group'!AE$4-'By group'!AE$5-'By group'!AE$22)*Population!AE59+'By group'!AE$3*Population!$BO59)</f>
        <v>-1727.5740273647157</v>
      </c>
      <c r="AF59" s="4">
        <f>step*((-'By group'!AF$4-'By group'!AF$5-'By group'!AF$22)*Population!AF59+'By group'!AF$3*Population!$BO59)</f>
        <v>-705.03086027596271</v>
      </c>
      <c r="AG59" s="4">
        <f>step*((-'By group'!AG$4-'By group'!AG$5-'By group'!AG$22)*Population!AG59+'By group'!AG$3*Population!$BO59)</f>
        <v>-171.85671257052138</v>
      </c>
      <c r="AH59" s="4">
        <f>step*((-'By group'!AH$4-'By group'!AH$5-'By group'!AH$22)*Population!AH59+'By group'!AH$3*Population!$BO59)</f>
        <v>-162.12331260573393</v>
      </c>
      <c r="AI59" s="4">
        <f>step*((-'By group'!AI$4-'By group'!AI$5-'By group'!AI$22)*Population!AI59+'By group'!AI$3*Population!$BO59)</f>
        <v>0</v>
      </c>
      <c r="AJ59" s="4">
        <f>step*((-'By group'!AJ$4-'By group'!AJ$5-'By group'!AJ$22)*Population!AJ59+'By group'!AJ$3*Population!$BO59)</f>
        <v>0</v>
      </c>
      <c r="AK59" s="4">
        <f>step*((-'By group'!AK$4-'By group'!AK$5-'By group'!AK$22)*Population!AK59+'By group'!AK$3*Population!$BO59)</f>
        <v>0</v>
      </c>
      <c r="AL59" s="4">
        <f>step*((-'By group'!AL$4-'By group'!AL$5-'By group'!AL$22)*Population!AL59+'By group'!AL$3*Population!$BO59)</f>
        <v>-89.580815171924343</v>
      </c>
      <c r="AM59" s="4">
        <f>step*((-'By group'!AM$4-'By group'!AM$5-'By group'!AM$22)*Population!AM59+'By group'!AM$3*Population!$BO59)</f>
        <v>-51.954689382835227</v>
      </c>
      <c r="AN59" s="4">
        <f>step*((-'By group'!AN$4-'By group'!AN$5-'By group'!AN$22)*Population!AN59+'By group'!AN$3*Population!$BO59)</f>
        <v>-51.888208399211699</v>
      </c>
      <c r="AO59" s="8">
        <f>step*((-'By group'!AO$4-'By group'!AO$5-'By group'!AO$22)*Population!AO59+'By group'!AO$3*Population!$BO59)</f>
        <v>11356.893809099369</v>
      </c>
      <c r="AP59" s="4">
        <f>step*((-'By group'!AP$4-'By group'!AP$5-'By group'!AP$22)*Population!AP59+'By group'!AP$3*Population!$BO59)</f>
        <v>-444.76952393098321</v>
      </c>
      <c r="AQ59" s="4">
        <f>step*((-'By group'!AQ$4-'By group'!AQ$5-'By group'!AQ$22)*Population!AQ59+'By group'!AQ$3*Population!$BO59)</f>
        <v>-2864.4626873568509</v>
      </c>
      <c r="AR59" s="4">
        <f>step*((-'By group'!AR$4-'By group'!AR$5-'By group'!AR$22)*Population!AR59+'By group'!AR$3*Population!$BO59)</f>
        <v>-4456.5973658605371</v>
      </c>
      <c r="AS59" s="4">
        <f>step*((-'By group'!AS$4-'By group'!AS$5-'By group'!AS$22)*Population!AS59+'By group'!AS$3*Population!$BO59)</f>
        <v>-1766.2263362286815</v>
      </c>
      <c r="AT59" s="4">
        <f>step*((-'By group'!AT$4-'By group'!AT$5-'By group'!AT$22)*Population!AT59+'By group'!AT$3*Population!$BO59)</f>
        <v>-420.44739336336045</v>
      </c>
      <c r="AU59" s="4">
        <f>step*((-'By group'!AU$4-'By group'!AU$5-'By group'!AU$22)*Population!AU59+'By group'!AU$3*Population!$BO59)</f>
        <v>-377.24611297684822</v>
      </c>
      <c r="AV59" s="4">
        <f>step*((-'By group'!AV$4-'By group'!AV$5-'By group'!AV$22)*Population!AV59+'By group'!AV$3*Population!$BO59)</f>
        <v>0</v>
      </c>
      <c r="AW59" s="4">
        <f>step*((-'By group'!AW$4-'By group'!AW$5-'By group'!AW$22)*Population!AW59+'By group'!AW$3*Population!$BO59)</f>
        <v>0</v>
      </c>
      <c r="AX59" s="4">
        <f>step*((-'By group'!AX$4-'By group'!AX$5-'By group'!AX$22)*Population!AX59+'By group'!AX$3*Population!$BO59)</f>
        <v>0</v>
      </c>
      <c r="AY59" s="4">
        <f>step*((-'By group'!AY$4-'By group'!AY$5-'By group'!AY$22)*Population!AY59+'By group'!AY$3*Population!$BO59)</f>
        <v>-207.94313897716523</v>
      </c>
      <c r="AZ59" s="4">
        <f>step*((-'By group'!AZ$4-'By group'!AZ$5-'By group'!AZ$22)*Population!AZ59+'By group'!AZ$3*Population!$BO59)</f>
        <v>-112.9413417634222</v>
      </c>
      <c r="BA59" s="4">
        <f>step*((-'By group'!BA$4-'By group'!BA$5-'By group'!BA$22)*Population!BA59+'By group'!BA$3*Population!$BO59)</f>
        <v>-101.31959335635403</v>
      </c>
      <c r="BB59" s="8">
        <f>step*((-'By group'!BB$4-'By group'!BB$5-'By group'!BB$22)*Population!BB59+'By group'!BB$3*Population!$BO59)</f>
        <v>4959.6577514486971</v>
      </c>
      <c r="BC59" s="4">
        <f>step*((-'By group'!BC$4-'By group'!BC$5-'By group'!BC$22)*Population!BC59+'By group'!BC$3*Population!$BO59)</f>
        <v>-376.07201083621476</v>
      </c>
      <c r="BD59" s="4">
        <f>step*((-'By group'!BD$4-'By group'!BD$5-'By group'!BD$22)*Population!BD59+'By group'!BD$3*Population!$BO59)</f>
        <v>-1907.6571389907924</v>
      </c>
      <c r="BE59" s="4">
        <f>step*((-'By group'!BE$4-'By group'!BE$5-'By group'!BE$22)*Population!BE59+'By group'!BE$3*Population!$BO59)</f>
        <v>-2655.7529514655407</v>
      </c>
      <c r="BF59" s="4">
        <f>step*((-'By group'!BF$4-'By group'!BF$5-'By group'!BF$22)*Population!BF59+'By group'!BF$3*Population!$BO59)</f>
        <v>-986.30175911405968</v>
      </c>
      <c r="BG59" s="4">
        <f>step*((-'By group'!BG$4-'By group'!BG$5-'By group'!BG$22)*Population!BG59+'By group'!BG$3*Population!$BO59)</f>
        <v>-225.36238847166453</v>
      </c>
      <c r="BH59" s="4">
        <f>step*((-'By group'!BH$4-'By group'!BH$5-'By group'!BH$22)*Population!BH59+'By group'!BH$3*Population!$BO59)</f>
        <v>-194.44718405200678</v>
      </c>
      <c r="BI59" s="4">
        <f>step*((-'By group'!BI$4-'By group'!BI$5-'By group'!BI$22)*Population!BI59+'By group'!BI$3*Population!$BO59)</f>
        <v>0</v>
      </c>
      <c r="BJ59" s="4">
        <f>step*((-'By group'!BJ$4-'By group'!BJ$5-'By group'!BJ$22)*Population!BJ59+'By group'!BJ$3*Population!$BO59)</f>
        <v>0</v>
      </c>
      <c r="BK59" s="4">
        <f>step*((-'By group'!BK$4-'By group'!BK$5-'By group'!BK$22)*Population!BK59+'By group'!BK$3*Population!$BO59)</f>
        <v>0</v>
      </c>
      <c r="BL59" s="4">
        <f>step*((-'By group'!BL$4-'By group'!BL$5-'By group'!BL$22)*Population!BL59+'By group'!BL$3*Population!$BO59)</f>
        <v>-127.94742561561377</v>
      </c>
      <c r="BM59" s="4">
        <f>step*((-'By group'!BM$4-'By group'!BM$5-'By group'!BM$22)*Population!BM59+'By group'!BM$3*Population!$BO59)</f>
        <v>-65.565688454292911</v>
      </c>
      <c r="BN59" s="4">
        <f>step*((-'By group'!BN$4-'By group'!BN$5-'By group'!BN$22)*Population!BN59+'By group'!BN$3*Population!$BO59)</f>
        <v>-55.478442593956075</v>
      </c>
      <c r="BO59" s="71">
        <f>-step*SUM(SCR!B59:N59)*Population!B59</f>
        <v>-122665.33892952648</v>
      </c>
      <c r="BP59" s="4">
        <f>step*-SUM('By group'!C$11:C$21)*Population!C59</f>
        <v>-117704.00063039117</v>
      </c>
      <c r="BQ59" s="4">
        <f>step*-SUM('By group'!D$11:D$21)*Population!D59</f>
        <v>-86088.419950363867</v>
      </c>
      <c r="BR59" s="4">
        <f>step*-SUM('By group'!E$11:E$21)*Population!E59</f>
        <v>-35701.827038336683</v>
      </c>
      <c r="BS59" s="4">
        <f>step*-SUM('By group'!F$11:F$21)*Population!F59</f>
        <v>-10762.736887101762</v>
      </c>
      <c r="BT59" s="4">
        <f>step*-SUM('By group'!G$11:G$21)*Population!G59</f>
        <v>-5207.8484203234102</v>
      </c>
      <c r="BU59" s="4">
        <f>step*-SUM('By group'!H$11:H$21)*Population!H59</f>
        <v>0</v>
      </c>
      <c r="BV59" s="4">
        <f>step*-SUM('By group'!I$11:I$21)*Population!I59</f>
        <v>0</v>
      </c>
      <c r="BW59" s="4">
        <f>step*-SUM('By group'!J$11:J$21)*Population!J59</f>
        <v>0</v>
      </c>
      <c r="BX59" s="4">
        <f>step*-SUM('By group'!K$11:K$21)*Population!K59</f>
        <v>0</v>
      </c>
      <c r="BY59" s="4">
        <f>step*-SUM('By group'!L$11:L$21)*Population!L59</f>
        <v>-1878.8829928858395</v>
      </c>
      <c r="BZ59" s="4">
        <f>step*-SUM('By group'!M$11:M$21)*Population!M59</f>
        <v>-964.91255397294208</v>
      </c>
      <c r="CA59" s="4">
        <f>step*-SUM('By group'!N$11:N$21)*Population!N59</f>
        <v>0</v>
      </c>
      <c r="CB59" s="13">
        <f>-step*SUM(SCR!O59:AA59)*Population!O59</f>
        <v>-61446.324619934348</v>
      </c>
      <c r="CC59" s="4">
        <f>step*-SUM('By group'!P$11:P$21)*Population!P59</f>
        <v>-59023.019486645178</v>
      </c>
      <c r="CD59" s="4">
        <f>step*-SUM('By group'!Q$11:Q$21)*Population!Q59</f>
        <v>-43342.508523766875</v>
      </c>
      <c r="CE59" s="4">
        <f>step*-SUM('By group'!R$11:R$21)*Population!R59</f>
        <v>-18111.716579921715</v>
      </c>
      <c r="CF59" s="4">
        <f>step*-SUM('By group'!S$11:S$21)*Population!S59</f>
        <v>-5499.8731159823292</v>
      </c>
      <c r="CG59" s="4">
        <f>step*-SUM('By group'!T$11:T$21)*Population!T59</f>
        <v>-2678.4425691532706</v>
      </c>
      <c r="CH59" s="4">
        <f>step*-SUM('By group'!U$11:U$21)*Population!U59</f>
        <v>0</v>
      </c>
      <c r="CI59" s="4">
        <f>step*-SUM('By group'!V$11:V$21)*Population!V59</f>
        <v>0</v>
      </c>
      <c r="CJ59" s="4">
        <f>step*-SUM('By group'!W$11:W$21)*Population!W59</f>
        <v>0</v>
      </c>
      <c r="CK59" s="4">
        <f>step*-SUM('By group'!X$11:X$21)*Population!X59</f>
        <v>0</v>
      </c>
      <c r="CL59" s="4">
        <f>step*-SUM('By group'!Y$11:Y$21)*Population!Y59</f>
        <v>-981.08197216643259</v>
      </c>
      <c r="CM59" s="4">
        <f>step*-SUM('By group'!Z$11:Z$21)*Population!Z59</f>
        <v>-513.36102729643858</v>
      </c>
      <c r="CN59" s="4">
        <f>step*-SUM('By group'!AA$11:AA$21)*Population!AA59</f>
        <v>0</v>
      </c>
      <c r="CO59" s="13">
        <f>-step*SUM(SCR!AB59:AN59)*Population!AB59</f>
        <v>-4240.4128021491015</v>
      </c>
      <c r="CP59" s="4">
        <f>step*-SUM('By group'!AC$11:AC$21)*Population!AC59</f>
        <v>-4070.829660409639</v>
      </c>
      <c r="CQ59" s="4">
        <f>step*-SUM('By group'!AD$11:AD$21)*Population!AD59</f>
        <v>-2979.139550919419</v>
      </c>
      <c r="CR59" s="4">
        <f>step*-SUM('By group'!AE$11:AE$21)*Population!AE59</f>
        <v>-1233.9814481176541</v>
      </c>
      <c r="CS59" s="4">
        <f>step*-SUM('By group'!AF$11:AF$21)*Population!AF59</f>
        <v>-371.06887382945411</v>
      </c>
      <c r="CT59" s="4">
        <f>step*-SUM('By group'!AG$11:AG$21)*Population!AG59</f>
        <v>-179.01740892762643</v>
      </c>
      <c r="CU59" s="4">
        <f>step*-SUM('By group'!AH$11:AH$21)*Population!AH59</f>
        <v>0</v>
      </c>
      <c r="CV59" s="4">
        <f>step*-SUM('By group'!AI$11:AI$21)*Population!AI59</f>
        <v>0</v>
      </c>
      <c r="CW59" s="4">
        <f>step*-SUM('By group'!AJ$11:AJ$21)*Population!AJ59</f>
        <v>0</v>
      </c>
      <c r="CX59" s="4">
        <f>step*-SUM('By group'!AK$11:AK$21)*Population!AK59</f>
        <v>0</v>
      </c>
      <c r="CY59" s="4">
        <f>step*-SUM('By group'!AL$11:AL$21)*Population!AL59</f>
        <v>-63.986296551374529</v>
      </c>
      <c r="CZ59" s="4">
        <f>step*-SUM('By group'!AM$11:AM$21)*Population!AM59</f>
        <v>-32.471680864272017</v>
      </c>
      <c r="DA59" s="4">
        <f>step*-SUM('By group'!AN$11:AN$21)*Population!AN59</f>
        <v>0</v>
      </c>
      <c r="DB59" s="13">
        <f>-step*SUM(SCR!AO59:BA59)*Population!AO59</f>
        <v>-11663.527191059578</v>
      </c>
      <c r="DC59" s="4">
        <f>step*-SUM('By group'!AP$11:AP$21)*Population!AP59</f>
        <v>-11119.23809827458</v>
      </c>
      <c r="DD59" s="4">
        <f>step*-SUM('By group'!AQ$11:AQ$21)*Population!AQ59</f>
        <v>-7956.840798213475</v>
      </c>
      <c r="DE59" s="4">
        <f>step*-SUM('By group'!AR$11:AR$21)*Population!AR59</f>
        <v>-3183.2838327575264</v>
      </c>
      <c r="DF59" s="4">
        <f>step*-SUM('By group'!AS$11:AS$21)*Population!AS59</f>
        <v>-929.59280854141127</v>
      </c>
      <c r="DG59" s="4">
        <f>step*-SUM('By group'!AT$11:AT$21)*Population!AT59</f>
        <v>-437.96603475350042</v>
      </c>
      <c r="DH59" s="4">
        <f>step*-SUM('By group'!AU$11:AU$21)*Population!AU59</f>
        <v>0</v>
      </c>
      <c r="DI59" s="4">
        <f>step*-SUM('By group'!AV$11:AV$21)*Population!AV59</f>
        <v>0</v>
      </c>
      <c r="DJ59" s="4">
        <f>step*-SUM('By group'!AW$11:AW$21)*Population!AW59</f>
        <v>0</v>
      </c>
      <c r="DK59" s="4">
        <f>step*-SUM('By group'!AX$11:AX$21)*Population!AX59</f>
        <v>0</v>
      </c>
      <c r="DL59" s="4">
        <f>step*-SUM('By group'!AY$11:AY$21)*Population!AY59</f>
        <v>-148.53081355511802</v>
      </c>
      <c r="DM59" s="4">
        <f>step*-SUM('By group'!AZ$11:AZ$21)*Population!AZ59</f>
        <v>-70.588338602138876</v>
      </c>
      <c r="DN59" s="4">
        <f>step*-SUM('By group'!BA$11:BA$21)*Population!BA59</f>
        <v>0</v>
      </c>
      <c r="DO59" s="13">
        <f>-step*SUM(SCR!BB59:BN59)*Population!BB59</f>
        <v>-6653.5481731925411</v>
      </c>
      <c r="DP59" s="4">
        <f>step*-SUM('By group'!BC$11:BC$21)*Population!BC59</f>
        <v>-6267.8668472702457</v>
      </c>
      <c r="DQ59" s="4">
        <f>step*-SUM('By group'!BD$11:BD$21)*Population!BD59</f>
        <v>-4335.5844067972548</v>
      </c>
      <c r="DR59" s="4">
        <f>step*-SUM('By group'!BE$11:BE$21)*Population!BE59</f>
        <v>-1659.8455946659631</v>
      </c>
      <c r="DS59" s="4">
        <f>step*-SUM('By group'!BF$11:BF$21)*Population!BF59</f>
        <v>-469.66750434002847</v>
      </c>
      <c r="DT59" s="4">
        <f>step*-SUM('By group'!BG$11:BG$21)*Population!BG59</f>
        <v>-216.69460429967742</v>
      </c>
      <c r="DU59" s="4">
        <f>step*-SUM('By group'!BH$11:BH$21)*Population!BH59</f>
        <v>0</v>
      </c>
      <c r="DV59" s="4">
        <f>step*-SUM('By group'!BI$11:BI$21)*Population!BI59</f>
        <v>0</v>
      </c>
      <c r="DW59" s="4">
        <f>step*-SUM('By group'!BJ$11:BJ$21)*Population!BJ59</f>
        <v>0</v>
      </c>
      <c r="DX59" s="4">
        <f>step*-SUM('By group'!BK$11:BK$21)*Population!BK59</f>
        <v>0</v>
      </c>
      <c r="DY59" s="4">
        <f>step*-SUM('By group'!BL$11:BL$21)*Population!BL59</f>
        <v>-71.081903119785437</v>
      </c>
      <c r="DZ59" s="4">
        <f>step*-SUM('By group'!BM$11:BM$21)*Population!BM59</f>
        <v>-32.782844227146455</v>
      </c>
      <c r="EA59" s="4">
        <f>step*-SUM('By group'!BN$11:BN$21)*Population!BN59</f>
        <v>0</v>
      </c>
      <c r="EB59" s="52">
        <v>0</v>
      </c>
      <c r="EC59" s="4">
        <f t="shared" si="24"/>
        <v>122665.33892952648</v>
      </c>
      <c r="ED59" s="4">
        <f t="shared" si="24"/>
        <v>117704.00063039117</v>
      </c>
      <c r="EE59" s="4">
        <f t="shared" si="26"/>
        <v>86088.419950363867</v>
      </c>
      <c r="EF59" s="4">
        <f t="shared" si="27"/>
        <v>35701.827038336683</v>
      </c>
      <c r="EG59" s="4">
        <f t="shared" si="28"/>
        <v>10762.736887101762</v>
      </c>
      <c r="EH59" s="4">
        <f t="shared" si="28"/>
        <v>5207.8484203234102</v>
      </c>
      <c r="EI59" s="4">
        <v>0</v>
      </c>
      <c r="EJ59" s="4">
        <f t="shared" si="30"/>
        <v>0</v>
      </c>
      <c r="EK59" s="4">
        <f t="shared" si="31"/>
        <v>0</v>
      </c>
      <c r="EL59" s="4">
        <f t="shared" si="32"/>
        <v>0</v>
      </c>
      <c r="EM59" s="4">
        <f t="shared" si="33"/>
        <v>1878.8829928858395</v>
      </c>
      <c r="EN59" s="4">
        <f t="shared" si="34"/>
        <v>964.91255397294208</v>
      </c>
      <c r="EO59" s="52">
        <v>0</v>
      </c>
      <c r="EP59" s="4">
        <f t="shared" si="35"/>
        <v>61446.324619934348</v>
      </c>
      <c r="EQ59" s="4">
        <f t="shared" si="36"/>
        <v>59023.019486645178</v>
      </c>
      <c r="ER59" s="4">
        <f t="shared" si="37"/>
        <v>43342.508523766875</v>
      </c>
      <c r="ES59" s="4">
        <f t="shared" si="38"/>
        <v>18111.716579921715</v>
      </c>
      <c r="ET59" s="4">
        <f t="shared" si="39"/>
        <v>5499.8731159823292</v>
      </c>
      <c r="EU59" s="4">
        <f t="shared" si="40"/>
        <v>2678.4425691532706</v>
      </c>
      <c r="EV59" s="4">
        <v>0</v>
      </c>
      <c r="EW59" s="4">
        <f t="shared" si="41"/>
        <v>0</v>
      </c>
      <c r="EX59" s="4">
        <f t="shared" si="42"/>
        <v>0</v>
      </c>
      <c r="EY59" s="4">
        <f t="shared" si="43"/>
        <v>0</v>
      </c>
      <c r="EZ59" s="4">
        <f t="shared" si="44"/>
        <v>981.08197216643259</v>
      </c>
      <c r="FA59" s="4">
        <f t="shared" si="45"/>
        <v>513.36102729643858</v>
      </c>
      <c r="FB59" s="52">
        <v>0</v>
      </c>
      <c r="FC59" s="4">
        <f t="shared" si="46"/>
        <v>4240.4128021491015</v>
      </c>
      <c r="FD59" s="4">
        <f t="shared" si="47"/>
        <v>4070.829660409639</v>
      </c>
      <c r="FE59" s="4">
        <f t="shared" si="48"/>
        <v>2979.139550919419</v>
      </c>
      <c r="FF59" s="4">
        <f t="shared" si="49"/>
        <v>1233.9814481176541</v>
      </c>
      <c r="FG59" s="4">
        <f t="shared" si="50"/>
        <v>371.06887382945411</v>
      </c>
      <c r="FH59" s="4">
        <f t="shared" si="51"/>
        <v>179.01740892762643</v>
      </c>
      <c r="FI59" s="4">
        <v>0</v>
      </c>
      <c r="FJ59" s="4">
        <f t="shared" si="52"/>
        <v>0</v>
      </c>
      <c r="FK59" s="4">
        <f t="shared" si="53"/>
        <v>0</v>
      </c>
      <c r="FL59" s="4">
        <f t="shared" si="54"/>
        <v>0</v>
      </c>
      <c r="FM59" s="4">
        <f t="shared" si="55"/>
        <v>63.986296551374529</v>
      </c>
      <c r="FN59" s="9">
        <f t="shared" si="56"/>
        <v>32.471680864272017</v>
      </c>
      <c r="FO59" s="4">
        <v>0</v>
      </c>
      <c r="FP59" s="4">
        <f t="shared" si="57"/>
        <v>11663.527191059578</v>
      </c>
      <c r="FQ59" s="4">
        <f t="shared" si="58"/>
        <v>11119.23809827458</v>
      </c>
      <c r="FR59" s="4">
        <f t="shared" si="59"/>
        <v>7956.840798213475</v>
      </c>
      <c r="FS59" s="4">
        <f t="shared" si="60"/>
        <v>3183.2838327575264</v>
      </c>
      <c r="FT59" s="4">
        <f t="shared" si="61"/>
        <v>929.59280854141127</v>
      </c>
      <c r="FU59" s="4">
        <f t="shared" si="62"/>
        <v>437.96603475350042</v>
      </c>
      <c r="FV59" s="4">
        <v>0</v>
      </c>
      <c r="FW59" s="4">
        <f t="shared" si="63"/>
        <v>0</v>
      </c>
      <c r="FX59" s="4">
        <f t="shared" si="64"/>
        <v>0</v>
      </c>
      <c r="FY59" s="4">
        <f t="shared" si="65"/>
        <v>0</v>
      </c>
      <c r="FZ59" s="4">
        <f t="shared" si="66"/>
        <v>148.53081355511802</v>
      </c>
      <c r="GA59" s="4">
        <f t="shared" si="67"/>
        <v>70.588338602138876</v>
      </c>
      <c r="GB59" s="4">
        <v>0</v>
      </c>
      <c r="GC59" s="4">
        <f t="shared" si="68"/>
        <v>6653.5481731925411</v>
      </c>
      <c r="GD59" s="4">
        <f t="shared" si="4"/>
        <v>6267.8668472702457</v>
      </c>
      <c r="GE59" s="4">
        <f t="shared" si="5"/>
        <v>4335.5844067972548</v>
      </c>
      <c r="GF59" s="4">
        <f t="shared" si="6"/>
        <v>1659.8455946659631</v>
      </c>
      <c r="GG59" s="4">
        <f t="shared" si="7"/>
        <v>469.66750434002847</v>
      </c>
      <c r="GH59" s="4">
        <f t="shared" si="8"/>
        <v>216.69460429967742</v>
      </c>
      <c r="GI59" s="4">
        <v>0</v>
      </c>
      <c r="GJ59" s="4">
        <f t="shared" si="69"/>
        <v>0</v>
      </c>
      <c r="GK59" s="4">
        <f t="shared" si="70"/>
        <v>0</v>
      </c>
      <c r="GL59" s="4">
        <f t="shared" si="9"/>
        <v>0</v>
      </c>
      <c r="GM59" s="4">
        <f t="shared" si="10"/>
        <v>71.081903119785437</v>
      </c>
      <c r="GN59" s="4">
        <f t="shared" si="11"/>
        <v>32.782844227146455</v>
      </c>
      <c r="GO59" s="52">
        <v>0</v>
      </c>
      <c r="GP59" s="4">
        <f>step*(-'By group'!C$32*Population!C59+'By group'!I$33*Population!I59)</f>
        <v>0</v>
      </c>
      <c r="GQ59" s="4">
        <f>step*(-'By group'!D$32*Population!D59+'By group'!J$33*Population!J59)</f>
        <v>0</v>
      </c>
      <c r="GR59" s="4">
        <f>step*(-'By group'!E$32*Population!E59+'By group'!K$33*Population!K59)</f>
        <v>0</v>
      </c>
      <c r="GS59" s="4">
        <f>step*(-'By group'!F$32*Population!F59+'By group'!L$33*Population!L59)</f>
        <v>-4441.9269471079615</v>
      </c>
      <c r="GT59" s="4">
        <f>step*(-'By group'!G$32*Population!G59+'By group'!M$33*Population!M59)</f>
        <v>-559.11340707821114</v>
      </c>
      <c r="GU59" s="4">
        <f>step*(-'By group'!H$32*Population!H59+'By group'!N$33*Population!N59)</f>
        <v>-487.82476460615368</v>
      </c>
      <c r="GV59" s="46">
        <f t="shared" si="71"/>
        <v>0</v>
      </c>
      <c r="GW59" s="14">
        <f t="shared" si="72"/>
        <v>0</v>
      </c>
      <c r="GX59" s="4">
        <f t="shared" si="73"/>
        <v>0</v>
      </c>
      <c r="GY59" s="4">
        <f t="shared" si="74"/>
        <v>4441.9269471079615</v>
      </c>
      <c r="GZ59" s="4">
        <f t="shared" si="75"/>
        <v>559.11340707821114</v>
      </c>
      <c r="HA59" s="4">
        <f t="shared" si="76"/>
        <v>487.82476460615368</v>
      </c>
      <c r="HB59" s="8">
        <v>0</v>
      </c>
      <c r="HC59" s="4">
        <f>step*(-'By group'!P$32*Population!P59+'By group'!V$33*Population!V59)</f>
        <v>0</v>
      </c>
      <c r="HD59" s="4">
        <f>step*(-'By group'!Q$32*Population!Q59+'By group'!W$33*Population!W59)</f>
        <v>0</v>
      </c>
      <c r="HE59" s="4">
        <f>step*(-'By group'!R$32*Population!R59+'By group'!X$33*Population!X59)</f>
        <v>0</v>
      </c>
      <c r="HF59" s="4">
        <f>step*(-'By group'!S$32*Population!S59+'By group'!Y$33*Population!Y59)</f>
        <v>-2259.3955719079481</v>
      </c>
      <c r="HG59" s="4">
        <f>step*(-'By group'!T$32*Population!T59+'By group'!Z$33*Population!Z59)</f>
        <v>-279.0080001824349</v>
      </c>
      <c r="HH59" s="4">
        <f>step*(-'By group'!U$32*Population!U59+'By group'!AA$33*Population!AA59)</f>
        <v>-241.59481327299929</v>
      </c>
      <c r="HI59" s="14">
        <f t="shared" si="77"/>
        <v>0</v>
      </c>
      <c r="HJ59" s="46">
        <f t="shared" si="78"/>
        <v>0</v>
      </c>
      <c r="HK59" s="4">
        <f t="shared" si="79"/>
        <v>0</v>
      </c>
      <c r="HL59" s="4">
        <f t="shared" si="80"/>
        <v>2259.3955719079481</v>
      </c>
      <c r="HM59" s="4">
        <f t="shared" si="81"/>
        <v>279.0080001824349</v>
      </c>
      <c r="HN59" s="9">
        <f t="shared" si="82"/>
        <v>241.59481327299929</v>
      </c>
      <c r="HO59" s="4">
        <v>0</v>
      </c>
      <c r="HP59" s="4">
        <f>step*(-'By group'!AC$32*Population!AC59+'By group'!AI$33*Population!AI59)</f>
        <v>0</v>
      </c>
      <c r="HQ59" s="4">
        <f>step*(-'By group'!AD$32*Population!AD59+'By group'!AJ$33*Population!AJ59)</f>
        <v>0</v>
      </c>
      <c r="HR59" s="4">
        <f>step*(-'By group'!AE$32*Population!AE59+'By group'!AK$33*Population!AK59)</f>
        <v>0</v>
      </c>
      <c r="HS59" s="4">
        <f>step*(-'By group'!AF$32*Population!AF59+'By group'!AL$33*Population!AL59)</f>
        <v>-153.54128863903978</v>
      </c>
      <c r="HT59" s="4">
        <f>step*(-'By group'!AG$32*Population!AG59+'By group'!AM$33*Population!AM59)</f>
        <v>-19.567641353389277</v>
      </c>
      <c r="HU59" s="4">
        <f>step*(-'By group'!AH$32*Population!AH59+'By group'!AN$33*Population!AN59)</f>
        <v>-16.93451258122974</v>
      </c>
      <c r="HV59" s="14">
        <f t="shared" si="83"/>
        <v>0</v>
      </c>
      <c r="HW59" s="46">
        <f t="shared" si="84"/>
        <v>0</v>
      </c>
      <c r="HX59" s="4">
        <f t="shared" si="85"/>
        <v>0</v>
      </c>
      <c r="HY59" s="4">
        <f t="shared" si="86"/>
        <v>153.54128863903978</v>
      </c>
      <c r="HZ59" s="4">
        <f t="shared" si="87"/>
        <v>19.567641353389277</v>
      </c>
      <c r="IA59" s="4">
        <f t="shared" si="88"/>
        <v>16.93451258122974</v>
      </c>
      <c r="IB59" s="8">
        <v>0</v>
      </c>
      <c r="IC59" s="4">
        <f>step*(-'By group'!AP$32*Population!AP59+'By group'!AV$33*Population!AV59)</f>
        <v>0</v>
      </c>
      <c r="ID59" s="4">
        <f>step*(-'By group'!AQ$32*Population!AQ59+'By group'!AW$33*Population!AW59)</f>
        <v>0</v>
      </c>
      <c r="IE59" s="4">
        <f>step*(-'By group'!AR$32*Population!AR59+'By group'!AX$33*Population!AX59)</f>
        <v>0</v>
      </c>
      <c r="IF59" s="4">
        <f>step*(-'By group'!AS$32*Population!AS59+'By group'!AY$33*Population!AY59)</f>
        <v>-390.53099749314663</v>
      </c>
      <c r="IG59" s="4">
        <f>step*(-'By group'!AT$32*Population!AT59+'By group'!AZ$33*Population!AZ59)</f>
        <v>-52.299037649630655</v>
      </c>
      <c r="IH59" s="4">
        <f>step*(-'By group'!AU$32*Population!AU59+'By group'!BA$33*Population!BA59)</f>
        <v>-44.515460999173129</v>
      </c>
      <c r="II59" s="14">
        <f t="shared" si="15"/>
        <v>0</v>
      </c>
      <c r="IJ59" s="4">
        <f t="shared" si="16"/>
        <v>0</v>
      </c>
      <c r="IK59" s="4">
        <f t="shared" si="89"/>
        <v>0</v>
      </c>
      <c r="IL59" s="4">
        <f t="shared" si="90"/>
        <v>390.53099749314663</v>
      </c>
      <c r="IM59" s="4">
        <f t="shared" si="91"/>
        <v>52.299037649630655</v>
      </c>
      <c r="IN59" s="4">
        <f t="shared" si="92"/>
        <v>44.515460999173129</v>
      </c>
      <c r="IO59" s="8">
        <v>0</v>
      </c>
      <c r="IP59" s="4">
        <f>step*(-'By group'!BC$32*Population!BC59+'By group'!BI$33*Population!BI59)</f>
        <v>0</v>
      </c>
      <c r="IQ59" s="4">
        <f>step*(-'By group'!BD$32*Population!BD59+'By group'!BJ$33*Population!BJ59)</f>
        <v>0</v>
      </c>
      <c r="IR59" s="4">
        <f>step*(-'By group'!BE$32*Population!BE59+'By group'!BK$33*Population!BK59)</f>
        <v>0</v>
      </c>
      <c r="IS59" s="4">
        <f>step*(-'By group'!BF$32*Population!BF59+'By group'!BL$33*Population!BL59)</f>
        <v>-199.2928006101215</v>
      </c>
      <c r="IT59" s="4">
        <f>step*(-'By group'!BG$32*Population!BG59+'By group'!BM$33*Population!BM59)</f>
        <v>-26.947498746362257</v>
      </c>
      <c r="IU59" s="4">
        <f>step*(-'By group'!BH$32*Population!BH59+'By group'!BN$33*Population!BN59)</f>
        <v>-22.053010063069465</v>
      </c>
      <c r="IV59" s="14">
        <f t="shared" si="17"/>
        <v>0</v>
      </c>
      <c r="IW59" s="4">
        <f t="shared" si="18"/>
        <v>0</v>
      </c>
      <c r="IX59" s="4">
        <f t="shared" si="19"/>
        <v>0</v>
      </c>
      <c r="IY59" s="4">
        <f t="shared" si="20"/>
        <v>199.2928006101215</v>
      </c>
      <c r="IZ59" s="4">
        <f t="shared" si="21"/>
        <v>26.947498746362257</v>
      </c>
      <c r="JA59" s="4">
        <f t="shared" si="22"/>
        <v>22.053010063069465</v>
      </c>
      <c r="JB59" s="75">
        <f>step*(+prop_idu_male*'By group'!BB$9*Population!BB59-'By group'!B$8*Population!B59)</f>
        <v>-863.14822759881486</v>
      </c>
      <c r="JC59" s="46">
        <f>step*(+prop_idu_male*'By group'!BC$9*Population!BC59-'By group'!C$8*Population!C59)</f>
        <v>-5.1330560098471292</v>
      </c>
      <c r="JD59" s="46">
        <f>step*(+prop_idu_male*'By group'!BD$9*Population!BD59-'By group'!D$8*Population!D59)</f>
        <v>-15.136603474810093</v>
      </c>
      <c r="JE59" s="46">
        <f>step*(+prop_idu_male*'By group'!BE$9*Population!BE59-'By group'!E$8*Population!E59)</f>
        <v>-15.859098805569189</v>
      </c>
      <c r="JF59" s="46">
        <f>step*(+prop_idu_male*'By group'!BF$9*Population!BF59-'By group'!F$8*Population!F59)</f>
        <v>-4.8177674383428473</v>
      </c>
      <c r="JG59" s="46">
        <f>step*(+prop_idu_male*'By group'!BG$9*Population!BG59-'By group'!G$8*Population!G59)</f>
        <v>-0.93755627400083708</v>
      </c>
      <c r="JH59" s="46">
        <f>step*(+prop_idu_male*'By group'!BH$9*Population!BH59-'By group'!H$8*Population!H59)</f>
        <v>-0.81401264940315909</v>
      </c>
      <c r="JI59" s="46">
        <f>step*(+prop_idu_male*'By group'!BI$9*Population!BI59-'By group'!I$8*Population!I59)</f>
        <v>0</v>
      </c>
      <c r="JJ59" s="46">
        <f>step*(+prop_idu_male*'By group'!BJ$9*Population!BJ59-'By group'!J$8*Population!J59)</f>
        <v>0</v>
      </c>
      <c r="JK59" s="46">
        <f>step*(+prop_idu_male*'By group'!BK$9*Population!BK59-'By group'!K$8*Population!K59)</f>
        <v>0</v>
      </c>
      <c r="JL59" s="46">
        <f>step*(+prop_idu_male*'By group'!BL$9*Population!BL59-'By group'!L$8*Population!L59)</f>
        <v>-1.7082864253983545</v>
      </c>
      <c r="JM59" s="46">
        <f>step*(+prop_idu_male*'By group'!BM$9*Population!BM59-'By group'!M$8*Population!M59)</f>
        <v>-0.88623372782779075</v>
      </c>
      <c r="JN59" s="46">
        <f>step*(+prop_idu_male*'By group'!BN$9*Population!BN59-'By group'!N$8*Population!N59)</f>
        <v>-0.75823021789674405</v>
      </c>
      <c r="JO59" s="45">
        <f>step*(+(1-prop_idu_male)*'By group'!BB$9*Population!BB59-'By group'!O$8*Population!O59-'By group'!O$6*Population!O59+'By group'!AB$7*Population!AB59)</f>
        <v>-6409.9583663319236</v>
      </c>
      <c r="JP59" s="46">
        <f>step*(+(1-prop_idu_male)*'By group'!BC$9*Population!BC59-'By group'!P$8*Population!P59-'By group'!P$6*Population!P59+'By group'!AC$7*Population!AC59)</f>
        <v>-10.292946663883608</v>
      </c>
      <c r="JQ59" s="46">
        <f>step*(+(1-prop_idu_male)*'By group'!BD$9*Population!BD59-'By group'!Q$8*Population!Q59-'By group'!Q$6*Population!Q59+'By group'!AD$7*Population!AD59)</f>
        <v>-30.36784629526376</v>
      </c>
      <c r="JR59" s="46">
        <f>step*(+(1-prop_idu_male)*'By group'!BE$9*Population!BE59-'By group'!R$8*Population!R59-'By group'!R$6*Population!R59+'By group'!AE$7*Population!AE59)</f>
        <v>-32.043518148384862</v>
      </c>
      <c r="JS59" s="46">
        <f>step*(+(1-prop_idu_male)*'By group'!BF$9*Population!BF59-'By group'!S$8*Population!S59-'By group'!S$6*Population!S59+'By group'!AF$7*Population!AF59)</f>
        <v>-9.8319338088997856</v>
      </c>
      <c r="JT59" s="46">
        <f>step*(+(1-prop_idu_male)*'By group'!BG$9*Population!BG59-'By group'!T$8*Population!T59-'By group'!T$6*Population!T59+'By group'!AG$7*Population!AG59)</f>
        <v>-1.9336421550223528</v>
      </c>
      <c r="JU59" s="46">
        <f>step*(+(1-prop_idu_male)*'By group'!BH$9*Population!BH59-'By group'!U$8*Population!U59-'By group'!U$6*Population!U59+'By group'!AH$7*Population!AH59)</f>
        <v>-1.7285515488043139</v>
      </c>
      <c r="JV59" s="46">
        <f>step*(+(1-prop_idu_male)*'By group'!BI$9*Population!BI59-'By group'!V$8*Population!V59-'By group'!V$6*Population!V59+'By group'!AI$7*Population!AI59)</f>
        <v>0</v>
      </c>
      <c r="JW59" s="46">
        <f>step*(+(1-prop_idu_male)*'By group'!BJ$9*Population!BJ59-'By group'!W$8*Population!W59-'By group'!W$6*Population!W59+'By group'!AJ$7*Population!AJ59)</f>
        <v>0</v>
      </c>
      <c r="JX59" s="46">
        <f>step*(+(1-prop_idu_male)*'By group'!BK$9*Population!BK59-'By group'!X$8*Population!X59-'By group'!X$6*Population!X59+'By group'!AK$7*Population!AK59)</f>
        <v>0</v>
      </c>
      <c r="JY59" s="46">
        <f>step*(+(1-prop_idu_male)*'By group'!BL$9*Population!BL59-'By group'!Y$8*Population!Y59-'By group'!Y$6*Population!Y59+'By group'!AL$7*Population!AL59)</f>
        <v>-3.62560983572443</v>
      </c>
      <c r="JZ59" s="46">
        <f>step*(+(1-prop_idu_male)*'By group'!BM$9*Population!BM59-'By group'!Z$8*Population!Z59-'By group'!Z$6*Population!Z59+'By group'!AM$7*Population!AM59)</f>
        <v>-1.9502734413251805</v>
      </c>
      <c r="KA59" s="76">
        <f>step*(+(1-prop_idu_male)*'By group'!BN$9*Population!BN59-'By group'!AA$8*Population!AA59-'By group'!AA$6*Population!AA59+'By group'!AN$7*Population!AN59)</f>
        <v>-1.794690581985295</v>
      </c>
      <c r="KB59" s="46">
        <f>step*(+'By group'!O$6*Population!O59-'By group'!AB$7*Population!AB59)</f>
        <v>5485.2657978291982</v>
      </c>
      <c r="KC59" s="46">
        <f>step*(+'By group'!P$6*Population!P59-'By group'!AC$7*Population!AC59)</f>
        <v>7.5298316949694559</v>
      </c>
      <c r="KD59" s="46">
        <f>step*(+'By group'!Q$6*Population!Q59-'By group'!AD$7*Population!AD59)</f>
        <v>22.21961471932606</v>
      </c>
      <c r="KE59" s="46">
        <f>step*(+'By group'!R$6*Population!R59-'By group'!AE$7*Population!AE59)</f>
        <v>23.485613536823791</v>
      </c>
      <c r="KF59" s="46">
        <f>step*(+'By group'!S$6*Population!S59-'By group'!AF$7*Population!AF59)</f>
        <v>7.2228975022106301</v>
      </c>
      <c r="KG59" s="46">
        <f>step*(+'By group'!T$6*Population!T59-'By group'!AG$7*Population!AG59)</f>
        <v>1.4239569937076599</v>
      </c>
      <c r="KH59" s="46">
        <f>step*(+'By group'!U$6*Population!U59-'By group'!AH$7*Population!AH59)</f>
        <v>1.2806646896266516</v>
      </c>
      <c r="KI59" s="46">
        <f>step*(+'By group'!V$6*Population!V59-'By group'!AI$7*Population!AI59)</f>
        <v>0</v>
      </c>
      <c r="KJ59" s="46">
        <f>step*(+'By group'!W$6*Population!W59-'By group'!AJ$7*Population!AJ59)</f>
        <v>0</v>
      </c>
      <c r="KK59" s="46">
        <f>step*(+'By group'!X$6*Population!X59-'By group'!AK$7*Population!AK59)</f>
        <v>0</v>
      </c>
      <c r="KL59" s="46">
        <f>step*(+'By group'!Y$6*Population!Y59-'By group'!AL$7*Population!AL59)</f>
        <v>2.6871770054298683</v>
      </c>
      <c r="KM59" s="46">
        <f>step*(+'By group'!Z$6*Population!Z59-'By group'!AM$7*Population!AM59)</f>
        <v>1.45658212056503</v>
      </c>
      <c r="KN59" s="46">
        <f>step*(+'By group'!AA$6*Population!AA59-'By group'!AN$7*Population!AN59)</f>
        <v>1.3556428781002861</v>
      </c>
      <c r="KO59" s="45">
        <v>0</v>
      </c>
      <c r="KP59" s="46">
        <v>0</v>
      </c>
      <c r="KQ59" s="46">
        <v>0</v>
      </c>
      <c r="KR59" s="46">
        <v>0</v>
      </c>
      <c r="KS59" s="46">
        <v>0</v>
      </c>
      <c r="KT59" s="46">
        <v>0</v>
      </c>
      <c r="KU59" s="46">
        <v>0</v>
      </c>
      <c r="KV59" s="46">
        <v>0</v>
      </c>
      <c r="KW59" s="46">
        <v>0</v>
      </c>
      <c r="KX59" s="46">
        <v>0</v>
      </c>
      <c r="KY59" s="46">
        <v>0</v>
      </c>
      <c r="KZ59" s="46">
        <v>0</v>
      </c>
      <c r="LA59" s="46">
        <v>0</v>
      </c>
      <c r="LB59" s="188">
        <f>step*(-'By group'!BB$9*Population!BB59+'By group'!B$8*Population!B59+'By group'!O$8*Population!O59)</f>
        <v>1787.84079610154</v>
      </c>
      <c r="LC59" s="189">
        <f>step*(-'By group'!BC$9*Population!BC59+'By group'!C$8*Population!C59+'By group'!P$8*Population!P59)</f>
        <v>7.8961709787612815</v>
      </c>
      <c r="LD59" s="189">
        <f>step*(-'By group'!BD$9*Population!BD59+'By group'!D$8*Population!D59+'By group'!Q$8*Population!Q59)</f>
        <v>23.284835050747798</v>
      </c>
      <c r="LE59" s="189">
        <f>step*(-'By group'!BE$9*Population!BE59+'By group'!E$8*Population!E59+'By group'!R$8*Population!R59)</f>
        <v>24.41700341713026</v>
      </c>
      <c r="LF59" s="189">
        <f>step*(-'By group'!BF$9*Population!BF59+'By group'!F$8*Population!F59+'By group'!S$8*Population!S59)</f>
        <v>7.4268037450320037</v>
      </c>
      <c r="LG59" s="189">
        <f>step*(-'By group'!BG$9*Population!BG59+'By group'!G$8*Population!G59+'By group'!T$8*Population!T59)</f>
        <v>1.4472414353155298</v>
      </c>
      <c r="LH59" s="189">
        <f>step*(-'By group'!BH$9*Population!BH59+'By group'!H$8*Population!H59+'By group'!U$8*Population!U59)</f>
        <v>1.2618995085808211</v>
      </c>
      <c r="LI59" s="189">
        <f>step*(-'By group'!BI$9*Population!BI59+'By group'!I$8*Population!I59+'By group'!V$8*Population!V59)</f>
        <v>0</v>
      </c>
      <c r="LJ59" s="189">
        <f>step*(-'By group'!BJ$9*Population!BJ59+'By group'!J$8*Population!J59+'By group'!W$8*Population!W59)</f>
        <v>0</v>
      </c>
      <c r="LK59" s="189">
        <f>step*(-'By group'!BK$9*Population!BK59+'By group'!K$8*Population!K59+'By group'!X$8*Population!X59)</f>
        <v>0</v>
      </c>
      <c r="LL59" s="189">
        <f>step*(-'By group'!BL$9*Population!BL59+'By group'!L$8*Population!L59+'By group'!Y$8*Population!Y59)</f>
        <v>2.6467192556929158</v>
      </c>
      <c r="LM59" s="189">
        <f>step*(-'By group'!BM$9*Population!BM59+'By group'!M$8*Population!M59+'By group'!Z$8*Population!Z59)</f>
        <v>1.3799250485879413</v>
      </c>
      <c r="LN59" s="189">
        <f>step*(-'By group'!BN$9*Population!BN59+'By group'!N$8*Population!N59+'By group'!AA$8*Population!AA59)</f>
        <v>1.1972779217817531</v>
      </c>
    </row>
    <row r="60" spans="1:326" x14ac:dyDescent="0.25">
      <c r="A60">
        <f t="shared" si="93"/>
        <v>28</v>
      </c>
      <c r="B60" s="52">
        <f>step*((-'By group'!B$4-'By group'!B$5-'By group'!B$22)*Population!B60+'By group'!B$3*Population!$BO60)</f>
        <v>172088.21662923612</v>
      </c>
      <c r="C60" s="4">
        <f>step*((-'By group'!C$4-'By group'!C$5-'By group'!C$22)*Population!C60+'By group'!C$3*Population!$BO60)</f>
        <v>-4718.0818339320394</v>
      </c>
      <c r="D60" s="4">
        <f>step*((-'By group'!D$4-'By group'!D$5-'By group'!D$22)*Population!D60+'By group'!D$3*Population!$BO60)</f>
        <v>-31046.606342628933</v>
      </c>
      <c r="E60" s="4">
        <f>step*((-'By group'!E$4-'By group'!E$5-'By group'!E$22)*Population!E60+'By group'!E$3*Population!$BO60)</f>
        <v>-50036.902488008396</v>
      </c>
      <c r="F60" s="4">
        <f>step*((-'By group'!F$4-'By group'!F$5-'By group'!F$22)*Population!F60+'By group'!F$3*Population!$BO60)</f>
        <v>-20457.397702220449</v>
      </c>
      <c r="G60" s="4">
        <f>step*((-'By group'!G$4-'By group'!G$5-'By group'!G$22)*Population!G60+'By group'!G$3*Population!$BO60)</f>
        <v>-4998.4072082902339</v>
      </c>
      <c r="H60" s="4">
        <f>step*((-'By group'!H$4-'By group'!H$5-'By group'!H$22)*Population!H60+'By group'!H$3*Population!$BO60)</f>
        <v>-4740.5111492575525</v>
      </c>
      <c r="I60" s="4">
        <f>step*((-'By group'!I$4-'By group'!I$5-'By group'!I$22)*Population!I60+'By group'!I$3*Population!$BO60)</f>
        <v>0</v>
      </c>
      <c r="J60" s="4">
        <f>step*((-'By group'!J$4-'By group'!J$5-'By group'!J$22)*Population!J60+'By group'!J$3*Population!$BO60)</f>
        <v>0</v>
      </c>
      <c r="K60" s="4">
        <f>step*((-'By group'!K$4-'By group'!K$5-'By group'!K$22)*Population!K60+'By group'!K$3*Population!$BO60)</f>
        <v>0</v>
      </c>
      <c r="L60" s="4">
        <f>step*((-'By group'!L$4-'By group'!L$5-'By group'!L$22)*Population!L60+'By group'!L$3*Population!$BO60)</f>
        <v>-2625.5991534831337</v>
      </c>
      <c r="M60" s="4">
        <f>step*((-'By group'!M$4-'By group'!M$5-'By group'!M$22)*Population!M60+'By group'!M$3*Population!$BO60)</f>
        <v>-1538.1270884292333</v>
      </c>
      <c r="N60" s="4">
        <f>step*((-'By group'!N$4-'By group'!N$5-'By group'!N$22)*Population!N60+'By group'!N$3*Population!$BO60)</f>
        <v>-1541.2576717185209</v>
      </c>
      <c r="O60" s="8">
        <f>step*((-'By group'!O$4-'By group'!O$5-'By group'!O$22)*Population!O60+'By group'!O$3*Population!$BO60)</f>
        <v>124856.10656004562</v>
      </c>
      <c r="P60" s="4">
        <f>step*((-'By group'!P$4-'By group'!P$5-'By group'!P$22)*Population!P60+'By group'!P$3*Population!$BO60)</f>
        <v>-2363.0044357521865</v>
      </c>
      <c r="Q60" s="4">
        <f>step*((-'By group'!Q$4-'By group'!Q$5-'By group'!Q$22)*Population!Q60+'By group'!Q$3*Population!$BO60)</f>
        <v>-15607.518672878501</v>
      </c>
      <c r="R60" s="4">
        <f>step*((-'By group'!R$4-'By group'!R$5-'By group'!R$22)*Population!R60+'By group'!R$3*Population!$BO60)</f>
        <v>-25334.331541823296</v>
      </c>
      <c r="S60" s="4">
        <f>step*((-'By group'!S$4-'By group'!S$5-'By group'!S$22)*Population!S60+'By group'!S$3*Population!$BO60)</f>
        <v>-10429.401757559088</v>
      </c>
      <c r="T60" s="4">
        <f>step*((-'By group'!T$4-'By group'!T$5-'By group'!T$22)*Population!T60+'By group'!T$3*Population!$BO60)</f>
        <v>-2563.909035532211</v>
      </c>
      <c r="U60" s="4">
        <f>step*((-'By group'!U$4-'By group'!U$5-'By group'!U$22)*Population!U60+'By group'!U$3*Population!$BO60)</f>
        <v>-2469.783428598063</v>
      </c>
      <c r="V60" s="4">
        <f>step*((-'By group'!V$4-'By group'!V$5-'By group'!V$22)*Population!V60+'By group'!V$3*Population!$BO60)</f>
        <v>0</v>
      </c>
      <c r="W60" s="4">
        <f>step*((-'By group'!W$4-'By group'!W$5-'By group'!W$22)*Population!W60+'By group'!W$3*Population!$BO60)</f>
        <v>0</v>
      </c>
      <c r="X60" s="4">
        <f>step*((-'By group'!X$4-'By group'!X$5-'By group'!X$22)*Population!X60+'By group'!X$3*Population!$BO60)</f>
        <v>0</v>
      </c>
      <c r="Y60" s="4">
        <f>step*((-'By group'!Y$4-'By group'!Y$5-'By group'!Y$22)*Population!Y60+'By group'!Y$3*Population!$BO60)</f>
        <v>-1366.5968870541005</v>
      </c>
      <c r="Z60" s="4">
        <f>step*((-'By group'!Z$4-'By group'!Z$5-'By group'!Z$22)*Population!Z60+'By group'!Z$3*Population!$BO60)</f>
        <v>-815.24972590924597</v>
      </c>
      <c r="AA60" s="4">
        <f>step*((-'By group'!AA$4-'By group'!AA$5-'By group'!AA$22)*Population!AA60+'By group'!AA$3*Population!$BO60)</f>
        <v>-851.37853574176984</v>
      </c>
      <c r="AB60" s="8">
        <f>step*((-'By group'!AB$4-'By group'!AB$5-'By group'!AB$22)*Population!AB60+'By group'!AB$3*Population!$BO60)</f>
        <v>-1106.2118548557303</v>
      </c>
      <c r="AC60" s="4">
        <f>step*((-'By group'!AC$4-'By group'!AC$5-'By group'!AC$22)*Population!AC60+'By group'!AC$3*Population!$BO60)</f>
        <v>-163.40437789710742</v>
      </c>
      <c r="AD60" s="4">
        <f>step*((-'By group'!AD$4-'By group'!AD$5-'By group'!AD$22)*Population!AD60+'By group'!AD$3*Population!$BO60)</f>
        <v>-1076.2179920600609</v>
      </c>
      <c r="AE60" s="4">
        <f>step*((-'By group'!AE$4-'By group'!AE$5-'By group'!AE$22)*Population!AE60+'By group'!AE$3*Population!$BO60)</f>
        <v>-1733.323783821058</v>
      </c>
      <c r="AF60" s="4">
        <f>step*((-'By group'!AF$4-'By group'!AF$5-'By group'!AF$22)*Population!AF60+'By group'!AF$3*Population!$BO60)</f>
        <v>-707.22789162229014</v>
      </c>
      <c r="AG60" s="4">
        <f>step*((-'By group'!AG$4-'By group'!AG$5-'By group'!AG$22)*Population!AG60+'By group'!AG$3*Population!$BO60)</f>
        <v>-172.34896888371131</v>
      </c>
      <c r="AH60" s="4">
        <f>step*((-'By group'!AH$4-'By group'!AH$5-'By group'!AH$22)*Population!AH60+'By group'!AH$3*Population!$BO60)</f>
        <v>-162.45197843976064</v>
      </c>
      <c r="AI60" s="4">
        <f>step*((-'By group'!AI$4-'By group'!AI$5-'By group'!AI$22)*Population!AI60+'By group'!AI$3*Population!$BO60)</f>
        <v>0</v>
      </c>
      <c r="AJ60" s="4">
        <f>step*((-'By group'!AJ$4-'By group'!AJ$5-'By group'!AJ$22)*Population!AJ60+'By group'!AJ$3*Population!$BO60)</f>
        <v>0</v>
      </c>
      <c r="AK60" s="4">
        <f>step*((-'By group'!AK$4-'By group'!AK$5-'By group'!AK$22)*Population!AK60+'By group'!AK$3*Population!$BO60)</f>
        <v>0</v>
      </c>
      <c r="AL60" s="4">
        <f>step*((-'By group'!AL$4-'By group'!AL$5-'By group'!AL$22)*Population!AL60+'By group'!AL$3*Population!$BO60)</f>
        <v>-89.767109946406308</v>
      </c>
      <c r="AM60" s="4">
        <f>step*((-'By group'!AM$4-'By group'!AM$5-'By group'!AM$22)*Population!AM60+'By group'!AM$3*Population!$BO60)</f>
        <v>-52.001421365092945</v>
      </c>
      <c r="AN60" s="4">
        <f>step*((-'By group'!AN$4-'By group'!AN$5-'By group'!AN$22)*Population!AN60+'By group'!AN$3*Population!$BO60)</f>
        <v>-51.781203052028779</v>
      </c>
      <c r="AO60" s="8">
        <f>step*((-'By group'!AO$4-'By group'!AO$5-'By group'!AO$22)*Population!AO60+'By group'!AO$3*Population!$BO60)</f>
        <v>11489.014352547489</v>
      </c>
      <c r="AP60" s="4">
        <f>step*((-'By group'!AP$4-'By group'!AP$5-'By group'!AP$22)*Population!AP60+'By group'!AP$3*Population!$BO60)</f>
        <v>-448.75030668514381</v>
      </c>
      <c r="AQ60" s="4">
        <f>step*((-'By group'!AQ$4-'By group'!AQ$5-'By group'!AQ$22)*Population!AQ60+'By group'!AQ$3*Population!$BO60)</f>
        <v>-2891.2768025002338</v>
      </c>
      <c r="AR60" s="4">
        <f>step*((-'By group'!AR$4-'By group'!AR$5-'By group'!AR$22)*Population!AR60+'By group'!AR$3*Population!$BO60)</f>
        <v>-4500.9717098038946</v>
      </c>
      <c r="AS60" s="4">
        <f>step*((-'By group'!AS$4-'By group'!AS$5-'By group'!AS$22)*Population!AS60+'By group'!AS$3*Population!$BO60)</f>
        <v>-1784.6437374225959</v>
      </c>
      <c r="AT60" s="4">
        <f>step*((-'By group'!AT$4-'By group'!AT$5-'By group'!AT$22)*Population!AT60+'By group'!AT$3*Population!$BO60)</f>
        <v>-424.97867562934113</v>
      </c>
      <c r="AU60" s="4">
        <f>step*((-'By group'!AU$4-'By group'!AU$5-'By group'!AU$22)*Population!AU60+'By group'!AU$3*Population!$BO60)</f>
        <v>-381.54029508288011</v>
      </c>
      <c r="AV60" s="4">
        <f>step*((-'By group'!AV$4-'By group'!AV$5-'By group'!AV$22)*Population!AV60+'By group'!AV$3*Population!$BO60)</f>
        <v>0</v>
      </c>
      <c r="AW60" s="4">
        <f>step*((-'By group'!AW$4-'By group'!AW$5-'By group'!AW$22)*Population!AW60+'By group'!AW$3*Population!$BO60)</f>
        <v>0</v>
      </c>
      <c r="AX60" s="4">
        <f>step*((-'By group'!AX$4-'By group'!AX$5-'By group'!AX$22)*Population!AX60+'By group'!AX$3*Population!$BO60)</f>
        <v>0</v>
      </c>
      <c r="AY60" s="4">
        <f>step*((-'By group'!AY$4-'By group'!AY$5-'By group'!AY$22)*Population!AY60+'By group'!AY$3*Population!$BO60)</f>
        <v>-210.32713212442565</v>
      </c>
      <c r="AZ60" s="4">
        <f>step*((-'By group'!AZ$4-'By group'!AZ$5-'By group'!AZ$22)*Population!AZ60+'By group'!AZ$3*Population!$BO60)</f>
        <v>-114.3253554305572</v>
      </c>
      <c r="BA60" s="4">
        <f>step*((-'By group'!BA$4-'By group'!BA$5-'By group'!BA$22)*Population!BA60+'By group'!BA$3*Population!$BO60)</f>
        <v>-102.62909294962505</v>
      </c>
      <c r="BB60" s="8">
        <f>step*((-'By group'!BB$4-'By group'!BB$5-'By group'!BB$22)*Population!BB60+'By group'!BB$3*Population!$BO60)</f>
        <v>4973.1975622943883</v>
      </c>
      <c r="BC60" s="4">
        <f>step*((-'By group'!BC$4-'By group'!BC$5-'By group'!BC$22)*Population!BC60+'By group'!BC$3*Population!$BO60)</f>
        <v>-377.12234000010528</v>
      </c>
      <c r="BD60" s="4">
        <f>step*((-'By group'!BD$4-'By group'!BD$5-'By group'!BD$22)*Population!BD60+'By group'!BD$3*Population!$BO60)</f>
        <v>-1912.9272540094162</v>
      </c>
      <c r="BE60" s="4">
        <f>step*((-'By group'!BE$4-'By group'!BE$5-'By group'!BE$22)*Population!BE60+'By group'!BE$3*Population!$BO60)</f>
        <v>-2662.8574097188016</v>
      </c>
      <c r="BF60" s="4">
        <f>step*((-'By group'!BF$4-'By group'!BF$5-'By group'!BF$22)*Population!BF60+'By group'!BF$3*Population!$BO60)</f>
        <v>-988.82392932688481</v>
      </c>
      <c r="BG60" s="4">
        <f>step*((-'By group'!BG$4-'By group'!BG$5-'By group'!BG$22)*Population!BG60+'By group'!BG$3*Population!$BO60)</f>
        <v>-225.91105457865086</v>
      </c>
      <c r="BH60" s="4">
        <f>step*((-'By group'!BH$4-'By group'!BH$5-'By group'!BH$22)*Population!BH60+'By group'!BH$3*Population!$BO60)</f>
        <v>-194.86223231456364</v>
      </c>
      <c r="BI60" s="4">
        <f>step*((-'By group'!BI$4-'By group'!BI$5-'By group'!BI$22)*Population!BI60+'By group'!BI$3*Population!$BO60)</f>
        <v>0</v>
      </c>
      <c r="BJ60" s="4">
        <f>step*((-'By group'!BJ$4-'By group'!BJ$5-'By group'!BJ$22)*Population!BJ60+'By group'!BJ$3*Population!$BO60)</f>
        <v>0</v>
      </c>
      <c r="BK60" s="4">
        <f>step*((-'By group'!BK$4-'By group'!BK$5-'By group'!BK$22)*Population!BK60+'By group'!BK$3*Population!$BO60)</f>
        <v>0</v>
      </c>
      <c r="BL60" s="4">
        <f>step*((-'By group'!BL$4-'By group'!BL$5-'By group'!BL$22)*Population!BL60+'By group'!BL$3*Population!$BO60)</f>
        <v>-128.20934281735114</v>
      </c>
      <c r="BM60" s="4">
        <f>step*((-'By group'!BM$4-'By group'!BM$5-'By group'!BM$22)*Population!BM60+'By group'!BM$3*Population!$BO60)</f>
        <v>-65.671767877622543</v>
      </c>
      <c r="BN60" s="4">
        <f>step*((-'By group'!BN$4-'By group'!BN$5-'By group'!BN$22)*Population!BN60+'By group'!BN$3*Population!$BO60)</f>
        <v>-55.542231900030856</v>
      </c>
      <c r="BO60" s="71">
        <f>-step*SUM(SCR!B60:N60)*Population!B60</f>
        <v>-122934.46957656555</v>
      </c>
      <c r="BP60" s="4">
        <f>step*-SUM('By group'!C$11:C$21)*Population!C60</f>
        <v>-117952.04584830099</v>
      </c>
      <c r="BQ60" s="4">
        <f>step*-SUM('By group'!D$11:D$21)*Population!D60</f>
        <v>-86240.573173969256</v>
      </c>
      <c r="BR60" s="4">
        <f>step*-SUM('By group'!E$11:E$21)*Population!E60</f>
        <v>-35740.644634291712</v>
      </c>
      <c r="BS60" s="4">
        <f>step*-SUM('By group'!F$11:F$21)*Population!F60</f>
        <v>-10767.05142222129</v>
      </c>
      <c r="BT60" s="4">
        <f>step*-SUM('By group'!G$11:G$21)*Population!G60</f>
        <v>-5206.6741753023261</v>
      </c>
      <c r="BU60" s="4">
        <f>step*-SUM('By group'!H$11:H$21)*Population!H60</f>
        <v>0</v>
      </c>
      <c r="BV60" s="4">
        <f>step*-SUM('By group'!I$11:I$21)*Population!I60</f>
        <v>0</v>
      </c>
      <c r="BW60" s="4">
        <f>step*-SUM('By group'!J$11:J$21)*Population!J60</f>
        <v>0</v>
      </c>
      <c r="BX60" s="4">
        <f>step*-SUM('By group'!K$11:K$21)*Population!K60</f>
        <v>0</v>
      </c>
      <c r="BY60" s="4">
        <f>step*-SUM('By group'!L$11:L$21)*Population!L60</f>
        <v>-1875.4279667736669</v>
      </c>
      <c r="BZ60" s="4">
        <f>step*-SUM('By group'!M$11:M$21)*Population!M60</f>
        <v>-961.3294302682707</v>
      </c>
      <c r="CA60" s="4">
        <f>step*-SUM('By group'!N$11:N$21)*Population!N60</f>
        <v>0</v>
      </c>
      <c r="CB60" s="13">
        <f>-step*SUM(SCR!O60:AA60)*Population!O60</f>
        <v>-61510.624418303414</v>
      </c>
      <c r="CC60" s="4">
        <f>step*-SUM('By group'!P$11:P$21)*Population!P60</f>
        <v>-59075.11089380466</v>
      </c>
      <c r="CD60" s="4">
        <f>step*-SUM('By group'!Q$11:Q$21)*Population!Q60</f>
        <v>-43354.218535773616</v>
      </c>
      <c r="CE60" s="4">
        <f>step*-SUM('By group'!R$11:R$21)*Population!R60</f>
        <v>-18095.951101302355</v>
      </c>
      <c r="CF60" s="4">
        <f>step*-SUM('By group'!S$11:S$21)*Population!S60</f>
        <v>-5489.1588197679412</v>
      </c>
      <c r="CG60" s="4">
        <f>step*-SUM('By group'!T$11:T$21)*Population!T60</f>
        <v>-2670.7385786793861</v>
      </c>
      <c r="CH60" s="4">
        <f>step*-SUM('By group'!U$11:U$21)*Population!U60</f>
        <v>0</v>
      </c>
      <c r="CI60" s="4">
        <f>step*-SUM('By group'!V$11:V$21)*Population!V60</f>
        <v>0</v>
      </c>
      <c r="CJ60" s="4">
        <f>step*-SUM('By group'!W$11:W$21)*Population!W60</f>
        <v>0</v>
      </c>
      <c r="CK60" s="4">
        <f>step*-SUM('By group'!X$11:X$21)*Population!X60</f>
        <v>0</v>
      </c>
      <c r="CL60" s="4">
        <f>step*-SUM('By group'!Y$11:Y$21)*Population!Y60</f>
        <v>-976.14063361007175</v>
      </c>
      <c r="CM60" s="4">
        <f>step*-SUM('By group'!Z$11:Z$21)*Population!Z60</f>
        <v>-509.53107869327869</v>
      </c>
      <c r="CN60" s="4">
        <f>step*-SUM('By group'!AA$11:AA$21)*Population!AA60</f>
        <v>0</v>
      </c>
      <c r="CO60" s="13">
        <f>-step*SUM(SCR!AB60:AN60)*Population!AB60</f>
        <v>-4255.2843612728839</v>
      </c>
      <c r="CP60" s="4">
        <f>step*-SUM('By group'!AC$11:AC$21)*Population!AC60</f>
        <v>-4085.1094474276852</v>
      </c>
      <c r="CQ60" s="4">
        <f>step*-SUM('By group'!AD$11:AD$21)*Population!AD60</f>
        <v>-2989.4944223890579</v>
      </c>
      <c r="CR60" s="4">
        <f>step*-SUM('By group'!AE$11:AE$21)*Population!AE60</f>
        <v>-1238.0884170150414</v>
      </c>
      <c r="CS60" s="4">
        <f>step*-SUM('By group'!AF$11:AF$21)*Population!AF60</f>
        <v>-372.22520611699485</v>
      </c>
      <c r="CT60" s="4">
        <f>step*-SUM('By group'!AG$11:AG$21)*Population!AG60</f>
        <v>-179.5301759205326</v>
      </c>
      <c r="CU60" s="4">
        <f>step*-SUM('By group'!AH$11:AH$21)*Population!AH60</f>
        <v>0</v>
      </c>
      <c r="CV60" s="4">
        <f>step*-SUM('By group'!AI$11:AI$21)*Population!AI60</f>
        <v>0</v>
      </c>
      <c r="CW60" s="4">
        <f>step*-SUM('By group'!AJ$11:AJ$21)*Population!AJ60</f>
        <v>0</v>
      </c>
      <c r="CX60" s="4">
        <f>step*-SUM('By group'!AK$11:AK$21)*Population!AK60</f>
        <v>0</v>
      </c>
      <c r="CY60" s="4">
        <f>step*-SUM('By group'!AL$11:AL$21)*Population!AL60</f>
        <v>-64.119364247433069</v>
      </c>
      <c r="CZ60" s="4">
        <f>step*-SUM('By group'!AM$11:AM$21)*Population!AM60</f>
        <v>-32.500888353183093</v>
      </c>
      <c r="DA60" s="4">
        <f>step*-SUM('By group'!AN$11:AN$21)*Population!AN60</f>
        <v>0</v>
      </c>
      <c r="DB60" s="13">
        <f>-step*SUM(SCR!AO60:BA60)*Population!AO60</f>
        <v>-11766.373062263498</v>
      </c>
      <c r="DC60" s="4">
        <f>step*-SUM('By group'!AP$11:AP$21)*Population!AP60</f>
        <v>-11218.757667128595</v>
      </c>
      <c r="DD60" s="4">
        <f>step*-SUM('By group'!AQ$11:AQ$21)*Population!AQ60</f>
        <v>-8031.3244513895388</v>
      </c>
      <c r="DE60" s="4">
        <f>step*-SUM('By group'!AR$11:AR$21)*Population!AR60</f>
        <v>-3214.9797927170675</v>
      </c>
      <c r="DF60" s="4">
        <f>step*-SUM('By group'!AS$11:AS$21)*Population!AS60</f>
        <v>-939.28617759084</v>
      </c>
      <c r="DG60" s="4">
        <f>step*-SUM('By group'!AT$11:AT$21)*Population!AT60</f>
        <v>-442.68612044723028</v>
      </c>
      <c r="DH60" s="4">
        <f>step*-SUM('By group'!AU$11:AU$21)*Population!AU60</f>
        <v>0</v>
      </c>
      <c r="DI60" s="4">
        <f>step*-SUM('By group'!AV$11:AV$21)*Population!AV60</f>
        <v>0</v>
      </c>
      <c r="DJ60" s="4">
        <f>step*-SUM('By group'!AW$11:AW$21)*Population!AW60</f>
        <v>0</v>
      </c>
      <c r="DK60" s="4">
        <f>step*-SUM('By group'!AX$11:AX$21)*Population!AX60</f>
        <v>0</v>
      </c>
      <c r="DL60" s="4">
        <f>step*-SUM('By group'!AY$11:AY$21)*Population!AY60</f>
        <v>-150.23366580316119</v>
      </c>
      <c r="DM60" s="4">
        <f>step*-SUM('By group'!AZ$11:AZ$21)*Population!AZ60</f>
        <v>-71.453347144098245</v>
      </c>
      <c r="DN60" s="4">
        <f>step*-SUM('By group'!BA$11:BA$21)*Population!BA60</f>
        <v>0</v>
      </c>
      <c r="DO60" s="13">
        <f>-step*SUM(SCR!BB60:BN60)*Population!BB60</f>
        <v>-6672.1743824246678</v>
      </c>
      <c r="DP60" s="4">
        <f>step*-SUM('By group'!BC$11:BC$21)*Population!BC60</f>
        <v>-6285.3723333350872</v>
      </c>
      <c r="DQ60" s="4">
        <f>step*-SUM('By group'!BD$11:BD$21)*Population!BD60</f>
        <v>-4347.5619409304909</v>
      </c>
      <c r="DR60" s="4">
        <f>step*-SUM('By group'!BE$11:BE$21)*Population!BE60</f>
        <v>-1664.2858810742509</v>
      </c>
      <c r="DS60" s="4">
        <f>step*-SUM('By group'!BF$11:BF$21)*Population!BF60</f>
        <v>-470.86853777470708</v>
      </c>
      <c r="DT60" s="4">
        <f>step*-SUM('By group'!BG$11:BG$21)*Population!BG60</f>
        <v>-217.22216786408737</v>
      </c>
      <c r="DU60" s="4">
        <f>step*-SUM('By group'!BH$11:BH$21)*Population!BH60</f>
        <v>0</v>
      </c>
      <c r="DV60" s="4">
        <f>step*-SUM('By group'!BI$11:BI$21)*Population!BI60</f>
        <v>0</v>
      </c>
      <c r="DW60" s="4">
        <f>step*-SUM('By group'!BJ$11:BJ$21)*Population!BJ60</f>
        <v>0</v>
      </c>
      <c r="DX60" s="4">
        <f>step*-SUM('By group'!BK$11:BK$21)*Population!BK60</f>
        <v>0</v>
      </c>
      <c r="DY60" s="4">
        <f>step*-SUM('By group'!BL$11:BL$21)*Population!BL60</f>
        <v>-71.227412676306187</v>
      </c>
      <c r="DZ60" s="4">
        <f>step*-SUM('By group'!BM$11:BM$21)*Population!BM60</f>
        <v>-32.835883938811271</v>
      </c>
      <c r="EA60" s="4">
        <f>step*-SUM('By group'!BN$11:BN$21)*Population!BN60</f>
        <v>0</v>
      </c>
      <c r="EB60" s="52">
        <v>0</v>
      </c>
      <c r="EC60" s="4">
        <f t="shared" si="24"/>
        <v>122934.46957656555</v>
      </c>
      <c r="ED60" s="4">
        <f t="shared" si="24"/>
        <v>117952.04584830099</v>
      </c>
      <c r="EE60" s="4">
        <f t="shared" si="26"/>
        <v>86240.573173969256</v>
      </c>
      <c r="EF60" s="4">
        <f t="shared" si="27"/>
        <v>35740.644634291712</v>
      </c>
      <c r="EG60" s="4">
        <f t="shared" si="28"/>
        <v>10767.05142222129</v>
      </c>
      <c r="EH60" s="4">
        <f t="shared" si="28"/>
        <v>5206.6741753023261</v>
      </c>
      <c r="EI60" s="4">
        <v>0</v>
      </c>
      <c r="EJ60" s="4">
        <f t="shared" si="30"/>
        <v>0</v>
      </c>
      <c r="EK60" s="4">
        <f t="shared" si="31"/>
        <v>0</v>
      </c>
      <c r="EL60" s="4">
        <f t="shared" si="32"/>
        <v>0</v>
      </c>
      <c r="EM60" s="4">
        <f t="shared" si="33"/>
        <v>1875.4279667736669</v>
      </c>
      <c r="EN60" s="4">
        <f t="shared" si="34"/>
        <v>961.3294302682707</v>
      </c>
      <c r="EO60" s="52">
        <v>0</v>
      </c>
      <c r="EP60" s="4">
        <f t="shared" si="35"/>
        <v>61510.624418303414</v>
      </c>
      <c r="EQ60" s="4">
        <f t="shared" si="36"/>
        <v>59075.11089380466</v>
      </c>
      <c r="ER60" s="4">
        <f t="shared" si="37"/>
        <v>43354.218535773616</v>
      </c>
      <c r="ES60" s="4">
        <f t="shared" si="38"/>
        <v>18095.951101302355</v>
      </c>
      <c r="ET60" s="4">
        <f t="shared" si="39"/>
        <v>5489.1588197679412</v>
      </c>
      <c r="EU60" s="4">
        <f t="shared" si="40"/>
        <v>2670.7385786793861</v>
      </c>
      <c r="EV60" s="4">
        <v>0</v>
      </c>
      <c r="EW60" s="4">
        <f t="shared" si="41"/>
        <v>0</v>
      </c>
      <c r="EX60" s="4">
        <f t="shared" si="42"/>
        <v>0</v>
      </c>
      <c r="EY60" s="4">
        <f t="shared" si="43"/>
        <v>0</v>
      </c>
      <c r="EZ60" s="4">
        <f t="shared" si="44"/>
        <v>976.14063361007175</v>
      </c>
      <c r="FA60" s="4">
        <f t="shared" si="45"/>
        <v>509.53107869327869</v>
      </c>
      <c r="FB60" s="52">
        <v>0</v>
      </c>
      <c r="FC60" s="4">
        <f t="shared" si="46"/>
        <v>4255.2843612728839</v>
      </c>
      <c r="FD60" s="4">
        <f t="shared" si="47"/>
        <v>4085.1094474276852</v>
      </c>
      <c r="FE60" s="4">
        <f t="shared" si="48"/>
        <v>2989.4944223890579</v>
      </c>
      <c r="FF60" s="4">
        <f t="shared" si="49"/>
        <v>1238.0884170150414</v>
      </c>
      <c r="FG60" s="4">
        <f t="shared" si="50"/>
        <v>372.22520611699485</v>
      </c>
      <c r="FH60" s="4">
        <f t="shared" si="51"/>
        <v>179.5301759205326</v>
      </c>
      <c r="FI60" s="4">
        <v>0</v>
      </c>
      <c r="FJ60" s="4">
        <f t="shared" si="52"/>
        <v>0</v>
      </c>
      <c r="FK60" s="4">
        <f t="shared" si="53"/>
        <v>0</v>
      </c>
      <c r="FL60" s="4">
        <f t="shared" si="54"/>
        <v>0</v>
      </c>
      <c r="FM60" s="4">
        <f t="shared" si="55"/>
        <v>64.119364247433069</v>
      </c>
      <c r="FN60" s="9">
        <f t="shared" si="56"/>
        <v>32.500888353183093</v>
      </c>
      <c r="FO60" s="4">
        <v>0</v>
      </c>
      <c r="FP60" s="4">
        <f t="shared" si="57"/>
        <v>11766.373062263498</v>
      </c>
      <c r="FQ60" s="4">
        <f t="shared" si="58"/>
        <v>11218.757667128595</v>
      </c>
      <c r="FR60" s="4">
        <f t="shared" si="59"/>
        <v>8031.3244513895388</v>
      </c>
      <c r="FS60" s="4">
        <f t="shared" si="60"/>
        <v>3214.9797927170675</v>
      </c>
      <c r="FT60" s="4">
        <f t="shared" si="61"/>
        <v>939.28617759084</v>
      </c>
      <c r="FU60" s="4">
        <f t="shared" si="62"/>
        <v>442.68612044723028</v>
      </c>
      <c r="FV60" s="4">
        <v>0</v>
      </c>
      <c r="FW60" s="4">
        <f t="shared" si="63"/>
        <v>0</v>
      </c>
      <c r="FX60" s="4">
        <f t="shared" si="64"/>
        <v>0</v>
      </c>
      <c r="FY60" s="4">
        <f t="shared" si="65"/>
        <v>0</v>
      </c>
      <c r="FZ60" s="4">
        <f t="shared" si="66"/>
        <v>150.23366580316119</v>
      </c>
      <c r="GA60" s="4">
        <f t="shared" si="67"/>
        <v>71.453347144098245</v>
      </c>
      <c r="GB60" s="4">
        <v>0</v>
      </c>
      <c r="GC60" s="4">
        <f t="shared" si="68"/>
        <v>6672.1743824246678</v>
      </c>
      <c r="GD60" s="4">
        <f t="shared" si="4"/>
        <v>6285.3723333350872</v>
      </c>
      <c r="GE60" s="4">
        <f t="shared" si="5"/>
        <v>4347.5619409304909</v>
      </c>
      <c r="GF60" s="4">
        <f t="shared" si="6"/>
        <v>1664.2858810742509</v>
      </c>
      <c r="GG60" s="4">
        <f t="shared" si="7"/>
        <v>470.86853777470708</v>
      </c>
      <c r="GH60" s="4">
        <f t="shared" si="8"/>
        <v>217.22216786408737</v>
      </c>
      <c r="GI60" s="4">
        <v>0</v>
      </c>
      <c r="GJ60" s="4">
        <f t="shared" si="69"/>
        <v>0</v>
      </c>
      <c r="GK60" s="4">
        <f t="shared" si="70"/>
        <v>0</v>
      </c>
      <c r="GL60" s="4">
        <f t="shared" si="9"/>
        <v>0</v>
      </c>
      <c r="GM60" s="4">
        <f t="shared" si="10"/>
        <v>71.227412676306187</v>
      </c>
      <c r="GN60" s="4">
        <f t="shared" si="11"/>
        <v>32.835883938811271</v>
      </c>
      <c r="GO60" s="52">
        <v>0</v>
      </c>
      <c r="GP60" s="4">
        <f>step*(-'By group'!C$32*Population!C60+'By group'!I$33*Population!I60)</f>
        <v>0</v>
      </c>
      <c r="GQ60" s="4">
        <f>step*(-'By group'!D$32*Population!D60+'By group'!J$33*Population!J60)</f>
        <v>0</v>
      </c>
      <c r="GR60" s="4">
        <f>step*(-'By group'!E$32*Population!E60+'By group'!K$33*Population!K60)</f>
        <v>0</v>
      </c>
      <c r="GS60" s="4">
        <f>step*(-'By group'!F$32*Population!F60+'By group'!L$33*Population!L60)</f>
        <v>-4445.8117277238116</v>
      </c>
      <c r="GT60" s="4">
        <f>step*(-'By group'!G$32*Population!G60+'By group'!M$33*Population!M60)</f>
        <v>-560.67011992633002</v>
      </c>
      <c r="GU60" s="4">
        <f>step*(-'By group'!H$32*Population!H60+'By group'!N$33*Population!N60)</f>
        <v>-488.84194176119848</v>
      </c>
      <c r="GV60" s="46">
        <f t="shared" si="71"/>
        <v>0</v>
      </c>
      <c r="GW60" s="14">
        <f t="shared" si="72"/>
        <v>0</v>
      </c>
      <c r="GX60" s="4">
        <f t="shared" si="73"/>
        <v>0</v>
      </c>
      <c r="GY60" s="4">
        <f t="shared" si="74"/>
        <v>4445.8117277238116</v>
      </c>
      <c r="GZ60" s="4">
        <f t="shared" si="75"/>
        <v>560.67011992633002</v>
      </c>
      <c r="HA60" s="4">
        <f t="shared" si="76"/>
        <v>488.84194176119848</v>
      </c>
      <c r="HB60" s="8">
        <v>0</v>
      </c>
      <c r="HC60" s="4">
        <f>step*(-'By group'!P$32*Population!P60+'By group'!V$33*Population!V60)</f>
        <v>0</v>
      </c>
      <c r="HD60" s="4">
        <f>step*(-'By group'!Q$32*Population!Q60+'By group'!W$33*Population!W60)</f>
        <v>0</v>
      </c>
      <c r="HE60" s="4">
        <f>step*(-'By group'!R$32*Population!R60+'By group'!X$33*Population!X60)</f>
        <v>0</v>
      </c>
      <c r="HF60" s="4">
        <f>step*(-'By group'!S$32*Population!S60+'By group'!Y$33*Population!Y60)</f>
        <v>-2256.5090930789347</v>
      </c>
      <c r="HG60" s="4">
        <f>step*(-'By group'!T$32*Population!T60+'By group'!Z$33*Population!Z60)</f>
        <v>-279.38217638923788</v>
      </c>
      <c r="HH60" s="4">
        <f>step*(-'By group'!U$32*Population!U60+'By group'!AA$33*Population!AA60)</f>
        <v>-241.9498902304498</v>
      </c>
      <c r="HI60" s="14">
        <f t="shared" si="77"/>
        <v>0</v>
      </c>
      <c r="HJ60" s="46">
        <f t="shared" si="78"/>
        <v>0</v>
      </c>
      <c r="HK60" s="4">
        <f t="shared" si="79"/>
        <v>0</v>
      </c>
      <c r="HL60" s="4">
        <f t="shared" si="80"/>
        <v>2256.5090930789347</v>
      </c>
      <c r="HM60" s="4">
        <f t="shared" si="81"/>
        <v>279.38217638923788</v>
      </c>
      <c r="HN60" s="9">
        <f t="shared" si="82"/>
        <v>241.9498902304498</v>
      </c>
      <c r="HO60" s="4">
        <v>0</v>
      </c>
      <c r="HP60" s="4">
        <f>step*(-'By group'!AC$32*Population!AC60+'By group'!AI$33*Population!AI60)</f>
        <v>0</v>
      </c>
      <c r="HQ60" s="4">
        <f>step*(-'By group'!AD$32*Population!AD60+'By group'!AJ$33*Population!AJ60)</f>
        <v>0</v>
      </c>
      <c r="HR60" s="4">
        <f>step*(-'By group'!AE$32*Population!AE60+'By group'!AK$33*Population!AK60)</f>
        <v>0</v>
      </c>
      <c r="HS60" s="4">
        <f>step*(-'By group'!AF$32*Population!AF60+'By group'!AL$33*Population!AL60)</f>
        <v>-154.0529209347809</v>
      </c>
      <c r="HT60" s="4">
        <f>step*(-'By group'!AG$32*Population!AG60+'By group'!AM$33*Population!AM60)</f>
        <v>-19.655591007514975</v>
      </c>
      <c r="HU60" s="4">
        <f>step*(-'By group'!AH$32*Population!AH60+'By group'!AN$33*Population!AN60)</f>
        <v>-17.024684304634452</v>
      </c>
      <c r="HV60" s="14">
        <f t="shared" si="83"/>
        <v>0</v>
      </c>
      <c r="HW60" s="46">
        <f t="shared" si="84"/>
        <v>0</v>
      </c>
      <c r="HX60" s="4">
        <f t="shared" si="85"/>
        <v>0</v>
      </c>
      <c r="HY60" s="4">
        <f t="shared" si="86"/>
        <v>154.0529209347809</v>
      </c>
      <c r="HZ60" s="4">
        <f t="shared" si="87"/>
        <v>19.655591007514975</v>
      </c>
      <c r="IA60" s="4">
        <f t="shared" si="88"/>
        <v>17.024684304634452</v>
      </c>
      <c r="IB60" s="8">
        <v>0</v>
      </c>
      <c r="IC60" s="4">
        <f>step*(-'By group'!AP$32*Population!AP60+'By group'!AV$33*Population!AV60)</f>
        <v>0</v>
      </c>
      <c r="ID60" s="4">
        <f>step*(-'By group'!AQ$32*Population!AQ60+'By group'!AW$33*Population!AW60)</f>
        <v>0</v>
      </c>
      <c r="IE60" s="4">
        <f>step*(-'By group'!AR$32*Population!AR60+'By group'!AX$33*Population!AX60)</f>
        <v>0</v>
      </c>
      <c r="IF60" s="4">
        <f>step*(-'By group'!AS$32*Population!AS60+'By group'!AY$33*Population!AY60)</f>
        <v>-394.52625589383939</v>
      </c>
      <c r="IG60" s="4">
        <f>step*(-'By group'!AT$32*Population!AT60+'By group'!AZ$33*Population!AZ60)</f>
        <v>-52.810550517396933</v>
      </c>
      <c r="IH60" s="4">
        <f>step*(-'By group'!AU$32*Population!AU60+'By group'!BA$33*Population!BA60)</f>
        <v>-44.981078881923118</v>
      </c>
      <c r="II60" s="14">
        <f t="shared" si="15"/>
        <v>0</v>
      </c>
      <c r="IJ60" s="4">
        <f t="shared" si="16"/>
        <v>0</v>
      </c>
      <c r="IK60" s="4">
        <f t="shared" si="89"/>
        <v>0</v>
      </c>
      <c r="IL60" s="4">
        <f t="shared" si="90"/>
        <v>394.52625589383939</v>
      </c>
      <c r="IM60" s="4">
        <f t="shared" si="91"/>
        <v>52.810550517396933</v>
      </c>
      <c r="IN60" s="4">
        <f t="shared" si="92"/>
        <v>44.981078881923118</v>
      </c>
      <c r="IO60" s="8">
        <v>0</v>
      </c>
      <c r="IP60" s="4">
        <f>step*(-'By group'!BC$32*Population!BC60+'By group'!BI$33*Population!BI60)</f>
        <v>0</v>
      </c>
      <c r="IQ60" s="4">
        <f>step*(-'By group'!BD$32*Population!BD60+'By group'!BJ$33*Population!BJ60)</f>
        <v>0</v>
      </c>
      <c r="IR60" s="4">
        <f>step*(-'By group'!BE$32*Population!BE60+'By group'!BK$33*Population!BK60)</f>
        <v>0</v>
      </c>
      <c r="IS60" s="4">
        <f>step*(-'By group'!BF$32*Population!BF60+'By group'!BL$33*Population!BL60)</f>
        <v>-199.82056254920045</v>
      </c>
      <c r="IT60" s="4">
        <f>step*(-'By group'!BG$32*Population!BG60+'By group'!BM$33*Population!BM60)</f>
        <v>-27.026491603411838</v>
      </c>
      <c r="IU60" s="4">
        <f>step*(-'By group'!BH$32*Population!BH60+'By group'!BN$33*Population!BN60)</f>
        <v>-22.111958307277529</v>
      </c>
      <c r="IV60" s="14">
        <f t="shared" si="17"/>
        <v>0</v>
      </c>
      <c r="IW60" s="4">
        <f t="shared" si="18"/>
        <v>0</v>
      </c>
      <c r="IX60" s="4">
        <f t="shared" si="19"/>
        <v>0</v>
      </c>
      <c r="IY60" s="4">
        <f t="shared" si="20"/>
        <v>199.82056254920045</v>
      </c>
      <c r="IZ60" s="4">
        <f t="shared" si="21"/>
        <v>27.026491603411838</v>
      </c>
      <c r="JA60" s="4">
        <f t="shared" si="22"/>
        <v>22.111958307277529</v>
      </c>
      <c r="JB60" s="75">
        <f>step*(+prop_idu_male*'By group'!BB$9*Population!BB60-'By group'!B$8*Population!B60)</f>
        <v>-865.54125695538755</v>
      </c>
      <c r="JC60" s="46">
        <f>step*(+prop_idu_male*'By group'!BC$9*Population!BC60-'By group'!C$8*Population!C60)</f>
        <v>-5.1433576124148388</v>
      </c>
      <c r="JD60" s="46">
        <f>step*(+prop_idu_male*'By group'!BD$9*Population!BD60-'By group'!D$8*Population!D60)</f>
        <v>-15.161284903147216</v>
      </c>
      <c r="JE60" s="46">
        <f>step*(+prop_idu_male*'By group'!BE$9*Population!BE60-'By group'!E$8*Population!E60)</f>
        <v>-15.873179259856755</v>
      </c>
      <c r="JF60" s="46">
        <f>step*(+prop_idu_male*'By group'!BF$9*Population!BF60-'By group'!F$8*Population!F60)</f>
        <v>-4.8184834657809965</v>
      </c>
      <c r="JG60" s="46">
        <f>step*(+prop_idu_male*'By group'!BG$9*Population!BG60-'By group'!G$8*Population!G60)</f>
        <v>-0.93706819448570333</v>
      </c>
      <c r="JH60" s="46">
        <f>step*(+prop_idu_male*'By group'!BH$9*Population!BH60-'By group'!H$8*Population!H60)</f>
        <v>-0.81238881018625619</v>
      </c>
      <c r="JI60" s="46">
        <f>step*(+prop_idu_male*'By group'!BI$9*Population!BI60-'By group'!I$8*Population!I60)</f>
        <v>0</v>
      </c>
      <c r="JJ60" s="46">
        <f>step*(+prop_idu_male*'By group'!BJ$9*Population!BJ60-'By group'!J$8*Population!J60)</f>
        <v>0</v>
      </c>
      <c r="JK60" s="46">
        <f>step*(+prop_idu_male*'By group'!BK$9*Population!BK60-'By group'!K$8*Population!K60)</f>
        <v>0</v>
      </c>
      <c r="JL60" s="46">
        <f>step*(+prop_idu_male*'By group'!BL$9*Population!BL60-'By group'!L$8*Population!L60)</f>
        <v>-1.704482176350532</v>
      </c>
      <c r="JM60" s="46">
        <f>step*(+prop_idu_male*'By group'!BM$9*Population!BM60-'By group'!M$8*Population!M60)</f>
        <v>-0.88252330881512375</v>
      </c>
      <c r="JN60" s="46">
        <f>step*(+prop_idu_male*'By group'!BN$9*Population!BN60-'By group'!N$8*Population!N60)</f>
        <v>-0.75323113672504749</v>
      </c>
      <c r="JO60" s="45">
        <f>step*(+(1-prop_idu_male)*'By group'!BB$9*Population!BB60-'By group'!O$8*Population!O60-'By group'!O$6*Population!O60+'By group'!AB$7*Population!AB60)</f>
        <v>-6429.501744634832</v>
      </c>
      <c r="JP60" s="46">
        <f>step*(+(1-prop_idu_male)*'By group'!BC$9*Population!BC60-'By group'!P$8*Population!P60-'By group'!P$6*Population!P60+'By group'!AC$7*Population!AC60)</f>
        <v>-10.274954024262366</v>
      </c>
      <c r="JQ60" s="46">
        <f>step*(+(1-prop_idu_male)*'By group'!BD$9*Population!BD60-'By group'!Q$8*Population!Q60-'By group'!Q$6*Population!Q60+'By group'!AD$7*Population!AD60)</f>
        <v>-30.279254293280818</v>
      </c>
      <c r="JR60" s="46">
        <f>step*(+(1-prop_idu_male)*'By group'!BE$9*Population!BE60-'By group'!R$8*Population!R60-'By group'!R$6*Population!R60+'By group'!AE$7*Population!AE60)</f>
        <v>-31.884332664859922</v>
      </c>
      <c r="JS60" s="46">
        <f>step*(+(1-prop_idu_male)*'By group'!BF$9*Population!BF60-'By group'!S$8*Population!S60-'By group'!S$6*Population!S60+'By group'!AF$7*Population!AF60)</f>
        <v>-9.765165154930509</v>
      </c>
      <c r="JT60" s="46">
        <f>step*(+(1-prop_idu_male)*'By group'!BG$9*Population!BG60-'By group'!T$8*Population!T60-'By group'!T$6*Population!T60+'By group'!AG$7*Population!AG60)</f>
        <v>-1.9176655908021236</v>
      </c>
      <c r="JU60" s="46">
        <f>step*(+(1-prop_idu_male)*'By group'!BH$9*Population!BH60-'By group'!U$8*Population!U60-'By group'!U$6*Population!U60+'By group'!AH$7*Population!AH60)</f>
        <v>-1.708900464977511</v>
      </c>
      <c r="JV60" s="46">
        <f>step*(+(1-prop_idu_male)*'By group'!BI$9*Population!BI60-'By group'!V$8*Population!V60-'By group'!V$6*Population!V60+'By group'!AI$7*Population!AI60)</f>
        <v>0</v>
      </c>
      <c r="JW60" s="46">
        <f>step*(+(1-prop_idu_male)*'By group'!BJ$9*Population!BJ60-'By group'!W$8*Population!W60-'By group'!W$6*Population!W60+'By group'!AJ$7*Population!AJ60)</f>
        <v>0</v>
      </c>
      <c r="JX60" s="46">
        <f>step*(+(1-prop_idu_male)*'By group'!BK$9*Population!BK60-'By group'!X$8*Population!X60-'By group'!X$6*Population!X60+'By group'!AK$7*Population!AK60)</f>
        <v>0</v>
      </c>
      <c r="JY60" s="46">
        <f>step*(+(1-prop_idu_male)*'By group'!BL$9*Population!BL60-'By group'!Y$8*Population!Y60-'By group'!Y$6*Population!Y60+'By group'!AL$7*Population!AL60)</f>
        <v>-3.5842797752930644</v>
      </c>
      <c r="JZ60" s="46">
        <f>step*(+(1-prop_idu_male)*'By group'!BM$9*Population!BM60-'By group'!Z$8*Population!Z60-'By group'!Z$6*Population!Z60+'By group'!AM$7*Population!AM60)</f>
        <v>-1.9219716028305094</v>
      </c>
      <c r="KA60" s="76">
        <f>step*(+(1-prop_idu_male)*'By group'!BN$9*Population!BN60-'By group'!AA$8*Population!AA60-'By group'!AA$6*Population!AA60+'By group'!AN$7*Population!AN60)</f>
        <v>-1.7595052471609034</v>
      </c>
      <c r="KB60" s="46">
        <f>step*(+'By group'!O$6*Population!O60-'By group'!AB$7*Population!AB60)</f>
        <v>5501.9681030073798</v>
      </c>
      <c r="KC60" s="46">
        <f>step*(+'By group'!P$6*Population!P60-'By group'!AC$7*Population!AC60)</f>
        <v>7.5097596495721834</v>
      </c>
      <c r="KD60" s="46">
        <f>step*(+'By group'!Q$6*Population!Q60-'By group'!AD$7*Population!AD60)</f>
        <v>22.130118019037756</v>
      </c>
      <c r="KE60" s="46">
        <f>step*(+'By group'!R$6*Population!R60-'By group'!AE$7*Population!AE60)</f>
        <v>23.335642878531022</v>
      </c>
      <c r="KF60" s="46">
        <f>step*(+'By group'!S$6*Population!S60-'By group'!AF$7*Population!AF60)</f>
        <v>7.1618463063789495</v>
      </c>
      <c r="KG60" s="46">
        <f>step*(+'By group'!T$6*Population!T60-'By group'!AG$7*Population!AG60)</f>
        <v>1.409584535209937</v>
      </c>
      <c r="KH60" s="46">
        <f>step*(+'By group'!U$6*Population!U60-'By group'!AH$7*Population!AH60)</f>
        <v>1.2634154055849707</v>
      </c>
      <c r="KI60" s="46">
        <f>step*(+'By group'!V$6*Population!V60-'By group'!AI$7*Population!AI60)</f>
        <v>0</v>
      </c>
      <c r="KJ60" s="46">
        <f>step*(+'By group'!W$6*Population!W60-'By group'!AJ$7*Population!AJ60)</f>
        <v>0</v>
      </c>
      <c r="KK60" s="46">
        <f>step*(+'By group'!X$6*Population!X60-'By group'!AK$7*Population!AK60)</f>
        <v>0</v>
      </c>
      <c r="KL60" s="46">
        <f>step*(+'By group'!Y$6*Population!Y60-'By group'!AL$7*Population!AL60)</f>
        <v>2.6508755892887765</v>
      </c>
      <c r="KM60" s="46">
        <f>step*(+'By group'!Z$6*Population!Z60-'By group'!AM$7*Population!AM60)</f>
        <v>1.4321420545005175</v>
      </c>
      <c r="KN60" s="46">
        <f>step*(+'By group'!AA$6*Population!AA60-'By group'!AN$7*Population!AN60)</f>
        <v>1.3259005588679893</v>
      </c>
      <c r="KO60" s="45">
        <v>0</v>
      </c>
      <c r="KP60" s="46">
        <v>0</v>
      </c>
      <c r="KQ60" s="46">
        <v>0</v>
      </c>
      <c r="KR60" s="46">
        <v>0</v>
      </c>
      <c r="KS60" s="46">
        <v>0</v>
      </c>
      <c r="KT60" s="46">
        <v>0</v>
      </c>
      <c r="KU60" s="46">
        <v>0</v>
      </c>
      <c r="KV60" s="46">
        <v>0</v>
      </c>
      <c r="KW60" s="46">
        <v>0</v>
      </c>
      <c r="KX60" s="46">
        <v>0</v>
      </c>
      <c r="KY60" s="46">
        <v>0</v>
      </c>
      <c r="KZ60" s="46">
        <v>0</v>
      </c>
      <c r="LA60" s="46">
        <v>0</v>
      </c>
      <c r="LB60" s="188">
        <f>step*(-'By group'!BB$9*Population!BB60+'By group'!B$8*Population!B60+'By group'!O$8*Population!O60)</f>
        <v>1793.0748985828395</v>
      </c>
      <c r="LC60" s="189">
        <f>step*(-'By group'!BC$9*Population!BC60+'By group'!C$8*Population!C60+'By group'!P$8*Population!P60)</f>
        <v>7.9085519871050192</v>
      </c>
      <c r="LD60" s="189">
        <f>step*(-'By group'!BD$9*Population!BD60+'By group'!D$8*Population!D60+'By group'!Q$8*Population!Q60)</f>
        <v>23.310421177390282</v>
      </c>
      <c r="LE60" s="189">
        <f>step*(-'By group'!BE$9*Population!BE60+'By group'!E$8*Population!E60+'By group'!R$8*Population!R60)</f>
        <v>24.421869046185655</v>
      </c>
      <c r="LF60" s="189">
        <f>step*(-'By group'!BF$9*Population!BF60+'By group'!F$8*Population!F60+'By group'!S$8*Population!S60)</f>
        <v>7.4218023143325542</v>
      </c>
      <c r="LG60" s="189">
        <f>step*(-'By group'!BG$9*Population!BG60+'By group'!G$8*Population!G60+'By group'!T$8*Population!T60)</f>
        <v>1.4451492500778902</v>
      </c>
      <c r="LH60" s="189">
        <f>step*(-'By group'!BH$9*Population!BH60+'By group'!H$8*Population!H60+'By group'!U$8*Population!U60)</f>
        <v>1.2578738695787965</v>
      </c>
      <c r="LI60" s="189">
        <f>step*(-'By group'!BI$9*Population!BI60+'By group'!I$8*Population!I60+'By group'!V$8*Population!V60)</f>
        <v>0</v>
      </c>
      <c r="LJ60" s="189">
        <f>step*(-'By group'!BJ$9*Population!BJ60+'By group'!J$8*Population!J60+'By group'!W$8*Population!W60)</f>
        <v>0</v>
      </c>
      <c r="LK60" s="189">
        <f>step*(-'By group'!BK$9*Population!BK60+'By group'!K$8*Population!K60+'By group'!X$8*Population!X60)</f>
        <v>0</v>
      </c>
      <c r="LL60" s="189">
        <f>step*(-'By group'!BL$9*Population!BL60+'By group'!L$8*Population!L60+'By group'!Y$8*Population!Y60)</f>
        <v>2.6378863623548199</v>
      </c>
      <c r="LM60" s="189">
        <f>step*(-'By group'!BM$9*Population!BM60+'By group'!M$8*Population!M60+'By group'!Z$8*Population!Z60)</f>
        <v>1.3723528571451156</v>
      </c>
      <c r="LN60" s="189">
        <f>step*(-'By group'!BN$9*Population!BN60+'By group'!N$8*Population!N60+'By group'!AA$8*Population!AA60)</f>
        <v>1.1868358250179618</v>
      </c>
    </row>
    <row r="61" spans="1:326" x14ac:dyDescent="0.25">
      <c r="A61">
        <f t="shared" si="93"/>
        <v>28.5</v>
      </c>
      <c r="B61" s="52">
        <f>step*((-'By group'!B$4-'By group'!B$5-'By group'!B$22)*Population!B61+'By group'!B$3*Population!$BO61)</f>
        <v>172566.80656925344</v>
      </c>
      <c r="C61" s="4">
        <f>step*((-'By group'!C$4-'By group'!C$5-'By group'!C$22)*Population!C61+'By group'!C$3*Population!$BO61)</f>
        <v>-4728.4497754008444</v>
      </c>
      <c r="D61" s="4">
        <f>step*((-'By group'!D$4-'By group'!D$5-'By group'!D$22)*Population!D61+'By group'!D$3*Population!$BO61)</f>
        <v>-31105.079796840902</v>
      </c>
      <c r="E61" s="4">
        <f>step*((-'By group'!E$4-'By group'!E$5-'By group'!E$22)*Population!E61+'By group'!E$3*Population!$BO61)</f>
        <v>-50099.503890145701</v>
      </c>
      <c r="F61" s="4">
        <f>step*((-'By group'!F$4-'By group'!F$5-'By group'!F$22)*Population!F61+'By group'!F$3*Population!$BO61)</f>
        <v>-20469.855108965919</v>
      </c>
      <c r="G61" s="4">
        <f>step*((-'By group'!G$4-'By group'!G$5-'By group'!G$22)*Population!G61+'By group'!G$3*Population!$BO61)</f>
        <v>-4998.4942924121324</v>
      </c>
      <c r="H61" s="4">
        <f>step*((-'By group'!H$4-'By group'!H$5-'By group'!H$22)*Population!H61+'By group'!H$3*Population!$BO61)</f>
        <v>-4734.2859535580001</v>
      </c>
      <c r="I61" s="4">
        <f>step*((-'By group'!I$4-'By group'!I$5-'By group'!I$22)*Population!I61+'By group'!I$3*Population!$BO61)</f>
        <v>0</v>
      </c>
      <c r="J61" s="4">
        <f>step*((-'By group'!J$4-'By group'!J$5-'By group'!J$22)*Population!J61+'By group'!J$3*Population!$BO61)</f>
        <v>0</v>
      </c>
      <c r="K61" s="4">
        <f>step*((-'By group'!K$4-'By group'!K$5-'By group'!K$22)*Population!K61+'By group'!K$3*Population!$BO61)</f>
        <v>0</v>
      </c>
      <c r="L61" s="4">
        <f>step*((-'By group'!L$4-'By group'!L$5-'By group'!L$22)*Population!L61+'By group'!L$3*Population!$BO61)</f>
        <v>-2621.61476225348</v>
      </c>
      <c r="M61" s="4">
        <f>step*((-'By group'!M$4-'By group'!M$5-'By group'!M$22)*Population!M61+'By group'!M$3*Population!$BO61)</f>
        <v>-1532.9878120047276</v>
      </c>
      <c r="N61" s="4">
        <f>step*((-'By group'!N$4-'By group'!N$5-'By group'!N$22)*Population!N61+'By group'!N$3*Population!$BO61)</f>
        <v>-1532.5329162900723</v>
      </c>
      <c r="O61" s="8">
        <f>step*((-'By group'!O$4-'By group'!O$5-'By group'!O$22)*Population!O61+'By group'!O$3*Population!$BO61)</f>
        <v>124989.58551600738</v>
      </c>
      <c r="P61" s="4">
        <f>step*((-'By group'!P$4-'By group'!P$5-'By group'!P$22)*Population!P61+'By group'!P$3*Population!$BO61)</f>
        <v>-2365.4938011410786</v>
      </c>
      <c r="Q61" s="4">
        <f>step*((-'By group'!Q$4-'By group'!Q$5-'By group'!Q$22)*Population!Q61+'By group'!Q$3*Population!$BO61)</f>
        <v>-15614.997171655834</v>
      </c>
      <c r="R61" s="4">
        <f>step*((-'By group'!R$4-'By group'!R$5-'By group'!R$22)*Population!R61+'By group'!R$3*Population!$BO61)</f>
        <v>-25319.218760220931</v>
      </c>
      <c r="S61" s="4">
        <f>step*((-'By group'!S$4-'By group'!S$5-'By group'!S$22)*Population!S61+'By group'!S$3*Population!$BO61)</f>
        <v>-10412.513848049966</v>
      </c>
      <c r="T61" s="4">
        <f>step*((-'By group'!T$4-'By group'!T$5-'By group'!T$22)*Population!T61+'By group'!T$3*Population!$BO61)</f>
        <v>-2557.4797627905241</v>
      </c>
      <c r="U61" s="4">
        <f>step*((-'By group'!U$4-'By group'!U$5-'By group'!U$22)*Population!U61+'By group'!U$3*Population!$BO61)</f>
        <v>-2458.4669638353257</v>
      </c>
      <c r="V61" s="4">
        <f>step*((-'By group'!V$4-'By group'!V$5-'By group'!V$22)*Population!V61+'By group'!V$3*Population!$BO61)</f>
        <v>0</v>
      </c>
      <c r="W61" s="4">
        <f>step*((-'By group'!W$4-'By group'!W$5-'By group'!W$22)*Population!W61+'By group'!W$3*Population!$BO61)</f>
        <v>0</v>
      </c>
      <c r="X61" s="4">
        <f>step*((-'By group'!X$4-'By group'!X$5-'By group'!X$22)*Population!X61+'By group'!X$3*Population!$BO61)</f>
        <v>0</v>
      </c>
      <c r="Y61" s="4">
        <f>step*((-'By group'!Y$4-'By group'!Y$5-'By group'!Y$22)*Population!Y61+'By group'!Y$3*Population!$BO61)</f>
        <v>-1360.3099975388634</v>
      </c>
      <c r="Z61" s="4">
        <f>step*((-'By group'!Z$4-'By group'!Z$5-'By group'!Z$22)*Population!Z61+'By group'!Z$3*Population!$BO61)</f>
        <v>-809.55532861276231</v>
      </c>
      <c r="AA61" s="4">
        <f>step*((-'By group'!AA$4-'By group'!AA$5-'By group'!AA$22)*Population!AA61+'By group'!AA$3*Population!$BO61)</f>
        <v>-841.72111389557551</v>
      </c>
      <c r="AB61" s="8">
        <f>step*((-'By group'!AB$4-'By group'!AB$5-'By group'!AB$22)*Population!AB61+'By group'!AB$3*Population!$BO61)</f>
        <v>-1111.8307303308809</v>
      </c>
      <c r="AC61" s="4">
        <f>step*((-'By group'!AC$4-'By group'!AC$5-'By group'!AC$22)*Population!AC61+'By group'!AC$3*Population!$BO61)</f>
        <v>-163.97558972101396</v>
      </c>
      <c r="AD61" s="4">
        <f>step*((-'By group'!AD$4-'By group'!AD$5-'By group'!AD$22)*Population!AD61+'By group'!AD$3*Population!$BO61)</f>
        <v>-1079.9554356498452</v>
      </c>
      <c r="AE61" s="4">
        <f>step*((-'By group'!AE$4-'By group'!AE$5-'By group'!AE$22)*Population!AE61+'By group'!AE$3*Population!$BO61)</f>
        <v>-1739.1222848414666</v>
      </c>
      <c r="AF61" s="4">
        <f>step*((-'By group'!AF$4-'By group'!AF$5-'By group'!AF$22)*Population!AF61+'By group'!AF$3*Population!$BO61)</f>
        <v>-709.45929810528753</v>
      </c>
      <c r="AG61" s="4">
        <f>step*((-'By group'!AG$4-'By group'!AG$5-'By group'!AG$22)*Population!AG61+'By group'!AG$3*Population!$BO61)</f>
        <v>-172.85298204541829</v>
      </c>
      <c r="AH61" s="4">
        <f>step*((-'By group'!AH$4-'By group'!AH$5-'By group'!AH$22)*Population!AH61+'By group'!AH$3*Population!$BO61)</f>
        <v>-162.80096451391711</v>
      </c>
      <c r="AI61" s="4">
        <f>step*((-'By group'!AI$4-'By group'!AI$5-'By group'!AI$22)*Population!AI61+'By group'!AI$3*Population!$BO61)</f>
        <v>0</v>
      </c>
      <c r="AJ61" s="4">
        <f>step*((-'By group'!AJ$4-'By group'!AJ$5-'By group'!AJ$22)*Population!AJ61+'By group'!AJ$3*Population!$BO61)</f>
        <v>0</v>
      </c>
      <c r="AK61" s="4">
        <f>step*((-'By group'!AK$4-'By group'!AK$5-'By group'!AK$22)*Population!AK61+'By group'!AK$3*Population!$BO61)</f>
        <v>0</v>
      </c>
      <c r="AL61" s="4">
        <f>step*((-'By group'!AL$4-'By group'!AL$5-'By group'!AL$22)*Population!AL61+'By group'!AL$3*Population!$BO61)</f>
        <v>-89.964322509522432</v>
      </c>
      <c r="AM61" s="4">
        <f>step*((-'By group'!AM$4-'By group'!AM$5-'By group'!AM$22)*Population!AM61+'By group'!AM$3*Population!$BO61)</f>
        <v>-52.057804372386755</v>
      </c>
      <c r="AN61" s="4">
        <f>step*((-'By group'!AN$4-'By group'!AN$5-'By group'!AN$22)*Population!AN61+'By group'!AN$3*Population!$BO61)</f>
        <v>-51.692878717671164</v>
      </c>
      <c r="AO61" s="8">
        <f>step*((-'By group'!AO$4-'By group'!AO$5-'By group'!AO$22)*Population!AO61+'By group'!AO$3*Population!$BO61)</f>
        <v>11620.614609528428</v>
      </c>
      <c r="AP61" s="4">
        <f>step*((-'By group'!AP$4-'By group'!AP$5-'By group'!AP$22)*Population!AP61+'By group'!AP$3*Population!$BO61)</f>
        <v>-452.70491022313416</v>
      </c>
      <c r="AQ61" s="4">
        <f>step*((-'By group'!AQ$4-'By group'!AQ$5-'By group'!AQ$22)*Population!AQ61+'By group'!AQ$3*Population!$BO61)</f>
        <v>-2917.930879691728</v>
      </c>
      <c r="AR61" s="4">
        <f>step*((-'By group'!AR$4-'By group'!AR$5-'By group'!AR$22)*Population!AR61+'By group'!AR$3*Population!$BO61)</f>
        <v>-4545.1239226454964</v>
      </c>
      <c r="AS61" s="4">
        <f>step*((-'By group'!AS$4-'By group'!AS$5-'By group'!AS$22)*Population!AS61+'By group'!AS$3*Population!$BO61)</f>
        <v>-1802.9832255664564</v>
      </c>
      <c r="AT61" s="4">
        <f>step*((-'By group'!AT$4-'By group'!AT$5-'By group'!AT$22)*Population!AT61+'By group'!AT$3*Population!$BO61)</f>
        <v>-429.49327506859032</v>
      </c>
      <c r="AU61" s="4">
        <f>step*((-'By group'!AU$4-'By group'!AU$5-'By group'!AU$22)*Population!AU61+'By group'!AU$3*Population!$BO61)</f>
        <v>-385.82395290072333</v>
      </c>
      <c r="AV61" s="4">
        <f>step*((-'By group'!AV$4-'By group'!AV$5-'By group'!AV$22)*Population!AV61+'By group'!AV$3*Population!$BO61)</f>
        <v>0</v>
      </c>
      <c r="AW61" s="4">
        <f>step*((-'By group'!AW$4-'By group'!AW$5-'By group'!AW$22)*Population!AW61+'By group'!AW$3*Population!$BO61)</f>
        <v>0</v>
      </c>
      <c r="AX61" s="4">
        <f>step*((-'By group'!AX$4-'By group'!AX$5-'By group'!AX$22)*Population!AX61+'By group'!AX$3*Population!$BO61)</f>
        <v>0</v>
      </c>
      <c r="AY61" s="4">
        <f>step*((-'By group'!AY$4-'By group'!AY$5-'By group'!AY$22)*Population!AY61+'By group'!AY$3*Population!$BO61)</f>
        <v>-212.70471418206333</v>
      </c>
      <c r="AZ61" s="4">
        <f>step*((-'By group'!AZ$4-'By group'!AZ$5-'By group'!AZ$22)*Population!AZ61+'By group'!AZ$3*Population!$BO61)</f>
        <v>-115.7065965302294</v>
      </c>
      <c r="BA61" s="4">
        <f>step*((-'By group'!BA$4-'By group'!BA$5-'By group'!BA$22)*Population!BA61+'By group'!BA$3*Population!$BO61)</f>
        <v>-103.94059959188272</v>
      </c>
      <c r="BB61" s="8">
        <f>step*((-'By group'!BB$4-'By group'!BB$5-'By group'!BB$22)*Population!BB61+'By group'!BB$3*Population!$BO61)</f>
        <v>4986.8326229620025</v>
      </c>
      <c r="BC61" s="4">
        <f>step*((-'By group'!BC$4-'By group'!BC$5-'By group'!BC$22)*Population!BC61+'By group'!BC$3*Population!$BO61)</f>
        <v>-378.17763566470006</v>
      </c>
      <c r="BD61" s="4">
        <f>step*((-'By group'!BD$4-'By group'!BD$5-'By group'!BD$22)*Population!BD61+'By group'!BD$3*Population!$BO61)</f>
        <v>-1918.2285455623989</v>
      </c>
      <c r="BE61" s="4">
        <f>step*((-'By group'!BE$4-'By group'!BE$5-'By group'!BE$22)*Population!BE61+'By group'!BE$3*Population!$BO61)</f>
        <v>-2670.0318927881813</v>
      </c>
      <c r="BF61" s="4">
        <f>step*((-'By group'!BF$4-'By group'!BF$5-'By group'!BF$22)*Population!BF61+'By group'!BF$3*Population!$BO61)</f>
        <v>-991.38480661182086</v>
      </c>
      <c r="BG61" s="4">
        <f>step*((-'By group'!BG$4-'By group'!BG$5-'By group'!BG$22)*Population!BG61+'By group'!BG$3*Population!$BO61)</f>
        <v>-226.47108755309594</v>
      </c>
      <c r="BH61" s="4">
        <f>step*((-'By group'!BH$4-'By group'!BH$5-'By group'!BH$22)*Population!BH61+'By group'!BH$3*Population!$BO61)</f>
        <v>-195.29139988143376</v>
      </c>
      <c r="BI61" s="4">
        <f>step*((-'By group'!BI$4-'By group'!BI$5-'By group'!BI$22)*Population!BI61+'By group'!BI$3*Population!$BO61)</f>
        <v>0</v>
      </c>
      <c r="BJ61" s="4">
        <f>step*((-'By group'!BJ$4-'By group'!BJ$5-'By group'!BJ$22)*Population!BJ61+'By group'!BJ$3*Population!$BO61)</f>
        <v>0</v>
      </c>
      <c r="BK61" s="4">
        <f>step*((-'By group'!BK$4-'By group'!BK$5-'By group'!BK$22)*Population!BK61+'By group'!BK$3*Population!$BO61)</f>
        <v>0</v>
      </c>
      <c r="BL61" s="4">
        <f>step*((-'By group'!BL$4-'By group'!BL$5-'By group'!BL$22)*Population!BL61+'By group'!BL$3*Population!$BO61)</f>
        <v>-128.48129522496194</v>
      </c>
      <c r="BM61" s="4">
        <f>step*((-'By group'!BM$4-'By group'!BM$5-'By group'!BM$22)*Population!BM61+'By group'!BM$3*Population!$BO61)</f>
        <v>-65.783628409665468</v>
      </c>
      <c r="BN61" s="4">
        <f>step*((-'By group'!BN$4-'By group'!BN$5-'By group'!BN$22)*Population!BN61+'By group'!BN$3*Population!$BO61)</f>
        <v>-55.61036320970458</v>
      </c>
      <c r="BO61" s="71">
        <f>-step*SUM(SCR!B61:N61)*Population!B61</f>
        <v>-123214.41072767338</v>
      </c>
      <c r="BP61" s="4">
        <f>step*-SUM('By group'!C$11:C$21)*Population!C61</f>
        <v>-118211.2443850211</v>
      </c>
      <c r="BQ61" s="4">
        <f>step*-SUM('By group'!D$11:D$21)*Population!D61</f>
        <v>-86402.999435669175</v>
      </c>
      <c r="BR61" s="4">
        <f>step*-SUM('By group'!E$11:E$21)*Population!E61</f>
        <v>-35785.359921532647</v>
      </c>
      <c r="BS61" s="4">
        <f>step*-SUM('By group'!F$11:F$21)*Population!F61</f>
        <v>-10773.607952087326</v>
      </c>
      <c r="BT61" s="4">
        <f>step*-SUM('By group'!G$11:G$21)*Population!G61</f>
        <v>-5206.7648879293038</v>
      </c>
      <c r="BU61" s="4">
        <f>step*-SUM('By group'!H$11:H$21)*Population!H61</f>
        <v>0</v>
      </c>
      <c r="BV61" s="4">
        <f>step*-SUM('By group'!I$11:I$21)*Population!I61</f>
        <v>0</v>
      </c>
      <c r="BW61" s="4">
        <f>step*-SUM('By group'!J$11:J$21)*Population!J61</f>
        <v>0</v>
      </c>
      <c r="BX61" s="4">
        <f>step*-SUM('By group'!K$11:K$21)*Population!K61</f>
        <v>0</v>
      </c>
      <c r="BY61" s="4">
        <f>step*-SUM('By group'!L$11:L$21)*Population!L61</f>
        <v>-1872.5819730382</v>
      </c>
      <c r="BZ61" s="4">
        <f>step*-SUM('By group'!M$11:M$21)*Population!M61</f>
        <v>-958.1173825029548</v>
      </c>
      <c r="CA61" s="4">
        <f>step*-SUM('By group'!N$11:N$21)*Population!N61</f>
        <v>0</v>
      </c>
      <c r="CB61" s="13">
        <f>-step*SUM(SCR!O61:AA61)*Population!O61</f>
        <v>-61584.84184795546</v>
      </c>
      <c r="CC61" s="4">
        <f>step*-SUM('By group'!P$11:P$21)*Population!P61</f>
        <v>-59137.345028526965</v>
      </c>
      <c r="CD61" s="4">
        <f>step*-SUM('By group'!Q$11:Q$21)*Population!Q61</f>
        <v>-43374.992143488431</v>
      </c>
      <c r="CE61" s="4">
        <f>step*-SUM('By group'!R$11:R$21)*Population!R61</f>
        <v>-18085.156257300663</v>
      </c>
      <c r="CF61" s="4">
        <f>step*-SUM('By group'!S$11:S$21)*Population!S61</f>
        <v>-5480.2704463420878</v>
      </c>
      <c r="CG61" s="4">
        <f>step*-SUM('By group'!T$11:T$21)*Population!T61</f>
        <v>-2664.0414195734625</v>
      </c>
      <c r="CH61" s="4">
        <f>step*-SUM('By group'!U$11:U$21)*Population!U61</f>
        <v>0</v>
      </c>
      <c r="CI61" s="4">
        <f>step*-SUM('By group'!V$11:V$21)*Population!V61</f>
        <v>0</v>
      </c>
      <c r="CJ61" s="4">
        <f>step*-SUM('By group'!W$11:W$21)*Population!W61</f>
        <v>0</v>
      </c>
      <c r="CK61" s="4">
        <f>step*-SUM('By group'!X$11:X$21)*Population!X61</f>
        <v>0</v>
      </c>
      <c r="CL61" s="4">
        <f>step*-SUM('By group'!Y$11:Y$21)*Population!Y61</f>
        <v>-971.64999824204517</v>
      </c>
      <c r="CM61" s="4">
        <f>step*-SUM('By group'!Z$11:Z$21)*Population!Z61</f>
        <v>-505.9720803829764</v>
      </c>
      <c r="CN61" s="4">
        <f>step*-SUM('By group'!AA$11:AA$21)*Population!AA61</f>
        <v>0</v>
      </c>
      <c r="CO61" s="13">
        <f>-step*SUM(SCR!AB61:AN61)*Population!AB61</f>
        <v>-4270.1476766984906</v>
      </c>
      <c r="CP61" s="4">
        <f>step*-SUM('By group'!AC$11:AC$21)*Population!AC61</f>
        <v>-4099.3897430253492</v>
      </c>
      <c r="CQ61" s="4">
        <f>step*-SUM('By group'!AD$11:AD$21)*Population!AD61</f>
        <v>-2999.8762101384591</v>
      </c>
      <c r="CR61" s="4">
        <f>step*-SUM('By group'!AE$11:AE$21)*Population!AE61</f>
        <v>-1242.2302034581903</v>
      </c>
      <c r="CS61" s="4">
        <f>step*-SUM('By group'!AF$11:AF$21)*Population!AF61</f>
        <v>-373.39963058173026</v>
      </c>
      <c r="CT61" s="4">
        <f>step*-SUM('By group'!AG$11:AG$21)*Population!AG61</f>
        <v>-180.05518963064404</v>
      </c>
      <c r="CU61" s="4">
        <f>step*-SUM('By group'!AH$11:AH$21)*Population!AH61</f>
        <v>0</v>
      </c>
      <c r="CV61" s="4">
        <f>step*-SUM('By group'!AI$11:AI$21)*Population!AI61</f>
        <v>0</v>
      </c>
      <c r="CW61" s="4">
        <f>step*-SUM('By group'!AJ$11:AJ$21)*Population!AJ61</f>
        <v>0</v>
      </c>
      <c r="CX61" s="4">
        <f>step*-SUM('By group'!AK$11:AK$21)*Population!AK61</f>
        <v>0</v>
      </c>
      <c r="CY61" s="4">
        <f>step*-SUM('By group'!AL$11:AL$21)*Population!AL61</f>
        <v>-64.260230363944586</v>
      </c>
      <c r="CZ61" s="4">
        <f>step*-SUM('By group'!AM$11:AM$21)*Population!AM61</f>
        <v>-32.536127732741726</v>
      </c>
      <c r="DA61" s="4">
        <f>step*-SUM('By group'!AN$11:AN$21)*Population!AN61</f>
        <v>0</v>
      </c>
      <c r="DB61" s="13">
        <f>-step*SUM(SCR!AO61:BA61)*Population!AO61</f>
        <v>-11868.524173855094</v>
      </c>
      <c r="DC61" s="4">
        <f>step*-SUM('By group'!AP$11:AP$21)*Population!AP61</f>
        <v>-11317.622755578353</v>
      </c>
      <c r="DD61" s="4">
        <f>step*-SUM('By group'!AQ$11:AQ$21)*Population!AQ61</f>
        <v>-8105.3635546992446</v>
      </c>
      <c r="DE61" s="4">
        <f>step*-SUM('By group'!AR$11:AR$21)*Population!AR61</f>
        <v>-3246.517087603926</v>
      </c>
      <c r="DF61" s="4">
        <f>step*-SUM('By group'!AS$11:AS$21)*Population!AS61</f>
        <v>-948.93853977181925</v>
      </c>
      <c r="DG61" s="4">
        <f>step*-SUM('By group'!AT$11:AT$21)*Population!AT61</f>
        <v>-447.38882819644823</v>
      </c>
      <c r="DH61" s="4">
        <f>step*-SUM('By group'!AU$11:AU$21)*Population!AU61</f>
        <v>0</v>
      </c>
      <c r="DI61" s="4">
        <f>step*-SUM('By group'!AV$11:AV$21)*Population!AV61</f>
        <v>0</v>
      </c>
      <c r="DJ61" s="4">
        <f>step*-SUM('By group'!AW$11:AW$21)*Population!AW61</f>
        <v>0</v>
      </c>
      <c r="DK61" s="4">
        <f>step*-SUM('By group'!AX$11:AX$21)*Population!AX61</f>
        <v>0</v>
      </c>
      <c r="DL61" s="4">
        <f>step*-SUM('By group'!AY$11:AY$21)*Population!AY61</f>
        <v>-151.9319387014738</v>
      </c>
      <c r="DM61" s="4">
        <f>step*-SUM('By group'!AZ$11:AZ$21)*Population!AZ61</f>
        <v>-72.316622831393374</v>
      </c>
      <c r="DN61" s="4">
        <f>step*-SUM('By group'!BA$11:BA$21)*Population!BA61</f>
        <v>0</v>
      </c>
      <c r="DO61" s="13">
        <f>-step*SUM(SCR!BB61:BN61)*Population!BB61</f>
        <v>-6690.8845107800116</v>
      </c>
      <c r="DP61" s="4">
        <f>step*-SUM('By group'!BC$11:BC$21)*Population!BC61</f>
        <v>-6302.9605944116674</v>
      </c>
      <c r="DQ61" s="4">
        <f>step*-SUM('By group'!BD$11:BD$21)*Population!BD61</f>
        <v>-4359.6103308236334</v>
      </c>
      <c r="DR61" s="4">
        <f>step*-SUM('By group'!BE$11:BE$21)*Population!BE61</f>
        <v>-1668.7699329926136</v>
      </c>
      <c r="DS61" s="4">
        <f>step*-SUM('By group'!BF$11:BF$21)*Population!BF61</f>
        <v>-472.08800314848617</v>
      </c>
      <c r="DT61" s="4">
        <f>step*-SUM('By group'!BG$11:BG$21)*Population!BG61</f>
        <v>-217.76066110874609</v>
      </c>
      <c r="DU61" s="4">
        <f>step*-SUM('By group'!BH$11:BH$21)*Population!BH61</f>
        <v>0</v>
      </c>
      <c r="DV61" s="4">
        <f>step*-SUM('By group'!BI$11:BI$21)*Population!BI61</f>
        <v>0</v>
      </c>
      <c r="DW61" s="4">
        <f>step*-SUM('By group'!BJ$11:BJ$21)*Population!BJ61</f>
        <v>0</v>
      </c>
      <c r="DX61" s="4">
        <f>step*-SUM('By group'!BK$11:BK$21)*Population!BK61</f>
        <v>0</v>
      </c>
      <c r="DY61" s="4">
        <f>step*-SUM('By group'!BL$11:BL$21)*Population!BL61</f>
        <v>-71.37849734720109</v>
      </c>
      <c r="DZ61" s="4">
        <f>step*-SUM('By group'!BM$11:BM$21)*Population!BM61</f>
        <v>-32.891814204832734</v>
      </c>
      <c r="EA61" s="4">
        <f>step*-SUM('By group'!BN$11:BN$21)*Population!BN61</f>
        <v>0</v>
      </c>
      <c r="EB61" s="52">
        <v>0</v>
      </c>
      <c r="EC61" s="4">
        <f t="shared" si="24"/>
        <v>123214.41072767338</v>
      </c>
      <c r="ED61" s="4">
        <f t="shared" si="24"/>
        <v>118211.2443850211</v>
      </c>
      <c r="EE61" s="4">
        <f t="shared" si="26"/>
        <v>86402.999435669175</v>
      </c>
      <c r="EF61" s="4">
        <f t="shared" si="27"/>
        <v>35785.359921532647</v>
      </c>
      <c r="EG61" s="4">
        <f t="shared" si="28"/>
        <v>10773.607952087326</v>
      </c>
      <c r="EH61" s="4">
        <f t="shared" si="28"/>
        <v>5206.7648879293038</v>
      </c>
      <c r="EI61" s="4">
        <v>0</v>
      </c>
      <c r="EJ61" s="4">
        <f t="shared" si="30"/>
        <v>0</v>
      </c>
      <c r="EK61" s="4">
        <f t="shared" si="31"/>
        <v>0</v>
      </c>
      <c r="EL61" s="4">
        <f t="shared" si="32"/>
        <v>0</v>
      </c>
      <c r="EM61" s="4">
        <f t="shared" si="33"/>
        <v>1872.5819730382</v>
      </c>
      <c r="EN61" s="4">
        <f t="shared" si="34"/>
        <v>958.1173825029548</v>
      </c>
      <c r="EO61" s="52">
        <v>0</v>
      </c>
      <c r="EP61" s="4">
        <f t="shared" si="35"/>
        <v>61584.84184795546</v>
      </c>
      <c r="EQ61" s="4">
        <f t="shared" si="36"/>
        <v>59137.345028526965</v>
      </c>
      <c r="ER61" s="4">
        <f t="shared" si="37"/>
        <v>43374.992143488431</v>
      </c>
      <c r="ES61" s="4">
        <f t="shared" si="38"/>
        <v>18085.156257300663</v>
      </c>
      <c r="ET61" s="4">
        <f t="shared" si="39"/>
        <v>5480.2704463420878</v>
      </c>
      <c r="EU61" s="4">
        <f t="shared" si="40"/>
        <v>2664.0414195734625</v>
      </c>
      <c r="EV61" s="4">
        <v>0</v>
      </c>
      <c r="EW61" s="4">
        <f t="shared" si="41"/>
        <v>0</v>
      </c>
      <c r="EX61" s="4">
        <f t="shared" si="42"/>
        <v>0</v>
      </c>
      <c r="EY61" s="4">
        <f t="shared" si="43"/>
        <v>0</v>
      </c>
      <c r="EZ61" s="4">
        <f t="shared" si="44"/>
        <v>971.64999824204517</v>
      </c>
      <c r="FA61" s="4">
        <f t="shared" si="45"/>
        <v>505.9720803829764</v>
      </c>
      <c r="FB61" s="52">
        <v>0</v>
      </c>
      <c r="FC61" s="4">
        <f t="shared" si="46"/>
        <v>4270.1476766984906</v>
      </c>
      <c r="FD61" s="4">
        <f t="shared" si="47"/>
        <v>4099.3897430253492</v>
      </c>
      <c r="FE61" s="4">
        <f t="shared" si="48"/>
        <v>2999.8762101384591</v>
      </c>
      <c r="FF61" s="4">
        <f t="shared" si="49"/>
        <v>1242.2302034581903</v>
      </c>
      <c r="FG61" s="4">
        <f t="shared" si="50"/>
        <v>373.39963058173026</v>
      </c>
      <c r="FH61" s="4">
        <f t="shared" si="51"/>
        <v>180.05518963064404</v>
      </c>
      <c r="FI61" s="4">
        <v>0</v>
      </c>
      <c r="FJ61" s="4">
        <f t="shared" si="52"/>
        <v>0</v>
      </c>
      <c r="FK61" s="4">
        <f t="shared" si="53"/>
        <v>0</v>
      </c>
      <c r="FL61" s="4">
        <f t="shared" si="54"/>
        <v>0</v>
      </c>
      <c r="FM61" s="4">
        <f t="shared" si="55"/>
        <v>64.260230363944586</v>
      </c>
      <c r="FN61" s="9">
        <f t="shared" si="56"/>
        <v>32.536127732741726</v>
      </c>
      <c r="FO61" s="4">
        <v>0</v>
      </c>
      <c r="FP61" s="4">
        <f t="shared" si="57"/>
        <v>11868.524173855094</v>
      </c>
      <c r="FQ61" s="4">
        <f t="shared" si="58"/>
        <v>11317.622755578353</v>
      </c>
      <c r="FR61" s="4">
        <f t="shared" si="59"/>
        <v>8105.3635546992446</v>
      </c>
      <c r="FS61" s="4">
        <f t="shared" si="60"/>
        <v>3246.517087603926</v>
      </c>
      <c r="FT61" s="4">
        <f t="shared" si="61"/>
        <v>948.93853977181925</v>
      </c>
      <c r="FU61" s="4">
        <f t="shared" si="62"/>
        <v>447.38882819644823</v>
      </c>
      <c r="FV61" s="4">
        <v>0</v>
      </c>
      <c r="FW61" s="4">
        <f t="shared" si="63"/>
        <v>0</v>
      </c>
      <c r="FX61" s="4">
        <f t="shared" si="64"/>
        <v>0</v>
      </c>
      <c r="FY61" s="4">
        <f t="shared" si="65"/>
        <v>0</v>
      </c>
      <c r="FZ61" s="4">
        <f t="shared" si="66"/>
        <v>151.9319387014738</v>
      </c>
      <c r="GA61" s="4">
        <f t="shared" si="67"/>
        <v>72.316622831393374</v>
      </c>
      <c r="GB61" s="4">
        <v>0</v>
      </c>
      <c r="GC61" s="4">
        <f t="shared" si="68"/>
        <v>6690.8845107800116</v>
      </c>
      <c r="GD61" s="4">
        <f t="shared" si="4"/>
        <v>6302.9605944116674</v>
      </c>
      <c r="GE61" s="4">
        <f t="shared" si="5"/>
        <v>4359.6103308236334</v>
      </c>
      <c r="GF61" s="4">
        <f t="shared" si="6"/>
        <v>1668.7699329926136</v>
      </c>
      <c r="GG61" s="4">
        <f t="shared" si="7"/>
        <v>472.08800314848617</v>
      </c>
      <c r="GH61" s="4">
        <f t="shared" si="8"/>
        <v>217.76066110874609</v>
      </c>
      <c r="GI61" s="4">
        <v>0</v>
      </c>
      <c r="GJ61" s="4">
        <f t="shared" si="69"/>
        <v>0</v>
      </c>
      <c r="GK61" s="4">
        <f t="shared" si="70"/>
        <v>0</v>
      </c>
      <c r="GL61" s="4">
        <f t="shared" si="9"/>
        <v>0</v>
      </c>
      <c r="GM61" s="4">
        <f t="shared" si="10"/>
        <v>71.37849734720109</v>
      </c>
      <c r="GN61" s="4">
        <f t="shared" si="11"/>
        <v>32.891814204832734</v>
      </c>
      <c r="GO61" s="52">
        <v>0</v>
      </c>
      <c r="GP61" s="4">
        <f>step*(-'By group'!C$32*Population!C61+'By group'!I$33*Population!I61)</f>
        <v>0</v>
      </c>
      <c r="GQ61" s="4">
        <f>step*(-'By group'!D$32*Population!D61+'By group'!J$33*Population!J61)</f>
        <v>0</v>
      </c>
      <c r="GR61" s="4">
        <f>step*(-'By group'!E$32*Population!E61+'By group'!K$33*Population!K61)</f>
        <v>0</v>
      </c>
      <c r="GS61" s="4">
        <f>step*(-'By group'!F$32*Population!F61+'By group'!L$33*Population!L61)</f>
        <v>-4450.5129895245627</v>
      </c>
      <c r="GT61" s="4">
        <f>step*(-'By group'!G$32*Population!G61+'By group'!M$33*Population!M61)</f>
        <v>-562.2942863343834</v>
      </c>
      <c r="GU61" s="4">
        <f>step*(-'By group'!H$32*Population!H61+'By group'!N$33*Population!N61)</f>
        <v>-489.96336480551236</v>
      </c>
      <c r="GV61" s="46">
        <f t="shared" si="71"/>
        <v>0</v>
      </c>
      <c r="GW61" s="14">
        <f t="shared" si="72"/>
        <v>0</v>
      </c>
      <c r="GX61" s="4">
        <f t="shared" si="73"/>
        <v>0</v>
      </c>
      <c r="GY61" s="4">
        <f t="shared" si="74"/>
        <v>4450.5129895245627</v>
      </c>
      <c r="GZ61" s="4">
        <f t="shared" si="75"/>
        <v>562.2942863343834</v>
      </c>
      <c r="HA61" s="4">
        <f t="shared" si="76"/>
        <v>489.96336480551236</v>
      </c>
      <c r="HB61" s="8">
        <v>0</v>
      </c>
      <c r="HC61" s="4">
        <f>step*(-'By group'!P$32*Population!P61+'By group'!V$33*Population!V61)</f>
        <v>0</v>
      </c>
      <c r="HD61" s="4">
        <f>step*(-'By group'!Q$32*Population!Q61+'By group'!W$33*Population!W61)</f>
        <v>0</v>
      </c>
      <c r="HE61" s="4">
        <f>step*(-'By group'!R$32*Population!R61+'By group'!X$33*Population!X61)</f>
        <v>0</v>
      </c>
      <c r="HF61" s="4">
        <f>step*(-'By group'!S$32*Population!S61+'By group'!Y$33*Population!Y61)</f>
        <v>-2254.3102240500211</v>
      </c>
      <c r="HG61" s="4">
        <f>step*(-'By group'!T$32*Population!T61+'By group'!Z$33*Population!Z61)</f>
        <v>-279.82224372320434</v>
      </c>
      <c r="HH61" s="4">
        <f>step*(-'By group'!U$32*Population!U61+'By group'!AA$33*Population!AA61)</f>
        <v>-242.35613500137472</v>
      </c>
      <c r="HI61" s="14">
        <f t="shared" si="77"/>
        <v>0</v>
      </c>
      <c r="HJ61" s="46">
        <f t="shared" si="78"/>
        <v>0</v>
      </c>
      <c r="HK61" s="4">
        <f t="shared" si="79"/>
        <v>0</v>
      </c>
      <c r="HL61" s="4">
        <f t="shared" si="80"/>
        <v>2254.3102240500211</v>
      </c>
      <c r="HM61" s="4">
        <f t="shared" si="81"/>
        <v>279.82224372320434</v>
      </c>
      <c r="HN61" s="9">
        <f t="shared" si="82"/>
        <v>242.35613500137472</v>
      </c>
      <c r="HO61" s="4">
        <v>0</v>
      </c>
      <c r="HP61" s="4">
        <f>step*(-'By group'!AC$32*Population!AC61+'By group'!AI$33*Population!AI61)</f>
        <v>0</v>
      </c>
      <c r="HQ61" s="4">
        <f>step*(-'By group'!AD$32*Population!AD61+'By group'!AJ$33*Population!AJ61)</f>
        <v>0</v>
      </c>
      <c r="HR61" s="4">
        <f>step*(-'By group'!AE$32*Population!AE61+'By group'!AK$33*Population!AK61)</f>
        <v>0</v>
      </c>
      <c r="HS61" s="4">
        <f>step*(-'By group'!AF$32*Population!AF61+'By group'!AL$33*Population!AL61)</f>
        <v>-154.56970010889285</v>
      </c>
      <c r="HT61" s="4">
        <f>step*(-'By group'!AG$32*Population!AG61+'By group'!AM$33*Population!AM61)</f>
        <v>-19.742974059757945</v>
      </c>
      <c r="HU61" s="4">
        <f>step*(-'By group'!AH$32*Population!AH61+'By group'!AN$33*Population!AN61)</f>
        <v>-17.113773979604161</v>
      </c>
      <c r="HV61" s="14">
        <f t="shared" si="83"/>
        <v>0</v>
      </c>
      <c r="HW61" s="46">
        <f t="shared" si="84"/>
        <v>0</v>
      </c>
      <c r="HX61" s="4">
        <f t="shared" si="85"/>
        <v>0</v>
      </c>
      <c r="HY61" s="4">
        <f t="shared" si="86"/>
        <v>154.56970010889285</v>
      </c>
      <c r="HZ61" s="4">
        <f t="shared" si="87"/>
        <v>19.742974059757945</v>
      </c>
      <c r="IA61" s="4">
        <f t="shared" si="88"/>
        <v>17.113773979604161</v>
      </c>
      <c r="IB61" s="8">
        <v>0</v>
      </c>
      <c r="IC61" s="4">
        <f>step*(-'By group'!AP$32*Population!AP61+'By group'!AV$33*Population!AV61)</f>
        <v>0</v>
      </c>
      <c r="ID61" s="4">
        <f>step*(-'By group'!AQ$32*Population!AQ61+'By group'!AW$33*Population!AW61)</f>
        <v>0</v>
      </c>
      <c r="IE61" s="4">
        <f>step*(-'By group'!AR$32*Population!AR61+'By group'!AX$33*Population!AX61)</f>
        <v>0</v>
      </c>
      <c r="IF61" s="4">
        <f>step*(-'By group'!AS$32*Population!AS61+'By group'!AY$33*Population!AY61)</f>
        <v>-398.50330053517274</v>
      </c>
      <c r="IG61" s="4">
        <f>step*(-'By group'!AT$32*Population!AT61+'By group'!AZ$33*Population!AZ61)</f>
        <v>-53.31945422359297</v>
      </c>
      <c r="IH61" s="4">
        <f>step*(-'By group'!AU$32*Population!AU61+'By group'!BA$33*Population!BA61)</f>
        <v>-45.444182879134573</v>
      </c>
      <c r="II61" s="14">
        <f t="shared" si="15"/>
        <v>0</v>
      </c>
      <c r="IJ61" s="4">
        <f t="shared" si="16"/>
        <v>0</v>
      </c>
      <c r="IK61" s="4">
        <f t="shared" si="89"/>
        <v>0</v>
      </c>
      <c r="IL61" s="4">
        <f t="shared" si="90"/>
        <v>398.50330053517274</v>
      </c>
      <c r="IM61" s="4">
        <f t="shared" si="91"/>
        <v>53.31945422359297</v>
      </c>
      <c r="IN61" s="4">
        <f t="shared" si="92"/>
        <v>45.444182879134573</v>
      </c>
      <c r="IO61" s="8">
        <v>0</v>
      </c>
      <c r="IP61" s="4">
        <f>step*(-'By group'!BC$32*Population!BC61+'By group'!BI$33*Population!BI61)</f>
        <v>0</v>
      </c>
      <c r="IQ61" s="4">
        <f>step*(-'By group'!BD$32*Population!BD61+'By group'!BJ$33*Population!BJ61)</f>
        <v>0</v>
      </c>
      <c r="IR61" s="4">
        <f>step*(-'By group'!BE$32*Population!BE61+'By group'!BK$33*Population!BK61)</f>
        <v>0</v>
      </c>
      <c r="IS61" s="4">
        <f>step*(-'By group'!BF$32*Population!BF61+'By group'!BL$33*Population!BL61)</f>
        <v>-200.35475290064255</v>
      </c>
      <c r="IT61" s="4">
        <f>step*(-'By group'!BG$32*Population!BG61+'By group'!BM$33*Population!BM61)</f>
        <v>-27.106225119332851</v>
      </c>
      <c r="IU61" s="4">
        <f>step*(-'By group'!BH$32*Population!BH61+'By group'!BN$33*Population!BN61)</f>
        <v>-22.172439708591881</v>
      </c>
      <c r="IV61" s="14">
        <f t="shared" si="17"/>
        <v>0</v>
      </c>
      <c r="IW61" s="4">
        <f t="shared" si="18"/>
        <v>0</v>
      </c>
      <c r="IX61" s="4">
        <f t="shared" si="19"/>
        <v>0</v>
      </c>
      <c r="IY61" s="4">
        <f t="shared" si="20"/>
        <v>200.35475290064255</v>
      </c>
      <c r="IZ61" s="4">
        <f t="shared" si="21"/>
        <v>27.106225119332851</v>
      </c>
      <c r="JA61" s="4">
        <f t="shared" si="22"/>
        <v>22.172439708591881</v>
      </c>
      <c r="JB61" s="75">
        <f>step*(+prop_idu_male*'By group'!BB$9*Population!BB61-'By group'!B$8*Population!B61)</f>
        <v>-867.94437547575887</v>
      </c>
      <c r="JC61" s="46">
        <f>step*(+prop_idu_male*'By group'!BC$9*Population!BC61-'By group'!C$8*Population!C61)</f>
        <v>-5.1542069479216552</v>
      </c>
      <c r="JD61" s="46">
        <f>step*(+prop_idu_male*'By group'!BD$9*Population!BD61-'By group'!D$8*Population!D61)</f>
        <v>-15.187986928338491</v>
      </c>
      <c r="JE61" s="46">
        <f>step*(+prop_idu_male*'By group'!BE$9*Population!BE61-'By group'!E$8*Population!E61)</f>
        <v>-15.890156041175187</v>
      </c>
      <c r="JF61" s="46">
        <f>step*(+prop_idu_male*'By group'!BF$9*Population!BF61-'By group'!F$8*Population!F61)</f>
        <v>-4.82029837226548</v>
      </c>
      <c r="JG61" s="46">
        <f>step*(+prop_idu_male*'By group'!BG$9*Population!BG61-'By group'!G$8*Population!G61)</f>
        <v>-0.9368278602536626</v>
      </c>
      <c r="JH61" s="46">
        <f>step*(+prop_idu_male*'By group'!BH$9*Population!BH61-'By group'!H$8*Population!H61)</f>
        <v>-0.81103354282650664</v>
      </c>
      <c r="JI61" s="46">
        <f>step*(+prop_idu_male*'By group'!BI$9*Population!BI61-'By group'!I$8*Population!I61)</f>
        <v>0</v>
      </c>
      <c r="JJ61" s="46">
        <f>step*(+prop_idu_male*'By group'!BJ$9*Population!BJ61-'By group'!J$8*Population!J61)</f>
        <v>0</v>
      </c>
      <c r="JK61" s="46">
        <f>step*(+prop_idu_male*'By group'!BK$9*Population!BK61-'By group'!K$8*Population!K61)</f>
        <v>0</v>
      </c>
      <c r="JL61" s="46">
        <f>step*(+prop_idu_male*'By group'!BL$9*Population!BL61-'By group'!L$8*Population!L61)</f>
        <v>-1.7012735794049172</v>
      </c>
      <c r="JM61" s="46">
        <f>step*(+prop_idu_male*'By group'!BM$9*Population!BM61-'By group'!M$8*Population!M61)</f>
        <v>-0.87917702841135625</v>
      </c>
      <c r="JN61" s="46">
        <f>step*(+prop_idu_male*'By group'!BN$9*Population!BN61-'By group'!N$8*Population!N61)</f>
        <v>-0.74856806664322961</v>
      </c>
      <c r="JO61" s="45">
        <f>step*(+(1-prop_idu_male)*'By group'!BB$9*Population!BB61-'By group'!O$8*Population!O61-'By group'!O$6*Population!O61+'By group'!AB$7*Population!AB61)</f>
        <v>-6449.0683351142688</v>
      </c>
      <c r="JP61" s="46">
        <f>step*(+(1-prop_idu_male)*'By group'!BC$9*Population!BC61-'By group'!P$8*Population!P61-'By group'!P$6*Population!P61+'By group'!AC$7*Population!AC61)</f>
        <v>-10.260507584588714</v>
      </c>
      <c r="JQ61" s="46">
        <f>step*(+(1-prop_idu_male)*'By group'!BD$9*Population!BD61-'By group'!Q$8*Population!Q61-'By group'!Q$6*Population!Q61+'By group'!AD$7*Population!AD61)</f>
        <v>-30.203073659800367</v>
      </c>
      <c r="JR61" s="46">
        <f>step*(+(1-prop_idu_male)*'By group'!BE$9*Population!BE61-'By group'!R$8*Population!R61-'By group'!R$6*Population!R61+'By group'!AE$7*Population!AE61)</f>
        <v>-31.741660834199781</v>
      </c>
      <c r="JS61" s="46">
        <f>step*(+(1-prop_idu_male)*'By group'!BF$9*Population!BF61-'By group'!S$8*Population!S61-'By group'!S$6*Population!S61+'By group'!AF$7*Population!AF61)</f>
        <v>-9.7043293967095039</v>
      </c>
      <c r="JT61" s="46">
        <f>step*(+(1-prop_idu_male)*'By group'!BG$9*Population!BG61-'By group'!T$8*Population!T61-'By group'!T$6*Population!T61+'By group'!AG$7*Population!AG61)</f>
        <v>-1.9029748117633571</v>
      </c>
      <c r="JU61" s="46">
        <f>step*(+(1-prop_idu_male)*'By group'!BH$9*Population!BH61-'By group'!U$8*Population!U61-'By group'!U$6*Population!U61+'By group'!AH$7*Population!AH61)</f>
        <v>-1.6906166937749139</v>
      </c>
      <c r="JV61" s="46">
        <f>step*(+(1-prop_idu_male)*'By group'!BI$9*Population!BI61-'By group'!V$8*Population!V61-'By group'!V$6*Population!V61+'By group'!AI$7*Population!AI61)</f>
        <v>0</v>
      </c>
      <c r="JW61" s="46">
        <f>step*(+(1-prop_idu_male)*'By group'!BJ$9*Population!BJ61-'By group'!W$8*Population!W61-'By group'!W$6*Population!W61+'By group'!AJ$7*Population!AJ61)</f>
        <v>0</v>
      </c>
      <c r="JX61" s="46">
        <f>step*(+(1-prop_idu_male)*'By group'!BK$9*Population!BK61-'By group'!X$8*Population!X61-'By group'!X$6*Population!X61+'By group'!AK$7*Population!AK61)</f>
        <v>0</v>
      </c>
      <c r="JY61" s="46">
        <f>step*(+(1-prop_idu_male)*'By group'!BL$9*Population!BL61-'By group'!Y$8*Population!Y61-'By group'!Y$6*Population!Y61+'By group'!AL$7*Population!AL61)</f>
        <v>-3.5457113710887653</v>
      </c>
      <c r="JZ61" s="46">
        <f>step*(+(1-prop_idu_male)*'By group'!BM$9*Population!BM61-'By group'!Z$8*Population!Z61-'By group'!Z$6*Population!Z61+'By group'!AM$7*Population!AM61)</f>
        <v>-1.8952630875208492</v>
      </c>
      <c r="KA61" s="76">
        <f>step*(+(1-prop_idu_male)*'By group'!BN$9*Population!BN61-'By group'!AA$8*Population!AA61-'By group'!AA$6*Population!AA61+'By group'!AN$7*Population!AN61)</f>
        <v>-1.7262318231413083</v>
      </c>
      <c r="KB61" s="46">
        <f>step*(+'By group'!O$6*Population!O61-'By group'!AB$7*Population!AB61)</f>
        <v>5518.6917174093151</v>
      </c>
      <c r="KC61" s="46">
        <f>step*(+'By group'!P$6*Population!P61-'By group'!AC$7*Population!AC61)</f>
        <v>7.4927291509947143</v>
      </c>
      <c r="KD61" s="46">
        <f>step*(+'By group'!Q$6*Population!Q61-'By group'!AD$7*Population!AD61)</f>
        <v>22.051228470801519</v>
      </c>
      <c r="KE61" s="46">
        <f>step*(+'By group'!R$6*Population!R61-'By group'!AE$7*Population!AE61)</f>
        <v>23.199713685447232</v>
      </c>
      <c r="KF61" s="46">
        <f>step*(+'By group'!S$6*Population!S61-'By group'!AF$7*Population!AF61)</f>
        <v>7.1058205744830047</v>
      </c>
      <c r="KG61" s="46">
        <f>step*(+'By group'!T$6*Population!T61-'By group'!AG$7*Population!AG61)</f>
        <v>1.3962978071817143</v>
      </c>
      <c r="KH61" s="46">
        <f>step*(+'By group'!U$6*Population!U61-'By group'!AH$7*Population!AH61)</f>
        <v>1.2473119919464333</v>
      </c>
      <c r="KI61" s="46">
        <f>step*(+'By group'!V$6*Population!V61-'By group'!AI$7*Population!AI61)</f>
        <v>0</v>
      </c>
      <c r="KJ61" s="46">
        <f>step*(+'By group'!W$6*Population!W61-'By group'!AJ$7*Population!AJ61)</f>
        <v>0</v>
      </c>
      <c r="KK61" s="46">
        <f>step*(+'By group'!X$6*Population!X61-'By group'!AK$7*Population!AK61)</f>
        <v>0</v>
      </c>
      <c r="KL61" s="46">
        <f>step*(+'By group'!Y$6*Population!Y61-'By group'!AL$7*Population!AL61)</f>
        <v>2.6168884712550411</v>
      </c>
      <c r="KM61" s="46">
        <f>step*(+'By group'!Z$6*Population!Z61-'By group'!AM$7*Population!AM61)</f>
        <v>1.4090260956607721</v>
      </c>
      <c r="KN61" s="46">
        <f>step*(+'By group'!AA$6*Population!AA61-'By group'!AN$7*Population!AN61)</f>
        <v>1.2977277618367866</v>
      </c>
      <c r="KO61" s="45">
        <v>0</v>
      </c>
      <c r="KP61" s="46">
        <v>0</v>
      </c>
      <c r="KQ61" s="46">
        <v>0</v>
      </c>
      <c r="KR61" s="46">
        <v>0</v>
      </c>
      <c r="KS61" s="46">
        <v>0</v>
      </c>
      <c r="KT61" s="46">
        <v>0</v>
      </c>
      <c r="KU61" s="46">
        <v>0</v>
      </c>
      <c r="KV61" s="46">
        <v>0</v>
      </c>
      <c r="KW61" s="46">
        <v>0</v>
      </c>
      <c r="KX61" s="46">
        <v>0</v>
      </c>
      <c r="KY61" s="46">
        <v>0</v>
      </c>
      <c r="KZ61" s="46">
        <v>0</v>
      </c>
      <c r="LA61" s="46">
        <v>0</v>
      </c>
      <c r="LB61" s="188">
        <f>step*(-'By group'!BB$9*Population!BB61+'By group'!B$8*Population!B61+'By group'!O$8*Population!O61)</f>
        <v>1798.3209931807125</v>
      </c>
      <c r="LC61" s="189">
        <f>step*(-'By group'!BC$9*Population!BC61+'By group'!C$8*Population!C61+'By group'!P$8*Population!P61)</f>
        <v>7.921985381515654</v>
      </c>
      <c r="LD61" s="189">
        <f>step*(-'By group'!BD$9*Population!BD61+'By group'!D$8*Population!D61+'By group'!Q$8*Population!Q61)</f>
        <v>23.339832117337341</v>
      </c>
      <c r="LE61" s="189">
        <f>step*(-'By group'!BE$9*Population!BE61+'By group'!E$8*Population!E61+'By group'!R$8*Population!R61)</f>
        <v>24.432103189927737</v>
      </c>
      <c r="LF61" s="189">
        <f>step*(-'By group'!BF$9*Population!BF61+'By group'!F$8*Population!F61+'By group'!S$8*Population!S61)</f>
        <v>7.4188071944919782</v>
      </c>
      <c r="LG61" s="189">
        <f>step*(-'By group'!BG$9*Population!BG61+'By group'!G$8*Population!G61+'By group'!T$8*Population!T61)</f>
        <v>1.4435048648353055</v>
      </c>
      <c r="LH61" s="189">
        <f>step*(-'By group'!BH$9*Population!BH61+'By group'!H$8*Population!H61+'By group'!U$8*Population!U61)</f>
        <v>1.2543382446549871</v>
      </c>
      <c r="LI61" s="189">
        <f>step*(-'By group'!BI$9*Population!BI61+'By group'!I$8*Population!I61+'By group'!V$8*Population!V61)</f>
        <v>0</v>
      </c>
      <c r="LJ61" s="189">
        <f>step*(-'By group'!BJ$9*Population!BJ61+'By group'!J$8*Population!J61+'By group'!W$8*Population!W61)</f>
        <v>0</v>
      </c>
      <c r="LK61" s="189">
        <f>step*(-'By group'!BK$9*Population!BK61+'By group'!K$8*Population!K61+'By group'!X$8*Population!X61)</f>
        <v>0</v>
      </c>
      <c r="LL61" s="189">
        <f>step*(-'By group'!BL$9*Population!BL61+'By group'!L$8*Population!L61+'By group'!Y$8*Population!Y61)</f>
        <v>2.6300964792386416</v>
      </c>
      <c r="LM61" s="189">
        <f>step*(-'By group'!BM$9*Population!BM61+'By group'!M$8*Population!M61+'By group'!Z$8*Population!Z61)</f>
        <v>1.3654140202714329</v>
      </c>
      <c r="LN61" s="189">
        <f>step*(-'By group'!BN$9*Population!BN61+'By group'!N$8*Population!N61+'By group'!AA$8*Population!AA61)</f>
        <v>1.1770721279477514</v>
      </c>
    </row>
    <row r="62" spans="1:326" x14ac:dyDescent="0.25">
      <c r="A62">
        <f t="shared" si="93"/>
        <v>29</v>
      </c>
      <c r="B62" s="52">
        <f>step*((-'By group'!B$4-'By group'!B$5-'By group'!B$22)*Population!B62+'By group'!B$3*Population!$BO62)</f>
        <v>173050.04160850984</v>
      </c>
      <c r="C62" s="4">
        <f>step*((-'By group'!C$4-'By group'!C$5-'By group'!C$22)*Population!C62+'By group'!C$3*Population!$BO62)</f>
        <v>-4739.2322698129847</v>
      </c>
      <c r="D62" s="4">
        <f>step*((-'By group'!D$4-'By group'!D$5-'By group'!D$22)*Population!D62+'By group'!D$3*Population!$BO62)</f>
        <v>-31166.997741743344</v>
      </c>
      <c r="E62" s="4">
        <f>step*((-'By group'!E$4-'By group'!E$5-'By group'!E$22)*Population!E62+'By group'!E$3*Population!$BO62)</f>
        <v>-50169.818255658654</v>
      </c>
      <c r="F62" s="4">
        <f>step*((-'By group'!F$4-'By group'!F$5-'By group'!F$22)*Population!F62+'By group'!F$3*Population!$BO62)</f>
        <v>-20486.30218775661</v>
      </c>
      <c r="G62" s="4">
        <f>step*((-'By group'!G$4-'By group'!G$5-'By group'!G$22)*Population!G62+'By group'!G$3*Population!$BO62)</f>
        <v>-4999.7225302244324</v>
      </c>
      <c r="H62" s="4">
        <f>step*((-'By group'!H$4-'By group'!H$5-'By group'!H$22)*Population!H62+'By group'!H$3*Population!$BO62)</f>
        <v>-4729.4376556040861</v>
      </c>
      <c r="I62" s="4">
        <f>step*((-'By group'!I$4-'By group'!I$5-'By group'!I$22)*Population!I62+'By group'!I$3*Population!$BO62)</f>
        <v>0</v>
      </c>
      <c r="J62" s="4">
        <f>step*((-'By group'!J$4-'By group'!J$5-'By group'!J$22)*Population!J62+'By group'!J$3*Population!$BO62)</f>
        <v>0</v>
      </c>
      <c r="K62" s="4">
        <f>step*((-'By group'!K$4-'By group'!K$5-'By group'!K$22)*Population!K62+'By group'!K$3*Population!$BO62)</f>
        <v>0</v>
      </c>
      <c r="L62" s="4">
        <f>step*((-'By group'!L$4-'By group'!L$5-'By group'!L$22)*Population!L62+'By group'!L$3*Population!$BO62)</f>
        <v>-2618.4378108992237</v>
      </c>
      <c r="M62" s="4">
        <f>step*((-'By group'!M$4-'By group'!M$5-'By group'!M$22)*Population!M62+'By group'!M$3*Population!$BO62)</f>
        <v>-1528.4191630316468</v>
      </c>
      <c r="N62" s="4">
        <f>step*((-'By group'!N$4-'By group'!N$5-'By group'!N$22)*Population!N62+'By group'!N$3*Population!$BO62)</f>
        <v>-1524.4388462704885</v>
      </c>
      <c r="O62" s="8">
        <f>step*((-'By group'!O$4-'By group'!O$5-'By group'!O$22)*Population!O62+'By group'!O$3*Population!$BO62)</f>
        <v>125133.97160059062</v>
      </c>
      <c r="P62" s="4">
        <f>step*((-'By group'!P$4-'By group'!P$5-'By group'!P$22)*Population!P62+'By group'!P$3*Population!$BO62)</f>
        <v>-2368.3635015691921</v>
      </c>
      <c r="Q62" s="4">
        <f>step*((-'By group'!Q$4-'By group'!Q$5-'By group'!Q$22)*Population!Q62+'By group'!Q$3*Population!$BO62)</f>
        <v>-15625.540909230896</v>
      </c>
      <c r="R62" s="4">
        <f>step*((-'By group'!R$4-'By group'!R$5-'By group'!R$22)*Population!R62+'By group'!R$3*Population!$BO62)</f>
        <v>-25310.661325339497</v>
      </c>
      <c r="S62" s="4">
        <f>step*((-'By group'!S$4-'By group'!S$5-'By group'!S$22)*Population!S62+'By group'!S$3*Population!$BO62)</f>
        <v>-10398.901755847723</v>
      </c>
      <c r="T62" s="4">
        <f>step*((-'By group'!T$4-'By group'!T$5-'By group'!T$22)*Population!T62+'By group'!T$3*Population!$BO62)</f>
        <v>-2551.9655336968763</v>
      </c>
      <c r="U62" s="4">
        <f>step*((-'By group'!U$4-'By group'!U$5-'By group'!U$22)*Population!U62+'By group'!U$3*Population!$BO62)</f>
        <v>-2448.2718054067168</v>
      </c>
      <c r="V62" s="4">
        <f>step*((-'By group'!V$4-'By group'!V$5-'By group'!V$22)*Population!V62+'By group'!V$3*Population!$BO62)</f>
        <v>0</v>
      </c>
      <c r="W62" s="4">
        <f>step*((-'By group'!W$4-'By group'!W$5-'By group'!W$22)*Population!W62+'By group'!W$3*Population!$BO62)</f>
        <v>0</v>
      </c>
      <c r="X62" s="4">
        <f>step*((-'By group'!X$4-'By group'!X$5-'By group'!X$22)*Population!X62+'By group'!X$3*Population!$BO62)</f>
        <v>0</v>
      </c>
      <c r="Y62" s="4">
        <f>step*((-'By group'!Y$4-'By group'!Y$5-'By group'!Y$22)*Population!Y62+'By group'!Y$3*Population!$BO62)</f>
        <v>-1354.6263137217247</v>
      </c>
      <c r="Z62" s="4">
        <f>step*((-'By group'!Z$4-'By group'!Z$5-'By group'!Z$22)*Population!Z62+'By group'!Z$3*Population!$BO62)</f>
        <v>-804.27929420332134</v>
      </c>
      <c r="AA62" s="4">
        <f>step*((-'By group'!AA$4-'By group'!AA$5-'By group'!AA$22)*Population!AA62+'By group'!AA$3*Population!$BO62)</f>
        <v>-832.68479651381097</v>
      </c>
      <c r="AB62" s="8">
        <f>step*((-'By group'!AB$4-'By group'!AB$5-'By group'!AB$22)*Population!AB62+'By group'!AB$3*Population!$BO62)</f>
        <v>-1117.2992627460787</v>
      </c>
      <c r="AC62" s="4">
        <f>step*((-'By group'!AC$4-'By group'!AC$5-'By group'!AC$22)*Population!AC62+'By group'!AC$3*Population!$BO62)</f>
        <v>-164.54659264513884</v>
      </c>
      <c r="AD62" s="4">
        <f>step*((-'By group'!AD$4-'By group'!AD$5-'By group'!AD$22)*Population!AD62+'By group'!AD$3*Population!$BO62)</f>
        <v>-1083.7002749635515</v>
      </c>
      <c r="AE62" s="4">
        <f>step*((-'By group'!AE$4-'By group'!AE$5-'By group'!AE$22)*Population!AE62+'By group'!AE$3*Population!$BO62)</f>
        <v>-1744.9635658148616</v>
      </c>
      <c r="AF62" s="4">
        <f>step*((-'By group'!AF$4-'By group'!AF$5-'By group'!AF$22)*Population!AF62+'By group'!AF$3*Population!$BO62)</f>
        <v>-711.72170320027237</v>
      </c>
      <c r="AG62" s="4">
        <f>step*((-'By group'!AG$4-'By group'!AG$5-'By group'!AG$22)*Population!AG62+'By group'!AG$3*Population!$BO62)</f>
        <v>-173.36772988216029</v>
      </c>
      <c r="AH62" s="4">
        <f>step*((-'By group'!AH$4-'By group'!AH$5-'By group'!AH$22)*Population!AH62+'By group'!AH$3*Population!$BO62)</f>
        <v>-163.16872174312044</v>
      </c>
      <c r="AI62" s="4">
        <f>step*((-'By group'!AI$4-'By group'!AI$5-'By group'!AI$22)*Population!AI62+'By group'!AI$3*Population!$BO62)</f>
        <v>0</v>
      </c>
      <c r="AJ62" s="4">
        <f>step*((-'By group'!AJ$4-'By group'!AJ$5-'By group'!AJ$22)*Population!AJ62+'By group'!AJ$3*Population!$BO62)</f>
        <v>0</v>
      </c>
      <c r="AK62" s="4">
        <f>step*((-'By group'!AK$4-'By group'!AK$5-'By group'!AK$22)*Population!AK62+'By group'!AK$3*Population!$BO62)</f>
        <v>0</v>
      </c>
      <c r="AL62" s="4">
        <f>step*((-'By group'!AL$4-'By group'!AL$5-'By group'!AL$22)*Population!AL62+'By group'!AL$3*Population!$BO62)</f>
        <v>-90.171665008990104</v>
      </c>
      <c r="AM62" s="4">
        <f>step*((-'By group'!AM$4-'By group'!AM$5-'By group'!AM$22)*Population!AM62+'By group'!AM$3*Population!$BO62)</f>
        <v>-52.123268245525544</v>
      </c>
      <c r="AN62" s="4">
        <f>step*((-'By group'!AN$4-'By group'!AN$5-'By group'!AN$22)*Population!AN62+'By group'!AN$3*Population!$BO62)</f>
        <v>-51.622080039539753</v>
      </c>
      <c r="AO62" s="8">
        <f>step*((-'By group'!AO$4-'By group'!AO$5-'By group'!AO$22)*Population!AO62+'By group'!AO$3*Population!$BO62)</f>
        <v>11751.661646996516</v>
      </c>
      <c r="AP62" s="4">
        <f>step*((-'By group'!AP$4-'By group'!AP$5-'By group'!AP$22)*Population!AP62+'By group'!AP$3*Population!$BO62)</f>
        <v>-456.63277054527839</v>
      </c>
      <c r="AQ62" s="4">
        <f>step*((-'By group'!AQ$4-'By group'!AQ$5-'By group'!AQ$22)*Population!AQ62+'By group'!AQ$3*Population!$BO62)</f>
        <v>-2944.420428598592</v>
      </c>
      <c r="AR62" s="4">
        <f>step*((-'By group'!AR$4-'By group'!AR$5-'By group'!AR$22)*Population!AR62+'By group'!AR$3*Population!$BO62)</f>
        <v>-4589.045078868472</v>
      </c>
      <c r="AS62" s="4">
        <f>step*((-'By group'!AS$4-'By group'!AS$5-'By group'!AS$22)*Population!AS62+'By group'!AS$3*Population!$BO62)</f>
        <v>-1821.2407096952472</v>
      </c>
      <c r="AT62" s="4">
        <f>step*((-'By group'!AT$4-'By group'!AT$5-'By group'!AT$22)*Population!AT62+'By group'!AT$3*Population!$BO62)</f>
        <v>-433.99015081655546</v>
      </c>
      <c r="AU62" s="4">
        <f>step*((-'By group'!AU$4-'By group'!AU$5-'By group'!AU$22)*Population!AU62+'By group'!AU$3*Population!$BO62)</f>
        <v>-390.09593639111978</v>
      </c>
      <c r="AV62" s="4">
        <f>step*((-'By group'!AV$4-'By group'!AV$5-'By group'!AV$22)*Population!AV62+'By group'!AV$3*Population!$BO62)</f>
        <v>0</v>
      </c>
      <c r="AW62" s="4">
        <f>step*((-'By group'!AW$4-'By group'!AW$5-'By group'!AW$22)*Population!AW62+'By group'!AW$3*Population!$BO62)</f>
        <v>0</v>
      </c>
      <c r="AX62" s="4">
        <f>step*((-'By group'!AX$4-'By group'!AX$5-'By group'!AX$22)*Population!AX62+'By group'!AX$3*Population!$BO62)</f>
        <v>0</v>
      </c>
      <c r="AY62" s="4">
        <f>step*((-'By group'!AY$4-'By group'!AY$5-'By group'!AY$22)*Population!AY62+'By group'!AY$3*Population!$BO62)</f>
        <v>-215.07537951767782</v>
      </c>
      <c r="AZ62" s="4">
        <f>step*((-'By group'!AZ$4-'By group'!AZ$5-'By group'!AZ$22)*Population!AZ62+'By group'!AZ$3*Population!$BO62)</f>
        <v>-117.0848504153049</v>
      </c>
      <c r="BA62" s="4">
        <f>step*((-'By group'!BA$4-'By group'!BA$5-'By group'!BA$22)*Population!BA62+'By group'!BA$3*Population!$BO62)</f>
        <v>-105.25351917315402</v>
      </c>
      <c r="BB62" s="8">
        <f>step*((-'By group'!BB$4-'By group'!BB$5-'By group'!BB$22)*Population!BB62+'By group'!BB$3*Population!$BO62)</f>
        <v>5000.5573814234449</v>
      </c>
      <c r="BC62" s="4">
        <f>step*((-'By group'!BC$4-'By group'!BC$5-'By group'!BC$22)*Population!BC62+'By group'!BC$3*Population!$BO62)</f>
        <v>-379.23773162980967</v>
      </c>
      <c r="BD62" s="4">
        <f>step*((-'By group'!BD$4-'By group'!BD$5-'By group'!BD$22)*Population!BD62+'By group'!BD$3*Population!$BO62)</f>
        <v>-1923.5593160781259</v>
      </c>
      <c r="BE62" s="4">
        <f>step*((-'By group'!BE$4-'By group'!BE$5-'By group'!BE$22)*Population!BE62+'By group'!BE$3*Population!$BO62)</f>
        <v>-2677.2703901054238</v>
      </c>
      <c r="BF62" s="4">
        <f>step*((-'By group'!BF$4-'By group'!BF$5-'By group'!BF$22)*Population!BF62+'By group'!BF$3*Population!$BO62)</f>
        <v>-993.98065389231363</v>
      </c>
      <c r="BG62" s="4">
        <f>step*((-'By group'!BG$4-'By group'!BG$5-'By group'!BG$22)*Population!BG62+'By group'!BG$3*Population!$BO62)</f>
        <v>-227.04140645345404</v>
      </c>
      <c r="BH62" s="4">
        <f>step*((-'By group'!BH$4-'By group'!BH$5-'By group'!BH$22)*Population!BH62+'By group'!BH$3*Population!$BO62)</f>
        <v>-195.73348041399575</v>
      </c>
      <c r="BI62" s="4">
        <f>step*((-'By group'!BI$4-'By group'!BI$5-'By group'!BI$22)*Population!BI62+'By group'!BI$3*Population!$BO62)</f>
        <v>0</v>
      </c>
      <c r="BJ62" s="4">
        <f>step*((-'By group'!BJ$4-'By group'!BJ$5-'By group'!BJ$22)*Population!BJ62+'By group'!BJ$3*Population!$BO62)</f>
        <v>0</v>
      </c>
      <c r="BK62" s="4">
        <f>step*((-'By group'!BK$4-'By group'!BK$5-'By group'!BK$22)*Population!BK62+'By group'!BK$3*Population!$BO62)</f>
        <v>0</v>
      </c>
      <c r="BL62" s="4">
        <f>step*((-'By group'!BL$4-'By group'!BL$5-'By group'!BL$22)*Population!BL62+'By group'!BL$3*Population!$BO62)</f>
        <v>-128.76255033765656</v>
      </c>
      <c r="BM62" s="4">
        <f>step*((-'By group'!BM$4-'By group'!BM$5-'By group'!BM$22)*Population!BM62+'By group'!BM$3*Population!$BO62)</f>
        <v>-65.901097796896195</v>
      </c>
      <c r="BN62" s="4">
        <f>step*((-'By group'!BN$4-'By group'!BN$5-'By group'!BN$22)*Population!BN62+'By group'!BN$3*Population!$BO62)</f>
        <v>-55.682923935346366</v>
      </c>
      <c r="BO62" s="71">
        <f>-step*SUM(SCR!B62:N62)*Population!B62</f>
        <v>-123504.3892213043</v>
      </c>
      <c r="BP62" s="4">
        <f>step*-SUM('By group'!C$11:C$21)*Population!C62</f>
        <v>-118480.80674532462</v>
      </c>
      <c r="BQ62" s="4">
        <f>step*-SUM('By group'!D$11:D$21)*Population!D62</f>
        <v>-86574.993727064852</v>
      </c>
      <c r="BR62" s="4">
        <f>step*-SUM('By group'!E$11:E$21)*Population!E62</f>
        <v>-35835.584468327608</v>
      </c>
      <c r="BS62" s="4">
        <f>step*-SUM('By group'!F$11:F$21)*Population!F62</f>
        <v>-10782.264309345584</v>
      </c>
      <c r="BT62" s="4">
        <f>step*-SUM('By group'!G$11:G$21)*Population!G62</f>
        <v>-5208.0443023171165</v>
      </c>
      <c r="BU62" s="4">
        <f>step*-SUM('By group'!H$11:H$21)*Population!H62</f>
        <v>0</v>
      </c>
      <c r="BV62" s="4">
        <f>step*-SUM('By group'!I$11:I$21)*Population!I62</f>
        <v>0</v>
      </c>
      <c r="BW62" s="4">
        <f>step*-SUM('By group'!J$11:J$21)*Population!J62</f>
        <v>0</v>
      </c>
      <c r="BX62" s="4">
        <f>step*-SUM('By group'!K$11:K$21)*Population!K62</f>
        <v>0</v>
      </c>
      <c r="BY62" s="4">
        <f>step*-SUM('By group'!L$11:L$21)*Population!L62</f>
        <v>-1870.3127220708739</v>
      </c>
      <c r="BZ62" s="4">
        <f>step*-SUM('By group'!M$11:M$21)*Population!M62</f>
        <v>-955.26197689477931</v>
      </c>
      <c r="CA62" s="4">
        <f>step*-SUM('By group'!N$11:N$21)*Population!N62</f>
        <v>0</v>
      </c>
      <c r="CB62" s="13">
        <f>-step*SUM(SCR!O62:AA62)*Population!O62</f>
        <v>-61668.350847996284</v>
      </c>
      <c r="CC62" s="4">
        <f>step*-SUM('By group'!P$11:P$21)*Population!P62</f>
        <v>-59209.087539229797</v>
      </c>
      <c r="CD62" s="4">
        <f>step*-SUM('By group'!Q$11:Q$21)*Population!Q62</f>
        <v>-43404.28030341916</v>
      </c>
      <c r="CE62" s="4">
        <f>step*-SUM('By group'!R$11:R$21)*Population!R62</f>
        <v>-18079.043803813925</v>
      </c>
      <c r="CF62" s="4">
        <f>step*-SUM('By group'!S$11:S$21)*Population!S62</f>
        <v>-5473.1061872882756</v>
      </c>
      <c r="CG62" s="4">
        <f>step*-SUM('By group'!T$11:T$21)*Population!T62</f>
        <v>-2658.2974309342458</v>
      </c>
      <c r="CH62" s="4">
        <f>step*-SUM('By group'!U$11:U$21)*Population!U62</f>
        <v>0</v>
      </c>
      <c r="CI62" s="4">
        <f>step*-SUM('By group'!V$11:V$21)*Population!V62</f>
        <v>0</v>
      </c>
      <c r="CJ62" s="4">
        <f>step*-SUM('By group'!W$11:W$21)*Population!W62</f>
        <v>0</v>
      </c>
      <c r="CK62" s="4">
        <f>step*-SUM('By group'!X$11:X$21)*Population!X62</f>
        <v>0</v>
      </c>
      <c r="CL62" s="4">
        <f>step*-SUM('By group'!Y$11:Y$21)*Population!Y62</f>
        <v>-967.59022408694625</v>
      </c>
      <c r="CM62" s="4">
        <f>step*-SUM('By group'!Z$11:Z$21)*Population!Z62</f>
        <v>-502.67455887707587</v>
      </c>
      <c r="CN62" s="4">
        <f>step*-SUM('By group'!AA$11:AA$21)*Population!AA62</f>
        <v>0</v>
      </c>
      <c r="CO62" s="13">
        <f>-step*SUM(SCR!AB62:AN62)*Population!AB62</f>
        <v>-4284.9976631760383</v>
      </c>
      <c r="CP62" s="4">
        <f>step*-SUM('By group'!AC$11:AC$21)*Population!AC62</f>
        <v>-4113.6648161284711</v>
      </c>
      <c r="CQ62" s="4">
        <f>step*-SUM('By group'!AD$11:AD$21)*Population!AD62</f>
        <v>-3010.2785415654207</v>
      </c>
      <c r="CR62" s="4">
        <f>step*-SUM('By group'!AE$11:AE$21)*Population!AE62</f>
        <v>-1246.4025470106153</v>
      </c>
      <c r="CS62" s="4">
        <f>step*-SUM('By group'!AF$11:AF$21)*Population!AF62</f>
        <v>-374.59037010540652</v>
      </c>
      <c r="CT62" s="4">
        <f>step*-SUM('By group'!AG$11:AG$21)*Population!AG62</f>
        <v>-180.59138529391694</v>
      </c>
      <c r="CU62" s="4">
        <f>step*-SUM('By group'!AH$11:AH$21)*Population!AH62</f>
        <v>0</v>
      </c>
      <c r="CV62" s="4">
        <f>step*-SUM('By group'!AI$11:AI$21)*Population!AI62</f>
        <v>0</v>
      </c>
      <c r="CW62" s="4">
        <f>step*-SUM('By group'!AJ$11:AJ$21)*Population!AJ62</f>
        <v>0</v>
      </c>
      <c r="CX62" s="4">
        <f>step*-SUM('By group'!AK$11:AK$21)*Population!AK62</f>
        <v>0</v>
      </c>
      <c r="CY62" s="4">
        <f>step*-SUM('By group'!AL$11:AL$21)*Population!AL62</f>
        <v>-64.408332149278635</v>
      </c>
      <c r="CZ62" s="4">
        <f>step*-SUM('By group'!AM$11:AM$21)*Population!AM62</f>
        <v>-32.577042653453468</v>
      </c>
      <c r="DA62" s="4">
        <f>step*-SUM('By group'!AN$11:AN$21)*Population!AN62</f>
        <v>0</v>
      </c>
      <c r="DB62" s="13">
        <f>-step*SUM(SCR!AO62:BA62)*Population!AO62</f>
        <v>-11969.966843483577</v>
      </c>
      <c r="DC62" s="4">
        <f>step*-SUM('By group'!AP$11:AP$21)*Population!AP62</f>
        <v>-11415.81926363196</v>
      </c>
      <c r="DD62" s="4">
        <f>step*-SUM('By group'!AQ$11:AQ$21)*Population!AQ62</f>
        <v>-8178.9456349960892</v>
      </c>
      <c r="DE62" s="4">
        <f>step*-SUM('By group'!AR$11:AR$21)*Population!AR62</f>
        <v>-3277.8893420489085</v>
      </c>
      <c r="DF62" s="4">
        <f>step*-SUM('By group'!AS$11:AS$21)*Population!AS62</f>
        <v>-958.54774194486697</v>
      </c>
      <c r="DG62" s="4">
        <f>step*-SUM('By group'!AT$11:AT$21)*Population!AT62</f>
        <v>-452.07307376724521</v>
      </c>
      <c r="DH62" s="4">
        <f>step*-SUM('By group'!AU$11:AU$21)*Population!AU62</f>
        <v>0</v>
      </c>
      <c r="DI62" s="4">
        <f>step*-SUM('By group'!AV$11:AV$21)*Population!AV62</f>
        <v>0</v>
      </c>
      <c r="DJ62" s="4">
        <f>step*-SUM('By group'!AW$11:AW$21)*Population!AW62</f>
        <v>0</v>
      </c>
      <c r="DK62" s="4">
        <f>step*-SUM('By group'!AX$11:AX$21)*Population!AX62</f>
        <v>0</v>
      </c>
      <c r="DL62" s="4">
        <f>step*-SUM('By group'!AY$11:AY$21)*Population!AY62</f>
        <v>-153.62527108405558</v>
      </c>
      <c r="DM62" s="4">
        <f>step*-SUM('By group'!AZ$11:AZ$21)*Population!AZ62</f>
        <v>-73.178031509565571</v>
      </c>
      <c r="DN62" s="4">
        <f>step*-SUM('By group'!BA$11:BA$21)*Population!BA62</f>
        <v>0</v>
      </c>
      <c r="DO62" s="13">
        <f>-step*SUM(SCR!BB62:BN62)*Population!BB62</f>
        <v>-6709.6761081756913</v>
      </c>
      <c r="DP62" s="4">
        <f>step*-SUM('By group'!BC$11:BC$21)*Population!BC62</f>
        <v>-6320.6288604968277</v>
      </c>
      <c r="DQ62" s="4">
        <f>step*-SUM('By group'!BD$11:BD$21)*Population!BD62</f>
        <v>-4371.7257183593765</v>
      </c>
      <c r="DR62" s="4">
        <f>step*-SUM('By group'!BE$11:BE$21)*Population!BE62</f>
        <v>-1673.29399381589</v>
      </c>
      <c r="DS62" s="4">
        <f>step*-SUM('By group'!BF$11:BF$21)*Population!BF62</f>
        <v>-473.32412090110176</v>
      </c>
      <c r="DT62" s="4">
        <f>step*-SUM('By group'!BG$11:BG$21)*Population!BG62</f>
        <v>-218.30904466678274</v>
      </c>
      <c r="DU62" s="4">
        <f>step*-SUM('By group'!BH$11:BH$21)*Population!BH62</f>
        <v>0</v>
      </c>
      <c r="DV62" s="4">
        <f>step*-SUM('By group'!BI$11:BI$21)*Population!BI62</f>
        <v>0</v>
      </c>
      <c r="DW62" s="4">
        <f>step*-SUM('By group'!BJ$11:BJ$21)*Population!BJ62</f>
        <v>0</v>
      </c>
      <c r="DX62" s="4">
        <f>step*-SUM('By group'!BK$11:BK$21)*Population!BK62</f>
        <v>0</v>
      </c>
      <c r="DY62" s="4">
        <f>step*-SUM('By group'!BL$11:BL$21)*Population!BL62</f>
        <v>-71.534750187586994</v>
      </c>
      <c r="DZ62" s="4">
        <f>step*-SUM('By group'!BM$11:BM$21)*Population!BM62</f>
        <v>-32.950548898448098</v>
      </c>
      <c r="EA62" s="4">
        <f>step*-SUM('By group'!BN$11:BN$21)*Population!BN62</f>
        <v>0</v>
      </c>
      <c r="EB62" s="52">
        <v>0</v>
      </c>
      <c r="EC62" s="4">
        <f t="shared" si="24"/>
        <v>123504.3892213043</v>
      </c>
      <c r="ED62" s="4">
        <f t="shared" si="24"/>
        <v>118480.80674532462</v>
      </c>
      <c r="EE62" s="4">
        <f t="shared" si="26"/>
        <v>86574.993727064852</v>
      </c>
      <c r="EF62" s="4">
        <f t="shared" si="27"/>
        <v>35835.584468327608</v>
      </c>
      <c r="EG62" s="4">
        <f t="shared" si="28"/>
        <v>10782.264309345584</v>
      </c>
      <c r="EH62" s="4">
        <f t="shared" si="28"/>
        <v>5208.0443023171165</v>
      </c>
      <c r="EI62" s="4">
        <v>0</v>
      </c>
      <c r="EJ62" s="4">
        <f t="shared" si="30"/>
        <v>0</v>
      </c>
      <c r="EK62" s="4">
        <f t="shared" si="31"/>
        <v>0</v>
      </c>
      <c r="EL62" s="4">
        <f t="shared" si="32"/>
        <v>0</v>
      </c>
      <c r="EM62" s="4">
        <f t="shared" si="33"/>
        <v>1870.3127220708739</v>
      </c>
      <c r="EN62" s="4">
        <f t="shared" si="34"/>
        <v>955.26197689477931</v>
      </c>
      <c r="EO62" s="52">
        <v>0</v>
      </c>
      <c r="EP62" s="4">
        <f t="shared" si="35"/>
        <v>61668.350847996284</v>
      </c>
      <c r="EQ62" s="4">
        <f t="shared" si="36"/>
        <v>59209.087539229797</v>
      </c>
      <c r="ER62" s="4">
        <f t="shared" si="37"/>
        <v>43404.28030341916</v>
      </c>
      <c r="ES62" s="4">
        <f t="shared" si="38"/>
        <v>18079.043803813925</v>
      </c>
      <c r="ET62" s="4">
        <f t="shared" si="39"/>
        <v>5473.1061872882756</v>
      </c>
      <c r="EU62" s="4">
        <f t="shared" si="40"/>
        <v>2658.2974309342458</v>
      </c>
      <c r="EV62" s="4">
        <v>0</v>
      </c>
      <c r="EW62" s="4">
        <f t="shared" si="41"/>
        <v>0</v>
      </c>
      <c r="EX62" s="4">
        <f t="shared" si="42"/>
        <v>0</v>
      </c>
      <c r="EY62" s="4">
        <f t="shared" si="43"/>
        <v>0</v>
      </c>
      <c r="EZ62" s="4">
        <f t="shared" si="44"/>
        <v>967.59022408694625</v>
      </c>
      <c r="FA62" s="4">
        <f t="shared" si="45"/>
        <v>502.67455887707587</v>
      </c>
      <c r="FB62" s="52">
        <v>0</v>
      </c>
      <c r="FC62" s="4">
        <f t="shared" si="46"/>
        <v>4284.9976631760383</v>
      </c>
      <c r="FD62" s="4">
        <f t="shared" si="47"/>
        <v>4113.6648161284711</v>
      </c>
      <c r="FE62" s="4">
        <f t="shared" si="48"/>
        <v>3010.2785415654207</v>
      </c>
      <c r="FF62" s="4">
        <f t="shared" si="49"/>
        <v>1246.4025470106153</v>
      </c>
      <c r="FG62" s="4">
        <f t="shared" si="50"/>
        <v>374.59037010540652</v>
      </c>
      <c r="FH62" s="4">
        <f t="shared" si="51"/>
        <v>180.59138529391694</v>
      </c>
      <c r="FI62" s="4">
        <v>0</v>
      </c>
      <c r="FJ62" s="4">
        <f t="shared" si="52"/>
        <v>0</v>
      </c>
      <c r="FK62" s="4">
        <f t="shared" si="53"/>
        <v>0</v>
      </c>
      <c r="FL62" s="4">
        <f t="shared" si="54"/>
        <v>0</v>
      </c>
      <c r="FM62" s="4">
        <f t="shared" si="55"/>
        <v>64.408332149278635</v>
      </c>
      <c r="FN62" s="9">
        <f t="shared" si="56"/>
        <v>32.577042653453468</v>
      </c>
      <c r="FO62" s="4">
        <v>0</v>
      </c>
      <c r="FP62" s="4">
        <f t="shared" si="57"/>
        <v>11969.966843483577</v>
      </c>
      <c r="FQ62" s="4">
        <f t="shared" si="58"/>
        <v>11415.81926363196</v>
      </c>
      <c r="FR62" s="4">
        <f t="shared" si="59"/>
        <v>8178.9456349960892</v>
      </c>
      <c r="FS62" s="4">
        <f t="shared" si="60"/>
        <v>3277.8893420489085</v>
      </c>
      <c r="FT62" s="4">
        <f t="shared" si="61"/>
        <v>958.54774194486697</v>
      </c>
      <c r="FU62" s="4">
        <f t="shared" si="62"/>
        <v>452.07307376724521</v>
      </c>
      <c r="FV62" s="4">
        <v>0</v>
      </c>
      <c r="FW62" s="4">
        <f t="shared" si="63"/>
        <v>0</v>
      </c>
      <c r="FX62" s="4">
        <f t="shared" si="64"/>
        <v>0</v>
      </c>
      <c r="FY62" s="4">
        <f t="shared" si="65"/>
        <v>0</v>
      </c>
      <c r="FZ62" s="4">
        <f t="shared" si="66"/>
        <v>153.62527108405558</v>
      </c>
      <c r="GA62" s="4">
        <f t="shared" si="67"/>
        <v>73.178031509565571</v>
      </c>
      <c r="GB62" s="4">
        <v>0</v>
      </c>
      <c r="GC62" s="4">
        <f t="shared" si="68"/>
        <v>6709.6761081756913</v>
      </c>
      <c r="GD62" s="4">
        <f t="shared" si="4"/>
        <v>6320.6288604968277</v>
      </c>
      <c r="GE62" s="4">
        <f t="shared" si="5"/>
        <v>4371.7257183593765</v>
      </c>
      <c r="GF62" s="4">
        <f t="shared" si="6"/>
        <v>1673.29399381589</v>
      </c>
      <c r="GG62" s="4">
        <f t="shared" si="7"/>
        <v>473.32412090110176</v>
      </c>
      <c r="GH62" s="4">
        <f t="shared" si="8"/>
        <v>218.30904466678274</v>
      </c>
      <c r="GI62" s="4">
        <v>0</v>
      </c>
      <c r="GJ62" s="4">
        <f t="shared" si="69"/>
        <v>0</v>
      </c>
      <c r="GK62" s="4">
        <f t="shared" si="70"/>
        <v>0</v>
      </c>
      <c r="GL62" s="4">
        <f t="shared" si="9"/>
        <v>0</v>
      </c>
      <c r="GM62" s="4">
        <f t="shared" si="10"/>
        <v>71.534750187586994</v>
      </c>
      <c r="GN62" s="4">
        <f t="shared" si="11"/>
        <v>32.950548898448098</v>
      </c>
      <c r="GO62" s="52">
        <v>0</v>
      </c>
      <c r="GP62" s="4">
        <f>step*(-'By group'!C$32*Population!C62+'By group'!I$33*Population!I62)</f>
        <v>0</v>
      </c>
      <c r="GQ62" s="4">
        <f>step*(-'By group'!D$32*Population!D62+'By group'!J$33*Population!J62)</f>
        <v>0</v>
      </c>
      <c r="GR62" s="4">
        <f>step*(-'By group'!E$32*Population!E62+'By group'!K$33*Population!K62)</f>
        <v>0</v>
      </c>
      <c r="GS62" s="4">
        <f>step*(-'By group'!F$32*Population!F62+'By group'!L$33*Population!L62)</f>
        <v>-4455.9757936373553</v>
      </c>
      <c r="GT62" s="4">
        <f>step*(-'By group'!G$32*Population!G62+'By group'!M$33*Population!M62)</f>
        <v>-563.97787201603364</v>
      </c>
      <c r="GU62" s="4">
        <f>step*(-'By group'!H$32*Population!H62+'By group'!N$33*Population!N62)</f>
        <v>-491.17861003286669</v>
      </c>
      <c r="GV62" s="46">
        <f t="shared" si="71"/>
        <v>0</v>
      </c>
      <c r="GW62" s="14">
        <f t="shared" si="72"/>
        <v>0</v>
      </c>
      <c r="GX62" s="4">
        <f t="shared" si="73"/>
        <v>0</v>
      </c>
      <c r="GY62" s="4">
        <f t="shared" si="74"/>
        <v>4455.9757936373553</v>
      </c>
      <c r="GZ62" s="4">
        <f t="shared" si="75"/>
        <v>563.97787201603364</v>
      </c>
      <c r="HA62" s="4">
        <f t="shared" si="76"/>
        <v>491.17861003286669</v>
      </c>
      <c r="HB62" s="8">
        <v>0</v>
      </c>
      <c r="HC62" s="4">
        <f>step*(-'By group'!P$32*Population!P62+'By group'!V$33*Population!V62)</f>
        <v>0</v>
      </c>
      <c r="HD62" s="4">
        <f>step*(-'By group'!Q$32*Population!Q62+'By group'!W$33*Population!W62)</f>
        <v>0</v>
      </c>
      <c r="HE62" s="4">
        <f>step*(-'By group'!R$32*Population!R62+'By group'!X$33*Population!X62)</f>
        <v>0</v>
      </c>
      <c r="HF62" s="4">
        <f>step*(-'By group'!S$32*Population!S62+'By group'!Y$33*Population!Y62)</f>
        <v>-2252.7579816006646</v>
      </c>
      <c r="HG62" s="4">
        <f>step*(-'By group'!T$32*Population!T62+'By group'!Z$33*Population!Z62)</f>
        <v>-280.32220674831126</v>
      </c>
      <c r="HH62" s="4">
        <f>step*(-'By group'!U$32*Population!U62+'By group'!AA$33*Population!AA62)</f>
        <v>-242.81049846188313</v>
      </c>
      <c r="HI62" s="14">
        <f t="shared" si="77"/>
        <v>0</v>
      </c>
      <c r="HJ62" s="46">
        <f t="shared" si="78"/>
        <v>0</v>
      </c>
      <c r="HK62" s="4">
        <f t="shared" si="79"/>
        <v>0</v>
      </c>
      <c r="HL62" s="4">
        <f t="shared" si="80"/>
        <v>2252.7579816006646</v>
      </c>
      <c r="HM62" s="4">
        <f t="shared" si="81"/>
        <v>280.32220674831126</v>
      </c>
      <c r="HN62" s="9">
        <f t="shared" si="82"/>
        <v>242.81049846188313</v>
      </c>
      <c r="HO62" s="4">
        <v>0</v>
      </c>
      <c r="HP62" s="4">
        <f>step*(-'By group'!AC$32*Population!AC62+'By group'!AI$33*Population!AI62)</f>
        <v>0</v>
      </c>
      <c r="HQ62" s="4">
        <f>step*(-'By group'!AD$32*Population!AD62+'By group'!AJ$33*Population!AJ62)</f>
        <v>0</v>
      </c>
      <c r="HR62" s="4">
        <f>step*(-'By group'!AE$32*Population!AE62+'By group'!AK$33*Population!AK62)</f>
        <v>0</v>
      </c>
      <c r="HS62" s="4">
        <f>step*(-'By group'!AF$32*Population!AF62+'By group'!AL$33*Population!AL62)</f>
        <v>-155.09101897806394</v>
      </c>
      <c r="HT62" s="4">
        <f>step*(-'By group'!AG$32*Population!AG62+'By group'!AM$33*Population!AM62)</f>
        <v>-19.829755732056658</v>
      </c>
      <c r="HU62" s="4">
        <f>step*(-'By group'!AH$32*Population!AH62+'By group'!AN$33*Population!AN62)</f>
        <v>-17.201793367144834</v>
      </c>
      <c r="HV62" s="14">
        <f t="shared" si="83"/>
        <v>0</v>
      </c>
      <c r="HW62" s="46">
        <f t="shared" si="84"/>
        <v>0</v>
      </c>
      <c r="HX62" s="4">
        <f t="shared" si="85"/>
        <v>0</v>
      </c>
      <c r="HY62" s="4">
        <f t="shared" si="86"/>
        <v>155.09101897806394</v>
      </c>
      <c r="HZ62" s="4">
        <f t="shared" si="87"/>
        <v>19.829755732056658</v>
      </c>
      <c r="IA62" s="4">
        <f t="shared" si="88"/>
        <v>17.201793367144834</v>
      </c>
      <c r="IB62" s="8">
        <v>0</v>
      </c>
      <c r="IC62" s="4">
        <f>step*(-'By group'!AP$32*Population!AP62+'By group'!AV$33*Population!AV62)</f>
        <v>0</v>
      </c>
      <c r="ID62" s="4">
        <f>step*(-'By group'!AQ$32*Population!AQ62+'By group'!AW$33*Population!AW62)</f>
        <v>0</v>
      </c>
      <c r="IE62" s="4">
        <f>step*(-'By group'!AR$32*Population!AR62+'By group'!AX$33*Population!AX62)</f>
        <v>0</v>
      </c>
      <c r="IF62" s="4">
        <f>step*(-'By group'!AS$32*Population!AS62+'By group'!AY$33*Population!AY62)</f>
        <v>-402.46123543040568</v>
      </c>
      <c r="IG62" s="4">
        <f>step*(-'By group'!AT$32*Population!AT62+'By group'!AZ$33*Population!AZ62)</f>
        <v>-53.825598998666258</v>
      </c>
      <c r="IH62" s="4">
        <f>step*(-'By group'!AU$32*Population!AU62+'By group'!BA$33*Population!BA62)</f>
        <v>-45.904712346997947</v>
      </c>
      <c r="II62" s="14">
        <f t="shared" si="15"/>
        <v>0</v>
      </c>
      <c r="IJ62" s="4">
        <f t="shared" si="16"/>
        <v>0</v>
      </c>
      <c r="IK62" s="4">
        <f t="shared" si="89"/>
        <v>0</v>
      </c>
      <c r="IL62" s="4">
        <f t="shared" si="90"/>
        <v>402.46123543040568</v>
      </c>
      <c r="IM62" s="4">
        <f t="shared" si="91"/>
        <v>53.825598998666258</v>
      </c>
      <c r="IN62" s="4">
        <f t="shared" si="92"/>
        <v>45.904712346997947</v>
      </c>
      <c r="IO62" s="8">
        <v>0</v>
      </c>
      <c r="IP62" s="4">
        <f>step*(-'By group'!BC$32*Population!BC62+'By group'!BI$33*Population!BI62)</f>
        <v>0</v>
      </c>
      <c r="IQ62" s="4">
        <f>step*(-'By group'!BD$32*Population!BD62+'By group'!BJ$33*Population!BJ62)</f>
        <v>0</v>
      </c>
      <c r="IR62" s="4">
        <f>step*(-'By group'!BE$32*Population!BE62+'By group'!BK$33*Population!BK62)</f>
        <v>0</v>
      </c>
      <c r="IS62" s="4">
        <f>step*(-'By group'!BF$32*Population!BF62+'By group'!BL$33*Population!BL62)</f>
        <v>-200.89468535675738</v>
      </c>
      <c r="IT62" s="4">
        <f>step*(-'By group'!BG$32*Population!BG62+'By group'!BM$33*Population!BM62)</f>
        <v>-27.186534484132505</v>
      </c>
      <c r="IU62" s="4">
        <f>step*(-'By group'!BH$32*Population!BH62+'By group'!BN$33*Population!BN62)</f>
        <v>-22.234223625968959</v>
      </c>
      <c r="IV62" s="14">
        <f t="shared" si="17"/>
        <v>0</v>
      </c>
      <c r="IW62" s="4">
        <f t="shared" si="18"/>
        <v>0</v>
      </c>
      <c r="IX62" s="4">
        <f t="shared" si="19"/>
        <v>0</v>
      </c>
      <c r="IY62" s="4">
        <f t="shared" si="20"/>
        <v>200.89468535675738</v>
      </c>
      <c r="IZ62" s="4">
        <f t="shared" si="21"/>
        <v>27.186534484132505</v>
      </c>
      <c r="JA62" s="4">
        <f t="shared" si="22"/>
        <v>22.234223625968959</v>
      </c>
      <c r="JB62" s="75">
        <f>step*(+prop_idu_male*'By group'!BB$9*Population!BB62-'By group'!B$8*Population!B62)</f>
        <v>-870.35728575642077</v>
      </c>
      <c r="JC62" s="46">
        <f>step*(+prop_idu_male*'By group'!BC$9*Population!BC62-'By group'!C$8*Population!C62)</f>
        <v>-5.1655648740066127</v>
      </c>
      <c r="JD62" s="46">
        <f>step*(+prop_idu_male*'By group'!BD$9*Population!BD62-'By group'!D$8*Population!D62)</f>
        <v>-15.216570400600471</v>
      </c>
      <c r="JE62" s="46">
        <f>step*(+prop_idu_male*'By group'!BE$9*Population!BE62-'By group'!E$8*Population!E62)</f>
        <v>-15.909839441584737</v>
      </c>
      <c r="JF62" s="46">
        <f>step*(+prop_idu_male*'By group'!BF$9*Population!BF62-'By group'!F$8*Population!F62)</f>
        <v>-4.8231432095914704</v>
      </c>
      <c r="JG62" s="46">
        <f>step*(+prop_idu_male*'By group'!BG$9*Population!BG62-'By group'!G$8*Population!G62)</f>
        <v>-0.9368205190233676</v>
      </c>
      <c r="JH62" s="46">
        <f>step*(+prop_idu_male*'By group'!BH$9*Population!BH62-'By group'!H$8*Population!H62)</f>
        <v>-0.8099326304560498</v>
      </c>
      <c r="JI62" s="46">
        <f>step*(+prop_idu_male*'By group'!BI$9*Population!BI62-'By group'!I$8*Population!I62)</f>
        <v>0</v>
      </c>
      <c r="JJ62" s="46">
        <f>step*(+prop_idu_male*'By group'!BJ$9*Population!BJ62-'By group'!J$8*Population!J62)</f>
        <v>0</v>
      </c>
      <c r="JK62" s="46">
        <f>step*(+prop_idu_male*'By group'!BK$9*Population!BK62-'By group'!K$8*Population!K62)</f>
        <v>0</v>
      </c>
      <c r="JL62" s="46">
        <f>step*(+prop_idu_male*'By group'!BL$9*Population!BL62-'By group'!L$8*Population!L62)</f>
        <v>-1.6986293216206652</v>
      </c>
      <c r="JM62" s="46">
        <f>step*(+prop_idu_male*'By group'!BM$9*Population!BM62-'By group'!M$8*Population!M62)</f>
        <v>-0.87618065953850388</v>
      </c>
      <c r="JN62" s="46">
        <f>step*(+prop_idu_male*'By group'!BN$9*Population!BN62-'By group'!N$8*Population!N62)</f>
        <v>-0.7442323142510171</v>
      </c>
      <c r="JO62" s="45">
        <f>step*(+(1-prop_idu_male)*'By group'!BB$9*Population!BB62-'By group'!O$8*Population!O62-'By group'!O$6*Population!O62+'By group'!AB$7*Population!AB62)</f>
        <v>-6468.6582101316844</v>
      </c>
      <c r="JP62" s="46">
        <f>step*(+(1-prop_idu_male)*'By group'!BC$9*Population!BC62-'By group'!P$8*Population!P62-'By group'!P$6*Population!P62+'By group'!AC$7*Population!AC62)</f>
        <v>-10.249399732594345</v>
      </c>
      <c r="JQ62" s="46">
        <f>step*(+(1-prop_idu_male)*'By group'!BD$9*Population!BD62-'By group'!Q$8*Population!Q62-'By group'!Q$6*Population!Q62+'By group'!AD$7*Population!AD62)</f>
        <v>-30.13859992292949</v>
      </c>
      <c r="JR62" s="46">
        <f>step*(+(1-prop_idu_male)*'By group'!BE$9*Population!BE62-'By group'!R$8*Population!R62-'By group'!R$6*Population!R62+'By group'!AE$7*Population!AE62)</f>
        <v>-31.614601439938589</v>
      </c>
      <c r="JS62" s="46">
        <f>step*(+(1-prop_idu_male)*'By group'!BF$9*Population!BF62-'By group'!S$8*Population!S62-'By group'!S$6*Population!S62+'By group'!AF$7*Population!AF62)</f>
        <v>-9.6491151666034689</v>
      </c>
      <c r="JT62" s="46">
        <f>step*(+(1-prop_idu_male)*'By group'!BG$9*Population!BG62-'By group'!T$8*Population!T62-'By group'!T$6*Population!T62+'By group'!AG$7*Population!AG62)</f>
        <v>-1.8895054650087606</v>
      </c>
      <c r="JU62" s="46">
        <f>step*(+(1-prop_idu_male)*'By group'!BH$9*Population!BH62-'By group'!U$8*Population!U62-'By group'!U$6*Population!U62+'By group'!AH$7*Population!AH62)</f>
        <v>-1.6736354475743846</v>
      </c>
      <c r="JV62" s="46">
        <f>step*(+(1-prop_idu_male)*'By group'!BI$9*Population!BI62-'By group'!V$8*Population!V62-'By group'!V$6*Population!V62+'By group'!AI$7*Population!AI62)</f>
        <v>0</v>
      </c>
      <c r="JW62" s="46">
        <f>step*(+(1-prop_idu_male)*'By group'!BJ$9*Population!BJ62-'By group'!W$8*Population!W62-'By group'!W$6*Population!W62+'By group'!AJ$7*Population!AJ62)</f>
        <v>0</v>
      </c>
      <c r="JX62" s="46">
        <f>step*(+(1-prop_idu_male)*'By group'!BK$9*Population!BK62-'By group'!X$8*Population!X62-'By group'!X$6*Population!X62+'By group'!AK$7*Population!AK62)</f>
        <v>0</v>
      </c>
      <c r="JY62" s="46">
        <f>step*(+(1-prop_idu_male)*'By group'!BL$9*Population!BL62-'By group'!Y$8*Population!Y62-'By group'!Y$6*Population!Y62+'By group'!AL$7*Population!AL62)</f>
        <v>-3.5097941110321393</v>
      </c>
      <c r="JZ62" s="46">
        <f>step*(+(1-prop_idu_male)*'By group'!BM$9*Population!BM62-'By group'!Z$8*Population!Z62-'By group'!Z$6*Population!Z62+'By group'!AM$7*Population!AM62)</f>
        <v>-1.8700994501277888</v>
      </c>
      <c r="KA62" s="76">
        <f>step*(+(1-prop_idu_male)*'By group'!BN$9*Population!BN62-'By group'!AA$8*Population!AA62-'By group'!AA$6*Population!AA62+'By group'!AN$7*Population!AN62)</f>
        <v>-1.694784321748052</v>
      </c>
      <c r="KB62" s="46">
        <f>step*(+'By group'!O$6*Population!O62-'By group'!AB$7*Population!AB62)</f>
        <v>5535.436636733245</v>
      </c>
      <c r="KC62" s="46">
        <f>step*(+'By group'!P$6*Population!P62-'By group'!AC$7*Population!AC62)</f>
        <v>7.4785642214477583</v>
      </c>
      <c r="KD62" s="46">
        <f>step*(+'By group'!Q$6*Population!Q62-'By group'!AD$7*Population!AD62)</f>
        <v>21.982350948448779</v>
      </c>
      <c r="KE62" s="46">
        <f>step*(+'By group'!R$6*Population!R62-'By group'!AE$7*Population!AE62)</f>
        <v>23.077067736176389</v>
      </c>
      <c r="KF62" s="46">
        <f>step*(+'By group'!S$6*Population!S62-'By group'!AF$7*Population!AF62)</f>
        <v>7.0545593092296599</v>
      </c>
      <c r="KG62" s="46">
        <f>step*(+'By group'!T$6*Population!T62-'By group'!AG$7*Population!AG62)</f>
        <v>1.3840430641819252</v>
      </c>
      <c r="KH62" s="46">
        <f>step*(+'By group'!U$6*Population!U62-'By group'!AH$7*Population!AH62)</f>
        <v>1.2323008953366563</v>
      </c>
      <c r="KI62" s="46">
        <f>step*(+'By group'!V$6*Population!V62-'By group'!AI$7*Population!AI62)</f>
        <v>0</v>
      </c>
      <c r="KJ62" s="46">
        <f>step*(+'By group'!W$6*Population!W62-'By group'!AJ$7*Population!AJ62)</f>
        <v>0</v>
      </c>
      <c r="KK62" s="46">
        <f>step*(+'By group'!X$6*Population!X62-'By group'!AK$7*Population!AK62)</f>
        <v>0</v>
      </c>
      <c r="KL62" s="46">
        <f>step*(+'By group'!Y$6*Population!Y62-'By group'!AL$7*Population!AL62)</f>
        <v>2.585124737057745</v>
      </c>
      <c r="KM62" s="46">
        <f>step*(+'By group'!Z$6*Population!Z62-'By group'!AM$7*Population!AM62)</f>
        <v>1.3871952205897815</v>
      </c>
      <c r="KN62" s="46">
        <f>step*(+'By group'!AA$6*Population!AA62-'By group'!AN$7*Population!AN62)</f>
        <v>1.2710551458451986</v>
      </c>
      <c r="KO62" s="45">
        <v>0</v>
      </c>
      <c r="KP62" s="46">
        <v>0</v>
      </c>
      <c r="KQ62" s="46">
        <v>0</v>
      </c>
      <c r="KR62" s="46">
        <v>0</v>
      </c>
      <c r="KS62" s="46">
        <v>0</v>
      </c>
      <c r="KT62" s="46">
        <v>0</v>
      </c>
      <c r="KU62" s="46">
        <v>0</v>
      </c>
      <c r="KV62" s="46">
        <v>0</v>
      </c>
      <c r="KW62" s="46">
        <v>0</v>
      </c>
      <c r="KX62" s="46">
        <v>0</v>
      </c>
      <c r="KY62" s="46">
        <v>0</v>
      </c>
      <c r="KZ62" s="46">
        <v>0</v>
      </c>
      <c r="LA62" s="46">
        <v>0</v>
      </c>
      <c r="LB62" s="188">
        <f>step*(-'By group'!BB$9*Population!BB62+'By group'!B$8*Population!B62+'By group'!O$8*Population!O62)</f>
        <v>1803.5788591548601</v>
      </c>
      <c r="LC62" s="189">
        <f>step*(-'By group'!BC$9*Population!BC62+'By group'!C$8*Population!C62+'By group'!P$8*Population!P62)</f>
        <v>7.9364003851531972</v>
      </c>
      <c r="LD62" s="189">
        <f>step*(-'By group'!BD$9*Population!BD62+'By group'!D$8*Population!D62+'By group'!Q$8*Population!Q62)</f>
        <v>23.372819375081178</v>
      </c>
      <c r="LE62" s="189">
        <f>step*(-'By group'!BE$9*Population!BE62+'By group'!E$8*Population!E62+'By group'!R$8*Population!R62)</f>
        <v>24.447373145346937</v>
      </c>
      <c r="LF62" s="189">
        <f>step*(-'By group'!BF$9*Population!BF62+'By group'!F$8*Population!F62+'By group'!S$8*Population!S62)</f>
        <v>7.4176990669652785</v>
      </c>
      <c r="LG62" s="189">
        <f>step*(-'By group'!BG$9*Population!BG62+'By group'!G$8*Population!G62+'By group'!T$8*Population!T62)</f>
        <v>1.4422829198502027</v>
      </c>
      <c r="LH62" s="189">
        <f>step*(-'By group'!BH$9*Population!BH62+'By group'!H$8*Population!H62+'By group'!U$8*Population!U62)</f>
        <v>1.2512671826937782</v>
      </c>
      <c r="LI62" s="189">
        <f>step*(-'By group'!BI$9*Population!BI62+'By group'!I$8*Population!I62+'By group'!V$8*Population!V62)</f>
        <v>0</v>
      </c>
      <c r="LJ62" s="189">
        <f>step*(-'By group'!BJ$9*Population!BJ62+'By group'!J$8*Population!J62+'By group'!W$8*Population!W62)</f>
        <v>0</v>
      </c>
      <c r="LK62" s="189">
        <f>step*(-'By group'!BK$9*Population!BK62+'By group'!K$8*Population!K62+'By group'!X$8*Population!X62)</f>
        <v>0</v>
      </c>
      <c r="LL62" s="189">
        <f>step*(-'By group'!BL$9*Population!BL62+'By group'!L$8*Population!L62+'By group'!Y$8*Population!Y62)</f>
        <v>2.623298695595059</v>
      </c>
      <c r="LM62" s="189">
        <f>step*(-'By group'!BM$9*Population!BM62+'By group'!M$8*Population!M62+'By group'!Z$8*Population!Z62)</f>
        <v>1.3590848890765108</v>
      </c>
      <c r="LN62" s="189">
        <f>step*(-'By group'!BN$9*Population!BN62+'By group'!N$8*Population!N62+'By group'!AA$8*Population!AA62)</f>
        <v>1.1679614901538709</v>
      </c>
    </row>
    <row r="63" spans="1:326" x14ac:dyDescent="0.25">
      <c r="A63">
        <f t="shared" si="93"/>
        <v>29.5</v>
      </c>
      <c r="B63" s="52">
        <f>step*((-'By group'!B$4-'By group'!B$5-'By group'!B$22)*Population!B63+'By group'!B$3*Population!$BO63)</f>
        <v>173537.65214374813</v>
      </c>
      <c r="C63" s="4">
        <f>step*((-'By group'!C$4-'By group'!C$5-'By group'!C$22)*Population!C63+'By group'!C$3*Population!$BO63)</f>
        <v>-4750.3996554646919</v>
      </c>
      <c r="D63" s="4">
        <f>step*((-'By group'!D$4-'By group'!D$5-'By group'!D$22)*Population!D63+'By group'!D$3*Population!$BO63)</f>
        <v>-31232.121625293774</v>
      </c>
      <c r="E63" s="4">
        <f>step*((-'By group'!E$4-'By group'!E$5-'By group'!E$22)*Population!E63+'By group'!E$3*Population!$BO63)</f>
        <v>-50247.333618567842</v>
      </c>
      <c r="F63" s="4">
        <f>step*((-'By group'!F$4-'By group'!F$5-'By group'!F$22)*Population!F63+'By group'!F$3*Population!$BO63)</f>
        <v>-20506.48380428852</v>
      </c>
      <c r="G63" s="4">
        <f>step*((-'By group'!G$4-'By group'!G$5-'By group'!G$22)*Population!G63+'By group'!G$3*Population!$BO63)</f>
        <v>-5002.0223984489876</v>
      </c>
      <c r="H63" s="4">
        <f>step*((-'By group'!H$4-'By group'!H$5-'By group'!H$22)*Population!H63+'By group'!H$3*Population!$BO63)</f>
        <v>-4725.891453177258</v>
      </c>
      <c r="I63" s="4">
        <f>step*((-'By group'!I$4-'By group'!I$5-'By group'!I$22)*Population!I63+'By group'!I$3*Population!$BO63)</f>
        <v>0</v>
      </c>
      <c r="J63" s="4">
        <f>step*((-'By group'!J$4-'By group'!J$5-'By group'!J$22)*Population!J63+'By group'!J$3*Population!$BO63)</f>
        <v>0</v>
      </c>
      <c r="K63" s="4">
        <f>step*((-'By group'!K$4-'By group'!K$5-'By group'!K$22)*Population!K63+'By group'!K$3*Population!$BO63)</f>
        <v>0</v>
      </c>
      <c r="L63" s="4">
        <f>step*((-'By group'!L$4-'By group'!L$5-'By group'!L$22)*Population!L63+'By group'!L$3*Population!$BO63)</f>
        <v>-2616.0246750934189</v>
      </c>
      <c r="M63" s="4">
        <f>step*((-'By group'!M$4-'By group'!M$5-'By group'!M$22)*Population!M63+'By group'!M$3*Population!$BO63)</f>
        <v>-1524.397824911722</v>
      </c>
      <c r="N63" s="4">
        <f>step*((-'By group'!N$4-'By group'!N$5-'By group'!N$22)*Population!N63+'By group'!N$3*Population!$BO63)</f>
        <v>-1516.9583095630646</v>
      </c>
      <c r="O63" s="8">
        <f>step*((-'By group'!O$4-'By group'!O$5-'By group'!O$22)*Population!O63+'By group'!O$3*Population!$BO63)</f>
        <v>125288.71543818829</v>
      </c>
      <c r="P63" s="4">
        <f>step*((-'By group'!P$4-'By group'!P$5-'By group'!P$22)*Population!P63+'By group'!P$3*Population!$BO63)</f>
        <v>-2371.5895178677802</v>
      </c>
      <c r="Q63" s="4">
        <f>step*((-'By group'!Q$4-'By group'!Q$5-'By group'!Q$22)*Population!Q63+'By group'!Q$3*Population!$BO63)</f>
        <v>-15638.96240463001</v>
      </c>
      <c r="R63" s="4">
        <f>step*((-'By group'!R$4-'By group'!R$5-'By group'!R$22)*Population!R63+'By group'!R$3*Population!$BO63)</f>
        <v>-25308.275805535111</v>
      </c>
      <c r="S63" s="4">
        <f>step*((-'By group'!S$4-'By group'!S$5-'By group'!S$22)*Population!S63+'By group'!S$3*Population!$BO63)</f>
        <v>-10388.381220990748</v>
      </c>
      <c r="T63" s="4">
        <f>step*((-'By group'!T$4-'By group'!T$5-'By group'!T$22)*Population!T63+'By group'!T$3*Population!$BO63)</f>
        <v>-2547.3170962033964</v>
      </c>
      <c r="U63" s="4">
        <f>step*((-'By group'!U$4-'By group'!U$5-'By group'!U$22)*Population!U63+'By group'!U$3*Population!$BO63)</f>
        <v>-2439.1403006855057</v>
      </c>
      <c r="V63" s="4">
        <f>step*((-'By group'!V$4-'By group'!V$5-'By group'!V$22)*Population!V63+'By group'!V$3*Population!$BO63)</f>
        <v>0</v>
      </c>
      <c r="W63" s="4">
        <f>step*((-'By group'!W$4-'By group'!W$5-'By group'!W$22)*Population!W63+'By group'!W$3*Population!$BO63)</f>
        <v>0</v>
      </c>
      <c r="X63" s="4">
        <f>step*((-'By group'!X$4-'By group'!X$5-'By group'!X$22)*Population!X63+'By group'!X$3*Population!$BO63)</f>
        <v>0</v>
      </c>
      <c r="Y63" s="4">
        <f>step*((-'By group'!Y$4-'By group'!Y$5-'By group'!Y$22)*Population!Y63+'By group'!Y$3*Population!$BO63)</f>
        <v>-1349.5185291993921</v>
      </c>
      <c r="Z63" s="4">
        <f>step*((-'By group'!Z$4-'By group'!Z$5-'By group'!Z$22)*Population!Z63+'By group'!Z$3*Population!$BO63)</f>
        <v>-799.40637246769984</v>
      </c>
      <c r="AA63" s="4">
        <f>step*((-'By group'!AA$4-'By group'!AA$5-'By group'!AA$22)*Population!AA63+'By group'!AA$3*Population!$BO63)</f>
        <v>-824.23981678163398</v>
      </c>
      <c r="AB63" s="8">
        <f>step*((-'By group'!AB$4-'By group'!AB$5-'By group'!AB$22)*Population!AB63+'By group'!AB$3*Population!$BO63)</f>
        <v>-1122.6248511785238</v>
      </c>
      <c r="AC63" s="4">
        <f>step*((-'By group'!AC$4-'By group'!AC$5-'By group'!AC$22)*Population!AC63+'By group'!AC$3*Population!$BO63)</f>
        <v>-165.11718539009388</v>
      </c>
      <c r="AD63" s="4">
        <f>step*((-'By group'!AD$4-'By group'!AD$5-'By group'!AD$22)*Population!AD63+'By group'!AD$3*Population!$BO63)</f>
        <v>-1087.4504265128667</v>
      </c>
      <c r="AE63" s="4">
        <f>step*((-'By group'!AE$4-'By group'!AE$5-'By group'!AE$22)*Population!AE63+'By group'!AE$3*Population!$BO63)</f>
        <v>-1750.8420953215182</v>
      </c>
      <c r="AF63" s="4">
        <f>step*((-'By group'!AF$4-'By group'!AF$5-'By group'!AF$22)*Population!AF63+'By group'!AF$3*Population!$BO63)</f>
        <v>-714.01196586713183</v>
      </c>
      <c r="AG63" s="4">
        <f>step*((-'By group'!AG$4-'By group'!AG$5-'By group'!AG$22)*Population!AG63+'By group'!AG$3*Population!$BO63)</f>
        <v>-173.8922600249094</v>
      </c>
      <c r="AH63" s="4">
        <f>step*((-'By group'!AH$4-'By group'!AH$5-'By group'!AH$22)*Population!AH63+'By group'!AH$3*Population!$BO63)</f>
        <v>-163.55381207905234</v>
      </c>
      <c r="AI63" s="4">
        <f>step*((-'By group'!AI$4-'By group'!AI$5-'By group'!AI$22)*Population!AI63+'By group'!AI$3*Population!$BO63)</f>
        <v>0</v>
      </c>
      <c r="AJ63" s="4">
        <f>step*((-'By group'!AJ$4-'By group'!AJ$5-'By group'!AJ$22)*Population!AJ63+'By group'!AJ$3*Population!$BO63)</f>
        <v>0</v>
      </c>
      <c r="AK63" s="4">
        <f>step*((-'By group'!AK$4-'By group'!AK$5-'By group'!AK$22)*Population!AK63+'By group'!AK$3*Population!$BO63)</f>
        <v>0</v>
      </c>
      <c r="AL63" s="4">
        <f>step*((-'By group'!AL$4-'By group'!AL$5-'By group'!AL$22)*Population!AL63+'By group'!AL$3*Population!$BO63)</f>
        <v>-90.388395267969798</v>
      </c>
      <c r="AM63" s="4">
        <f>step*((-'By group'!AM$4-'By group'!AM$5-'By group'!AM$22)*Population!AM63+'By group'!AM$3*Population!$BO63)</f>
        <v>-52.197266021761237</v>
      </c>
      <c r="AN63" s="4">
        <f>step*((-'By group'!AN$4-'By group'!AN$5-'By group'!AN$22)*Population!AN63+'By group'!AN$3*Population!$BO63)</f>
        <v>-51.567722096595624</v>
      </c>
      <c r="AO63" s="8">
        <f>step*((-'By group'!AO$4-'By group'!AO$5-'By group'!AO$22)*Population!AO63+'By group'!AO$3*Population!$BO63)</f>
        <v>11882.124971820809</v>
      </c>
      <c r="AP63" s="4">
        <f>step*((-'By group'!AP$4-'By group'!AP$5-'By group'!AP$22)*Population!AP63+'By group'!AP$3*Population!$BO63)</f>
        <v>-460.53336291753192</v>
      </c>
      <c r="AQ63" s="4">
        <f>step*((-'By group'!AQ$4-'By group'!AQ$5-'By group'!AQ$22)*Population!AQ63+'By group'!AQ$3*Population!$BO63)</f>
        <v>-2970.7412166019471</v>
      </c>
      <c r="AR63" s="4">
        <f>step*((-'By group'!AR$4-'By group'!AR$5-'By group'!AR$22)*Population!AR63+'By group'!AR$3*Population!$BO63)</f>
        <v>-4632.7266488394916</v>
      </c>
      <c r="AS63" s="4">
        <f>step*((-'By group'!AS$4-'By group'!AS$5-'By group'!AS$22)*Population!AS63+'By group'!AS$3*Population!$BO63)</f>
        <v>-1839.4122441411407</v>
      </c>
      <c r="AT63" s="4">
        <f>step*((-'By group'!AT$4-'By group'!AT$5-'By group'!AT$22)*Population!AT63+'By group'!AT$3*Population!$BO63)</f>
        <v>-438.46829122353148</v>
      </c>
      <c r="AU63" s="4">
        <f>step*((-'By group'!AU$4-'By group'!AU$5-'By group'!AU$22)*Population!AU63+'By group'!AU$3*Population!$BO63)</f>
        <v>-394.35512902383857</v>
      </c>
      <c r="AV63" s="4">
        <f>step*((-'By group'!AV$4-'By group'!AV$5-'By group'!AV$22)*Population!AV63+'By group'!AV$3*Population!$BO63)</f>
        <v>0</v>
      </c>
      <c r="AW63" s="4">
        <f>step*((-'By group'!AW$4-'By group'!AW$5-'By group'!AW$22)*Population!AW63+'By group'!AW$3*Population!$BO63)</f>
        <v>0</v>
      </c>
      <c r="AX63" s="4">
        <f>step*((-'By group'!AX$4-'By group'!AX$5-'By group'!AX$22)*Population!AX63+'By group'!AX$3*Population!$BO63)</f>
        <v>0</v>
      </c>
      <c r="AY63" s="4">
        <f>step*((-'By group'!AY$4-'By group'!AY$5-'By group'!AY$22)*Population!AY63+'By group'!AY$3*Population!$BO63)</f>
        <v>-217.43862045568488</v>
      </c>
      <c r="AZ63" s="4">
        <f>step*((-'By group'!AZ$4-'By group'!AZ$5-'By group'!AZ$22)*Population!AZ63+'By group'!AZ$3*Population!$BO63)</f>
        <v>-118.45988946793302</v>
      </c>
      <c r="BA63" s="4">
        <f>step*((-'By group'!BA$4-'By group'!BA$5-'By group'!BA$22)*Population!BA63+'By group'!BA$3*Population!$BO63)</f>
        <v>-106.5672955180779</v>
      </c>
      <c r="BB63" s="8">
        <f>step*((-'By group'!BB$4-'By group'!BB$5-'By group'!BB$22)*Population!BB63+'By group'!BB$3*Population!$BO63)</f>
        <v>5014.3667521936577</v>
      </c>
      <c r="BC63" s="4">
        <f>step*((-'By group'!BC$4-'By group'!BC$5-'By group'!BC$22)*Population!BC63+'By group'!BC$3*Population!$BO63)</f>
        <v>-380.30248661586211</v>
      </c>
      <c r="BD63" s="4">
        <f>step*((-'By group'!BD$4-'By group'!BD$5-'By group'!BD$22)*Population!BD63+'By group'!BD$3*Population!$BO63)</f>
        <v>-1928.9181470759104</v>
      </c>
      <c r="BE63" s="4">
        <f>step*((-'By group'!BE$4-'By group'!BE$5-'By group'!BE$22)*Population!BE63+'By group'!BE$3*Population!$BO63)</f>
        <v>-2684.5677833187697</v>
      </c>
      <c r="BF63" s="4">
        <f>step*((-'By group'!BF$4-'By group'!BF$5-'By group'!BF$22)*Population!BF63+'By group'!BF$3*Population!$BO63)</f>
        <v>-996.60822276617694</v>
      </c>
      <c r="BG63" s="4">
        <f>step*((-'By group'!BG$4-'By group'!BG$5-'By group'!BG$22)*Population!BG63+'By group'!BG$3*Population!$BO63)</f>
        <v>-227.62105518976557</v>
      </c>
      <c r="BH63" s="4">
        <f>step*((-'By group'!BH$4-'By group'!BH$5-'By group'!BH$22)*Population!BH63+'By group'!BH$3*Population!$BO63)</f>
        <v>-196.18737363970661</v>
      </c>
      <c r="BI63" s="4">
        <f>step*((-'By group'!BI$4-'By group'!BI$5-'By group'!BI$22)*Population!BI63+'By group'!BI$3*Population!$BO63)</f>
        <v>0</v>
      </c>
      <c r="BJ63" s="4">
        <f>step*((-'By group'!BJ$4-'By group'!BJ$5-'By group'!BJ$22)*Population!BJ63+'By group'!BJ$3*Population!$BO63)</f>
        <v>0</v>
      </c>
      <c r="BK63" s="4">
        <f>step*((-'By group'!BK$4-'By group'!BK$5-'By group'!BK$22)*Population!BK63+'By group'!BK$3*Population!$BO63)</f>
        <v>0</v>
      </c>
      <c r="BL63" s="4">
        <f>step*((-'By group'!BL$4-'By group'!BL$5-'By group'!BL$22)*Population!BL63+'By group'!BL$3*Population!$BO63)</f>
        <v>-129.05241185509638</v>
      </c>
      <c r="BM63" s="4">
        <f>step*((-'By group'!BM$4-'By group'!BM$5-'By group'!BM$22)*Population!BM63+'By group'!BM$3*Population!$BO63)</f>
        <v>-66.023970083441355</v>
      </c>
      <c r="BN63" s="4">
        <f>step*((-'By group'!BN$4-'By group'!BN$5-'By group'!BN$22)*Population!BN63+'By group'!BN$3*Population!$BO63)</f>
        <v>-55.759952094457198</v>
      </c>
      <c r="BO63" s="71">
        <f>-step*SUM(SCR!B63:N63)*Population!B63</f>
        <v>-123803.67927360025</v>
      </c>
      <c r="BP63" s="4">
        <f>step*-SUM('By group'!C$11:C$21)*Population!C63</f>
        <v>-118759.9913866173</v>
      </c>
      <c r="BQ63" s="4">
        <f>step*-SUM('By group'!D$11:D$21)*Population!D63</f>
        <v>-86755.893403593815</v>
      </c>
      <c r="BR63" s="4">
        <f>step*-SUM('By group'!E$11:E$21)*Population!E63</f>
        <v>-35890.952584691309</v>
      </c>
      <c r="BS63" s="4">
        <f>step*-SUM('By group'!F$11:F$21)*Population!F63</f>
        <v>-10792.886212783433</v>
      </c>
      <c r="BT63" s="4">
        <f>step*-SUM('By group'!G$11:G$21)*Population!G63</f>
        <v>-5210.4399983843614</v>
      </c>
      <c r="BU63" s="4">
        <f>step*-SUM('By group'!H$11:H$21)*Population!H63</f>
        <v>0</v>
      </c>
      <c r="BV63" s="4">
        <f>step*-SUM('By group'!I$11:I$21)*Population!I63</f>
        <v>0</v>
      </c>
      <c r="BW63" s="4">
        <f>step*-SUM('By group'!J$11:J$21)*Population!J63</f>
        <v>0</v>
      </c>
      <c r="BX63" s="4">
        <f>step*-SUM('By group'!K$11:K$21)*Population!K63</f>
        <v>0</v>
      </c>
      <c r="BY63" s="4">
        <f>step*-SUM('By group'!L$11:L$21)*Population!L63</f>
        <v>-1868.5890536381562</v>
      </c>
      <c r="BZ63" s="4">
        <f>step*-SUM('By group'!M$11:M$21)*Population!M63</f>
        <v>-952.74864056982631</v>
      </c>
      <c r="CA63" s="4">
        <f>step*-SUM('By group'!N$11:N$21)*Population!N63</f>
        <v>0</v>
      </c>
      <c r="CB63" s="13">
        <f>-step*SUM(SCR!O63:AA63)*Population!O63</f>
        <v>-61760.559158053118</v>
      </c>
      <c r="CC63" s="4">
        <f>step*-SUM('By group'!P$11:P$21)*Population!P63</f>
        <v>-59289.737946694499</v>
      </c>
      <c r="CD63" s="4">
        <f>step*-SUM('By group'!Q$11:Q$21)*Population!Q63</f>
        <v>-43441.562235083366</v>
      </c>
      <c r="CE63" s="4">
        <f>step*-SUM('By group'!R$11:R$21)*Population!R63</f>
        <v>-18077.339861096505</v>
      </c>
      <c r="CF63" s="4">
        <f>step*-SUM('By group'!S$11:S$21)*Population!S63</f>
        <v>-5467.5690636793415</v>
      </c>
      <c r="CG63" s="4">
        <f>step*-SUM('By group'!T$11:T$21)*Population!T63</f>
        <v>-2653.4553085452044</v>
      </c>
      <c r="CH63" s="4">
        <f>step*-SUM('By group'!U$11:U$21)*Population!U63</f>
        <v>0</v>
      </c>
      <c r="CI63" s="4">
        <f>step*-SUM('By group'!V$11:V$21)*Population!V63</f>
        <v>0</v>
      </c>
      <c r="CJ63" s="4">
        <f>step*-SUM('By group'!W$11:W$21)*Population!W63</f>
        <v>0</v>
      </c>
      <c r="CK63" s="4">
        <f>step*-SUM('By group'!X$11:X$21)*Population!X63</f>
        <v>0</v>
      </c>
      <c r="CL63" s="4">
        <f>step*-SUM('By group'!Y$11:Y$21)*Population!Y63</f>
        <v>-963.94180657099423</v>
      </c>
      <c r="CM63" s="4">
        <f>step*-SUM('By group'!Z$11:Z$21)*Population!Z63</f>
        <v>-499.6289827923124</v>
      </c>
      <c r="CN63" s="4">
        <f>step*-SUM('By group'!AA$11:AA$21)*Population!AA63</f>
        <v>0</v>
      </c>
      <c r="CO63" s="13">
        <f>-step*SUM(SCR!AB63:AN63)*Population!AB63</f>
        <v>-4299.8299164851242</v>
      </c>
      <c r="CP63" s="4">
        <f>step*-SUM('By group'!AC$11:AC$21)*Population!AC63</f>
        <v>-4127.9296347523468</v>
      </c>
      <c r="CQ63" s="4">
        <f>step*-SUM('By group'!AD$11:AD$21)*Population!AD63</f>
        <v>-3020.6956292024074</v>
      </c>
      <c r="CR63" s="4">
        <f>step*-SUM('By group'!AE$11:AE$21)*Population!AE63</f>
        <v>-1250.6014966582272</v>
      </c>
      <c r="CS63" s="4">
        <f>step*-SUM('By group'!AF$11:AF$21)*Population!AF63</f>
        <v>-375.79577150901673</v>
      </c>
      <c r="CT63" s="4">
        <f>step*-SUM('By group'!AG$11:AG$21)*Population!AG63</f>
        <v>-181.13777085928061</v>
      </c>
      <c r="CU63" s="4">
        <f>step*-SUM('By group'!AH$11:AH$21)*Population!AH63</f>
        <v>0</v>
      </c>
      <c r="CV63" s="4">
        <f>step*-SUM('By group'!AI$11:AI$21)*Population!AI63</f>
        <v>0</v>
      </c>
      <c r="CW63" s="4">
        <f>step*-SUM('By group'!AJ$11:AJ$21)*Population!AJ63</f>
        <v>0</v>
      </c>
      <c r="CX63" s="4">
        <f>step*-SUM('By group'!AK$11:AK$21)*Population!AK63</f>
        <v>0</v>
      </c>
      <c r="CY63" s="4">
        <f>step*-SUM('By group'!AL$11:AL$21)*Population!AL63</f>
        <v>-64.563139477121283</v>
      </c>
      <c r="CZ63" s="4">
        <f>step*-SUM('By group'!AM$11:AM$21)*Population!AM63</f>
        <v>-32.62329126360077</v>
      </c>
      <c r="DA63" s="4">
        <f>step*-SUM('By group'!AN$11:AN$21)*Population!AN63</f>
        <v>0</v>
      </c>
      <c r="DB63" s="13">
        <f>-step*SUM(SCR!AO63:BA63)*Population!AO63</f>
        <v>-12070.688406183852</v>
      </c>
      <c r="DC63" s="4">
        <f>step*-SUM('By group'!AP$11:AP$21)*Population!AP63</f>
        <v>-11513.334072938298</v>
      </c>
      <c r="DD63" s="4">
        <f>step*-SUM('By group'!AQ$11:AQ$21)*Population!AQ63</f>
        <v>-8252.0589350054088</v>
      </c>
      <c r="DE63" s="4">
        <f>step*-SUM('By group'!AR$11:AR$21)*Population!AR63</f>
        <v>-3309.0904634567796</v>
      </c>
      <c r="DF63" s="4">
        <f>step*-SUM('By group'!AS$11:AS$21)*Population!AS63</f>
        <v>-968.11170744270567</v>
      </c>
      <c r="DG63" s="4">
        <f>step*-SUM('By group'!AT$11:AT$21)*Population!AT63</f>
        <v>-456.73780335784528</v>
      </c>
      <c r="DH63" s="4">
        <f>step*-SUM('By group'!AU$11:AU$21)*Population!AU63</f>
        <v>0</v>
      </c>
      <c r="DI63" s="4">
        <f>step*-SUM('By group'!AV$11:AV$21)*Population!AV63</f>
        <v>0</v>
      </c>
      <c r="DJ63" s="4">
        <f>step*-SUM('By group'!AW$11:AW$21)*Population!AW63</f>
        <v>0</v>
      </c>
      <c r="DK63" s="4">
        <f>step*-SUM('By group'!AX$11:AX$21)*Population!AX63</f>
        <v>0</v>
      </c>
      <c r="DL63" s="4">
        <f>step*-SUM('By group'!AY$11:AY$21)*Population!AY63</f>
        <v>-155.31330032548919</v>
      </c>
      <c r="DM63" s="4">
        <f>step*-SUM('By group'!AZ$11:AZ$21)*Population!AZ63</f>
        <v>-74.037430917458138</v>
      </c>
      <c r="DN63" s="4">
        <f>step*-SUM('By group'!BA$11:BA$21)*Population!BA63</f>
        <v>0</v>
      </c>
      <c r="DO63" s="13">
        <f>-step*SUM(SCR!BB63:BN63)*Population!BB63</f>
        <v>-6728.5470639176719</v>
      </c>
      <c r="DP63" s="4">
        <f>step*-SUM('By group'!BC$11:BC$21)*Population!BC63</f>
        <v>-6338.3747769310348</v>
      </c>
      <c r="DQ63" s="4">
        <f>step*-SUM('By group'!BD$11:BD$21)*Population!BD63</f>
        <v>-4383.9048797179776</v>
      </c>
      <c r="DR63" s="4">
        <f>step*-SUM('By group'!BE$11:BE$21)*Population!BE63</f>
        <v>-1677.8548645742312</v>
      </c>
      <c r="DS63" s="4">
        <f>step*-SUM('By group'!BF$11:BF$21)*Population!BF63</f>
        <v>-474.57534417437</v>
      </c>
      <c r="DT63" s="4">
        <f>step*-SUM('By group'!BG$11:BG$21)*Population!BG63</f>
        <v>-218.86639922092843</v>
      </c>
      <c r="DU63" s="4">
        <f>step*-SUM('By group'!BH$11:BH$21)*Population!BH63</f>
        <v>0</v>
      </c>
      <c r="DV63" s="4">
        <f>step*-SUM('By group'!BI$11:BI$21)*Population!BI63</f>
        <v>0</v>
      </c>
      <c r="DW63" s="4">
        <f>step*-SUM('By group'!BJ$11:BJ$21)*Population!BJ63</f>
        <v>0</v>
      </c>
      <c r="DX63" s="4">
        <f>step*-SUM('By group'!BK$11:BK$21)*Population!BK63</f>
        <v>0</v>
      </c>
      <c r="DY63" s="4">
        <f>step*-SUM('By group'!BL$11:BL$21)*Population!BL63</f>
        <v>-71.695784363942437</v>
      </c>
      <c r="DZ63" s="4">
        <f>step*-SUM('By group'!BM$11:BM$21)*Population!BM63</f>
        <v>-33.011985041720678</v>
      </c>
      <c r="EA63" s="4">
        <f>step*-SUM('By group'!BN$11:BN$21)*Population!BN63</f>
        <v>0</v>
      </c>
      <c r="EB63" s="52">
        <v>0</v>
      </c>
      <c r="EC63" s="4">
        <f t="shared" si="24"/>
        <v>123803.67927360025</v>
      </c>
      <c r="ED63" s="4">
        <f t="shared" si="24"/>
        <v>118759.9913866173</v>
      </c>
      <c r="EE63" s="4">
        <f t="shared" si="26"/>
        <v>86755.893403593815</v>
      </c>
      <c r="EF63" s="4">
        <f t="shared" si="27"/>
        <v>35890.952584691309</v>
      </c>
      <c r="EG63" s="4">
        <f t="shared" si="28"/>
        <v>10792.886212783433</v>
      </c>
      <c r="EH63" s="4">
        <f t="shared" si="28"/>
        <v>5210.4399983843614</v>
      </c>
      <c r="EI63" s="4">
        <v>0</v>
      </c>
      <c r="EJ63" s="4">
        <f t="shared" si="30"/>
        <v>0</v>
      </c>
      <c r="EK63" s="4">
        <f t="shared" si="31"/>
        <v>0</v>
      </c>
      <c r="EL63" s="4">
        <f t="shared" si="32"/>
        <v>0</v>
      </c>
      <c r="EM63" s="4">
        <f t="shared" si="33"/>
        <v>1868.5890536381562</v>
      </c>
      <c r="EN63" s="4">
        <f t="shared" si="34"/>
        <v>952.74864056982631</v>
      </c>
      <c r="EO63" s="52">
        <v>0</v>
      </c>
      <c r="EP63" s="4">
        <f t="shared" si="35"/>
        <v>61760.559158053118</v>
      </c>
      <c r="EQ63" s="4">
        <f t="shared" si="36"/>
        <v>59289.737946694499</v>
      </c>
      <c r="ER63" s="4">
        <f t="shared" si="37"/>
        <v>43441.562235083366</v>
      </c>
      <c r="ES63" s="4">
        <f t="shared" si="38"/>
        <v>18077.339861096505</v>
      </c>
      <c r="ET63" s="4">
        <f t="shared" si="39"/>
        <v>5467.5690636793415</v>
      </c>
      <c r="EU63" s="4">
        <f t="shared" si="40"/>
        <v>2653.4553085452044</v>
      </c>
      <c r="EV63" s="4">
        <v>0</v>
      </c>
      <c r="EW63" s="4">
        <f t="shared" si="41"/>
        <v>0</v>
      </c>
      <c r="EX63" s="4">
        <f t="shared" si="42"/>
        <v>0</v>
      </c>
      <c r="EY63" s="4">
        <f t="shared" si="43"/>
        <v>0</v>
      </c>
      <c r="EZ63" s="4">
        <f t="shared" si="44"/>
        <v>963.94180657099423</v>
      </c>
      <c r="FA63" s="4">
        <f t="shared" si="45"/>
        <v>499.6289827923124</v>
      </c>
      <c r="FB63" s="52">
        <v>0</v>
      </c>
      <c r="FC63" s="4">
        <f t="shared" si="46"/>
        <v>4299.8299164851242</v>
      </c>
      <c r="FD63" s="4">
        <f t="shared" si="47"/>
        <v>4127.9296347523468</v>
      </c>
      <c r="FE63" s="4">
        <f t="shared" si="48"/>
        <v>3020.6956292024074</v>
      </c>
      <c r="FF63" s="4">
        <f t="shared" si="49"/>
        <v>1250.6014966582272</v>
      </c>
      <c r="FG63" s="4">
        <f t="shared" si="50"/>
        <v>375.79577150901673</v>
      </c>
      <c r="FH63" s="4">
        <f t="shared" si="51"/>
        <v>181.13777085928061</v>
      </c>
      <c r="FI63" s="4">
        <v>0</v>
      </c>
      <c r="FJ63" s="4">
        <f t="shared" si="52"/>
        <v>0</v>
      </c>
      <c r="FK63" s="4">
        <f t="shared" si="53"/>
        <v>0</v>
      </c>
      <c r="FL63" s="4">
        <f t="shared" si="54"/>
        <v>0</v>
      </c>
      <c r="FM63" s="4">
        <f t="shared" si="55"/>
        <v>64.563139477121283</v>
      </c>
      <c r="FN63" s="9">
        <f t="shared" si="56"/>
        <v>32.62329126360077</v>
      </c>
      <c r="FO63" s="4">
        <v>0</v>
      </c>
      <c r="FP63" s="4">
        <f t="shared" si="57"/>
        <v>12070.688406183852</v>
      </c>
      <c r="FQ63" s="4">
        <f t="shared" si="58"/>
        <v>11513.334072938298</v>
      </c>
      <c r="FR63" s="4">
        <f t="shared" si="59"/>
        <v>8252.0589350054088</v>
      </c>
      <c r="FS63" s="4">
        <f t="shared" si="60"/>
        <v>3309.0904634567796</v>
      </c>
      <c r="FT63" s="4">
        <f t="shared" si="61"/>
        <v>968.11170744270567</v>
      </c>
      <c r="FU63" s="4">
        <f t="shared" si="62"/>
        <v>456.73780335784528</v>
      </c>
      <c r="FV63" s="4">
        <v>0</v>
      </c>
      <c r="FW63" s="4">
        <f t="shared" si="63"/>
        <v>0</v>
      </c>
      <c r="FX63" s="4">
        <f t="shared" si="64"/>
        <v>0</v>
      </c>
      <c r="FY63" s="4">
        <f t="shared" si="65"/>
        <v>0</v>
      </c>
      <c r="FZ63" s="4">
        <f t="shared" si="66"/>
        <v>155.31330032548919</v>
      </c>
      <c r="GA63" s="4">
        <f t="shared" si="67"/>
        <v>74.037430917458138</v>
      </c>
      <c r="GB63" s="4">
        <v>0</v>
      </c>
      <c r="GC63" s="4">
        <f t="shared" si="68"/>
        <v>6728.5470639176719</v>
      </c>
      <c r="GD63" s="4">
        <f t="shared" si="4"/>
        <v>6338.3747769310348</v>
      </c>
      <c r="GE63" s="4">
        <f t="shared" si="5"/>
        <v>4383.9048797179776</v>
      </c>
      <c r="GF63" s="4">
        <f t="shared" si="6"/>
        <v>1677.8548645742312</v>
      </c>
      <c r="GG63" s="4">
        <f t="shared" si="7"/>
        <v>474.57534417437</v>
      </c>
      <c r="GH63" s="4">
        <f t="shared" si="8"/>
        <v>218.86639922092843</v>
      </c>
      <c r="GI63" s="4">
        <v>0</v>
      </c>
      <c r="GJ63" s="4">
        <f t="shared" si="69"/>
        <v>0</v>
      </c>
      <c r="GK63" s="4">
        <f t="shared" si="70"/>
        <v>0</v>
      </c>
      <c r="GL63" s="4">
        <f t="shared" si="9"/>
        <v>0</v>
      </c>
      <c r="GM63" s="4">
        <f t="shared" si="10"/>
        <v>71.695784363942437</v>
      </c>
      <c r="GN63" s="4">
        <f t="shared" si="11"/>
        <v>33.011985041720678</v>
      </c>
      <c r="GO63" s="52">
        <v>0</v>
      </c>
      <c r="GP63" s="4">
        <f>step*(-'By group'!C$32*Population!C63+'By group'!I$33*Population!I63)</f>
        <v>0</v>
      </c>
      <c r="GQ63" s="4">
        <f>step*(-'By group'!D$32*Population!D63+'By group'!J$33*Population!J63)</f>
        <v>0</v>
      </c>
      <c r="GR63" s="4">
        <f>step*(-'By group'!E$32*Population!E63+'By group'!K$33*Population!K63)</f>
        <v>0</v>
      </c>
      <c r="GS63" s="4">
        <f>step*(-'By group'!F$32*Population!F63+'By group'!L$33*Population!L63)</f>
        <v>-4462.1485795726385</v>
      </c>
      <c r="GT63" s="4">
        <f>step*(-'By group'!G$32*Population!G63+'By group'!M$33*Population!M63)</f>
        <v>-565.7136793919592</v>
      </c>
      <c r="GU63" s="4">
        <f>step*(-'By group'!H$32*Population!H63+'By group'!N$33*Population!N63)</f>
        <v>-492.47807752677943</v>
      </c>
      <c r="GV63" s="46">
        <f t="shared" si="71"/>
        <v>0</v>
      </c>
      <c r="GW63" s="14">
        <f t="shared" si="72"/>
        <v>0</v>
      </c>
      <c r="GX63" s="4">
        <f t="shared" si="73"/>
        <v>0</v>
      </c>
      <c r="GY63" s="4">
        <f t="shared" si="74"/>
        <v>4462.1485795726385</v>
      </c>
      <c r="GZ63" s="4">
        <f t="shared" si="75"/>
        <v>565.7136793919592</v>
      </c>
      <c r="HA63" s="4">
        <f t="shared" si="76"/>
        <v>492.47807752677943</v>
      </c>
      <c r="HB63" s="8">
        <v>0</v>
      </c>
      <c r="HC63" s="4">
        <f>step*(-'By group'!P$32*Population!P63+'By group'!V$33*Population!V63)</f>
        <v>0</v>
      </c>
      <c r="HD63" s="4">
        <f>step*(-'By group'!Q$32*Population!Q63+'By group'!W$33*Population!W63)</f>
        <v>0</v>
      </c>
      <c r="HE63" s="4">
        <f>step*(-'By group'!R$32*Population!R63+'By group'!X$33*Population!X63)</f>
        <v>0</v>
      </c>
      <c r="HF63" s="4">
        <f>step*(-'By group'!S$32*Population!S63+'By group'!Y$33*Population!Y63)</f>
        <v>-2251.8136285541736</v>
      </c>
      <c r="HG63" s="4">
        <f>step*(-'By group'!T$32*Population!T63+'By group'!Z$33*Population!Z63)</f>
        <v>-280.87657031288472</v>
      </c>
      <c r="HH63" s="4">
        <f>step*(-'By group'!U$32*Population!U63+'By group'!AA$33*Population!AA63)</f>
        <v>-243.30993613020166</v>
      </c>
      <c r="HI63" s="14">
        <f t="shared" si="77"/>
        <v>0</v>
      </c>
      <c r="HJ63" s="46">
        <f t="shared" si="78"/>
        <v>0</v>
      </c>
      <c r="HK63" s="4">
        <f t="shared" si="79"/>
        <v>0</v>
      </c>
      <c r="HL63" s="4">
        <f t="shared" si="80"/>
        <v>2251.8136285541736</v>
      </c>
      <c r="HM63" s="4">
        <f t="shared" si="81"/>
        <v>280.87657031288472</v>
      </c>
      <c r="HN63" s="9">
        <f t="shared" si="82"/>
        <v>243.30993613020166</v>
      </c>
      <c r="HO63" s="4">
        <v>0</v>
      </c>
      <c r="HP63" s="4">
        <f>step*(-'By group'!AC$32*Population!AC63+'By group'!AI$33*Population!AI63)</f>
        <v>0</v>
      </c>
      <c r="HQ63" s="4">
        <f>step*(-'By group'!AD$32*Population!AD63+'By group'!AJ$33*Population!AJ63)</f>
        <v>0</v>
      </c>
      <c r="HR63" s="4">
        <f>step*(-'By group'!AE$32*Population!AE63+'By group'!AK$33*Population!AK63)</f>
        <v>0</v>
      </c>
      <c r="HS63" s="4">
        <f>step*(-'By group'!AF$32*Population!AF63+'By group'!AL$33*Population!AL63)</f>
        <v>-155.61631601594772</v>
      </c>
      <c r="HT63" s="4">
        <f>step*(-'By group'!AG$32*Population!AG63+'By group'!AM$33*Population!AM63)</f>
        <v>-19.915908540055735</v>
      </c>
      <c r="HU63" s="4">
        <f>step*(-'By group'!AH$32*Population!AH63+'By group'!AN$33*Population!AN63)</f>
        <v>-17.288756642921648</v>
      </c>
      <c r="HV63" s="14">
        <f t="shared" si="83"/>
        <v>0</v>
      </c>
      <c r="HW63" s="46">
        <f t="shared" si="84"/>
        <v>0</v>
      </c>
      <c r="HX63" s="4">
        <f t="shared" si="85"/>
        <v>0</v>
      </c>
      <c r="HY63" s="4">
        <f t="shared" si="86"/>
        <v>155.61631601594772</v>
      </c>
      <c r="HZ63" s="4">
        <f t="shared" si="87"/>
        <v>19.915908540055735</v>
      </c>
      <c r="IA63" s="4">
        <f t="shared" si="88"/>
        <v>17.288756642921648</v>
      </c>
      <c r="IB63" s="8">
        <v>0</v>
      </c>
      <c r="IC63" s="4">
        <f>step*(-'By group'!AP$32*Population!AP63+'By group'!AV$33*Population!AV63)</f>
        <v>0</v>
      </c>
      <c r="ID63" s="4">
        <f>step*(-'By group'!AQ$32*Population!AQ63+'By group'!AW$33*Population!AW63)</f>
        <v>0</v>
      </c>
      <c r="IE63" s="4">
        <f>step*(-'By group'!AR$32*Population!AR63+'By group'!AX$33*Population!AX63)</f>
        <v>0</v>
      </c>
      <c r="IF63" s="4">
        <f>step*(-'By group'!AS$32*Population!AS63+'By group'!AY$33*Population!AY63)</f>
        <v>-406.39920355860824</v>
      </c>
      <c r="IG63" s="4">
        <f>step*(-'By group'!AT$32*Population!AT63+'By group'!AZ$33*Population!AZ63)</f>
        <v>-54.328845212839987</v>
      </c>
      <c r="IH63" s="4">
        <f>step*(-'By group'!AU$32*Population!AU63+'By group'!BA$33*Population!BA63)</f>
        <v>-46.362602981369093</v>
      </c>
      <c r="II63" s="14">
        <f t="shared" si="15"/>
        <v>0</v>
      </c>
      <c r="IJ63" s="4">
        <f t="shared" si="16"/>
        <v>0</v>
      </c>
      <c r="IK63" s="4">
        <f t="shared" si="89"/>
        <v>0</v>
      </c>
      <c r="IL63" s="4">
        <f t="shared" si="90"/>
        <v>406.39920355860824</v>
      </c>
      <c r="IM63" s="4">
        <f t="shared" si="91"/>
        <v>54.328845212839987</v>
      </c>
      <c r="IN63" s="4">
        <f t="shared" si="92"/>
        <v>46.362602981369093</v>
      </c>
      <c r="IO63" s="8">
        <v>0</v>
      </c>
      <c r="IP63" s="4">
        <f>step*(-'By group'!BC$32*Population!BC63+'By group'!BI$33*Population!BI63)</f>
        <v>0</v>
      </c>
      <c r="IQ63" s="4">
        <f>step*(-'By group'!BD$32*Population!BD63+'By group'!BJ$33*Population!BJ63)</f>
        <v>0</v>
      </c>
      <c r="IR63" s="4">
        <f>step*(-'By group'!BE$32*Population!BE63+'By group'!BK$33*Population!BK63)</f>
        <v>0</v>
      </c>
      <c r="IS63" s="4">
        <f>step*(-'By group'!BF$32*Population!BF63+'By group'!BL$33*Population!BL63)</f>
        <v>-201.43977990521378</v>
      </c>
      <c r="IT63" s="4">
        <f>step*(-'By group'!BG$32*Population!BG63+'By group'!BM$33*Population!BM63)</f>
        <v>-27.267287323325348</v>
      </c>
      <c r="IU63" s="4">
        <f>step*(-'By group'!BH$32*Population!BH63+'By group'!BN$33*Population!BN63)</f>
        <v>-22.297108764463935</v>
      </c>
      <c r="IV63" s="14">
        <f t="shared" si="17"/>
        <v>0</v>
      </c>
      <c r="IW63" s="4">
        <f t="shared" si="18"/>
        <v>0</v>
      </c>
      <c r="IX63" s="4">
        <f t="shared" si="19"/>
        <v>0</v>
      </c>
      <c r="IY63" s="4">
        <f t="shared" si="20"/>
        <v>201.43977990521378</v>
      </c>
      <c r="IZ63" s="4">
        <f t="shared" si="21"/>
        <v>27.267287323325348</v>
      </c>
      <c r="JA63" s="4">
        <f t="shared" si="22"/>
        <v>22.297108764463935</v>
      </c>
      <c r="JB63" s="75">
        <f>step*(+prop_idu_male*'By group'!BB$9*Population!BB63-'By group'!B$8*Population!B63)</f>
        <v>-872.77971529560477</v>
      </c>
      <c r="JC63" s="46">
        <f>step*(+prop_idu_male*'By group'!BC$9*Population!BC63-'By group'!C$8*Population!C63)</f>
        <v>-5.1773945960991412</v>
      </c>
      <c r="JD63" s="46">
        <f>step*(+prop_idu_male*'By group'!BD$9*Population!BD63-'By group'!D$8*Population!D63)</f>
        <v>-15.246904338454135</v>
      </c>
      <c r="JE63" s="46">
        <f>step*(+prop_idu_male*'By group'!BE$9*Population!BE63-'By group'!E$8*Population!E63)</f>
        <v>-15.932050454856579</v>
      </c>
      <c r="JF63" s="46">
        <f>step*(+prop_idu_male*'By group'!BF$9*Population!BF63-'By group'!F$8*Population!F63)</f>
        <v>-4.8269526933824727</v>
      </c>
      <c r="JG63" s="46">
        <f>step*(+prop_idu_male*'By group'!BG$9*Population!BG63-'By group'!G$8*Population!G63)</f>
        <v>-0.9370321280508267</v>
      </c>
      <c r="JH63" s="46">
        <f>step*(+prop_idu_male*'By group'!BH$9*Population!BH63-'By group'!H$8*Population!H63)</f>
        <v>-0.80907242272139368</v>
      </c>
      <c r="JI63" s="46">
        <f>step*(+prop_idu_male*'By group'!BI$9*Population!BI63-'By group'!I$8*Population!I63)</f>
        <v>0</v>
      </c>
      <c r="JJ63" s="46">
        <f>step*(+prop_idu_male*'By group'!BJ$9*Population!BJ63-'By group'!J$8*Population!J63)</f>
        <v>0</v>
      </c>
      <c r="JK63" s="46">
        <f>step*(+prop_idu_male*'By group'!BK$9*Population!BK63-'By group'!K$8*Population!K63)</f>
        <v>0</v>
      </c>
      <c r="JL63" s="46">
        <f>step*(+prop_idu_male*'By group'!BL$9*Population!BL63-'By group'!L$8*Population!L63)</f>
        <v>-1.6965191711646943</v>
      </c>
      <c r="JM63" s="46">
        <f>step*(+prop_idu_male*'By group'!BM$9*Population!BM63-'By group'!M$8*Population!M63)</f>
        <v>-0.87351987646969675</v>
      </c>
      <c r="JN63" s="46">
        <f>step*(+prop_idu_male*'By group'!BN$9*Population!BN63-'By group'!N$8*Population!N63)</f>
        <v>-0.74021481245865539</v>
      </c>
      <c r="JO63" s="45">
        <f>step*(+(1-prop_idu_male)*'By group'!BB$9*Population!BB63-'By group'!O$8*Population!O63-'By group'!O$6*Population!O63+'By group'!AB$7*Population!AB63)</f>
        <v>-6488.2714639405476</v>
      </c>
      <c r="JP63" s="46">
        <f>step*(+(1-prop_idu_male)*'By group'!BC$9*Population!BC63-'By group'!P$8*Population!P63-'By group'!P$6*Population!P63+'By group'!AC$7*Population!AC63)</f>
        <v>-10.241432951154277</v>
      </c>
      <c r="JQ63" s="46">
        <f>step*(+(1-prop_idu_male)*'By group'!BD$9*Population!BD63-'By group'!Q$8*Population!Q63-'By group'!Q$6*Population!Q63+'By group'!AD$7*Population!AD63)</f>
        <v>-30.085162251526469</v>
      </c>
      <c r="JR63" s="46">
        <f>step*(+(1-prop_idu_male)*'By group'!BE$9*Population!BE63-'By group'!R$8*Population!R63-'By group'!R$6*Population!R63+'By group'!AE$7*Population!AE63)</f>
        <v>-31.502295638009816</v>
      </c>
      <c r="JS63" s="46">
        <f>step*(+(1-prop_idu_male)*'By group'!BF$9*Population!BF63-'By group'!S$8*Population!S63-'By group'!S$6*Population!S63+'By group'!AF$7*Population!AF63)</f>
        <v>-9.5992248318999618</v>
      </c>
      <c r="JT63" s="46">
        <f>step*(+(1-prop_idu_male)*'By group'!BG$9*Population!BG63-'By group'!T$8*Population!T63-'By group'!T$6*Population!T63+'By group'!AG$7*Population!AG63)</f>
        <v>-1.8771957554639687</v>
      </c>
      <c r="JU63" s="46">
        <f>step*(+(1-prop_idu_male)*'By group'!BH$9*Population!BH63-'By group'!U$8*Population!U63-'By group'!U$6*Population!U63+'By group'!AH$7*Population!AH63)</f>
        <v>-1.6578942637089538</v>
      </c>
      <c r="JV63" s="46">
        <f>step*(+(1-prop_idu_male)*'By group'!BI$9*Population!BI63-'By group'!V$8*Population!V63-'By group'!V$6*Population!V63+'By group'!AI$7*Population!AI63)</f>
        <v>0</v>
      </c>
      <c r="JW63" s="46">
        <f>step*(+(1-prop_idu_male)*'By group'!BJ$9*Population!BJ63-'By group'!W$8*Population!W63-'By group'!W$6*Population!W63+'By group'!AJ$7*Population!AJ63)</f>
        <v>0</v>
      </c>
      <c r="JX63" s="46">
        <f>step*(+(1-prop_idu_male)*'By group'!BK$9*Population!BK63-'By group'!X$8*Population!X63-'By group'!X$6*Population!X63+'By group'!AK$7*Population!AK63)</f>
        <v>0</v>
      </c>
      <c r="JY63" s="46">
        <f>step*(+(1-prop_idu_male)*'By group'!BL$9*Population!BL63-'By group'!Y$8*Population!Y63-'By group'!Y$6*Population!Y63+'By group'!AL$7*Population!AL63)</f>
        <v>-3.47641820152253</v>
      </c>
      <c r="JZ63" s="46">
        <f>step*(+(1-prop_idu_male)*'By group'!BM$9*Population!BM63-'By group'!Z$8*Population!Z63-'By group'!Z$6*Population!Z63+'By group'!AM$7*Population!AM63)</f>
        <v>-1.8464311253411156</v>
      </c>
      <c r="KA63" s="76">
        <f>step*(+(1-prop_idu_male)*'By group'!BN$9*Population!BN63-'By group'!AA$8*Population!AA63-'By group'!AA$6*Population!AA63+'By group'!AN$7*Population!AN63)</f>
        <v>-1.6650816164046058</v>
      </c>
      <c r="KB63" s="46">
        <f>step*(+'By group'!O$6*Population!O63-'By group'!AB$7*Population!AB63)</f>
        <v>5552.2028762189566</v>
      </c>
      <c r="KC63" s="46">
        <f>step*(+'By group'!P$6*Population!P63-'By group'!AC$7*Population!AC63)</f>
        <v>7.4670972971274807</v>
      </c>
      <c r="KD63" s="46">
        <f>step*(+'By group'!Q$6*Population!Q63-'By group'!AD$7*Population!AD63)</f>
        <v>21.922918390075957</v>
      </c>
      <c r="KE63" s="46">
        <f>step*(+'By group'!R$6*Population!R63-'By group'!AE$7*Population!AE63)</f>
        <v>22.966982166833834</v>
      </c>
      <c r="KF63" s="46">
        <f>step*(+'By group'!S$6*Population!S63-'By group'!AF$7*Population!AF63)</f>
        <v>7.0078129033126029</v>
      </c>
      <c r="KG63" s="46">
        <f>step*(+'By group'!T$6*Population!T63-'By group'!AG$7*Population!AG63)</f>
        <v>1.3727686616614392</v>
      </c>
      <c r="KH63" s="46">
        <f>step*(+'By group'!U$6*Population!U63-'By group'!AH$7*Population!AH63)</f>
        <v>1.2183304151246068</v>
      </c>
      <c r="KI63" s="46">
        <f>step*(+'By group'!V$6*Population!V63-'By group'!AI$7*Population!AI63)</f>
        <v>0</v>
      </c>
      <c r="KJ63" s="46">
        <f>step*(+'By group'!W$6*Population!W63-'By group'!AJ$7*Population!AJ63)</f>
        <v>0</v>
      </c>
      <c r="KK63" s="46">
        <f>step*(+'By group'!X$6*Population!X63-'By group'!AK$7*Population!AK63)</f>
        <v>0</v>
      </c>
      <c r="KL63" s="46">
        <f>step*(+'By group'!Y$6*Population!Y63-'By group'!AL$7*Population!AL63)</f>
        <v>2.5554938655699013</v>
      </c>
      <c r="KM63" s="46">
        <f>step*(+'By group'!Z$6*Population!Z63-'By group'!AM$7*Population!AM63)</f>
        <v>1.3666093335738356</v>
      </c>
      <c r="KN63" s="46">
        <f>step*(+'By group'!AA$6*Population!AA63-'By group'!AN$7*Population!AN63)</f>
        <v>1.2458172609789591</v>
      </c>
      <c r="KO63" s="45">
        <v>0</v>
      </c>
      <c r="KP63" s="46">
        <v>0</v>
      </c>
      <c r="KQ63" s="46">
        <v>0</v>
      </c>
      <c r="KR63" s="46">
        <v>0</v>
      </c>
      <c r="KS63" s="46">
        <v>0</v>
      </c>
      <c r="KT63" s="46">
        <v>0</v>
      </c>
      <c r="KU63" s="46">
        <v>0</v>
      </c>
      <c r="KV63" s="46">
        <v>0</v>
      </c>
      <c r="KW63" s="46">
        <v>0</v>
      </c>
      <c r="KX63" s="46">
        <v>0</v>
      </c>
      <c r="KY63" s="46">
        <v>0</v>
      </c>
      <c r="KZ63" s="46">
        <v>0</v>
      </c>
      <c r="LA63" s="46">
        <v>0</v>
      </c>
      <c r="LB63" s="188">
        <f>step*(-'By group'!BB$9*Population!BB63+'By group'!B$8*Population!B63+'By group'!O$8*Population!O63)</f>
        <v>1808.8483030171953</v>
      </c>
      <c r="LC63" s="189">
        <f>step*(-'By group'!BC$9*Population!BC63+'By group'!C$8*Population!C63+'By group'!P$8*Population!P63)</f>
        <v>7.9517302501259355</v>
      </c>
      <c r="LD63" s="189">
        <f>step*(-'By group'!BD$9*Population!BD63+'By group'!D$8*Population!D63+'By group'!Q$8*Population!Q63)</f>
        <v>23.409148199904653</v>
      </c>
      <c r="LE63" s="189">
        <f>step*(-'By group'!BE$9*Population!BE63+'By group'!E$8*Population!E63+'By group'!R$8*Population!R63)</f>
        <v>24.467363926032561</v>
      </c>
      <c r="LF63" s="189">
        <f>step*(-'By group'!BF$9*Population!BF63+'By group'!F$8*Population!F63+'By group'!S$8*Population!S63)</f>
        <v>7.4183646219698325</v>
      </c>
      <c r="LG63" s="189">
        <f>step*(-'By group'!BG$9*Population!BG63+'By group'!G$8*Population!G63+'By group'!T$8*Population!T63)</f>
        <v>1.4414592218533562</v>
      </c>
      <c r="LH63" s="189">
        <f>step*(-'By group'!BH$9*Population!BH63+'By group'!H$8*Population!H63+'By group'!U$8*Population!U63)</f>
        <v>1.2486362713057404</v>
      </c>
      <c r="LI63" s="189">
        <f>step*(-'By group'!BI$9*Population!BI63+'By group'!I$8*Population!I63+'By group'!V$8*Population!V63)</f>
        <v>0</v>
      </c>
      <c r="LJ63" s="189">
        <f>step*(-'By group'!BJ$9*Population!BJ63+'By group'!J$8*Population!J63+'By group'!W$8*Population!W63)</f>
        <v>0</v>
      </c>
      <c r="LK63" s="189">
        <f>step*(-'By group'!BK$9*Population!BK63+'By group'!K$8*Population!K63+'By group'!X$8*Population!X63)</f>
        <v>0</v>
      </c>
      <c r="LL63" s="189">
        <f>step*(-'By group'!BL$9*Population!BL63+'By group'!L$8*Population!L63+'By group'!Y$8*Population!Y63)</f>
        <v>2.617443507117323</v>
      </c>
      <c r="LM63" s="189">
        <f>step*(-'By group'!BM$9*Population!BM63+'By group'!M$8*Population!M63+'By group'!Z$8*Population!Z63)</f>
        <v>1.3533416682369768</v>
      </c>
      <c r="LN63" s="189">
        <f>step*(-'By group'!BN$9*Population!BN63+'By group'!N$8*Population!N63+'By group'!AA$8*Population!AA63)</f>
        <v>1.1594791678843022</v>
      </c>
    </row>
    <row r="64" spans="1:326" x14ac:dyDescent="0.25">
      <c r="A64">
        <f t="shared" si="93"/>
        <v>30</v>
      </c>
      <c r="B64" s="52">
        <f>step*((-'By group'!B$4-'By group'!B$5-'By group'!B$22)*Population!B64+'By group'!B$3*Population!$BO64)</f>
        <v>174029.38202546805</v>
      </c>
      <c r="C64" s="4">
        <f>step*((-'By group'!C$4-'By group'!C$5-'By group'!C$22)*Population!C64+'By group'!C$3*Population!$BO64)</f>
        <v>-4761.9240889415787</v>
      </c>
      <c r="D64" s="4">
        <f>step*((-'By group'!D$4-'By group'!D$5-'By group'!D$22)*Population!D64+'By group'!D$3*Population!$BO64)</f>
        <v>-31300.227276098984</v>
      </c>
      <c r="E64" s="4">
        <f>step*((-'By group'!E$4-'By group'!E$5-'By group'!E$22)*Population!E64+'By group'!E$3*Population!$BO64)</f>
        <v>-50331.568139551018</v>
      </c>
      <c r="F64" s="4">
        <f>step*((-'By group'!F$4-'By group'!F$5-'By group'!F$22)*Population!F64+'By group'!F$3*Population!$BO64)</f>
        <v>-20530.159141005657</v>
      </c>
      <c r="G64" s="4">
        <f>step*((-'By group'!G$4-'By group'!G$5-'By group'!G$22)*Population!G64+'By group'!G$3*Population!$BO64)</f>
        <v>-5005.327943512204</v>
      </c>
      <c r="H64" s="4">
        <f>step*((-'By group'!H$4-'By group'!H$5-'By group'!H$22)*Population!H64+'By group'!H$3*Population!$BO64)</f>
        <v>-4723.5757229205228</v>
      </c>
      <c r="I64" s="4">
        <f>step*((-'By group'!I$4-'By group'!I$5-'By group'!I$22)*Population!I64+'By group'!I$3*Population!$BO64)</f>
        <v>0</v>
      </c>
      <c r="J64" s="4">
        <f>step*((-'By group'!J$4-'By group'!J$5-'By group'!J$22)*Population!J64+'By group'!J$3*Population!$BO64)</f>
        <v>0</v>
      </c>
      <c r="K64" s="4">
        <f>step*((-'By group'!K$4-'By group'!K$5-'By group'!K$22)*Population!K64+'By group'!K$3*Population!$BO64)</f>
        <v>0</v>
      </c>
      <c r="L64" s="4">
        <f>step*((-'By group'!L$4-'By group'!L$5-'By group'!L$22)*Population!L64+'By group'!L$3*Population!$BO64)</f>
        <v>-2614.3333583103122</v>
      </c>
      <c r="M64" s="4">
        <f>step*((-'By group'!M$4-'By group'!M$5-'By group'!M$22)*Population!M64+'By group'!M$3*Population!$BO64)</f>
        <v>-1520.9004447254899</v>
      </c>
      <c r="N64" s="4">
        <f>step*((-'By group'!N$4-'By group'!N$5-'By group'!N$22)*Population!N64+'By group'!N$3*Population!$BO64)</f>
        <v>-1510.0734879665674</v>
      </c>
      <c r="O64" s="8">
        <f>step*((-'By group'!O$4-'By group'!O$5-'By group'!O$22)*Population!O64+'By group'!O$3*Population!$BO64)</f>
        <v>125453.29765345459</v>
      </c>
      <c r="P64" s="4">
        <f>step*((-'By group'!P$4-'By group'!P$5-'By group'!P$22)*Population!P64+'By group'!P$3*Population!$BO64)</f>
        <v>-2375.1491282893676</v>
      </c>
      <c r="Q64" s="4">
        <f>step*((-'By group'!Q$4-'By group'!Q$5-'By group'!Q$22)*Population!Q64+'By group'!Q$3*Population!$BO64)</f>
        <v>-15655.083937655674</v>
      </c>
      <c r="R64" s="4">
        <f>step*((-'By group'!R$4-'By group'!R$5-'By group'!R$22)*Population!R64+'By group'!R$3*Population!$BO64)</f>
        <v>-25311.698003729038</v>
      </c>
      <c r="S64" s="4">
        <f>step*((-'By group'!S$4-'By group'!S$5-'By group'!S$22)*Population!S64+'By group'!S$3*Population!$BO64)</f>
        <v>-10380.776798368413</v>
      </c>
      <c r="T64" s="4">
        <f>step*((-'By group'!T$4-'By group'!T$5-'By group'!T$22)*Population!T64+'By group'!T$3*Population!$BO64)</f>
        <v>-2543.4873904903702</v>
      </c>
      <c r="U64" s="4">
        <f>step*((-'By group'!U$4-'By group'!U$5-'By group'!U$22)*Population!U64+'By group'!U$3*Population!$BO64)</f>
        <v>-2431.0173027139394</v>
      </c>
      <c r="V64" s="4">
        <f>step*((-'By group'!V$4-'By group'!V$5-'By group'!V$22)*Population!V64+'By group'!V$3*Population!$BO64)</f>
        <v>0</v>
      </c>
      <c r="W64" s="4">
        <f>step*((-'By group'!W$4-'By group'!W$5-'By group'!W$22)*Population!W64+'By group'!W$3*Population!$BO64)</f>
        <v>0</v>
      </c>
      <c r="X64" s="4">
        <f>step*((-'By group'!X$4-'By group'!X$5-'By group'!X$22)*Population!X64+'By group'!X$3*Population!$BO64)</f>
        <v>0</v>
      </c>
      <c r="Y64" s="4">
        <f>step*((-'By group'!Y$4-'By group'!Y$5-'By group'!Y$22)*Population!Y64+'By group'!Y$3*Population!$BO64)</f>
        <v>-1344.9599104201504</v>
      </c>
      <c r="Z64" s="4">
        <f>step*((-'By group'!Z$4-'By group'!Z$5-'By group'!Z$22)*Population!Z64+'By group'!Z$3*Population!$BO64)</f>
        <v>-794.92129970758197</v>
      </c>
      <c r="AA64" s="4">
        <f>step*((-'By group'!AA$4-'By group'!AA$5-'By group'!AA$22)*Population!AA64+'By group'!AA$3*Population!$BO64)</f>
        <v>-816.35804873145912</v>
      </c>
      <c r="AB64" s="8">
        <f>step*((-'By group'!AB$4-'By group'!AB$5-'By group'!AB$22)*Population!AB64+'By group'!AB$3*Population!$BO64)</f>
        <v>-1127.8147755207362</v>
      </c>
      <c r="AC64" s="4">
        <f>step*((-'By group'!AC$4-'By group'!AC$5-'By group'!AC$22)*Population!AC64+'By group'!AC$3*Population!$BO64)</f>
        <v>-165.68719313568633</v>
      </c>
      <c r="AD64" s="4">
        <f>step*((-'By group'!AD$4-'By group'!AD$5-'By group'!AD$22)*Population!AD64+'By group'!AD$3*Population!$BO64)</f>
        <v>-1091.2040112813099</v>
      </c>
      <c r="AE64" s="4">
        <f>step*((-'By group'!AE$4-'By group'!AE$5-'By group'!AE$22)*Population!AE64+'By group'!AE$3*Population!$BO64)</f>
        <v>-1756.7527580360477</v>
      </c>
      <c r="AF64" s="4">
        <f>step*((-'By group'!AF$4-'By group'!AF$5-'By group'!AF$22)*Population!AF64+'By group'!AF$3*Population!$BO64)</f>
        <v>-716.32716453932608</v>
      </c>
      <c r="AG64" s="4">
        <f>step*((-'By group'!AG$4-'By group'!AG$5-'By group'!AG$22)*Population!AG64+'By group'!AG$3*Population!$BO64)</f>
        <v>-174.42568420405317</v>
      </c>
      <c r="AH64" s="4">
        <f>step*((-'By group'!AH$4-'By group'!AH$5-'By group'!AH$22)*Population!AH64+'By group'!AH$3*Population!$BO64)</f>
        <v>-163.9548982054466</v>
      </c>
      <c r="AI64" s="4">
        <f>step*((-'By group'!AI$4-'By group'!AI$5-'By group'!AI$22)*Population!AI64+'By group'!AI$3*Population!$BO64)</f>
        <v>0</v>
      </c>
      <c r="AJ64" s="4">
        <f>step*((-'By group'!AJ$4-'By group'!AJ$5-'By group'!AJ$22)*Population!AJ64+'By group'!AJ$3*Population!$BO64)</f>
        <v>0</v>
      </c>
      <c r="AK64" s="4">
        <f>step*((-'By group'!AK$4-'By group'!AK$5-'By group'!AK$22)*Population!AK64+'By group'!AK$3*Population!$BO64)</f>
        <v>0</v>
      </c>
      <c r="AL64" s="4">
        <f>step*((-'By group'!AL$4-'By group'!AL$5-'By group'!AL$22)*Population!AL64+'By group'!AL$3*Population!$BO64)</f>
        <v>-90.613814527519636</v>
      </c>
      <c r="AM64" s="4">
        <f>step*((-'By group'!AM$4-'By group'!AM$5-'By group'!AM$22)*Population!AM64+'By group'!AM$3*Population!$BO64)</f>
        <v>-52.279274026992333</v>
      </c>
      <c r="AN64" s="4">
        <f>step*((-'By group'!AN$4-'By group'!AN$5-'By group'!AN$22)*Population!AN64+'By group'!AN$3*Population!$BO64)</f>
        <v>-51.528785688331666</v>
      </c>
      <c r="AO64" s="8">
        <f>step*((-'By group'!AO$4-'By group'!AO$5-'By group'!AO$22)*Population!AO64+'By group'!AO$3*Population!$BO64)</f>
        <v>12011.976389591029</v>
      </c>
      <c r="AP64" s="4">
        <f>step*((-'By group'!AP$4-'By group'!AP$5-'By group'!AP$22)*Population!AP64+'By group'!AP$3*Population!$BO64)</f>
        <v>-464.40620173065281</v>
      </c>
      <c r="AQ64" s="4">
        <f>step*((-'By group'!AQ$4-'By group'!AQ$5-'By group'!AQ$22)*Population!AQ64+'By group'!AQ$3*Population!$BO64)</f>
        <v>-2996.8892695217319</v>
      </c>
      <c r="AR64" s="4">
        <f>step*((-'By group'!AR$4-'By group'!AR$5-'By group'!AR$22)*Population!AR64+'By group'!AR$3*Population!$BO64)</f>
        <v>-4676.1605040187696</v>
      </c>
      <c r="AS64" s="4">
        <f>step*((-'By group'!AS$4-'By group'!AS$5-'By group'!AS$22)*Population!AS64+'By group'!AS$3*Population!$BO64)</f>
        <v>-1857.4940327208626</v>
      </c>
      <c r="AT64" s="4">
        <f>step*((-'By group'!AT$4-'By group'!AT$5-'By group'!AT$22)*Population!AT64+'By group'!AT$3*Population!$BO64)</f>
        <v>-442.92671545916886</v>
      </c>
      <c r="AU64" s="4">
        <f>step*((-'By group'!AU$4-'By group'!AU$5-'By group'!AU$22)*Population!AU64+'By group'!AU$3*Population!$BO64)</f>
        <v>-398.60044793228752</v>
      </c>
      <c r="AV64" s="4">
        <f>step*((-'By group'!AV$4-'By group'!AV$5-'By group'!AV$22)*Population!AV64+'By group'!AV$3*Population!$BO64)</f>
        <v>0</v>
      </c>
      <c r="AW64" s="4">
        <f>step*((-'By group'!AW$4-'By group'!AW$5-'By group'!AW$22)*Population!AW64+'By group'!AW$3*Population!$BO64)</f>
        <v>0</v>
      </c>
      <c r="AX64" s="4">
        <f>step*((-'By group'!AX$4-'By group'!AX$5-'By group'!AX$22)*Population!AX64+'By group'!AX$3*Population!$BO64)</f>
        <v>0</v>
      </c>
      <c r="AY64" s="4">
        <f>step*((-'By group'!AY$4-'By group'!AY$5-'By group'!AY$22)*Population!AY64+'By group'!AY$3*Population!$BO64)</f>
        <v>-219.79393025010529</v>
      </c>
      <c r="AZ64" s="4">
        <f>step*((-'By group'!AZ$4-'By group'!AZ$5-'By group'!AZ$22)*Population!AZ64+'By group'!AZ$3*Population!$BO64)</f>
        <v>-119.83147548016808</v>
      </c>
      <c r="BA64" s="4">
        <f>step*((-'By group'!BA$4-'By group'!BA$5-'By group'!BA$22)*Population!BA64+'By group'!BA$3*Population!$BO64)</f>
        <v>-107.88140566424909</v>
      </c>
      <c r="BB64" s="8">
        <f>step*((-'By group'!BB$4-'By group'!BB$5-'By group'!BB$22)*Population!BB64+'By group'!BB$3*Population!$BO64)</f>
        <v>5028.256093579379</v>
      </c>
      <c r="BC64" s="4">
        <f>step*((-'By group'!BC$4-'By group'!BC$5-'By group'!BC$22)*Population!BC64+'By group'!BC$3*Population!$BO64)</f>
        <v>-381.37177845311618</v>
      </c>
      <c r="BD64" s="4">
        <f>step*((-'By group'!BD$4-'By group'!BD$5-'By group'!BD$22)*Population!BD64+'By group'!BD$3*Population!$BO64)</f>
        <v>-1934.3038458929861</v>
      </c>
      <c r="BE64" s="4">
        <f>step*((-'By group'!BE$4-'By group'!BE$5-'By group'!BE$22)*Population!BE64+'By group'!BE$3*Population!$BO64)</f>
        <v>-2691.9197186389315</v>
      </c>
      <c r="BF64" s="4">
        <f>step*((-'By group'!BF$4-'By group'!BF$5-'By group'!BF$22)*Population!BF64+'By group'!BF$3*Population!$BO64)</f>
        <v>-999.26469805976933</v>
      </c>
      <c r="BG64" s="4">
        <f>step*((-'By group'!BG$4-'By group'!BG$5-'By group'!BG$22)*Population!BG64+'By group'!BG$3*Population!$BO64)</f>
        <v>-228.20919122193862</v>
      </c>
      <c r="BH64" s="4">
        <f>step*((-'By group'!BH$4-'By group'!BH$5-'By group'!BH$22)*Population!BH64+'By group'!BH$3*Population!$BO64)</f>
        <v>-196.65208126980474</v>
      </c>
      <c r="BI64" s="4">
        <f>step*((-'By group'!BI$4-'By group'!BI$5-'By group'!BI$22)*Population!BI64+'By group'!BI$3*Population!$BO64)</f>
        <v>0</v>
      </c>
      <c r="BJ64" s="4">
        <f>step*((-'By group'!BJ$4-'By group'!BJ$5-'By group'!BJ$22)*Population!BJ64+'By group'!BJ$3*Population!$BO64)</f>
        <v>0</v>
      </c>
      <c r="BK64" s="4">
        <f>step*((-'By group'!BK$4-'By group'!BK$5-'By group'!BK$22)*Population!BK64+'By group'!BK$3*Population!$BO64)</f>
        <v>0</v>
      </c>
      <c r="BL64" s="4">
        <f>step*((-'By group'!BL$4-'By group'!BL$5-'By group'!BL$22)*Population!BL64+'By group'!BL$3*Population!$BO64)</f>
        <v>-129.35022430249268</v>
      </c>
      <c r="BM64" s="4">
        <f>step*((-'By group'!BM$4-'By group'!BM$5-'By group'!BM$22)*Population!BM64+'By group'!BM$3*Population!$BO64)</f>
        <v>-66.15201590647564</v>
      </c>
      <c r="BN64" s="4">
        <f>step*((-'By group'!BN$4-'By group'!BN$5-'By group'!BN$22)*Population!BN64+'By group'!BN$3*Population!$BO64)</f>
        <v>-55.841443495612538</v>
      </c>
      <c r="BO64" s="71">
        <f>-step*SUM(SCR!B64:N64)*Population!B64</f>
        <v>-124111.60007329988</v>
      </c>
      <c r="BP64" s="4">
        <f>step*-SUM('By group'!C$11:C$21)*Population!C64</f>
        <v>-119048.10222353946</v>
      </c>
      <c r="BQ64" s="4">
        <f>step*-SUM('By group'!D$11:D$21)*Population!D64</f>
        <v>-86945.07576694162</v>
      </c>
      <c r="BR64" s="4">
        <f>step*-SUM('By group'!E$11:E$21)*Population!E64</f>
        <v>-35951.120099679298</v>
      </c>
      <c r="BS64" s="4">
        <f>step*-SUM('By group'!F$11:F$21)*Population!F64</f>
        <v>-10805.346916318767</v>
      </c>
      <c r="BT64" s="4">
        <f>step*-SUM('By group'!G$11:G$21)*Population!G64</f>
        <v>-5213.8832744918791</v>
      </c>
      <c r="BU64" s="4">
        <f>step*-SUM('By group'!H$11:H$21)*Population!H64</f>
        <v>0</v>
      </c>
      <c r="BV64" s="4">
        <f>step*-SUM('By group'!I$11:I$21)*Population!I64</f>
        <v>0</v>
      </c>
      <c r="BW64" s="4">
        <f>step*-SUM('By group'!J$11:J$21)*Population!J64</f>
        <v>0</v>
      </c>
      <c r="BX64" s="4">
        <f>step*-SUM('By group'!K$11:K$21)*Population!K64</f>
        <v>0</v>
      </c>
      <c r="BY64" s="4">
        <f>step*-SUM('By group'!L$11:L$21)*Population!L64</f>
        <v>-1867.3809702216513</v>
      </c>
      <c r="BZ64" s="4">
        <f>step*-SUM('By group'!M$11:M$21)*Population!M64</f>
        <v>-950.56277795343124</v>
      </c>
      <c r="CA64" s="4">
        <f>step*-SUM('By group'!N$11:N$21)*Population!N64</f>
        <v>0</v>
      </c>
      <c r="CB64" s="13">
        <f>-step*SUM(SCR!O64:AA64)*Population!O64</f>
        <v>-61860.906855416062</v>
      </c>
      <c r="CC64" s="4">
        <f>step*-SUM('By group'!P$11:P$21)*Population!P64</f>
        <v>-59378.728207234184</v>
      </c>
      <c r="CD64" s="4">
        <f>step*-SUM('By group'!Q$11:Q$21)*Population!Q64</f>
        <v>-43486.344271265763</v>
      </c>
      <c r="CE64" s="4">
        <f>step*-SUM('By group'!R$11:R$21)*Population!R64</f>
        <v>-18079.784288377883</v>
      </c>
      <c r="CF64" s="4">
        <f>step*-SUM('By group'!S$11:S$21)*Population!S64</f>
        <v>-5463.5667359833751</v>
      </c>
      <c r="CG64" s="4">
        <f>step*-SUM('By group'!T$11:T$21)*Population!T64</f>
        <v>-2649.4660317608023</v>
      </c>
      <c r="CH64" s="4">
        <f>step*-SUM('By group'!U$11:U$21)*Population!U64</f>
        <v>0</v>
      </c>
      <c r="CI64" s="4">
        <f>step*-SUM('By group'!V$11:V$21)*Population!V64</f>
        <v>0</v>
      </c>
      <c r="CJ64" s="4">
        <f>step*-SUM('By group'!W$11:W$21)*Population!W64</f>
        <v>0</v>
      </c>
      <c r="CK64" s="4">
        <f>step*-SUM('By group'!X$11:X$21)*Population!X64</f>
        <v>0</v>
      </c>
      <c r="CL64" s="4">
        <f>step*-SUM('By group'!Y$11:Y$21)*Population!Y64</f>
        <v>-960.68565030010745</v>
      </c>
      <c r="CM64" s="4">
        <f>step*-SUM('By group'!Z$11:Z$21)*Population!Z64</f>
        <v>-496.82581231723873</v>
      </c>
      <c r="CN64" s="4">
        <f>step*-SUM('By group'!AA$11:AA$21)*Population!AA64</f>
        <v>0</v>
      </c>
      <c r="CO64" s="13">
        <f>-step*SUM(SCR!AB64:AN64)*Population!AB64</f>
        <v>-4314.6406723078608</v>
      </c>
      <c r="CP64" s="4">
        <f>step*-SUM('By group'!AC$11:AC$21)*Population!AC64</f>
        <v>-4142.179828392158</v>
      </c>
      <c r="CQ64" s="4">
        <f>step*-SUM('By group'!AD$11:AD$21)*Population!AD64</f>
        <v>-3031.1222535591942</v>
      </c>
      <c r="CR64" s="4">
        <f>step*-SUM('By group'!AE$11:AE$21)*Population!AE64</f>
        <v>-1254.8233985971769</v>
      </c>
      <c r="CS64" s="4">
        <f>step*-SUM('By group'!AF$11:AF$21)*Population!AF64</f>
        <v>-377.01429712596109</v>
      </c>
      <c r="CT64" s="4">
        <f>step*-SUM('By group'!AG$11:AG$21)*Population!AG64</f>
        <v>-181.6934210458887</v>
      </c>
      <c r="CU64" s="4">
        <f>step*-SUM('By group'!AH$11:AH$21)*Population!AH64</f>
        <v>0</v>
      </c>
      <c r="CV64" s="4">
        <f>step*-SUM('By group'!AI$11:AI$21)*Population!AI64</f>
        <v>0</v>
      </c>
      <c r="CW64" s="4">
        <f>step*-SUM('By group'!AJ$11:AJ$21)*Population!AJ64</f>
        <v>0</v>
      </c>
      <c r="CX64" s="4">
        <f>step*-SUM('By group'!AK$11:AK$21)*Population!AK64</f>
        <v>0</v>
      </c>
      <c r="CY64" s="4">
        <f>step*-SUM('By group'!AL$11:AL$21)*Population!AL64</f>
        <v>-64.724153233942602</v>
      </c>
      <c r="CZ64" s="4">
        <f>step*-SUM('By group'!AM$11:AM$21)*Population!AM64</f>
        <v>-32.674546266870209</v>
      </c>
      <c r="DA64" s="4">
        <f>step*-SUM('By group'!AN$11:AN$21)*Population!AN64</f>
        <v>0</v>
      </c>
      <c r="DB64" s="13">
        <f>-step*SUM(SCR!AO64:BA64)*Population!AO64</f>
        <v>-12170.677208858335</v>
      </c>
      <c r="DC64" s="4">
        <f>step*-SUM('By group'!AP$11:AP$21)*Population!AP64</f>
        <v>-11610.155043266321</v>
      </c>
      <c r="DD64" s="4">
        <f>step*-SUM('By group'!AQ$11:AQ$21)*Population!AQ64</f>
        <v>-8324.6924153381442</v>
      </c>
      <c r="DE64" s="4">
        <f>step*-SUM('By group'!AR$11:AR$21)*Population!AR64</f>
        <v>-3340.1146457276927</v>
      </c>
      <c r="DF64" s="4">
        <f>step*-SUM('By group'!AS$11:AS$21)*Population!AS64</f>
        <v>-977.62843827413826</v>
      </c>
      <c r="DG64" s="4">
        <f>step*-SUM('By group'!AT$11:AT$21)*Population!AT64</f>
        <v>-461.38199526996755</v>
      </c>
      <c r="DH64" s="4">
        <f>step*-SUM('By group'!AU$11:AU$21)*Population!AU64</f>
        <v>0</v>
      </c>
      <c r="DI64" s="4">
        <f>step*-SUM('By group'!AV$11:AV$21)*Population!AV64</f>
        <v>0</v>
      </c>
      <c r="DJ64" s="4">
        <f>step*-SUM('By group'!AW$11:AW$21)*Population!AW64</f>
        <v>0</v>
      </c>
      <c r="DK64" s="4">
        <f>step*-SUM('By group'!AX$11:AX$21)*Population!AX64</f>
        <v>0</v>
      </c>
      <c r="DL64" s="4">
        <f>step*-SUM('By group'!AY$11:AY$21)*Population!AY64</f>
        <v>-156.99566446436091</v>
      </c>
      <c r="DM64" s="4">
        <f>step*-SUM('By group'!AZ$11:AZ$21)*Population!AZ64</f>
        <v>-74.894672175105057</v>
      </c>
      <c r="DN64" s="4">
        <f>step*-SUM('By group'!BA$11:BA$21)*Population!BA64</f>
        <v>0</v>
      </c>
      <c r="DO64" s="13">
        <f>-step*SUM(SCR!BB64:BN64)*Population!BB64</f>
        <v>-6747.4955233879627</v>
      </c>
      <c r="DP64" s="4">
        <f>step*-SUM('By group'!BC$11:BC$21)*Population!BC64</f>
        <v>-6356.1963075519361</v>
      </c>
      <c r="DQ64" s="4">
        <f>step*-SUM('By group'!BD$11:BD$21)*Population!BD64</f>
        <v>-4396.1451043022407</v>
      </c>
      <c r="DR64" s="4">
        <f>step*-SUM('By group'!BE$11:BE$21)*Population!BE64</f>
        <v>-1682.4498241493322</v>
      </c>
      <c r="DS64" s="4">
        <f>step*-SUM('By group'!BF$11:BF$21)*Population!BF64</f>
        <v>-475.84033240941403</v>
      </c>
      <c r="DT64" s="4">
        <f>step*-SUM('By group'!BG$11:BG$21)*Population!BG64</f>
        <v>-219.43191463647943</v>
      </c>
      <c r="DU64" s="4">
        <f>step*-SUM('By group'!BH$11:BH$21)*Population!BH64</f>
        <v>0</v>
      </c>
      <c r="DV64" s="4">
        <f>step*-SUM('By group'!BI$11:BI$21)*Population!BI64</f>
        <v>0</v>
      </c>
      <c r="DW64" s="4">
        <f>step*-SUM('By group'!BJ$11:BJ$21)*Population!BJ64</f>
        <v>0</v>
      </c>
      <c r="DX64" s="4">
        <f>step*-SUM('By group'!BK$11:BK$21)*Population!BK64</f>
        <v>0</v>
      </c>
      <c r="DY64" s="4">
        <f>step*-SUM('By group'!BL$11:BL$21)*Population!BL64</f>
        <v>-71.861235723607052</v>
      </c>
      <c r="DZ64" s="4">
        <f>step*-SUM('By group'!BM$11:BM$21)*Population!BM64</f>
        <v>-33.07600795323782</v>
      </c>
      <c r="EA64" s="4">
        <f>step*-SUM('By group'!BN$11:BN$21)*Population!BN64</f>
        <v>0</v>
      </c>
      <c r="EB64" s="52">
        <v>0</v>
      </c>
      <c r="EC64" s="4">
        <f t="shared" si="24"/>
        <v>124111.60007329988</v>
      </c>
      <c r="ED64" s="4">
        <f t="shared" si="24"/>
        <v>119048.10222353946</v>
      </c>
      <c r="EE64" s="4">
        <f t="shared" si="26"/>
        <v>86945.07576694162</v>
      </c>
      <c r="EF64" s="4">
        <f t="shared" si="27"/>
        <v>35951.120099679298</v>
      </c>
      <c r="EG64" s="4">
        <f t="shared" si="28"/>
        <v>10805.346916318767</v>
      </c>
      <c r="EH64" s="4">
        <f t="shared" si="28"/>
        <v>5213.8832744918791</v>
      </c>
      <c r="EI64" s="4">
        <v>0</v>
      </c>
      <c r="EJ64" s="4">
        <f t="shared" si="30"/>
        <v>0</v>
      </c>
      <c r="EK64" s="4">
        <f t="shared" si="31"/>
        <v>0</v>
      </c>
      <c r="EL64" s="4">
        <f t="shared" si="32"/>
        <v>0</v>
      </c>
      <c r="EM64" s="4">
        <f t="shared" si="33"/>
        <v>1867.3809702216513</v>
      </c>
      <c r="EN64" s="4">
        <f t="shared" si="34"/>
        <v>950.56277795343124</v>
      </c>
      <c r="EO64" s="52">
        <v>0</v>
      </c>
      <c r="EP64" s="4">
        <f t="shared" si="35"/>
        <v>61860.906855416062</v>
      </c>
      <c r="EQ64" s="4">
        <f t="shared" si="36"/>
        <v>59378.728207234184</v>
      </c>
      <c r="ER64" s="4">
        <f t="shared" si="37"/>
        <v>43486.344271265763</v>
      </c>
      <c r="ES64" s="4">
        <f t="shared" si="38"/>
        <v>18079.784288377883</v>
      </c>
      <c r="ET64" s="4">
        <f t="shared" si="39"/>
        <v>5463.5667359833751</v>
      </c>
      <c r="EU64" s="4">
        <f t="shared" si="40"/>
        <v>2649.4660317608023</v>
      </c>
      <c r="EV64" s="4">
        <v>0</v>
      </c>
      <c r="EW64" s="4">
        <f t="shared" si="41"/>
        <v>0</v>
      </c>
      <c r="EX64" s="4">
        <f t="shared" si="42"/>
        <v>0</v>
      </c>
      <c r="EY64" s="4">
        <f t="shared" si="43"/>
        <v>0</v>
      </c>
      <c r="EZ64" s="4">
        <f t="shared" si="44"/>
        <v>960.68565030010745</v>
      </c>
      <c r="FA64" s="4">
        <f t="shared" si="45"/>
        <v>496.82581231723873</v>
      </c>
      <c r="FB64" s="52">
        <v>0</v>
      </c>
      <c r="FC64" s="4">
        <f t="shared" si="46"/>
        <v>4314.6406723078608</v>
      </c>
      <c r="FD64" s="4">
        <f t="shared" si="47"/>
        <v>4142.179828392158</v>
      </c>
      <c r="FE64" s="4">
        <f t="shared" si="48"/>
        <v>3031.1222535591942</v>
      </c>
      <c r="FF64" s="4">
        <f t="shared" si="49"/>
        <v>1254.8233985971769</v>
      </c>
      <c r="FG64" s="4">
        <f t="shared" si="50"/>
        <v>377.01429712596109</v>
      </c>
      <c r="FH64" s="4">
        <f t="shared" si="51"/>
        <v>181.6934210458887</v>
      </c>
      <c r="FI64" s="4">
        <v>0</v>
      </c>
      <c r="FJ64" s="4">
        <f t="shared" si="52"/>
        <v>0</v>
      </c>
      <c r="FK64" s="4">
        <f t="shared" si="53"/>
        <v>0</v>
      </c>
      <c r="FL64" s="4">
        <f t="shared" si="54"/>
        <v>0</v>
      </c>
      <c r="FM64" s="4">
        <f t="shared" si="55"/>
        <v>64.724153233942602</v>
      </c>
      <c r="FN64" s="9">
        <f t="shared" si="56"/>
        <v>32.674546266870209</v>
      </c>
      <c r="FO64" s="4">
        <v>0</v>
      </c>
      <c r="FP64" s="4">
        <f t="shared" si="57"/>
        <v>12170.677208858335</v>
      </c>
      <c r="FQ64" s="4">
        <f t="shared" si="58"/>
        <v>11610.155043266321</v>
      </c>
      <c r="FR64" s="4">
        <f t="shared" si="59"/>
        <v>8324.6924153381442</v>
      </c>
      <c r="FS64" s="4">
        <f t="shared" si="60"/>
        <v>3340.1146457276927</v>
      </c>
      <c r="FT64" s="4">
        <f t="shared" si="61"/>
        <v>977.62843827413826</v>
      </c>
      <c r="FU64" s="4">
        <f t="shared" si="62"/>
        <v>461.38199526996755</v>
      </c>
      <c r="FV64" s="4">
        <v>0</v>
      </c>
      <c r="FW64" s="4">
        <f t="shared" si="63"/>
        <v>0</v>
      </c>
      <c r="FX64" s="4">
        <f t="shared" si="64"/>
        <v>0</v>
      </c>
      <c r="FY64" s="4">
        <f t="shared" si="65"/>
        <v>0</v>
      </c>
      <c r="FZ64" s="4">
        <f t="shared" si="66"/>
        <v>156.99566446436091</v>
      </c>
      <c r="GA64" s="4">
        <f t="shared" si="67"/>
        <v>74.894672175105057</v>
      </c>
      <c r="GB64" s="4">
        <v>0</v>
      </c>
      <c r="GC64" s="4">
        <f t="shared" si="68"/>
        <v>6747.4955233879627</v>
      </c>
      <c r="GD64" s="4">
        <f t="shared" si="4"/>
        <v>6356.1963075519361</v>
      </c>
      <c r="GE64" s="4">
        <f t="shared" si="5"/>
        <v>4396.1451043022407</v>
      </c>
      <c r="GF64" s="4">
        <f t="shared" si="6"/>
        <v>1682.4498241493322</v>
      </c>
      <c r="GG64" s="4">
        <f t="shared" si="7"/>
        <v>475.84033240941403</v>
      </c>
      <c r="GH64" s="4">
        <f t="shared" si="8"/>
        <v>219.43191463647943</v>
      </c>
      <c r="GI64" s="4">
        <v>0</v>
      </c>
      <c r="GJ64" s="4">
        <f t="shared" si="69"/>
        <v>0</v>
      </c>
      <c r="GK64" s="4">
        <f t="shared" si="70"/>
        <v>0</v>
      </c>
      <c r="GL64" s="4">
        <f t="shared" si="9"/>
        <v>0</v>
      </c>
      <c r="GM64" s="4">
        <f t="shared" si="10"/>
        <v>71.861235723607052</v>
      </c>
      <c r="GN64" s="4">
        <f t="shared" si="11"/>
        <v>33.07600795323782</v>
      </c>
      <c r="GO64" s="52">
        <v>0</v>
      </c>
      <c r="GP64" s="4">
        <f>step*(-'By group'!C$32*Population!C64+'By group'!I$33*Population!I64)</f>
        <v>0</v>
      </c>
      <c r="GQ64" s="4">
        <f>step*(-'By group'!D$32*Population!D64+'By group'!J$33*Population!J64)</f>
        <v>0</v>
      </c>
      <c r="GR64" s="4">
        <f>step*(-'By group'!E$32*Population!E64+'By group'!K$33*Population!K64)</f>
        <v>0</v>
      </c>
      <c r="GS64" s="4">
        <f>step*(-'By group'!F$32*Population!F64+'By group'!L$33*Population!L64)</f>
        <v>-4468.9829730485581</v>
      </c>
      <c r="GT64" s="4">
        <f>step*(-'By group'!G$32*Population!G64+'By group'!M$33*Population!M64)</f>
        <v>-567.49526592166035</v>
      </c>
      <c r="GU64" s="4">
        <f>step*(-'By group'!H$32*Population!H64+'By group'!N$33*Population!N64)</f>
        <v>-493.85294244663248</v>
      </c>
      <c r="GV64" s="46">
        <f t="shared" si="71"/>
        <v>0</v>
      </c>
      <c r="GW64" s="14">
        <f t="shared" si="72"/>
        <v>0</v>
      </c>
      <c r="GX64" s="4">
        <f t="shared" si="73"/>
        <v>0</v>
      </c>
      <c r="GY64" s="4">
        <f t="shared" si="74"/>
        <v>4468.9829730485581</v>
      </c>
      <c r="GZ64" s="4">
        <f t="shared" si="75"/>
        <v>567.49526592166035</v>
      </c>
      <c r="HA64" s="4">
        <f t="shared" si="76"/>
        <v>493.85294244663248</v>
      </c>
      <c r="HB64" s="8">
        <v>0</v>
      </c>
      <c r="HC64" s="4">
        <f>step*(-'By group'!P$32*Population!P64+'By group'!V$33*Population!V64)</f>
        <v>0</v>
      </c>
      <c r="HD64" s="4">
        <f>step*(-'By group'!Q$32*Population!Q64+'By group'!W$33*Population!W64)</f>
        <v>0</v>
      </c>
      <c r="HE64" s="4">
        <f>step*(-'By group'!R$32*Population!R64+'By group'!X$33*Population!X64)</f>
        <v>0</v>
      </c>
      <c r="HF64" s="4">
        <f>step*(-'By group'!S$32*Population!S64+'By group'!Y$33*Population!Y64)</f>
        <v>-2251.4405428416339</v>
      </c>
      <c r="HG64" s="4">
        <f>step*(-'By group'!T$32*Population!T64+'By group'!Z$33*Population!Z64)</f>
        <v>-281.48030019354115</v>
      </c>
      <c r="HH64" s="4">
        <f>step*(-'By group'!U$32*Population!U64+'By group'!AA$33*Population!AA64)</f>
        <v>-243.85144449037921</v>
      </c>
      <c r="HI64" s="14">
        <f t="shared" si="77"/>
        <v>0</v>
      </c>
      <c r="HJ64" s="46">
        <f t="shared" si="78"/>
        <v>0</v>
      </c>
      <c r="HK64" s="4">
        <f t="shared" si="79"/>
        <v>0</v>
      </c>
      <c r="HL64" s="4">
        <f t="shared" si="80"/>
        <v>2251.4405428416339</v>
      </c>
      <c r="HM64" s="4">
        <f t="shared" si="81"/>
        <v>281.48030019354115</v>
      </c>
      <c r="HN64" s="9">
        <f t="shared" si="82"/>
        <v>243.85144449037921</v>
      </c>
      <c r="HO64" s="4">
        <v>0</v>
      </c>
      <c r="HP64" s="4">
        <f>step*(-'By group'!AC$32*Population!AC64+'By group'!AI$33*Population!AI64)</f>
        <v>0</v>
      </c>
      <c r="HQ64" s="4">
        <f>step*(-'By group'!AD$32*Population!AD64+'By group'!AJ$33*Population!AJ64)</f>
        <v>0</v>
      </c>
      <c r="HR64" s="4">
        <f>step*(-'By group'!AE$32*Population!AE64+'By group'!AK$33*Population!AK64)</f>
        <v>0</v>
      </c>
      <c r="HS64" s="4">
        <f>step*(-'By group'!AF$32*Population!AF64+'By group'!AL$33*Population!AL64)</f>
        <v>-156.14507194600924</v>
      </c>
      <c r="HT64" s="4">
        <f>step*(-'By group'!AG$32*Population!AG64+'By group'!AM$33*Population!AM64)</f>
        <v>-20.001411075742638</v>
      </c>
      <c r="HU64" s="4">
        <f>step*(-'By group'!AH$32*Population!AH64+'By group'!AN$33*Population!AN64)</f>
        <v>-17.374679693770567</v>
      </c>
      <c r="HV64" s="14">
        <f t="shared" si="83"/>
        <v>0</v>
      </c>
      <c r="HW64" s="46">
        <f t="shared" si="84"/>
        <v>0</v>
      </c>
      <c r="HX64" s="4">
        <f t="shared" si="85"/>
        <v>0</v>
      </c>
      <c r="HY64" s="4">
        <f t="shared" si="86"/>
        <v>156.14507194600924</v>
      </c>
      <c r="HZ64" s="4">
        <f t="shared" si="87"/>
        <v>20.001411075742638</v>
      </c>
      <c r="IA64" s="4">
        <f t="shared" si="88"/>
        <v>17.374679693770567</v>
      </c>
      <c r="IB64" s="8">
        <v>0</v>
      </c>
      <c r="IC64" s="4">
        <f>step*(-'By group'!AP$32*Population!AP64+'By group'!AV$33*Population!AV64)</f>
        <v>0</v>
      </c>
      <c r="ID64" s="4">
        <f>step*(-'By group'!AQ$32*Population!AQ64+'By group'!AW$33*Population!AW64)</f>
        <v>0</v>
      </c>
      <c r="IE64" s="4">
        <f>step*(-'By group'!AR$32*Population!AR64+'By group'!AX$33*Population!AX64)</f>
        <v>0</v>
      </c>
      <c r="IF64" s="4">
        <f>step*(-'By group'!AS$32*Population!AS64+'By group'!AY$33*Population!AY64)</f>
        <v>-410.31638690488865</v>
      </c>
      <c r="IG64" s="4">
        <f>step*(-'By group'!AT$32*Population!AT64+'By group'!AZ$33*Population!AZ64)</f>
        <v>-54.829062966440986</v>
      </c>
      <c r="IH64" s="4">
        <f>step*(-'By group'!AU$32*Population!AU64+'By group'!BA$33*Population!BA64)</f>
        <v>-46.817788089482235</v>
      </c>
      <c r="II64" s="14">
        <f t="shared" si="15"/>
        <v>0</v>
      </c>
      <c r="IJ64" s="4">
        <f t="shared" si="16"/>
        <v>0</v>
      </c>
      <c r="IK64" s="4">
        <f t="shared" si="89"/>
        <v>0</v>
      </c>
      <c r="IL64" s="4">
        <f t="shared" si="90"/>
        <v>410.31638690488865</v>
      </c>
      <c r="IM64" s="4">
        <f t="shared" si="91"/>
        <v>54.829062966440986</v>
      </c>
      <c r="IN64" s="4">
        <f t="shared" si="92"/>
        <v>46.817788089482235</v>
      </c>
      <c r="IO64" s="8">
        <v>0</v>
      </c>
      <c r="IP64" s="4">
        <f>step*(-'By group'!BC$32*Population!BC64+'By group'!BI$33*Population!BI64)</f>
        <v>0</v>
      </c>
      <c r="IQ64" s="4">
        <f>step*(-'By group'!BD$32*Population!BD64+'By group'!BJ$33*Population!BJ64)</f>
        <v>0</v>
      </c>
      <c r="IR64" s="4">
        <f>step*(-'By group'!BE$32*Population!BE64+'By group'!BK$33*Population!BK64)</f>
        <v>0</v>
      </c>
      <c r="IS64" s="4">
        <f>step*(-'By group'!BF$32*Population!BF64+'By group'!BL$33*Population!BL64)</f>
        <v>-201.9895483429035</v>
      </c>
      <c r="IT64" s="4">
        <f>step*(-'By group'!BG$32*Population!BG64+'By group'!BM$33*Population!BM64)</f>
        <v>-27.348378950676981</v>
      </c>
      <c r="IU64" s="4">
        <f>step*(-'By group'!BH$32*Population!BH64+'By group'!BN$33*Population!BN64)</f>
        <v>-22.360920896876827</v>
      </c>
      <c r="IV64" s="14">
        <f t="shared" si="17"/>
        <v>0</v>
      </c>
      <c r="IW64" s="4">
        <f t="shared" si="18"/>
        <v>0</v>
      </c>
      <c r="IX64" s="4">
        <f t="shared" si="19"/>
        <v>0</v>
      </c>
      <c r="IY64" s="4">
        <f t="shared" si="20"/>
        <v>201.9895483429035</v>
      </c>
      <c r="IZ64" s="4">
        <f t="shared" si="21"/>
        <v>27.348378950676981</v>
      </c>
      <c r="JA64" s="4">
        <f t="shared" si="22"/>
        <v>22.360920896876827</v>
      </c>
      <c r="JB64" s="75">
        <f>step*(+prop_idu_male*'By group'!BB$9*Population!BB64-'By group'!B$8*Population!B64)</f>
        <v>-875.211414794392</v>
      </c>
      <c r="JC64" s="46">
        <f>step*(+prop_idu_male*'By group'!BC$9*Population!BC64-'By group'!C$8*Population!C64)</f>
        <v>-5.1896615542707405</v>
      </c>
      <c r="JD64" s="46">
        <f>step*(+prop_idu_male*'By group'!BD$9*Population!BD64-'By group'!D$8*Population!D64)</f>
        <v>-15.278865503323249</v>
      </c>
      <c r="JE64" s="46">
        <f>step*(+prop_idu_male*'By group'!BE$9*Population!BE64-'By group'!E$8*Population!E64)</f>
        <v>-15.956620260860449</v>
      </c>
      <c r="JF64" s="46">
        <f>step*(+prop_idu_male*'By group'!BF$9*Population!BF64-'By group'!F$8*Population!F64)</f>
        <v>-4.8316650592680865</v>
      </c>
      <c r="JG64" s="46">
        <f>step*(+prop_idu_male*'By group'!BG$9*Population!BG64-'By group'!G$8*Population!G64)</f>
        <v>-0.93744933587286572</v>
      </c>
      <c r="JH64" s="46">
        <f>step*(+prop_idu_male*'By group'!BH$9*Population!BH64-'By group'!H$8*Population!H64)</f>
        <v>-0.80843982611370624</v>
      </c>
      <c r="JI64" s="46">
        <f>step*(+prop_idu_male*'By group'!BI$9*Population!BI64-'By group'!I$8*Population!I64)</f>
        <v>0</v>
      </c>
      <c r="JJ64" s="46">
        <f>step*(+prop_idu_male*'By group'!BJ$9*Population!BJ64-'By group'!J$8*Population!J64)</f>
        <v>0</v>
      </c>
      <c r="JK64" s="46">
        <f>step*(+prop_idu_male*'By group'!BK$9*Population!BK64-'By group'!K$8*Population!K64)</f>
        <v>0</v>
      </c>
      <c r="JL64" s="46">
        <f>step*(+prop_idu_male*'By group'!BL$9*Population!BL64-'By group'!L$8*Population!L64)</f>
        <v>-1.6949140044849944</v>
      </c>
      <c r="JM64" s="46">
        <f>step*(+prop_idu_male*'By group'!BM$9*Population!BM64-'By group'!M$8*Population!M64)</f>
        <v>-0.87118035886566048</v>
      </c>
      <c r="JN64" s="46">
        <f>step*(+prop_idu_male*'By group'!BN$9*Population!BN64-'By group'!N$8*Population!N64)</f>
        <v>-0.7365061876391561</v>
      </c>
      <c r="JO64" s="45">
        <f>step*(+(1-prop_idu_male)*'By group'!BB$9*Population!BB64-'By group'!O$8*Population!O64-'By group'!O$6*Population!O64+'By group'!AB$7*Population!AB64)</f>
        <v>-6507.9082133150878</v>
      </c>
      <c r="JP64" s="46">
        <f>step*(+(1-prop_idu_male)*'By group'!BC$9*Population!BC64-'By group'!P$8*Population!P64-'By group'!P$6*Population!P64+'By group'!AC$7*Population!AC64)</f>
        <v>-10.236419412325011</v>
      </c>
      <c r="JQ64" s="46">
        <f>step*(+(1-prop_idu_male)*'By group'!BD$9*Population!BD64-'By group'!Q$8*Population!Q64-'By group'!Q$6*Population!Q64+'By group'!AD$7*Population!AD64)</f>
        <v>-30.042122031663855</v>
      </c>
      <c r="JR64" s="46">
        <f>step*(+(1-prop_idu_male)*'By group'!BE$9*Population!BE64-'By group'!R$8*Population!R64-'By group'!R$6*Population!R64+'By group'!AE$7*Population!AE64)</f>
        <v>-31.40392509714836</v>
      </c>
      <c r="JS64" s="46">
        <f>step*(+(1-prop_idu_male)*'By group'!BF$9*Population!BF64-'By group'!S$8*Population!S64-'By group'!S$6*Population!S64+'By group'!AF$7*Population!AF64)</f>
        <v>-9.5543740480699633</v>
      </c>
      <c r="JT64" s="46">
        <f>step*(+(1-prop_idu_male)*'By group'!BG$9*Population!BG64-'By group'!T$8*Population!T64-'By group'!T$6*Population!T64+'By group'!AG$7*Population!AG64)</f>
        <v>-1.8659864042498584</v>
      </c>
      <c r="JU64" s="46">
        <f>step*(+(1-prop_idu_male)*'By group'!BH$9*Population!BH64-'By group'!U$8*Population!U64-'By group'!U$6*Population!U64+'By group'!AH$7*Population!AH64)</f>
        <v>-1.6433330278482592</v>
      </c>
      <c r="JV64" s="46">
        <f>step*(+(1-prop_idu_male)*'By group'!BI$9*Population!BI64-'By group'!V$8*Population!V64-'By group'!V$6*Population!V64+'By group'!AI$7*Population!AI64)</f>
        <v>0</v>
      </c>
      <c r="JW64" s="46">
        <f>step*(+(1-prop_idu_male)*'By group'!BJ$9*Population!BJ64-'By group'!W$8*Population!W64-'By group'!W$6*Population!W64+'By group'!AJ$7*Population!AJ64)</f>
        <v>0</v>
      </c>
      <c r="JX64" s="46">
        <f>step*(+(1-prop_idu_male)*'By group'!BK$9*Population!BK64-'By group'!X$8*Population!X64-'By group'!X$6*Population!X64+'By group'!AK$7*Population!AK64)</f>
        <v>0</v>
      </c>
      <c r="JY64" s="46">
        <f>step*(+(1-prop_idu_male)*'By group'!BL$9*Population!BL64-'By group'!Y$8*Population!Y64-'By group'!Y$6*Population!Y64+'By group'!AL$7*Population!AL64)</f>
        <v>-3.4454751489694577</v>
      </c>
      <c r="JZ64" s="46">
        <f>step*(+(1-prop_idu_male)*'By group'!BM$9*Population!BM64-'By group'!Z$8*Population!Z64-'By group'!Z$6*Population!Z64+'By group'!AM$7*Population!AM64)</f>
        <v>-1.8242077681052173</v>
      </c>
      <c r="KA64" s="76">
        <f>step*(+(1-prop_idu_male)*'By group'!BN$9*Population!BN64-'By group'!AA$8*Population!AA64-'By group'!AA$6*Population!AA64+'By group'!AN$7*Population!AN64)</f>
        <v>-1.6370469072845197</v>
      </c>
      <c r="KB64" s="46">
        <f>step*(+'By group'!O$6*Population!O64-'By group'!AB$7*Population!AB64)</f>
        <v>5568.9904713924261</v>
      </c>
      <c r="KC64" s="46">
        <f>step*(+'By group'!P$6*Population!P64-'By group'!AC$7*Population!AC64)</f>
        <v>7.4581688911898585</v>
      </c>
      <c r="KD64" s="46">
        <f>step*(+'By group'!Q$6*Population!Q64-'By group'!AD$7*Population!AD64)</f>
        <v>21.872390589926969</v>
      </c>
      <c r="KE64" s="46">
        <f>step*(+'By group'!R$6*Population!R64-'By group'!AE$7*Population!AE64)</f>
        <v>22.868767900204219</v>
      </c>
      <c r="KF64" s="46">
        <f>step*(+'By group'!S$6*Population!S64-'By group'!AF$7*Population!AF64)</f>
        <v>6.9653427798010981</v>
      </c>
      <c r="KG64" s="46">
        <f>step*(+'By group'!T$6*Population!T64-'By group'!AG$7*Population!AG64)</f>
        <v>1.3624250276540755</v>
      </c>
      <c r="KH64" s="46">
        <f>step*(+'By group'!U$6*Population!U64-'By group'!AH$7*Population!AH64)</f>
        <v>1.205350736983265</v>
      </c>
      <c r="KI64" s="46">
        <f>step*(+'By group'!V$6*Population!V64-'By group'!AI$7*Population!AI64)</f>
        <v>0</v>
      </c>
      <c r="KJ64" s="46">
        <f>step*(+'By group'!W$6*Population!W64-'By group'!AJ$7*Population!AJ64)</f>
        <v>0</v>
      </c>
      <c r="KK64" s="46">
        <f>step*(+'By group'!X$6*Population!X64-'By group'!AK$7*Population!AK64)</f>
        <v>0</v>
      </c>
      <c r="KL64" s="46">
        <f>step*(+'By group'!Y$6*Population!Y64-'By group'!AL$7*Population!AL64)</f>
        <v>2.5279062401035142</v>
      </c>
      <c r="KM64" s="46">
        <f>step*(+'By group'!Z$6*Population!Z64-'By group'!AM$7*Population!AM64)</f>
        <v>1.3472275605599215</v>
      </c>
      <c r="KN64" s="46">
        <f>step*(+'By group'!AA$6*Population!AA64-'By group'!AN$7*Population!AN64)</f>
        <v>1.2219521094590373</v>
      </c>
      <c r="KO64" s="45">
        <v>0</v>
      </c>
      <c r="KP64" s="46">
        <v>0</v>
      </c>
      <c r="KQ64" s="46">
        <v>0</v>
      </c>
      <c r="KR64" s="46">
        <v>0</v>
      </c>
      <c r="KS64" s="46">
        <v>0</v>
      </c>
      <c r="KT64" s="46">
        <v>0</v>
      </c>
      <c r="KU64" s="46">
        <v>0</v>
      </c>
      <c r="KV64" s="46">
        <v>0</v>
      </c>
      <c r="KW64" s="46">
        <v>0</v>
      </c>
      <c r="KX64" s="46">
        <v>0</v>
      </c>
      <c r="KY64" s="46">
        <v>0</v>
      </c>
      <c r="KZ64" s="46">
        <v>0</v>
      </c>
      <c r="LA64" s="46">
        <v>0</v>
      </c>
      <c r="LB64" s="188">
        <f>step*(-'By group'!BB$9*Population!BB64+'By group'!B$8*Population!B64+'By group'!O$8*Population!O64)</f>
        <v>1814.1291567170533</v>
      </c>
      <c r="LC64" s="189">
        <f>step*(-'By group'!BC$9*Population!BC64+'By group'!C$8*Population!C64+'By group'!P$8*Population!P64)</f>
        <v>7.9679120754058923</v>
      </c>
      <c r="LD64" s="189">
        <f>step*(-'By group'!BD$9*Population!BD64+'By group'!D$8*Population!D64+'By group'!Q$8*Population!Q64)</f>
        <v>23.448596945060132</v>
      </c>
      <c r="LE64" s="189">
        <f>step*(-'By group'!BE$9*Population!BE64+'By group'!E$8*Population!E64+'By group'!R$8*Population!R64)</f>
        <v>24.491777457804588</v>
      </c>
      <c r="LF64" s="189">
        <f>step*(-'By group'!BF$9*Population!BF64+'By group'!F$8*Population!F64+'By group'!S$8*Population!S64)</f>
        <v>7.42069632753695</v>
      </c>
      <c r="LG64" s="189">
        <f>step*(-'By group'!BG$9*Population!BG64+'By group'!G$8*Population!G64+'By group'!T$8*Population!T64)</f>
        <v>1.4410107124686489</v>
      </c>
      <c r="LH64" s="189">
        <f>step*(-'By group'!BH$9*Population!BH64+'By group'!H$8*Population!H64+'By group'!U$8*Population!U64)</f>
        <v>1.2464221169787004</v>
      </c>
      <c r="LI64" s="189">
        <f>step*(-'By group'!BI$9*Population!BI64+'By group'!I$8*Population!I64+'By group'!V$8*Population!V64)</f>
        <v>0</v>
      </c>
      <c r="LJ64" s="189">
        <f>step*(-'By group'!BJ$9*Population!BJ64+'By group'!J$8*Population!J64+'By group'!W$8*Population!W64)</f>
        <v>0</v>
      </c>
      <c r="LK64" s="189">
        <f>step*(-'By group'!BK$9*Population!BK64+'By group'!K$8*Population!K64+'By group'!X$8*Population!X64)</f>
        <v>0</v>
      </c>
      <c r="LL64" s="189">
        <f>step*(-'By group'!BL$9*Population!BL64+'By group'!L$8*Population!L64+'By group'!Y$8*Population!Y64)</f>
        <v>2.6124829133509375</v>
      </c>
      <c r="LM64" s="189">
        <f>step*(-'By group'!BM$9*Population!BM64+'By group'!M$8*Population!M64+'By group'!Z$8*Population!Z64)</f>
        <v>1.3481605664109566</v>
      </c>
      <c r="LN64" s="189">
        <f>step*(-'By group'!BN$9*Population!BN64+'By group'!N$8*Population!N64+'By group'!AA$8*Population!AA64)</f>
        <v>1.1516009854646383</v>
      </c>
    </row>
    <row r="65" spans="1:326" x14ac:dyDescent="0.25">
      <c r="A65">
        <f t="shared" si="93"/>
        <v>30.5</v>
      </c>
      <c r="B65" s="52">
        <f>step*((-'By group'!B$4-'By group'!B$5-'By group'!B$22)*Population!B65+'By group'!B$3*Population!$BO65)</f>
        <v>174524.98820546828</v>
      </c>
      <c r="C65" s="4">
        <f>step*((-'By group'!C$4-'By group'!C$5-'By group'!C$22)*Population!C65+'By group'!C$3*Population!$BO65)</f>
        <v>-4773.7794529121611</v>
      </c>
      <c r="D65" s="4">
        <f>step*((-'By group'!D$4-'By group'!D$5-'By group'!D$22)*Population!D65+'By group'!D$3*Population!$BO65)</f>
        <v>-31371.104104448583</v>
      </c>
      <c r="E65" s="4">
        <f>step*((-'By group'!E$4-'By group'!E$5-'By group'!E$22)*Population!E65+'By group'!E$3*Population!$BO65)</f>
        <v>-50422.068466594079</v>
      </c>
      <c r="F65" s="4">
        <f>step*((-'By group'!F$4-'By group'!F$5-'By group'!F$22)*Population!F65+'By group'!F$3*Population!$BO65)</f>
        <v>-20557.101027812594</v>
      </c>
      <c r="G65" s="4">
        <f>step*((-'By group'!G$4-'By group'!G$5-'By group'!G$22)*Population!G65+'By group'!G$3*Population!$BO65)</f>
        <v>-5009.576659445921</v>
      </c>
      <c r="H65" s="4">
        <f>step*((-'By group'!H$4-'By group'!H$5-'By group'!H$22)*Population!H65+'By group'!H$3*Population!$BO65)</f>
        <v>-4722.4219577846552</v>
      </c>
      <c r="I65" s="4">
        <f>step*((-'By group'!I$4-'By group'!I$5-'By group'!I$22)*Population!I65+'By group'!I$3*Population!$BO65)</f>
        <v>0</v>
      </c>
      <c r="J65" s="4">
        <f>step*((-'By group'!J$4-'By group'!J$5-'By group'!J$22)*Population!J65+'By group'!J$3*Population!$BO65)</f>
        <v>0</v>
      </c>
      <c r="K65" s="4">
        <f>step*((-'By group'!K$4-'By group'!K$5-'By group'!K$22)*Population!K65+'By group'!K$3*Population!$BO65)</f>
        <v>0</v>
      </c>
      <c r="L65" s="4">
        <f>step*((-'By group'!L$4-'By group'!L$5-'By group'!L$22)*Population!L65+'By group'!L$3*Population!$BO65)</f>
        <v>-2613.3235194461595</v>
      </c>
      <c r="M65" s="4">
        <f>step*((-'By group'!M$4-'By group'!M$5-'By group'!M$22)*Population!M65+'By group'!M$3*Population!$BO65)</f>
        <v>-1517.9037913739323</v>
      </c>
      <c r="N65" s="4">
        <f>step*((-'By group'!N$4-'By group'!N$5-'By group'!N$22)*Population!N65+'By group'!N$3*Population!$BO65)</f>
        <v>-1503.7660319599238</v>
      </c>
      <c r="O65" s="8">
        <f>step*((-'By group'!O$4-'By group'!O$5-'By group'!O$22)*Population!O65+'By group'!O$3*Population!$BO65)</f>
        <v>125627.22735156072</v>
      </c>
      <c r="P65" s="4">
        <f>step*((-'By group'!P$4-'By group'!P$5-'By group'!P$22)*Population!P65+'By group'!P$3*Population!$BO65)</f>
        <v>-2379.0208523085748</v>
      </c>
      <c r="Q65" s="4">
        <f>step*((-'By group'!Q$4-'By group'!Q$5-'By group'!Q$22)*Population!Q65+'By group'!Q$3*Population!$BO65)</f>
        <v>-15673.737146520973</v>
      </c>
      <c r="R65" s="4">
        <f>step*((-'By group'!R$4-'By group'!R$5-'By group'!R$22)*Population!R65+'By group'!R$3*Population!$BO65)</f>
        <v>-25320.582131297673</v>
      </c>
      <c r="S65" s="4">
        <f>step*((-'By group'!S$4-'By group'!S$5-'By group'!S$22)*Population!S65+'By group'!S$3*Population!$BO65)</f>
        <v>-10375.921507424326</v>
      </c>
      <c r="T65" s="4">
        <f>step*((-'By group'!T$4-'By group'!T$5-'By group'!T$22)*Population!T65+'By group'!T$3*Population!$BO65)</f>
        <v>-2540.4314770026294</v>
      </c>
      <c r="U65" s="4">
        <f>step*((-'By group'!U$4-'By group'!U$5-'By group'!U$22)*Population!U65+'By group'!U$3*Population!$BO65)</f>
        <v>-2423.8500998690274</v>
      </c>
      <c r="V65" s="4">
        <f>step*((-'By group'!V$4-'By group'!V$5-'By group'!V$22)*Population!V65+'By group'!V$3*Population!$BO65)</f>
        <v>0</v>
      </c>
      <c r="W65" s="4">
        <f>step*((-'By group'!W$4-'By group'!W$5-'By group'!W$22)*Population!W65+'By group'!W$3*Population!$BO65)</f>
        <v>0</v>
      </c>
      <c r="X65" s="4">
        <f>step*((-'By group'!X$4-'By group'!X$5-'By group'!X$22)*Population!X65+'By group'!X$3*Population!$BO65)</f>
        <v>0</v>
      </c>
      <c r="Y65" s="4">
        <f>step*((-'By group'!Y$4-'By group'!Y$5-'By group'!Y$22)*Population!Y65+'By group'!Y$3*Population!$BO65)</f>
        <v>-1340.9243759082187</v>
      </c>
      <c r="Z65" s="4">
        <f>step*((-'By group'!Z$4-'By group'!Z$5-'By group'!Z$22)*Population!Z65+'By group'!Z$3*Population!$BO65)</f>
        <v>-790.80887016363999</v>
      </c>
      <c r="AA65" s="4">
        <f>step*((-'By group'!AA$4-'By group'!AA$5-'By group'!AA$22)*Population!AA65+'By group'!AA$3*Population!$BO65)</f>
        <v>-809.01285404250223</v>
      </c>
      <c r="AB65" s="8">
        <f>step*((-'By group'!AB$4-'By group'!AB$5-'By group'!AB$22)*Population!AB65+'By group'!AB$3*Population!$BO65)</f>
        <v>-1132.8761764632895</v>
      </c>
      <c r="AC65" s="4">
        <f>step*((-'By group'!AC$4-'By group'!AC$5-'By group'!AC$22)*Population!AC65+'By group'!AC$3*Population!$BO65)</f>
        <v>-166.25646592253455</v>
      </c>
      <c r="AD65" s="4">
        <f>step*((-'By group'!AD$4-'By group'!AD$5-'By group'!AD$22)*Population!AD65+'By group'!AD$3*Population!$BO65)</f>
        <v>-1094.959347154052</v>
      </c>
      <c r="AE65" s="4">
        <f>step*((-'By group'!AE$4-'By group'!AE$5-'By group'!AE$22)*Population!AE65+'By group'!AE$3*Population!$BO65)</f>
        <v>-1762.6908391117122</v>
      </c>
      <c r="AF65" s="4">
        <f>step*((-'By group'!AF$4-'By group'!AF$5-'By group'!AF$22)*Population!AF65+'By group'!AF$3*Population!$BO65)</f>
        <v>-718.66458401480554</v>
      </c>
      <c r="AG65" s="4">
        <f>step*((-'By group'!AG$4-'By group'!AG$5-'By group'!AG$22)*Population!AG65+'By group'!AG$3*Population!$BO65)</f>
        <v>-174.96717360275653</v>
      </c>
      <c r="AH65" s="4">
        <f>step*((-'By group'!AH$4-'By group'!AH$5-'By group'!AH$22)*Population!AH65+'By group'!AH$3*Population!$BO65)</f>
        <v>-164.37073458461515</v>
      </c>
      <c r="AI65" s="4">
        <f>step*((-'By group'!AI$4-'By group'!AI$5-'By group'!AI$22)*Population!AI65+'By group'!AI$3*Population!$BO65)</f>
        <v>0</v>
      </c>
      <c r="AJ65" s="4">
        <f>step*((-'By group'!AJ$4-'By group'!AJ$5-'By group'!AJ$22)*Population!AJ65+'By group'!AJ$3*Population!$BO65)</f>
        <v>0</v>
      </c>
      <c r="AK65" s="4">
        <f>step*((-'By group'!AK$4-'By group'!AK$5-'By group'!AK$22)*Population!AK65+'By group'!AK$3*Population!$BO65)</f>
        <v>0</v>
      </c>
      <c r="AL65" s="4">
        <f>step*((-'By group'!AL$4-'By group'!AL$5-'By group'!AL$22)*Population!AL65+'By group'!AL$3*Population!$BO65)</f>
        <v>-90.847265257245169</v>
      </c>
      <c r="AM65" s="4">
        <f>step*((-'By group'!AM$4-'By group'!AM$5-'By group'!AM$22)*Population!AM65+'By group'!AM$3*Population!$BO65)</f>
        <v>-52.368791753102954</v>
      </c>
      <c r="AN65" s="4">
        <f>step*((-'By group'!AN$4-'By group'!AN$5-'By group'!AN$22)*Population!AN65+'By group'!AN$3*Population!$BO65)</f>
        <v>-51.504312964599634</v>
      </c>
      <c r="AO65" s="8">
        <f>step*((-'By group'!AO$4-'By group'!AO$5-'By group'!AO$22)*Population!AO65+'By group'!AO$3*Population!$BO65)</f>
        <v>12141.18987243648</v>
      </c>
      <c r="AP65" s="4">
        <f>step*((-'By group'!AP$4-'By group'!AP$5-'By group'!AP$22)*Population!AP65+'By group'!AP$3*Population!$BO65)</f>
        <v>-468.25084028510724</v>
      </c>
      <c r="AQ65" s="4">
        <f>step*((-'By group'!AQ$4-'By group'!AQ$5-'By group'!AQ$22)*Population!AQ65+'By group'!AQ$3*Population!$BO65)</f>
        <v>-3022.8608717783118</v>
      </c>
      <c r="AR65" s="4">
        <f>step*((-'By group'!AR$4-'By group'!AR$5-'By group'!AR$22)*Population!AR65+'By group'!AR$3*Population!$BO65)</f>
        <v>-4719.3389212016054</v>
      </c>
      <c r="AS65" s="4">
        <f>step*((-'By group'!AS$4-'By group'!AS$5-'By group'!AS$22)*Population!AS65+'By group'!AS$3*Population!$BO65)</f>
        <v>-1875.4824324081449</v>
      </c>
      <c r="AT65" s="4">
        <f>step*((-'By group'!AT$4-'By group'!AT$5-'By group'!AT$22)*Population!AT65+'By group'!AT$3*Population!$BO65)</f>
        <v>-447.36447495802349</v>
      </c>
      <c r="AU65" s="4">
        <f>step*((-'By group'!AU$4-'By group'!AU$5-'By group'!AU$22)*Population!AU65+'By group'!AU$3*Population!$BO65)</f>
        <v>-402.83084413305988</v>
      </c>
      <c r="AV65" s="4">
        <f>step*((-'By group'!AV$4-'By group'!AV$5-'By group'!AV$22)*Population!AV65+'By group'!AV$3*Population!$BO65)</f>
        <v>0</v>
      </c>
      <c r="AW65" s="4">
        <f>step*((-'By group'!AW$4-'By group'!AW$5-'By group'!AW$22)*Population!AW65+'By group'!AW$3*Population!$BO65)</f>
        <v>0</v>
      </c>
      <c r="AX65" s="4">
        <f>step*((-'By group'!AX$4-'By group'!AX$5-'By group'!AX$22)*Population!AX65+'By group'!AX$3*Population!$BO65)</f>
        <v>0</v>
      </c>
      <c r="AY65" s="4">
        <f>step*((-'By group'!AY$4-'By group'!AY$5-'By group'!AY$22)*Population!AY65+'By group'!AY$3*Population!$BO65)</f>
        <v>-222.14080570343486</v>
      </c>
      <c r="AZ65" s="4">
        <f>step*((-'By group'!AZ$4-'By group'!AZ$5-'By group'!AZ$22)*Population!AZ65+'By group'!AZ$3*Population!$BO65)</f>
        <v>-121.19936186221037</v>
      </c>
      <c r="BA65" s="4">
        <f>step*((-'By group'!BA$4-'By group'!BA$5-'By group'!BA$22)*Population!BA65+'By group'!BA$3*Population!$BO65)</f>
        <v>-109.19535585128124</v>
      </c>
      <c r="BB65" s="8">
        <f>step*((-'By group'!BB$4-'By group'!BB$5-'By group'!BB$22)*Population!BB65+'By group'!BB$3*Population!$BO65)</f>
        <v>5042.2211819768318</v>
      </c>
      <c r="BC65" s="4">
        <f>step*((-'By group'!BC$4-'By group'!BC$5-'By group'!BC$22)*Population!BC65+'By group'!BC$3*Population!$BO65)</f>
        <v>-382.44549942061519</v>
      </c>
      <c r="BD65" s="4">
        <f>step*((-'By group'!BD$4-'By group'!BD$5-'By group'!BD$22)*Population!BD65+'By group'!BD$3*Population!$BO65)</f>
        <v>-1939.7154008661812</v>
      </c>
      <c r="BE65" s="4">
        <f>step*((-'By group'!BE$4-'By group'!BE$5-'By group'!BE$22)*Population!BE65+'By group'!BE$3*Population!$BO65)</f>
        <v>-2699.3224928744166</v>
      </c>
      <c r="BF65" s="4">
        <f>step*((-'By group'!BF$4-'By group'!BF$5-'By group'!BF$22)*Population!BF65+'By group'!BF$3*Population!$BO65)</f>
        <v>-1001.9476458093736</v>
      </c>
      <c r="BG65" s="4">
        <f>step*((-'By group'!BG$4-'By group'!BG$5-'By group'!BG$22)*Population!BG65+'By group'!BG$3*Population!$BO65)</f>
        <v>-228.80507438326342</v>
      </c>
      <c r="BH65" s="4">
        <f>step*((-'By group'!BH$4-'By group'!BH$5-'By group'!BH$22)*Population!BH65+'By group'!BH$3*Population!$BO65)</f>
        <v>-197.12670162703606</v>
      </c>
      <c r="BI65" s="4">
        <f>step*((-'By group'!BI$4-'By group'!BI$5-'By group'!BI$22)*Population!BI65+'By group'!BI$3*Population!$BO65)</f>
        <v>0</v>
      </c>
      <c r="BJ65" s="4">
        <f>step*((-'By group'!BJ$4-'By group'!BJ$5-'By group'!BJ$22)*Population!BJ65+'By group'!BJ$3*Population!$BO65)</f>
        <v>0</v>
      </c>
      <c r="BK65" s="4">
        <f>step*((-'By group'!BK$4-'By group'!BK$5-'By group'!BK$22)*Population!BK65+'By group'!BK$3*Population!$BO65)</f>
        <v>0</v>
      </c>
      <c r="BL65" s="4">
        <f>step*((-'By group'!BL$4-'By group'!BL$5-'By group'!BL$22)*Population!BL65+'By group'!BL$3*Population!$BO65)</f>
        <v>-129.65537571320661</v>
      </c>
      <c r="BM65" s="4">
        <f>step*((-'By group'!BM$4-'By group'!BM$5-'By group'!BM$22)*Population!BM65+'By group'!BM$3*Population!$BO65)</f>
        <v>-66.2849910445738</v>
      </c>
      <c r="BN65" s="4">
        <f>step*((-'By group'!BN$4-'By group'!BN$5-'By group'!BN$22)*Population!BN65+'By group'!BN$3*Population!$BO65)</f>
        <v>-55.927358424708721</v>
      </c>
      <c r="BO65" s="71">
        <f>-step*SUM(SCR!B65:N65)*Population!B65</f>
        <v>-124427.51354171583</v>
      </c>
      <c r="BP65" s="4">
        <f>step*-SUM('By group'!C$11:C$21)*Population!C65</f>
        <v>-119344.48632280403</v>
      </c>
      <c r="BQ65" s="4">
        <f>step*-SUM('By group'!D$11:D$21)*Population!D65</f>
        <v>-87141.955845690507</v>
      </c>
      <c r="BR65" s="4">
        <f>step*-SUM('By group'!E$11:E$21)*Population!E65</f>
        <v>-36015.763190424339</v>
      </c>
      <c r="BS65" s="4">
        <f>step*-SUM('By group'!F$11:F$21)*Population!F65</f>
        <v>-10819.52685674347</v>
      </c>
      <c r="BT65" s="4">
        <f>step*-SUM('By group'!G$11:G$21)*Population!G65</f>
        <v>-5218.3090202561671</v>
      </c>
      <c r="BU65" s="4">
        <f>step*-SUM('By group'!H$11:H$21)*Population!H65</f>
        <v>0</v>
      </c>
      <c r="BV65" s="4">
        <f>step*-SUM('By group'!I$11:I$21)*Population!I65</f>
        <v>0</v>
      </c>
      <c r="BW65" s="4">
        <f>step*-SUM('By group'!J$11:J$21)*Population!J65</f>
        <v>0</v>
      </c>
      <c r="BX65" s="4">
        <f>step*-SUM('By group'!K$11:K$21)*Population!K65</f>
        <v>0</v>
      </c>
      <c r="BY65" s="4">
        <f>step*-SUM('By group'!L$11:L$21)*Population!L65</f>
        <v>-1866.6596567472568</v>
      </c>
      <c r="BZ65" s="4">
        <f>step*-SUM('By group'!M$11:M$21)*Population!M65</f>
        <v>-948.6898696087078</v>
      </c>
      <c r="CA65" s="4">
        <f>step*-SUM('By group'!N$11:N$21)*Population!N65</f>
        <v>0</v>
      </c>
      <c r="CB65" s="13">
        <f>-step*SUM(SCR!O65:AA65)*Population!O65</f>
        <v>-61968.864930244607</v>
      </c>
      <c r="CC65" s="4">
        <f>step*-SUM('By group'!P$11:P$21)*Population!P65</f>
        <v>-59475.521307714371</v>
      </c>
      <c r="CD65" s="4">
        <f>step*-SUM('By group'!Q$11:Q$21)*Population!Q65</f>
        <v>-43538.158740336039</v>
      </c>
      <c r="CE65" s="4">
        <f>step*-SUM('By group'!R$11:R$21)*Population!R65</f>
        <v>-18086.130093784053</v>
      </c>
      <c r="CF65" s="4">
        <f>step*-SUM('By group'!S$11:S$21)*Population!S65</f>
        <v>-5461.0113196970133</v>
      </c>
      <c r="CG65" s="4">
        <f>step*-SUM('By group'!T$11:T$21)*Population!T65</f>
        <v>-2646.2827885444053</v>
      </c>
      <c r="CH65" s="4">
        <f>step*-SUM('By group'!U$11:U$21)*Population!U65</f>
        <v>0</v>
      </c>
      <c r="CI65" s="4">
        <f>step*-SUM('By group'!V$11:V$21)*Population!V65</f>
        <v>0</v>
      </c>
      <c r="CJ65" s="4">
        <f>step*-SUM('By group'!W$11:W$21)*Population!W65</f>
        <v>0</v>
      </c>
      <c r="CK65" s="4">
        <f>step*-SUM('By group'!X$11:X$21)*Population!X65</f>
        <v>0</v>
      </c>
      <c r="CL65" s="4">
        <f>step*-SUM('By group'!Y$11:Y$21)*Population!Y65</f>
        <v>-957.8031256487277</v>
      </c>
      <c r="CM65" s="4">
        <f>step*-SUM('By group'!Z$11:Z$21)*Population!Z65</f>
        <v>-494.25554385227497</v>
      </c>
      <c r="CN65" s="4">
        <f>step*-SUM('By group'!AA$11:AA$21)*Population!AA65</f>
        <v>0</v>
      </c>
      <c r="CO65" s="13">
        <f>-step*SUM(SCR!AB65:AN65)*Population!AB65</f>
        <v>-4329.4267638082929</v>
      </c>
      <c r="CP65" s="4">
        <f>step*-SUM('By group'!AC$11:AC$21)*Population!AC65</f>
        <v>-4156.4116480633638</v>
      </c>
      <c r="CQ65" s="4">
        <f>step*-SUM('By group'!AD$11:AD$21)*Population!AD65</f>
        <v>-3041.5537420945893</v>
      </c>
      <c r="CR65" s="4">
        <f>step*-SUM('By group'!AE$11:AE$21)*Population!AE65</f>
        <v>-1259.0648850797943</v>
      </c>
      <c r="CS65" s="4">
        <f>step*-SUM('By group'!AF$11:AF$21)*Population!AF65</f>
        <v>-378.24451790252925</v>
      </c>
      <c r="CT65" s="4">
        <f>step*-SUM('By group'!AG$11:AG$21)*Population!AG65</f>
        <v>-182.25747250287137</v>
      </c>
      <c r="CU65" s="4">
        <f>step*-SUM('By group'!AH$11:AH$21)*Population!AH65</f>
        <v>0</v>
      </c>
      <c r="CV65" s="4">
        <f>step*-SUM('By group'!AI$11:AI$21)*Population!AI65</f>
        <v>0</v>
      </c>
      <c r="CW65" s="4">
        <f>step*-SUM('By group'!AJ$11:AJ$21)*Population!AJ65</f>
        <v>0</v>
      </c>
      <c r="CX65" s="4">
        <f>step*-SUM('By group'!AK$11:AK$21)*Population!AK65</f>
        <v>0</v>
      </c>
      <c r="CY65" s="4">
        <f>step*-SUM('By group'!AL$11:AL$21)*Population!AL65</f>
        <v>-64.890903755175117</v>
      </c>
      <c r="CZ65" s="4">
        <f>step*-SUM('By group'!AM$11:AM$21)*Population!AM65</f>
        <v>-32.730494845689343</v>
      </c>
      <c r="DA65" s="4">
        <f>step*-SUM('By group'!AN$11:AN$21)*Population!AN65</f>
        <v>0</v>
      </c>
      <c r="DB65" s="13">
        <f>-step*SUM(SCR!AO65:BA65)*Population!AO65</f>
        <v>-12269.922602910667</v>
      </c>
      <c r="DC65" s="4">
        <f>step*-SUM('By group'!AP$11:AP$21)*Population!AP65</f>
        <v>-11706.271007127682</v>
      </c>
      <c r="DD65" s="4">
        <f>step*-SUM('By group'!AQ$11:AQ$21)*Population!AQ65</f>
        <v>-8396.8357549397551</v>
      </c>
      <c r="DE65" s="4">
        <f>step*-SUM('By group'!AR$11:AR$21)*Population!AR65</f>
        <v>-3370.9563722868611</v>
      </c>
      <c r="DF65" s="4">
        <f>step*-SUM('By group'!AS$11:AS$21)*Population!AS65</f>
        <v>-987.09601705691841</v>
      </c>
      <c r="DG65" s="4">
        <f>step*-SUM('By group'!AT$11:AT$21)*Population!AT65</f>
        <v>-466.00466141460777</v>
      </c>
      <c r="DH65" s="4">
        <f>step*-SUM('By group'!AU$11:AU$21)*Population!AU65</f>
        <v>0</v>
      </c>
      <c r="DI65" s="4">
        <f>step*-SUM('By group'!AV$11:AV$21)*Population!AV65</f>
        <v>0</v>
      </c>
      <c r="DJ65" s="4">
        <f>step*-SUM('By group'!AW$11:AW$21)*Population!AW65</f>
        <v>0</v>
      </c>
      <c r="DK65" s="4">
        <f>step*-SUM('By group'!AX$11:AX$21)*Population!AX65</f>
        <v>0</v>
      </c>
      <c r="DL65" s="4">
        <f>step*-SUM('By group'!AY$11:AY$21)*Population!AY65</f>
        <v>-158.67200407388202</v>
      </c>
      <c r="DM65" s="4">
        <f>step*-SUM('By group'!AZ$11:AZ$21)*Population!AZ65</f>
        <v>-75.749601163881479</v>
      </c>
      <c r="DN65" s="4">
        <f>step*-SUM('By group'!BA$11:BA$21)*Population!BA65</f>
        <v>0</v>
      </c>
      <c r="DO65" s="13">
        <f>-step*SUM(SCR!BB65:BN65)*Population!BB65</f>
        <v>-6766.5198222641211</v>
      </c>
      <c r="DP65" s="4">
        <f>step*-SUM('By group'!BC$11:BC$21)*Population!BC65</f>
        <v>-6374.0916570102527</v>
      </c>
      <c r="DQ65" s="4">
        <f>step*-SUM('By group'!BD$11:BD$21)*Population!BD65</f>
        <v>-4408.4440928776839</v>
      </c>
      <c r="DR65" s="4">
        <f>step*-SUM('By group'!BE$11:BE$21)*Population!BE65</f>
        <v>-1687.0765580465104</v>
      </c>
      <c r="DS65" s="4">
        <f>step*-SUM('By group'!BF$11:BF$21)*Population!BF65</f>
        <v>-477.11792657589223</v>
      </c>
      <c r="DT65" s="4">
        <f>step*-SUM('By group'!BG$11:BG$21)*Population!BG65</f>
        <v>-220.00487921467635</v>
      </c>
      <c r="DU65" s="4">
        <f>step*-SUM('By group'!BH$11:BH$21)*Population!BH65</f>
        <v>0</v>
      </c>
      <c r="DV65" s="4">
        <f>step*-SUM('By group'!BI$11:BI$21)*Population!BI65</f>
        <v>0</v>
      </c>
      <c r="DW65" s="4">
        <f>step*-SUM('By group'!BJ$11:BJ$21)*Population!BJ65</f>
        <v>0</v>
      </c>
      <c r="DX65" s="4">
        <f>step*-SUM('By group'!BK$11:BK$21)*Population!BK65</f>
        <v>0</v>
      </c>
      <c r="DY65" s="4">
        <f>step*-SUM('By group'!BL$11:BL$21)*Population!BL65</f>
        <v>-72.030764285114785</v>
      </c>
      <c r="DZ65" s="4">
        <f>step*-SUM('By group'!BM$11:BM$21)*Population!BM65</f>
        <v>-33.1424955222869</v>
      </c>
      <c r="EA65" s="4">
        <f>step*-SUM('By group'!BN$11:BN$21)*Population!BN65</f>
        <v>0</v>
      </c>
      <c r="EB65" s="52">
        <v>0</v>
      </c>
      <c r="EC65" s="4">
        <f t="shared" si="24"/>
        <v>124427.51354171583</v>
      </c>
      <c r="ED65" s="4">
        <f t="shared" si="24"/>
        <v>119344.48632280403</v>
      </c>
      <c r="EE65" s="4">
        <f t="shared" si="26"/>
        <v>87141.955845690507</v>
      </c>
      <c r="EF65" s="4">
        <f t="shared" si="27"/>
        <v>36015.763190424339</v>
      </c>
      <c r="EG65" s="4">
        <f t="shared" si="28"/>
        <v>10819.52685674347</v>
      </c>
      <c r="EH65" s="4">
        <f t="shared" si="28"/>
        <v>5218.3090202561671</v>
      </c>
      <c r="EI65" s="4">
        <v>0</v>
      </c>
      <c r="EJ65" s="4">
        <f t="shared" si="30"/>
        <v>0</v>
      </c>
      <c r="EK65" s="4">
        <f t="shared" si="31"/>
        <v>0</v>
      </c>
      <c r="EL65" s="4">
        <f t="shared" si="32"/>
        <v>0</v>
      </c>
      <c r="EM65" s="4">
        <f t="shared" si="33"/>
        <v>1866.6596567472568</v>
      </c>
      <c r="EN65" s="4">
        <f t="shared" si="34"/>
        <v>948.6898696087078</v>
      </c>
      <c r="EO65" s="52">
        <v>0</v>
      </c>
      <c r="EP65" s="4">
        <f t="shared" si="35"/>
        <v>61968.864930244607</v>
      </c>
      <c r="EQ65" s="4">
        <f t="shared" si="36"/>
        <v>59475.521307714371</v>
      </c>
      <c r="ER65" s="4">
        <f t="shared" si="37"/>
        <v>43538.158740336039</v>
      </c>
      <c r="ES65" s="4">
        <f t="shared" si="38"/>
        <v>18086.130093784053</v>
      </c>
      <c r="ET65" s="4">
        <f t="shared" si="39"/>
        <v>5461.0113196970133</v>
      </c>
      <c r="EU65" s="4">
        <f t="shared" si="40"/>
        <v>2646.2827885444053</v>
      </c>
      <c r="EV65" s="4">
        <v>0</v>
      </c>
      <c r="EW65" s="4">
        <f t="shared" si="41"/>
        <v>0</v>
      </c>
      <c r="EX65" s="4">
        <f t="shared" si="42"/>
        <v>0</v>
      </c>
      <c r="EY65" s="4">
        <f t="shared" si="43"/>
        <v>0</v>
      </c>
      <c r="EZ65" s="4">
        <f t="shared" si="44"/>
        <v>957.8031256487277</v>
      </c>
      <c r="FA65" s="4">
        <f t="shared" si="45"/>
        <v>494.25554385227497</v>
      </c>
      <c r="FB65" s="52">
        <v>0</v>
      </c>
      <c r="FC65" s="4">
        <f t="shared" si="46"/>
        <v>4329.4267638082929</v>
      </c>
      <c r="FD65" s="4">
        <f t="shared" si="47"/>
        <v>4156.4116480633638</v>
      </c>
      <c r="FE65" s="4">
        <f t="shared" si="48"/>
        <v>3041.5537420945893</v>
      </c>
      <c r="FF65" s="4">
        <f t="shared" si="49"/>
        <v>1259.0648850797943</v>
      </c>
      <c r="FG65" s="4">
        <f t="shared" si="50"/>
        <v>378.24451790252925</v>
      </c>
      <c r="FH65" s="4">
        <f t="shared" si="51"/>
        <v>182.25747250287137</v>
      </c>
      <c r="FI65" s="4">
        <v>0</v>
      </c>
      <c r="FJ65" s="4">
        <f t="shared" si="52"/>
        <v>0</v>
      </c>
      <c r="FK65" s="4">
        <f t="shared" si="53"/>
        <v>0</v>
      </c>
      <c r="FL65" s="4">
        <f t="shared" si="54"/>
        <v>0</v>
      </c>
      <c r="FM65" s="4">
        <f t="shared" si="55"/>
        <v>64.890903755175117</v>
      </c>
      <c r="FN65" s="9">
        <f t="shared" si="56"/>
        <v>32.730494845689343</v>
      </c>
      <c r="FO65" s="4">
        <v>0</v>
      </c>
      <c r="FP65" s="4">
        <f t="shared" si="57"/>
        <v>12269.922602910667</v>
      </c>
      <c r="FQ65" s="4">
        <f t="shared" si="58"/>
        <v>11706.271007127682</v>
      </c>
      <c r="FR65" s="4">
        <f t="shared" si="59"/>
        <v>8396.8357549397551</v>
      </c>
      <c r="FS65" s="4">
        <f t="shared" si="60"/>
        <v>3370.9563722868611</v>
      </c>
      <c r="FT65" s="4">
        <f t="shared" si="61"/>
        <v>987.09601705691841</v>
      </c>
      <c r="FU65" s="4">
        <f t="shared" si="62"/>
        <v>466.00466141460777</v>
      </c>
      <c r="FV65" s="4">
        <v>0</v>
      </c>
      <c r="FW65" s="4">
        <f t="shared" si="63"/>
        <v>0</v>
      </c>
      <c r="FX65" s="4">
        <f t="shared" si="64"/>
        <v>0</v>
      </c>
      <c r="FY65" s="4">
        <f t="shared" si="65"/>
        <v>0</v>
      </c>
      <c r="FZ65" s="4">
        <f t="shared" si="66"/>
        <v>158.67200407388202</v>
      </c>
      <c r="GA65" s="4">
        <f t="shared" si="67"/>
        <v>75.749601163881479</v>
      </c>
      <c r="GB65" s="4">
        <v>0</v>
      </c>
      <c r="GC65" s="4">
        <f t="shared" si="68"/>
        <v>6766.5198222641211</v>
      </c>
      <c r="GD65" s="4">
        <f t="shared" si="4"/>
        <v>6374.0916570102527</v>
      </c>
      <c r="GE65" s="4">
        <f t="shared" si="5"/>
        <v>4408.4440928776839</v>
      </c>
      <c r="GF65" s="4">
        <f t="shared" si="6"/>
        <v>1687.0765580465104</v>
      </c>
      <c r="GG65" s="4">
        <f t="shared" si="7"/>
        <v>477.11792657589223</v>
      </c>
      <c r="GH65" s="4">
        <f t="shared" si="8"/>
        <v>220.00487921467635</v>
      </c>
      <c r="GI65" s="4">
        <v>0</v>
      </c>
      <c r="GJ65" s="4">
        <f t="shared" si="69"/>
        <v>0</v>
      </c>
      <c r="GK65" s="4">
        <f t="shared" si="70"/>
        <v>0</v>
      </c>
      <c r="GL65" s="4">
        <f t="shared" si="9"/>
        <v>0</v>
      </c>
      <c r="GM65" s="4">
        <f t="shared" si="10"/>
        <v>72.030764285114785</v>
      </c>
      <c r="GN65" s="4">
        <f t="shared" si="11"/>
        <v>33.1424955222869</v>
      </c>
      <c r="GO65" s="52">
        <v>0</v>
      </c>
      <c r="GP65" s="4">
        <f>step*(-'By group'!C$32*Population!C65+'By group'!I$33*Population!I65)</f>
        <v>0</v>
      </c>
      <c r="GQ65" s="4">
        <f>step*(-'By group'!D$32*Population!D65+'By group'!J$33*Population!J65)</f>
        <v>0</v>
      </c>
      <c r="GR65" s="4">
        <f>step*(-'By group'!E$32*Population!E65+'By group'!K$33*Population!K65)</f>
        <v>0</v>
      </c>
      <c r="GS65" s="4">
        <f>step*(-'By group'!F$32*Population!F65+'By group'!L$33*Population!L65)</f>
        <v>-4476.4335999981067</v>
      </c>
      <c r="GT65" s="4">
        <f>step*(-'By group'!G$32*Population!G65+'By group'!M$33*Population!M65)</f>
        <v>-569.31686924687961</v>
      </c>
      <c r="GU65" s="4">
        <f>step*(-'By group'!H$32*Population!H65+'By group'!N$33*Population!N65)</f>
        <v>-495.29510775541672</v>
      </c>
      <c r="GV65" s="46">
        <f t="shared" si="71"/>
        <v>0</v>
      </c>
      <c r="GW65" s="14">
        <f t="shared" si="72"/>
        <v>0</v>
      </c>
      <c r="GX65" s="4">
        <f t="shared" si="73"/>
        <v>0</v>
      </c>
      <c r="GY65" s="4">
        <f t="shared" si="74"/>
        <v>4476.4335999981067</v>
      </c>
      <c r="GZ65" s="4">
        <f t="shared" si="75"/>
        <v>569.31686924687961</v>
      </c>
      <c r="HA65" s="4">
        <f t="shared" si="76"/>
        <v>495.29510775541672</v>
      </c>
      <c r="HB65" s="8">
        <v>0</v>
      </c>
      <c r="HC65" s="4">
        <f>step*(-'By group'!P$32*Population!P65+'By group'!V$33*Population!V65)</f>
        <v>0</v>
      </c>
      <c r="HD65" s="4">
        <f>step*(-'By group'!Q$32*Population!Q65+'By group'!W$33*Population!W65)</f>
        <v>0</v>
      </c>
      <c r="HE65" s="4">
        <f>step*(-'By group'!R$32*Population!R65+'By group'!X$33*Population!X65)</f>
        <v>0</v>
      </c>
      <c r="HF65" s="4">
        <f>step*(-'By group'!S$32*Population!S65+'By group'!Y$33*Population!Y65)</f>
        <v>-2251.6040970241429</v>
      </c>
      <c r="HG65" s="4">
        <f>step*(-'By group'!T$32*Population!T65+'By group'!Z$33*Population!Z65)</f>
        <v>-282.12878578274365</v>
      </c>
      <c r="HH65" s="4">
        <f>step*(-'By group'!U$32*Population!U65+'By group'!AA$33*Population!AA65)</f>
        <v>-244.43208803758907</v>
      </c>
      <c r="HI65" s="14">
        <f t="shared" si="77"/>
        <v>0</v>
      </c>
      <c r="HJ65" s="46">
        <f t="shared" si="78"/>
        <v>0</v>
      </c>
      <c r="HK65" s="4">
        <f t="shared" si="79"/>
        <v>0</v>
      </c>
      <c r="HL65" s="4">
        <f t="shared" si="80"/>
        <v>2251.6040970241429</v>
      </c>
      <c r="HM65" s="4">
        <f t="shared" si="81"/>
        <v>282.12878578274365</v>
      </c>
      <c r="HN65" s="9">
        <f t="shared" si="82"/>
        <v>244.43208803758907</v>
      </c>
      <c r="HO65" s="4">
        <v>0</v>
      </c>
      <c r="HP65" s="4">
        <f>step*(-'By group'!AC$32*Population!AC65+'By group'!AI$33*Population!AI65)</f>
        <v>0</v>
      </c>
      <c r="HQ65" s="4">
        <f>step*(-'By group'!AD$32*Population!AD65+'By group'!AJ$33*Population!AJ65)</f>
        <v>0</v>
      </c>
      <c r="HR65" s="4">
        <f>step*(-'By group'!AE$32*Population!AE65+'By group'!AK$33*Population!AK65)</f>
        <v>0</v>
      </c>
      <c r="HS65" s="4">
        <f>step*(-'By group'!AF$32*Population!AF65+'By group'!AL$33*Population!AL65)</f>
        <v>-156.67680707367708</v>
      </c>
      <c r="HT65" s="4">
        <f>step*(-'By group'!AG$32*Population!AG65+'By group'!AM$33*Population!AM65)</f>
        <v>-20.086247077729606</v>
      </c>
      <c r="HU65" s="4">
        <f>step*(-'By group'!AH$32*Population!AH65+'By group'!AN$33*Population!AN65)</f>
        <v>-17.459579578409109</v>
      </c>
      <c r="HV65" s="14">
        <f t="shared" si="83"/>
        <v>0</v>
      </c>
      <c r="HW65" s="46">
        <f t="shared" si="84"/>
        <v>0</v>
      </c>
      <c r="HX65" s="4">
        <f t="shared" si="85"/>
        <v>0</v>
      </c>
      <c r="HY65" s="4">
        <f t="shared" si="86"/>
        <v>156.67680707367708</v>
      </c>
      <c r="HZ65" s="4">
        <f t="shared" si="87"/>
        <v>20.086247077729606</v>
      </c>
      <c r="IA65" s="4">
        <f t="shared" si="88"/>
        <v>17.459579578409109</v>
      </c>
      <c r="IB65" s="8">
        <v>0</v>
      </c>
      <c r="IC65" s="4">
        <f>step*(-'By group'!AP$32*Population!AP65+'By group'!AV$33*Population!AV65)</f>
        <v>0</v>
      </c>
      <c r="ID65" s="4">
        <f>step*(-'By group'!AQ$32*Population!AQ65+'By group'!AW$33*Population!AW65)</f>
        <v>0</v>
      </c>
      <c r="IE65" s="4">
        <f>step*(-'By group'!AR$32*Population!AR65+'By group'!AX$33*Population!AX65)</f>
        <v>0</v>
      </c>
      <c r="IF65" s="4">
        <f>step*(-'By group'!AS$32*Population!AS65+'By group'!AY$33*Population!AY65)</f>
        <v>-414.2120064915182</v>
      </c>
      <c r="IG65" s="4">
        <f>step*(-'By group'!AT$32*Population!AT65+'By group'!AZ$33*Population!AZ65)</f>
        <v>-55.326131700980817</v>
      </c>
      <c r="IH65" s="4">
        <f>step*(-'By group'!AU$32*Population!AU65+'By group'!BA$33*Population!BA65)</f>
        <v>-47.270199686883657</v>
      </c>
      <c r="II65" s="14">
        <f t="shared" si="15"/>
        <v>0</v>
      </c>
      <c r="IJ65" s="4">
        <f t="shared" si="16"/>
        <v>0</v>
      </c>
      <c r="IK65" s="4">
        <f t="shared" si="89"/>
        <v>0</v>
      </c>
      <c r="IL65" s="4">
        <f t="shared" si="90"/>
        <v>414.2120064915182</v>
      </c>
      <c r="IM65" s="4">
        <f t="shared" si="91"/>
        <v>55.326131700980817</v>
      </c>
      <c r="IN65" s="4">
        <f t="shared" si="92"/>
        <v>47.270199686883657</v>
      </c>
      <c r="IO65" s="8">
        <v>0</v>
      </c>
      <c r="IP65" s="4">
        <f>step*(-'By group'!BC$32*Population!BC65+'By group'!BI$33*Population!BI65)</f>
        <v>0</v>
      </c>
      <c r="IQ65" s="4">
        <f>step*(-'By group'!BD$32*Population!BD65+'By group'!BJ$33*Population!BJ65)</f>
        <v>0</v>
      </c>
      <c r="IR65" s="4">
        <f>step*(-'By group'!BE$32*Population!BE65+'By group'!BK$33*Population!BK65)</f>
        <v>0</v>
      </c>
      <c r="IS65" s="4">
        <f>step*(-'By group'!BF$32*Population!BF65+'By group'!BL$33*Population!BL65)</f>
        <v>-202.54358114538871</v>
      </c>
      <c r="IT65" s="4">
        <f>step*(-'By group'!BG$32*Population!BG65+'By group'!BM$33*Population!BM65)</f>
        <v>-27.429728081791826</v>
      </c>
      <c r="IU65" s="4">
        <f>step*(-'By group'!BH$32*Population!BH65+'By group'!BN$33*Population!BN65)</f>
        <v>-22.425510467716478</v>
      </c>
      <c r="IV65" s="14">
        <f t="shared" si="17"/>
        <v>0</v>
      </c>
      <c r="IW65" s="4">
        <f t="shared" si="18"/>
        <v>0</v>
      </c>
      <c r="IX65" s="4">
        <f t="shared" si="19"/>
        <v>0</v>
      </c>
      <c r="IY65" s="4">
        <f t="shared" si="20"/>
        <v>202.54358114538871</v>
      </c>
      <c r="IZ65" s="4">
        <f t="shared" si="21"/>
        <v>27.429728081791826</v>
      </c>
      <c r="JA65" s="4">
        <f t="shared" si="22"/>
        <v>22.425510467716478</v>
      </c>
      <c r="JB65" s="75">
        <f>step*(+prop_idu_male*'By group'!BB$9*Population!BB65-'By group'!B$8*Population!B65)</f>
        <v>-877.65215655403176</v>
      </c>
      <c r="JC65" s="46">
        <f>step*(+prop_idu_male*'By group'!BC$9*Population!BC65-'By group'!C$8*Population!C65)</f>
        <v>-5.2023333172989714</v>
      </c>
      <c r="JD65" s="46">
        <f>step*(+prop_idu_male*'By group'!BD$9*Population!BD65-'By group'!D$8*Population!D65)</f>
        <v>-15.312338004556814</v>
      </c>
      <c r="JE65" s="46">
        <f>step*(+prop_idu_male*'By group'!BE$9*Population!BE65-'By group'!E$8*Population!E65)</f>
        <v>-15.983389725556357</v>
      </c>
      <c r="JF65" s="46">
        <f>step*(+prop_idu_male*'By group'!BF$9*Population!BF65-'By group'!F$8*Population!F65)</f>
        <v>-4.8372219164806651</v>
      </c>
      <c r="JG65" s="46">
        <f>step*(+prop_idu_male*'By group'!BG$9*Population!BG65-'By group'!G$8*Population!G65)</f>
        <v>-0.93805946202818891</v>
      </c>
      <c r="JH65" s="46">
        <f>step*(+prop_idu_male*'By group'!BH$9*Population!BH65-'By group'!H$8*Population!H65)</f>
        <v>-0.80802229442822371</v>
      </c>
      <c r="JI65" s="46">
        <f>step*(+prop_idu_male*'By group'!BI$9*Population!BI65-'By group'!I$8*Population!I65)</f>
        <v>0</v>
      </c>
      <c r="JJ65" s="46">
        <f>step*(+prop_idu_male*'By group'!BJ$9*Population!BJ65-'By group'!J$8*Population!J65)</f>
        <v>0</v>
      </c>
      <c r="JK65" s="46">
        <f>step*(+prop_idu_male*'By group'!BK$9*Population!BK65-'By group'!K$8*Population!K65)</f>
        <v>0</v>
      </c>
      <c r="JL65" s="46">
        <f>step*(+prop_idu_male*'By group'!BL$9*Population!BL65-'By group'!L$8*Population!L65)</f>
        <v>-1.6937858224629814</v>
      </c>
      <c r="JM65" s="46">
        <f>step*(+prop_idu_male*'By group'!BM$9*Population!BM65-'By group'!M$8*Population!M65)</f>
        <v>-0.86914788035521917</v>
      </c>
      <c r="JN65" s="46">
        <f>step*(+prop_idu_male*'By group'!BN$9*Population!BN65-'By group'!N$8*Population!N65)</f>
        <v>-0.73309682359065298</v>
      </c>
      <c r="JO65" s="45">
        <f>step*(+(1-prop_idu_male)*'By group'!BB$9*Population!BB65-'By group'!O$8*Population!O65-'By group'!O$6*Population!O65+'By group'!AB$7*Population!AB65)</f>
        <v>-6527.5685979690243</v>
      </c>
      <c r="JP65" s="46">
        <f>step*(+(1-prop_idu_male)*'By group'!BC$9*Population!BC65-'By group'!P$8*Population!P65-'By group'!P$6*Population!P65+'By group'!AC$7*Population!AC65)</f>
        <v>-10.234180587831313</v>
      </c>
      <c r="JQ65" s="46">
        <f>step*(+(1-prop_idu_male)*'By group'!BD$9*Population!BD65-'By group'!Q$8*Population!Q65-'By group'!Q$6*Population!Q65+'By group'!AD$7*Population!AD65)</f>
        <v>-30.008871524379231</v>
      </c>
      <c r="JR65" s="46">
        <f>step*(+(1-prop_idu_male)*'By group'!BE$9*Population!BE65-'By group'!R$8*Population!R65-'By group'!R$6*Population!R65+'By group'!AE$7*Population!AE65)</f>
        <v>-31.318710233835365</v>
      </c>
      <c r="JS65" s="46">
        <f>step*(+(1-prop_idu_male)*'By group'!BF$9*Population!BF65-'By group'!S$8*Population!S65-'By group'!S$6*Population!S65+'By group'!AF$7*Population!AF65)</f>
        <v>-9.5142912934035451</v>
      </c>
      <c r="JT65" s="46">
        <f>step*(+(1-prop_idu_male)*'By group'!BG$9*Population!BG65-'By group'!T$8*Population!T65-'By group'!T$6*Population!T65+'By group'!AG$7*Population!AG65)</f>
        <v>-1.8558205934276926</v>
      </c>
      <c r="JU65" s="46">
        <f>step*(+(1-prop_idu_male)*'By group'!BH$9*Population!BH65-'By group'!U$8*Population!U65-'By group'!U$6*Population!U65+'By group'!AH$7*Population!AH65)</f>
        <v>-1.6298939661365408</v>
      </c>
      <c r="JV65" s="46">
        <f>step*(+(1-prop_idu_male)*'By group'!BI$9*Population!BI65-'By group'!V$8*Population!V65-'By group'!V$6*Population!V65+'By group'!AI$7*Population!AI65)</f>
        <v>0</v>
      </c>
      <c r="JW65" s="46">
        <f>step*(+(1-prop_idu_male)*'By group'!BJ$9*Population!BJ65-'By group'!W$8*Population!W65-'By group'!W$6*Population!W65+'By group'!AJ$7*Population!AJ65)</f>
        <v>0</v>
      </c>
      <c r="JX65" s="46">
        <f>step*(+(1-prop_idu_male)*'By group'!BK$9*Population!BK65-'By group'!X$8*Population!X65-'By group'!X$6*Population!X65+'By group'!AK$7*Population!AK65)</f>
        <v>0</v>
      </c>
      <c r="JY65" s="46">
        <f>step*(+(1-prop_idu_male)*'By group'!BL$9*Population!BL65-'By group'!Y$8*Population!Y65-'By group'!Y$6*Population!Y65+'By group'!AL$7*Population!AL65)</f>
        <v>-3.4168582332112685</v>
      </c>
      <c r="JZ65" s="46">
        <f>step*(+(1-prop_idu_male)*'By group'!BM$9*Population!BM65-'By group'!Z$8*Population!Z65-'By group'!Z$6*Population!Z65+'By group'!AM$7*Population!AM65)</f>
        <v>-1.8033785673680853</v>
      </c>
      <c r="KA65" s="76">
        <f>step*(+(1-prop_idu_male)*'By group'!BN$9*Population!BN65-'By group'!AA$8*Population!AA65-'By group'!AA$6*Population!AA65+'By group'!AN$7*Population!AN65)</f>
        <v>-1.6106072701490068</v>
      </c>
      <c r="KB65" s="46">
        <f>step*(+'By group'!O$6*Population!O65-'By group'!AB$7*Population!AB65)</f>
        <v>5585.7994786089339</v>
      </c>
      <c r="KC65" s="46">
        <f>step*(+'By group'!P$6*Population!P65-'By group'!AC$7*Population!AC65)</f>
        <v>7.4516272721559016</v>
      </c>
      <c r="KD65" s="46">
        <f>step*(+'By group'!Q$6*Population!Q65-'By group'!AD$7*Population!AD65)</f>
        <v>21.830253067457349</v>
      </c>
      <c r="KE65" s="46">
        <f>step*(+'By group'!R$6*Population!R65-'By group'!AE$7*Population!AE65)</f>
        <v>22.781768154357291</v>
      </c>
      <c r="KF65" s="46">
        <f>step*(+'By group'!S$6*Population!S65-'By group'!AF$7*Population!AF65)</f>
        <v>6.9269210115278064</v>
      </c>
      <c r="KG65" s="46">
        <f>step*(+'By group'!T$6*Population!T65-'By group'!AG$7*Population!AG65)</f>
        <v>1.3529646212245725</v>
      </c>
      <c r="KH65" s="46">
        <f>step*(+'By group'!U$6*Population!U65-'By group'!AH$7*Population!AH65)</f>
        <v>1.1933139377327182</v>
      </c>
      <c r="KI65" s="46">
        <f>step*(+'By group'!V$6*Population!V65-'By group'!AI$7*Population!AI65)</f>
        <v>0</v>
      </c>
      <c r="KJ65" s="46">
        <f>step*(+'By group'!W$6*Population!W65-'By group'!AJ$7*Population!AJ65)</f>
        <v>0</v>
      </c>
      <c r="KK65" s="46">
        <f>step*(+'By group'!X$6*Population!X65-'By group'!AK$7*Population!AK65)</f>
        <v>0</v>
      </c>
      <c r="KL65" s="46">
        <f>step*(+'By group'!Y$6*Population!Y65-'By group'!AL$7*Population!AL65)</f>
        <v>2.50227356613361</v>
      </c>
      <c r="KM65" s="46">
        <f>step*(+'By group'!Z$6*Population!Z65-'By group'!AM$7*Population!AM65)</f>
        <v>1.3290085208291824</v>
      </c>
      <c r="KN65" s="46">
        <f>step*(+'By group'!AA$6*Population!AA65-'By group'!AN$7*Population!AN65)</f>
        <v>1.1994007768552797</v>
      </c>
      <c r="KO65" s="45">
        <v>0</v>
      </c>
      <c r="KP65" s="46">
        <v>0</v>
      </c>
      <c r="KQ65" s="46">
        <v>0</v>
      </c>
      <c r="KR65" s="46">
        <v>0</v>
      </c>
      <c r="KS65" s="46">
        <v>0</v>
      </c>
      <c r="KT65" s="46">
        <v>0</v>
      </c>
      <c r="KU65" s="46">
        <v>0</v>
      </c>
      <c r="KV65" s="46">
        <v>0</v>
      </c>
      <c r="KW65" s="46">
        <v>0</v>
      </c>
      <c r="KX65" s="46">
        <v>0</v>
      </c>
      <c r="KY65" s="46">
        <v>0</v>
      </c>
      <c r="KZ65" s="46">
        <v>0</v>
      </c>
      <c r="LA65" s="46">
        <v>0</v>
      </c>
      <c r="LB65" s="188">
        <f>step*(-'By group'!BB$9*Population!BB65+'By group'!B$8*Population!B65+'By group'!O$8*Population!O65)</f>
        <v>1819.4212759141219</v>
      </c>
      <c r="LC65" s="189">
        <f>step*(-'By group'!BC$9*Population!BC65+'By group'!C$8*Population!C65+'By group'!P$8*Population!P65)</f>
        <v>7.9848866329743835</v>
      </c>
      <c r="LD65" s="189">
        <f>step*(-'By group'!BD$9*Population!BD65+'By group'!D$8*Population!D65+'By group'!Q$8*Population!Q65)</f>
        <v>23.490956461478699</v>
      </c>
      <c r="LE65" s="189">
        <f>step*(-'By group'!BE$9*Population!BE65+'By group'!E$8*Population!E65+'By group'!R$8*Population!R65)</f>
        <v>24.520331805034431</v>
      </c>
      <c r="LF65" s="189">
        <f>step*(-'By group'!BF$9*Population!BF65+'By group'!F$8*Population!F65+'By group'!S$8*Population!S65)</f>
        <v>7.4245921983564038</v>
      </c>
      <c r="LG65" s="189">
        <f>step*(-'By group'!BG$9*Population!BG65+'By group'!G$8*Population!G65+'By group'!T$8*Population!T65)</f>
        <v>1.4409154342313089</v>
      </c>
      <c r="LH65" s="189">
        <f>step*(-'By group'!BH$9*Population!BH65+'By group'!H$8*Population!H65+'By group'!U$8*Population!U65)</f>
        <v>1.2446023228320464</v>
      </c>
      <c r="LI65" s="189">
        <f>step*(-'By group'!BI$9*Population!BI65+'By group'!I$8*Population!I65+'By group'!V$8*Population!V65)</f>
        <v>0</v>
      </c>
      <c r="LJ65" s="189">
        <f>step*(-'By group'!BJ$9*Population!BJ65+'By group'!J$8*Population!J65+'By group'!W$8*Population!W65)</f>
        <v>0</v>
      </c>
      <c r="LK65" s="189">
        <f>step*(-'By group'!BK$9*Population!BK65+'By group'!K$8*Population!K65+'By group'!X$8*Population!X65)</f>
        <v>0</v>
      </c>
      <c r="LL65" s="189">
        <f>step*(-'By group'!BL$9*Population!BL65+'By group'!L$8*Population!L65+'By group'!Y$8*Population!Y65)</f>
        <v>2.6083704895406403</v>
      </c>
      <c r="LM65" s="189">
        <f>step*(-'By group'!BM$9*Population!BM65+'By group'!M$8*Population!M65+'By group'!Z$8*Population!Z65)</f>
        <v>1.3435179268941222</v>
      </c>
      <c r="LN65" s="189">
        <f>step*(-'By group'!BN$9*Population!BN65+'By group'!N$8*Population!N65+'By group'!AA$8*Population!AA65)</f>
        <v>1.1443033168843799</v>
      </c>
    </row>
    <row r="66" spans="1:326" x14ac:dyDescent="0.25">
      <c r="A66">
        <f t="shared" si="93"/>
        <v>31</v>
      </c>
      <c r="B66" s="52">
        <f>step*((-'By group'!B$4-'By group'!B$5-'By group'!B$22)*Population!B66+'By group'!B$3*Population!$BO66)</f>
        <v>175024.24037846411</v>
      </c>
      <c r="C66" s="4">
        <f>step*((-'By group'!C$4-'By group'!C$5-'By group'!C$22)*Population!C66+'By group'!C$3*Population!$BO66)</f>
        <v>-4785.941270219455</v>
      </c>
      <c r="D66" s="4">
        <f>step*((-'By group'!D$4-'By group'!D$5-'By group'!D$22)*Population!D66+'By group'!D$3*Population!$BO66)</f>
        <v>-31444.554367568024</v>
      </c>
      <c r="E66" s="4">
        <f>step*((-'By group'!E$4-'By group'!E$5-'By group'!E$22)*Population!E66+'By group'!E$3*Population!$BO66)</f>
        <v>-50518.408178446589</v>
      </c>
      <c r="F66" s="4">
        <f>step*((-'By group'!F$4-'By group'!F$5-'By group'!F$22)*Population!F66+'By group'!F$3*Population!$BO66)</f>
        <v>-20587.095279763795</v>
      </c>
      <c r="G66" s="4">
        <f>step*((-'By group'!G$4-'By group'!G$5-'By group'!G$22)*Population!G66+'By group'!G$3*Population!$BO66)</f>
        <v>-5014.7093590457152</v>
      </c>
      <c r="H66" s="4">
        <f>step*((-'By group'!H$4-'By group'!H$5-'By group'!H$22)*Population!H66+'By group'!H$3*Population!$BO66)</f>
        <v>-4722.3646998763952</v>
      </c>
      <c r="I66" s="4">
        <f>step*((-'By group'!I$4-'By group'!I$5-'By group'!I$22)*Population!I66+'By group'!I$3*Population!$BO66)</f>
        <v>0</v>
      </c>
      <c r="J66" s="4">
        <f>step*((-'By group'!J$4-'By group'!J$5-'By group'!J$22)*Population!J66+'By group'!J$3*Population!$BO66)</f>
        <v>0</v>
      </c>
      <c r="K66" s="4">
        <f>step*((-'By group'!K$4-'By group'!K$5-'By group'!K$22)*Population!K66+'By group'!K$3*Population!$BO66)</f>
        <v>0</v>
      </c>
      <c r="L66" s="4">
        <f>step*((-'By group'!L$4-'By group'!L$5-'By group'!L$22)*Population!L66+'By group'!L$3*Population!$BO66)</f>
        <v>-2612.956484104915</v>
      </c>
      <c r="M66" s="4">
        <f>step*((-'By group'!M$4-'By group'!M$5-'By group'!M$22)*Population!M66+'By group'!M$3*Population!$BO66)</f>
        <v>-1515.3848887444233</v>
      </c>
      <c r="N66" s="4">
        <f>step*((-'By group'!N$4-'By group'!N$5-'By group'!N$22)*Population!N66+'By group'!N$3*Population!$BO66)</f>
        <v>-1498.0171875750818</v>
      </c>
      <c r="O66" s="8">
        <f>step*((-'By group'!O$4-'By group'!O$5-'By group'!O$22)*Population!O66+'By group'!O$3*Population!$BO66)</f>
        <v>125810.04067191051</v>
      </c>
      <c r="P66" s="4">
        <f>step*((-'By group'!P$4-'By group'!P$5-'By group'!P$22)*Population!P66+'By group'!P$3*Population!$BO66)</f>
        <v>-2383.184395893928</v>
      </c>
      <c r="Q66" s="4">
        <f>step*((-'By group'!Q$4-'By group'!Q$5-'By group'!Q$22)*Population!Q66+'By group'!Q$3*Population!$BO66)</f>
        <v>-15694.762635960942</v>
      </c>
      <c r="R66" s="4">
        <f>step*((-'By group'!R$4-'By group'!R$5-'By group'!R$22)*Population!R66+'By group'!R$3*Population!$BO66)</f>
        <v>-25334.600024000541</v>
      </c>
      <c r="S66" s="4">
        <f>step*((-'By group'!S$4-'By group'!S$5-'By group'!S$22)*Population!S66+'By group'!S$3*Population!$BO66)</f>
        <v>-10373.656494309907</v>
      </c>
      <c r="T66" s="4">
        <f>step*((-'By group'!T$4-'By group'!T$5-'By group'!T$22)*Population!T66+'By group'!T$3*Population!$BO66)</f>
        <v>-2538.1064644683433</v>
      </c>
      <c r="U66" s="4">
        <f>step*((-'By group'!U$4-'By group'!U$5-'By group'!U$22)*Population!U66+'By group'!U$3*Population!$BO66)</f>
        <v>-2417.5883371370155</v>
      </c>
      <c r="V66" s="4">
        <f>step*((-'By group'!V$4-'By group'!V$5-'By group'!V$22)*Population!V66+'By group'!V$3*Population!$BO66)</f>
        <v>0</v>
      </c>
      <c r="W66" s="4">
        <f>step*((-'By group'!W$4-'By group'!W$5-'By group'!W$22)*Population!W66+'By group'!W$3*Population!$BO66)</f>
        <v>0</v>
      </c>
      <c r="X66" s="4">
        <f>step*((-'By group'!X$4-'By group'!X$5-'By group'!X$22)*Population!X66+'By group'!X$3*Population!$BO66)</f>
        <v>0</v>
      </c>
      <c r="Y66" s="4">
        <f>step*((-'By group'!Y$4-'By group'!Y$5-'By group'!Y$22)*Population!Y66+'By group'!Y$3*Population!$BO66)</f>
        <v>-1337.3865575145981</v>
      </c>
      <c r="Z66" s="4">
        <f>step*((-'By group'!Z$4-'By group'!Z$5-'By group'!Z$22)*Population!Z66+'By group'!Z$3*Population!$BO66)</f>
        <v>-787.05399967149481</v>
      </c>
      <c r="AA66" s="4">
        <f>step*((-'By group'!AA$4-'By group'!AA$5-'By group'!AA$22)*Population!AA66+'By group'!AA$3*Population!$BO66)</f>
        <v>-802.1789502473373</v>
      </c>
      <c r="AB66" s="8">
        <f>step*((-'By group'!AB$4-'By group'!AB$5-'By group'!AB$22)*Population!AB66+'By group'!AB$3*Population!$BO66)</f>
        <v>-1137.8160379967835</v>
      </c>
      <c r="AC66" s="4">
        <f>step*((-'By group'!AC$4-'By group'!AC$5-'By group'!AC$22)*Population!AC66+'By group'!AC$3*Population!$BO66)</f>
        <v>-166.82487700631657</v>
      </c>
      <c r="AD66" s="4">
        <f>step*((-'By group'!AD$4-'By group'!AD$5-'By group'!AD$22)*Population!AD66+'By group'!AD$3*Population!$BO66)</f>
        <v>-1098.7149402234484</v>
      </c>
      <c r="AE66" s="4">
        <f>step*((-'By group'!AE$4-'By group'!AE$5-'By group'!AE$22)*Population!AE66+'By group'!AE$3*Population!$BO66)</f>
        <v>-1768.6520091597536</v>
      </c>
      <c r="AF66" s="4">
        <f>step*((-'By group'!AF$4-'By group'!AF$5-'By group'!AF$22)*Population!AF66+'By group'!AF$3*Population!$BO66)</f>
        <v>-721.02170446386435</v>
      </c>
      <c r="AG66" s="4">
        <f>step*((-'By group'!AG$4-'By group'!AG$5-'By group'!AG$22)*Population!AG66+'By group'!AG$3*Population!$BO66)</f>
        <v>-175.51595504445166</v>
      </c>
      <c r="AH66" s="4">
        <f>step*((-'By group'!AH$4-'By group'!AH$5-'By group'!AH$22)*Population!AH66+'By group'!AH$3*Population!$BO66)</f>
        <v>-164.80015973817379</v>
      </c>
      <c r="AI66" s="4">
        <f>step*((-'By group'!AI$4-'By group'!AI$5-'By group'!AI$22)*Population!AI66+'By group'!AI$3*Population!$BO66)</f>
        <v>0</v>
      </c>
      <c r="AJ66" s="4">
        <f>step*((-'By group'!AJ$4-'By group'!AJ$5-'By group'!AJ$22)*Population!AJ66+'By group'!AJ$3*Population!$BO66)</f>
        <v>0</v>
      </c>
      <c r="AK66" s="4">
        <f>step*((-'By group'!AK$4-'By group'!AK$5-'By group'!AK$22)*Population!AK66+'By group'!AK$3*Population!$BO66)</f>
        <v>0</v>
      </c>
      <c r="AL66" s="4">
        <f>step*((-'By group'!AL$4-'By group'!AL$5-'By group'!AL$22)*Population!AL66+'By group'!AL$3*Population!$BO66)</f>
        <v>-91.088129071162498</v>
      </c>
      <c r="AM66" s="4">
        <f>step*((-'By group'!AM$4-'By group'!AM$5-'By group'!AM$22)*Population!AM66+'By group'!AM$3*Population!$BO66)</f>
        <v>-52.465341573498279</v>
      </c>
      <c r="AN66" s="4">
        <f>step*((-'By group'!AN$4-'By group'!AN$5-'By group'!AN$22)*Population!AN66+'By group'!AN$3*Population!$BO66)</f>
        <v>-51.493403377053284</v>
      </c>
      <c r="AO66" s="8">
        <f>step*((-'By group'!AO$4-'By group'!AO$5-'By group'!AO$22)*Population!AO66+'By group'!AO$3*Population!$BO66)</f>
        <v>12269.741435319636</v>
      </c>
      <c r="AP66" s="4">
        <f>step*((-'By group'!AP$4-'By group'!AP$5-'By group'!AP$22)*Population!AP66+'By group'!AP$3*Population!$BO66)</f>
        <v>-472.06687050502239</v>
      </c>
      <c r="AQ66" s="4">
        <f>step*((-'By group'!AQ$4-'By group'!AQ$5-'By group'!AQ$22)*Population!AQ66+'By group'!AQ$3*Population!$BO66)</f>
        <v>-3048.6525660151769</v>
      </c>
      <c r="AR66" s="4">
        <f>step*((-'By group'!AR$4-'By group'!AR$5-'By group'!AR$22)*Population!AR66+'By group'!AR$3*Population!$BO66)</f>
        <v>-4762.2545858047861</v>
      </c>
      <c r="AS66" s="4">
        <f>step*((-'By group'!AS$4-'By group'!AS$5-'By group'!AS$22)*Population!AS66+'By group'!AS$3*Population!$BO66)</f>
        <v>-1893.3739565108981</v>
      </c>
      <c r="AT66" s="4">
        <f>step*((-'By group'!AT$4-'By group'!AT$5-'By group'!AT$22)*Population!AT66+'By group'!AT$3*Population!$BO66)</f>
        <v>-451.78065471401703</v>
      </c>
      <c r="AU66" s="4">
        <f>step*((-'By group'!AU$4-'By group'!AU$5-'By group'!AU$22)*Population!AU66+'By group'!AU$3*Population!$BO66)</f>
        <v>-407.04530279564597</v>
      </c>
      <c r="AV66" s="4">
        <f>step*((-'By group'!AV$4-'By group'!AV$5-'By group'!AV$22)*Population!AV66+'By group'!AV$3*Population!$BO66)</f>
        <v>0</v>
      </c>
      <c r="AW66" s="4">
        <f>step*((-'By group'!AW$4-'By group'!AW$5-'By group'!AW$22)*Population!AW66+'By group'!AW$3*Population!$BO66)</f>
        <v>0</v>
      </c>
      <c r="AX66" s="4">
        <f>step*((-'By group'!AX$4-'By group'!AX$5-'By group'!AX$22)*Population!AX66+'By group'!AX$3*Population!$BO66)</f>
        <v>0</v>
      </c>
      <c r="AY66" s="4">
        <f>step*((-'By group'!AY$4-'By group'!AY$5-'By group'!AY$22)*Population!AY66+'By group'!AY$3*Population!$BO66)</f>
        <v>-224.47874947342896</v>
      </c>
      <c r="AZ66" s="4">
        <f>step*((-'By group'!AZ$4-'By group'!AZ$5-'By group'!AZ$22)*Population!AZ66+'By group'!AZ$3*Population!$BO66)</f>
        <v>-122.56329568211206</v>
      </c>
      <c r="BA66" s="4">
        <f>step*((-'By group'!BA$4-'By group'!BA$5-'By group'!BA$22)*Population!BA66+'By group'!BA$3*Population!$BO66)</f>
        <v>-110.5086781262322</v>
      </c>
      <c r="BB66" s="8">
        <f>step*((-'By group'!BB$4-'By group'!BB$5-'By group'!BB$22)*Population!BB66+'By group'!BB$3*Population!$BO66)</f>
        <v>5056.258184425491</v>
      </c>
      <c r="BC66" s="4">
        <f>step*((-'By group'!BC$4-'By group'!BC$5-'By group'!BC$22)*Population!BC66+'By group'!BC$3*Population!$BO66)</f>
        <v>-383.5235525685888</v>
      </c>
      <c r="BD66" s="4">
        <f>step*((-'By group'!BD$4-'By group'!BD$5-'By group'!BD$22)*Population!BD66+'By group'!BD$3*Population!$BO66)</f>
        <v>-1945.1519440362463</v>
      </c>
      <c r="BE66" s="4">
        <f>step*((-'By group'!BE$4-'By group'!BE$5-'By group'!BE$22)*Population!BE66+'By group'!BE$3*Population!$BO66)</f>
        <v>-2706.7729526763032</v>
      </c>
      <c r="BF66" s="4">
        <f>step*((-'By group'!BF$4-'By group'!BF$5-'By group'!BF$22)*Population!BF66+'By group'!BF$3*Population!$BO66)</f>
        <v>-1004.6549651193582</v>
      </c>
      <c r="BG66" s="4">
        <f>step*((-'By group'!BG$4-'By group'!BG$5-'By group'!BG$22)*Population!BG66+'By group'!BG$3*Population!$BO66)</f>
        <v>-229.40805606916533</v>
      </c>
      <c r="BH66" s="4">
        <f>step*((-'By group'!BH$4-'By group'!BH$5-'By group'!BH$22)*Population!BH66+'By group'!BH$3*Population!$BO66)</f>
        <v>-197.61042341822153</v>
      </c>
      <c r="BI66" s="4">
        <f>step*((-'By group'!BI$4-'By group'!BI$5-'By group'!BI$22)*Population!BI66+'By group'!BI$3*Population!$BO66)</f>
        <v>0</v>
      </c>
      <c r="BJ66" s="4">
        <f>step*((-'By group'!BJ$4-'By group'!BJ$5-'By group'!BJ$22)*Population!BJ66+'By group'!BJ$3*Population!$BO66)</f>
        <v>0</v>
      </c>
      <c r="BK66" s="4">
        <f>step*((-'By group'!BK$4-'By group'!BK$5-'By group'!BK$22)*Population!BK66+'By group'!BK$3*Population!$BO66)</f>
        <v>0</v>
      </c>
      <c r="BL66" s="4">
        <f>step*((-'By group'!BL$4-'By group'!BL$5-'By group'!BL$22)*Population!BL66+'By group'!BL$3*Population!$BO66)</f>
        <v>-129.96729876050134</v>
      </c>
      <c r="BM66" s="4">
        <f>step*((-'By group'!BM$4-'By group'!BM$5-'By group'!BM$22)*Population!BM66+'By group'!BM$3*Population!$BO66)</f>
        <v>-66.422643417267793</v>
      </c>
      <c r="BN66" s="4">
        <f>step*((-'By group'!BN$4-'By group'!BN$5-'By group'!BN$22)*Population!BN66+'By group'!BN$3*Population!$BO66)</f>
        <v>-56.017627776159308</v>
      </c>
      <c r="BO66" s="71">
        <f>-step*SUM(SCR!B66:N66)*Population!B66</f>
        <v>-124750.82222869857</v>
      </c>
      <c r="BP66" s="4">
        <f>step*-SUM('By group'!C$11:C$21)*Population!C66</f>
        <v>-119648.53175548637</v>
      </c>
      <c r="BQ66" s="4">
        <f>step*-SUM('By group'!D$11:D$21)*Population!D66</f>
        <v>-87345.98435435562</v>
      </c>
      <c r="BR66" s="4">
        <f>step*-SUM('By group'!E$11:E$21)*Population!E66</f>
        <v>-36084.577270318987</v>
      </c>
      <c r="BS66" s="4">
        <f>step*-SUM('By group'!F$11:F$21)*Population!F66</f>
        <v>-10835.313305138839</v>
      </c>
      <c r="BT66" s="4">
        <f>step*-SUM('By group'!G$11:G$21)*Population!G66</f>
        <v>-5223.6555823392864</v>
      </c>
      <c r="BU66" s="4">
        <f>step*-SUM('By group'!H$11:H$21)*Population!H66</f>
        <v>0</v>
      </c>
      <c r="BV66" s="4">
        <f>step*-SUM('By group'!I$11:I$21)*Population!I66</f>
        <v>0</v>
      </c>
      <c r="BW66" s="4">
        <f>step*-SUM('By group'!J$11:J$21)*Population!J66</f>
        <v>0</v>
      </c>
      <c r="BX66" s="4">
        <f>step*-SUM('By group'!K$11:K$21)*Population!K66</f>
        <v>0</v>
      </c>
      <c r="BY66" s="4">
        <f>step*-SUM('By group'!L$11:L$21)*Population!L66</f>
        <v>-1866.3974886463679</v>
      </c>
      <c r="BZ66" s="4">
        <f>step*-SUM('By group'!M$11:M$21)*Population!M66</f>
        <v>-947.11555546526461</v>
      </c>
      <c r="CA66" s="4">
        <f>step*-SUM('By group'!N$11:N$21)*Population!N66</f>
        <v>0</v>
      </c>
      <c r="CB66" s="13">
        <f>-step*SUM(SCR!O66:AA66)*Population!O66</f>
        <v>-62083.933903140649</v>
      </c>
      <c r="CC66" s="4">
        <f>step*-SUM('By group'!P$11:P$21)*Population!P66</f>
        <v>-59579.6098973482</v>
      </c>
      <c r="CD66" s="4">
        <f>step*-SUM('By group'!Q$11:Q$21)*Population!Q66</f>
        <v>-43596.562877669283</v>
      </c>
      <c r="CE66" s="4">
        <f>step*-SUM('By group'!R$11:R$21)*Population!R66</f>
        <v>-18096.142874286099</v>
      </c>
      <c r="CF66" s="4">
        <f>step*-SUM('By group'!S$11:S$21)*Population!S66</f>
        <v>-5459.819207531531</v>
      </c>
      <c r="CG66" s="4">
        <f>step*-SUM('By group'!T$11:T$21)*Population!T66</f>
        <v>-2643.8609004878576</v>
      </c>
      <c r="CH66" s="4">
        <f>step*-SUM('By group'!U$11:U$21)*Population!U66</f>
        <v>0</v>
      </c>
      <c r="CI66" s="4">
        <f>step*-SUM('By group'!V$11:V$21)*Population!V66</f>
        <v>0</v>
      </c>
      <c r="CJ66" s="4">
        <f>step*-SUM('By group'!W$11:W$21)*Population!W66</f>
        <v>0</v>
      </c>
      <c r="CK66" s="4">
        <f>step*-SUM('By group'!X$11:X$21)*Population!X66</f>
        <v>0</v>
      </c>
      <c r="CL66" s="4">
        <f>step*-SUM('By group'!Y$11:Y$21)*Population!Y66</f>
        <v>-955.27611251042708</v>
      </c>
      <c r="CM66" s="4">
        <f>step*-SUM('By group'!Z$11:Z$21)*Population!Z66</f>
        <v>-491.9087497946843</v>
      </c>
      <c r="CN66" s="4">
        <f>step*-SUM('By group'!AA$11:AA$21)*Population!AA66</f>
        <v>0</v>
      </c>
      <c r="CO66" s="13">
        <f>-step*SUM(SCR!AB66:AN66)*Population!AB66</f>
        <v>-4344.1855789089141</v>
      </c>
      <c r="CP66" s="4">
        <f>step*-SUM('By group'!AC$11:AC$21)*Population!AC66</f>
        <v>-4170.6219251579141</v>
      </c>
      <c r="CQ66" s="4">
        <f>step*-SUM('By group'!AD$11:AD$21)*Population!AD66</f>
        <v>-3051.9859450651343</v>
      </c>
      <c r="CR66" s="4">
        <f>step*-SUM('By group'!AE$11:AE$21)*Population!AE66</f>
        <v>-1263.3228636855383</v>
      </c>
      <c r="CS66" s="4">
        <f>step*-SUM('By group'!AF$11:AF$21)*Population!AF66</f>
        <v>-379.48510761256023</v>
      </c>
      <c r="CT66" s="4">
        <f>step*-SUM('By group'!AG$11:AG$21)*Population!AG66</f>
        <v>-182.82911983797047</v>
      </c>
      <c r="CU66" s="4">
        <f>step*-SUM('By group'!AH$11:AH$21)*Population!AH66</f>
        <v>0</v>
      </c>
      <c r="CV66" s="4">
        <f>step*-SUM('By group'!AI$11:AI$21)*Population!AI66</f>
        <v>0</v>
      </c>
      <c r="CW66" s="4">
        <f>step*-SUM('By group'!AJ$11:AJ$21)*Population!AJ66</f>
        <v>0</v>
      </c>
      <c r="CX66" s="4">
        <f>step*-SUM('By group'!AK$11:AK$21)*Population!AK66</f>
        <v>0</v>
      </c>
      <c r="CY66" s="4">
        <f>step*-SUM('By group'!AL$11:AL$21)*Population!AL66</f>
        <v>-65.062949336544634</v>
      </c>
      <c r="CZ66" s="4">
        <f>step*-SUM('By group'!AM$11:AM$21)*Population!AM66</f>
        <v>-32.790838483436424</v>
      </c>
      <c r="DA66" s="4">
        <f>step*-SUM('By group'!AN$11:AN$21)*Population!AN66</f>
        <v>0</v>
      </c>
      <c r="DB66" s="13">
        <f>-step*SUM(SCR!AO66:BA66)*Population!AO66</f>
        <v>-12368.414935113167</v>
      </c>
      <c r="DC66" s="4">
        <f>step*-SUM('By group'!AP$11:AP$21)*Population!AP66</f>
        <v>-11801.671762625559</v>
      </c>
      <c r="DD66" s="4">
        <f>step*-SUM('By group'!AQ$11:AQ$21)*Population!AQ66</f>
        <v>-8468.4793500421583</v>
      </c>
      <c r="DE66" s="4">
        <f>step*-SUM('By group'!AR$11:AR$21)*Population!AR66</f>
        <v>-3401.6104184319902</v>
      </c>
      <c r="DF66" s="4">
        <f>step*-SUM('By group'!AS$11:AS$21)*Population!AS66</f>
        <v>-996.51260868994632</v>
      </c>
      <c r="DG66" s="4">
        <f>step*-SUM('By group'!AT$11:AT$21)*Population!AT66</f>
        <v>-470.60484866043436</v>
      </c>
      <c r="DH66" s="4">
        <f>step*-SUM('By group'!AU$11:AU$21)*Population!AU66</f>
        <v>0</v>
      </c>
      <c r="DI66" s="4">
        <f>step*-SUM('By group'!AV$11:AV$21)*Population!AV66</f>
        <v>0</v>
      </c>
      <c r="DJ66" s="4">
        <f>step*-SUM('By group'!AW$11:AW$21)*Population!AW66</f>
        <v>0</v>
      </c>
      <c r="DK66" s="4">
        <f>step*-SUM('By group'!AX$11:AX$21)*Population!AX66</f>
        <v>0</v>
      </c>
      <c r="DL66" s="4">
        <f>step*-SUM('By group'!AY$11:AY$21)*Population!AY66</f>
        <v>-160.3419639095921</v>
      </c>
      <c r="DM66" s="4">
        <f>step*-SUM('By group'!AZ$11:AZ$21)*Population!AZ66</f>
        <v>-76.602059801320038</v>
      </c>
      <c r="DN66" s="4">
        <f>step*-SUM('By group'!BA$11:BA$21)*Population!BA66</f>
        <v>0</v>
      </c>
      <c r="DO66" s="13">
        <f>-step*SUM(SCR!BB66:BN66)*Population!BB66</f>
        <v>-6785.6184355751702</v>
      </c>
      <c r="DP66" s="4">
        <f>step*-SUM('By group'!BC$11:BC$21)*Population!BC66</f>
        <v>-6392.0592094764797</v>
      </c>
      <c r="DQ66" s="4">
        <f>step*-SUM('By group'!BD$11:BD$21)*Population!BD66</f>
        <v>-4420.79987280965</v>
      </c>
      <c r="DR66" s="4">
        <f>step*-SUM('By group'!BE$11:BE$21)*Population!BE66</f>
        <v>-1691.7330954226895</v>
      </c>
      <c r="DS66" s="4">
        <f>step*-SUM('By group'!BF$11:BF$21)*Population!BF66</f>
        <v>-478.40712624731344</v>
      </c>
      <c r="DT66" s="4">
        <f>step*-SUM('By group'!BG$11:BG$21)*Population!BG66</f>
        <v>-220.58466929727433</v>
      </c>
      <c r="DU66" s="4">
        <f>step*-SUM('By group'!BH$11:BH$21)*Population!BH66</f>
        <v>0</v>
      </c>
      <c r="DV66" s="4">
        <f>step*-SUM('By group'!BI$11:BI$21)*Population!BI66</f>
        <v>0</v>
      </c>
      <c r="DW66" s="4">
        <f>step*-SUM('By group'!BJ$11:BJ$21)*Population!BJ66</f>
        <v>0</v>
      </c>
      <c r="DX66" s="4">
        <f>step*-SUM('By group'!BK$11:BK$21)*Population!BK66</f>
        <v>0</v>
      </c>
      <c r="DY66" s="4">
        <f>step*-SUM('By group'!BL$11:BL$21)*Population!BL66</f>
        <v>-72.204054866945185</v>
      </c>
      <c r="DZ66" s="4">
        <f>step*-SUM('By group'!BM$11:BM$21)*Population!BM66</f>
        <v>-33.211321708633896</v>
      </c>
      <c r="EA66" s="4">
        <f>step*-SUM('By group'!BN$11:BN$21)*Population!BN66</f>
        <v>0</v>
      </c>
      <c r="EB66" s="52">
        <v>0</v>
      </c>
      <c r="EC66" s="4">
        <f t="shared" si="24"/>
        <v>124750.82222869857</v>
      </c>
      <c r="ED66" s="4">
        <f t="shared" si="24"/>
        <v>119648.53175548637</v>
      </c>
      <c r="EE66" s="4">
        <f t="shared" si="26"/>
        <v>87345.98435435562</v>
      </c>
      <c r="EF66" s="4">
        <f t="shared" si="27"/>
        <v>36084.577270318987</v>
      </c>
      <c r="EG66" s="4">
        <f t="shared" si="28"/>
        <v>10835.313305138839</v>
      </c>
      <c r="EH66" s="4">
        <f t="shared" si="28"/>
        <v>5223.6555823392864</v>
      </c>
      <c r="EI66" s="4">
        <v>0</v>
      </c>
      <c r="EJ66" s="4">
        <f t="shared" si="30"/>
        <v>0</v>
      </c>
      <c r="EK66" s="4">
        <f t="shared" si="31"/>
        <v>0</v>
      </c>
      <c r="EL66" s="4">
        <f t="shared" si="32"/>
        <v>0</v>
      </c>
      <c r="EM66" s="4">
        <f t="shared" si="33"/>
        <v>1866.3974886463679</v>
      </c>
      <c r="EN66" s="4">
        <f t="shared" si="34"/>
        <v>947.11555546526461</v>
      </c>
      <c r="EO66" s="52">
        <v>0</v>
      </c>
      <c r="EP66" s="4">
        <f t="shared" si="35"/>
        <v>62083.933903140649</v>
      </c>
      <c r="EQ66" s="4">
        <f t="shared" si="36"/>
        <v>59579.6098973482</v>
      </c>
      <c r="ER66" s="4">
        <f t="shared" si="37"/>
        <v>43596.562877669283</v>
      </c>
      <c r="ES66" s="4">
        <f t="shared" si="38"/>
        <v>18096.142874286099</v>
      </c>
      <c r="ET66" s="4">
        <f t="shared" si="39"/>
        <v>5459.819207531531</v>
      </c>
      <c r="EU66" s="4">
        <f t="shared" si="40"/>
        <v>2643.8609004878576</v>
      </c>
      <c r="EV66" s="4">
        <v>0</v>
      </c>
      <c r="EW66" s="4">
        <f t="shared" si="41"/>
        <v>0</v>
      </c>
      <c r="EX66" s="4">
        <f t="shared" si="42"/>
        <v>0</v>
      </c>
      <c r="EY66" s="4">
        <f t="shared" si="43"/>
        <v>0</v>
      </c>
      <c r="EZ66" s="4">
        <f t="shared" si="44"/>
        <v>955.27611251042708</v>
      </c>
      <c r="FA66" s="4">
        <f t="shared" si="45"/>
        <v>491.9087497946843</v>
      </c>
      <c r="FB66" s="52">
        <v>0</v>
      </c>
      <c r="FC66" s="4">
        <f t="shared" si="46"/>
        <v>4344.1855789089141</v>
      </c>
      <c r="FD66" s="4">
        <f t="shared" si="47"/>
        <v>4170.6219251579141</v>
      </c>
      <c r="FE66" s="4">
        <f t="shared" si="48"/>
        <v>3051.9859450651343</v>
      </c>
      <c r="FF66" s="4">
        <f t="shared" si="49"/>
        <v>1263.3228636855383</v>
      </c>
      <c r="FG66" s="4">
        <f t="shared" si="50"/>
        <v>379.48510761256023</v>
      </c>
      <c r="FH66" s="4">
        <f t="shared" si="51"/>
        <v>182.82911983797047</v>
      </c>
      <c r="FI66" s="4">
        <v>0</v>
      </c>
      <c r="FJ66" s="4">
        <f t="shared" si="52"/>
        <v>0</v>
      </c>
      <c r="FK66" s="4">
        <f t="shared" si="53"/>
        <v>0</v>
      </c>
      <c r="FL66" s="4">
        <f t="shared" si="54"/>
        <v>0</v>
      </c>
      <c r="FM66" s="4">
        <f t="shared" si="55"/>
        <v>65.062949336544634</v>
      </c>
      <c r="FN66" s="9">
        <f t="shared" si="56"/>
        <v>32.790838483436424</v>
      </c>
      <c r="FO66" s="4">
        <v>0</v>
      </c>
      <c r="FP66" s="4">
        <f t="shared" si="57"/>
        <v>12368.414935113167</v>
      </c>
      <c r="FQ66" s="4">
        <f t="shared" si="58"/>
        <v>11801.671762625559</v>
      </c>
      <c r="FR66" s="4">
        <f t="shared" si="59"/>
        <v>8468.4793500421583</v>
      </c>
      <c r="FS66" s="4">
        <f t="shared" si="60"/>
        <v>3401.6104184319902</v>
      </c>
      <c r="FT66" s="4">
        <f t="shared" si="61"/>
        <v>996.51260868994632</v>
      </c>
      <c r="FU66" s="4">
        <f t="shared" si="62"/>
        <v>470.60484866043436</v>
      </c>
      <c r="FV66" s="4">
        <v>0</v>
      </c>
      <c r="FW66" s="4">
        <f t="shared" si="63"/>
        <v>0</v>
      </c>
      <c r="FX66" s="4">
        <f t="shared" si="64"/>
        <v>0</v>
      </c>
      <c r="FY66" s="4">
        <f t="shared" si="65"/>
        <v>0</v>
      </c>
      <c r="FZ66" s="4">
        <f t="shared" si="66"/>
        <v>160.3419639095921</v>
      </c>
      <c r="GA66" s="4">
        <f t="shared" si="67"/>
        <v>76.602059801320038</v>
      </c>
      <c r="GB66" s="4">
        <v>0</v>
      </c>
      <c r="GC66" s="4">
        <f t="shared" si="68"/>
        <v>6785.6184355751702</v>
      </c>
      <c r="GD66" s="4">
        <f t="shared" si="4"/>
        <v>6392.0592094764797</v>
      </c>
      <c r="GE66" s="4">
        <f t="shared" si="5"/>
        <v>4420.79987280965</v>
      </c>
      <c r="GF66" s="4">
        <f t="shared" si="6"/>
        <v>1691.7330954226895</v>
      </c>
      <c r="GG66" s="4">
        <f t="shared" si="7"/>
        <v>478.40712624731344</v>
      </c>
      <c r="GH66" s="4">
        <f t="shared" si="8"/>
        <v>220.58466929727433</v>
      </c>
      <c r="GI66" s="4">
        <v>0</v>
      </c>
      <c r="GJ66" s="4">
        <f t="shared" si="69"/>
        <v>0</v>
      </c>
      <c r="GK66" s="4">
        <f t="shared" si="70"/>
        <v>0</v>
      </c>
      <c r="GL66" s="4">
        <f t="shared" si="9"/>
        <v>0</v>
      </c>
      <c r="GM66" s="4">
        <f t="shared" si="10"/>
        <v>72.204054866945185</v>
      </c>
      <c r="GN66" s="4">
        <f t="shared" si="11"/>
        <v>33.211321708633896</v>
      </c>
      <c r="GO66" s="52">
        <v>0</v>
      </c>
      <c r="GP66" s="4">
        <f>step*(-'By group'!C$32*Population!C66+'By group'!I$33*Population!I66)</f>
        <v>0</v>
      </c>
      <c r="GQ66" s="4">
        <f>step*(-'By group'!D$32*Population!D66+'By group'!J$33*Population!J66)</f>
        <v>0</v>
      </c>
      <c r="GR66" s="4">
        <f>step*(-'By group'!E$32*Population!E66+'By group'!K$33*Population!K66)</f>
        <v>0</v>
      </c>
      <c r="GS66" s="4">
        <f>step*(-'By group'!F$32*Population!F66+'By group'!L$33*Population!L66)</f>
        <v>-4484.457908246236</v>
      </c>
      <c r="GT66" s="4">
        <f>step*(-'By group'!G$32*Population!G66+'By group'!M$33*Population!M66)</f>
        <v>-571.17333873522512</v>
      </c>
      <c r="GU66" s="4">
        <f>step*(-'By group'!H$32*Population!H66+'By group'!N$33*Population!N66)</f>
        <v>-496.79715816198456</v>
      </c>
      <c r="GV66" s="46">
        <f t="shared" si="71"/>
        <v>0</v>
      </c>
      <c r="GW66" s="14">
        <f t="shared" si="72"/>
        <v>0</v>
      </c>
      <c r="GX66" s="4">
        <f t="shared" si="73"/>
        <v>0</v>
      </c>
      <c r="GY66" s="4">
        <f t="shared" si="74"/>
        <v>4484.457908246236</v>
      </c>
      <c r="GZ66" s="4">
        <f t="shared" si="75"/>
        <v>571.17333873522512</v>
      </c>
      <c r="HA66" s="4">
        <f t="shared" si="76"/>
        <v>496.79715816198456</v>
      </c>
      <c r="HB66" s="8">
        <v>0</v>
      </c>
      <c r="HC66" s="4">
        <f>step*(-'By group'!P$32*Population!P66+'By group'!V$33*Population!V66)</f>
        <v>0</v>
      </c>
      <c r="HD66" s="4">
        <f>step*(-'By group'!Q$32*Population!Q66+'By group'!W$33*Population!W66)</f>
        <v>0</v>
      </c>
      <c r="HE66" s="4">
        <f>step*(-'By group'!R$32*Population!R66+'By group'!X$33*Population!X66)</f>
        <v>0</v>
      </c>
      <c r="HF66" s="4">
        <f>step*(-'By group'!S$32*Population!S66+'By group'!Y$33*Population!Y66)</f>
        <v>-2252.271547510552</v>
      </c>
      <c r="HG66" s="4">
        <f>step*(-'By group'!T$32*Population!T66+'By group'!Z$33*Population!Z66)</f>
        <v>-282.81780520022937</v>
      </c>
      <c r="HH66" s="4">
        <f>step*(-'By group'!U$32*Population!U66+'By group'!AA$33*Population!AA66)</f>
        <v>-245.04901910674135</v>
      </c>
      <c r="HI66" s="14">
        <f t="shared" si="77"/>
        <v>0</v>
      </c>
      <c r="HJ66" s="46">
        <f t="shared" si="78"/>
        <v>0</v>
      </c>
      <c r="HK66" s="4">
        <f t="shared" si="79"/>
        <v>0</v>
      </c>
      <c r="HL66" s="4">
        <f t="shared" si="80"/>
        <v>2252.271547510552</v>
      </c>
      <c r="HM66" s="4">
        <f t="shared" si="81"/>
        <v>282.81780520022937</v>
      </c>
      <c r="HN66" s="9">
        <f t="shared" si="82"/>
        <v>245.04901910674135</v>
      </c>
      <c r="HO66" s="4">
        <v>0</v>
      </c>
      <c r="HP66" s="4">
        <f>step*(-'By group'!AC$32*Population!AC66+'By group'!AI$33*Population!AI66)</f>
        <v>0</v>
      </c>
      <c r="HQ66" s="4">
        <f>step*(-'By group'!AD$32*Population!AD66+'By group'!AJ$33*Population!AJ66)</f>
        <v>0</v>
      </c>
      <c r="HR66" s="4">
        <f>step*(-'By group'!AE$32*Population!AE66+'By group'!AK$33*Population!AK66)</f>
        <v>0</v>
      </c>
      <c r="HS66" s="4">
        <f>step*(-'By group'!AF$32*Population!AF66+'By group'!AL$33*Population!AL66)</f>
        <v>-157.21107913800779</v>
      </c>
      <c r="HT66" s="4">
        <f>step*(-'By group'!AG$32*Population!AG66+'By group'!AM$33*Population!AM66)</f>
        <v>-20.17040472587588</v>
      </c>
      <c r="HU66" s="4">
        <f>step*(-'By group'!AH$32*Population!AH66+'By group'!AN$33*Population!AN66)</f>
        <v>-17.543474136379242</v>
      </c>
      <c r="HV66" s="14">
        <f t="shared" si="83"/>
        <v>0</v>
      </c>
      <c r="HW66" s="46">
        <f t="shared" si="84"/>
        <v>0</v>
      </c>
      <c r="HX66" s="4">
        <f t="shared" si="85"/>
        <v>0</v>
      </c>
      <c r="HY66" s="4">
        <f t="shared" si="86"/>
        <v>157.21107913800779</v>
      </c>
      <c r="HZ66" s="4">
        <f t="shared" si="87"/>
        <v>20.17040472587588</v>
      </c>
      <c r="IA66" s="4">
        <f t="shared" si="88"/>
        <v>17.543474136379242</v>
      </c>
      <c r="IB66" s="8">
        <v>0</v>
      </c>
      <c r="IC66" s="4">
        <f>step*(-'By group'!AP$32*Population!AP66+'By group'!AV$33*Population!AV66)</f>
        <v>0</v>
      </c>
      <c r="ID66" s="4">
        <f>step*(-'By group'!AQ$32*Population!AQ66+'By group'!AW$33*Population!AW66)</f>
        <v>0</v>
      </c>
      <c r="IE66" s="4">
        <f>step*(-'By group'!AR$32*Population!AR66+'By group'!AX$33*Population!AX66)</f>
        <v>0</v>
      </c>
      <c r="IF66" s="4">
        <f>step*(-'By group'!AS$32*Population!AS66+'By group'!AY$33*Population!AY66)</f>
        <v>-418.08532239017711</v>
      </c>
      <c r="IG66" s="4">
        <f>step*(-'By group'!AT$32*Population!AT66+'By group'!AZ$33*Population!AZ66)</f>
        <v>-55.819939831426858</v>
      </c>
      <c r="IH66" s="4">
        <f>step*(-'By group'!AU$32*Population!AU66+'By group'!BA$33*Population!BA66)</f>
        <v>-47.719769441629794</v>
      </c>
      <c r="II66" s="14">
        <f t="shared" si="15"/>
        <v>0</v>
      </c>
      <c r="IJ66" s="4">
        <f t="shared" si="16"/>
        <v>0</v>
      </c>
      <c r="IK66" s="4">
        <f t="shared" si="89"/>
        <v>0</v>
      </c>
      <c r="IL66" s="4">
        <f t="shared" si="90"/>
        <v>418.08532239017711</v>
      </c>
      <c r="IM66" s="4">
        <f t="shared" si="91"/>
        <v>55.819939831426858</v>
      </c>
      <c r="IN66" s="4">
        <f t="shared" si="92"/>
        <v>47.719769441629794</v>
      </c>
      <c r="IO66" s="8">
        <v>0</v>
      </c>
      <c r="IP66" s="4">
        <f>step*(-'By group'!BC$32*Population!BC66+'By group'!BI$33*Population!BI66)</f>
        <v>0</v>
      </c>
      <c r="IQ66" s="4">
        <f>step*(-'By group'!BD$32*Population!BD66+'By group'!BJ$33*Population!BJ66)</f>
        <v>0</v>
      </c>
      <c r="IR66" s="4">
        <f>step*(-'By group'!BE$32*Population!BE66+'By group'!BK$33*Population!BK66)</f>
        <v>0</v>
      </c>
      <c r="IS66" s="4">
        <f>step*(-'By group'!BF$32*Population!BF66+'By group'!BL$33*Population!BL66)</f>
        <v>-203.10153569018414</v>
      </c>
      <c r="IT66" s="4">
        <f>step*(-'By group'!BG$32*Population!BG66+'By group'!BM$33*Population!BM66)</f>
        <v>-27.51127300513792</v>
      </c>
      <c r="IU66" s="4">
        <f>step*(-'By group'!BH$32*Population!BH66+'By group'!BN$33*Population!BN66)</f>
        <v>-22.49075016779981</v>
      </c>
      <c r="IV66" s="14">
        <f t="shared" si="17"/>
        <v>0</v>
      </c>
      <c r="IW66" s="4">
        <f t="shared" si="18"/>
        <v>0</v>
      </c>
      <c r="IX66" s="4">
        <f t="shared" si="19"/>
        <v>0</v>
      </c>
      <c r="IY66" s="4">
        <f t="shared" si="20"/>
        <v>203.10153569018414</v>
      </c>
      <c r="IZ66" s="4">
        <f t="shared" si="21"/>
        <v>27.51127300513792</v>
      </c>
      <c r="JA66" s="4">
        <f t="shared" si="22"/>
        <v>22.49075016779981</v>
      </c>
      <c r="JB66" s="75">
        <f>step*(+prop_idu_male*'By group'!BB$9*Population!BB66-'By group'!B$8*Population!B66)</f>
        <v>-880.10173296311655</v>
      </c>
      <c r="JC66" s="46">
        <f>step*(+prop_idu_male*'By group'!BC$9*Population!BC66-'By group'!C$8*Population!C66)</f>
        <v>-5.2153794826371414</v>
      </c>
      <c r="JD66" s="46">
        <f>step*(+prop_idu_male*'By group'!BD$9*Population!BD66-'By group'!D$8*Population!D66)</f>
        <v>-15.347212931922495</v>
      </c>
      <c r="JE66" s="46">
        <f>step*(+prop_idu_male*'By group'!BE$9*Population!BE66-'By group'!E$8*Population!E66)</f>
        <v>-16.012208920652267</v>
      </c>
      <c r="JF66" s="46">
        <f>step*(+prop_idu_male*'By group'!BF$9*Population!BF66-'By group'!F$8*Population!F66)</f>
        <v>-4.8435681010726439</v>
      </c>
      <c r="JG66" s="46">
        <f>step*(+prop_idu_male*'By group'!BG$9*Population!BG66-'By group'!G$8*Population!G66)</f>
        <v>-0.93885047520516574</v>
      </c>
      <c r="JH66" s="46">
        <f>step*(+prop_idu_male*'By group'!BH$9*Population!BH66-'By group'!H$8*Population!H66)</f>
        <v>-0.80780781871617602</v>
      </c>
      <c r="JI66" s="46">
        <f>step*(+prop_idu_male*'By group'!BI$9*Population!BI66-'By group'!I$8*Population!I66)</f>
        <v>0</v>
      </c>
      <c r="JJ66" s="46">
        <f>step*(+prop_idu_male*'By group'!BJ$9*Population!BJ66-'By group'!J$8*Population!J66)</f>
        <v>0</v>
      </c>
      <c r="JK66" s="46">
        <f>step*(+prop_idu_male*'By group'!BK$9*Population!BK66-'By group'!K$8*Population!K66)</f>
        <v>0</v>
      </c>
      <c r="JL66" s="46">
        <f>step*(+prop_idu_male*'By group'!BL$9*Population!BL66-'By group'!L$8*Population!L66)</f>
        <v>-1.6931077569656994</v>
      </c>
      <c r="JM66" s="46">
        <f>step*(+prop_idu_male*'By group'!BM$9*Population!BM66-'By group'!M$8*Population!M66)</f>
        <v>-0.86740838336454329</v>
      </c>
      <c r="JN66" s="46">
        <f>step*(+prop_idu_male*'By group'!BN$9*Population!BN66-'By group'!N$8*Population!N66)</f>
        <v>-0.72997692191382202</v>
      </c>
      <c r="JO66" s="45">
        <f>step*(+(1-prop_idu_male)*'By group'!BB$9*Population!BB66-'By group'!O$8*Population!O66-'By group'!O$6*Population!O66+'By group'!AB$7*Population!AB66)</f>
        <v>-6547.2527807822835</v>
      </c>
      <c r="JP66" s="46">
        <f>step*(+(1-prop_idu_male)*'By group'!BC$9*Population!BC66-'By group'!P$8*Population!P66-'By group'!P$6*Population!P66+'By group'!AC$7*Population!AC66)</f>
        <v>-10.234546874892789</v>
      </c>
      <c r="JQ66" s="46">
        <f>step*(+(1-prop_idu_male)*'By group'!BD$9*Population!BD66-'By group'!Q$8*Population!Q66-'By group'!Q$6*Population!Q66+'By group'!AD$7*Population!AD66)</f>
        <v>-29.984832593348489</v>
      </c>
      <c r="JR66" s="46">
        <f>step*(+(1-prop_idu_male)*'By group'!BE$9*Population!BE66-'By group'!R$8*Population!R66-'By group'!R$6*Population!R66+'By group'!AE$7*Population!AE66)</f>
        <v>-31.24590853923608</v>
      </c>
      <c r="JS66" s="46">
        <f>step*(+(1-prop_idu_male)*'By group'!BF$9*Population!BF66-'By group'!S$8*Population!S66-'By group'!S$6*Population!S66+'By group'!AF$7*Population!AF66)</f>
        <v>-9.4787173981721562</v>
      </c>
      <c r="JT66" s="46">
        <f>step*(+(1-prop_idu_male)*'By group'!BG$9*Population!BG66-'By group'!T$8*Population!T66-'By group'!T$6*Population!T66+'By group'!AG$7*Population!AG66)</f>
        <v>-1.8466439019876226</v>
      </c>
      <c r="JU66" s="46">
        <f>step*(+(1-prop_idu_male)*'By group'!BH$9*Population!BH66-'By group'!U$8*Population!U66-'By group'!U$6*Population!U66+'By group'!AH$7*Population!AH66)</f>
        <v>-1.6175216146943874</v>
      </c>
      <c r="JV66" s="46">
        <f>step*(+(1-prop_idu_male)*'By group'!BI$9*Population!BI66-'By group'!V$8*Population!V66-'By group'!V$6*Population!V66+'By group'!AI$7*Population!AI66)</f>
        <v>0</v>
      </c>
      <c r="JW66" s="46">
        <f>step*(+(1-prop_idu_male)*'By group'!BJ$9*Population!BJ66-'By group'!W$8*Population!W66-'By group'!W$6*Population!W66+'By group'!AJ$7*Population!AJ66)</f>
        <v>0</v>
      </c>
      <c r="JX66" s="46">
        <f>step*(+(1-prop_idu_male)*'By group'!BK$9*Population!BK66-'By group'!X$8*Population!X66-'By group'!X$6*Population!X66+'By group'!AK$7*Population!AK66)</f>
        <v>0</v>
      </c>
      <c r="JY66" s="46">
        <f>step*(+(1-prop_idu_male)*'By group'!BL$9*Population!BL66-'By group'!Y$8*Population!Y66-'By group'!Y$6*Population!Y66+'By group'!AL$7*Population!AL66)</f>
        <v>-3.3904628878255907</v>
      </c>
      <c r="JZ66" s="46">
        <f>step*(+(1-prop_idu_male)*'By group'!BM$9*Population!BM66-'By group'!Z$8*Population!Z66-'By group'!Z$6*Population!Z66+'By group'!AM$7*Population!AM66)</f>
        <v>-1.7838925313657881</v>
      </c>
      <c r="KA66" s="76">
        <f>step*(+(1-prop_idu_male)*'By group'!BN$9*Population!BN66-'By group'!AA$8*Population!AA66-'By group'!AA$6*Population!AA66+'By group'!AN$7*Population!AN66)</f>
        <v>-1.5856932757336797</v>
      </c>
      <c r="KB66" s="46">
        <f>step*(+'By group'!O$6*Population!O66-'By group'!AB$7*Population!AB66)</f>
        <v>5602.6299754100946</v>
      </c>
      <c r="KC66" s="46">
        <f>step*(+'By group'!P$6*Population!P66-'By group'!AC$7*Population!AC66)</f>
        <v>7.4473281563096734</v>
      </c>
      <c r="KD66" s="46">
        <f>step*(+'By group'!Q$6*Population!Q66-'By group'!AD$7*Population!AD66)</f>
        <v>21.796016002551792</v>
      </c>
      <c r="KE66" s="46">
        <f>step*(+'By group'!R$6*Population!R66-'By group'!AE$7*Population!AE66)</f>
        <v>22.705357030719835</v>
      </c>
      <c r="KF66" s="46">
        <f>step*(+'By group'!S$6*Population!S66-'By group'!AF$7*Population!AF66)</f>
        <v>6.8923299322805835</v>
      </c>
      <c r="KG66" s="46">
        <f>step*(+'By group'!T$6*Population!T66-'By group'!AG$7*Population!AG66)</f>
        <v>1.344341882205724</v>
      </c>
      <c r="KH66" s="46">
        <f>step*(+'By group'!U$6*Population!U66-'By group'!AH$7*Population!AH66)</f>
        <v>1.1821739690402646</v>
      </c>
      <c r="KI66" s="46">
        <f>step*(+'By group'!V$6*Population!V66-'By group'!AI$7*Population!AI66)</f>
        <v>0</v>
      </c>
      <c r="KJ66" s="46">
        <f>step*(+'By group'!W$6*Population!W66-'By group'!AJ$7*Population!AJ66)</f>
        <v>0</v>
      </c>
      <c r="KK66" s="46">
        <f>step*(+'By group'!X$6*Population!X66-'By group'!AK$7*Population!AK66)</f>
        <v>0</v>
      </c>
      <c r="KL66" s="46">
        <f>step*(+'By group'!Y$6*Population!Y66-'By group'!AL$7*Population!AL66)</f>
        <v>2.4785092082353306</v>
      </c>
      <c r="KM66" s="46">
        <f>step*(+'By group'!Z$6*Population!Z66-'By group'!AM$7*Population!AM66)</f>
        <v>1.311910574596284</v>
      </c>
      <c r="KN66" s="46">
        <f>step*(+'By group'!AA$6*Population!AA66-'By group'!AN$7*Population!AN66)</f>
        <v>1.1781071224375574</v>
      </c>
      <c r="KO66" s="45">
        <v>0</v>
      </c>
      <c r="KP66" s="46">
        <v>0</v>
      </c>
      <c r="KQ66" s="46">
        <v>0</v>
      </c>
      <c r="KR66" s="46">
        <v>0</v>
      </c>
      <c r="KS66" s="46">
        <v>0</v>
      </c>
      <c r="KT66" s="46">
        <v>0</v>
      </c>
      <c r="KU66" s="46">
        <v>0</v>
      </c>
      <c r="KV66" s="46">
        <v>0</v>
      </c>
      <c r="KW66" s="46">
        <v>0</v>
      </c>
      <c r="KX66" s="46">
        <v>0</v>
      </c>
      <c r="KY66" s="46">
        <v>0</v>
      </c>
      <c r="KZ66" s="46">
        <v>0</v>
      </c>
      <c r="LA66" s="46">
        <v>0</v>
      </c>
      <c r="LB66" s="188">
        <f>step*(-'By group'!BB$9*Population!BB66+'By group'!B$8*Population!B66+'By group'!O$8*Population!O66)</f>
        <v>1824.7245383353054</v>
      </c>
      <c r="LC66" s="189">
        <f>step*(-'By group'!BC$9*Population!BC66+'By group'!C$8*Population!C66+'By group'!P$8*Population!P66)</f>
        <v>8.0025982012202572</v>
      </c>
      <c r="LD66" s="189">
        <f>step*(-'By group'!BD$9*Population!BD66+'By group'!D$8*Population!D66+'By group'!Q$8*Population!Q66)</f>
        <v>23.536029522719197</v>
      </c>
      <c r="LE66" s="189">
        <f>step*(-'By group'!BE$9*Population!BE66+'By group'!E$8*Population!E66+'By group'!R$8*Population!R66)</f>
        <v>24.552760429168512</v>
      </c>
      <c r="LF66" s="189">
        <f>step*(-'By group'!BF$9*Population!BF66+'By group'!F$8*Population!F66+'By group'!S$8*Population!S66)</f>
        <v>7.4299555669642157</v>
      </c>
      <c r="LG66" s="189">
        <f>step*(-'By group'!BG$9*Population!BG66+'By group'!G$8*Population!G66+'By group'!T$8*Population!T66)</f>
        <v>1.4411524949870644</v>
      </c>
      <c r="LH66" s="189">
        <f>step*(-'By group'!BH$9*Population!BH66+'By group'!H$8*Population!H66+'By group'!U$8*Population!U66)</f>
        <v>1.2431554643702987</v>
      </c>
      <c r="LI66" s="189">
        <f>step*(-'By group'!BI$9*Population!BI66+'By group'!I$8*Population!I66+'By group'!V$8*Population!V66)</f>
        <v>0</v>
      </c>
      <c r="LJ66" s="189">
        <f>step*(-'By group'!BJ$9*Population!BJ66+'By group'!J$8*Population!J66+'By group'!W$8*Population!W66)</f>
        <v>0</v>
      </c>
      <c r="LK66" s="189">
        <f>step*(-'By group'!BK$9*Population!BK66+'By group'!K$8*Population!K66+'By group'!X$8*Population!X66)</f>
        <v>0</v>
      </c>
      <c r="LL66" s="189">
        <f>step*(-'By group'!BL$9*Population!BL66+'By group'!L$8*Population!L66+'By group'!Y$8*Population!Y66)</f>
        <v>2.6050614365559595</v>
      </c>
      <c r="LM66" s="189">
        <f>step*(-'By group'!BM$9*Population!BM66+'By group'!M$8*Population!M66+'By group'!Z$8*Population!Z66)</f>
        <v>1.3393903401340472</v>
      </c>
      <c r="LN66" s="189">
        <f>step*(-'By group'!BN$9*Population!BN66+'By group'!N$8*Population!N66+'By group'!AA$8*Population!AA66)</f>
        <v>1.1375630752099442</v>
      </c>
    </row>
    <row r="67" spans="1:326" x14ac:dyDescent="0.25">
      <c r="A67">
        <f t="shared" si="93"/>
        <v>31.5</v>
      </c>
      <c r="B67" s="52">
        <f>step*((-'By group'!B$4-'By group'!B$5-'By group'!B$22)*Population!B67+'By group'!B$3*Population!$BO67)</f>
        <v>175526.92062111688</v>
      </c>
      <c r="C67" s="4">
        <f>step*((-'By group'!C$4-'By group'!C$5-'By group'!C$22)*Population!C67+'By group'!C$3*Population!$BO67)</f>
        <v>-4798.3866231598595</v>
      </c>
      <c r="D67" s="4">
        <f>step*((-'By group'!D$4-'By group'!D$5-'By group'!D$22)*Population!D67+'By group'!D$3*Population!$BO67)</f>
        <v>-31520.392491424798</v>
      </c>
      <c r="E67" s="4">
        <f>step*((-'By group'!E$4-'By group'!E$5-'By group'!E$22)*Population!E67+'By group'!E$3*Population!$BO67)</f>
        <v>-50620.186315980296</v>
      </c>
      <c r="F67" s="4">
        <f>step*((-'By group'!F$4-'By group'!F$5-'By group'!F$22)*Population!F67+'By group'!F$3*Population!$BO67)</f>
        <v>-20619.940049486915</v>
      </c>
      <c r="G67" s="4">
        <f>step*((-'By group'!G$4-'By group'!G$5-'By group'!G$22)*Population!G67+'By group'!G$3*Population!$BO67)</f>
        <v>-5020.6700409361329</v>
      </c>
      <c r="H67" s="4">
        <f>step*((-'By group'!H$4-'By group'!H$5-'By group'!H$22)*Population!H67+'By group'!H$3*Population!$BO67)</f>
        <v>-4723.341467744176</v>
      </c>
      <c r="I67" s="4">
        <f>step*((-'By group'!I$4-'By group'!I$5-'By group'!I$22)*Population!I67+'By group'!I$3*Population!$BO67)</f>
        <v>0</v>
      </c>
      <c r="J67" s="4">
        <f>step*((-'By group'!J$4-'By group'!J$5-'By group'!J$22)*Population!J67+'By group'!J$3*Population!$BO67)</f>
        <v>0</v>
      </c>
      <c r="K67" s="4">
        <f>step*((-'By group'!K$4-'By group'!K$5-'By group'!K$22)*Population!K67+'By group'!K$3*Population!$BO67)</f>
        <v>0</v>
      </c>
      <c r="L67" s="4">
        <f>step*((-'By group'!L$4-'By group'!L$5-'By group'!L$22)*Population!L67+'By group'!L$3*Population!$BO67)</f>
        <v>-2613.1952420465741</v>
      </c>
      <c r="M67" s="4">
        <f>step*((-'By group'!M$4-'By group'!M$5-'By group'!M$22)*Population!M67+'By group'!M$3*Population!$BO67)</f>
        <v>-1513.3211267275067</v>
      </c>
      <c r="N67" s="4">
        <f>step*((-'By group'!N$4-'By group'!N$5-'By group'!N$22)*Population!N67+'By group'!N$3*Population!$BO67)</f>
        <v>-1492.807914742456</v>
      </c>
      <c r="O67" s="8">
        <f>step*((-'By group'!O$4-'By group'!O$5-'By group'!O$22)*Population!O67+'By group'!O$3*Population!$BO67)</f>
        <v>126001.29941171606</v>
      </c>
      <c r="P67" s="4">
        <f>step*((-'By group'!P$4-'By group'!P$5-'By group'!P$22)*Population!P67+'By group'!P$3*Population!$BO67)</f>
        <v>-2387.6205984148733</v>
      </c>
      <c r="Q67" s="4">
        <f>step*((-'By group'!Q$4-'By group'!Q$5-'By group'!Q$22)*Population!Q67+'By group'!Q$3*Population!$BO67)</f>
        <v>-15718.009595562155</v>
      </c>
      <c r="R67" s="4">
        <f>step*((-'By group'!R$4-'By group'!R$5-'By group'!R$22)*Population!R67+'By group'!R$3*Population!$BO67)</f>
        <v>-25353.44039391862</v>
      </c>
      <c r="S67" s="4">
        <f>step*((-'By group'!S$4-'By group'!S$5-'By group'!S$22)*Population!S67+'By group'!S$3*Population!$BO67)</f>
        <v>-10373.830706741735</v>
      </c>
      <c r="T67" s="4">
        <f>step*((-'By group'!T$4-'By group'!T$5-'By group'!T$22)*Population!T67+'By group'!T$3*Population!$BO67)</f>
        <v>-2536.4714389018905</v>
      </c>
      <c r="U67" s="4">
        <f>step*((-'By group'!U$4-'By group'!U$5-'By group'!U$22)*Population!U67+'By group'!U$3*Population!$BO67)</f>
        <v>-2412.1839331338078</v>
      </c>
      <c r="V67" s="4">
        <f>step*((-'By group'!V$4-'By group'!V$5-'By group'!V$22)*Population!V67+'By group'!V$3*Population!$BO67)</f>
        <v>0</v>
      </c>
      <c r="W67" s="4">
        <f>step*((-'By group'!W$4-'By group'!W$5-'By group'!W$22)*Population!W67+'By group'!W$3*Population!$BO67)</f>
        <v>0</v>
      </c>
      <c r="X67" s="4">
        <f>step*((-'By group'!X$4-'By group'!X$5-'By group'!X$22)*Population!X67+'By group'!X$3*Population!$BO67)</f>
        <v>0</v>
      </c>
      <c r="Y67" s="4">
        <f>step*((-'By group'!Y$4-'By group'!Y$5-'By group'!Y$22)*Population!Y67+'By group'!Y$3*Population!$BO67)</f>
        <v>-1334.3218465364371</v>
      </c>
      <c r="Z67" s="4">
        <f>step*((-'By group'!Z$4-'By group'!Z$5-'By group'!Z$22)*Population!Z67+'By group'!Z$3*Population!$BO67)</f>
        <v>-783.64178172854383</v>
      </c>
      <c r="AA67" s="4">
        <f>step*((-'By group'!AA$4-'By group'!AA$5-'By group'!AA$22)*Population!AA67+'By group'!AA$3*Population!$BO67)</f>
        <v>-795.83229715828088</v>
      </c>
      <c r="AB67" s="8">
        <f>step*((-'By group'!AB$4-'By group'!AB$5-'By group'!AB$22)*Population!AB67+'By group'!AB$3*Population!$BO67)</f>
        <v>-1142.6411723369592</v>
      </c>
      <c r="AC67" s="4">
        <f>step*((-'By group'!AC$4-'By group'!AC$5-'By group'!AC$22)*Population!AC67+'By group'!AC$3*Population!$BO67)</f>
        <v>-167.3923212023563</v>
      </c>
      <c r="AD67" s="4">
        <f>step*((-'By group'!AD$4-'By group'!AD$5-'By group'!AD$22)*Population!AD67+'By group'!AD$3*Population!$BO67)</f>
        <v>-1102.4694752519176</v>
      </c>
      <c r="AE67" s="4">
        <f>step*((-'By group'!AE$4-'By group'!AE$5-'By group'!AE$22)*Population!AE67+'By group'!AE$3*Population!$BO67)</f>
        <v>-1774.6323092548323</v>
      </c>
      <c r="AF67" s="4">
        <f>step*((-'By group'!AF$4-'By group'!AF$5-'By group'!AF$22)*Population!AF67+'By group'!AF$3*Population!$BO67)</f>
        <v>-723.39619192050782</v>
      </c>
      <c r="AG67" s="4">
        <f>step*((-'By group'!AG$4-'By group'!AG$5-'By group'!AG$22)*Population!AG67+'By group'!AG$3*Population!$BO67)</f>
        <v>-176.071307817204</v>
      </c>
      <c r="AH67" s="4">
        <f>step*((-'By group'!AH$4-'By group'!AH$5-'By group'!AH$22)*Population!AH67+'By group'!AH$3*Population!$BO67)</f>
        <v>-165.24208962027507</v>
      </c>
      <c r="AI67" s="4">
        <f>step*((-'By group'!AI$4-'By group'!AI$5-'By group'!AI$22)*Population!AI67+'By group'!AI$3*Population!$BO67)</f>
        <v>0</v>
      </c>
      <c r="AJ67" s="4">
        <f>step*((-'By group'!AJ$4-'By group'!AJ$5-'By group'!AJ$22)*Population!AJ67+'By group'!AJ$3*Population!$BO67)</f>
        <v>0</v>
      </c>
      <c r="AK67" s="4">
        <f>step*((-'By group'!AK$4-'By group'!AK$5-'By group'!AK$22)*Population!AK67+'By group'!AK$3*Population!$BO67)</f>
        <v>0</v>
      </c>
      <c r="AL67" s="4">
        <f>step*((-'By group'!AL$4-'By group'!AL$5-'By group'!AL$22)*Population!AL67+'By group'!AL$3*Population!$BO67)</f>
        <v>-91.335824766860028</v>
      </c>
      <c r="AM67" s="4">
        <f>step*((-'By group'!AM$4-'By group'!AM$5-'By group'!AM$22)*Population!AM67+'By group'!AM$3*Population!$BO67)</f>
        <v>-52.56846833990484</v>
      </c>
      <c r="AN67" s="4">
        <f>step*((-'By group'!AN$4-'By group'!AN$5-'By group'!AN$22)*Population!AN67+'By group'!AN$3*Population!$BO67)</f>
        <v>-51.49520993174729</v>
      </c>
      <c r="AO67" s="8">
        <f>step*((-'By group'!AO$4-'By group'!AO$5-'By group'!AO$22)*Population!AO67+'By group'!AO$3*Population!$BO67)</f>
        <v>12397.609020277629</v>
      </c>
      <c r="AP67" s="4">
        <f>step*((-'By group'!AP$4-'By group'!AP$5-'By group'!AP$22)*Population!AP67+'By group'!AP$3*Population!$BO67)</f>
        <v>-475.8539225843258</v>
      </c>
      <c r="AQ67" s="4">
        <f>step*((-'By group'!AQ$4-'By group'!AQ$5-'By group'!AQ$22)*Population!AQ67+'By group'!AQ$3*Population!$BO67)</f>
        <v>-3074.2611522063171</v>
      </c>
      <c r="AR67" s="4">
        <f>step*((-'By group'!AR$4-'By group'!AR$5-'By group'!AR$22)*Population!AR67+'By group'!AR$3*Population!$BO67)</f>
        <v>-4804.9005942175399</v>
      </c>
      <c r="AS67" s="4">
        <f>step*((-'By group'!AS$4-'By group'!AS$5-'By group'!AS$22)*Population!AS67+'By group'!AS$3*Population!$BO67)</f>
        <v>-1911.1652773706819</v>
      </c>
      <c r="AT67" s="4">
        <f>step*((-'By group'!AT$4-'By group'!AT$5-'By group'!AT$22)*Population!AT67+'By group'!AT$3*Population!$BO67)</f>
        <v>-456.17437443019338</v>
      </c>
      <c r="AU67" s="4">
        <f>step*((-'By group'!AU$4-'By group'!AU$5-'By group'!AU$22)*Population!AU67+'By group'!AU$3*Population!$BO67)</f>
        <v>-411.24284354778302</v>
      </c>
      <c r="AV67" s="4">
        <f>step*((-'By group'!AV$4-'By group'!AV$5-'By group'!AV$22)*Population!AV67+'By group'!AV$3*Population!$BO67)</f>
        <v>0</v>
      </c>
      <c r="AW67" s="4">
        <f>step*((-'By group'!AW$4-'By group'!AW$5-'By group'!AW$22)*Population!AW67+'By group'!AW$3*Population!$BO67)</f>
        <v>0</v>
      </c>
      <c r="AX67" s="4">
        <f>step*((-'By group'!AX$4-'By group'!AX$5-'By group'!AX$22)*Population!AX67+'By group'!AX$3*Population!$BO67)</f>
        <v>0</v>
      </c>
      <c r="AY67" s="4">
        <f>step*((-'By group'!AY$4-'By group'!AY$5-'By group'!AY$22)*Population!AY67+'By group'!AY$3*Population!$BO67)</f>
        <v>-226.80727210392988</v>
      </c>
      <c r="AZ67" s="4">
        <f>step*((-'By group'!AZ$4-'By group'!AZ$5-'By group'!AZ$22)*Population!AZ67+'By group'!AZ$3*Population!$BO67)</f>
        <v>-123.92301954271899</v>
      </c>
      <c r="BA67" s="4">
        <f>step*((-'By group'!BA$4-'By group'!BA$5-'By group'!BA$22)*Population!BA67+'By group'!BA$3*Population!$BO67)</f>
        <v>-111.82092748232039</v>
      </c>
      <c r="BB67" s="8">
        <f>step*((-'By group'!BB$4-'By group'!BB$5-'By group'!BB$22)*Population!BB67+'By group'!BB$3*Population!$BO67)</f>
        <v>5070.3636303889543</v>
      </c>
      <c r="BC67" s="4">
        <f>step*((-'By group'!BC$4-'By group'!BC$5-'By group'!BC$22)*Population!BC67+'By group'!BC$3*Population!$BO67)</f>
        <v>-384.60584887246813</v>
      </c>
      <c r="BD67" s="4">
        <f>step*((-'By group'!BD$4-'By group'!BD$5-'By group'!BD$22)*Population!BD67+'By group'!BD$3*Population!$BO67)</f>
        <v>-1950.6127204731094</v>
      </c>
      <c r="BE67" s="4">
        <f>step*((-'By group'!BE$4-'By group'!BE$5-'By group'!BE$22)*Population!BE67+'By group'!BE$3*Population!$BO67)</f>
        <v>-2714.268406298675</v>
      </c>
      <c r="BF67" s="4">
        <f>step*((-'By group'!BF$4-'By group'!BF$5-'By group'!BF$22)*Population!BF67+'By group'!BF$3*Population!$BO67)</f>
        <v>-1007.3848441452457</v>
      </c>
      <c r="BG67" s="4">
        <f>step*((-'By group'!BG$4-'By group'!BG$5-'By group'!BG$22)*Population!BG67+'By group'!BG$3*Population!$BO67)</f>
        <v>-230.01756896555324</v>
      </c>
      <c r="BH67" s="4">
        <f>step*((-'By group'!BH$4-'By group'!BH$5-'By group'!BH$22)*Population!BH67+'By group'!BH$3*Population!$BO67)</f>
        <v>-198.10251900327415</v>
      </c>
      <c r="BI67" s="4">
        <f>step*((-'By group'!BI$4-'By group'!BI$5-'By group'!BI$22)*Population!BI67+'By group'!BI$3*Population!$BO67)</f>
        <v>0</v>
      </c>
      <c r="BJ67" s="4">
        <f>step*((-'By group'!BJ$4-'By group'!BJ$5-'By group'!BJ$22)*Population!BJ67+'By group'!BJ$3*Population!$BO67)</f>
        <v>0</v>
      </c>
      <c r="BK67" s="4">
        <f>step*((-'By group'!BK$4-'By group'!BK$5-'By group'!BK$22)*Population!BK67+'By group'!BK$3*Population!$BO67)</f>
        <v>0</v>
      </c>
      <c r="BL67" s="4">
        <f>step*((-'By group'!BL$4-'By group'!BL$5-'By group'!BL$22)*Population!BL67+'By group'!BL$3*Population!$BO67)</f>
        <v>-130.28547067543775</v>
      </c>
      <c r="BM67" s="4">
        <f>step*((-'By group'!BM$4-'By group'!BM$5-'By group'!BM$22)*Population!BM67+'By group'!BM$3*Population!$BO67)</f>
        <v>-66.56471872589934</v>
      </c>
      <c r="BN67" s="4">
        <f>step*((-'By group'!BN$4-'By group'!BN$5-'By group'!BN$22)*Population!BN67+'By group'!BN$3*Population!$BO67)</f>
        <v>-56.112158601340006</v>
      </c>
      <c r="BO67" s="71">
        <f>-step*SUM(SCR!B67:N67)*Population!B67</f>
        <v>-125080.96732080066</v>
      </c>
      <c r="BP67" s="4">
        <f>step*-SUM('By group'!C$11:C$21)*Population!C67</f>
        <v>-119959.66557899649</v>
      </c>
      <c r="BQ67" s="4">
        <f>step*-SUM('By group'!D$11:D$21)*Population!D67</f>
        <v>-87556.645809513328</v>
      </c>
      <c r="BR67" s="4">
        <f>step*-SUM('By group'!E$11:E$21)*Population!E67</f>
        <v>-36157.275939985928</v>
      </c>
      <c r="BS67" s="4">
        <f>step*-SUM('By group'!F$11:F$21)*Population!F67</f>
        <v>-10852.600026045744</v>
      </c>
      <c r="BT67" s="4">
        <f>step*-SUM('By group'!G$11:G$21)*Population!G67</f>
        <v>-5229.8646259751376</v>
      </c>
      <c r="BU67" s="4">
        <f>step*-SUM('By group'!H$11:H$21)*Population!H67</f>
        <v>0</v>
      </c>
      <c r="BV67" s="4">
        <f>step*-SUM('By group'!I$11:I$21)*Population!I67</f>
        <v>0</v>
      </c>
      <c r="BW67" s="4">
        <f>step*-SUM('By group'!J$11:J$21)*Population!J67</f>
        <v>0</v>
      </c>
      <c r="BX67" s="4">
        <f>step*-SUM('By group'!K$11:K$21)*Population!K67</f>
        <v>0</v>
      </c>
      <c r="BY67" s="4">
        <f>step*-SUM('By group'!L$11:L$21)*Population!L67</f>
        <v>-1866.5680300332672</v>
      </c>
      <c r="BZ67" s="4">
        <f>step*-SUM('By group'!M$11:M$21)*Population!M67</f>
        <v>-945.82570420469165</v>
      </c>
      <c r="CA67" s="4">
        <f>step*-SUM('By group'!N$11:N$21)*Population!N67</f>
        <v>0</v>
      </c>
      <c r="CB67" s="13">
        <f>-step*SUM(SCR!O67:AA67)*Population!O67</f>
        <v>-62205.642488278776</v>
      </c>
      <c r="CC67" s="4">
        <f>step*-SUM('By group'!P$11:P$21)*Population!P67</f>
        <v>-59690.514960371831</v>
      </c>
      <c r="CD67" s="4">
        <f>step*-SUM('By group'!Q$11:Q$21)*Population!Q67</f>
        <v>-43661.137765450432</v>
      </c>
      <c r="CE67" s="4">
        <f>step*-SUM('By group'!R$11:R$21)*Population!R67</f>
        <v>-18109.60028137044</v>
      </c>
      <c r="CF67" s="4">
        <f>step*-SUM('By group'!S$11:S$21)*Population!S67</f>
        <v>-5459.9108982851239</v>
      </c>
      <c r="CG67" s="4">
        <f>step*-SUM('By group'!T$11:T$21)*Population!T67</f>
        <v>-2642.1577488561356</v>
      </c>
      <c r="CH67" s="4">
        <f>step*-SUM('By group'!U$11:U$21)*Population!U67</f>
        <v>0</v>
      </c>
      <c r="CI67" s="4">
        <f>step*-SUM('By group'!V$11:V$21)*Population!V67</f>
        <v>0</v>
      </c>
      <c r="CJ67" s="4">
        <f>step*-SUM('By group'!W$11:W$21)*Population!W67</f>
        <v>0</v>
      </c>
      <c r="CK67" s="4">
        <f>step*-SUM('By group'!X$11:X$21)*Population!X67</f>
        <v>0</v>
      </c>
      <c r="CL67" s="4">
        <f>step*-SUM('By group'!Y$11:Y$21)*Population!Y67</f>
        <v>-953.08703324031217</v>
      </c>
      <c r="CM67" s="4">
        <f>step*-SUM('By group'!Z$11:Z$21)*Population!Z67</f>
        <v>-489.77611358033994</v>
      </c>
      <c r="CN67" s="4">
        <f>step*-SUM('By group'!AA$11:AA$21)*Population!AA67</f>
        <v>0</v>
      </c>
      <c r="CO67" s="13">
        <f>-step*SUM(SCR!AB67:AN67)*Population!AB67</f>
        <v>-4358.9150180339111</v>
      </c>
      <c r="CP67" s="4">
        <f>step*-SUM('By group'!AC$11:AC$21)*Population!AC67</f>
        <v>-4184.8080300589072</v>
      </c>
      <c r="CQ67" s="4">
        <f>step*-SUM('By group'!AD$11:AD$21)*Population!AD67</f>
        <v>-3062.4152090331049</v>
      </c>
      <c r="CR67" s="4">
        <f>step*-SUM('By group'!AE$11:AE$21)*Population!AE67</f>
        <v>-1267.5945066105944</v>
      </c>
      <c r="CS67" s="4">
        <f>step*-SUM('By group'!AF$11:AF$21)*Population!AF67</f>
        <v>-380.73483785289886</v>
      </c>
      <c r="CT67" s="4">
        <f>step*-SUM('By group'!AG$11:AG$21)*Population!AG67</f>
        <v>-183.40761230958748</v>
      </c>
      <c r="CU67" s="4">
        <f>step*-SUM('By group'!AH$11:AH$21)*Population!AH67</f>
        <v>0</v>
      </c>
      <c r="CV67" s="4">
        <f>step*-SUM('By group'!AI$11:AI$21)*Population!AI67</f>
        <v>0</v>
      </c>
      <c r="CW67" s="4">
        <f>step*-SUM('By group'!AJ$11:AJ$21)*Population!AJ67</f>
        <v>0</v>
      </c>
      <c r="CX67" s="4">
        <f>step*-SUM('By group'!AK$11:AK$21)*Population!AK67</f>
        <v>0</v>
      </c>
      <c r="CY67" s="4">
        <f>step*-SUM('By group'!AL$11:AL$21)*Population!AL67</f>
        <v>-65.239874833471447</v>
      </c>
      <c r="CZ67" s="4">
        <f>step*-SUM('By group'!AM$11:AM$21)*Population!AM67</f>
        <v>-32.855292712440523</v>
      </c>
      <c r="DA67" s="4">
        <f>step*-SUM('By group'!AN$11:AN$21)*Population!AN67</f>
        <v>0</v>
      </c>
      <c r="DB67" s="13">
        <f>-step*SUM(SCR!AO67:BA67)*Population!AO67</f>
        <v>-12466.145536787781</v>
      </c>
      <c r="DC67" s="4">
        <f>step*-SUM('By group'!AP$11:AP$21)*Population!AP67</f>
        <v>-11896.348064608144</v>
      </c>
      <c r="DD67" s="4">
        <f>step*-SUM('By group'!AQ$11:AQ$21)*Population!AQ67</f>
        <v>-8539.614311684214</v>
      </c>
      <c r="DE67" s="4">
        <f>step*-SUM('By group'!AR$11:AR$21)*Population!AR67</f>
        <v>-3432.0718530125287</v>
      </c>
      <c r="DF67" s="4">
        <f>step*-SUM('By group'!AS$11:AS$21)*Population!AS67</f>
        <v>-1005.8764617740432</v>
      </c>
      <c r="DG67" s="4">
        <f>step*-SUM('By group'!AT$11:AT$21)*Population!AT67</f>
        <v>-475.18164003145142</v>
      </c>
      <c r="DH67" s="4">
        <f>step*-SUM('By group'!AU$11:AU$21)*Population!AU67</f>
        <v>0</v>
      </c>
      <c r="DI67" s="4">
        <f>step*-SUM('By group'!AV$11:AV$21)*Population!AV67</f>
        <v>0</v>
      </c>
      <c r="DJ67" s="4">
        <f>step*-SUM('By group'!AW$11:AW$21)*Population!AW67</f>
        <v>0</v>
      </c>
      <c r="DK67" s="4">
        <f>step*-SUM('By group'!AX$11:AX$21)*Population!AX67</f>
        <v>0</v>
      </c>
      <c r="DL67" s="4">
        <f>step*-SUM('By group'!AY$11:AY$21)*Population!AY67</f>
        <v>-162.00519435994991</v>
      </c>
      <c r="DM67" s="4">
        <f>step*-SUM('By group'!AZ$11:AZ$21)*Population!AZ67</f>
        <v>-77.451887214199374</v>
      </c>
      <c r="DN67" s="4">
        <f>step*-SUM('By group'!BA$11:BA$21)*Population!BA67</f>
        <v>0</v>
      </c>
      <c r="DO67" s="13">
        <f>-step*SUM(SCR!BB67:BN67)*Population!BB67</f>
        <v>-6804.7899391622013</v>
      </c>
      <c r="DP67" s="4">
        <f>step*-SUM('By group'!BC$11:BC$21)*Population!BC67</f>
        <v>-6410.097481207802</v>
      </c>
      <c r="DQ67" s="4">
        <f>step*-SUM('By group'!BD$11:BD$21)*Population!BD67</f>
        <v>-4433.2107283479754</v>
      </c>
      <c r="DR67" s="4">
        <f>step*-SUM('By group'!BE$11:BE$21)*Population!BE67</f>
        <v>-1696.4177539366719</v>
      </c>
      <c r="DS67" s="4">
        <f>step*-SUM('By group'!BF$11:BF$21)*Population!BF67</f>
        <v>-479.70706864059321</v>
      </c>
      <c r="DT67" s="4">
        <f>step*-SUM('By group'!BG$11:BG$21)*Population!BG67</f>
        <v>-221.17073938995503</v>
      </c>
      <c r="DU67" s="4">
        <f>step*-SUM('By group'!BH$11:BH$21)*Population!BH67</f>
        <v>0</v>
      </c>
      <c r="DV67" s="4">
        <f>step*-SUM('By group'!BI$11:BI$21)*Population!BI67</f>
        <v>0</v>
      </c>
      <c r="DW67" s="4">
        <f>step*-SUM('By group'!BJ$11:BJ$21)*Population!BJ67</f>
        <v>0</v>
      </c>
      <c r="DX67" s="4">
        <f>step*-SUM('By group'!BK$11:BK$21)*Population!BK67</f>
        <v>0</v>
      </c>
      <c r="DY67" s="4">
        <f>step*-SUM('By group'!BL$11:BL$21)*Population!BL67</f>
        <v>-72.380817041909879</v>
      </c>
      <c r="DZ67" s="4">
        <f>step*-SUM('By group'!BM$11:BM$21)*Population!BM67</f>
        <v>-33.28235936294967</v>
      </c>
      <c r="EA67" s="4">
        <f>step*-SUM('By group'!BN$11:BN$21)*Population!BN67</f>
        <v>0</v>
      </c>
      <c r="EB67" s="52">
        <v>0</v>
      </c>
      <c r="EC67" s="4">
        <f t="shared" si="24"/>
        <v>125080.96732080066</v>
      </c>
      <c r="ED67" s="4">
        <f t="shared" si="24"/>
        <v>119959.66557899649</v>
      </c>
      <c r="EE67" s="4">
        <f t="shared" si="26"/>
        <v>87556.645809513328</v>
      </c>
      <c r="EF67" s="4">
        <f t="shared" si="27"/>
        <v>36157.275939985928</v>
      </c>
      <c r="EG67" s="4">
        <f t="shared" si="28"/>
        <v>10852.600026045744</v>
      </c>
      <c r="EH67" s="4">
        <f t="shared" si="28"/>
        <v>5229.8646259751376</v>
      </c>
      <c r="EI67" s="4">
        <v>0</v>
      </c>
      <c r="EJ67" s="4">
        <f t="shared" si="30"/>
        <v>0</v>
      </c>
      <c r="EK67" s="4">
        <f t="shared" si="31"/>
        <v>0</v>
      </c>
      <c r="EL67" s="4">
        <f t="shared" si="32"/>
        <v>0</v>
      </c>
      <c r="EM67" s="4">
        <f t="shared" si="33"/>
        <v>1866.5680300332672</v>
      </c>
      <c r="EN67" s="4">
        <f t="shared" si="34"/>
        <v>945.82570420469165</v>
      </c>
      <c r="EO67" s="52">
        <v>0</v>
      </c>
      <c r="EP67" s="4">
        <f t="shared" si="35"/>
        <v>62205.642488278776</v>
      </c>
      <c r="EQ67" s="4">
        <f t="shared" si="36"/>
        <v>59690.514960371831</v>
      </c>
      <c r="ER67" s="4">
        <f t="shared" si="37"/>
        <v>43661.137765450432</v>
      </c>
      <c r="ES67" s="4">
        <f t="shared" si="38"/>
        <v>18109.60028137044</v>
      </c>
      <c r="ET67" s="4">
        <f t="shared" si="39"/>
        <v>5459.9108982851239</v>
      </c>
      <c r="EU67" s="4">
        <f t="shared" si="40"/>
        <v>2642.1577488561356</v>
      </c>
      <c r="EV67" s="4">
        <v>0</v>
      </c>
      <c r="EW67" s="4">
        <f t="shared" si="41"/>
        <v>0</v>
      </c>
      <c r="EX67" s="4">
        <f t="shared" si="42"/>
        <v>0</v>
      </c>
      <c r="EY67" s="4">
        <f t="shared" si="43"/>
        <v>0</v>
      </c>
      <c r="EZ67" s="4">
        <f t="shared" si="44"/>
        <v>953.08703324031217</v>
      </c>
      <c r="FA67" s="4">
        <f t="shared" si="45"/>
        <v>489.77611358033994</v>
      </c>
      <c r="FB67" s="52">
        <v>0</v>
      </c>
      <c r="FC67" s="4">
        <f t="shared" si="46"/>
        <v>4358.9150180339111</v>
      </c>
      <c r="FD67" s="4">
        <f t="shared" si="47"/>
        <v>4184.8080300589072</v>
      </c>
      <c r="FE67" s="4">
        <f t="shared" si="48"/>
        <v>3062.4152090331049</v>
      </c>
      <c r="FF67" s="4">
        <f t="shared" si="49"/>
        <v>1267.5945066105944</v>
      </c>
      <c r="FG67" s="4">
        <f t="shared" si="50"/>
        <v>380.73483785289886</v>
      </c>
      <c r="FH67" s="4">
        <f t="shared" si="51"/>
        <v>183.40761230958748</v>
      </c>
      <c r="FI67" s="4">
        <v>0</v>
      </c>
      <c r="FJ67" s="4">
        <f t="shared" si="52"/>
        <v>0</v>
      </c>
      <c r="FK67" s="4">
        <f t="shared" si="53"/>
        <v>0</v>
      </c>
      <c r="FL67" s="4">
        <f t="shared" si="54"/>
        <v>0</v>
      </c>
      <c r="FM67" s="4">
        <f t="shared" si="55"/>
        <v>65.239874833471447</v>
      </c>
      <c r="FN67" s="9">
        <f t="shared" si="56"/>
        <v>32.855292712440523</v>
      </c>
      <c r="FO67" s="4">
        <v>0</v>
      </c>
      <c r="FP67" s="4">
        <f t="shared" si="57"/>
        <v>12466.145536787781</v>
      </c>
      <c r="FQ67" s="4">
        <f t="shared" si="58"/>
        <v>11896.348064608144</v>
      </c>
      <c r="FR67" s="4">
        <f t="shared" si="59"/>
        <v>8539.614311684214</v>
      </c>
      <c r="FS67" s="4">
        <f t="shared" si="60"/>
        <v>3432.0718530125287</v>
      </c>
      <c r="FT67" s="4">
        <f t="shared" si="61"/>
        <v>1005.8764617740432</v>
      </c>
      <c r="FU67" s="4">
        <f t="shared" si="62"/>
        <v>475.18164003145142</v>
      </c>
      <c r="FV67" s="4">
        <v>0</v>
      </c>
      <c r="FW67" s="4">
        <f t="shared" si="63"/>
        <v>0</v>
      </c>
      <c r="FX67" s="4">
        <f t="shared" si="64"/>
        <v>0</v>
      </c>
      <c r="FY67" s="4">
        <f t="shared" si="65"/>
        <v>0</v>
      </c>
      <c r="FZ67" s="4">
        <f t="shared" si="66"/>
        <v>162.00519435994991</v>
      </c>
      <c r="GA67" s="4">
        <f t="shared" si="67"/>
        <v>77.451887214199374</v>
      </c>
      <c r="GB67" s="4">
        <v>0</v>
      </c>
      <c r="GC67" s="4">
        <f t="shared" si="68"/>
        <v>6804.7899391622013</v>
      </c>
      <c r="GD67" s="4">
        <f t="shared" si="4"/>
        <v>6410.097481207802</v>
      </c>
      <c r="GE67" s="4">
        <f t="shared" si="5"/>
        <v>4433.2107283479754</v>
      </c>
      <c r="GF67" s="4">
        <f t="shared" si="6"/>
        <v>1696.4177539366719</v>
      </c>
      <c r="GG67" s="4">
        <f t="shared" si="7"/>
        <v>479.70706864059321</v>
      </c>
      <c r="GH67" s="4">
        <f t="shared" si="8"/>
        <v>221.17073938995503</v>
      </c>
      <c r="GI67" s="4">
        <v>0</v>
      </c>
      <c r="GJ67" s="4">
        <f t="shared" si="69"/>
        <v>0</v>
      </c>
      <c r="GK67" s="4">
        <f t="shared" si="70"/>
        <v>0</v>
      </c>
      <c r="GL67" s="4">
        <f t="shared" si="9"/>
        <v>0</v>
      </c>
      <c r="GM67" s="4">
        <f t="shared" si="10"/>
        <v>72.380817041909879</v>
      </c>
      <c r="GN67" s="4">
        <f t="shared" si="11"/>
        <v>33.28235936294967</v>
      </c>
      <c r="GO67" s="52">
        <v>0</v>
      </c>
      <c r="GP67" s="4">
        <f>step*(-'By group'!C$32*Population!C67+'By group'!I$33*Population!I67)</f>
        <v>0</v>
      </c>
      <c r="GQ67" s="4">
        <f>step*(-'By group'!D$32*Population!D67+'By group'!J$33*Population!J67)</f>
        <v>0</v>
      </c>
      <c r="GR67" s="4">
        <f>step*(-'By group'!E$32*Population!E67+'By group'!K$33*Population!K67)</f>
        <v>0</v>
      </c>
      <c r="GS67" s="4">
        <f>step*(-'By group'!F$32*Population!F67+'By group'!L$33*Population!L67)</f>
        <v>-4493.0159980062381</v>
      </c>
      <c r="GT67" s="4">
        <f>step*(-'By group'!G$32*Population!G67+'By group'!M$33*Population!M67)</f>
        <v>-573.06007309268171</v>
      </c>
      <c r="GU67" s="4">
        <f>step*(-'By group'!H$32*Population!H67+'By group'!N$33*Population!N67)</f>
        <v>-498.35231525783774</v>
      </c>
      <c r="GV67" s="46">
        <f t="shared" si="71"/>
        <v>0</v>
      </c>
      <c r="GW67" s="14">
        <f t="shared" si="72"/>
        <v>0</v>
      </c>
      <c r="GX67" s="4">
        <f t="shared" si="73"/>
        <v>0</v>
      </c>
      <c r="GY67" s="4">
        <f t="shared" si="74"/>
        <v>4493.0159980062381</v>
      </c>
      <c r="GZ67" s="4">
        <f t="shared" si="75"/>
        <v>573.06007309268171</v>
      </c>
      <c r="HA67" s="4">
        <f t="shared" si="76"/>
        <v>498.35231525783774</v>
      </c>
      <c r="HB67" s="8">
        <v>0</v>
      </c>
      <c r="HC67" s="4">
        <f>step*(-'By group'!P$32*Population!P67+'By group'!V$33*Population!V67)</f>
        <v>0</v>
      </c>
      <c r="HD67" s="4">
        <f>step*(-'By group'!Q$32*Population!Q67+'By group'!W$33*Population!W67)</f>
        <v>0</v>
      </c>
      <c r="HE67" s="4">
        <f>step*(-'By group'!R$32*Population!R67+'By group'!X$33*Population!X67)</f>
        <v>0</v>
      </c>
      <c r="HF67" s="4">
        <f>step*(-'By group'!S$32*Population!S67+'By group'!Y$33*Population!Y67)</f>
        <v>-2253.411932522406</v>
      </c>
      <c r="HG67" s="4">
        <f>step*(-'By group'!T$32*Population!T67+'By group'!Z$33*Population!Z67)</f>
        <v>-283.54349298105723</v>
      </c>
      <c r="HH67" s="4">
        <f>step*(-'By group'!U$32*Population!U67+'By group'!AA$33*Population!AA67)</f>
        <v>-245.69949210375276</v>
      </c>
      <c r="HI67" s="14">
        <f t="shared" si="77"/>
        <v>0</v>
      </c>
      <c r="HJ67" s="46">
        <f t="shared" si="78"/>
        <v>0</v>
      </c>
      <c r="HK67" s="4">
        <f t="shared" si="79"/>
        <v>0</v>
      </c>
      <c r="HL67" s="4">
        <f t="shared" si="80"/>
        <v>2253.411932522406</v>
      </c>
      <c r="HM67" s="4">
        <f t="shared" si="81"/>
        <v>283.54349298105723</v>
      </c>
      <c r="HN67" s="9">
        <f t="shared" si="82"/>
        <v>245.69949210375276</v>
      </c>
      <c r="HO67" s="4">
        <v>0</v>
      </c>
      <c r="HP67" s="4">
        <f>step*(-'By group'!AC$32*Population!AC67+'By group'!AI$33*Population!AI67)</f>
        <v>0</v>
      </c>
      <c r="HQ67" s="4">
        <f>step*(-'By group'!AD$32*Population!AD67+'By group'!AJ$33*Population!AJ67)</f>
        <v>0</v>
      </c>
      <c r="HR67" s="4">
        <f>step*(-'By group'!AE$32*Population!AE67+'By group'!AK$33*Population!AK67)</f>
        <v>0</v>
      </c>
      <c r="HS67" s="4">
        <f>step*(-'By group'!AF$32*Population!AF67+'By group'!AL$33*Population!AL67)</f>
        <v>-157.74748150971371</v>
      </c>
      <c r="HT67" s="4">
        <f>step*(-'By group'!AG$32*Population!AG67+'By group'!AM$33*Population!AM67)</f>
        <v>-20.253876105697234</v>
      </c>
      <c r="HU67" s="4">
        <f>step*(-'By group'!AH$32*Population!AH67+'By group'!AN$33*Population!AN67)</f>
        <v>-17.626381723872129</v>
      </c>
      <c r="HV67" s="14">
        <f t="shared" si="83"/>
        <v>0</v>
      </c>
      <c r="HW67" s="46">
        <f t="shared" si="84"/>
        <v>0</v>
      </c>
      <c r="HX67" s="4">
        <f t="shared" si="85"/>
        <v>0</v>
      </c>
      <c r="HY67" s="4">
        <f t="shared" si="86"/>
        <v>157.74748150971371</v>
      </c>
      <c r="HZ67" s="4">
        <f t="shared" si="87"/>
        <v>20.253876105697234</v>
      </c>
      <c r="IA67" s="4">
        <f t="shared" si="88"/>
        <v>17.626381723872129</v>
      </c>
      <c r="IB67" s="8">
        <v>0</v>
      </c>
      <c r="IC67" s="4">
        <f>step*(-'By group'!AP$32*Population!AP67+'By group'!AV$33*Population!AV67)</f>
        <v>0</v>
      </c>
      <c r="ID67" s="4">
        <f>step*(-'By group'!AQ$32*Population!AQ67+'By group'!AW$33*Population!AW67)</f>
        <v>0</v>
      </c>
      <c r="IE67" s="4">
        <f>step*(-'By group'!AR$32*Population!AR67+'By group'!AX$33*Population!AX67)</f>
        <v>0</v>
      </c>
      <c r="IF67" s="4">
        <f>step*(-'By group'!AS$32*Population!AS67+'By group'!AY$33*Population!AY67)</f>
        <v>-421.93563370704663</v>
      </c>
      <c r="IG67" s="4">
        <f>step*(-'By group'!AT$32*Population!AT67+'By group'!AZ$33*Population!AZ67)</f>
        <v>-56.310384399190603</v>
      </c>
      <c r="IH67" s="4">
        <f>step*(-'By group'!AU$32*Population!AU67+'By group'!BA$33*Population!BA67)</f>
        <v>-48.166429484869774</v>
      </c>
      <c r="II67" s="14">
        <f t="shared" si="15"/>
        <v>0</v>
      </c>
      <c r="IJ67" s="4">
        <f t="shared" si="16"/>
        <v>0</v>
      </c>
      <c r="IK67" s="4">
        <f t="shared" si="89"/>
        <v>0</v>
      </c>
      <c r="IL67" s="4">
        <f t="shared" si="90"/>
        <v>421.93563370704663</v>
      </c>
      <c r="IM67" s="4">
        <f t="shared" si="91"/>
        <v>56.310384399190603</v>
      </c>
      <c r="IN67" s="4">
        <f t="shared" si="92"/>
        <v>48.166429484869774</v>
      </c>
      <c r="IO67" s="8">
        <v>0</v>
      </c>
      <c r="IP67" s="4">
        <f>step*(-'By group'!BC$32*Population!BC67+'By group'!BI$33*Population!BI67)</f>
        <v>0</v>
      </c>
      <c r="IQ67" s="4">
        <f>step*(-'By group'!BD$32*Population!BD67+'By group'!BJ$33*Population!BJ67)</f>
        <v>0</v>
      </c>
      <c r="IR67" s="4">
        <f>step*(-'By group'!BE$32*Population!BE67+'By group'!BK$33*Population!BK67)</f>
        <v>0</v>
      </c>
      <c r="IS67" s="4">
        <f>step*(-'By group'!BF$32*Population!BF67+'By group'!BL$33*Population!BL67)</f>
        <v>-203.66312579934166</v>
      </c>
      <c r="IT67" s="4">
        <f>step*(-'By group'!BG$32*Population!BG67+'By group'!BM$33*Population!BM67)</f>
        <v>-27.592968196516171</v>
      </c>
      <c r="IU67" s="4">
        <f>step*(-'By group'!BH$32*Population!BH67+'By group'!BN$33*Population!BN67)</f>
        <v>-22.556532547193861</v>
      </c>
      <c r="IV67" s="14">
        <f t="shared" si="17"/>
        <v>0</v>
      </c>
      <c r="IW67" s="4">
        <f t="shared" si="18"/>
        <v>0</v>
      </c>
      <c r="IX67" s="4">
        <f t="shared" si="19"/>
        <v>0</v>
      </c>
      <c r="IY67" s="4">
        <f t="shared" si="20"/>
        <v>203.66312579934166</v>
      </c>
      <c r="IZ67" s="4">
        <f t="shared" si="21"/>
        <v>27.592968196516171</v>
      </c>
      <c r="JA67" s="4">
        <f t="shared" si="22"/>
        <v>22.556532547193861</v>
      </c>
      <c r="JB67" s="75">
        <f>step*(+prop_idu_male*'By group'!BB$9*Population!BB67-'By group'!B$8*Population!B67)</f>
        <v>-882.55995506949444</v>
      </c>
      <c r="JC67" s="46">
        <f>step*(+prop_idu_male*'By group'!BC$9*Population!BC67-'By group'!C$8*Population!C67)</f>
        <v>-5.2287715812048887</v>
      </c>
      <c r="JD67" s="46">
        <f>step*(+prop_idu_male*'By group'!BD$9*Population!BD67-'By group'!D$8*Population!D67)</f>
        <v>-15.383388012295637</v>
      </c>
      <c r="JE67" s="46">
        <f>step*(+prop_idu_male*'By group'!BE$9*Population!BE67-'By group'!E$8*Population!E67)</f>
        <v>-16.042936665268954</v>
      </c>
      <c r="JF67" s="46">
        <f>step*(+prop_idu_male*'By group'!BF$9*Population!BF67-'By group'!F$8*Population!F67)</f>
        <v>-4.8506515306541598</v>
      </c>
      <c r="JG67" s="46">
        <f>step*(+prop_idu_male*'By group'!BG$9*Population!BG67-'By group'!G$8*Population!G67)</f>
        <v>-0.93981097028784921</v>
      </c>
      <c r="JH67" s="46">
        <f>step*(+prop_idu_male*'By group'!BH$9*Population!BH67-'By group'!H$8*Population!H67)</f>
        <v>-0.8077849163992108</v>
      </c>
      <c r="JI67" s="46">
        <f>step*(+prop_idu_male*'By group'!BI$9*Population!BI67-'By group'!I$8*Population!I67)</f>
        <v>0</v>
      </c>
      <c r="JJ67" s="46">
        <f>step*(+prop_idu_male*'By group'!BJ$9*Population!BJ67-'By group'!J$8*Population!J67)</f>
        <v>0</v>
      </c>
      <c r="JK67" s="46">
        <f>step*(+prop_idu_male*'By group'!BK$9*Population!BK67-'By group'!K$8*Population!K67)</f>
        <v>0</v>
      </c>
      <c r="JL67" s="46">
        <f>step*(+prop_idu_male*'By group'!BL$9*Population!BL67-'By group'!L$8*Population!L67)</f>
        <v>-1.6928540691326837</v>
      </c>
      <c r="JM67" s="46">
        <f>step*(+prop_idu_male*'By group'!BM$9*Population!BM67-'By group'!M$8*Population!M67)</f>
        <v>-0.86594804173361251</v>
      </c>
      <c r="JN67" s="46">
        <f>step*(+prop_idu_male*'By group'!BN$9*Population!BN67-'By group'!N$8*Population!N67)</f>
        <v>-0.7271365585092765</v>
      </c>
      <c r="JO67" s="45">
        <f>step*(+(1-prop_idu_male)*'By group'!BB$9*Population!BB67-'By group'!O$8*Population!O67-'By group'!O$6*Population!O67+'By group'!AB$7*Population!AB67)</f>
        <v>-6566.9609478532029</v>
      </c>
      <c r="JP67" s="46">
        <f>step*(+(1-prop_idu_male)*'By group'!BC$9*Population!BC67-'By group'!P$8*Population!P67-'By group'!P$6*Population!P67+'By group'!AC$7*Population!AC67)</f>
        <v>-10.237357236546636</v>
      </c>
      <c r="JQ67" s="46">
        <f>step*(+(1-prop_idu_male)*'By group'!BD$9*Population!BD67-'By group'!Q$8*Population!Q67-'By group'!Q$6*Population!Q67+'By group'!AD$7*Population!AD67)</f>
        <v>-29.96945549389779</v>
      </c>
      <c r="JR67" s="46">
        <f>step*(+(1-prop_idu_male)*'By group'!BE$9*Population!BE67-'By group'!R$8*Population!R67-'By group'!R$6*Population!R67+'By group'!AE$7*Population!AE67)</f>
        <v>-31.184812993350672</v>
      </c>
      <c r="JS67" s="46">
        <f>step*(+(1-prop_idu_male)*'By group'!BF$9*Population!BF67-'By group'!S$8*Population!S67-'By group'!S$6*Population!S67+'By group'!AF$7*Population!AF67)</f>
        <v>-9.4474050770832836</v>
      </c>
      <c r="JT67" s="46">
        <f>step*(+(1-prop_idu_male)*'By group'!BG$9*Population!BG67-'By group'!T$8*Population!T67-'By group'!T$6*Population!T67+'By group'!AG$7*Population!AG67)</f>
        <v>-1.8384042365759203</v>
      </c>
      <c r="JU67" s="46">
        <f>step*(+(1-prop_idu_male)*'By group'!BH$9*Population!BH67-'By group'!U$8*Population!U67-'By group'!U$6*Population!U67+'By group'!AH$7*Population!AH67)</f>
        <v>-1.606162773248266</v>
      </c>
      <c r="JV67" s="46">
        <f>step*(+(1-prop_idu_male)*'By group'!BI$9*Population!BI67-'By group'!V$8*Population!V67-'By group'!V$6*Population!V67+'By group'!AI$7*Population!AI67)</f>
        <v>0</v>
      </c>
      <c r="JW67" s="46">
        <f>step*(+(1-prop_idu_male)*'By group'!BJ$9*Population!BJ67-'By group'!W$8*Population!W67-'By group'!W$6*Population!W67+'By group'!AJ$7*Population!AJ67)</f>
        <v>0</v>
      </c>
      <c r="JX67" s="46">
        <f>step*(+(1-prop_idu_male)*'By group'!BK$9*Population!BK67-'By group'!X$8*Population!X67-'By group'!X$6*Population!X67+'By group'!AK$7*Population!AK67)</f>
        <v>0</v>
      </c>
      <c r="JY67" s="46">
        <f>step*(+(1-prop_idu_male)*'By group'!BL$9*Population!BL67-'By group'!Y$8*Population!Y67-'By group'!Y$6*Population!Y67+'By group'!AL$7*Population!AL67)</f>
        <v>-3.3661870007834662</v>
      </c>
      <c r="JZ67" s="46">
        <f>step*(+(1-prop_idu_male)*'By group'!BM$9*Population!BM67-'By group'!Z$8*Population!Z67-'By group'!Z$6*Population!Z67+'By group'!AM$7*Population!AM67)</f>
        <v>-1.7656987438225831</v>
      </c>
      <c r="KA67" s="76">
        <f>step*(+(1-prop_idu_male)*'By group'!BN$9*Population!BN67-'By group'!AA$8*Population!AA67-'By group'!AA$6*Population!AA67+'By group'!AN$7*Population!AN67)</f>
        <v>-1.5622386684878389</v>
      </c>
      <c r="KB67" s="46">
        <f>step*(+'By group'!O$6*Population!O67-'By group'!AB$7*Population!AB67)</f>
        <v>5619.4820607102301</v>
      </c>
      <c r="KC67" s="46">
        <f>step*(+'By group'!P$6*Population!P67-'By group'!AC$7*Population!AC67)</f>
        <v>7.4451344129642791</v>
      </c>
      <c r="KD67" s="46">
        <f>step*(+'By group'!Q$6*Population!Q67-'By group'!AD$7*Population!AD67)</f>
        <v>21.769213228209459</v>
      </c>
      <c r="KE67" s="46">
        <f>step*(+'By group'!R$6*Population!R67-'By group'!AE$7*Population!AE67)</f>
        <v>22.638938178846455</v>
      </c>
      <c r="KF67" s="46">
        <f>step*(+'By group'!S$6*Population!S67-'By group'!AF$7*Population!AF67)</f>
        <v>6.8613617485328984</v>
      </c>
      <c r="KG67" s="46">
        <f>step*(+'By group'!T$6*Population!T67-'By group'!AG$7*Population!AG67)</f>
        <v>1.3365131755314876</v>
      </c>
      <c r="KH67" s="46">
        <f>step*(+'By group'!U$6*Population!U67-'By group'!AH$7*Population!AH67)</f>
        <v>1.1718866259979419</v>
      </c>
      <c r="KI67" s="46">
        <f>step*(+'By group'!V$6*Population!V67-'By group'!AI$7*Population!AI67)</f>
        <v>0</v>
      </c>
      <c r="KJ67" s="46">
        <f>step*(+'By group'!W$6*Population!W67-'By group'!AJ$7*Population!AJ67)</f>
        <v>0</v>
      </c>
      <c r="KK67" s="46">
        <f>step*(+'By group'!X$6*Population!X67-'By group'!AK$7*Population!AK67)</f>
        <v>0</v>
      </c>
      <c r="KL67" s="46">
        <f>step*(+'By group'!Y$6*Population!Y67-'By group'!AL$7*Population!AL67)</f>
        <v>2.4565284577682998</v>
      </c>
      <c r="KM67" s="46">
        <f>step*(+'By group'!Z$6*Population!Z67-'By group'!AM$7*Population!AM67)</f>
        <v>1.2958920458600129</v>
      </c>
      <c r="KN67" s="46">
        <f>step*(+'By group'!AA$6*Population!AA67-'By group'!AN$7*Population!AN67)</f>
        <v>1.1580175191380635</v>
      </c>
      <c r="KO67" s="45">
        <v>0</v>
      </c>
      <c r="KP67" s="46">
        <v>0</v>
      </c>
      <c r="KQ67" s="46">
        <v>0</v>
      </c>
      <c r="KR67" s="46">
        <v>0</v>
      </c>
      <c r="KS67" s="46">
        <v>0</v>
      </c>
      <c r="KT67" s="46">
        <v>0</v>
      </c>
      <c r="KU67" s="46">
        <v>0</v>
      </c>
      <c r="KV67" s="46">
        <v>0</v>
      </c>
      <c r="KW67" s="46">
        <v>0</v>
      </c>
      <c r="KX67" s="46">
        <v>0</v>
      </c>
      <c r="KY67" s="46">
        <v>0</v>
      </c>
      <c r="KZ67" s="46">
        <v>0</v>
      </c>
      <c r="LA67" s="46">
        <v>0</v>
      </c>
      <c r="LB67" s="188">
        <f>step*(-'By group'!BB$9*Population!BB67+'By group'!B$8*Population!B67+'By group'!O$8*Population!O67)</f>
        <v>1830.038842212467</v>
      </c>
      <c r="LC67" s="189">
        <f>step*(-'By group'!BC$9*Population!BC67+'By group'!C$8*Population!C67+'By group'!P$8*Population!P67)</f>
        <v>8.0209944047872455</v>
      </c>
      <c r="LD67" s="189">
        <f>step*(-'By group'!BD$9*Population!BD67+'By group'!D$8*Population!D67+'By group'!Q$8*Population!Q67)</f>
        <v>23.583630277983968</v>
      </c>
      <c r="LE67" s="189">
        <f>step*(-'By group'!BE$9*Population!BE67+'By group'!E$8*Population!E67+'By group'!R$8*Population!R67)</f>
        <v>24.588811479773174</v>
      </c>
      <c r="LF67" s="189">
        <f>step*(-'By group'!BF$9*Population!BF67+'By group'!F$8*Population!F67+'By group'!S$8*Population!S67)</f>
        <v>7.4366948592045441</v>
      </c>
      <c r="LG67" s="189">
        <f>step*(-'By group'!BG$9*Population!BG67+'By group'!G$8*Population!G67+'By group'!T$8*Population!T67)</f>
        <v>1.4417020313322819</v>
      </c>
      <c r="LH67" s="189">
        <f>step*(-'By group'!BH$9*Population!BH67+'By group'!H$8*Population!H67+'By group'!U$8*Population!U67)</f>
        <v>1.2420610636495348</v>
      </c>
      <c r="LI67" s="189">
        <f>step*(-'By group'!BI$9*Population!BI67+'By group'!I$8*Population!I67+'By group'!V$8*Population!V67)</f>
        <v>0</v>
      </c>
      <c r="LJ67" s="189">
        <f>step*(-'By group'!BJ$9*Population!BJ67+'By group'!J$8*Population!J67+'By group'!W$8*Population!W67)</f>
        <v>0</v>
      </c>
      <c r="LK67" s="189">
        <f>step*(-'By group'!BK$9*Population!BK67+'By group'!K$8*Population!K67+'By group'!X$8*Population!X67)</f>
        <v>0</v>
      </c>
      <c r="LL67" s="189">
        <f>step*(-'By group'!BL$9*Population!BL67+'By group'!L$8*Population!L67+'By group'!Y$8*Population!Y67)</f>
        <v>2.6025126121478497</v>
      </c>
      <c r="LM67" s="189">
        <f>step*(-'By group'!BM$9*Population!BM67+'By group'!M$8*Population!M67+'By group'!Z$8*Population!Z67)</f>
        <v>1.3357547396961826</v>
      </c>
      <c r="LN67" s="189">
        <f>step*(-'By group'!BN$9*Population!BN67+'By group'!N$8*Population!N67+'By group'!AA$8*Population!AA67)</f>
        <v>1.131357707859052</v>
      </c>
    </row>
    <row r="68" spans="1:326" x14ac:dyDescent="0.25">
      <c r="A68">
        <f t="shared" si="93"/>
        <v>32</v>
      </c>
      <c r="B68" s="52">
        <f>step*((-'By group'!B$4-'By group'!B$5-'By group'!B$22)*Population!B68+'By group'!B$3*Population!$BO68)</f>
        <v>176032.82303052011</v>
      </c>
      <c r="C68" s="4">
        <f>step*((-'By group'!C$4-'By group'!C$5-'By group'!C$22)*Population!C68+'By group'!C$3*Population!$BO68)</f>
        <v>-4811.094077042384</v>
      </c>
      <c r="D68" s="4">
        <f>step*((-'By group'!D$4-'By group'!D$5-'By group'!D$22)*Population!D68+'By group'!D$3*Population!$BO68)</f>
        <v>-31598.44444152894</v>
      </c>
      <c r="E68" s="4">
        <f>step*((-'By group'!E$4-'By group'!E$5-'By group'!E$22)*Population!E68+'By group'!E$3*Population!$BO68)</f>
        <v>-50727.026002343751</v>
      </c>
      <c r="F68" s="4">
        <f>step*((-'By group'!F$4-'By group'!F$5-'By group'!F$22)*Population!F68+'By group'!F$3*Population!$BO68)</f>
        <v>-20655.445200321024</v>
      </c>
      <c r="G68" s="4">
        <f>step*((-'By group'!G$4-'By group'!G$5-'By group'!G$22)*Population!G68+'By group'!G$3*Population!$BO68)</f>
        <v>-5027.4057549532936</v>
      </c>
      <c r="H68" s="4">
        <f>step*((-'By group'!H$4-'By group'!H$5-'By group'!H$22)*Population!H68+'By group'!H$3*Population!$BO68)</f>
        <v>-4725.2926781292072</v>
      </c>
      <c r="I68" s="4">
        <f>step*((-'By group'!I$4-'By group'!I$5-'By group'!I$22)*Population!I68+'By group'!I$3*Population!$BO68)</f>
        <v>0</v>
      </c>
      <c r="J68" s="4">
        <f>step*((-'By group'!J$4-'By group'!J$5-'By group'!J$22)*Population!J68+'By group'!J$3*Population!$BO68)</f>
        <v>0</v>
      </c>
      <c r="K68" s="4">
        <f>step*((-'By group'!K$4-'By group'!K$5-'By group'!K$22)*Population!K68+'By group'!K$3*Population!$BO68)</f>
        <v>0</v>
      </c>
      <c r="L68" s="4">
        <f>step*((-'By group'!L$4-'By group'!L$5-'By group'!L$22)*Population!L68+'By group'!L$3*Population!$BO68)</f>
        <v>-2614.0044330765827</v>
      </c>
      <c r="M68" s="4">
        <f>step*((-'By group'!M$4-'By group'!M$5-'By group'!M$22)*Population!M68+'By group'!M$3*Population!$BO68)</f>
        <v>-1511.690352659668</v>
      </c>
      <c r="N68" s="4">
        <f>step*((-'By group'!N$4-'By group'!N$5-'By group'!N$22)*Population!N68+'By group'!N$3*Population!$BO68)</f>
        <v>-1488.1189967178047</v>
      </c>
      <c r="O68" s="8">
        <f>step*((-'By group'!O$4-'By group'!O$5-'By group'!O$22)*Population!O68+'By group'!O$3*Population!$BO68)</f>
        <v>126200.58971590572</v>
      </c>
      <c r="P68" s="4">
        <f>step*((-'By group'!P$4-'By group'!P$5-'By group'!P$22)*Population!P68+'By group'!P$3*Population!$BO68)</f>
        <v>-2392.3113813050941</v>
      </c>
      <c r="Q68" s="4">
        <f>step*((-'By group'!Q$4-'By group'!Q$5-'By group'!Q$22)*Population!Q68+'By group'!Q$3*Population!$BO68)</f>
        <v>-15743.335428510036</v>
      </c>
      <c r="R68" s="4">
        <f>step*((-'By group'!R$4-'By group'!R$5-'By group'!R$22)*Population!R68+'By group'!R$3*Population!$BO68)</f>
        <v>-25376.808112722138</v>
      </c>
      <c r="S68" s="4">
        <f>step*((-'By group'!S$4-'By group'!S$5-'By group'!S$22)*Population!S68+'By group'!S$3*Population!$BO68)</f>
        <v>-10376.300581103113</v>
      </c>
      <c r="T68" s="4">
        <f>step*((-'By group'!T$4-'By group'!T$5-'By group'!T$22)*Population!T68+'By group'!T$3*Population!$BO68)</f>
        <v>-2535.4873940961616</v>
      </c>
      <c r="U68" s="4">
        <f>step*((-'By group'!U$4-'By group'!U$5-'By group'!U$22)*Population!U68+'By group'!U$3*Population!$BO68)</f>
        <v>-2407.5909957578192</v>
      </c>
      <c r="V68" s="4">
        <f>step*((-'By group'!V$4-'By group'!V$5-'By group'!V$22)*Population!V68+'By group'!V$3*Population!$BO68)</f>
        <v>0</v>
      </c>
      <c r="W68" s="4">
        <f>step*((-'By group'!W$4-'By group'!W$5-'By group'!W$22)*Population!W68+'By group'!W$3*Population!$BO68)</f>
        <v>0</v>
      </c>
      <c r="X68" s="4">
        <f>step*((-'By group'!X$4-'By group'!X$5-'By group'!X$22)*Population!X68+'By group'!X$3*Population!$BO68)</f>
        <v>0</v>
      </c>
      <c r="Y68" s="4">
        <f>step*((-'By group'!Y$4-'By group'!Y$5-'By group'!Y$22)*Population!Y68+'By group'!Y$3*Population!$BO68)</f>
        <v>-1331.7064271385782</v>
      </c>
      <c r="Z68" s="4">
        <f>step*((-'By group'!Z$4-'By group'!Z$5-'By group'!Z$22)*Population!Z68+'By group'!Z$3*Population!$BO68)</f>
        <v>-780.55753630203708</v>
      </c>
      <c r="AA68" s="4">
        <f>step*((-'By group'!AA$4-'By group'!AA$5-'By group'!AA$22)*Population!AA68+'By group'!AA$3*Population!$BO68)</f>
        <v>-789.94999879472675</v>
      </c>
      <c r="AB68" s="8">
        <f>step*((-'By group'!AB$4-'By group'!AB$5-'By group'!AB$22)*Population!AB68+'By group'!AB$3*Population!$BO68)</f>
        <v>-1147.3582071505336</v>
      </c>
      <c r="AC68" s="4">
        <f>step*((-'By group'!AC$4-'By group'!AC$5-'By group'!AC$22)*Population!AC68+'By group'!AC$3*Population!$BO68)</f>
        <v>-167.95871324978074</v>
      </c>
      <c r="AD68" s="4">
        <f>step*((-'By group'!AD$4-'By group'!AD$5-'By group'!AD$22)*Population!AD68+'By group'!AD$3*Population!$BO68)</f>
        <v>-1106.2218055621065</v>
      </c>
      <c r="AE68" s="4">
        <f>step*((-'By group'!AE$4-'By group'!AE$5-'By group'!AE$22)*Population!AE68+'By group'!AE$3*Population!$BO68)</f>
        <v>-1780.6281356433458</v>
      </c>
      <c r="AF68" s="4">
        <f>step*((-'By group'!AF$4-'By group'!AF$5-'By group'!AF$22)*Population!AF68+'By group'!AF$3*Population!$BO68)</f>
        <v>-725.78588976494905</v>
      </c>
      <c r="AG68" s="4">
        <f>step*((-'By group'!AG$4-'By group'!AG$5-'By group'!AG$22)*Population!AG68+'By group'!AG$3*Population!$BO68)</f>
        <v>-176.63256096822997</v>
      </c>
      <c r="AH68" s="4">
        <f>step*((-'By group'!AH$4-'By group'!AH$5-'By group'!AH$22)*Population!AH68+'By group'!AH$3*Population!$BO68)</f>
        <v>-165.69551193200621</v>
      </c>
      <c r="AI68" s="4">
        <f>step*((-'By group'!AI$4-'By group'!AI$5-'By group'!AI$22)*Population!AI68+'By group'!AI$3*Population!$BO68)</f>
        <v>0</v>
      </c>
      <c r="AJ68" s="4">
        <f>step*((-'By group'!AJ$4-'By group'!AJ$5-'By group'!AJ$22)*Population!AJ68+'By group'!AJ$3*Population!$BO68)</f>
        <v>0</v>
      </c>
      <c r="AK68" s="4">
        <f>step*((-'By group'!AK$4-'By group'!AK$5-'By group'!AK$22)*Population!AK68+'By group'!AK$3*Population!$BO68)</f>
        <v>0</v>
      </c>
      <c r="AL68" s="4">
        <f>step*((-'By group'!AL$4-'By group'!AL$5-'By group'!AL$22)*Population!AL68+'By group'!AL$3*Population!$BO68)</f>
        <v>-91.589806492560569</v>
      </c>
      <c r="AM68" s="4">
        <f>step*((-'By group'!AM$4-'By group'!AM$5-'By group'!AM$22)*Population!AM68+'By group'!AM$3*Population!$BO68)</f>
        <v>-52.677738894519507</v>
      </c>
      <c r="AN68" s="4">
        <f>step*((-'By group'!AN$4-'By group'!AN$5-'By group'!AN$22)*Population!AN68+'By group'!AN$3*Population!$BO68)</f>
        <v>-51.508935723999116</v>
      </c>
      <c r="AO68" s="8">
        <f>step*((-'By group'!AO$4-'By group'!AO$5-'By group'!AO$22)*Population!AO68+'By group'!AO$3*Population!$BO68)</f>
        <v>12524.772388098692</v>
      </c>
      <c r="AP68" s="4">
        <f>step*((-'By group'!AP$4-'By group'!AP$5-'By group'!AP$22)*Population!AP68+'By group'!AP$3*Population!$BO68)</f>
        <v>-479.61166456813822</v>
      </c>
      <c r="AQ68" s="4">
        <f>step*((-'By group'!AQ$4-'By group'!AQ$5-'By group'!AQ$22)*Population!AQ68+'By group'!AQ$3*Population!$BO68)</f>
        <v>-3099.6836862709024</v>
      </c>
      <c r="AR68" s="4">
        <f>step*((-'By group'!AR$4-'By group'!AR$5-'By group'!AR$22)*Population!AR68+'By group'!AR$3*Population!$BO68)</f>
        <v>-4847.2704552411205</v>
      </c>
      <c r="AS68" s="4">
        <f>step*((-'By group'!AS$4-'By group'!AS$5-'By group'!AS$22)*Population!AS68+'By group'!AS$3*Population!$BO68)</f>
        <v>-1928.853228601226</v>
      </c>
      <c r="AT68" s="4">
        <f>step*((-'By group'!AT$4-'By group'!AT$5-'By group'!AT$22)*Population!AT68+'By group'!AT$3*Population!$BO68)</f>
        <v>-460.5447895293633</v>
      </c>
      <c r="AU68" s="4">
        <f>step*((-'By group'!AU$4-'By group'!AU$5-'By group'!AU$22)*Population!AU68+'By group'!AU$3*Population!$BO68)</f>
        <v>-415.4225208024647</v>
      </c>
      <c r="AV68" s="4">
        <f>step*((-'By group'!AV$4-'By group'!AV$5-'By group'!AV$22)*Population!AV68+'By group'!AV$3*Population!$BO68)</f>
        <v>0</v>
      </c>
      <c r="AW68" s="4">
        <f>step*((-'By group'!AW$4-'By group'!AW$5-'By group'!AW$22)*Population!AW68+'By group'!AW$3*Population!$BO68)</f>
        <v>0</v>
      </c>
      <c r="AX68" s="4">
        <f>step*((-'By group'!AX$4-'By group'!AX$5-'By group'!AX$22)*Population!AX68+'By group'!AX$3*Population!$BO68)</f>
        <v>0</v>
      </c>
      <c r="AY68" s="4">
        <f>step*((-'By group'!AY$4-'By group'!AY$5-'By group'!AY$22)*Population!AY68+'By group'!AY$3*Population!$BO68)</f>
        <v>-229.12589381095157</v>
      </c>
      <c r="AZ68" s="4">
        <f>step*((-'By group'!AZ$4-'By group'!AZ$5-'By group'!AZ$22)*Population!AZ68+'By group'!AZ$3*Population!$BO68)</f>
        <v>-125.27827330289676</v>
      </c>
      <c r="BA68" s="4">
        <f>step*((-'By group'!BA$4-'By group'!BA$5-'By group'!BA$22)*Population!BA68+'By group'!BA$3*Population!$BO68)</f>
        <v>-113.1316794579115</v>
      </c>
      <c r="BB68" s="8">
        <f>step*((-'By group'!BB$4-'By group'!BB$5-'By group'!BB$22)*Population!BB68+'By group'!BB$3*Population!$BO68)</f>
        <v>5084.5343835283065</v>
      </c>
      <c r="BC68" s="4">
        <f>step*((-'By group'!BC$4-'By group'!BC$5-'By group'!BC$22)*Population!BC68+'By group'!BC$3*Population!$BO68)</f>
        <v>-385.69230508167124</v>
      </c>
      <c r="BD68" s="4">
        <f>step*((-'By group'!BD$4-'By group'!BD$5-'By group'!BD$22)*Population!BD68+'By group'!BD$3*Population!$BO68)</f>
        <v>-1956.0970633662266</v>
      </c>
      <c r="BE68" s="4">
        <f>step*((-'By group'!BE$4-'By group'!BE$5-'By group'!BE$22)*Population!BE68+'By group'!BE$3*Population!$BO68)</f>
        <v>-2721.8065470334595</v>
      </c>
      <c r="BF68" s="4">
        <f>step*((-'By group'!BF$4-'By group'!BF$5-'By group'!BF$22)*Population!BF68+'By group'!BF$3*Population!$BO68)</f>
        <v>-1010.1357202894919</v>
      </c>
      <c r="BG68" s="4">
        <f>step*((-'By group'!BG$4-'By group'!BG$5-'By group'!BG$22)*Population!BG68+'By group'!BG$3*Population!$BO68)</f>
        <v>-230.6331174367275</v>
      </c>
      <c r="BH68" s="4">
        <f>step*((-'By group'!BH$4-'By group'!BH$5-'By group'!BH$22)*Population!BH68+'By group'!BH$3*Population!$BO68)</f>
        <v>-198.60233744066807</v>
      </c>
      <c r="BI68" s="4">
        <f>step*((-'By group'!BI$4-'By group'!BI$5-'By group'!BI$22)*Population!BI68+'By group'!BI$3*Population!$BO68)</f>
        <v>0</v>
      </c>
      <c r="BJ68" s="4">
        <f>step*((-'By group'!BJ$4-'By group'!BJ$5-'By group'!BJ$22)*Population!BJ68+'By group'!BJ$3*Population!$BO68)</f>
        <v>0</v>
      </c>
      <c r="BK68" s="4">
        <f>step*((-'By group'!BK$4-'By group'!BK$5-'By group'!BK$22)*Population!BK68+'By group'!BK$3*Population!$BO68)</f>
        <v>0</v>
      </c>
      <c r="BL68" s="4">
        <f>step*((-'By group'!BL$4-'By group'!BL$5-'By group'!BL$22)*Population!BL68+'By group'!BL$3*Population!$BO68)</f>
        <v>-130.60941223791053</v>
      </c>
      <c r="BM68" s="4">
        <f>step*((-'By group'!BM$4-'By group'!BM$5-'By group'!BM$22)*Population!BM68+'By group'!BM$3*Population!$BO68)</f>
        <v>-66.710964914826661</v>
      </c>
      <c r="BN68" s="4">
        <f>step*((-'By group'!BN$4-'By group'!BN$5-'By group'!BN$22)*Population!BN68+'By group'!BN$3*Population!$BO68)</f>
        <v>-56.210839068256199</v>
      </c>
      <c r="BO68" s="71">
        <f>-step*SUM(SCR!B68:N68)*Population!B68</f>
        <v>-125417.42674287483</v>
      </c>
      <c r="BP68" s="4">
        <f>step*-SUM('By group'!C$11:C$21)*Population!C68</f>
        <v>-120277.35192605959</v>
      </c>
      <c r="BQ68" s="4">
        <f>step*-SUM('By group'!D$11:D$21)*Population!D68</f>
        <v>-87773.456782024834</v>
      </c>
      <c r="BR68" s="4">
        <f>step*-SUM('By group'!E$11:E$21)*Population!E68</f>
        <v>-36233.590001674107</v>
      </c>
      <c r="BS68" s="4">
        <f>step*-SUM('By group'!F$11:F$21)*Population!F68</f>
        <v>-10871.286947537381</v>
      </c>
      <c r="BT68" s="4">
        <f>step*-SUM('By group'!G$11:G$21)*Population!G68</f>
        <v>-5236.8809947430136</v>
      </c>
      <c r="BU68" s="4">
        <f>step*-SUM('By group'!H$11:H$21)*Population!H68</f>
        <v>0</v>
      </c>
      <c r="BV68" s="4">
        <f>step*-SUM('By group'!I$11:I$21)*Population!I68</f>
        <v>0</v>
      </c>
      <c r="BW68" s="4">
        <f>step*-SUM('By group'!J$11:J$21)*Population!J68</f>
        <v>0</v>
      </c>
      <c r="BX68" s="4">
        <f>step*-SUM('By group'!K$11:K$21)*Population!K68</f>
        <v>0</v>
      </c>
      <c r="BY68" s="4">
        <f>step*-SUM('By group'!L$11:L$21)*Population!L68</f>
        <v>-1867.1460236261305</v>
      </c>
      <c r="BZ68" s="4">
        <f>step*-SUM('By group'!M$11:M$21)*Population!M68</f>
        <v>-944.80647041229247</v>
      </c>
      <c r="CA68" s="4">
        <f>step*-SUM('By group'!N$11:N$21)*Population!N68</f>
        <v>0</v>
      </c>
      <c r="CB68" s="13">
        <f>-step*SUM(SCR!O68:AA68)*Population!O68</f>
        <v>-62333.54630409625</v>
      </c>
      <c r="CC68" s="4">
        <f>step*-SUM('By group'!P$11:P$21)*Population!P68</f>
        <v>-59807.784532627353</v>
      </c>
      <c r="CD68" s="4">
        <f>step*-SUM('By group'!Q$11:Q$21)*Population!Q68</f>
        <v>-43731.487301416768</v>
      </c>
      <c r="CE68" s="4">
        <f>step*-SUM('By group'!R$11:R$21)*Population!R68</f>
        <v>-18126.291509087238</v>
      </c>
      <c r="CF68" s="4">
        <f>step*-SUM('By group'!S$11:S$21)*Population!S68</f>
        <v>-5461.2108321595333</v>
      </c>
      <c r="CG68" s="4">
        <f>step*-SUM('By group'!T$11:T$21)*Population!T68</f>
        <v>-2641.1327021835014</v>
      </c>
      <c r="CH68" s="4">
        <f>step*-SUM('By group'!U$11:U$21)*Population!U68</f>
        <v>0</v>
      </c>
      <c r="CI68" s="4">
        <f>step*-SUM('By group'!V$11:V$21)*Population!V68</f>
        <v>0</v>
      </c>
      <c r="CJ68" s="4">
        <f>step*-SUM('By group'!W$11:W$21)*Population!W68</f>
        <v>0</v>
      </c>
      <c r="CK68" s="4">
        <f>step*-SUM('By group'!X$11:X$21)*Population!X68</f>
        <v>0</v>
      </c>
      <c r="CL68" s="4">
        <f>step*-SUM('By group'!Y$11:Y$21)*Population!Y68</f>
        <v>-951.21887652755584</v>
      </c>
      <c r="CM68" s="4">
        <f>step*-SUM('By group'!Z$11:Z$21)*Population!Z68</f>
        <v>-487.84846018877317</v>
      </c>
      <c r="CN68" s="4">
        <f>step*-SUM('By group'!AA$11:AA$21)*Population!AA68</f>
        <v>0</v>
      </c>
      <c r="CO68" s="13">
        <f>-step*SUM(SCR!AB68:AN68)*Population!AB68</f>
        <v>-4373.6134528910734</v>
      </c>
      <c r="CP68" s="4">
        <f>step*-SUM('By group'!AC$11:AC$21)*Population!AC68</f>
        <v>-4198.9678312445185</v>
      </c>
      <c r="CQ68" s="4">
        <f>step*-SUM('By group'!AD$11:AD$21)*Population!AD68</f>
        <v>-3072.838348783629</v>
      </c>
      <c r="CR68" s="4">
        <f>step*-SUM('By group'!AE$11:AE$21)*Population!AE68</f>
        <v>-1271.8772397452469</v>
      </c>
      <c r="CS68" s="4">
        <f>step*-SUM('By group'!AF$11:AF$21)*Population!AF68</f>
        <v>-381.99257356049952</v>
      </c>
      <c r="CT68" s="4">
        <f>step*-SUM('By group'!AG$11:AG$21)*Population!AG68</f>
        <v>-183.99225100857288</v>
      </c>
      <c r="CU68" s="4">
        <f>step*-SUM('By group'!AH$11:AH$21)*Population!AH68</f>
        <v>0</v>
      </c>
      <c r="CV68" s="4">
        <f>step*-SUM('By group'!AI$11:AI$21)*Population!AI68</f>
        <v>0</v>
      </c>
      <c r="CW68" s="4">
        <f>step*-SUM('By group'!AJ$11:AJ$21)*Population!AJ68</f>
        <v>0</v>
      </c>
      <c r="CX68" s="4">
        <f>step*-SUM('By group'!AK$11:AK$21)*Population!AK68</f>
        <v>0</v>
      </c>
      <c r="CY68" s="4">
        <f>step*-SUM('By group'!AL$11:AL$21)*Population!AL68</f>
        <v>-65.421290351828972</v>
      </c>
      <c r="CZ68" s="4">
        <f>step*-SUM('By group'!AM$11:AM$21)*Population!AM68</f>
        <v>-32.923586809074692</v>
      </c>
      <c r="DA68" s="4">
        <f>step*-SUM('By group'!AN$11:AN$21)*Population!AN68</f>
        <v>0</v>
      </c>
      <c r="DB68" s="13">
        <f>-step*SUM(SCR!AO68:BA68)*Population!AO68</f>
        <v>-12563.106711380276</v>
      </c>
      <c r="DC68" s="4">
        <f>step*-SUM('By group'!AP$11:AP$21)*Population!AP68</f>
        <v>-11990.291614203456</v>
      </c>
      <c r="DD68" s="4">
        <f>step*-SUM('By group'!AQ$11:AQ$21)*Population!AQ68</f>
        <v>-8610.2324618636176</v>
      </c>
      <c r="DE68" s="4">
        <f>step*-SUM('By group'!AR$11:AR$21)*Population!AR68</f>
        <v>-3462.3360394579431</v>
      </c>
      <c r="DF68" s="4">
        <f>step*-SUM('By group'!AS$11:AS$21)*Population!AS68</f>
        <v>-1015.185909790119</v>
      </c>
      <c r="DG68" s="4">
        <f>step*-SUM('By group'!AT$11:AT$21)*Population!AT68</f>
        <v>-479.73415575975338</v>
      </c>
      <c r="DH68" s="4">
        <f>step*-SUM('By group'!AU$11:AU$21)*Population!AU68</f>
        <v>0</v>
      </c>
      <c r="DI68" s="4">
        <f>step*-SUM('By group'!AV$11:AV$21)*Population!AV68</f>
        <v>0</v>
      </c>
      <c r="DJ68" s="4">
        <f>step*-SUM('By group'!AW$11:AW$21)*Population!AW68</f>
        <v>0</v>
      </c>
      <c r="DK68" s="4">
        <f>step*-SUM('By group'!AX$11:AX$21)*Population!AX68</f>
        <v>0</v>
      </c>
      <c r="DL68" s="4">
        <f>step*-SUM('By group'!AY$11:AY$21)*Population!AY68</f>
        <v>-163.66135272210826</v>
      </c>
      <c r="DM68" s="4">
        <f>step*-SUM('By group'!AZ$11:AZ$21)*Population!AZ68</f>
        <v>-78.298920814310478</v>
      </c>
      <c r="DN68" s="4">
        <f>step*-SUM('By group'!BA$11:BA$21)*Population!BA68</f>
        <v>0</v>
      </c>
      <c r="DO68" s="13">
        <f>-step*SUM(SCR!BB68:BN68)*Population!BB68</f>
        <v>-6824.0329813763192</v>
      </c>
      <c r="DP68" s="4">
        <f>step*-SUM('By group'!BC$11:BC$21)*Population!BC68</f>
        <v>-6428.2050846945203</v>
      </c>
      <c r="DQ68" s="4">
        <f>step*-SUM('By group'!BD$11:BD$21)*Population!BD68</f>
        <v>-4445.6751440141506</v>
      </c>
      <c r="DR68" s="4">
        <f>step*-SUM('By group'!BE$11:BE$21)*Population!BE68</f>
        <v>-1701.1290918959123</v>
      </c>
      <c r="DS68" s="4">
        <f>step*-SUM('By group'!BF$11:BF$21)*Population!BF68</f>
        <v>-481.01700966166283</v>
      </c>
      <c r="DT68" s="4">
        <f>step*-SUM('By group'!BG$11:BG$21)*Population!BG68</f>
        <v>-221.76261291993029</v>
      </c>
      <c r="DU68" s="4">
        <f>step*-SUM('By group'!BH$11:BH$21)*Population!BH68</f>
        <v>0</v>
      </c>
      <c r="DV68" s="4">
        <f>step*-SUM('By group'!BI$11:BI$21)*Population!BI68</f>
        <v>0</v>
      </c>
      <c r="DW68" s="4">
        <f>step*-SUM('By group'!BJ$11:BJ$21)*Population!BJ68</f>
        <v>0</v>
      </c>
      <c r="DX68" s="4">
        <f>step*-SUM('By group'!BK$11:BK$21)*Population!BK68</f>
        <v>0</v>
      </c>
      <c r="DY68" s="4">
        <f>step*-SUM('By group'!BL$11:BL$21)*Population!BL68</f>
        <v>-72.560784576616967</v>
      </c>
      <c r="DZ68" s="4">
        <f>step*-SUM('By group'!BM$11:BM$21)*Population!BM68</f>
        <v>-33.355482457413331</v>
      </c>
      <c r="EA68" s="4">
        <f>step*-SUM('By group'!BN$11:BN$21)*Population!BN68</f>
        <v>0</v>
      </c>
      <c r="EB68" s="52">
        <v>0</v>
      </c>
      <c r="EC68" s="4">
        <f t="shared" si="24"/>
        <v>125417.42674287483</v>
      </c>
      <c r="ED68" s="4">
        <f t="shared" si="24"/>
        <v>120277.35192605959</v>
      </c>
      <c r="EE68" s="4">
        <f t="shared" si="26"/>
        <v>87773.456782024834</v>
      </c>
      <c r="EF68" s="4">
        <f t="shared" si="27"/>
        <v>36233.590001674107</v>
      </c>
      <c r="EG68" s="4">
        <f t="shared" si="28"/>
        <v>10871.286947537381</v>
      </c>
      <c r="EH68" s="4">
        <f t="shared" si="28"/>
        <v>5236.8809947430136</v>
      </c>
      <c r="EI68" s="4">
        <v>0</v>
      </c>
      <c r="EJ68" s="4">
        <f t="shared" si="30"/>
        <v>0</v>
      </c>
      <c r="EK68" s="4">
        <f t="shared" si="31"/>
        <v>0</v>
      </c>
      <c r="EL68" s="4">
        <f t="shared" si="32"/>
        <v>0</v>
      </c>
      <c r="EM68" s="4">
        <f t="shared" si="33"/>
        <v>1867.1460236261305</v>
      </c>
      <c r="EN68" s="4">
        <f t="shared" si="34"/>
        <v>944.80647041229247</v>
      </c>
      <c r="EO68" s="52">
        <v>0</v>
      </c>
      <c r="EP68" s="4">
        <f t="shared" si="35"/>
        <v>62333.54630409625</v>
      </c>
      <c r="EQ68" s="4">
        <f t="shared" si="36"/>
        <v>59807.784532627353</v>
      </c>
      <c r="ER68" s="4">
        <f t="shared" si="37"/>
        <v>43731.487301416768</v>
      </c>
      <c r="ES68" s="4">
        <f t="shared" si="38"/>
        <v>18126.291509087238</v>
      </c>
      <c r="ET68" s="4">
        <f t="shared" si="39"/>
        <v>5461.2108321595333</v>
      </c>
      <c r="EU68" s="4">
        <f t="shared" si="40"/>
        <v>2641.1327021835014</v>
      </c>
      <c r="EV68" s="4">
        <v>0</v>
      </c>
      <c r="EW68" s="4">
        <f t="shared" si="41"/>
        <v>0</v>
      </c>
      <c r="EX68" s="4">
        <f t="shared" si="42"/>
        <v>0</v>
      </c>
      <c r="EY68" s="4">
        <f t="shared" si="43"/>
        <v>0</v>
      </c>
      <c r="EZ68" s="4">
        <f t="shared" si="44"/>
        <v>951.21887652755584</v>
      </c>
      <c r="FA68" s="4">
        <f t="shared" si="45"/>
        <v>487.84846018877317</v>
      </c>
      <c r="FB68" s="52">
        <v>0</v>
      </c>
      <c r="FC68" s="4">
        <f t="shared" si="46"/>
        <v>4373.6134528910734</v>
      </c>
      <c r="FD68" s="4">
        <f t="shared" si="47"/>
        <v>4198.9678312445185</v>
      </c>
      <c r="FE68" s="4">
        <f t="shared" si="48"/>
        <v>3072.838348783629</v>
      </c>
      <c r="FF68" s="4">
        <f t="shared" si="49"/>
        <v>1271.8772397452469</v>
      </c>
      <c r="FG68" s="4">
        <f t="shared" si="50"/>
        <v>381.99257356049952</v>
      </c>
      <c r="FH68" s="4">
        <f t="shared" si="51"/>
        <v>183.99225100857288</v>
      </c>
      <c r="FI68" s="4">
        <v>0</v>
      </c>
      <c r="FJ68" s="4">
        <f t="shared" si="52"/>
        <v>0</v>
      </c>
      <c r="FK68" s="4">
        <f t="shared" si="53"/>
        <v>0</v>
      </c>
      <c r="FL68" s="4">
        <f t="shared" si="54"/>
        <v>0</v>
      </c>
      <c r="FM68" s="4">
        <f t="shared" si="55"/>
        <v>65.421290351828972</v>
      </c>
      <c r="FN68" s="9">
        <f t="shared" si="56"/>
        <v>32.923586809074692</v>
      </c>
      <c r="FO68" s="4">
        <v>0</v>
      </c>
      <c r="FP68" s="4">
        <f t="shared" si="57"/>
        <v>12563.106711380276</v>
      </c>
      <c r="FQ68" s="4">
        <f t="shared" si="58"/>
        <v>11990.291614203456</v>
      </c>
      <c r="FR68" s="4">
        <f t="shared" si="59"/>
        <v>8610.2324618636176</v>
      </c>
      <c r="FS68" s="4">
        <f t="shared" si="60"/>
        <v>3462.3360394579431</v>
      </c>
      <c r="FT68" s="4">
        <f t="shared" si="61"/>
        <v>1015.185909790119</v>
      </c>
      <c r="FU68" s="4">
        <f t="shared" si="62"/>
        <v>479.73415575975338</v>
      </c>
      <c r="FV68" s="4">
        <v>0</v>
      </c>
      <c r="FW68" s="4">
        <f t="shared" si="63"/>
        <v>0</v>
      </c>
      <c r="FX68" s="4">
        <f t="shared" si="64"/>
        <v>0</v>
      </c>
      <c r="FY68" s="4">
        <f t="shared" si="65"/>
        <v>0</v>
      </c>
      <c r="FZ68" s="4">
        <f t="shared" si="66"/>
        <v>163.66135272210826</v>
      </c>
      <c r="GA68" s="4">
        <f t="shared" si="67"/>
        <v>78.298920814310478</v>
      </c>
      <c r="GB68" s="4">
        <v>0</v>
      </c>
      <c r="GC68" s="4">
        <f t="shared" si="68"/>
        <v>6824.0329813763192</v>
      </c>
      <c r="GD68" s="4">
        <f t="shared" ref="GD68:GD131" si="94">-DP68</f>
        <v>6428.2050846945203</v>
      </c>
      <c r="GE68" s="4">
        <f t="shared" ref="GE68:GE131" si="95">-DQ68</f>
        <v>4445.6751440141506</v>
      </c>
      <c r="GF68" s="4">
        <f t="shared" ref="GF68:GF131" si="96">-DR68</f>
        <v>1701.1290918959123</v>
      </c>
      <c r="GG68" s="4">
        <f t="shared" ref="GG68:GG131" si="97">-DS68</f>
        <v>481.01700966166283</v>
      </c>
      <c r="GH68" s="4">
        <f t="shared" ref="GH68:GH131" si="98">-DT68</f>
        <v>221.76261291993029</v>
      </c>
      <c r="GI68" s="4">
        <v>0</v>
      </c>
      <c r="GJ68" s="4">
        <f t="shared" si="69"/>
        <v>0</v>
      </c>
      <c r="GK68" s="4">
        <f t="shared" si="70"/>
        <v>0</v>
      </c>
      <c r="GL68" s="4">
        <f t="shared" ref="GL68:GL131" si="99">-DX68</f>
        <v>0</v>
      </c>
      <c r="GM68" s="4">
        <f t="shared" ref="GM68:GM131" si="100">-DY68</f>
        <v>72.560784576616967</v>
      </c>
      <c r="GN68" s="4">
        <f t="shared" ref="GN68:GN131" si="101">-DZ68</f>
        <v>33.355482457413331</v>
      </c>
      <c r="GO68" s="52">
        <v>0</v>
      </c>
      <c r="GP68" s="4">
        <f>step*(-'By group'!C$32*Population!C68+'By group'!I$33*Population!I68)</f>
        <v>0</v>
      </c>
      <c r="GQ68" s="4">
        <f>step*(-'By group'!D$32*Population!D68+'By group'!J$33*Population!J68)</f>
        <v>0</v>
      </c>
      <c r="GR68" s="4">
        <f>step*(-'By group'!E$32*Population!E68+'By group'!K$33*Population!K68)</f>
        <v>0</v>
      </c>
      <c r="GS68" s="4">
        <f>step*(-'By group'!F$32*Population!F68+'By group'!L$33*Population!L68)</f>
        <v>-4502.0704619556254</v>
      </c>
      <c r="GT68" s="4">
        <f>step*(-'By group'!G$32*Population!G68+'By group'!M$33*Population!M68)</f>
        <v>-574.97296374245639</v>
      </c>
      <c r="GU68" s="4">
        <f>step*(-'By group'!H$32*Population!H68+'By group'!N$33*Population!N68)</f>
        <v>-499.9543939566347</v>
      </c>
      <c r="GV68" s="46">
        <f t="shared" si="71"/>
        <v>0</v>
      </c>
      <c r="GW68" s="14">
        <f t="shared" si="72"/>
        <v>0</v>
      </c>
      <c r="GX68" s="4">
        <f t="shared" si="73"/>
        <v>0</v>
      </c>
      <c r="GY68" s="4">
        <f t="shared" si="74"/>
        <v>4502.0704619556254</v>
      </c>
      <c r="GZ68" s="4">
        <f t="shared" si="75"/>
        <v>574.97296374245639</v>
      </c>
      <c r="HA68" s="4">
        <f t="shared" si="76"/>
        <v>499.9543939566347</v>
      </c>
      <c r="HB68" s="8">
        <v>0</v>
      </c>
      <c r="HC68" s="4">
        <f>step*(-'By group'!P$32*Population!P68+'By group'!V$33*Population!V68)</f>
        <v>0</v>
      </c>
      <c r="HD68" s="4">
        <f>step*(-'By group'!Q$32*Population!Q68+'By group'!W$33*Population!W68)</f>
        <v>0</v>
      </c>
      <c r="HE68" s="4">
        <f>step*(-'By group'!R$32*Population!R68+'By group'!X$33*Population!X68)</f>
        <v>0</v>
      </c>
      <c r="HF68" s="4">
        <f>step*(-'By group'!S$32*Population!S68+'By group'!Y$33*Population!Y68)</f>
        <v>-2254.9959778159887</v>
      </c>
      <c r="HG68" s="4">
        <f>step*(-'By group'!T$32*Population!T68+'By group'!Z$33*Population!Z68)</f>
        <v>-284.30231034231366</v>
      </c>
      <c r="HH68" s="4">
        <f>step*(-'By group'!U$32*Population!U68+'By group'!AA$33*Population!AA68)</f>
        <v>-246.38087339958594</v>
      </c>
      <c r="HI68" s="14">
        <f t="shared" si="77"/>
        <v>0</v>
      </c>
      <c r="HJ68" s="46">
        <f t="shared" si="78"/>
        <v>0</v>
      </c>
      <c r="HK68" s="4">
        <f t="shared" si="79"/>
        <v>0</v>
      </c>
      <c r="HL68" s="4">
        <f t="shared" si="80"/>
        <v>2254.9959778159887</v>
      </c>
      <c r="HM68" s="4">
        <f t="shared" si="81"/>
        <v>284.30231034231366</v>
      </c>
      <c r="HN68" s="9">
        <f t="shared" si="82"/>
        <v>246.38087339958594</v>
      </c>
      <c r="HO68" s="4">
        <v>0</v>
      </c>
      <c r="HP68" s="4">
        <f>step*(-'By group'!AC$32*Population!AC68+'By group'!AI$33*Population!AI68)</f>
        <v>0</v>
      </c>
      <c r="HQ68" s="4">
        <f>step*(-'By group'!AD$32*Population!AD68+'By group'!AJ$33*Population!AJ68)</f>
        <v>0</v>
      </c>
      <c r="HR68" s="4">
        <f>step*(-'By group'!AE$32*Population!AE68+'By group'!AK$33*Population!AK68)</f>
        <v>0</v>
      </c>
      <c r="HS68" s="4">
        <f>step*(-'By group'!AF$32*Population!AF68+'By group'!AL$33*Population!AL68)</f>
        <v>-158.28564160433527</v>
      </c>
      <c r="HT68" s="4">
        <f>step*(-'By group'!AG$32*Population!AG68+'By group'!AM$33*Population!AM68)</f>
        <v>-20.336656797177234</v>
      </c>
      <c r="HU68" s="4">
        <f>step*(-'By group'!AH$32*Population!AH68+'By group'!AN$33*Population!AN68)</f>
        <v>-17.708321052851453</v>
      </c>
      <c r="HV68" s="14">
        <f t="shared" si="83"/>
        <v>0</v>
      </c>
      <c r="HW68" s="46">
        <f t="shared" si="84"/>
        <v>0</v>
      </c>
      <c r="HX68" s="4">
        <f t="shared" si="85"/>
        <v>0</v>
      </c>
      <c r="HY68" s="4">
        <f t="shared" si="86"/>
        <v>158.28564160433527</v>
      </c>
      <c r="HZ68" s="4">
        <f t="shared" si="87"/>
        <v>20.336656797177234</v>
      </c>
      <c r="IA68" s="4">
        <f t="shared" si="88"/>
        <v>17.708321052851453</v>
      </c>
      <c r="IB68" s="8">
        <v>0</v>
      </c>
      <c r="IC68" s="4">
        <f>step*(-'By group'!AP$32*Population!AP68+'By group'!AV$33*Population!AV68)</f>
        <v>0</v>
      </c>
      <c r="ID68" s="4">
        <f>step*(-'By group'!AQ$32*Population!AQ68+'By group'!AW$33*Population!AW68)</f>
        <v>0</v>
      </c>
      <c r="IE68" s="4">
        <f>step*(-'By group'!AR$32*Population!AR68+'By group'!AX$33*Population!AX68)</f>
        <v>0</v>
      </c>
      <c r="IF68" s="4">
        <f>step*(-'By group'!AS$32*Population!AS68+'By group'!AY$33*Population!AY68)</f>
        <v>-425.76227853400536</v>
      </c>
      <c r="IG68" s="4">
        <f>step*(-'By group'!AT$32*Population!AT68+'By group'!AZ$33*Population!AZ68)</f>
        <v>-56.797370744795437</v>
      </c>
      <c r="IH68" s="4">
        <f>step*(-'By group'!AU$32*Population!AU68+'By group'!BA$33*Population!BA68)</f>
        <v>-48.610113104391012</v>
      </c>
      <c r="II68" s="14">
        <f t="shared" ref="II68:II131" si="102">-IC68</f>
        <v>0</v>
      </c>
      <c r="IJ68" s="4">
        <f t="shared" ref="IJ68:IJ131" si="103">-ID68</f>
        <v>0</v>
      </c>
      <c r="IK68" s="4">
        <f t="shared" si="89"/>
        <v>0</v>
      </c>
      <c r="IL68" s="4">
        <f t="shared" si="90"/>
        <v>425.76227853400536</v>
      </c>
      <c r="IM68" s="4">
        <f t="shared" si="91"/>
        <v>56.797370744795437</v>
      </c>
      <c r="IN68" s="4">
        <f t="shared" si="92"/>
        <v>48.610113104391012</v>
      </c>
      <c r="IO68" s="8">
        <v>0</v>
      </c>
      <c r="IP68" s="4">
        <f>step*(-'By group'!BC$32*Population!BC68+'By group'!BI$33*Population!BI68)</f>
        <v>0</v>
      </c>
      <c r="IQ68" s="4">
        <f>step*(-'By group'!BD$32*Population!BD68+'By group'!BJ$33*Population!BJ68)</f>
        <v>0</v>
      </c>
      <c r="IR68" s="4">
        <f>step*(-'By group'!BE$32*Population!BE68+'By group'!BK$33*Population!BK68)</f>
        <v>0</v>
      </c>
      <c r="IS68" s="4">
        <f>step*(-'By group'!BF$32*Population!BF68+'By group'!BL$33*Population!BL68)</f>
        <v>-204.22811254252292</v>
      </c>
      <c r="IT68" s="4">
        <f>step*(-'By group'!BG$32*Population!BG68+'By group'!BM$33*Population!BM68)</f>
        <v>-27.674781355279393</v>
      </c>
      <c r="IU68" s="4">
        <f>step*(-'By group'!BH$32*Population!BH68+'By group'!BN$33*Population!BN68)</f>
        <v>-22.622767716934121</v>
      </c>
      <c r="IV68" s="14">
        <f t="shared" ref="IV68:IV131" si="104">-IP68</f>
        <v>0</v>
      </c>
      <c r="IW68" s="4">
        <f t="shared" ref="IW68:IW131" si="105">-IQ68</f>
        <v>0</v>
      </c>
      <c r="IX68" s="4">
        <f t="shared" ref="IX68:IX131" si="106">-IR68</f>
        <v>0</v>
      </c>
      <c r="IY68" s="4">
        <f t="shared" ref="IY68:IY131" si="107">-IS68</f>
        <v>204.22811254252292</v>
      </c>
      <c r="IZ68" s="4">
        <f t="shared" ref="IZ68:IZ131" si="108">-IT68</f>
        <v>27.674781355279393</v>
      </c>
      <c r="JA68" s="4">
        <f t="shared" ref="JA68:JA131" si="109">-IU68</f>
        <v>22.622767716934121</v>
      </c>
      <c r="JB68" s="75">
        <f>step*(+prop_idu_male*'By group'!BB$9*Population!BB68-'By group'!B$8*Population!B68)</f>
        <v>-885.02665123274403</v>
      </c>
      <c r="JC68" s="46">
        <f>step*(+prop_idu_male*'By group'!BC$9*Population!BC68-'By group'!C$8*Population!C68)</f>
        <v>-5.2424829861396374</v>
      </c>
      <c r="JD68" s="46">
        <f>step*(+prop_idu_male*'By group'!BD$9*Population!BD68-'By group'!D$8*Population!D68)</f>
        <v>-15.420767287278174</v>
      </c>
      <c r="JE68" s="46">
        <f>step*(+prop_idu_male*'By group'!BE$9*Population!BE68-'By group'!E$8*Population!E68)</f>
        <v>-16.075440090561962</v>
      </c>
      <c r="JF68" s="46">
        <f>step*(+prop_idu_male*'By group'!BF$9*Population!BF68-'By group'!F$8*Population!F68)</f>
        <v>-4.8584230621746958</v>
      </c>
      <c r="JG68" s="46">
        <f>step*(+prop_idu_male*'By group'!BG$9*Population!BG68-'By group'!G$8*Population!G68)</f>
        <v>-0.94093014474703629</v>
      </c>
      <c r="JH68" s="46">
        <f>step*(+prop_idu_male*'By group'!BH$9*Population!BH68-'By group'!H$8*Population!H68)</f>
        <v>-0.80794261943367052</v>
      </c>
      <c r="JI68" s="46">
        <f>step*(+prop_idu_male*'By group'!BI$9*Population!BI68-'By group'!I$8*Population!I68)</f>
        <v>0</v>
      </c>
      <c r="JJ68" s="46">
        <f>step*(+prop_idu_male*'By group'!BJ$9*Population!BJ68-'By group'!J$8*Population!J68)</f>
        <v>0</v>
      </c>
      <c r="JK68" s="46">
        <f>step*(+prop_idu_male*'By group'!BK$9*Population!BK68-'By group'!K$8*Population!K68)</f>
        <v>0</v>
      </c>
      <c r="JL68" s="46">
        <f>step*(+prop_idu_male*'By group'!BL$9*Population!BL68-'By group'!L$8*Population!L68)</f>
        <v>-1.6930001406422499</v>
      </c>
      <c r="JM68" s="46">
        <f>step*(+prop_idu_male*'By group'!BM$9*Population!BM68-'By group'!M$8*Population!M68)</f>
        <v>-0.86475331251450049</v>
      </c>
      <c r="JN68" s="46">
        <f>step*(+prop_idu_male*'By group'!BN$9*Population!BN68-'By group'!N$8*Population!N68)</f>
        <v>-0.72456573599535523</v>
      </c>
      <c r="JO68" s="45">
        <f>step*(+(1-prop_idu_male)*'By group'!BB$9*Population!BB68-'By group'!O$8*Population!O68-'By group'!O$6*Population!O68+'By group'!AB$7*Population!AB68)</f>
        <v>-6586.6933083928061</v>
      </c>
      <c r="JP68" s="46">
        <f>step*(+(1-prop_idu_male)*'By group'!BC$9*Population!BC68-'By group'!P$8*Population!P68-'By group'!P$6*Population!P68+'By group'!AC$7*Population!AC68)</f>
        <v>-10.24245885576744</v>
      </c>
      <c r="JQ68" s="46">
        <f>step*(+(1-prop_idu_male)*'By group'!BD$9*Population!BD68-'By group'!Q$8*Population!Q68-'By group'!Q$6*Population!Q68+'By group'!AD$7*Population!AD68)</f>
        <v>-29.962217716865482</v>
      </c>
      <c r="JR68" s="46">
        <f>step*(+(1-prop_idu_male)*'By group'!BE$9*Population!BE68-'By group'!R$8*Population!R68-'By group'!R$6*Population!R68+'By group'!AE$7*Population!AE68)</f>
        <v>-31.134750560605383</v>
      </c>
      <c r="JS68" s="46">
        <f>step*(+(1-prop_idu_male)*'By group'!BF$9*Population!BF68-'By group'!S$8*Population!S68-'By group'!S$6*Population!S68+'By group'!AF$7*Population!AF68)</f>
        <v>-9.4201184706473775</v>
      </c>
      <c r="JT68" s="46">
        <f>step*(+(1-prop_idu_male)*'By group'!BG$9*Population!BG68-'By group'!T$8*Population!T68-'By group'!T$6*Population!T68+'By group'!AG$7*Population!AG68)</f>
        <v>-1.8310517594207809</v>
      </c>
      <c r="JU68" s="46">
        <f>step*(+(1-prop_idu_male)*'By group'!BH$9*Population!BH68-'By group'!U$8*Population!U68-'By group'!U$6*Population!U68+'By group'!AH$7*Population!AH68)</f>
        <v>-1.5957664480984399</v>
      </c>
      <c r="JV68" s="46">
        <f>step*(+(1-prop_idu_male)*'By group'!BI$9*Population!BI68-'By group'!V$8*Population!V68-'By group'!V$6*Population!V68+'By group'!AI$7*Population!AI68)</f>
        <v>0</v>
      </c>
      <c r="JW68" s="46">
        <f>step*(+(1-prop_idu_male)*'By group'!BJ$9*Population!BJ68-'By group'!W$8*Population!W68-'By group'!W$6*Population!W68+'By group'!AJ$7*Population!AJ68)</f>
        <v>0</v>
      </c>
      <c r="JX68" s="46">
        <f>step*(+(1-prop_idu_male)*'By group'!BK$9*Population!BK68-'By group'!X$8*Population!X68-'By group'!X$6*Population!X68+'By group'!AK$7*Population!AK68)</f>
        <v>0</v>
      </c>
      <c r="JY68" s="46">
        <f>step*(+(1-prop_idu_male)*'By group'!BL$9*Population!BL68-'By group'!Y$8*Population!Y68-'By group'!Y$6*Population!Y68+'By group'!AL$7*Population!AL68)</f>
        <v>-3.3439311473554705</v>
      </c>
      <c r="JZ68" s="46">
        <f>step*(+(1-prop_idu_male)*'By group'!BM$9*Population!BM68-'By group'!Z$8*Population!Z68-'By group'!Z$6*Population!Z68+'By group'!AM$7*Population!AM68)</f>
        <v>-1.7487465913932292</v>
      </c>
      <c r="KA68" s="76">
        <f>step*(+(1-prop_idu_male)*'By group'!BN$9*Population!BN68-'By group'!AA$8*Population!AA68-'By group'!AA$6*Population!AA68+'By group'!AN$7*Population!AN68)</f>
        <v>-1.5401800951481439</v>
      </c>
      <c r="KB68" s="46">
        <f>step*(+'By group'!O$6*Population!O68-'By group'!AB$7*Population!AB68)</f>
        <v>5636.3558548270576</v>
      </c>
      <c r="KC68" s="46">
        <f>step*(+'By group'!P$6*Population!P68-'By group'!AC$7*Population!AC68)</f>
        <v>7.4449157816769063</v>
      </c>
      <c r="KD68" s="46">
        <f>step*(+'By group'!Q$6*Population!Q68-'By group'!AD$7*Population!AD68)</f>
        <v>21.749401273863825</v>
      </c>
      <c r="KE68" s="46">
        <f>step*(+'By group'!R$6*Population!R68-'By group'!AE$7*Population!AE68)</f>
        <v>22.581943533630536</v>
      </c>
      <c r="KF68" s="46">
        <f>step*(+'By group'!S$6*Population!S68-'By group'!AF$7*Population!AF68)</f>
        <v>6.8338181574661085</v>
      </c>
      <c r="KG68" s="46">
        <f>step*(+'By group'!T$6*Population!T68-'By group'!AG$7*Population!AG68)</f>
        <v>1.3294367325344725</v>
      </c>
      <c r="KH68" s="46">
        <f>step*(+'By group'!U$6*Population!U68-'By group'!AH$7*Population!AH68)</f>
        <v>1.1624095052729437</v>
      </c>
      <c r="KI68" s="46">
        <f>step*(+'By group'!V$6*Population!V68-'By group'!AI$7*Population!AI68)</f>
        <v>0</v>
      </c>
      <c r="KJ68" s="46">
        <f>step*(+'By group'!W$6*Population!W68-'By group'!AJ$7*Population!AJ68)</f>
        <v>0</v>
      </c>
      <c r="KK68" s="46">
        <f>step*(+'By group'!X$6*Population!X68-'By group'!AK$7*Population!AK68)</f>
        <v>0</v>
      </c>
      <c r="KL68" s="46">
        <f>step*(+'By group'!Y$6*Population!Y68-'By group'!AL$7*Population!AL68)</f>
        <v>2.4362487415738849</v>
      </c>
      <c r="KM68" s="46">
        <f>step*(+'By group'!Z$6*Population!Z68-'By group'!AM$7*Population!AM68)</f>
        <v>1.2809114206789038</v>
      </c>
      <c r="KN68" s="46">
        <f>step*(+'By group'!AA$6*Population!AA68-'By group'!AN$7*Population!AN68)</f>
        <v>1.1390806350360023</v>
      </c>
      <c r="KO68" s="45">
        <v>0</v>
      </c>
      <c r="KP68" s="46">
        <v>0</v>
      </c>
      <c r="KQ68" s="46">
        <v>0</v>
      </c>
      <c r="KR68" s="46">
        <v>0</v>
      </c>
      <c r="KS68" s="46">
        <v>0</v>
      </c>
      <c r="KT68" s="46">
        <v>0</v>
      </c>
      <c r="KU68" s="46">
        <v>0</v>
      </c>
      <c r="KV68" s="46">
        <v>0</v>
      </c>
      <c r="KW68" s="46">
        <v>0</v>
      </c>
      <c r="KX68" s="46">
        <v>0</v>
      </c>
      <c r="KY68" s="46">
        <v>0</v>
      </c>
      <c r="KZ68" s="46">
        <v>0</v>
      </c>
      <c r="LA68" s="46">
        <v>0</v>
      </c>
      <c r="LB68" s="188">
        <f>step*(-'By group'!BB$9*Population!BB68+'By group'!B$8*Population!B68+'By group'!O$8*Population!O68)</f>
        <v>1835.3641047984929</v>
      </c>
      <c r="LC68" s="189">
        <f>step*(-'By group'!BC$9*Population!BC68+'By group'!C$8*Population!C68+'By group'!P$8*Population!P68)</f>
        <v>8.0400260602301703</v>
      </c>
      <c r="LD68" s="189">
        <f>step*(-'By group'!BD$9*Population!BD68+'By group'!D$8*Population!D68+'By group'!Q$8*Population!Q68)</f>
        <v>23.633583730279831</v>
      </c>
      <c r="LE68" s="189">
        <f>step*(-'By group'!BE$9*Population!BE68+'By group'!E$8*Population!E68+'By group'!R$8*Population!R68)</f>
        <v>24.628247117536805</v>
      </c>
      <c r="LF68" s="189">
        <f>step*(-'By group'!BF$9*Population!BF68+'By group'!F$8*Population!F68+'By group'!S$8*Population!S68)</f>
        <v>7.444723375355963</v>
      </c>
      <c r="LG68" s="189">
        <f>step*(-'By group'!BG$9*Population!BG68+'By group'!G$8*Population!G68+'By group'!T$8*Population!T68)</f>
        <v>1.4425451716333448</v>
      </c>
      <c r="LH68" s="189">
        <f>step*(-'By group'!BH$9*Population!BH68+'By group'!H$8*Population!H68+'By group'!U$8*Population!U68)</f>
        <v>1.2412995622591667</v>
      </c>
      <c r="LI68" s="189">
        <f>step*(-'By group'!BI$9*Population!BI68+'By group'!I$8*Population!I68+'By group'!V$8*Population!V68)</f>
        <v>0</v>
      </c>
      <c r="LJ68" s="189">
        <f>step*(-'By group'!BJ$9*Population!BJ68+'By group'!J$8*Population!J68+'By group'!W$8*Population!W68)</f>
        <v>0</v>
      </c>
      <c r="LK68" s="189">
        <f>step*(-'By group'!BK$9*Population!BK68+'By group'!K$8*Population!K68+'By group'!X$8*Population!X68)</f>
        <v>0</v>
      </c>
      <c r="LL68" s="189">
        <f>step*(-'By group'!BL$9*Population!BL68+'By group'!L$8*Population!L68+'By group'!Y$8*Population!Y68)</f>
        <v>2.6006825464238355</v>
      </c>
      <c r="LM68" s="189">
        <f>step*(-'By group'!BM$9*Population!BM68+'By group'!M$8*Population!M68+'By group'!Z$8*Population!Z68)</f>
        <v>1.3325884832288257</v>
      </c>
      <c r="LN68" s="189">
        <f>step*(-'By group'!BN$9*Population!BN68+'By group'!N$8*Population!N68+'By group'!AA$8*Population!AA68)</f>
        <v>1.125665196107497</v>
      </c>
    </row>
    <row r="69" spans="1:326" x14ac:dyDescent="0.25">
      <c r="A69">
        <f t="shared" ref="A69:A100" si="110">A68+step</f>
        <v>32.5</v>
      </c>
      <c r="B69" s="52">
        <f>step*((-'By group'!B$4-'By group'!B$5-'By group'!B$22)*Population!B69+'By group'!B$3*Population!$BO69)</f>
        <v>176541.75336330163</v>
      </c>
      <c r="C69" s="4">
        <f>step*((-'By group'!C$4-'By group'!C$5-'By group'!C$22)*Population!C69+'By group'!C$3*Population!$BO69)</f>
        <v>-4824.0436073138526</v>
      </c>
      <c r="D69" s="4">
        <f>step*((-'By group'!D$4-'By group'!D$5-'By group'!D$22)*Population!D69+'By group'!D$3*Population!$BO69)</f>
        <v>-31678.547135698609</v>
      </c>
      <c r="E69" s="4">
        <f>step*((-'By group'!E$4-'By group'!E$5-'By group'!E$22)*Population!E69+'By group'!E$3*Population!$BO69)</f>
        <v>-50838.573149652053</v>
      </c>
      <c r="F69" s="4">
        <f>step*((-'By group'!F$4-'By group'!F$5-'By group'!F$22)*Population!F69+'By group'!F$3*Population!$BO69)</f>
        <v>-20693.431704392624</v>
      </c>
      <c r="G69" s="4">
        <f>step*((-'By group'!G$4-'By group'!G$5-'By group'!G$22)*Population!G69+'By group'!G$3*Population!$BO69)</f>
        <v>-5034.8664679022213</v>
      </c>
      <c r="H69" s="4">
        <f>step*((-'By group'!H$4-'By group'!H$5-'By group'!H$22)*Population!H69+'By group'!H$3*Population!$BO69)</f>
        <v>-4728.1615628392074</v>
      </c>
      <c r="I69" s="4">
        <f>step*((-'By group'!I$4-'By group'!I$5-'By group'!I$22)*Population!I69+'By group'!I$3*Population!$BO69)</f>
        <v>0</v>
      </c>
      <c r="J69" s="4">
        <f>step*((-'By group'!J$4-'By group'!J$5-'By group'!J$22)*Population!J69+'By group'!J$3*Population!$BO69)</f>
        <v>0</v>
      </c>
      <c r="K69" s="4">
        <f>step*((-'By group'!K$4-'By group'!K$5-'By group'!K$22)*Population!K69+'By group'!K$3*Population!$BO69)</f>
        <v>0</v>
      </c>
      <c r="L69" s="4">
        <f>step*((-'By group'!L$4-'By group'!L$5-'By group'!L$22)*Population!L69+'By group'!L$3*Population!$BO69)</f>
        <v>-2615.3503234344416</v>
      </c>
      <c r="M69" s="4">
        <f>step*((-'By group'!M$4-'By group'!M$5-'By group'!M$22)*Population!M69+'By group'!M$3*Population!$BO69)</f>
        <v>-1510.4709455383968</v>
      </c>
      <c r="N69" s="4">
        <f>step*((-'By group'!N$4-'By group'!N$5-'By group'!N$22)*Population!N69+'By group'!N$3*Population!$BO69)</f>
        <v>-1483.9311403997415</v>
      </c>
      <c r="O69" s="8">
        <f>step*((-'By group'!O$4-'By group'!O$5-'By group'!O$22)*Population!O69+'By group'!O$3*Population!$BO69)</f>
        <v>126407.52083000704</v>
      </c>
      <c r="P69" s="4">
        <f>step*((-'By group'!P$4-'By group'!P$5-'By group'!P$22)*Population!P69+'By group'!P$3*Population!$BO69)</f>
        <v>-2397.2396985574155</v>
      </c>
      <c r="Q69" s="4">
        <f>step*((-'By group'!Q$4-'By group'!Q$5-'By group'!Q$22)*Population!Q69+'By group'!Q$3*Population!$BO69)</f>
        <v>-15770.605391158564</v>
      </c>
      <c r="R69" s="4">
        <f>step*((-'By group'!R$4-'By group'!R$5-'By group'!R$22)*Population!R69+'By group'!R$3*Population!$BO69)</f>
        <v>-25404.423522788693</v>
      </c>
      <c r="S69" s="4">
        <f>step*((-'By group'!S$4-'By group'!S$5-'By group'!S$22)*Population!S69+'By group'!S$3*Population!$BO69)</f>
        <v>-10380.929741015323</v>
      </c>
      <c r="T69" s="4">
        <f>step*((-'By group'!T$4-'By group'!T$5-'By group'!T$22)*Population!T69+'By group'!T$3*Population!$BO69)</f>
        <v>-2535.1171638029145</v>
      </c>
      <c r="U69" s="4">
        <f>step*((-'By group'!U$4-'By group'!U$5-'By group'!U$22)*Population!U69+'By group'!U$3*Population!$BO69)</f>
        <v>-2403.7657384009885</v>
      </c>
      <c r="V69" s="4">
        <f>step*((-'By group'!V$4-'By group'!V$5-'By group'!V$22)*Population!V69+'By group'!V$3*Population!$BO69)</f>
        <v>0</v>
      </c>
      <c r="W69" s="4">
        <f>step*((-'By group'!W$4-'By group'!W$5-'By group'!W$22)*Population!W69+'By group'!W$3*Population!$BO69)</f>
        <v>0</v>
      </c>
      <c r="X69" s="4">
        <f>step*((-'By group'!X$4-'By group'!X$5-'By group'!X$22)*Population!X69+'By group'!X$3*Population!$BO69)</f>
        <v>0</v>
      </c>
      <c r="Y69" s="4">
        <f>step*((-'By group'!Y$4-'By group'!Y$5-'By group'!Y$22)*Population!Y69+'By group'!Y$3*Population!$BO69)</f>
        <v>-1329.5172991487532</v>
      </c>
      <c r="Z69" s="4">
        <f>step*((-'By group'!Z$4-'By group'!Z$5-'By group'!Z$22)*Population!Z69+'By group'!Z$3*Population!$BO69)</f>
        <v>-777.78685180505011</v>
      </c>
      <c r="AA69" s="4">
        <f>step*((-'By group'!AA$4-'By group'!AA$5-'By group'!AA$22)*Population!AA69+'By group'!AA$3*Population!$BO69)</f>
        <v>-784.51021849108281</v>
      </c>
      <c r="AB69" s="8">
        <f>step*((-'By group'!AB$4-'By group'!AB$5-'By group'!AB$22)*Population!AB69+'By group'!AB$3*Population!$BO69)</f>
        <v>-1151.9735749419517</v>
      </c>
      <c r="AC69" s="4">
        <f>step*((-'By group'!AC$4-'By group'!AC$5-'By group'!AC$22)*Population!AC69+'By group'!AC$3*Population!$BO69)</f>
        <v>-168.52398621691879</v>
      </c>
      <c r="AD69" s="4">
        <f>step*((-'By group'!AD$4-'By group'!AD$5-'By group'!AD$22)*Population!AD69+'By group'!AD$3*Population!$BO69)</f>
        <v>-1109.9709425976448</v>
      </c>
      <c r="AE69" s="4">
        <f>step*((-'By group'!AE$4-'By group'!AE$5-'By group'!AE$22)*Population!AE69+'By group'!AE$3*Population!$BO69)</f>
        <v>-1786.6362240133592</v>
      </c>
      <c r="AF69" s="4">
        <f>step*((-'By group'!AF$4-'By group'!AF$5-'By group'!AF$22)*Population!AF69+'By group'!AF$3*Population!$BO69)</f>
        <v>-728.18881082980567</v>
      </c>
      <c r="AG69" s="4">
        <f>step*((-'By group'!AG$4-'By group'!AG$5-'By group'!AG$22)*Population!AG69+'By group'!AG$3*Population!$BO69)</f>
        <v>-177.19909093280287</v>
      </c>
      <c r="AH69" s="4">
        <f>step*((-'By group'!AH$4-'By group'!AH$5-'By group'!AH$22)*Population!AH69+'By group'!AH$3*Population!$BO69)</f>
        <v>-166.15948122718808</v>
      </c>
      <c r="AI69" s="4">
        <f>step*((-'By group'!AI$4-'By group'!AI$5-'By group'!AI$22)*Population!AI69+'By group'!AI$3*Population!$BO69)</f>
        <v>0</v>
      </c>
      <c r="AJ69" s="4">
        <f>step*((-'By group'!AJ$4-'By group'!AJ$5-'By group'!AJ$22)*Population!AJ69+'By group'!AJ$3*Population!$BO69)</f>
        <v>0</v>
      </c>
      <c r="AK69" s="4">
        <f>step*((-'By group'!AK$4-'By group'!AK$5-'By group'!AK$22)*Population!AK69+'By group'!AK$3*Population!$BO69)</f>
        <v>0</v>
      </c>
      <c r="AL69" s="4">
        <f>step*((-'By group'!AL$4-'By group'!AL$5-'By group'!AL$22)*Population!AL69+'By group'!AL$3*Population!$BO69)</f>
        <v>-91.849562037666971</v>
      </c>
      <c r="AM69" s="4">
        <f>step*((-'By group'!AM$4-'By group'!AM$5-'By group'!AM$22)*Population!AM69+'By group'!AM$3*Population!$BO69)</f>
        <v>-52.792741523806782</v>
      </c>
      <c r="AN69" s="4">
        <f>step*((-'By group'!AN$4-'By group'!AN$5-'By group'!AN$22)*Population!AN69+'By group'!AN$3*Population!$BO69)</f>
        <v>-51.533830737430598</v>
      </c>
      <c r="AO69" s="8">
        <f>step*((-'By group'!AO$4-'By group'!AO$5-'By group'!AO$22)*Population!AO69+'By group'!AO$3*Population!$BO69)</f>
        <v>12651.213016941852</v>
      </c>
      <c r="AP69" s="4">
        <f>step*((-'By group'!AP$4-'By group'!AP$5-'By group'!AP$22)*Population!AP69+'By group'!AP$3*Population!$BO69)</f>
        <v>-483.33980187248557</v>
      </c>
      <c r="AQ69" s="4">
        <f>step*((-'By group'!AQ$4-'By group'!AQ$5-'By group'!AQ$22)*Population!AQ69+'By group'!AQ$3*Population!$BO69)</f>
        <v>-3124.9174782171067</v>
      </c>
      <c r="AR69" s="4">
        <f>step*((-'By group'!AR$4-'By group'!AR$5-'By group'!AR$22)*Population!AR69+'By group'!AR$3*Population!$BO69)</f>
        <v>-4889.3580906441584</v>
      </c>
      <c r="AS69" s="4">
        <f>step*((-'By group'!AS$4-'By group'!AS$5-'By group'!AS$22)*Population!AS69+'By group'!AS$3*Population!$BO69)</f>
        <v>-1946.4348068824188</v>
      </c>
      <c r="AT69" s="4">
        <f>step*((-'By group'!AT$4-'By group'!AT$5-'By group'!AT$22)*Population!AT69+'By group'!AT$3*Population!$BO69)</f>
        <v>-464.89109203085297</v>
      </c>
      <c r="AU69" s="4">
        <f>step*((-'By group'!AU$4-'By group'!AU$5-'By group'!AU$22)*Population!AU69+'By group'!AU$3*Population!$BO69)</f>
        <v>-419.58342409348251</v>
      </c>
      <c r="AV69" s="4">
        <f>step*((-'By group'!AV$4-'By group'!AV$5-'By group'!AV$22)*Population!AV69+'By group'!AV$3*Population!$BO69)</f>
        <v>0</v>
      </c>
      <c r="AW69" s="4">
        <f>step*((-'By group'!AW$4-'By group'!AW$5-'By group'!AW$22)*Population!AW69+'By group'!AW$3*Population!$BO69)</f>
        <v>0</v>
      </c>
      <c r="AX69" s="4">
        <f>step*((-'By group'!AX$4-'By group'!AX$5-'By group'!AX$22)*Population!AX69+'By group'!AX$3*Population!$BO69)</f>
        <v>0</v>
      </c>
      <c r="AY69" s="4">
        <f>step*((-'By group'!AY$4-'By group'!AY$5-'By group'!AY$22)*Population!AY69+'By group'!AY$3*Population!$BO69)</f>
        <v>-231.43414605101773</v>
      </c>
      <c r="AZ69" s="4">
        <f>step*((-'By group'!AZ$4-'By group'!AZ$5-'By group'!AZ$22)*Population!AZ69+'By group'!AZ$3*Population!$BO69)</f>
        <v>-126.62879565087246</v>
      </c>
      <c r="BA69" s="4">
        <f>step*((-'By group'!BA$4-'By group'!BA$5-'By group'!BA$22)*Population!BA69+'By group'!BA$3*Population!$BO69)</f>
        <v>-114.44052813168656</v>
      </c>
      <c r="BB69" s="8">
        <f>step*((-'By group'!BB$4-'By group'!BB$5-'By group'!BB$22)*Population!BB69+'By group'!BB$3*Population!$BO69)</f>
        <v>5098.7676140571803</v>
      </c>
      <c r="BC69" s="4">
        <f>step*((-'By group'!BC$4-'By group'!BC$5-'By group'!BC$22)*Population!BC69+'By group'!BC$3*Population!$BO69)</f>
        <v>-386.78284214129269</v>
      </c>
      <c r="BD69" s="4">
        <f>step*((-'By group'!BD$4-'By group'!BD$5-'By group'!BD$22)*Population!BD69+'By group'!BD$3*Population!$BO69)</f>
        <v>-1961.6043740811128</v>
      </c>
      <c r="BE69" s="4">
        <f>step*((-'By group'!BE$4-'By group'!BE$5-'By group'!BE$22)*Population!BE69+'By group'!BE$3*Population!$BO69)</f>
        <v>-2729.3853873858297</v>
      </c>
      <c r="BF69" s="4">
        <f>step*((-'By group'!BF$4-'By group'!BF$5-'By group'!BF$22)*Population!BF69+'By group'!BF$3*Population!$BO69)</f>
        <v>-1012.906244572786</v>
      </c>
      <c r="BG69" s="4">
        <f>step*((-'By group'!BG$4-'By group'!BG$5-'By group'!BG$22)*Population!BG69+'By group'!BG$3*Population!$BO69)</f>
        <v>-231.25426864828086</v>
      </c>
      <c r="BH69" s="4">
        <f>step*((-'By group'!BH$4-'By group'!BH$5-'By group'!BH$22)*Population!BH69+'By group'!BH$3*Population!$BO69)</f>
        <v>-199.1092975281754</v>
      </c>
      <c r="BI69" s="4">
        <f>step*((-'By group'!BI$4-'By group'!BI$5-'By group'!BI$22)*Population!BI69+'By group'!BI$3*Population!$BO69)</f>
        <v>0</v>
      </c>
      <c r="BJ69" s="4">
        <f>step*((-'By group'!BJ$4-'By group'!BJ$5-'By group'!BJ$22)*Population!BJ69+'By group'!BJ$3*Population!$BO69)</f>
        <v>0</v>
      </c>
      <c r="BK69" s="4">
        <f>step*((-'By group'!BK$4-'By group'!BK$5-'By group'!BK$22)*Population!BK69+'By group'!BK$3*Population!$BO69)</f>
        <v>0</v>
      </c>
      <c r="BL69" s="4">
        <f>step*((-'By group'!BL$4-'By group'!BL$5-'By group'!BL$22)*Population!BL69+'By group'!BL$3*Population!$BO69)</f>
        <v>-130.93868608260829</v>
      </c>
      <c r="BM69" s="4">
        <f>step*((-'By group'!BM$4-'By group'!BM$5-'By group'!BM$22)*Population!BM69+'By group'!BM$3*Population!$BO69)</f>
        <v>-66.861135619115188</v>
      </c>
      <c r="BN69" s="4">
        <f>step*((-'By group'!BN$4-'By group'!BN$5-'By group'!BN$22)*Population!BN69+'By group'!BN$3*Population!$BO69)</f>
        <v>-56.313542843009046</v>
      </c>
      <c r="BO69" s="71">
        <f>-step*SUM(SCR!B69:N69)*Population!B69</f>
        <v>-125759.71333881808</v>
      </c>
      <c r="BP69" s="4">
        <f>step*-SUM('By group'!C$11:C$21)*Population!C69</f>
        <v>-120601.09018284631</v>
      </c>
      <c r="BQ69" s="4">
        <f>step*-SUM('By group'!D$11:D$21)*Population!D69</f>
        <v>-87995.964265829476</v>
      </c>
      <c r="BR69" s="4">
        <f>step*-SUM('By group'!E$11:E$21)*Population!E69</f>
        <v>-36313.266535465751</v>
      </c>
      <c r="BS69" s="4">
        <f>step*-SUM('By group'!F$11:F$21)*Population!F69</f>
        <v>-10891.279844417171</v>
      </c>
      <c r="BT69" s="4">
        <f>step*-SUM('By group'!G$11:G$21)*Population!G69</f>
        <v>-5244.6525707314804</v>
      </c>
      <c r="BU69" s="4">
        <f>step*-SUM('By group'!H$11:H$21)*Population!H69</f>
        <v>0</v>
      </c>
      <c r="BV69" s="4">
        <f>step*-SUM('By group'!I$11:I$21)*Population!I69</f>
        <v>0</v>
      </c>
      <c r="BW69" s="4">
        <f>step*-SUM('By group'!J$11:J$21)*Population!J69</f>
        <v>0</v>
      </c>
      <c r="BX69" s="4">
        <f>step*-SUM('By group'!K$11:K$21)*Population!K69</f>
        <v>0</v>
      </c>
      <c r="BY69" s="4">
        <f>step*-SUM('By group'!L$11:L$21)*Population!L69</f>
        <v>-1868.107373881744</v>
      </c>
      <c r="BZ69" s="4">
        <f>step*-SUM('By group'!M$11:M$21)*Population!M69</f>
        <v>-944.04434096149805</v>
      </c>
      <c r="CA69" s="4">
        <f>step*-SUM('By group'!N$11:N$21)*Population!N69</f>
        <v>0</v>
      </c>
      <c r="CB69" s="13">
        <f>-step*SUM(SCR!O69:AA69)*Population!O69</f>
        <v>-62467.226632424798</v>
      </c>
      <c r="CC69" s="4">
        <f>step*-SUM('By group'!P$11:P$21)*Population!P69</f>
        <v>-59930.992463935385</v>
      </c>
      <c r="CD69" s="4">
        <f>step*-SUM('By group'!Q$11:Q$21)*Population!Q69</f>
        <v>-43807.237197662682</v>
      </c>
      <c r="CE69" s="4">
        <f>step*-SUM('By group'!R$11:R$21)*Population!R69</f>
        <v>-18146.016801991922</v>
      </c>
      <c r="CF69" s="4">
        <f>step*-SUM('By group'!S$11:S$21)*Population!S69</f>
        <v>-5463.6472321133288</v>
      </c>
      <c r="CG69" s="4">
        <f>step*-SUM('By group'!T$11:T$21)*Population!T69</f>
        <v>-2640.7470456280357</v>
      </c>
      <c r="CH69" s="4">
        <f>step*-SUM('By group'!U$11:U$21)*Population!U69</f>
        <v>0</v>
      </c>
      <c r="CI69" s="4">
        <f>step*-SUM('By group'!V$11:V$21)*Population!V69</f>
        <v>0</v>
      </c>
      <c r="CJ69" s="4">
        <f>step*-SUM('By group'!W$11:W$21)*Population!W69</f>
        <v>0</v>
      </c>
      <c r="CK69" s="4">
        <f>step*-SUM('By group'!X$11:X$21)*Population!X69</f>
        <v>0</v>
      </c>
      <c r="CL69" s="4">
        <f>step*-SUM('By group'!Y$11:Y$21)*Population!Y69</f>
        <v>-949.65521367768076</v>
      </c>
      <c r="CM69" s="4">
        <f>step*-SUM('By group'!Z$11:Z$21)*Population!Z69</f>
        <v>-486.11678237815636</v>
      </c>
      <c r="CN69" s="4">
        <f>step*-SUM('By group'!AA$11:AA$21)*Population!AA69</f>
        <v>0</v>
      </c>
      <c r="CO69" s="13">
        <f>-step*SUM(SCR!AB69:AN69)*Population!AB69</f>
        <v>-4388.2796866956614</v>
      </c>
      <c r="CP69" s="4">
        <f>step*-SUM('By group'!AC$11:AC$21)*Population!AC69</f>
        <v>-4213.0996554229696</v>
      </c>
      <c r="CQ69" s="4">
        <f>step*-SUM('By group'!AD$11:AD$21)*Population!AD69</f>
        <v>-3083.252618326791</v>
      </c>
      <c r="CR69" s="4">
        <f>step*-SUM('By group'!AE$11:AE$21)*Population!AE69</f>
        <v>-1276.1687314381136</v>
      </c>
      <c r="CS69" s="4">
        <f>step*-SUM('By group'!AF$11:AF$21)*Population!AF69</f>
        <v>-383.2572688577925</v>
      </c>
      <c r="CT69" s="4">
        <f>step*-SUM('By group'!AG$11:AG$21)*Population!AG69</f>
        <v>-184.58238638833632</v>
      </c>
      <c r="CU69" s="4">
        <f>step*-SUM('By group'!AH$11:AH$21)*Population!AH69</f>
        <v>0</v>
      </c>
      <c r="CV69" s="4">
        <f>step*-SUM('By group'!AI$11:AI$21)*Population!AI69</f>
        <v>0</v>
      </c>
      <c r="CW69" s="4">
        <f>step*-SUM('By group'!AJ$11:AJ$21)*Population!AJ69</f>
        <v>0</v>
      </c>
      <c r="CX69" s="4">
        <f>step*-SUM('By group'!AK$11:AK$21)*Population!AK69</f>
        <v>0</v>
      </c>
      <c r="CY69" s="4">
        <f>step*-SUM('By group'!AL$11:AL$21)*Population!AL69</f>
        <v>-65.606830026904973</v>
      </c>
      <c r="CZ69" s="4">
        <f>step*-SUM('By group'!AM$11:AM$21)*Population!AM69</f>
        <v>-32.995463452379241</v>
      </c>
      <c r="DA69" s="4">
        <f>step*-SUM('By group'!AN$11:AN$21)*Population!AN69</f>
        <v>0</v>
      </c>
      <c r="DB69" s="13">
        <f>-step*SUM(SCR!AO69:BA69)*Population!AO69</f>
        <v>-12659.291720508314</v>
      </c>
      <c r="DC69" s="4">
        <f>step*-SUM('By group'!AP$11:AP$21)*Population!AP69</f>
        <v>-12083.495046812139</v>
      </c>
      <c r="DD69" s="4">
        <f>step*-SUM('By group'!AQ$11:AQ$21)*Population!AQ69</f>
        <v>-8680.3263283808519</v>
      </c>
      <c r="DE69" s="4">
        <f>step*-SUM('By group'!AR$11:AR$21)*Population!AR69</f>
        <v>-3492.3986361743987</v>
      </c>
      <c r="DF69" s="4">
        <f>step*-SUM('By group'!AS$11:AS$21)*Population!AS69</f>
        <v>-1024.4393720433784</v>
      </c>
      <c r="DG69" s="4">
        <f>step*-SUM('By group'!AT$11:AT$21)*Population!AT69</f>
        <v>-484.26155419880513</v>
      </c>
      <c r="DH69" s="4">
        <f>step*-SUM('By group'!AU$11:AU$21)*Population!AU69</f>
        <v>0</v>
      </c>
      <c r="DI69" s="4">
        <f>step*-SUM('By group'!AV$11:AV$21)*Population!AV69</f>
        <v>0</v>
      </c>
      <c r="DJ69" s="4">
        <f>step*-SUM('By group'!AW$11:AW$21)*Population!AW69</f>
        <v>0</v>
      </c>
      <c r="DK69" s="4">
        <f>step*-SUM('By group'!AX$11:AX$21)*Population!AX69</f>
        <v>0</v>
      </c>
      <c r="DL69" s="4">
        <f>step*-SUM('By group'!AY$11:AY$21)*Population!AY69</f>
        <v>-165.31010432215552</v>
      </c>
      <c r="DM69" s="4">
        <f>step*-SUM('By group'!AZ$11:AZ$21)*Population!AZ69</f>
        <v>-79.142997281795289</v>
      </c>
      <c r="DN69" s="4">
        <f>step*-SUM('By group'!BA$11:BA$21)*Population!BA69</f>
        <v>0</v>
      </c>
      <c r="DO69" s="13">
        <f>-step*SUM(SCR!BB69:BN69)*Population!BB69</f>
        <v>-6843.3462631046468</v>
      </c>
      <c r="DP69" s="4">
        <f>step*-SUM('By group'!BC$11:BC$21)*Population!BC69</f>
        <v>-6446.3807023548779</v>
      </c>
      <c r="DQ69" s="4">
        <f>step*-SUM('By group'!BD$11:BD$21)*Population!BD69</f>
        <v>-4458.1917592752561</v>
      </c>
      <c r="DR69" s="4">
        <f>step*-SUM('By group'!BE$11:BE$21)*Population!BE69</f>
        <v>-1705.8658671161438</v>
      </c>
      <c r="DS69" s="4">
        <f>step*-SUM('By group'!BF$11:BF$21)*Population!BF69</f>
        <v>-482.336306939422</v>
      </c>
      <c r="DT69" s="4">
        <f>step*-SUM('By group'!BG$11:BG$21)*Population!BG69</f>
        <v>-222.35987370027004</v>
      </c>
      <c r="DU69" s="4">
        <f>step*-SUM('By group'!BH$11:BH$21)*Population!BH69</f>
        <v>0</v>
      </c>
      <c r="DV69" s="4">
        <f>step*-SUM('By group'!BI$11:BI$21)*Population!BI69</f>
        <v>0</v>
      </c>
      <c r="DW69" s="4">
        <f>step*-SUM('By group'!BJ$11:BJ$21)*Population!BJ69</f>
        <v>0</v>
      </c>
      <c r="DX69" s="4">
        <f>step*-SUM('By group'!BK$11:BK$21)*Population!BK69</f>
        <v>0</v>
      </c>
      <c r="DY69" s="4">
        <f>step*-SUM('By group'!BL$11:BL$21)*Population!BL69</f>
        <v>-72.743714490337936</v>
      </c>
      <c r="DZ69" s="4">
        <f>step*-SUM('By group'!BM$11:BM$21)*Population!BM69</f>
        <v>-33.430567809557594</v>
      </c>
      <c r="EA69" s="4">
        <f>step*-SUM('By group'!BN$11:BN$21)*Population!BN69</f>
        <v>0</v>
      </c>
      <c r="EB69" s="52">
        <v>0</v>
      </c>
      <c r="EC69" s="4">
        <f t="shared" ref="EC69:ED132" si="111">-BO69</f>
        <v>125759.71333881808</v>
      </c>
      <c r="ED69" s="4">
        <f t="shared" si="111"/>
        <v>120601.09018284631</v>
      </c>
      <c r="EE69" s="4">
        <f t="shared" ref="EE69:EE132" si="112">-BQ69</f>
        <v>87995.964265829476</v>
      </c>
      <c r="EF69" s="4">
        <f t="shared" ref="EF69:EF132" si="113">-BR69</f>
        <v>36313.266535465751</v>
      </c>
      <c r="EG69" s="4">
        <f t="shared" ref="EG69:EH132" si="114">-BS69</f>
        <v>10891.279844417171</v>
      </c>
      <c r="EH69" s="4">
        <f t="shared" si="114"/>
        <v>5244.6525707314804</v>
      </c>
      <c r="EI69" s="4">
        <v>0</v>
      </c>
      <c r="EJ69" s="4">
        <f t="shared" ref="EJ69:EJ132" si="115">-BV69</f>
        <v>0</v>
      </c>
      <c r="EK69" s="4">
        <f t="shared" ref="EK69:EK132" si="116">-BW69</f>
        <v>0</v>
      </c>
      <c r="EL69" s="4">
        <f t="shared" ref="EL69:EL132" si="117">-BX69</f>
        <v>0</v>
      </c>
      <c r="EM69" s="4">
        <f t="shared" ref="EM69:EM132" si="118">-BY69</f>
        <v>1868.107373881744</v>
      </c>
      <c r="EN69" s="4">
        <f t="shared" ref="EN69:EN132" si="119">-BZ69</f>
        <v>944.04434096149805</v>
      </c>
      <c r="EO69" s="52">
        <v>0</v>
      </c>
      <c r="EP69" s="4">
        <f t="shared" ref="EP69:EP132" si="120">-CB69</f>
        <v>62467.226632424798</v>
      </c>
      <c r="EQ69" s="4">
        <f t="shared" ref="EQ69:EQ132" si="121">-CC69</f>
        <v>59930.992463935385</v>
      </c>
      <c r="ER69" s="4">
        <f t="shared" ref="ER69:ER132" si="122">-CD69</f>
        <v>43807.237197662682</v>
      </c>
      <c r="ES69" s="4">
        <f t="shared" ref="ES69:ES132" si="123">-CE69</f>
        <v>18146.016801991922</v>
      </c>
      <c r="ET69" s="4">
        <f t="shared" ref="ET69:ET132" si="124">-CF69</f>
        <v>5463.6472321133288</v>
      </c>
      <c r="EU69" s="4">
        <f t="shared" ref="EU69:EU132" si="125">-CG69</f>
        <v>2640.7470456280357</v>
      </c>
      <c r="EV69" s="4">
        <v>0</v>
      </c>
      <c r="EW69" s="4">
        <f t="shared" ref="EW69:EW132" si="126">-CI69</f>
        <v>0</v>
      </c>
      <c r="EX69" s="4">
        <f t="shared" ref="EX69:EX132" si="127">-CJ69</f>
        <v>0</v>
      </c>
      <c r="EY69" s="4">
        <f t="shared" ref="EY69:EY132" si="128">-CK69</f>
        <v>0</v>
      </c>
      <c r="EZ69" s="4">
        <f t="shared" ref="EZ69:EZ132" si="129">-CL69</f>
        <v>949.65521367768076</v>
      </c>
      <c r="FA69" s="4">
        <f t="shared" ref="FA69:FA132" si="130">-CM69</f>
        <v>486.11678237815636</v>
      </c>
      <c r="FB69" s="52">
        <v>0</v>
      </c>
      <c r="FC69" s="4">
        <f t="shared" ref="FC69:FC132" si="131">-CO69</f>
        <v>4388.2796866956614</v>
      </c>
      <c r="FD69" s="4">
        <f t="shared" ref="FD69:FD132" si="132">-CP69</f>
        <v>4213.0996554229696</v>
      </c>
      <c r="FE69" s="4">
        <f t="shared" ref="FE69:FE132" si="133">-CQ69</f>
        <v>3083.252618326791</v>
      </c>
      <c r="FF69" s="4">
        <f t="shared" ref="FF69:FF132" si="134">-CR69</f>
        <v>1276.1687314381136</v>
      </c>
      <c r="FG69" s="4">
        <f t="shared" ref="FG69:FG132" si="135">-CS69</f>
        <v>383.2572688577925</v>
      </c>
      <c r="FH69" s="4">
        <f t="shared" ref="FH69:FH132" si="136">-CT69</f>
        <v>184.58238638833632</v>
      </c>
      <c r="FI69" s="4">
        <v>0</v>
      </c>
      <c r="FJ69" s="4">
        <f t="shared" ref="FJ69:FJ132" si="137">-CV69</f>
        <v>0</v>
      </c>
      <c r="FK69" s="4">
        <f t="shared" ref="FK69:FK132" si="138">-CW69</f>
        <v>0</v>
      </c>
      <c r="FL69" s="4">
        <f t="shared" ref="FL69:FL132" si="139">-CX69</f>
        <v>0</v>
      </c>
      <c r="FM69" s="4">
        <f t="shared" ref="FM69:FM132" si="140">-CY69</f>
        <v>65.606830026904973</v>
      </c>
      <c r="FN69" s="9">
        <f t="shared" ref="FN69:FN132" si="141">-CZ69</f>
        <v>32.995463452379241</v>
      </c>
      <c r="FO69" s="4">
        <v>0</v>
      </c>
      <c r="FP69" s="4">
        <f t="shared" ref="FP69:FP132" si="142">-DB69</f>
        <v>12659.291720508314</v>
      </c>
      <c r="FQ69" s="4">
        <f t="shared" ref="FQ69:FQ132" si="143">-DC69</f>
        <v>12083.495046812139</v>
      </c>
      <c r="FR69" s="4">
        <f t="shared" ref="FR69:FR132" si="144">-DD69</f>
        <v>8680.3263283808519</v>
      </c>
      <c r="FS69" s="4">
        <f t="shared" ref="FS69:FS132" si="145">-DE69</f>
        <v>3492.3986361743987</v>
      </c>
      <c r="FT69" s="4">
        <f t="shared" ref="FT69:FT132" si="146">-DF69</f>
        <v>1024.4393720433784</v>
      </c>
      <c r="FU69" s="4">
        <f t="shared" ref="FU69:FU132" si="147">-DG69</f>
        <v>484.26155419880513</v>
      </c>
      <c r="FV69" s="4">
        <v>0</v>
      </c>
      <c r="FW69" s="4">
        <f t="shared" ref="FW69:FW132" si="148">-DI69</f>
        <v>0</v>
      </c>
      <c r="FX69" s="4">
        <f t="shared" ref="FX69:FX132" si="149">-DJ69</f>
        <v>0</v>
      </c>
      <c r="FY69" s="4">
        <f t="shared" ref="FY69:FY132" si="150">-DK69</f>
        <v>0</v>
      </c>
      <c r="FZ69" s="4">
        <f t="shared" ref="FZ69:FZ132" si="151">-DL69</f>
        <v>165.31010432215552</v>
      </c>
      <c r="GA69" s="4">
        <f t="shared" ref="GA69:GA132" si="152">-DM69</f>
        <v>79.142997281795289</v>
      </c>
      <c r="GB69" s="4">
        <v>0</v>
      </c>
      <c r="GC69" s="4">
        <f t="shared" ref="GC69:GC132" si="153">-DO69</f>
        <v>6843.3462631046468</v>
      </c>
      <c r="GD69" s="4">
        <f t="shared" si="94"/>
        <v>6446.3807023548779</v>
      </c>
      <c r="GE69" s="4">
        <f t="shared" si="95"/>
        <v>4458.1917592752561</v>
      </c>
      <c r="GF69" s="4">
        <f t="shared" si="96"/>
        <v>1705.8658671161438</v>
      </c>
      <c r="GG69" s="4">
        <f t="shared" si="97"/>
        <v>482.336306939422</v>
      </c>
      <c r="GH69" s="4">
        <f t="shared" si="98"/>
        <v>222.35987370027004</v>
      </c>
      <c r="GI69" s="4">
        <v>0</v>
      </c>
      <c r="GJ69" s="4">
        <f t="shared" ref="GJ69:GJ132" si="154">-DV69</f>
        <v>0</v>
      </c>
      <c r="GK69" s="4">
        <f t="shared" ref="GK69:GK132" si="155">-DW69</f>
        <v>0</v>
      </c>
      <c r="GL69" s="4">
        <f t="shared" si="99"/>
        <v>0</v>
      </c>
      <c r="GM69" s="4">
        <f t="shared" si="100"/>
        <v>72.743714490337936</v>
      </c>
      <c r="GN69" s="4">
        <f t="shared" si="101"/>
        <v>33.430567809557594</v>
      </c>
      <c r="GO69" s="52">
        <v>0</v>
      </c>
      <c r="GP69" s="4">
        <f>step*(-'By group'!C$32*Population!C69+'By group'!I$33*Population!I69)</f>
        <v>0</v>
      </c>
      <c r="GQ69" s="4">
        <f>step*(-'By group'!D$32*Population!D69+'By group'!J$33*Population!J69)</f>
        <v>0</v>
      </c>
      <c r="GR69" s="4">
        <f>step*(-'By group'!E$32*Population!E69+'By group'!K$33*Population!K69)</f>
        <v>0</v>
      </c>
      <c r="GS69" s="4">
        <f>step*(-'By group'!F$32*Population!F69+'By group'!L$33*Population!L69)</f>
        <v>-4511.5862352677141</v>
      </c>
      <c r="GT69" s="4">
        <f>step*(-'By group'!G$32*Population!G69+'By group'!M$33*Population!M69)</f>
        <v>-576.90834366554714</v>
      </c>
      <c r="GU69" s="4">
        <f>step*(-'By group'!H$32*Population!H69+'By group'!N$33*Population!N69)</f>
        <v>-501.59776041064333</v>
      </c>
      <c r="GV69" s="46">
        <f t="shared" ref="GV69:GV132" si="156">-GP69</f>
        <v>0</v>
      </c>
      <c r="GW69" s="14">
        <f t="shared" ref="GW69:GW132" si="157">-GQ69</f>
        <v>0</v>
      </c>
      <c r="GX69" s="4">
        <f t="shared" ref="GX69:GX132" si="158">-GR69</f>
        <v>0</v>
      </c>
      <c r="GY69" s="4">
        <f t="shared" ref="GY69:GY132" si="159">-GS69</f>
        <v>4511.5862352677141</v>
      </c>
      <c r="GZ69" s="4">
        <f t="shared" ref="GZ69:GZ132" si="160">-GT69</f>
        <v>576.90834366554714</v>
      </c>
      <c r="HA69" s="4">
        <f t="shared" ref="HA69:HA132" si="161">-GU69</f>
        <v>501.59776041064333</v>
      </c>
      <c r="HB69" s="8">
        <v>0</v>
      </c>
      <c r="HC69" s="4">
        <f>step*(-'By group'!P$32*Population!P69+'By group'!V$33*Population!V69)</f>
        <v>0</v>
      </c>
      <c r="HD69" s="4">
        <f>step*(-'By group'!Q$32*Population!Q69+'By group'!W$33*Population!W69)</f>
        <v>0</v>
      </c>
      <c r="HE69" s="4">
        <f>step*(-'By group'!R$32*Population!R69+'By group'!X$33*Population!X69)</f>
        <v>0</v>
      </c>
      <c r="HF69" s="4">
        <f>step*(-'By group'!S$32*Population!S69+'By group'!Y$33*Population!Y69)</f>
        <v>-2256.9960092178239</v>
      </c>
      <c r="HG69" s="4">
        <f>step*(-'By group'!T$32*Population!T69+'By group'!Z$33*Population!Z69)</f>
        <v>-285.09101793652894</v>
      </c>
      <c r="HH69" s="4">
        <f>step*(-'By group'!U$32*Population!U69+'By group'!AA$33*Population!AA69)</f>
        <v>-247.09064786102371</v>
      </c>
      <c r="HI69" s="14">
        <f t="shared" ref="HI69:HI132" si="162">-HC69</f>
        <v>0</v>
      </c>
      <c r="HJ69" s="46">
        <f t="shared" ref="HJ69:HJ132" si="163">-HD69</f>
        <v>0</v>
      </c>
      <c r="HK69" s="4">
        <f t="shared" ref="HK69:HK132" si="164">-HE69</f>
        <v>0</v>
      </c>
      <c r="HL69" s="4">
        <f t="shared" ref="HL69:HL132" si="165">-HF69</f>
        <v>2256.9960092178239</v>
      </c>
      <c r="HM69" s="4">
        <f t="shared" ref="HM69:HM132" si="166">-HG69</f>
        <v>285.09101793652894</v>
      </c>
      <c r="HN69" s="9">
        <f t="shared" ref="HN69:HN132" si="167">-HH69</f>
        <v>247.09064786102371</v>
      </c>
      <c r="HO69" s="4">
        <v>0</v>
      </c>
      <c r="HP69" s="4">
        <f>step*(-'By group'!AC$32*Population!AC69+'By group'!AI$33*Population!AI69)</f>
        <v>0</v>
      </c>
      <c r="HQ69" s="4">
        <f>step*(-'By group'!AD$32*Population!AD69+'By group'!AJ$33*Population!AJ69)</f>
        <v>0</v>
      </c>
      <c r="HR69" s="4">
        <f>step*(-'By group'!AE$32*Population!AE69+'By group'!AK$33*Population!AK69)</f>
        <v>0</v>
      </c>
      <c r="HS69" s="4">
        <f>step*(-'By group'!AF$32*Population!AF69+'By group'!AL$33*Population!AL69)</f>
        <v>-158.82521941544377</v>
      </c>
      <c r="HT69" s="4">
        <f>step*(-'By group'!AG$32*Population!AG69+'By group'!AM$33*Population!AM69)</f>
        <v>-20.418745551477642</v>
      </c>
      <c r="HU69" s="4">
        <f>step*(-'By group'!AH$32*Population!AH69+'By group'!AN$33*Population!AN69)</f>
        <v>-17.789311109976786</v>
      </c>
      <c r="HV69" s="14">
        <f t="shared" ref="HV69:HV132" si="168">-HP69</f>
        <v>0</v>
      </c>
      <c r="HW69" s="46">
        <f t="shared" ref="HW69:HW132" si="169">-HQ69</f>
        <v>0</v>
      </c>
      <c r="HX69" s="4">
        <f t="shared" ref="HX69:HX132" si="170">-HR69</f>
        <v>0</v>
      </c>
      <c r="HY69" s="4">
        <f t="shared" ref="HY69:HY132" si="171">-HS69</f>
        <v>158.82521941544377</v>
      </c>
      <c r="HZ69" s="4">
        <f t="shared" ref="HZ69:HZ132" si="172">-HT69</f>
        <v>20.418745551477642</v>
      </c>
      <c r="IA69" s="4">
        <f t="shared" ref="IA69:IA132" si="173">-HU69</f>
        <v>17.789311109976786</v>
      </c>
      <c r="IB69" s="8">
        <v>0</v>
      </c>
      <c r="IC69" s="4">
        <f>step*(-'By group'!AP$32*Population!AP69+'By group'!AV$33*Population!AV69)</f>
        <v>0</v>
      </c>
      <c r="ID69" s="4">
        <f>step*(-'By group'!AQ$32*Population!AQ69+'By group'!AW$33*Population!AW69)</f>
        <v>0</v>
      </c>
      <c r="IE69" s="4">
        <f>step*(-'By group'!AR$32*Population!AR69+'By group'!AX$33*Population!AX69)</f>
        <v>0</v>
      </c>
      <c r="IF69" s="4">
        <f>step*(-'By group'!AS$32*Population!AS69+'By group'!AY$33*Population!AY69)</f>
        <v>-429.56463386061142</v>
      </c>
      <c r="IG69" s="4">
        <f>step*(-'By group'!AT$32*Population!AT69+'By group'!AZ$33*Population!AZ69)</f>
        <v>-57.280812198863387</v>
      </c>
      <c r="IH69" s="4">
        <f>step*(-'By group'!AU$32*Population!AU69+'By group'!BA$33*Population!BA69)</f>
        <v>-49.050755335516129</v>
      </c>
      <c r="II69" s="14">
        <f t="shared" si="102"/>
        <v>0</v>
      </c>
      <c r="IJ69" s="4">
        <f t="shared" si="103"/>
        <v>0</v>
      </c>
      <c r="IK69" s="4">
        <f t="shared" ref="IK69:IK132" si="174">-IE69</f>
        <v>0</v>
      </c>
      <c r="IL69" s="4">
        <f t="shared" ref="IL69:IL132" si="175">-IF69</f>
        <v>429.56463386061142</v>
      </c>
      <c r="IM69" s="4">
        <f t="shared" ref="IM69:IM132" si="176">-IG69</f>
        <v>57.280812198863387</v>
      </c>
      <c r="IN69" s="4">
        <f t="shared" ref="IN69:IN132" si="177">-IH69</f>
        <v>49.050755335516129</v>
      </c>
      <c r="IO69" s="8">
        <v>0</v>
      </c>
      <c r="IP69" s="4">
        <f>step*(-'By group'!BC$32*Population!BC69+'By group'!BI$33*Population!BI69)</f>
        <v>0</v>
      </c>
      <c r="IQ69" s="4">
        <f>step*(-'By group'!BD$32*Population!BD69+'By group'!BJ$33*Population!BJ69)</f>
        <v>0</v>
      </c>
      <c r="IR69" s="4">
        <f>step*(-'By group'!BE$32*Population!BE69+'By group'!BK$33*Population!BK69)</f>
        <v>0</v>
      </c>
      <c r="IS69" s="4">
        <f>step*(-'By group'!BF$32*Population!BF69+'By group'!BL$33*Population!BL69)</f>
        <v>-204.79629622454203</v>
      </c>
      <c r="IT69" s="4">
        <f>step*(-'By group'!BG$32*Population!BG69+'By group'!BM$33*Population!BM69)</f>
        <v>-27.756690835275212</v>
      </c>
      <c r="IU69" s="4">
        <f>step*(-'By group'!BH$32*Population!BH69+'By group'!BN$33*Population!BN69)</f>
        <v>-22.689381175608517</v>
      </c>
      <c r="IV69" s="14">
        <f t="shared" si="104"/>
        <v>0</v>
      </c>
      <c r="IW69" s="4">
        <f t="shared" si="105"/>
        <v>0</v>
      </c>
      <c r="IX69" s="4">
        <f t="shared" si="106"/>
        <v>0</v>
      </c>
      <c r="IY69" s="4">
        <f t="shared" si="107"/>
        <v>204.79629622454203</v>
      </c>
      <c r="IZ69" s="4">
        <f t="shared" si="108"/>
        <v>27.756690835275212</v>
      </c>
      <c r="JA69" s="4">
        <f t="shared" si="109"/>
        <v>22.689381175608517</v>
      </c>
      <c r="JB69" s="75">
        <f>step*(+prop_idu_male*'By group'!BB$9*Population!BB69-'By group'!B$8*Population!B69)</f>
        <v>-887.50166585373074</v>
      </c>
      <c r="JC69" s="46">
        <f>step*(+prop_idu_male*'By group'!BC$9*Population!BC69-'By group'!C$8*Population!C69)</f>
        <v>-5.2564888248597299</v>
      </c>
      <c r="JD69" s="46">
        <f>step*(+prop_idu_male*'By group'!BD$9*Population!BD69-'By group'!D$8*Population!D69)</f>
        <v>-15.459260808713772</v>
      </c>
      <c r="JE69" s="46">
        <f>step*(+prop_idu_male*'By group'!BE$9*Population!BE69-'By group'!E$8*Population!E69)</f>
        <v>-16.109594227193504</v>
      </c>
      <c r="JF69" s="46">
        <f>step*(+prop_idu_male*'By group'!BF$9*Population!BF69-'By group'!F$8*Population!F69)</f>
        <v>-4.8668363538812791</v>
      </c>
      <c r="JG69" s="46">
        <f>step*(+prop_idu_male*'By group'!BG$9*Population!BG69-'By group'!G$8*Population!G69)</f>
        <v>-0.94219777477016653</v>
      </c>
      <c r="JH69" s="46">
        <f>step*(+prop_idu_male*'By group'!BH$9*Population!BH69-'By group'!H$8*Population!H69)</f>
        <v>-0.80827046155660676</v>
      </c>
      <c r="JI69" s="46">
        <f>step*(+prop_idu_male*'By group'!BI$9*Population!BI69-'By group'!I$8*Population!I69)</f>
        <v>0</v>
      </c>
      <c r="JJ69" s="46">
        <f>step*(+prop_idu_male*'By group'!BJ$9*Population!BJ69-'By group'!J$8*Population!J69)</f>
        <v>0</v>
      </c>
      <c r="JK69" s="46">
        <f>step*(+prop_idu_male*'By group'!BK$9*Population!BK69-'By group'!K$8*Population!K69)</f>
        <v>0</v>
      </c>
      <c r="JL69" s="46">
        <f>step*(+prop_idu_male*'By group'!BL$9*Population!BL69-'By group'!L$8*Population!L69)</f>
        <v>-1.6935224591049329</v>
      </c>
      <c r="JM69" s="46">
        <f>step*(+prop_idu_male*'By group'!BM$9*Population!BM69-'By group'!M$8*Population!M69)</f>
        <v>-0.86381097821855979</v>
      </c>
      <c r="JN69" s="46">
        <f>step*(+prop_idu_male*'By group'!BN$9*Population!BN69-'By group'!N$8*Population!N69)</f>
        <v>-0.72225443193484762</v>
      </c>
      <c r="JO69" s="45">
        <f>step*(+(1-prop_idu_male)*'By group'!BB$9*Population!BB69-'By group'!O$8*Population!O69-'By group'!O$6*Population!O69+'By group'!AB$7*Population!AB69)</f>
        <v>-6606.4500944768306</v>
      </c>
      <c r="JP69" s="46">
        <f>step*(+(1-prop_idu_male)*'By group'!BC$9*Population!BC69-'By group'!P$8*Population!P69-'By group'!P$6*Population!P69+'By group'!AC$7*Population!AC69)</f>
        <v>-10.249706802749312</v>
      </c>
      <c r="JQ69" s="46">
        <f>step*(+(1-prop_idu_male)*'By group'!BD$9*Population!BD69-'By group'!Q$8*Population!Q69-'By group'!Q$6*Population!Q69+'By group'!AD$7*Population!AD69)</f>
        <v>-29.962622882346807</v>
      </c>
      <c r="JR69" s="46">
        <f>step*(+(1-prop_idu_male)*'By group'!BE$9*Population!BE69-'By group'!R$8*Population!R69-'By group'!R$6*Population!R69+'By group'!AE$7*Population!AE69)</f>
        <v>-31.095080760884034</v>
      </c>
      <c r="JS69" s="46">
        <f>step*(+(1-prop_idu_male)*'By group'!BF$9*Population!BF69-'By group'!S$8*Population!S69-'By group'!S$6*Population!S69+'By group'!AF$7*Population!AF69)</f>
        <v>-9.3966326988700075</v>
      </c>
      <c r="JT69" s="46">
        <f>step*(+(1-prop_idu_male)*'By group'!BG$9*Population!BG69-'By group'!T$8*Population!T69-'By group'!T$6*Population!T69+'By group'!AG$7*Population!AG69)</f>
        <v>-1.824538815151854</v>
      </c>
      <c r="JU69" s="46">
        <f>step*(+(1-prop_idu_male)*'By group'!BH$9*Population!BH69-'By group'!U$8*Population!U69-'By group'!U$6*Population!U69+'By group'!AH$7*Population!AH69)</f>
        <v>-1.586283788358531</v>
      </c>
      <c r="JV69" s="46">
        <f>step*(+(1-prop_idu_male)*'By group'!BI$9*Population!BI69-'By group'!V$8*Population!V69-'By group'!V$6*Population!V69+'By group'!AI$7*Population!AI69)</f>
        <v>0</v>
      </c>
      <c r="JW69" s="46">
        <f>step*(+(1-prop_idu_male)*'By group'!BJ$9*Population!BJ69-'By group'!W$8*Population!W69-'By group'!W$6*Population!W69+'By group'!AJ$7*Population!AJ69)</f>
        <v>0</v>
      </c>
      <c r="JX69" s="46">
        <f>step*(+(1-prop_idu_male)*'By group'!BK$9*Population!BK69-'By group'!X$8*Population!X69-'By group'!X$6*Population!X69+'By group'!AK$7*Population!AK69)</f>
        <v>0</v>
      </c>
      <c r="JY69" s="46">
        <f>step*(+(1-prop_idu_male)*'By group'!BL$9*Population!BL69-'By group'!Y$8*Population!Y69-'By group'!Y$6*Population!Y69+'By group'!AL$7*Population!AL69)</f>
        <v>-3.3235987657043133</v>
      </c>
      <c r="JZ69" s="46">
        <f>step*(+(1-prop_idu_male)*'By group'!BM$9*Population!BM69-'By group'!Z$8*Population!Z69-'By group'!Z$6*Population!Z69+'By group'!AM$7*Population!AM69)</f>
        <v>-1.7329859633423972</v>
      </c>
      <c r="KA69" s="76">
        <f>step*(+(1-prop_idu_male)*'By group'!BN$9*Population!BN69-'By group'!AA$8*Population!AA69-'By group'!AA$6*Population!AA69+'By group'!AN$7*Population!AN69)</f>
        <v>-1.5194568750711406</v>
      </c>
      <c r="KB69" s="46">
        <f>step*(+'By group'!O$6*Population!O69-'By group'!AB$7*Population!AB69)</f>
        <v>5653.2514993711193</v>
      </c>
      <c r="KC69" s="46">
        <f>step*(+'By group'!P$6*Population!P69-'By group'!AC$7*Population!AC69)</f>
        <v>7.4465486006231885</v>
      </c>
      <c r="KD69" s="46">
        <f>step*(+'By group'!Q$6*Population!Q69-'By group'!AD$7*Population!AD69)</f>
        <v>21.736158453927303</v>
      </c>
      <c r="KE69" s="46">
        <f>step*(+'By group'!R$6*Population!R69-'By group'!AE$7*Population!AE69)</f>
        <v>22.533832120022918</v>
      </c>
      <c r="KF69" s="46">
        <f>step*(+'By group'!S$6*Population!S69-'By group'!AF$7*Population!AF69)</f>
        <v>6.8095099748951711</v>
      </c>
      <c r="KG69" s="46">
        <f>step*(+'By group'!T$6*Population!T69-'By group'!AG$7*Population!AG69)</f>
        <v>1.3230725908702792</v>
      </c>
      <c r="KH69" s="46">
        <f>step*(+'By group'!U$6*Population!U69-'By group'!AH$7*Population!AH69)</f>
        <v>1.1537019564238726</v>
      </c>
      <c r="KI69" s="46">
        <f>step*(+'By group'!V$6*Population!V69-'By group'!AI$7*Population!AI69)</f>
        <v>0</v>
      </c>
      <c r="KJ69" s="46">
        <f>step*(+'By group'!W$6*Population!W69-'By group'!AJ$7*Population!AJ69)</f>
        <v>0</v>
      </c>
      <c r="KK69" s="46">
        <f>step*(+'By group'!X$6*Population!X69-'By group'!AK$7*Population!AK69)</f>
        <v>0</v>
      </c>
      <c r="KL69" s="46">
        <f>step*(+'By group'!Y$6*Population!Y69-'By group'!AL$7*Population!AL69)</f>
        <v>2.4175897807208355</v>
      </c>
      <c r="KM69" s="46">
        <f>step*(+'By group'!Z$6*Population!Z69-'By group'!AM$7*Population!AM69)</f>
        <v>1.2669275216499756</v>
      </c>
      <c r="KN69" s="46">
        <f>step*(+'By group'!AA$6*Population!AA69-'By group'!AN$7*Population!AN69)</f>
        <v>1.1212472495131405</v>
      </c>
      <c r="KO69" s="45">
        <v>0</v>
      </c>
      <c r="KP69" s="46">
        <v>0</v>
      </c>
      <c r="KQ69" s="46">
        <v>0</v>
      </c>
      <c r="KR69" s="46">
        <v>0</v>
      </c>
      <c r="KS69" s="46">
        <v>0</v>
      </c>
      <c r="KT69" s="46">
        <v>0</v>
      </c>
      <c r="KU69" s="46">
        <v>0</v>
      </c>
      <c r="KV69" s="46">
        <v>0</v>
      </c>
      <c r="KW69" s="46">
        <v>0</v>
      </c>
      <c r="KX69" s="46">
        <v>0</v>
      </c>
      <c r="KY69" s="46">
        <v>0</v>
      </c>
      <c r="KZ69" s="46">
        <v>0</v>
      </c>
      <c r="LA69" s="46">
        <v>0</v>
      </c>
      <c r="LB69" s="188">
        <f>step*(-'By group'!BB$9*Population!BB69+'By group'!B$8*Population!B69+'By group'!O$8*Population!O69)</f>
        <v>1840.7002609594419</v>
      </c>
      <c r="LC69" s="189">
        <f>step*(-'By group'!BC$9*Population!BC69+'By group'!C$8*Population!C69+'By group'!P$8*Population!P69)</f>
        <v>8.0596470269858536</v>
      </c>
      <c r="LD69" s="189">
        <f>step*(-'By group'!BD$9*Population!BD69+'By group'!D$8*Population!D69+'By group'!Q$8*Population!Q69)</f>
        <v>23.68572523713328</v>
      </c>
      <c r="LE69" s="189">
        <f>step*(-'By group'!BE$9*Population!BE69+'By group'!E$8*Population!E69+'By group'!R$8*Population!R69)</f>
        <v>24.670842868054621</v>
      </c>
      <c r="LF69" s="189">
        <f>step*(-'By group'!BF$9*Population!BF69+'By group'!F$8*Population!F69+'By group'!S$8*Population!S69)</f>
        <v>7.4539590778561173</v>
      </c>
      <c r="LG69" s="189">
        <f>step*(-'By group'!BG$9*Population!BG69+'By group'!G$8*Population!G69+'By group'!T$8*Population!T69)</f>
        <v>1.4436639990517413</v>
      </c>
      <c r="LH69" s="189">
        <f>step*(-'By group'!BH$9*Population!BH69+'By group'!H$8*Population!H69+'By group'!U$8*Population!U69)</f>
        <v>1.2408522934912654</v>
      </c>
      <c r="LI69" s="189">
        <f>step*(-'By group'!BI$9*Population!BI69+'By group'!I$8*Population!I69+'By group'!V$8*Population!V69)</f>
        <v>0</v>
      </c>
      <c r="LJ69" s="189">
        <f>step*(-'By group'!BJ$9*Population!BJ69+'By group'!J$8*Population!J69+'By group'!W$8*Population!W69)</f>
        <v>0</v>
      </c>
      <c r="LK69" s="189">
        <f>step*(-'By group'!BK$9*Population!BK69+'By group'!K$8*Population!K69+'By group'!X$8*Population!X69)</f>
        <v>0</v>
      </c>
      <c r="LL69" s="189">
        <f>step*(-'By group'!BL$9*Population!BL69+'By group'!L$8*Population!L69+'By group'!Y$8*Population!Y69)</f>
        <v>2.5995314440884107</v>
      </c>
      <c r="LM69" s="189">
        <f>step*(-'By group'!BM$9*Population!BM69+'By group'!M$8*Population!M69+'By group'!Z$8*Population!Z69)</f>
        <v>1.3298694199109815</v>
      </c>
      <c r="LN69" s="189">
        <f>step*(-'By group'!BN$9*Population!BN69+'By group'!N$8*Population!N69+'By group'!AA$8*Population!AA69)</f>
        <v>1.1204640574928477</v>
      </c>
    </row>
    <row r="70" spans="1:326" x14ac:dyDescent="0.25">
      <c r="A70">
        <f t="shared" si="110"/>
        <v>33</v>
      </c>
      <c r="B70" s="52">
        <f>step*((-'By group'!B$4-'By group'!B$5-'By group'!B$22)*Population!B70+'By group'!B$3*Population!$BO70)</f>
        <v>177053.52867588191</v>
      </c>
      <c r="C70" s="4">
        <f>step*((-'By group'!C$4-'By group'!C$5-'By group'!C$22)*Population!C70+'By group'!C$3*Population!$BO70)</f>
        <v>-4837.2165297071751</v>
      </c>
      <c r="D70" s="4">
        <f>step*((-'By group'!D$4-'By group'!D$5-'By group'!D$22)*Population!D70+'By group'!D$3*Population!$BO70)</f>
        <v>-31760.547892544466</v>
      </c>
      <c r="E70" s="4">
        <f>step*((-'By group'!E$4-'By group'!E$5-'By group'!E$22)*Population!E70+'By group'!E$3*Population!$BO70)</f>
        <v>-50954.495247759885</v>
      </c>
      <c r="F70" s="4">
        <f>step*((-'By group'!F$4-'By group'!F$5-'By group'!F$22)*Population!F70+'By group'!F$3*Population!$BO70)</f>
        <v>-20733.731068249155</v>
      </c>
      <c r="G70" s="4">
        <f>step*((-'By group'!G$4-'By group'!G$5-'By group'!G$22)*Population!G70+'By group'!G$3*Population!$BO70)</f>
        <v>-5043.0049313445788</v>
      </c>
      <c r="H70" s="4">
        <f>step*((-'By group'!H$4-'By group'!H$5-'By group'!H$22)*Population!H70+'By group'!H$3*Population!$BO70)</f>
        <v>-4731.8940817495268</v>
      </c>
      <c r="I70" s="4">
        <f>step*((-'By group'!I$4-'By group'!I$5-'By group'!I$22)*Population!I70+'By group'!I$3*Population!$BO70)</f>
        <v>0</v>
      </c>
      <c r="J70" s="4">
        <f>step*((-'By group'!J$4-'By group'!J$5-'By group'!J$22)*Population!J70+'By group'!J$3*Population!$BO70)</f>
        <v>0</v>
      </c>
      <c r="K70" s="4">
        <f>step*((-'By group'!K$4-'By group'!K$5-'By group'!K$22)*Population!K70+'By group'!K$3*Population!$BO70)</f>
        <v>0</v>
      </c>
      <c r="L70" s="4">
        <f>step*((-'By group'!L$4-'By group'!L$5-'By group'!L$22)*Population!L70+'By group'!L$3*Population!$BO70)</f>
        <v>-2617.2007745189112</v>
      </c>
      <c r="M70" s="4">
        <f>step*((-'By group'!M$4-'By group'!M$5-'By group'!M$22)*Population!M70+'By group'!M$3*Population!$BO70)</f>
        <v>-1509.641875143931</v>
      </c>
      <c r="N70" s="4">
        <f>step*((-'By group'!N$4-'By group'!N$5-'By group'!N$22)*Population!N70+'By group'!N$3*Population!$BO70)</f>
        <v>-1480.2250675210857</v>
      </c>
      <c r="O70" s="8">
        <f>step*((-'By group'!O$4-'By group'!O$5-'By group'!O$22)*Population!O70+'By group'!O$3*Population!$BO70)</f>
        <v>126621.72391280823</v>
      </c>
      <c r="P70" s="4">
        <f>step*((-'By group'!P$4-'By group'!P$5-'By group'!P$22)*Population!P70+'By group'!P$3*Population!$BO70)</f>
        <v>-2402.3894890825854</v>
      </c>
      <c r="Q70" s="4">
        <f>step*((-'By group'!Q$4-'By group'!Q$5-'By group'!Q$22)*Population!Q70+'By group'!Q$3*Population!$BO70)</f>
        <v>-15799.692243859427</v>
      </c>
      <c r="R70" s="4">
        <f>step*((-'By group'!R$4-'By group'!R$5-'By group'!R$22)*Population!R70+'By group'!R$3*Population!$BO70)</f>
        <v>-25436.021773685658</v>
      </c>
      <c r="S70" s="4">
        <f>step*((-'By group'!S$4-'By group'!S$5-'By group'!S$22)*Population!S70+'By group'!S$3*Population!$BO70)</f>
        <v>-10387.588706535174</v>
      </c>
      <c r="T70" s="4">
        <f>step*((-'By group'!T$4-'By group'!T$5-'By group'!T$22)*Population!T70+'By group'!T$3*Population!$BO70)</f>
        <v>-2535.3253556262816</v>
      </c>
      <c r="U70" s="4">
        <f>step*((-'By group'!U$4-'By group'!U$5-'By group'!U$22)*Population!U70+'By group'!U$3*Population!$BO70)</f>
        <v>-2400.6663979290697</v>
      </c>
      <c r="V70" s="4">
        <f>step*((-'By group'!V$4-'By group'!V$5-'By group'!V$22)*Population!V70+'By group'!V$3*Population!$BO70)</f>
        <v>0</v>
      </c>
      <c r="W70" s="4">
        <f>step*((-'By group'!W$4-'By group'!W$5-'By group'!W$22)*Population!W70+'By group'!W$3*Population!$BO70)</f>
        <v>0</v>
      </c>
      <c r="X70" s="4">
        <f>step*((-'By group'!X$4-'By group'!X$5-'By group'!X$22)*Population!X70+'By group'!X$3*Population!$BO70)</f>
        <v>0</v>
      </c>
      <c r="Y70" s="4">
        <f>step*((-'By group'!Y$4-'By group'!Y$5-'By group'!Y$22)*Population!Y70+'By group'!Y$3*Population!$BO70)</f>
        <v>-1327.7322919825513</v>
      </c>
      <c r="Z70" s="4">
        <f>step*((-'By group'!Z$4-'By group'!Z$5-'By group'!Z$22)*Population!Z70+'By group'!Z$3*Population!$BO70)</f>
        <v>-775.31562072246288</v>
      </c>
      <c r="AA70" s="4">
        <f>step*((-'By group'!AA$4-'By group'!AA$5-'By group'!AA$22)*Population!AA70+'By group'!AA$3*Population!$BO70)</f>
        <v>-779.49210520402028</v>
      </c>
      <c r="AB70" s="8">
        <f>step*((-'By group'!AB$4-'By group'!AB$5-'By group'!AB$22)*Population!AB70+'By group'!AB$3*Population!$BO70)</f>
        <v>-1156.493504451292</v>
      </c>
      <c r="AC70" s="4">
        <f>step*((-'By group'!AC$4-'By group'!AC$5-'By group'!AC$22)*Population!AC70+'By group'!AC$3*Population!$BO70)</f>
        <v>-169.08808996317464</v>
      </c>
      <c r="AD70" s="4">
        <f>step*((-'By group'!AD$4-'By group'!AD$5-'By group'!AD$22)*Population!AD70+'By group'!AD$3*Population!$BO70)</f>
        <v>-1113.7160453633662</v>
      </c>
      <c r="AE70" s="4">
        <f>step*((-'By group'!AE$4-'By group'!AE$5-'By group'!AE$22)*Population!AE70+'By group'!AE$3*Population!$BO70)</f>
        <v>-1792.6536333127069</v>
      </c>
      <c r="AF70" s="4">
        <f>step*((-'By group'!AF$4-'By group'!AF$5-'By group'!AF$22)*Population!AF70+'By group'!AF$3*Population!$BO70)</f>
        <v>-730.6031298686994</v>
      </c>
      <c r="AG70" s="4">
        <f>step*((-'By group'!AG$4-'By group'!AG$5-'By group'!AG$22)*Population!AG70+'By group'!AG$3*Population!$BO70)</f>
        <v>-177.77031939105393</v>
      </c>
      <c r="AH70" s="4">
        <f>step*((-'By group'!AH$4-'By group'!AH$5-'By group'!AH$22)*Population!AH70+'By group'!AH$3*Population!$BO70)</f>
        <v>-166.63311466920086</v>
      </c>
      <c r="AI70" s="4">
        <f>step*((-'By group'!AI$4-'By group'!AI$5-'By group'!AI$22)*Population!AI70+'By group'!AI$3*Population!$BO70)</f>
        <v>0</v>
      </c>
      <c r="AJ70" s="4">
        <f>step*((-'By group'!AJ$4-'By group'!AJ$5-'By group'!AJ$22)*Population!AJ70+'By group'!AJ$3*Population!$BO70)</f>
        <v>0</v>
      </c>
      <c r="AK70" s="4">
        <f>step*((-'By group'!AK$4-'By group'!AK$5-'By group'!AK$22)*Population!AK70+'By group'!AK$3*Population!$BO70)</f>
        <v>0</v>
      </c>
      <c r="AL70" s="4">
        <f>step*((-'By group'!AL$4-'By group'!AL$5-'By group'!AL$22)*Population!AL70+'By group'!AL$3*Population!$BO70)</f>
        <v>-92.114611236878446</v>
      </c>
      <c r="AM70" s="4">
        <f>step*((-'By group'!AM$4-'By group'!AM$5-'By group'!AM$22)*Population!AM70+'By group'!AM$3*Population!$BO70)</f>
        <v>-52.913085373714516</v>
      </c>
      <c r="AN70" s="4">
        <f>step*((-'By group'!AN$4-'By group'!AN$5-'By group'!AN$22)*Population!AN70+'By group'!AN$3*Population!$BO70)</f>
        <v>-51.569188889502257</v>
      </c>
      <c r="AO70" s="8">
        <f>step*((-'By group'!AO$4-'By group'!AO$5-'By group'!AO$22)*Population!AO70+'By group'!AO$3*Population!$BO70)</f>
        <v>12776.914007430783</v>
      </c>
      <c r="AP70" s="4">
        <f>step*((-'By group'!AP$4-'By group'!AP$5-'By group'!AP$22)*Population!AP70+'By group'!AP$3*Population!$BO70)</f>
        <v>-487.03807674543316</v>
      </c>
      <c r="AQ70" s="4">
        <f>step*((-'By group'!AQ$4-'By group'!AQ$5-'By group'!AQ$22)*Population!AQ70+'By group'!AQ$3*Population!$BO70)</f>
        <v>-3149.9600898363828</v>
      </c>
      <c r="AR70" s="4">
        <f>step*((-'By group'!AR$4-'By group'!AR$5-'By group'!AR$22)*Population!AR70+'By group'!AR$3*Population!$BO70)</f>
        <v>-4931.15783486288</v>
      </c>
      <c r="AS70" s="4">
        <f>step*((-'By group'!AS$4-'By group'!AS$5-'By group'!AS$22)*Population!AS70+'By group'!AS$3*Population!$BO70)</f>
        <v>-1963.9071733261374</v>
      </c>
      <c r="AT70" s="4">
        <f>step*((-'By group'!AT$4-'By group'!AT$5-'By group'!AT$22)*Population!AT70+'By group'!AT$3*Population!$BO70)</f>
        <v>-469.21251129841858</v>
      </c>
      <c r="AU70" s="4">
        <f>step*((-'By group'!AU$4-'By group'!AU$5-'By group'!AU$22)*Population!AU70+'By group'!AU$3*Population!$BO70)</f>
        <v>-423.72467840748118</v>
      </c>
      <c r="AV70" s="4">
        <f>step*((-'By group'!AV$4-'By group'!AV$5-'By group'!AV$22)*Population!AV70+'By group'!AV$3*Population!$BO70)</f>
        <v>0</v>
      </c>
      <c r="AW70" s="4">
        <f>step*((-'By group'!AW$4-'By group'!AW$5-'By group'!AW$22)*Population!AW70+'By group'!AW$3*Population!$BO70)</f>
        <v>0</v>
      </c>
      <c r="AX70" s="4">
        <f>step*((-'By group'!AX$4-'By group'!AX$5-'By group'!AX$22)*Population!AX70+'By group'!AX$3*Population!$BO70)</f>
        <v>0</v>
      </c>
      <c r="AY70" s="4">
        <f>step*((-'By group'!AY$4-'By group'!AY$5-'By group'!AY$22)*Population!AY70+'By group'!AY$3*Population!$BO70)</f>
        <v>-233.73157289513841</v>
      </c>
      <c r="AZ70" s="4">
        <f>step*((-'By group'!AZ$4-'By group'!AZ$5-'By group'!AZ$22)*Population!AZ70+'By group'!AZ$3*Population!$BO70)</f>
        <v>-127.97432553794056</v>
      </c>
      <c r="BA70" s="4">
        <f>step*((-'By group'!BA$4-'By group'!BA$5-'By group'!BA$22)*Population!BA70+'By group'!BA$3*Population!$BO70)</f>
        <v>-115.74708445782093</v>
      </c>
      <c r="BB70" s="8">
        <f>step*((-'By group'!BB$4-'By group'!BB$5-'By group'!BB$22)*Population!BB70+'By group'!BB$3*Population!$BO70)</f>
        <v>5113.0607721178649</v>
      </c>
      <c r="BC70" s="4">
        <f>step*((-'By group'!BC$4-'By group'!BC$5-'By group'!BC$22)*Population!BC70+'By group'!BC$3*Population!$BO70)</f>
        <v>-387.87738407942044</v>
      </c>
      <c r="BD70" s="4">
        <f>step*((-'By group'!BD$4-'By group'!BD$5-'By group'!BD$22)*Population!BD70+'By group'!BD$3*Population!$BO70)</f>
        <v>-1967.1341064470334</v>
      </c>
      <c r="BE70" s="4">
        <f>step*((-'By group'!BE$4-'By group'!BE$5-'By group'!BE$22)*Population!BE70+'By group'!BE$3*Population!$BO70)</f>
        <v>-2737.0032030084435</v>
      </c>
      <c r="BF70" s="4">
        <f>step*((-'By group'!BF$4-'By group'!BF$5-'By group'!BF$22)*Population!BF70+'By group'!BF$3*Population!$BO70)</f>
        <v>-1015.6952500488086</v>
      </c>
      <c r="BG70" s="4">
        <f>step*((-'By group'!BG$4-'By group'!BG$5-'By group'!BG$22)*Population!BG70+'By group'!BG$3*Population!$BO70)</f>
        <v>-231.88064446448922</v>
      </c>
      <c r="BH70" s="4">
        <f>step*((-'By group'!BH$4-'By group'!BH$5-'By group'!BH$22)*Population!BH70+'By group'!BH$3*Population!$BO70)</f>
        <v>-199.62288100581895</v>
      </c>
      <c r="BI70" s="4">
        <f>step*((-'By group'!BI$4-'By group'!BI$5-'By group'!BI$22)*Population!BI70+'By group'!BI$3*Population!$BO70)</f>
        <v>0</v>
      </c>
      <c r="BJ70" s="4">
        <f>step*((-'By group'!BJ$4-'By group'!BJ$5-'By group'!BJ$22)*Population!BJ70+'By group'!BJ$3*Population!$BO70)</f>
        <v>0</v>
      </c>
      <c r="BK70" s="4">
        <f>step*((-'By group'!BK$4-'By group'!BK$5-'By group'!BK$22)*Population!BK70+'By group'!BK$3*Population!$BO70)</f>
        <v>0</v>
      </c>
      <c r="BL70" s="4">
        <f>step*((-'By group'!BL$4-'By group'!BL$5-'By group'!BL$22)*Population!BL70+'By group'!BL$3*Population!$BO70)</f>
        <v>-131.27289452121985</v>
      </c>
      <c r="BM70" s="4">
        <f>step*((-'By group'!BM$4-'By group'!BM$5-'By group'!BM$22)*Population!BM70+'By group'!BM$3*Population!$BO70)</f>
        <v>-67.014992750800317</v>
      </c>
      <c r="BN70" s="4">
        <f>step*((-'By group'!BN$4-'By group'!BN$5-'By group'!BN$22)*Population!BN70+'By group'!BN$3*Population!$BO70)</f>
        <v>-56.420132915968786</v>
      </c>
      <c r="BO70" s="71">
        <f>-step*SUM(SCR!B70:N70)*Population!B70</f>
        <v>-126107.37312101343</v>
      </c>
      <c r="BP70" s="4">
        <f>step*-SUM('By group'!C$11:C$21)*Population!C70</f>
        <v>-120930.41324267937</v>
      </c>
      <c r="BQ70" s="4">
        <f>step*-SUM('By group'!D$11:D$21)*Population!D70</f>
        <v>-88223.744145956851</v>
      </c>
      <c r="BR70" s="4">
        <f>step*-SUM('By group'!E$11:E$21)*Population!E70</f>
        <v>-36396.0680341142</v>
      </c>
      <c r="BS70" s="4">
        <f>step*-SUM('By group'!F$11:F$21)*Population!F70</f>
        <v>-10912.490035920608</v>
      </c>
      <c r="BT70" s="4">
        <f>step*-SUM('By group'!G$11:G$21)*Population!G70</f>
        <v>-5253.130136817269</v>
      </c>
      <c r="BU70" s="4">
        <f>step*-SUM('By group'!H$11:H$21)*Population!H70</f>
        <v>0</v>
      </c>
      <c r="BV70" s="4">
        <f>step*-SUM('By group'!I$11:I$21)*Population!I70</f>
        <v>0</v>
      </c>
      <c r="BW70" s="4">
        <f>step*-SUM('By group'!J$11:J$21)*Population!J70</f>
        <v>0</v>
      </c>
      <c r="BX70" s="4">
        <f>step*-SUM('By group'!K$11:K$21)*Population!K70</f>
        <v>0</v>
      </c>
      <c r="BY70" s="4">
        <f>step*-SUM('By group'!L$11:L$21)*Population!L70</f>
        <v>-1869.4291246563653</v>
      </c>
      <c r="BZ70" s="4">
        <f>step*-SUM('By group'!M$11:M$21)*Population!M70</f>
        <v>-943.52617196495692</v>
      </c>
      <c r="CA70" s="4">
        <f>step*-SUM('By group'!N$11:N$21)*Population!N70</f>
        <v>0</v>
      </c>
      <c r="CB70" s="13">
        <f>-step*SUM(SCR!O70:AA70)*Population!O70</f>
        <v>-62606.28922597249</v>
      </c>
      <c r="CC70" s="4">
        <f>step*-SUM('By group'!P$11:P$21)*Population!P70</f>
        <v>-60059.73722706463</v>
      </c>
      <c r="CD70" s="4">
        <f>step*-SUM('By group'!Q$11:Q$21)*Population!Q70</f>
        <v>-43888.034010720628</v>
      </c>
      <c r="CE70" s="4">
        <f>step*-SUM('By group'!R$11:R$21)*Population!R70</f>
        <v>-18168.58698120404</v>
      </c>
      <c r="CF70" s="4">
        <f>step*-SUM('By group'!S$11:S$21)*Population!S70</f>
        <v>-5467.1519508079873</v>
      </c>
      <c r="CG70" s="4">
        <f>step*-SUM('By group'!T$11:T$21)*Population!T70</f>
        <v>-2640.9639121107098</v>
      </c>
      <c r="CH70" s="4">
        <f>step*-SUM('By group'!U$11:U$21)*Population!U70</f>
        <v>0</v>
      </c>
      <c r="CI70" s="4">
        <f>step*-SUM('By group'!V$11:V$21)*Population!V70</f>
        <v>0</v>
      </c>
      <c r="CJ70" s="4">
        <f>step*-SUM('By group'!W$11:W$21)*Population!W70</f>
        <v>0</v>
      </c>
      <c r="CK70" s="4">
        <f>step*-SUM('By group'!X$11:X$21)*Population!X70</f>
        <v>0</v>
      </c>
      <c r="CL70" s="4">
        <f>step*-SUM('By group'!Y$11:Y$21)*Population!Y70</f>
        <v>-948.38020855896502</v>
      </c>
      <c r="CM70" s="4">
        <f>step*-SUM('By group'!Z$11:Z$21)*Population!Z70</f>
        <v>-484.57226295153936</v>
      </c>
      <c r="CN70" s="4">
        <f>step*-SUM('By group'!AA$11:AA$21)*Population!AA70</f>
        <v>0</v>
      </c>
      <c r="CO70" s="13">
        <f>-step*SUM(SCR!AB70:AN70)*Population!AB70</f>
        <v>-4402.9129161019855</v>
      </c>
      <c r="CP70" s="4">
        <f>step*-SUM('By group'!AC$11:AC$21)*Population!AC70</f>
        <v>-4227.2022490793661</v>
      </c>
      <c r="CQ70" s="4">
        <f>step*-SUM('By group'!AD$11:AD$21)*Population!AD70</f>
        <v>-3093.655681564906</v>
      </c>
      <c r="CR70" s="4">
        <f>step*-SUM('By group'!AE$11:AE$21)*Population!AE70</f>
        <v>-1280.4668809376478</v>
      </c>
      <c r="CS70" s="4">
        <f>step*-SUM('By group'!AF$11:AF$21)*Population!AF70</f>
        <v>-384.52796308878919</v>
      </c>
      <c r="CT70" s="4">
        <f>step*-SUM('By group'!AG$11:AG$21)*Population!AG70</f>
        <v>-185.17741603234782</v>
      </c>
      <c r="CU70" s="4">
        <f>step*-SUM('By group'!AH$11:AH$21)*Population!AH70</f>
        <v>0</v>
      </c>
      <c r="CV70" s="4">
        <f>step*-SUM('By group'!AI$11:AI$21)*Population!AI70</f>
        <v>0</v>
      </c>
      <c r="CW70" s="4">
        <f>step*-SUM('By group'!AJ$11:AJ$21)*Population!AJ70</f>
        <v>0</v>
      </c>
      <c r="CX70" s="4">
        <f>step*-SUM('By group'!AK$11:AK$21)*Population!AK70</f>
        <v>0</v>
      </c>
      <c r="CY70" s="4">
        <f>step*-SUM('By group'!AL$11:AL$21)*Population!AL70</f>
        <v>-65.7961508834846</v>
      </c>
      <c r="CZ70" s="4">
        <f>step*-SUM('By group'!AM$11:AM$21)*Population!AM70</f>
        <v>-33.07067835857157</v>
      </c>
      <c r="DA70" s="4">
        <f>step*-SUM('By group'!AN$11:AN$21)*Population!AN70</f>
        <v>0</v>
      </c>
      <c r="DB70" s="13">
        <f>-step*SUM(SCR!AO70:BA70)*Population!AO70</f>
        <v>-12754.69476856582</v>
      </c>
      <c r="DC70" s="4">
        <f>step*-SUM('By group'!AP$11:AP$21)*Population!AP70</f>
        <v>-12175.951918635828</v>
      </c>
      <c r="DD70" s="4">
        <f>step*-SUM('By group'!AQ$11:AQ$21)*Population!AQ70</f>
        <v>-8749.889138434397</v>
      </c>
      <c r="DE70" s="4">
        <f>step*-SUM('By group'!AR$11:AR$21)*Population!AR70</f>
        <v>-3522.2555963306281</v>
      </c>
      <c r="DF70" s="4">
        <f>step*-SUM('By group'!AS$11:AS$21)*Population!AS70</f>
        <v>-1033.6353543821776</v>
      </c>
      <c r="DG70" s="4">
        <f>step*-SUM('By group'!AT$11:AT$21)*Population!AT70</f>
        <v>-488.76303260251933</v>
      </c>
      <c r="DH70" s="4">
        <f>step*-SUM('By group'!AU$11:AU$21)*Population!AU70</f>
        <v>0</v>
      </c>
      <c r="DI70" s="4">
        <f>step*-SUM('By group'!AV$11:AV$21)*Population!AV70</f>
        <v>0</v>
      </c>
      <c r="DJ70" s="4">
        <f>step*-SUM('By group'!AW$11:AW$21)*Population!AW70</f>
        <v>0</v>
      </c>
      <c r="DK70" s="4">
        <f>step*-SUM('By group'!AX$11:AX$21)*Population!AX70</f>
        <v>0</v>
      </c>
      <c r="DL70" s="4">
        <f>step*-SUM('By group'!AY$11:AY$21)*Population!AY70</f>
        <v>-166.95112349652743</v>
      </c>
      <c r="DM70" s="4">
        <f>step*-SUM('By group'!AZ$11:AZ$21)*Population!AZ70</f>
        <v>-79.983953461212849</v>
      </c>
      <c r="DN70" s="4">
        <f>step*-SUM('By group'!BA$11:BA$21)*Population!BA70</f>
        <v>0</v>
      </c>
      <c r="DO70" s="13">
        <f>-step*SUM(SCR!BB70:BN70)*Population!BB70</f>
        <v>-6862.7285244614495</v>
      </c>
      <c r="DP70" s="4">
        <f>step*-SUM('By group'!BC$11:BC$21)*Population!BC70</f>
        <v>-6464.6230679903401</v>
      </c>
      <c r="DQ70" s="4">
        <f>step*-SUM('By group'!BD$11:BD$21)*Population!BD70</f>
        <v>-4470.7593328341663</v>
      </c>
      <c r="DR70" s="4">
        <f>step*-SUM('By group'!BE$11:BE$21)*Population!BE70</f>
        <v>-1710.627001880277</v>
      </c>
      <c r="DS70" s="4">
        <f>step*-SUM('By group'!BF$11:BF$21)*Population!BF70</f>
        <v>-483.66440478514698</v>
      </c>
      <c r="DT70" s="4">
        <f>step*-SUM('By group'!BG$11:BG$21)*Population!BG70</f>
        <v>-222.96215813893193</v>
      </c>
      <c r="DU70" s="4">
        <f>step*-SUM('By group'!BH$11:BH$21)*Population!BH70</f>
        <v>0</v>
      </c>
      <c r="DV70" s="4">
        <f>step*-SUM('By group'!BI$11:BI$21)*Population!BI70</f>
        <v>0</v>
      </c>
      <c r="DW70" s="4">
        <f>step*-SUM('By group'!BJ$11:BJ$21)*Population!BJ70</f>
        <v>0</v>
      </c>
      <c r="DX70" s="4">
        <f>step*-SUM('By group'!BK$11:BK$21)*Population!BK70</f>
        <v>0</v>
      </c>
      <c r="DY70" s="4">
        <f>step*-SUM('By group'!BL$11:BL$21)*Population!BL70</f>
        <v>-72.929385845122155</v>
      </c>
      <c r="DZ70" s="4">
        <f>step*-SUM('By group'!BM$11:BM$21)*Population!BM70</f>
        <v>-33.507496375400159</v>
      </c>
      <c r="EA70" s="4">
        <f>step*-SUM('By group'!BN$11:BN$21)*Population!BN70</f>
        <v>0</v>
      </c>
      <c r="EB70" s="52">
        <v>0</v>
      </c>
      <c r="EC70" s="4">
        <f t="shared" si="111"/>
        <v>126107.37312101343</v>
      </c>
      <c r="ED70" s="4">
        <f t="shared" si="111"/>
        <v>120930.41324267937</v>
      </c>
      <c r="EE70" s="4">
        <f t="shared" si="112"/>
        <v>88223.744145956851</v>
      </c>
      <c r="EF70" s="4">
        <f t="shared" si="113"/>
        <v>36396.0680341142</v>
      </c>
      <c r="EG70" s="4">
        <f t="shared" si="114"/>
        <v>10912.490035920608</v>
      </c>
      <c r="EH70" s="4">
        <f t="shared" si="114"/>
        <v>5253.130136817269</v>
      </c>
      <c r="EI70" s="4">
        <v>0</v>
      </c>
      <c r="EJ70" s="4">
        <f t="shared" si="115"/>
        <v>0</v>
      </c>
      <c r="EK70" s="4">
        <f t="shared" si="116"/>
        <v>0</v>
      </c>
      <c r="EL70" s="4">
        <f t="shared" si="117"/>
        <v>0</v>
      </c>
      <c r="EM70" s="4">
        <f t="shared" si="118"/>
        <v>1869.4291246563653</v>
      </c>
      <c r="EN70" s="4">
        <f t="shared" si="119"/>
        <v>943.52617196495692</v>
      </c>
      <c r="EO70" s="52">
        <v>0</v>
      </c>
      <c r="EP70" s="4">
        <f t="shared" si="120"/>
        <v>62606.28922597249</v>
      </c>
      <c r="EQ70" s="4">
        <f t="shared" si="121"/>
        <v>60059.73722706463</v>
      </c>
      <c r="ER70" s="4">
        <f t="shared" si="122"/>
        <v>43888.034010720628</v>
      </c>
      <c r="ES70" s="4">
        <f t="shared" si="123"/>
        <v>18168.58698120404</v>
      </c>
      <c r="ET70" s="4">
        <f t="shared" si="124"/>
        <v>5467.1519508079873</v>
      </c>
      <c r="EU70" s="4">
        <f t="shared" si="125"/>
        <v>2640.9639121107098</v>
      </c>
      <c r="EV70" s="4">
        <v>0</v>
      </c>
      <c r="EW70" s="4">
        <f t="shared" si="126"/>
        <v>0</v>
      </c>
      <c r="EX70" s="4">
        <f t="shared" si="127"/>
        <v>0</v>
      </c>
      <c r="EY70" s="4">
        <f t="shared" si="128"/>
        <v>0</v>
      </c>
      <c r="EZ70" s="4">
        <f t="shared" si="129"/>
        <v>948.38020855896502</v>
      </c>
      <c r="FA70" s="4">
        <f t="shared" si="130"/>
        <v>484.57226295153936</v>
      </c>
      <c r="FB70" s="52">
        <v>0</v>
      </c>
      <c r="FC70" s="4">
        <f t="shared" si="131"/>
        <v>4402.9129161019855</v>
      </c>
      <c r="FD70" s="4">
        <f t="shared" si="132"/>
        <v>4227.2022490793661</v>
      </c>
      <c r="FE70" s="4">
        <f t="shared" si="133"/>
        <v>3093.655681564906</v>
      </c>
      <c r="FF70" s="4">
        <f t="shared" si="134"/>
        <v>1280.4668809376478</v>
      </c>
      <c r="FG70" s="4">
        <f t="shared" si="135"/>
        <v>384.52796308878919</v>
      </c>
      <c r="FH70" s="4">
        <f t="shared" si="136"/>
        <v>185.17741603234782</v>
      </c>
      <c r="FI70" s="4">
        <v>0</v>
      </c>
      <c r="FJ70" s="4">
        <f t="shared" si="137"/>
        <v>0</v>
      </c>
      <c r="FK70" s="4">
        <f t="shared" si="138"/>
        <v>0</v>
      </c>
      <c r="FL70" s="4">
        <f t="shared" si="139"/>
        <v>0</v>
      </c>
      <c r="FM70" s="4">
        <f t="shared" si="140"/>
        <v>65.7961508834846</v>
      </c>
      <c r="FN70" s="9">
        <f t="shared" si="141"/>
        <v>33.07067835857157</v>
      </c>
      <c r="FO70" s="4">
        <v>0</v>
      </c>
      <c r="FP70" s="4">
        <f t="shared" si="142"/>
        <v>12754.69476856582</v>
      </c>
      <c r="FQ70" s="4">
        <f t="shared" si="143"/>
        <v>12175.951918635828</v>
      </c>
      <c r="FR70" s="4">
        <f t="shared" si="144"/>
        <v>8749.889138434397</v>
      </c>
      <c r="FS70" s="4">
        <f t="shared" si="145"/>
        <v>3522.2555963306281</v>
      </c>
      <c r="FT70" s="4">
        <f t="shared" si="146"/>
        <v>1033.6353543821776</v>
      </c>
      <c r="FU70" s="4">
        <f t="shared" si="147"/>
        <v>488.76303260251933</v>
      </c>
      <c r="FV70" s="4">
        <v>0</v>
      </c>
      <c r="FW70" s="4">
        <f t="shared" si="148"/>
        <v>0</v>
      </c>
      <c r="FX70" s="4">
        <f t="shared" si="149"/>
        <v>0</v>
      </c>
      <c r="FY70" s="4">
        <f t="shared" si="150"/>
        <v>0</v>
      </c>
      <c r="FZ70" s="4">
        <f t="shared" si="151"/>
        <v>166.95112349652743</v>
      </c>
      <c r="GA70" s="4">
        <f t="shared" si="152"/>
        <v>79.983953461212849</v>
      </c>
      <c r="GB70" s="4">
        <v>0</v>
      </c>
      <c r="GC70" s="4">
        <f t="shared" si="153"/>
        <v>6862.7285244614495</v>
      </c>
      <c r="GD70" s="4">
        <f t="shared" si="94"/>
        <v>6464.6230679903401</v>
      </c>
      <c r="GE70" s="4">
        <f t="shared" si="95"/>
        <v>4470.7593328341663</v>
      </c>
      <c r="GF70" s="4">
        <f t="shared" si="96"/>
        <v>1710.627001880277</v>
      </c>
      <c r="GG70" s="4">
        <f t="shared" si="97"/>
        <v>483.66440478514698</v>
      </c>
      <c r="GH70" s="4">
        <f t="shared" si="98"/>
        <v>222.96215813893193</v>
      </c>
      <c r="GI70" s="4">
        <v>0</v>
      </c>
      <c r="GJ70" s="4">
        <f t="shared" si="154"/>
        <v>0</v>
      </c>
      <c r="GK70" s="4">
        <f t="shared" si="155"/>
        <v>0</v>
      </c>
      <c r="GL70" s="4">
        <f t="shared" si="99"/>
        <v>0</v>
      </c>
      <c r="GM70" s="4">
        <f t="shared" si="100"/>
        <v>72.929385845122155</v>
      </c>
      <c r="GN70" s="4">
        <f t="shared" si="101"/>
        <v>33.507496375400159</v>
      </c>
      <c r="GO70" s="52">
        <v>0</v>
      </c>
      <c r="GP70" s="4">
        <f>step*(-'By group'!C$32*Population!C70+'By group'!I$33*Population!I70)</f>
        <v>0</v>
      </c>
      <c r="GQ70" s="4">
        <f>step*(-'By group'!D$32*Population!D70+'By group'!J$33*Population!J70)</f>
        <v>0</v>
      </c>
      <c r="GR70" s="4">
        <f>step*(-'By group'!E$32*Population!E70+'By group'!K$33*Population!K70)</f>
        <v>0</v>
      </c>
      <c r="GS70" s="4">
        <f>step*(-'By group'!F$32*Population!F70+'By group'!L$33*Population!L70)</f>
        <v>-4521.5304556321207</v>
      </c>
      <c r="GT70" s="4">
        <f>step*(-'By group'!G$32*Population!G70+'By group'!M$33*Population!M70)</f>
        <v>-578.86294138097537</v>
      </c>
      <c r="GU70" s="4">
        <f>step*(-'By group'!H$32*Population!H70+'By group'!N$33*Population!N70)</f>
        <v>-503.27729159813532</v>
      </c>
      <c r="GV70" s="46">
        <f t="shared" si="156"/>
        <v>0</v>
      </c>
      <c r="GW70" s="14">
        <f t="shared" si="157"/>
        <v>0</v>
      </c>
      <c r="GX70" s="4">
        <f t="shared" si="158"/>
        <v>0</v>
      </c>
      <c r="GY70" s="4">
        <f t="shared" si="159"/>
        <v>4521.5304556321207</v>
      </c>
      <c r="GZ70" s="4">
        <f t="shared" si="160"/>
        <v>578.86294138097537</v>
      </c>
      <c r="HA70" s="4">
        <f t="shared" si="161"/>
        <v>503.27729159813532</v>
      </c>
      <c r="HB70" s="8">
        <v>0</v>
      </c>
      <c r="HC70" s="4">
        <f>step*(-'By group'!P$32*Population!P70+'By group'!V$33*Population!V70)</f>
        <v>0</v>
      </c>
      <c r="HD70" s="4">
        <f>step*(-'By group'!Q$32*Population!Q70+'By group'!W$33*Population!W70)</f>
        <v>0</v>
      </c>
      <c r="HE70" s="4">
        <f>step*(-'By group'!R$32*Population!R70+'By group'!X$33*Population!X70)</f>
        <v>0</v>
      </c>
      <c r="HF70" s="4">
        <f>step*(-'By group'!S$32*Population!S70+'By group'!Y$33*Population!Y70)</f>
        <v>-2259.3858711245111</v>
      </c>
      <c r="HG70" s="4">
        <f>step*(-'By group'!T$32*Population!T70+'By group'!Z$33*Population!Z70)</f>
        <v>-285.90665094637222</v>
      </c>
      <c r="HH70" s="4">
        <f>step*(-'By group'!U$32*Population!U70+'By group'!AA$33*Population!AA70)</f>
        <v>-247.82642276808127</v>
      </c>
      <c r="HI70" s="14">
        <f t="shared" si="162"/>
        <v>0</v>
      </c>
      <c r="HJ70" s="46">
        <f t="shared" si="163"/>
        <v>0</v>
      </c>
      <c r="HK70" s="4">
        <f t="shared" si="164"/>
        <v>0</v>
      </c>
      <c r="HL70" s="4">
        <f t="shared" si="165"/>
        <v>2259.3858711245111</v>
      </c>
      <c r="HM70" s="4">
        <f t="shared" si="166"/>
        <v>285.90665094637222</v>
      </c>
      <c r="HN70" s="9">
        <f t="shared" si="167"/>
        <v>247.82642276808127</v>
      </c>
      <c r="HO70" s="4">
        <v>0</v>
      </c>
      <c r="HP70" s="4">
        <f>step*(-'By group'!AC$32*Population!AC70+'By group'!AI$33*Population!AI70)</f>
        <v>0</v>
      </c>
      <c r="HQ70" s="4">
        <f>step*(-'By group'!AD$32*Population!AD70+'By group'!AJ$33*Population!AJ70)</f>
        <v>0</v>
      </c>
      <c r="HR70" s="4">
        <f>step*(-'By group'!AE$32*Population!AE70+'By group'!AK$33*Population!AK70)</f>
        <v>0</v>
      </c>
      <c r="HS70" s="4">
        <f>step*(-'By group'!AF$32*Population!AF70+'By group'!AL$33*Population!AL70)</f>
        <v>-159.3659061026523</v>
      </c>
      <c r="HT70" s="4">
        <f>step*(-'By group'!AG$32*Population!AG70+'By group'!AM$33*Population!AM70)</f>
        <v>-20.500144027183779</v>
      </c>
      <c r="HU70" s="4">
        <f>step*(-'By group'!AH$32*Population!AH70+'By group'!AN$33*Population!AN70)</f>
        <v>-17.869371133495591</v>
      </c>
      <c r="HV70" s="14">
        <f t="shared" si="168"/>
        <v>0</v>
      </c>
      <c r="HW70" s="46">
        <f t="shared" si="169"/>
        <v>0</v>
      </c>
      <c r="HX70" s="4">
        <f t="shared" si="170"/>
        <v>0</v>
      </c>
      <c r="HY70" s="4">
        <f t="shared" si="171"/>
        <v>159.3659061026523</v>
      </c>
      <c r="HZ70" s="4">
        <f t="shared" si="172"/>
        <v>20.500144027183779</v>
      </c>
      <c r="IA70" s="4">
        <f t="shared" si="173"/>
        <v>17.869371133495591</v>
      </c>
      <c r="IB70" s="8">
        <v>0</v>
      </c>
      <c r="IC70" s="4">
        <f>step*(-'By group'!AP$32*Population!AP70+'By group'!AV$33*Population!AV70)</f>
        <v>0</v>
      </c>
      <c r="ID70" s="4">
        <f>step*(-'By group'!AQ$32*Population!AQ70+'By group'!AW$33*Population!AW70)</f>
        <v>0</v>
      </c>
      <c r="IE70" s="4">
        <f>step*(-'By group'!AR$32*Population!AR70+'By group'!AX$33*Population!AX70)</f>
        <v>0</v>
      </c>
      <c r="IF70" s="4">
        <f>step*(-'By group'!AS$32*Population!AS70+'By group'!AY$33*Population!AY70)</f>
        <v>-433.3421154428251</v>
      </c>
      <c r="IG70" s="4">
        <f>step*(-'By group'!AT$32*Population!AT70+'By group'!AZ$33*Population!AZ70)</f>
        <v>-57.76062978989745</v>
      </c>
      <c r="IH70" s="4">
        <f>step*(-'By group'!AU$32*Population!AU70+'By group'!BA$33*Population!BA70)</f>
        <v>-49.488293461865823</v>
      </c>
      <c r="II70" s="14">
        <f t="shared" si="102"/>
        <v>0</v>
      </c>
      <c r="IJ70" s="4">
        <f t="shared" si="103"/>
        <v>0</v>
      </c>
      <c r="IK70" s="4">
        <f t="shared" si="174"/>
        <v>0</v>
      </c>
      <c r="IL70" s="4">
        <f t="shared" si="175"/>
        <v>433.3421154428251</v>
      </c>
      <c r="IM70" s="4">
        <f t="shared" si="176"/>
        <v>57.76062978989745</v>
      </c>
      <c r="IN70" s="4">
        <f t="shared" si="177"/>
        <v>49.488293461865823</v>
      </c>
      <c r="IO70" s="8">
        <v>0</v>
      </c>
      <c r="IP70" s="4">
        <f>step*(-'By group'!BC$32*Population!BC70+'By group'!BI$33*Population!BI70)</f>
        <v>0</v>
      </c>
      <c r="IQ70" s="4">
        <f>step*(-'By group'!BD$32*Population!BD70+'By group'!BJ$33*Population!BJ70)</f>
        <v>0</v>
      </c>
      <c r="IR70" s="4">
        <f>step*(-'By group'!BE$32*Population!BE70+'By group'!BK$33*Population!BK70)</f>
        <v>0</v>
      </c>
      <c r="IS70" s="4">
        <f>step*(-'By group'!BF$32*Population!BF70+'By group'!BL$33*Population!BL70)</f>
        <v>-205.36750947001241</v>
      </c>
      <c r="IT70" s="4">
        <f>step*(-'By group'!BG$32*Population!BG70+'By group'!BM$33*Population!BM70)</f>
        <v>-27.83868344008631</v>
      </c>
      <c r="IU70" s="4">
        <f>step*(-'By group'!BH$32*Population!BH70+'By group'!BN$33*Population!BN70)</f>
        <v>-22.756311785116132</v>
      </c>
      <c r="IV70" s="14">
        <f t="shared" si="104"/>
        <v>0</v>
      </c>
      <c r="IW70" s="4">
        <f t="shared" si="105"/>
        <v>0</v>
      </c>
      <c r="IX70" s="4">
        <f t="shared" si="106"/>
        <v>0</v>
      </c>
      <c r="IY70" s="4">
        <f t="shared" si="107"/>
        <v>205.36750947001241</v>
      </c>
      <c r="IZ70" s="4">
        <f t="shared" si="108"/>
        <v>27.83868344008631</v>
      </c>
      <c r="JA70" s="4">
        <f t="shared" si="109"/>
        <v>22.756311785116132</v>
      </c>
      <c r="JB70" s="75">
        <f>step*(+prop_idu_male*'By group'!BB$9*Population!BB70-'By group'!B$8*Population!B70)</f>
        <v>-889.98485817823268</v>
      </c>
      <c r="JC70" s="46">
        <f>step*(+prop_idu_male*'By group'!BC$9*Population!BC70-'By group'!C$8*Population!C70)</f>
        <v>-5.2707658939751276</v>
      </c>
      <c r="JD70" s="46">
        <f>step*(+prop_idu_male*'By group'!BD$9*Population!BD70-'By group'!D$8*Population!D70)</f>
        <v>-15.498784349430972</v>
      </c>
      <c r="JE70" s="46">
        <f>step*(+prop_idu_male*'By group'!BE$9*Population!BE70-'By group'!E$8*Population!E70)</f>
        <v>-16.145281614800769</v>
      </c>
      <c r="JF70" s="46">
        <f>step*(+prop_idu_male*'By group'!BF$9*Population!BF70-'By group'!F$8*Population!F70)</f>
        <v>-4.8758477322181282</v>
      </c>
      <c r="JG70" s="46">
        <f>step*(+prop_idu_male*'By group'!BG$9*Population!BG70-'By group'!G$8*Population!G70)</f>
        <v>-0.94360419145676644</v>
      </c>
      <c r="JH70" s="46">
        <f>step*(+prop_idu_male*'By group'!BH$9*Population!BH70-'By group'!H$8*Population!H70)</f>
        <v>-0.80875846473281321</v>
      </c>
      <c r="JI70" s="46">
        <f>step*(+prop_idu_male*'By group'!BI$9*Population!BI70-'By group'!I$8*Population!I70)</f>
        <v>0</v>
      </c>
      <c r="JJ70" s="46">
        <f>step*(+prop_idu_male*'By group'!BJ$9*Population!BJ70-'By group'!J$8*Population!J70)</f>
        <v>0</v>
      </c>
      <c r="JK70" s="46">
        <f>step*(+prop_idu_male*'By group'!BK$9*Population!BK70-'By group'!K$8*Population!K70)</f>
        <v>0</v>
      </c>
      <c r="JL70" s="46">
        <f>step*(+prop_idu_male*'By group'!BL$9*Population!BL70-'By group'!L$8*Population!L70)</f>
        <v>-1.6943985986280721</v>
      </c>
      <c r="JM70" s="46">
        <f>step*(+prop_idu_male*'By group'!BM$9*Population!BM70-'By group'!M$8*Population!M70)</f>
        <v>-0.86310818066399653</v>
      </c>
      <c r="JN70" s="46">
        <f>step*(+prop_idu_male*'By group'!BN$9*Population!BN70-'By group'!N$8*Population!N70)</f>
        <v>-0.72019264283791296</v>
      </c>
      <c r="JO70" s="45">
        <f>step*(+(1-prop_idu_male)*'By group'!BB$9*Population!BB70-'By group'!O$8*Population!O70-'By group'!O$6*Population!O70+'By group'!AB$7*Population!AB70)</f>
        <v>-6626.231560670225</v>
      </c>
      <c r="JP70" s="46">
        <f>step*(+(1-prop_idu_male)*'By group'!BC$9*Population!BC70-'By group'!P$8*Population!P70-'By group'!P$6*Population!P70+'By group'!AC$7*Population!AC70)</f>
        <v>-10.258963714734492</v>
      </c>
      <c r="JQ70" s="46">
        <f>step*(+(1-prop_idu_male)*'By group'!BD$9*Population!BD70-'By group'!Q$8*Population!Q70-'By group'!Q$6*Population!Q70+'By group'!AD$7*Population!AD70)</f>
        <v>-29.970199679419718</v>
      </c>
      <c r="JR70" s="46">
        <f>step*(+(1-prop_idu_male)*'By group'!BE$9*Population!BE70-'By group'!R$8*Population!R70-'By group'!R$6*Population!R70+'By group'!AE$7*Population!AE70)</f>
        <v>-31.065194310208852</v>
      </c>
      <c r="JS70" s="46">
        <f>step*(+(1-prop_idu_male)*'By group'!BF$9*Population!BF70-'By group'!S$8*Population!S70-'By group'!S$6*Population!S70+'By group'!AF$7*Population!AF70)</f>
        <v>-9.3767334291726776</v>
      </c>
      <c r="JT70" s="46">
        <f>step*(+(1-prop_idu_male)*'By group'!BG$9*Population!BG70-'By group'!T$8*Population!T70-'By group'!T$6*Population!T70+'By group'!AG$7*Population!AG70)</f>
        <v>-1.8188198576548431</v>
      </c>
      <c r="JU70" s="46">
        <f>step*(+(1-prop_idu_male)*'By group'!BH$9*Population!BH70-'By group'!U$8*Population!U70-'By group'!U$6*Population!U70+'By group'!AH$7*Population!AH70)</f>
        <v>-1.5776680183730261</v>
      </c>
      <c r="JV70" s="46">
        <f>step*(+(1-prop_idu_male)*'By group'!BI$9*Population!BI70-'By group'!V$8*Population!V70-'By group'!V$6*Population!V70+'By group'!AI$7*Population!AI70)</f>
        <v>0</v>
      </c>
      <c r="JW70" s="46">
        <f>step*(+(1-prop_idu_male)*'By group'!BJ$9*Population!BJ70-'By group'!W$8*Population!W70-'By group'!W$6*Population!W70+'By group'!AJ$7*Population!AJ70)</f>
        <v>0</v>
      </c>
      <c r="JX70" s="46">
        <f>step*(+(1-prop_idu_male)*'By group'!BK$9*Population!BK70-'By group'!X$8*Population!X70-'By group'!X$6*Population!X70+'By group'!AK$7*Population!AK70)</f>
        <v>0</v>
      </c>
      <c r="JY70" s="46">
        <f>step*(+(1-prop_idu_male)*'By group'!BL$9*Population!BL70-'By group'!Y$8*Population!Y70-'By group'!Y$6*Population!Y70+'By group'!AL$7*Population!AL70)</f>
        <v>-3.3050962842314524</v>
      </c>
      <c r="JZ70" s="46">
        <f>step*(+(1-prop_idu_male)*'By group'!BM$9*Population!BM70-'By group'!Z$8*Population!Z70-'By group'!Z$6*Population!Z70+'By group'!AM$7*Population!AM70)</f>
        <v>-1.7183674249069563</v>
      </c>
      <c r="KA70" s="76">
        <f>step*(+(1-prop_idu_male)*'By group'!BN$9*Population!BN70-'By group'!AA$8*Population!AA70-'By group'!AA$6*Population!AA70+'By group'!AN$7*Population!AN70)</f>
        <v>-1.500010805484614</v>
      </c>
      <c r="KB70" s="46">
        <f>step*(+'By group'!O$6*Population!O70-'By group'!AB$7*Population!AB70)</f>
        <v>5670.1691570077164</v>
      </c>
      <c r="KC70" s="46">
        <f>step*(+'By group'!P$6*Population!P70-'By group'!AC$7*Population!AC70)</f>
        <v>7.4499155454209713</v>
      </c>
      <c r="KD70" s="46">
        <f>step*(+'By group'!Q$6*Population!Q70-'By group'!AD$7*Population!AD70)</f>
        <v>21.729083997215692</v>
      </c>
      <c r="KE70" s="46">
        <f>step*(+'By group'!R$6*Population!R70-'By group'!AE$7*Population!AE70)</f>
        <v>22.494088920170917</v>
      </c>
      <c r="KF70" s="46">
        <f>step*(+'By group'!S$6*Population!S70-'By group'!AF$7*Population!AF70)</f>
        <v>6.7882567752042284</v>
      </c>
      <c r="KG70" s="46">
        <f>step*(+'By group'!T$6*Population!T70-'By group'!AG$7*Population!AG70)</f>
        <v>1.317382534209373</v>
      </c>
      <c r="KH70" s="46">
        <f>step*(+'By group'!U$6*Population!U70-'By group'!AH$7*Population!AH70)</f>
        <v>1.1457250290781837</v>
      </c>
      <c r="KI70" s="46">
        <f>step*(+'By group'!V$6*Population!V70-'By group'!AI$7*Population!AI70)</f>
        <v>0</v>
      </c>
      <c r="KJ70" s="46">
        <f>step*(+'By group'!W$6*Population!W70-'By group'!AJ$7*Population!AJ70)</f>
        <v>0</v>
      </c>
      <c r="KK70" s="46">
        <f>step*(+'By group'!X$6*Population!X70-'By group'!AK$7*Population!AK70)</f>
        <v>0</v>
      </c>
      <c r="KL70" s="46">
        <f>step*(+'By group'!Y$6*Population!Y70-'By group'!AL$7*Population!AL70)</f>
        <v>2.4004737071795601</v>
      </c>
      <c r="KM70" s="46">
        <f>step*(+'By group'!Z$6*Population!Z70-'By group'!AM$7*Population!AM70)</f>
        <v>1.2538996597806571</v>
      </c>
      <c r="KN70" s="46">
        <f>step*(+'By group'!AA$6*Population!AA70-'By group'!AN$7*Population!AN70)</f>
        <v>1.1044700982889519</v>
      </c>
      <c r="KO70" s="45">
        <v>0</v>
      </c>
      <c r="KP70" s="46">
        <v>0</v>
      </c>
      <c r="KQ70" s="46">
        <v>0</v>
      </c>
      <c r="KR70" s="46">
        <v>0</v>
      </c>
      <c r="KS70" s="46">
        <v>0</v>
      </c>
      <c r="KT70" s="46">
        <v>0</v>
      </c>
      <c r="KU70" s="46">
        <v>0</v>
      </c>
      <c r="KV70" s="46">
        <v>0</v>
      </c>
      <c r="KW70" s="46">
        <v>0</v>
      </c>
      <c r="KX70" s="46">
        <v>0</v>
      </c>
      <c r="KY70" s="46">
        <v>0</v>
      </c>
      <c r="KZ70" s="46">
        <v>0</v>
      </c>
      <c r="LA70" s="46">
        <v>0</v>
      </c>
      <c r="LB70" s="188">
        <f>step*(-'By group'!BB$9*Population!BB70+'By group'!B$8*Population!B70+'By group'!O$8*Population!O70)</f>
        <v>1846.0472618407416</v>
      </c>
      <c r="LC70" s="189">
        <f>step*(-'By group'!BC$9*Population!BC70+'By group'!C$8*Population!C70+'By group'!P$8*Population!P70)</f>
        <v>8.0798140632886497</v>
      </c>
      <c r="LD70" s="189">
        <f>step*(-'By group'!BD$9*Population!BD70+'By group'!D$8*Population!D70+'By group'!Q$8*Population!Q70)</f>
        <v>23.739900031634996</v>
      </c>
      <c r="LE70" s="189">
        <f>step*(-'By group'!BE$9*Population!BE70+'By group'!E$8*Population!E70+'By group'!R$8*Population!R70)</f>
        <v>24.716387004838705</v>
      </c>
      <c r="LF70" s="189">
        <f>step*(-'By group'!BF$9*Population!BF70+'By group'!F$8*Population!F70+'By group'!S$8*Population!S70)</f>
        <v>7.4643243861865773</v>
      </c>
      <c r="LG70" s="189">
        <f>step*(-'By group'!BG$9*Population!BG70+'By group'!G$8*Population!G70+'By group'!T$8*Population!T70)</f>
        <v>1.4450415149022366</v>
      </c>
      <c r="LH70" s="189">
        <f>step*(-'By group'!BH$9*Population!BH70+'By group'!H$8*Population!H70+'By group'!U$8*Population!U70)</f>
        <v>1.2407014540276557</v>
      </c>
      <c r="LI70" s="189">
        <f>step*(-'By group'!BI$9*Population!BI70+'By group'!I$8*Population!I70+'By group'!V$8*Population!V70)</f>
        <v>0</v>
      </c>
      <c r="LJ70" s="189">
        <f>step*(-'By group'!BJ$9*Population!BJ70+'By group'!J$8*Population!J70+'By group'!W$8*Population!W70)</f>
        <v>0</v>
      </c>
      <c r="LK70" s="189">
        <f>step*(-'By group'!BK$9*Population!BK70+'By group'!K$8*Population!K70+'By group'!X$8*Population!X70)</f>
        <v>0</v>
      </c>
      <c r="LL70" s="189">
        <f>step*(-'By group'!BL$9*Population!BL70+'By group'!L$8*Population!L70+'By group'!Y$8*Population!Y70)</f>
        <v>2.5990211756799639</v>
      </c>
      <c r="LM70" s="189">
        <f>step*(-'By group'!BM$9*Population!BM70+'By group'!M$8*Population!M70+'By group'!Z$8*Population!Z70)</f>
        <v>1.3275759457902958</v>
      </c>
      <c r="LN70" s="189">
        <f>step*(-'By group'!BN$9*Population!BN70+'By group'!N$8*Population!N70+'By group'!AA$8*Population!AA70)</f>
        <v>1.1157333500335749</v>
      </c>
    </row>
    <row r="71" spans="1:326" x14ac:dyDescent="0.25">
      <c r="A71">
        <f t="shared" si="110"/>
        <v>33.5</v>
      </c>
      <c r="B71" s="52">
        <f>step*((-'By group'!B$4-'By group'!B$5-'By group'!B$22)*Population!B71+'By group'!B$3*Population!$BO71)</f>
        <v>177567.97696602333</v>
      </c>
      <c r="C71" s="4">
        <f>step*((-'By group'!C$4-'By group'!C$5-'By group'!C$22)*Population!C71+'By group'!C$3*Population!$BO71)</f>
        <v>-4850.5954330164914</v>
      </c>
      <c r="D71" s="4">
        <f>step*((-'By group'!D$4-'By group'!D$5-'By group'!D$22)*Population!D71+'By group'!D$3*Population!$BO71)</f>
        <v>-31844.303910329039</v>
      </c>
      <c r="E71" s="4">
        <f>step*((-'By group'!E$4-'By group'!E$5-'By group'!E$22)*Population!E71+'By group'!E$3*Population!$BO71)</f>
        <v>-51074.480229305402</v>
      </c>
      <c r="F71" s="4">
        <f>step*((-'By group'!F$4-'By group'!F$5-'By group'!F$22)*Population!F71+'By group'!F$3*Population!$BO71)</f>
        <v>-20776.184787299375</v>
      </c>
      <c r="G71" s="4">
        <f>step*((-'By group'!G$4-'By group'!G$5-'By group'!G$22)*Population!G71+'By group'!G$3*Population!$BO71)</f>
        <v>-5051.7765526692974</v>
      </c>
      <c r="H71" s="4">
        <f>step*((-'By group'!H$4-'By group'!H$5-'By group'!H$22)*Population!H71+'By group'!H$3*Population!$BO71)</f>
        <v>-4736.4388330758175</v>
      </c>
      <c r="I71" s="4">
        <f>step*((-'By group'!I$4-'By group'!I$5-'By group'!I$22)*Population!I71+'By group'!I$3*Population!$BO71)</f>
        <v>0</v>
      </c>
      <c r="J71" s="4">
        <f>step*((-'By group'!J$4-'By group'!J$5-'By group'!J$22)*Population!J71+'By group'!J$3*Population!$BO71)</f>
        <v>0</v>
      </c>
      <c r="K71" s="4">
        <f>step*((-'By group'!K$4-'By group'!K$5-'By group'!K$22)*Population!K71+'By group'!K$3*Population!$BO71)</f>
        <v>0</v>
      </c>
      <c r="L71" s="4">
        <f>step*((-'By group'!L$4-'By group'!L$5-'By group'!L$22)*Population!L71+'By group'!L$3*Population!$BO71)</f>
        <v>-2619.5252055689862</v>
      </c>
      <c r="M71" s="4">
        <f>step*((-'By group'!M$4-'By group'!M$5-'By group'!M$22)*Population!M71+'By group'!M$3*Population!$BO71)</f>
        <v>-1509.1827480037543</v>
      </c>
      <c r="N71" s="4">
        <f>step*((-'By group'!N$4-'By group'!N$5-'By group'!N$22)*Population!N71+'By group'!N$3*Population!$BO71)</f>
        <v>-1476.9815968440066</v>
      </c>
      <c r="O71" s="8">
        <f>step*((-'By group'!O$4-'By group'!O$5-'By group'!O$22)*Population!O71+'By group'!O$3*Population!$BO71)</f>
        <v>126842.85090577067</v>
      </c>
      <c r="P71" s="4">
        <f>step*((-'By group'!P$4-'By group'!P$5-'By group'!P$22)*Population!P71+'By group'!P$3*Population!$BO71)</f>
        <v>-2407.7456309270069</v>
      </c>
      <c r="Q71" s="4">
        <f>step*((-'By group'!Q$4-'By group'!Q$5-'By group'!Q$22)*Population!Q71+'By group'!Q$3*Population!$BO71)</f>
        <v>-15830.475913411889</v>
      </c>
      <c r="R71" s="4">
        <f>step*((-'By group'!R$4-'By group'!R$5-'By group'!R$22)*Population!R71+'By group'!R$3*Population!$BO71)</f>
        <v>-25471.352182298553</v>
      </c>
      <c r="S71" s="4">
        <f>step*((-'By group'!S$4-'By group'!S$5-'By group'!S$22)*Population!S71+'By group'!S$3*Population!$BO71)</f>
        <v>-10396.154613203542</v>
      </c>
      <c r="T71" s="4">
        <f>step*((-'By group'!T$4-'By group'!T$5-'By group'!T$22)*Population!T71+'By group'!T$3*Population!$BO71)</f>
        <v>-2536.0782865703541</v>
      </c>
      <c r="U71" s="4">
        <f>step*((-'By group'!U$4-'By group'!U$5-'By group'!U$22)*Population!U71+'By group'!U$3*Population!$BO71)</f>
        <v>-2398.2531551287939</v>
      </c>
      <c r="V71" s="4">
        <f>step*((-'By group'!V$4-'By group'!V$5-'By group'!V$22)*Population!V71+'By group'!V$3*Population!$BO71)</f>
        <v>0</v>
      </c>
      <c r="W71" s="4">
        <f>step*((-'By group'!W$4-'By group'!W$5-'By group'!W$22)*Population!W71+'By group'!W$3*Population!$BO71)</f>
        <v>0</v>
      </c>
      <c r="X71" s="4">
        <f>step*((-'By group'!X$4-'By group'!X$5-'By group'!X$22)*Population!X71+'By group'!X$3*Population!$BO71)</f>
        <v>0</v>
      </c>
      <c r="Y71" s="4">
        <f>step*((-'By group'!Y$4-'By group'!Y$5-'By group'!Y$22)*Population!Y71+'By group'!Y$3*Population!$BO71)</f>
        <v>-1326.3300711834647</v>
      </c>
      <c r="Z71" s="4">
        <f>step*((-'By group'!Z$4-'By group'!Z$5-'By group'!Z$22)*Population!Z71+'By group'!Z$3*Population!$BO71)</f>
        <v>-773.13006939497734</v>
      </c>
      <c r="AA71" s="4">
        <f>step*((-'By group'!AA$4-'By group'!AA$5-'By group'!AA$22)*Population!AA71+'By group'!AA$3*Population!$BO71)</f>
        <v>-774.87572932648129</v>
      </c>
      <c r="AB71" s="8">
        <f>step*((-'By group'!AB$4-'By group'!AB$5-'By group'!AB$22)*Population!AB71+'By group'!AB$3*Population!$BO71)</f>
        <v>-1160.9240139094695</v>
      </c>
      <c r="AC71" s="4">
        <f>step*((-'By group'!AC$4-'By group'!AC$5-'By group'!AC$22)*Population!AC71+'By group'!AC$3*Population!$BO71)</f>
        <v>-169.65098966736929</v>
      </c>
      <c r="AD71" s="4">
        <f>step*((-'By group'!AD$4-'By group'!AD$5-'By group'!AD$22)*Population!AD71+'By group'!AD$3*Population!$BO71)</f>
        <v>-1117.4564099167139</v>
      </c>
      <c r="AE71" s="4">
        <f>step*((-'By group'!AE$4-'By group'!AE$5-'By group'!AE$22)*Population!AE71+'By group'!AE$3*Population!$BO71)</f>
        <v>-1798.6777291855683</v>
      </c>
      <c r="AF71" s="4">
        <f>step*((-'By group'!AF$4-'By group'!AF$5-'By group'!AF$22)*Population!AF71+'By group'!AF$3*Population!$BO71)</f>
        <v>-733.02717621271461</v>
      </c>
      <c r="AG71" s="4">
        <f>step*((-'By group'!AG$4-'By group'!AG$5-'By group'!AG$22)*Population!AG71+'By group'!AG$3*Population!$BO71)</f>
        <v>-178.34571127243305</v>
      </c>
      <c r="AH71" s="4">
        <f>step*((-'By group'!AH$4-'By group'!AH$5-'By group'!AH$22)*Population!AH71+'By group'!AH$3*Population!$BO71)</f>
        <v>-167.1155883127642</v>
      </c>
      <c r="AI71" s="4">
        <f>step*((-'By group'!AI$4-'By group'!AI$5-'By group'!AI$22)*Population!AI71+'By group'!AI$3*Population!$BO71)</f>
        <v>0</v>
      </c>
      <c r="AJ71" s="4">
        <f>step*((-'By group'!AJ$4-'By group'!AJ$5-'By group'!AJ$22)*Population!AJ71+'By group'!AJ$3*Population!$BO71)</f>
        <v>0</v>
      </c>
      <c r="AK71" s="4">
        <f>step*((-'By group'!AK$4-'By group'!AK$5-'By group'!AK$22)*Population!AK71+'By group'!AK$3*Population!$BO71)</f>
        <v>0</v>
      </c>
      <c r="AL71" s="4">
        <f>step*((-'By group'!AL$4-'By group'!AL$5-'By group'!AL$22)*Population!AL71+'By group'!AL$3*Population!$BO71)</f>
        <v>-92.384504475141256</v>
      </c>
      <c r="AM71" s="4">
        <f>step*((-'By group'!AM$4-'By group'!AM$5-'By group'!AM$22)*Population!AM71+'By group'!AM$3*Population!$BO71)</f>
        <v>-53.038399840767561</v>
      </c>
      <c r="AN71" s="4">
        <f>step*((-'By group'!AN$4-'By group'!AN$5-'By group'!AN$22)*Population!AN71+'By group'!AN$3*Population!$BO71)</f>
        <v>-51.614345306083386</v>
      </c>
      <c r="AO71" s="8">
        <f>step*((-'By group'!AO$4-'By group'!AO$5-'By group'!AO$22)*Population!AO71+'By group'!AO$3*Population!$BO71)</f>
        <v>12901.859993776638</v>
      </c>
      <c r="AP71" s="4">
        <f>step*((-'By group'!AP$4-'By group'!AP$5-'By group'!AP$22)*Population!AP71+'By group'!AP$3*Population!$BO71)</f>
        <v>-490.70626767281544</v>
      </c>
      <c r="AQ71" s="4">
        <f>step*((-'By group'!AQ$4-'By group'!AQ$5-'By group'!AQ$22)*Population!AQ71+'By group'!AQ$3*Population!$BO71)</f>
        <v>-3174.8093319692371</v>
      </c>
      <c r="AR71" s="4">
        <f>step*((-'By group'!AR$4-'By group'!AR$5-'By group'!AR$22)*Population!AR71+'By group'!AR$3*Population!$BO71)</f>
        <v>-4972.6644338766046</v>
      </c>
      <c r="AS71" s="4">
        <f>step*((-'By group'!AS$4-'By group'!AS$5-'By group'!AS$22)*Population!AS71+'By group'!AS$3*Population!$BO71)</f>
        <v>-1981.2676544302401</v>
      </c>
      <c r="AT71" s="4">
        <f>step*((-'By group'!AT$4-'By group'!AT$5-'By group'!AT$22)*Population!AT71+'By group'!AT$3*Population!$BO71)</f>
        <v>-473.50831466434073</v>
      </c>
      <c r="AU71" s="4">
        <f>step*((-'By group'!AU$4-'By group'!AU$5-'By group'!AU$22)*Population!AU71+'By group'!AU$3*Population!$BO71)</f>
        <v>-427.84544450177185</v>
      </c>
      <c r="AV71" s="4">
        <f>step*((-'By group'!AV$4-'By group'!AV$5-'By group'!AV$22)*Population!AV71+'By group'!AV$3*Population!$BO71)</f>
        <v>0</v>
      </c>
      <c r="AW71" s="4">
        <f>step*((-'By group'!AW$4-'By group'!AW$5-'By group'!AW$22)*Population!AW71+'By group'!AW$3*Population!$BO71)</f>
        <v>0</v>
      </c>
      <c r="AX71" s="4">
        <f>step*((-'By group'!AX$4-'By group'!AX$5-'By group'!AX$22)*Population!AX71+'By group'!AX$3*Population!$BO71)</f>
        <v>0</v>
      </c>
      <c r="AY71" s="4">
        <f>step*((-'By group'!AY$4-'By group'!AY$5-'By group'!AY$22)*Population!AY71+'By group'!AY$3*Population!$BO71)</f>
        <v>-236.01773222871955</v>
      </c>
      <c r="AZ71" s="4">
        <f>step*((-'By group'!AZ$4-'By group'!AZ$5-'By group'!AZ$22)*Population!AZ71+'By group'!AZ$3*Population!$BO71)</f>
        <v>-129.31460348092227</v>
      </c>
      <c r="BA71" s="4">
        <f>step*((-'By group'!BA$4-'By group'!BA$5-'By group'!BA$22)*Population!BA71+'By group'!BA$3*Population!$BO71)</f>
        <v>-117.05097489202043</v>
      </c>
      <c r="BB71" s="8">
        <f>step*((-'By group'!BB$4-'By group'!BB$5-'By group'!BB$22)*Population!BB71+'By group'!BB$3*Population!$BO71)</f>
        <v>5127.4115624921087</v>
      </c>
      <c r="BC71" s="4">
        <f>step*((-'By group'!BC$4-'By group'!BC$5-'By group'!BC$22)*Population!BC71+'By group'!BC$3*Population!$BO71)</f>
        <v>-388.97585726671912</v>
      </c>
      <c r="BD71" s="4">
        <f>step*((-'By group'!BD$4-'By group'!BD$5-'By group'!BD$22)*Population!BD71+'By group'!BD$3*Population!$BO71)</f>
        <v>-1972.6857546085189</v>
      </c>
      <c r="BE71" s="4">
        <f>step*((-'By group'!BE$4-'By group'!BE$5-'By group'!BE$22)*Population!BE71+'By group'!BE$3*Population!$BO71)</f>
        <v>-2744.6584854004886</v>
      </c>
      <c r="BF71" s="4">
        <f>step*((-'By group'!BF$4-'By group'!BF$5-'By group'!BF$22)*Population!BF71+'By group'!BF$3*Population!$BO71)</f>
        <v>-1018.5017240609327</v>
      </c>
      <c r="BG71" s="4">
        <f>step*((-'By group'!BG$4-'By group'!BG$5-'By group'!BG$22)*Population!BG71+'By group'!BG$3*Population!$BO71)</f>
        <v>-232.51191413119003</v>
      </c>
      <c r="BH71" s="4">
        <f>step*((-'By group'!BH$4-'By group'!BH$5-'By group'!BH$22)*Population!BH71+'By group'!BH$3*Population!$BO71)</f>
        <v>-200.14262604439591</v>
      </c>
      <c r="BI71" s="4">
        <f>step*((-'By group'!BI$4-'By group'!BI$5-'By group'!BI$22)*Population!BI71+'By group'!BI$3*Population!$BO71)</f>
        <v>0</v>
      </c>
      <c r="BJ71" s="4">
        <f>step*((-'By group'!BJ$4-'By group'!BJ$5-'By group'!BJ$22)*Population!BJ71+'By group'!BJ$3*Population!$BO71)</f>
        <v>0</v>
      </c>
      <c r="BK71" s="4">
        <f>step*((-'By group'!BK$4-'By group'!BK$5-'By group'!BK$22)*Population!BK71+'By group'!BK$3*Population!$BO71)</f>
        <v>0</v>
      </c>
      <c r="BL71" s="4">
        <f>step*((-'By group'!BL$4-'By group'!BL$5-'By group'!BL$22)*Population!BL71+'By group'!BL$3*Population!$BO71)</f>
        <v>-131.61167704636142</v>
      </c>
      <c r="BM71" s="4">
        <f>step*((-'By group'!BM$4-'By group'!BM$5-'By group'!BM$22)*Population!BM71+'By group'!BM$3*Population!$BO71)</f>
        <v>-67.172308361280159</v>
      </c>
      <c r="BN71" s="4">
        <f>step*((-'By group'!BN$4-'By group'!BN$5-'By group'!BN$22)*Population!BN71+'By group'!BN$3*Population!$BO71)</f>
        <v>-56.530464904345607</v>
      </c>
      <c r="BO71" s="71">
        <f>-step*SUM(SCR!B71:N71)*Population!B71</f>
        <v>-126459.98358115632</v>
      </c>
      <c r="BP71" s="4">
        <f>step*-SUM('By group'!C$11:C$21)*Population!C71</f>
        <v>-121264.88582541228</v>
      </c>
      <c r="BQ71" s="4">
        <f>step*-SUM('By group'!D$11:D$21)*Population!D71</f>
        <v>-88456.399750914003</v>
      </c>
      <c r="BR71" s="4">
        <f>step*-SUM('By group'!E$11:E$21)*Population!E71</f>
        <v>-36481.771592361001</v>
      </c>
      <c r="BS71" s="4">
        <f>step*-SUM('By group'!F$11:F$21)*Population!F71</f>
        <v>-10934.83409857862</v>
      </c>
      <c r="BT71" s="4">
        <f>step*-SUM('By group'!G$11:G$21)*Population!G71</f>
        <v>-5262.2672423638514</v>
      </c>
      <c r="BU71" s="4">
        <f>step*-SUM('By group'!H$11:H$21)*Population!H71</f>
        <v>0</v>
      </c>
      <c r="BV71" s="4">
        <f>step*-SUM('By group'!I$11:I$21)*Population!I71</f>
        <v>0</v>
      </c>
      <c r="BW71" s="4">
        <f>step*-SUM('By group'!J$11:J$21)*Population!J71</f>
        <v>0</v>
      </c>
      <c r="BX71" s="4">
        <f>step*-SUM('By group'!K$11:K$21)*Population!K71</f>
        <v>0</v>
      </c>
      <c r="BY71" s="4">
        <f>step*-SUM('By group'!L$11:L$21)*Population!L71</f>
        <v>-1871.0894325492759</v>
      </c>
      <c r="BZ71" s="4">
        <f>step*-SUM('By group'!M$11:M$21)*Population!M71</f>
        <v>-943.23921750234649</v>
      </c>
      <c r="CA71" s="4">
        <f>step*-SUM('By group'!N$11:N$21)*Population!N71</f>
        <v>0</v>
      </c>
      <c r="CB71" s="13">
        <f>-step*SUM(SCR!O71:AA71)*Population!O71</f>
        <v>-62750.363163283655</v>
      </c>
      <c r="CC71" s="4">
        <f>step*-SUM('By group'!P$11:P$21)*Population!P71</f>
        <v>-60193.640773175175</v>
      </c>
      <c r="CD71" s="4">
        <f>step*-SUM('By group'!Q$11:Q$21)*Population!Q71</f>
        <v>-43973.544203921912</v>
      </c>
      <c r="CE71" s="4">
        <f>step*-SUM('By group'!R$11:R$21)*Population!R71</f>
        <v>-18193.822987356107</v>
      </c>
      <c r="CF71" s="4">
        <f>step*-SUM('By group'!S$11:S$21)*Population!S71</f>
        <v>-5471.6603227387059</v>
      </c>
      <c r="CG71" s="4">
        <f>step*-SUM('By group'!T$11:T$21)*Population!T71</f>
        <v>-2641.748215177452</v>
      </c>
      <c r="CH71" s="4">
        <f>step*-SUM('By group'!U$11:U$21)*Population!U71</f>
        <v>0</v>
      </c>
      <c r="CI71" s="4">
        <f>step*-SUM('By group'!V$11:V$21)*Population!V71</f>
        <v>0</v>
      </c>
      <c r="CJ71" s="4">
        <f>step*-SUM('By group'!W$11:W$21)*Population!W71</f>
        <v>0</v>
      </c>
      <c r="CK71" s="4">
        <f>step*-SUM('By group'!X$11:X$21)*Population!X71</f>
        <v>0</v>
      </c>
      <c r="CL71" s="4">
        <f>step*-SUM('By group'!Y$11:Y$21)*Population!Y71</f>
        <v>-947.37862227390326</v>
      </c>
      <c r="CM71" s="4">
        <f>step*-SUM('By group'!Z$11:Z$21)*Population!Z71</f>
        <v>-483.20629337186085</v>
      </c>
      <c r="CN71" s="4">
        <f>step*-SUM('By group'!AA$11:AA$21)*Population!AA71</f>
        <v>0</v>
      </c>
      <c r="CO71" s="13">
        <f>-step*SUM(SCR!AB71:AN71)*Population!AB71</f>
        <v>-4417.5126950005024</v>
      </c>
      <c r="CP71" s="4">
        <f>step*-SUM('By group'!AC$11:AC$21)*Population!AC71</f>
        <v>-4241.2747416842321</v>
      </c>
      <c r="CQ71" s="4">
        <f>step*-SUM('By group'!AD$11:AD$21)*Population!AD71</f>
        <v>-3104.0455831019835</v>
      </c>
      <c r="CR71" s="4">
        <f>step*-SUM('By group'!AE$11:AE$21)*Population!AE71</f>
        <v>-1284.7698065611203</v>
      </c>
      <c r="CS71" s="4">
        <f>step*-SUM('By group'!AF$11:AF$21)*Population!AF71</f>
        <v>-385.80377695406037</v>
      </c>
      <c r="CT71" s="4">
        <f>step*-SUM('By group'!AG$11:AG$21)*Population!AG71</f>
        <v>-185.77678257545108</v>
      </c>
      <c r="CU71" s="4">
        <f>step*-SUM('By group'!AH$11:AH$21)*Population!AH71</f>
        <v>0</v>
      </c>
      <c r="CV71" s="4">
        <f>step*-SUM('By group'!AI$11:AI$21)*Population!AI71</f>
        <v>0</v>
      </c>
      <c r="CW71" s="4">
        <f>step*-SUM('By group'!AJ$11:AJ$21)*Population!AJ71</f>
        <v>0</v>
      </c>
      <c r="CX71" s="4">
        <f>step*-SUM('By group'!AK$11:AK$21)*Population!AK71</f>
        <v>0</v>
      </c>
      <c r="CY71" s="4">
        <f>step*-SUM('By group'!AL$11:AL$21)*Population!AL71</f>
        <v>-65.988931767958036</v>
      </c>
      <c r="CZ71" s="4">
        <f>step*-SUM('By group'!AM$11:AM$21)*Population!AM71</f>
        <v>-33.14899990047973</v>
      </c>
      <c r="DA71" s="4">
        <f>step*-SUM('By group'!AN$11:AN$21)*Population!AN71</f>
        <v>0</v>
      </c>
      <c r="DB71" s="13">
        <f>-step*SUM(SCR!AO71:BA71)*Population!AO71</f>
        <v>-12849.310985967752</v>
      </c>
      <c r="DC71" s="4">
        <f>step*-SUM('By group'!AP$11:AP$21)*Population!AP71</f>
        <v>-12267.656691820386</v>
      </c>
      <c r="DD71" s="4">
        <f>step*-SUM('By group'!AQ$11:AQ$21)*Population!AQ71</f>
        <v>-8818.9148110256592</v>
      </c>
      <c r="DE71" s="4">
        <f>step*-SUM('By group'!AR$11:AR$21)*Population!AR71</f>
        <v>-3551.9031670547174</v>
      </c>
      <c r="DF71" s="4">
        <f>step*-SUM('By group'!AS$11:AS$21)*Population!AS71</f>
        <v>-1042.7724497001263</v>
      </c>
      <c r="DG71" s="4">
        <f>step*-SUM('By group'!AT$11:AT$21)*Population!AT71</f>
        <v>-493.2378277753549</v>
      </c>
      <c r="DH71" s="4">
        <f>step*-SUM('By group'!AU$11:AU$21)*Population!AU71</f>
        <v>0</v>
      </c>
      <c r="DI71" s="4">
        <f>step*-SUM('By group'!AV$11:AV$21)*Population!AV71</f>
        <v>0</v>
      </c>
      <c r="DJ71" s="4">
        <f>step*-SUM('By group'!AW$11:AW$21)*Population!AW71</f>
        <v>0</v>
      </c>
      <c r="DK71" s="4">
        <f>step*-SUM('By group'!AX$11:AX$21)*Population!AX71</f>
        <v>0</v>
      </c>
      <c r="DL71" s="4">
        <f>step*-SUM('By group'!AY$11:AY$21)*Population!AY71</f>
        <v>-168.5840944490854</v>
      </c>
      <c r="DM71" s="4">
        <f>step*-SUM('By group'!AZ$11:AZ$21)*Population!AZ71</f>
        <v>-80.821627175576424</v>
      </c>
      <c r="DN71" s="4">
        <f>step*-SUM('By group'!BA$11:BA$21)*Population!BA71</f>
        <v>0</v>
      </c>
      <c r="DO71" s="13">
        <f>-step*SUM(SCR!BB71:BN71)*Population!BB71</f>
        <v>-6882.1785367123221</v>
      </c>
      <c r="DP71" s="4">
        <f>step*-SUM('By group'!BC$11:BC$21)*Population!BC71</f>
        <v>-6482.9309544453181</v>
      </c>
      <c r="DQ71" s="4">
        <f>step*-SUM('By group'!BD$11:BD$21)*Population!BD71</f>
        <v>-4483.3767150193607</v>
      </c>
      <c r="DR71" s="4">
        <f>step*-SUM('By group'!BE$11:BE$21)*Population!BE71</f>
        <v>-1715.4115533753056</v>
      </c>
      <c r="DS71" s="4">
        <f>step*-SUM('By group'!BF$11:BF$21)*Population!BF71</f>
        <v>-485.0008209813966</v>
      </c>
      <c r="DT71" s="4">
        <f>step*-SUM('By group'!BG$11:BG$21)*Population!BG71</f>
        <v>-223.56914820306733</v>
      </c>
      <c r="DU71" s="4">
        <f>step*-SUM('By group'!BH$11:BH$21)*Population!BH71</f>
        <v>0</v>
      </c>
      <c r="DV71" s="4">
        <f>step*-SUM('By group'!BI$11:BI$21)*Population!BI71</f>
        <v>0</v>
      </c>
      <c r="DW71" s="4">
        <f>step*-SUM('By group'!BJ$11:BJ$21)*Population!BJ71</f>
        <v>0</v>
      </c>
      <c r="DX71" s="4">
        <f>step*-SUM('By group'!BK$11:BK$21)*Population!BK71</f>
        <v>0</v>
      </c>
      <c r="DY71" s="4">
        <f>step*-SUM('By group'!BL$11:BL$21)*Population!BL71</f>
        <v>-73.117598359089683</v>
      </c>
      <c r="DZ71" s="4">
        <f>step*-SUM('By group'!BM$11:BM$21)*Population!BM71</f>
        <v>-33.586154180640079</v>
      </c>
      <c r="EA71" s="4">
        <f>step*-SUM('By group'!BN$11:BN$21)*Population!BN71</f>
        <v>0</v>
      </c>
      <c r="EB71" s="52">
        <v>0</v>
      </c>
      <c r="EC71" s="4">
        <f t="shared" si="111"/>
        <v>126459.98358115632</v>
      </c>
      <c r="ED71" s="4">
        <f t="shared" si="111"/>
        <v>121264.88582541228</v>
      </c>
      <c r="EE71" s="4">
        <f t="shared" si="112"/>
        <v>88456.399750914003</v>
      </c>
      <c r="EF71" s="4">
        <f t="shared" si="113"/>
        <v>36481.771592361001</v>
      </c>
      <c r="EG71" s="4">
        <f t="shared" si="114"/>
        <v>10934.83409857862</v>
      </c>
      <c r="EH71" s="4">
        <f t="shared" si="114"/>
        <v>5262.2672423638514</v>
      </c>
      <c r="EI71" s="4">
        <v>0</v>
      </c>
      <c r="EJ71" s="4">
        <f t="shared" si="115"/>
        <v>0</v>
      </c>
      <c r="EK71" s="4">
        <f t="shared" si="116"/>
        <v>0</v>
      </c>
      <c r="EL71" s="4">
        <f t="shared" si="117"/>
        <v>0</v>
      </c>
      <c r="EM71" s="4">
        <f t="shared" si="118"/>
        <v>1871.0894325492759</v>
      </c>
      <c r="EN71" s="4">
        <f t="shared" si="119"/>
        <v>943.23921750234649</v>
      </c>
      <c r="EO71" s="52">
        <v>0</v>
      </c>
      <c r="EP71" s="4">
        <f t="shared" si="120"/>
        <v>62750.363163283655</v>
      </c>
      <c r="EQ71" s="4">
        <f t="shared" si="121"/>
        <v>60193.640773175175</v>
      </c>
      <c r="ER71" s="4">
        <f t="shared" si="122"/>
        <v>43973.544203921912</v>
      </c>
      <c r="ES71" s="4">
        <f t="shared" si="123"/>
        <v>18193.822987356107</v>
      </c>
      <c r="ET71" s="4">
        <f t="shared" si="124"/>
        <v>5471.6603227387059</v>
      </c>
      <c r="EU71" s="4">
        <f t="shared" si="125"/>
        <v>2641.748215177452</v>
      </c>
      <c r="EV71" s="4">
        <v>0</v>
      </c>
      <c r="EW71" s="4">
        <f t="shared" si="126"/>
        <v>0</v>
      </c>
      <c r="EX71" s="4">
        <f t="shared" si="127"/>
        <v>0</v>
      </c>
      <c r="EY71" s="4">
        <f t="shared" si="128"/>
        <v>0</v>
      </c>
      <c r="EZ71" s="4">
        <f t="shared" si="129"/>
        <v>947.37862227390326</v>
      </c>
      <c r="FA71" s="4">
        <f t="shared" si="130"/>
        <v>483.20629337186085</v>
      </c>
      <c r="FB71" s="52">
        <v>0</v>
      </c>
      <c r="FC71" s="4">
        <f t="shared" si="131"/>
        <v>4417.5126950005024</v>
      </c>
      <c r="FD71" s="4">
        <f t="shared" si="132"/>
        <v>4241.2747416842321</v>
      </c>
      <c r="FE71" s="4">
        <f t="shared" si="133"/>
        <v>3104.0455831019835</v>
      </c>
      <c r="FF71" s="4">
        <f t="shared" si="134"/>
        <v>1284.7698065611203</v>
      </c>
      <c r="FG71" s="4">
        <f t="shared" si="135"/>
        <v>385.80377695406037</v>
      </c>
      <c r="FH71" s="4">
        <f t="shared" si="136"/>
        <v>185.77678257545108</v>
      </c>
      <c r="FI71" s="4">
        <v>0</v>
      </c>
      <c r="FJ71" s="4">
        <f t="shared" si="137"/>
        <v>0</v>
      </c>
      <c r="FK71" s="4">
        <f t="shared" si="138"/>
        <v>0</v>
      </c>
      <c r="FL71" s="4">
        <f t="shared" si="139"/>
        <v>0</v>
      </c>
      <c r="FM71" s="4">
        <f t="shared" si="140"/>
        <v>65.988931767958036</v>
      </c>
      <c r="FN71" s="9">
        <f t="shared" si="141"/>
        <v>33.14899990047973</v>
      </c>
      <c r="FO71" s="4">
        <v>0</v>
      </c>
      <c r="FP71" s="4">
        <f t="shared" si="142"/>
        <v>12849.310985967752</v>
      </c>
      <c r="FQ71" s="4">
        <f t="shared" si="143"/>
        <v>12267.656691820386</v>
      </c>
      <c r="FR71" s="4">
        <f t="shared" si="144"/>
        <v>8818.9148110256592</v>
      </c>
      <c r="FS71" s="4">
        <f t="shared" si="145"/>
        <v>3551.9031670547174</v>
      </c>
      <c r="FT71" s="4">
        <f t="shared" si="146"/>
        <v>1042.7724497001263</v>
      </c>
      <c r="FU71" s="4">
        <f t="shared" si="147"/>
        <v>493.2378277753549</v>
      </c>
      <c r="FV71" s="4">
        <v>0</v>
      </c>
      <c r="FW71" s="4">
        <f t="shared" si="148"/>
        <v>0</v>
      </c>
      <c r="FX71" s="4">
        <f t="shared" si="149"/>
        <v>0</v>
      </c>
      <c r="FY71" s="4">
        <f t="shared" si="150"/>
        <v>0</v>
      </c>
      <c r="FZ71" s="4">
        <f t="shared" si="151"/>
        <v>168.5840944490854</v>
      </c>
      <c r="GA71" s="4">
        <f t="shared" si="152"/>
        <v>80.821627175576424</v>
      </c>
      <c r="GB71" s="4">
        <v>0</v>
      </c>
      <c r="GC71" s="4">
        <f t="shared" si="153"/>
        <v>6882.1785367123221</v>
      </c>
      <c r="GD71" s="4">
        <f t="shared" si="94"/>
        <v>6482.9309544453181</v>
      </c>
      <c r="GE71" s="4">
        <f t="shared" si="95"/>
        <v>4483.3767150193607</v>
      </c>
      <c r="GF71" s="4">
        <f t="shared" si="96"/>
        <v>1715.4115533753056</v>
      </c>
      <c r="GG71" s="4">
        <f t="shared" si="97"/>
        <v>485.0008209813966</v>
      </c>
      <c r="GH71" s="4">
        <f t="shared" si="98"/>
        <v>223.56914820306733</v>
      </c>
      <c r="GI71" s="4">
        <v>0</v>
      </c>
      <c r="GJ71" s="4">
        <f t="shared" si="154"/>
        <v>0</v>
      </c>
      <c r="GK71" s="4">
        <f t="shared" si="155"/>
        <v>0</v>
      </c>
      <c r="GL71" s="4">
        <f t="shared" si="99"/>
        <v>0</v>
      </c>
      <c r="GM71" s="4">
        <f t="shared" si="100"/>
        <v>73.117598359089683</v>
      </c>
      <c r="GN71" s="4">
        <f t="shared" si="101"/>
        <v>33.586154180640079</v>
      </c>
      <c r="GO71" s="52">
        <v>0</v>
      </c>
      <c r="GP71" s="4">
        <f>step*(-'By group'!C$32*Population!C71+'By group'!I$33*Population!I71)</f>
        <v>0</v>
      </c>
      <c r="GQ71" s="4">
        <f>step*(-'By group'!D$32*Population!D71+'By group'!J$33*Population!J71)</f>
        <v>0</v>
      </c>
      <c r="GR71" s="4">
        <f>step*(-'By group'!E$32*Population!E71+'By group'!K$33*Population!K71)</f>
        <v>0</v>
      </c>
      <c r="GS71" s="4">
        <f>step*(-'By group'!F$32*Population!F71+'By group'!L$33*Population!L71)</f>
        <v>-4531.8723330146722</v>
      </c>
      <c r="GT71" s="4">
        <f>step*(-'By group'!G$32*Population!G71+'By group'!M$33*Population!M71)</f>
        <v>-580.83383972159709</v>
      </c>
      <c r="GU71" s="4">
        <f>step*(-'By group'!H$32*Population!H71+'By group'!N$33*Population!N71)</f>
        <v>-504.98833676339973</v>
      </c>
      <c r="GV71" s="46">
        <f t="shared" si="156"/>
        <v>0</v>
      </c>
      <c r="GW71" s="14">
        <f t="shared" si="157"/>
        <v>0</v>
      </c>
      <c r="GX71" s="4">
        <f t="shared" si="158"/>
        <v>0</v>
      </c>
      <c r="GY71" s="4">
        <f t="shared" si="159"/>
        <v>4531.8723330146722</v>
      </c>
      <c r="GZ71" s="4">
        <f t="shared" si="160"/>
        <v>580.83383972159709</v>
      </c>
      <c r="HA71" s="4">
        <f t="shared" si="161"/>
        <v>504.98833676339973</v>
      </c>
      <c r="HB71" s="8">
        <v>0</v>
      </c>
      <c r="HC71" s="4">
        <f>step*(-'By group'!P$32*Population!P71+'By group'!V$33*Population!V71)</f>
        <v>0</v>
      </c>
      <c r="HD71" s="4">
        <f>step*(-'By group'!Q$32*Population!Q71+'By group'!W$33*Population!W71)</f>
        <v>0</v>
      </c>
      <c r="HE71" s="4">
        <f>step*(-'By group'!R$32*Population!R71+'By group'!X$33*Population!X71)</f>
        <v>0</v>
      </c>
      <c r="HF71" s="4">
        <f>step*(-'By group'!S$32*Population!S71+'By group'!Y$33*Population!Y71)</f>
        <v>-2262.1408502324011</v>
      </c>
      <c r="HG71" s="4">
        <f>step*(-'By group'!T$32*Population!T71+'By group'!Z$33*Population!Z71)</f>
        <v>-286.74649634956</v>
      </c>
      <c r="HH71" s="4">
        <f>step*(-'By group'!U$32*Population!U71+'By group'!AA$33*Population!AA71)</f>
        <v>-248.58592969508766</v>
      </c>
      <c r="HI71" s="14">
        <f t="shared" si="162"/>
        <v>0</v>
      </c>
      <c r="HJ71" s="46">
        <f t="shared" si="163"/>
        <v>0</v>
      </c>
      <c r="HK71" s="4">
        <f t="shared" si="164"/>
        <v>0</v>
      </c>
      <c r="HL71" s="4">
        <f t="shared" si="165"/>
        <v>2262.1408502324011</v>
      </c>
      <c r="HM71" s="4">
        <f t="shared" si="166"/>
        <v>286.74649634956</v>
      </c>
      <c r="HN71" s="9">
        <f t="shared" si="167"/>
        <v>248.58592969508766</v>
      </c>
      <c r="HO71" s="4">
        <v>0</v>
      </c>
      <c r="HP71" s="4">
        <f>step*(-'By group'!AC$32*Population!AC71+'By group'!AI$33*Population!AI71)</f>
        <v>0</v>
      </c>
      <c r="HQ71" s="4">
        <f>step*(-'By group'!AD$32*Population!AD71+'By group'!AJ$33*Population!AJ71)</f>
        <v>0</v>
      </c>
      <c r="HR71" s="4">
        <f>step*(-'By group'!AE$32*Population!AE71+'By group'!AK$33*Population!AK71)</f>
        <v>0</v>
      </c>
      <c r="HS71" s="4">
        <f>step*(-'By group'!AF$32*Population!AF71+'By group'!AL$33*Population!AL71)</f>
        <v>-159.90742259305117</v>
      </c>
      <c r="HT71" s="4">
        <f>step*(-'By group'!AG$32*Population!AG71+'By group'!AM$33*Population!AM71)</f>
        <v>-20.580856564850354</v>
      </c>
      <c r="HU71" s="4">
        <f>step*(-'By group'!AH$32*Population!AH71+'By group'!AN$33*Population!AN71)</f>
        <v>-17.948520628910725</v>
      </c>
      <c r="HV71" s="14">
        <f t="shared" si="168"/>
        <v>0</v>
      </c>
      <c r="HW71" s="46">
        <f t="shared" si="169"/>
        <v>0</v>
      </c>
      <c r="HX71" s="4">
        <f t="shared" si="170"/>
        <v>0</v>
      </c>
      <c r="HY71" s="4">
        <f t="shared" si="171"/>
        <v>159.90742259305117</v>
      </c>
      <c r="HZ71" s="4">
        <f t="shared" si="172"/>
        <v>20.580856564850354</v>
      </c>
      <c r="IA71" s="4">
        <f t="shared" si="173"/>
        <v>17.948520628910725</v>
      </c>
      <c r="IB71" s="8">
        <v>0</v>
      </c>
      <c r="IC71" s="4">
        <f>step*(-'By group'!AP$32*Population!AP71+'By group'!AV$33*Population!AV71)</f>
        <v>0</v>
      </c>
      <c r="ID71" s="4">
        <f>step*(-'By group'!AQ$32*Population!AQ71+'By group'!AW$33*Population!AW71)</f>
        <v>0</v>
      </c>
      <c r="IE71" s="4">
        <f>step*(-'By group'!AR$32*Population!AR71+'By group'!AX$33*Population!AX71)</f>
        <v>0</v>
      </c>
      <c r="IF71" s="4">
        <f>step*(-'By group'!AS$32*Population!AS71+'By group'!AY$33*Population!AY71)</f>
        <v>-437.0941776255205</v>
      </c>
      <c r="IG71" s="4">
        <f>step*(-'By group'!AT$32*Population!AT71+'By group'!AZ$33*Population!AZ71)</f>
        <v>-58.236751967282771</v>
      </c>
      <c r="IH71" s="4">
        <f>step*(-'By group'!AU$32*Population!AU71+'By group'!BA$33*Population!BA71)</f>
        <v>-49.922667436892993</v>
      </c>
      <c r="II71" s="14">
        <f t="shared" si="102"/>
        <v>0</v>
      </c>
      <c r="IJ71" s="4">
        <f t="shared" si="103"/>
        <v>0</v>
      </c>
      <c r="IK71" s="4">
        <f t="shared" si="174"/>
        <v>0</v>
      </c>
      <c r="IL71" s="4">
        <f t="shared" si="175"/>
        <v>437.0941776255205</v>
      </c>
      <c r="IM71" s="4">
        <f t="shared" si="176"/>
        <v>58.236751967282771</v>
      </c>
      <c r="IN71" s="4">
        <f t="shared" si="177"/>
        <v>49.922667436892993</v>
      </c>
      <c r="IO71" s="8">
        <v>0</v>
      </c>
      <c r="IP71" s="4">
        <f>step*(-'By group'!BC$32*Population!BC71+'By group'!BI$33*Population!BI71)</f>
        <v>0</v>
      </c>
      <c r="IQ71" s="4">
        <f>step*(-'By group'!BD$32*Population!BD71+'By group'!BJ$33*Population!BJ71)</f>
        <v>0</v>
      </c>
      <c r="IR71" s="4">
        <f>step*(-'By group'!BE$32*Population!BE71+'By group'!BK$33*Population!BK71)</f>
        <v>0</v>
      </c>
      <c r="IS71" s="4">
        <f>step*(-'By group'!BF$32*Population!BF71+'By group'!BL$33*Population!BL71)</f>
        <v>-205.94161131115345</v>
      </c>
      <c r="IT71" s="4">
        <f>step*(-'By group'!BG$32*Population!BG71+'By group'!BM$33*Population!BM71)</f>
        <v>-27.920752550293429</v>
      </c>
      <c r="IU71" s="4">
        <f>step*(-'By group'!BH$32*Population!BH71+'By group'!BN$33*Population!BN71)</f>
        <v>-22.823509910352833</v>
      </c>
      <c r="IV71" s="14">
        <f t="shared" si="104"/>
        <v>0</v>
      </c>
      <c r="IW71" s="4">
        <f t="shared" si="105"/>
        <v>0</v>
      </c>
      <c r="IX71" s="4">
        <f t="shared" si="106"/>
        <v>0</v>
      </c>
      <c r="IY71" s="4">
        <f t="shared" si="107"/>
        <v>205.94161131115345</v>
      </c>
      <c r="IZ71" s="4">
        <f t="shared" si="108"/>
        <v>27.920752550293429</v>
      </c>
      <c r="JA71" s="4">
        <f t="shared" si="109"/>
        <v>22.823509910352833</v>
      </c>
      <c r="JB71" s="75">
        <f>step*(+prop_idu_male*'By group'!BB$9*Population!BB71-'By group'!B$8*Population!B71)</f>
        <v>-892.47610117192744</v>
      </c>
      <c r="JC71" s="46">
        <f>step*(+prop_idu_male*'By group'!BC$9*Population!BC71-'By group'!C$8*Population!C71)</f>
        <v>-5.2852925767371755</v>
      </c>
      <c r="JD71" s="46">
        <f>step*(+prop_idu_male*'By group'!BD$9*Population!BD71-'By group'!D$8*Population!D71)</f>
        <v>-15.539259126973507</v>
      </c>
      <c r="JE71" s="46">
        <f>step*(+prop_idu_male*'By group'!BE$9*Population!BE71-'By group'!E$8*Population!E71)</f>
        <v>-16.182391932130134</v>
      </c>
      <c r="JF71" s="46">
        <f>step*(+prop_idu_male*'By group'!BF$9*Population!BF71-'By group'!F$8*Population!F71)</f>
        <v>-4.8854160641116335</v>
      </c>
      <c r="JG71" s="46">
        <f>step*(+prop_idu_male*'By group'!BG$9*Population!BG71-'By group'!G$8*Population!G71)</f>
        <v>-0.94514025733529805</v>
      </c>
      <c r="JH71" s="46">
        <f>step*(+prop_idu_male*'By group'!BH$9*Population!BH71-'By group'!H$8*Population!H71)</f>
        <v>-0.80939712496681371</v>
      </c>
      <c r="JI71" s="46">
        <f>step*(+prop_idu_male*'By group'!BI$9*Population!BI71-'By group'!I$8*Population!I71)</f>
        <v>0</v>
      </c>
      <c r="JJ71" s="46">
        <f>step*(+prop_idu_male*'By group'!BJ$9*Population!BJ71-'By group'!J$8*Population!J71)</f>
        <v>0</v>
      </c>
      <c r="JK71" s="46">
        <f>step*(+prop_idu_male*'By group'!BK$9*Population!BK71-'By group'!K$8*Population!K71)</f>
        <v>0</v>
      </c>
      <c r="JL71" s="46">
        <f>step*(+prop_idu_male*'By group'!BL$9*Population!BL71-'By group'!L$8*Population!L71)</f>
        <v>-1.6956071964874608</v>
      </c>
      <c r="JM71" s="46">
        <f>step*(+prop_idu_male*'By group'!BM$9*Population!BM71-'By group'!M$8*Population!M71)</f>
        <v>-0.86263244746881018</v>
      </c>
      <c r="JN71" s="46">
        <f>step*(+prop_idu_male*'By group'!BN$9*Population!BN71-'By group'!N$8*Population!N71)</f>
        <v>-0.71837042397652162</v>
      </c>
      <c r="JO71" s="45">
        <f>step*(+(1-prop_idu_male)*'By group'!BB$9*Population!BB71-'By group'!O$8*Population!O71-'By group'!O$6*Population!O71+'By group'!AB$7*Population!AB71)</f>
        <v>-6646.0379835379617</v>
      </c>
      <c r="JP71" s="46">
        <f>step*(+(1-prop_idu_male)*'By group'!BC$9*Population!BC71-'By group'!P$8*Population!P71-'By group'!P$6*Population!P71+'By group'!AC$7*Population!AC71)</f>
        <v>-10.270099487767368</v>
      </c>
      <c r="JQ71" s="46">
        <f>step*(+(1-prop_idu_male)*'By group'!BD$9*Population!BD71-'By group'!Q$8*Population!Q71-'By group'!Q$6*Population!Q71+'By group'!AD$7*Population!AD71)</f>
        <v>-29.984500848668514</v>
      </c>
      <c r="JR71" s="46">
        <f>step*(+(1-prop_idu_male)*'By group'!BE$9*Population!BE71-'By group'!R$8*Population!R71-'By group'!R$6*Population!R71+'By group'!AE$7*Population!AE71)</f>
        <v>-31.044511825705776</v>
      </c>
      <c r="JS71" s="46">
        <f>step*(+(1-prop_idu_male)*'By group'!BF$9*Population!BF71-'By group'!S$8*Population!S71-'By group'!S$6*Population!S71+'By group'!AF$7*Population!AF71)</f>
        <v>-9.3602164594395436</v>
      </c>
      <c r="JT71" s="46">
        <f>step*(+(1-prop_idu_male)*'By group'!BG$9*Population!BG71-'By group'!T$8*Population!T71-'By group'!T$6*Population!T71+'By group'!AG$7*Population!AG71)</f>
        <v>-1.813851377709554</v>
      </c>
      <c r="JU71" s="46">
        <f>step*(+(1-prop_idu_male)*'By group'!BH$9*Population!BH71-'By group'!U$8*Population!U71-'By group'!U$6*Population!U71+'By group'!AH$7*Population!AH71)</f>
        <v>-1.5698743684104564</v>
      </c>
      <c r="JV71" s="46">
        <f>step*(+(1-prop_idu_male)*'By group'!BI$9*Population!BI71-'By group'!V$8*Population!V71-'By group'!V$6*Population!V71+'By group'!AI$7*Population!AI71)</f>
        <v>0</v>
      </c>
      <c r="JW71" s="46">
        <f>step*(+(1-prop_idu_male)*'By group'!BJ$9*Population!BJ71-'By group'!W$8*Population!W71-'By group'!W$6*Population!W71+'By group'!AJ$7*Population!AJ71)</f>
        <v>0</v>
      </c>
      <c r="JX71" s="46">
        <f>step*(+(1-prop_idu_male)*'By group'!BK$9*Population!BK71-'By group'!X$8*Population!X71-'By group'!X$6*Population!X71+'By group'!AK$7*Population!AK71)</f>
        <v>0</v>
      </c>
      <c r="JY71" s="46">
        <f>step*(+(1-prop_idu_male)*'By group'!BL$9*Population!BL71-'By group'!Y$8*Population!Y71-'By group'!Y$6*Population!Y71+'By group'!AL$7*Population!AL71)</f>
        <v>-3.2883332085039663</v>
      </c>
      <c r="JZ71" s="46">
        <f>step*(+(1-prop_idu_male)*'By group'!BM$9*Population!BM71-'By group'!Z$8*Population!Z71-'By group'!Z$6*Population!Z71+'By group'!AM$7*Population!AM71)</f>
        <v>-1.7048423660706551</v>
      </c>
      <c r="KA71" s="76">
        <f>step*(+(1-prop_idu_male)*'By group'!BN$9*Population!BN71-'By group'!AA$8*Population!AA71-'By group'!AA$6*Population!AA71+'By group'!AN$7*Population!AN71)</f>
        <v>-1.4817859958731814</v>
      </c>
      <c r="KB71" s="46">
        <f>step*(+'By group'!O$6*Population!O71-'By group'!AB$7*Population!AB71)</f>
        <v>5687.1090111044296</v>
      </c>
      <c r="KC71" s="46">
        <f>step*(+'By group'!P$6*Population!P71-'By group'!AC$7*Population!AC71)</f>
        <v>7.4549053777419694</v>
      </c>
      <c r="KD71" s="46">
        <f>step*(+'By group'!Q$6*Population!Q71-'By group'!AD$7*Population!AD71)</f>
        <v>21.727797213686454</v>
      </c>
      <c r="KE71" s="46">
        <f>step*(+'By group'!R$6*Population!R71-'By group'!AE$7*Population!AE71)</f>
        <v>22.462223798040313</v>
      </c>
      <c r="KF71" s="46">
        <f>step*(+'By group'!S$6*Population!S71-'By group'!AF$7*Population!AF71)</f>
        <v>6.7698865443646081</v>
      </c>
      <c r="KG71" s="46">
        <f>step*(+'By group'!T$6*Population!T71-'By group'!AG$7*Population!AG71)</f>
        <v>1.3123300324584313</v>
      </c>
      <c r="KH71" s="46">
        <f>step*(+'By group'!U$6*Population!U71-'By group'!AH$7*Population!AH71)</f>
        <v>1.1384414179499154</v>
      </c>
      <c r="KI71" s="46">
        <f>step*(+'By group'!V$6*Population!V71-'By group'!AI$7*Population!AI71)</f>
        <v>0</v>
      </c>
      <c r="KJ71" s="46">
        <f>step*(+'By group'!W$6*Population!W71-'By group'!AJ$7*Population!AJ71)</f>
        <v>0</v>
      </c>
      <c r="KK71" s="46">
        <f>step*(+'By group'!X$6*Population!X71-'By group'!AK$7*Population!AK71)</f>
        <v>0</v>
      </c>
      <c r="KL71" s="46">
        <f>step*(+'By group'!Y$6*Population!Y71-'By group'!AL$7*Population!AL71)</f>
        <v>2.3848251452455167</v>
      </c>
      <c r="KM71" s="46">
        <f>step*(+'By group'!Z$6*Population!Z71-'By group'!AM$7*Population!AM71)</f>
        <v>1.2417877652071783</v>
      </c>
      <c r="KN71" s="46">
        <f>step*(+'By group'!AA$6*Population!AA71-'By group'!AN$7*Population!AN71)</f>
        <v>1.0887037424498514</v>
      </c>
      <c r="KO71" s="45">
        <v>0</v>
      </c>
      <c r="KP71" s="46">
        <v>0</v>
      </c>
      <c r="KQ71" s="46">
        <v>0</v>
      </c>
      <c r="KR71" s="46">
        <v>0</v>
      </c>
      <c r="KS71" s="46">
        <v>0</v>
      </c>
      <c r="KT71" s="46">
        <v>0</v>
      </c>
      <c r="KU71" s="46">
        <v>0</v>
      </c>
      <c r="KV71" s="46">
        <v>0</v>
      </c>
      <c r="KW71" s="46">
        <v>0</v>
      </c>
      <c r="KX71" s="46">
        <v>0</v>
      </c>
      <c r="KY71" s="46">
        <v>0</v>
      </c>
      <c r="KZ71" s="46">
        <v>0</v>
      </c>
      <c r="LA71" s="46">
        <v>0</v>
      </c>
      <c r="LB71" s="188">
        <f>step*(-'By group'!BB$9*Population!BB71+'By group'!B$8*Population!B71+'By group'!O$8*Population!O71)</f>
        <v>1851.4050736054598</v>
      </c>
      <c r="LC71" s="189">
        <f>step*(-'By group'!BC$9*Population!BC71+'By group'!C$8*Population!C71+'By group'!P$8*Population!P71)</f>
        <v>8.1004866867625758</v>
      </c>
      <c r="LD71" s="189">
        <f>step*(-'By group'!BD$9*Population!BD71+'By group'!D$8*Population!D71+'By group'!Q$8*Population!Q71)</f>
        <v>23.795962761955565</v>
      </c>
      <c r="LE71" s="189">
        <f>step*(-'By group'!BE$9*Population!BE71+'By group'!E$8*Population!E71+'By group'!R$8*Population!R71)</f>
        <v>24.764679959795593</v>
      </c>
      <c r="LF71" s="189">
        <f>step*(-'By group'!BF$9*Population!BF71+'By group'!F$8*Population!F71+'By group'!S$8*Population!S71)</f>
        <v>7.4757459791865681</v>
      </c>
      <c r="LG71" s="189">
        <f>step*(-'By group'!BG$9*Population!BG71+'By group'!G$8*Population!G71+'By group'!T$8*Population!T71)</f>
        <v>1.4466616025864205</v>
      </c>
      <c r="LH71" s="189">
        <f>step*(-'By group'!BH$9*Population!BH71+'By group'!H$8*Population!H71+'By group'!U$8*Population!U71)</f>
        <v>1.2408300754273547</v>
      </c>
      <c r="LI71" s="189">
        <f>step*(-'By group'!BI$9*Population!BI71+'By group'!I$8*Population!I71+'By group'!V$8*Population!V71)</f>
        <v>0</v>
      </c>
      <c r="LJ71" s="189">
        <f>step*(-'By group'!BJ$9*Population!BJ71+'By group'!J$8*Population!J71+'By group'!W$8*Population!W71)</f>
        <v>0</v>
      </c>
      <c r="LK71" s="189">
        <f>step*(-'By group'!BK$9*Population!BK71+'By group'!K$8*Population!K71+'By group'!X$8*Population!X71)</f>
        <v>0</v>
      </c>
      <c r="LL71" s="189">
        <f>step*(-'By group'!BL$9*Population!BL71+'By group'!L$8*Population!L71+'By group'!Y$8*Population!Y71)</f>
        <v>2.59911525974591</v>
      </c>
      <c r="LM71" s="189">
        <f>step*(-'By group'!BM$9*Population!BM71+'By group'!M$8*Population!M71+'By group'!Z$8*Population!Z71)</f>
        <v>1.3256870483322869</v>
      </c>
      <c r="LN71" s="189">
        <f>step*(-'By group'!BN$9*Population!BN71+'By group'!N$8*Population!N71+'By group'!AA$8*Population!AA71)</f>
        <v>1.1114526773998519</v>
      </c>
    </row>
    <row r="72" spans="1:326" x14ac:dyDescent="0.25">
      <c r="A72">
        <f t="shared" si="110"/>
        <v>34</v>
      </c>
      <c r="B72" s="52">
        <f>step*((-'By group'!B$4-'By group'!B$5-'By group'!B$22)*Population!B72+'By group'!B$3*Population!$BO72)</f>
        <v>178084.93681563938</v>
      </c>
      <c r="C72" s="4">
        <f>step*((-'By group'!C$4-'By group'!C$5-'By group'!C$22)*Population!C72+'By group'!C$3*Population!$BO72)</f>
        <v>-4864.1641142225235</v>
      </c>
      <c r="D72" s="4">
        <f>step*((-'By group'!D$4-'By group'!D$5-'By group'!D$22)*Population!D72+'By group'!D$3*Population!$BO72)</f>
        <v>-31929.681771782838</v>
      </c>
      <c r="E72" s="4">
        <f>step*((-'By group'!E$4-'By group'!E$5-'By group'!E$22)*Population!E72+'By group'!E$3*Population!$BO72)</f>
        <v>-51198.235404529572</v>
      </c>
      <c r="F72" s="4">
        <f>step*((-'By group'!F$4-'By group'!F$5-'By group'!F$22)*Population!F72+'By group'!F$3*Population!$BO72)</f>
        <v>-20820.643829206176</v>
      </c>
      <c r="G72" s="4">
        <f>step*((-'By group'!G$4-'By group'!G$5-'By group'!G$22)*Population!G72+'By group'!G$3*Population!$BO72)</f>
        <v>-5061.1392703252677</v>
      </c>
      <c r="H72" s="4">
        <f>step*((-'By group'!H$4-'By group'!H$5-'By group'!H$22)*Population!H72+'By group'!H$3*Population!$BO72)</f>
        <v>-4741.7469620567299</v>
      </c>
      <c r="I72" s="4">
        <f>step*((-'By group'!I$4-'By group'!I$5-'By group'!I$22)*Population!I72+'By group'!I$3*Population!$BO72)</f>
        <v>0</v>
      </c>
      <c r="J72" s="4">
        <f>step*((-'By group'!J$4-'By group'!J$5-'By group'!J$22)*Population!J72+'By group'!J$3*Population!$BO72)</f>
        <v>0</v>
      </c>
      <c r="K72" s="4">
        <f>step*((-'By group'!K$4-'By group'!K$5-'By group'!K$22)*Population!K72+'By group'!K$3*Population!$BO72)</f>
        <v>0</v>
      </c>
      <c r="L72" s="4">
        <f>step*((-'By group'!L$4-'By group'!L$5-'By group'!L$22)*Population!L72+'By group'!L$3*Population!$BO72)</f>
        <v>-2622.2945517079811</v>
      </c>
      <c r="M72" s="4">
        <f>step*((-'By group'!M$4-'By group'!M$5-'By group'!M$22)*Population!M72+'By group'!M$3*Population!$BO72)</f>
        <v>-1509.0738419491388</v>
      </c>
      <c r="N72" s="4">
        <f>step*((-'By group'!N$4-'By group'!N$5-'By group'!N$22)*Population!N72+'By group'!N$3*Population!$BO72)</f>
        <v>-1474.1817176087941</v>
      </c>
      <c r="O72" s="8">
        <f>step*((-'By group'!O$4-'By group'!O$5-'By group'!O$22)*Population!O72+'By group'!O$3*Population!$BO72)</f>
        <v>127070.57345637656</v>
      </c>
      <c r="P72" s="4">
        <f>step*((-'By group'!P$4-'By group'!P$5-'By group'!P$22)*Population!P72+'By group'!P$3*Population!$BO72)</f>
        <v>-2413.2938973147552</v>
      </c>
      <c r="Q72" s="4">
        <f>step*((-'By group'!Q$4-'By group'!Q$5-'By group'!Q$22)*Population!Q72+'By group'!Q$3*Population!$BO72)</f>
        <v>-15862.843167361232</v>
      </c>
      <c r="R72" s="4">
        <f>step*((-'By group'!R$4-'By group'!R$5-'By group'!R$22)*Population!R72+'By group'!R$3*Population!$BO72)</f>
        <v>-25510.177615440367</v>
      </c>
      <c r="S72" s="4">
        <f>step*((-'By group'!S$4-'By group'!S$5-'By group'!S$22)*Population!S72+'By group'!S$3*Population!$BO72)</f>
        <v>-10406.510940300725</v>
      </c>
      <c r="T72" s="4">
        <f>step*((-'By group'!T$4-'By group'!T$5-'By group'!T$22)*Population!T72+'By group'!T$3*Population!$BO72)</f>
        <v>-2537.3439201536253</v>
      </c>
      <c r="U72" s="4">
        <f>step*((-'By group'!U$4-'By group'!U$5-'By group'!U$22)*Population!U72+'By group'!U$3*Population!$BO72)</f>
        <v>-2396.488057964862</v>
      </c>
      <c r="V72" s="4">
        <f>step*((-'By group'!V$4-'By group'!V$5-'By group'!V$22)*Population!V72+'By group'!V$3*Population!$BO72)</f>
        <v>0</v>
      </c>
      <c r="W72" s="4">
        <f>step*((-'By group'!W$4-'By group'!W$5-'By group'!W$22)*Population!W72+'By group'!W$3*Population!$BO72)</f>
        <v>0</v>
      </c>
      <c r="X72" s="4">
        <f>step*((-'By group'!X$4-'By group'!X$5-'By group'!X$22)*Population!X72+'By group'!X$3*Population!$BO72)</f>
        <v>0</v>
      </c>
      <c r="Y72" s="4">
        <f>step*((-'By group'!Y$4-'By group'!Y$5-'By group'!Y$22)*Population!Y72+'By group'!Y$3*Population!$BO72)</f>
        <v>-1325.2901388331218</v>
      </c>
      <c r="Z72" s="4">
        <f>step*((-'By group'!Z$4-'By group'!Z$5-'By group'!Z$22)*Population!Z72+'By group'!Z$3*Population!$BO72)</f>
        <v>-771.21678247422176</v>
      </c>
      <c r="AA72" s="4">
        <f>step*((-'By group'!AA$4-'By group'!AA$5-'By group'!AA$22)*Population!AA72+'By group'!AA$3*Population!$BO72)</f>
        <v>-770.64202656221767</v>
      </c>
      <c r="AB72" s="8">
        <f>step*((-'By group'!AB$4-'By group'!AB$5-'By group'!AB$22)*Population!AB72+'By group'!AB$3*Population!$BO72)</f>
        <v>-1165.2709059972478</v>
      </c>
      <c r="AC72" s="4">
        <f>step*((-'By group'!AC$4-'By group'!AC$5-'By group'!AC$22)*Population!AC72+'By group'!AC$3*Population!$BO72)</f>
        <v>-170.21266442843498</v>
      </c>
      <c r="AD72" s="4">
        <f>step*((-'By group'!AD$4-'By group'!AD$5-'By group'!AD$22)*Population!AD72+'By group'!AD$3*Population!$BO72)</f>
        <v>-1121.1914590458441</v>
      </c>
      <c r="AE72" s="4">
        <f>step*((-'By group'!AE$4-'By group'!AE$5-'By group'!AE$22)*Population!AE72+'By group'!AE$3*Population!$BO72)</f>
        <v>-1804.7061671470351</v>
      </c>
      <c r="AF72" s="4">
        <f>step*((-'By group'!AF$4-'By group'!AF$5-'By group'!AF$22)*Population!AF72+'By group'!AF$3*Population!$BO72)</f>
        <v>-735.45942650838981</v>
      </c>
      <c r="AG72" s="4">
        <f>step*((-'By group'!AG$4-'By group'!AG$5-'By group'!AG$22)*Population!AG72+'By group'!AG$3*Population!$BO72)</f>
        <v>-178.9247728501413</v>
      </c>
      <c r="AH72" s="4">
        <f>step*((-'By group'!AH$4-'By group'!AH$5-'By group'!AH$22)*Population!AH72+'By group'!AH$3*Population!$BO72)</f>
        <v>-167.60613380147163</v>
      </c>
      <c r="AI72" s="4">
        <f>step*((-'By group'!AI$4-'By group'!AI$5-'By group'!AI$22)*Population!AI72+'By group'!AI$3*Population!$BO72)</f>
        <v>0</v>
      </c>
      <c r="AJ72" s="4">
        <f>step*((-'By group'!AJ$4-'By group'!AJ$5-'By group'!AJ$22)*Population!AJ72+'By group'!AJ$3*Population!$BO72)</f>
        <v>0</v>
      </c>
      <c r="AK72" s="4">
        <f>step*((-'By group'!AK$4-'By group'!AK$5-'By group'!AK$22)*Population!AK72+'By group'!AK$3*Population!$BO72)</f>
        <v>0</v>
      </c>
      <c r="AL72" s="4">
        <f>step*((-'By group'!AL$4-'By group'!AL$5-'By group'!AL$22)*Population!AL72+'By group'!AL$3*Population!$BO72)</f>
        <v>-92.658821279805068</v>
      </c>
      <c r="AM72" s="4">
        <f>step*((-'By group'!AM$4-'By group'!AM$5-'By group'!AM$22)*Population!AM72+'By group'!AM$3*Population!$BO72)</f>
        <v>-53.168333949309037</v>
      </c>
      <c r="AN72" s="4">
        <f>step*((-'By group'!AN$4-'By group'!AN$5-'By group'!AN$22)*Population!AN72+'By group'!AN$3*Population!$BO72)</f>
        <v>-51.668673807830295</v>
      </c>
      <c r="AO72" s="8">
        <f>step*((-'By group'!AO$4-'By group'!AO$5-'By group'!AO$22)*Population!AO72+'By group'!AO$3*Population!$BO72)</f>
        <v>13026.037060512474</v>
      </c>
      <c r="AP72" s="4">
        <f>step*((-'By group'!AP$4-'By group'!AP$5-'By group'!AP$22)*Population!AP72+'By group'!AP$3*Population!$BO72)</f>
        <v>-494.34418873179749</v>
      </c>
      <c r="AQ72" s="4">
        <f>step*((-'By group'!AQ$4-'By group'!AQ$5-'By group'!AQ$22)*Population!AQ72+'By group'!AQ$3*Population!$BO72)</f>
        <v>-3199.4632613635313</v>
      </c>
      <c r="AR72" s="4">
        <f>step*((-'By group'!AR$4-'By group'!AR$5-'By group'!AR$22)*Population!AR72+'By group'!AR$3*Population!$BO72)</f>
        <v>-5013.873043289811</v>
      </c>
      <c r="AS72" s="4">
        <f>step*((-'By group'!AS$4-'By group'!AS$5-'By group'!AS$22)*Population!AS72+'By group'!AS$3*Population!$BO72)</f>
        <v>-1998.5137426370179</v>
      </c>
      <c r="AT72" s="4">
        <f>step*((-'By group'!AT$4-'By group'!AT$5-'By group'!AT$22)*Population!AT72+'By group'!AT$3*Population!$BO72)</f>
        <v>-477.77780793469628</v>
      </c>
      <c r="AU72" s="4">
        <f>step*((-'By group'!AU$4-'By group'!AU$5-'By group'!AU$22)*Population!AU72+'By group'!AU$3*Population!$BO72)</f>
        <v>-431.94491919849469</v>
      </c>
      <c r="AV72" s="4">
        <f>step*((-'By group'!AV$4-'By group'!AV$5-'By group'!AV$22)*Population!AV72+'By group'!AV$3*Population!$BO72)</f>
        <v>0</v>
      </c>
      <c r="AW72" s="4">
        <f>step*((-'By group'!AW$4-'By group'!AW$5-'By group'!AW$22)*Population!AW72+'By group'!AW$3*Population!$BO72)</f>
        <v>0</v>
      </c>
      <c r="AX72" s="4">
        <f>step*((-'By group'!AX$4-'By group'!AX$5-'By group'!AX$22)*Population!AX72+'By group'!AX$3*Population!$BO72)</f>
        <v>0</v>
      </c>
      <c r="AY72" s="4">
        <f>step*((-'By group'!AY$4-'By group'!AY$5-'By group'!AY$22)*Population!AY72+'By group'!AY$3*Population!$BO72)</f>
        <v>-238.29219679505962</v>
      </c>
      <c r="AZ72" s="4">
        <f>step*((-'By group'!AZ$4-'By group'!AZ$5-'By group'!AZ$22)*Population!AZ72+'By group'!AZ$3*Population!$BO72)</f>
        <v>-130.64937274171183</v>
      </c>
      <c r="BA72" s="4">
        <f>step*((-'By group'!BA$4-'By group'!BA$5-'By group'!BA$22)*Population!BA72+'By group'!BA$3*Population!$BO72)</f>
        <v>-118.35184026546308</v>
      </c>
      <c r="BB72" s="8">
        <f>step*((-'By group'!BB$4-'By group'!BB$5-'By group'!BB$22)*Population!BB72+'By group'!BB$3*Population!$BO72)</f>
        <v>5141.8179208567044</v>
      </c>
      <c r="BC72" s="4">
        <f>step*((-'By group'!BC$4-'By group'!BC$5-'By group'!BC$22)*Population!BC72+'By group'!BC$3*Population!$BO72)</f>
        <v>-390.07818996794197</v>
      </c>
      <c r="BD72" s="4">
        <f>step*((-'By group'!BD$4-'By group'!BD$5-'By group'!BD$22)*Population!BD72+'By group'!BD$3*Population!$BO72)</f>
        <v>-1978.2588438422524</v>
      </c>
      <c r="BE72" s="4">
        <f>step*((-'By group'!BE$4-'By group'!BE$5-'By group'!BE$22)*Population!BE72+'By group'!BE$3*Population!$BO72)</f>
        <v>-2752.3499023930267</v>
      </c>
      <c r="BF72" s="4">
        <f>step*((-'By group'!BF$4-'By group'!BF$5-'By group'!BF$22)*Population!BF72+'By group'!BF$3*Population!$BO72)</f>
        <v>-1021.3247840911446</v>
      </c>
      <c r="BG72" s="4">
        <f>step*((-'By group'!BG$4-'By group'!BG$5-'By group'!BG$22)*Population!BG72+'By group'!BG$3*Population!$BO72)</f>
        <v>-233.14778773304243</v>
      </c>
      <c r="BH72" s="4">
        <f>step*((-'By group'!BH$4-'By group'!BH$5-'By group'!BH$22)*Population!BH72+'By group'!BH$3*Population!$BO72)</f>
        <v>-200.66812110666351</v>
      </c>
      <c r="BI72" s="4">
        <f>step*((-'By group'!BI$4-'By group'!BI$5-'By group'!BI$22)*Population!BI72+'By group'!BI$3*Population!$BO72)</f>
        <v>0</v>
      </c>
      <c r="BJ72" s="4">
        <f>step*((-'By group'!BJ$4-'By group'!BJ$5-'By group'!BJ$22)*Population!BJ72+'By group'!BJ$3*Population!$BO72)</f>
        <v>0</v>
      </c>
      <c r="BK72" s="4">
        <f>step*((-'By group'!BK$4-'By group'!BK$5-'By group'!BK$22)*Population!BK72+'By group'!BK$3*Population!$BO72)</f>
        <v>0</v>
      </c>
      <c r="BL72" s="4">
        <f>step*((-'By group'!BL$4-'By group'!BL$5-'By group'!BL$22)*Population!BL72+'By group'!BL$3*Population!$BO72)</f>
        <v>-131.95470765125177</v>
      </c>
      <c r="BM72" s="4">
        <f>step*((-'By group'!BM$4-'By group'!BM$5-'By group'!BM$22)*Population!BM72+'By group'!BM$3*Population!$BO72)</f>
        <v>-67.332865902859666</v>
      </c>
      <c r="BN72" s="4">
        <f>step*((-'By group'!BN$4-'By group'!BN$5-'By group'!BN$22)*Population!BN72+'By group'!BN$3*Population!$BO72)</f>
        <v>-56.644389868711023</v>
      </c>
      <c r="BO72" s="71">
        <f>-step*SUM(SCR!B72:N72)*Population!B72</f>
        <v>-126817.15205762757</v>
      </c>
      <c r="BP72" s="4">
        <f>step*-SUM('By group'!C$11:C$21)*Population!C72</f>
        <v>-121604.10285556309</v>
      </c>
      <c r="BQ72" s="4">
        <f>step*-SUM('By group'!D$11:D$21)*Population!D72</f>
        <v>-88693.560477174557</v>
      </c>
      <c r="BR72" s="4">
        <f>step*-SUM('By group'!E$11:E$21)*Population!E72</f>
        <v>-36570.168146092554</v>
      </c>
      <c r="BS72" s="4">
        <f>step*-SUM('By group'!F$11:F$21)*Population!F72</f>
        <v>-10958.233594319041</v>
      </c>
      <c r="BT72" s="4">
        <f>step*-SUM('By group'!G$11:G$21)*Population!G72</f>
        <v>-5272.0200732554867</v>
      </c>
      <c r="BU72" s="4">
        <f>step*-SUM('By group'!H$11:H$21)*Population!H72</f>
        <v>0</v>
      </c>
      <c r="BV72" s="4">
        <f>step*-SUM('By group'!I$11:I$21)*Population!I72</f>
        <v>0</v>
      </c>
      <c r="BW72" s="4">
        <f>step*-SUM('By group'!J$11:J$21)*Population!J72</f>
        <v>0</v>
      </c>
      <c r="BX72" s="4">
        <f>step*-SUM('By group'!K$11:K$21)*Population!K72</f>
        <v>0</v>
      </c>
      <c r="BY72" s="4">
        <f>step*-SUM('By group'!L$11:L$21)*Population!L72</f>
        <v>-1873.0675369342721</v>
      </c>
      <c r="BZ72" s="4">
        <f>step*-SUM('By group'!M$11:M$21)*Population!M72</f>
        <v>-943.17115121821178</v>
      </c>
      <c r="CA72" s="4">
        <f>step*-SUM('By group'!N$11:N$21)*Population!N72</f>
        <v>0</v>
      </c>
      <c r="CB72" s="13">
        <f>-step*SUM(SCR!O72:AA72)*Population!O72</f>
        <v>-62899.09974972513</v>
      </c>
      <c r="CC72" s="4">
        <f>step*-SUM('By group'!P$11:P$21)*Population!P72</f>
        <v>-60332.347432868883</v>
      </c>
      <c r="CD72" s="4">
        <f>step*-SUM('By group'!Q$11:Q$21)*Population!Q72</f>
        <v>-44063.45324267009</v>
      </c>
      <c r="CE72" s="4">
        <f>step*-SUM('By group'!R$11:R$21)*Population!R72</f>
        <v>-18221.555439600263</v>
      </c>
      <c r="CF72" s="4">
        <f>step*-SUM('By group'!S$11:S$21)*Population!S72</f>
        <v>-5477.1110212109079</v>
      </c>
      <c r="CG72" s="4">
        <f>step*-SUM('By group'!T$11:T$21)*Population!T72</f>
        <v>-2643.0665834933593</v>
      </c>
      <c r="CH72" s="4">
        <f>step*-SUM('By group'!U$11:U$21)*Population!U72</f>
        <v>0</v>
      </c>
      <c r="CI72" s="4">
        <f>step*-SUM('By group'!V$11:V$21)*Population!V72</f>
        <v>0</v>
      </c>
      <c r="CJ72" s="4">
        <f>step*-SUM('By group'!W$11:W$21)*Population!W72</f>
        <v>0</v>
      </c>
      <c r="CK72" s="4">
        <f>step*-SUM('By group'!X$11:X$21)*Population!X72</f>
        <v>0</v>
      </c>
      <c r="CL72" s="4">
        <f>step*-SUM('By group'!Y$11:Y$21)*Population!Y72</f>
        <v>-946.63581345222974</v>
      </c>
      <c r="CM72" s="4">
        <f>step*-SUM('By group'!Z$11:Z$21)*Population!Z72</f>
        <v>-482.01048904638856</v>
      </c>
      <c r="CN72" s="4">
        <f>step*-SUM('By group'!AA$11:AA$21)*Population!AA72</f>
        <v>0</v>
      </c>
      <c r="CO72" s="13">
        <f>-step*SUM(SCR!AB72:AN72)*Population!AB72</f>
        <v>-4432.0789002574529</v>
      </c>
      <c r="CP72" s="4">
        <f>step*-SUM('By group'!AC$11:AC$21)*Population!AC72</f>
        <v>-4255.3166107108746</v>
      </c>
      <c r="CQ72" s="4">
        <f>step*-SUM('By group'!AD$11:AD$21)*Population!AD72</f>
        <v>-3114.420719571789</v>
      </c>
      <c r="CR72" s="4">
        <f>step*-SUM('By group'!AE$11:AE$21)*Population!AE72</f>
        <v>-1289.0758336764536</v>
      </c>
      <c r="CS72" s="4">
        <f>step*-SUM('By group'!AF$11:AF$21)*Population!AF72</f>
        <v>-387.08390868862625</v>
      </c>
      <c r="CT72" s="4">
        <f>step*-SUM('By group'!AG$11:AG$21)*Population!AG72</f>
        <v>-186.37997171889717</v>
      </c>
      <c r="CU72" s="4">
        <f>step*-SUM('By group'!AH$11:AH$21)*Population!AH72</f>
        <v>0</v>
      </c>
      <c r="CV72" s="4">
        <f>step*-SUM('By group'!AI$11:AI$21)*Population!AI72</f>
        <v>0</v>
      </c>
      <c r="CW72" s="4">
        <f>step*-SUM('By group'!AJ$11:AJ$21)*Population!AJ72</f>
        <v>0</v>
      </c>
      <c r="CX72" s="4">
        <f>step*-SUM('By group'!AK$11:AK$21)*Population!AK72</f>
        <v>0</v>
      </c>
      <c r="CY72" s="4">
        <f>step*-SUM('By group'!AL$11:AL$21)*Population!AL72</f>
        <v>-66.18487234271791</v>
      </c>
      <c r="CZ72" s="4">
        <f>step*-SUM('By group'!AM$11:AM$21)*Population!AM72</f>
        <v>-33.230208718318146</v>
      </c>
      <c r="DA72" s="4">
        <f>step*-SUM('By group'!AN$11:AN$21)*Population!AN72</f>
        <v>0</v>
      </c>
      <c r="DB72" s="13">
        <f>-step*SUM(SCR!AO72:BA72)*Population!AO72</f>
        <v>-12943.136411121041</v>
      </c>
      <c r="DC72" s="4">
        <f>step*-SUM('By group'!AP$11:AP$21)*Population!AP72</f>
        <v>-12358.604718294937</v>
      </c>
      <c r="DD72" s="4">
        <f>step*-SUM('By group'!AQ$11:AQ$21)*Population!AQ72</f>
        <v>-8887.3979482320319</v>
      </c>
      <c r="DE72" s="4">
        <f>step*-SUM('By group'!AR$11:AR$21)*Population!AR72</f>
        <v>-3581.3378880641503</v>
      </c>
      <c r="DF72" s="4">
        <f>step*-SUM('By group'!AS$11:AS$21)*Population!AS72</f>
        <v>-1051.8493382300094</v>
      </c>
      <c r="DG72" s="4">
        <f>step*-SUM('By group'!AT$11:AT$21)*Population!AT72</f>
        <v>-497.68521659864194</v>
      </c>
      <c r="DH72" s="4">
        <f>step*-SUM('By group'!AU$11:AU$21)*Population!AU72</f>
        <v>0</v>
      </c>
      <c r="DI72" s="4">
        <f>step*-SUM('By group'!AV$11:AV$21)*Population!AV72</f>
        <v>0</v>
      </c>
      <c r="DJ72" s="4">
        <f>step*-SUM('By group'!AW$11:AW$21)*Population!AW72</f>
        <v>0</v>
      </c>
      <c r="DK72" s="4">
        <f>step*-SUM('By group'!AX$11:AX$21)*Population!AX72</f>
        <v>0</v>
      </c>
      <c r="DL72" s="4">
        <f>step*-SUM('By group'!AY$11:AY$21)*Population!AY72</f>
        <v>-170.20871199647115</v>
      </c>
      <c r="DM72" s="4">
        <f>step*-SUM('By group'!AZ$11:AZ$21)*Population!AZ72</f>
        <v>-81.6558579635699</v>
      </c>
      <c r="DN72" s="4">
        <f>step*-SUM('By group'!BA$11:BA$21)*Population!BA72</f>
        <v>0</v>
      </c>
      <c r="DO72" s="13">
        <f>-step*SUM(SCR!BB72:BN72)*Population!BB72</f>
        <v>-6901.6950982125072</v>
      </c>
      <c r="DP72" s="4">
        <f>step*-SUM('By group'!BC$11:BC$21)*Population!BC72</f>
        <v>-6501.3031661323657</v>
      </c>
      <c r="DQ72" s="4">
        <f>step*-SUM('By group'!BD$11:BD$21)*Population!BD72</f>
        <v>-4496.0428269142094</v>
      </c>
      <c r="DR72" s="4">
        <f>step*-SUM('By group'!BE$11:BE$21)*Population!BE72</f>
        <v>-1720.218688995642</v>
      </c>
      <c r="DS72" s="4">
        <f>step*-SUM('By group'!BF$11:BF$21)*Population!BF72</f>
        <v>-486.34513528149751</v>
      </c>
      <c r="DT72" s="4">
        <f>step*-SUM('By group'!BG$11:BG$21)*Population!BG72</f>
        <v>-224.18056512792541</v>
      </c>
      <c r="DU72" s="4">
        <f>step*-SUM('By group'!BH$11:BH$21)*Population!BH72</f>
        <v>0</v>
      </c>
      <c r="DV72" s="4">
        <f>step*-SUM('By group'!BI$11:BI$21)*Population!BI72</f>
        <v>0</v>
      </c>
      <c r="DW72" s="4">
        <f>step*-SUM('By group'!BJ$11:BJ$21)*Population!BJ72</f>
        <v>0</v>
      </c>
      <c r="DX72" s="4">
        <f>step*-SUM('By group'!BK$11:BK$21)*Population!BK72</f>
        <v>0</v>
      </c>
      <c r="DY72" s="4">
        <f>step*-SUM('By group'!BL$11:BL$21)*Population!BL72</f>
        <v>-73.308170917362091</v>
      </c>
      <c r="DZ72" s="4">
        <f>step*-SUM('By group'!BM$11:BM$21)*Population!BM72</f>
        <v>-33.666432951429833</v>
      </c>
      <c r="EA72" s="4">
        <f>step*-SUM('By group'!BN$11:BN$21)*Population!BN72</f>
        <v>0</v>
      </c>
      <c r="EB72" s="52">
        <v>0</v>
      </c>
      <c r="EC72" s="4">
        <f t="shared" si="111"/>
        <v>126817.15205762757</v>
      </c>
      <c r="ED72" s="4">
        <f t="shared" si="111"/>
        <v>121604.10285556309</v>
      </c>
      <c r="EE72" s="4">
        <f t="shared" si="112"/>
        <v>88693.560477174557</v>
      </c>
      <c r="EF72" s="4">
        <f t="shared" si="113"/>
        <v>36570.168146092554</v>
      </c>
      <c r="EG72" s="4">
        <f t="shared" si="114"/>
        <v>10958.233594319041</v>
      </c>
      <c r="EH72" s="4">
        <f t="shared" si="114"/>
        <v>5272.0200732554867</v>
      </c>
      <c r="EI72" s="4">
        <v>0</v>
      </c>
      <c r="EJ72" s="4">
        <f t="shared" si="115"/>
        <v>0</v>
      </c>
      <c r="EK72" s="4">
        <f t="shared" si="116"/>
        <v>0</v>
      </c>
      <c r="EL72" s="4">
        <f t="shared" si="117"/>
        <v>0</v>
      </c>
      <c r="EM72" s="4">
        <f t="shared" si="118"/>
        <v>1873.0675369342721</v>
      </c>
      <c r="EN72" s="4">
        <f t="shared" si="119"/>
        <v>943.17115121821178</v>
      </c>
      <c r="EO72" s="52">
        <v>0</v>
      </c>
      <c r="EP72" s="4">
        <f t="shared" si="120"/>
        <v>62899.09974972513</v>
      </c>
      <c r="EQ72" s="4">
        <f t="shared" si="121"/>
        <v>60332.347432868883</v>
      </c>
      <c r="ER72" s="4">
        <f t="shared" si="122"/>
        <v>44063.45324267009</v>
      </c>
      <c r="ES72" s="4">
        <f t="shared" si="123"/>
        <v>18221.555439600263</v>
      </c>
      <c r="ET72" s="4">
        <f t="shared" si="124"/>
        <v>5477.1110212109079</v>
      </c>
      <c r="EU72" s="4">
        <f t="shared" si="125"/>
        <v>2643.0665834933593</v>
      </c>
      <c r="EV72" s="4">
        <v>0</v>
      </c>
      <c r="EW72" s="4">
        <f t="shared" si="126"/>
        <v>0</v>
      </c>
      <c r="EX72" s="4">
        <f t="shared" si="127"/>
        <v>0</v>
      </c>
      <c r="EY72" s="4">
        <f t="shared" si="128"/>
        <v>0</v>
      </c>
      <c r="EZ72" s="4">
        <f t="shared" si="129"/>
        <v>946.63581345222974</v>
      </c>
      <c r="FA72" s="4">
        <f t="shared" si="130"/>
        <v>482.01048904638856</v>
      </c>
      <c r="FB72" s="52">
        <v>0</v>
      </c>
      <c r="FC72" s="4">
        <f t="shared" si="131"/>
        <v>4432.0789002574529</v>
      </c>
      <c r="FD72" s="4">
        <f t="shared" si="132"/>
        <v>4255.3166107108746</v>
      </c>
      <c r="FE72" s="4">
        <f t="shared" si="133"/>
        <v>3114.420719571789</v>
      </c>
      <c r="FF72" s="4">
        <f t="shared" si="134"/>
        <v>1289.0758336764536</v>
      </c>
      <c r="FG72" s="4">
        <f t="shared" si="135"/>
        <v>387.08390868862625</v>
      </c>
      <c r="FH72" s="4">
        <f t="shared" si="136"/>
        <v>186.37997171889717</v>
      </c>
      <c r="FI72" s="4">
        <v>0</v>
      </c>
      <c r="FJ72" s="4">
        <f t="shared" si="137"/>
        <v>0</v>
      </c>
      <c r="FK72" s="4">
        <f t="shared" si="138"/>
        <v>0</v>
      </c>
      <c r="FL72" s="4">
        <f t="shared" si="139"/>
        <v>0</v>
      </c>
      <c r="FM72" s="4">
        <f t="shared" si="140"/>
        <v>66.18487234271791</v>
      </c>
      <c r="FN72" s="9">
        <f t="shared" si="141"/>
        <v>33.230208718318146</v>
      </c>
      <c r="FO72" s="4">
        <v>0</v>
      </c>
      <c r="FP72" s="4">
        <f t="shared" si="142"/>
        <v>12943.136411121041</v>
      </c>
      <c r="FQ72" s="4">
        <f t="shared" si="143"/>
        <v>12358.604718294937</v>
      </c>
      <c r="FR72" s="4">
        <f t="shared" si="144"/>
        <v>8887.3979482320319</v>
      </c>
      <c r="FS72" s="4">
        <f t="shared" si="145"/>
        <v>3581.3378880641503</v>
      </c>
      <c r="FT72" s="4">
        <f t="shared" si="146"/>
        <v>1051.8493382300094</v>
      </c>
      <c r="FU72" s="4">
        <f t="shared" si="147"/>
        <v>497.68521659864194</v>
      </c>
      <c r="FV72" s="4">
        <v>0</v>
      </c>
      <c r="FW72" s="4">
        <f t="shared" si="148"/>
        <v>0</v>
      </c>
      <c r="FX72" s="4">
        <f t="shared" si="149"/>
        <v>0</v>
      </c>
      <c r="FY72" s="4">
        <f t="shared" si="150"/>
        <v>0</v>
      </c>
      <c r="FZ72" s="4">
        <f t="shared" si="151"/>
        <v>170.20871199647115</v>
      </c>
      <c r="GA72" s="4">
        <f t="shared" si="152"/>
        <v>81.6558579635699</v>
      </c>
      <c r="GB72" s="4">
        <v>0</v>
      </c>
      <c r="GC72" s="4">
        <f t="shared" si="153"/>
        <v>6901.6950982125072</v>
      </c>
      <c r="GD72" s="4">
        <f t="shared" si="94"/>
        <v>6501.3031661323657</v>
      </c>
      <c r="GE72" s="4">
        <f t="shared" si="95"/>
        <v>4496.0428269142094</v>
      </c>
      <c r="GF72" s="4">
        <f t="shared" si="96"/>
        <v>1720.218688995642</v>
      </c>
      <c r="GG72" s="4">
        <f t="shared" si="97"/>
        <v>486.34513528149751</v>
      </c>
      <c r="GH72" s="4">
        <f t="shared" si="98"/>
        <v>224.18056512792541</v>
      </c>
      <c r="GI72" s="4">
        <v>0</v>
      </c>
      <c r="GJ72" s="4">
        <f t="shared" si="154"/>
        <v>0</v>
      </c>
      <c r="GK72" s="4">
        <f t="shared" si="155"/>
        <v>0</v>
      </c>
      <c r="GL72" s="4">
        <f t="shared" si="99"/>
        <v>0</v>
      </c>
      <c r="GM72" s="4">
        <f t="shared" si="100"/>
        <v>73.308170917362091</v>
      </c>
      <c r="GN72" s="4">
        <f t="shared" si="101"/>
        <v>33.666432951429833</v>
      </c>
      <c r="GO72" s="52">
        <v>0</v>
      </c>
      <c r="GP72" s="4">
        <f>step*(-'By group'!C$32*Population!C72+'By group'!I$33*Population!I72)</f>
        <v>0</v>
      </c>
      <c r="GQ72" s="4">
        <f>step*(-'By group'!D$32*Population!D72+'By group'!J$33*Population!J72)</f>
        <v>0</v>
      </c>
      <c r="GR72" s="4">
        <f>step*(-'By group'!E$32*Population!E72+'By group'!K$33*Population!K72)</f>
        <v>0</v>
      </c>
      <c r="GS72" s="4">
        <f>step*(-'By group'!F$32*Population!F72+'By group'!L$33*Population!L72)</f>
        <v>-4542.5830286923847</v>
      </c>
      <c r="GT72" s="4">
        <f>step*(-'By group'!G$32*Population!G72+'By group'!M$33*Population!M72)</f>
        <v>-582.8184390419915</v>
      </c>
      <c r="GU72" s="4">
        <f>step*(-'By group'!H$32*Population!H72+'By group'!N$33*Population!N72)</f>
        <v>-506.72668085843918</v>
      </c>
      <c r="GV72" s="46">
        <f t="shared" si="156"/>
        <v>0</v>
      </c>
      <c r="GW72" s="14">
        <f t="shared" si="157"/>
        <v>0</v>
      </c>
      <c r="GX72" s="4">
        <f t="shared" si="158"/>
        <v>0</v>
      </c>
      <c r="GY72" s="4">
        <f t="shared" si="159"/>
        <v>4542.5830286923847</v>
      </c>
      <c r="GZ72" s="4">
        <f t="shared" si="160"/>
        <v>582.8184390419915</v>
      </c>
      <c r="HA72" s="4">
        <f t="shared" si="161"/>
        <v>506.72668085843918</v>
      </c>
      <c r="HB72" s="8">
        <v>0</v>
      </c>
      <c r="HC72" s="4">
        <f>step*(-'By group'!P$32*Population!P72+'By group'!V$33*Population!V72)</f>
        <v>0</v>
      </c>
      <c r="HD72" s="4">
        <f>step*(-'By group'!Q$32*Population!Q72+'By group'!W$33*Population!W72)</f>
        <v>0</v>
      </c>
      <c r="HE72" s="4">
        <f>step*(-'By group'!R$32*Population!R72+'By group'!X$33*Population!X72)</f>
        <v>0</v>
      </c>
      <c r="HF72" s="4">
        <f>step*(-'By group'!S$32*Population!S72+'By group'!Y$33*Population!Y72)</f>
        <v>-2265.2376038793391</v>
      </c>
      <c r="HG72" s="4">
        <f>step*(-'By group'!T$32*Population!T72+'By group'!Z$33*Population!Z72)</f>
        <v>-287.60807217547756</v>
      </c>
      <c r="HH72" s="4">
        <f>step*(-'By group'!U$32*Population!U72+'By group'!AA$33*Population!AA72)</f>
        <v>-249.36702480073092</v>
      </c>
      <c r="HI72" s="14">
        <f t="shared" si="162"/>
        <v>0</v>
      </c>
      <c r="HJ72" s="46">
        <f t="shared" si="163"/>
        <v>0</v>
      </c>
      <c r="HK72" s="4">
        <f t="shared" si="164"/>
        <v>0</v>
      </c>
      <c r="HL72" s="4">
        <f t="shared" si="165"/>
        <v>2265.2376038793391</v>
      </c>
      <c r="HM72" s="4">
        <f t="shared" si="166"/>
        <v>287.60807217547756</v>
      </c>
      <c r="HN72" s="9">
        <f t="shared" si="167"/>
        <v>249.36702480073092</v>
      </c>
      <c r="HO72" s="4">
        <v>0</v>
      </c>
      <c r="HP72" s="4">
        <f>step*(-'By group'!AC$32*Population!AC72+'By group'!AI$33*Population!AI72)</f>
        <v>0</v>
      </c>
      <c r="HQ72" s="4">
        <f>step*(-'By group'!AD$32*Population!AD72+'By group'!AJ$33*Population!AJ72)</f>
        <v>0</v>
      </c>
      <c r="HR72" s="4">
        <f>step*(-'By group'!AE$32*Population!AE72+'By group'!AK$33*Population!AK72)</f>
        <v>0</v>
      </c>
      <c r="HS72" s="4">
        <f>step*(-'By group'!AF$32*Population!AF72+'By group'!AL$33*Population!AL72)</f>
        <v>-160.44951817295419</v>
      </c>
      <c r="HT72" s="4">
        <f>step*(-'By group'!AG$32*Population!AG72+'By group'!AM$33*Population!AM72)</f>
        <v>-20.660889984620365</v>
      </c>
      <c r="HU72" s="4">
        <f>step*(-'By group'!AH$32*Population!AH72+'By group'!AN$33*Population!AN72)</f>
        <v>-18.026779407353104</v>
      </c>
      <c r="HV72" s="14">
        <f t="shared" si="168"/>
        <v>0</v>
      </c>
      <c r="HW72" s="46">
        <f t="shared" si="169"/>
        <v>0</v>
      </c>
      <c r="HX72" s="4">
        <f t="shared" si="170"/>
        <v>0</v>
      </c>
      <c r="HY72" s="4">
        <f t="shared" si="171"/>
        <v>160.44951817295419</v>
      </c>
      <c r="HZ72" s="4">
        <f t="shared" si="172"/>
        <v>20.660889984620365</v>
      </c>
      <c r="IA72" s="4">
        <f t="shared" si="173"/>
        <v>18.026779407353104</v>
      </c>
      <c r="IB72" s="8">
        <v>0</v>
      </c>
      <c r="IC72" s="4">
        <f>step*(-'By group'!AP$32*Population!AP72+'By group'!AV$33*Population!AV72)</f>
        <v>0</v>
      </c>
      <c r="ID72" s="4">
        <f>step*(-'By group'!AQ$32*Population!AQ72+'By group'!AW$33*Population!AW72)</f>
        <v>0</v>
      </c>
      <c r="IE72" s="4">
        <f>step*(-'By group'!AR$32*Population!AR72+'By group'!AX$33*Population!AX72)</f>
        <v>0</v>
      </c>
      <c r="IF72" s="4">
        <f>step*(-'By group'!AS$32*Population!AS72+'By group'!AY$33*Population!AY72)</f>
        <v>-440.82031311676911</v>
      </c>
      <c r="IG72" s="4">
        <f>step*(-'By group'!AT$32*Population!AT72+'By group'!AZ$33*Population!AZ72)</f>
        <v>-58.709114337943447</v>
      </c>
      <c r="IH72" s="4">
        <f>step*(-'By group'!AU$32*Population!AU72+'By group'!BA$33*Population!BA72)</f>
        <v>-50.35382023571627</v>
      </c>
      <c r="II72" s="14">
        <f t="shared" si="102"/>
        <v>0</v>
      </c>
      <c r="IJ72" s="4">
        <f t="shared" si="103"/>
        <v>0</v>
      </c>
      <c r="IK72" s="4">
        <f t="shared" si="174"/>
        <v>0</v>
      </c>
      <c r="IL72" s="4">
        <f t="shared" si="175"/>
        <v>440.82031311676911</v>
      </c>
      <c r="IM72" s="4">
        <f t="shared" si="176"/>
        <v>58.709114337943447</v>
      </c>
      <c r="IN72" s="4">
        <f t="shared" si="177"/>
        <v>50.35382023571627</v>
      </c>
      <c r="IO72" s="8">
        <v>0</v>
      </c>
      <c r="IP72" s="4">
        <f>step*(-'By group'!BC$32*Population!BC72+'By group'!BI$33*Population!BI72)</f>
        <v>0</v>
      </c>
      <c r="IQ72" s="4">
        <f>step*(-'By group'!BD$32*Population!BD72+'By group'!BJ$33*Population!BJ72)</f>
        <v>0</v>
      </c>
      <c r="IR72" s="4">
        <f>step*(-'By group'!BE$32*Population!BE72+'By group'!BK$33*Population!BK72)</f>
        <v>0</v>
      </c>
      <c r="IS72" s="4">
        <f>step*(-'By group'!BF$32*Population!BF72+'By group'!BL$33*Population!BL72)</f>
        <v>-206.51848218206771</v>
      </c>
      <c r="IT72" s="4">
        <f>step*(-'By group'!BG$32*Population!BG72+'By group'!BM$33*Population!BM72)</f>
        <v>-28.002896549870169</v>
      </c>
      <c r="IU72" s="4">
        <f>step*(-'By group'!BH$32*Population!BH72+'By group'!BN$33*Population!BN72)</f>
        <v>-22.890935729938946</v>
      </c>
      <c r="IV72" s="14">
        <f t="shared" si="104"/>
        <v>0</v>
      </c>
      <c r="IW72" s="4">
        <f t="shared" si="105"/>
        <v>0</v>
      </c>
      <c r="IX72" s="4">
        <f t="shared" si="106"/>
        <v>0</v>
      </c>
      <c r="IY72" s="4">
        <f t="shared" si="107"/>
        <v>206.51848218206771</v>
      </c>
      <c r="IZ72" s="4">
        <f t="shared" si="108"/>
        <v>28.002896549870169</v>
      </c>
      <c r="JA72" s="4">
        <f t="shared" si="109"/>
        <v>22.890935729938946</v>
      </c>
      <c r="JB72" s="75">
        <f>step*(+prop_idu_male*'By group'!BB$9*Population!BB72-'By group'!B$8*Population!B72)</f>
        <v>-894.97528046418608</v>
      </c>
      <c r="JC72" s="46">
        <f>step*(+prop_idu_male*'By group'!BC$9*Population!BC72-'By group'!C$8*Population!C72)</f>
        <v>-5.3000487628422714</v>
      </c>
      <c r="JD72" s="46">
        <f>step*(+prop_idu_male*'By group'!BD$9*Population!BD72-'By group'!D$8*Population!D72)</f>
        <v>-15.580611538516091</v>
      </c>
      <c r="JE72" s="46">
        <f>step*(+prop_idu_male*'By group'!BE$9*Population!BE72-'By group'!E$8*Population!E72)</f>
        <v>-16.220821646251505</v>
      </c>
      <c r="JF72" s="46">
        <f>step*(+prop_idu_male*'By group'!BF$9*Population!BF72-'By group'!F$8*Population!F72)</f>
        <v>-4.8955026348217228</v>
      </c>
      <c r="JG72" s="46">
        <f>step*(+prop_idu_male*'By group'!BG$9*Population!BG72-'By group'!G$8*Population!G72)</f>
        <v>-0.94679734338969312</v>
      </c>
      <c r="JH72" s="46">
        <f>step*(+prop_idu_male*'By group'!BH$9*Population!BH72-'By group'!H$8*Population!H72)</f>
        <v>-0.81017739765794772</v>
      </c>
      <c r="JI72" s="46">
        <f>step*(+prop_idu_male*'By group'!BI$9*Population!BI72-'By group'!I$8*Population!I72)</f>
        <v>0</v>
      </c>
      <c r="JJ72" s="46">
        <f>step*(+prop_idu_male*'By group'!BJ$9*Population!BJ72-'By group'!J$8*Population!J72)</f>
        <v>0</v>
      </c>
      <c r="JK72" s="46">
        <f>step*(+prop_idu_male*'By group'!BK$9*Population!BK72-'By group'!K$8*Population!K72)</f>
        <v>0</v>
      </c>
      <c r="JL72" s="46">
        <f>step*(+prop_idu_male*'By group'!BL$9*Population!BL72-'By group'!L$8*Population!L72)</f>
        <v>-1.6971279267326032</v>
      </c>
      <c r="JM72" s="46">
        <f>step*(+prop_idu_male*'By group'!BM$9*Population!BM72-'By group'!M$8*Population!M72)</f>
        <v>-0.86237171213478014</v>
      </c>
      <c r="JN72" s="46">
        <f>step*(+prop_idu_male*'By group'!BN$9*Population!BN72-'By group'!N$8*Population!N72)</f>
        <v>-0.7167779251027242</v>
      </c>
      <c r="JO72" s="45">
        <f>step*(+(1-prop_idu_male)*'By group'!BB$9*Population!BB72-'By group'!O$8*Population!O72-'By group'!O$6*Population!O72+'By group'!AB$7*Population!AB72)</f>
        <v>-6665.8696610551269</v>
      </c>
      <c r="JP72" s="46">
        <f>step*(+(1-prop_idu_male)*'By group'!BC$9*Population!BC72-'By group'!P$8*Population!P72-'By group'!P$6*Population!P72+'By group'!AC$7*Population!AC72)</f>
        <v>-10.28299097974295</v>
      </c>
      <c r="JQ72" s="46">
        <f>step*(+(1-prop_idu_male)*'By group'!BD$9*Population!BD72-'By group'!Q$8*Population!Q72-'By group'!Q$6*Population!Q72+'By group'!AD$7*Population!AD72)</f>
        <v>-30.005102204790525</v>
      </c>
      <c r="JR72" s="46">
        <f>step*(+(1-prop_idu_male)*'By group'!BE$9*Population!BE72-'By group'!R$8*Population!R72-'By group'!R$6*Population!R72+'By group'!AE$7*Population!AE72)</f>
        <v>-31.032482589990877</v>
      </c>
      <c r="JS72" s="46">
        <f>step*(+(1-prop_idu_male)*'By group'!BF$9*Population!BF72-'By group'!S$8*Population!S72-'By group'!S$6*Population!S72+'By group'!AF$7*Population!AF72)</f>
        <v>-9.346887316438071</v>
      </c>
      <c r="JT72" s="46">
        <f>step*(+(1-prop_idu_male)*'By group'!BG$9*Population!BG72-'By group'!T$8*Population!T72-'By group'!T$6*Population!T72+'By group'!AG$7*Population!AG72)</f>
        <v>-1.8095918318863797</v>
      </c>
      <c r="JU72" s="46">
        <f>step*(+(1-prop_idu_male)*'By group'!BH$9*Population!BH72-'By group'!U$8*Population!U72-'By group'!U$6*Population!U72+'By group'!AH$7*Population!AH72)</f>
        <v>-1.5628600051062358</v>
      </c>
      <c r="JV72" s="46">
        <f>step*(+(1-prop_idu_male)*'By group'!BI$9*Population!BI72-'By group'!V$8*Population!V72-'By group'!V$6*Population!V72+'By group'!AI$7*Population!AI72)</f>
        <v>0</v>
      </c>
      <c r="JW72" s="46">
        <f>step*(+(1-prop_idu_male)*'By group'!BJ$9*Population!BJ72-'By group'!W$8*Population!W72-'By group'!W$6*Population!W72+'By group'!AJ$7*Population!AJ72)</f>
        <v>0</v>
      </c>
      <c r="JX72" s="46">
        <f>step*(+(1-prop_idu_male)*'By group'!BK$9*Population!BK72-'By group'!X$8*Population!X72-'By group'!X$6*Population!X72+'By group'!AK$7*Population!AK72)</f>
        <v>0</v>
      </c>
      <c r="JY72" s="46">
        <f>step*(+(1-prop_idu_male)*'By group'!BL$9*Population!BL72-'By group'!Y$8*Population!Y72-'By group'!Y$6*Population!Y72+'By group'!AL$7*Population!AL72)</f>
        <v>-3.2732221744792951</v>
      </c>
      <c r="JZ72" s="46">
        <f>step*(+(1-prop_idu_male)*'By group'!BM$9*Population!BM72-'By group'!Z$8*Population!Z72-'By group'!Z$6*Population!Z72+'By group'!AM$7*Population!AM72)</f>
        <v>-1.6923631276379545</v>
      </c>
      <c r="KA72" s="76">
        <f>step*(+(1-prop_idu_male)*'By group'!BN$9*Population!BN72-'By group'!AA$8*Population!AA72-'By group'!AA$6*Population!AA72+'By group'!AN$7*Population!AN72)</f>
        <v>-1.4647287266134761</v>
      </c>
      <c r="KB72" s="46">
        <f>step*(+'By group'!O$6*Population!O72-'By group'!AB$7*Population!AB72)</f>
        <v>5704.0712652766288</v>
      </c>
      <c r="KC72" s="46">
        <f>step*(+'By group'!P$6*Population!P72-'By group'!AC$7*Population!AC72)</f>
        <v>7.4614127030834769</v>
      </c>
      <c r="KD72" s="46">
        <f>step*(+'By group'!Q$6*Population!Q72-'By group'!AD$7*Population!AD72)</f>
        <v>21.731936695486212</v>
      </c>
      <c r="KE72" s="46">
        <f>step*(+'By group'!R$6*Population!R72-'By group'!AE$7*Population!AE72)</f>
        <v>22.43777047688944</v>
      </c>
      <c r="KF72" s="46">
        <f>step*(+'By group'!S$6*Population!S72-'By group'!AF$7*Population!AF72)</f>
        <v>6.7542353464170652</v>
      </c>
      <c r="KG72" s="46">
        <f>step*(+'By group'!T$6*Population!T72-'By group'!AG$7*Population!AG72)</f>
        <v>1.3078801830030591</v>
      </c>
      <c r="KH72" s="46">
        <f>step*(+'By group'!U$6*Population!U72-'By group'!AH$7*Population!AH72)</f>
        <v>1.131815407116149</v>
      </c>
      <c r="KI72" s="46">
        <f>step*(+'By group'!V$6*Population!V72-'By group'!AI$7*Population!AI72)</f>
        <v>0</v>
      </c>
      <c r="KJ72" s="46">
        <f>step*(+'By group'!W$6*Population!W72-'By group'!AJ$7*Population!AJ72)</f>
        <v>0</v>
      </c>
      <c r="KK72" s="46">
        <f>step*(+'By group'!X$6*Population!X72-'By group'!AK$7*Population!AK72)</f>
        <v>0</v>
      </c>
      <c r="KL72" s="46">
        <f>step*(+'By group'!Y$6*Population!Y72-'By group'!AL$7*Population!AL72)</f>
        <v>2.3705712635774829</v>
      </c>
      <c r="KM72" s="46">
        <f>step*(+'By group'!Z$6*Population!Z72-'By group'!AM$7*Population!AM72)</f>
        <v>1.2305524983624239</v>
      </c>
      <c r="KN72" s="46">
        <f>step*(+'By group'!AA$6*Population!AA72-'By group'!AN$7*Population!AN72)</f>
        <v>1.0739044573588377</v>
      </c>
      <c r="KO72" s="45">
        <v>0</v>
      </c>
      <c r="KP72" s="46">
        <v>0</v>
      </c>
      <c r="KQ72" s="46">
        <v>0</v>
      </c>
      <c r="KR72" s="46">
        <v>0</v>
      </c>
      <c r="KS72" s="46">
        <v>0</v>
      </c>
      <c r="KT72" s="46">
        <v>0</v>
      </c>
      <c r="KU72" s="46">
        <v>0</v>
      </c>
      <c r="KV72" s="46">
        <v>0</v>
      </c>
      <c r="KW72" s="46">
        <v>0</v>
      </c>
      <c r="KX72" s="46">
        <v>0</v>
      </c>
      <c r="KY72" s="46">
        <v>0</v>
      </c>
      <c r="KZ72" s="46">
        <v>0</v>
      </c>
      <c r="LA72" s="46">
        <v>0</v>
      </c>
      <c r="LB72" s="188">
        <f>step*(-'By group'!BB$9*Population!BB72+'By group'!B$8*Population!B72+'By group'!O$8*Population!O72)</f>
        <v>1856.7736762426846</v>
      </c>
      <c r="LC72" s="189">
        <f>step*(-'By group'!BC$9*Population!BC72+'By group'!C$8*Population!C72+'By group'!P$8*Population!P72)</f>
        <v>8.1216270395017442</v>
      </c>
      <c r="LD72" s="189">
        <f>step*(-'By group'!BD$9*Population!BD72+'By group'!D$8*Population!D72+'By group'!Q$8*Population!Q72)</f>
        <v>23.853777047820405</v>
      </c>
      <c r="LE72" s="189">
        <f>step*(-'By group'!BE$9*Population!BE72+'By group'!E$8*Population!E72+'By group'!R$8*Population!R72)</f>
        <v>24.815533759352945</v>
      </c>
      <c r="LF72" s="189">
        <f>step*(-'By group'!BF$9*Population!BF72+'By group'!F$8*Population!F72+'By group'!S$8*Population!S72)</f>
        <v>7.4881546048427277</v>
      </c>
      <c r="LG72" s="189">
        <f>step*(-'By group'!BG$9*Population!BG72+'By group'!G$8*Population!G72+'By group'!T$8*Population!T72)</f>
        <v>1.4485089922730139</v>
      </c>
      <c r="LH72" s="189">
        <f>step*(-'By group'!BH$9*Population!BH72+'By group'!H$8*Population!H72+'By group'!U$8*Population!U72)</f>
        <v>1.2412219956480346</v>
      </c>
      <c r="LI72" s="189">
        <f>step*(-'By group'!BI$9*Population!BI72+'By group'!I$8*Population!I72+'By group'!V$8*Population!V72)</f>
        <v>0</v>
      </c>
      <c r="LJ72" s="189">
        <f>step*(-'By group'!BJ$9*Population!BJ72+'By group'!J$8*Population!J72+'By group'!W$8*Population!W72)</f>
        <v>0</v>
      </c>
      <c r="LK72" s="189">
        <f>step*(-'By group'!BK$9*Population!BK72+'By group'!K$8*Population!K72+'By group'!X$8*Population!X72)</f>
        <v>0</v>
      </c>
      <c r="LL72" s="189">
        <f>step*(-'By group'!BL$9*Population!BL72+'By group'!L$8*Population!L72+'By group'!Y$8*Population!Y72)</f>
        <v>2.5997788376344158</v>
      </c>
      <c r="LM72" s="189">
        <f>step*(-'By group'!BM$9*Population!BM72+'By group'!M$8*Population!M72+'By group'!Z$8*Population!Z72)</f>
        <v>1.3241823414103109</v>
      </c>
      <c r="LN72" s="189">
        <f>step*(-'By group'!BN$9*Population!BN72+'By group'!N$8*Population!N72+'By group'!AA$8*Population!AA72)</f>
        <v>1.1076021943573626</v>
      </c>
    </row>
    <row r="73" spans="1:326" x14ac:dyDescent="0.25">
      <c r="A73">
        <f t="shared" si="110"/>
        <v>34.5</v>
      </c>
      <c r="B73" s="52">
        <f>step*((-'By group'!B$4-'By group'!B$5-'By group'!B$22)*Population!B73+'By group'!B$3*Population!$BO73)</f>
        <v>178604.25703472132</v>
      </c>
      <c r="C73" s="4">
        <f>step*((-'By group'!C$4-'By group'!C$5-'By group'!C$22)*Population!C73+'By group'!C$3*Population!$BO73)</f>
        <v>-4877.9075157856878</v>
      </c>
      <c r="D73" s="4">
        <f>step*((-'By group'!D$4-'By group'!D$5-'By group'!D$22)*Population!D73+'By group'!D$3*Population!$BO73)</f>
        <v>-32016.55697133889</v>
      </c>
      <c r="E73" s="4">
        <f>step*((-'By group'!E$4-'By group'!E$5-'By group'!E$22)*Population!E73+'By group'!E$3*Population!$BO73)</f>
        <v>-51325.48645921643</v>
      </c>
      <c r="F73" s="4">
        <f>step*((-'By group'!F$4-'By group'!F$5-'By group'!F$22)*Population!F73+'By group'!F$3*Population!$BO73)</f>
        <v>-20866.968145541799</v>
      </c>
      <c r="G73" s="4">
        <f>step*((-'By group'!G$4-'By group'!G$5-'By group'!G$22)*Population!G73+'By group'!G$3*Population!$BO73)</f>
        <v>-5071.0534337699646</v>
      </c>
      <c r="H73" s="4">
        <f>step*((-'By group'!H$4-'By group'!H$5-'By group'!H$22)*Population!H73+'By group'!H$3*Population!$BO73)</f>
        <v>-4747.7720690865344</v>
      </c>
      <c r="I73" s="4">
        <f>step*((-'By group'!I$4-'By group'!I$5-'By group'!I$22)*Population!I73+'By group'!I$3*Population!$BO73)</f>
        <v>0</v>
      </c>
      <c r="J73" s="4">
        <f>step*((-'By group'!J$4-'By group'!J$5-'By group'!J$22)*Population!J73+'By group'!J$3*Population!$BO73)</f>
        <v>0</v>
      </c>
      <c r="K73" s="4">
        <f>step*((-'By group'!K$4-'By group'!K$5-'By group'!K$22)*Population!K73+'By group'!K$3*Population!$BO73)</f>
        <v>0</v>
      </c>
      <c r="L73" s="4">
        <f>step*((-'By group'!L$4-'By group'!L$5-'By group'!L$22)*Population!L73+'By group'!L$3*Population!$BO73)</f>
        <v>-2625.4812185566198</v>
      </c>
      <c r="M73" s="4">
        <f>step*((-'By group'!M$4-'By group'!M$5-'By group'!M$22)*Population!M73+'By group'!M$3*Population!$BO73)</f>
        <v>-1509.296130836881</v>
      </c>
      <c r="N73" s="4">
        <f>step*((-'By group'!N$4-'By group'!N$5-'By group'!N$22)*Population!N73+'By group'!N$3*Population!$BO73)</f>
        <v>-1471.8066545803558</v>
      </c>
      <c r="O73" s="8">
        <f>step*((-'By group'!O$4-'By group'!O$5-'By group'!O$22)*Population!O73+'By group'!O$3*Population!$BO73)</f>
        <v>127304.58189273661</v>
      </c>
      <c r="P73" s="4">
        <f>step*((-'By group'!P$4-'By group'!P$5-'By group'!P$22)*Population!P73+'By group'!P$3*Population!$BO73)</f>
        <v>-2419.0209144572254</v>
      </c>
      <c r="Q73" s="4">
        <f>step*((-'By group'!Q$4-'By group'!Q$5-'By group'!Q$22)*Population!Q73+'By group'!Q$3*Population!$BO73)</f>
        <v>-15896.687300218182</v>
      </c>
      <c r="R73" s="4">
        <f>step*((-'By group'!R$4-'By group'!R$5-'By group'!R$22)*Population!R73+'By group'!R$3*Population!$BO73)</f>
        <v>-25552.273894145892</v>
      </c>
      <c r="S73" s="4">
        <f>step*((-'By group'!S$4-'By group'!S$5-'By group'!S$22)*Population!S73+'By group'!S$3*Population!$BO73)</f>
        <v>-10418.547247810367</v>
      </c>
      <c r="T73" s="4">
        <f>step*((-'By group'!T$4-'By group'!T$5-'By group'!T$22)*Population!T73+'By group'!T$3*Population!$BO73)</f>
        <v>-2539.0918050071991</v>
      </c>
      <c r="U73" s="4">
        <f>step*((-'By group'!U$4-'By group'!U$5-'By group'!U$22)*Population!U73+'By group'!U$3*Population!$BO73)</f>
        <v>-2395.334947756367</v>
      </c>
      <c r="V73" s="4">
        <f>step*((-'By group'!V$4-'By group'!V$5-'By group'!V$22)*Population!V73+'By group'!V$3*Population!$BO73)</f>
        <v>0</v>
      </c>
      <c r="W73" s="4">
        <f>step*((-'By group'!W$4-'By group'!W$5-'By group'!W$22)*Population!W73+'By group'!W$3*Population!$BO73)</f>
        <v>0</v>
      </c>
      <c r="X73" s="4">
        <f>step*((-'By group'!X$4-'By group'!X$5-'By group'!X$22)*Population!X73+'By group'!X$3*Population!$BO73)</f>
        <v>0</v>
      </c>
      <c r="Y73" s="4">
        <f>step*((-'By group'!Y$4-'By group'!Y$5-'By group'!Y$22)*Population!Y73+'By group'!Y$3*Population!$BO73)</f>
        <v>-1324.5928288924872</v>
      </c>
      <c r="Z73" s="4">
        <f>step*((-'By group'!Z$4-'By group'!Z$5-'By group'!Z$22)*Population!Z73+'By group'!Z$3*Population!$BO73)</f>
        <v>-769.56272255257841</v>
      </c>
      <c r="AA73" s="4">
        <f>step*((-'By group'!AA$4-'By group'!AA$5-'By group'!AA$22)*Population!AA73+'By group'!AA$3*Population!$BO73)</f>
        <v>-766.77274862525508</v>
      </c>
      <c r="AB73" s="8">
        <f>step*((-'By group'!AB$4-'By group'!AB$5-'By group'!AB$22)*Population!AB73+'By group'!AB$3*Population!$BO73)</f>
        <v>-1169.5397643581248</v>
      </c>
      <c r="AC73" s="4">
        <f>step*((-'By group'!AC$4-'By group'!AC$5-'By group'!AC$22)*Population!AC73+'By group'!AC$3*Population!$BO73)</f>
        <v>-170.77310594128409</v>
      </c>
      <c r="AD73" s="4">
        <f>step*((-'By group'!AD$4-'By group'!AD$5-'By group'!AD$22)*Population!AD73+'By group'!AD$3*Population!$BO73)</f>
        <v>-1124.9207322368295</v>
      </c>
      <c r="AE73" s="4">
        <f>step*((-'By group'!AE$4-'By group'!AE$5-'By group'!AE$22)*Population!AE73+'By group'!AE$3*Population!$BO73)</f>
        <v>-1810.7368756385617</v>
      </c>
      <c r="AF73" s="4">
        <f>step*((-'By group'!AF$4-'By group'!AF$5-'By group'!AF$22)*Population!AF73+'By group'!AF$3*Population!$BO73)</f>
        <v>-737.8984974824408</v>
      </c>
      <c r="AG73" s="4">
        <f>step*((-'By group'!AG$4-'By group'!AG$5-'By group'!AG$22)*Population!AG73+'By group'!AG$3*Population!$BO73)</f>
        <v>-179.50704988645421</v>
      </c>
      <c r="AH73" s="4">
        <f>step*((-'By group'!AH$4-'By group'!AH$5-'By group'!AH$22)*Population!AH73+'By group'!AH$3*Population!$BO73)</f>
        <v>-168.10403538952662</v>
      </c>
      <c r="AI73" s="4">
        <f>step*((-'By group'!AI$4-'By group'!AI$5-'By group'!AI$22)*Population!AI73+'By group'!AI$3*Population!$BO73)</f>
        <v>0</v>
      </c>
      <c r="AJ73" s="4">
        <f>step*((-'By group'!AJ$4-'By group'!AJ$5-'By group'!AJ$22)*Population!AJ73+'By group'!AJ$3*Population!$BO73)</f>
        <v>0</v>
      </c>
      <c r="AK73" s="4">
        <f>step*((-'By group'!AK$4-'By group'!AK$5-'By group'!AK$22)*Population!AK73+'By group'!AK$3*Population!$BO73)</f>
        <v>0</v>
      </c>
      <c r="AL73" s="4">
        <f>step*((-'By group'!AL$4-'By group'!AL$5-'By group'!AL$22)*Population!AL73+'By group'!AL$3*Population!$BO73)</f>
        <v>-92.937168986785679</v>
      </c>
      <c r="AM73" s="4">
        <f>step*((-'By group'!AM$4-'By group'!AM$5-'By group'!AM$22)*Population!AM73+'By group'!AM$3*Population!$BO73)</f>
        <v>-53.302555721954903</v>
      </c>
      <c r="AN73" s="4">
        <f>step*((-'By group'!AN$4-'By group'!AN$5-'By group'!AN$22)*Population!AN73+'By group'!AN$3*Population!$BO73)</f>
        <v>-51.731584591474267</v>
      </c>
      <c r="AO73" s="8">
        <f>step*((-'By group'!AO$4-'By group'!AO$5-'By group'!AO$22)*Population!AO73+'By group'!AO$3*Population!$BO73)</f>
        <v>13149.432664446009</v>
      </c>
      <c r="AP73" s="4">
        <f>step*((-'By group'!AP$4-'By group'!AP$5-'By group'!AP$22)*Population!AP73+'By group'!AP$3*Population!$BO73)</f>
        <v>-497.95168889556976</v>
      </c>
      <c r="AQ73" s="4">
        <f>step*((-'By group'!AQ$4-'By group'!AQ$5-'By group'!AQ$22)*Population!AQ73+'By group'!AQ$3*Population!$BO73)</f>
        <v>-3223.920177146475</v>
      </c>
      <c r="AR73" s="4">
        <f>step*((-'By group'!AR$4-'By group'!AR$5-'By group'!AR$22)*Population!AR73+'By group'!AR$3*Population!$BO73)</f>
        <v>-5054.77922565274</v>
      </c>
      <c r="AS73" s="4">
        <f>step*((-'By group'!AS$4-'By group'!AS$5-'By group'!AS$22)*Population!AS73+'By group'!AS$3*Population!$BO73)</f>
        <v>-2015.6430965122852</v>
      </c>
      <c r="AT73" s="4">
        <f>step*((-'By group'!AT$4-'By group'!AT$5-'By group'!AT$22)*Population!AT73+'By group'!AT$3*Population!$BO73)</f>
        <v>-482.02033578079102</v>
      </c>
      <c r="AU73" s="4">
        <f>step*((-'By group'!AU$4-'By group'!AU$5-'By group'!AU$22)*Population!AU73+'By group'!AU$3*Population!$BO73)</f>
        <v>-436.02233564706893</v>
      </c>
      <c r="AV73" s="4">
        <f>step*((-'By group'!AV$4-'By group'!AV$5-'By group'!AV$22)*Population!AV73+'By group'!AV$3*Population!$BO73)</f>
        <v>0</v>
      </c>
      <c r="AW73" s="4">
        <f>step*((-'By group'!AW$4-'By group'!AW$5-'By group'!AW$22)*Population!AW73+'By group'!AW$3*Population!$BO73)</f>
        <v>0</v>
      </c>
      <c r="AX73" s="4">
        <f>step*((-'By group'!AX$4-'By group'!AX$5-'By group'!AX$22)*Population!AX73+'By group'!AX$3*Population!$BO73)</f>
        <v>0</v>
      </c>
      <c r="AY73" s="4">
        <f>step*((-'By group'!AY$4-'By group'!AY$5-'By group'!AY$22)*Population!AY73+'By group'!AY$3*Population!$BO73)</f>
        <v>-240.55455509782632</v>
      </c>
      <c r="AZ73" s="4">
        <f>step*((-'By group'!AZ$4-'By group'!AZ$5-'By group'!AZ$22)*Population!AZ73+'By group'!AZ$3*Population!$BO73)</f>
        <v>-131.97838039204245</v>
      </c>
      <c r="BA73" s="4">
        <f>step*((-'By group'!BA$4-'By group'!BA$5-'By group'!BA$22)*Population!BA73+'By group'!BA$3*Population!$BO73)</f>
        <v>-119.64933486917626</v>
      </c>
      <c r="BB73" s="8">
        <f>step*((-'By group'!BB$4-'By group'!BB$5-'By group'!BB$22)*Population!BB73+'By group'!BB$3*Population!$BO73)</f>
        <v>5156.2779917089629</v>
      </c>
      <c r="BC73" s="4">
        <f>step*((-'By group'!BC$4-'By group'!BC$5-'By group'!BC$22)*Population!BC73+'By group'!BC$3*Population!$BO73)</f>
        <v>-391.18431211704404</v>
      </c>
      <c r="BD73" s="4">
        <f>step*((-'By group'!BD$4-'By group'!BD$5-'By group'!BD$22)*Population!BD73+'By group'!BD$3*Population!$BO73)</f>
        <v>-1983.8529238088624</v>
      </c>
      <c r="BE73" s="4">
        <f>step*((-'By group'!BE$4-'By group'!BE$5-'By group'!BE$22)*Population!BE73+'By group'!BE$3*Population!$BO73)</f>
        <v>-2760.0762654786099</v>
      </c>
      <c r="BF73" s="4">
        <f>step*((-'By group'!BF$4-'By group'!BF$5-'By group'!BF$22)*Population!BF73+'By group'!BF$3*Population!$BO73)</f>
        <v>-1024.1636569207574</v>
      </c>
      <c r="BG73" s="4">
        <f>step*((-'By group'!BG$4-'By group'!BG$5-'By group'!BG$22)*Population!BG73+'By group'!BG$3*Population!$BO73)</f>
        <v>-233.78801039740486</v>
      </c>
      <c r="BH73" s="4">
        <f>step*((-'By group'!BH$4-'By group'!BH$5-'By group'!BH$22)*Population!BH73+'By group'!BH$3*Population!$BO73)</f>
        <v>-201.19899923845023</v>
      </c>
      <c r="BI73" s="4">
        <f>step*((-'By group'!BI$4-'By group'!BI$5-'By group'!BI$22)*Population!BI73+'By group'!BI$3*Population!$BO73)</f>
        <v>0</v>
      </c>
      <c r="BJ73" s="4">
        <f>step*((-'By group'!BJ$4-'By group'!BJ$5-'By group'!BJ$22)*Population!BJ73+'By group'!BJ$3*Population!$BO73)</f>
        <v>0</v>
      </c>
      <c r="BK73" s="4">
        <f>step*((-'By group'!BK$4-'By group'!BK$5-'By group'!BK$22)*Population!BK73+'By group'!BK$3*Population!$BO73)</f>
        <v>0</v>
      </c>
      <c r="BL73" s="4">
        <f>step*((-'By group'!BL$4-'By group'!BL$5-'By group'!BL$22)*Population!BL73+'By group'!BL$3*Population!$BO73)</f>
        <v>-132.30169207184971</v>
      </c>
      <c r="BM73" s="4">
        <f>step*((-'By group'!BM$4-'By group'!BM$5-'By group'!BM$22)*Population!BM73+'By group'!BM$3*Population!$BO73)</f>
        <v>-67.496460998294978</v>
      </c>
      <c r="BN73" s="4">
        <f>step*((-'By group'!BN$4-'By group'!BN$5-'By group'!BN$22)*Population!BN73+'By group'!BN$3*Population!$BO73)</f>
        <v>-56.761756684517756</v>
      </c>
      <c r="BO73" s="71">
        <f>-step*SUM(SCR!B73:N73)*Population!B73</f>
        <v>-127178.51415643599</v>
      </c>
      <c r="BP73" s="4">
        <f>step*-SUM('By group'!C$11:C$21)*Population!C73</f>
        <v>-121947.68789464219</v>
      </c>
      <c r="BQ73" s="4">
        <f>step*-SUM('By group'!D$11:D$21)*Population!D73</f>
        <v>-88934.880475941362</v>
      </c>
      <c r="BR73" s="4">
        <f>step*-SUM('By group'!E$11:E$21)*Population!E73</f>
        <v>-36661.061756583164</v>
      </c>
      <c r="BS73" s="4">
        <f>step*-SUM('By group'!F$11:F$21)*Population!F73</f>
        <v>-10982.614813443053</v>
      </c>
      <c r="BT73" s="4">
        <f>step*-SUM('By group'!G$11:G$21)*Population!G73</f>
        <v>-5282.3473268437128</v>
      </c>
      <c r="BU73" s="4">
        <f>step*-SUM('By group'!H$11:H$21)*Population!H73</f>
        <v>0</v>
      </c>
      <c r="BV73" s="4">
        <f>step*-SUM('By group'!I$11:I$21)*Population!I73</f>
        <v>0</v>
      </c>
      <c r="BW73" s="4">
        <f>step*-SUM('By group'!J$11:J$21)*Population!J73</f>
        <v>0</v>
      </c>
      <c r="BX73" s="4">
        <f>step*-SUM('By group'!K$11:K$21)*Population!K73</f>
        <v>0</v>
      </c>
      <c r="BY73" s="4">
        <f>step*-SUM('By group'!L$11:L$21)*Population!L73</f>
        <v>-1875.3437275404424</v>
      </c>
      <c r="BZ73" s="4">
        <f>step*-SUM('By group'!M$11:M$21)*Population!M73</f>
        <v>-943.31008177305068</v>
      </c>
      <c r="CA73" s="4">
        <f>step*-SUM('By group'!N$11:N$21)*Population!N73</f>
        <v>0</v>
      </c>
      <c r="CB73" s="13">
        <f>-step*SUM(SCR!O73:AA73)*Population!O73</f>
        <v>-63052.171462662234</v>
      </c>
      <c r="CC73" s="4">
        <f>step*-SUM('By group'!P$11:P$21)*Population!P73</f>
        <v>-60475.522861430632</v>
      </c>
      <c r="CD73" s="4">
        <f>step*-SUM('By group'!Q$11:Q$21)*Population!Q73</f>
        <v>-44157.464722828285</v>
      </c>
      <c r="CE73" s="4">
        <f>step*-SUM('By group'!R$11:R$21)*Population!R73</f>
        <v>-18251.624210104208</v>
      </c>
      <c r="CF73" s="4">
        <f>step*-SUM('By group'!S$11:S$21)*Population!S73</f>
        <v>-5483.445919900194</v>
      </c>
      <c r="CG73" s="4">
        <f>step*-SUM('By group'!T$11:T$21)*Population!T73</f>
        <v>-2644.887296882499</v>
      </c>
      <c r="CH73" s="4">
        <f>step*-SUM('By group'!U$11:U$21)*Population!U73</f>
        <v>0</v>
      </c>
      <c r="CI73" s="4">
        <f>step*-SUM('By group'!V$11:V$21)*Population!V73</f>
        <v>0</v>
      </c>
      <c r="CJ73" s="4">
        <f>step*-SUM('By group'!W$11:W$21)*Population!W73</f>
        <v>0</v>
      </c>
      <c r="CK73" s="4">
        <f>step*-SUM('By group'!X$11:X$21)*Population!X73</f>
        <v>0</v>
      </c>
      <c r="CL73" s="4">
        <f>step*-SUM('By group'!Y$11:Y$21)*Population!Y73</f>
        <v>-946.13773492320513</v>
      </c>
      <c r="CM73" s="4">
        <f>step*-SUM('By group'!Z$11:Z$21)*Population!Z73</f>
        <v>-480.97670159536148</v>
      </c>
      <c r="CN73" s="4">
        <f>step*-SUM('By group'!AA$11:AA$21)*Population!AA73</f>
        <v>0</v>
      </c>
      <c r="CO73" s="13">
        <f>-step*SUM(SCR!AB73:AN73)*Population!AB73</f>
        <v>-4446.6116994158056</v>
      </c>
      <c r="CP73" s="4">
        <f>step*-SUM('By group'!AC$11:AC$21)*Population!AC73</f>
        <v>-4269.3276485321021</v>
      </c>
      <c r="CQ73" s="4">
        <f>step*-SUM('By group'!AD$11:AD$21)*Population!AD73</f>
        <v>-3124.7798117689708</v>
      </c>
      <c r="CR73" s="4">
        <f>step*-SUM('By group'!AE$11:AE$21)*Population!AE73</f>
        <v>-1293.3834825989725</v>
      </c>
      <c r="CS73" s="4">
        <f>step*-SUM('By group'!AF$11:AF$21)*Population!AF73</f>
        <v>-388.36763025391622</v>
      </c>
      <c r="CT73" s="4">
        <f>step*-SUM('By group'!AG$11:AG$21)*Population!AG73</f>
        <v>-186.98651029838979</v>
      </c>
      <c r="CU73" s="4">
        <f>step*-SUM('By group'!AH$11:AH$21)*Population!AH73</f>
        <v>0</v>
      </c>
      <c r="CV73" s="4">
        <f>step*-SUM('By group'!AI$11:AI$21)*Population!AI73</f>
        <v>0</v>
      </c>
      <c r="CW73" s="4">
        <f>step*-SUM('By group'!AJ$11:AJ$21)*Population!AJ73</f>
        <v>0</v>
      </c>
      <c r="CX73" s="4">
        <f>step*-SUM('By group'!AK$11:AK$21)*Population!AK73</f>
        <v>0</v>
      </c>
      <c r="CY73" s="4">
        <f>step*-SUM('By group'!AL$11:AL$21)*Population!AL73</f>
        <v>-66.383692133418336</v>
      </c>
      <c r="CZ73" s="4">
        <f>step*-SUM('By group'!AM$11:AM$21)*Population!AM73</f>
        <v>-33.31409732622182</v>
      </c>
      <c r="DA73" s="4">
        <f>step*-SUM('By group'!AN$11:AN$21)*Population!AN73</f>
        <v>0</v>
      </c>
      <c r="DB73" s="13">
        <f>-step*SUM(SCR!AO73:BA73)*Population!AO73</f>
        <v>-13036.167971208934</v>
      </c>
      <c r="DC73" s="4">
        <f>step*-SUM('By group'!AP$11:AP$21)*Population!AP73</f>
        <v>-12448.792222389244</v>
      </c>
      <c r="DD73" s="4">
        <f>step*-SUM('By group'!AQ$11:AQ$21)*Population!AQ73</f>
        <v>-8955.3338254068749</v>
      </c>
      <c r="DE73" s="4">
        <f>step*-SUM('By group'!AR$11:AR$21)*Population!AR73</f>
        <v>-3610.5565897519573</v>
      </c>
      <c r="DF73" s="4">
        <f>step*-SUM('By group'!AS$11:AS$21)*Population!AS73</f>
        <v>-1060.8647876380448</v>
      </c>
      <c r="DG73" s="4">
        <f>step*-SUM('By group'!AT$11:AT$21)*Population!AT73</f>
        <v>-502.10451643832391</v>
      </c>
      <c r="DH73" s="4">
        <f>step*-SUM('By group'!AU$11:AU$21)*Population!AU73</f>
        <v>0</v>
      </c>
      <c r="DI73" s="4">
        <f>step*-SUM('By group'!AV$11:AV$21)*Population!AV73</f>
        <v>0</v>
      </c>
      <c r="DJ73" s="4">
        <f>step*-SUM('By group'!AW$11:AW$21)*Population!AW73</f>
        <v>0</v>
      </c>
      <c r="DK73" s="4">
        <f>step*-SUM('By group'!AX$11:AX$21)*Population!AX73</f>
        <v>0</v>
      </c>
      <c r="DL73" s="4">
        <f>step*-SUM('By group'!AY$11:AY$21)*Population!AY73</f>
        <v>-171.82468221273308</v>
      </c>
      <c r="DM73" s="4">
        <f>step*-SUM('By group'!AZ$11:AZ$21)*Population!AZ73</f>
        <v>-82.486487745026537</v>
      </c>
      <c r="DN73" s="4">
        <f>step*-SUM('By group'!BA$11:BA$21)*Population!BA73</f>
        <v>0</v>
      </c>
      <c r="DO73" s="13">
        <f>-step*SUM(SCR!BB73:BN73)*Population!BB73</f>
        <v>-6921.2770333344006</v>
      </c>
      <c r="DP73" s="4">
        <f>step*-SUM('By group'!BC$11:BC$21)*Population!BC73</f>
        <v>-6519.7385352840665</v>
      </c>
      <c r="DQ73" s="4">
        <f>step*-SUM('By group'!BD$11:BD$21)*Population!BD73</f>
        <v>-4508.7566450201411</v>
      </c>
      <c r="DR73" s="4">
        <f>step*-SUM('By group'!BE$11:BE$21)*Population!BE73</f>
        <v>-1725.0476659241313</v>
      </c>
      <c r="DS73" s="4">
        <f>step*-SUM('By group'!BF$11:BF$21)*Population!BF73</f>
        <v>-487.69697948607501</v>
      </c>
      <c r="DT73" s="4">
        <f>step*-SUM('By group'!BG$11:BG$21)*Population!BG73</f>
        <v>-224.79616384365852</v>
      </c>
      <c r="DU73" s="4">
        <f>step*-SUM('By group'!BH$11:BH$21)*Population!BH73</f>
        <v>0</v>
      </c>
      <c r="DV73" s="4">
        <f>step*-SUM('By group'!BI$11:BI$21)*Population!BI73</f>
        <v>0</v>
      </c>
      <c r="DW73" s="4">
        <f>step*-SUM('By group'!BJ$11:BJ$21)*Population!BJ73</f>
        <v>0</v>
      </c>
      <c r="DX73" s="4">
        <f>step*-SUM('By group'!BK$11:BK$21)*Population!BK73</f>
        <v>0</v>
      </c>
      <c r="DY73" s="4">
        <f>step*-SUM('By group'!BL$11:BL$21)*Population!BL73</f>
        <v>-73.500940039916514</v>
      </c>
      <c r="DZ73" s="4">
        <f>step*-SUM('By group'!BM$11:BM$21)*Population!BM73</f>
        <v>-33.748230499147489</v>
      </c>
      <c r="EA73" s="4">
        <f>step*-SUM('By group'!BN$11:BN$21)*Population!BN73</f>
        <v>0</v>
      </c>
      <c r="EB73" s="52">
        <v>0</v>
      </c>
      <c r="EC73" s="4">
        <f t="shared" si="111"/>
        <v>127178.51415643599</v>
      </c>
      <c r="ED73" s="4">
        <f t="shared" si="111"/>
        <v>121947.68789464219</v>
      </c>
      <c r="EE73" s="4">
        <f t="shared" si="112"/>
        <v>88934.880475941362</v>
      </c>
      <c r="EF73" s="4">
        <f t="shared" si="113"/>
        <v>36661.061756583164</v>
      </c>
      <c r="EG73" s="4">
        <f t="shared" si="114"/>
        <v>10982.614813443053</v>
      </c>
      <c r="EH73" s="4">
        <f t="shared" si="114"/>
        <v>5282.3473268437128</v>
      </c>
      <c r="EI73" s="4">
        <v>0</v>
      </c>
      <c r="EJ73" s="4">
        <f t="shared" si="115"/>
        <v>0</v>
      </c>
      <c r="EK73" s="4">
        <f t="shared" si="116"/>
        <v>0</v>
      </c>
      <c r="EL73" s="4">
        <f t="shared" si="117"/>
        <v>0</v>
      </c>
      <c r="EM73" s="4">
        <f t="shared" si="118"/>
        <v>1875.3437275404424</v>
      </c>
      <c r="EN73" s="4">
        <f t="shared" si="119"/>
        <v>943.31008177305068</v>
      </c>
      <c r="EO73" s="52">
        <v>0</v>
      </c>
      <c r="EP73" s="4">
        <f t="shared" si="120"/>
        <v>63052.171462662234</v>
      </c>
      <c r="EQ73" s="4">
        <f t="shared" si="121"/>
        <v>60475.522861430632</v>
      </c>
      <c r="ER73" s="4">
        <f t="shared" si="122"/>
        <v>44157.464722828285</v>
      </c>
      <c r="ES73" s="4">
        <f t="shared" si="123"/>
        <v>18251.624210104208</v>
      </c>
      <c r="ET73" s="4">
        <f t="shared" si="124"/>
        <v>5483.445919900194</v>
      </c>
      <c r="EU73" s="4">
        <f t="shared" si="125"/>
        <v>2644.887296882499</v>
      </c>
      <c r="EV73" s="4">
        <v>0</v>
      </c>
      <c r="EW73" s="4">
        <f t="shared" si="126"/>
        <v>0</v>
      </c>
      <c r="EX73" s="4">
        <f t="shared" si="127"/>
        <v>0</v>
      </c>
      <c r="EY73" s="4">
        <f t="shared" si="128"/>
        <v>0</v>
      </c>
      <c r="EZ73" s="4">
        <f t="shared" si="129"/>
        <v>946.13773492320513</v>
      </c>
      <c r="FA73" s="4">
        <f t="shared" si="130"/>
        <v>480.97670159536148</v>
      </c>
      <c r="FB73" s="52">
        <v>0</v>
      </c>
      <c r="FC73" s="4">
        <f t="shared" si="131"/>
        <v>4446.6116994158056</v>
      </c>
      <c r="FD73" s="4">
        <f t="shared" si="132"/>
        <v>4269.3276485321021</v>
      </c>
      <c r="FE73" s="4">
        <f t="shared" si="133"/>
        <v>3124.7798117689708</v>
      </c>
      <c r="FF73" s="4">
        <f t="shared" si="134"/>
        <v>1293.3834825989725</v>
      </c>
      <c r="FG73" s="4">
        <f t="shared" si="135"/>
        <v>388.36763025391622</v>
      </c>
      <c r="FH73" s="4">
        <f t="shared" si="136"/>
        <v>186.98651029838979</v>
      </c>
      <c r="FI73" s="4">
        <v>0</v>
      </c>
      <c r="FJ73" s="4">
        <f t="shared" si="137"/>
        <v>0</v>
      </c>
      <c r="FK73" s="4">
        <f t="shared" si="138"/>
        <v>0</v>
      </c>
      <c r="FL73" s="4">
        <f t="shared" si="139"/>
        <v>0</v>
      </c>
      <c r="FM73" s="4">
        <f t="shared" si="140"/>
        <v>66.383692133418336</v>
      </c>
      <c r="FN73" s="9">
        <f t="shared" si="141"/>
        <v>33.31409732622182</v>
      </c>
      <c r="FO73" s="4">
        <v>0</v>
      </c>
      <c r="FP73" s="4">
        <f t="shared" si="142"/>
        <v>13036.167971208934</v>
      </c>
      <c r="FQ73" s="4">
        <f t="shared" si="143"/>
        <v>12448.792222389244</v>
      </c>
      <c r="FR73" s="4">
        <f t="shared" si="144"/>
        <v>8955.3338254068749</v>
      </c>
      <c r="FS73" s="4">
        <f t="shared" si="145"/>
        <v>3610.5565897519573</v>
      </c>
      <c r="FT73" s="4">
        <f t="shared" si="146"/>
        <v>1060.8647876380448</v>
      </c>
      <c r="FU73" s="4">
        <f t="shared" si="147"/>
        <v>502.10451643832391</v>
      </c>
      <c r="FV73" s="4">
        <v>0</v>
      </c>
      <c r="FW73" s="4">
        <f t="shared" si="148"/>
        <v>0</v>
      </c>
      <c r="FX73" s="4">
        <f t="shared" si="149"/>
        <v>0</v>
      </c>
      <c r="FY73" s="4">
        <f t="shared" si="150"/>
        <v>0</v>
      </c>
      <c r="FZ73" s="4">
        <f t="shared" si="151"/>
        <v>171.82468221273308</v>
      </c>
      <c r="GA73" s="4">
        <f t="shared" si="152"/>
        <v>82.486487745026537</v>
      </c>
      <c r="GB73" s="4">
        <v>0</v>
      </c>
      <c r="GC73" s="4">
        <f t="shared" si="153"/>
        <v>6921.2770333344006</v>
      </c>
      <c r="GD73" s="4">
        <f t="shared" si="94"/>
        <v>6519.7385352840665</v>
      </c>
      <c r="GE73" s="4">
        <f t="shared" si="95"/>
        <v>4508.7566450201411</v>
      </c>
      <c r="GF73" s="4">
        <f t="shared" si="96"/>
        <v>1725.0476659241313</v>
      </c>
      <c r="GG73" s="4">
        <f t="shared" si="97"/>
        <v>487.69697948607501</v>
      </c>
      <c r="GH73" s="4">
        <f t="shared" si="98"/>
        <v>224.79616384365852</v>
      </c>
      <c r="GI73" s="4">
        <v>0</v>
      </c>
      <c r="GJ73" s="4">
        <f t="shared" si="154"/>
        <v>0</v>
      </c>
      <c r="GK73" s="4">
        <f t="shared" si="155"/>
        <v>0</v>
      </c>
      <c r="GL73" s="4">
        <f t="shared" si="99"/>
        <v>0</v>
      </c>
      <c r="GM73" s="4">
        <f t="shared" si="100"/>
        <v>73.500940039916514</v>
      </c>
      <c r="GN73" s="4">
        <f t="shared" si="101"/>
        <v>33.748230499147489</v>
      </c>
      <c r="GO73" s="52">
        <v>0</v>
      </c>
      <c r="GP73" s="4">
        <f>step*(-'By group'!C$32*Population!C73+'By group'!I$33*Population!I73)</f>
        <v>0</v>
      </c>
      <c r="GQ73" s="4">
        <f>step*(-'By group'!D$32*Population!D73+'By group'!J$33*Population!J73)</f>
        <v>0</v>
      </c>
      <c r="GR73" s="4">
        <f>step*(-'By group'!E$32*Population!E73+'By group'!K$33*Population!K73)</f>
        <v>0</v>
      </c>
      <c r="GS73" s="4">
        <f>step*(-'By group'!F$32*Population!F73+'By group'!L$33*Population!L73)</f>
        <v>-4553.6355429513051</v>
      </c>
      <c r="GT73" s="4">
        <f>step*(-'By group'!G$32*Population!G73+'By group'!M$33*Population!M73)</f>
        <v>-584.81442448221742</v>
      </c>
      <c r="GU73" s="4">
        <f>step*(-'By group'!H$32*Population!H73+'By group'!N$33*Population!N73)</f>
        <v>-508.48851009200314</v>
      </c>
      <c r="GV73" s="46">
        <f t="shared" si="156"/>
        <v>0</v>
      </c>
      <c r="GW73" s="14">
        <f t="shared" si="157"/>
        <v>0</v>
      </c>
      <c r="GX73" s="4">
        <f t="shared" si="158"/>
        <v>0</v>
      </c>
      <c r="GY73" s="4">
        <f t="shared" si="159"/>
        <v>4553.6355429513051</v>
      </c>
      <c r="GZ73" s="4">
        <f t="shared" si="160"/>
        <v>584.81442448221742</v>
      </c>
      <c r="HA73" s="4">
        <f t="shared" si="161"/>
        <v>508.48851009200314</v>
      </c>
      <c r="HB73" s="8">
        <v>0</v>
      </c>
      <c r="HC73" s="4">
        <f>step*(-'By group'!P$32*Population!P73+'By group'!V$33*Population!V73)</f>
        <v>0</v>
      </c>
      <c r="HD73" s="4">
        <f>step*(-'By group'!Q$32*Population!Q73+'By group'!W$33*Population!W73)</f>
        <v>0</v>
      </c>
      <c r="HE73" s="4">
        <f>step*(-'By group'!R$32*Population!R73+'By group'!X$33*Population!X73)</f>
        <v>0</v>
      </c>
      <c r="HF73" s="4">
        <f>step*(-'By group'!S$32*Population!S73+'By group'!Y$33*Population!Y73)</f>
        <v>-2268.6540924884944</v>
      </c>
      <c r="HG73" s="4">
        <f>step*(-'By group'!T$32*Population!T73+'By group'!Z$33*Population!Z73)</f>
        <v>-288.48910857881913</v>
      </c>
      <c r="HH73" s="4">
        <f>step*(-'By group'!U$32*Population!U73+'By group'!AA$33*Population!AA73)</f>
        <v>-250.16768787290673</v>
      </c>
      <c r="HI73" s="14">
        <f t="shared" si="162"/>
        <v>0</v>
      </c>
      <c r="HJ73" s="46">
        <f t="shared" si="163"/>
        <v>0</v>
      </c>
      <c r="HK73" s="4">
        <f t="shared" si="164"/>
        <v>0</v>
      </c>
      <c r="HL73" s="4">
        <f t="shared" si="165"/>
        <v>2268.6540924884944</v>
      </c>
      <c r="HM73" s="4">
        <f t="shared" si="166"/>
        <v>288.48910857881913</v>
      </c>
      <c r="HN73" s="9">
        <f t="shared" si="167"/>
        <v>250.16768787290673</v>
      </c>
      <c r="HO73" s="4">
        <v>0</v>
      </c>
      <c r="HP73" s="4">
        <f>step*(-'By group'!AC$32*Population!AC73+'By group'!AI$33*Population!AI73)</f>
        <v>0</v>
      </c>
      <c r="HQ73" s="4">
        <f>step*(-'By group'!AD$32*Population!AD73+'By group'!AJ$33*Population!AJ73)</f>
        <v>0</v>
      </c>
      <c r="HR73" s="4">
        <f>step*(-'By group'!AE$32*Population!AE73+'By group'!AK$33*Population!AK73)</f>
        <v>0</v>
      </c>
      <c r="HS73" s="4">
        <f>step*(-'By group'!AF$32*Population!AF73+'By group'!AL$33*Population!AL73)</f>
        <v>-160.99196906024895</v>
      </c>
      <c r="HT73" s="4">
        <f>step*(-'By group'!AG$32*Population!AG73+'By group'!AM$33*Population!AM73)</f>
        <v>-20.740253396567052</v>
      </c>
      <c r="HU73" s="4">
        <f>step*(-'By group'!AH$32*Population!AH73+'By group'!AN$33*Population!AN73)</f>
        <v>-18.104167633832553</v>
      </c>
      <c r="HV73" s="14">
        <f t="shared" si="168"/>
        <v>0</v>
      </c>
      <c r="HW73" s="46">
        <f t="shared" si="169"/>
        <v>0</v>
      </c>
      <c r="HX73" s="4">
        <f t="shared" si="170"/>
        <v>0</v>
      </c>
      <c r="HY73" s="4">
        <f t="shared" si="171"/>
        <v>160.99196906024895</v>
      </c>
      <c r="HZ73" s="4">
        <f t="shared" si="172"/>
        <v>20.740253396567052</v>
      </c>
      <c r="IA73" s="4">
        <f t="shared" si="173"/>
        <v>18.104167633832553</v>
      </c>
      <c r="IB73" s="8">
        <v>0</v>
      </c>
      <c r="IC73" s="4">
        <f>step*(-'By group'!AP$32*Population!AP73+'By group'!AV$33*Population!AV73)</f>
        <v>0</v>
      </c>
      <c r="ID73" s="4">
        <f>step*(-'By group'!AQ$32*Population!AQ73+'By group'!AW$33*Population!AW73)</f>
        <v>0</v>
      </c>
      <c r="IE73" s="4">
        <f>step*(-'By group'!AR$32*Population!AR73+'By group'!AX$33*Population!AX73)</f>
        <v>0</v>
      </c>
      <c r="IF73" s="4">
        <f>step*(-'By group'!AS$32*Population!AS73+'By group'!AY$33*Population!AY73)</f>
        <v>-444.52005271265591</v>
      </c>
      <c r="IG73" s="4">
        <f>step*(-'By group'!AT$32*Population!AT73+'By group'!AZ$33*Population!AZ73)</f>
        <v>-59.177659415151517</v>
      </c>
      <c r="IH73" s="4">
        <f>step*(-'By group'!AU$32*Population!AU73+'By group'!BA$33*Population!BA73)</f>
        <v>-50.78169814559223</v>
      </c>
      <c r="II73" s="14">
        <f t="shared" si="102"/>
        <v>0</v>
      </c>
      <c r="IJ73" s="4">
        <f t="shared" si="103"/>
        <v>0</v>
      </c>
      <c r="IK73" s="4">
        <f t="shared" si="174"/>
        <v>0</v>
      </c>
      <c r="IL73" s="4">
        <f t="shared" si="175"/>
        <v>444.52005271265591</v>
      </c>
      <c r="IM73" s="4">
        <f t="shared" si="176"/>
        <v>59.177659415151517</v>
      </c>
      <c r="IN73" s="4">
        <f t="shared" si="177"/>
        <v>50.78169814559223</v>
      </c>
      <c r="IO73" s="8">
        <v>0</v>
      </c>
      <c r="IP73" s="4">
        <f>step*(-'By group'!BC$32*Population!BC73+'By group'!BI$33*Population!BI73)</f>
        <v>0</v>
      </c>
      <c r="IQ73" s="4">
        <f>step*(-'By group'!BD$32*Population!BD73+'By group'!BJ$33*Population!BJ73)</f>
        <v>0</v>
      </c>
      <c r="IR73" s="4">
        <f>step*(-'By group'!BE$32*Population!BE73+'By group'!BK$33*Population!BK73)</f>
        <v>0</v>
      </c>
      <c r="IS73" s="4">
        <f>step*(-'By group'!BF$32*Population!BF73+'By group'!BL$33*Population!BL73)</f>
        <v>-207.09801972307923</v>
      </c>
      <c r="IT73" s="4">
        <f>step*(-'By group'!BG$32*Population!BG73+'By group'!BM$33*Population!BM73)</f>
        <v>-28.085117519157965</v>
      </c>
      <c r="IU73" s="4">
        <f>step*(-'By group'!BH$32*Population!BH73+'By group'!BN$33*Population!BN73)</f>
        <v>-22.958557719112118</v>
      </c>
      <c r="IV73" s="14">
        <f t="shared" si="104"/>
        <v>0</v>
      </c>
      <c r="IW73" s="4">
        <f t="shared" si="105"/>
        <v>0</v>
      </c>
      <c r="IX73" s="4">
        <f t="shared" si="106"/>
        <v>0</v>
      </c>
      <c r="IY73" s="4">
        <f t="shared" si="107"/>
        <v>207.09801972307923</v>
      </c>
      <c r="IZ73" s="4">
        <f t="shared" si="108"/>
        <v>28.085117519157965</v>
      </c>
      <c r="JA73" s="4">
        <f t="shared" si="109"/>
        <v>22.958557719112118</v>
      </c>
      <c r="JB73" s="75">
        <f>step*(+prop_idu_male*'By group'!BB$9*Population!BB73-'By group'!B$8*Population!B73)</f>
        <v>-897.4822933581969</v>
      </c>
      <c r="JC73" s="46">
        <f>step*(+prop_idu_male*'By group'!BC$9*Population!BC73-'By group'!C$8*Population!C73)</f>
        <v>-5.3150157704980217</v>
      </c>
      <c r="JD73" s="46">
        <f>step*(+prop_idu_male*'By group'!BD$9*Population!BD73-'By group'!D$8*Population!D73)</f>
        <v>-15.622772905578605</v>
      </c>
      <c r="JE73" s="46">
        <f>step*(+prop_idu_male*'By group'!BE$9*Population!BE73-'By group'!E$8*Population!E73)</f>
        <v>-16.260473679182624</v>
      </c>
      <c r="JF73" s="46">
        <f>step*(+prop_idu_male*'By group'!BF$9*Population!BF73-'By group'!F$8*Population!F73)</f>
        <v>-4.9060710313382367</v>
      </c>
      <c r="JG73" s="46">
        <f>step*(+prop_idu_male*'By group'!BG$9*Population!BG73-'By group'!G$8*Population!G73)</f>
        <v>-0.94856730672378642</v>
      </c>
      <c r="JH73" s="46">
        <f>step*(+prop_idu_male*'By group'!BH$9*Population!BH73-'By group'!H$8*Population!H73)</f>
        <v>-0.8110906826706441</v>
      </c>
      <c r="JI73" s="46">
        <f>step*(+prop_idu_male*'By group'!BI$9*Population!BI73-'By group'!I$8*Population!I73)</f>
        <v>0</v>
      </c>
      <c r="JJ73" s="46">
        <f>step*(+prop_idu_male*'By group'!BJ$9*Population!BJ73-'By group'!J$8*Population!J73)</f>
        <v>0</v>
      </c>
      <c r="JK73" s="46">
        <f>step*(+prop_idu_male*'By group'!BK$9*Population!BK73-'By group'!K$8*Population!K73)</f>
        <v>0</v>
      </c>
      <c r="JL73" s="46">
        <f>step*(+prop_idu_male*'By group'!BL$9*Population!BL73-'By group'!L$8*Population!L73)</f>
        <v>-1.6989414714446429</v>
      </c>
      <c r="JM73" s="46">
        <f>step*(+prop_idu_male*'By group'!BM$9*Population!BM73-'By group'!M$8*Population!M73)</f>
        <v>-0.86231432857509682</v>
      </c>
      <c r="JN73" s="46">
        <f>step*(+prop_idu_male*'By group'!BN$9*Population!BN73-'By group'!N$8*Population!N73)</f>
        <v>-0.71540542220902004</v>
      </c>
      <c r="JO73" s="45">
        <f>step*(+(1-prop_idu_male)*'By group'!BB$9*Population!BB73-'By group'!O$8*Population!O73-'By group'!O$6*Population!O73+'By group'!AB$7*Population!AB73)</f>
        <v>-6685.7269119285656</v>
      </c>
      <c r="JP73" s="46">
        <f>step*(+(1-prop_idu_male)*'By group'!BC$9*Population!BC73-'By group'!P$8*Population!P73-'By group'!P$6*Population!P73+'By group'!AC$7*Population!AC73)</f>
        <v>-10.297521724111942</v>
      </c>
      <c r="JQ73" s="46">
        <f>step*(+(1-prop_idu_male)*'By group'!BD$9*Population!BD73-'By group'!Q$8*Population!Q73-'By group'!Q$6*Population!Q73+'By group'!AD$7*Population!AD73)</f>
        <v>-30.031601696867472</v>
      </c>
      <c r="JR73" s="46">
        <f>step*(+(1-prop_idu_male)*'By group'!BE$9*Population!BE73-'By group'!R$8*Population!R73-'By group'!R$6*Population!R73+'By group'!AE$7*Population!AE73)</f>
        <v>-31.028583370613163</v>
      </c>
      <c r="JS73" s="46">
        <f>step*(+(1-prop_idu_male)*'By group'!BF$9*Population!BF73-'By group'!S$8*Population!S73-'By group'!S$6*Population!S73+'By group'!AF$7*Population!AF73)</f>
        <v>-9.336560869456946</v>
      </c>
      <c r="JT73" s="46">
        <f>step*(+(1-prop_idu_male)*'By group'!BG$9*Population!BG73-'By group'!T$8*Population!T73-'By group'!T$6*Population!T73+'By group'!AG$7*Population!AG73)</f>
        <v>-1.8060015729903613</v>
      </c>
      <c r="JU73" s="46">
        <f>step*(+(1-prop_idu_male)*'By group'!BH$9*Population!BH73-'By group'!U$8*Population!U73-'By group'!U$6*Population!U73+'By group'!AH$7*Population!AH73)</f>
        <v>-1.5565839626575857</v>
      </c>
      <c r="JV73" s="46">
        <f>step*(+(1-prop_idu_male)*'By group'!BI$9*Population!BI73-'By group'!V$8*Population!V73-'By group'!V$6*Population!V73+'By group'!AI$7*Population!AI73)</f>
        <v>0</v>
      </c>
      <c r="JW73" s="46">
        <f>step*(+(1-prop_idu_male)*'By group'!BJ$9*Population!BJ73-'By group'!W$8*Population!W73-'By group'!W$6*Population!W73+'By group'!AJ$7*Population!AJ73)</f>
        <v>0</v>
      </c>
      <c r="JX73" s="46">
        <f>step*(+(1-prop_idu_male)*'By group'!BK$9*Population!BK73-'By group'!X$8*Population!X73-'By group'!X$6*Population!X73+'By group'!AK$7*Population!AK73)</f>
        <v>0</v>
      </c>
      <c r="JY73" s="46">
        <f>step*(+(1-prop_idu_male)*'By group'!BL$9*Population!BL73-'By group'!Y$8*Population!Y73-'By group'!Y$6*Population!Y73+'By group'!AL$7*Population!AL73)</f>
        <v>-3.2596789737675684</v>
      </c>
      <c r="JZ73" s="46">
        <f>step*(+(1-prop_idu_male)*'By group'!BM$9*Population!BM73-'By group'!Z$8*Population!Z73-'By group'!Z$6*Population!Z73+'By group'!AM$7*Population!AM73)</f>
        <v>-1.6808831065569509</v>
      </c>
      <c r="KA73" s="76">
        <f>step*(+(1-prop_idu_male)*'By group'!BN$9*Population!BN73-'By group'!AA$8*Population!AA73-'By group'!AA$6*Population!AA73+'By group'!AN$7*Population!AN73)</f>
        <v>-1.4487873277406669</v>
      </c>
      <c r="KB73" s="46">
        <f>step*(+'By group'!O$6*Population!O73-'By group'!AB$7*Population!AB73)</f>
        <v>5721.0561428427536</v>
      </c>
      <c r="KC73" s="46">
        <f>step*(+'By group'!P$6*Population!P73-'By group'!AC$7*Population!AC73)</f>
        <v>7.4693377370989325</v>
      </c>
      <c r="KD73" s="46">
        <f>step*(+'By group'!Q$6*Population!Q73-'By group'!AD$7*Population!AD73)</f>
        <v>21.741159549704232</v>
      </c>
      <c r="KE73" s="46">
        <f>step*(+'By group'!R$6*Population!R73-'By group'!AE$7*Population!AE73)</f>
        <v>22.420285565338297</v>
      </c>
      <c r="KF73" s="46">
        <f>step*(+'By group'!S$6*Population!S73-'By group'!AF$7*Population!AF73)</f>
        <v>6.7411470033526726</v>
      </c>
      <c r="KG73" s="46">
        <f>step*(+'By group'!T$6*Population!T73-'By group'!AG$7*Population!AG73)</f>
        <v>1.3039996532751006</v>
      </c>
      <c r="KH73" s="46">
        <f>step*(+'By group'!U$6*Population!U73-'By group'!AH$7*Population!AH73)</f>
        <v>1.1258128145399751</v>
      </c>
      <c r="KI73" s="46">
        <f>step*(+'By group'!V$6*Population!V73-'By group'!AI$7*Population!AI73)</f>
        <v>0</v>
      </c>
      <c r="KJ73" s="46">
        <f>step*(+'By group'!W$6*Population!W73-'By group'!AJ$7*Population!AJ73)</f>
        <v>0</v>
      </c>
      <c r="KK73" s="46">
        <f>step*(+'By group'!X$6*Population!X73-'By group'!AK$7*Population!AK73)</f>
        <v>0</v>
      </c>
      <c r="KL73" s="46">
        <f>step*(+'By group'!Y$6*Population!Y73-'By group'!AL$7*Population!AL73)</f>
        <v>2.3576418028683137</v>
      </c>
      <c r="KM73" s="46">
        <f>step*(+'By group'!Z$6*Population!Z73-'By group'!AM$7*Population!AM73)</f>
        <v>1.2201553432610779</v>
      </c>
      <c r="KN73" s="46">
        <f>step*(+'By group'!AA$6*Population!AA73-'By group'!AN$7*Population!AN73)</f>
        <v>1.0600301379883246</v>
      </c>
      <c r="KO73" s="45">
        <v>0</v>
      </c>
      <c r="KP73" s="46">
        <v>0</v>
      </c>
      <c r="KQ73" s="46">
        <v>0</v>
      </c>
      <c r="KR73" s="46">
        <v>0</v>
      </c>
      <c r="KS73" s="46">
        <v>0</v>
      </c>
      <c r="KT73" s="46">
        <v>0</v>
      </c>
      <c r="KU73" s="46">
        <v>0</v>
      </c>
      <c r="KV73" s="46">
        <v>0</v>
      </c>
      <c r="KW73" s="46">
        <v>0</v>
      </c>
      <c r="KX73" s="46">
        <v>0</v>
      </c>
      <c r="KY73" s="46">
        <v>0</v>
      </c>
      <c r="KZ73" s="46">
        <v>0</v>
      </c>
      <c r="LA73" s="46">
        <v>0</v>
      </c>
      <c r="LB73" s="188">
        <f>step*(-'By group'!BB$9*Population!BB73+'By group'!B$8*Population!B73+'By group'!O$8*Population!O73)</f>
        <v>1862.1530624440086</v>
      </c>
      <c r="LC73" s="189">
        <f>step*(-'By group'!BC$9*Population!BC73+'By group'!C$8*Population!C73+'By group'!P$8*Population!P73)</f>
        <v>8.1431997575110326</v>
      </c>
      <c r="LD73" s="189">
        <f>step*(-'By group'!BD$9*Population!BD73+'By group'!D$8*Population!D73+'By group'!Q$8*Population!Q73)</f>
        <v>23.913215052741844</v>
      </c>
      <c r="LE73" s="189">
        <f>step*(-'By group'!BE$9*Population!BE73+'By group'!E$8*Population!E73+'By group'!R$8*Population!R73)</f>
        <v>24.86877148445749</v>
      </c>
      <c r="LF73" s="189">
        <f>step*(-'By group'!BF$9*Population!BF73+'By group'!F$8*Population!F73+'By group'!S$8*Population!S73)</f>
        <v>7.501484897442511</v>
      </c>
      <c r="LG73" s="189">
        <f>step*(-'By group'!BG$9*Population!BG73+'By group'!G$8*Population!G73+'By group'!T$8*Population!T73)</f>
        <v>1.4505692264390473</v>
      </c>
      <c r="LH73" s="189">
        <f>step*(-'By group'!BH$9*Population!BH73+'By group'!H$8*Population!H73+'By group'!U$8*Population!U73)</f>
        <v>1.2418618307882547</v>
      </c>
      <c r="LI73" s="189">
        <f>step*(-'By group'!BI$9*Population!BI73+'By group'!I$8*Population!I73+'By group'!V$8*Population!V73)</f>
        <v>0</v>
      </c>
      <c r="LJ73" s="189">
        <f>step*(-'By group'!BJ$9*Population!BJ73+'By group'!J$8*Population!J73+'By group'!W$8*Population!W73)</f>
        <v>0</v>
      </c>
      <c r="LK73" s="189">
        <f>step*(-'By group'!BK$9*Population!BK73+'By group'!K$8*Population!K73+'By group'!X$8*Population!X73)</f>
        <v>0</v>
      </c>
      <c r="LL73" s="189">
        <f>step*(-'By group'!BL$9*Population!BL73+'By group'!L$8*Population!L73+'By group'!Y$8*Population!Y73)</f>
        <v>2.6009786423438981</v>
      </c>
      <c r="LM73" s="189">
        <f>step*(-'By group'!BM$9*Population!BM73+'By group'!M$8*Population!M73+'By group'!Z$8*Population!Z73)</f>
        <v>1.3230420918709698</v>
      </c>
      <c r="LN73" s="189">
        <f>step*(-'By group'!BN$9*Population!BN73+'By group'!N$8*Population!N73+'By group'!AA$8*Population!AA73)</f>
        <v>1.1041626119613626</v>
      </c>
    </row>
    <row r="74" spans="1:326" x14ac:dyDescent="0.25">
      <c r="A74">
        <f t="shared" si="110"/>
        <v>35</v>
      </c>
      <c r="B74" s="52">
        <f>step*((-'By group'!B$4-'By group'!B$5-'By group'!B$22)*Population!B74+'By group'!B$3*Population!$BO74)</f>
        <v>179125.79630626773</v>
      </c>
      <c r="C74" s="4">
        <f>step*((-'By group'!C$4-'By group'!C$5-'By group'!C$22)*Population!C74+'By group'!C$3*Population!$BO74)</f>
        <v>-4891.8116649951926</v>
      </c>
      <c r="D74" s="4">
        <f>step*((-'By group'!D$4-'By group'!D$5-'By group'!D$22)*Population!D74+'By group'!D$3*Population!$BO74)</f>
        <v>-32104.813462039965</v>
      </c>
      <c r="E74" s="4">
        <f>step*((-'By group'!E$4-'By group'!E$5-'By group'!E$22)*Population!E74+'By group'!E$3*Population!$BO74)</f>
        <v>-51455.97650932119</v>
      </c>
      <c r="F74" s="4">
        <f>step*((-'By group'!F$4-'By group'!F$5-'By group'!F$22)*Population!F74+'By group'!F$3*Population!$BO74)</f>
        <v>-20915.026210428776</v>
      </c>
      <c r="G74" s="4">
        <f>step*((-'By group'!G$4-'By group'!G$5-'By group'!G$22)*Population!G74+'By group'!G$3*Population!$BO74)</f>
        <v>-5081.4816884196689</v>
      </c>
      <c r="H74" s="4">
        <f>step*((-'By group'!H$4-'By group'!H$5-'By group'!H$22)*Population!H74+'By group'!H$3*Population!$BO74)</f>
        <v>-4754.4701181868977</v>
      </c>
      <c r="I74" s="4">
        <f>step*((-'By group'!I$4-'By group'!I$5-'By group'!I$22)*Population!I74+'By group'!I$3*Population!$BO74)</f>
        <v>0</v>
      </c>
      <c r="J74" s="4">
        <f>step*((-'By group'!J$4-'By group'!J$5-'By group'!J$22)*Population!J74+'By group'!J$3*Population!$BO74)</f>
        <v>0</v>
      </c>
      <c r="K74" s="4">
        <f>step*((-'By group'!K$4-'By group'!K$5-'By group'!K$22)*Population!K74+'By group'!K$3*Population!$BO74)</f>
        <v>0</v>
      </c>
      <c r="L74" s="4">
        <f>step*((-'By group'!L$4-'By group'!L$5-'By group'!L$22)*Population!L74+'By group'!L$3*Population!$BO74)</f>
        <v>-2629.059034433415</v>
      </c>
      <c r="M74" s="4">
        <f>step*((-'By group'!M$4-'By group'!M$5-'By group'!M$22)*Population!M74+'By group'!M$3*Population!$BO74)</f>
        <v>-1509.8313008436132</v>
      </c>
      <c r="N74" s="4">
        <f>step*((-'By group'!N$4-'By group'!N$5-'By group'!N$22)*Population!N74+'By group'!N$3*Population!$BO74)</f>
        <v>-1469.8379251072922</v>
      </c>
      <c r="O74" s="8">
        <f>step*((-'By group'!O$4-'By group'!O$5-'By group'!O$22)*Population!O74+'By group'!O$3*Population!$BO74)</f>
        <v>127544.58424695418</v>
      </c>
      <c r="P74" s="4">
        <f>step*((-'By group'!P$4-'By group'!P$5-'By group'!P$22)*Population!P74+'By group'!P$3*Population!$BO74)</f>
        <v>-2424.9141210592361</v>
      </c>
      <c r="Q74" s="4">
        <f>step*((-'By group'!Q$4-'By group'!Q$5-'By group'!Q$22)*Population!Q74+'By group'!Q$3*Population!$BO74)</f>
        <v>-15931.90783152004</v>
      </c>
      <c r="R74" s="4">
        <f>step*((-'By group'!R$4-'By group'!R$5-'By group'!R$22)*Population!R74+'By group'!R$3*Population!$BO74)</f>
        <v>-25597.429219074955</v>
      </c>
      <c r="S74" s="4">
        <f>step*((-'By group'!S$4-'By group'!S$5-'By group'!S$22)*Population!S74+'By group'!S$3*Population!$BO74)</f>
        <v>-10432.158921727148</v>
      </c>
      <c r="T74" s="4">
        <f>step*((-'By group'!T$4-'By group'!T$5-'By group'!T$22)*Population!T74+'By group'!T$3*Population!$BO74)</f>
        <v>-2541.2930148932842</v>
      </c>
      <c r="U74" s="4">
        <f>step*((-'By group'!U$4-'By group'!U$5-'By group'!U$22)*Population!U74+'By group'!U$3*Population!$BO74)</f>
        <v>-2394.7593882383671</v>
      </c>
      <c r="V74" s="4">
        <f>step*((-'By group'!V$4-'By group'!V$5-'By group'!V$22)*Population!V74+'By group'!V$3*Population!$BO74)</f>
        <v>0</v>
      </c>
      <c r="W74" s="4">
        <f>step*((-'By group'!W$4-'By group'!W$5-'By group'!W$22)*Population!W74+'By group'!W$3*Population!$BO74)</f>
        <v>0</v>
      </c>
      <c r="X74" s="4">
        <f>step*((-'By group'!X$4-'By group'!X$5-'By group'!X$22)*Population!X74+'By group'!X$3*Population!$BO74)</f>
        <v>0</v>
      </c>
      <c r="Y74" s="4">
        <f>step*((-'By group'!Y$4-'By group'!Y$5-'By group'!Y$22)*Population!Y74+'By group'!Y$3*Population!$BO74)</f>
        <v>-1324.2192983714194</v>
      </c>
      <c r="Z74" s="4">
        <f>step*((-'By group'!Z$4-'By group'!Z$5-'By group'!Z$22)*Population!Z74+'By group'!Z$3*Population!$BO74)</f>
        <v>-768.15524545238031</v>
      </c>
      <c r="AA74" s="4">
        <f>step*((-'By group'!AA$4-'By group'!AA$5-'By group'!AA$22)*Population!AA74+'By group'!AA$3*Population!$BO74)</f>
        <v>-763.25041970920597</v>
      </c>
      <c r="AB74" s="8">
        <f>step*((-'By group'!AB$4-'By group'!AB$5-'By group'!AB$22)*Population!AB74+'By group'!AB$3*Population!$BO74)</f>
        <v>-1173.7359515208777</v>
      </c>
      <c r="AC74" s="4">
        <f>step*((-'By group'!AC$4-'By group'!AC$5-'By group'!AC$22)*Population!AC74+'By group'!AC$3*Population!$BO74)</f>
        <v>-171.33231724846479</v>
      </c>
      <c r="AD74" s="4">
        <f>step*((-'By group'!AD$4-'By group'!AD$5-'By group'!AD$22)*Population!AD74+'By group'!AD$3*Population!$BO74)</f>
        <v>-1128.6438760036701</v>
      </c>
      <c r="AE74" s="4">
        <f>step*((-'By group'!AE$4-'By group'!AE$5-'By group'!AE$22)*Population!AE74+'By group'!AE$3*Population!$BO74)</f>
        <v>-1816.76803911211</v>
      </c>
      <c r="AF74" s="4">
        <f>step*((-'By group'!AF$4-'By group'!AF$5-'By group'!AF$22)*Population!AF74+'By group'!AF$3*Population!$BO74)</f>
        <v>-740.3431387155274</v>
      </c>
      <c r="AG74" s="4">
        <f>step*((-'By group'!AG$4-'By group'!AG$5-'By group'!AG$22)*Population!AG74+'By group'!AG$3*Population!$BO74)</f>
        <v>-180.09212580464148</v>
      </c>
      <c r="AH74" s="4">
        <f>step*((-'By group'!AH$4-'By group'!AH$5-'By group'!AH$22)*Population!AH74+'By group'!AH$3*Population!$BO74)</f>
        <v>-168.60862721326282</v>
      </c>
      <c r="AI74" s="4">
        <f>step*((-'By group'!AI$4-'By group'!AI$5-'By group'!AI$22)*Population!AI74+'By group'!AI$3*Population!$BO74)</f>
        <v>0</v>
      </c>
      <c r="AJ74" s="4">
        <f>step*((-'By group'!AJ$4-'By group'!AJ$5-'By group'!AJ$22)*Population!AJ74+'By group'!AJ$3*Population!$BO74)</f>
        <v>0</v>
      </c>
      <c r="AK74" s="4">
        <f>step*((-'By group'!AK$4-'By group'!AK$5-'By group'!AK$22)*Population!AK74+'By group'!AK$3*Population!$BO74)</f>
        <v>0</v>
      </c>
      <c r="AL74" s="4">
        <f>step*((-'By group'!AL$4-'By group'!AL$5-'By group'!AL$22)*Population!AL74+'By group'!AL$3*Population!$BO74)</f>
        <v>-93.219181468789586</v>
      </c>
      <c r="AM74" s="4">
        <f>step*((-'By group'!AM$4-'By group'!AM$5-'By group'!AM$22)*Population!AM74+'By group'!AM$3*Population!$BO74)</f>
        <v>-53.440751547960481</v>
      </c>
      <c r="AN74" s="4">
        <f>step*((-'By group'!AN$4-'By group'!AN$5-'By group'!AN$22)*Population!AN74+'By group'!AN$3*Population!$BO74)</f>
        <v>-51.802522089598256</v>
      </c>
      <c r="AO74" s="8">
        <f>step*((-'By group'!AO$4-'By group'!AO$5-'By group'!AO$22)*Population!AO74+'By group'!AO$3*Population!$BO74)</f>
        <v>13272.035561463697</v>
      </c>
      <c r="AP74" s="4">
        <f>step*((-'By group'!AP$4-'By group'!AP$5-'By group'!AP$22)*Population!AP74+'By group'!AP$3*Population!$BO74)</f>
        <v>-501.52865129253456</v>
      </c>
      <c r="AQ74" s="4">
        <f>step*((-'By group'!AQ$4-'By group'!AQ$5-'By group'!AQ$22)*Population!AQ74+'By group'!AQ$3*Population!$BO74)</f>
        <v>-3248.1786169317052</v>
      </c>
      <c r="AR74" s="4">
        <f>step*((-'By group'!AR$4-'By group'!AR$5-'By group'!AR$22)*Population!AR74+'By group'!AR$3*Population!$BO74)</f>
        <v>-5095.3789470530455</v>
      </c>
      <c r="AS74" s="4">
        <f>step*((-'By group'!AS$4-'By group'!AS$5-'By group'!AS$22)*Population!AS74+'By group'!AS$3*Population!$BO74)</f>
        <v>-2032.6535405611899</v>
      </c>
      <c r="AT74" s="4">
        <f>step*((-'By group'!AT$4-'By group'!AT$5-'By group'!AT$22)*Population!AT74+'By group'!AT$3*Population!$BO74)</f>
        <v>-486.23528202169774</v>
      </c>
      <c r="AU74" s="4">
        <f>step*((-'By group'!AU$4-'By group'!AU$5-'By group'!AU$22)*Population!AU74+'By group'!AU$3*Population!$BO74)</f>
        <v>-440.0769635481696</v>
      </c>
      <c r="AV74" s="4">
        <f>step*((-'By group'!AV$4-'By group'!AV$5-'By group'!AV$22)*Population!AV74+'By group'!AV$3*Population!$BO74)</f>
        <v>0</v>
      </c>
      <c r="AW74" s="4">
        <f>step*((-'By group'!AW$4-'By group'!AW$5-'By group'!AW$22)*Population!AW74+'By group'!AW$3*Population!$BO74)</f>
        <v>0</v>
      </c>
      <c r="AX74" s="4">
        <f>step*((-'By group'!AX$4-'By group'!AX$5-'By group'!AX$22)*Population!AX74+'By group'!AX$3*Population!$BO74)</f>
        <v>0</v>
      </c>
      <c r="AY74" s="4">
        <f>step*((-'By group'!AY$4-'By group'!AY$5-'By group'!AY$22)*Population!AY74+'By group'!AY$3*Population!$BO74)</f>
        <v>-242.80441217597308</v>
      </c>
      <c r="AZ74" s="4">
        <f>step*((-'By group'!AZ$4-'By group'!AZ$5-'By group'!AZ$22)*Population!AZ74+'By group'!AZ$3*Population!$BO74)</f>
        <v>-133.3013782713077</v>
      </c>
      <c r="BA74" s="4">
        <f>step*((-'By group'!BA$4-'By group'!BA$5-'By group'!BA$22)*Population!BA74+'By group'!BA$3*Population!$BO74)</f>
        <v>-120.94312571621329</v>
      </c>
      <c r="BB74" s="8">
        <f>step*((-'By group'!BB$4-'By group'!BB$5-'By group'!BB$22)*Population!BB74+'By group'!BB$3*Population!$BO74)</f>
        <v>5170.7901080193951</v>
      </c>
      <c r="BC74" s="4">
        <f>step*((-'By group'!BC$4-'By group'!BC$5-'By group'!BC$22)*Population!BC74+'By group'!BC$3*Population!$BO74)</f>
        <v>-392.29415525849208</v>
      </c>
      <c r="BD74" s="4">
        <f>step*((-'By group'!BD$4-'By group'!BD$5-'By group'!BD$22)*Population!BD74+'By group'!BD$3*Population!$BO74)</f>
        <v>-1989.4675637747209</v>
      </c>
      <c r="BE74" s="4">
        <f>step*((-'By group'!BE$4-'By group'!BE$5-'By group'!BE$22)*Population!BE74+'By group'!BE$3*Population!$BO74)</f>
        <v>-2767.8365030949067</v>
      </c>
      <c r="BF74" s="4">
        <f>step*((-'By group'!BF$4-'By group'!BF$5-'By group'!BF$22)*Population!BF74+'By group'!BF$3*Population!$BO74)</f>
        <v>-1027.0176608060065</v>
      </c>
      <c r="BG74" s="4">
        <f>step*((-'By group'!BG$4-'By group'!BG$5-'By group'!BG$22)*Population!BG74+'By group'!BG$3*Population!$BO74)</f>
        <v>-234.43235720500098</v>
      </c>
      <c r="BH74" s="4">
        <f>step*((-'By group'!BH$4-'By group'!BH$5-'By group'!BH$22)*Population!BH74+'By group'!BH$3*Population!$BO74)</f>
        <v>-201.73493282276226</v>
      </c>
      <c r="BI74" s="4">
        <f>step*((-'By group'!BI$4-'By group'!BI$5-'By group'!BI$22)*Population!BI74+'By group'!BI$3*Population!$BO74)</f>
        <v>0</v>
      </c>
      <c r="BJ74" s="4">
        <f>step*((-'By group'!BJ$4-'By group'!BJ$5-'By group'!BJ$22)*Population!BJ74+'By group'!BJ$3*Population!$BO74)</f>
        <v>0</v>
      </c>
      <c r="BK74" s="4">
        <f>step*((-'By group'!BK$4-'By group'!BK$5-'By group'!BK$22)*Population!BK74+'By group'!BK$3*Population!$BO74)</f>
        <v>0</v>
      </c>
      <c r="BL74" s="4">
        <f>step*((-'By group'!BL$4-'By group'!BL$5-'By group'!BL$22)*Population!BL74+'By group'!BL$3*Population!$BO74)</f>
        <v>-132.65236503467884</v>
      </c>
      <c r="BM74" s="4">
        <f>step*((-'By group'!BM$4-'By group'!BM$5-'By group'!BM$22)*Population!BM74+'By group'!BM$3*Population!$BO74)</f>
        <v>-67.662901813645277</v>
      </c>
      <c r="BN74" s="4">
        <f>step*((-'By group'!BN$4-'By group'!BN$5-'By group'!BN$22)*Population!BN74+'By group'!BN$3*Population!$BO74)</f>
        <v>-56.882414011273625</v>
      </c>
      <c r="BO74" s="71">
        <f>-step*SUM(SCR!B74:N74)*Population!B74</f>
        <v>-127543.73222409168</v>
      </c>
      <c r="BP74" s="4">
        <f>step*-SUM('By group'!C$11:C$21)*Population!C74</f>
        <v>-122295.29162487981</v>
      </c>
      <c r="BQ74" s="4">
        <f>step*-SUM('By group'!D$11:D$21)*Population!D74</f>
        <v>-89180.03739455546</v>
      </c>
      <c r="BR74" s="4">
        <f>step*-SUM('By group'!E$11:E$21)*Population!E74</f>
        <v>-36754.268935229418</v>
      </c>
      <c r="BS74" s="4">
        <f>step*-SUM('By group'!F$11:F$21)*Population!F74</f>
        <v>-11007.90853180462</v>
      </c>
      <c r="BT74" s="4">
        <f>step*-SUM('By group'!G$11:G$21)*Population!G74</f>
        <v>-5293.2100921038218</v>
      </c>
      <c r="BU74" s="4">
        <f>step*-SUM('By group'!H$11:H$21)*Population!H74</f>
        <v>0</v>
      </c>
      <c r="BV74" s="4">
        <f>step*-SUM('By group'!I$11:I$21)*Population!I74</f>
        <v>0</v>
      </c>
      <c r="BW74" s="4">
        <f>step*-SUM('By group'!J$11:J$21)*Population!J74</f>
        <v>0</v>
      </c>
      <c r="BX74" s="4">
        <f>step*-SUM('By group'!K$11:K$21)*Population!K74</f>
        <v>0</v>
      </c>
      <c r="BY74" s="4">
        <f>step*-SUM('By group'!L$11:L$21)*Population!L74</f>
        <v>-1877.8993103095822</v>
      </c>
      <c r="BZ74" s="4">
        <f>step*-SUM('By group'!M$11:M$21)*Population!M74</f>
        <v>-943.6445630272583</v>
      </c>
      <c r="CA74" s="4">
        <f>step*-SUM('By group'!N$11:N$21)*Population!N74</f>
        <v>0</v>
      </c>
      <c r="CB74" s="13">
        <f>-step*SUM(SCR!O74:AA74)*Population!O74</f>
        <v>-63209.270938768605</v>
      </c>
      <c r="CC74" s="4">
        <f>step*-SUM('By group'!P$11:P$21)*Population!P74</f>
        <v>-60622.853026480901</v>
      </c>
      <c r="CD74" s="4">
        <f>step*-SUM('By group'!Q$11:Q$21)*Population!Q74</f>
        <v>-44255.299532000114</v>
      </c>
      <c r="CE74" s="4">
        <f>step*-SUM('By group'!R$11:R$21)*Population!R74</f>
        <v>-18283.878013624966</v>
      </c>
      <c r="CF74" s="4">
        <f>step*-SUM('By group'!S$11:S$21)*Population!S74</f>
        <v>-5490.6099588037623</v>
      </c>
      <c r="CG74" s="4">
        <f>step*-SUM('By group'!T$11:T$21)*Population!T74</f>
        <v>-2647.180223847171</v>
      </c>
      <c r="CH74" s="4">
        <f>step*-SUM('By group'!U$11:U$21)*Population!U74</f>
        <v>0</v>
      </c>
      <c r="CI74" s="4">
        <f>step*-SUM('By group'!V$11:V$21)*Population!V74</f>
        <v>0</v>
      </c>
      <c r="CJ74" s="4">
        <f>step*-SUM('By group'!W$11:W$21)*Population!W74</f>
        <v>0</v>
      </c>
      <c r="CK74" s="4">
        <f>step*-SUM('By group'!X$11:X$21)*Population!X74</f>
        <v>0</v>
      </c>
      <c r="CL74" s="4">
        <f>step*-SUM('By group'!Y$11:Y$21)*Population!Y74</f>
        <v>-945.8709274081566</v>
      </c>
      <c r="CM74" s="4">
        <f>step*-SUM('By group'!Z$11:Z$21)*Population!Z74</f>
        <v>-480.09702840773775</v>
      </c>
      <c r="CN74" s="4">
        <f>step*-SUM('By group'!AA$11:AA$21)*Population!AA74</f>
        <v>0</v>
      </c>
      <c r="CO74" s="13">
        <f>-step*SUM(SCR!AB74:AN74)*Population!AB74</f>
        <v>-4461.1115203368045</v>
      </c>
      <c r="CP74" s="4">
        <f>step*-SUM('By group'!AC$11:AC$21)*Population!AC74</f>
        <v>-4283.3079312116197</v>
      </c>
      <c r="CQ74" s="4">
        <f>step*-SUM('By group'!AD$11:AD$21)*Population!AD74</f>
        <v>-3135.1218777879726</v>
      </c>
      <c r="CR74" s="4">
        <f>step*-SUM('By group'!AE$11:AE$21)*Population!AE74</f>
        <v>-1297.6914565086499</v>
      </c>
      <c r="CS74" s="4">
        <f>step*-SUM('By group'!AF$11:AF$21)*Population!AF74</f>
        <v>-389.65428353448812</v>
      </c>
      <c r="CT74" s="4">
        <f>step*-SUM('By group'!AG$11:AG$21)*Population!AG74</f>
        <v>-187.59596437983487</v>
      </c>
      <c r="CU74" s="4">
        <f>step*-SUM('By group'!AH$11:AH$21)*Population!AH74</f>
        <v>0</v>
      </c>
      <c r="CV74" s="4">
        <f>step*-SUM('By group'!AI$11:AI$21)*Population!AI74</f>
        <v>0</v>
      </c>
      <c r="CW74" s="4">
        <f>step*-SUM('By group'!AJ$11:AJ$21)*Population!AJ74</f>
        <v>0</v>
      </c>
      <c r="CX74" s="4">
        <f>step*-SUM('By group'!AK$11:AK$21)*Population!AK74</f>
        <v>0</v>
      </c>
      <c r="CY74" s="4">
        <f>step*-SUM('By group'!AL$11:AL$21)*Population!AL74</f>
        <v>-66.58512962056399</v>
      </c>
      <c r="CZ74" s="4">
        <f>step*-SUM('By group'!AM$11:AM$21)*Population!AM74</f>
        <v>-33.400469717475303</v>
      </c>
      <c r="DA74" s="4">
        <f>step*-SUM('By group'!AN$11:AN$21)*Population!AN74</f>
        <v>0</v>
      </c>
      <c r="DB74" s="13">
        <f>-step*SUM(SCR!AO74:BA74)*Population!AO74</f>
        <v>-13128.403461876977</v>
      </c>
      <c r="DC74" s="4">
        <f>step*-SUM('By group'!AP$11:AP$21)*Population!AP74</f>
        <v>-12538.216282313364</v>
      </c>
      <c r="DD74" s="4">
        <f>step*-SUM('By group'!AQ$11:AQ$21)*Population!AQ74</f>
        <v>-9022.7183803658481</v>
      </c>
      <c r="DE74" s="4">
        <f>step*-SUM('By group'!AR$11:AR$21)*Population!AR74</f>
        <v>-3639.556390752175</v>
      </c>
      <c r="DF74" s="4">
        <f>step*-SUM('By group'!AS$11:AS$21)*Population!AS74</f>
        <v>-1069.8176529269419</v>
      </c>
      <c r="DG74" s="4">
        <f>step*-SUM('By group'!AT$11:AT$21)*Population!AT74</f>
        <v>-506.49508543926845</v>
      </c>
      <c r="DH74" s="4">
        <f>step*-SUM('By group'!AU$11:AU$21)*Population!AU74</f>
        <v>0</v>
      </c>
      <c r="DI74" s="4">
        <f>step*-SUM('By group'!AV$11:AV$21)*Population!AV74</f>
        <v>0</v>
      </c>
      <c r="DJ74" s="4">
        <f>step*-SUM('By group'!AW$11:AW$21)*Population!AW74</f>
        <v>0</v>
      </c>
      <c r="DK74" s="4">
        <f>step*-SUM('By group'!AX$11:AX$21)*Population!AX74</f>
        <v>0</v>
      </c>
      <c r="DL74" s="4">
        <f>step*-SUM('By group'!AY$11:AY$21)*Population!AY74</f>
        <v>-173.4317229828379</v>
      </c>
      <c r="DM74" s="4">
        <f>step*-SUM('By group'!AZ$11:AZ$21)*Population!AZ74</f>
        <v>-83.313361419567315</v>
      </c>
      <c r="DN74" s="4">
        <f>step*-SUM('By group'!BA$11:BA$21)*Population!BA74</f>
        <v>0</v>
      </c>
      <c r="DO74" s="13">
        <f>-step*SUM(SCR!BB74:BN74)*Population!BB74</f>
        <v>-6940.923193533531</v>
      </c>
      <c r="DP74" s="4">
        <f>step*-SUM('By group'!BC$11:BC$21)*Population!BC74</f>
        <v>-6538.2359209748674</v>
      </c>
      <c r="DQ74" s="4">
        <f>step*-SUM('By group'!BD$11:BD$21)*Population!BD74</f>
        <v>-4521.5171903970922</v>
      </c>
      <c r="DR74" s="4">
        <f>step*-SUM('By group'!BE$11:BE$21)*Population!BE74</f>
        <v>-1729.8978144343168</v>
      </c>
      <c r="DS74" s="4">
        <f>step*-SUM('By group'!BF$11:BF$21)*Population!BF74</f>
        <v>-489.05602895524117</v>
      </c>
      <c r="DT74" s="4">
        <f>step*-SUM('By group'!BG$11:BG$21)*Population!BG74</f>
        <v>-225.41572808173171</v>
      </c>
      <c r="DU74" s="4">
        <f>step*-SUM('By group'!BH$11:BH$21)*Population!BH74</f>
        <v>0</v>
      </c>
      <c r="DV74" s="4">
        <f>step*-SUM('By group'!BI$11:BI$21)*Population!BI74</f>
        <v>0</v>
      </c>
      <c r="DW74" s="4">
        <f>step*-SUM('By group'!BJ$11:BJ$21)*Population!BJ74</f>
        <v>0</v>
      </c>
      <c r="DX74" s="4">
        <f>step*-SUM('By group'!BK$11:BK$21)*Population!BK74</f>
        <v>0</v>
      </c>
      <c r="DY74" s="4">
        <f>step*-SUM('By group'!BL$11:BL$21)*Population!BL74</f>
        <v>-73.69575835259937</v>
      </c>
      <c r="DZ74" s="4">
        <f>step*-SUM('By group'!BM$11:BM$21)*Population!BM74</f>
        <v>-33.831450906822639</v>
      </c>
      <c r="EA74" s="4">
        <f>step*-SUM('By group'!BN$11:BN$21)*Population!BN74</f>
        <v>0</v>
      </c>
      <c r="EB74" s="52">
        <v>0</v>
      </c>
      <c r="EC74" s="4">
        <f t="shared" si="111"/>
        <v>127543.73222409168</v>
      </c>
      <c r="ED74" s="4">
        <f t="shared" si="111"/>
        <v>122295.29162487981</v>
      </c>
      <c r="EE74" s="4">
        <f t="shared" si="112"/>
        <v>89180.03739455546</v>
      </c>
      <c r="EF74" s="4">
        <f t="shared" si="113"/>
        <v>36754.268935229418</v>
      </c>
      <c r="EG74" s="4">
        <f t="shared" si="114"/>
        <v>11007.90853180462</v>
      </c>
      <c r="EH74" s="4">
        <f t="shared" si="114"/>
        <v>5293.2100921038218</v>
      </c>
      <c r="EI74" s="4">
        <v>0</v>
      </c>
      <c r="EJ74" s="4">
        <f t="shared" si="115"/>
        <v>0</v>
      </c>
      <c r="EK74" s="4">
        <f t="shared" si="116"/>
        <v>0</v>
      </c>
      <c r="EL74" s="4">
        <f t="shared" si="117"/>
        <v>0</v>
      </c>
      <c r="EM74" s="4">
        <f t="shared" si="118"/>
        <v>1877.8993103095822</v>
      </c>
      <c r="EN74" s="4">
        <f t="shared" si="119"/>
        <v>943.6445630272583</v>
      </c>
      <c r="EO74" s="52">
        <v>0</v>
      </c>
      <c r="EP74" s="4">
        <f t="shared" si="120"/>
        <v>63209.270938768605</v>
      </c>
      <c r="EQ74" s="4">
        <f t="shared" si="121"/>
        <v>60622.853026480901</v>
      </c>
      <c r="ER74" s="4">
        <f t="shared" si="122"/>
        <v>44255.299532000114</v>
      </c>
      <c r="ES74" s="4">
        <f t="shared" si="123"/>
        <v>18283.878013624966</v>
      </c>
      <c r="ET74" s="4">
        <f t="shared" si="124"/>
        <v>5490.6099588037623</v>
      </c>
      <c r="EU74" s="4">
        <f t="shared" si="125"/>
        <v>2647.180223847171</v>
      </c>
      <c r="EV74" s="4">
        <v>0</v>
      </c>
      <c r="EW74" s="4">
        <f t="shared" si="126"/>
        <v>0</v>
      </c>
      <c r="EX74" s="4">
        <f t="shared" si="127"/>
        <v>0</v>
      </c>
      <c r="EY74" s="4">
        <f t="shared" si="128"/>
        <v>0</v>
      </c>
      <c r="EZ74" s="4">
        <f t="shared" si="129"/>
        <v>945.8709274081566</v>
      </c>
      <c r="FA74" s="4">
        <f t="shared" si="130"/>
        <v>480.09702840773775</v>
      </c>
      <c r="FB74" s="52">
        <v>0</v>
      </c>
      <c r="FC74" s="4">
        <f t="shared" si="131"/>
        <v>4461.1115203368045</v>
      </c>
      <c r="FD74" s="4">
        <f t="shared" si="132"/>
        <v>4283.3079312116197</v>
      </c>
      <c r="FE74" s="4">
        <f t="shared" si="133"/>
        <v>3135.1218777879726</v>
      </c>
      <c r="FF74" s="4">
        <f t="shared" si="134"/>
        <v>1297.6914565086499</v>
      </c>
      <c r="FG74" s="4">
        <f t="shared" si="135"/>
        <v>389.65428353448812</v>
      </c>
      <c r="FH74" s="4">
        <f t="shared" si="136"/>
        <v>187.59596437983487</v>
      </c>
      <c r="FI74" s="4">
        <v>0</v>
      </c>
      <c r="FJ74" s="4">
        <f t="shared" si="137"/>
        <v>0</v>
      </c>
      <c r="FK74" s="4">
        <f t="shared" si="138"/>
        <v>0</v>
      </c>
      <c r="FL74" s="4">
        <f t="shared" si="139"/>
        <v>0</v>
      </c>
      <c r="FM74" s="4">
        <f t="shared" si="140"/>
        <v>66.58512962056399</v>
      </c>
      <c r="FN74" s="9">
        <f t="shared" si="141"/>
        <v>33.400469717475303</v>
      </c>
      <c r="FO74" s="4">
        <v>0</v>
      </c>
      <c r="FP74" s="4">
        <f t="shared" si="142"/>
        <v>13128.403461876977</v>
      </c>
      <c r="FQ74" s="4">
        <f t="shared" si="143"/>
        <v>12538.216282313364</v>
      </c>
      <c r="FR74" s="4">
        <f t="shared" si="144"/>
        <v>9022.7183803658481</v>
      </c>
      <c r="FS74" s="4">
        <f t="shared" si="145"/>
        <v>3639.556390752175</v>
      </c>
      <c r="FT74" s="4">
        <f t="shared" si="146"/>
        <v>1069.8176529269419</v>
      </c>
      <c r="FU74" s="4">
        <f t="shared" si="147"/>
        <v>506.49508543926845</v>
      </c>
      <c r="FV74" s="4">
        <v>0</v>
      </c>
      <c r="FW74" s="4">
        <f t="shared" si="148"/>
        <v>0</v>
      </c>
      <c r="FX74" s="4">
        <f t="shared" si="149"/>
        <v>0</v>
      </c>
      <c r="FY74" s="4">
        <f t="shared" si="150"/>
        <v>0</v>
      </c>
      <c r="FZ74" s="4">
        <f t="shared" si="151"/>
        <v>173.4317229828379</v>
      </c>
      <c r="GA74" s="4">
        <f t="shared" si="152"/>
        <v>83.313361419567315</v>
      </c>
      <c r="GB74" s="4">
        <v>0</v>
      </c>
      <c r="GC74" s="4">
        <f t="shared" si="153"/>
        <v>6940.923193533531</v>
      </c>
      <c r="GD74" s="4">
        <f t="shared" si="94"/>
        <v>6538.2359209748674</v>
      </c>
      <c r="GE74" s="4">
        <f t="shared" si="95"/>
        <v>4521.5171903970922</v>
      </c>
      <c r="GF74" s="4">
        <f t="shared" si="96"/>
        <v>1729.8978144343168</v>
      </c>
      <c r="GG74" s="4">
        <f t="shared" si="97"/>
        <v>489.05602895524117</v>
      </c>
      <c r="GH74" s="4">
        <f t="shared" si="98"/>
        <v>225.41572808173171</v>
      </c>
      <c r="GI74" s="4">
        <v>0</v>
      </c>
      <c r="GJ74" s="4">
        <f t="shared" si="154"/>
        <v>0</v>
      </c>
      <c r="GK74" s="4">
        <f t="shared" si="155"/>
        <v>0</v>
      </c>
      <c r="GL74" s="4">
        <f t="shared" si="99"/>
        <v>0</v>
      </c>
      <c r="GM74" s="4">
        <f t="shared" si="100"/>
        <v>73.69575835259937</v>
      </c>
      <c r="GN74" s="4">
        <f t="shared" si="101"/>
        <v>33.831450906822639</v>
      </c>
      <c r="GO74" s="52">
        <v>0</v>
      </c>
      <c r="GP74" s="4">
        <f>step*(-'By group'!C$32*Population!C74+'By group'!I$33*Population!I74)</f>
        <v>0</v>
      </c>
      <c r="GQ74" s="4">
        <f>step*(-'By group'!D$32*Population!D74+'By group'!J$33*Population!J74)</f>
        <v>0</v>
      </c>
      <c r="GR74" s="4">
        <f>step*(-'By group'!E$32*Population!E74+'By group'!K$33*Population!K74)</f>
        <v>0</v>
      </c>
      <c r="GS74" s="4">
        <f>step*(-'By group'!F$32*Population!F74+'By group'!L$33*Population!L74)</f>
        <v>-4565.0046107475191</v>
      </c>
      <c r="GT74" s="4">
        <f>step*(-'By group'!G$32*Population!G74+'By group'!M$33*Population!M74)</f>
        <v>-586.81973690713517</v>
      </c>
      <c r="GU74" s="4">
        <f>step*(-'By group'!H$32*Population!H74+'By group'!N$33*Population!N74)</f>
        <v>-510.27037964456611</v>
      </c>
      <c r="GV74" s="46">
        <f t="shared" si="156"/>
        <v>0</v>
      </c>
      <c r="GW74" s="14">
        <f t="shared" si="157"/>
        <v>0</v>
      </c>
      <c r="GX74" s="4">
        <f t="shared" si="158"/>
        <v>0</v>
      </c>
      <c r="GY74" s="4">
        <f t="shared" si="159"/>
        <v>4565.0046107475191</v>
      </c>
      <c r="GZ74" s="4">
        <f t="shared" si="160"/>
        <v>586.81973690713517</v>
      </c>
      <c r="HA74" s="4">
        <f t="shared" si="161"/>
        <v>510.27037964456611</v>
      </c>
      <c r="HB74" s="8">
        <v>0</v>
      </c>
      <c r="HC74" s="4">
        <f>step*(-'By group'!P$32*Population!P74+'By group'!V$33*Population!V74)</f>
        <v>0</v>
      </c>
      <c r="HD74" s="4">
        <f>step*(-'By group'!Q$32*Population!Q74+'By group'!W$33*Population!W74)</f>
        <v>0</v>
      </c>
      <c r="HE74" s="4">
        <f>step*(-'By group'!R$32*Population!R74+'By group'!X$33*Population!X74)</f>
        <v>0</v>
      </c>
      <c r="HF74" s="4">
        <f>step*(-'By group'!S$32*Population!S74+'By group'!Y$33*Population!Y74)</f>
        <v>-2272.3695156978029</v>
      </c>
      <c r="HG74" s="4">
        <f>step*(-'By group'!T$32*Population!T74+'By group'!Z$33*Population!Z74)</f>
        <v>-289.38753056556538</v>
      </c>
      <c r="HH74" s="4">
        <f>step*(-'By group'!U$32*Population!U74+'By group'!AA$33*Population!AA74)</f>
        <v>-250.9860203995533</v>
      </c>
      <c r="HI74" s="14">
        <f t="shared" si="162"/>
        <v>0</v>
      </c>
      <c r="HJ74" s="46">
        <f t="shared" si="163"/>
        <v>0</v>
      </c>
      <c r="HK74" s="4">
        <f t="shared" si="164"/>
        <v>0</v>
      </c>
      <c r="HL74" s="4">
        <f t="shared" si="165"/>
        <v>2272.3695156978029</v>
      </c>
      <c r="HM74" s="4">
        <f t="shared" si="166"/>
        <v>289.38753056556538</v>
      </c>
      <c r="HN74" s="9">
        <f t="shared" si="167"/>
        <v>250.9860203995533</v>
      </c>
      <c r="HO74" s="4">
        <v>0</v>
      </c>
      <c r="HP74" s="4">
        <f>step*(-'By group'!AC$32*Population!AC74+'By group'!AI$33*Population!AI74)</f>
        <v>0</v>
      </c>
      <c r="HQ74" s="4">
        <f>step*(-'By group'!AD$32*Population!AD74+'By group'!AJ$33*Population!AJ74)</f>
        <v>0</v>
      </c>
      <c r="HR74" s="4">
        <f>step*(-'By group'!AE$32*Population!AE74+'By group'!AK$33*Population!AK74)</f>
        <v>0</v>
      </c>
      <c r="HS74" s="4">
        <f>step*(-'By group'!AF$32*Population!AF74+'By group'!AL$33*Population!AL74)</f>
        <v>-161.53457695696207</v>
      </c>
      <c r="HT74" s="4">
        <f>step*(-'By group'!AG$32*Population!AG74+'By group'!AM$33*Population!AM74)</f>
        <v>-20.81895801722932</v>
      </c>
      <c r="HU74" s="4">
        <f>step*(-'By group'!AH$32*Population!AH74+'By group'!AN$33*Population!AN74)</f>
        <v>-18.180705875646872</v>
      </c>
      <c r="HV74" s="14">
        <f t="shared" si="168"/>
        <v>0</v>
      </c>
      <c r="HW74" s="46">
        <f t="shared" si="169"/>
        <v>0</v>
      </c>
      <c r="HX74" s="4">
        <f t="shared" si="170"/>
        <v>0</v>
      </c>
      <c r="HY74" s="4">
        <f t="shared" si="171"/>
        <v>161.53457695696207</v>
      </c>
      <c r="HZ74" s="4">
        <f t="shared" si="172"/>
        <v>20.81895801722932</v>
      </c>
      <c r="IA74" s="4">
        <f t="shared" si="173"/>
        <v>18.180705875646872</v>
      </c>
      <c r="IB74" s="8">
        <v>0</v>
      </c>
      <c r="IC74" s="4">
        <f>step*(-'By group'!AP$32*Population!AP74+'By group'!AV$33*Population!AV74)</f>
        <v>0</v>
      </c>
      <c r="ID74" s="4">
        <f>step*(-'By group'!AQ$32*Population!AQ74+'By group'!AW$33*Population!AW74)</f>
        <v>0</v>
      </c>
      <c r="IE74" s="4">
        <f>step*(-'By group'!AR$32*Population!AR74+'By group'!AX$33*Population!AX74)</f>
        <v>0</v>
      </c>
      <c r="IF74" s="4">
        <f>step*(-'By group'!AS$32*Population!AS74+'By group'!AY$33*Population!AY74)</f>
        <v>-448.19296497205204</v>
      </c>
      <c r="IG74" s="4">
        <f>step*(-'By group'!AT$32*Population!AT74+'By group'!AZ$33*Population!AZ74)</f>
        <v>-59.642336378070041</v>
      </c>
      <c r="IH74" s="4">
        <f>step*(-'By group'!AU$32*Population!AU74+'By group'!BA$33*Population!BA74)</f>
        <v>-51.206251002339314</v>
      </c>
      <c r="II74" s="14">
        <f t="shared" si="102"/>
        <v>0</v>
      </c>
      <c r="IJ74" s="4">
        <f t="shared" si="103"/>
        <v>0</v>
      </c>
      <c r="IK74" s="4">
        <f t="shared" si="174"/>
        <v>0</v>
      </c>
      <c r="IL74" s="4">
        <f t="shared" si="175"/>
        <v>448.19296497205204</v>
      </c>
      <c r="IM74" s="4">
        <f t="shared" si="176"/>
        <v>59.642336378070041</v>
      </c>
      <c r="IN74" s="4">
        <f t="shared" si="177"/>
        <v>51.206251002339314</v>
      </c>
      <c r="IO74" s="8">
        <v>0</v>
      </c>
      <c r="IP74" s="4">
        <f>step*(-'By group'!BC$32*Population!BC74+'By group'!BI$33*Population!BI74)</f>
        <v>0</v>
      </c>
      <c r="IQ74" s="4">
        <f>step*(-'By group'!BD$32*Population!BD74+'By group'!BJ$33*Population!BJ74)</f>
        <v>0</v>
      </c>
      <c r="IR74" s="4">
        <f>step*(-'By group'!BE$32*Population!BE74+'By group'!BK$33*Population!BK74)</f>
        <v>0</v>
      </c>
      <c r="IS74" s="4">
        <f>step*(-'By group'!BF$32*Population!BF74+'By group'!BL$33*Population!BL74)</f>
        <v>-207.68013530132089</v>
      </c>
      <c r="IT74" s="4">
        <f>step*(-'By group'!BG$32*Population!BG74+'By group'!BM$33*Population!BM74)</f>
        <v>-28.167420162935024</v>
      </c>
      <c r="IU74" s="4">
        <f>step*(-'By group'!BH$32*Population!BH74+'By group'!BN$33*Population!BN74)</f>
        <v>-23.02635130131376</v>
      </c>
      <c r="IV74" s="14">
        <f t="shared" si="104"/>
        <v>0</v>
      </c>
      <c r="IW74" s="4">
        <f t="shared" si="105"/>
        <v>0</v>
      </c>
      <c r="IX74" s="4">
        <f t="shared" si="106"/>
        <v>0</v>
      </c>
      <c r="IY74" s="4">
        <f t="shared" si="107"/>
        <v>207.68013530132089</v>
      </c>
      <c r="IZ74" s="4">
        <f t="shared" si="108"/>
        <v>28.167420162935024</v>
      </c>
      <c r="JA74" s="4">
        <f t="shared" si="109"/>
        <v>23.02635130131376</v>
      </c>
      <c r="JB74" s="75">
        <f>step*(+prop_idu_male*'By group'!BB$9*Population!BB74-'By group'!B$8*Population!B74)</f>
        <v>-899.99704790494513</v>
      </c>
      <c r="JC74" s="46">
        <f>step*(+prop_idu_male*'By group'!BC$9*Population!BC74-'By group'!C$8*Population!C74)</f>
        <v>-5.3301762707270068</v>
      </c>
      <c r="JD74" s="46">
        <f>step*(+prop_idu_male*'By group'!BD$9*Population!BD74-'By group'!D$8*Population!D74)</f>
        <v>-15.665679227520489</v>
      </c>
      <c r="JE74" s="46">
        <f>step*(+prop_idu_male*'By group'!BE$9*Population!BE74-'By group'!E$8*Population!E74)</f>
        <v>-16.301257090293529</v>
      </c>
      <c r="JF74" s="46">
        <f>step*(+prop_idu_male*'By group'!BF$9*Population!BF74-'By group'!F$8*Population!F74)</f>
        <v>-4.9170870311560204</v>
      </c>
      <c r="JG74" s="46">
        <f>step*(+prop_idu_male*'By group'!BG$9*Population!BG74-'By group'!G$8*Population!G74)</f>
        <v>-0.95044246894153317</v>
      </c>
      <c r="JH74" s="46">
        <f>step*(+prop_idu_male*'By group'!BH$9*Population!BH74-'By group'!H$8*Population!H74)</f>
        <v>-0.81212880927374309</v>
      </c>
      <c r="JI74" s="46">
        <f>step*(+prop_idu_male*'By group'!BI$9*Population!BI74-'By group'!I$8*Population!I74)</f>
        <v>0</v>
      </c>
      <c r="JJ74" s="46">
        <f>step*(+prop_idu_male*'By group'!BJ$9*Population!BJ74-'By group'!J$8*Population!J74)</f>
        <v>0</v>
      </c>
      <c r="JK74" s="46">
        <f>step*(+prop_idu_male*'By group'!BK$9*Population!BK74-'By group'!K$8*Population!K74)</f>
        <v>0</v>
      </c>
      <c r="JL74" s="46">
        <f>step*(+prop_idu_male*'By group'!BL$9*Population!BL74-'By group'!L$8*Population!L74)</f>
        <v>-1.7010294902633438</v>
      </c>
      <c r="JM74" s="46">
        <f>step*(+prop_idu_male*'By group'!BM$9*Population!BM74-'By group'!M$8*Population!M74)</f>
        <v>-0.86244908085088401</v>
      </c>
      <c r="JN74" s="46">
        <f>step*(+prop_idu_male*'By group'!BN$9*Population!BN74-'By group'!N$8*Population!N74)</f>
        <v>-0.71424334550466007</v>
      </c>
      <c r="JO74" s="45">
        <f>step*(+(1-prop_idu_male)*'By group'!BB$9*Population!BB74-'By group'!O$8*Population!O74-'By group'!O$6*Population!O74+'By group'!AB$7*Population!AB74)</f>
        <v>-6705.6100748416184</v>
      </c>
      <c r="JP74" s="46">
        <f>step*(+(1-prop_idu_male)*'By group'!BC$9*Population!BC74-'By group'!P$8*Population!P74-'By group'!P$6*Population!P74+'By group'!AC$7*Population!AC74)</f>
        <v>-10.313581653610019</v>
      </c>
      <c r="JQ74" s="46">
        <f>step*(+(1-prop_idu_male)*'By group'!BD$9*Population!BD74-'By group'!Q$8*Population!Q74-'By group'!Q$6*Population!Q74+'By group'!AD$7*Population!AD74)</f>
        <v>-30.063618504072782</v>
      </c>
      <c r="JR74" s="46">
        <f>step*(+(1-prop_idu_male)*'By group'!BE$9*Population!BE74-'By group'!R$8*Population!R74-'By group'!R$6*Population!R74+'By group'!AE$7*Population!AE74)</f>
        <v>-31.03231729064084</v>
      </c>
      <c r="JS74" s="46">
        <f>step*(+(1-prop_idu_male)*'By group'!BF$9*Population!BF74-'By group'!S$8*Population!S74-'By group'!S$6*Population!S74+'By group'!AF$7*Population!AF74)</f>
        <v>-9.3290609587643907</v>
      </c>
      <c r="JT74" s="46">
        <f>step*(+(1-prop_idu_male)*'By group'!BG$9*Population!BG74-'By group'!T$8*Population!T74-'By group'!T$6*Population!T74+'By group'!AG$7*Population!AG74)</f>
        <v>-1.8030427822178825</v>
      </c>
      <c r="JU74" s="46">
        <f>step*(+(1-prop_idu_male)*'By group'!BH$9*Population!BH74-'By group'!U$8*Population!U74-'By group'!U$6*Population!U74+'By group'!AH$7*Population!AH74)</f>
        <v>-1.5510070754238514</v>
      </c>
      <c r="JV74" s="46">
        <f>step*(+(1-prop_idu_male)*'By group'!BI$9*Population!BI74-'By group'!V$8*Population!V74-'By group'!V$6*Population!V74+'By group'!AI$7*Population!AI74)</f>
        <v>0</v>
      </c>
      <c r="JW74" s="46">
        <f>step*(+(1-prop_idu_male)*'By group'!BJ$9*Population!BJ74-'By group'!W$8*Population!W74-'By group'!W$6*Population!W74+'By group'!AJ$7*Population!AJ74)</f>
        <v>0</v>
      </c>
      <c r="JX74" s="46">
        <f>step*(+(1-prop_idu_male)*'By group'!BK$9*Population!BK74-'By group'!X$8*Population!X74-'By group'!X$6*Population!X74+'By group'!AK$7*Population!AK74)</f>
        <v>0</v>
      </c>
      <c r="JY74" s="46">
        <f>step*(+(1-prop_idu_male)*'By group'!BL$9*Population!BL74-'By group'!Y$8*Population!Y74-'By group'!Y$6*Population!Y74+'By group'!AL$7*Population!AL74)</f>
        <v>-3.2476225558173368</v>
      </c>
      <c r="JZ74" s="46">
        <f>step*(+(1-prop_idu_male)*'By group'!BM$9*Population!BM74-'By group'!Z$8*Population!Z74-'By group'!Z$6*Population!Z74+'By group'!AM$7*Population!AM74)</f>
        <v>-1.6703568424363049</v>
      </c>
      <c r="KA74" s="76">
        <f>step*(+(1-prop_idu_male)*'By group'!BN$9*Population!BN74-'By group'!AA$8*Population!AA74-'By group'!AA$6*Population!AA74+'By group'!AN$7*Population!AN74)</f>
        <v>-1.4339120743802203</v>
      </c>
      <c r="KB74" s="46">
        <f>step*(+'By group'!O$6*Population!O74-'By group'!AB$7*Population!AB74)</f>
        <v>5738.0638862005244</v>
      </c>
      <c r="KC74" s="46">
        <f>step*(+'By group'!P$6*Population!P74-'By group'!AC$7*Population!AC74)</f>
        <v>7.4785860799152211</v>
      </c>
      <c r="KD74" s="46">
        <f>step*(+'By group'!Q$6*Population!Q74-'By group'!AD$7*Population!AD74)</f>
        <v>21.755140660520407</v>
      </c>
      <c r="KE74" s="46">
        <f>step*(+'By group'!R$6*Population!R74-'By group'!AE$7*Population!AE74)</f>
        <v>22.409347628158649</v>
      </c>
      <c r="KF74" s="46">
        <f>step*(+'By group'!S$6*Population!S74-'By group'!AF$7*Population!AF74)</f>
        <v>6.7304727880490809</v>
      </c>
      <c r="KG74" s="46">
        <f>step*(+'By group'!T$6*Population!T74-'By group'!AG$7*Population!AG74)</f>
        <v>1.3006566248182563</v>
      </c>
      <c r="KH74" s="46">
        <f>step*(+'By group'!U$6*Population!U74-'By group'!AH$7*Population!AH74)</f>
        <v>1.1204009375032187</v>
      </c>
      <c r="KI74" s="46">
        <f>step*(+'By group'!V$6*Population!V74-'By group'!AI$7*Population!AI74)</f>
        <v>0</v>
      </c>
      <c r="KJ74" s="46">
        <f>step*(+'By group'!W$6*Population!W74-'By group'!AJ$7*Population!AJ74)</f>
        <v>0</v>
      </c>
      <c r="KK74" s="46">
        <f>step*(+'By group'!X$6*Population!X74-'By group'!AK$7*Population!AK74)</f>
        <v>0</v>
      </c>
      <c r="KL74" s="46">
        <f>step*(+'By group'!Y$6*Population!Y74-'By group'!AL$7*Population!AL74)</f>
        <v>2.3459690834207398</v>
      </c>
      <c r="KM74" s="46">
        <f>step*(+'By group'!Z$6*Population!Z74-'By group'!AM$7*Population!AM74)</f>
        <v>1.2105586845726608</v>
      </c>
      <c r="KN74" s="46">
        <f>step*(+'By group'!AA$6*Population!AA74-'By group'!AN$7*Population!AN74)</f>
        <v>1.0470402177764855</v>
      </c>
      <c r="KO74" s="45">
        <v>0</v>
      </c>
      <c r="KP74" s="46">
        <v>0</v>
      </c>
      <c r="KQ74" s="46">
        <v>0</v>
      </c>
      <c r="KR74" s="46">
        <v>0</v>
      </c>
      <c r="KS74" s="46">
        <v>0</v>
      </c>
      <c r="KT74" s="46">
        <v>0</v>
      </c>
      <c r="KU74" s="46">
        <v>0</v>
      </c>
      <c r="KV74" s="46">
        <v>0</v>
      </c>
      <c r="KW74" s="46">
        <v>0</v>
      </c>
      <c r="KX74" s="46">
        <v>0</v>
      </c>
      <c r="KY74" s="46">
        <v>0</v>
      </c>
      <c r="KZ74" s="46">
        <v>0</v>
      </c>
      <c r="LA74" s="46">
        <v>0</v>
      </c>
      <c r="LB74" s="188">
        <f>step*(-'By group'!BB$9*Population!BB74+'By group'!B$8*Population!B74+'By group'!O$8*Population!O74)</f>
        <v>1867.5432365460392</v>
      </c>
      <c r="LC74" s="189">
        <f>step*(-'By group'!BC$9*Population!BC74+'By group'!C$8*Population!C74+'By group'!P$8*Population!P74)</f>
        <v>8.1651718444218062</v>
      </c>
      <c r="LD74" s="189">
        <f>step*(-'By group'!BD$9*Population!BD74+'By group'!D$8*Population!D74+'By group'!Q$8*Population!Q74)</f>
        <v>23.97415707107286</v>
      </c>
      <c r="LE74" s="189">
        <f>step*(-'By group'!BE$9*Population!BE74+'By group'!E$8*Population!E74+'By group'!R$8*Population!R74)</f>
        <v>24.924226752775716</v>
      </c>
      <c r="LF74" s="189">
        <f>step*(-'By group'!BF$9*Population!BF74+'By group'!F$8*Population!F74+'By group'!S$8*Population!S74)</f>
        <v>7.5156752018713293</v>
      </c>
      <c r="LG74" s="189">
        <f>step*(-'By group'!BG$9*Population!BG74+'By group'!G$8*Population!G74+'By group'!T$8*Population!T74)</f>
        <v>1.4528286263411596</v>
      </c>
      <c r="LH74" s="189">
        <f>step*(-'By group'!BH$9*Population!BH74+'By group'!H$8*Population!H74+'By group'!U$8*Population!U74)</f>
        <v>1.2427349471943758</v>
      </c>
      <c r="LI74" s="189">
        <f>step*(-'By group'!BI$9*Population!BI74+'By group'!I$8*Population!I74+'By group'!V$8*Population!V74)</f>
        <v>0</v>
      </c>
      <c r="LJ74" s="189">
        <f>step*(-'By group'!BJ$9*Population!BJ74+'By group'!J$8*Population!J74+'By group'!W$8*Population!W74)</f>
        <v>0</v>
      </c>
      <c r="LK74" s="189">
        <f>step*(-'By group'!BK$9*Population!BK74+'By group'!K$8*Population!K74+'By group'!X$8*Population!X74)</f>
        <v>0</v>
      </c>
      <c r="LL74" s="189">
        <f>step*(-'By group'!BL$9*Population!BL74+'By group'!L$8*Population!L74+'By group'!Y$8*Population!Y74)</f>
        <v>2.6026829626599408</v>
      </c>
      <c r="LM74" s="189">
        <f>step*(-'By group'!BM$9*Population!BM74+'By group'!M$8*Population!M74+'By group'!Z$8*Population!Z74)</f>
        <v>1.3222472387145281</v>
      </c>
      <c r="LN74" s="189">
        <f>step*(-'By group'!BN$9*Population!BN74+'By group'!N$8*Population!N74+'By group'!AA$8*Population!AA74)</f>
        <v>1.101115202108395</v>
      </c>
    </row>
    <row r="75" spans="1:326" x14ac:dyDescent="0.25">
      <c r="A75">
        <f t="shared" si="110"/>
        <v>35.5</v>
      </c>
      <c r="B75" s="52">
        <f>step*((-'By group'!B$4-'By group'!B$5-'By group'!B$22)*Population!B75+'By group'!B$3*Population!$BO75)</f>
        <v>179649.42283219937</v>
      </c>
      <c r="C75" s="4">
        <f>step*((-'By group'!C$4-'By group'!C$5-'By group'!C$22)*Population!C75+'By group'!C$3*Population!$BO75)</f>
        <v>-4905.8636153130301</v>
      </c>
      <c r="D75" s="4">
        <f>step*((-'By group'!D$4-'By group'!D$5-'By group'!D$22)*Population!D75+'By group'!D$3*Population!$BO75)</f>
        <v>-32194.343220055081</v>
      </c>
      <c r="E75" s="4">
        <f>step*((-'By group'!E$4-'By group'!E$5-'By group'!E$22)*Population!E75+'By group'!E$3*Population!$BO75)</f>
        <v>-51589.465206329231</v>
      </c>
      <c r="F75" s="4">
        <f>step*((-'By group'!F$4-'By group'!F$5-'By group'!F$22)*Population!F75+'By group'!F$3*Population!$BO75)</f>
        <v>-20964.694584520075</v>
      </c>
      <c r="G75" s="4">
        <f>step*((-'By group'!G$4-'By group'!G$5-'By group'!G$22)*Population!G75+'By group'!G$3*Population!$BO75)</f>
        <v>-5092.3888656768822</v>
      </c>
      <c r="H75" s="4">
        <f>step*((-'By group'!H$4-'By group'!H$5-'By group'!H$22)*Population!H75+'By group'!H$3*Population!$BO75)</f>
        <v>-4761.7993465346144</v>
      </c>
      <c r="I75" s="4">
        <f>step*((-'By group'!I$4-'By group'!I$5-'By group'!I$22)*Population!I75+'By group'!I$3*Population!$BO75)</f>
        <v>0</v>
      </c>
      <c r="J75" s="4">
        <f>step*((-'By group'!J$4-'By group'!J$5-'By group'!J$22)*Population!J75+'By group'!J$3*Population!$BO75)</f>
        <v>0</v>
      </c>
      <c r="K75" s="4">
        <f>step*((-'By group'!K$4-'By group'!K$5-'By group'!K$22)*Population!K75+'By group'!K$3*Population!$BO75)</f>
        <v>0</v>
      </c>
      <c r="L75" s="4">
        <f>step*((-'By group'!L$4-'By group'!L$5-'By group'!L$22)*Population!L75+'By group'!L$3*Population!$BO75)</f>
        <v>-2633.0032009894135</v>
      </c>
      <c r="M75" s="4">
        <f>step*((-'By group'!M$4-'By group'!M$5-'By group'!M$22)*Population!M75+'By group'!M$3*Population!$BO75)</f>
        <v>-1510.6617595848129</v>
      </c>
      <c r="N75" s="4">
        <f>step*((-'By group'!N$4-'By group'!N$5-'By group'!N$22)*Population!N75+'By group'!N$3*Population!$BO75)</f>
        <v>-1468.2573886580999</v>
      </c>
      <c r="O75" s="8">
        <f>step*((-'By group'!O$4-'By group'!O$5-'By group'!O$22)*Population!O75+'By group'!O$3*Population!$BO75)</f>
        <v>127790.3053249229</v>
      </c>
      <c r="P75" s="4">
        <f>step*((-'By group'!P$4-'By group'!P$5-'By group'!P$22)*Population!P75+'By group'!P$3*Population!$BO75)</f>
        <v>-2430.9617294422305</v>
      </c>
      <c r="Q75" s="4">
        <f>step*((-'By group'!Q$4-'By group'!Q$5-'By group'!Q$22)*Population!Q75+'By group'!Q$3*Population!$BO75)</f>
        <v>-15968.410215521142</v>
      </c>
      <c r="R75" s="4">
        <f>step*((-'By group'!R$4-'By group'!R$5-'By group'!R$22)*Population!R75+'By group'!R$3*Population!$BO75)</f>
        <v>-25645.443616556298</v>
      </c>
      <c r="S75" s="4">
        <f>step*((-'By group'!S$4-'By group'!S$5-'By group'!S$22)*Population!S75+'By group'!S$3*Population!$BO75)</f>
        <v>-10447.246927450271</v>
      </c>
      <c r="T75" s="4">
        <f>step*((-'By group'!T$4-'By group'!T$5-'By group'!T$22)*Population!T75+'By group'!T$3*Population!$BO75)</f>
        <v>-2543.9200901050099</v>
      </c>
      <c r="U75" s="4">
        <f>step*((-'By group'!U$4-'By group'!U$5-'By group'!U$22)*Population!U75+'By group'!U$3*Population!$BO75)</f>
        <v>-2394.728597393831</v>
      </c>
      <c r="V75" s="4">
        <f>step*((-'By group'!V$4-'By group'!V$5-'By group'!V$22)*Population!V75+'By group'!V$3*Population!$BO75)</f>
        <v>0</v>
      </c>
      <c r="W75" s="4">
        <f>step*((-'By group'!W$4-'By group'!W$5-'By group'!W$22)*Population!W75+'By group'!W$3*Population!$BO75)</f>
        <v>0</v>
      </c>
      <c r="X75" s="4">
        <f>step*((-'By group'!X$4-'By group'!X$5-'By group'!X$22)*Population!X75+'By group'!X$3*Population!$BO75)</f>
        <v>0</v>
      </c>
      <c r="Y75" s="4">
        <f>step*((-'By group'!Y$4-'By group'!Y$5-'By group'!Y$22)*Population!Y75+'By group'!Y$3*Population!$BO75)</f>
        <v>-1324.1515150867881</v>
      </c>
      <c r="Z75" s="4">
        <f>step*((-'By group'!Z$4-'By group'!Z$5-'By group'!Z$22)*Population!Z75+'By group'!Z$3*Population!$BO75)</f>
        <v>-766.9821116340737</v>
      </c>
      <c r="AA75" s="4">
        <f>step*((-'By group'!AA$4-'By group'!AA$5-'By group'!AA$22)*Population!AA75+'By group'!AA$3*Population!$BO75)</f>
        <v>-760.05829782645799</v>
      </c>
      <c r="AB75" s="8">
        <f>step*((-'By group'!AB$4-'By group'!AB$5-'By group'!AB$22)*Population!AB75+'By group'!AB$3*Population!$BO75)</f>
        <v>-1177.8646080945914</v>
      </c>
      <c r="AC75" s="4">
        <f>step*((-'By group'!AC$4-'By group'!AC$5-'By group'!AC$22)*Population!AC75+'By group'!AC$3*Population!$BO75)</f>
        <v>-171.89031156673019</v>
      </c>
      <c r="AD75" s="4">
        <f>step*((-'By group'!AD$4-'By group'!AD$5-'By group'!AD$22)*Population!AD75+'By group'!AD$3*Population!$BO75)</f>
        <v>-1132.3606346309148</v>
      </c>
      <c r="AE75" s="4">
        <f>step*((-'By group'!AE$4-'By group'!AE$5-'By group'!AE$22)*Population!AE75+'By group'!AE$3*Population!$BO75)</f>
        <v>-1822.7980812834619</v>
      </c>
      <c r="AF75" s="4">
        <f>step*((-'By group'!AF$4-'By group'!AF$5-'By group'!AF$22)*Population!AF75+'By group'!AF$3*Population!$BO75)</f>
        <v>-742.79222543257447</v>
      </c>
      <c r="AG75" s="4">
        <f>step*((-'By group'!AG$4-'By group'!AG$5-'By group'!AG$22)*Population!AG75+'By group'!AG$3*Population!$BO75)</f>
        <v>-180.67961987446563</v>
      </c>
      <c r="AH75" s="4">
        <f>step*((-'By group'!AH$4-'By group'!AH$5-'By group'!AH$22)*Population!AH75+'By group'!AH$3*Population!$BO75)</f>
        <v>-169.11929075379635</v>
      </c>
      <c r="AI75" s="4">
        <f>step*((-'By group'!AI$4-'By group'!AI$5-'By group'!AI$22)*Population!AI75+'By group'!AI$3*Population!$BO75)</f>
        <v>0</v>
      </c>
      <c r="AJ75" s="4">
        <f>step*((-'By group'!AJ$4-'By group'!AJ$5-'By group'!AJ$22)*Population!AJ75+'By group'!AJ$3*Population!$BO75)</f>
        <v>0</v>
      </c>
      <c r="AK75" s="4">
        <f>step*((-'By group'!AK$4-'By group'!AK$5-'By group'!AK$22)*Population!AK75+'By group'!AK$3*Population!$BO75)</f>
        <v>0</v>
      </c>
      <c r="AL75" s="4">
        <f>step*((-'By group'!AL$4-'By group'!AL$5-'By group'!AL$22)*Population!AL75+'By group'!AL$3*Population!$BO75)</f>
        <v>-93.504517915361632</v>
      </c>
      <c r="AM75" s="4">
        <f>step*((-'By group'!AM$4-'By group'!AM$5-'By group'!AM$22)*Population!AM75+'By group'!AM$3*Population!$BO75)</f>
        <v>-53.582625552514891</v>
      </c>
      <c r="AN75" s="4">
        <f>step*((-'By group'!AN$4-'By group'!AN$5-'By group'!AN$22)*Population!AN75+'By group'!AN$3*Population!$BO75)</f>
        <v>-51.880962993121791</v>
      </c>
      <c r="AO75" s="8">
        <f>step*((-'By group'!AO$4-'By group'!AO$5-'By group'!AO$22)*Population!AO75+'By group'!AO$3*Population!$BO75)</f>
        <v>13393.835737845362</v>
      </c>
      <c r="AP75" s="4">
        <f>step*((-'By group'!AP$4-'By group'!AP$5-'By group'!AP$22)*Population!AP75+'By group'!AP$3*Population!$BO75)</f>
        <v>-505.07499242337769</v>
      </c>
      <c r="AQ75" s="4">
        <f>step*((-'By group'!AQ$4-'By group'!AQ$5-'By group'!AQ$22)*Population!AQ75+'By group'!AQ$3*Population!$BO75)</f>
        <v>-3272.2373525831281</v>
      </c>
      <c r="AR75" s="4">
        <f>step*((-'By group'!AR$4-'By group'!AR$5-'By group'!AR$22)*Population!AR75+'By group'!AR$3*Population!$BO75)</f>
        <v>-5135.6685730115323</v>
      </c>
      <c r="AS75" s="4">
        <f>step*((-'By group'!AS$4-'By group'!AS$5-'By group'!AS$22)*Population!AS75+'By group'!AS$3*Population!$BO75)</f>
        <v>-2049.5430646966684</v>
      </c>
      <c r="AT75" s="4">
        <f>step*((-'By group'!AT$4-'By group'!AT$5-'By group'!AT$22)*Population!AT75+'By group'!AT$3*Population!$BO75)</f>
        <v>-490.42206980279508</v>
      </c>
      <c r="AU75" s="4">
        <f>step*((-'By group'!AU$4-'By group'!AU$5-'By group'!AU$22)*Population!AU75+'By group'!AU$3*Population!$BO75)</f>
        <v>-444.10810933369083</v>
      </c>
      <c r="AV75" s="4">
        <f>step*((-'By group'!AV$4-'By group'!AV$5-'By group'!AV$22)*Population!AV75+'By group'!AV$3*Population!$BO75)</f>
        <v>0</v>
      </c>
      <c r="AW75" s="4">
        <f>step*((-'By group'!AW$4-'By group'!AW$5-'By group'!AW$22)*Population!AW75+'By group'!AW$3*Population!$BO75)</f>
        <v>0</v>
      </c>
      <c r="AX75" s="4">
        <f>step*((-'By group'!AX$4-'By group'!AX$5-'By group'!AX$22)*Population!AX75+'By group'!AX$3*Population!$BO75)</f>
        <v>0</v>
      </c>
      <c r="AY75" s="4">
        <f>step*((-'By group'!AY$4-'By group'!AY$5-'By group'!AY$22)*Population!AY75+'By group'!AY$3*Population!$BO75)</f>
        <v>-245.04139026289994</v>
      </c>
      <c r="AZ75" s="4">
        <f>step*((-'By group'!AZ$4-'By group'!AZ$5-'By group'!AZ$22)*Population!AZ75+'By group'!AZ$3*Population!$BO75)</f>
        <v>-134.61812384491034</v>
      </c>
      <c r="BA75" s="4">
        <f>step*((-'By group'!BA$4-'By group'!BA$5-'By group'!BA$22)*Population!BA75+'By group'!BA$3*Population!$BO75)</f>
        <v>-122.23289195325417</v>
      </c>
      <c r="BB75" s="8">
        <f>step*((-'By group'!BB$4-'By group'!BB$5-'By group'!BB$22)*Population!BB75+'By group'!BB$3*Population!$BO75)</f>
        <v>5185.3527726159027</v>
      </c>
      <c r="BC75" s="4">
        <f>step*((-'By group'!BC$4-'By group'!BC$5-'By group'!BC$22)*Population!BC75+'By group'!BC$3*Population!$BO75)</f>
        <v>-393.40765260716773</v>
      </c>
      <c r="BD75" s="4">
        <f>step*((-'By group'!BD$4-'By group'!BD$5-'By group'!BD$22)*Population!BD75+'By group'!BD$3*Population!$BO75)</f>
        <v>-1995.102349400875</v>
      </c>
      <c r="BE75" s="4">
        <f>step*((-'By group'!BE$4-'By group'!BE$5-'By group'!BE$22)*Population!BE75+'By group'!BE$3*Population!$BO75)</f>
        <v>-2775.62963903421</v>
      </c>
      <c r="BF75" s="4">
        <f>step*((-'By group'!BF$4-'By group'!BF$5-'By group'!BF$22)*Population!BF75+'By group'!BF$3*Population!$BO75)</f>
        <v>-1029.8861903664665</v>
      </c>
      <c r="BG75" s="4">
        <f>step*((-'By group'!BG$4-'By group'!BG$5-'By group'!BG$22)*Population!BG75+'By group'!BG$3*Population!$BO75)</f>
        <v>-235.08062875929878</v>
      </c>
      <c r="BH75" s="4">
        <f>step*((-'By group'!BH$4-'By group'!BH$5-'By group'!BH$22)*Population!BH75+'By group'!BH$3*Population!$BO75)</f>
        <v>-202.27562881064452</v>
      </c>
      <c r="BI75" s="4">
        <f>step*((-'By group'!BI$4-'By group'!BI$5-'By group'!BI$22)*Population!BI75+'By group'!BI$3*Population!$BO75)</f>
        <v>0</v>
      </c>
      <c r="BJ75" s="4">
        <f>step*((-'By group'!BJ$4-'By group'!BJ$5-'By group'!BJ$22)*Population!BJ75+'By group'!BJ$3*Population!$BO75)</f>
        <v>0</v>
      </c>
      <c r="BK75" s="4">
        <f>step*((-'By group'!BK$4-'By group'!BK$5-'By group'!BK$22)*Population!BK75+'By group'!BK$3*Population!$BO75)</f>
        <v>0</v>
      </c>
      <c r="BL75" s="4">
        <f>step*((-'By group'!BL$4-'By group'!BL$5-'By group'!BL$22)*Population!BL75+'By group'!BL$3*Population!$BO75)</f>
        <v>-133.00648757358206</v>
      </c>
      <c r="BM75" s="4">
        <f>step*((-'By group'!BM$4-'By group'!BM$5-'By group'!BM$22)*Population!BM75+'By group'!BM$3*Population!$BO75)</f>
        <v>-67.832009117023389</v>
      </c>
      <c r="BN75" s="4">
        <f>step*((-'By group'!BN$4-'By group'!BN$5-'By group'!BN$22)*Population!BN75+'By group'!BN$3*Population!$BO75)</f>
        <v>-57.006211902155307</v>
      </c>
      <c r="BO75" s="71">
        <f>-step*SUM(SCR!B75:N75)*Population!B75</f>
        <v>-127912.49387167137</v>
      </c>
      <c r="BP75" s="4">
        <f>step*-SUM('By group'!C$11:C$21)*Population!C75</f>
        <v>-122646.59038282576</v>
      </c>
      <c r="BQ75" s="4">
        <f>step*-SUM('By group'!D$11:D$21)*Population!D75</f>
        <v>-89428.731166819678</v>
      </c>
      <c r="BR75" s="4">
        <f>step*-SUM('By group'!E$11:E$21)*Population!E75</f>
        <v>-36849.618004520882</v>
      </c>
      <c r="BS75" s="4">
        <f>step*-SUM('By group'!F$11:F$21)*Population!F75</f>
        <v>-11034.049781326356</v>
      </c>
      <c r="BT75" s="4">
        <f>step*-SUM('By group'!G$11:G$21)*Population!G75</f>
        <v>-5304.5717350800851</v>
      </c>
      <c r="BU75" s="4">
        <f>step*-SUM('By group'!H$11:H$21)*Population!H75</f>
        <v>0</v>
      </c>
      <c r="BV75" s="4">
        <f>step*-SUM('By group'!I$11:I$21)*Population!I75</f>
        <v>0</v>
      </c>
      <c r="BW75" s="4">
        <f>step*-SUM('By group'!J$11:J$21)*Population!J75</f>
        <v>0</v>
      </c>
      <c r="BX75" s="4">
        <f>step*-SUM('By group'!K$11:K$21)*Population!K75</f>
        <v>0</v>
      </c>
      <c r="BY75" s="4">
        <f>step*-SUM('By group'!L$11:L$21)*Population!L75</f>
        <v>-1880.7165721352951</v>
      </c>
      <c r="BZ75" s="4">
        <f>step*-SUM('By group'!M$11:M$21)*Population!M75</f>
        <v>-944.16359974050818</v>
      </c>
      <c r="CA75" s="4">
        <f>step*-SUM('By group'!N$11:N$21)*Population!N75</f>
        <v>0</v>
      </c>
      <c r="CB75" s="13">
        <f>-step*SUM(SCR!O75:AA75)*Population!O75</f>
        <v>-63370.110001339897</v>
      </c>
      <c r="CC75" s="4">
        <f>step*-SUM('By group'!P$11:P$21)*Population!P75</f>
        <v>-60774.043236055761</v>
      </c>
      <c r="CD75" s="4">
        <f>step*-SUM('By group'!Q$11:Q$21)*Population!Q75</f>
        <v>-44356.695043114283</v>
      </c>
      <c r="CE75" s="4">
        <f>step*-SUM('By group'!R$11:R$21)*Population!R75</f>
        <v>-18318.174011825926</v>
      </c>
      <c r="CF75" s="4">
        <f>step*-SUM('By group'!S$11:S$21)*Population!S75</f>
        <v>-5498.551014447512</v>
      </c>
      <c r="CG75" s="4">
        <f>step*-SUM('By group'!T$11:T$21)*Population!T75</f>
        <v>-2649.9167605260518</v>
      </c>
      <c r="CH75" s="4">
        <f>step*-SUM('By group'!U$11:U$21)*Population!U75</f>
        <v>0</v>
      </c>
      <c r="CI75" s="4">
        <f>step*-SUM('By group'!V$11:V$21)*Population!V75</f>
        <v>0</v>
      </c>
      <c r="CJ75" s="4">
        <f>step*-SUM('By group'!W$11:W$21)*Population!W75</f>
        <v>0</v>
      </c>
      <c r="CK75" s="4">
        <f>step*-SUM('By group'!X$11:X$21)*Population!X75</f>
        <v>0</v>
      </c>
      <c r="CL75" s="4">
        <f>step*-SUM('By group'!Y$11:Y$21)*Population!Y75</f>
        <v>-945.82251077627723</v>
      </c>
      <c r="CM75" s="4">
        <f>step*-SUM('By group'!Z$11:Z$21)*Population!Z75</f>
        <v>-479.36381977129605</v>
      </c>
      <c r="CN75" s="4">
        <f>step*-SUM('By group'!AA$11:AA$21)*Population!AA75</f>
        <v>0</v>
      </c>
      <c r="CO75" s="13">
        <f>-step*SUM(SCR!AB75:AN75)*Population!AB75</f>
        <v>-4475.579022736405</v>
      </c>
      <c r="CP75" s="4">
        <f>step*-SUM('By group'!AC$11:AC$21)*Population!AC75</f>
        <v>-4297.2577891682549</v>
      </c>
      <c r="CQ75" s="4">
        <f>step*-SUM('By group'!AD$11:AD$21)*Population!AD75</f>
        <v>-3145.4462073080967</v>
      </c>
      <c r="CR75" s="4">
        <f>step*-SUM('By group'!AE$11:AE$21)*Population!AE75</f>
        <v>-1301.9986294881871</v>
      </c>
      <c r="CS75" s="4">
        <f>step*-SUM('By group'!AF$11:AF$21)*Population!AF75</f>
        <v>-390.94327654346029</v>
      </c>
      <c r="CT75" s="4">
        <f>step*-SUM('By group'!AG$11:AG$21)*Population!AG75</f>
        <v>-188.20793736923503</v>
      </c>
      <c r="CU75" s="4">
        <f>step*-SUM('By group'!AH$11:AH$21)*Population!AH75</f>
        <v>0</v>
      </c>
      <c r="CV75" s="4">
        <f>step*-SUM('By group'!AI$11:AI$21)*Population!AI75</f>
        <v>0</v>
      </c>
      <c r="CW75" s="4">
        <f>step*-SUM('By group'!AJ$11:AJ$21)*Population!AJ75</f>
        <v>0</v>
      </c>
      <c r="CX75" s="4">
        <f>step*-SUM('By group'!AK$11:AK$21)*Population!AK75</f>
        <v>0</v>
      </c>
      <c r="CY75" s="4">
        <f>step*-SUM('By group'!AL$11:AL$21)*Population!AL75</f>
        <v>-66.788941368115445</v>
      </c>
      <c r="CZ75" s="4">
        <f>step*-SUM('By group'!AM$11:AM$21)*Population!AM75</f>
        <v>-33.489140970321806</v>
      </c>
      <c r="DA75" s="4">
        <f>step*-SUM('By group'!AN$11:AN$21)*Population!AN75</f>
        <v>0</v>
      </c>
      <c r="DB75" s="13">
        <f>-step*SUM(SCR!AO75:BA75)*Population!AO75</f>
        <v>-13219.841525909391</v>
      </c>
      <c r="DC75" s="4">
        <f>step*-SUM('By group'!AP$11:AP$21)*Population!AP75</f>
        <v>-12626.874810584442</v>
      </c>
      <c r="DD75" s="4">
        <f>step*-SUM('By group'!AQ$11:AQ$21)*Population!AQ75</f>
        <v>-9089.5482016198002</v>
      </c>
      <c r="DE75" s="4">
        <f>step*-SUM('By group'!AR$11:AR$21)*Population!AR75</f>
        <v>-3668.3346950082373</v>
      </c>
      <c r="DF75" s="4">
        <f>step*-SUM('By group'!AS$11:AS$21)*Population!AS75</f>
        <v>-1078.7068761561411</v>
      </c>
      <c r="DG75" s="4">
        <f>step*-SUM('By group'!AT$11:AT$21)*Population!AT75</f>
        <v>-510.85632271124484</v>
      </c>
      <c r="DH75" s="4">
        <f>step*-SUM('By group'!AU$11:AU$21)*Population!AU75</f>
        <v>0</v>
      </c>
      <c r="DI75" s="4">
        <f>step*-SUM('By group'!AV$11:AV$21)*Population!AV75</f>
        <v>0</v>
      </c>
      <c r="DJ75" s="4">
        <f>step*-SUM('By group'!AW$11:AW$21)*Population!AW75</f>
        <v>0</v>
      </c>
      <c r="DK75" s="4">
        <f>step*-SUM('By group'!AX$11:AX$21)*Population!AX75</f>
        <v>0</v>
      </c>
      <c r="DL75" s="4">
        <f>step*-SUM('By group'!AY$11:AY$21)*Population!AY75</f>
        <v>-175.02956447349993</v>
      </c>
      <c r="DM75" s="4">
        <f>step*-SUM('By group'!AZ$11:AZ$21)*Population!AZ75</f>
        <v>-84.136327403068961</v>
      </c>
      <c r="DN75" s="4">
        <f>step*-SUM('By group'!BA$11:BA$21)*Population!BA75</f>
        <v>0</v>
      </c>
      <c r="DO75" s="13">
        <f>-step*SUM(SCR!BB75:BN75)*Population!BB75</f>
        <v>-6960.6324598570363</v>
      </c>
      <c r="DP75" s="4">
        <f>step*-SUM('By group'!BC$11:BC$21)*Population!BC75</f>
        <v>-6556.7942101194612</v>
      </c>
      <c r="DQ75" s="4">
        <f>step*-SUM('By group'!BD$11:BD$21)*Population!BD75</f>
        <v>-4534.3235213656244</v>
      </c>
      <c r="DR75" s="4">
        <f>step*-SUM('By group'!BE$11:BE$21)*Population!BE75</f>
        <v>-1734.7685243963815</v>
      </c>
      <c r="DS75" s="4">
        <f>step*-SUM('By group'!BF$11:BF$21)*Population!BF75</f>
        <v>-490.42199541260311</v>
      </c>
      <c r="DT75" s="4">
        <f>step*-SUM('By group'!BG$11:BG$21)*Population!BG75</f>
        <v>-226.03906611471035</v>
      </c>
      <c r="DU75" s="4">
        <f>step*-SUM('By group'!BH$11:BH$21)*Population!BH75</f>
        <v>0</v>
      </c>
      <c r="DV75" s="4">
        <f>step*-SUM('By group'!BI$11:BI$21)*Population!BI75</f>
        <v>0</v>
      </c>
      <c r="DW75" s="4">
        <f>step*-SUM('By group'!BJ$11:BJ$21)*Population!BJ75</f>
        <v>0</v>
      </c>
      <c r="DX75" s="4">
        <f>step*-SUM('By group'!BK$11:BK$21)*Population!BK75</f>
        <v>0</v>
      </c>
      <c r="DY75" s="4">
        <f>step*-SUM('By group'!BL$11:BL$21)*Population!BL75</f>
        <v>-73.892493096434492</v>
      </c>
      <c r="DZ75" s="4">
        <f>step*-SUM('By group'!BM$11:BM$21)*Population!BM75</f>
        <v>-33.916004558511695</v>
      </c>
      <c r="EA75" s="4">
        <f>step*-SUM('By group'!BN$11:BN$21)*Population!BN75</f>
        <v>0</v>
      </c>
      <c r="EB75" s="52">
        <v>0</v>
      </c>
      <c r="EC75" s="4">
        <f t="shared" si="111"/>
        <v>127912.49387167137</v>
      </c>
      <c r="ED75" s="4">
        <f t="shared" si="111"/>
        <v>122646.59038282576</v>
      </c>
      <c r="EE75" s="4">
        <f t="shared" si="112"/>
        <v>89428.731166819678</v>
      </c>
      <c r="EF75" s="4">
        <f t="shared" si="113"/>
        <v>36849.618004520882</v>
      </c>
      <c r="EG75" s="4">
        <f t="shared" si="114"/>
        <v>11034.049781326356</v>
      </c>
      <c r="EH75" s="4">
        <f t="shared" si="114"/>
        <v>5304.5717350800851</v>
      </c>
      <c r="EI75" s="4">
        <v>0</v>
      </c>
      <c r="EJ75" s="4">
        <f t="shared" si="115"/>
        <v>0</v>
      </c>
      <c r="EK75" s="4">
        <f t="shared" si="116"/>
        <v>0</v>
      </c>
      <c r="EL75" s="4">
        <f t="shared" si="117"/>
        <v>0</v>
      </c>
      <c r="EM75" s="4">
        <f t="shared" si="118"/>
        <v>1880.7165721352951</v>
      </c>
      <c r="EN75" s="4">
        <f t="shared" si="119"/>
        <v>944.16359974050818</v>
      </c>
      <c r="EO75" s="52">
        <v>0</v>
      </c>
      <c r="EP75" s="4">
        <f t="shared" si="120"/>
        <v>63370.110001339897</v>
      </c>
      <c r="EQ75" s="4">
        <f t="shared" si="121"/>
        <v>60774.043236055761</v>
      </c>
      <c r="ER75" s="4">
        <f t="shared" si="122"/>
        <v>44356.695043114283</v>
      </c>
      <c r="ES75" s="4">
        <f t="shared" si="123"/>
        <v>18318.174011825926</v>
      </c>
      <c r="ET75" s="4">
        <f t="shared" si="124"/>
        <v>5498.551014447512</v>
      </c>
      <c r="EU75" s="4">
        <f t="shared" si="125"/>
        <v>2649.9167605260518</v>
      </c>
      <c r="EV75" s="4">
        <v>0</v>
      </c>
      <c r="EW75" s="4">
        <f t="shared" si="126"/>
        <v>0</v>
      </c>
      <c r="EX75" s="4">
        <f t="shared" si="127"/>
        <v>0</v>
      </c>
      <c r="EY75" s="4">
        <f t="shared" si="128"/>
        <v>0</v>
      </c>
      <c r="EZ75" s="4">
        <f t="shared" si="129"/>
        <v>945.82251077627723</v>
      </c>
      <c r="FA75" s="4">
        <f t="shared" si="130"/>
        <v>479.36381977129605</v>
      </c>
      <c r="FB75" s="52">
        <v>0</v>
      </c>
      <c r="FC75" s="4">
        <f t="shared" si="131"/>
        <v>4475.579022736405</v>
      </c>
      <c r="FD75" s="4">
        <f t="shared" si="132"/>
        <v>4297.2577891682549</v>
      </c>
      <c r="FE75" s="4">
        <f t="shared" si="133"/>
        <v>3145.4462073080967</v>
      </c>
      <c r="FF75" s="4">
        <f t="shared" si="134"/>
        <v>1301.9986294881871</v>
      </c>
      <c r="FG75" s="4">
        <f t="shared" si="135"/>
        <v>390.94327654346029</v>
      </c>
      <c r="FH75" s="4">
        <f t="shared" si="136"/>
        <v>188.20793736923503</v>
      </c>
      <c r="FI75" s="4">
        <v>0</v>
      </c>
      <c r="FJ75" s="4">
        <f t="shared" si="137"/>
        <v>0</v>
      </c>
      <c r="FK75" s="4">
        <f t="shared" si="138"/>
        <v>0</v>
      </c>
      <c r="FL75" s="4">
        <f t="shared" si="139"/>
        <v>0</v>
      </c>
      <c r="FM75" s="4">
        <f t="shared" si="140"/>
        <v>66.788941368115445</v>
      </c>
      <c r="FN75" s="9">
        <f t="shared" si="141"/>
        <v>33.489140970321806</v>
      </c>
      <c r="FO75" s="4">
        <v>0</v>
      </c>
      <c r="FP75" s="4">
        <f t="shared" si="142"/>
        <v>13219.841525909391</v>
      </c>
      <c r="FQ75" s="4">
        <f t="shared" si="143"/>
        <v>12626.874810584442</v>
      </c>
      <c r="FR75" s="4">
        <f t="shared" si="144"/>
        <v>9089.5482016198002</v>
      </c>
      <c r="FS75" s="4">
        <f t="shared" si="145"/>
        <v>3668.3346950082373</v>
      </c>
      <c r="FT75" s="4">
        <f t="shared" si="146"/>
        <v>1078.7068761561411</v>
      </c>
      <c r="FU75" s="4">
        <f t="shared" si="147"/>
        <v>510.85632271124484</v>
      </c>
      <c r="FV75" s="4">
        <v>0</v>
      </c>
      <c r="FW75" s="4">
        <f t="shared" si="148"/>
        <v>0</v>
      </c>
      <c r="FX75" s="4">
        <f t="shared" si="149"/>
        <v>0</v>
      </c>
      <c r="FY75" s="4">
        <f t="shared" si="150"/>
        <v>0</v>
      </c>
      <c r="FZ75" s="4">
        <f t="shared" si="151"/>
        <v>175.02956447349993</v>
      </c>
      <c r="GA75" s="4">
        <f t="shared" si="152"/>
        <v>84.136327403068961</v>
      </c>
      <c r="GB75" s="4">
        <v>0</v>
      </c>
      <c r="GC75" s="4">
        <f t="shared" si="153"/>
        <v>6960.6324598570363</v>
      </c>
      <c r="GD75" s="4">
        <f t="shared" si="94"/>
        <v>6556.7942101194612</v>
      </c>
      <c r="GE75" s="4">
        <f t="shared" si="95"/>
        <v>4534.3235213656244</v>
      </c>
      <c r="GF75" s="4">
        <f t="shared" si="96"/>
        <v>1734.7685243963815</v>
      </c>
      <c r="GG75" s="4">
        <f t="shared" si="97"/>
        <v>490.42199541260311</v>
      </c>
      <c r="GH75" s="4">
        <f t="shared" si="98"/>
        <v>226.03906611471035</v>
      </c>
      <c r="GI75" s="4">
        <v>0</v>
      </c>
      <c r="GJ75" s="4">
        <f t="shared" si="154"/>
        <v>0</v>
      </c>
      <c r="GK75" s="4">
        <f t="shared" si="155"/>
        <v>0</v>
      </c>
      <c r="GL75" s="4">
        <f t="shared" si="99"/>
        <v>0</v>
      </c>
      <c r="GM75" s="4">
        <f t="shared" si="100"/>
        <v>73.892493096434492</v>
      </c>
      <c r="GN75" s="4">
        <f t="shared" si="101"/>
        <v>33.916004558511695</v>
      </c>
      <c r="GO75" s="52">
        <v>0</v>
      </c>
      <c r="GP75" s="4">
        <f>step*(-'By group'!C$32*Population!C75+'By group'!I$33*Population!I75)</f>
        <v>0</v>
      </c>
      <c r="GQ75" s="4">
        <f>step*(-'By group'!D$32*Population!D75+'By group'!J$33*Population!J75)</f>
        <v>0</v>
      </c>
      <c r="GR75" s="4">
        <f>step*(-'By group'!E$32*Population!E75+'By group'!K$33*Population!K75)</f>
        <v>0</v>
      </c>
      <c r="GS75" s="4">
        <f>step*(-'By group'!F$32*Population!F75+'By group'!L$33*Population!L75)</f>
        <v>-4576.6666045955299</v>
      </c>
      <c r="GT75" s="4">
        <f>step*(-'By group'!G$32*Population!G75+'By group'!M$33*Population!M75)</f>
        <v>-588.83254714576287</v>
      </c>
      <c r="GU75" s="4">
        <f>step*(-'By group'!H$32*Population!H75+'By group'!N$33*Population!N75)</f>
        <v>-512.06918356224446</v>
      </c>
      <c r="GV75" s="46">
        <f t="shared" si="156"/>
        <v>0</v>
      </c>
      <c r="GW75" s="14">
        <f t="shared" si="157"/>
        <v>0</v>
      </c>
      <c r="GX75" s="4">
        <f t="shared" si="158"/>
        <v>0</v>
      </c>
      <c r="GY75" s="4">
        <f t="shared" si="159"/>
        <v>4576.6666045955299</v>
      </c>
      <c r="GZ75" s="4">
        <f t="shared" si="160"/>
        <v>588.83254714576287</v>
      </c>
      <c r="HA75" s="4">
        <f t="shared" si="161"/>
        <v>512.06918356224446</v>
      </c>
      <c r="HB75" s="8">
        <v>0</v>
      </c>
      <c r="HC75" s="4">
        <f>step*(-'By group'!P$32*Population!P75+'By group'!V$33*Population!V75)</f>
        <v>0</v>
      </c>
      <c r="HD75" s="4">
        <f>step*(-'By group'!Q$32*Population!Q75+'By group'!W$33*Population!W75)</f>
        <v>0</v>
      </c>
      <c r="HE75" s="4">
        <f>step*(-'By group'!R$32*Population!R75+'By group'!X$33*Population!X75)</f>
        <v>0</v>
      </c>
      <c r="HF75" s="4">
        <f>step*(-'By group'!S$32*Population!S75+'By group'!Y$33*Population!Y75)</f>
        <v>-2276.3642518356173</v>
      </c>
      <c r="HG75" s="4">
        <f>step*(-'By group'!T$32*Population!T75+'By group'!Z$33*Population!Z75)</f>
        <v>-290.30144221956243</v>
      </c>
      <c r="HH75" s="4">
        <f>step*(-'By group'!U$32*Population!U75+'By group'!AA$33*Population!AA75)</f>
        <v>-251.82024288065193</v>
      </c>
      <c r="HI75" s="14">
        <f t="shared" si="162"/>
        <v>0</v>
      </c>
      <c r="HJ75" s="46">
        <f t="shared" si="163"/>
        <v>0</v>
      </c>
      <c r="HK75" s="4">
        <f t="shared" si="164"/>
        <v>0</v>
      </c>
      <c r="HL75" s="4">
        <f t="shared" si="165"/>
        <v>2276.3642518356173</v>
      </c>
      <c r="HM75" s="4">
        <f t="shared" si="166"/>
        <v>290.30144221956243</v>
      </c>
      <c r="HN75" s="9">
        <f t="shared" si="167"/>
        <v>251.82024288065193</v>
      </c>
      <c r="HO75" s="4">
        <v>0</v>
      </c>
      <c r="HP75" s="4">
        <f>step*(-'By group'!AC$32*Population!AC75+'By group'!AI$33*Population!AI75)</f>
        <v>0</v>
      </c>
      <c r="HQ75" s="4">
        <f>step*(-'By group'!AD$32*Population!AD75+'By group'!AJ$33*Population!AJ75)</f>
        <v>0</v>
      </c>
      <c r="HR75" s="4">
        <f>step*(-'By group'!AE$32*Population!AE75+'By group'!AK$33*Population!AK75)</f>
        <v>0</v>
      </c>
      <c r="HS75" s="4">
        <f>step*(-'By group'!AF$32*Population!AF75+'By group'!AL$33*Population!AL75)</f>
        <v>-162.07716758767242</v>
      </c>
      <c r="HT75" s="4">
        <f>step*(-'By group'!AG$32*Population!AG75+'By group'!AM$33*Population!AM75)</f>
        <v>-20.897016988686101</v>
      </c>
      <c r="HU75" s="4">
        <f>step*(-'By group'!AH$32*Population!AH75+'By group'!AN$33*Population!AN75)</f>
        <v>-18.256415144035785</v>
      </c>
      <c r="HV75" s="14">
        <f t="shared" si="168"/>
        <v>0</v>
      </c>
      <c r="HW75" s="46">
        <f t="shared" si="169"/>
        <v>0</v>
      </c>
      <c r="HX75" s="4">
        <f t="shared" si="170"/>
        <v>0</v>
      </c>
      <c r="HY75" s="4">
        <f t="shared" si="171"/>
        <v>162.07716758767242</v>
      </c>
      <c r="HZ75" s="4">
        <f t="shared" si="172"/>
        <v>20.897016988686101</v>
      </c>
      <c r="IA75" s="4">
        <f t="shared" si="173"/>
        <v>18.256415144035785</v>
      </c>
      <c r="IB75" s="8">
        <v>0</v>
      </c>
      <c r="IC75" s="4">
        <f>step*(-'By group'!AP$32*Population!AP75+'By group'!AV$33*Population!AV75)</f>
        <v>0</v>
      </c>
      <c r="ID75" s="4">
        <f>step*(-'By group'!AQ$32*Population!AQ75+'By group'!AW$33*Population!AW75)</f>
        <v>0</v>
      </c>
      <c r="IE75" s="4">
        <f>step*(-'By group'!AR$32*Population!AR75+'By group'!AX$33*Population!AX75)</f>
        <v>0</v>
      </c>
      <c r="IF75" s="4">
        <f>step*(-'By group'!AS$32*Population!AS75+'By group'!AY$33*Population!AY75)</f>
        <v>-451.83865584132059</v>
      </c>
      <c r="IG75" s="4">
        <f>step*(-'By group'!AT$32*Population!AT75+'By group'!AZ$33*Population!AZ75)</f>
        <v>-60.103100840714497</v>
      </c>
      <c r="IH75" s="4">
        <f>step*(-'By group'!AU$32*Population!AU75+'By group'!BA$33*Population!BA75)</f>
        <v>-51.627432379134966</v>
      </c>
      <c r="II75" s="14">
        <f t="shared" si="102"/>
        <v>0</v>
      </c>
      <c r="IJ75" s="4">
        <f t="shared" si="103"/>
        <v>0</v>
      </c>
      <c r="IK75" s="4">
        <f t="shared" si="174"/>
        <v>0</v>
      </c>
      <c r="IL75" s="4">
        <f t="shared" si="175"/>
        <v>451.83865584132059</v>
      </c>
      <c r="IM75" s="4">
        <f t="shared" si="176"/>
        <v>60.103100840714497</v>
      </c>
      <c r="IN75" s="4">
        <f t="shared" si="177"/>
        <v>51.627432379134966</v>
      </c>
      <c r="IO75" s="8">
        <v>0</v>
      </c>
      <c r="IP75" s="4">
        <f>step*(-'By group'!BC$32*Population!BC75+'By group'!BI$33*Population!BI75)</f>
        <v>0</v>
      </c>
      <c r="IQ75" s="4">
        <f>step*(-'By group'!BD$32*Population!BD75+'By group'!BJ$33*Population!BJ75)</f>
        <v>0</v>
      </c>
      <c r="IR75" s="4">
        <f>step*(-'By group'!BE$32*Population!BE75+'By group'!BK$33*Population!BK75)</f>
        <v>0</v>
      </c>
      <c r="IS75" s="4">
        <f>step*(-'By group'!BF$32*Population!BF75+'By group'!BL$33*Population!BL75)</f>
        <v>-208.26475115808432</v>
      </c>
      <c r="IT75" s="4">
        <f>step*(-'By group'!BG$32*Population!BG75+'By group'!BM$33*Population!BM75)</f>
        <v>-28.249810943686224</v>
      </c>
      <c r="IU75" s="4">
        <f>step*(-'By group'!BH$32*Population!BH75+'By group'!BN$33*Population!BN75)</f>
        <v>-23.094297661581979</v>
      </c>
      <c r="IV75" s="14">
        <f t="shared" si="104"/>
        <v>0</v>
      </c>
      <c r="IW75" s="4">
        <f t="shared" si="105"/>
        <v>0</v>
      </c>
      <c r="IX75" s="4">
        <f t="shared" si="106"/>
        <v>0</v>
      </c>
      <c r="IY75" s="4">
        <f t="shared" si="107"/>
        <v>208.26475115808432</v>
      </c>
      <c r="IZ75" s="4">
        <f t="shared" si="108"/>
        <v>28.249810943686224</v>
      </c>
      <c r="JA75" s="4">
        <f t="shared" si="109"/>
        <v>23.094297661581979</v>
      </c>
      <c r="JB75" s="75">
        <f>step*(+prop_idu_male*'By group'!BB$9*Population!BB75-'By group'!B$8*Population!B75)</f>
        <v>-902.51946203853481</v>
      </c>
      <c r="JC75" s="46">
        <f>step*(+prop_idu_male*'By group'!BC$9*Population!BC75-'By group'!C$8*Population!C75)</f>
        <v>-5.3455142139269531</v>
      </c>
      <c r="JD75" s="46">
        <f>step*(+prop_idu_male*'By group'!BD$9*Population!BD75-'By group'!D$8*Population!D75)</f>
        <v>-15.709270943108436</v>
      </c>
      <c r="JE75" s="46">
        <f>step*(+prop_idu_male*'By group'!BE$9*Population!BE75-'By group'!E$8*Population!E75)</f>
        <v>-16.343086772984783</v>
      </c>
      <c r="JF75" s="46">
        <f>step*(+prop_idu_male*'By group'!BF$9*Population!BF75-'By group'!F$8*Population!F75)</f>
        <v>-4.9285184961680537</v>
      </c>
      <c r="JG75" s="46">
        <f>step*(+prop_idu_male*'By group'!BG$9*Population!BG75-'By group'!G$8*Population!G75)</f>
        <v>-0.95241559528095621</v>
      </c>
      <c r="JH75" s="46">
        <f>step*(+prop_idu_male*'By group'!BH$9*Population!BH75-'By group'!H$8*Population!H75)</f>
        <v>-0.81328402107831521</v>
      </c>
      <c r="JI75" s="46">
        <f>step*(+prop_idu_male*'By group'!BI$9*Population!BI75-'By group'!I$8*Population!I75)</f>
        <v>0</v>
      </c>
      <c r="JJ75" s="46">
        <f>step*(+prop_idu_male*'By group'!BJ$9*Population!BJ75-'By group'!J$8*Population!J75)</f>
        <v>0</v>
      </c>
      <c r="JK75" s="46">
        <f>step*(+prop_idu_male*'By group'!BK$9*Population!BK75-'By group'!K$8*Population!K75)</f>
        <v>0</v>
      </c>
      <c r="JL75" s="46">
        <f>step*(+prop_idu_male*'By group'!BL$9*Population!BL75-'By group'!L$8*Population!L75)</f>
        <v>-1.7033745887038525</v>
      </c>
      <c r="JM75" s="46">
        <f>step*(+prop_idu_male*'By group'!BM$9*Population!BM75-'By group'!M$8*Population!M75)</f>
        <v>-0.86276518880008002</v>
      </c>
      <c r="JN75" s="46">
        <f>step*(+prop_idu_male*'By group'!BN$9*Population!BN75-'By group'!N$8*Population!N75)</f>
        <v>-0.71328230380773494</v>
      </c>
      <c r="JO75" s="45">
        <f>step*(+(1-prop_idu_male)*'By group'!BB$9*Population!BB75-'By group'!O$8*Population!O75-'By group'!O$6*Population!O75+'By group'!AB$7*Population!AB75)</f>
        <v>-6725.5195076329028</v>
      </c>
      <c r="JP75" s="46">
        <f>step*(+(1-prop_idu_male)*'By group'!BC$9*Population!BC75-'By group'!P$8*Population!P75-'By group'!P$6*Population!P75+'By group'!AC$7*Population!AC75)</f>
        <v>-10.331066833395294</v>
      </c>
      <c r="JQ75" s="46">
        <f>step*(+(1-prop_idu_male)*'By group'!BD$9*Population!BD75-'By group'!Q$8*Population!Q75-'By group'!Q$6*Population!Q75+'By group'!AD$7*Population!AD75)</f>
        <v>-30.100792164715152</v>
      </c>
      <c r="JR75" s="46">
        <f>step*(+(1-prop_idu_male)*'By group'!BE$9*Population!BE75-'By group'!R$8*Population!R75-'By group'!R$6*Population!R75+'By group'!AE$7*Population!AE75)</f>
        <v>-31.043212746867141</v>
      </c>
      <c r="JS75" s="46">
        <f>step*(+(1-prop_idu_male)*'By group'!BF$9*Population!BF75-'By group'!S$8*Population!S75-'By group'!S$6*Population!S75+'By group'!AF$7*Population!AF75)</f>
        <v>-9.3242200383560014</v>
      </c>
      <c r="JT75" s="46">
        <f>step*(+(1-prop_idu_male)*'By group'!BG$9*Population!BG75-'By group'!T$8*Population!T75-'By group'!T$6*Population!T75+'By group'!AG$7*Population!AG75)</f>
        <v>-1.800679403110357</v>
      </c>
      <c r="JU75" s="46">
        <f>step*(+(1-prop_idu_male)*'By group'!BH$9*Population!BH75-'By group'!U$8*Population!U75-'By group'!U$6*Population!U75+'By group'!AH$7*Population!AH75)</f>
        <v>-1.5460919123324735</v>
      </c>
      <c r="JV75" s="46">
        <f>step*(+(1-prop_idu_male)*'By group'!BI$9*Population!BI75-'By group'!V$8*Population!V75-'By group'!V$6*Population!V75+'By group'!AI$7*Population!AI75)</f>
        <v>0</v>
      </c>
      <c r="JW75" s="46">
        <f>step*(+(1-prop_idu_male)*'By group'!BJ$9*Population!BJ75-'By group'!W$8*Population!W75-'By group'!W$6*Population!W75+'By group'!AJ$7*Population!AJ75)</f>
        <v>0</v>
      </c>
      <c r="JX75" s="46">
        <f>step*(+(1-prop_idu_male)*'By group'!BK$9*Population!BK75-'By group'!X$8*Population!X75-'By group'!X$6*Population!X75+'By group'!AK$7*Population!AK75)</f>
        <v>0</v>
      </c>
      <c r="JY75" s="46">
        <f>step*(+(1-prop_idu_male)*'By group'!BL$9*Population!BL75-'By group'!Y$8*Population!Y75-'By group'!Y$6*Population!Y75+'By group'!AL$7*Population!AL75)</f>
        <v>-3.2369750111703066</v>
      </c>
      <c r="JZ75" s="46">
        <f>step*(+(1-prop_idu_male)*'By group'!BM$9*Population!BM75-'By group'!Z$8*Population!Z75-'By group'!Z$6*Population!Z75+'By group'!AM$7*Population!AM75)</f>
        <v>-1.660740087147875</v>
      </c>
      <c r="KA75" s="76">
        <f>step*(+(1-prop_idu_male)*'By group'!BN$9*Population!BN75-'By group'!AA$8*Population!AA75-'By group'!AA$6*Population!AA75+'By group'!AN$7*Population!AN75)</f>
        <v>-1.4200550959332972</v>
      </c>
      <c r="KB75" s="46">
        <f>step*(+'By group'!O$6*Population!O75-'By group'!AB$7*Population!AB75)</f>
        <v>5755.094756134672</v>
      </c>
      <c r="KC75" s="46">
        <f>step*(+'By group'!P$6*Population!P75-'By group'!AC$7*Population!AC75)</f>
        <v>7.4890684978960884</v>
      </c>
      <c r="KD75" s="46">
        <f>step*(+'By group'!Q$6*Population!Q75-'By group'!AD$7*Population!AD75)</f>
        <v>21.773571978656165</v>
      </c>
      <c r="KE75" s="46">
        <f>step*(+'By group'!R$6*Population!R75-'By group'!AE$7*Population!AE75)</f>
        <v>22.404556298273093</v>
      </c>
      <c r="KF75" s="46">
        <f>step*(+'By group'!S$6*Population!S75-'By group'!AF$7*Population!AF75)</f>
        <v>6.7220711297560261</v>
      </c>
      <c r="KG75" s="46">
        <f>step*(+'By group'!T$6*Population!T75-'By group'!AG$7*Population!AG75)</f>
        <v>1.2978207389389118</v>
      </c>
      <c r="KH75" s="46">
        <f>step*(+'By group'!U$6*Population!U75-'By group'!AH$7*Population!AH75)</f>
        <v>1.1155484993722953</v>
      </c>
      <c r="KI75" s="46">
        <f>step*(+'By group'!V$6*Population!V75-'By group'!AI$7*Population!AI75)</f>
        <v>0</v>
      </c>
      <c r="KJ75" s="46">
        <f>step*(+'By group'!W$6*Population!W75-'By group'!AJ$7*Population!AJ75)</f>
        <v>0</v>
      </c>
      <c r="KK75" s="46">
        <f>step*(+'By group'!X$6*Population!X75-'By group'!AK$7*Population!AK75)</f>
        <v>0</v>
      </c>
      <c r="KL75" s="46">
        <f>step*(+'By group'!Y$6*Population!Y75-'By group'!AL$7*Population!AL75)</f>
        <v>2.3354879962518904</v>
      </c>
      <c r="KM75" s="46">
        <f>step*(+'By group'!Z$6*Population!Z75-'By group'!AM$7*Population!AM75)</f>
        <v>1.2017258701116857</v>
      </c>
      <c r="KN75" s="46">
        <f>step*(+'By group'!AA$6*Population!AA75-'By group'!AN$7*Population!AN75)</f>
        <v>1.0348955985803461</v>
      </c>
      <c r="KO75" s="45">
        <v>0</v>
      </c>
      <c r="KP75" s="46">
        <v>0</v>
      </c>
      <c r="KQ75" s="46">
        <v>0</v>
      </c>
      <c r="KR75" s="46">
        <v>0</v>
      </c>
      <c r="KS75" s="46">
        <v>0</v>
      </c>
      <c r="KT75" s="46">
        <v>0</v>
      </c>
      <c r="KU75" s="46">
        <v>0</v>
      </c>
      <c r="KV75" s="46">
        <v>0</v>
      </c>
      <c r="KW75" s="46">
        <v>0</v>
      </c>
      <c r="KX75" s="46">
        <v>0</v>
      </c>
      <c r="KY75" s="46">
        <v>0</v>
      </c>
      <c r="KZ75" s="46">
        <v>0</v>
      </c>
      <c r="LA75" s="46">
        <v>0</v>
      </c>
      <c r="LB75" s="188">
        <f>step*(-'By group'!BB$9*Population!BB75+'By group'!B$8*Population!B75+'By group'!O$8*Population!O75)</f>
        <v>1872.9442135367653</v>
      </c>
      <c r="LC75" s="189">
        <f>step*(-'By group'!BC$9*Population!BC75+'By group'!C$8*Population!C75+'By group'!P$8*Population!P75)</f>
        <v>8.1875125494261578</v>
      </c>
      <c r="LD75" s="189">
        <f>step*(-'By group'!BD$9*Population!BD75+'By group'!D$8*Population!D75+'By group'!Q$8*Population!Q75)</f>
        <v>24.03649112916742</v>
      </c>
      <c r="LE75" s="189">
        <f>step*(-'By group'!BE$9*Population!BE75+'By group'!E$8*Population!E75+'By group'!R$8*Population!R75)</f>
        <v>24.981743221578828</v>
      </c>
      <c r="LF75" s="189">
        <f>step*(-'By group'!BF$9*Population!BF75+'By group'!F$8*Population!F75+'By group'!S$8*Population!S75)</f>
        <v>7.5306674047680282</v>
      </c>
      <c r="LG75" s="189">
        <f>step*(-'By group'!BG$9*Population!BG75+'By group'!G$8*Population!G75+'By group'!T$8*Population!T75)</f>
        <v>1.4552742594524015</v>
      </c>
      <c r="LH75" s="189">
        <f>step*(-'By group'!BH$9*Population!BH75+'By group'!H$8*Population!H75+'By group'!U$8*Population!U75)</f>
        <v>1.2438274340384936</v>
      </c>
      <c r="LI75" s="189">
        <f>step*(-'By group'!BI$9*Population!BI75+'By group'!I$8*Population!I75+'By group'!V$8*Population!V75)</f>
        <v>0</v>
      </c>
      <c r="LJ75" s="189">
        <f>step*(-'By group'!BJ$9*Population!BJ75+'By group'!J$8*Population!J75+'By group'!W$8*Population!W75)</f>
        <v>0</v>
      </c>
      <c r="LK75" s="189">
        <f>step*(-'By group'!BK$9*Population!BK75+'By group'!K$8*Population!K75+'By group'!X$8*Population!X75)</f>
        <v>0</v>
      </c>
      <c r="LL75" s="189">
        <f>step*(-'By group'!BL$9*Population!BL75+'By group'!L$8*Population!L75+'By group'!Y$8*Population!Y75)</f>
        <v>2.6048616036222692</v>
      </c>
      <c r="LM75" s="189">
        <f>step*(-'By group'!BM$9*Population!BM75+'By group'!M$8*Population!M75+'By group'!Z$8*Population!Z75)</f>
        <v>1.3217794058362691</v>
      </c>
      <c r="LN75" s="189">
        <f>step*(-'By group'!BN$9*Population!BN75+'By group'!N$8*Population!N75+'By group'!AA$8*Population!AA75)</f>
        <v>1.098441801160686</v>
      </c>
    </row>
    <row r="76" spans="1:326" x14ac:dyDescent="0.25">
      <c r="A76">
        <f t="shared" si="110"/>
        <v>36</v>
      </c>
      <c r="B76" s="52">
        <f>step*((-'By group'!B$4-'By group'!B$5-'By group'!B$22)*Population!B76+'By group'!B$3*Population!$BO76)</f>
        <v>180175.01398030412</v>
      </c>
      <c r="C76" s="4">
        <f>step*((-'By group'!C$4-'By group'!C$5-'By group'!C$22)*Population!C76+'By group'!C$3*Population!$BO76)</f>
        <v>-4920.0513896857765</v>
      </c>
      <c r="D76" s="4">
        <f>step*((-'By group'!D$4-'By group'!D$5-'By group'!D$22)*Population!D76+'By group'!D$3*Population!$BO76)</f>
        <v>-32285.045825305788</v>
      </c>
      <c r="E76" s="4">
        <f>step*((-'By group'!E$4-'By group'!E$5-'By group'!E$22)*Population!E76+'By group'!E$3*Population!$BO76)</f>
        <v>-51725.727888016751</v>
      </c>
      <c r="F76" s="4">
        <f>step*((-'By group'!F$4-'By group'!F$5-'By group'!F$22)*Population!F76+'By group'!F$3*Population!$BO76)</f>
        <v>-21015.857502480798</v>
      </c>
      <c r="G76" s="4">
        <f>step*((-'By group'!G$4-'By group'!G$5-'By group'!G$22)*Population!G76+'By group'!G$3*Population!$BO76)</f>
        <v>-5103.7418779556838</v>
      </c>
      <c r="H76" s="4">
        <f>step*((-'By group'!H$4-'By group'!H$5-'By group'!H$22)*Population!H76+'By group'!H$3*Population!$BO76)</f>
        <v>-4769.7201755895821</v>
      </c>
      <c r="I76" s="4">
        <f>step*((-'By group'!I$4-'By group'!I$5-'By group'!I$22)*Population!I76+'By group'!I$3*Population!$BO76)</f>
        <v>0</v>
      </c>
      <c r="J76" s="4">
        <f>step*((-'By group'!J$4-'By group'!J$5-'By group'!J$22)*Population!J76+'By group'!J$3*Population!$BO76)</f>
        <v>0</v>
      </c>
      <c r="K76" s="4">
        <f>step*((-'By group'!K$4-'By group'!K$5-'By group'!K$22)*Population!K76+'By group'!K$3*Population!$BO76)</f>
        <v>0</v>
      </c>
      <c r="L76" s="4">
        <f>step*((-'By group'!L$4-'By group'!L$5-'By group'!L$22)*Population!L76+'By group'!L$3*Population!$BO76)</f>
        <v>-2637.2902429711617</v>
      </c>
      <c r="M76" s="4">
        <f>step*((-'By group'!M$4-'By group'!M$5-'By group'!M$22)*Population!M76+'By group'!M$3*Population!$BO76)</f>
        <v>-1511.7706391661679</v>
      </c>
      <c r="N76" s="4">
        <f>step*((-'By group'!N$4-'By group'!N$5-'By group'!N$22)*Population!N76+'By group'!N$3*Population!$BO76)</f>
        <v>-1467.04728933048</v>
      </c>
      <c r="O76" s="8">
        <f>step*((-'By group'!O$4-'By group'!O$5-'By group'!O$22)*Population!O76+'By group'!O$3*Population!$BO76)</f>
        <v>128041.48582032917</v>
      </c>
      <c r="P76" s="4">
        <f>step*((-'By group'!P$4-'By group'!P$5-'By group'!P$22)*Population!P76+'By group'!P$3*Population!$BO76)</f>
        <v>-2437.152688202571</v>
      </c>
      <c r="Q76" s="4">
        <f>step*((-'By group'!Q$4-'By group'!Q$5-'By group'!Q$22)*Population!Q76+'By group'!Q$3*Population!$BO76)</f>
        <v>-16006.105562194149</v>
      </c>
      <c r="R76" s="4">
        <f>step*((-'By group'!R$4-'By group'!R$5-'By group'!R$22)*Population!R76+'By group'!R$3*Population!$BO76)</f>
        <v>-25696.12840483422</v>
      </c>
      <c r="S76" s="4">
        <f>step*((-'By group'!S$4-'By group'!S$5-'By group'!S$22)*Population!S76+'By group'!S$3*Population!$BO76)</f>
        <v>-10463.717571080564</v>
      </c>
      <c r="T76" s="4">
        <f>step*((-'By group'!T$4-'By group'!T$5-'By group'!T$22)*Population!T76+'By group'!T$3*Population!$BO76)</f>
        <v>-2546.9469802315166</v>
      </c>
      <c r="U76" s="4">
        <f>step*((-'By group'!U$4-'By group'!U$5-'By group'!U$22)*Population!U76+'By group'!U$3*Population!$BO76)</f>
        <v>-2395.2113819037286</v>
      </c>
      <c r="V76" s="4">
        <f>step*((-'By group'!V$4-'By group'!V$5-'By group'!V$22)*Population!V76+'By group'!V$3*Population!$BO76)</f>
        <v>0</v>
      </c>
      <c r="W76" s="4">
        <f>step*((-'By group'!W$4-'By group'!W$5-'By group'!W$22)*Population!W76+'By group'!W$3*Population!$BO76)</f>
        <v>0</v>
      </c>
      <c r="X76" s="4">
        <f>step*((-'By group'!X$4-'By group'!X$5-'By group'!X$22)*Population!X76+'By group'!X$3*Population!$BO76)</f>
        <v>0</v>
      </c>
      <c r="Y76" s="4">
        <f>step*((-'By group'!Y$4-'By group'!Y$5-'By group'!Y$22)*Population!Y76+'By group'!Y$3*Population!$BO76)</f>
        <v>-1324.3722426540846</v>
      </c>
      <c r="Z76" s="4">
        <f>step*((-'By group'!Z$4-'By group'!Z$5-'By group'!Z$22)*Population!Z76+'By group'!Z$3*Population!$BO76)</f>
        <v>-766.03149415433961</v>
      </c>
      <c r="AA76" s="4">
        <f>step*((-'By group'!AA$4-'By group'!AA$5-'By group'!AA$22)*Population!AA76+'By group'!AA$3*Population!$BO76)</f>
        <v>-757.18034025076588</v>
      </c>
      <c r="AB76" s="8">
        <f>step*((-'By group'!AB$4-'By group'!AB$5-'By group'!AB$22)*Population!AB76+'By group'!AB$3*Population!$BO76)</f>
        <v>-1181.9306531067384</v>
      </c>
      <c r="AC76" s="4">
        <f>step*((-'By group'!AC$4-'By group'!AC$5-'By group'!AC$22)*Population!AC76+'By group'!AC$3*Population!$BO76)</f>
        <v>-172.44711118670287</v>
      </c>
      <c r="AD76" s="4">
        <f>step*((-'By group'!AD$4-'By group'!AD$5-'By group'!AD$22)*Population!AD76+'By group'!AD$3*Population!$BO76)</f>
        <v>-1136.0708413596258</v>
      </c>
      <c r="AE76" s="4">
        <f>step*((-'By group'!AE$4-'By group'!AE$5-'By group'!AE$22)*Population!AE76+'By group'!AE$3*Population!$BO76)</f>
        <v>-1828.825648680323</v>
      </c>
      <c r="AF76" s="4">
        <f>step*((-'By group'!AF$4-'By group'!AF$5-'By group'!AF$22)*Population!AF76+'By group'!AF$3*Population!$BO76)</f>
        <v>-745.24475133287933</v>
      </c>
      <c r="AG76" s="4">
        <f>step*((-'By group'!AG$4-'By group'!AG$5-'By group'!AG$22)*Population!AG76+'By group'!AG$3*Population!$BO76)</f>
        <v>-181.26918540646861</v>
      </c>
      <c r="AH76" s="4">
        <f>step*((-'By group'!AH$4-'By group'!AH$5-'By group'!AH$22)*Population!AH76+'By group'!AH$3*Population!$BO76)</f>
        <v>-169.63545244605177</v>
      </c>
      <c r="AI76" s="4">
        <f>step*((-'By group'!AI$4-'By group'!AI$5-'By group'!AI$22)*Population!AI76+'By group'!AI$3*Population!$BO76)</f>
        <v>0</v>
      </c>
      <c r="AJ76" s="4">
        <f>step*((-'By group'!AJ$4-'By group'!AJ$5-'By group'!AJ$22)*Population!AJ76+'By group'!AJ$3*Population!$BO76)</f>
        <v>0</v>
      </c>
      <c r="AK76" s="4">
        <f>step*((-'By group'!AK$4-'By group'!AK$5-'By group'!AK$22)*Population!AK76+'By group'!AK$3*Population!$BO76)</f>
        <v>0</v>
      </c>
      <c r="AL76" s="4">
        <f>step*((-'By group'!AL$4-'By group'!AL$5-'By group'!AL$22)*Population!AL76+'By group'!AL$3*Population!$BO76)</f>
        <v>-93.79286165639293</v>
      </c>
      <c r="AM76" s="4">
        <f>step*((-'By group'!AM$4-'By group'!AM$5-'By group'!AM$22)*Population!AM76+'By group'!AM$3*Population!$BO76)</f>
        <v>-53.727898968841018</v>
      </c>
      <c r="AN76" s="4">
        <f>step*((-'By group'!AN$4-'By group'!AN$5-'By group'!AN$22)*Population!AN76+'By group'!AN$3*Population!$BO76)</f>
        <v>-51.966414421504325</v>
      </c>
      <c r="AO76" s="8">
        <f>step*((-'By group'!AO$4-'By group'!AO$5-'By group'!AO$22)*Population!AO76+'By group'!AO$3*Population!$BO76)</f>
        <v>13514.824345770136</v>
      </c>
      <c r="AP76" s="4">
        <f>step*((-'By group'!AP$4-'By group'!AP$5-'By group'!AP$22)*Population!AP76+'By group'!AP$3*Population!$BO76)</f>
        <v>-508.59066133944054</v>
      </c>
      <c r="AQ76" s="4">
        <f>step*((-'By group'!AQ$4-'By group'!AQ$5-'By group'!AQ$22)*Population!AQ76+'By group'!AQ$3*Population!$BO76)</f>
        <v>-3296.0953856574642</v>
      </c>
      <c r="AR76" s="4">
        <f>step*((-'By group'!AR$4-'By group'!AR$5-'By group'!AR$22)*Population!AR76+'By group'!AR$3*Population!$BO76)</f>
        <v>-5175.6448637155363</v>
      </c>
      <c r="AS76" s="4">
        <f>step*((-'By group'!AS$4-'By group'!AS$5-'By group'!AS$22)*Population!AS76+'By group'!AS$3*Population!$BO76)</f>
        <v>-2066.3098233763485</v>
      </c>
      <c r="AT76" s="4">
        <f>step*((-'By group'!AT$4-'By group'!AT$5-'By group'!AT$22)*Population!AT76+'By group'!AT$3*Population!$BO76)</f>
        <v>-494.58016167512801</v>
      </c>
      <c r="AU76" s="4">
        <f>step*((-'By group'!AU$4-'By group'!AU$5-'By group'!AU$22)*Population!AU76+'By group'!AU$3*Population!$BO76)</f>
        <v>-448.11511629827191</v>
      </c>
      <c r="AV76" s="4">
        <f>step*((-'By group'!AV$4-'By group'!AV$5-'By group'!AV$22)*Population!AV76+'By group'!AV$3*Population!$BO76)</f>
        <v>0</v>
      </c>
      <c r="AW76" s="4">
        <f>step*((-'By group'!AW$4-'By group'!AW$5-'By group'!AW$22)*Population!AW76+'By group'!AW$3*Population!$BO76)</f>
        <v>0</v>
      </c>
      <c r="AX76" s="4">
        <f>step*((-'By group'!AX$4-'By group'!AX$5-'By group'!AX$22)*Population!AX76+'By group'!AX$3*Population!$BO76)</f>
        <v>0</v>
      </c>
      <c r="AY76" s="4">
        <f>step*((-'By group'!AY$4-'By group'!AY$5-'By group'!AY$22)*Population!AY76+'By group'!AY$3*Population!$BO76)</f>
        <v>-247.26512934024439</v>
      </c>
      <c r="AZ76" s="4">
        <f>step*((-'By group'!AZ$4-'By group'!AZ$5-'By group'!AZ$22)*Population!AZ76+'By group'!AZ$3*Population!$BO76)</f>
        <v>-135.92838097020916</v>
      </c>
      <c r="BA76" s="4">
        <f>step*((-'By group'!BA$4-'By group'!BA$5-'By group'!BA$22)*Population!BA76+'By group'!BA$3*Population!$BO76)</f>
        <v>-123.51832439700438</v>
      </c>
      <c r="BB76" s="8">
        <f>step*((-'By group'!BB$4-'By group'!BB$5-'By group'!BB$22)*Population!BB76+'By group'!BB$3*Population!$BO76)</f>
        <v>5199.9646412625189</v>
      </c>
      <c r="BC76" s="4">
        <f>step*((-'By group'!BC$4-'By group'!BC$5-'By group'!BC$22)*Population!BC76+'By group'!BC$3*Population!$BO76)</f>
        <v>-394.52473918795772</v>
      </c>
      <c r="BD76" s="4">
        <f>step*((-'By group'!BD$4-'By group'!BD$5-'By group'!BD$22)*Population!BD76+'By group'!BD$3*Population!$BO76)</f>
        <v>-2000.7568807539094</v>
      </c>
      <c r="BE76" s="4">
        <f>step*((-'By group'!BE$4-'By group'!BE$5-'By group'!BE$22)*Population!BE76+'By group'!BE$3*Population!$BO76)</f>
        <v>-2783.4547752192675</v>
      </c>
      <c r="BF76" s="4">
        <f>step*((-'By group'!BF$4-'By group'!BF$5-'By group'!BF$22)*Population!BF76+'By group'!BF$3*Population!$BO76)</f>
        <v>-1032.7687038879055</v>
      </c>
      <c r="BG76" s="4">
        <f>step*((-'By group'!BG$4-'By group'!BG$5-'By group'!BG$22)*Population!BG76+'By group'!BG$3*Population!$BO76)</f>
        <v>-235.73264736143238</v>
      </c>
      <c r="BH76" s="4">
        <f>step*((-'By group'!BH$4-'By group'!BH$5-'By group'!BH$22)*Population!BH76+'By group'!BH$3*Population!$BO76)</f>
        <v>-202.82082442745337</v>
      </c>
      <c r="BI76" s="4">
        <f>step*((-'By group'!BI$4-'By group'!BI$5-'By group'!BI$22)*Population!BI76+'By group'!BI$3*Population!$BO76)</f>
        <v>0</v>
      </c>
      <c r="BJ76" s="4">
        <f>step*((-'By group'!BJ$4-'By group'!BJ$5-'By group'!BJ$22)*Population!BJ76+'By group'!BJ$3*Population!$BO76)</f>
        <v>0</v>
      </c>
      <c r="BK76" s="4">
        <f>step*((-'By group'!BK$4-'By group'!BK$5-'By group'!BK$22)*Population!BK76+'By group'!BK$3*Population!$BO76)</f>
        <v>0</v>
      </c>
      <c r="BL76" s="4">
        <f>step*((-'By group'!BL$4-'By group'!BL$5-'By group'!BL$22)*Population!BL76+'By group'!BL$3*Population!$BO76)</f>
        <v>-133.36384446183419</v>
      </c>
      <c r="BM76" s="4">
        <f>step*((-'By group'!BM$4-'By group'!BM$5-'By group'!BM$22)*Population!BM76+'By group'!BM$3*Population!$BO76)</f>
        <v>-68.003616094065578</v>
      </c>
      <c r="BN76" s="4">
        <f>step*((-'By group'!BN$4-'By group'!BN$5-'By group'!BN$22)*Population!BN76+'By group'!BN$3*Population!$BO76)</f>
        <v>-57.133003095851706</v>
      </c>
      <c r="BO76" s="71">
        <f>-step*SUM(SCR!B76:N76)*Population!B76</f>
        <v>-128284.51054989063</v>
      </c>
      <c r="BP76" s="4">
        <f>step*-SUM('By group'!C$11:C$21)*Population!C76</f>
        <v>-123001.2847421444</v>
      </c>
      <c r="BQ76" s="4">
        <f>step*-SUM('By group'!D$11:D$21)*Population!D76</f>
        <v>-89680.682848071636</v>
      </c>
      <c r="BR76" s="4">
        <f>step*-SUM('By group'!E$11:E$21)*Population!E76</f>
        <v>-36946.948491440533</v>
      </c>
      <c r="BS76" s="4">
        <f>step*-SUM('By group'!F$11:F$21)*Population!F76</f>
        <v>-11060.977632884631</v>
      </c>
      <c r="BT76" s="4">
        <f>step*-SUM('By group'!G$11:G$21)*Population!G76</f>
        <v>-5316.39778953717</v>
      </c>
      <c r="BU76" s="4">
        <f>step*-SUM('By group'!H$11:H$21)*Population!H76</f>
        <v>0</v>
      </c>
      <c r="BV76" s="4">
        <f>step*-SUM('By group'!I$11:I$21)*Population!I76</f>
        <v>0</v>
      </c>
      <c r="BW76" s="4">
        <f>step*-SUM('By group'!J$11:J$21)*Population!J76</f>
        <v>0</v>
      </c>
      <c r="BX76" s="4">
        <f>step*-SUM('By group'!K$11:K$21)*Population!K76</f>
        <v>0</v>
      </c>
      <c r="BY76" s="4">
        <f>step*-SUM('By group'!L$11:L$21)*Population!L76</f>
        <v>-1883.7787449794012</v>
      </c>
      <c r="BZ76" s="4">
        <f>step*-SUM('By group'!M$11:M$21)*Population!M76</f>
        <v>-944.85664947885493</v>
      </c>
      <c r="CA76" s="4">
        <f>step*-SUM('By group'!N$11:N$21)*Population!N76</f>
        <v>0</v>
      </c>
      <c r="CB76" s="13">
        <f>-step*SUM(SCR!O76:AA76)*Population!O76</f>
        <v>-63534.418725509502</v>
      </c>
      <c r="CC76" s="4">
        <f>step*-SUM('By group'!P$11:P$21)*Population!P76</f>
        <v>-60928.817205064275</v>
      </c>
      <c r="CD76" s="4">
        <f>step*-SUM('By group'!Q$11:Q$21)*Population!Q76</f>
        <v>-44461.404339428191</v>
      </c>
      <c r="CE76" s="4">
        <f>step*-SUM('By group'!R$11:R$21)*Population!R76</f>
        <v>-18354.377432024441</v>
      </c>
      <c r="CF76" s="4">
        <f>step*-SUM('By group'!S$11:S$21)*Population!S76</f>
        <v>-5507.2197742529288</v>
      </c>
      <c r="CG76" s="4">
        <f>step*-SUM('By group'!T$11:T$21)*Population!T76</f>
        <v>-2653.0697710744962</v>
      </c>
      <c r="CH76" s="4">
        <f>step*-SUM('By group'!U$11:U$21)*Population!U76</f>
        <v>0</v>
      </c>
      <c r="CI76" s="4">
        <f>step*-SUM('By group'!V$11:V$21)*Population!V76</f>
        <v>0</v>
      </c>
      <c r="CJ76" s="4">
        <f>step*-SUM('By group'!W$11:W$21)*Population!W76</f>
        <v>0</v>
      </c>
      <c r="CK76" s="4">
        <f>step*-SUM('By group'!X$11:X$21)*Population!X76</f>
        <v>0</v>
      </c>
      <c r="CL76" s="4">
        <f>step*-SUM('By group'!Y$11:Y$21)*Population!Y76</f>
        <v>-945.9801733243462</v>
      </c>
      <c r="CM76" s="4">
        <f>step*-SUM('By group'!Z$11:Z$21)*Population!Z76</f>
        <v>-478.76968384646227</v>
      </c>
      <c r="CN76" s="4">
        <f>step*-SUM('By group'!AA$11:AA$21)*Population!AA76</f>
        <v>0</v>
      </c>
      <c r="CO76" s="13">
        <f>-step*SUM(SCR!AB76:AN76)*Population!AB76</f>
        <v>-4490.0150715564432</v>
      </c>
      <c r="CP76" s="4">
        <f>step*-SUM('By group'!AC$11:AC$21)*Population!AC76</f>
        <v>-4311.1777796675715</v>
      </c>
      <c r="CQ76" s="4">
        <f>step*-SUM('By group'!AD$11:AD$21)*Population!AD76</f>
        <v>-3155.7523371100719</v>
      </c>
      <c r="CR76" s="4">
        <f>step*-SUM('By group'!AE$11:AE$21)*Population!AE76</f>
        <v>-1306.3040347716592</v>
      </c>
      <c r="CS76" s="4">
        <f>step*-SUM('By group'!AF$11:AF$21)*Population!AF76</f>
        <v>-392.23407964888384</v>
      </c>
      <c r="CT76" s="4">
        <f>step*-SUM('By group'!AG$11:AG$21)*Population!AG76</f>
        <v>-188.82206813173812</v>
      </c>
      <c r="CU76" s="4">
        <f>step*-SUM('By group'!AH$11:AH$21)*Population!AH76</f>
        <v>0</v>
      </c>
      <c r="CV76" s="4">
        <f>step*-SUM('By group'!AI$11:AI$21)*Population!AI76</f>
        <v>0</v>
      </c>
      <c r="CW76" s="4">
        <f>step*-SUM('By group'!AJ$11:AJ$21)*Population!AJ76</f>
        <v>0</v>
      </c>
      <c r="CX76" s="4">
        <f>step*-SUM('By group'!AK$11:AK$21)*Population!AK76</f>
        <v>0</v>
      </c>
      <c r="CY76" s="4">
        <f>step*-SUM('By group'!AL$11:AL$21)*Population!AL76</f>
        <v>-66.994901183137799</v>
      </c>
      <c r="CZ76" s="4">
        <f>step*-SUM('By group'!AM$11:AM$21)*Population!AM76</f>
        <v>-33.579936855525638</v>
      </c>
      <c r="DA76" s="4">
        <f>step*-SUM('By group'!AN$11:AN$21)*Population!AN76</f>
        <v>0</v>
      </c>
      <c r="DB76" s="13">
        <f>-step*SUM(SCR!AO76:BA76)*Population!AO76</f>
        <v>-13310.481630984921</v>
      </c>
      <c r="DC76" s="4">
        <f>step*-SUM('By group'!AP$11:AP$21)*Population!AP76</f>
        <v>-12714.766533486014</v>
      </c>
      <c r="DD76" s="4">
        <f>step*-SUM('By group'!AQ$11:AQ$21)*Population!AQ76</f>
        <v>-9155.8205157151788</v>
      </c>
      <c r="DE76" s="4">
        <f>step*-SUM('By group'!AR$11:AR$21)*Population!AR76</f>
        <v>-3696.8891883682404</v>
      </c>
      <c r="DF76" s="4">
        <f>step*-SUM('By group'!AS$11:AS$21)*Population!AS76</f>
        <v>-1087.5314859875518</v>
      </c>
      <c r="DG76" s="4">
        <f>step*-SUM('By group'!AT$11:AT$21)*Population!AT76</f>
        <v>-515.18766841159163</v>
      </c>
      <c r="DH76" s="4">
        <f>step*-SUM('By group'!AU$11:AU$21)*Population!AU76</f>
        <v>0</v>
      </c>
      <c r="DI76" s="4">
        <f>step*-SUM('By group'!AV$11:AV$21)*Population!AV76</f>
        <v>0</v>
      </c>
      <c r="DJ76" s="4">
        <f>step*-SUM('By group'!AW$11:AW$21)*Population!AW76</f>
        <v>0</v>
      </c>
      <c r="DK76" s="4">
        <f>step*-SUM('By group'!AX$11:AX$21)*Population!AX76</f>
        <v>0</v>
      </c>
      <c r="DL76" s="4">
        <f>step*-SUM('By group'!AY$11:AY$21)*Population!AY76</f>
        <v>-176.61794952874598</v>
      </c>
      <c r="DM76" s="4">
        <f>step*-SUM('By group'!AZ$11:AZ$21)*Population!AZ76</f>
        <v>-84.955238106380719</v>
      </c>
      <c r="DN76" s="4">
        <f>step*-SUM('By group'!BA$11:BA$21)*Population!BA76</f>
        <v>0</v>
      </c>
      <c r="DO76" s="13">
        <f>-step*SUM(SCR!BB76:BN76)*Population!BB76</f>
        <v>-6980.4037463344266</v>
      </c>
      <c r="DP76" s="4">
        <f>step*-SUM('By group'!BC$11:BC$21)*Population!BC76</f>
        <v>-6575.4123197992949</v>
      </c>
      <c r="DQ76" s="4">
        <f>step*-SUM('By group'!BD$11:BD$21)*Population!BD76</f>
        <v>-4547.1747289861569</v>
      </c>
      <c r="DR76" s="4">
        <f>step*-SUM('By group'!BE$11:BE$21)*Population!BE76</f>
        <v>-1739.6592345120423</v>
      </c>
      <c r="DS76" s="4">
        <f>step*-SUM('By group'!BF$11:BF$21)*Population!BF76</f>
        <v>-491.79462089900267</v>
      </c>
      <c r="DT76" s="4">
        <f>step*-SUM('By group'!BG$11:BG$21)*Population!BG76</f>
        <v>-226.66600707830037</v>
      </c>
      <c r="DU76" s="4">
        <f>step*-SUM('By group'!BH$11:BH$21)*Population!BH76</f>
        <v>0</v>
      </c>
      <c r="DV76" s="4">
        <f>step*-SUM('By group'!BI$11:BI$21)*Population!BI76</f>
        <v>0</v>
      </c>
      <c r="DW76" s="4">
        <f>step*-SUM('By group'!BJ$11:BJ$21)*Population!BJ76</f>
        <v>0</v>
      </c>
      <c r="DX76" s="4">
        <f>step*-SUM('By group'!BK$11:BK$21)*Population!BK76</f>
        <v>0</v>
      </c>
      <c r="DY76" s="4">
        <f>step*-SUM('By group'!BL$11:BL$21)*Population!BL76</f>
        <v>-74.091024701019009</v>
      </c>
      <c r="DZ76" s="4">
        <f>step*-SUM('By group'!BM$11:BM$21)*Population!BM76</f>
        <v>-34.001808047032789</v>
      </c>
      <c r="EA76" s="4">
        <f>step*-SUM('By group'!BN$11:BN$21)*Population!BN76</f>
        <v>0</v>
      </c>
      <c r="EB76" s="52">
        <v>0</v>
      </c>
      <c r="EC76" s="4">
        <f t="shared" si="111"/>
        <v>128284.51054989063</v>
      </c>
      <c r="ED76" s="4">
        <f t="shared" si="111"/>
        <v>123001.2847421444</v>
      </c>
      <c r="EE76" s="4">
        <f t="shared" si="112"/>
        <v>89680.682848071636</v>
      </c>
      <c r="EF76" s="4">
        <f t="shared" si="113"/>
        <v>36946.948491440533</v>
      </c>
      <c r="EG76" s="4">
        <f t="shared" si="114"/>
        <v>11060.977632884631</v>
      </c>
      <c r="EH76" s="4">
        <f t="shared" si="114"/>
        <v>5316.39778953717</v>
      </c>
      <c r="EI76" s="4">
        <v>0</v>
      </c>
      <c r="EJ76" s="4">
        <f t="shared" si="115"/>
        <v>0</v>
      </c>
      <c r="EK76" s="4">
        <f t="shared" si="116"/>
        <v>0</v>
      </c>
      <c r="EL76" s="4">
        <f t="shared" si="117"/>
        <v>0</v>
      </c>
      <c r="EM76" s="4">
        <f t="shared" si="118"/>
        <v>1883.7787449794012</v>
      </c>
      <c r="EN76" s="4">
        <f t="shared" si="119"/>
        <v>944.85664947885493</v>
      </c>
      <c r="EO76" s="52">
        <v>0</v>
      </c>
      <c r="EP76" s="4">
        <f t="shared" si="120"/>
        <v>63534.418725509502</v>
      </c>
      <c r="EQ76" s="4">
        <f t="shared" si="121"/>
        <v>60928.817205064275</v>
      </c>
      <c r="ER76" s="4">
        <f t="shared" si="122"/>
        <v>44461.404339428191</v>
      </c>
      <c r="ES76" s="4">
        <f t="shared" si="123"/>
        <v>18354.377432024441</v>
      </c>
      <c r="ET76" s="4">
        <f t="shared" si="124"/>
        <v>5507.2197742529288</v>
      </c>
      <c r="EU76" s="4">
        <f t="shared" si="125"/>
        <v>2653.0697710744962</v>
      </c>
      <c r="EV76" s="4">
        <v>0</v>
      </c>
      <c r="EW76" s="4">
        <f t="shared" si="126"/>
        <v>0</v>
      </c>
      <c r="EX76" s="4">
        <f t="shared" si="127"/>
        <v>0</v>
      </c>
      <c r="EY76" s="4">
        <f t="shared" si="128"/>
        <v>0</v>
      </c>
      <c r="EZ76" s="4">
        <f t="shared" si="129"/>
        <v>945.9801733243462</v>
      </c>
      <c r="FA76" s="4">
        <f t="shared" si="130"/>
        <v>478.76968384646227</v>
      </c>
      <c r="FB76" s="52">
        <v>0</v>
      </c>
      <c r="FC76" s="4">
        <f t="shared" si="131"/>
        <v>4490.0150715564432</v>
      </c>
      <c r="FD76" s="4">
        <f t="shared" si="132"/>
        <v>4311.1777796675715</v>
      </c>
      <c r="FE76" s="4">
        <f t="shared" si="133"/>
        <v>3155.7523371100719</v>
      </c>
      <c r="FF76" s="4">
        <f t="shared" si="134"/>
        <v>1306.3040347716592</v>
      </c>
      <c r="FG76" s="4">
        <f t="shared" si="135"/>
        <v>392.23407964888384</v>
      </c>
      <c r="FH76" s="4">
        <f t="shared" si="136"/>
        <v>188.82206813173812</v>
      </c>
      <c r="FI76" s="4">
        <v>0</v>
      </c>
      <c r="FJ76" s="4">
        <f t="shared" si="137"/>
        <v>0</v>
      </c>
      <c r="FK76" s="4">
        <f t="shared" si="138"/>
        <v>0</v>
      </c>
      <c r="FL76" s="4">
        <f t="shared" si="139"/>
        <v>0</v>
      </c>
      <c r="FM76" s="4">
        <f t="shared" si="140"/>
        <v>66.994901183137799</v>
      </c>
      <c r="FN76" s="9">
        <f t="shared" si="141"/>
        <v>33.579936855525638</v>
      </c>
      <c r="FO76" s="4">
        <v>0</v>
      </c>
      <c r="FP76" s="4">
        <f t="shared" si="142"/>
        <v>13310.481630984921</v>
      </c>
      <c r="FQ76" s="4">
        <f t="shared" si="143"/>
        <v>12714.766533486014</v>
      </c>
      <c r="FR76" s="4">
        <f t="shared" si="144"/>
        <v>9155.8205157151788</v>
      </c>
      <c r="FS76" s="4">
        <f t="shared" si="145"/>
        <v>3696.8891883682404</v>
      </c>
      <c r="FT76" s="4">
        <f t="shared" si="146"/>
        <v>1087.5314859875518</v>
      </c>
      <c r="FU76" s="4">
        <f t="shared" si="147"/>
        <v>515.18766841159163</v>
      </c>
      <c r="FV76" s="4">
        <v>0</v>
      </c>
      <c r="FW76" s="4">
        <f t="shared" si="148"/>
        <v>0</v>
      </c>
      <c r="FX76" s="4">
        <f t="shared" si="149"/>
        <v>0</v>
      </c>
      <c r="FY76" s="4">
        <f t="shared" si="150"/>
        <v>0</v>
      </c>
      <c r="FZ76" s="4">
        <f t="shared" si="151"/>
        <v>176.61794952874598</v>
      </c>
      <c r="GA76" s="4">
        <f t="shared" si="152"/>
        <v>84.955238106380719</v>
      </c>
      <c r="GB76" s="4">
        <v>0</v>
      </c>
      <c r="GC76" s="4">
        <f t="shared" si="153"/>
        <v>6980.4037463344266</v>
      </c>
      <c r="GD76" s="4">
        <f t="shared" si="94"/>
        <v>6575.4123197992949</v>
      </c>
      <c r="GE76" s="4">
        <f t="shared" si="95"/>
        <v>4547.1747289861569</v>
      </c>
      <c r="GF76" s="4">
        <f t="shared" si="96"/>
        <v>1739.6592345120423</v>
      </c>
      <c r="GG76" s="4">
        <f t="shared" si="97"/>
        <v>491.79462089900267</v>
      </c>
      <c r="GH76" s="4">
        <f t="shared" si="98"/>
        <v>226.66600707830037</v>
      </c>
      <c r="GI76" s="4">
        <v>0</v>
      </c>
      <c r="GJ76" s="4">
        <f t="shared" si="154"/>
        <v>0</v>
      </c>
      <c r="GK76" s="4">
        <f t="shared" si="155"/>
        <v>0</v>
      </c>
      <c r="GL76" s="4">
        <f t="shared" si="99"/>
        <v>0</v>
      </c>
      <c r="GM76" s="4">
        <f t="shared" si="100"/>
        <v>74.091024701019009</v>
      </c>
      <c r="GN76" s="4">
        <f t="shared" si="101"/>
        <v>34.001808047032789</v>
      </c>
      <c r="GO76" s="52">
        <v>0</v>
      </c>
      <c r="GP76" s="4">
        <f>step*(-'By group'!C$32*Population!C76+'By group'!I$33*Population!I76)</f>
        <v>0</v>
      </c>
      <c r="GQ76" s="4">
        <f>step*(-'By group'!D$32*Population!D76+'By group'!J$33*Population!J76)</f>
        <v>0</v>
      </c>
      <c r="GR76" s="4">
        <f>step*(-'By group'!E$32*Population!E76+'By group'!K$33*Population!K76)</f>
        <v>0</v>
      </c>
      <c r="GS76" s="4">
        <f>step*(-'By group'!F$32*Population!F76+'By group'!L$33*Population!L76)</f>
        <v>-4588.5994439526148</v>
      </c>
      <c r="GT76" s="4">
        <f>step*(-'By group'!G$32*Population!G76+'By group'!M$33*Population!M76)</f>
        <v>-590.85123316800662</v>
      </c>
      <c r="GU76" s="4">
        <f>step*(-'By group'!H$32*Population!H76+'By group'!N$33*Population!N76)</f>
        <v>-513.88212680183062</v>
      </c>
      <c r="GV76" s="46">
        <f t="shared" si="156"/>
        <v>0</v>
      </c>
      <c r="GW76" s="14">
        <f t="shared" si="157"/>
        <v>0</v>
      </c>
      <c r="GX76" s="4">
        <f t="shared" si="158"/>
        <v>0</v>
      </c>
      <c r="GY76" s="4">
        <f t="shared" si="159"/>
        <v>4588.5994439526148</v>
      </c>
      <c r="GZ76" s="4">
        <f t="shared" si="160"/>
        <v>590.85123316800662</v>
      </c>
      <c r="HA76" s="4">
        <f t="shared" si="161"/>
        <v>513.88212680183062</v>
      </c>
      <c r="HB76" s="8">
        <v>0</v>
      </c>
      <c r="HC76" s="4">
        <f>step*(-'By group'!P$32*Population!P76+'By group'!V$33*Population!V76)</f>
        <v>0</v>
      </c>
      <c r="HD76" s="4">
        <f>step*(-'By group'!Q$32*Population!Q76+'By group'!W$33*Population!W76)</f>
        <v>0</v>
      </c>
      <c r="HE76" s="4">
        <f>step*(-'By group'!R$32*Population!R76+'By group'!X$33*Population!X76)</f>
        <v>0</v>
      </c>
      <c r="HF76" s="4">
        <f>step*(-'By group'!S$32*Population!S76+'By group'!Y$33*Population!Y76)</f>
        <v>-2280.6198004642911</v>
      </c>
      <c r="HG76" s="4">
        <f>step*(-'By group'!T$32*Population!T76+'By group'!Z$33*Population!Z76)</f>
        <v>-291.22911229166817</v>
      </c>
      <c r="HH76" s="4">
        <f>step*(-'By group'!U$32*Population!U76+'By group'!AA$33*Population!AA76)</f>
        <v>-252.66869155437485</v>
      </c>
      <c r="HI76" s="14">
        <f t="shared" si="162"/>
        <v>0</v>
      </c>
      <c r="HJ76" s="46">
        <f t="shared" si="163"/>
        <v>0</v>
      </c>
      <c r="HK76" s="4">
        <f t="shared" si="164"/>
        <v>0</v>
      </c>
      <c r="HL76" s="4">
        <f t="shared" si="165"/>
        <v>2280.6198004642911</v>
      </c>
      <c r="HM76" s="4">
        <f t="shared" si="166"/>
        <v>291.22911229166817</v>
      </c>
      <c r="HN76" s="9">
        <f t="shared" si="167"/>
        <v>252.66869155437485</v>
      </c>
      <c r="HO76" s="4">
        <v>0</v>
      </c>
      <c r="HP76" s="4">
        <f>step*(-'By group'!AC$32*Population!AC76+'By group'!AI$33*Population!AI76)</f>
        <v>0</v>
      </c>
      <c r="HQ76" s="4">
        <f>step*(-'By group'!AD$32*Population!AD76+'By group'!AJ$33*Population!AJ76)</f>
        <v>0</v>
      </c>
      <c r="HR76" s="4">
        <f>step*(-'By group'!AE$32*Population!AE76+'By group'!AK$33*Population!AK76)</f>
        <v>0</v>
      </c>
      <c r="HS76" s="4">
        <f>step*(-'By group'!AF$32*Population!AF76+'By group'!AL$33*Population!AL76)</f>
        <v>-162.61958923287301</v>
      </c>
      <c r="HT76" s="4">
        <f>step*(-'By group'!AG$32*Population!AG76+'By group'!AM$33*Population!AM76)</f>
        <v>-20.974445198584807</v>
      </c>
      <c r="HU76" s="4">
        <f>step*(-'By group'!AH$32*Population!AH76+'By group'!AN$33*Population!AN76)</f>
        <v>-18.331316924579134</v>
      </c>
      <c r="HV76" s="14">
        <f t="shared" si="168"/>
        <v>0</v>
      </c>
      <c r="HW76" s="46">
        <f t="shared" si="169"/>
        <v>0</v>
      </c>
      <c r="HX76" s="4">
        <f t="shared" si="170"/>
        <v>0</v>
      </c>
      <c r="HY76" s="4">
        <f t="shared" si="171"/>
        <v>162.61958923287301</v>
      </c>
      <c r="HZ76" s="4">
        <f t="shared" si="172"/>
        <v>20.974445198584807</v>
      </c>
      <c r="IA76" s="4">
        <f t="shared" si="173"/>
        <v>18.331316924579134</v>
      </c>
      <c r="IB76" s="8">
        <v>0</v>
      </c>
      <c r="IC76" s="4">
        <f>step*(-'By group'!AP$32*Population!AP76+'By group'!AV$33*Population!AV76)</f>
        <v>0</v>
      </c>
      <c r="ID76" s="4">
        <f>step*(-'By group'!AQ$32*Population!AQ76+'By group'!AW$33*Population!AW76)</f>
        <v>0</v>
      </c>
      <c r="IE76" s="4">
        <f>step*(-'By group'!AR$32*Population!AR76+'By group'!AX$33*Population!AX76)</f>
        <v>0</v>
      </c>
      <c r="IF76" s="4">
        <f>step*(-'By group'!AS$32*Population!AS76+'By group'!AY$33*Population!AY76)</f>
        <v>-455.45676822940294</v>
      </c>
      <c r="IG76" s="4">
        <f>step*(-'By group'!AT$32*Population!AT76+'By group'!AZ$33*Population!AZ76)</f>
        <v>-60.559914629127967</v>
      </c>
      <c r="IH76" s="4">
        <f>step*(-'By group'!AU$32*Population!AU76+'By group'!BA$33*Population!BA76)</f>
        <v>-52.045199733332183</v>
      </c>
      <c r="II76" s="14">
        <f t="shared" si="102"/>
        <v>0</v>
      </c>
      <c r="IJ76" s="4">
        <f t="shared" si="103"/>
        <v>0</v>
      </c>
      <c r="IK76" s="4">
        <f t="shared" si="174"/>
        <v>0</v>
      </c>
      <c r="IL76" s="4">
        <f t="shared" si="175"/>
        <v>455.45676822940294</v>
      </c>
      <c r="IM76" s="4">
        <f t="shared" si="176"/>
        <v>60.559914629127967</v>
      </c>
      <c r="IN76" s="4">
        <f t="shared" si="177"/>
        <v>52.045199733332183</v>
      </c>
      <c r="IO76" s="8">
        <v>0</v>
      </c>
      <c r="IP76" s="4">
        <f>step*(-'By group'!BC$32*Population!BC76+'By group'!BI$33*Population!BI76)</f>
        <v>0</v>
      </c>
      <c r="IQ76" s="4">
        <f>step*(-'By group'!BD$32*Population!BD76+'By group'!BJ$33*Population!BJ76)</f>
        <v>0</v>
      </c>
      <c r="IR76" s="4">
        <f>step*(-'By group'!BE$32*Population!BE76+'By group'!BK$33*Population!BK76)</f>
        <v>0</v>
      </c>
      <c r="IS76" s="4">
        <f>step*(-'By group'!BF$32*Population!BF76+'By group'!BL$33*Population!BL76)</f>
        <v>-208.85179809899182</v>
      </c>
      <c r="IT76" s="4">
        <f>step*(-'By group'!BG$32*Population!BG76+'By group'!BM$33*Population!BM76)</f>
        <v>-28.332297392143683</v>
      </c>
      <c r="IU76" s="4">
        <f>step*(-'By group'!BH$32*Population!BH76+'By group'!BN$33*Population!BN76)</f>
        <v>-23.162382712430617</v>
      </c>
      <c r="IV76" s="14">
        <f t="shared" si="104"/>
        <v>0</v>
      </c>
      <c r="IW76" s="4">
        <f t="shared" si="105"/>
        <v>0</v>
      </c>
      <c r="IX76" s="4">
        <f t="shared" si="106"/>
        <v>0</v>
      </c>
      <c r="IY76" s="4">
        <f t="shared" si="107"/>
        <v>208.85179809899182</v>
      </c>
      <c r="IZ76" s="4">
        <f t="shared" si="108"/>
        <v>28.332297392143683</v>
      </c>
      <c r="JA76" s="4">
        <f t="shared" si="109"/>
        <v>23.162382712430617</v>
      </c>
      <c r="JB76" s="75">
        <f>step*(+prop_idu_male*'By group'!BB$9*Population!BB76-'By group'!B$8*Population!B76)</f>
        <v>-905.04946277030388</v>
      </c>
      <c r="JC76" s="46">
        <f>step*(+prop_idu_male*'By group'!BC$9*Population!BC76-'By group'!C$8*Population!C76)</f>
        <v>-5.3610147587313053</v>
      </c>
      <c r="JD76" s="46">
        <f>step*(+prop_idu_male*'By group'!BD$9*Population!BD76-'By group'!D$8*Population!D76)</f>
        <v>-15.753492699700971</v>
      </c>
      <c r="JE76" s="46">
        <f>step*(+prop_idu_male*'By group'!BE$9*Population!BE76-'By group'!E$8*Population!E76)</f>
        <v>-16.385883164305817</v>
      </c>
      <c r="JF76" s="46">
        <f>step*(+prop_idu_male*'By group'!BF$9*Population!BF76-'By group'!F$8*Population!F76)</f>
        <v>-4.9403352713635122</v>
      </c>
      <c r="JG76" s="46">
        <f>step*(+prop_idu_male*'By group'!BG$9*Population!BG76-'By group'!G$8*Population!G76)</f>
        <v>-0.95447987450984995</v>
      </c>
      <c r="JH76" s="46">
        <f>step*(+prop_idu_male*'By group'!BH$9*Population!BH76-'By group'!H$8*Population!H76)</f>
        <v>-0.81454896107723984</v>
      </c>
      <c r="JI76" s="46">
        <f>step*(+prop_idu_male*'By group'!BI$9*Population!BI76-'By group'!I$8*Population!I76)</f>
        <v>0</v>
      </c>
      <c r="JJ76" s="46">
        <f>step*(+prop_idu_male*'By group'!BJ$9*Population!BJ76-'By group'!J$8*Population!J76)</f>
        <v>0</v>
      </c>
      <c r="JK76" s="46">
        <f>step*(+prop_idu_male*'By group'!BK$9*Population!BK76-'By group'!K$8*Population!K76)</f>
        <v>0</v>
      </c>
      <c r="JL76" s="46">
        <f>step*(+prop_idu_male*'By group'!BL$9*Population!BL76-'By group'!L$8*Population!L76)</f>
        <v>-1.7059602856969553</v>
      </c>
      <c r="JM76" s="46">
        <f>step*(+prop_idu_male*'By group'!BM$9*Population!BM76-'By group'!M$8*Population!M76)</f>
        <v>-0.86325231016597626</v>
      </c>
      <c r="JN76" s="46">
        <f>step*(+prop_idu_male*'By group'!BN$9*Population!BN76-'By group'!N$8*Population!N76)</f>
        <v>-0.71251310557048531</v>
      </c>
      <c r="JO76" s="45">
        <f>step*(+(1-prop_idu_male)*'By group'!BB$9*Population!BB76-'By group'!O$8*Population!O76-'By group'!O$6*Population!O76+'By group'!AB$7*Population!AB76)</f>
        <v>-6745.4555864194372</v>
      </c>
      <c r="JP76" s="46">
        <f>step*(+(1-prop_idu_male)*'By group'!BC$9*Population!BC76-'By group'!P$8*Population!P76-'By group'!P$6*Population!P76+'By group'!AC$7*Population!AC76)</f>
        <v>-10.349879203009587</v>
      </c>
      <c r="JQ76" s="46">
        <f>step*(+(1-prop_idu_male)*'By group'!BD$9*Population!BD76-'By group'!Q$8*Population!Q76-'By group'!Q$6*Population!Q76+'By group'!AD$7*Population!AD76)</f>
        <v>-30.1427817366204</v>
      </c>
      <c r="JR76" s="46">
        <f>step*(+(1-prop_idu_male)*'By group'!BE$9*Population!BE76-'By group'!R$8*Population!R76-'By group'!R$6*Population!R76+'By group'!AE$7*Population!AE76)</f>
        <v>-31.060822372440448</v>
      </c>
      <c r="JS76" s="46">
        <f>step*(+(1-prop_idu_male)*'By group'!BF$9*Population!BF76-'By group'!S$8*Population!S76-'By group'!S$6*Population!S76+'By group'!AF$7*Population!AF76)</f>
        <v>-9.3218788323934501</v>
      </c>
      <c r="JT76" s="46">
        <f>step*(+(1-prop_idu_male)*'By group'!BG$9*Population!BG76-'By group'!T$8*Population!T76-'By group'!T$6*Population!T76+'By group'!AG$7*Population!AG76)</f>
        <v>-1.7988770773375173</v>
      </c>
      <c r="JU76" s="46">
        <f>step*(+(1-prop_idu_male)*'By group'!BH$9*Population!BH76-'By group'!U$8*Population!U76-'By group'!U$6*Population!U76+'By group'!AH$7*Population!AH76)</f>
        <v>-1.5418027133119727</v>
      </c>
      <c r="JV76" s="46">
        <f>step*(+(1-prop_idu_male)*'By group'!BI$9*Population!BI76-'By group'!V$8*Population!V76-'By group'!V$6*Population!V76+'By group'!AI$7*Population!AI76)</f>
        <v>0</v>
      </c>
      <c r="JW76" s="46">
        <f>step*(+(1-prop_idu_male)*'By group'!BJ$9*Population!BJ76-'By group'!W$8*Population!W76-'By group'!W$6*Population!W76+'By group'!AJ$7*Population!AJ76)</f>
        <v>0</v>
      </c>
      <c r="JX76" s="46">
        <f>step*(+(1-prop_idu_male)*'By group'!BK$9*Population!BK76-'By group'!X$8*Population!X76-'By group'!X$6*Population!X76+'By group'!AK$7*Population!AK76)</f>
        <v>0</v>
      </c>
      <c r="JY76" s="46">
        <f>step*(+(1-prop_idu_male)*'By group'!BL$9*Population!BL76-'By group'!Y$8*Population!Y76-'By group'!Y$6*Population!Y76+'By group'!AL$7*Population!AL76)</f>
        <v>-3.2276615392929204</v>
      </c>
      <c r="JZ76" s="46">
        <f>step*(+(1-prop_idu_male)*'By group'!BM$9*Population!BM76-'By group'!Z$8*Population!Z76-'By group'!Z$6*Population!Z76+'By group'!AM$7*Population!AM76)</f>
        <v>-1.6519898593207341</v>
      </c>
      <c r="KA76" s="76">
        <f>step*(+(1-prop_idu_male)*'By group'!BN$9*Population!BN76-'By group'!AA$8*Population!AA76-'By group'!AA$6*Population!AA76+'By group'!AN$7*Population!AN76)</f>
        <v>-1.4071702965755291</v>
      </c>
      <c r="KB76" s="46">
        <f>step*(+'By group'!O$6*Population!O76-'By group'!AB$7*Population!AB76)</f>
        <v>5772.1490310661975</v>
      </c>
      <c r="KC76" s="46">
        <f>step*(+'By group'!P$6*Population!P76-'By group'!AC$7*Population!AC76)</f>
        <v>7.5007007123503531</v>
      </c>
      <c r="KD76" s="46">
        <f>step*(+'By group'!Q$6*Population!Q76-'By group'!AD$7*Population!AD76)</f>
        <v>21.796161836213102</v>
      </c>
      <c r="KE76" s="46">
        <f>step*(+'By group'!R$6*Population!R76-'By group'!AE$7*Population!AE76)</f>
        <v>22.405531426781842</v>
      </c>
      <c r="KF76" s="46">
        <f>step*(+'By group'!S$6*Population!S76-'By group'!AF$7*Population!AF76)</f>
        <v>6.715807331536686</v>
      </c>
      <c r="KG76" s="46">
        <f>step*(+'By group'!T$6*Population!T76-'By group'!AG$7*Population!AG76)</f>
        <v>1.2954630439720138</v>
      </c>
      <c r="KH76" s="46">
        <f>step*(+'By group'!U$6*Population!U76-'By group'!AH$7*Population!AH76)</f>
        <v>1.1112255979471284</v>
      </c>
      <c r="KI76" s="46">
        <f>step*(+'By group'!V$6*Population!V76-'By group'!AI$7*Population!AI76)</f>
        <v>0</v>
      </c>
      <c r="KJ76" s="46">
        <f>step*(+'By group'!W$6*Population!W76-'By group'!AJ$7*Population!AJ76)</f>
        <v>0</v>
      </c>
      <c r="KK76" s="46">
        <f>step*(+'By group'!X$6*Population!X76-'By group'!AK$7*Population!AK76)</f>
        <v>0</v>
      </c>
      <c r="KL76" s="46">
        <f>step*(+'By group'!Y$6*Population!Y76-'By group'!AL$7*Population!AL76)</f>
        <v>2.3261359807891862</v>
      </c>
      <c r="KM76" s="46">
        <f>step*(+'By group'!Z$6*Population!Z76-'By group'!AM$7*Population!AM76)</f>
        <v>1.1936212603024914</v>
      </c>
      <c r="KN76" s="46">
        <f>step*(+'By group'!AA$6*Population!AA76-'By group'!AN$7*Population!AN76)</f>
        <v>1.0235585896996728</v>
      </c>
      <c r="KO76" s="45">
        <v>0</v>
      </c>
      <c r="KP76" s="46">
        <v>0</v>
      </c>
      <c r="KQ76" s="46">
        <v>0</v>
      </c>
      <c r="KR76" s="46">
        <v>0</v>
      </c>
      <c r="KS76" s="46">
        <v>0</v>
      </c>
      <c r="KT76" s="46">
        <v>0</v>
      </c>
      <c r="KU76" s="46">
        <v>0</v>
      </c>
      <c r="KV76" s="46">
        <v>0</v>
      </c>
      <c r="KW76" s="46">
        <v>0</v>
      </c>
      <c r="KX76" s="46">
        <v>0</v>
      </c>
      <c r="KY76" s="46">
        <v>0</v>
      </c>
      <c r="KZ76" s="46">
        <v>0</v>
      </c>
      <c r="LA76" s="46">
        <v>0</v>
      </c>
      <c r="LB76" s="188">
        <f>step*(-'By group'!BB$9*Population!BB76+'By group'!B$8*Population!B76+'By group'!O$8*Population!O76)</f>
        <v>1878.3560181235432</v>
      </c>
      <c r="LC76" s="189">
        <f>step*(-'By group'!BC$9*Population!BC76+'By group'!C$8*Population!C76+'By group'!P$8*Population!P76)</f>
        <v>8.2101932493905405</v>
      </c>
      <c r="LD76" s="189">
        <f>step*(-'By group'!BD$9*Population!BD76+'By group'!D$8*Population!D76+'By group'!Q$8*Population!Q76)</f>
        <v>24.100112600108272</v>
      </c>
      <c r="LE76" s="189">
        <f>step*(-'By group'!BE$9*Population!BE76+'By group'!E$8*Population!E76+'By group'!R$8*Population!R76)</f>
        <v>25.041174109964427</v>
      </c>
      <c r="LF76" s="189">
        <f>step*(-'By group'!BF$9*Population!BF76+'By group'!F$8*Population!F76+'By group'!S$8*Population!S76)</f>
        <v>7.5464067722202763</v>
      </c>
      <c r="LG76" s="189">
        <f>step*(-'By group'!BG$9*Population!BG76+'By group'!G$8*Population!G76+'By group'!T$8*Population!T76)</f>
        <v>1.4578939078753532</v>
      </c>
      <c r="LH76" s="189">
        <f>step*(-'By group'!BH$9*Population!BH76+'By group'!H$8*Population!H76+'By group'!U$8*Population!U76)</f>
        <v>1.2451260764420842</v>
      </c>
      <c r="LI76" s="189">
        <f>step*(-'By group'!BI$9*Population!BI76+'By group'!I$8*Population!I76+'By group'!V$8*Population!V76)</f>
        <v>0</v>
      </c>
      <c r="LJ76" s="189">
        <f>step*(-'By group'!BJ$9*Population!BJ76+'By group'!J$8*Population!J76+'By group'!W$8*Population!W76)</f>
        <v>0</v>
      </c>
      <c r="LK76" s="189">
        <f>step*(-'By group'!BK$9*Population!BK76+'By group'!K$8*Population!K76+'By group'!X$8*Population!X76)</f>
        <v>0</v>
      </c>
      <c r="LL76" s="189">
        <f>step*(-'By group'!BL$9*Population!BL76+'By group'!L$8*Population!L76+'By group'!Y$8*Population!Y76)</f>
        <v>2.6074858442006903</v>
      </c>
      <c r="LM76" s="189">
        <f>step*(-'By group'!BM$9*Population!BM76+'By group'!M$8*Population!M76+'By group'!Z$8*Population!Z76)</f>
        <v>1.3216209091842188</v>
      </c>
      <c r="LN76" s="189">
        <f>step*(-'By group'!BN$9*Population!BN76+'By group'!N$8*Population!N76+'By group'!AA$8*Population!AA76)</f>
        <v>1.0961248124463412</v>
      </c>
    </row>
    <row r="77" spans="1:326" x14ac:dyDescent="0.25">
      <c r="A77">
        <f t="shared" si="110"/>
        <v>36.5</v>
      </c>
      <c r="B77" s="52">
        <f>step*((-'By group'!B$4-'By group'!B$5-'By group'!B$22)*Population!B77+'By group'!B$3*Population!$BO77)</f>
        <v>180702.45593241497</v>
      </c>
      <c r="C77" s="4">
        <f>step*((-'By group'!C$4-'By group'!C$5-'By group'!C$22)*Population!C77+'By group'!C$3*Population!$BO77)</f>
        <v>-4934.3639258178455</v>
      </c>
      <c r="D77" s="4">
        <f>step*((-'By group'!D$4-'By group'!D$5-'By group'!D$22)*Population!D77+'By group'!D$3*Population!$BO77)</f>
        <v>-32376.828057151841</v>
      </c>
      <c r="E77" s="4">
        <f>step*((-'By group'!E$4-'By group'!E$5-'By group'!E$22)*Population!E77+'By group'!E$3*Population!$BO77)</f>
        <v>-51864.554769979753</v>
      </c>
      <c r="F77" s="4">
        <f>step*((-'By group'!F$4-'By group'!F$5-'By group'!F$22)*Population!F77+'By group'!F$3*Population!$BO77)</f>
        <v>-21068.406482082512</v>
      </c>
      <c r="G77" s="4">
        <f>step*((-'By group'!G$4-'By group'!G$5-'By group'!G$22)*Population!G77+'By group'!G$3*Population!$BO77)</f>
        <v>-5115.5096185195071</v>
      </c>
      <c r="H77" s="4">
        <f>step*((-'By group'!H$4-'By group'!H$5-'By group'!H$22)*Population!H77+'By group'!H$3*Population!$BO77)</f>
        <v>-4778.1951242085233</v>
      </c>
      <c r="I77" s="4">
        <f>step*((-'By group'!I$4-'By group'!I$5-'By group'!I$22)*Population!I77+'By group'!I$3*Population!$BO77)</f>
        <v>0</v>
      </c>
      <c r="J77" s="4">
        <f>step*((-'By group'!J$4-'By group'!J$5-'By group'!J$22)*Population!J77+'By group'!J$3*Population!$BO77)</f>
        <v>0</v>
      </c>
      <c r="K77" s="4">
        <f>step*((-'By group'!K$4-'By group'!K$5-'By group'!K$22)*Population!K77+'By group'!K$3*Population!$BO77)</f>
        <v>0</v>
      </c>
      <c r="L77" s="4">
        <f>step*((-'By group'!L$4-'By group'!L$5-'By group'!L$22)*Population!L77+'By group'!L$3*Population!$BO77)</f>
        <v>-2641.8979576713064</v>
      </c>
      <c r="M77" s="4">
        <f>step*((-'By group'!M$4-'By group'!M$5-'By group'!M$22)*Population!M77+'By group'!M$3*Population!$BO77)</f>
        <v>-1513.1417941415455</v>
      </c>
      <c r="N77" s="4">
        <f>step*((-'By group'!N$4-'By group'!N$5-'By group'!N$22)*Population!N77+'By group'!N$3*Population!$BO77)</f>
        <v>-1466.1902918457206</v>
      </c>
      <c r="O77" s="8">
        <f>step*((-'By group'!O$4-'By group'!O$5-'By group'!O$22)*Population!O77+'By group'!O$3*Population!$BO77)</f>
        <v>128297.88147080957</v>
      </c>
      <c r="P77" s="4">
        <f>step*((-'By group'!P$4-'By group'!P$5-'By group'!P$22)*Population!P77+'By group'!P$3*Population!$BO77)</f>
        <v>-2443.4766463241572</v>
      </c>
      <c r="Q77" s="4">
        <f>step*((-'By group'!Q$4-'By group'!Q$5-'By group'!Q$22)*Population!Q77+'By group'!Q$3*Population!$BO77)</f>
        <v>-16044.910369147628</v>
      </c>
      <c r="R77" s="4">
        <f>step*((-'By group'!R$4-'By group'!R$5-'By group'!R$22)*Population!R77+'By group'!R$3*Population!$BO77)</f>
        <v>-25749.305680061807</v>
      </c>
      <c r="S77" s="4">
        <f>step*((-'By group'!S$4-'By group'!S$5-'By group'!S$22)*Population!S77+'By group'!S$3*Population!$BO77)</f>
        <v>-10481.482268485473</v>
      </c>
      <c r="T77" s="4">
        <f>step*((-'By group'!T$4-'By group'!T$5-'By group'!T$22)*Population!T77+'By group'!T$3*Population!$BO77)</f>
        <v>-2550.3489882902149</v>
      </c>
      <c r="U77" s="4">
        <f>step*((-'By group'!U$4-'By group'!U$5-'By group'!U$22)*Population!U77+'By group'!U$3*Population!$BO77)</f>
        <v>-2396.1780740530448</v>
      </c>
      <c r="V77" s="4">
        <f>step*((-'By group'!V$4-'By group'!V$5-'By group'!V$22)*Population!V77+'By group'!V$3*Population!$BO77)</f>
        <v>0</v>
      </c>
      <c r="W77" s="4">
        <f>step*((-'By group'!W$4-'By group'!W$5-'By group'!W$22)*Population!W77+'By group'!W$3*Population!$BO77)</f>
        <v>0</v>
      </c>
      <c r="X77" s="4">
        <f>step*((-'By group'!X$4-'By group'!X$5-'By group'!X$22)*Population!X77+'By group'!X$3*Population!$BO77)</f>
        <v>0</v>
      </c>
      <c r="Y77" s="4">
        <f>step*((-'By group'!Y$4-'By group'!Y$5-'By group'!Y$22)*Population!Y77+'By group'!Y$3*Population!$BO77)</f>
        <v>-1324.8650232603443</v>
      </c>
      <c r="Z77" s="4">
        <f>step*((-'By group'!Z$4-'By group'!Z$5-'By group'!Z$22)*Population!Z77+'By group'!Z$3*Population!$BO77)</f>
        <v>-765.29198357481084</v>
      </c>
      <c r="AA77" s="4">
        <f>step*((-'By group'!AA$4-'By group'!AA$5-'By group'!AA$22)*Population!AA77+'By group'!AA$3*Population!$BO77)</f>
        <v>-754.60117241184798</v>
      </c>
      <c r="AB77" s="8">
        <f>step*((-'By group'!AB$4-'By group'!AB$5-'By group'!AB$22)*Population!AB77+'By group'!AB$3*Population!$BO77)</f>
        <v>-1185.9387853628593</v>
      </c>
      <c r="AC77" s="4">
        <f>step*((-'By group'!AC$4-'By group'!AC$5-'By group'!AC$22)*Population!AC77+'By group'!AC$3*Population!$BO77)</f>
        <v>-173.00274644328363</v>
      </c>
      <c r="AD77" s="4">
        <f>step*((-'By group'!AD$4-'By group'!AD$5-'By group'!AD$22)*Population!AD77+'By group'!AD$3*Population!$BO77)</f>
        <v>-1139.7744100326938</v>
      </c>
      <c r="AE77" s="4">
        <f>step*((-'By group'!AE$4-'By group'!AE$5-'By group'!AE$22)*Population!AE77+'By group'!AE$3*Population!$BO77)</f>
        <v>-1834.849594592205</v>
      </c>
      <c r="AF77" s="4">
        <f>step*((-'By group'!AF$4-'By group'!AF$5-'By group'!AF$22)*Population!AF77+'By group'!AF$3*Population!$BO77)</f>
        <v>-747.69982149170573</v>
      </c>
      <c r="AG77" s="4">
        <f>step*((-'By group'!AG$4-'By group'!AG$5-'By group'!AG$22)*Population!AG77+'By group'!AG$3*Population!$BO77)</f>
        <v>-181.86050795592405</v>
      </c>
      <c r="AH77" s="4">
        <f>step*((-'By group'!AH$4-'By group'!AH$5-'By group'!AH$22)*Population!AH77+'By group'!AH$3*Population!$BO77)</f>
        <v>-170.15658140120118</v>
      </c>
      <c r="AI77" s="4">
        <f>step*((-'By group'!AI$4-'By group'!AI$5-'By group'!AI$22)*Population!AI77+'By group'!AI$3*Population!$BO77)</f>
        <v>0</v>
      </c>
      <c r="AJ77" s="4">
        <f>step*((-'By group'!AJ$4-'By group'!AJ$5-'By group'!AJ$22)*Population!AJ77+'By group'!AJ$3*Population!$BO77)</f>
        <v>0</v>
      </c>
      <c r="AK77" s="4">
        <f>step*((-'By group'!AK$4-'By group'!AK$5-'By group'!AK$22)*Population!AK77+'By group'!AK$3*Population!$BO77)</f>
        <v>0</v>
      </c>
      <c r="AL77" s="4">
        <f>step*((-'By group'!AL$4-'By group'!AL$5-'By group'!AL$22)*Population!AL77+'By group'!AL$3*Population!$BO77)</f>
        <v>-94.083919022582137</v>
      </c>
      <c r="AM77" s="4">
        <f>step*((-'By group'!AM$4-'By group'!AM$5-'By group'!AM$22)*Population!AM77+'By group'!AM$3*Population!$BO77)</f>
        <v>-53.876309514253698</v>
      </c>
      <c r="AN77" s="4">
        <f>step*((-'By group'!AN$4-'By group'!AN$5-'By group'!AN$22)*Population!AN77+'By group'!AN$3*Population!$BO77)</f>
        <v>-52.058412226592836</v>
      </c>
      <c r="AO77" s="8">
        <f>step*((-'By group'!AO$4-'By group'!AO$5-'By group'!AO$22)*Population!AO77+'By group'!AO$3*Population!$BO77)</f>
        <v>13634.99364271955</v>
      </c>
      <c r="AP77" s="4">
        <f>step*((-'By group'!AP$4-'By group'!AP$5-'By group'!AP$22)*Population!AP77+'By group'!AP$3*Population!$BO77)</f>
        <v>-512.07563878581925</v>
      </c>
      <c r="AQ77" s="4">
        <f>step*((-'By group'!AQ$4-'By group'!AQ$5-'By group'!AQ$22)*Population!AQ77+'By group'!AQ$3*Population!$BO77)</f>
        <v>-3319.751942547668</v>
      </c>
      <c r="AR77" s="4">
        <f>step*((-'By group'!AR$4-'By group'!AR$5-'By group'!AR$22)*Population!AR77+'By group'!AR$3*Population!$BO77)</f>
        <v>-5215.3049686239337</v>
      </c>
      <c r="AS77" s="4">
        <f>step*((-'By group'!AS$4-'By group'!AS$5-'By group'!AS$22)*Population!AS77+'By group'!AS$3*Population!$BO77)</f>
        <v>-2082.9521344235864</v>
      </c>
      <c r="AT77" s="4">
        <f>step*((-'By group'!AT$4-'By group'!AT$5-'By group'!AT$22)*Population!AT77+'By group'!AT$3*Population!$BO77)</f>
        <v>-498.70905958033711</v>
      </c>
      <c r="AU77" s="4">
        <f>step*((-'By group'!AU$4-'By group'!AU$5-'By group'!AU$22)*Population!AU77+'By group'!AU$3*Population!$BO77)</f>
        <v>-452.09736467896863</v>
      </c>
      <c r="AV77" s="4">
        <f>step*((-'By group'!AV$4-'By group'!AV$5-'By group'!AV$22)*Population!AV77+'By group'!AV$3*Population!$BO77)</f>
        <v>0</v>
      </c>
      <c r="AW77" s="4">
        <f>step*((-'By group'!AW$4-'By group'!AW$5-'By group'!AW$22)*Population!AW77+'By group'!AW$3*Population!$BO77)</f>
        <v>0</v>
      </c>
      <c r="AX77" s="4">
        <f>step*((-'By group'!AX$4-'By group'!AX$5-'By group'!AX$22)*Population!AX77+'By group'!AX$3*Population!$BO77)</f>
        <v>0</v>
      </c>
      <c r="AY77" s="4">
        <f>step*((-'By group'!AY$4-'By group'!AY$5-'By group'!AY$22)*Population!AY77+'By group'!AY$3*Population!$BO77)</f>
        <v>-249.47528759547325</v>
      </c>
      <c r="AZ77" s="4">
        <f>step*((-'By group'!AZ$4-'By group'!AZ$5-'By group'!AZ$22)*Population!AZ77+'By group'!AZ$3*Population!$BO77)</f>
        <v>-137.23192057671187</v>
      </c>
      <c r="BA77" s="4">
        <f>step*((-'By group'!BA$4-'By group'!BA$5-'By group'!BA$22)*Population!BA77+'By group'!BA$3*Population!$BO77)</f>
        <v>-124.79912517406169</v>
      </c>
      <c r="BB77" s="8">
        <f>step*((-'By group'!BB$4-'By group'!BB$5-'By group'!BB$22)*Population!BB77+'By group'!BB$3*Population!$BO77)</f>
        <v>5214.6245073659538</v>
      </c>
      <c r="BC77" s="4">
        <f>step*((-'By group'!BC$4-'By group'!BC$5-'By group'!BC$22)*Population!BC77+'By group'!BC$3*Population!$BO77)</f>
        <v>-395.64535202375163</v>
      </c>
      <c r="BD77" s="4">
        <f>step*((-'By group'!BD$4-'By group'!BD$5-'By group'!BD$22)*Population!BD77+'By group'!BD$3*Population!$BO77)</f>
        <v>-2006.4307712464363</v>
      </c>
      <c r="BE77" s="4">
        <f>step*((-'By group'!BE$4-'By group'!BE$5-'By group'!BE$22)*Population!BE77+'By group'!BE$3*Population!$BO77)</f>
        <v>-2791.3110781576374</v>
      </c>
      <c r="BF77" s="4">
        <f>step*((-'By group'!BF$4-'By group'!BF$5-'By group'!BF$22)*Population!BF77+'By group'!BF$3*Population!$BO77)</f>
        <v>-1035.6647127515616</v>
      </c>
      <c r="BG77" s="4">
        <f>step*((-'By group'!BG$4-'By group'!BG$5-'By group'!BG$22)*Population!BG77+'By group'!BG$3*Population!$BO77)</f>
        <v>-236.38825373493282</v>
      </c>
      <c r="BH77" s="4">
        <f>step*((-'By group'!BH$4-'By group'!BH$5-'By group'!BH$22)*Population!BH77+'By group'!BH$3*Population!$BO77)</f>
        <v>-203.37028334168807</v>
      </c>
      <c r="BI77" s="4">
        <f>step*((-'By group'!BI$4-'By group'!BI$5-'By group'!BI$22)*Population!BI77+'By group'!BI$3*Population!$BO77)</f>
        <v>0</v>
      </c>
      <c r="BJ77" s="4">
        <f>step*((-'By group'!BJ$4-'By group'!BJ$5-'By group'!BJ$22)*Population!BJ77+'By group'!BJ$3*Population!$BO77)</f>
        <v>0</v>
      </c>
      <c r="BK77" s="4">
        <f>step*((-'By group'!BK$4-'By group'!BK$5-'By group'!BK$22)*Population!BK77+'By group'!BK$3*Population!$BO77)</f>
        <v>0</v>
      </c>
      <c r="BL77" s="4">
        <f>step*((-'By group'!BL$4-'By group'!BL$5-'By group'!BL$22)*Population!BL77+'By group'!BL$3*Population!$BO77)</f>
        <v>-133.72424179206473</v>
      </c>
      <c r="BM77" s="4">
        <f>step*((-'By group'!BM$4-'By group'!BM$5-'By group'!BM$22)*Population!BM77+'By group'!BM$3*Population!$BO77)</f>
        <v>-68.177567980190432</v>
      </c>
      <c r="BN77" s="4">
        <f>step*((-'By group'!BN$4-'By group'!BN$5-'By group'!BN$22)*Population!BN77+'By group'!BN$3*Population!$BO77)</f>
        <v>-57.262644030598373</v>
      </c>
      <c r="BO77" s="71">
        <f>-step*SUM(SCR!B77:N77)*Population!B77</f>
        <v>-128659.51617529018</v>
      </c>
      <c r="BP77" s="4">
        <f>step*-SUM('By group'!C$11:C$21)*Population!C77</f>
        <v>-123359.09814544613</v>
      </c>
      <c r="BQ77" s="4">
        <f>step*-SUM('By group'!D$11:D$21)*Population!D77</f>
        <v>-89935.633492088455</v>
      </c>
      <c r="BR77" s="4">
        <f>step*-SUM('By group'!E$11:E$21)*Population!E77</f>
        <v>-37046.11054998554</v>
      </c>
      <c r="BS77" s="4">
        <f>step*-SUM('By group'!F$11:F$21)*Population!F77</f>
        <v>-11088.634990569743</v>
      </c>
      <c r="BT77" s="4">
        <f>step*-SUM('By group'!G$11:G$21)*Population!G77</f>
        <v>-5328.6558526244862</v>
      </c>
      <c r="BU77" s="4">
        <f>step*-SUM('By group'!H$11:H$21)*Population!H77</f>
        <v>0</v>
      </c>
      <c r="BV77" s="4">
        <f>step*-SUM('By group'!I$11:I$21)*Population!I77</f>
        <v>0</v>
      </c>
      <c r="BW77" s="4">
        <f>step*-SUM('By group'!J$11:J$21)*Population!J77</f>
        <v>0</v>
      </c>
      <c r="BX77" s="4">
        <f>step*-SUM('By group'!K$11:K$21)*Population!K77</f>
        <v>0</v>
      </c>
      <c r="BY77" s="4">
        <f>step*-SUM('By group'!L$11:L$21)*Population!L77</f>
        <v>-1887.069969765219</v>
      </c>
      <c r="BZ77" s="4">
        <f>step*-SUM('By group'!M$11:M$21)*Population!M77</f>
        <v>-945.71362133846606</v>
      </c>
      <c r="CA77" s="4">
        <f>step*-SUM('By group'!N$11:N$21)*Population!N77</f>
        <v>0</v>
      </c>
      <c r="CB77" s="13">
        <f>-step*SUM(SCR!O77:AA77)*Population!O77</f>
        <v>-63701.944539377422</v>
      </c>
      <c r="CC77" s="4">
        <f>step*-SUM('By group'!P$11:P$21)*Population!P77</f>
        <v>-61086.916158103922</v>
      </c>
      <c r="CD77" s="4">
        <f>step*-SUM('By group'!Q$11:Q$21)*Population!Q77</f>
        <v>-44569.195469854523</v>
      </c>
      <c r="CE77" s="4">
        <f>step*-SUM('By group'!R$11:R$21)*Population!R77</f>
        <v>-18392.361200044146</v>
      </c>
      <c r="CF77" s="4">
        <f>step*-SUM('By group'!S$11:S$21)*Population!S77</f>
        <v>-5516.5696149923551</v>
      </c>
      <c r="CG77" s="4">
        <f>step*-SUM('By group'!T$11:T$21)*Population!T77</f>
        <v>-2656.6135294689739</v>
      </c>
      <c r="CH77" s="4">
        <f>step*-SUM('By group'!U$11:U$21)*Population!U77</f>
        <v>0</v>
      </c>
      <c r="CI77" s="4">
        <f>step*-SUM('By group'!V$11:V$21)*Population!V77</f>
        <v>0</v>
      </c>
      <c r="CJ77" s="4">
        <f>step*-SUM('By group'!W$11:W$21)*Population!W77</f>
        <v>0</v>
      </c>
      <c r="CK77" s="4">
        <f>step*-SUM('By group'!X$11:X$21)*Population!X77</f>
        <v>0</v>
      </c>
      <c r="CL77" s="4">
        <f>step*-SUM('By group'!Y$11:Y$21)*Population!Y77</f>
        <v>-946.33215947167446</v>
      </c>
      <c r="CM77" s="4">
        <f>step*-SUM('By group'!Z$11:Z$21)*Population!Z77</f>
        <v>-478.30748973425682</v>
      </c>
      <c r="CN77" s="4">
        <f>step*-SUM('By group'!AA$11:AA$21)*Population!AA77</f>
        <v>0</v>
      </c>
      <c r="CO77" s="13">
        <f>-step*SUM(SCR!AB77:AN77)*Population!AB77</f>
        <v>-4504.4207121034469</v>
      </c>
      <c r="CP77" s="4">
        <f>step*-SUM('By group'!AC$11:AC$21)*Population!AC77</f>
        <v>-4325.0686610820903</v>
      </c>
      <c r="CQ77" s="4">
        <f>step*-SUM('By group'!AD$11:AD$21)*Population!AD77</f>
        <v>-3166.0400278685938</v>
      </c>
      <c r="CR77" s="4">
        <f>step*-SUM('By group'!AE$11:AE$21)*Population!AE77</f>
        <v>-1310.6068532801464</v>
      </c>
      <c r="CS77" s="4">
        <f>step*-SUM('By group'!AF$11:AF$21)*Population!AF77</f>
        <v>-393.52622183773985</v>
      </c>
      <c r="CT77" s="4">
        <f>step*-SUM('By group'!AG$11:AG$21)*Population!AG77</f>
        <v>-189.43802912075421</v>
      </c>
      <c r="CU77" s="4">
        <f>step*-SUM('By group'!AH$11:AH$21)*Population!AH77</f>
        <v>0</v>
      </c>
      <c r="CV77" s="4">
        <f>step*-SUM('By group'!AI$11:AI$21)*Population!AI77</f>
        <v>0</v>
      </c>
      <c r="CW77" s="4">
        <f>step*-SUM('By group'!AJ$11:AJ$21)*Population!AJ77</f>
        <v>0</v>
      </c>
      <c r="CX77" s="4">
        <f>step*-SUM('By group'!AK$11:AK$21)*Population!AK77</f>
        <v>0</v>
      </c>
      <c r="CY77" s="4">
        <f>step*-SUM('By group'!AL$11:AL$21)*Population!AL77</f>
        <v>-67.202799301844379</v>
      </c>
      <c r="CZ77" s="4">
        <f>step*-SUM('By group'!AM$11:AM$21)*Population!AM77</f>
        <v>-33.672693446408566</v>
      </c>
      <c r="DA77" s="4">
        <f>step*-SUM('By group'!AN$11:AN$21)*Population!AN77</f>
        <v>0</v>
      </c>
      <c r="DB77" s="13">
        <f>-step*SUM(SCR!AO77:BA77)*Population!AO77</f>
        <v>-13400.324046600743</v>
      </c>
      <c r="DC77" s="4">
        <f>step*-SUM('By group'!AP$11:AP$21)*Population!AP77</f>
        <v>-12801.890969645481</v>
      </c>
      <c r="DD77" s="4">
        <f>step*-SUM('By group'!AQ$11:AQ$21)*Population!AQ77</f>
        <v>-9221.5331737435226</v>
      </c>
      <c r="DE77" s="4">
        <f>step*-SUM('By group'!AR$11:AR$21)*Population!AR77</f>
        <v>-3725.2178347313807</v>
      </c>
      <c r="DF77" s="4">
        <f>step*-SUM('By group'!AS$11:AS$21)*Population!AS77</f>
        <v>-1096.2905970650454</v>
      </c>
      <c r="DG77" s="4">
        <f>step*-SUM('By group'!AT$11:AT$21)*Population!AT77</f>
        <v>-519.48860372951776</v>
      </c>
      <c r="DH77" s="4">
        <f>step*-SUM('By group'!AU$11:AU$21)*Population!AU77</f>
        <v>0</v>
      </c>
      <c r="DI77" s="4">
        <f>step*-SUM('By group'!AV$11:AV$21)*Population!AV77</f>
        <v>0</v>
      </c>
      <c r="DJ77" s="4">
        <f>step*-SUM('By group'!AW$11:AW$21)*Population!AW77</f>
        <v>0</v>
      </c>
      <c r="DK77" s="4">
        <f>step*-SUM('By group'!AX$11:AX$21)*Population!AX77</f>
        <v>0</v>
      </c>
      <c r="DL77" s="4">
        <f>step*-SUM('By group'!AY$11:AY$21)*Population!AY77</f>
        <v>-178.19663399676659</v>
      </c>
      <c r="DM77" s="4">
        <f>step*-SUM('By group'!AZ$11:AZ$21)*Population!AZ77</f>
        <v>-85.769950360444923</v>
      </c>
      <c r="DN77" s="4">
        <f>step*-SUM('By group'!BA$11:BA$21)*Population!BA77</f>
        <v>0</v>
      </c>
      <c r="DO77" s="13">
        <f>-step*SUM(SCR!BB77:BN77)*Population!BB77</f>
        <v>-7000.2360038082397</v>
      </c>
      <c r="DP77" s="4">
        <f>step*-SUM('By group'!BC$11:BC$21)*Population!BC77</f>
        <v>-6594.0892003958597</v>
      </c>
      <c r="DQ77" s="4">
        <f>step*-SUM('By group'!BD$11:BD$21)*Population!BD77</f>
        <v>-4560.0699346509909</v>
      </c>
      <c r="DR77" s="4">
        <f>step*-SUM('By group'!BE$11:BE$21)*Population!BE77</f>
        <v>-1744.5694238485235</v>
      </c>
      <c r="DS77" s="4">
        <f>step*-SUM('By group'!BF$11:BF$21)*Population!BF77</f>
        <v>-493.17367273883895</v>
      </c>
      <c r="DT77" s="4">
        <f>step*-SUM('By group'!BG$11:BG$21)*Population!BG77</f>
        <v>-227.29639782205078</v>
      </c>
      <c r="DU77" s="4">
        <f>step*-SUM('By group'!BH$11:BH$21)*Population!BH77</f>
        <v>0</v>
      </c>
      <c r="DV77" s="4">
        <f>step*-SUM('By group'!BI$11:BI$21)*Population!BI77</f>
        <v>0</v>
      </c>
      <c r="DW77" s="4">
        <f>step*-SUM('By group'!BJ$11:BJ$21)*Population!BJ77</f>
        <v>0</v>
      </c>
      <c r="DX77" s="4">
        <f>step*-SUM('By group'!BK$11:BK$21)*Population!BK77</f>
        <v>0</v>
      </c>
      <c r="DY77" s="4">
        <f>step*-SUM('By group'!BL$11:BL$21)*Population!BL77</f>
        <v>-74.291245440035979</v>
      </c>
      <c r="DZ77" s="4">
        <f>step*-SUM('By group'!BM$11:BM$21)*Population!BM77</f>
        <v>-34.088783990095216</v>
      </c>
      <c r="EA77" s="4">
        <f>step*-SUM('By group'!BN$11:BN$21)*Population!BN77</f>
        <v>0</v>
      </c>
      <c r="EB77" s="52">
        <v>0</v>
      </c>
      <c r="EC77" s="4">
        <f t="shared" si="111"/>
        <v>128659.51617529018</v>
      </c>
      <c r="ED77" s="4">
        <f t="shared" si="111"/>
        <v>123359.09814544613</v>
      </c>
      <c r="EE77" s="4">
        <f t="shared" si="112"/>
        <v>89935.633492088455</v>
      </c>
      <c r="EF77" s="4">
        <f t="shared" si="113"/>
        <v>37046.11054998554</v>
      </c>
      <c r="EG77" s="4">
        <f t="shared" si="114"/>
        <v>11088.634990569743</v>
      </c>
      <c r="EH77" s="4">
        <f t="shared" si="114"/>
        <v>5328.6558526244862</v>
      </c>
      <c r="EI77" s="4">
        <v>0</v>
      </c>
      <c r="EJ77" s="4">
        <f t="shared" si="115"/>
        <v>0</v>
      </c>
      <c r="EK77" s="4">
        <f t="shared" si="116"/>
        <v>0</v>
      </c>
      <c r="EL77" s="4">
        <f t="shared" si="117"/>
        <v>0</v>
      </c>
      <c r="EM77" s="4">
        <f t="shared" si="118"/>
        <v>1887.069969765219</v>
      </c>
      <c r="EN77" s="4">
        <f t="shared" si="119"/>
        <v>945.71362133846606</v>
      </c>
      <c r="EO77" s="52">
        <v>0</v>
      </c>
      <c r="EP77" s="4">
        <f t="shared" si="120"/>
        <v>63701.944539377422</v>
      </c>
      <c r="EQ77" s="4">
        <f t="shared" si="121"/>
        <v>61086.916158103922</v>
      </c>
      <c r="ER77" s="4">
        <f t="shared" si="122"/>
        <v>44569.195469854523</v>
      </c>
      <c r="ES77" s="4">
        <f t="shared" si="123"/>
        <v>18392.361200044146</v>
      </c>
      <c r="ET77" s="4">
        <f t="shared" si="124"/>
        <v>5516.5696149923551</v>
      </c>
      <c r="EU77" s="4">
        <f t="shared" si="125"/>
        <v>2656.6135294689739</v>
      </c>
      <c r="EV77" s="4">
        <v>0</v>
      </c>
      <c r="EW77" s="4">
        <f t="shared" si="126"/>
        <v>0</v>
      </c>
      <c r="EX77" s="4">
        <f t="shared" si="127"/>
        <v>0</v>
      </c>
      <c r="EY77" s="4">
        <f t="shared" si="128"/>
        <v>0</v>
      </c>
      <c r="EZ77" s="4">
        <f t="shared" si="129"/>
        <v>946.33215947167446</v>
      </c>
      <c r="FA77" s="4">
        <f t="shared" si="130"/>
        <v>478.30748973425682</v>
      </c>
      <c r="FB77" s="52">
        <v>0</v>
      </c>
      <c r="FC77" s="4">
        <f t="shared" si="131"/>
        <v>4504.4207121034469</v>
      </c>
      <c r="FD77" s="4">
        <f t="shared" si="132"/>
        <v>4325.0686610820903</v>
      </c>
      <c r="FE77" s="4">
        <f t="shared" si="133"/>
        <v>3166.0400278685938</v>
      </c>
      <c r="FF77" s="4">
        <f t="shared" si="134"/>
        <v>1310.6068532801464</v>
      </c>
      <c r="FG77" s="4">
        <f t="shared" si="135"/>
        <v>393.52622183773985</v>
      </c>
      <c r="FH77" s="4">
        <f t="shared" si="136"/>
        <v>189.43802912075421</v>
      </c>
      <c r="FI77" s="4">
        <v>0</v>
      </c>
      <c r="FJ77" s="4">
        <f t="shared" si="137"/>
        <v>0</v>
      </c>
      <c r="FK77" s="4">
        <f t="shared" si="138"/>
        <v>0</v>
      </c>
      <c r="FL77" s="4">
        <f t="shared" si="139"/>
        <v>0</v>
      </c>
      <c r="FM77" s="4">
        <f t="shared" si="140"/>
        <v>67.202799301844379</v>
      </c>
      <c r="FN77" s="9">
        <f t="shared" si="141"/>
        <v>33.672693446408566</v>
      </c>
      <c r="FO77" s="4">
        <v>0</v>
      </c>
      <c r="FP77" s="4">
        <f t="shared" si="142"/>
        <v>13400.324046600743</v>
      </c>
      <c r="FQ77" s="4">
        <f t="shared" si="143"/>
        <v>12801.890969645481</v>
      </c>
      <c r="FR77" s="4">
        <f t="shared" si="144"/>
        <v>9221.5331737435226</v>
      </c>
      <c r="FS77" s="4">
        <f t="shared" si="145"/>
        <v>3725.2178347313807</v>
      </c>
      <c r="FT77" s="4">
        <f t="shared" si="146"/>
        <v>1096.2905970650454</v>
      </c>
      <c r="FU77" s="4">
        <f t="shared" si="147"/>
        <v>519.48860372951776</v>
      </c>
      <c r="FV77" s="4">
        <v>0</v>
      </c>
      <c r="FW77" s="4">
        <f t="shared" si="148"/>
        <v>0</v>
      </c>
      <c r="FX77" s="4">
        <f t="shared" si="149"/>
        <v>0</v>
      </c>
      <c r="FY77" s="4">
        <f t="shared" si="150"/>
        <v>0</v>
      </c>
      <c r="FZ77" s="4">
        <f t="shared" si="151"/>
        <v>178.19663399676659</v>
      </c>
      <c r="GA77" s="4">
        <f t="shared" si="152"/>
        <v>85.769950360444923</v>
      </c>
      <c r="GB77" s="4">
        <v>0</v>
      </c>
      <c r="GC77" s="4">
        <f t="shared" si="153"/>
        <v>7000.2360038082397</v>
      </c>
      <c r="GD77" s="4">
        <f t="shared" si="94"/>
        <v>6594.0892003958597</v>
      </c>
      <c r="GE77" s="4">
        <f t="shared" si="95"/>
        <v>4560.0699346509909</v>
      </c>
      <c r="GF77" s="4">
        <f t="shared" si="96"/>
        <v>1744.5694238485235</v>
      </c>
      <c r="GG77" s="4">
        <f t="shared" si="97"/>
        <v>493.17367273883895</v>
      </c>
      <c r="GH77" s="4">
        <f t="shared" si="98"/>
        <v>227.29639782205078</v>
      </c>
      <c r="GI77" s="4">
        <v>0</v>
      </c>
      <c r="GJ77" s="4">
        <f t="shared" si="154"/>
        <v>0</v>
      </c>
      <c r="GK77" s="4">
        <f t="shared" si="155"/>
        <v>0</v>
      </c>
      <c r="GL77" s="4">
        <f t="shared" si="99"/>
        <v>0</v>
      </c>
      <c r="GM77" s="4">
        <f t="shared" si="100"/>
        <v>74.291245440035979</v>
      </c>
      <c r="GN77" s="4">
        <f t="shared" si="101"/>
        <v>34.088783990095216</v>
      </c>
      <c r="GO77" s="52">
        <v>0</v>
      </c>
      <c r="GP77" s="4">
        <f>step*(-'By group'!C$32*Population!C77+'By group'!I$33*Population!I77)</f>
        <v>0</v>
      </c>
      <c r="GQ77" s="4">
        <f>step*(-'By group'!D$32*Population!D77+'By group'!J$33*Population!J77)</f>
        <v>0</v>
      </c>
      <c r="GR77" s="4">
        <f>step*(-'By group'!E$32*Population!E77+'By group'!K$33*Population!K77)</f>
        <v>0</v>
      </c>
      <c r="GS77" s="4">
        <f>step*(-'By group'!F$32*Population!F77+'By group'!L$33*Population!L77)</f>
        <v>-4600.7825104022613</v>
      </c>
      <c r="GT77" s="4">
        <f>step*(-'By group'!G$32*Population!G77+'By group'!M$33*Population!M77)</f>
        <v>-592.87435985566435</v>
      </c>
      <c r="GU77" s="4">
        <f>step*(-'By group'!H$32*Population!H77+'By group'!N$33*Population!N77)</f>
        <v>-515.70669936494892</v>
      </c>
      <c r="GV77" s="46">
        <f t="shared" si="156"/>
        <v>0</v>
      </c>
      <c r="GW77" s="14">
        <f t="shared" si="157"/>
        <v>0</v>
      </c>
      <c r="GX77" s="4">
        <f t="shared" si="158"/>
        <v>0</v>
      </c>
      <c r="GY77" s="4">
        <f t="shared" si="159"/>
        <v>4600.7825104022613</v>
      </c>
      <c r="GZ77" s="4">
        <f t="shared" si="160"/>
        <v>592.87435985566435</v>
      </c>
      <c r="HA77" s="4">
        <f t="shared" si="161"/>
        <v>515.70669936494892</v>
      </c>
      <c r="HB77" s="8">
        <v>0</v>
      </c>
      <c r="HC77" s="4">
        <f>step*(-'By group'!P$32*Population!P77+'By group'!V$33*Population!V77)</f>
        <v>0</v>
      </c>
      <c r="HD77" s="4">
        <f>step*(-'By group'!Q$32*Population!Q77+'By group'!W$33*Population!W77)</f>
        <v>0</v>
      </c>
      <c r="HE77" s="4">
        <f>step*(-'By group'!R$32*Population!R77+'By group'!X$33*Population!X77)</f>
        <v>0</v>
      </c>
      <c r="HF77" s="4">
        <f>step*(-'By group'!S$32*Population!S77+'By group'!Y$33*Population!Y77)</f>
        <v>-2285.1187277603403</v>
      </c>
      <c r="HG77" s="4">
        <f>step*(-'By group'!T$32*Population!T77+'By group'!Z$33*Population!Z77)</f>
        <v>-292.16896102666641</v>
      </c>
      <c r="HH77" s="4">
        <f>step*(-'By group'!U$32*Population!U77+'By group'!AA$33*Population!AA77)</f>
        <v>-253.52981467819143</v>
      </c>
      <c r="HI77" s="14">
        <f t="shared" si="162"/>
        <v>0</v>
      </c>
      <c r="HJ77" s="46">
        <f t="shared" si="163"/>
        <v>0</v>
      </c>
      <c r="HK77" s="4">
        <f t="shared" si="164"/>
        <v>0</v>
      </c>
      <c r="HL77" s="4">
        <f t="shared" si="165"/>
        <v>2285.1187277603403</v>
      </c>
      <c r="HM77" s="4">
        <f t="shared" si="166"/>
        <v>292.16896102666641</v>
      </c>
      <c r="HN77" s="9">
        <f t="shared" si="167"/>
        <v>253.52981467819143</v>
      </c>
      <c r="HO77" s="4">
        <v>0</v>
      </c>
      <c r="HP77" s="4">
        <f>step*(-'By group'!AC$32*Population!AC77+'By group'!AI$33*Population!AI77)</f>
        <v>0</v>
      </c>
      <c r="HQ77" s="4">
        <f>step*(-'By group'!AD$32*Population!AD77+'By group'!AJ$33*Population!AJ77)</f>
        <v>0</v>
      </c>
      <c r="HR77" s="4">
        <f>step*(-'By group'!AE$32*Population!AE77+'By group'!AK$33*Population!AK77)</f>
        <v>0</v>
      </c>
      <c r="HS77" s="4">
        <f>step*(-'By group'!AF$32*Population!AF77+'By group'!AL$33*Population!AL77)</f>
        <v>-163.16171126794774</v>
      </c>
      <c r="HT77" s="4">
        <f>step*(-'By group'!AG$32*Population!AG77+'By group'!AM$33*Population!AM77)</f>
        <v>-21.051259100946563</v>
      </c>
      <c r="HU77" s="4">
        <f>step*(-'By group'!AH$32*Population!AH77+'By group'!AN$33*Population!AN77)</f>
        <v>-18.405433193824351</v>
      </c>
      <c r="HV77" s="14">
        <f t="shared" si="168"/>
        <v>0</v>
      </c>
      <c r="HW77" s="46">
        <f t="shared" si="169"/>
        <v>0</v>
      </c>
      <c r="HX77" s="4">
        <f t="shared" si="170"/>
        <v>0</v>
      </c>
      <c r="HY77" s="4">
        <f t="shared" si="171"/>
        <v>163.16171126794774</v>
      </c>
      <c r="HZ77" s="4">
        <f t="shared" si="172"/>
        <v>21.051259100946563</v>
      </c>
      <c r="IA77" s="4">
        <f t="shared" si="173"/>
        <v>18.405433193824351</v>
      </c>
      <c r="IB77" s="8">
        <v>0</v>
      </c>
      <c r="IC77" s="4">
        <f>step*(-'By group'!AP$32*Population!AP77+'By group'!AV$33*Population!AV77)</f>
        <v>0</v>
      </c>
      <c r="ID77" s="4">
        <f>step*(-'By group'!AQ$32*Population!AQ77+'By group'!AW$33*Population!AW77)</f>
        <v>0</v>
      </c>
      <c r="IE77" s="4">
        <f>step*(-'By group'!AR$32*Population!AR77+'By group'!AX$33*Population!AX77)</f>
        <v>0</v>
      </c>
      <c r="IF77" s="4">
        <f>step*(-'By group'!AS$32*Population!AS77+'By group'!AY$33*Population!AY77)</f>
        <v>-459.04698153413938</v>
      </c>
      <c r="IG77" s="4">
        <f>step*(-'By group'!AT$32*Population!AT77+'By group'!AZ$33*Population!AZ77)</f>
        <v>-61.012745565681094</v>
      </c>
      <c r="IH77" s="4">
        <f>step*(-'By group'!AU$32*Population!AU77+'By group'!BA$33*Population!BA77)</f>
        <v>-52.459514516263852</v>
      </c>
      <c r="II77" s="14">
        <f t="shared" si="102"/>
        <v>0</v>
      </c>
      <c r="IJ77" s="4">
        <f t="shared" si="103"/>
        <v>0</v>
      </c>
      <c r="IK77" s="4">
        <f t="shared" si="174"/>
        <v>0</v>
      </c>
      <c r="IL77" s="4">
        <f t="shared" si="175"/>
        <v>459.04698153413938</v>
      </c>
      <c r="IM77" s="4">
        <f t="shared" si="176"/>
        <v>61.012745565681094</v>
      </c>
      <c r="IN77" s="4">
        <f t="shared" si="177"/>
        <v>52.459514516263852</v>
      </c>
      <c r="IO77" s="8">
        <v>0</v>
      </c>
      <c r="IP77" s="4">
        <f>step*(-'By group'!BC$32*Population!BC77+'By group'!BI$33*Population!BI77)</f>
        <v>0</v>
      </c>
      <c r="IQ77" s="4">
        <f>step*(-'By group'!BD$32*Population!BD77+'By group'!BJ$33*Population!BJ77)</f>
        <v>0</v>
      </c>
      <c r="IR77" s="4">
        <f>step*(-'By group'!BE$32*Population!BE77+'By group'!BK$33*Population!BK77)</f>
        <v>0</v>
      </c>
      <c r="IS77" s="4">
        <f>step*(-'By group'!BF$32*Population!BF77+'By group'!BL$33*Population!BL77)</f>
        <v>-209.44121364940148</v>
      </c>
      <c r="IT77" s="4">
        <f>step*(-'By group'!BG$32*Population!BG77+'By group'!BM$33*Population!BM77)</f>
        <v>-28.414887569362552</v>
      </c>
      <c r="IU77" s="4">
        <f>step*(-'By group'!BH$32*Population!BH77+'By group'!BN$33*Population!BN77)</f>
        <v>-23.230596201272093</v>
      </c>
      <c r="IV77" s="14">
        <f t="shared" si="104"/>
        <v>0</v>
      </c>
      <c r="IW77" s="4">
        <f t="shared" si="105"/>
        <v>0</v>
      </c>
      <c r="IX77" s="4">
        <f t="shared" si="106"/>
        <v>0</v>
      </c>
      <c r="IY77" s="4">
        <f t="shared" si="107"/>
        <v>209.44121364940148</v>
      </c>
      <c r="IZ77" s="4">
        <f t="shared" si="108"/>
        <v>28.414887569362552</v>
      </c>
      <c r="JA77" s="4">
        <f t="shared" si="109"/>
        <v>23.230596201272093</v>
      </c>
      <c r="JB77" s="75">
        <f>step*(+prop_idu_male*'By group'!BB$9*Population!BB77-'By group'!B$8*Population!B77)</f>
        <v>-907.58698543911976</v>
      </c>
      <c r="JC77" s="46">
        <f>step*(+prop_idu_male*'By group'!BC$9*Population!BC77-'By group'!C$8*Population!C77)</f>
        <v>-5.376664203224804</v>
      </c>
      <c r="JD77" s="46">
        <f>step*(+prop_idu_male*'By group'!BD$9*Population!BD77-'By group'!D$8*Population!D77)</f>
        <v>-15.798293129785218</v>
      </c>
      <c r="JE77" s="46">
        <f>step*(+prop_idu_male*'By group'!BE$9*Population!BE77-'By group'!E$8*Population!E77)</f>
        <v>-16.429571966374539</v>
      </c>
      <c r="JF77" s="46">
        <f>step*(+prop_idu_male*'By group'!BF$9*Population!BF77-'By group'!F$8*Population!F77)</f>
        <v>-4.9525090879982647</v>
      </c>
      <c r="JG77" s="46">
        <f>step*(+prop_idu_male*'By group'!BG$9*Population!BG77-'By group'!G$8*Population!G77)</f>
        <v>-0.95662889957031294</v>
      </c>
      <c r="JH77" s="46">
        <f>step*(+prop_idu_male*'By group'!BH$9*Population!BH77-'By group'!H$8*Population!H77)</f>
        <v>-0.81591665686469084</v>
      </c>
      <c r="JI77" s="46">
        <f>step*(+prop_idu_male*'By group'!BI$9*Population!BI77-'By group'!I$8*Population!I77)</f>
        <v>0</v>
      </c>
      <c r="JJ77" s="46">
        <f>step*(+prop_idu_male*'By group'!BJ$9*Population!BJ77-'By group'!J$8*Population!J77)</f>
        <v>0</v>
      </c>
      <c r="JK77" s="46">
        <f>step*(+prop_idu_male*'By group'!BK$9*Population!BK77-'By group'!K$8*Population!K77)</f>
        <v>0</v>
      </c>
      <c r="JL77" s="46">
        <f>step*(+prop_idu_male*'By group'!BL$9*Population!BL77-'By group'!L$8*Population!L77)</f>
        <v>-1.7087709807091325</v>
      </c>
      <c r="JM77" s="46">
        <f>step*(+prop_idu_male*'By group'!BM$9*Population!BM77-'By group'!M$8*Population!M77)</f>
        <v>-0.86390053976223757</v>
      </c>
      <c r="JN77" s="46">
        <f>step*(+prop_idu_male*'By group'!BN$9*Population!BN77-'By group'!N$8*Population!N77)</f>
        <v>-0.71192677676559013</v>
      </c>
      <c r="JO77" s="45">
        <f>step*(+(1-prop_idu_male)*'By group'!BB$9*Population!BB77-'By group'!O$8*Population!O77-'By group'!O$6*Population!O77+'By group'!AB$7*Population!AB77)</f>
        <v>-6765.4187046739798</v>
      </c>
      <c r="JP77" s="46">
        <f>step*(+(1-prop_idu_male)*'By group'!BC$9*Population!BC77-'By group'!P$8*Population!P77-'By group'!P$6*Population!P77+'By group'!AC$7*Population!AC77)</f>
        <v>-10.369926326619272</v>
      </c>
      <c r="JQ77" s="46">
        <f>step*(+(1-prop_idu_male)*'By group'!BD$9*Population!BD77-'By group'!Q$8*Population!Q77-'By group'!Q$6*Population!Q77+'By group'!AD$7*Population!AD77)</f>
        <v>-30.189264986952271</v>
      </c>
      <c r="JR77" s="46">
        <f>step*(+(1-prop_idu_male)*'By group'!BE$9*Population!BE77-'By group'!R$8*Population!R77-'By group'!R$6*Population!R77+'By group'!AE$7*Population!AE77)</f>
        <v>-31.084722040996297</v>
      </c>
      <c r="JS77" s="46">
        <f>step*(+(1-prop_idu_male)*'By group'!BF$9*Population!BF77-'By group'!S$8*Population!S77-'By group'!S$6*Population!S77+'By group'!AF$7*Population!AF77)</f>
        <v>-9.3218860047080927</v>
      </c>
      <c r="JT77" s="46">
        <f>step*(+(1-prop_idu_male)*'By group'!BG$9*Population!BG77-'By group'!T$8*Population!T77-'By group'!T$6*Population!T77+'By group'!AG$7*Population!AG77)</f>
        <v>-1.7976030823103755</v>
      </c>
      <c r="JU77" s="46">
        <f>step*(+(1-prop_idu_male)*'By group'!BH$9*Population!BH77-'By group'!U$8*Population!U77-'By group'!U$6*Population!U77+'By group'!AH$7*Population!AH77)</f>
        <v>-1.5381053278499697</v>
      </c>
      <c r="JV77" s="46">
        <f>step*(+(1-prop_idu_male)*'By group'!BI$9*Population!BI77-'By group'!V$8*Population!V77-'By group'!V$6*Population!V77+'By group'!AI$7*Population!AI77)</f>
        <v>0</v>
      </c>
      <c r="JW77" s="46">
        <f>step*(+(1-prop_idu_male)*'By group'!BJ$9*Population!BJ77-'By group'!W$8*Population!W77-'By group'!W$6*Population!W77+'By group'!AJ$7*Population!AJ77)</f>
        <v>0</v>
      </c>
      <c r="JX77" s="46">
        <f>step*(+(1-prop_idu_male)*'By group'!BK$9*Population!BK77-'By group'!X$8*Population!X77-'By group'!X$6*Population!X77+'By group'!AK$7*Population!AK77)</f>
        <v>0</v>
      </c>
      <c r="JY77" s="46">
        <f>step*(+(1-prop_idu_male)*'By group'!BL$9*Population!BL77-'By group'!Y$8*Population!Y77-'By group'!Y$6*Population!Y77+'By group'!AL$7*Population!AL77)</f>
        <v>-3.2196104039454796</v>
      </c>
      <c r="JZ77" s="46">
        <f>step*(+(1-prop_idu_male)*'By group'!BM$9*Population!BM77-'By group'!Z$8*Population!Z77-'By group'!Z$6*Population!Z77+'By group'!AM$7*Population!AM77)</f>
        <v>-1.6440644854253119</v>
      </c>
      <c r="KA77" s="76">
        <f>step*(+(1-prop_idu_male)*'By group'!BN$9*Population!BN77-'By group'!AA$8*Population!AA77-'By group'!AA$6*Population!AA77+'By group'!AN$7*Population!AN77)</f>
        <v>-1.3952132850292203</v>
      </c>
      <c r="KB77" s="46">
        <f>step*(+'By group'!O$6*Population!O77-'By group'!AB$7*Population!AB77)</f>
        <v>5789.2270062527114</v>
      </c>
      <c r="KC77" s="46">
        <f>step*(+'By group'!P$6*Population!P77-'By group'!AC$7*Population!AC77)</f>
        <v>7.5134031947259494</v>
      </c>
      <c r="KD77" s="46">
        <f>step*(+'By group'!Q$6*Population!Q77-'By group'!AD$7*Population!AD77)</f>
        <v>21.822634285139483</v>
      </c>
      <c r="KE77" s="46">
        <f>step*(+'By group'!R$6*Population!R77-'By group'!AE$7*Population!AE77)</f>
        <v>22.411912268128781</v>
      </c>
      <c r="KF77" s="46">
        <f>step*(+'By group'!S$6*Population!S77-'By group'!AF$7*Population!AF77)</f>
        <v>6.7115532990335662</v>
      </c>
      <c r="KG77" s="46">
        <f>step*(+'By group'!T$6*Population!T77-'By group'!AG$7*Population!AG77)</f>
        <v>1.2935559441552265</v>
      </c>
      <c r="KH77" s="46">
        <f>step*(+'By group'!U$6*Population!U77-'By group'!AH$7*Population!AH77)</f>
        <v>1.1074036555204168</v>
      </c>
      <c r="KI77" s="46">
        <f>step*(+'By group'!V$6*Population!V77-'By group'!AI$7*Population!AI77)</f>
        <v>0</v>
      </c>
      <c r="KJ77" s="46">
        <f>step*(+'By group'!W$6*Population!W77-'By group'!AJ$7*Population!AJ77)</f>
        <v>0</v>
      </c>
      <c r="KK77" s="46">
        <f>step*(+'By group'!X$6*Population!X77-'By group'!AK$7*Population!AK77)</f>
        <v>0</v>
      </c>
      <c r="KL77" s="46">
        <f>step*(+'By group'!Y$6*Population!Y77-'By group'!AL$7*Population!AL77)</f>
        <v>2.3178529917378268</v>
      </c>
      <c r="KM77" s="46">
        <f>step*(+'By group'!Z$6*Population!Z77-'By group'!AM$7*Population!AM77)</f>
        <v>1.1862102660851124</v>
      </c>
      <c r="KN77" s="46">
        <f>step*(+'By group'!AA$6*Population!AA77-'By group'!AN$7*Population!AN77)</f>
        <v>1.0129928542849713</v>
      </c>
      <c r="KO77" s="45">
        <v>0</v>
      </c>
      <c r="KP77" s="46">
        <v>0</v>
      </c>
      <c r="KQ77" s="46">
        <v>0</v>
      </c>
      <c r="KR77" s="46">
        <v>0</v>
      </c>
      <c r="KS77" s="46">
        <v>0</v>
      </c>
      <c r="KT77" s="46">
        <v>0</v>
      </c>
      <c r="KU77" s="46">
        <v>0</v>
      </c>
      <c r="KV77" s="46">
        <v>0</v>
      </c>
      <c r="KW77" s="46">
        <v>0</v>
      </c>
      <c r="KX77" s="46">
        <v>0</v>
      </c>
      <c r="KY77" s="46">
        <v>0</v>
      </c>
      <c r="KZ77" s="46">
        <v>0</v>
      </c>
      <c r="LA77" s="46">
        <v>0</v>
      </c>
      <c r="LB77" s="188">
        <f>step*(-'By group'!BB$9*Population!BB77+'By group'!B$8*Population!B77+'By group'!O$8*Population!O77)</f>
        <v>1883.7786838603879</v>
      </c>
      <c r="LC77" s="189">
        <f>step*(-'By group'!BC$9*Population!BC77+'By group'!C$8*Population!C77+'By group'!P$8*Population!P77)</f>
        <v>8.2331873351181244</v>
      </c>
      <c r="LD77" s="189">
        <f>step*(-'By group'!BD$9*Population!BD77+'By group'!D$8*Population!D77+'By group'!Q$8*Population!Q77)</f>
        <v>24.164923831598003</v>
      </c>
      <c r="LE77" s="189">
        <f>step*(-'By group'!BE$9*Population!BE77+'By group'!E$8*Population!E77+'By group'!R$8*Population!R77)</f>
        <v>25.102381739242055</v>
      </c>
      <c r="LF77" s="189">
        <f>step*(-'By group'!BF$9*Population!BF77+'By group'!F$8*Population!F77+'By group'!S$8*Population!S77)</f>
        <v>7.5628417936727903</v>
      </c>
      <c r="LG77" s="189">
        <f>step*(-'By group'!BG$9*Population!BG77+'By group'!G$8*Population!G77+'By group'!T$8*Population!T77)</f>
        <v>1.4606760377254617</v>
      </c>
      <c r="LH77" s="189">
        <f>step*(-'By group'!BH$9*Population!BH77+'By group'!H$8*Population!H77+'By group'!U$8*Population!U77)</f>
        <v>1.2466183291942436</v>
      </c>
      <c r="LI77" s="189">
        <f>step*(-'By group'!BI$9*Population!BI77+'By group'!I$8*Population!I77+'By group'!V$8*Population!V77)</f>
        <v>0</v>
      </c>
      <c r="LJ77" s="189">
        <f>step*(-'By group'!BJ$9*Population!BJ77+'By group'!J$8*Population!J77+'By group'!W$8*Population!W77)</f>
        <v>0</v>
      </c>
      <c r="LK77" s="189">
        <f>step*(-'By group'!BK$9*Population!BK77+'By group'!K$8*Population!K77+'By group'!X$8*Population!X77)</f>
        <v>0</v>
      </c>
      <c r="LL77" s="189">
        <f>step*(-'By group'!BL$9*Population!BL77+'By group'!L$8*Population!L77+'By group'!Y$8*Population!Y77)</f>
        <v>2.6105283929167857</v>
      </c>
      <c r="LM77" s="189">
        <f>step*(-'By group'!BM$9*Population!BM77+'By group'!M$8*Population!M77+'By group'!Z$8*Population!Z77)</f>
        <v>1.3217547591024372</v>
      </c>
      <c r="LN77" s="189">
        <f>step*(-'By group'!BN$9*Population!BN77+'By group'!N$8*Population!N77+'By group'!AA$8*Population!AA77)</f>
        <v>1.0941472075098391</v>
      </c>
    </row>
    <row r="78" spans="1:326" x14ac:dyDescent="0.25">
      <c r="A78">
        <f t="shared" si="110"/>
        <v>37</v>
      </c>
      <c r="B78" s="52">
        <f>step*((-'By group'!B$4-'By group'!B$5-'By group'!B$22)*Population!B78+'By group'!B$3*Population!$BO78)</f>
        <v>181231.64333409874</v>
      </c>
      <c r="C78" s="4">
        <f>step*((-'By group'!C$4-'By group'!C$5-'By group'!C$22)*Population!C78+'By group'!C$3*Population!$BO78)</f>
        <v>-4948.791023410764</v>
      </c>
      <c r="D78" s="4">
        <f>step*((-'By group'!D$4-'By group'!D$5-'By group'!D$22)*Population!D78+'By group'!D$3*Population!$BO78)</f>
        <v>-32469.603504428687</v>
      </c>
      <c r="E78" s="4">
        <f>step*((-'By group'!E$4-'By group'!E$5-'By group'!E$22)*Population!E78+'By group'!E$3*Population!$BO78)</f>
        <v>-52005.750174001711</v>
      </c>
      <c r="F78" s="4">
        <f>step*((-'By group'!F$4-'By group'!F$5-'By group'!F$22)*Population!F78+'By group'!F$3*Population!$BO78)</f>
        <v>-21122.239953072683</v>
      </c>
      <c r="G78" s="4">
        <f>step*((-'By group'!G$4-'By group'!G$5-'By group'!G$22)*Population!G78+'By group'!G$3*Population!$BO78)</f>
        <v>-5127.6628658804311</v>
      </c>
      <c r="H78" s="4">
        <f>step*((-'By group'!H$4-'By group'!H$5-'By group'!H$22)*Population!H78+'By group'!H$3*Population!$BO78)</f>
        <v>-4787.1887239929729</v>
      </c>
      <c r="I78" s="4">
        <f>step*((-'By group'!I$4-'By group'!I$5-'By group'!I$22)*Population!I78+'By group'!I$3*Population!$BO78)</f>
        <v>0</v>
      </c>
      <c r="J78" s="4">
        <f>step*((-'By group'!J$4-'By group'!J$5-'By group'!J$22)*Population!J78+'By group'!J$3*Population!$BO78)</f>
        <v>0</v>
      </c>
      <c r="K78" s="4">
        <f>step*((-'By group'!K$4-'By group'!K$5-'By group'!K$22)*Population!K78+'By group'!K$3*Population!$BO78)</f>
        <v>0</v>
      </c>
      <c r="L78" s="4">
        <f>step*((-'By group'!L$4-'By group'!L$5-'By group'!L$22)*Population!L78+'By group'!L$3*Population!$BO78)</f>
        <v>-2646.8053645102586</v>
      </c>
      <c r="M78" s="4">
        <f>step*((-'By group'!M$4-'By group'!M$5-'By group'!M$22)*Population!M78+'By group'!M$3*Population!$BO78)</f>
        <v>-1514.7597952296344</v>
      </c>
      <c r="N78" s="4">
        <f>step*((-'By group'!N$4-'By group'!N$5-'By group'!N$22)*Population!N78+'By group'!N$3*Population!$BO78)</f>
        <v>-1465.669511543409</v>
      </c>
      <c r="O78" s="8">
        <f>step*((-'By group'!O$4-'By group'!O$5-'By group'!O$22)*Population!O78+'By group'!O$3*Population!$BO78)</f>
        <v>128559.2622542904</v>
      </c>
      <c r="P78" s="4">
        <f>step*((-'By group'!P$4-'By group'!P$5-'By group'!P$22)*Population!P78+'By group'!P$3*Population!$BO78)</f>
        <v>-2449.9239186690661</v>
      </c>
      <c r="Q78" s="4">
        <f>step*((-'By group'!Q$4-'By group'!Q$5-'By group'!Q$22)*Population!Q78+'By group'!Q$3*Population!$BO78)</f>
        <v>-16084.74626401796</v>
      </c>
      <c r="R78" s="4">
        <f>step*((-'By group'!R$4-'By group'!R$5-'By group'!R$22)*Population!R78+'By group'!R$3*Population!$BO78)</f>
        <v>-25804.807821540868</v>
      </c>
      <c r="S78" s="4">
        <f>step*((-'By group'!S$4-'By group'!S$5-'By group'!S$22)*Population!S78+'By group'!S$3*Population!$BO78)</f>
        <v>-10500.457322017715</v>
      </c>
      <c r="T78" s="4">
        <f>step*((-'By group'!T$4-'By group'!T$5-'By group'!T$22)*Population!T78+'By group'!T$3*Population!$BO78)</f>
        <v>-2554.1027162400205</v>
      </c>
      <c r="U78" s="4">
        <f>step*((-'By group'!U$4-'By group'!U$5-'By group'!U$22)*Population!U78+'By group'!U$3*Population!$BO78)</f>
        <v>-2397.6004709366648</v>
      </c>
      <c r="V78" s="4">
        <f>step*((-'By group'!V$4-'By group'!V$5-'By group'!V$22)*Population!V78+'By group'!V$3*Population!$BO78)</f>
        <v>0</v>
      </c>
      <c r="W78" s="4">
        <f>step*((-'By group'!W$4-'By group'!W$5-'By group'!W$22)*Population!W78+'By group'!W$3*Population!$BO78)</f>
        <v>0</v>
      </c>
      <c r="X78" s="4">
        <f>step*((-'By group'!X$4-'By group'!X$5-'By group'!X$22)*Population!X78+'By group'!X$3*Population!$BO78)</f>
        <v>0</v>
      </c>
      <c r="Y78" s="4">
        <f>step*((-'By group'!Y$4-'By group'!Y$5-'By group'!Y$22)*Population!Y78+'By group'!Y$3*Population!$BO78)</f>
        <v>-1325.6141586840506</v>
      </c>
      <c r="Z78" s="4">
        <f>step*((-'By group'!Z$4-'By group'!Z$5-'By group'!Z$22)*Population!Z78+'By group'!Z$3*Population!$BO78)</f>
        <v>-764.75259019111866</v>
      </c>
      <c r="AA78" s="4">
        <f>step*((-'By group'!AA$4-'By group'!AA$5-'By group'!AA$22)*Population!AA78+'By group'!AA$3*Population!$BO78)</f>
        <v>-752.30605968982729</v>
      </c>
      <c r="AB78" s="8">
        <f>step*((-'By group'!AB$4-'By group'!AB$5-'By group'!AB$22)*Population!AB78+'By group'!AB$3*Population!$BO78)</f>
        <v>-1189.8934857143154</v>
      </c>
      <c r="AC78" s="4">
        <f>step*((-'By group'!AC$4-'By group'!AC$5-'By group'!AC$22)*Population!AC78+'By group'!AC$3*Population!$BO78)</f>
        <v>-173.55725475419561</v>
      </c>
      <c r="AD78" s="4">
        <f>step*((-'By group'!AD$4-'By group'!AD$5-'By group'!AD$22)*Population!AD78+'By group'!AD$3*Population!$BO78)</f>
        <v>-1143.4713272046286</v>
      </c>
      <c r="AE78" s="4">
        <f>step*((-'By group'!AE$4-'By group'!AE$5-'By group'!AE$22)*Population!AE78+'By group'!AE$3*Population!$BO78)</f>
        <v>-1840.8689635092169</v>
      </c>
      <c r="AF78" s="4">
        <f>step*((-'By group'!AF$4-'By group'!AF$5-'By group'!AF$22)*Population!AF78+'By group'!AF$3*Population!$BO78)</f>
        <v>-750.15664536824511</v>
      </c>
      <c r="AG78" s="4">
        <f>step*((-'By group'!AG$4-'By group'!AG$5-'By group'!AG$22)*Population!AG78+'By group'!AG$3*Population!$BO78)</f>
        <v>-182.45330354094889</v>
      </c>
      <c r="AH78" s="4">
        <f>step*((-'By group'!AH$4-'By group'!AH$5-'By group'!AH$22)*Population!AH78+'By group'!AH$3*Population!$BO78)</f>
        <v>-170.68218721923219</v>
      </c>
      <c r="AI78" s="4">
        <f>step*((-'By group'!AI$4-'By group'!AI$5-'By group'!AI$22)*Population!AI78+'By group'!AI$3*Population!$BO78)</f>
        <v>0</v>
      </c>
      <c r="AJ78" s="4">
        <f>step*((-'By group'!AJ$4-'By group'!AJ$5-'By group'!AJ$22)*Population!AJ78+'By group'!AJ$3*Population!$BO78)</f>
        <v>0</v>
      </c>
      <c r="AK78" s="4">
        <f>step*((-'By group'!AK$4-'By group'!AK$5-'By group'!AK$22)*Population!AK78+'By group'!AK$3*Population!$BO78)</f>
        <v>0</v>
      </c>
      <c r="AL78" s="4">
        <f>step*((-'By group'!AL$4-'By group'!AL$5-'By group'!AL$22)*Population!AL78+'By group'!AL$3*Population!$BO78)</f>
        <v>-94.377418238050282</v>
      </c>
      <c r="AM78" s="4">
        <f>step*((-'By group'!AM$4-'By group'!AM$5-'By group'!AM$22)*Population!AM78+'By group'!AM$3*Population!$BO78)</f>
        <v>-54.027610770910819</v>
      </c>
      <c r="AN78" s="4">
        <f>step*((-'By group'!AN$4-'By group'!AN$5-'By group'!AN$22)*Population!AN78+'By group'!AN$3*Population!$BO78)</f>
        <v>-52.156519417045715</v>
      </c>
      <c r="AO78" s="8">
        <f>step*((-'By group'!AO$4-'By group'!AO$5-'By group'!AO$22)*Population!AO78+'By group'!AO$3*Population!$BO78)</f>
        <v>13754.336934502364</v>
      </c>
      <c r="AP78" s="4">
        <f>step*((-'By group'!AP$4-'By group'!AP$5-'By group'!AP$22)*Population!AP78+'By group'!AP$3*Population!$BO78)</f>
        <v>-515.52993631259687</v>
      </c>
      <c r="AQ78" s="4">
        <f>step*((-'By group'!AQ$4-'By group'!AQ$5-'By group'!AQ$22)*Population!AQ78+'By group'!AQ$3*Population!$BO78)</f>
        <v>-3343.206469349554</v>
      </c>
      <c r="AR78" s="4">
        <f>step*((-'By group'!AR$4-'By group'!AR$5-'By group'!AR$22)*Population!AR78+'By group'!AR$3*Population!$BO78)</f>
        <v>-5254.6464204782824</v>
      </c>
      <c r="AS78" s="4">
        <f>step*((-'By group'!AS$4-'By group'!AS$5-'By group'!AS$22)*Population!AS78+'By group'!AS$3*Population!$BO78)</f>
        <v>-2099.4684775482224</v>
      </c>
      <c r="AT78" s="4">
        <f>step*((-'By group'!AT$4-'By group'!AT$5-'By group'!AT$22)*Population!AT78+'By group'!AT$3*Population!$BO78)</f>
        <v>-502.80830474581938</v>
      </c>
      <c r="AU78" s="4">
        <f>step*((-'By group'!AU$4-'By group'!AU$5-'By group'!AU$22)*Population!AU78+'By group'!AU$3*Population!$BO78)</f>
        <v>-456.05427168055422</v>
      </c>
      <c r="AV78" s="4">
        <f>step*((-'By group'!AV$4-'By group'!AV$5-'By group'!AV$22)*Population!AV78+'By group'!AV$3*Population!$BO78)</f>
        <v>0</v>
      </c>
      <c r="AW78" s="4">
        <f>step*((-'By group'!AW$4-'By group'!AW$5-'By group'!AW$22)*Population!AW78+'By group'!AW$3*Population!$BO78)</f>
        <v>0</v>
      </c>
      <c r="AX78" s="4">
        <f>step*((-'By group'!AX$4-'By group'!AX$5-'By group'!AX$22)*Population!AX78+'By group'!AX$3*Population!$BO78)</f>
        <v>0</v>
      </c>
      <c r="AY78" s="4">
        <f>step*((-'By group'!AY$4-'By group'!AY$5-'By group'!AY$22)*Population!AY78+'By group'!AY$3*Population!$BO78)</f>
        <v>-251.67154179140621</v>
      </c>
      <c r="AZ78" s="4">
        <f>step*((-'By group'!AZ$4-'By group'!AZ$5-'By group'!AZ$22)*Population!AZ78+'By group'!AZ$3*Population!$BO78)</f>
        <v>-138.52852126673517</v>
      </c>
      <c r="BA78" s="4">
        <f>step*((-'By group'!BA$4-'By group'!BA$5-'By group'!BA$22)*Population!BA78+'By group'!BA$3*Population!$BO78)</f>
        <v>-126.07500744581316</v>
      </c>
      <c r="BB78" s="8">
        <f>step*((-'By group'!BB$4-'By group'!BB$5-'By group'!BB$22)*Population!BB78+'By group'!BB$3*Population!$BO78)</f>
        <v>5229.3312882212776</v>
      </c>
      <c r="BC78" s="4">
        <f>step*((-'By group'!BC$4-'By group'!BC$5-'By group'!BC$22)*Population!BC78+'By group'!BC$3*Population!$BO78)</f>
        <v>-396.76943034717635</v>
      </c>
      <c r="BD78" s="4">
        <f>step*((-'By group'!BD$4-'By group'!BD$5-'By group'!BD$22)*Population!BD78+'By group'!BD$3*Population!$BO78)</f>
        <v>-2012.1236472627397</v>
      </c>
      <c r="BE78" s="4">
        <f>step*((-'By group'!BE$4-'By group'!BE$5-'By group'!BE$22)*Population!BE78+'By group'!BE$3*Population!$BO78)</f>
        <v>-2799.1977684590888</v>
      </c>
      <c r="BF78" s="4">
        <f>step*((-'By group'!BF$4-'By group'!BF$5-'By group'!BF$22)*Population!BF78+'By group'!BF$3*Population!$BO78)</f>
        <v>-1038.5737727170647</v>
      </c>
      <c r="BG78" s="4">
        <f>step*((-'By group'!BG$4-'By group'!BG$5-'By group'!BG$22)*Population!BG78+'By group'!BG$3*Population!$BO78)</f>
        <v>-237.04730424398954</v>
      </c>
      <c r="BH78" s="4">
        <f>step*((-'By group'!BH$4-'By group'!BH$5-'By group'!BH$22)*Population!BH78+'By group'!BH$3*Population!$BO78)</f>
        <v>-203.92379227504927</v>
      </c>
      <c r="BI78" s="4">
        <f>step*((-'By group'!BI$4-'By group'!BI$5-'By group'!BI$22)*Population!BI78+'By group'!BI$3*Population!$BO78)</f>
        <v>0</v>
      </c>
      <c r="BJ78" s="4">
        <f>step*((-'By group'!BJ$4-'By group'!BJ$5-'By group'!BJ$22)*Population!BJ78+'By group'!BJ$3*Population!$BO78)</f>
        <v>0</v>
      </c>
      <c r="BK78" s="4">
        <f>step*((-'By group'!BK$4-'By group'!BK$5-'By group'!BK$22)*Population!BK78+'By group'!BK$3*Population!$BO78)</f>
        <v>0</v>
      </c>
      <c r="BL78" s="4">
        <f>step*((-'By group'!BL$4-'By group'!BL$5-'By group'!BL$22)*Population!BL78+'By group'!BL$3*Population!$BO78)</f>
        <v>-134.08750472498434</v>
      </c>
      <c r="BM78" s="4">
        <f>step*((-'By group'!BM$4-'By group'!BM$5-'By group'!BM$22)*Population!BM78+'By group'!BM$3*Population!$BO78)</f>
        <v>-68.353721560011962</v>
      </c>
      <c r="BN78" s="4">
        <f>step*((-'By group'!BN$4-'By group'!BN$5-'By group'!BN$22)*Population!BN78+'By group'!BN$3*Population!$BO78)</f>
        <v>-57.394995617950435</v>
      </c>
      <c r="BO78" s="71">
        <f>-step*SUM(SCR!B78:N78)*Population!B78</f>
        <v>-129037.26580773745</v>
      </c>
      <c r="BP78" s="4">
        <f>step*-SUM('By group'!C$11:C$21)*Population!C78</f>
        <v>-123719.7755852691</v>
      </c>
      <c r="BQ78" s="4">
        <f>step*-SUM('By group'!D$11:D$21)*Population!D78</f>
        <v>-90193.343067857466</v>
      </c>
      <c r="BR78" s="4">
        <f>step*-SUM('By group'!E$11:E$21)*Population!E78</f>
        <v>-37146.964410001223</v>
      </c>
      <c r="BS78" s="4">
        <f>step*-SUM('By group'!F$11:F$21)*Population!F78</f>
        <v>-11116.968396354045</v>
      </c>
      <c r="BT78" s="4">
        <f>step*-SUM('By group'!G$11:G$21)*Population!G78</f>
        <v>-5341.3154852921152</v>
      </c>
      <c r="BU78" s="4">
        <f>step*-SUM('By group'!H$11:H$21)*Population!H78</f>
        <v>0</v>
      </c>
      <c r="BV78" s="4">
        <f>step*-SUM('By group'!I$11:I$21)*Population!I78</f>
        <v>0</v>
      </c>
      <c r="BW78" s="4">
        <f>step*-SUM('By group'!J$11:J$21)*Population!J78</f>
        <v>0</v>
      </c>
      <c r="BX78" s="4">
        <f>step*-SUM('By group'!K$11:K$21)*Population!K78</f>
        <v>0</v>
      </c>
      <c r="BY78" s="4">
        <f>step*-SUM('By group'!L$11:L$21)*Population!L78</f>
        <v>-1890.5752603644703</v>
      </c>
      <c r="BZ78" s="4">
        <f>step*-SUM('By group'!M$11:M$21)*Population!M78</f>
        <v>-946.72487201852152</v>
      </c>
      <c r="CA78" s="4">
        <f>step*-SUM('By group'!N$11:N$21)*Population!N78</f>
        <v>0</v>
      </c>
      <c r="CB78" s="13">
        <f>-step*SUM(SCR!O78:AA78)*Population!O78</f>
        <v>-63872.451359221384</v>
      </c>
      <c r="CC78" s="4">
        <f>step*-SUM('By group'!P$11:P$21)*Population!P78</f>
        <v>-61248.097966726651</v>
      </c>
      <c r="CD78" s="4">
        <f>step*-SUM('By group'!Q$11:Q$21)*Population!Q78</f>
        <v>-44679.850733383224</v>
      </c>
      <c r="CE78" s="4">
        <f>step*-SUM('By group'!R$11:R$21)*Population!R78</f>
        <v>-18432.005586814903</v>
      </c>
      <c r="CF78" s="4">
        <f>step*-SUM('By group'!S$11:S$21)*Population!S78</f>
        <v>-5526.556485272482</v>
      </c>
      <c r="CG78" s="4">
        <f>step*-SUM('By group'!T$11:T$21)*Population!T78</f>
        <v>-2660.5236627500212</v>
      </c>
      <c r="CH78" s="4">
        <f>step*-SUM('By group'!U$11:U$21)*Population!U78</f>
        <v>0</v>
      </c>
      <c r="CI78" s="4">
        <f>step*-SUM('By group'!V$11:V$21)*Population!V78</f>
        <v>0</v>
      </c>
      <c r="CJ78" s="4">
        <f>step*-SUM('By group'!W$11:W$21)*Population!W78</f>
        <v>0</v>
      </c>
      <c r="CK78" s="4">
        <f>step*-SUM('By group'!X$11:X$21)*Population!X78</f>
        <v>0</v>
      </c>
      <c r="CL78" s="4">
        <f>step*-SUM('By group'!Y$11:Y$21)*Population!Y78</f>
        <v>-946.86725620289326</v>
      </c>
      <c r="CM78" s="4">
        <f>step*-SUM('By group'!Z$11:Z$21)*Population!Z78</f>
        <v>-477.9703688694492</v>
      </c>
      <c r="CN78" s="4">
        <f>step*-SUM('By group'!AA$11:AA$21)*Population!AA78</f>
        <v>0</v>
      </c>
      <c r="CO78" s="13">
        <f>-step*SUM(SCR!AB78:AN78)*Population!AB78</f>
        <v>-4518.7971468860533</v>
      </c>
      <c r="CP78" s="4">
        <f>step*-SUM('By group'!AC$11:AC$21)*Population!AC78</f>
        <v>-4338.93136885489</v>
      </c>
      <c r="CQ78" s="4">
        <f>step*-SUM('By group'!AD$11:AD$21)*Population!AD78</f>
        <v>-3176.3092422350792</v>
      </c>
      <c r="CR78" s="4">
        <f>step*-SUM('By group'!AE$11:AE$21)*Population!AE78</f>
        <v>-1314.9064025065836</v>
      </c>
      <c r="CS78" s="4">
        <f>step*-SUM('By group'!AF$11:AF$21)*Population!AF78</f>
        <v>-394.81928703591848</v>
      </c>
      <c r="CT78" s="4">
        <f>step*-SUM('By group'!AG$11:AG$21)*Population!AG78</f>
        <v>-190.05552452182175</v>
      </c>
      <c r="CU78" s="4">
        <f>step*-SUM('By group'!AH$11:AH$21)*Population!AH78</f>
        <v>0</v>
      </c>
      <c r="CV78" s="4">
        <f>step*-SUM('By group'!AI$11:AI$21)*Population!AI78</f>
        <v>0</v>
      </c>
      <c r="CW78" s="4">
        <f>step*-SUM('By group'!AJ$11:AJ$21)*Population!AJ78</f>
        <v>0</v>
      </c>
      <c r="CX78" s="4">
        <f>step*-SUM('By group'!AK$11:AK$21)*Population!AK78</f>
        <v>0</v>
      </c>
      <c r="CY78" s="4">
        <f>step*-SUM('By group'!AL$11:AL$21)*Population!AL78</f>
        <v>-67.412441598607344</v>
      </c>
      <c r="CZ78" s="4">
        <f>step*-SUM('By group'!AM$11:AM$21)*Population!AM78</f>
        <v>-33.767256731819259</v>
      </c>
      <c r="DA78" s="4">
        <f>step*-SUM('By group'!AN$11:AN$21)*Population!AN78</f>
        <v>0</v>
      </c>
      <c r="DB78" s="13">
        <f>-step*SUM(SCR!AO78:BA78)*Population!AO78</f>
        <v>-13489.369820252621</v>
      </c>
      <c r="DC78" s="4">
        <f>step*-SUM('By group'!AP$11:AP$21)*Population!AP78</f>
        <v>-12888.248407814923</v>
      </c>
      <c r="DD78" s="4">
        <f>step*-SUM('By group'!AQ$11:AQ$21)*Population!AQ78</f>
        <v>-9286.6846370820949</v>
      </c>
      <c r="DE78" s="4">
        <f>step*-SUM('By group'!AR$11:AR$21)*Population!AR78</f>
        <v>-3753.3188717702014</v>
      </c>
      <c r="DF78" s="4">
        <f>step*-SUM('By group'!AS$11:AS$21)*Population!AS78</f>
        <v>-1104.9834092359067</v>
      </c>
      <c r="DG78" s="4">
        <f>step*-SUM('By group'!AT$11:AT$21)*Population!AT78</f>
        <v>-523.75865077689514</v>
      </c>
      <c r="DH78" s="4">
        <f>step*-SUM('By group'!AU$11:AU$21)*Population!AU78</f>
        <v>0</v>
      </c>
      <c r="DI78" s="4">
        <f>step*-SUM('By group'!AV$11:AV$21)*Population!AV78</f>
        <v>0</v>
      </c>
      <c r="DJ78" s="4">
        <f>step*-SUM('By group'!AW$11:AW$21)*Population!AW78</f>
        <v>0</v>
      </c>
      <c r="DK78" s="4">
        <f>step*-SUM('By group'!AX$11:AX$21)*Population!AX78</f>
        <v>0</v>
      </c>
      <c r="DL78" s="4">
        <f>step*-SUM('By group'!AY$11:AY$21)*Population!AY78</f>
        <v>-179.76538699386157</v>
      </c>
      <c r="DM78" s="4">
        <f>step*-SUM('By group'!AZ$11:AZ$21)*Population!AZ78</f>
        <v>-86.58032579170947</v>
      </c>
      <c r="DN78" s="4">
        <f>step*-SUM('By group'!BA$11:BA$21)*Population!BA78</f>
        <v>0</v>
      </c>
      <c r="DO78" s="13">
        <f>-step*SUM(SCR!BB78:BN78)*Population!BB78</f>
        <v>-7020.1282238631147</v>
      </c>
      <c r="DP78" s="4">
        <f>step*-SUM('By group'!BC$11:BC$21)*Population!BC78</f>
        <v>-6612.8238391196055</v>
      </c>
      <c r="DQ78" s="4">
        <f>step*-SUM('By group'!BD$11:BD$21)*Population!BD78</f>
        <v>-4573.0082892334985</v>
      </c>
      <c r="DR78" s="4">
        <f>step*-SUM('By group'!BE$11:BE$21)*Population!BE78</f>
        <v>-1749.4986052869308</v>
      </c>
      <c r="DS78" s="4">
        <f>step*-SUM('By group'!BF$11:BF$21)*Population!BF78</f>
        <v>-494.55893938907849</v>
      </c>
      <c r="DT78" s="4">
        <f>step*-SUM('By group'!BG$11:BG$21)*Population!BG78</f>
        <v>-227.93010023460533</v>
      </c>
      <c r="DU78" s="4">
        <f>step*-SUM('By group'!BH$11:BH$21)*Population!BH78</f>
        <v>0</v>
      </c>
      <c r="DV78" s="4">
        <f>step*-SUM('By group'!BI$11:BI$21)*Population!BI78</f>
        <v>0</v>
      </c>
      <c r="DW78" s="4">
        <f>step*-SUM('By group'!BJ$11:BJ$21)*Population!BJ78</f>
        <v>0</v>
      </c>
      <c r="DX78" s="4">
        <f>step*-SUM('By group'!BK$11:BK$21)*Population!BK78</f>
        <v>0</v>
      </c>
      <c r="DY78" s="4">
        <f>step*-SUM('By group'!BL$11:BL$21)*Population!BL78</f>
        <v>-74.493058180546868</v>
      </c>
      <c r="DZ78" s="4">
        <f>step*-SUM('By group'!BM$11:BM$21)*Population!BM78</f>
        <v>-34.176860780005981</v>
      </c>
      <c r="EA78" s="4">
        <f>step*-SUM('By group'!BN$11:BN$21)*Population!BN78</f>
        <v>0</v>
      </c>
      <c r="EB78" s="52">
        <v>0</v>
      </c>
      <c r="EC78" s="4">
        <f t="shared" si="111"/>
        <v>129037.26580773745</v>
      </c>
      <c r="ED78" s="4">
        <f t="shared" si="111"/>
        <v>123719.7755852691</v>
      </c>
      <c r="EE78" s="4">
        <f t="shared" si="112"/>
        <v>90193.343067857466</v>
      </c>
      <c r="EF78" s="4">
        <f t="shared" si="113"/>
        <v>37146.964410001223</v>
      </c>
      <c r="EG78" s="4">
        <f t="shared" si="114"/>
        <v>11116.968396354045</v>
      </c>
      <c r="EH78" s="4">
        <f t="shared" si="114"/>
        <v>5341.3154852921152</v>
      </c>
      <c r="EI78" s="4">
        <v>0</v>
      </c>
      <c r="EJ78" s="4">
        <f t="shared" si="115"/>
        <v>0</v>
      </c>
      <c r="EK78" s="4">
        <f t="shared" si="116"/>
        <v>0</v>
      </c>
      <c r="EL78" s="4">
        <f t="shared" si="117"/>
        <v>0</v>
      </c>
      <c r="EM78" s="4">
        <f t="shared" si="118"/>
        <v>1890.5752603644703</v>
      </c>
      <c r="EN78" s="4">
        <f t="shared" si="119"/>
        <v>946.72487201852152</v>
      </c>
      <c r="EO78" s="52">
        <v>0</v>
      </c>
      <c r="EP78" s="4">
        <f t="shared" si="120"/>
        <v>63872.451359221384</v>
      </c>
      <c r="EQ78" s="4">
        <f t="shared" si="121"/>
        <v>61248.097966726651</v>
      </c>
      <c r="ER78" s="4">
        <f t="shared" si="122"/>
        <v>44679.850733383224</v>
      </c>
      <c r="ES78" s="4">
        <f t="shared" si="123"/>
        <v>18432.005586814903</v>
      </c>
      <c r="ET78" s="4">
        <f t="shared" si="124"/>
        <v>5526.556485272482</v>
      </c>
      <c r="EU78" s="4">
        <f t="shared" si="125"/>
        <v>2660.5236627500212</v>
      </c>
      <c r="EV78" s="4">
        <v>0</v>
      </c>
      <c r="EW78" s="4">
        <f t="shared" si="126"/>
        <v>0</v>
      </c>
      <c r="EX78" s="4">
        <f t="shared" si="127"/>
        <v>0</v>
      </c>
      <c r="EY78" s="4">
        <f t="shared" si="128"/>
        <v>0</v>
      </c>
      <c r="EZ78" s="4">
        <f t="shared" si="129"/>
        <v>946.86725620289326</v>
      </c>
      <c r="FA78" s="4">
        <f t="shared" si="130"/>
        <v>477.9703688694492</v>
      </c>
      <c r="FB78" s="52">
        <v>0</v>
      </c>
      <c r="FC78" s="4">
        <f t="shared" si="131"/>
        <v>4518.7971468860533</v>
      </c>
      <c r="FD78" s="4">
        <f t="shared" si="132"/>
        <v>4338.93136885489</v>
      </c>
      <c r="FE78" s="4">
        <f t="shared" si="133"/>
        <v>3176.3092422350792</v>
      </c>
      <c r="FF78" s="4">
        <f t="shared" si="134"/>
        <v>1314.9064025065836</v>
      </c>
      <c r="FG78" s="4">
        <f t="shared" si="135"/>
        <v>394.81928703591848</v>
      </c>
      <c r="FH78" s="4">
        <f t="shared" si="136"/>
        <v>190.05552452182175</v>
      </c>
      <c r="FI78" s="4">
        <v>0</v>
      </c>
      <c r="FJ78" s="4">
        <f t="shared" si="137"/>
        <v>0</v>
      </c>
      <c r="FK78" s="4">
        <f t="shared" si="138"/>
        <v>0</v>
      </c>
      <c r="FL78" s="4">
        <f t="shared" si="139"/>
        <v>0</v>
      </c>
      <c r="FM78" s="4">
        <f t="shared" si="140"/>
        <v>67.412441598607344</v>
      </c>
      <c r="FN78" s="9">
        <f t="shared" si="141"/>
        <v>33.767256731819259</v>
      </c>
      <c r="FO78" s="4">
        <v>0</v>
      </c>
      <c r="FP78" s="4">
        <f t="shared" si="142"/>
        <v>13489.369820252621</v>
      </c>
      <c r="FQ78" s="4">
        <f t="shared" si="143"/>
        <v>12888.248407814923</v>
      </c>
      <c r="FR78" s="4">
        <f t="shared" si="144"/>
        <v>9286.6846370820949</v>
      </c>
      <c r="FS78" s="4">
        <f t="shared" si="145"/>
        <v>3753.3188717702014</v>
      </c>
      <c r="FT78" s="4">
        <f t="shared" si="146"/>
        <v>1104.9834092359067</v>
      </c>
      <c r="FU78" s="4">
        <f t="shared" si="147"/>
        <v>523.75865077689514</v>
      </c>
      <c r="FV78" s="4">
        <v>0</v>
      </c>
      <c r="FW78" s="4">
        <f t="shared" si="148"/>
        <v>0</v>
      </c>
      <c r="FX78" s="4">
        <f t="shared" si="149"/>
        <v>0</v>
      </c>
      <c r="FY78" s="4">
        <f t="shared" si="150"/>
        <v>0</v>
      </c>
      <c r="FZ78" s="4">
        <f t="shared" si="151"/>
        <v>179.76538699386157</v>
      </c>
      <c r="GA78" s="4">
        <f t="shared" si="152"/>
        <v>86.58032579170947</v>
      </c>
      <c r="GB78" s="4">
        <v>0</v>
      </c>
      <c r="GC78" s="4">
        <f t="shared" si="153"/>
        <v>7020.1282238631147</v>
      </c>
      <c r="GD78" s="4">
        <f t="shared" si="94"/>
        <v>6612.8238391196055</v>
      </c>
      <c r="GE78" s="4">
        <f t="shared" si="95"/>
        <v>4573.0082892334985</v>
      </c>
      <c r="GF78" s="4">
        <f t="shared" si="96"/>
        <v>1749.4986052869308</v>
      </c>
      <c r="GG78" s="4">
        <f t="shared" si="97"/>
        <v>494.55893938907849</v>
      </c>
      <c r="GH78" s="4">
        <f t="shared" si="98"/>
        <v>227.93010023460533</v>
      </c>
      <c r="GI78" s="4">
        <v>0</v>
      </c>
      <c r="GJ78" s="4">
        <f t="shared" si="154"/>
        <v>0</v>
      </c>
      <c r="GK78" s="4">
        <f t="shared" si="155"/>
        <v>0</v>
      </c>
      <c r="GL78" s="4">
        <f t="shared" si="99"/>
        <v>0</v>
      </c>
      <c r="GM78" s="4">
        <f t="shared" si="100"/>
        <v>74.493058180546868</v>
      </c>
      <c r="GN78" s="4">
        <f t="shared" si="101"/>
        <v>34.176860780005981</v>
      </c>
      <c r="GO78" s="52">
        <v>0</v>
      </c>
      <c r="GP78" s="4">
        <f>step*(-'By group'!C$32*Population!C78+'By group'!I$33*Population!I78)</f>
        <v>0</v>
      </c>
      <c r="GQ78" s="4">
        <f>step*(-'By group'!D$32*Population!D78+'By group'!J$33*Population!J78)</f>
        <v>0</v>
      </c>
      <c r="GR78" s="4">
        <f>step*(-'By group'!E$32*Population!E78+'By group'!K$33*Population!K78)</f>
        <v>0</v>
      </c>
      <c r="GS78" s="4">
        <f>step*(-'By group'!F$32*Population!F78+'By group'!L$33*Population!L78)</f>
        <v>-4613.1965679947871</v>
      </c>
      <c r="GT78" s="4">
        <f>step*(-'By group'!G$32*Population!G78+'By group'!M$33*Population!M78)</f>
        <v>-594.90066104916218</v>
      </c>
      <c r="GU78" s="4">
        <f>step*(-'By group'!H$32*Population!H78+'By group'!N$33*Population!N78)</f>
        <v>-517.54065243263301</v>
      </c>
      <c r="GV78" s="46">
        <f t="shared" si="156"/>
        <v>0</v>
      </c>
      <c r="GW78" s="14">
        <f t="shared" si="157"/>
        <v>0</v>
      </c>
      <c r="GX78" s="4">
        <f t="shared" si="158"/>
        <v>0</v>
      </c>
      <c r="GY78" s="4">
        <f t="shared" si="159"/>
        <v>4613.1965679947871</v>
      </c>
      <c r="GZ78" s="4">
        <f t="shared" si="160"/>
        <v>594.90066104916218</v>
      </c>
      <c r="HA78" s="4">
        <f t="shared" si="161"/>
        <v>517.54065243263301</v>
      </c>
      <c r="HB78" s="8">
        <v>0</v>
      </c>
      <c r="HC78" s="4">
        <f>step*(-'By group'!P$32*Population!P78+'By group'!V$33*Population!V78)</f>
        <v>0</v>
      </c>
      <c r="HD78" s="4">
        <f>step*(-'By group'!Q$32*Population!Q78+'By group'!W$33*Population!W78)</f>
        <v>0</v>
      </c>
      <c r="HE78" s="4">
        <f>step*(-'By group'!R$32*Population!R78+'By group'!X$33*Population!X78)</f>
        <v>0</v>
      </c>
      <c r="HF78" s="4">
        <f>step*(-'By group'!S$32*Population!S78+'By group'!Y$33*Population!Y78)</f>
        <v>-2289.8446145347943</v>
      </c>
      <c r="HG78" s="4">
        <f>step*(-'By group'!T$32*Population!T78+'By group'!Z$33*Population!Z78)</f>
        <v>-293.11954811527971</v>
      </c>
      <c r="HH78" s="4">
        <f>step*(-'By group'!U$32*Population!U78+'By group'!AA$33*Population!AA78)</f>
        <v>-254.40216848079649</v>
      </c>
      <c r="HI78" s="14">
        <f t="shared" si="162"/>
        <v>0</v>
      </c>
      <c r="HJ78" s="46">
        <f t="shared" si="163"/>
        <v>0</v>
      </c>
      <c r="HK78" s="4">
        <f t="shared" si="164"/>
        <v>0</v>
      </c>
      <c r="HL78" s="4">
        <f t="shared" si="165"/>
        <v>2289.8446145347943</v>
      </c>
      <c r="HM78" s="4">
        <f t="shared" si="166"/>
        <v>293.11954811527971</v>
      </c>
      <c r="HN78" s="9">
        <f t="shared" si="167"/>
        <v>254.40216848079649</v>
      </c>
      <c r="HO78" s="4">
        <v>0</v>
      </c>
      <c r="HP78" s="4">
        <f>step*(-'By group'!AC$32*Population!AC78+'By group'!AI$33*Population!AI78)</f>
        <v>0</v>
      </c>
      <c r="HQ78" s="4">
        <f>step*(-'By group'!AD$32*Population!AD78+'By group'!AJ$33*Population!AJ78)</f>
        <v>0</v>
      </c>
      <c r="HR78" s="4">
        <f>step*(-'By group'!AE$32*Population!AE78+'By group'!AK$33*Population!AK78)</f>
        <v>0</v>
      </c>
      <c r="HS78" s="4">
        <f>step*(-'By group'!AF$32*Population!AF78+'By group'!AL$33*Population!AL78)</f>
        <v>-163.70342271865556</v>
      </c>
      <c r="HT78" s="4">
        <f>step*(-'By group'!AG$32*Population!AG78+'By group'!AM$33*Population!AM78)</f>
        <v>-21.127476538454722</v>
      </c>
      <c r="HU78" s="4">
        <f>step*(-'By group'!AH$32*Population!AH78+'By group'!AN$33*Population!AN78)</f>
        <v>-18.478786421188683</v>
      </c>
      <c r="HV78" s="14">
        <f t="shared" si="168"/>
        <v>0</v>
      </c>
      <c r="HW78" s="46">
        <f t="shared" si="169"/>
        <v>0</v>
      </c>
      <c r="HX78" s="4">
        <f t="shared" si="170"/>
        <v>0</v>
      </c>
      <c r="HY78" s="4">
        <f t="shared" si="171"/>
        <v>163.70342271865556</v>
      </c>
      <c r="HZ78" s="4">
        <f t="shared" si="172"/>
        <v>21.127476538454722</v>
      </c>
      <c r="IA78" s="4">
        <f t="shared" si="173"/>
        <v>18.478786421188683</v>
      </c>
      <c r="IB78" s="8">
        <v>0</v>
      </c>
      <c r="IC78" s="4">
        <f>step*(-'By group'!AP$32*Population!AP78+'By group'!AV$33*Population!AV78)</f>
        <v>0</v>
      </c>
      <c r="ID78" s="4">
        <f>step*(-'By group'!AQ$32*Population!AQ78+'By group'!AW$33*Population!AW78)</f>
        <v>0</v>
      </c>
      <c r="IE78" s="4">
        <f>step*(-'By group'!AR$32*Population!AR78+'By group'!AX$33*Population!AX78)</f>
        <v>0</v>
      </c>
      <c r="IF78" s="4">
        <f>step*(-'By group'!AS$32*Population!AS78+'By group'!AY$33*Population!AY78)</f>
        <v>-462.6090111210226</v>
      </c>
      <c r="IG78" s="4">
        <f>step*(-'By group'!AT$32*Population!AT78+'By group'!AZ$33*Population!AZ78)</f>
        <v>-61.461567259524301</v>
      </c>
      <c r="IH78" s="4">
        <f>step*(-'By group'!AU$32*Population!AU78+'By group'!BA$33*Population!BA78)</f>
        <v>-52.87034225041193</v>
      </c>
      <c r="II78" s="14">
        <f t="shared" si="102"/>
        <v>0</v>
      </c>
      <c r="IJ78" s="4">
        <f t="shared" si="103"/>
        <v>0</v>
      </c>
      <c r="IK78" s="4">
        <f t="shared" si="174"/>
        <v>0</v>
      </c>
      <c r="IL78" s="4">
        <f t="shared" si="175"/>
        <v>462.6090111210226</v>
      </c>
      <c r="IM78" s="4">
        <f t="shared" si="176"/>
        <v>61.461567259524301</v>
      </c>
      <c r="IN78" s="4">
        <f t="shared" si="177"/>
        <v>52.87034225041193</v>
      </c>
      <c r="IO78" s="8">
        <v>0</v>
      </c>
      <c r="IP78" s="4">
        <f>step*(-'By group'!BC$32*Population!BC78+'By group'!BI$33*Population!BI78)</f>
        <v>0</v>
      </c>
      <c r="IQ78" s="4">
        <f>step*(-'By group'!BD$32*Population!BD78+'By group'!BJ$33*Population!BJ78)</f>
        <v>0</v>
      </c>
      <c r="IR78" s="4">
        <f>step*(-'By group'!BE$32*Population!BE78+'By group'!BK$33*Population!BK78)</f>
        <v>0</v>
      </c>
      <c r="IS78" s="4">
        <f>step*(-'By group'!BF$32*Population!BF78+'By group'!BL$33*Population!BL78)</f>
        <v>-210.0329406042658</v>
      </c>
      <c r="IT78" s="4">
        <f>step*(-'By group'!BG$32*Population!BG78+'By group'!BM$33*Population!BM78)</f>
        <v>-28.49758965691808</v>
      </c>
      <c r="IU78" s="4">
        <f>step*(-'By group'!BH$32*Population!BH78+'By group'!BN$33*Population!BN78)</f>
        <v>-23.29893094747937</v>
      </c>
      <c r="IV78" s="14">
        <f t="shared" si="104"/>
        <v>0</v>
      </c>
      <c r="IW78" s="4">
        <f t="shared" si="105"/>
        <v>0</v>
      </c>
      <c r="IX78" s="4">
        <f t="shared" si="106"/>
        <v>0</v>
      </c>
      <c r="IY78" s="4">
        <f t="shared" si="107"/>
        <v>210.0329406042658</v>
      </c>
      <c r="IZ78" s="4">
        <f t="shared" si="108"/>
        <v>28.49758965691808</v>
      </c>
      <c r="JA78" s="4">
        <f t="shared" si="109"/>
        <v>23.29893094747937</v>
      </c>
      <c r="JB78" s="75">
        <f>step*(+prop_idu_male*'By group'!BB$9*Population!BB78-'By group'!B$8*Population!B78)</f>
        <v>-910.13197301521404</v>
      </c>
      <c r="JC78" s="46">
        <f>step*(+prop_idu_male*'By group'!BC$9*Population!BC78-'By group'!C$8*Population!C78)</f>
        <v>-5.3924499185691026</v>
      </c>
      <c r="JD78" s="46">
        <f>step*(+prop_idu_male*'By group'!BD$9*Population!BD78-'By group'!D$8*Population!D78)</f>
        <v>-15.843624634739417</v>
      </c>
      <c r="JE78" s="46">
        <f>step*(+prop_idu_male*'By group'!BE$9*Population!BE78-'By group'!E$8*Population!E78)</f>
        <v>-16.474083878656295</v>
      </c>
      <c r="JF78" s="46">
        <f>step*(+prop_idu_male*'By group'!BF$9*Population!BF78-'By group'!F$8*Population!F78)</f>
        <v>-4.9650134709101286</v>
      </c>
      <c r="JG78" s="46">
        <f>step*(+prop_idu_male*'By group'!BG$9*Population!BG78-'By group'!G$8*Population!G78)</f>
        <v>-0.95885664894581246</v>
      </c>
      <c r="JH78" s="46">
        <f>step*(+prop_idu_male*'By group'!BH$9*Population!BH78-'By group'!H$8*Population!H78)</f>
        <v>-0.81738050609140411</v>
      </c>
      <c r="JI78" s="46">
        <f>step*(+prop_idu_male*'By group'!BI$9*Population!BI78-'By group'!I$8*Population!I78)</f>
        <v>0</v>
      </c>
      <c r="JJ78" s="46">
        <f>step*(+prop_idu_male*'By group'!BJ$9*Population!BJ78-'By group'!J$8*Population!J78)</f>
        <v>0</v>
      </c>
      <c r="JK78" s="46">
        <f>step*(+prop_idu_male*'By group'!BK$9*Population!BK78-'By group'!K$8*Population!K78)</f>
        <v>0</v>
      </c>
      <c r="JL78" s="46">
        <f>step*(+prop_idu_male*'By group'!BL$9*Population!BL78-'By group'!L$8*Population!L78)</f>
        <v>-1.7117919207311578</v>
      </c>
      <c r="JM78" s="46">
        <f>step*(+prop_idu_male*'By group'!BM$9*Population!BM78-'By group'!M$8*Population!M78)</f>
        <v>-0.86470040614650712</v>
      </c>
      <c r="JN78" s="46">
        <f>step*(+prop_idu_male*'By group'!BN$9*Population!BN78-'By group'!N$8*Population!N78)</f>
        <v>-0.7115145758654432</v>
      </c>
      <c r="JO78" s="45">
        <f>step*(+(1-prop_idu_male)*'By group'!BB$9*Population!BB78-'By group'!O$8*Population!O78-'By group'!O$6*Population!O78+'By group'!AB$7*Population!AB78)</f>
        <v>-6785.409272265757</v>
      </c>
      <c r="JP78" s="46">
        <f>step*(+(1-prop_idu_male)*'By group'!BC$9*Population!BC78-'By group'!P$8*Population!P78-'By group'!P$6*Population!P78+'By group'!AC$7*Population!AC78)</f>
        <v>-10.391121151043512</v>
      </c>
      <c r="JQ78" s="46">
        <f>step*(+(1-prop_idu_male)*'By group'!BD$9*Population!BD78-'By group'!Q$8*Population!Q78-'By group'!Q$6*Population!Q78+'By group'!AD$7*Population!AD78)</f>
        <v>-30.2399376096777</v>
      </c>
      <c r="JR78" s="46">
        <f>step*(+(1-prop_idu_male)*'By group'!BE$9*Population!BE78-'By group'!R$8*Population!R78-'By group'!R$6*Population!R78+'By group'!AE$7*Population!AE78)</f>
        <v>-31.114509909601495</v>
      </c>
      <c r="JS78" s="46">
        <f>step*(+(1-prop_idu_male)*'By group'!BF$9*Population!BF78-'By group'!S$8*Population!S78-'By group'!S$6*Population!S78+'By group'!AF$7*Population!AF78)</f>
        <v>-9.3240978407390003</v>
      </c>
      <c r="JT78" s="46">
        <f>step*(+(1-prop_idu_male)*'By group'!BG$9*Population!BG78-'By group'!T$8*Population!T78-'By group'!T$6*Population!T78+'By group'!AG$7*Population!AG78)</f>
        <v>-1.7968262706036593</v>
      </c>
      <c r="JU78" s="46">
        <f>step*(+(1-prop_idu_male)*'By group'!BH$9*Population!BH78-'By group'!U$8*Population!U78-'By group'!U$6*Population!U78+'By group'!AH$7*Population!AH78)</f>
        <v>-1.5349671556920588</v>
      </c>
      <c r="JV78" s="46">
        <f>step*(+(1-prop_idu_male)*'By group'!BI$9*Population!BI78-'By group'!V$8*Population!V78-'By group'!V$6*Population!V78+'By group'!AI$7*Population!AI78)</f>
        <v>0</v>
      </c>
      <c r="JW78" s="46">
        <f>step*(+(1-prop_idu_male)*'By group'!BJ$9*Population!BJ78-'By group'!W$8*Population!W78-'By group'!W$6*Population!W78+'By group'!AJ$7*Population!AJ78)</f>
        <v>0</v>
      </c>
      <c r="JX78" s="46">
        <f>step*(+(1-prop_idu_male)*'By group'!BK$9*Population!BK78-'By group'!X$8*Population!X78-'By group'!X$6*Population!X78+'By group'!AK$7*Population!AK78)</f>
        <v>0</v>
      </c>
      <c r="JY78" s="46">
        <f>step*(+(1-prop_idu_male)*'By group'!BL$9*Population!BL78-'By group'!Y$8*Population!Y78-'By group'!Y$6*Population!Y78+'By group'!AL$7*Population!AL78)</f>
        <v>-3.2127528785815582</v>
      </c>
      <c r="JZ78" s="46">
        <f>step*(+(1-prop_idu_male)*'By group'!BM$9*Population!BM78-'By group'!Z$8*Population!Z78-'By group'!Z$6*Population!Z78+'By group'!AM$7*Population!AM78)</f>
        <v>-1.6369236290271771</v>
      </c>
      <c r="KA78" s="76">
        <f>step*(+(1-prop_idu_male)*'By group'!BN$9*Population!BN78-'By group'!AA$8*Population!AA78-'By group'!AA$6*Population!AA78+'By group'!AN$7*Population!AN78)</f>
        <v>-1.3841413119088093</v>
      </c>
      <c r="KB78" s="46">
        <f>step*(+'By group'!O$6*Population!O78-'By group'!AB$7*Population!AB78)</f>
        <v>5806.3289929487737</v>
      </c>
      <c r="KC78" s="46">
        <f>step*(+'By group'!P$6*Population!P78-'By group'!AC$7*Population!AC78)</f>
        <v>7.5271009678807683</v>
      </c>
      <c r="KD78" s="46">
        <f>step*(+'By group'!Q$6*Population!Q78-'By group'!AD$7*Population!AD78)</f>
        <v>21.852728457709073</v>
      </c>
      <c r="KE78" s="46">
        <f>step*(+'By group'!R$6*Population!R78-'By group'!AE$7*Population!AE78)</f>
        <v>22.423356697780122</v>
      </c>
      <c r="KF78" s="46">
        <f>step*(+'By group'!S$6*Population!S78-'By group'!AF$7*Population!AF78)</f>
        <v>6.7091872799194832</v>
      </c>
      <c r="KG78" s="46">
        <f>step*(+'By group'!T$6*Population!T78-'By group'!AG$7*Population!AG78)</f>
        <v>1.2920731500818077</v>
      </c>
      <c r="KH78" s="46">
        <f>step*(+'By group'!U$6*Population!U78-'By group'!AH$7*Population!AH78)</f>
        <v>1.1040553706902601</v>
      </c>
      <c r="KI78" s="46">
        <f>step*(+'By group'!V$6*Population!V78-'By group'!AI$7*Population!AI78)</f>
        <v>0</v>
      </c>
      <c r="KJ78" s="46">
        <f>step*(+'By group'!W$6*Population!W78-'By group'!AJ$7*Population!AJ78)</f>
        <v>0</v>
      </c>
      <c r="KK78" s="46">
        <f>step*(+'By group'!X$6*Population!X78-'By group'!AK$7*Population!AK78)</f>
        <v>0</v>
      </c>
      <c r="KL78" s="46">
        <f>step*(+'By group'!Y$6*Population!Y78-'By group'!AL$7*Population!AL78)</f>
        <v>2.3105814572869927</v>
      </c>
      <c r="KM78" s="46">
        <f>step*(+'By group'!Z$6*Population!Z78-'By group'!AM$7*Population!AM78)</f>
        <v>1.1794593766257317</v>
      </c>
      <c r="KN78" s="46">
        <f>step*(+'By group'!AA$6*Population!AA78-'By group'!AN$7*Population!AN78)</f>
        <v>1.0031633617298301</v>
      </c>
      <c r="KO78" s="45">
        <v>0</v>
      </c>
      <c r="KP78" s="46">
        <v>0</v>
      </c>
      <c r="KQ78" s="46">
        <v>0</v>
      </c>
      <c r="KR78" s="46">
        <v>0</v>
      </c>
      <c r="KS78" s="46">
        <v>0</v>
      </c>
      <c r="KT78" s="46">
        <v>0</v>
      </c>
      <c r="KU78" s="46">
        <v>0</v>
      </c>
      <c r="KV78" s="46">
        <v>0</v>
      </c>
      <c r="KW78" s="46">
        <v>0</v>
      </c>
      <c r="KX78" s="46">
        <v>0</v>
      </c>
      <c r="KY78" s="46">
        <v>0</v>
      </c>
      <c r="KZ78" s="46">
        <v>0</v>
      </c>
      <c r="LA78" s="46">
        <v>0</v>
      </c>
      <c r="LB78" s="188">
        <f>step*(-'By group'!BB$9*Population!BB78+'By group'!B$8*Population!B78+'By group'!O$8*Population!O78)</f>
        <v>1889.2122523321975</v>
      </c>
      <c r="LC78" s="189">
        <f>step*(-'By group'!BC$9*Population!BC78+'By group'!C$8*Population!C78+'By group'!P$8*Population!P78)</f>
        <v>8.256470101731848</v>
      </c>
      <c r="LD78" s="189">
        <f>step*(-'By group'!BD$9*Population!BD78+'By group'!D$8*Population!D78+'By group'!Q$8*Population!Q78)</f>
        <v>24.23083378670804</v>
      </c>
      <c r="LE78" s="189">
        <f>step*(-'By group'!BE$9*Population!BE78+'By group'!E$8*Population!E78+'By group'!R$8*Population!R78)</f>
        <v>25.165237090477667</v>
      </c>
      <c r="LF78" s="189">
        <f>step*(-'By group'!BF$9*Population!BF78+'By group'!F$8*Population!F78+'By group'!S$8*Population!S78)</f>
        <v>7.5799240317296466</v>
      </c>
      <c r="LG78" s="189">
        <f>step*(-'By group'!BG$9*Population!BG78+'By group'!G$8*Population!G78+'By group'!T$8*Population!T78)</f>
        <v>1.4636097694676642</v>
      </c>
      <c r="LH78" s="189">
        <f>step*(-'By group'!BH$9*Population!BH78+'By group'!H$8*Population!H78+'By group'!U$8*Population!U78)</f>
        <v>1.2482922910932026</v>
      </c>
      <c r="LI78" s="189">
        <f>step*(-'By group'!BI$9*Population!BI78+'By group'!I$8*Population!I78+'By group'!V$8*Population!V78)</f>
        <v>0</v>
      </c>
      <c r="LJ78" s="189">
        <f>step*(-'By group'!BJ$9*Population!BJ78+'By group'!J$8*Population!J78+'By group'!W$8*Population!W78)</f>
        <v>0</v>
      </c>
      <c r="LK78" s="189">
        <f>step*(-'By group'!BK$9*Population!BK78+'By group'!K$8*Population!K78+'By group'!X$8*Population!X78)</f>
        <v>0</v>
      </c>
      <c r="LL78" s="189">
        <f>step*(-'By group'!BL$9*Population!BL78+'By group'!L$8*Population!L78+'By group'!Y$8*Population!Y78)</f>
        <v>2.6139633420257229</v>
      </c>
      <c r="LM78" s="189">
        <f>step*(-'By group'!BM$9*Population!BM78+'By group'!M$8*Population!M78+'By group'!Z$8*Population!Z78)</f>
        <v>1.3221646585479527</v>
      </c>
      <c r="LN78" s="189">
        <f>step*(-'By group'!BN$9*Population!BN78+'By group'!N$8*Population!N78+'By group'!AA$8*Population!AA78)</f>
        <v>1.0924925260444225</v>
      </c>
    </row>
    <row r="79" spans="1:326" x14ac:dyDescent="0.25">
      <c r="A79">
        <f t="shared" si="110"/>
        <v>37.5</v>
      </c>
      <c r="B79" s="52">
        <f>step*((-'By group'!B$4-'By group'!B$5-'By group'!B$22)*Population!B79+'By group'!B$3*Population!$BO79)</f>
        <v>181762.47894627904</v>
      </c>
      <c r="C79" s="4">
        <f>step*((-'By group'!C$4-'By group'!C$5-'By group'!C$22)*Population!C79+'By group'!C$3*Population!$BO79)</f>
        <v>-4963.3232933763247</v>
      </c>
      <c r="D79" s="4">
        <f>step*((-'By group'!D$4-'By group'!D$5-'By group'!D$22)*Population!D79+'By group'!D$3*Population!$BO79)</f>
        <v>-32563.292189380027</v>
      </c>
      <c r="E79" s="4">
        <f>step*((-'By group'!E$4-'By group'!E$5-'By group'!E$22)*Population!E79+'By group'!E$3*Population!$BO79)</f>
        <v>-52149.131789998333</v>
      </c>
      <c r="F79" s="4">
        <f>step*((-'By group'!F$4-'By group'!F$5-'By group'!F$22)*Population!F79+'By group'!F$3*Population!$BO79)</f>
        <v>-21177.262904103358</v>
      </c>
      <c r="G79" s="4">
        <f>step*((-'By group'!G$4-'By group'!G$5-'By group'!G$22)*Population!G79+'By group'!G$3*Population!$BO79)</f>
        <v>-5140.1741924764437</v>
      </c>
      <c r="H79" s="4">
        <f>step*((-'By group'!H$4-'By group'!H$5-'By group'!H$22)*Population!H79+'By group'!H$3*Population!$BO79)</f>
        <v>-4796.6674370084847</v>
      </c>
      <c r="I79" s="4">
        <f>step*((-'By group'!I$4-'By group'!I$5-'By group'!I$22)*Population!I79+'By group'!I$3*Population!$BO79)</f>
        <v>0</v>
      </c>
      <c r="J79" s="4">
        <f>step*((-'By group'!J$4-'By group'!J$5-'By group'!J$22)*Population!J79+'By group'!J$3*Population!$BO79)</f>
        <v>0</v>
      </c>
      <c r="K79" s="4">
        <f>step*((-'By group'!K$4-'By group'!K$5-'By group'!K$22)*Population!K79+'By group'!K$3*Population!$BO79)</f>
        <v>0</v>
      </c>
      <c r="L79" s="4">
        <f>step*((-'By group'!L$4-'By group'!L$5-'By group'!L$22)*Population!L79+'By group'!L$3*Population!$BO79)</f>
        <v>-2651.9926550942118</v>
      </c>
      <c r="M79" s="4">
        <f>step*((-'By group'!M$4-'By group'!M$5-'By group'!M$22)*Population!M79+'By group'!M$3*Population!$BO79)</f>
        <v>-1516.6099195303809</v>
      </c>
      <c r="N79" s="4">
        <f>step*((-'By group'!N$4-'By group'!N$5-'By group'!N$22)*Population!N79+'By group'!N$3*Population!$BO79)</f>
        <v>-1465.4685388849377</v>
      </c>
      <c r="O79" s="8">
        <f>step*((-'By group'!O$4-'By group'!O$5-'By group'!O$22)*Population!O79+'By group'!O$3*Population!$BO79)</f>
        <v>128825.41162369226</v>
      </c>
      <c r="P79" s="4">
        <f>step*((-'By group'!P$4-'By group'!P$5-'By group'!P$22)*Population!P79+'By group'!P$3*Population!$BO79)</f>
        <v>-2456.4854527760508</v>
      </c>
      <c r="Q79" s="4">
        <f>step*((-'By group'!Q$4-'By group'!Q$5-'By group'!Q$22)*Population!Q79+'By group'!Q$3*Population!$BO79)</f>
        <v>-16125.53975687238</v>
      </c>
      <c r="R79" s="4">
        <f>step*((-'By group'!R$4-'By group'!R$5-'By group'!R$22)*Population!R79+'By group'!R$3*Population!$BO79)</f>
        <v>-25862.477015657369</v>
      </c>
      <c r="S79" s="4">
        <f>step*((-'By group'!S$4-'By group'!S$5-'By group'!S$22)*Population!S79+'By group'!S$3*Population!$BO79)</f>
        <v>-10520.563704776059</v>
      </c>
      <c r="T79" s="4">
        <f>step*((-'By group'!T$4-'By group'!T$5-'By group'!T$22)*Population!T79+'By group'!T$3*Population!$BO79)</f>
        <v>-2558.1860118951945</v>
      </c>
      <c r="U79" s="4">
        <f>step*((-'By group'!U$4-'By group'!U$5-'By group'!U$22)*Population!U79+'By group'!U$3*Population!$BO79)</f>
        <v>-2399.4517758235352</v>
      </c>
      <c r="V79" s="4">
        <f>step*((-'By group'!V$4-'By group'!V$5-'By group'!V$22)*Population!V79+'By group'!V$3*Population!$BO79)</f>
        <v>0</v>
      </c>
      <c r="W79" s="4">
        <f>step*((-'By group'!W$4-'By group'!W$5-'By group'!W$22)*Population!W79+'By group'!W$3*Population!$BO79)</f>
        <v>0</v>
      </c>
      <c r="X79" s="4">
        <f>step*((-'By group'!X$4-'By group'!X$5-'By group'!X$22)*Population!X79+'By group'!X$3*Population!$BO79)</f>
        <v>0</v>
      </c>
      <c r="Y79" s="4">
        <f>step*((-'By group'!Y$4-'By group'!Y$5-'By group'!Y$22)*Population!Y79+'By group'!Y$3*Population!$BO79)</f>
        <v>-1326.6046899578998</v>
      </c>
      <c r="Z79" s="4">
        <f>step*((-'By group'!Z$4-'By group'!Z$5-'By group'!Z$22)*Population!Z79+'By group'!Z$3*Population!$BO79)</f>
        <v>-764.40274392140475</v>
      </c>
      <c r="AA79" s="4">
        <f>step*((-'By group'!AA$4-'By group'!AA$5-'By group'!AA$22)*Population!AA79+'By group'!AA$3*Population!$BO79)</f>
        <v>-750.28088164293558</v>
      </c>
      <c r="AB79" s="8">
        <f>step*((-'By group'!AB$4-'By group'!AB$5-'By group'!AB$22)*Population!AB79+'By group'!AB$3*Population!$BO79)</f>
        <v>-1193.7990201282516</v>
      </c>
      <c r="AC79" s="4">
        <f>step*((-'By group'!AC$4-'By group'!AC$5-'By group'!AC$22)*Population!AC79+'By group'!AC$3*Population!$BO79)</f>
        <v>-174.11067972398953</v>
      </c>
      <c r="AD79" s="4">
        <f>step*((-'By group'!AD$4-'By group'!AD$5-'By group'!AD$22)*Population!AD79+'By group'!AD$3*Population!$BO79)</f>
        <v>-1147.1616447131887</v>
      </c>
      <c r="AE79" s="4">
        <f>step*((-'By group'!AE$4-'By group'!AE$5-'By group'!AE$22)*Population!AE79+'By group'!AE$3*Population!$BO79)</f>
        <v>-1846.8829761176053</v>
      </c>
      <c r="AF79" s="4">
        <f>step*((-'By group'!AF$4-'By group'!AF$5-'By group'!AF$22)*Population!AF79+'By group'!AF$3*Population!$BO79)</f>
        <v>-752.61452995434513</v>
      </c>
      <c r="AG79" s="4">
        <f>step*((-'By group'!AG$4-'By group'!AG$5-'By group'!AG$22)*Population!AG79+'By group'!AG$3*Population!$BO79)</f>
        <v>-183.04731688129485</v>
      </c>
      <c r="AH79" s="4">
        <f>step*((-'By group'!AH$4-'By group'!AH$5-'By group'!AH$22)*Population!AH79+'By group'!AH$3*Population!$BO79)</f>
        <v>-171.21181787603635</v>
      </c>
      <c r="AI79" s="4">
        <f>step*((-'By group'!AI$4-'By group'!AI$5-'By group'!AI$22)*Population!AI79+'By group'!AI$3*Population!$BO79)</f>
        <v>0</v>
      </c>
      <c r="AJ79" s="4">
        <f>step*((-'By group'!AJ$4-'By group'!AJ$5-'By group'!AJ$22)*Population!AJ79+'By group'!AJ$3*Population!$BO79)</f>
        <v>0</v>
      </c>
      <c r="AK79" s="4">
        <f>step*((-'By group'!AK$4-'By group'!AK$5-'By group'!AK$22)*Population!AK79+'By group'!AK$3*Population!$BO79)</f>
        <v>0</v>
      </c>
      <c r="AL79" s="4">
        <f>step*((-'By group'!AL$4-'By group'!AL$5-'By group'!AL$22)*Population!AL79+'By group'!AL$3*Population!$BO79)</f>
        <v>-94.67310834180023</v>
      </c>
      <c r="AM79" s="4">
        <f>step*((-'By group'!AM$4-'By group'!AM$5-'By group'!AM$22)*Population!AM79+'By group'!AM$3*Population!$BO79)</f>
        <v>-54.18157157178743</v>
      </c>
      <c r="AN79" s="4">
        <f>step*((-'By group'!AN$4-'By group'!AN$5-'By group'!AN$22)*Population!AN79+'By group'!AN$3*Population!$BO79)</f>
        <v>-52.26032469132646</v>
      </c>
      <c r="AO79" s="8">
        <f>step*((-'By group'!AO$4-'By group'!AO$5-'By group'!AO$22)*Population!AO79+'By group'!AO$3*Population!$BO79)</f>
        <v>13872.848521648077</v>
      </c>
      <c r="AP79" s="4">
        <f>step*((-'By group'!AP$4-'By group'!AP$5-'By group'!AP$22)*Population!AP79+'By group'!AP$3*Population!$BO79)</f>
        <v>-518.95359535760099</v>
      </c>
      <c r="AQ79" s="4">
        <f>step*((-'By group'!AQ$4-'By group'!AQ$5-'By group'!AQ$22)*Population!AQ79+'By group'!AQ$3*Population!$BO79)</f>
        <v>-3366.4586264740487</v>
      </c>
      <c r="AR79" s="4">
        <f>step*((-'By group'!AR$4-'By group'!AR$5-'By group'!AR$22)*Population!AR79+'By group'!AR$3*Population!$BO79)</f>
        <v>-5293.667128754988</v>
      </c>
      <c r="AS79" s="4">
        <f>step*((-'By group'!AS$4-'By group'!AS$5-'By group'!AS$22)*Population!AS79+'By group'!AS$3*Population!$BO79)</f>
        <v>-2115.8574925825819</v>
      </c>
      <c r="AT79" s="4">
        <f>step*((-'By group'!AT$4-'By group'!AT$5-'By group'!AT$22)*Population!AT79+'By group'!AT$3*Population!$BO79)</f>
        <v>-506.87747749469963</v>
      </c>
      <c r="AU79" s="4">
        <f>step*((-'By group'!AU$4-'By group'!AU$5-'By group'!AU$22)*Population!AU79+'By group'!AU$3*Population!$BO79)</f>
        <v>-459.98529144472536</v>
      </c>
      <c r="AV79" s="4">
        <f>step*((-'By group'!AV$4-'By group'!AV$5-'By group'!AV$22)*Population!AV79+'By group'!AV$3*Population!$BO79)</f>
        <v>0</v>
      </c>
      <c r="AW79" s="4">
        <f>step*((-'By group'!AW$4-'By group'!AW$5-'By group'!AW$22)*Population!AW79+'By group'!AW$3*Population!$BO79)</f>
        <v>0</v>
      </c>
      <c r="AX79" s="4">
        <f>step*((-'By group'!AX$4-'By group'!AX$5-'By group'!AX$22)*Population!AX79+'By group'!AX$3*Population!$BO79)</f>
        <v>0</v>
      </c>
      <c r="AY79" s="4">
        <f>step*((-'By group'!AY$4-'By group'!AY$5-'By group'!AY$22)*Population!AY79+'By group'!AY$3*Population!$BO79)</f>
        <v>-253.85358755490901</v>
      </c>
      <c r="AZ79" s="4">
        <f>step*((-'By group'!AZ$4-'By group'!AZ$5-'By group'!AZ$22)*Population!AZ79+'By group'!AZ$3*Population!$BO79)</f>
        <v>-139.81796984233046</v>
      </c>
      <c r="BA79" s="4">
        <f>step*((-'By group'!BA$4-'By group'!BA$5-'By group'!BA$22)*Population!BA79+'By group'!BA$3*Population!$BO79)</f>
        <v>-127.34569520246248</v>
      </c>
      <c r="BB79" s="8">
        <f>step*((-'By group'!BB$4-'By group'!BB$5-'By group'!BB$22)*Population!BB79+'By group'!BB$3*Population!$BO79)</f>
        <v>5244.0840126943676</v>
      </c>
      <c r="BC79" s="4">
        <f>step*((-'By group'!BC$4-'By group'!BC$5-'By group'!BC$22)*Population!BC79+'By group'!BC$3*Population!$BO79)</f>
        <v>-397.89691581706023</v>
      </c>
      <c r="BD79" s="4">
        <f>step*((-'By group'!BD$4-'By group'!BD$5-'By group'!BD$22)*Population!BD79+'By group'!BD$3*Population!$BO79)</f>
        <v>-2017.8351482678481</v>
      </c>
      <c r="BE79" s="4">
        <f>step*((-'By group'!BE$4-'By group'!BE$5-'By group'!BE$22)*Population!BE79+'By group'!BE$3*Population!$BO79)</f>
        <v>-2807.1141128715617</v>
      </c>
      <c r="BF79" s="4">
        <f>step*((-'By group'!BF$4-'By group'!BF$5-'By group'!BF$22)*Population!BF79+'By group'!BF$3*Population!$BO79)</f>
        <v>-1041.4954768047976</v>
      </c>
      <c r="BG79" s="4">
        <f>step*((-'By group'!BG$4-'By group'!BG$5-'By group'!BG$22)*Population!BG79+'By group'!BG$3*Population!$BO79)</f>
        <v>-237.7096685499782</v>
      </c>
      <c r="BH79" s="4">
        <f>step*((-'By group'!BH$4-'By group'!BH$5-'By group'!BH$22)*Population!BH79+'By group'!BH$3*Population!$BO79)</f>
        <v>-204.48115802645268</v>
      </c>
      <c r="BI79" s="4">
        <f>step*((-'By group'!BI$4-'By group'!BI$5-'By group'!BI$22)*Population!BI79+'By group'!BI$3*Population!$BO79)</f>
        <v>0</v>
      </c>
      <c r="BJ79" s="4">
        <f>step*((-'By group'!BJ$4-'By group'!BJ$5-'By group'!BJ$22)*Population!BJ79+'By group'!BJ$3*Population!$BO79)</f>
        <v>0</v>
      </c>
      <c r="BK79" s="4">
        <f>step*((-'By group'!BK$4-'By group'!BK$5-'By group'!BK$22)*Population!BK79+'By group'!BK$3*Population!$BO79)</f>
        <v>0</v>
      </c>
      <c r="BL79" s="4">
        <f>step*((-'By group'!BL$4-'By group'!BL$5-'By group'!BL$22)*Population!BL79+'By group'!BL$3*Population!$BO79)</f>
        <v>-134.4534754186528</v>
      </c>
      <c r="BM79" s="4">
        <f>step*((-'By group'!BM$4-'By group'!BM$5-'By group'!BM$22)*Population!BM79+'By group'!BM$3*Population!$BO79)</f>
        <v>-68.531944575611462</v>
      </c>
      <c r="BN79" s="4">
        <f>step*((-'By group'!BN$4-'By group'!BN$5-'By group'!BN$22)*Population!BN79+'By group'!BN$3*Population!$BO79)</f>
        <v>-57.52992381104206</v>
      </c>
      <c r="BO79" s="71">
        <f>-step*SUM(SCR!B79:N79)*Population!B79</f>
        <v>-129417.53437941149</v>
      </c>
      <c r="BP79" s="4">
        <f>step*-SUM('By group'!C$11:C$21)*Population!C79</f>
        <v>-124083.08233440811</v>
      </c>
      <c r="BQ79" s="4">
        <f>step*-SUM('By group'!D$11:D$21)*Population!D79</f>
        <v>-90453.589414944523</v>
      </c>
      <c r="BR79" s="4">
        <f>step*-SUM('By group'!E$11:E$21)*Population!E79</f>
        <v>-37249.379849998804</v>
      </c>
      <c r="BS79" s="4">
        <f>step*-SUM('By group'!F$11:F$21)*Population!F79</f>
        <v>-11145.927844264925</v>
      </c>
      <c r="BT79" s="4">
        <f>step*-SUM('By group'!G$11:G$21)*Population!G79</f>
        <v>-5354.3481171629619</v>
      </c>
      <c r="BU79" s="4">
        <f>step*-SUM('By group'!H$11:H$21)*Population!H79</f>
        <v>0</v>
      </c>
      <c r="BV79" s="4">
        <f>step*-SUM('By group'!I$11:I$21)*Population!I79</f>
        <v>0</v>
      </c>
      <c r="BW79" s="4">
        <f>step*-SUM('By group'!J$11:J$21)*Population!J79</f>
        <v>0</v>
      </c>
      <c r="BX79" s="4">
        <f>step*-SUM('By group'!K$11:K$21)*Population!K79</f>
        <v>0</v>
      </c>
      <c r="BY79" s="4">
        <f>step*-SUM('By group'!L$11:L$21)*Population!L79</f>
        <v>-1894.2804679244368</v>
      </c>
      <c r="BZ79" s="4">
        <f>step*-SUM('By group'!M$11:M$21)*Population!M79</f>
        <v>-947.88119970648813</v>
      </c>
      <c r="CA79" s="4">
        <f>step*-SUM('By group'!N$11:N$21)*Population!N79</f>
        <v>0</v>
      </c>
      <c r="CB79" s="13">
        <f>-step*SUM(SCR!O79:AA79)*Population!O79</f>
        <v>-64045.718757148694</v>
      </c>
      <c r="CC79" s="4">
        <f>step*-SUM('By group'!P$11:P$21)*Population!P79</f>
        <v>-61412.136319401274</v>
      </c>
      <c r="CD79" s="4">
        <f>step*-SUM('By group'!Q$11:Q$21)*Population!Q79</f>
        <v>-44793.165991312169</v>
      </c>
      <c r="CE79" s="4">
        <f>step*-SUM('By group'!R$11:R$21)*Population!R79</f>
        <v>-18473.19786832669</v>
      </c>
      <c r="CF79" s="4">
        <f>step*-SUM('By group'!S$11:S$21)*Population!S79</f>
        <v>-5537.1387919873996</v>
      </c>
      <c r="CG79" s="4">
        <f>step*-SUM('By group'!T$11:T$21)*Population!T79</f>
        <v>-2664.7770957241605</v>
      </c>
      <c r="CH79" s="4">
        <f>step*-SUM('By group'!U$11:U$21)*Population!U79</f>
        <v>0</v>
      </c>
      <c r="CI79" s="4">
        <f>step*-SUM('By group'!V$11:V$21)*Population!V79</f>
        <v>0</v>
      </c>
      <c r="CJ79" s="4">
        <f>step*-SUM('By group'!W$11:W$21)*Population!W79</f>
        <v>0</v>
      </c>
      <c r="CK79" s="4">
        <f>step*-SUM('By group'!X$11:X$21)*Population!X79</f>
        <v>0</v>
      </c>
      <c r="CL79" s="4">
        <f>step*-SUM('By group'!Y$11:Y$21)*Population!Y79</f>
        <v>-947.57477854135686</v>
      </c>
      <c r="CM79" s="4">
        <f>step*-SUM('By group'!Z$11:Z$21)*Population!Z79</f>
        <v>-477.75171495087801</v>
      </c>
      <c r="CN79" s="4">
        <f>step*-SUM('By group'!AA$11:AA$21)*Population!AA79</f>
        <v>0</v>
      </c>
      <c r="CO79" s="13">
        <f>-step*SUM(SCR!AB79:AN79)*Population!AB79</f>
        <v>-4533.1457140826078</v>
      </c>
      <c r="CP79" s="4">
        <f>step*-SUM('By group'!AC$11:AC$21)*Population!AC79</f>
        <v>-4352.7669930997381</v>
      </c>
      <c r="CQ79" s="4">
        <f>step*-SUM('By group'!AD$11:AD$21)*Population!AD79</f>
        <v>-3186.5601242033022</v>
      </c>
      <c r="CR79" s="4">
        <f>step*-SUM('By group'!AE$11:AE$21)*Population!AE79</f>
        <v>-1319.2021257982894</v>
      </c>
      <c r="CS79" s="4">
        <f>step*-SUM('By group'!AF$11:AF$21)*Population!AF79</f>
        <v>-396.11291050228692</v>
      </c>
      <c r="CT79" s="4">
        <f>step*-SUM('By group'!AG$11:AG$21)*Population!AG79</f>
        <v>-190.67428841801546</v>
      </c>
      <c r="CU79" s="4">
        <f>step*-SUM('By group'!AH$11:AH$21)*Population!AH79</f>
        <v>0</v>
      </c>
      <c r="CV79" s="4">
        <f>step*-SUM('By group'!AI$11:AI$21)*Population!AI79</f>
        <v>0</v>
      </c>
      <c r="CW79" s="4">
        <f>step*-SUM('By group'!AJ$11:AJ$21)*Population!AJ79</f>
        <v>0</v>
      </c>
      <c r="CX79" s="4">
        <f>step*-SUM('By group'!AK$11:AK$21)*Population!AK79</f>
        <v>0</v>
      </c>
      <c r="CY79" s="4">
        <f>step*-SUM('By group'!AL$11:AL$21)*Population!AL79</f>
        <v>-67.623648815571585</v>
      </c>
      <c r="CZ79" s="4">
        <f>step*-SUM('By group'!AM$11:AM$21)*Population!AM79</f>
        <v>-33.86348223236714</v>
      </c>
      <c r="DA79" s="4">
        <f>step*-SUM('By group'!AN$11:AN$21)*Population!AN79</f>
        <v>0</v>
      </c>
      <c r="DB79" s="13">
        <f>-step*SUM(SCR!AO79:BA79)*Population!AO79</f>
        <v>-13577.620752958255</v>
      </c>
      <c r="DC79" s="4">
        <f>step*-SUM('By group'!AP$11:AP$21)*Population!AP79</f>
        <v>-12973.839883940023</v>
      </c>
      <c r="DD79" s="4">
        <f>step*-SUM('By group'!AQ$11:AQ$21)*Population!AQ79</f>
        <v>-9351.2739624279129</v>
      </c>
      <c r="DE79" s="4">
        <f>step*-SUM('By group'!AR$11:AR$21)*Population!AR79</f>
        <v>-3781.1908062535622</v>
      </c>
      <c r="DF79" s="4">
        <f>step*-SUM('By group'!AS$11:AS$21)*Population!AS79</f>
        <v>-1113.6092066224116</v>
      </c>
      <c r="DG79" s="4">
        <f>step*-SUM('By group'!AT$11:AT$21)*Population!AT79</f>
        <v>-527.99737239031208</v>
      </c>
      <c r="DH79" s="4">
        <f>step*-SUM('By group'!AU$11:AU$21)*Population!AU79</f>
        <v>0</v>
      </c>
      <c r="DI79" s="4">
        <f>step*-SUM('By group'!AV$11:AV$21)*Population!AV79</f>
        <v>0</v>
      </c>
      <c r="DJ79" s="4">
        <f>step*-SUM('By group'!AW$11:AW$21)*Population!AW79</f>
        <v>0</v>
      </c>
      <c r="DK79" s="4">
        <f>step*-SUM('By group'!AX$11:AX$21)*Population!AX79</f>
        <v>0</v>
      </c>
      <c r="DL79" s="4">
        <f>step*-SUM('By group'!AY$11:AY$21)*Population!AY79</f>
        <v>-181.3239911106493</v>
      </c>
      <c r="DM79" s="4">
        <f>step*-SUM('By group'!AZ$11:AZ$21)*Population!AZ79</f>
        <v>-87.386231151456542</v>
      </c>
      <c r="DN79" s="4">
        <f>step*-SUM('By group'!BA$11:BA$21)*Population!BA79</f>
        <v>0</v>
      </c>
      <c r="DO79" s="13">
        <f>-step*SUM(SCR!BB79:BN79)*Population!BB79</f>
        <v>-7040.0794425976474</v>
      </c>
      <c r="DP79" s="4">
        <f>step*-SUM('By group'!BC$11:BC$21)*Population!BC79</f>
        <v>-6631.6152636176703</v>
      </c>
      <c r="DQ79" s="4">
        <f>step*-SUM('By group'!BD$11:BD$21)*Population!BD79</f>
        <v>-4585.9889733360178</v>
      </c>
      <c r="DR79" s="4">
        <f>step*-SUM('By group'!BE$11:BE$21)*Population!BE79</f>
        <v>-1754.4463205447262</v>
      </c>
      <c r="DS79" s="4">
        <f>step*-SUM('By group'!BF$11:BF$21)*Population!BF79</f>
        <v>-495.95022704990362</v>
      </c>
      <c r="DT79" s="4">
        <f>step*-SUM('By group'!BG$11:BG$21)*Population!BG79</f>
        <v>-228.56698899036365</v>
      </c>
      <c r="DU79" s="4">
        <f>step*-SUM('By group'!BH$11:BH$21)*Population!BH79</f>
        <v>0</v>
      </c>
      <c r="DV79" s="4">
        <f>step*-SUM('By group'!BI$11:BI$21)*Population!BI79</f>
        <v>0</v>
      </c>
      <c r="DW79" s="4">
        <f>step*-SUM('By group'!BJ$11:BJ$21)*Population!BJ79</f>
        <v>0</v>
      </c>
      <c r="DX79" s="4">
        <f>step*-SUM('By group'!BK$11:BK$21)*Population!BK79</f>
        <v>0</v>
      </c>
      <c r="DY79" s="4">
        <f>step*-SUM('By group'!BL$11:BL$21)*Population!BL79</f>
        <v>-74.696375232584884</v>
      </c>
      <c r="DZ79" s="4">
        <f>step*-SUM('By group'!BM$11:BM$21)*Population!BM79</f>
        <v>-34.265972287805731</v>
      </c>
      <c r="EA79" s="4">
        <f>step*-SUM('By group'!BN$11:BN$21)*Population!BN79</f>
        <v>0</v>
      </c>
      <c r="EB79" s="52">
        <v>0</v>
      </c>
      <c r="EC79" s="4">
        <f t="shared" si="111"/>
        <v>129417.53437941149</v>
      </c>
      <c r="ED79" s="4">
        <f t="shared" si="111"/>
        <v>124083.08233440811</v>
      </c>
      <c r="EE79" s="4">
        <f t="shared" si="112"/>
        <v>90453.589414944523</v>
      </c>
      <c r="EF79" s="4">
        <f t="shared" si="113"/>
        <v>37249.379849998804</v>
      </c>
      <c r="EG79" s="4">
        <f t="shared" si="114"/>
        <v>11145.927844264925</v>
      </c>
      <c r="EH79" s="4">
        <f t="shared" si="114"/>
        <v>5354.3481171629619</v>
      </c>
      <c r="EI79" s="4">
        <v>0</v>
      </c>
      <c r="EJ79" s="4">
        <f t="shared" si="115"/>
        <v>0</v>
      </c>
      <c r="EK79" s="4">
        <f t="shared" si="116"/>
        <v>0</v>
      </c>
      <c r="EL79" s="4">
        <f t="shared" si="117"/>
        <v>0</v>
      </c>
      <c r="EM79" s="4">
        <f t="shared" si="118"/>
        <v>1894.2804679244368</v>
      </c>
      <c r="EN79" s="4">
        <f t="shared" si="119"/>
        <v>947.88119970648813</v>
      </c>
      <c r="EO79" s="52">
        <v>0</v>
      </c>
      <c r="EP79" s="4">
        <f t="shared" si="120"/>
        <v>64045.718757148694</v>
      </c>
      <c r="EQ79" s="4">
        <f t="shared" si="121"/>
        <v>61412.136319401274</v>
      </c>
      <c r="ER79" s="4">
        <f t="shared" si="122"/>
        <v>44793.165991312169</v>
      </c>
      <c r="ES79" s="4">
        <f t="shared" si="123"/>
        <v>18473.19786832669</v>
      </c>
      <c r="ET79" s="4">
        <f t="shared" si="124"/>
        <v>5537.1387919873996</v>
      </c>
      <c r="EU79" s="4">
        <f t="shared" si="125"/>
        <v>2664.7770957241605</v>
      </c>
      <c r="EV79" s="4">
        <v>0</v>
      </c>
      <c r="EW79" s="4">
        <f t="shared" si="126"/>
        <v>0</v>
      </c>
      <c r="EX79" s="4">
        <f t="shared" si="127"/>
        <v>0</v>
      </c>
      <c r="EY79" s="4">
        <f t="shared" si="128"/>
        <v>0</v>
      </c>
      <c r="EZ79" s="4">
        <f t="shared" si="129"/>
        <v>947.57477854135686</v>
      </c>
      <c r="FA79" s="4">
        <f t="shared" si="130"/>
        <v>477.75171495087801</v>
      </c>
      <c r="FB79" s="52">
        <v>0</v>
      </c>
      <c r="FC79" s="4">
        <f t="shared" si="131"/>
        <v>4533.1457140826078</v>
      </c>
      <c r="FD79" s="4">
        <f t="shared" si="132"/>
        <v>4352.7669930997381</v>
      </c>
      <c r="FE79" s="4">
        <f t="shared" si="133"/>
        <v>3186.5601242033022</v>
      </c>
      <c r="FF79" s="4">
        <f t="shared" si="134"/>
        <v>1319.2021257982894</v>
      </c>
      <c r="FG79" s="4">
        <f t="shared" si="135"/>
        <v>396.11291050228692</v>
      </c>
      <c r="FH79" s="4">
        <f t="shared" si="136"/>
        <v>190.67428841801546</v>
      </c>
      <c r="FI79" s="4">
        <v>0</v>
      </c>
      <c r="FJ79" s="4">
        <f t="shared" si="137"/>
        <v>0</v>
      </c>
      <c r="FK79" s="4">
        <f t="shared" si="138"/>
        <v>0</v>
      </c>
      <c r="FL79" s="4">
        <f t="shared" si="139"/>
        <v>0</v>
      </c>
      <c r="FM79" s="4">
        <f t="shared" si="140"/>
        <v>67.623648815571585</v>
      </c>
      <c r="FN79" s="9">
        <f t="shared" si="141"/>
        <v>33.86348223236714</v>
      </c>
      <c r="FO79" s="4">
        <v>0</v>
      </c>
      <c r="FP79" s="4">
        <f t="shared" si="142"/>
        <v>13577.620752958255</v>
      </c>
      <c r="FQ79" s="4">
        <f t="shared" si="143"/>
        <v>12973.839883940023</v>
      </c>
      <c r="FR79" s="4">
        <f t="shared" si="144"/>
        <v>9351.2739624279129</v>
      </c>
      <c r="FS79" s="4">
        <f t="shared" si="145"/>
        <v>3781.1908062535622</v>
      </c>
      <c r="FT79" s="4">
        <f t="shared" si="146"/>
        <v>1113.6092066224116</v>
      </c>
      <c r="FU79" s="4">
        <f t="shared" si="147"/>
        <v>527.99737239031208</v>
      </c>
      <c r="FV79" s="4">
        <v>0</v>
      </c>
      <c r="FW79" s="4">
        <f t="shared" si="148"/>
        <v>0</v>
      </c>
      <c r="FX79" s="4">
        <f t="shared" si="149"/>
        <v>0</v>
      </c>
      <c r="FY79" s="4">
        <f t="shared" si="150"/>
        <v>0</v>
      </c>
      <c r="FZ79" s="4">
        <f t="shared" si="151"/>
        <v>181.3239911106493</v>
      </c>
      <c r="GA79" s="4">
        <f t="shared" si="152"/>
        <v>87.386231151456542</v>
      </c>
      <c r="GB79" s="4">
        <v>0</v>
      </c>
      <c r="GC79" s="4">
        <f t="shared" si="153"/>
        <v>7040.0794425976474</v>
      </c>
      <c r="GD79" s="4">
        <f t="shared" si="94"/>
        <v>6631.6152636176703</v>
      </c>
      <c r="GE79" s="4">
        <f t="shared" si="95"/>
        <v>4585.9889733360178</v>
      </c>
      <c r="GF79" s="4">
        <f t="shared" si="96"/>
        <v>1754.4463205447262</v>
      </c>
      <c r="GG79" s="4">
        <f t="shared" si="97"/>
        <v>495.95022704990362</v>
      </c>
      <c r="GH79" s="4">
        <f t="shared" si="98"/>
        <v>228.56698899036365</v>
      </c>
      <c r="GI79" s="4">
        <v>0</v>
      </c>
      <c r="GJ79" s="4">
        <f t="shared" si="154"/>
        <v>0</v>
      </c>
      <c r="GK79" s="4">
        <f t="shared" si="155"/>
        <v>0</v>
      </c>
      <c r="GL79" s="4">
        <f t="shared" si="99"/>
        <v>0</v>
      </c>
      <c r="GM79" s="4">
        <f t="shared" si="100"/>
        <v>74.696375232584884</v>
      </c>
      <c r="GN79" s="4">
        <f t="shared" si="101"/>
        <v>34.265972287805731</v>
      </c>
      <c r="GO79" s="52">
        <v>0</v>
      </c>
      <c r="GP79" s="4">
        <f>step*(-'By group'!C$32*Population!C79+'By group'!I$33*Population!I79)</f>
        <v>0</v>
      </c>
      <c r="GQ79" s="4">
        <f>step*(-'By group'!D$32*Population!D79+'By group'!J$33*Population!J79)</f>
        <v>0</v>
      </c>
      <c r="GR79" s="4">
        <f>step*(-'By group'!E$32*Population!E79+'By group'!K$33*Population!K79)</f>
        <v>0</v>
      </c>
      <c r="GS79" s="4">
        <f>step*(-'By group'!F$32*Population!F79+'By group'!L$33*Population!L79)</f>
        <v>-4625.8236881702442</v>
      </c>
      <c r="GT79" s="4">
        <f>step*(-'By group'!G$32*Population!G79+'By group'!M$33*Population!M79)</f>
        <v>-596.92902357934827</v>
      </c>
      <c r="GU79" s="4">
        <f>step*(-'By group'!H$32*Population!H79+'By group'!N$33*Population!N79)</f>
        <v>-519.38197639235705</v>
      </c>
      <c r="GV79" s="46">
        <f t="shared" si="156"/>
        <v>0</v>
      </c>
      <c r="GW79" s="14">
        <f t="shared" si="157"/>
        <v>0</v>
      </c>
      <c r="GX79" s="4">
        <f t="shared" si="158"/>
        <v>0</v>
      </c>
      <c r="GY79" s="4">
        <f t="shared" si="159"/>
        <v>4625.8236881702442</v>
      </c>
      <c r="GZ79" s="4">
        <f t="shared" si="160"/>
        <v>596.92902357934827</v>
      </c>
      <c r="HA79" s="4">
        <f t="shared" si="161"/>
        <v>519.38197639235705</v>
      </c>
      <c r="HB79" s="8">
        <v>0</v>
      </c>
      <c r="HC79" s="4">
        <f>step*(-'By group'!P$32*Population!P79+'By group'!V$33*Population!V79)</f>
        <v>0</v>
      </c>
      <c r="HD79" s="4">
        <f>step*(-'By group'!Q$32*Population!Q79+'By group'!W$33*Population!W79)</f>
        <v>0</v>
      </c>
      <c r="HE79" s="4">
        <f>step*(-'By group'!R$32*Population!R79+'By group'!X$33*Population!X79)</f>
        <v>0</v>
      </c>
      <c r="HF79" s="4">
        <f>step*(-'By group'!S$32*Population!S79+'By group'!Y$33*Population!Y79)</f>
        <v>-2294.7820067230214</v>
      </c>
      <c r="HG79" s="4">
        <f>step*(-'By group'!T$32*Population!T79+'By group'!Z$33*Population!Z79)</f>
        <v>-294.07956166939312</v>
      </c>
      <c r="HH79" s="4">
        <f>step*(-'By group'!U$32*Population!U79+'By group'!AA$33*Population!AA79)</f>
        <v>-255.28441288092728</v>
      </c>
      <c r="HI79" s="14">
        <f t="shared" si="162"/>
        <v>0</v>
      </c>
      <c r="HJ79" s="46">
        <f t="shared" si="163"/>
        <v>0</v>
      </c>
      <c r="HK79" s="4">
        <f t="shared" si="164"/>
        <v>0</v>
      </c>
      <c r="HL79" s="4">
        <f t="shared" si="165"/>
        <v>2294.7820067230214</v>
      </c>
      <c r="HM79" s="4">
        <f t="shared" si="166"/>
        <v>294.07956166939312</v>
      </c>
      <c r="HN79" s="9">
        <f t="shared" si="167"/>
        <v>255.28441288092728</v>
      </c>
      <c r="HO79" s="4">
        <v>0</v>
      </c>
      <c r="HP79" s="4">
        <f>step*(-'By group'!AC$32*Population!AC79+'By group'!AI$33*Population!AI79)</f>
        <v>0</v>
      </c>
      <c r="HQ79" s="4">
        <f>step*(-'By group'!AD$32*Population!AD79+'By group'!AJ$33*Population!AJ79)</f>
        <v>0</v>
      </c>
      <c r="HR79" s="4">
        <f>step*(-'By group'!AE$32*Population!AE79+'By group'!AK$33*Population!AK79)</f>
        <v>0</v>
      </c>
      <c r="HS79" s="4">
        <f>step*(-'By group'!AF$32*Population!AF79+'By group'!AL$33*Population!AL79)</f>
        <v>-164.24463084335767</v>
      </c>
      <c r="HT79" s="4">
        <f>step*(-'By group'!AG$32*Population!AG79+'By group'!AM$33*Population!AM79)</f>
        <v>-21.203116567419524</v>
      </c>
      <c r="HU79" s="4">
        <f>step*(-'By group'!AH$32*Population!AH79+'By group'!AN$33*Population!AN79)</f>
        <v>-18.551399556350937</v>
      </c>
      <c r="HV79" s="14">
        <f t="shared" si="168"/>
        <v>0</v>
      </c>
      <c r="HW79" s="46">
        <f t="shared" si="169"/>
        <v>0</v>
      </c>
      <c r="HX79" s="4">
        <f t="shared" si="170"/>
        <v>0</v>
      </c>
      <c r="HY79" s="4">
        <f t="shared" si="171"/>
        <v>164.24463084335767</v>
      </c>
      <c r="HZ79" s="4">
        <f t="shared" si="172"/>
        <v>21.203116567419524</v>
      </c>
      <c r="IA79" s="4">
        <f t="shared" si="173"/>
        <v>18.551399556350937</v>
      </c>
      <c r="IB79" s="8">
        <v>0</v>
      </c>
      <c r="IC79" s="4">
        <f>step*(-'By group'!AP$32*Population!AP79+'By group'!AV$33*Population!AV79)</f>
        <v>0</v>
      </c>
      <c r="ID79" s="4">
        <f>step*(-'By group'!AQ$32*Population!AQ79+'By group'!AW$33*Population!AW79)</f>
        <v>0</v>
      </c>
      <c r="IE79" s="4">
        <f>step*(-'By group'!AR$32*Population!AR79+'By group'!AX$33*Population!AX79)</f>
        <v>0</v>
      </c>
      <c r="IF79" s="4">
        <f>step*(-'By group'!AS$32*Population!AS79+'By group'!AY$33*Population!AY79)</f>
        <v>-466.14260775588116</v>
      </c>
      <c r="IG79" s="4">
        <f>step*(-'By group'!AT$32*Population!AT79+'By group'!AZ$33*Population!AZ79)</f>
        <v>-61.906358902334148</v>
      </c>
      <c r="IH79" s="4">
        <f>step*(-'By group'!AU$32*Population!AU79+'By group'!BA$33*Population!BA79)</f>
        <v>-53.277652577800666</v>
      </c>
      <c r="II79" s="14">
        <f t="shared" si="102"/>
        <v>0</v>
      </c>
      <c r="IJ79" s="4">
        <f t="shared" si="103"/>
        <v>0</v>
      </c>
      <c r="IK79" s="4">
        <f t="shared" si="174"/>
        <v>0</v>
      </c>
      <c r="IL79" s="4">
        <f t="shared" si="175"/>
        <v>466.14260775588116</v>
      </c>
      <c r="IM79" s="4">
        <f t="shared" si="176"/>
        <v>61.906358902334148</v>
      </c>
      <c r="IN79" s="4">
        <f t="shared" si="177"/>
        <v>53.277652577800666</v>
      </c>
      <c r="IO79" s="8">
        <v>0</v>
      </c>
      <c r="IP79" s="4">
        <f>step*(-'By group'!BC$32*Population!BC79+'By group'!BI$33*Population!BI79)</f>
        <v>0</v>
      </c>
      <c r="IQ79" s="4">
        <f>step*(-'By group'!BD$32*Population!BD79+'By group'!BJ$33*Population!BJ79)</f>
        <v>0</v>
      </c>
      <c r="IR79" s="4">
        <f>step*(-'By group'!BE$32*Population!BE79+'By group'!BK$33*Population!BK79)</f>
        <v>0</v>
      </c>
      <c r="IS79" s="4">
        <f>step*(-'By group'!BF$32*Population!BF79+'By group'!BL$33*Population!BL79)</f>
        <v>-210.62692590865936</v>
      </c>
      <c r="IT79" s="4">
        <f>step*(-'By group'!BG$32*Population!BG79+'By group'!BM$33*Population!BM79)</f>
        <v>-28.580411654169868</v>
      </c>
      <c r="IU79" s="4">
        <f>step*(-'By group'!BH$32*Population!BH79+'By group'!BN$33*Population!BN79)</f>
        <v>-23.36738219674838</v>
      </c>
      <c r="IV79" s="14">
        <f t="shared" si="104"/>
        <v>0</v>
      </c>
      <c r="IW79" s="4">
        <f t="shared" si="105"/>
        <v>0</v>
      </c>
      <c r="IX79" s="4">
        <f t="shared" si="106"/>
        <v>0</v>
      </c>
      <c r="IY79" s="4">
        <f t="shared" si="107"/>
        <v>210.62692590865936</v>
      </c>
      <c r="IZ79" s="4">
        <f t="shared" si="108"/>
        <v>28.580411654169868</v>
      </c>
      <c r="JA79" s="4">
        <f t="shared" si="109"/>
        <v>23.36738219674838</v>
      </c>
      <c r="JB79" s="75">
        <f>step*(+prop_idu_male*'By group'!BB$9*Population!BB79-'By group'!B$8*Population!B79)</f>
        <v>-912.68437545487848</v>
      </c>
      <c r="JC79" s="46">
        <f>step*(+prop_idu_male*'By group'!BC$9*Population!BC79-'By group'!C$8*Population!C79)</f>
        <v>-5.4083602850862853</v>
      </c>
      <c r="JD79" s="46">
        <f>step*(+prop_idu_male*'By group'!BD$9*Population!BD79-'By group'!D$8*Population!D79)</f>
        <v>-15.889443175787616</v>
      </c>
      <c r="JE79" s="46">
        <f>step*(+prop_idu_male*'By group'!BE$9*Population!BE79-'By group'!E$8*Population!E79)</f>
        <v>-16.519354340345732</v>
      </c>
      <c r="JF79" s="46">
        <f>step*(+prop_idu_male*'By group'!BF$9*Population!BF79-'By group'!F$8*Population!F79)</f>
        <v>-4.9778236496725778</v>
      </c>
      <c r="JG79" s="46">
        <f>step*(+prop_idu_male*'By group'!BG$9*Population!BG79-'By group'!G$8*Population!G79)</f>
        <v>-0.96115746871721797</v>
      </c>
      <c r="JH79" s="46">
        <f>step*(+prop_idu_male*'By group'!BH$9*Population!BH79-'By group'!H$8*Population!H79)</f>
        <v>-0.81893426219304488</v>
      </c>
      <c r="JI79" s="46">
        <f>step*(+prop_idu_male*'By group'!BI$9*Population!BI79-'By group'!I$8*Population!I79)</f>
        <v>0</v>
      </c>
      <c r="JJ79" s="46">
        <f>step*(+prop_idu_male*'By group'!BJ$9*Population!BJ79-'By group'!J$8*Population!J79)</f>
        <v>0</v>
      </c>
      <c r="JK79" s="46">
        <f>step*(+prop_idu_male*'By group'!BK$9*Population!BK79-'By group'!K$8*Population!K79)</f>
        <v>0</v>
      </c>
      <c r="JL79" s="46">
        <f>step*(+prop_idu_male*'By group'!BL$9*Population!BL79-'By group'!L$8*Population!L79)</f>
        <v>-1.7150091673662333</v>
      </c>
      <c r="JM79" s="46">
        <f>step*(+prop_idu_male*'By group'!BM$9*Population!BM79-'By group'!M$8*Population!M79)</f>
        <v>-0.86564286621575437</v>
      </c>
      <c r="JN79" s="46">
        <f>step*(+prop_idu_male*'By group'!BN$9*Population!BN79-'By group'!N$8*Population!N79)</f>
        <v>-0.71126800614576768</v>
      </c>
      <c r="JO79" s="45">
        <f>step*(+(1-prop_idu_male)*'By group'!BB$9*Population!BB79-'By group'!O$8*Population!O79-'By group'!O$6*Population!O79+'By group'!AB$7*Population!AB79)</f>
        <v>-6805.4277144733669</v>
      </c>
      <c r="JP79" s="46">
        <f>step*(+(1-prop_idu_male)*'By group'!BC$9*Population!BC79-'By group'!P$8*Population!P79-'By group'!P$6*Population!P79+'By group'!AC$7*Population!AC79)</f>
        <v>-10.413381771132569</v>
      </c>
      <c r="JQ79" s="46">
        <f>step*(+(1-prop_idu_male)*'By group'!BD$9*Population!BD79-'By group'!Q$8*Population!Q79-'By group'!Q$6*Population!Q79+'By group'!AD$7*Population!AD79)</f>
        <v>-30.294512469003692</v>
      </c>
      <c r="JR79" s="46">
        <f>step*(+(1-prop_idu_male)*'By group'!BE$9*Population!BE79-'By group'!R$8*Population!R79-'By group'!R$6*Population!R79+'By group'!AE$7*Population!AE79)</f>
        <v>-31.149805498022765</v>
      </c>
      <c r="JS79" s="46">
        <f>step*(+(1-prop_idu_male)*'By group'!BF$9*Population!BF79-'By group'!S$8*Population!S79-'By group'!S$6*Population!S79+'By group'!AF$7*Population!AF79)</f>
        <v>-9.3283779412837529</v>
      </c>
      <c r="JT79" s="46">
        <f>step*(+(1-prop_idu_male)*'By group'!BG$9*Population!BG79-'By group'!T$8*Population!T79-'By group'!T$6*Population!T79+'By group'!AG$7*Population!AG79)</f>
        <v>-1.7965170111548259</v>
      </c>
      <c r="JU79" s="46">
        <f>step*(+(1-prop_idu_male)*'By group'!BH$9*Population!BH79-'By group'!U$8*Population!U79-'By group'!U$6*Population!U79+'By group'!AH$7*Population!AH79)</f>
        <v>-1.5323570896446397</v>
      </c>
      <c r="JV79" s="46">
        <f>step*(+(1-prop_idu_male)*'By group'!BI$9*Population!BI79-'By group'!V$8*Population!V79-'By group'!V$6*Population!V79+'By group'!AI$7*Population!AI79)</f>
        <v>0</v>
      </c>
      <c r="JW79" s="46">
        <f>step*(+(1-prop_idu_male)*'By group'!BJ$9*Population!BJ79-'By group'!W$8*Population!W79-'By group'!W$6*Population!W79+'By group'!AJ$7*Population!AJ79)</f>
        <v>0</v>
      </c>
      <c r="JX79" s="46">
        <f>step*(+(1-prop_idu_male)*'By group'!BK$9*Population!BK79-'By group'!X$8*Population!X79-'By group'!X$6*Population!X79+'By group'!AK$7*Population!AK79)</f>
        <v>0</v>
      </c>
      <c r="JY79" s="46">
        <f>step*(+(1-prop_idu_male)*'By group'!BL$9*Population!BL79-'By group'!Y$8*Population!Y79-'By group'!Y$6*Population!Y79+'By group'!AL$7*Population!AL79)</f>
        <v>-3.207023183871367</v>
      </c>
      <c r="JZ79" s="46">
        <f>step*(+(1-prop_idu_male)*'By group'!BM$9*Population!BM79-'By group'!Z$8*Population!Z79-'By group'!Z$6*Population!Z79+'By group'!AM$7*Population!AM79)</f>
        <v>-1.6305283096651051</v>
      </c>
      <c r="KA79" s="76">
        <f>step*(+(1-prop_idu_male)*'By group'!BN$9*Population!BN79-'By group'!AA$8*Population!AA79-'By group'!AA$6*Population!AA79+'By group'!AN$7*Population!AN79)</f>
        <v>-1.37391321322749</v>
      </c>
      <c r="KB79" s="46">
        <f>step*(+'By group'!O$6*Population!O79-'By group'!AB$7*Population!AB79)</f>
        <v>5823.4553175347437</v>
      </c>
      <c r="KC79" s="46">
        <f>step*(+'By group'!P$6*Population!P79-'By group'!AC$7*Population!AC79)</f>
        <v>7.5417234130710344</v>
      </c>
      <c r="KD79" s="46">
        <f>step*(+'By group'!Q$6*Population!Q79-'By group'!AD$7*Population!AD79)</f>
        <v>21.886197947541575</v>
      </c>
      <c r="KE79" s="46">
        <f>step*(+'By group'!R$6*Population!R79-'By group'!AE$7*Population!AE79)</f>
        <v>22.439540460022833</v>
      </c>
      <c r="KF79" s="46">
        <f>step*(+'By group'!S$6*Population!S79-'By group'!AF$7*Population!AF79)</f>
        <v>6.7085936134050232</v>
      </c>
      <c r="KG79" s="46">
        <f>step*(+'By group'!T$6*Population!T79-'By group'!AG$7*Population!AG79)</f>
        <v>1.2909896306888375</v>
      </c>
      <c r="KH79" s="46">
        <f>step*(+'By group'!U$6*Population!U79-'By group'!AH$7*Population!AH79)</f>
        <v>1.1011546719130927</v>
      </c>
      <c r="KI79" s="46">
        <f>step*(+'By group'!V$6*Population!V79-'By group'!AI$7*Population!AI79)</f>
        <v>0</v>
      </c>
      <c r="KJ79" s="46">
        <f>step*(+'By group'!W$6*Population!W79-'By group'!AJ$7*Population!AJ79)</f>
        <v>0</v>
      </c>
      <c r="KK79" s="46">
        <f>step*(+'By group'!X$6*Population!X79-'By group'!AK$7*Population!AK79)</f>
        <v>0</v>
      </c>
      <c r="KL79" s="46">
        <f>step*(+'By group'!Y$6*Population!Y79-'By group'!AL$7*Population!AL79)</f>
        <v>2.3042662304695614</v>
      </c>
      <c r="KM79" s="46">
        <f>step*(+'By group'!Z$6*Population!Z79-'By group'!AM$7*Population!AM79)</f>
        <v>1.1733361780869105</v>
      </c>
      <c r="KN79" s="46">
        <f>step*(+'By group'!AA$6*Population!AA79-'By group'!AN$7*Population!AN79)</f>
        <v>0.99403634489015258</v>
      </c>
      <c r="KO79" s="45">
        <v>0</v>
      </c>
      <c r="KP79" s="46">
        <v>0</v>
      </c>
      <c r="KQ79" s="46">
        <v>0</v>
      </c>
      <c r="KR79" s="46">
        <v>0</v>
      </c>
      <c r="KS79" s="46">
        <v>0</v>
      </c>
      <c r="KT79" s="46">
        <v>0</v>
      </c>
      <c r="KU79" s="46">
        <v>0</v>
      </c>
      <c r="KV79" s="46">
        <v>0</v>
      </c>
      <c r="KW79" s="46">
        <v>0</v>
      </c>
      <c r="KX79" s="46">
        <v>0</v>
      </c>
      <c r="KY79" s="46">
        <v>0</v>
      </c>
      <c r="KZ79" s="46">
        <v>0</v>
      </c>
      <c r="LA79" s="46">
        <v>0</v>
      </c>
      <c r="LB79" s="188">
        <f>step*(-'By group'!BB$9*Population!BB79+'By group'!B$8*Population!B79+'By group'!O$8*Population!O79)</f>
        <v>1894.6567723935013</v>
      </c>
      <c r="LC79" s="189">
        <f>step*(-'By group'!BC$9*Population!BC79+'By group'!C$8*Population!C79+'By group'!P$8*Population!P79)</f>
        <v>8.2800186431478195</v>
      </c>
      <c r="LD79" s="189">
        <f>step*(-'By group'!BD$9*Population!BD79+'By group'!D$8*Population!D79+'By group'!Q$8*Population!Q79)</f>
        <v>24.297757697249729</v>
      </c>
      <c r="LE79" s="189">
        <f>step*(-'By group'!BE$9*Population!BE79+'By group'!E$8*Population!E79+'By group'!R$8*Population!R79)</f>
        <v>25.22961937834566</v>
      </c>
      <c r="LF79" s="189">
        <f>step*(-'By group'!BF$9*Population!BF79+'By group'!F$8*Population!F79+'By group'!S$8*Population!S79)</f>
        <v>7.5976079775513075</v>
      </c>
      <c r="LG79" s="189">
        <f>step*(-'By group'!BG$9*Population!BG79+'By group'!G$8*Population!G79+'By group'!T$8*Population!T79)</f>
        <v>1.4666848491832063</v>
      </c>
      <c r="LH79" s="189">
        <f>step*(-'By group'!BH$9*Population!BH79+'By group'!H$8*Population!H79+'By group'!U$8*Population!U79)</f>
        <v>1.2501366799245917</v>
      </c>
      <c r="LI79" s="189">
        <f>step*(-'By group'!BI$9*Population!BI79+'By group'!I$8*Population!I79+'By group'!V$8*Population!V79)</f>
        <v>0</v>
      </c>
      <c r="LJ79" s="189">
        <f>step*(-'By group'!BJ$9*Population!BJ79+'By group'!J$8*Population!J79+'By group'!W$8*Population!W79)</f>
        <v>0</v>
      </c>
      <c r="LK79" s="189">
        <f>step*(-'By group'!BK$9*Population!BK79+'By group'!K$8*Population!K79+'By group'!X$8*Population!X79)</f>
        <v>0</v>
      </c>
      <c r="LL79" s="189">
        <f>step*(-'By group'!BL$9*Population!BL79+'By group'!L$8*Population!L79+'By group'!Y$8*Population!Y79)</f>
        <v>2.6177661207680392</v>
      </c>
      <c r="LM79" s="189">
        <f>step*(-'By group'!BM$9*Population!BM79+'By group'!M$8*Population!M79+'By group'!Z$8*Population!Z79)</f>
        <v>1.3228349977939489</v>
      </c>
      <c r="LN79" s="189">
        <f>step*(-'By group'!BN$9*Population!BN79+'By group'!N$8*Population!N79+'By group'!AA$8*Population!AA79)</f>
        <v>1.0911448744831049</v>
      </c>
    </row>
    <row r="80" spans="1:326" x14ac:dyDescent="0.25">
      <c r="A80">
        <f t="shared" si="110"/>
        <v>38</v>
      </c>
      <c r="B80" s="52">
        <f>step*((-'By group'!B$4-'By group'!B$5-'By group'!B$22)*Population!B80+'By group'!B$3*Population!$BO80)</f>
        <v>182294.8732992491</v>
      </c>
      <c r="C80" s="4">
        <f>step*((-'By group'!C$4-'By group'!C$5-'By group'!C$22)*Population!C80+'By group'!C$3*Population!$BO80)</f>
        <v>-4977.9521090300032</v>
      </c>
      <c r="D80" s="4">
        <f>step*((-'By group'!D$4-'By group'!D$5-'By group'!D$22)*Population!D80+'By group'!D$3*Population!$BO80)</f>
        <v>-32657.820205201726</v>
      </c>
      <c r="E80" s="4">
        <f>step*((-'By group'!E$4-'By group'!E$5-'By group'!E$22)*Population!E80+'By group'!E$3*Population!$BO80)</f>
        <v>-52294.529968883318</v>
      </c>
      <c r="F80" s="4">
        <f>step*((-'By group'!F$4-'By group'!F$5-'By group'!F$22)*Population!F80+'By group'!F$3*Population!$BO80)</f>
        <v>-21233.38654616737</v>
      </c>
      <c r="G80" s="4">
        <f>step*((-'By group'!G$4-'By group'!G$5-'By group'!G$22)*Population!G80+'By group'!G$3*Population!$BO80)</f>
        <v>-5153.0178773350335</v>
      </c>
      <c r="H80" s="4">
        <f>step*((-'By group'!H$4-'By group'!H$5-'By group'!H$22)*Population!H80+'By group'!H$3*Population!$BO80)</f>
        <v>-4806.5995759259658</v>
      </c>
      <c r="I80" s="4">
        <f>step*((-'By group'!I$4-'By group'!I$5-'By group'!I$22)*Population!I80+'By group'!I$3*Population!$BO80)</f>
        <v>0</v>
      </c>
      <c r="J80" s="4">
        <f>step*((-'By group'!J$4-'By group'!J$5-'By group'!J$22)*Population!J80+'By group'!J$3*Population!$BO80)</f>
        <v>0</v>
      </c>
      <c r="K80" s="4">
        <f>step*((-'By group'!K$4-'By group'!K$5-'By group'!K$22)*Population!K80+'By group'!K$3*Population!$BO80)</f>
        <v>0</v>
      </c>
      <c r="L80" s="4">
        <f>step*((-'By group'!L$4-'By group'!L$5-'By group'!L$22)*Population!L80+'By group'!L$3*Population!$BO80)</f>
        <v>-2657.441144013108</v>
      </c>
      <c r="M80" s="4">
        <f>step*((-'By group'!M$4-'By group'!M$5-'By group'!M$22)*Population!M80+'By group'!M$3*Population!$BO80)</f>
        <v>-1518.6781378824371</v>
      </c>
      <c r="N80" s="4">
        <f>step*((-'By group'!N$4-'By group'!N$5-'By group'!N$22)*Population!N80+'By group'!N$3*Population!$BO80)</f>
        <v>-1465.5714589596751</v>
      </c>
      <c r="O80" s="8">
        <f>step*((-'By group'!O$4-'By group'!O$5-'By group'!O$22)*Population!O80+'By group'!O$3*Population!$BO80)</f>
        <v>129096.12577823608</v>
      </c>
      <c r="P80" s="4">
        <f>step*((-'By group'!P$4-'By group'!P$5-'By group'!P$22)*Population!P80+'By group'!P$3*Population!$BO80)</f>
        <v>-2463.1527969040603</v>
      </c>
      <c r="Q80" s="4">
        <f>step*((-'By group'!Q$4-'By group'!Q$5-'By group'!Q$22)*Population!Q80+'By group'!Q$3*Population!$BO80)</f>
        <v>-16167.222002159677</v>
      </c>
      <c r="R80" s="4">
        <f>step*((-'By group'!R$4-'By group'!R$5-'By group'!R$22)*Population!R80+'By group'!R$3*Population!$BO80)</f>
        <v>-25922.164797913581</v>
      </c>
      <c r="S80" s="4">
        <f>step*((-'By group'!S$4-'By group'!S$5-'By group'!S$22)*Population!S80+'By group'!S$3*Population!$BO80)</f>
        <v>-10541.726852286856</v>
      </c>
      <c r="T80" s="4">
        <f>step*((-'By group'!T$4-'By group'!T$5-'By group'!T$22)*Population!T80+'By group'!T$3*Population!$BO80)</f>
        <v>-2562.5779172601938</v>
      </c>
      <c r="U80" s="4">
        <f>step*((-'By group'!U$4-'By group'!U$5-'By group'!U$22)*Population!U80+'By group'!U$3*Population!$BO80)</f>
        <v>-2401.7065415549991</v>
      </c>
      <c r="V80" s="4">
        <f>step*((-'By group'!V$4-'By group'!V$5-'By group'!V$22)*Population!V80+'By group'!V$3*Population!$BO80)</f>
        <v>0</v>
      </c>
      <c r="W80" s="4">
        <f>step*((-'By group'!W$4-'By group'!W$5-'By group'!W$22)*Population!W80+'By group'!W$3*Population!$BO80)</f>
        <v>0</v>
      </c>
      <c r="X80" s="4">
        <f>step*((-'By group'!X$4-'By group'!X$5-'By group'!X$22)*Population!X80+'By group'!X$3*Population!$BO80)</f>
        <v>0</v>
      </c>
      <c r="Y80" s="4">
        <f>step*((-'By group'!Y$4-'By group'!Y$5-'By group'!Y$22)*Population!Y80+'By group'!Y$3*Population!$BO80)</f>
        <v>-1327.8223760106923</v>
      </c>
      <c r="Z80" s="4">
        <f>step*((-'By group'!Z$4-'By group'!Z$5-'By group'!Z$22)*Population!Z80+'By group'!Z$3*Population!$BO80)</f>
        <v>-764.23229216370896</v>
      </c>
      <c r="AA80" s="4">
        <f>step*((-'By group'!AA$4-'By group'!AA$5-'By group'!AA$22)*Population!AA80+'By group'!AA$3*Population!$BO80)</f>
        <v>-748.51210827562147</v>
      </c>
      <c r="AB80" s="8">
        <f>step*((-'By group'!AB$4-'By group'!AB$5-'By group'!AB$22)*Population!AB80+'By group'!AB$3*Population!$BO80)</f>
        <v>-1197.6594434612068</v>
      </c>
      <c r="AC80" s="4">
        <f>step*((-'By group'!AC$4-'By group'!AC$5-'By group'!AC$22)*Population!AC80+'By group'!AC$3*Population!$BO80)</f>
        <v>-174.66307031086757</v>
      </c>
      <c r="AD80" s="4">
        <f>step*((-'By group'!AD$4-'By group'!AD$5-'By group'!AD$22)*Population!AD80+'By group'!AD$3*Population!$BO80)</f>
        <v>-1150.8454727049598</v>
      </c>
      <c r="AE80" s="4">
        <f>step*((-'By group'!AE$4-'By group'!AE$5-'By group'!AE$22)*Population!AE80+'By group'!AE$3*Population!$BO80)</f>
        <v>-1852.8910149022456</v>
      </c>
      <c r="AF80" s="4">
        <f>step*((-'By group'!AF$4-'By group'!AF$5-'By group'!AF$22)*Population!AF80+'By group'!AF$3*Population!$BO80)</f>
        <v>-755.07287309556898</v>
      </c>
      <c r="AG80" s="4">
        <f>step*((-'By group'!AG$4-'By group'!AG$5-'By group'!AG$22)*Population!AG80+'By group'!AG$3*Population!$BO80)</f>
        <v>-183.64231966519387</v>
      </c>
      <c r="AH80" s="4">
        <f>step*((-'By group'!AH$4-'By group'!AH$5-'By group'!AH$22)*Population!AH80+'By group'!AH$3*Population!$BO80)</f>
        <v>-171.74505767528476</v>
      </c>
      <c r="AI80" s="4">
        <f>step*((-'By group'!AI$4-'By group'!AI$5-'By group'!AI$22)*Population!AI80+'By group'!AI$3*Population!$BO80)</f>
        <v>0</v>
      </c>
      <c r="AJ80" s="4">
        <f>step*((-'By group'!AJ$4-'By group'!AJ$5-'By group'!AJ$22)*Population!AJ80+'By group'!AJ$3*Population!$BO80)</f>
        <v>0</v>
      </c>
      <c r="AK80" s="4">
        <f>step*((-'By group'!AK$4-'By group'!AK$5-'By group'!AK$22)*Population!AK80+'By group'!AK$3*Population!$BO80)</f>
        <v>0</v>
      </c>
      <c r="AL80" s="4">
        <f>step*((-'By group'!AL$4-'By group'!AL$5-'By group'!AL$22)*Population!AL80+'By group'!AL$3*Population!$BO80)</f>
        <v>-94.97075813595211</v>
      </c>
      <c r="AM80" s="4">
        <f>step*((-'By group'!AM$4-'By group'!AM$5-'By group'!AM$22)*Population!AM80+'By group'!AM$3*Population!$BO80)</f>
        <v>-54.337975392341306</v>
      </c>
      <c r="AN80" s="4">
        <f>step*((-'By group'!AN$4-'By group'!AN$5-'By group'!AN$22)*Population!AN80+'By group'!AN$3*Population!$BO80)</f>
        <v>-52.369441068343221</v>
      </c>
      <c r="AO80" s="8">
        <f>step*((-'By group'!AO$4-'By group'!AO$5-'By group'!AO$22)*Population!AO80+'By group'!AO$3*Population!$BO80)</f>
        <v>13990.523648931819</v>
      </c>
      <c r="AP80" s="4">
        <f>step*((-'By group'!AP$4-'By group'!AP$5-'By group'!AP$22)*Population!AP80+'By group'!AP$3*Population!$BO80)</f>
        <v>-522.34668630402621</v>
      </c>
      <c r="AQ80" s="4">
        <f>step*((-'By group'!AQ$4-'By group'!AQ$5-'By group'!AQ$22)*Population!AQ80+'By group'!AQ$3*Population!$BO80)</f>
        <v>-3389.5082830274741</v>
      </c>
      <c r="AR80" s="4">
        <f>step*((-'By group'!AR$4-'By group'!AR$5-'By group'!AR$22)*Population!AR80+'By group'!AR$3*Population!$BO80)</f>
        <v>-5332.3653725936983</v>
      </c>
      <c r="AS80" s="4">
        <f>step*((-'By group'!AS$4-'By group'!AS$5-'By group'!AS$22)*Population!AS80+'By group'!AS$3*Population!$BO80)</f>
        <v>-2132.1179774481925</v>
      </c>
      <c r="AT80" s="4">
        <f>step*((-'By group'!AT$4-'By group'!AT$5-'By group'!AT$22)*Population!AT80+'By group'!AT$3*Population!$BO80)</f>
        <v>-510.91619697511538</v>
      </c>
      <c r="AU80" s="4">
        <f>step*((-'By group'!AU$4-'By group'!AU$5-'By group'!AU$22)*Population!AU80+'By group'!AU$3*Population!$BO80)</f>
        <v>-463.8899149621887</v>
      </c>
      <c r="AV80" s="4">
        <f>step*((-'By group'!AV$4-'By group'!AV$5-'By group'!AV$22)*Population!AV80+'By group'!AV$3*Population!$BO80)</f>
        <v>0</v>
      </c>
      <c r="AW80" s="4">
        <f>step*((-'By group'!AW$4-'By group'!AW$5-'By group'!AW$22)*Population!AW80+'By group'!AW$3*Population!$BO80)</f>
        <v>0</v>
      </c>
      <c r="AX80" s="4">
        <f>step*((-'By group'!AX$4-'By group'!AX$5-'By group'!AX$22)*Population!AX80+'By group'!AX$3*Population!$BO80)</f>
        <v>0</v>
      </c>
      <c r="AY80" s="4">
        <f>step*((-'By group'!AY$4-'By group'!AY$5-'By group'!AY$22)*Population!AY80+'By group'!AY$3*Population!$BO80)</f>
        <v>-256.02113959123164</v>
      </c>
      <c r="AZ80" s="4">
        <f>step*((-'By group'!AZ$4-'By group'!AZ$5-'By group'!AZ$22)*Population!AZ80+'By group'!AZ$3*Population!$BO80)</f>
        <v>-141.10006176386619</v>
      </c>
      <c r="BA80" s="4">
        <f>step*((-'By group'!BA$4-'By group'!BA$5-'By group'!BA$22)*Population!BA80+'By group'!BA$3*Population!$BO80)</f>
        <v>-128.61092311250798</v>
      </c>
      <c r="BB80" s="8">
        <f>step*((-'By group'!BB$4-'By group'!BB$5-'By group'!BB$22)*Population!BB80+'By group'!BB$3*Population!$BO80)</f>
        <v>5258.8818102299683</v>
      </c>
      <c r="BC80" s="4">
        <f>step*((-'By group'!BC$4-'By group'!BC$5-'By group'!BC$22)*Population!BC80+'By group'!BC$3*Population!$BO80)</f>
        <v>-399.02775272542414</v>
      </c>
      <c r="BD80" s="4">
        <f>step*((-'By group'!BD$4-'By group'!BD$5-'By group'!BD$22)*Population!BD80+'By group'!BD$3*Population!$BO80)</f>
        <v>-2023.5649272360638</v>
      </c>
      <c r="BE80" s="4">
        <f>step*((-'By group'!BE$4-'By group'!BE$5-'By group'!BE$22)*Population!BE80+'By group'!BE$3*Population!$BO80)</f>
        <v>-2815.0594183592539</v>
      </c>
      <c r="BF80" s="4">
        <f>step*((-'By group'!BF$4-'By group'!BF$5-'By group'!BF$22)*Population!BF80+'By group'!BF$3*Population!$BO80)</f>
        <v>-1044.42944954417</v>
      </c>
      <c r="BG80" s="4">
        <f>step*((-'By group'!BG$4-'By group'!BG$5-'By group'!BG$22)*Population!BG80+'By group'!BG$3*Population!$BO80)</f>
        <v>-238.37522765316774</v>
      </c>
      <c r="BH80" s="4">
        <f>step*((-'By group'!BH$4-'By group'!BH$5-'By group'!BH$22)*Population!BH80+'By group'!BH$3*Population!$BO80)</f>
        <v>-205.0422048788725</v>
      </c>
      <c r="BI80" s="4">
        <f>step*((-'By group'!BI$4-'By group'!BI$5-'By group'!BI$22)*Population!BI80+'By group'!BI$3*Population!$BO80)</f>
        <v>0</v>
      </c>
      <c r="BJ80" s="4">
        <f>step*((-'By group'!BJ$4-'By group'!BJ$5-'By group'!BJ$22)*Population!BJ80+'By group'!BJ$3*Population!$BO80)</f>
        <v>0</v>
      </c>
      <c r="BK80" s="4">
        <f>step*((-'By group'!BK$4-'By group'!BK$5-'By group'!BK$22)*Population!BK80+'By group'!BK$3*Population!$BO80)</f>
        <v>0</v>
      </c>
      <c r="BL80" s="4">
        <f>step*((-'By group'!BL$4-'By group'!BL$5-'By group'!BL$22)*Population!BL80+'By group'!BL$3*Population!$BO80)</f>
        <v>-134.82201114268989</v>
      </c>
      <c r="BM80" s="4">
        <f>step*((-'By group'!BM$4-'By group'!BM$5-'By group'!BM$22)*Population!BM80+'By group'!BM$3*Population!$BO80)</f>
        <v>-68.712115077724604</v>
      </c>
      <c r="BN80" s="4">
        <f>step*((-'By group'!BN$4-'By group'!BN$5-'By group'!BN$22)*Population!BN80+'By group'!BN$3*Population!$BO80)</f>
        <v>-57.667299999061498</v>
      </c>
      <c r="BO80" s="71">
        <f>-step*SUM(SCR!B80:N80)*Population!B80</f>
        <v>-129800.11547531921</v>
      </c>
      <c r="BP80" s="4">
        <f>step*-SUM('By group'!C$11:C$21)*Population!C80</f>
        <v>-124448.80272575008</v>
      </c>
      <c r="BQ80" s="4">
        <f>step*-SUM('By group'!D$11:D$21)*Population!D80</f>
        <v>-90716.167236671463</v>
      </c>
      <c r="BR80" s="4">
        <f>step*-SUM('By group'!E$11:E$21)*Population!E80</f>
        <v>-37353.235692059512</v>
      </c>
      <c r="BS80" s="4">
        <f>step*-SUM('By group'!F$11:F$21)*Population!F80</f>
        <v>-11175.466603245985</v>
      </c>
      <c r="BT80" s="4">
        <f>step*-SUM('By group'!G$11:G$21)*Population!G80</f>
        <v>-5367.7269555573257</v>
      </c>
      <c r="BU80" s="4">
        <f>step*-SUM('By group'!H$11:H$21)*Population!H80</f>
        <v>0</v>
      </c>
      <c r="BV80" s="4">
        <f>step*-SUM('By group'!I$11:I$21)*Population!I80</f>
        <v>0</v>
      </c>
      <c r="BW80" s="4">
        <f>step*-SUM('By group'!J$11:J$21)*Population!J80</f>
        <v>0</v>
      </c>
      <c r="BX80" s="4">
        <f>step*-SUM('By group'!K$11:K$21)*Population!K80</f>
        <v>0</v>
      </c>
      <c r="BY80" s="4">
        <f>step*-SUM('By group'!L$11:L$21)*Population!L80</f>
        <v>-1898.1722457236483</v>
      </c>
      <c r="BZ80" s="4">
        <f>step*-SUM('By group'!M$11:M$21)*Population!M80</f>
        <v>-949.17383617652331</v>
      </c>
      <c r="CA80" s="4">
        <f>step*-SUM('By group'!N$11:N$21)*Population!N80</f>
        <v>0</v>
      </c>
      <c r="CB80" s="13">
        <f>-step*SUM(SCR!O80:AA80)*Population!O80</f>
        <v>-64221.541159745735</v>
      </c>
      <c r="CC80" s="4">
        <f>step*-SUM('By group'!P$11:P$21)*Population!P80</f>
        <v>-61578.819922601506</v>
      </c>
      <c r="CD80" s="4">
        <f>step*-SUM('By group'!Q$11:Q$21)*Population!Q80</f>
        <v>-44908.950005999104</v>
      </c>
      <c r="CE80" s="4">
        <f>step*-SUM('By group'!R$11:R$21)*Population!R80</f>
        <v>-18515.8319985097</v>
      </c>
      <c r="CF80" s="4">
        <f>step*-SUM('By group'!S$11:S$21)*Population!S80</f>
        <v>-5548.2772906772934</v>
      </c>
      <c r="CG80" s="4">
        <f>step*-SUM('By group'!T$11:T$21)*Population!T80</f>
        <v>-2669.351997146035</v>
      </c>
      <c r="CH80" s="4">
        <f>step*-SUM('By group'!U$11:U$21)*Population!U80</f>
        <v>0</v>
      </c>
      <c r="CI80" s="4">
        <f>step*-SUM('By group'!V$11:V$21)*Population!V80</f>
        <v>0</v>
      </c>
      <c r="CJ80" s="4">
        <f>step*-SUM('By group'!W$11:W$21)*Population!W80</f>
        <v>0</v>
      </c>
      <c r="CK80" s="4">
        <f>step*-SUM('By group'!X$11:X$21)*Population!X80</f>
        <v>0</v>
      </c>
      <c r="CL80" s="4">
        <f>step*-SUM('By group'!Y$11:Y$21)*Population!Y80</f>
        <v>-948.44455429335164</v>
      </c>
      <c r="CM80" s="4">
        <f>step*-SUM('By group'!Z$11:Z$21)*Population!Z80</f>
        <v>-477.64518260231807</v>
      </c>
      <c r="CN80" s="4">
        <f>step*-SUM('By group'!AA$11:AA$21)*Population!AA80</f>
        <v>0</v>
      </c>
      <c r="CO80" s="13">
        <f>-step*SUM(SCR!AB80:AN80)*Population!AB80</f>
        <v>-4547.4678675729019</v>
      </c>
      <c r="CP80" s="4">
        <f>step*-SUM('By group'!AC$11:AC$21)*Population!AC80</f>
        <v>-4366.5767577716888</v>
      </c>
      <c r="CQ80" s="4">
        <f>step*-SUM('By group'!AD$11:AD$21)*Population!AD80</f>
        <v>-3196.7929797359993</v>
      </c>
      <c r="CR80" s="4">
        <f>step*-SUM('By group'!AE$11:AE$21)*Population!AE80</f>
        <v>-1323.4935820730325</v>
      </c>
      <c r="CS80" s="4">
        <f>step*-SUM('By group'!AF$11:AF$21)*Population!AF80</f>
        <v>-397.40677531345739</v>
      </c>
      <c r="CT80" s="4">
        <f>step*-SUM('By group'!AG$11:AG$21)*Population!AG80</f>
        <v>-191.29408298457693</v>
      </c>
      <c r="CU80" s="4">
        <f>step*-SUM('By group'!AH$11:AH$21)*Population!AH80</f>
        <v>0</v>
      </c>
      <c r="CV80" s="4">
        <f>step*-SUM('By group'!AI$11:AI$21)*Population!AI80</f>
        <v>0</v>
      </c>
      <c r="CW80" s="4">
        <f>step*-SUM('By group'!AJ$11:AJ$21)*Population!AJ80</f>
        <v>0</v>
      </c>
      <c r="CX80" s="4">
        <f>step*-SUM('By group'!AK$11:AK$21)*Population!AK80</f>
        <v>0</v>
      </c>
      <c r="CY80" s="4">
        <f>step*-SUM('By group'!AL$11:AL$21)*Population!AL80</f>
        <v>-67.836255811394366</v>
      </c>
      <c r="CZ80" s="4">
        <f>step*-SUM('By group'!AM$11:AM$21)*Population!AM80</f>
        <v>-33.961234620213318</v>
      </c>
      <c r="DA80" s="4">
        <f>step*-SUM('By group'!AN$11:AN$21)*Population!AN80</f>
        <v>0</v>
      </c>
      <c r="DB80" s="13">
        <f>-step*SUM(SCR!AO80:BA80)*Population!AO80</f>
        <v>-13665.079374209612</v>
      </c>
      <c r="DC80" s="4">
        <f>step*-SUM('By group'!AP$11:AP$21)*Population!AP80</f>
        <v>-13058.667157600654</v>
      </c>
      <c r="DD80" s="4">
        <f>step*-SUM('By group'!AQ$11:AQ$21)*Population!AQ80</f>
        <v>-9415.3007861874285</v>
      </c>
      <c r="DE80" s="4">
        <f>step*-SUM('By group'!AR$11:AR$21)*Population!AR80</f>
        <v>-3808.8324089954986</v>
      </c>
      <c r="DF80" s="4">
        <f>step*-SUM('By group'!AS$11:AS$21)*Population!AS80</f>
        <v>-1122.1673565516803</v>
      </c>
      <c r="DG80" s="4">
        <f>step*-SUM('By group'!AT$11:AT$21)*Population!AT80</f>
        <v>-532.20437184907848</v>
      </c>
      <c r="DH80" s="4">
        <f>step*-SUM('By group'!AU$11:AU$21)*Population!AU80</f>
        <v>0</v>
      </c>
      <c r="DI80" s="4">
        <f>step*-SUM('By group'!AV$11:AV$21)*Population!AV80</f>
        <v>0</v>
      </c>
      <c r="DJ80" s="4">
        <f>step*-SUM('By group'!AW$11:AW$21)*Population!AW80</f>
        <v>0</v>
      </c>
      <c r="DK80" s="4">
        <f>step*-SUM('By group'!AX$11:AX$21)*Population!AX80</f>
        <v>0</v>
      </c>
      <c r="DL80" s="4">
        <f>step*-SUM('By group'!AY$11:AY$21)*Population!AY80</f>
        <v>-182.87224256516544</v>
      </c>
      <c r="DM80" s="4">
        <f>step*-SUM('By group'!AZ$11:AZ$21)*Population!AZ80</f>
        <v>-88.187538602416367</v>
      </c>
      <c r="DN80" s="4">
        <f>step*-SUM('By group'!BA$11:BA$21)*Population!BA80</f>
        <v>0</v>
      </c>
      <c r="DO80" s="13">
        <f>-step*SUM(SCR!BB80:BN80)*Population!BB80</f>
        <v>-7060.0887440547285</v>
      </c>
      <c r="DP80" s="4">
        <f>step*-SUM('By group'!BC$11:BC$21)*Population!BC80</f>
        <v>-6650.4625454237348</v>
      </c>
      <c r="DQ80" s="4">
        <f>step*-SUM('By group'!BD$11:BD$21)*Population!BD80</f>
        <v>-4599.0111982637809</v>
      </c>
      <c r="DR80" s="4">
        <f>step*-SUM('By group'!BE$11:BE$21)*Population!BE80</f>
        <v>-1759.4121364745338</v>
      </c>
      <c r="DS80" s="4">
        <f>step*-SUM('By group'!BF$11:BF$21)*Population!BF80</f>
        <v>-497.34735692579528</v>
      </c>
      <c r="DT80" s="4">
        <f>step*-SUM('By group'!BG$11:BG$21)*Population!BG80</f>
        <v>-229.20694966650743</v>
      </c>
      <c r="DU80" s="4">
        <f>step*-SUM('By group'!BH$11:BH$21)*Population!BH80</f>
        <v>0</v>
      </c>
      <c r="DV80" s="4">
        <f>step*-SUM('By group'!BI$11:BI$21)*Population!BI80</f>
        <v>0</v>
      </c>
      <c r="DW80" s="4">
        <f>step*-SUM('By group'!BJ$11:BJ$21)*Population!BJ80</f>
        <v>0</v>
      </c>
      <c r="DX80" s="4">
        <f>step*-SUM('By group'!BK$11:BK$21)*Population!BK80</f>
        <v>0</v>
      </c>
      <c r="DY80" s="4">
        <f>step*-SUM('By group'!BL$11:BL$21)*Population!BL80</f>
        <v>-74.901117301494381</v>
      </c>
      <c r="DZ80" s="4">
        <f>step*-SUM('By group'!BM$11:BM$21)*Population!BM80</f>
        <v>-34.356057538862302</v>
      </c>
      <c r="EA80" s="4">
        <f>step*-SUM('By group'!BN$11:BN$21)*Population!BN80</f>
        <v>0</v>
      </c>
      <c r="EB80" s="52">
        <v>0</v>
      </c>
      <c r="EC80" s="4">
        <f t="shared" si="111"/>
        <v>129800.11547531921</v>
      </c>
      <c r="ED80" s="4">
        <f t="shared" si="111"/>
        <v>124448.80272575008</v>
      </c>
      <c r="EE80" s="4">
        <f t="shared" si="112"/>
        <v>90716.167236671463</v>
      </c>
      <c r="EF80" s="4">
        <f t="shared" si="113"/>
        <v>37353.235692059512</v>
      </c>
      <c r="EG80" s="4">
        <f t="shared" si="114"/>
        <v>11175.466603245985</v>
      </c>
      <c r="EH80" s="4">
        <f t="shared" si="114"/>
        <v>5367.7269555573257</v>
      </c>
      <c r="EI80" s="4">
        <v>0</v>
      </c>
      <c r="EJ80" s="4">
        <f t="shared" si="115"/>
        <v>0</v>
      </c>
      <c r="EK80" s="4">
        <f t="shared" si="116"/>
        <v>0</v>
      </c>
      <c r="EL80" s="4">
        <f t="shared" si="117"/>
        <v>0</v>
      </c>
      <c r="EM80" s="4">
        <f t="shared" si="118"/>
        <v>1898.1722457236483</v>
      </c>
      <c r="EN80" s="4">
        <f t="shared" si="119"/>
        <v>949.17383617652331</v>
      </c>
      <c r="EO80" s="52">
        <v>0</v>
      </c>
      <c r="EP80" s="4">
        <f t="shared" si="120"/>
        <v>64221.541159745735</v>
      </c>
      <c r="EQ80" s="4">
        <f t="shared" si="121"/>
        <v>61578.819922601506</v>
      </c>
      <c r="ER80" s="4">
        <f t="shared" si="122"/>
        <v>44908.950005999104</v>
      </c>
      <c r="ES80" s="4">
        <f t="shared" si="123"/>
        <v>18515.8319985097</v>
      </c>
      <c r="ET80" s="4">
        <f t="shared" si="124"/>
        <v>5548.2772906772934</v>
      </c>
      <c r="EU80" s="4">
        <f t="shared" si="125"/>
        <v>2669.351997146035</v>
      </c>
      <c r="EV80" s="4">
        <v>0</v>
      </c>
      <c r="EW80" s="4">
        <f t="shared" si="126"/>
        <v>0</v>
      </c>
      <c r="EX80" s="4">
        <f t="shared" si="127"/>
        <v>0</v>
      </c>
      <c r="EY80" s="4">
        <f t="shared" si="128"/>
        <v>0</v>
      </c>
      <c r="EZ80" s="4">
        <f t="shared" si="129"/>
        <v>948.44455429335164</v>
      </c>
      <c r="FA80" s="4">
        <f t="shared" si="130"/>
        <v>477.64518260231807</v>
      </c>
      <c r="FB80" s="52">
        <v>0</v>
      </c>
      <c r="FC80" s="4">
        <f t="shared" si="131"/>
        <v>4547.4678675729019</v>
      </c>
      <c r="FD80" s="4">
        <f t="shared" si="132"/>
        <v>4366.5767577716888</v>
      </c>
      <c r="FE80" s="4">
        <f t="shared" si="133"/>
        <v>3196.7929797359993</v>
      </c>
      <c r="FF80" s="4">
        <f t="shared" si="134"/>
        <v>1323.4935820730325</v>
      </c>
      <c r="FG80" s="4">
        <f t="shared" si="135"/>
        <v>397.40677531345739</v>
      </c>
      <c r="FH80" s="4">
        <f t="shared" si="136"/>
        <v>191.29408298457693</v>
      </c>
      <c r="FI80" s="4">
        <v>0</v>
      </c>
      <c r="FJ80" s="4">
        <f t="shared" si="137"/>
        <v>0</v>
      </c>
      <c r="FK80" s="4">
        <f t="shared" si="138"/>
        <v>0</v>
      </c>
      <c r="FL80" s="4">
        <f t="shared" si="139"/>
        <v>0</v>
      </c>
      <c r="FM80" s="4">
        <f t="shared" si="140"/>
        <v>67.836255811394366</v>
      </c>
      <c r="FN80" s="9">
        <f t="shared" si="141"/>
        <v>33.961234620213318</v>
      </c>
      <c r="FO80" s="4">
        <v>0</v>
      </c>
      <c r="FP80" s="4">
        <f t="shared" si="142"/>
        <v>13665.079374209612</v>
      </c>
      <c r="FQ80" s="4">
        <f t="shared" si="143"/>
        <v>13058.667157600654</v>
      </c>
      <c r="FR80" s="4">
        <f t="shared" si="144"/>
        <v>9415.3007861874285</v>
      </c>
      <c r="FS80" s="4">
        <f t="shared" si="145"/>
        <v>3808.8324089954986</v>
      </c>
      <c r="FT80" s="4">
        <f t="shared" si="146"/>
        <v>1122.1673565516803</v>
      </c>
      <c r="FU80" s="4">
        <f t="shared" si="147"/>
        <v>532.20437184907848</v>
      </c>
      <c r="FV80" s="4">
        <v>0</v>
      </c>
      <c r="FW80" s="4">
        <f t="shared" si="148"/>
        <v>0</v>
      </c>
      <c r="FX80" s="4">
        <f t="shared" si="149"/>
        <v>0</v>
      </c>
      <c r="FY80" s="4">
        <f t="shared" si="150"/>
        <v>0</v>
      </c>
      <c r="FZ80" s="4">
        <f t="shared" si="151"/>
        <v>182.87224256516544</v>
      </c>
      <c r="GA80" s="4">
        <f t="shared" si="152"/>
        <v>88.187538602416367</v>
      </c>
      <c r="GB80" s="4">
        <v>0</v>
      </c>
      <c r="GC80" s="4">
        <f t="shared" si="153"/>
        <v>7060.0887440547285</v>
      </c>
      <c r="GD80" s="4">
        <f t="shared" si="94"/>
        <v>6650.4625454237348</v>
      </c>
      <c r="GE80" s="4">
        <f t="shared" si="95"/>
        <v>4599.0111982637809</v>
      </c>
      <c r="GF80" s="4">
        <f t="shared" si="96"/>
        <v>1759.4121364745338</v>
      </c>
      <c r="GG80" s="4">
        <f t="shared" si="97"/>
        <v>497.34735692579528</v>
      </c>
      <c r="GH80" s="4">
        <f t="shared" si="98"/>
        <v>229.20694966650743</v>
      </c>
      <c r="GI80" s="4">
        <v>0</v>
      </c>
      <c r="GJ80" s="4">
        <f t="shared" si="154"/>
        <v>0</v>
      </c>
      <c r="GK80" s="4">
        <f t="shared" si="155"/>
        <v>0</v>
      </c>
      <c r="GL80" s="4">
        <f t="shared" si="99"/>
        <v>0</v>
      </c>
      <c r="GM80" s="4">
        <f t="shared" si="100"/>
        <v>74.901117301494381</v>
      </c>
      <c r="GN80" s="4">
        <f t="shared" si="101"/>
        <v>34.356057538862302</v>
      </c>
      <c r="GO80" s="52">
        <v>0</v>
      </c>
      <c r="GP80" s="4">
        <f>step*(-'By group'!C$32*Population!C80+'By group'!I$33*Population!I80)</f>
        <v>0</v>
      </c>
      <c r="GQ80" s="4">
        <f>step*(-'By group'!D$32*Population!D80+'By group'!J$33*Population!J80)</f>
        <v>0</v>
      </c>
      <c r="GR80" s="4">
        <f>step*(-'By group'!E$32*Population!E80+'By group'!K$33*Population!K80)</f>
        <v>0</v>
      </c>
      <c r="GS80" s="4">
        <f>step*(-'By group'!F$32*Population!F80+'By group'!L$33*Population!L80)</f>
        <v>-4638.6471787611681</v>
      </c>
      <c r="GT80" s="4">
        <f>step*(-'By group'!G$32*Population!G80+'By group'!M$33*Population!M80)</f>
        <v>-598.95847302320362</v>
      </c>
      <c r="GU80" s="4">
        <f>step*(-'By group'!H$32*Population!H80+'By group'!N$33*Population!N80)</f>
        <v>-521.22888063715948</v>
      </c>
      <c r="GV80" s="46">
        <f t="shared" si="156"/>
        <v>0</v>
      </c>
      <c r="GW80" s="14">
        <f t="shared" si="157"/>
        <v>0</v>
      </c>
      <c r="GX80" s="4">
        <f t="shared" si="158"/>
        <v>0</v>
      </c>
      <c r="GY80" s="4">
        <f t="shared" si="159"/>
        <v>4638.6471787611681</v>
      </c>
      <c r="GZ80" s="4">
        <f t="shared" si="160"/>
        <v>598.95847302320362</v>
      </c>
      <c r="HA80" s="4">
        <f t="shared" si="161"/>
        <v>521.22888063715948</v>
      </c>
      <c r="HB80" s="8">
        <v>0</v>
      </c>
      <c r="HC80" s="4">
        <f>step*(-'By group'!P$32*Population!P80+'By group'!V$33*Population!V80)</f>
        <v>0</v>
      </c>
      <c r="HD80" s="4">
        <f>step*(-'By group'!Q$32*Population!Q80+'By group'!W$33*Population!W80)</f>
        <v>0</v>
      </c>
      <c r="HE80" s="4">
        <f>step*(-'By group'!R$32*Population!R80+'By group'!X$33*Population!X80)</f>
        <v>0</v>
      </c>
      <c r="HF80" s="4">
        <f>step*(-'By group'!S$32*Population!S80+'By group'!Y$33*Population!Y80)</f>
        <v>-2299.9163681919708</v>
      </c>
      <c r="HG80" s="4">
        <f>step*(-'By group'!T$32*Population!T80+'By group'!Z$33*Population!Z80)</f>
        <v>-295.04780812804802</v>
      </c>
      <c r="HH80" s="4">
        <f>step*(-'By group'!U$32*Population!U80+'By group'!AA$33*Population!AA80)</f>
        <v>-256.17530705303886</v>
      </c>
      <c r="HI80" s="14">
        <f t="shared" si="162"/>
        <v>0</v>
      </c>
      <c r="HJ80" s="46">
        <f t="shared" si="163"/>
        <v>0</v>
      </c>
      <c r="HK80" s="4">
        <f t="shared" si="164"/>
        <v>0</v>
      </c>
      <c r="HL80" s="4">
        <f t="shared" si="165"/>
        <v>2299.9163681919708</v>
      </c>
      <c r="HM80" s="4">
        <f t="shared" si="166"/>
        <v>295.04780812804802</v>
      </c>
      <c r="HN80" s="9">
        <f t="shared" si="167"/>
        <v>256.17530705303886</v>
      </c>
      <c r="HO80" s="4">
        <v>0</v>
      </c>
      <c r="HP80" s="4">
        <f>step*(-'By group'!AC$32*Population!AC80+'By group'!AI$33*Population!AI80)</f>
        <v>0</v>
      </c>
      <c r="HQ80" s="4">
        <f>step*(-'By group'!AD$32*Population!AD80+'By group'!AJ$33*Population!AJ80)</f>
        <v>0</v>
      </c>
      <c r="HR80" s="4">
        <f>step*(-'By group'!AE$32*Population!AE80+'By group'!AK$33*Population!AK80)</f>
        <v>0</v>
      </c>
      <c r="HS80" s="4">
        <f>step*(-'By group'!AF$32*Population!AF80+'By group'!AL$33*Population!AL80)</f>
        <v>-164.7852597510315</v>
      </c>
      <c r="HT80" s="4">
        <f>step*(-'By group'!AG$32*Population!AG80+'By group'!AM$33*Population!AM80)</f>
        <v>-21.278199286808729</v>
      </c>
      <c r="HU80" s="4">
        <f>step*(-'By group'!AH$32*Population!AH80+'By group'!AN$33*Population!AN80)</f>
        <v>-18.623296003170957</v>
      </c>
      <c r="HV80" s="14">
        <f t="shared" si="168"/>
        <v>0</v>
      </c>
      <c r="HW80" s="46">
        <f t="shared" si="169"/>
        <v>0</v>
      </c>
      <c r="HX80" s="4">
        <f t="shared" si="170"/>
        <v>0</v>
      </c>
      <c r="HY80" s="4">
        <f t="shared" si="171"/>
        <v>164.7852597510315</v>
      </c>
      <c r="HZ80" s="4">
        <f t="shared" si="172"/>
        <v>21.278199286808729</v>
      </c>
      <c r="IA80" s="4">
        <f t="shared" si="173"/>
        <v>18.623296003170957</v>
      </c>
      <c r="IB80" s="8">
        <v>0</v>
      </c>
      <c r="IC80" s="4">
        <f>step*(-'By group'!AP$32*Population!AP80+'By group'!AV$33*Population!AV80)</f>
        <v>0</v>
      </c>
      <c r="ID80" s="4">
        <f>step*(-'By group'!AQ$32*Population!AQ80+'By group'!AW$33*Population!AW80)</f>
        <v>0</v>
      </c>
      <c r="IE80" s="4">
        <f>step*(-'By group'!AR$32*Population!AR80+'By group'!AX$33*Population!AX80)</f>
        <v>0</v>
      </c>
      <c r="IF80" s="4">
        <f>step*(-'By group'!AS$32*Population!AS80+'By group'!AY$33*Population!AY80)</f>
        <v>-469.64755699325747</v>
      </c>
      <c r="IG80" s="4">
        <f>step*(-'By group'!AT$32*Population!AT80+'By group'!AZ$33*Population!AZ80)</f>
        <v>-62.347105068607519</v>
      </c>
      <c r="IH80" s="4">
        <f>step*(-'By group'!AU$32*Population!AU80+'By group'!BA$33*Population!BA80)</f>
        <v>-53.681419283020091</v>
      </c>
      <c r="II80" s="14">
        <f t="shared" si="102"/>
        <v>0</v>
      </c>
      <c r="IJ80" s="4">
        <f t="shared" si="103"/>
        <v>0</v>
      </c>
      <c r="IK80" s="4">
        <f t="shared" si="174"/>
        <v>0</v>
      </c>
      <c r="IL80" s="4">
        <f t="shared" si="175"/>
        <v>469.64755699325747</v>
      </c>
      <c r="IM80" s="4">
        <f t="shared" si="176"/>
        <v>62.347105068607519</v>
      </c>
      <c r="IN80" s="4">
        <f t="shared" si="177"/>
        <v>53.681419283020091</v>
      </c>
      <c r="IO80" s="8">
        <v>0</v>
      </c>
      <c r="IP80" s="4">
        <f>step*(-'By group'!BC$32*Population!BC80+'By group'!BI$33*Population!BI80)</f>
        <v>0</v>
      </c>
      <c r="IQ80" s="4">
        <f>step*(-'By group'!BD$32*Population!BD80+'By group'!BJ$33*Population!BJ80)</f>
        <v>0</v>
      </c>
      <c r="IR80" s="4">
        <f>step*(-'By group'!BE$32*Population!BE80+'By group'!BK$33*Population!BK80)</f>
        <v>0</v>
      </c>
      <c r="IS80" s="4">
        <f>step*(-'By group'!BF$32*Population!BF80+'By group'!BL$33*Population!BL80)</f>
        <v>-211.22311981215046</v>
      </c>
      <c r="IT80" s="4">
        <f>step*(-'By group'!BG$32*Population!BG80+'By group'!BM$33*Population!BM80)</f>
        <v>-28.663361163870334</v>
      </c>
      <c r="IU80" s="4">
        <f>step*(-'By group'!BH$32*Population!BH80+'By group'!BN$33*Population!BN80)</f>
        <v>-23.435947080402858</v>
      </c>
      <c r="IV80" s="14">
        <f t="shared" si="104"/>
        <v>0</v>
      </c>
      <c r="IW80" s="4">
        <f t="shared" si="105"/>
        <v>0</v>
      </c>
      <c r="IX80" s="4">
        <f t="shared" si="106"/>
        <v>0</v>
      </c>
      <c r="IY80" s="4">
        <f t="shared" si="107"/>
        <v>211.22311981215046</v>
      </c>
      <c r="IZ80" s="4">
        <f t="shared" si="108"/>
        <v>28.663361163870334</v>
      </c>
      <c r="JA80" s="4">
        <f t="shared" si="109"/>
        <v>23.435947080402858</v>
      </c>
      <c r="JB80" s="75">
        <f>step*(+prop_idu_male*'By group'!BB$9*Population!BB80-'By group'!B$8*Population!B80)</f>
        <v>-915.24414910335031</v>
      </c>
      <c r="JC80" s="46">
        <f>step*(+prop_idu_male*'By group'!BC$9*Population!BC80-'By group'!C$8*Population!C80)</f>
        <v>-5.4243846308366566</v>
      </c>
      <c r="JD80" s="46">
        <f>step*(+prop_idu_male*'By group'!BD$9*Population!BD80-'By group'!D$8*Population!D80)</f>
        <v>-15.935708072167678</v>
      </c>
      <c r="JE80" s="46">
        <f>step*(+prop_idu_male*'By group'!BE$9*Population!BE80-'By group'!E$8*Population!E80)</f>
        <v>-16.565323282260316</v>
      </c>
      <c r="JF80" s="46">
        <f>step*(+prop_idu_male*'By group'!BF$9*Population!BF80-'By group'!F$8*Population!F80)</f>
        <v>-4.9909164733120379</v>
      </c>
      <c r="JG80" s="46">
        <f>step*(+prop_idu_male*'By group'!BG$9*Population!BG80-'By group'!G$8*Population!G80)</f>
        <v>-0.96352605527154167</v>
      </c>
      <c r="JH80" s="46">
        <f>step*(+prop_idu_male*'By group'!BH$9*Population!BH80-'By group'!H$8*Population!H80)</f>
        <v>-0.82057202041439081</v>
      </c>
      <c r="JI80" s="46">
        <f>step*(+prop_idu_male*'By group'!BI$9*Population!BI80-'By group'!I$8*Population!I80)</f>
        <v>0</v>
      </c>
      <c r="JJ80" s="46">
        <f>step*(+prop_idu_male*'By group'!BJ$9*Population!BJ80-'By group'!J$8*Population!J80)</f>
        <v>0</v>
      </c>
      <c r="JK80" s="46">
        <f>step*(+prop_idu_male*'By group'!BK$9*Population!BK80-'By group'!K$8*Population!K80)</f>
        <v>0</v>
      </c>
      <c r="JL80" s="46">
        <f>step*(+prop_idu_male*'By group'!BL$9*Population!BL80-'By group'!L$8*Population!L80)</f>
        <v>-1.7184095642000619</v>
      </c>
      <c r="JM80" s="46">
        <f>step*(+prop_idu_male*'By group'!BM$9*Population!BM80-'By group'!M$8*Population!M80)</f>
        <v>-0.86671929808325376</v>
      </c>
      <c r="JN80" s="46">
        <f>step*(+prop_idu_male*'By group'!BN$9*Population!BN80-'By group'!N$8*Population!N80)</f>
        <v>-0.71117882554039635</v>
      </c>
      <c r="JO80" s="45">
        <f>step*(+(1-prop_idu_male)*'By group'!BB$9*Population!BB80-'By group'!O$8*Population!O80-'By group'!O$6*Population!O80+'By group'!AB$7*Population!AB80)</f>
        <v>-6825.474470978008</v>
      </c>
      <c r="JP80" s="46">
        <f>step*(+(1-prop_idu_male)*'By group'!BC$9*Population!BC80-'By group'!P$8*Population!P80-'By group'!P$6*Population!P80+'By group'!AC$7*Population!AC80)</f>
        <v>-10.436631202118591</v>
      </c>
      <c r="JQ80" s="46">
        <f>step*(+(1-prop_idu_male)*'By group'!BD$9*Population!BD80-'By group'!Q$8*Population!Q80-'By group'!Q$6*Population!Q80+'By group'!AD$7*Population!AD80)</f>
        <v>-30.352718867247098</v>
      </c>
      <c r="JR80" s="46">
        <f>step*(+(1-prop_idu_male)*'By group'!BE$9*Population!BE80-'By group'!R$8*Population!R80-'By group'!R$6*Population!R80+'By group'!AE$7*Population!AE80)</f>
        <v>-31.190248802015766</v>
      </c>
      <c r="JS80" s="46">
        <f>step*(+(1-prop_idu_male)*'By group'!BF$9*Population!BF80-'By group'!S$8*Population!S80-'By group'!S$6*Population!S80+'By group'!AF$7*Population!AF80)</f>
        <v>-9.3345969274563494</v>
      </c>
      <c r="JT80" s="46">
        <f>step*(+(1-prop_idu_male)*'By group'!BG$9*Population!BG80-'By group'!T$8*Population!T80-'By group'!T$6*Population!T80+'By group'!AG$7*Population!AG80)</f>
        <v>-1.7966471321986988</v>
      </c>
      <c r="JU80" s="46">
        <f>step*(+(1-prop_idu_male)*'By group'!BH$9*Population!BH80-'By group'!U$8*Population!U80-'By group'!U$6*Population!U80+'By group'!AH$7*Population!AH80)</f>
        <v>-1.530245460412893</v>
      </c>
      <c r="JV80" s="46">
        <f>step*(+(1-prop_idu_male)*'By group'!BI$9*Population!BI80-'By group'!V$8*Population!V80-'By group'!V$6*Population!V80+'By group'!AI$7*Population!AI80)</f>
        <v>0</v>
      </c>
      <c r="JW80" s="46">
        <f>step*(+(1-prop_idu_male)*'By group'!BJ$9*Population!BJ80-'By group'!W$8*Population!W80-'By group'!W$6*Population!W80+'By group'!AJ$7*Population!AJ80)</f>
        <v>0</v>
      </c>
      <c r="JX80" s="46">
        <f>step*(+(1-prop_idu_male)*'By group'!BK$9*Population!BK80-'By group'!X$8*Population!X80-'By group'!X$6*Population!X80+'By group'!AK$7*Population!AK80)</f>
        <v>0</v>
      </c>
      <c r="JY80" s="46">
        <f>step*(+(1-prop_idu_male)*'By group'!BL$9*Population!BL80-'By group'!Y$8*Population!Y80-'By group'!Y$6*Population!Y80+'By group'!AL$7*Population!AL80)</f>
        <v>-3.202358419102846</v>
      </c>
      <c r="JZ80" s="46">
        <f>step*(+(1-prop_idu_male)*'By group'!BM$9*Population!BM80-'By group'!Z$8*Population!Z80-'By group'!Z$6*Population!Z80+'By group'!AM$7*Population!AM80)</f>
        <v>-1.624840912682243</v>
      </c>
      <c r="KA80" s="76">
        <f>step*(+(1-prop_idu_male)*'By group'!BN$9*Population!BN80-'By group'!AA$8*Population!AA80-'By group'!AA$6*Population!AA80+'By group'!AN$7*Population!AN80)</f>
        <v>-1.3644893588968201</v>
      </c>
      <c r="KB80" s="46">
        <f>step*(+'By group'!O$6*Population!O80-'By group'!AB$7*Population!AB80)</f>
        <v>5840.606320622056</v>
      </c>
      <c r="KC80" s="46">
        <f>step*(+'By group'!P$6*Population!P80-'By group'!AC$7*Population!AC80)</f>
        <v>7.5572040823512268</v>
      </c>
      <c r="KD80" s="46">
        <f>step*(+'By group'!Q$6*Population!Q80-'By group'!AD$7*Population!AD80)</f>
        <v>21.922810209838929</v>
      </c>
      <c r="KE80" s="46">
        <f>step*(+'By group'!R$6*Population!R80-'By group'!AE$7*Population!AE80)</f>
        <v>22.460156443703276</v>
      </c>
      <c r="KF80" s="46">
        <f>step*(+'By group'!S$6*Population!S80-'By group'!AF$7*Population!AF80)</f>
        <v>6.7096624891954413</v>
      </c>
      <c r="KG80" s="46">
        <f>step*(+'By group'!T$6*Population!T80-'By group'!AG$7*Population!AG80)</f>
        <v>1.2902815667294725</v>
      </c>
      <c r="KH80" s="46">
        <f>step*(+'By group'!U$6*Population!U80-'By group'!AH$7*Population!AH80)</f>
        <v>1.098676672748256</v>
      </c>
      <c r="KI80" s="46">
        <f>step*(+'By group'!V$6*Population!V80-'By group'!AI$7*Population!AI80)</f>
        <v>0</v>
      </c>
      <c r="KJ80" s="46">
        <f>step*(+'By group'!W$6*Population!W80-'By group'!AJ$7*Population!AJ80)</f>
        <v>0</v>
      </c>
      <c r="KK80" s="46">
        <f>step*(+'By group'!X$6*Population!X80-'By group'!AK$7*Population!AK80)</f>
        <v>0</v>
      </c>
      <c r="KL80" s="46">
        <f>step*(+'By group'!Y$6*Population!Y80-'By group'!AL$7*Population!AL80)</f>
        <v>2.2988545351903911</v>
      </c>
      <c r="KM80" s="46">
        <f>step*(+'By group'!Z$6*Population!Z80-'By group'!AM$7*Population!AM80)</f>
        <v>1.1678093646032424</v>
      </c>
      <c r="KN80" s="46">
        <f>step*(+'By group'!AA$6*Population!AA80-'By group'!AN$7*Population!AN80)</f>
        <v>0.98557926117714079</v>
      </c>
      <c r="KO80" s="45">
        <v>0</v>
      </c>
      <c r="KP80" s="46">
        <v>0</v>
      </c>
      <c r="KQ80" s="46">
        <v>0</v>
      </c>
      <c r="KR80" s="46">
        <v>0</v>
      </c>
      <c r="KS80" s="46">
        <v>0</v>
      </c>
      <c r="KT80" s="46">
        <v>0</v>
      </c>
      <c r="KU80" s="46">
        <v>0</v>
      </c>
      <c r="KV80" s="46">
        <v>0</v>
      </c>
      <c r="KW80" s="46">
        <v>0</v>
      </c>
      <c r="KX80" s="46">
        <v>0</v>
      </c>
      <c r="KY80" s="46">
        <v>0</v>
      </c>
      <c r="KZ80" s="46">
        <v>0</v>
      </c>
      <c r="LA80" s="46">
        <v>0</v>
      </c>
      <c r="LB80" s="188">
        <f>step*(-'By group'!BB$9*Population!BB80+'By group'!B$8*Population!B80+'By group'!O$8*Population!O80)</f>
        <v>1900.1122994593022</v>
      </c>
      <c r="LC80" s="189">
        <f>step*(-'By group'!BC$9*Population!BC80+'By group'!C$8*Population!C80+'By group'!P$8*Population!P80)</f>
        <v>8.3038117506040194</v>
      </c>
      <c r="LD80" s="189">
        <f>step*(-'By group'!BD$9*Population!BD80+'By group'!D$8*Population!D80+'By group'!Q$8*Population!Q80)</f>
        <v>24.365616729575848</v>
      </c>
      <c r="LE80" s="189">
        <f>step*(-'By group'!BE$9*Population!BE80+'By group'!E$8*Population!E80+'By group'!R$8*Population!R80)</f>
        <v>25.295415640572806</v>
      </c>
      <c r="LF80" s="189">
        <f>step*(-'By group'!BF$9*Population!BF80+'By group'!F$8*Population!F80+'By group'!S$8*Population!S80)</f>
        <v>7.6158509115729469</v>
      </c>
      <c r="LG80" s="189">
        <f>step*(-'By group'!BG$9*Population!BG80+'By group'!G$8*Population!G80+'By group'!T$8*Population!T80)</f>
        <v>1.4698916207407677</v>
      </c>
      <c r="LH80" s="189">
        <f>step*(-'By group'!BH$9*Population!BH80+'By group'!H$8*Population!H80+'By group'!U$8*Population!U80)</f>
        <v>1.2521408080790277</v>
      </c>
      <c r="LI80" s="189">
        <f>step*(-'By group'!BI$9*Population!BI80+'By group'!I$8*Population!I80+'By group'!V$8*Population!V80)</f>
        <v>0</v>
      </c>
      <c r="LJ80" s="189">
        <f>step*(-'By group'!BJ$9*Population!BJ80+'By group'!J$8*Population!J80+'By group'!W$8*Population!W80)</f>
        <v>0</v>
      </c>
      <c r="LK80" s="189">
        <f>step*(-'By group'!BK$9*Population!BK80+'By group'!K$8*Population!K80+'By group'!X$8*Population!X80)</f>
        <v>0</v>
      </c>
      <c r="LL80" s="189">
        <f>step*(-'By group'!BL$9*Population!BL80+'By group'!L$8*Population!L80+'By group'!Y$8*Population!Y80)</f>
        <v>2.6219134481125166</v>
      </c>
      <c r="LM80" s="189">
        <f>step*(-'By group'!BM$9*Population!BM80+'By group'!M$8*Population!M80+'By group'!Z$8*Population!Z80)</f>
        <v>1.3237508461622545</v>
      </c>
      <c r="LN80" s="189">
        <f>step*(-'By group'!BN$9*Population!BN80+'By group'!N$8*Population!N80+'By group'!AA$8*Population!AA80)</f>
        <v>1.0900889232600759</v>
      </c>
    </row>
    <row r="81" spans="1:326" x14ac:dyDescent="0.25">
      <c r="A81">
        <f t="shared" si="110"/>
        <v>38.5</v>
      </c>
      <c r="B81" s="52">
        <f>step*((-'By group'!B$4-'By group'!B$5-'By group'!B$22)*Population!B81+'By group'!B$3*Population!$BO81)</f>
        <v>182828.74434965441</v>
      </c>
      <c r="C81" s="4">
        <f>step*((-'By group'!C$4-'By group'!C$5-'By group'!C$22)*Population!C81+'By group'!C$3*Population!$BO81)</f>
        <v>-4992.6695592663355</v>
      </c>
      <c r="D81" s="4">
        <f>step*((-'By group'!D$4-'By group'!D$5-'By group'!D$22)*Population!D81+'By group'!D$3*Population!$BO81)</f>
        <v>-32753.119367024148</v>
      </c>
      <c r="E81" s="4">
        <f>step*((-'By group'!E$4-'By group'!E$5-'By group'!E$22)*Population!E81+'By group'!E$3*Population!$BO81)</f>
        <v>-52441.787044225806</v>
      </c>
      <c r="F81" s="4">
        <f>step*((-'By group'!F$4-'By group'!F$5-'By group'!F$22)*Population!F81+'By group'!F$3*Population!$BO81)</f>
        <v>-21290.527991175586</v>
      </c>
      <c r="G81" s="4">
        <f>step*((-'By group'!G$4-'By group'!G$5-'By group'!G$22)*Population!G81+'By group'!G$3*Population!$BO81)</f>
        <v>-5166.1698224410693</v>
      </c>
      <c r="H81" s="4">
        <f>step*((-'By group'!H$4-'By group'!H$5-'By group'!H$22)*Population!H81+'By group'!H$3*Population!$BO81)</f>
        <v>-4816.9552265740194</v>
      </c>
      <c r="I81" s="4">
        <f>step*((-'By group'!I$4-'By group'!I$5-'By group'!I$22)*Population!I81+'By group'!I$3*Population!$BO81)</f>
        <v>0</v>
      </c>
      <c r="J81" s="4">
        <f>step*((-'By group'!J$4-'By group'!J$5-'By group'!J$22)*Population!J81+'By group'!J$3*Population!$BO81)</f>
        <v>0</v>
      </c>
      <c r="K81" s="4">
        <f>step*((-'By group'!K$4-'By group'!K$5-'By group'!K$22)*Population!K81+'By group'!K$3*Population!$BO81)</f>
        <v>0</v>
      </c>
      <c r="L81" s="4">
        <f>step*((-'By group'!L$4-'By group'!L$5-'By group'!L$22)*Population!L81+'By group'!L$3*Population!$BO81)</f>
        <v>-2663.1332205753229</v>
      </c>
      <c r="M81" s="4">
        <f>step*((-'By group'!M$4-'By group'!M$5-'By group'!M$22)*Population!M81+'By group'!M$3*Population!$BO81)</f>
        <v>-1520.9510999136216</v>
      </c>
      <c r="N81" s="4">
        <f>step*((-'By group'!N$4-'By group'!N$5-'By group'!N$22)*Population!N81+'By group'!N$3*Population!$BO81)</f>
        <v>-1465.9628664673794</v>
      </c>
      <c r="O81" s="8">
        <f>step*((-'By group'!O$4-'By group'!O$5-'By group'!O$22)*Population!O81+'By group'!O$3*Population!$BO81)</f>
        <v>129371.21296973387</v>
      </c>
      <c r="P81" s="4">
        <f>step*((-'By group'!P$4-'By group'!P$5-'By group'!P$22)*Population!P81+'By group'!P$3*Population!$BO81)</f>
        <v>-2469.9180692655823</v>
      </c>
      <c r="Q81" s="4">
        <f>step*((-'By group'!Q$4-'By group'!Q$5-'By group'!Q$22)*Population!Q81+'By group'!Q$3*Population!$BO81)</f>
        <v>-16209.72856976147</v>
      </c>
      <c r="R81" s="4">
        <f>step*((-'By group'!R$4-'By group'!R$5-'By group'!R$22)*Population!R81+'By group'!R$3*Population!$BO81)</f>
        <v>-25983.731612421914</v>
      </c>
      <c r="S81" s="4">
        <f>step*((-'By group'!S$4-'By group'!S$5-'By group'!S$22)*Population!S81+'By group'!S$3*Population!$BO81)</f>
        <v>-10563.87646146782</v>
      </c>
      <c r="T81" s="4">
        <f>step*((-'By group'!T$4-'By group'!T$5-'By group'!T$22)*Population!T81+'By group'!T$3*Population!$BO81)</f>
        <v>-2567.2586183027902</v>
      </c>
      <c r="U81" s="4">
        <f>step*((-'By group'!U$4-'By group'!U$5-'By group'!U$22)*Population!U81+'By group'!U$3*Population!$BO81)</f>
        <v>-2404.3406158705588</v>
      </c>
      <c r="V81" s="4">
        <f>step*((-'By group'!V$4-'By group'!V$5-'By group'!V$22)*Population!V81+'By group'!V$3*Population!$BO81)</f>
        <v>0</v>
      </c>
      <c r="W81" s="4">
        <f>step*((-'By group'!W$4-'By group'!W$5-'By group'!W$22)*Population!W81+'By group'!W$3*Population!$BO81)</f>
        <v>0</v>
      </c>
      <c r="X81" s="4">
        <f>step*((-'By group'!X$4-'By group'!X$5-'By group'!X$22)*Population!X81+'By group'!X$3*Population!$BO81)</f>
        <v>0</v>
      </c>
      <c r="Y81" s="4">
        <f>step*((-'By group'!Y$4-'By group'!Y$5-'By group'!Y$22)*Population!Y81+'By group'!Y$3*Population!$BO81)</f>
        <v>-1329.2536715735102</v>
      </c>
      <c r="Z81" s="4">
        <f>step*((-'By group'!Z$4-'By group'!Z$5-'By group'!Z$22)*Population!Z81+'By group'!Z$3*Population!$BO81)</f>
        <v>-764.23149590312414</v>
      </c>
      <c r="AA81" s="4">
        <f>step*((-'By group'!AA$4-'By group'!AA$5-'By group'!AA$22)*Population!AA81+'By group'!AA$3*Population!$BO81)</f>
        <v>-746.98677801760107</v>
      </c>
      <c r="AB81" s="8">
        <f>step*((-'By group'!AB$4-'By group'!AB$5-'By group'!AB$22)*Population!AB81+'By group'!AB$3*Population!$BO81)</f>
        <v>-1201.4786038447248</v>
      </c>
      <c r="AC81" s="4">
        <f>step*((-'By group'!AC$4-'By group'!AC$5-'By group'!AC$22)*Population!AC81+'By group'!AC$3*Population!$BO81)</f>
        <v>-175.21448005377542</v>
      </c>
      <c r="AD81" s="4">
        <f>step*((-'By group'!AD$4-'By group'!AD$5-'By group'!AD$22)*Population!AD81+'By group'!AD$3*Population!$BO81)</f>
        <v>-1154.5229731036109</v>
      </c>
      <c r="AE81" s="4">
        <f>step*((-'By group'!AE$4-'By group'!AE$5-'By group'!AE$22)*Population!AE81+'By group'!AE$3*Population!$BO81)</f>
        <v>-1858.892610390865</v>
      </c>
      <c r="AF81" s="4">
        <f>step*((-'By group'!AF$4-'By group'!AF$5-'By group'!AF$22)*Population!AF81+'By group'!AF$3*Population!$BO81)</f>
        <v>-757.53115701198135</v>
      </c>
      <c r="AG81" s="4">
        <f>step*((-'By group'!AG$4-'By group'!AG$5-'By group'!AG$22)*Population!AG81+'By group'!AG$3*Population!$BO81)</f>
        <v>-184.23810885165963</v>
      </c>
      <c r="AH81" s="4">
        <f>step*((-'By group'!AH$4-'By group'!AH$5-'By group'!AH$22)*Population!AH81+'By group'!AH$3*Population!$BO81)</f>
        <v>-172.28152525968517</v>
      </c>
      <c r="AI81" s="4">
        <f>step*((-'By group'!AI$4-'By group'!AI$5-'By group'!AI$22)*Population!AI81+'By group'!AI$3*Population!$BO81)</f>
        <v>0</v>
      </c>
      <c r="AJ81" s="4">
        <f>step*((-'By group'!AJ$4-'By group'!AJ$5-'By group'!AJ$22)*Population!AJ81+'By group'!AJ$3*Population!$BO81)</f>
        <v>0</v>
      </c>
      <c r="AK81" s="4">
        <f>step*((-'By group'!AK$4-'By group'!AK$5-'By group'!AK$22)*Population!AK81+'By group'!AK$3*Population!$BO81)</f>
        <v>0</v>
      </c>
      <c r="AL81" s="4">
        <f>step*((-'By group'!AL$4-'By group'!AL$5-'By group'!AL$22)*Population!AL81+'By group'!AL$3*Population!$BO81)</f>
        <v>-95.270155159673408</v>
      </c>
      <c r="AM81" s="4">
        <f>step*((-'By group'!AM$4-'By group'!AM$5-'By group'!AM$22)*Population!AM81+'By group'!AM$3*Population!$BO81)</f>
        <v>-54.496619748361447</v>
      </c>
      <c r="AN81" s="4">
        <f>step*((-'By group'!AN$4-'By group'!AN$5-'By group'!AN$22)*Population!AN81+'By group'!AN$3*Population!$BO81)</f>
        <v>-52.483504605883944</v>
      </c>
      <c r="AO81" s="8">
        <f>step*((-'By group'!AO$4-'By group'!AO$5-'By group'!AO$22)*Population!AO81+'By group'!AO$3*Population!$BO81)</f>
        <v>14107.358457812839</v>
      </c>
      <c r="AP81" s="4">
        <f>step*((-'By group'!AP$4-'By group'!AP$5-'By group'!AP$22)*Population!AP81+'By group'!AP$3*Population!$BO81)</f>
        <v>-525.70930751622348</v>
      </c>
      <c r="AQ81" s="4">
        <f>step*((-'By group'!AQ$4-'By group'!AQ$5-'By group'!AQ$22)*Population!AQ81+'By group'!AQ$3*Population!$BO81)</f>
        <v>-3412.3555109821918</v>
      </c>
      <c r="AR81" s="4">
        <f>step*((-'By group'!AR$4-'By group'!AR$5-'By group'!AR$22)*Population!AR81+'By group'!AR$3*Population!$BO81)</f>
        <v>-5370.7397932374515</v>
      </c>
      <c r="AS81" s="4">
        <f>step*((-'By group'!AS$4-'By group'!AS$5-'By group'!AS$22)*Population!AS81+'By group'!AS$3*Population!$BO81)</f>
        <v>-2148.2488858686429</v>
      </c>
      <c r="AT81" s="4">
        <f>step*((-'By group'!AT$4-'By group'!AT$5-'By group'!AT$22)*Population!AT81+'By group'!AT$3*Population!$BO81)</f>
        <v>-514.9241208132463</v>
      </c>
      <c r="AU81" s="4">
        <f>step*((-'By group'!AU$4-'By group'!AU$5-'By group'!AU$22)*Population!AU81+'By group'!AU$3*Population!$BO81)</f>
        <v>-467.76766992721417</v>
      </c>
      <c r="AV81" s="4">
        <f>step*((-'By group'!AV$4-'By group'!AV$5-'By group'!AV$22)*Population!AV81+'By group'!AV$3*Population!$BO81)</f>
        <v>0</v>
      </c>
      <c r="AW81" s="4">
        <f>step*((-'By group'!AW$4-'By group'!AW$5-'By group'!AW$22)*Population!AW81+'By group'!AW$3*Population!$BO81)</f>
        <v>0</v>
      </c>
      <c r="AX81" s="4">
        <f>step*((-'By group'!AX$4-'By group'!AX$5-'By group'!AX$22)*Population!AX81+'By group'!AX$3*Population!$BO81)</f>
        <v>0</v>
      </c>
      <c r="AY81" s="4">
        <f>step*((-'By group'!AY$4-'By group'!AY$5-'By group'!AY$22)*Population!AY81+'By group'!AY$3*Population!$BO81)</f>
        <v>-258.17393182981186</v>
      </c>
      <c r="AZ81" s="4">
        <f>step*((-'By group'!AZ$4-'By group'!AZ$5-'By group'!AZ$22)*Population!AZ81+'By group'!AZ$3*Population!$BO81)</f>
        <v>-142.37460154526539</v>
      </c>
      <c r="BA81" s="4">
        <f>step*((-'By group'!BA$4-'By group'!BA$5-'By group'!BA$22)*Population!BA81+'By group'!BA$3*Population!$BO81)</f>
        <v>-129.87043641593618</v>
      </c>
      <c r="BB81" s="8">
        <f>step*((-'By group'!BB$4-'By group'!BB$5-'By group'!BB$22)*Population!BB81+'By group'!BB$3*Population!$BO81)</f>
        <v>5273.7239010710819</v>
      </c>
      <c r="BC81" s="4">
        <f>step*((-'By group'!BC$4-'By group'!BC$5-'By group'!BC$22)*Population!BC81+'By group'!BC$3*Population!$BO81)</f>
        <v>-400.16188818479452</v>
      </c>
      <c r="BD81" s="4">
        <f>step*((-'By group'!BD$4-'By group'!BD$5-'By group'!BD$22)*Population!BD81+'By group'!BD$3*Population!$BO81)</f>
        <v>-2029.3126512679451</v>
      </c>
      <c r="BE81" s="4">
        <f>step*((-'By group'!BE$4-'By group'!BE$5-'By group'!BE$22)*Population!BE81+'By group'!BE$3*Population!$BO81)</f>
        <v>-2823.0330278105448</v>
      </c>
      <c r="BF81" s="4">
        <f>step*((-'By group'!BF$4-'By group'!BF$5-'By group'!BF$22)*Population!BF81+'By group'!BF$3*Population!$BO81)</f>
        <v>-1047.3753423760081</v>
      </c>
      <c r="BG81" s="4">
        <f>step*((-'By group'!BG$4-'By group'!BG$5-'By group'!BG$22)*Population!BG81+'By group'!BG$3*Population!$BO81)</f>
        <v>-239.04387226954526</v>
      </c>
      <c r="BH81" s="4">
        <f>step*((-'By group'!BH$4-'By group'!BH$5-'By group'!BH$22)*Population!BH81+'By group'!BH$3*Population!$BO81)</f>
        <v>-205.60677235573618</v>
      </c>
      <c r="BI81" s="4">
        <f>step*((-'By group'!BI$4-'By group'!BI$5-'By group'!BI$22)*Population!BI81+'By group'!BI$3*Population!$BO81)</f>
        <v>0</v>
      </c>
      <c r="BJ81" s="4">
        <f>step*((-'By group'!BJ$4-'By group'!BJ$5-'By group'!BJ$22)*Population!BJ81+'By group'!BJ$3*Population!$BO81)</f>
        <v>0</v>
      </c>
      <c r="BK81" s="4">
        <f>step*((-'By group'!BK$4-'By group'!BK$5-'By group'!BK$22)*Population!BK81+'By group'!BK$3*Population!$BO81)</f>
        <v>0</v>
      </c>
      <c r="BL81" s="4">
        <f>step*((-'By group'!BL$4-'By group'!BL$5-'By group'!BL$22)*Population!BL81+'By group'!BL$3*Population!$BO81)</f>
        <v>-135.19298257613696</v>
      </c>
      <c r="BM81" s="4">
        <f>step*((-'By group'!BM$4-'By group'!BM$5-'By group'!BM$22)*Population!BM81+'By group'!BM$3*Population!$BO81)</f>
        <v>-68.894120747218622</v>
      </c>
      <c r="BN81" s="4">
        <f>step*((-'By group'!BN$4-'By group'!BN$5-'By group'!BN$22)*Population!BN81+'By group'!BN$3*Population!$BO81)</f>
        <v>-57.807001256559822</v>
      </c>
      <c r="BO81" s="71">
        <f>-step*SUM(SCR!B81:N81)*Population!B81</f>
        <v>-130184.82016522098</v>
      </c>
      <c r="BP81" s="4">
        <f>step*-SUM('By group'!C$11:C$21)*Population!C81</f>
        <v>-124816.73898165837</v>
      </c>
      <c r="BQ81" s="4">
        <f>step*-SUM('By group'!D$11:D$21)*Population!D81</f>
        <v>-90980.887130622636</v>
      </c>
      <c r="BR81" s="4">
        <f>step*-SUM('By group'!E$11:E$21)*Population!E81</f>
        <v>-37458.419317304149</v>
      </c>
      <c r="BS81" s="4">
        <f>step*-SUM('By group'!F$11:F$21)*Population!F81</f>
        <v>-11205.541047987152</v>
      </c>
      <c r="BT81" s="4">
        <f>step*-SUM('By group'!G$11:G$21)*Population!G81</f>
        <v>-5381.4268983761131</v>
      </c>
      <c r="BU81" s="4">
        <f>step*-SUM('By group'!H$11:H$21)*Population!H81</f>
        <v>0</v>
      </c>
      <c r="BV81" s="4">
        <f>step*-SUM('By group'!I$11:I$21)*Population!I81</f>
        <v>0</v>
      </c>
      <c r="BW81" s="4">
        <f>step*-SUM('By group'!J$11:J$21)*Population!J81</f>
        <v>0</v>
      </c>
      <c r="BX81" s="4">
        <f>step*-SUM('By group'!K$11:K$21)*Population!K81</f>
        <v>0</v>
      </c>
      <c r="BY81" s="4">
        <f>step*-SUM('By group'!L$11:L$21)*Population!L81</f>
        <v>-1902.2380146966589</v>
      </c>
      <c r="BZ81" s="4">
        <f>step*-SUM('By group'!M$11:M$21)*Population!M81</f>
        <v>-950.59443744601367</v>
      </c>
      <c r="CA81" s="4">
        <f>step*-SUM('By group'!N$11:N$21)*Population!N81</f>
        <v>0</v>
      </c>
      <c r="CB81" s="13">
        <f>-step*SUM(SCR!O81:AA81)*Population!O81</f>
        <v>-64399.727076473588</v>
      </c>
      <c r="CC81" s="4">
        <f>step*-SUM('By group'!P$11:P$21)*Population!P81</f>
        <v>-61747.951731639558</v>
      </c>
      <c r="CD81" s="4">
        <f>step*-SUM('By group'!Q$11:Q$21)*Population!Q81</f>
        <v>-45027.023804892975</v>
      </c>
      <c r="CE81" s="4">
        <f>step*-SUM('By group'!R$11:R$21)*Population!R81</f>
        <v>-18559.808294587081</v>
      </c>
      <c r="CF81" s="4">
        <f>step*-SUM('By group'!S$11:S$21)*Population!S81</f>
        <v>-5559.9349797199056</v>
      </c>
      <c r="CG81" s="4">
        <f>step*-SUM('By group'!T$11:T$21)*Population!T81</f>
        <v>-2674.2277273987397</v>
      </c>
      <c r="CH81" s="4">
        <f>step*-SUM('By group'!U$11:U$21)*Population!U81</f>
        <v>0</v>
      </c>
      <c r="CI81" s="4">
        <f>step*-SUM('By group'!V$11:V$21)*Population!V81</f>
        <v>0</v>
      </c>
      <c r="CJ81" s="4">
        <f>step*-SUM('By group'!W$11:W$21)*Population!W81</f>
        <v>0</v>
      </c>
      <c r="CK81" s="4">
        <f>step*-SUM('By group'!X$11:X$21)*Population!X81</f>
        <v>0</v>
      </c>
      <c r="CL81" s="4">
        <f>step*-SUM('By group'!Y$11:Y$21)*Population!Y81</f>
        <v>-949.46690826679298</v>
      </c>
      <c r="CM81" s="4">
        <f>step*-SUM('By group'!Z$11:Z$21)*Population!Z81</f>
        <v>-477.64468493945265</v>
      </c>
      <c r="CN81" s="4">
        <f>step*-SUM('By group'!AA$11:AA$21)*Population!AA81</f>
        <v>0</v>
      </c>
      <c r="CO81" s="13">
        <f>-step*SUM(SCR!AB81:AN81)*Population!AB81</f>
        <v>-4561.765158470419</v>
      </c>
      <c r="CP81" s="4">
        <f>step*-SUM('By group'!AC$11:AC$21)*Population!AC81</f>
        <v>-4380.3620013443851</v>
      </c>
      <c r="CQ81" s="4">
        <f>step*-SUM('By group'!AD$11:AD$21)*Population!AD81</f>
        <v>-3207.0082586211415</v>
      </c>
      <c r="CR81" s="4">
        <f>step*-SUM('By group'!AE$11:AE$21)*Population!AE81</f>
        <v>-1327.7804359934751</v>
      </c>
      <c r="CS81" s="4">
        <f>step*-SUM('By group'!AF$11:AF$21)*Population!AF81</f>
        <v>-398.70060895367442</v>
      </c>
      <c r="CT81" s="4">
        <f>step*-SUM('By group'!AG$11:AG$21)*Population!AG81</f>
        <v>-191.91469672047876</v>
      </c>
      <c r="CU81" s="4">
        <f>step*-SUM('By group'!AH$11:AH$21)*Population!AH81</f>
        <v>0</v>
      </c>
      <c r="CV81" s="4">
        <f>step*-SUM('By group'!AI$11:AI$21)*Population!AI81</f>
        <v>0</v>
      </c>
      <c r="CW81" s="4">
        <f>step*-SUM('By group'!AJ$11:AJ$21)*Population!AJ81</f>
        <v>0</v>
      </c>
      <c r="CX81" s="4">
        <f>step*-SUM('By group'!AK$11:AK$21)*Population!AK81</f>
        <v>0</v>
      </c>
      <c r="CY81" s="4">
        <f>step*-SUM('By group'!AL$11:AL$21)*Population!AL81</f>
        <v>-68.050110828338148</v>
      </c>
      <c r="CZ81" s="4">
        <f>step*-SUM('By group'!AM$11:AM$21)*Population!AM81</f>
        <v>-34.060387342725903</v>
      </c>
      <c r="DA81" s="4">
        <f>step*-SUM('By group'!AN$11:AN$21)*Population!AN81</f>
        <v>0</v>
      </c>
      <c r="DB81" s="13">
        <f>-step*SUM(SCR!AO81:BA81)*Population!AO81</f>
        <v>-13751.74891643824</v>
      </c>
      <c r="DC81" s="4">
        <f>step*-SUM('By group'!AP$11:AP$21)*Population!AP81</f>
        <v>-13142.732687905585</v>
      </c>
      <c r="DD81" s="4">
        <f>step*-SUM('By group'!AQ$11:AQ$21)*Population!AQ81</f>
        <v>-9478.765308283866</v>
      </c>
      <c r="DE81" s="4">
        <f>step*-SUM('By group'!AR$11:AR$21)*Population!AR81</f>
        <v>-3836.2427094553223</v>
      </c>
      <c r="DF81" s="4">
        <f>step*-SUM('By group'!AS$11:AS$21)*Population!AS81</f>
        <v>-1130.6573083519174</v>
      </c>
      <c r="DG81" s="4">
        <f>step*-SUM('By group'!AT$11:AT$21)*Population!AT81</f>
        <v>-536.37929251379819</v>
      </c>
      <c r="DH81" s="4">
        <f>step*-SUM('By group'!AU$11:AU$21)*Population!AU81</f>
        <v>0</v>
      </c>
      <c r="DI81" s="4">
        <f>step*-SUM('By group'!AV$11:AV$21)*Population!AV81</f>
        <v>0</v>
      </c>
      <c r="DJ81" s="4">
        <f>step*-SUM('By group'!AW$11:AW$21)*Population!AW81</f>
        <v>0</v>
      </c>
      <c r="DK81" s="4">
        <f>step*-SUM('By group'!AX$11:AX$21)*Population!AX81</f>
        <v>0</v>
      </c>
      <c r="DL81" s="4">
        <f>step*-SUM('By group'!AY$11:AY$21)*Population!AY81</f>
        <v>-184.40995130700844</v>
      </c>
      <c r="DM81" s="4">
        <f>step*-SUM('By group'!AZ$11:AZ$21)*Population!AZ81</f>
        <v>-88.984125965790881</v>
      </c>
      <c r="DN81" s="4">
        <f>step*-SUM('By group'!BA$11:BA$21)*Population!BA81</f>
        <v>0</v>
      </c>
      <c r="DO81" s="13">
        <f>-step*SUM(SCR!BB81:BN81)*Population!BB81</f>
        <v>-7080.1552631855147</v>
      </c>
      <c r="DP81" s="4">
        <f>step*-SUM('By group'!BC$11:BC$21)*Population!BC81</f>
        <v>-6669.3648030799086</v>
      </c>
      <c r="DQ81" s="4">
        <f>step*-SUM('By group'!BD$11:BD$21)*Population!BD81</f>
        <v>-4612.0742074271475</v>
      </c>
      <c r="DR81" s="4">
        <f>step*-SUM('By group'!BE$11:BE$21)*Population!BE81</f>
        <v>-1764.3956423815905</v>
      </c>
      <c r="DS81" s="4">
        <f>step*-SUM('By group'!BF$11:BF$21)*Population!BF81</f>
        <v>-498.75016303619435</v>
      </c>
      <c r="DT81" s="4">
        <f>step*-SUM('By group'!BG$11:BG$21)*Population!BG81</f>
        <v>-229.84987718225506</v>
      </c>
      <c r="DU81" s="4">
        <f>step*-SUM('By group'!BH$11:BH$21)*Population!BH81</f>
        <v>0</v>
      </c>
      <c r="DV81" s="4">
        <f>step*-SUM('By group'!BI$11:BI$21)*Population!BI81</f>
        <v>0</v>
      </c>
      <c r="DW81" s="4">
        <f>step*-SUM('By group'!BJ$11:BJ$21)*Population!BJ81</f>
        <v>0</v>
      </c>
      <c r="DX81" s="4">
        <f>step*-SUM('By group'!BK$11:BK$21)*Population!BK81</f>
        <v>0</v>
      </c>
      <c r="DY81" s="4">
        <f>step*-SUM('By group'!BL$11:BL$21)*Population!BL81</f>
        <v>-75.107212542298313</v>
      </c>
      <c r="DZ81" s="4">
        <f>step*-SUM('By group'!BM$11:BM$21)*Population!BM81</f>
        <v>-34.447060373609311</v>
      </c>
      <c r="EA81" s="4">
        <f>step*-SUM('By group'!BN$11:BN$21)*Population!BN81</f>
        <v>0</v>
      </c>
      <c r="EB81" s="52">
        <v>0</v>
      </c>
      <c r="EC81" s="4">
        <f t="shared" si="111"/>
        <v>130184.82016522098</v>
      </c>
      <c r="ED81" s="4">
        <f t="shared" si="111"/>
        <v>124816.73898165837</v>
      </c>
      <c r="EE81" s="4">
        <f t="shared" si="112"/>
        <v>90980.887130622636</v>
      </c>
      <c r="EF81" s="4">
        <f t="shared" si="113"/>
        <v>37458.419317304149</v>
      </c>
      <c r="EG81" s="4">
        <f t="shared" si="114"/>
        <v>11205.541047987152</v>
      </c>
      <c r="EH81" s="4">
        <f t="shared" si="114"/>
        <v>5381.4268983761131</v>
      </c>
      <c r="EI81" s="4">
        <v>0</v>
      </c>
      <c r="EJ81" s="4">
        <f t="shared" si="115"/>
        <v>0</v>
      </c>
      <c r="EK81" s="4">
        <f t="shared" si="116"/>
        <v>0</v>
      </c>
      <c r="EL81" s="4">
        <f t="shared" si="117"/>
        <v>0</v>
      </c>
      <c r="EM81" s="4">
        <f t="shared" si="118"/>
        <v>1902.2380146966589</v>
      </c>
      <c r="EN81" s="4">
        <f t="shared" si="119"/>
        <v>950.59443744601367</v>
      </c>
      <c r="EO81" s="52">
        <v>0</v>
      </c>
      <c r="EP81" s="4">
        <f t="shared" si="120"/>
        <v>64399.727076473588</v>
      </c>
      <c r="EQ81" s="4">
        <f t="shared" si="121"/>
        <v>61747.951731639558</v>
      </c>
      <c r="ER81" s="4">
        <f t="shared" si="122"/>
        <v>45027.023804892975</v>
      </c>
      <c r="ES81" s="4">
        <f t="shared" si="123"/>
        <v>18559.808294587081</v>
      </c>
      <c r="ET81" s="4">
        <f t="shared" si="124"/>
        <v>5559.9349797199056</v>
      </c>
      <c r="EU81" s="4">
        <f t="shared" si="125"/>
        <v>2674.2277273987397</v>
      </c>
      <c r="EV81" s="4">
        <v>0</v>
      </c>
      <c r="EW81" s="4">
        <f t="shared" si="126"/>
        <v>0</v>
      </c>
      <c r="EX81" s="4">
        <f t="shared" si="127"/>
        <v>0</v>
      </c>
      <c r="EY81" s="4">
        <f t="shared" si="128"/>
        <v>0</v>
      </c>
      <c r="EZ81" s="4">
        <f t="shared" si="129"/>
        <v>949.46690826679298</v>
      </c>
      <c r="FA81" s="4">
        <f t="shared" si="130"/>
        <v>477.64468493945265</v>
      </c>
      <c r="FB81" s="52">
        <v>0</v>
      </c>
      <c r="FC81" s="4">
        <f t="shared" si="131"/>
        <v>4561.765158470419</v>
      </c>
      <c r="FD81" s="4">
        <f t="shared" si="132"/>
        <v>4380.3620013443851</v>
      </c>
      <c r="FE81" s="4">
        <f t="shared" si="133"/>
        <v>3207.0082586211415</v>
      </c>
      <c r="FF81" s="4">
        <f t="shared" si="134"/>
        <v>1327.7804359934751</v>
      </c>
      <c r="FG81" s="4">
        <f t="shared" si="135"/>
        <v>398.70060895367442</v>
      </c>
      <c r="FH81" s="4">
        <f t="shared" si="136"/>
        <v>191.91469672047876</v>
      </c>
      <c r="FI81" s="4">
        <v>0</v>
      </c>
      <c r="FJ81" s="4">
        <f t="shared" si="137"/>
        <v>0</v>
      </c>
      <c r="FK81" s="4">
        <f t="shared" si="138"/>
        <v>0</v>
      </c>
      <c r="FL81" s="4">
        <f t="shared" si="139"/>
        <v>0</v>
      </c>
      <c r="FM81" s="4">
        <f t="shared" si="140"/>
        <v>68.050110828338148</v>
      </c>
      <c r="FN81" s="9">
        <f t="shared" si="141"/>
        <v>34.060387342725903</v>
      </c>
      <c r="FO81" s="4">
        <v>0</v>
      </c>
      <c r="FP81" s="4">
        <f t="shared" si="142"/>
        <v>13751.74891643824</v>
      </c>
      <c r="FQ81" s="4">
        <f t="shared" si="143"/>
        <v>13142.732687905585</v>
      </c>
      <c r="FR81" s="4">
        <f t="shared" si="144"/>
        <v>9478.765308283866</v>
      </c>
      <c r="FS81" s="4">
        <f t="shared" si="145"/>
        <v>3836.2427094553223</v>
      </c>
      <c r="FT81" s="4">
        <f t="shared" si="146"/>
        <v>1130.6573083519174</v>
      </c>
      <c r="FU81" s="4">
        <f t="shared" si="147"/>
        <v>536.37929251379819</v>
      </c>
      <c r="FV81" s="4">
        <v>0</v>
      </c>
      <c r="FW81" s="4">
        <f t="shared" si="148"/>
        <v>0</v>
      </c>
      <c r="FX81" s="4">
        <f t="shared" si="149"/>
        <v>0</v>
      </c>
      <c r="FY81" s="4">
        <f t="shared" si="150"/>
        <v>0</v>
      </c>
      <c r="FZ81" s="4">
        <f t="shared" si="151"/>
        <v>184.40995130700844</v>
      </c>
      <c r="GA81" s="4">
        <f t="shared" si="152"/>
        <v>88.984125965790881</v>
      </c>
      <c r="GB81" s="4">
        <v>0</v>
      </c>
      <c r="GC81" s="4">
        <f t="shared" si="153"/>
        <v>7080.1552631855147</v>
      </c>
      <c r="GD81" s="4">
        <f t="shared" si="94"/>
        <v>6669.3648030799086</v>
      </c>
      <c r="GE81" s="4">
        <f t="shared" si="95"/>
        <v>4612.0742074271475</v>
      </c>
      <c r="GF81" s="4">
        <f t="shared" si="96"/>
        <v>1764.3956423815905</v>
      </c>
      <c r="GG81" s="4">
        <f t="shared" si="97"/>
        <v>498.75016303619435</v>
      </c>
      <c r="GH81" s="4">
        <f t="shared" si="98"/>
        <v>229.84987718225506</v>
      </c>
      <c r="GI81" s="4">
        <v>0</v>
      </c>
      <c r="GJ81" s="4">
        <f t="shared" si="154"/>
        <v>0</v>
      </c>
      <c r="GK81" s="4">
        <f t="shared" si="155"/>
        <v>0</v>
      </c>
      <c r="GL81" s="4">
        <f t="shared" si="99"/>
        <v>0</v>
      </c>
      <c r="GM81" s="4">
        <f t="shared" si="100"/>
        <v>75.107212542298313</v>
      </c>
      <c r="GN81" s="4">
        <f t="shared" si="101"/>
        <v>34.447060373609311</v>
      </c>
      <c r="GO81" s="52">
        <v>0</v>
      </c>
      <c r="GP81" s="4">
        <f>step*(-'By group'!C$32*Population!C81+'By group'!I$33*Population!I81)</f>
        <v>0</v>
      </c>
      <c r="GQ81" s="4">
        <f>step*(-'By group'!D$32*Population!D81+'By group'!J$33*Population!J81)</f>
        <v>0</v>
      </c>
      <c r="GR81" s="4">
        <f>step*(-'By group'!E$32*Population!E81+'By group'!K$33*Population!K81)</f>
        <v>0</v>
      </c>
      <c r="GS81" s="4">
        <f>step*(-'By group'!F$32*Population!F81+'By group'!L$33*Population!L81)</f>
        <v>-4651.6515166452464</v>
      </c>
      <c r="GT81" s="4">
        <f>step*(-'By group'!G$32*Population!G81+'By group'!M$33*Population!M81)</f>
        <v>-600.98816095221582</v>
      </c>
      <c r="GU81" s="4">
        <f>step*(-'By group'!H$32*Population!H81+'By group'!N$33*Population!N81)</f>
        <v>-523.07977501013715</v>
      </c>
      <c r="GV81" s="46">
        <f t="shared" si="156"/>
        <v>0</v>
      </c>
      <c r="GW81" s="14">
        <f t="shared" si="157"/>
        <v>0</v>
      </c>
      <c r="GX81" s="4">
        <f t="shared" si="158"/>
        <v>0</v>
      </c>
      <c r="GY81" s="4">
        <f t="shared" si="159"/>
        <v>4651.6515166452464</v>
      </c>
      <c r="GZ81" s="4">
        <f t="shared" si="160"/>
        <v>600.98816095221582</v>
      </c>
      <c r="HA81" s="4">
        <f t="shared" si="161"/>
        <v>523.07977501013715</v>
      </c>
      <c r="HB81" s="8">
        <v>0</v>
      </c>
      <c r="HC81" s="4">
        <f>step*(-'By group'!P$32*Population!P81+'By group'!V$33*Population!V81)</f>
        <v>0</v>
      </c>
      <c r="HD81" s="4">
        <f>step*(-'By group'!Q$32*Population!Q81+'By group'!W$33*Population!W81)</f>
        <v>0</v>
      </c>
      <c r="HE81" s="4">
        <f>step*(-'By group'!R$32*Population!R81+'By group'!X$33*Population!X81)</f>
        <v>0</v>
      </c>
      <c r="HF81" s="4">
        <f>step*(-'By group'!S$32*Population!S81+'By group'!Y$33*Population!Y81)</f>
        <v>-2305.2340357265562</v>
      </c>
      <c r="HG81" s="4">
        <f>step*(-'By group'!T$32*Population!T81+'By group'!Z$33*Population!Z81)</f>
        <v>-296.02320301002169</v>
      </c>
      <c r="HH81" s="4">
        <f>step*(-'By group'!U$32*Population!U81+'By group'!AA$33*Population!AA81)</f>
        <v>-257.0737049063971</v>
      </c>
      <c r="HI81" s="14">
        <f t="shared" si="162"/>
        <v>0</v>
      </c>
      <c r="HJ81" s="46">
        <f t="shared" si="163"/>
        <v>0</v>
      </c>
      <c r="HK81" s="4">
        <f t="shared" si="164"/>
        <v>0</v>
      </c>
      <c r="HL81" s="4">
        <f t="shared" si="165"/>
        <v>2305.2340357265562</v>
      </c>
      <c r="HM81" s="4">
        <f t="shared" si="166"/>
        <v>296.02320301002169</v>
      </c>
      <c r="HN81" s="9">
        <f t="shared" si="167"/>
        <v>257.0737049063971</v>
      </c>
      <c r="HO81" s="4">
        <v>0</v>
      </c>
      <c r="HP81" s="4">
        <f>step*(-'By group'!AC$32*Population!AC81+'By group'!AI$33*Population!AI81)</f>
        <v>0</v>
      </c>
      <c r="HQ81" s="4">
        <f>step*(-'By group'!AD$32*Population!AD81+'By group'!AJ$33*Population!AJ81)</f>
        <v>0</v>
      </c>
      <c r="HR81" s="4">
        <f>step*(-'By group'!AE$32*Population!AE81+'By group'!AK$33*Population!AK81)</f>
        <v>0</v>
      </c>
      <c r="HS81" s="4">
        <f>step*(-'By group'!AF$32*Population!AF81+'By group'!AL$33*Population!AL81)</f>
        <v>-165.32524906266815</v>
      </c>
      <c r="HT81" s="4">
        <f>step*(-'By group'!AG$32*Population!AG81+'By group'!AM$33*Population!AM81)</f>
        <v>-21.352745672732802</v>
      </c>
      <c r="HU81" s="4">
        <f>step*(-'By group'!AH$32*Population!AH81+'By group'!AN$33*Population!AN81)</f>
        <v>-18.694499581708975</v>
      </c>
      <c r="HV81" s="14">
        <f t="shared" si="168"/>
        <v>0</v>
      </c>
      <c r="HW81" s="46">
        <f t="shared" si="169"/>
        <v>0</v>
      </c>
      <c r="HX81" s="4">
        <f t="shared" si="170"/>
        <v>0</v>
      </c>
      <c r="HY81" s="4">
        <f t="shared" si="171"/>
        <v>165.32524906266815</v>
      </c>
      <c r="HZ81" s="4">
        <f t="shared" si="172"/>
        <v>21.352745672732802</v>
      </c>
      <c r="IA81" s="4">
        <f t="shared" si="173"/>
        <v>18.694499581708975</v>
      </c>
      <c r="IB81" s="8">
        <v>0</v>
      </c>
      <c r="IC81" s="4">
        <f>step*(-'By group'!AP$32*Population!AP81+'By group'!AV$33*Population!AV81)</f>
        <v>0</v>
      </c>
      <c r="ID81" s="4">
        <f>step*(-'By group'!AQ$32*Population!AQ81+'By group'!AW$33*Population!AW81)</f>
        <v>0</v>
      </c>
      <c r="IE81" s="4">
        <f>step*(-'By group'!AR$32*Population!AR81+'By group'!AX$33*Population!AX81)</f>
        <v>0</v>
      </c>
      <c r="IF81" s="4">
        <f>step*(-'By group'!AS$32*Population!AS81+'By group'!AY$33*Population!AY81)</f>
        <v>-473.1236785224545</v>
      </c>
      <c r="IG81" s="4">
        <f>step*(-'By group'!AT$32*Population!AT81+'By group'!AZ$33*Population!AZ81)</f>
        <v>-62.783795519864206</v>
      </c>
      <c r="IH81" s="4">
        <f>step*(-'By group'!AU$32*Population!AU81+'By group'!BA$33*Population!BA81)</f>
        <v>-54.081620293890374</v>
      </c>
      <c r="II81" s="14">
        <f t="shared" si="102"/>
        <v>0</v>
      </c>
      <c r="IJ81" s="4">
        <f t="shared" si="103"/>
        <v>0</v>
      </c>
      <c r="IK81" s="4">
        <f t="shared" si="174"/>
        <v>0</v>
      </c>
      <c r="IL81" s="4">
        <f t="shared" si="175"/>
        <v>473.1236785224545</v>
      </c>
      <c r="IM81" s="4">
        <f t="shared" si="176"/>
        <v>62.783795519864206</v>
      </c>
      <c r="IN81" s="4">
        <f t="shared" si="177"/>
        <v>54.081620293890374</v>
      </c>
      <c r="IO81" s="8">
        <v>0</v>
      </c>
      <c r="IP81" s="4">
        <f>step*(-'By group'!BC$32*Population!BC81+'By group'!BI$33*Population!BI81)</f>
        <v>0</v>
      </c>
      <c r="IQ81" s="4">
        <f>step*(-'By group'!BD$32*Population!BD81+'By group'!BJ$33*Population!BJ81)</f>
        <v>0</v>
      </c>
      <c r="IR81" s="4">
        <f>step*(-'By group'!BE$32*Population!BE81+'By group'!BK$33*Population!BK81)</f>
        <v>0</v>
      </c>
      <c r="IS81" s="4">
        <f>step*(-'By group'!BF$32*Population!BF81+'By group'!BL$33*Population!BL81)</f>
        <v>-211.82147524694801</v>
      </c>
      <c r="IT81" s="4">
        <f>step*(-'By group'!BG$32*Population!BG81+'By group'!BM$33*Population!BM81)</f>
        <v>-28.74644524964636</v>
      </c>
      <c r="IU81" s="4">
        <f>step*(-'By group'!BH$32*Population!BH81+'By group'!BN$33*Population!BN81)</f>
        <v>-23.504624167581824</v>
      </c>
      <c r="IV81" s="14">
        <f t="shared" si="104"/>
        <v>0</v>
      </c>
      <c r="IW81" s="4">
        <f t="shared" si="105"/>
        <v>0</v>
      </c>
      <c r="IX81" s="4">
        <f t="shared" si="106"/>
        <v>0</v>
      </c>
      <c r="IY81" s="4">
        <f t="shared" si="107"/>
        <v>211.82147524694801</v>
      </c>
      <c r="IZ81" s="4">
        <f t="shared" si="108"/>
        <v>28.74644524964636</v>
      </c>
      <c r="JA81" s="4">
        <f t="shared" si="109"/>
        <v>23.504624167581824</v>
      </c>
      <c r="JB81" s="75">
        <f>step*(+prop_idu_male*'By group'!BB$9*Population!BB81-'By group'!B$8*Population!B81)</f>
        <v>-917.81125614321547</v>
      </c>
      <c r="JC81" s="46">
        <f>step*(+prop_idu_male*'By group'!BC$9*Population!BC81-'By group'!C$8*Population!C81)</f>
        <v>-5.44051317271333</v>
      </c>
      <c r="JD81" s="46">
        <f>step*(+prop_idu_male*'By group'!BD$9*Population!BD81-'By group'!D$8*Population!D81)</f>
        <v>-15.982381806559498</v>
      </c>
      <c r="JE81" s="46">
        <f>step*(+prop_idu_male*'By group'!BE$9*Population!BE81-'By group'!E$8*Population!E81)</f>
        <v>-16.611934887794167</v>
      </c>
      <c r="JF81" s="46">
        <f>step*(+prop_idu_male*'By group'!BF$9*Population!BF81-'By group'!F$8*Population!F81)</f>
        <v>-5.0042703283501426</v>
      </c>
      <c r="JG81" s="46">
        <f>step*(+prop_idu_male*'By group'!BG$9*Population!BG81-'By group'!G$8*Population!G81)</f>
        <v>-0.96595743862774031</v>
      </c>
      <c r="JH81" s="46">
        <f>step*(+prop_idu_male*'By group'!BH$9*Population!BH81-'By group'!H$8*Population!H81)</f>
        <v>-0.82228820414124282</v>
      </c>
      <c r="JI81" s="46">
        <f>step*(+prop_idu_male*'By group'!BI$9*Population!BI81-'By group'!I$8*Population!I81)</f>
        <v>0</v>
      </c>
      <c r="JJ81" s="46">
        <f>step*(+prop_idu_male*'By group'!BJ$9*Population!BJ81-'By group'!J$8*Population!J81)</f>
        <v>0</v>
      </c>
      <c r="JK81" s="46">
        <f>step*(+prop_idu_male*'By group'!BK$9*Population!BK81-'By group'!K$8*Population!K81)</f>
        <v>0</v>
      </c>
      <c r="JL81" s="46">
        <f>step*(+prop_idu_male*'By group'!BL$9*Population!BL81-'By group'!L$8*Population!L81)</f>
        <v>-1.721980704595143</v>
      </c>
      <c r="JM81" s="46">
        <f>step*(+prop_idu_male*'By group'!BM$9*Population!BM81-'By group'!M$8*Population!M81)</f>
        <v>-0.86792149254935125</v>
      </c>
      <c r="JN81" s="46">
        <f>step*(+prop_idu_male*'By group'!BN$9*Population!BN81-'By group'!N$8*Population!N81)</f>
        <v>-0.71123905426660416</v>
      </c>
      <c r="JO81" s="45">
        <f>step*(+(1-prop_idu_male)*'By group'!BB$9*Population!BB81-'By group'!O$8*Population!O81-'By group'!O$6*Population!O81+'By group'!AB$7*Population!AB81)</f>
        <v>-6845.5499948446986</v>
      </c>
      <c r="JP81" s="46">
        <f>step*(+(1-prop_idu_male)*'By group'!BC$9*Population!BC81-'By group'!P$8*Population!P81-'By group'!P$6*Population!P81+'By group'!AC$7*Population!AC81)</f>
        <v>-10.460797158620482</v>
      </c>
      <c r="JQ81" s="46">
        <f>step*(+(1-prop_idu_male)*'By group'!BD$9*Population!BD81-'By group'!Q$8*Population!Q81-'By group'!Q$6*Population!Q81+'By group'!AD$7*Population!AD81)</f>
        <v>-30.414301835747487</v>
      </c>
      <c r="JR81" s="46">
        <f>step*(+(1-prop_idu_male)*'By group'!BE$9*Population!BE81-'By group'!R$8*Population!R81-'By group'!R$6*Population!R81+'By group'!AE$7*Population!AE81)</f>
        <v>-31.235499438503425</v>
      </c>
      <c r="JS81" s="46">
        <f>step*(+(1-prop_idu_male)*'By group'!BF$9*Population!BF81-'By group'!S$8*Population!S81-'By group'!S$6*Population!S81+'By group'!AF$7*Population!AF81)</f>
        <v>-9.3426321562669461</v>
      </c>
      <c r="JT81" s="46">
        <f>step*(+(1-prop_idu_male)*'By group'!BG$9*Population!BG81-'By group'!T$8*Population!T81-'By group'!T$6*Population!T81+'By group'!AG$7*Population!AG81)</f>
        <v>-1.7971898658915773</v>
      </c>
      <c r="JU81" s="46">
        <f>step*(+(1-prop_idu_male)*'By group'!BH$9*Population!BH81-'By group'!U$8*Population!U81-'By group'!U$6*Population!U81+'By group'!AH$7*Population!AH81)</f>
        <v>-1.5286039833874141</v>
      </c>
      <c r="JV81" s="46">
        <f>step*(+(1-prop_idu_male)*'By group'!BI$9*Population!BI81-'By group'!V$8*Population!V81-'By group'!V$6*Population!V81+'By group'!AI$7*Population!AI81)</f>
        <v>0</v>
      </c>
      <c r="JW81" s="46">
        <f>step*(+(1-prop_idu_male)*'By group'!BJ$9*Population!BJ81-'By group'!W$8*Population!W81-'By group'!W$6*Population!W81+'By group'!AJ$7*Population!AJ81)</f>
        <v>0</v>
      </c>
      <c r="JX81" s="46">
        <f>step*(+(1-prop_idu_male)*'By group'!BK$9*Population!BK81-'By group'!X$8*Population!X81-'By group'!X$6*Population!X81+'By group'!AK$7*Population!AK81)</f>
        <v>0</v>
      </c>
      <c r="JY81" s="46">
        <f>step*(+(1-prop_idu_male)*'By group'!BL$9*Population!BL81-'By group'!Y$8*Population!Y81-'By group'!Y$6*Population!Y81+'By group'!AL$7*Population!AL81)</f>
        <v>-3.1986984889252641</v>
      </c>
      <c r="JZ81" s="46">
        <f>step*(+(1-prop_idu_male)*'By group'!BM$9*Population!BM81-'By group'!Z$8*Population!Z81-'By group'!Z$6*Population!Z81+'By group'!AM$7*Population!AM81)</f>
        <v>-1.6198251912157076</v>
      </c>
      <c r="KA81" s="76">
        <f>step*(+(1-prop_idu_male)*'By group'!BN$9*Population!BN81-'By group'!AA$8*Population!AA81-'By group'!AA$6*Population!AA81+'By group'!AN$7*Population!AN81)</f>
        <v>-1.3558316052572641</v>
      </c>
      <c r="KB81" s="46">
        <f>step*(+'By group'!O$6*Population!O81-'By group'!AB$7*Population!AB81)</f>
        <v>5857.7823561423402</v>
      </c>
      <c r="KC81" s="46">
        <f>step*(+'By group'!P$6*Population!P81-'By group'!AC$7*Population!AC81)</f>
        <v>7.5734805161309016</v>
      </c>
      <c r="KD81" s="46">
        <f>step*(+'By group'!Q$6*Population!Q81-'By group'!AD$7*Population!AD81)</f>
        <v>21.962345979660149</v>
      </c>
      <c r="KE81" s="46">
        <f>step*(+'By group'!R$6*Population!R81-'By group'!AE$7*Population!AE81)</f>
        <v>22.484913983924358</v>
      </c>
      <c r="KF81" s="46">
        <f>step*(+'By group'!S$6*Population!S81-'By group'!AF$7*Population!AF81)</f>
        <v>6.7122897153178531</v>
      </c>
      <c r="KG81" s="46">
        <f>step*(+'By group'!T$6*Population!T81-'By group'!AG$7*Population!AG81)</f>
        <v>1.2899263056736998</v>
      </c>
      <c r="KH81" s="46">
        <f>step*(+'By group'!U$6*Population!U81-'By group'!AH$7*Population!AH81)</f>
        <v>1.0965976287243575</v>
      </c>
      <c r="KI81" s="46">
        <f>step*(+'By group'!V$6*Population!V81-'By group'!AI$7*Population!AI81)</f>
        <v>0</v>
      </c>
      <c r="KJ81" s="46">
        <f>step*(+'By group'!W$6*Population!W81-'By group'!AJ$7*Population!AJ81)</f>
        <v>0</v>
      </c>
      <c r="KK81" s="46">
        <f>step*(+'By group'!X$6*Population!X81-'By group'!AK$7*Population!AK81)</f>
        <v>0</v>
      </c>
      <c r="KL81" s="46">
        <f>step*(+'By group'!Y$6*Population!Y81-'By group'!AL$7*Population!AL81)</f>
        <v>2.2942959081838499</v>
      </c>
      <c r="KM81" s="46">
        <f>step*(+'By group'!Z$6*Population!Z81-'By group'!AM$7*Population!AM81)</f>
        <v>1.1628487425004204</v>
      </c>
      <c r="KN81" s="46">
        <f>step*(+'By group'!AA$6*Population!AA81-'By group'!AN$7*Population!AN81)</f>
        <v>0.97776075674284657</v>
      </c>
      <c r="KO81" s="45">
        <v>0</v>
      </c>
      <c r="KP81" s="46">
        <v>0</v>
      </c>
      <c r="KQ81" s="46">
        <v>0</v>
      </c>
      <c r="KR81" s="46">
        <v>0</v>
      </c>
      <c r="KS81" s="46">
        <v>0</v>
      </c>
      <c r="KT81" s="46">
        <v>0</v>
      </c>
      <c r="KU81" s="46">
        <v>0</v>
      </c>
      <c r="KV81" s="46">
        <v>0</v>
      </c>
      <c r="KW81" s="46">
        <v>0</v>
      </c>
      <c r="KX81" s="46">
        <v>0</v>
      </c>
      <c r="KY81" s="46">
        <v>0</v>
      </c>
      <c r="KZ81" s="46">
        <v>0</v>
      </c>
      <c r="LA81" s="46">
        <v>0</v>
      </c>
      <c r="LB81" s="188">
        <f>step*(-'By group'!BB$9*Population!BB81+'By group'!B$8*Population!B81+'By group'!O$8*Population!O81)</f>
        <v>1905.5788948455738</v>
      </c>
      <c r="LC81" s="189">
        <f>step*(-'By group'!BC$9*Population!BC81+'By group'!C$8*Population!C81+'By group'!P$8*Population!P81)</f>
        <v>8.3278298152029109</v>
      </c>
      <c r="LD81" s="189">
        <f>step*(-'By group'!BD$9*Population!BD81+'By group'!D$8*Population!D81+'By group'!Q$8*Population!Q81)</f>
        <v>24.434337662646836</v>
      </c>
      <c r="LE81" s="189">
        <f>step*(-'By group'!BE$9*Population!BE81+'By group'!E$8*Population!E81+'By group'!R$8*Population!R81)</f>
        <v>25.362520342373227</v>
      </c>
      <c r="LF81" s="189">
        <f>step*(-'By group'!BF$9*Population!BF81+'By group'!F$8*Population!F81+'By group'!S$8*Population!S81)</f>
        <v>7.6346127692992374</v>
      </c>
      <c r="LG81" s="189">
        <f>step*(-'By group'!BG$9*Population!BG81+'By group'!G$8*Population!G81+'By group'!T$8*Population!T81)</f>
        <v>1.4732209988456177</v>
      </c>
      <c r="LH81" s="189">
        <f>step*(-'By group'!BH$9*Population!BH81+'By group'!H$8*Population!H81+'By group'!U$8*Population!U81)</f>
        <v>1.2542945588042995</v>
      </c>
      <c r="LI81" s="189">
        <f>step*(-'By group'!BI$9*Population!BI81+'By group'!I$8*Population!I81+'By group'!V$8*Population!V81)</f>
        <v>0</v>
      </c>
      <c r="LJ81" s="189">
        <f>step*(-'By group'!BJ$9*Population!BJ81+'By group'!J$8*Population!J81+'By group'!W$8*Population!W81)</f>
        <v>0</v>
      </c>
      <c r="LK81" s="189">
        <f>step*(-'By group'!BK$9*Population!BK81+'By group'!K$8*Population!K81+'By group'!X$8*Population!X81)</f>
        <v>0</v>
      </c>
      <c r="LL81" s="189">
        <f>step*(-'By group'!BL$9*Population!BL81+'By group'!L$8*Population!L81+'By group'!Y$8*Population!Y81)</f>
        <v>2.6263832853365567</v>
      </c>
      <c r="LM81" s="189">
        <f>step*(-'By group'!BM$9*Population!BM81+'By group'!M$8*Population!M81+'By group'!Z$8*Population!Z81)</f>
        <v>1.3248979412646382</v>
      </c>
      <c r="LN81" s="189">
        <f>step*(-'By group'!BN$9*Population!BN81+'By group'!N$8*Population!N81+'By group'!AA$8*Population!AA81)</f>
        <v>1.0893099027810216</v>
      </c>
    </row>
    <row r="82" spans="1:326" x14ac:dyDescent="0.25">
      <c r="A82">
        <f t="shared" si="110"/>
        <v>39</v>
      </c>
      <c r="B82" s="52">
        <f>step*((-'By group'!B$4-'By group'!B$5-'By group'!B$22)*Population!B82+'By group'!B$3*Population!$BO82)</f>
        <v>183364.01714101562</v>
      </c>
      <c r="C82" s="4">
        <f>step*((-'By group'!C$4-'By group'!C$5-'By group'!C$22)*Population!C82+'By group'!C$3*Population!$BO82)</f>
        <v>-5007.4684037112775</v>
      </c>
      <c r="D82" s="4">
        <f>step*((-'By group'!D$4-'By group'!D$5-'By group'!D$22)*Population!D82+'By group'!D$3*Population!$BO82)</f>
        <v>-32849.126876222603</v>
      </c>
      <c r="E82" s="4">
        <f>step*((-'By group'!E$4-'By group'!E$5-'By group'!E$22)*Population!E82+'By group'!E$3*Population!$BO82)</f>
        <v>-52590.7566810145</v>
      </c>
      <c r="F82" s="4">
        <f>step*((-'By group'!F$4-'By group'!F$5-'By group'!F$22)*Population!F82+'By group'!F$3*Population!$BO82)</f>
        <v>-21348.609944497475</v>
      </c>
      <c r="G82" s="4">
        <f>step*((-'By group'!G$4-'By group'!G$5-'By group'!G$22)*Population!G82+'By group'!G$3*Population!$BO82)</f>
        <v>-5179.6074725480585</v>
      </c>
      <c r="H82" s="4">
        <f>step*((-'By group'!H$4-'By group'!H$5-'By group'!H$22)*Population!H82+'By group'!H$3*Population!$BO82)</f>
        <v>-4827.7061728497902</v>
      </c>
      <c r="I82" s="4">
        <f>step*((-'By group'!I$4-'By group'!I$5-'By group'!I$22)*Population!I82+'By group'!I$3*Population!$BO82)</f>
        <v>0</v>
      </c>
      <c r="J82" s="4">
        <f>step*((-'By group'!J$4-'By group'!J$5-'By group'!J$22)*Population!J82+'By group'!J$3*Population!$BO82)</f>
        <v>0</v>
      </c>
      <c r="K82" s="4">
        <f>step*((-'By group'!K$4-'By group'!K$5-'By group'!K$22)*Population!K82+'By group'!K$3*Population!$BO82)</f>
        <v>0</v>
      </c>
      <c r="L82" s="4">
        <f>step*((-'By group'!L$4-'By group'!L$5-'By group'!L$22)*Population!L82+'By group'!L$3*Population!$BO82)</f>
        <v>-2669.0523016221291</v>
      </c>
      <c r="M82" s="4">
        <f>step*((-'By group'!M$4-'By group'!M$5-'By group'!M$22)*Population!M82+'By group'!M$3*Population!$BO82)</f>
        <v>-1523.4161172573567</v>
      </c>
      <c r="N82" s="4">
        <f>step*((-'By group'!N$4-'By group'!N$5-'By group'!N$22)*Population!N82+'By group'!N$3*Population!$BO82)</f>
        <v>-1466.6278766261573</v>
      </c>
      <c r="O82" s="8">
        <f>step*((-'By group'!O$4-'By group'!O$5-'By group'!O$22)*Population!O82+'By group'!O$3*Population!$BO82)</f>
        <v>129650.49284229008</v>
      </c>
      <c r="P82" s="4">
        <f>step*((-'By group'!P$4-'By group'!P$5-'By group'!P$22)*Population!P82+'By group'!P$3*Population!$BO82)</f>
        <v>-2476.7739284019754</v>
      </c>
      <c r="Q82" s="4">
        <f>step*((-'By group'!Q$4-'By group'!Q$5-'By group'!Q$22)*Population!Q82+'By group'!Q$3*Population!$BO82)</f>
        <v>-16252.999224724912</v>
      </c>
      <c r="R82" s="4">
        <f>step*((-'By group'!R$4-'By group'!R$5-'By group'!R$22)*Population!R82+'By group'!R$3*Population!$BO82)</f>
        <v>-26047.046388204282</v>
      </c>
      <c r="S82" s="4">
        <f>step*((-'By group'!S$4-'By group'!S$5-'By group'!S$22)*Population!S82+'By group'!S$3*Population!$BO82)</f>
        <v>-10586.946296715962</v>
      </c>
      <c r="T82" s="4">
        <f>step*((-'By group'!T$4-'By group'!T$5-'By group'!T$22)*Population!T82+'By group'!T$3*Population!$BO82)</f>
        <v>-2572.209396176981</v>
      </c>
      <c r="U82" s="4">
        <f>step*((-'By group'!U$4-'By group'!U$5-'By group'!U$22)*Population!U82+'By group'!U$3*Population!$BO82)</f>
        <v>-2407.3310885697342</v>
      </c>
      <c r="V82" s="4">
        <f>step*((-'By group'!V$4-'By group'!V$5-'By group'!V$22)*Population!V82+'By group'!V$3*Population!$BO82)</f>
        <v>0</v>
      </c>
      <c r="W82" s="4">
        <f>step*((-'By group'!W$4-'By group'!W$5-'By group'!W$22)*Population!W82+'By group'!W$3*Population!$BO82)</f>
        <v>0</v>
      </c>
      <c r="X82" s="4">
        <f>step*((-'By group'!X$4-'By group'!X$5-'By group'!X$22)*Population!X82+'By group'!X$3*Population!$BO82)</f>
        <v>0</v>
      </c>
      <c r="Y82" s="4">
        <f>step*((-'By group'!Y$4-'By group'!Y$5-'By group'!Y$22)*Population!Y82+'By group'!Y$3*Population!$BO82)</f>
        <v>-1330.885704591323</v>
      </c>
      <c r="Z82" s="4">
        <f>step*((-'By group'!Z$4-'By group'!Z$5-'By group'!Z$22)*Population!Z82+'By group'!Z$3*Population!$BO82)</f>
        <v>-764.39102432256595</v>
      </c>
      <c r="AA82" s="4">
        <f>step*((-'By group'!AA$4-'By group'!AA$5-'By group'!AA$22)*Population!AA82+'By group'!AA$3*Population!$BO82)</f>
        <v>-745.69247713878531</v>
      </c>
      <c r="AB82" s="8">
        <f>step*((-'By group'!AB$4-'By group'!AB$5-'By group'!AB$22)*Population!AB82+'By group'!AB$3*Population!$BO82)</f>
        <v>-1205.2601475978129</v>
      </c>
      <c r="AC82" s="4">
        <f>step*((-'By group'!AC$4-'By group'!AC$5-'By group'!AC$22)*Population!AC82+'By group'!AC$3*Population!$BO82)</f>
        <v>-175.76496635731098</v>
      </c>
      <c r="AD82" s="4">
        <f>step*((-'By group'!AD$4-'By group'!AD$5-'By group'!AD$22)*Population!AD82+'By group'!AD$3*Population!$BO82)</f>
        <v>-1158.1943535075472</v>
      </c>
      <c r="AE82" s="4">
        <f>step*((-'By group'!AE$4-'By group'!AE$5-'By group'!AE$22)*Population!AE82+'By group'!AE$3*Population!$BO82)</f>
        <v>-1864.8874280617667</v>
      </c>
      <c r="AF82" s="4">
        <f>step*((-'By group'!AF$4-'By group'!AF$5-'By group'!AF$22)*Population!AF82+'By group'!AF$3*Population!$BO82)</f>
        <v>-759.98894204127032</v>
      </c>
      <c r="AG82" s="4">
        <f>step*((-'By group'!AG$4-'By group'!AG$5-'By group'!AG$22)*Population!AG82+'By group'!AG$3*Population!$BO82)</f>
        <v>-184.83450501513408</v>
      </c>
      <c r="AH82" s="4">
        <f>step*((-'By group'!AH$4-'By group'!AH$5-'By group'!AH$22)*Population!AH82+'By group'!AH$3*Population!$BO82)</f>
        <v>-172.82087167925454</v>
      </c>
      <c r="AI82" s="4">
        <f>step*((-'By group'!AI$4-'By group'!AI$5-'By group'!AI$22)*Population!AI82+'By group'!AI$3*Population!$BO82)</f>
        <v>0</v>
      </c>
      <c r="AJ82" s="4">
        <f>step*((-'By group'!AJ$4-'By group'!AJ$5-'By group'!AJ$22)*Population!AJ82+'By group'!AJ$3*Population!$BO82)</f>
        <v>0</v>
      </c>
      <c r="AK82" s="4">
        <f>step*((-'By group'!AK$4-'By group'!AK$5-'By group'!AK$22)*Population!AK82+'By group'!AK$3*Population!$BO82)</f>
        <v>0</v>
      </c>
      <c r="AL82" s="4">
        <f>step*((-'By group'!AL$4-'By group'!AL$5-'By group'!AL$22)*Population!AL82+'By group'!AL$3*Population!$BO82)</f>
        <v>-95.571104688472232</v>
      </c>
      <c r="AM82" s="4">
        <f>step*((-'By group'!AM$4-'By group'!AM$5-'By group'!AM$22)*Population!AM82+'By group'!AM$3*Population!$BO82)</f>
        <v>-54.65731560056016</v>
      </c>
      <c r="AN82" s="4">
        <f>step*((-'By group'!AN$4-'By group'!AN$5-'By group'!AN$22)*Population!AN82+'By group'!AN$3*Population!$BO82)</f>
        <v>-52.602173198036866</v>
      </c>
      <c r="AO82" s="8">
        <f>step*((-'By group'!AO$4-'By group'!AO$5-'By group'!AO$22)*Population!AO82+'By group'!AO$3*Population!$BO82)</f>
        <v>14223.349941582499</v>
      </c>
      <c r="AP82" s="4">
        <f>step*((-'By group'!AP$4-'By group'!AP$5-'By group'!AP$22)*Population!AP82+'By group'!AP$3*Population!$BO82)</f>
        <v>-529.04158435688066</v>
      </c>
      <c r="AQ82" s="4">
        <f>step*((-'By group'!AQ$4-'By group'!AQ$5-'By group'!AQ$22)*Population!AQ82+'By group'!AQ$3*Population!$BO82)</f>
        <v>-3435.0005791597491</v>
      </c>
      <c r="AR82" s="4">
        <f>step*((-'By group'!AR$4-'By group'!AR$5-'By group'!AR$22)*Population!AR82+'By group'!AR$3*Population!$BO82)</f>
        <v>-5408.7893860202039</v>
      </c>
      <c r="AS82" s="4">
        <f>step*((-'By group'!AS$4-'By group'!AS$5-'By group'!AS$22)*Population!AS82+'By group'!AS$3*Population!$BO82)</f>
        <v>-2164.2493248439814</v>
      </c>
      <c r="AT82" s="4">
        <f>step*((-'By group'!AT$4-'By group'!AT$5-'By group'!AT$22)*Population!AT82+'By group'!AT$3*Population!$BO82)</f>
        <v>-518.90094469444841</v>
      </c>
      <c r="AU82" s="4">
        <f>step*((-'By group'!AU$4-'By group'!AU$5-'By group'!AU$22)*Population!AU82+'By group'!AU$3*Population!$BO82)</f>
        <v>-471.61812053477797</v>
      </c>
      <c r="AV82" s="4">
        <f>step*((-'By group'!AV$4-'By group'!AV$5-'By group'!AV$22)*Population!AV82+'By group'!AV$3*Population!$BO82)</f>
        <v>0</v>
      </c>
      <c r="AW82" s="4">
        <f>step*((-'By group'!AW$4-'By group'!AW$5-'By group'!AW$22)*Population!AW82+'By group'!AW$3*Population!$BO82)</f>
        <v>0</v>
      </c>
      <c r="AX82" s="4">
        <f>step*((-'By group'!AX$4-'By group'!AX$5-'By group'!AX$22)*Population!AX82+'By group'!AX$3*Population!$BO82)</f>
        <v>0</v>
      </c>
      <c r="AY82" s="4">
        <f>step*((-'By group'!AY$4-'By group'!AY$5-'By group'!AY$22)*Population!AY82+'By group'!AY$3*Population!$BO82)</f>
        <v>-260.31171750680625</v>
      </c>
      <c r="AZ82" s="4">
        <f>step*((-'By group'!AZ$4-'By group'!AZ$5-'By group'!AZ$22)*Population!AZ82+'By group'!AZ$3*Population!$BO82)</f>
        <v>-143.6414030905307</v>
      </c>
      <c r="BA82" s="4">
        <f>step*((-'By group'!BA$4-'By group'!BA$5-'By group'!BA$22)*Population!BA82+'By group'!BA$3*Population!$BO82)</f>
        <v>-131.12399085109197</v>
      </c>
      <c r="BB82" s="8">
        <f>step*((-'By group'!BB$4-'By group'!BB$5-'By group'!BB$22)*Population!BB82+'By group'!BB$3*Population!$BO82)</f>
        <v>5288.6095875751562</v>
      </c>
      <c r="BC82" s="4">
        <f>step*((-'By group'!BC$4-'By group'!BC$5-'By group'!BC$22)*Population!BC82+'By group'!BC$3*Population!$BO82)</f>
        <v>-401.29927228895542</v>
      </c>
      <c r="BD82" s="4">
        <f>step*((-'By group'!BD$4-'By group'!BD$5-'By group'!BD$22)*Population!BD82+'By group'!BD$3*Population!$BO82)</f>
        <v>-2035.078002293166</v>
      </c>
      <c r="BE82" s="4">
        <f>step*((-'By group'!BE$4-'By group'!BE$5-'By group'!BE$22)*Population!BE82+'By group'!BE$3*Population!$BO82)</f>
        <v>-2831.0343170229266</v>
      </c>
      <c r="BF82" s="4">
        <f>step*((-'By group'!BF$4-'By group'!BF$5-'By group'!BF$22)*Population!BF82+'By group'!BF$3*Population!$BO82)</f>
        <v>-1050.3328300192732</v>
      </c>
      <c r="BG82" s="4">
        <f>step*((-'By group'!BG$4-'By group'!BG$5-'By group'!BG$22)*Population!BG82+'By group'!BG$3*Population!$BO82)</f>
        <v>-239.7155014962795</v>
      </c>
      <c r="BH82" s="4">
        <f>step*((-'By group'!BH$4-'By group'!BH$5-'By group'!BH$22)*Population!BH82+'By group'!BH$3*Population!$BO82)</f>
        <v>-206.17471329279246</v>
      </c>
      <c r="BI82" s="4">
        <f>step*((-'By group'!BI$4-'By group'!BI$5-'By group'!BI$22)*Population!BI82+'By group'!BI$3*Population!$BO82)</f>
        <v>0</v>
      </c>
      <c r="BJ82" s="4">
        <f>step*((-'By group'!BJ$4-'By group'!BJ$5-'By group'!BJ$22)*Population!BJ82+'By group'!BJ$3*Population!$BO82)</f>
        <v>0</v>
      </c>
      <c r="BK82" s="4">
        <f>step*((-'By group'!BK$4-'By group'!BK$5-'By group'!BK$22)*Population!BK82+'By group'!BK$3*Population!$BO82)</f>
        <v>0</v>
      </c>
      <c r="BL82" s="4">
        <f>step*((-'By group'!BL$4-'By group'!BL$5-'By group'!BL$22)*Population!BL82+'By group'!BL$3*Population!$BO82)</f>
        <v>-135.5662722833834</v>
      </c>
      <c r="BM82" s="4">
        <f>step*((-'By group'!BM$4-'By group'!BM$5-'By group'!BM$22)*Population!BM82+'By group'!BM$3*Population!$BO82)</f>
        <v>-69.07785820845676</v>
      </c>
      <c r="BN82" s="4">
        <f>step*((-'By group'!BN$4-'By group'!BN$5-'By group'!BN$22)*Population!BN82+'By group'!BN$3*Population!$BO82)</f>
        <v>-57.948910473112235</v>
      </c>
      <c r="BO82" s="71">
        <f>-step*SUM(SCR!B82:N82)*Population!B82</f>
        <v>-130571.47588665935</v>
      </c>
      <c r="BP82" s="4">
        <f>step*-SUM('By group'!C$11:C$21)*Population!C82</f>
        <v>-125186.71009278194</v>
      </c>
      <c r="BQ82" s="4">
        <f>step*-SUM('By group'!D$11:D$21)*Population!D82</f>
        <v>-91247.574656173892</v>
      </c>
      <c r="BR82" s="4">
        <f>step*-SUM('By group'!E$11:E$21)*Population!E82</f>
        <v>-37564.826200724638</v>
      </c>
      <c r="BS82" s="4">
        <f>step*-SUM('By group'!F$11:F$21)*Population!F82</f>
        <v>-11236.110497103935</v>
      </c>
      <c r="BT82" s="4">
        <f>step*-SUM('By group'!G$11:G$21)*Population!G82</f>
        <v>-5395.4244505708939</v>
      </c>
      <c r="BU82" s="4">
        <f>step*-SUM('By group'!H$11:H$21)*Population!H82</f>
        <v>0</v>
      </c>
      <c r="BV82" s="4">
        <f>step*-SUM('By group'!I$11:I$21)*Population!I82</f>
        <v>0</v>
      </c>
      <c r="BW82" s="4">
        <f>step*-SUM('By group'!J$11:J$21)*Population!J82</f>
        <v>0</v>
      </c>
      <c r="BX82" s="4">
        <f>step*-SUM('By group'!K$11:K$21)*Population!K82</f>
        <v>0</v>
      </c>
      <c r="BY82" s="4">
        <f>step*-SUM('By group'!L$11:L$21)*Population!L82</f>
        <v>-1906.4659297300923</v>
      </c>
      <c r="BZ82" s="4">
        <f>step*-SUM('By group'!M$11:M$21)*Population!M82</f>
        <v>-952.13507328584808</v>
      </c>
      <c r="CA82" s="4">
        <f>step*-SUM('By group'!N$11:N$21)*Population!N82</f>
        <v>0</v>
      </c>
      <c r="CB82" s="13">
        <f>-step*SUM(SCR!O82:AA82)*Population!O82</f>
        <v>-64580.098356739094</v>
      </c>
      <c r="CC82" s="4">
        <f>step*-SUM('By group'!P$11:P$21)*Population!P82</f>
        <v>-61919.348210049386</v>
      </c>
      <c r="CD82" s="4">
        <f>step*-SUM('By group'!Q$11:Q$21)*Population!Q82</f>
        <v>-45147.220068680312</v>
      </c>
      <c r="CE82" s="4">
        <f>step*-SUM('By group'!R$11:R$21)*Population!R82</f>
        <v>-18605.033134431629</v>
      </c>
      <c r="CF82" s="4">
        <f>step*-SUM('By group'!S$11:S$21)*Population!S82</f>
        <v>-5572.0769982715592</v>
      </c>
      <c r="CG82" s="4">
        <f>step*-SUM('By group'!T$11:T$21)*Population!T82</f>
        <v>-2679.3847876843552</v>
      </c>
      <c r="CH82" s="4">
        <f>step*-SUM('By group'!U$11:U$21)*Population!U82</f>
        <v>0</v>
      </c>
      <c r="CI82" s="4">
        <f>step*-SUM('By group'!V$11:V$21)*Population!V82</f>
        <v>0</v>
      </c>
      <c r="CJ82" s="4">
        <f>step*-SUM('By group'!W$11:W$21)*Population!W82</f>
        <v>0</v>
      </c>
      <c r="CK82" s="4">
        <f>step*-SUM('By group'!X$11:X$21)*Population!X82</f>
        <v>0</v>
      </c>
      <c r="CL82" s="4">
        <f>step*-SUM('By group'!Y$11:Y$21)*Population!Y82</f>
        <v>-950.63264613665933</v>
      </c>
      <c r="CM82" s="4">
        <f>step*-SUM('By group'!Z$11:Z$21)*Population!Z82</f>
        <v>-477.74439020160372</v>
      </c>
      <c r="CN82" s="4">
        <f>step*-SUM('By group'!AA$11:AA$21)*Population!AA82</f>
        <v>0</v>
      </c>
      <c r="CO82" s="13">
        <f>-step*SUM(SCR!AB82:AN82)*Population!AB82</f>
        <v>-4576.0392180939116</v>
      </c>
      <c r="CP82" s="4">
        <f>step*-SUM('By group'!AC$11:AC$21)*Population!AC82</f>
        <v>-4394.1241589327747</v>
      </c>
      <c r="CQ82" s="4">
        <f>step*-SUM('By group'!AD$11:AD$21)*Population!AD82</f>
        <v>-3217.206537520965</v>
      </c>
      <c r="CR82" s="4">
        <f>step*-SUM('By group'!AE$11:AE$21)*Population!AE82</f>
        <v>-1332.0624486155475</v>
      </c>
      <c r="CS82" s="4">
        <f>step*-SUM('By group'!AF$11:AF$21)*Population!AF82</f>
        <v>-399.99418002172126</v>
      </c>
      <c r="CT82" s="4">
        <f>step*-SUM('By group'!AG$11:AG$21)*Population!AG82</f>
        <v>-192.53594272409799</v>
      </c>
      <c r="CU82" s="4">
        <f>step*-SUM('By group'!AH$11:AH$21)*Population!AH82</f>
        <v>0</v>
      </c>
      <c r="CV82" s="4">
        <f>step*-SUM('By group'!AI$11:AI$21)*Population!AI82</f>
        <v>0</v>
      </c>
      <c r="CW82" s="4">
        <f>step*-SUM('By group'!AJ$11:AJ$21)*Population!AJ82</f>
        <v>0</v>
      </c>
      <c r="CX82" s="4">
        <f>step*-SUM('By group'!AK$11:AK$21)*Population!AK82</f>
        <v>0</v>
      </c>
      <c r="CY82" s="4">
        <f>step*-SUM('By group'!AL$11:AL$21)*Population!AL82</f>
        <v>-68.265074777480166</v>
      </c>
      <c r="CZ82" s="4">
        <f>step*-SUM('By group'!AM$11:AM$21)*Population!AM82</f>
        <v>-34.160822250350101</v>
      </c>
      <c r="DA82" s="4">
        <f>step*-SUM('By group'!AN$11:AN$21)*Population!AN82</f>
        <v>0</v>
      </c>
      <c r="DB82" s="13">
        <f>-step*SUM(SCR!AO82:BA82)*Population!AO82</f>
        <v>-13837.633289075693</v>
      </c>
      <c r="DC82" s="4">
        <f>step*-SUM('By group'!AP$11:AP$21)*Population!AP82</f>
        <v>-13226.039608922018</v>
      </c>
      <c r="DD82" s="4">
        <f>step*-SUM('By group'!AQ$11:AQ$21)*Population!AQ82</f>
        <v>-9541.6682754437479</v>
      </c>
      <c r="DE82" s="4">
        <f>step*-SUM('By group'!AR$11:AR$21)*Population!AR82</f>
        <v>-3863.4209900144315</v>
      </c>
      <c r="DF82" s="4">
        <f>step*-SUM('By group'!AS$11:AS$21)*Population!AS82</f>
        <v>-1139.0785920231481</v>
      </c>
      <c r="DG82" s="4">
        <f>step*-SUM('By group'!AT$11:AT$21)*Population!AT82</f>
        <v>-540.52181739005039</v>
      </c>
      <c r="DH82" s="4">
        <f>step*-SUM('By group'!AU$11:AU$21)*Population!AU82</f>
        <v>0</v>
      </c>
      <c r="DI82" s="4">
        <f>step*-SUM('By group'!AV$11:AV$21)*Population!AV82</f>
        <v>0</v>
      </c>
      <c r="DJ82" s="4">
        <f>step*-SUM('By group'!AW$11:AW$21)*Population!AW82</f>
        <v>0</v>
      </c>
      <c r="DK82" s="4">
        <f>step*-SUM('By group'!AX$11:AX$21)*Population!AX82</f>
        <v>0</v>
      </c>
      <c r="DL82" s="4">
        <f>step*-SUM('By group'!AY$11:AY$21)*Population!AY82</f>
        <v>-185.93694107629017</v>
      </c>
      <c r="DM82" s="4">
        <f>step*-SUM('By group'!AZ$11:AZ$21)*Population!AZ82</f>
        <v>-89.775876931581706</v>
      </c>
      <c r="DN82" s="4">
        <f>step*-SUM('By group'!BA$11:BA$21)*Population!BA82</f>
        <v>0</v>
      </c>
      <c r="DO82" s="13">
        <f>-step*SUM(SCR!BB82:BN82)*Population!BB82</f>
        <v>-7100.2781882700801</v>
      </c>
      <c r="DP82" s="4">
        <f>step*-SUM('By group'!BC$11:BC$21)*Population!BC82</f>
        <v>-6688.321204815923</v>
      </c>
      <c r="DQ82" s="4">
        <f>step*-SUM('By group'!BD$11:BD$21)*Population!BD82</f>
        <v>-4625.177277939013</v>
      </c>
      <c r="DR82" s="4">
        <f>step*-SUM('By group'!BE$11:BE$21)*Population!BE82</f>
        <v>-1769.3964481393291</v>
      </c>
      <c r="DS82" s="4">
        <f>step*-SUM('By group'!BF$11:BF$21)*Population!BF82</f>
        <v>-500.15849048536825</v>
      </c>
      <c r="DT82" s="4">
        <f>step*-SUM('By group'!BG$11:BG$21)*Population!BG82</f>
        <v>-230.49567451565335</v>
      </c>
      <c r="DU82" s="4">
        <f>step*-SUM('By group'!BH$11:BH$21)*Population!BH82</f>
        <v>0</v>
      </c>
      <c r="DV82" s="4">
        <f>step*-SUM('By group'!BI$11:BI$21)*Population!BI82</f>
        <v>0</v>
      </c>
      <c r="DW82" s="4">
        <f>step*-SUM('By group'!BJ$11:BJ$21)*Population!BJ82</f>
        <v>0</v>
      </c>
      <c r="DX82" s="4">
        <f>step*-SUM('By group'!BK$11:BK$21)*Population!BK82</f>
        <v>0</v>
      </c>
      <c r="DY82" s="4">
        <f>step*-SUM('By group'!BL$11:BL$21)*Population!BL82</f>
        <v>-75.31459571299078</v>
      </c>
      <c r="DZ82" s="4">
        <f>step*-SUM('By group'!BM$11:BM$21)*Population!BM82</f>
        <v>-34.53892910422838</v>
      </c>
      <c r="EA82" s="4">
        <f>step*-SUM('By group'!BN$11:BN$21)*Population!BN82</f>
        <v>0</v>
      </c>
      <c r="EB82" s="52">
        <v>0</v>
      </c>
      <c r="EC82" s="4">
        <f t="shared" si="111"/>
        <v>130571.47588665935</v>
      </c>
      <c r="ED82" s="4">
        <f t="shared" si="111"/>
        <v>125186.71009278194</v>
      </c>
      <c r="EE82" s="4">
        <f t="shared" si="112"/>
        <v>91247.574656173892</v>
      </c>
      <c r="EF82" s="4">
        <f t="shared" si="113"/>
        <v>37564.826200724638</v>
      </c>
      <c r="EG82" s="4">
        <f t="shared" si="114"/>
        <v>11236.110497103935</v>
      </c>
      <c r="EH82" s="4">
        <f t="shared" si="114"/>
        <v>5395.4244505708939</v>
      </c>
      <c r="EI82" s="4">
        <v>0</v>
      </c>
      <c r="EJ82" s="4">
        <f t="shared" si="115"/>
        <v>0</v>
      </c>
      <c r="EK82" s="4">
        <f t="shared" si="116"/>
        <v>0</v>
      </c>
      <c r="EL82" s="4">
        <f t="shared" si="117"/>
        <v>0</v>
      </c>
      <c r="EM82" s="4">
        <f t="shared" si="118"/>
        <v>1906.4659297300923</v>
      </c>
      <c r="EN82" s="4">
        <f t="shared" si="119"/>
        <v>952.13507328584808</v>
      </c>
      <c r="EO82" s="52">
        <v>0</v>
      </c>
      <c r="EP82" s="4">
        <f t="shared" si="120"/>
        <v>64580.098356739094</v>
      </c>
      <c r="EQ82" s="4">
        <f t="shared" si="121"/>
        <v>61919.348210049386</v>
      </c>
      <c r="ER82" s="4">
        <f t="shared" si="122"/>
        <v>45147.220068680312</v>
      </c>
      <c r="ES82" s="4">
        <f t="shared" si="123"/>
        <v>18605.033134431629</v>
      </c>
      <c r="ET82" s="4">
        <f t="shared" si="124"/>
        <v>5572.0769982715592</v>
      </c>
      <c r="EU82" s="4">
        <f t="shared" si="125"/>
        <v>2679.3847876843552</v>
      </c>
      <c r="EV82" s="4">
        <v>0</v>
      </c>
      <c r="EW82" s="4">
        <f t="shared" si="126"/>
        <v>0</v>
      </c>
      <c r="EX82" s="4">
        <f t="shared" si="127"/>
        <v>0</v>
      </c>
      <c r="EY82" s="4">
        <f t="shared" si="128"/>
        <v>0</v>
      </c>
      <c r="EZ82" s="4">
        <f t="shared" si="129"/>
        <v>950.63264613665933</v>
      </c>
      <c r="FA82" s="4">
        <f t="shared" si="130"/>
        <v>477.74439020160372</v>
      </c>
      <c r="FB82" s="52">
        <v>0</v>
      </c>
      <c r="FC82" s="4">
        <f t="shared" si="131"/>
        <v>4576.0392180939116</v>
      </c>
      <c r="FD82" s="4">
        <f t="shared" si="132"/>
        <v>4394.1241589327747</v>
      </c>
      <c r="FE82" s="4">
        <f t="shared" si="133"/>
        <v>3217.206537520965</v>
      </c>
      <c r="FF82" s="4">
        <f t="shared" si="134"/>
        <v>1332.0624486155475</v>
      </c>
      <c r="FG82" s="4">
        <f t="shared" si="135"/>
        <v>399.99418002172126</v>
      </c>
      <c r="FH82" s="4">
        <f t="shared" si="136"/>
        <v>192.53594272409799</v>
      </c>
      <c r="FI82" s="4">
        <v>0</v>
      </c>
      <c r="FJ82" s="4">
        <f t="shared" si="137"/>
        <v>0</v>
      </c>
      <c r="FK82" s="4">
        <f t="shared" si="138"/>
        <v>0</v>
      </c>
      <c r="FL82" s="4">
        <f t="shared" si="139"/>
        <v>0</v>
      </c>
      <c r="FM82" s="4">
        <f t="shared" si="140"/>
        <v>68.265074777480166</v>
      </c>
      <c r="FN82" s="9">
        <f t="shared" si="141"/>
        <v>34.160822250350101</v>
      </c>
      <c r="FO82" s="4">
        <v>0</v>
      </c>
      <c r="FP82" s="4">
        <f t="shared" si="142"/>
        <v>13837.633289075693</v>
      </c>
      <c r="FQ82" s="4">
        <f t="shared" si="143"/>
        <v>13226.039608922018</v>
      </c>
      <c r="FR82" s="4">
        <f t="shared" si="144"/>
        <v>9541.6682754437479</v>
      </c>
      <c r="FS82" s="4">
        <f t="shared" si="145"/>
        <v>3863.4209900144315</v>
      </c>
      <c r="FT82" s="4">
        <f t="shared" si="146"/>
        <v>1139.0785920231481</v>
      </c>
      <c r="FU82" s="4">
        <f t="shared" si="147"/>
        <v>540.52181739005039</v>
      </c>
      <c r="FV82" s="4">
        <v>0</v>
      </c>
      <c r="FW82" s="4">
        <f t="shared" si="148"/>
        <v>0</v>
      </c>
      <c r="FX82" s="4">
        <f t="shared" si="149"/>
        <v>0</v>
      </c>
      <c r="FY82" s="4">
        <f t="shared" si="150"/>
        <v>0</v>
      </c>
      <c r="FZ82" s="4">
        <f t="shared" si="151"/>
        <v>185.93694107629017</v>
      </c>
      <c r="GA82" s="4">
        <f t="shared" si="152"/>
        <v>89.775876931581706</v>
      </c>
      <c r="GB82" s="4">
        <v>0</v>
      </c>
      <c r="GC82" s="4">
        <f t="shared" si="153"/>
        <v>7100.2781882700801</v>
      </c>
      <c r="GD82" s="4">
        <f t="shared" si="94"/>
        <v>6688.321204815923</v>
      </c>
      <c r="GE82" s="4">
        <f t="shared" si="95"/>
        <v>4625.177277939013</v>
      </c>
      <c r="GF82" s="4">
        <f t="shared" si="96"/>
        <v>1769.3964481393291</v>
      </c>
      <c r="GG82" s="4">
        <f t="shared" si="97"/>
        <v>500.15849048536825</v>
      </c>
      <c r="GH82" s="4">
        <f t="shared" si="98"/>
        <v>230.49567451565335</v>
      </c>
      <c r="GI82" s="4">
        <v>0</v>
      </c>
      <c r="GJ82" s="4">
        <f t="shared" si="154"/>
        <v>0</v>
      </c>
      <c r="GK82" s="4">
        <f t="shared" si="155"/>
        <v>0</v>
      </c>
      <c r="GL82" s="4">
        <f t="shared" si="99"/>
        <v>0</v>
      </c>
      <c r="GM82" s="4">
        <f t="shared" si="100"/>
        <v>75.31459571299078</v>
      </c>
      <c r="GN82" s="4">
        <f t="shared" si="101"/>
        <v>34.53892910422838</v>
      </c>
      <c r="GO82" s="52">
        <v>0</v>
      </c>
      <c r="GP82" s="4">
        <f>step*(-'By group'!C$32*Population!C82+'By group'!I$33*Population!I82)</f>
        <v>0</v>
      </c>
      <c r="GQ82" s="4">
        <f>step*(-'By group'!D$32*Population!D82+'By group'!J$33*Population!J82)</f>
        <v>0</v>
      </c>
      <c r="GR82" s="4">
        <f>step*(-'By group'!E$32*Population!E82+'By group'!K$33*Population!K82)</f>
        <v>0</v>
      </c>
      <c r="GS82" s="4">
        <f>step*(-'By group'!F$32*Population!F82+'By group'!L$33*Population!L82)</f>
        <v>-4664.8222836869209</v>
      </c>
      <c r="GT82" s="4">
        <f>step*(-'By group'!G$32*Population!G82+'By group'!M$33*Population!M82)</f>
        <v>-603.01735347125464</v>
      </c>
      <c r="GU82" s="4">
        <f>step*(-'By group'!H$32*Population!H82+'By group'!N$33*Population!N82)</f>
        <v>-524.93325276616531</v>
      </c>
      <c r="GV82" s="46">
        <f t="shared" si="156"/>
        <v>0</v>
      </c>
      <c r="GW82" s="14">
        <f t="shared" si="157"/>
        <v>0</v>
      </c>
      <c r="GX82" s="4">
        <f t="shared" si="158"/>
        <v>0</v>
      </c>
      <c r="GY82" s="4">
        <f t="shared" si="159"/>
        <v>4664.8222836869209</v>
      </c>
      <c r="GZ82" s="4">
        <f t="shared" si="160"/>
        <v>603.01735347125464</v>
      </c>
      <c r="HA82" s="4">
        <f t="shared" si="161"/>
        <v>524.93325276616531</v>
      </c>
      <c r="HB82" s="8">
        <v>0</v>
      </c>
      <c r="HC82" s="4">
        <f>step*(-'By group'!P$32*Population!P82+'By group'!V$33*Population!V82)</f>
        <v>0</v>
      </c>
      <c r="HD82" s="4">
        <f>step*(-'By group'!Q$32*Population!Q82+'By group'!W$33*Population!W82)</f>
        <v>0</v>
      </c>
      <c r="HE82" s="4">
        <f>step*(-'By group'!R$32*Population!R82+'By group'!X$33*Population!X82)</f>
        <v>0</v>
      </c>
      <c r="HF82" s="4">
        <f>step*(-'By group'!S$32*Population!S82+'By group'!Y$33*Population!Y82)</f>
        <v>-2310.7221760674502</v>
      </c>
      <c r="HG82" s="4">
        <f>step*(-'By group'!T$32*Population!T82+'By group'!Z$33*Population!Z82)</f>
        <v>-297.0047624360692</v>
      </c>
      <c r="HH82" s="4">
        <f>step*(-'By group'!U$32*Population!U82+'By group'!AA$33*Population!AA82)</f>
        <v>-257.97855053274219</v>
      </c>
      <c r="HI82" s="14">
        <f t="shared" si="162"/>
        <v>0</v>
      </c>
      <c r="HJ82" s="46">
        <f t="shared" si="163"/>
        <v>0</v>
      </c>
      <c r="HK82" s="4">
        <f t="shared" si="164"/>
        <v>0</v>
      </c>
      <c r="HL82" s="4">
        <f t="shared" si="165"/>
        <v>2310.7221760674502</v>
      </c>
      <c r="HM82" s="4">
        <f t="shared" si="166"/>
        <v>297.0047624360692</v>
      </c>
      <c r="HN82" s="9">
        <f t="shared" si="167"/>
        <v>257.97855053274219</v>
      </c>
      <c r="HO82" s="4">
        <v>0</v>
      </c>
      <c r="HP82" s="4">
        <f>step*(-'By group'!AC$32*Population!AC82+'By group'!AI$33*Population!AI82)</f>
        <v>0</v>
      </c>
      <c r="HQ82" s="4">
        <f>step*(-'By group'!AD$32*Population!AD82+'By group'!AJ$33*Population!AJ82)</f>
        <v>0</v>
      </c>
      <c r="HR82" s="4">
        <f>step*(-'By group'!AE$32*Population!AE82+'By group'!AK$33*Population!AK82)</f>
        <v>0</v>
      </c>
      <c r="HS82" s="4">
        <f>step*(-'By group'!AF$32*Population!AF82+'By group'!AL$33*Population!AL82)</f>
        <v>-165.86455262212056</v>
      </c>
      <c r="HT82" s="4">
        <f>step*(-'By group'!AG$32*Population!AG82+'By group'!AM$33*Population!AM82)</f>
        <v>-21.426777419644548</v>
      </c>
      <c r="HU82" s="4">
        <f>step*(-'By group'!AH$32*Population!AH82+'By group'!AN$33*Population!AN82)</f>
        <v>-18.765034480217071</v>
      </c>
      <c r="HV82" s="14">
        <f t="shared" si="168"/>
        <v>0</v>
      </c>
      <c r="HW82" s="46">
        <f t="shared" si="169"/>
        <v>0</v>
      </c>
      <c r="HX82" s="4">
        <f t="shared" si="170"/>
        <v>0</v>
      </c>
      <c r="HY82" s="4">
        <f t="shared" si="171"/>
        <v>165.86455262212056</v>
      </c>
      <c r="HZ82" s="4">
        <f t="shared" si="172"/>
        <v>21.426777419644548</v>
      </c>
      <c r="IA82" s="4">
        <f t="shared" si="173"/>
        <v>18.765034480217071</v>
      </c>
      <c r="IB82" s="8">
        <v>0</v>
      </c>
      <c r="IC82" s="4">
        <f>step*(-'By group'!AP$32*Population!AP82+'By group'!AV$33*Population!AV82)</f>
        <v>0</v>
      </c>
      <c r="ID82" s="4">
        <f>step*(-'By group'!AQ$32*Population!AQ82+'By group'!AW$33*Population!AW82)</f>
        <v>0</v>
      </c>
      <c r="IE82" s="4">
        <f>step*(-'By group'!AR$32*Population!AR82+'By group'!AX$33*Population!AX82)</f>
        <v>0</v>
      </c>
      <c r="IF82" s="4">
        <f>step*(-'By group'!AS$32*Population!AS82+'By group'!AY$33*Population!AY82)</f>
        <v>-476.57082547342895</v>
      </c>
      <c r="IG82" s="4">
        <f>step*(-'By group'!AT$32*Population!AT82+'By group'!AZ$33*Population!AZ82)</f>
        <v>-63.216425012219233</v>
      </c>
      <c r="IH82" s="4">
        <f>step*(-'By group'!AU$32*Population!AU82+'By group'!BA$33*Population!BA82)</f>
        <v>-54.478237662431425</v>
      </c>
      <c r="II82" s="14">
        <f t="shared" si="102"/>
        <v>0</v>
      </c>
      <c r="IJ82" s="4">
        <f t="shared" si="103"/>
        <v>0</v>
      </c>
      <c r="IK82" s="4">
        <f t="shared" si="174"/>
        <v>0</v>
      </c>
      <c r="IL82" s="4">
        <f t="shared" si="175"/>
        <v>476.57082547342895</v>
      </c>
      <c r="IM82" s="4">
        <f t="shared" si="176"/>
        <v>63.216425012219233</v>
      </c>
      <c r="IN82" s="4">
        <f t="shared" si="177"/>
        <v>54.478237662431425</v>
      </c>
      <c r="IO82" s="8">
        <v>0</v>
      </c>
      <c r="IP82" s="4">
        <f>step*(-'By group'!BC$32*Population!BC82+'By group'!BI$33*Population!BI82)</f>
        <v>0</v>
      </c>
      <c r="IQ82" s="4">
        <f>step*(-'By group'!BD$32*Population!BD82+'By group'!BJ$33*Population!BJ82)</f>
        <v>0</v>
      </c>
      <c r="IR82" s="4">
        <f>step*(-'By group'!BE$32*Population!BE82+'By group'!BK$33*Population!BK82)</f>
        <v>0</v>
      </c>
      <c r="IS82" s="4">
        <f>step*(-'By group'!BF$32*Population!BF82+'By group'!BL$33*Population!BL82)</f>
        <v>-212.42194738618872</v>
      </c>
      <c r="IT82" s="4">
        <f>step*(-'By group'!BG$32*Population!BG82+'By group'!BM$33*Population!BM82)</f>
        <v>-28.829670351016485</v>
      </c>
      <c r="IU82" s="4">
        <f>step*(-'By group'!BH$32*Population!BH82+'By group'!BN$33*Population!BN82)</f>
        <v>-23.573413098783583</v>
      </c>
      <c r="IV82" s="14">
        <f t="shared" si="104"/>
        <v>0</v>
      </c>
      <c r="IW82" s="4">
        <f t="shared" si="105"/>
        <v>0</v>
      </c>
      <c r="IX82" s="4">
        <f t="shared" si="106"/>
        <v>0</v>
      </c>
      <c r="IY82" s="4">
        <f t="shared" si="107"/>
        <v>212.42194738618872</v>
      </c>
      <c r="IZ82" s="4">
        <f t="shared" si="108"/>
        <v>28.829670351016485</v>
      </c>
      <c r="JA82" s="4">
        <f t="shared" si="109"/>
        <v>23.573413098783583</v>
      </c>
      <c r="JB82" s="75">
        <f>step*(+prop_idu_male*'By group'!BB$9*Population!BB82-'By group'!B$8*Population!B82)</f>
        <v>-920.38566408570216</v>
      </c>
      <c r="JC82" s="46">
        <f>step*(+prop_idu_male*'By group'!BC$9*Population!BC82-'By group'!C$8*Population!C82)</f>
        <v>-5.4567369600611872</v>
      </c>
      <c r="JD82" s="46">
        <f>step*(+prop_idu_male*'By group'!BD$9*Population!BD82-'By group'!D$8*Population!D82)</f>
        <v>-16.029429837824051</v>
      </c>
      <c r="JE82" s="46">
        <f>step*(+prop_idu_male*'By group'!BE$9*Population!BE82-'By group'!E$8*Population!E82)</f>
        <v>-16.659137362595125</v>
      </c>
      <c r="JF82" s="46">
        <f>step*(+prop_idu_male*'By group'!BF$9*Population!BF82-'By group'!F$8*Population!F82)</f>
        <v>-5.0178650599695258</v>
      </c>
      <c r="JG82" s="46">
        <f>step*(+prop_idu_male*'By group'!BG$9*Population!BG82-'By group'!G$8*Population!G82)</f>
        <v>-0.96844696634666516</v>
      </c>
      <c r="JH82" s="46">
        <f>step*(+prop_idu_male*'By group'!BH$9*Population!BH82-'By group'!H$8*Population!H82)</f>
        <v>-0.82407755154450468</v>
      </c>
      <c r="JI82" s="46">
        <f>step*(+prop_idu_male*'By group'!BI$9*Population!BI82-'By group'!I$8*Population!I82)</f>
        <v>0</v>
      </c>
      <c r="JJ82" s="46">
        <f>step*(+prop_idu_male*'By group'!BJ$9*Population!BJ82-'By group'!J$8*Population!J82)</f>
        <v>0</v>
      </c>
      <c r="JK82" s="46">
        <f>step*(+prop_idu_male*'By group'!BK$9*Population!BK82-'By group'!K$8*Population!K82)</f>
        <v>0</v>
      </c>
      <c r="JL82" s="46">
        <f>step*(+prop_idu_male*'By group'!BL$9*Population!BL82-'By group'!L$8*Population!L82)</f>
        <v>-1.7257109000189144</v>
      </c>
      <c r="JM82" s="46">
        <f>step*(+prop_idu_male*'By group'!BM$9*Population!BM82-'By group'!M$8*Population!M82)</f>
        <v>-0.86924164343569987</v>
      </c>
      <c r="JN82" s="46">
        <f>step*(+prop_idu_male*'By group'!BN$9*Population!BN82-'By group'!N$8*Population!N82)</f>
        <v>-0.71144098043083992</v>
      </c>
      <c r="JO82" s="45">
        <f>step*(+(1-prop_idu_male)*'By group'!BB$9*Population!BB82-'By group'!O$8*Population!O82-'By group'!O$6*Population!O82+'By group'!AB$7*Population!AB82)</f>
        <v>-6865.6547514985941</v>
      </c>
      <c r="JP82" s="46">
        <f>step*(+(1-prop_idu_male)*'By group'!BC$9*Population!BC82-'By group'!P$8*Population!P82-'By group'!P$6*Population!P82+'By group'!AC$7*Population!AC82)</f>
        <v>-10.485811840040871</v>
      </c>
      <c r="JQ82" s="46">
        <f>step*(+(1-prop_idu_male)*'By group'!BD$9*Population!BD82-'By group'!Q$8*Population!Q82-'By group'!Q$6*Population!Q82+'By group'!AD$7*Population!AD82)</f>
        <v>-30.4790214475901</v>
      </c>
      <c r="JR82" s="46">
        <f>step*(+(1-prop_idu_male)*'By group'!BE$9*Population!BE82-'By group'!R$8*Population!R82-'By group'!R$6*Population!R82+'By group'!AE$7*Population!AE82)</f>
        <v>-31.285235820680214</v>
      </c>
      <c r="JS82" s="46">
        <f>step*(+(1-prop_idu_male)*'By group'!BF$9*Population!BF82-'By group'!S$8*Population!S82-'By group'!S$6*Population!S82+'By group'!AF$7*Population!AF82)</f>
        <v>-9.3523674462618143</v>
      </c>
      <c r="JT82" s="46">
        <f>step*(+(1-prop_idu_male)*'By group'!BG$9*Population!BG82-'By group'!T$8*Population!T82-'By group'!T$6*Population!T82+'By group'!AG$7*Population!AG82)</f>
        <v>-1.7981197945752385</v>
      </c>
      <c r="JU82" s="46">
        <f>step*(+(1-prop_idu_male)*'By group'!BH$9*Population!BH82-'By group'!U$8*Population!U82-'By group'!U$6*Population!U82+'By group'!AH$7*Population!AH82)</f>
        <v>-1.5274057072847977</v>
      </c>
      <c r="JV82" s="46">
        <f>step*(+(1-prop_idu_male)*'By group'!BI$9*Population!BI82-'By group'!V$8*Population!V82-'By group'!V$6*Population!V82+'By group'!AI$7*Population!AI82)</f>
        <v>0</v>
      </c>
      <c r="JW82" s="46">
        <f>step*(+(1-prop_idu_male)*'By group'!BJ$9*Population!BJ82-'By group'!W$8*Population!W82-'By group'!W$6*Population!W82+'By group'!AJ$7*Population!AJ82)</f>
        <v>0</v>
      </c>
      <c r="JX82" s="46">
        <f>step*(+(1-prop_idu_male)*'By group'!BK$9*Population!BK82-'By group'!X$8*Population!X82-'By group'!X$6*Population!X82+'By group'!AK$7*Population!AK82)</f>
        <v>0</v>
      </c>
      <c r="JY82" s="46">
        <f>step*(+(1-prop_idu_male)*'By group'!BL$9*Population!BL82-'By group'!Y$8*Population!Y82-'By group'!Y$6*Population!Y82+'By group'!AL$7*Population!AL82)</f>
        <v>-3.1959860266548112</v>
      </c>
      <c r="JZ82" s="46">
        <f>step*(+(1-prop_idu_male)*'By group'!BM$9*Population!BM82-'By group'!Z$8*Population!Z82-'By group'!Z$6*Population!Z82+'By group'!AM$7*Population!AM82)</f>
        <v>-1.6154462614311835</v>
      </c>
      <c r="KA82" s="76">
        <f>step*(+(1-prop_idu_male)*'By group'!BN$9*Population!BN82-'By group'!AA$8*Population!AA82-'By group'!AA$6*Population!AA82+'By group'!AN$7*Population!AN82)</f>
        <v>-1.3479032508514541</v>
      </c>
      <c r="KB82" s="46">
        <f>step*(+'By group'!O$6*Population!O82-'By group'!AB$7*Population!AB82)</f>
        <v>5874.9837904272963</v>
      </c>
      <c r="KC82" s="46">
        <f>step*(+'By group'!P$6*Population!P82-'By group'!AC$7*Population!AC82)</f>
        <v>7.5904940656828792</v>
      </c>
      <c r="KD82" s="46">
        <f>step*(+'By group'!Q$6*Population!Q82-'By group'!AD$7*Population!AD82)</f>
        <v>22.004598707206718</v>
      </c>
      <c r="KE82" s="46">
        <f>step*(+'By group'!R$6*Population!R82-'By group'!AE$7*Population!AE82)</f>
        <v>22.513538187906192</v>
      </c>
      <c r="KF82" s="46">
        <f>step*(+'By group'!S$6*Population!S82-'By group'!AF$7*Population!AF82)</f>
        <v>6.7163764942716444</v>
      </c>
      <c r="KG82" s="46">
        <f>step*(+'By group'!T$6*Population!T82-'By group'!AG$7*Population!AG82)</f>
        <v>1.289902317980246</v>
      </c>
      <c r="KH82" s="46">
        <f>step*(+'By group'!U$6*Population!U82-'By group'!AH$7*Population!AH82)</f>
        <v>1.0948948957463536</v>
      </c>
      <c r="KI82" s="46">
        <f>step*(+'By group'!V$6*Population!V82-'By group'!AI$7*Population!AI82)</f>
        <v>0</v>
      </c>
      <c r="KJ82" s="46">
        <f>step*(+'By group'!W$6*Population!W82-'By group'!AJ$7*Population!AJ82)</f>
        <v>0</v>
      </c>
      <c r="KK82" s="46">
        <f>step*(+'By group'!X$6*Population!X82-'By group'!AK$7*Population!AK82)</f>
        <v>0</v>
      </c>
      <c r="KL82" s="46">
        <f>step*(+'By group'!Y$6*Population!Y82-'By group'!AL$7*Population!AL82)</f>
        <v>2.2905421379459465</v>
      </c>
      <c r="KM82" s="46">
        <f>step*(+'By group'!Z$6*Population!Z82-'By group'!AM$7*Population!AM82)</f>
        <v>1.1584252286921168</v>
      </c>
      <c r="KN82" s="46">
        <f>step*(+'By group'!AA$6*Population!AA82-'By group'!AN$7*Population!AN82)</f>
        <v>0.97055063312150947</v>
      </c>
      <c r="KO82" s="45">
        <v>0</v>
      </c>
      <c r="KP82" s="46">
        <v>0</v>
      </c>
      <c r="KQ82" s="46">
        <v>0</v>
      </c>
      <c r="KR82" s="46">
        <v>0</v>
      </c>
      <c r="KS82" s="46">
        <v>0</v>
      </c>
      <c r="KT82" s="46">
        <v>0</v>
      </c>
      <c r="KU82" s="46">
        <v>0</v>
      </c>
      <c r="KV82" s="46">
        <v>0</v>
      </c>
      <c r="KW82" s="46">
        <v>0</v>
      </c>
      <c r="KX82" s="46">
        <v>0</v>
      </c>
      <c r="KY82" s="46">
        <v>0</v>
      </c>
      <c r="KZ82" s="46">
        <v>0</v>
      </c>
      <c r="LA82" s="46">
        <v>0</v>
      </c>
      <c r="LB82" s="188">
        <f>step*(-'By group'!BB$9*Population!BB82+'By group'!B$8*Population!B82+'By group'!O$8*Population!O82)</f>
        <v>1911.0566251569994</v>
      </c>
      <c r="LC82" s="189">
        <f>step*(-'By group'!BC$9*Population!BC82+'By group'!C$8*Population!C82+'By group'!P$8*Population!P82)</f>
        <v>8.3520547344191787</v>
      </c>
      <c r="LD82" s="189">
        <f>step*(-'By group'!BD$9*Population!BD82+'By group'!D$8*Population!D82+'By group'!Q$8*Population!Q82)</f>
        <v>24.503852578207432</v>
      </c>
      <c r="LE82" s="189">
        <f>step*(-'By group'!BE$9*Population!BE82+'By group'!E$8*Population!E82+'By group'!R$8*Population!R82)</f>
        <v>25.430834995369143</v>
      </c>
      <c r="LF82" s="189">
        <f>step*(-'By group'!BF$9*Population!BF82+'By group'!F$8*Population!F82+'By group'!S$8*Population!S82)</f>
        <v>7.6538560119596948</v>
      </c>
      <c r="LG82" s="189">
        <f>step*(-'By group'!BG$9*Population!BG82+'By group'!G$8*Population!G82+'By group'!T$8*Population!T82)</f>
        <v>1.4766644429416578</v>
      </c>
      <c r="LH82" s="189">
        <f>step*(-'By group'!BH$9*Population!BH82+'By group'!H$8*Population!H82+'By group'!U$8*Population!U82)</f>
        <v>1.2565883630829489</v>
      </c>
      <c r="LI82" s="189">
        <f>step*(-'By group'!BI$9*Population!BI82+'By group'!I$8*Population!I82+'By group'!V$8*Population!V82)</f>
        <v>0</v>
      </c>
      <c r="LJ82" s="189">
        <f>step*(-'By group'!BJ$9*Population!BJ82+'By group'!J$8*Population!J82+'By group'!W$8*Population!W82)</f>
        <v>0</v>
      </c>
      <c r="LK82" s="189">
        <f>step*(-'By group'!BK$9*Population!BK82+'By group'!K$8*Population!K82+'By group'!X$8*Population!X82)</f>
        <v>0</v>
      </c>
      <c r="LL82" s="189">
        <f>step*(-'By group'!BL$9*Population!BL82+'By group'!L$8*Population!L82+'By group'!Y$8*Population!Y82)</f>
        <v>2.6311547887277791</v>
      </c>
      <c r="LM82" s="189">
        <f>step*(-'By group'!BM$9*Population!BM82+'By group'!M$8*Population!M82+'By group'!Z$8*Population!Z82)</f>
        <v>1.3262626761747667</v>
      </c>
      <c r="LN82" s="189">
        <f>step*(-'By group'!BN$9*Population!BN82+'By group'!N$8*Population!N82+'By group'!AA$8*Population!AA82)</f>
        <v>1.0887935981607846</v>
      </c>
    </row>
    <row r="83" spans="1:326" x14ac:dyDescent="0.25">
      <c r="A83">
        <f t="shared" si="110"/>
        <v>39.5</v>
      </c>
      <c r="B83" s="52">
        <f>step*((-'By group'!B$4-'By group'!B$5-'By group'!B$22)*Population!B83+'By group'!B$3*Population!$BO83)</f>
        <v>183900.62346842885</v>
      </c>
      <c r="C83" s="4">
        <f>step*((-'By group'!C$4-'By group'!C$5-'By group'!C$22)*Population!C83+'By group'!C$3*Population!$BO83)</f>
        <v>-5022.3420298395204</v>
      </c>
      <c r="D83" s="4">
        <f>step*((-'By group'!D$4-'By group'!D$5-'By group'!D$22)*Population!D83+'By group'!D$3*Population!$BO83)</f>
        <v>-32945.784997971889</v>
      </c>
      <c r="E83" s="4">
        <f>step*((-'By group'!E$4-'By group'!E$5-'By group'!E$22)*Population!E83+'By group'!E$3*Population!$BO83)</f>
        <v>-52741.303250204597</v>
      </c>
      <c r="F83" s="4">
        <f>step*((-'By group'!F$4-'By group'!F$5-'By group'!F$22)*Population!F83+'By group'!F$3*Population!$BO83)</f>
        <v>-21407.560410468981</v>
      </c>
      <c r="G83" s="4">
        <f>step*((-'By group'!G$4-'By group'!G$5-'By group'!G$22)*Population!G83+'By group'!G$3*Population!$BO83)</f>
        <v>-5193.3097381994294</v>
      </c>
      <c r="H83" s="4">
        <f>step*((-'By group'!H$4-'By group'!H$5-'By group'!H$22)*Population!H83+'By group'!H$3*Population!$BO83)</f>
        <v>-4838.8258239116903</v>
      </c>
      <c r="I83" s="4">
        <f>step*((-'By group'!I$4-'By group'!I$5-'By group'!I$22)*Population!I83+'By group'!I$3*Population!$BO83)</f>
        <v>0</v>
      </c>
      <c r="J83" s="4">
        <f>step*((-'By group'!J$4-'By group'!J$5-'By group'!J$22)*Population!J83+'By group'!J$3*Population!$BO83)</f>
        <v>0</v>
      </c>
      <c r="K83" s="4">
        <f>step*((-'By group'!K$4-'By group'!K$5-'By group'!K$22)*Population!K83+'By group'!K$3*Population!$BO83)</f>
        <v>0</v>
      </c>
      <c r="L83" s="4">
        <f>step*((-'By group'!L$4-'By group'!L$5-'By group'!L$22)*Population!L83+'By group'!L$3*Population!$BO83)</f>
        <v>-2675.1827855225574</v>
      </c>
      <c r="M83" s="4">
        <f>step*((-'By group'!M$4-'By group'!M$5-'By group'!M$22)*Population!M83+'By group'!M$3*Population!$BO83)</f>
        <v>-1526.0611453385336</v>
      </c>
      <c r="N83" s="4">
        <f>step*((-'By group'!N$4-'By group'!N$5-'By group'!N$22)*Population!N83+'By group'!N$3*Population!$BO83)</f>
        <v>-1467.5521324284728</v>
      </c>
      <c r="O83" s="8">
        <f>step*((-'By group'!O$4-'By group'!O$5-'By group'!O$22)*Population!O83+'By group'!O$3*Population!$BO83)</f>
        <v>129933.79580395191</v>
      </c>
      <c r="P83" s="4">
        <f>step*((-'By group'!P$4-'By group'!P$5-'By group'!P$22)*Population!P83+'By group'!P$3*Population!$BO83)</f>
        <v>-2483.7135446598832</v>
      </c>
      <c r="Q83" s="4">
        <f>step*((-'By group'!Q$4-'By group'!Q$5-'By group'!Q$22)*Population!Q83+'By group'!Q$3*Population!$BO83)</f>
        <v>-16296.977715292602</v>
      </c>
      <c r="R83" s="4">
        <f>step*((-'By group'!R$4-'By group'!R$5-'By group'!R$22)*Population!R83+'By group'!R$3*Population!$BO83)</f>
        <v>-26111.986131635596</v>
      </c>
      <c r="S83" s="4">
        <f>step*((-'By group'!S$4-'By group'!S$5-'By group'!S$22)*Population!S83+'By group'!S$3*Population!$BO83)</f>
        <v>-10610.874002942737</v>
      </c>
      <c r="T83" s="4">
        <f>step*((-'By group'!T$4-'By group'!T$5-'By group'!T$22)*Population!T83+'By group'!T$3*Population!$BO83)</f>
        <v>-2577.4125799000799</v>
      </c>
      <c r="U83" s="4">
        <f>step*((-'By group'!U$4-'By group'!U$5-'By group'!U$22)*Population!U83+'By group'!U$3*Population!$BO83)</f>
        <v>-2410.6562404315014</v>
      </c>
      <c r="V83" s="4">
        <f>step*((-'By group'!V$4-'By group'!V$5-'By group'!V$22)*Population!V83+'By group'!V$3*Population!$BO83)</f>
        <v>0</v>
      </c>
      <c r="W83" s="4">
        <f>step*((-'By group'!W$4-'By group'!W$5-'By group'!W$22)*Population!W83+'By group'!W$3*Population!$BO83)</f>
        <v>0</v>
      </c>
      <c r="X83" s="4">
        <f>step*((-'By group'!X$4-'By group'!X$5-'By group'!X$22)*Population!X83+'By group'!X$3*Population!$BO83)</f>
        <v>0</v>
      </c>
      <c r="Y83" s="4">
        <f>step*((-'By group'!Y$4-'By group'!Y$5-'By group'!Y$22)*Population!Y83+'By group'!Y$3*Population!$BO83)</f>
        <v>-1332.7062533432199</v>
      </c>
      <c r="Z83" s="4">
        <f>step*((-'By group'!Z$4-'By group'!Z$5-'By group'!Z$22)*Population!Z83+'By group'!Z$3*Population!$BO83)</f>
        <v>-764.70194814553622</v>
      </c>
      <c r="AA83" s="4">
        <f>step*((-'By group'!AA$4-'By group'!AA$5-'By group'!AA$22)*Population!AA83+'By group'!AA$3*Population!$BO83)</f>
        <v>-744.61732037153263</v>
      </c>
      <c r="AB83" s="8">
        <f>step*((-'By group'!AB$4-'By group'!AB$5-'By group'!AB$22)*Population!AB83+'By group'!AB$3*Population!$BO83)</f>
        <v>-1209.0075245872356</v>
      </c>
      <c r="AC83" s="4">
        <f>step*((-'By group'!AC$4-'By group'!AC$5-'By group'!AC$22)*Population!AC83+'By group'!AC$3*Population!$BO83)</f>
        <v>-176.31458983209134</v>
      </c>
      <c r="AD83" s="4">
        <f>step*((-'By group'!AD$4-'By group'!AD$5-'By group'!AD$22)*Population!AD83+'By group'!AD$3*Population!$BO83)</f>
        <v>-1161.8598615025796</v>
      </c>
      <c r="AE83" s="4">
        <f>step*((-'By group'!AE$4-'By group'!AE$5-'By group'!AE$22)*Population!AE83+'By group'!AE$3*Population!$BO83)</f>
        <v>-1870.8752559261843</v>
      </c>
      <c r="AF83" s="4">
        <f>step*((-'By group'!AF$4-'By group'!AF$5-'By group'!AF$22)*Population!AF83+'By group'!AF$3*Population!$BO83)</f>
        <v>-762.4458606219647</v>
      </c>
      <c r="AG83" s="4">
        <f>step*((-'By group'!AG$4-'By group'!AG$5-'By group'!AG$22)*Population!AG83+'By group'!AG$3*Population!$BO83)</f>
        <v>-185.4313507385321</v>
      </c>
      <c r="AH83" s="4">
        <f>step*((-'By group'!AH$4-'By group'!AH$5-'By group'!AH$22)*Population!AH83+'By group'!AH$3*Population!$BO83)</f>
        <v>-173.36277851625331</v>
      </c>
      <c r="AI83" s="4">
        <f>step*((-'By group'!AI$4-'By group'!AI$5-'By group'!AI$22)*Population!AI83+'By group'!AI$3*Population!$BO83)</f>
        <v>0</v>
      </c>
      <c r="AJ83" s="4">
        <f>step*((-'By group'!AJ$4-'By group'!AJ$5-'By group'!AJ$22)*Population!AJ83+'By group'!AJ$3*Population!$BO83)</f>
        <v>0</v>
      </c>
      <c r="AK83" s="4">
        <f>step*((-'By group'!AK$4-'By group'!AK$5-'By group'!AK$22)*Population!AK83+'By group'!AK$3*Population!$BO83)</f>
        <v>0</v>
      </c>
      <c r="AL83" s="4">
        <f>step*((-'By group'!AL$4-'By group'!AL$5-'By group'!AL$22)*Population!AL83+'By group'!AL$3*Population!$BO83)</f>
        <v>-95.873428759060232</v>
      </c>
      <c r="AM83" s="4">
        <f>step*((-'By group'!AM$4-'By group'!AM$5-'By group'!AM$22)*Population!AM83+'By group'!AM$3*Population!$BO83)</f>
        <v>-54.819886766552685</v>
      </c>
      <c r="AN83" s="4">
        <f>step*((-'By group'!AN$4-'By group'!AN$5-'By group'!AN$22)*Population!AN83+'By group'!AN$3*Population!$BO83)</f>
        <v>-52.725125443773784</v>
      </c>
      <c r="AO83" s="8">
        <f>step*((-'By group'!AO$4-'By group'!AO$5-'By group'!AO$22)*Population!AO83+'By group'!AO$3*Population!$BO83)</f>
        <v>14338.495903033432</v>
      </c>
      <c r="AP83" s="4">
        <f>step*((-'By group'!AP$4-'By group'!AP$5-'By group'!AP$22)*Population!AP83+'By group'!AP$3*Population!$BO83)</f>
        <v>-532.34366818875253</v>
      </c>
      <c r="AQ83" s="4">
        <f>step*((-'By group'!AQ$4-'By group'!AQ$5-'By group'!AQ$22)*Population!AQ83+'By group'!AQ$3*Population!$BO83)</f>
        <v>-3457.4439470484153</v>
      </c>
      <c r="AR83" s="4">
        <f>step*((-'By group'!AR$4-'By group'!AR$5-'By group'!AR$22)*Population!AR83+'By group'!AR$3*Population!$BO83)</f>
        <v>-5446.5134919374805</v>
      </c>
      <c r="AS83" s="4">
        <f>step*((-'By group'!AS$4-'By group'!AS$5-'By group'!AS$22)*Population!AS83+'By group'!AS$3*Population!$BO83)</f>
        <v>-2180.1185519020178</v>
      </c>
      <c r="AT83" s="4">
        <f>step*((-'By group'!AT$4-'By group'!AT$5-'By group'!AT$22)*Population!AT83+'By group'!AT$3*Population!$BO83)</f>
        <v>-522.84640187679167</v>
      </c>
      <c r="AU83" s="4">
        <f>step*((-'By group'!AU$4-'By group'!AU$5-'By group'!AU$22)*Population!AU83+'By group'!AU$3*Population!$BO83)</f>
        <v>-475.44086722088082</v>
      </c>
      <c r="AV83" s="4">
        <f>step*((-'By group'!AV$4-'By group'!AV$5-'By group'!AV$22)*Population!AV83+'By group'!AV$3*Population!$BO83)</f>
        <v>0</v>
      </c>
      <c r="AW83" s="4">
        <f>step*((-'By group'!AW$4-'By group'!AW$5-'By group'!AW$22)*Population!AW83+'By group'!AW$3*Population!$BO83)</f>
        <v>0</v>
      </c>
      <c r="AX83" s="4">
        <f>step*((-'By group'!AX$4-'By group'!AX$5-'By group'!AX$22)*Population!AX83+'By group'!AX$3*Population!$BO83)</f>
        <v>0</v>
      </c>
      <c r="AY83" s="4">
        <f>step*((-'By group'!AY$4-'By group'!AY$5-'By group'!AY$22)*Population!AY83+'By group'!AY$3*Population!$BO83)</f>
        <v>-262.43426918912951</v>
      </c>
      <c r="AZ83" s="4">
        <f>step*((-'By group'!AZ$4-'By group'!AZ$5-'By group'!AZ$22)*Population!AZ83+'By group'!AZ$3*Population!$BO83)</f>
        <v>-144.90028997584247</v>
      </c>
      <c r="BA83" s="4">
        <f>step*((-'By group'!BA$4-'By group'!BA$5-'By group'!BA$22)*Population!BA83+'By group'!BA$3*Population!$BO83)</f>
        <v>-132.37135260666946</v>
      </c>
      <c r="BB83" s="8">
        <f>step*((-'By group'!BB$4-'By group'!BB$5-'By group'!BB$22)*Population!BB83+'By group'!BB$3*Population!$BO83)</f>
        <v>5303.5382465156245</v>
      </c>
      <c r="BC83" s="4">
        <f>step*((-'By group'!BC$4-'By group'!BC$5-'By group'!BC$22)*Population!BC83+'By group'!BC$3*Population!$BO83)</f>
        <v>-402.43985824293264</v>
      </c>
      <c r="BD83" s="4">
        <f>step*((-'By group'!BD$4-'By group'!BD$5-'By group'!BD$22)*Population!BD83+'By group'!BD$3*Population!$BO83)</f>
        <v>-2040.8606777809807</v>
      </c>
      <c r="BE83" s="4">
        <f>step*((-'By group'!BE$4-'By group'!BE$5-'By group'!BE$22)*Population!BE83+'By group'!BE$3*Population!$BO83)</f>
        <v>-2839.0626926664663</v>
      </c>
      <c r="BF83" s="4">
        <f>step*((-'By group'!BF$4-'By group'!BF$5-'By group'!BF$22)*Population!BF83+'By group'!BF$3*Population!$BO83)</f>
        <v>-1053.3016076339695</v>
      </c>
      <c r="BG83" s="4">
        <f>step*((-'By group'!BG$4-'By group'!BG$5-'By group'!BG$22)*Population!BG83+'By group'!BG$3*Population!$BO83)</f>
        <v>-240.39002172327326</v>
      </c>
      <c r="BH83" s="4">
        <f>step*((-'By group'!BH$4-'By group'!BH$5-'By group'!BH$22)*Population!BH83+'By group'!BH$3*Population!$BO83)</f>
        <v>-206.74589219163315</v>
      </c>
      <c r="BI83" s="4">
        <f>step*((-'By group'!BI$4-'By group'!BI$5-'By group'!BI$22)*Population!BI83+'By group'!BI$3*Population!$BO83)</f>
        <v>0</v>
      </c>
      <c r="BJ83" s="4">
        <f>step*((-'By group'!BJ$4-'By group'!BJ$5-'By group'!BJ$22)*Population!BJ83+'By group'!BJ$3*Population!$BO83)</f>
        <v>0</v>
      </c>
      <c r="BK83" s="4">
        <f>step*((-'By group'!BK$4-'By group'!BK$5-'By group'!BK$22)*Population!BK83+'By group'!BK$3*Population!$BO83)</f>
        <v>0</v>
      </c>
      <c r="BL83" s="4">
        <f>step*((-'By group'!BL$4-'By group'!BL$5-'By group'!BL$22)*Population!BL83+'By group'!BL$3*Population!$BO83)</f>
        <v>-135.94177335945221</v>
      </c>
      <c r="BM83" s="4">
        <f>step*((-'By group'!BM$4-'By group'!BM$5-'By group'!BM$22)*Population!BM83+'By group'!BM$3*Population!$BO83)</f>
        <v>-69.263232351206454</v>
      </c>
      <c r="BN83" s="4">
        <f>step*((-'By group'!BN$4-'By group'!BN$5-'By group'!BN$22)*Population!BN83+'By group'!BN$3*Population!$BO83)</f>
        <v>-58.092916385839196</v>
      </c>
      <c r="BO83" s="71">
        <f>-step*SUM(SCR!B83:N83)*Population!B83</f>
        <v>-130959.92537859034</v>
      </c>
      <c r="BP83" s="4">
        <f>step*-SUM('By group'!C$11:C$21)*Population!C83</f>
        <v>-125558.55074598802</v>
      </c>
      <c r="BQ83" s="4">
        <f>step*-SUM('By group'!D$11:D$21)*Population!D83</f>
        <v>-91516.069438810795</v>
      </c>
      <c r="BR83" s="4">
        <f>step*-SUM('By group'!E$11:E$21)*Population!E83</f>
        <v>-37672.359464431851</v>
      </c>
      <c r="BS83" s="4">
        <f>step*-SUM('By group'!F$11:F$21)*Population!F83</f>
        <v>-11267.137058141569</v>
      </c>
      <c r="BT83" s="4">
        <f>step*-SUM('By group'!G$11:G$21)*Population!G83</f>
        <v>-5409.6976439577384</v>
      </c>
      <c r="BU83" s="4">
        <f>step*-SUM('By group'!H$11:H$21)*Population!H83</f>
        <v>0</v>
      </c>
      <c r="BV83" s="4">
        <f>step*-SUM('By group'!I$11:I$21)*Population!I83</f>
        <v>0</v>
      </c>
      <c r="BW83" s="4">
        <f>step*-SUM('By group'!J$11:J$21)*Population!J83</f>
        <v>0</v>
      </c>
      <c r="BX83" s="4">
        <f>step*-SUM('By group'!K$11:K$21)*Population!K83</f>
        <v>0</v>
      </c>
      <c r="BY83" s="4">
        <f>step*-SUM('By group'!L$11:L$21)*Population!L83</f>
        <v>-1910.8448468018266</v>
      </c>
      <c r="BZ83" s="4">
        <f>step*-SUM('By group'!M$11:M$21)*Population!M83</f>
        <v>-953.78821583658362</v>
      </c>
      <c r="CA83" s="4">
        <f>step*-SUM('By group'!N$11:N$21)*Population!N83</f>
        <v>0</v>
      </c>
      <c r="CB83" s="13">
        <f>-step*SUM(SCR!O83:AA83)*Population!O83</f>
        <v>-64762.489474728114</v>
      </c>
      <c r="CC83" s="4">
        <f>step*-SUM('By group'!P$11:P$21)*Population!P83</f>
        <v>-62092.838616497073</v>
      </c>
      <c r="CD83" s="4">
        <f>step*-SUM('By group'!Q$11:Q$21)*Population!Q83</f>
        <v>-45269.382542479449</v>
      </c>
      <c r="CE83" s="4">
        <f>step*-SUM('By group'!R$11:R$21)*Population!R83</f>
        <v>-18651.418665453995</v>
      </c>
      <c r="CF83" s="4">
        <f>step*-SUM('By group'!S$11:S$21)*Population!S83</f>
        <v>-5584.6705278645986</v>
      </c>
      <c r="CG83" s="4">
        <f>step*-SUM('By group'!T$11:T$21)*Population!T83</f>
        <v>-2684.8047707292499</v>
      </c>
      <c r="CH83" s="4">
        <f>step*-SUM('By group'!U$11:U$21)*Population!U83</f>
        <v>0</v>
      </c>
      <c r="CI83" s="4">
        <f>step*-SUM('By group'!V$11:V$21)*Population!V83</f>
        <v>0</v>
      </c>
      <c r="CJ83" s="4">
        <f>step*-SUM('By group'!W$11:W$21)*Population!W83</f>
        <v>0</v>
      </c>
      <c r="CK83" s="4">
        <f>step*-SUM('By group'!X$11:X$21)*Population!X83</f>
        <v>0</v>
      </c>
      <c r="CL83" s="4">
        <f>step*-SUM('By group'!Y$11:Y$21)*Population!Y83</f>
        <v>-951.93303810229997</v>
      </c>
      <c r="CM83" s="4">
        <f>step*-SUM('By group'!Z$11:Z$21)*Population!Z83</f>
        <v>-477.9387175909601</v>
      </c>
      <c r="CN83" s="4">
        <f>step*-SUM('By group'!AA$11:AA$21)*Population!AA83</f>
        <v>0</v>
      </c>
      <c r="CO83" s="13">
        <f>-step*SUM(SCR!AB83:AN83)*Population!AB83</f>
        <v>-4590.2917423188919</v>
      </c>
      <c r="CP83" s="4">
        <f>step*-SUM('By group'!AC$11:AC$21)*Population!AC83</f>
        <v>-4407.8647458022833</v>
      </c>
      <c r="CQ83" s="4">
        <f>step*-SUM('By group'!AD$11:AD$21)*Population!AD83</f>
        <v>-3227.3885041738322</v>
      </c>
      <c r="CR83" s="4">
        <f>step*-SUM('By group'!AE$11:AE$21)*Population!AE83</f>
        <v>-1336.3394685187031</v>
      </c>
      <c r="CS83" s="4">
        <f>step*-SUM('By group'!AF$11:AF$21)*Population!AF83</f>
        <v>-401.28729506419199</v>
      </c>
      <c r="CT83" s="4">
        <f>step*-SUM('By group'!AG$11:AG$21)*Population!AG83</f>
        <v>-193.15765701930425</v>
      </c>
      <c r="CU83" s="4">
        <f>step*-SUM('By group'!AH$11:AH$21)*Population!AH83</f>
        <v>0</v>
      </c>
      <c r="CV83" s="4">
        <f>step*-SUM('By group'!AI$11:AI$21)*Population!AI83</f>
        <v>0</v>
      </c>
      <c r="CW83" s="4">
        <f>step*-SUM('By group'!AJ$11:AJ$21)*Population!AJ83</f>
        <v>0</v>
      </c>
      <c r="CX83" s="4">
        <f>step*-SUM('By group'!AK$11:AK$21)*Population!AK83</f>
        <v>0</v>
      </c>
      <c r="CY83" s="4">
        <f>step*-SUM('By group'!AL$11:AL$21)*Population!AL83</f>
        <v>-68.481020542185874</v>
      </c>
      <c r="CZ83" s="4">
        <f>step*-SUM('By group'!AM$11:AM$21)*Population!AM83</f>
        <v>-34.262429229095424</v>
      </c>
      <c r="DA83" s="4">
        <f>step*-SUM('By group'!AN$11:AN$21)*Population!AN83</f>
        <v>0</v>
      </c>
      <c r="DB83" s="13">
        <f>-step*SUM(SCR!AO83:BA83)*Population!AO83</f>
        <v>-13922.737052289036</v>
      </c>
      <c r="DC83" s="4">
        <f>step*-SUM('By group'!AP$11:AP$21)*Population!AP83</f>
        <v>-13308.591704718812</v>
      </c>
      <c r="DD83" s="4">
        <f>step*-SUM('By group'!AQ$11:AQ$21)*Population!AQ83</f>
        <v>-9604.0109640233768</v>
      </c>
      <c r="DE83" s="4">
        <f>step*-SUM('By group'!AR$11:AR$21)*Population!AR83</f>
        <v>-3890.3667799553427</v>
      </c>
      <c r="DF83" s="4">
        <f>step*-SUM('By group'!AS$11:AS$21)*Population!AS83</f>
        <v>-1147.4308167905356</v>
      </c>
      <c r="DG83" s="4">
        <f>step*-SUM('By group'!AT$11:AT$21)*Population!AT83</f>
        <v>-544.63166862165792</v>
      </c>
      <c r="DH83" s="4">
        <f>step*-SUM('By group'!AU$11:AU$21)*Population!AU83</f>
        <v>0</v>
      </c>
      <c r="DI83" s="4">
        <f>step*-SUM('By group'!AV$11:AV$21)*Population!AV83</f>
        <v>0</v>
      </c>
      <c r="DJ83" s="4">
        <f>step*-SUM('By group'!AW$11:AW$21)*Population!AW83</f>
        <v>0</v>
      </c>
      <c r="DK83" s="4">
        <f>step*-SUM('By group'!AX$11:AX$21)*Population!AX83</f>
        <v>0</v>
      </c>
      <c r="DL83" s="4">
        <f>step*-SUM('By group'!AY$11:AY$21)*Population!AY83</f>
        <v>-187.45304942080679</v>
      </c>
      <c r="DM83" s="4">
        <f>step*-SUM('By group'!AZ$11:AZ$21)*Population!AZ83</f>
        <v>-90.562681234901547</v>
      </c>
      <c r="DN83" s="4">
        <f>step*-SUM('By group'!BA$11:BA$21)*Population!BA83</f>
        <v>0</v>
      </c>
      <c r="DO83" s="13">
        <f>-step*SUM(SCR!BB83:BN83)*Population!BB83</f>
        <v>-7120.4567627562919</v>
      </c>
      <c r="DP83" s="4">
        <f>step*-SUM('By group'!BC$11:BC$21)*Population!BC83</f>
        <v>-6707.3309707155431</v>
      </c>
      <c r="DQ83" s="4">
        <f>step*-SUM('By group'!BD$11:BD$21)*Population!BD83</f>
        <v>-4638.3197222295012</v>
      </c>
      <c r="DR83" s="4">
        <f>step*-SUM('By group'!BE$11:BE$21)*Population!BE83</f>
        <v>-1774.4141829165417</v>
      </c>
      <c r="DS83" s="4">
        <f>step*-SUM('By group'!BF$11:BF$21)*Population!BF83</f>
        <v>-501.57219411141409</v>
      </c>
      <c r="DT83" s="4">
        <f>step*-SUM('By group'!BG$11:BG$21)*Population!BG83</f>
        <v>-231.1442516569935</v>
      </c>
      <c r="DU83" s="4">
        <f>step*-SUM('By group'!BH$11:BH$21)*Population!BH83</f>
        <v>0</v>
      </c>
      <c r="DV83" s="4">
        <f>step*-SUM('By group'!BI$11:BI$21)*Population!BI83</f>
        <v>0</v>
      </c>
      <c r="DW83" s="4">
        <f>step*-SUM('By group'!BJ$11:BJ$21)*Population!BJ83</f>
        <v>0</v>
      </c>
      <c r="DX83" s="4">
        <f>step*-SUM('By group'!BK$11:BK$21)*Population!BK83</f>
        <v>0</v>
      </c>
      <c r="DY83" s="4">
        <f>step*-SUM('By group'!BL$11:BL$21)*Population!BL83</f>
        <v>-75.523207421917903</v>
      </c>
      <c r="DZ83" s="4">
        <f>step*-SUM('By group'!BM$11:BM$21)*Population!BM83</f>
        <v>-34.631616175603227</v>
      </c>
      <c r="EA83" s="4">
        <f>step*-SUM('By group'!BN$11:BN$21)*Population!BN83</f>
        <v>0</v>
      </c>
      <c r="EB83" s="52">
        <v>0</v>
      </c>
      <c r="EC83" s="4">
        <f t="shared" si="111"/>
        <v>130959.92537859034</v>
      </c>
      <c r="ED83" s="4">
        <f t="shared" si="111"/>
        <v>125558.55074598802</v>
      </c>
      <c r="EE83" s="4">
        <f t="shared" si="112"/>
        <v>91516.069438810795</v>
      </c>
      <c r="EF83" s="4">
        <f t="shared" si="113"/>
        <v>37672.359464431851</v>
      </c>
      <c r="EG83" s="4">
        <f t="shared" si="114"/>
        <v>11267.137058141569</v>
      </c>
      <c r="EH83" s="4">
        <f t="shared" si="114"/>
        <v>5409.6976439577384</v>
      </c>
      <c r="EI83" s="4">
        <v>0</v>
      </c>
      <c r="EJ83" s="4">
        <f t="shared" si="115"/>
        <v>0</v>
      </c>
      <c r="EK83" s="4">
        <f t="shared" si="116"/>
        <v>0</v>
      </c>
      <c r="EL83" s="4">
        <f t="shared" si="117"/>
        <v>0</v>
      </c>
      <c r="EM83" s="4">
        <f t="shared" si="118"/>
        <v>1910.8448468018266</v>
      </c>
      <c r="EN83" s="4">
        <f t="shared" si="119"/>
        <v>953.78821583658362</v>
      </c>
      <c r="EO83" s="52">
        <v>0</v>
      </c>
      <c r="EP83" s="4">
        <f t="shared" si="120"/>
        <v>64762.489474728114</v>
      </c>
      <c r="EQ83" s="4">
        <f t="shared" si="121"/>
        <v>62092.838616497073</v>
      </c>
      <c r="ER83" s="4">
        <f t="shared" si="122"/>
        <v>45269.382542479449</v>
      </c>
      <c r="ES83" s="4">
        <f t="shared" si="123"/>
        <v>18651.418665453995</v>
      </c>
      <c r="ET83" s="4">
        <f t="shared" si="124"/>
        <v>5584.6705278645986</v>
      </c>
      <c r="EU83" s="4">
        <f t="shared" si="125"/>
        <v>2684.8047707292499</v>
      </c>
      <c r="EV83" s="4">
        <v>0</v>
      </c>
      <c r="EW83" s="4">
        <f t="shared" si="126"/>
        <v>0</v>
      </c>
      <c r="EX83" s="4">
        <f t="shared" si="127"/>
        <v>0</v>
      </c>
      <c r="EY83" s="4">
        <f t="shared" si="128"/>
        <v>0</v>
      </c>
      <c r="EZ83" s="4">
        <f t="shared" si="129"/>
        <v>951.93303810229997</v>
      </c>
      <c r="FA83" s="4">
        <f t="shared" si="130"/>
        <v>477.9387175909601</v>
      </c>
      <c r="FB83" s="52">
        <v>0</v>
      </c>
      <c r="FC83" s="4">
        <f t="shared" si="131"/>
        <v>4590.2917423188919</v>
      </c>
      <c r="FD83" s="4">
        <f t="shared" si="132"/>
        <v>4407.8647458022833</v>
      </c>
      <c r="FE83" s="4">
        <f t="shared" si="133"/>
        <v>3227.3885041738322</v>
      </c>
      <c r="FF83" s="4">
        <f t="shared" si="134"/>
        <v>1336.3394685187031</v>
      </c>
      <c r="FG83" s="4">
        <f t="shared" si="135"/>
        <v>401.28729506419199</v>
      </c>
      <c r="FH83" s="4">
        <f t="shared" si="136"/>
        <v>193.15765701930425</v>
      </c>
      <c r="FI83" s="4">
        <v>0</v>
      </c>
      <c r="FJ83" s="4">
        <f t="shared" si="137"/>
        <v>0</v>
      </c>
      <c r="FK83" s="4">
        <f t="shared" si="138"/>
        <v>0</v>
      </c>
      <c r="FL83" s="4">
        <f t="shared" si="139"/>
        <v>0</v>
      </c>
      <c r="FM83" s="4">
        <f t="shared" si="140"/>
        <v>68.481020542185874</v>
      </c>
      <c r="FN83" s="9">
        <f t="shared" si="141"/>
        <v>34.262429229095424</v>
      </c>
      <c r="FO83" s="4">
        <v>0</v>
      </c>
      <c r="FP83" s="4">
        <f t="shared" si="142"/>
        <v>13922.737052289036</v>
      </c>
      <c r="FQ83" s="4">
        <f t="shared" si="143"/>
        <v>13308.591704718812</v>
      </c>
      <c r="FR83" s="4">
        <f t="shared" si="144"/>
        <v>9604.0109640233768</v>
      </c>
      <c r="FS83" s="4">
        <f t="shared" si="145"/>
        <v>3890.3667799553427</v>
      </c>
      <c r="FT83" s="4">
        <f t="shared" si="146"/>
        <v>1147.4308167905356</v>
      </c>
      <c r="FU83" s="4">
        <f t="shared" si="147"/>
        <v>544.63166862165792</v>
      </c>
      <c r="FV83" s="4">
        <v>0</v>
      </c>
      <c r="FW83" s="4">
        <f t="shared" si="148"/>
        <v>0</v>
      </c>
      <c r="FX83" s="4">
        <f t="shared" si="149"/>
        <v>0</v>
      </c>
      <c r="FY83" s="4">
        <f t="shared" si="150"/>
        <v>0</v>
      </c>
      <c r="FZ83" s="4">
        <f t="shared" si="151"/>
        <v>187.45304942080679</v>
      </c>
      <c r="GA83" s="4">
        <f t="shared" si="152"/>
        <v>90.562681234901547</v>
      </c>
      <c r="GB83" s="4">
        <v>0</v>
      </c>
      <c r="GC83" s="4">
        <f t="shared" si="153"/>
        <v>7120.4567627562919</v>
      </c>
      <c r="GD83" s="4">
        <f t="shared" si="94"/>
        <v>6707.3309707155431</v>
      </c>
      <c r="GE83" s="4">
        <f t="shared" si="95"/>
        <v>4638.3197222295012</v>
      </c>
      <c r="GF83" s="4">
        <f t="shared" si="96"/>
        <v>1774.4141829165417</v>
      </c>
      <c r="GG83" s="4">
        <f t="shared" si="97"/>
        <v>501.57219411141409</v>
      </c>
      <c r="GH83" s="4">
        <f t="shared" si="98"/>
        <v>231.1442516569935</v>
      </c>
      <c r="GI83" s="4">
        <v>0</v>
      </c>
      <c r="GJ83" s="4">
        <f t="shared" si="154"/>
        <v>0</v>
      </c>
      <c r="GK83" s="4">
        <f t="shared" si="155"/>
        <v>0</v>
      </c>
      <c r="GL83" s="4">
        <f t="shared" si="99"/>
        <v>0</v>
      </c>
      <c r="GM83" s="4">
        <f t="shared" si="100"/>
        <v>75.523207421917903</v>
      </c>
      <c r="GN83" s="4">
        <f t="shared" si="101"/>
        <v>34.631616175603227</v>
      </c>
      <c r="GO83" s="52">
        <v>0</v>
      </c>
      <c r="GP83" s="4">
        <f>step*(-'By group'!C$32*Population!C83+'By group'!I$33*Population!I83)</f>
        <v>0</v>
      </c>
      <c r="GQ83" s="4">
        <f>step*(-'By group'!D$32*Population!D83+'By group'!J$33*Population!J83)</f>
        <v>0</v>
      </c>
      <c r="GR83" s="4">
        <f>step*(-'By group'!E$32*Population!E83+'By group'!K$33*Population!K83)</f>
        <v>0</v>
      </c>
      <c r="GS83" s="4">
        <f>step*(-'By group'!F$32*Population!F83+'By group'!L$33*Population!L83)</f>
        <v>-4678.1461056698708</v>
      </c>
      <c r="GT83" s="4">
        <f>step*(-'By group'!G$32*Population!G83+'By group'!M$33*Population!M83)</f>
        <v>-605.04542087325581</v>
      </c>
      <c r="GU83" s="4">
        <f>step*(-'By group'!H$32*Population!H83+'By group'!N$33*Population!N83)</f>
        <v>-526.78807492519945</v>
      </c>
      <c r="GV83" s="46">
        <f t="shared" si="156"/>
        <v>0</v>
      </c>
      <c r="GW83" s="14">
        <f t="shared" si="157"/>
        <v>0</v>
      </c>
      <c r="GX83" s="4">
        <f t="shared" si="158"/>
        <v>0</v>
      </c>
      <c r="GY83" s="4">
        <f t="shared" si="159"/>
        <v>4678.1461056698708</v>
      </c>
      <c r="GZ83" s="4">
        <f t="shared" si="160"/>
        <v>605.04542087325581</v>
      </c>
      <c r="HA83" s="4">
        <f t="shared" si="161"/>
        <v>526.78807492519945</v>
      </c>
      <c r="HB83" s="8">
        <v>0</v>
      </c>
      <c r="HC83" s="4">
        <f>step*(-'By group'!P$32*Population!P83+'By group'!V$33*Population!V83)</f>
        <v>0</v>
      </c>
      <c r="HD83" s="4">
        <f>step*(-'By group'!Q$32*Population!Q83+'By group'!W$33*Population!W83)</f>
        <v>0</v>
      </c>
      <c r="HE83" s="4">
        <f>step*(-'By group'!R$32*Population!R83+'By group'!X$33*Population!X83)</f>
        <v>0</v>
      </c>
      <c r="HF83" s="4">
        <f>step*(-'By group'!S$32*Population!S83+'By group'!Y$33*Population!Y83)</f>
        <v>-2316.3687448811493</v>
      </c>
      <c r="HG83" s="4">
        <f>step*(-'By group'!T$32*Population!T83+'By group'!Z$33*Population!Z83)</f>
        <v>-297.99159535036995</v>
      </c>
      <c r="HH83" s="4">
        <f>step*(-'By group'!U$32*Population!U83+'By group'!AA$33*Population!AA83)</f>
        <v>-258.88887366785423</v>
      </c>
      <c r="HI83" s="14">
        <f t="shared" si="162"/>
        <v>0</v>
      </c>
      <c r="HJ83" s="46">
        <f t="shared" si="163"/>
        <v>0</v>
      </c>
      <c r="HK83" s="4">
        <f t="shared" si="164"/>
        <v>0</v>
      </c>
      <c r="HL83" s="4">
        <f t="shared" si="165"/>
        <v>2316.3687448811493</v>
      </c>
      <c r="HM83" s="4">
        <f t="shared" si="166"/>
        <v>297.99159535036995</v>
      </c>
      <c r="HN83" s="9">
        <f t="shared" si="167"/>
        <v>258.88887366785423</v>
      </c>
      <c r="HO83" s="4">
        <v>0</v>
      </c>
      <c r="HP83" s="4">
        <f>step*(-'By group'!AC$32*Population!AC83+'By group'!AI$33*Population!AI83)</f>
        <v>0</v>
      </c>
      <c r="HQ83" s="4">
        <f>step*(-'By group'!AD$32*Population!AD83+'By group'!AJ$33*Population!AJ83)</f>
        <v>0</v>
      </c>
      <c r="HR83" s="4">
        <f>step*(-'By group'!AE$32*Population!AE83+'By group'!AK$33*Population!AK83)</f>
        <v>0</v>
      </c>
      <c r="HS83" s="4">
        <f>step*(-'By group'!AF$32*Population!AF83+'By group'!AL$33*Population!AL83)</f>
        <v>-166.40313726100305</v>
      </c>
      <c r="HT83" s="4">
        <f>step*(-'By group'!AG$32*Population!AG83+'By group'!AM$33*Population!AM83)</f>
        <v>-21.500316789313143</v>
      </c>
      <c r="HU83" s="4">
        <f>step*(-'By group'!AH$32*Population!AH83+'By group'!AN$33*Population!AN83)</f>
        <v>-18.834925199094414</v>
      </c>
      <c r="HV83" s="14">
        <f t="shared" si="168"/>
        <v>0</v>
      </c>
      <c r="HW83" s="46">
        <f t="shared" si="169"/>
        <v>0</v>
      </c>
      <c r="HX83" s="4">
        <f t="shared" si="170"/>
        <v>0</v>
      </c>
      <c r="HY83" s="4">
        <f t="shared" si="171"/>
        <v>166.40313726100305</v>
      </c>
      <c r="HZ83" s="4">
        <f t="shared" si="172"/>
        <v>21.500316789313143</v>
      </c>
      <c r="IA83" s="4">
        <f t="shared" si="173"/>
        <v>18.834925199094414</v>
      </c>
      <c r="IB83" s="8">
        <v>0</v>
      </c>
      <c r="IC83" s="4">
        <f>step*(-'By group'!AP$32*Population!AP83+'By group'!AV$33*Population!AV83)</f>
        <v>0</v>
      </c>
      <c r="ID83" s="4">
        <f>step*(-'By group'!AQ$32*Population!AQ83+'By group'!AW$33*Population!AW83)</f>
        <v>0</v>
      </c>
      <c r="IE83" s="4">
        <f>step*(-'By group'!AR$32*Population!AR83+'By group'!AX$33*Population!AX83)</f>
        <v>0</v>
      </c>
      <c r="IF83" s="4">
        <f>step*(-'By group'!AS$32*Population!AS83+'By group'!AY$33*Population!AY83)</f>
        <v>-479.98888368486439</v>
      </c>
      <c r="IG83" s="4">
        <f>step*(-'By group'!AT$32*Population!AT83+'By group'!AZ$33*Population!AZ83)</f>
        <v>-63.644993106880811</v>
      </c>
      <c r="IH83" s="4">
        <f>step*(-'By group'!AU$32*Population!AU83+'By group'!BA$33*Population!BA83)</f>
        <v>-54.871257528500429</v>
      </c>
      <c r="II83" s="14">
        <f t="shared" si="102"/>
        <v>0</v>
      </c>
      <c r="IJ83" s="4">
        <f t="shared" si="103"/>
        <v>0</v>
      </c>
      <c r="IK83" s="4">
        <f t="shared" si="174"/>
        <v>0</v>
      </c>
      <c r="IL83" s="4">
        <f t="shared" si="175"/>
        <v>479.98888368486439</v>
      </c>
      <c r="IM83" s="4">
        <f t="shared" si="176"/>
        <v>63.644993106880811</v>
      </c>
      <c r="IN83" s="4">
        <f t="shared" si="177"/>
        <v>54.871257528500429</v>
      </c>
      <c r="IO83" s="8">
        <v>0</v>
      </c>
      <c r="IP83" s="4">
        <f>step*(-'By group'!BC$32*Population!BC83+'By group'!BI$33*Population!BI83)</f>
        <v>0</v>
      </c>
      <c r="IQ83" s="4">
        <f>step*(-'By group'!BD$32*Population!BD83+'By group'!BJ$33*Population!BJ83)</f>
        <v>0</v>
      </c>
      <c r="IR83" s="4">
        <f>step*(-'By group'!BE$32*Population!BE83+'By group'!BK$33*Population!BK83)</f>
        <v>0</v>
      </c>
      <c r="IS83" s="4">
        <f>step*(-'By group'!BF$32*Population!BF83+'By group'!BL$33*Population!BL83)</f>
        <v>-213.02449334474809</v>
      </c>
      <c r="IT83" s="4">
        <f>step*(-'By group'!BG$32*Population!BG83+'By group'!BM$33*Population!BM83)</f>
        <v>-28.91304224359709</v>
      </c>
      <c r="IU83" s="4">
        <f>step*(-'By group'!BH$32*Population!BH83+'By group'!BN$33*Population!BN83)</f>
        <v>-23.642314289940082</v>
      </c>
      <c r="IV83" s="14">
        <f t="shared" si="104"/>
        <v>0</v>
      </c>
      <c r="IW83" s="4">
        <f t="shared" si="105"/>
        <v>0</v>
      </c>
      <c r="IX83" s="4">
        <f t="shared" si="106"/>
        <v>0</v>
      </c>
      <c r="IY83" s="4">
        <f t="shared" si="107"/>
        <v>213.02449334474809</v>
      </c>
      <c r="IZ83" s="4">
        <f t="shared" si="108"/>
        <v>28.91304224359709</v>
      </c>
      <c r="JA83" s="4">
        <f t="shared" si="109"/>
        <v>23.642314289940082</v>
      </c>
      <c r="JB83" s="75">
        <f>step*(+prop_idu_male*'By group'!BB$9*Population!BB83-'By group'!B$8*Population!B83)</f>
        <v>-922.96734530228025</v>
      </c>
      <c r="JC83" s="46">
        <f>step*(+prop_idu_male*'By group'!BC$9*Population!BC83-'By group'!C$8*Population!C83)</f>
        <v>-5.4730478208135365</v>
      </c>
      <c r="JD83" s="46">
        <f>step*(+prop_idu_male*'By group'!BD$9*Population!BD83-'By group'!D$8*Population!D83)</f>
        <v>-16.076820421091998</v>
      </c>
      <c r="JE83" s="46">
        <f>step*(+prop_idu_male*'By group'!BE$9*Population!BE83-'By group'!E$8*Population!E83)</f>
        <v>-16.706882712716077</v>
      </c>
      <c r="JF83" s="46">
        <f>step*(+prop_idu_male*'By group'!BF$9*Population!BF83-'By group'!F$8*Population!F83)</f>
        <v>-5.0316818961370879</v>
      </c>
      <c r="JG83" s="46">
        <f>step*(+prop_idu_male*'By group'!BG$9*Population!BG83-'By group'!G$8*Population!G83)</f>
        <v>-0.9709902879961908</v>
      </c>
      <c r="JH83" s="46">
        <f>step*(+prop_idu_male*'By group'!BH$9*Population!BH83-'By group'!H$8*Population!H83)</f>
        <v>-0.82593510253621527</v>
      </c>
      <c r="JI83" s="46">
        <f>step*(+prop_idu_male*'By group'!BI$9*Population!BI83-'By group'!I$8*Population!I83)</f>
        <v>0</v>
      </c>
      <c r="JJ83" s="46">
        <f>step*(+prop_idu_male*'By group'!BJ$9*Population!BJ83-'By group'!J$8*Population!J83)</f>
        <v>0</v>
      </c>
      <c r="JK83" s="46">
        <f>step*(+prop_idu_male*'By group'!BK$9*Population!BK83-'By group'!K$8*Population!K83)</f>
        <v>0</v>
      </c>
      <c r="JL83" s="46">
        <f>step*(+prop_idu_male*'By group'!BL$9*Population!BL83-'By group'!L$8*Population!L83)</f>
        <v>-1.7295891489892237</v>
      </c>
      <c r="JM83" s="46">
        <f>step*(+prop_idu_male*'By group'!BM$9*Population!BM83-'By group'!M$8*Population!M83)</f>
        <v>-0.8706723370151358</v>
      </c>
      <c r="JN83" s="46">
        <f>step*(+prop_idu_male*'By group'!BN$9*Population!BN83-'By group'!N$8*Population!N83)</f>
        <v>-0.7117771638137439</v>
      </c>
      <c r="JO83" s="45">
        <f>step*(+(1-prop_idu_male)*'By group'!BB$9*Population!BB83-'By group'!O$8*Population!O83-'By group'!O$6*Population!O83+'By group'!AB$7*Population!AB83)</f>
        <v>-6885.7892177029398</v>
      </c>
      <c r="JP83" s="46">
        <f>step*(+(1-prop_idu_male)*'By group'!BC$9*Population!BC83-'By group'!P$8*Population!P83-'By group'!P$6*Population!P83+'By group'!AC$7*Population!AC83)</f>
        <v>-10.511611722146798</v>
      </c>
      <c r="JQ83" s="46">
        <f>step*(+(1-prop_idu_male)*'By group'!BD$9*Population!BD83-'By group'!Q$8*Population!Q83-'By group'!Q$6*Population!Q83+'By group'!AD$7*Population!AD83)</f>
        <v>-30.546652151065359</v>
      </c>
      <c r="JR83" s="46">
        <f>step*(+(1-prop_idu_male)*'By group'!BE$9*Population!BE83-'By group'!R$8*Population!R83-'By group'!R$6*Population!R83+'By group'!AE$7*Population!AE83)</f>
        <v>-31.339154361246443</v>
      </c>
      <c r="JS83" s="46">
        <f>step*(+(1-prop_idu_male)*'By group'!BF$9*Population!BF83-'By group'!S$8*Population!S83-'By group'!S$6*Population!S83+'By group'!AF$7*Population!AF83)</f>
        <v>-9.3636928126878676</v>
      </c>
      <c r="JT83" s="46">
        <f>step*(+(1-prop_idu_male)*'By group'!BG$9*Population!BG83-'By group'!T$8*Population!T83-'By group'!T$6*Population!T83+'By group'!AG$7*Population!AG83)</f>
        <v>-1.7994127986290678</v>
      </c>
      <c r="JU83" s="46">
        <f>step*(+(1-prop_idu_male)*'By group'!BH$9*Population!BH83-'By group'!U$8*Population!U83-'By group'!U$6*Population!U83+'By group'!AH$7*Population!AH83)</f>
        <v>-1.5266249645453596</v>
      </c>
      <c r="JV83" s="46">
        <f>step*(+(1-prop_idu_male)*'By group'!BI$9*Population!BI83-'By group'!V$8*Population!V83-'By group'!V$6*Population!V83+'By group'!AI$7*Population!AI83)</f>
        <v>0</v>
      </c>
      <c r="JW83" s="46">
        <f>step*(+(1-prop_idu_male)*'By group'!BJ$9*Population!BJ83-'By group'!W$8*Population!W83-'By group'!W$6*Population!W83+'By group'!AJ$7*Population!AJ83)</f>
        <v>0</v>
      </c>
      <c r="JX83" s="46">
        <f>step*(+(1-prop_idu_male)*'By group'!BK$9*Population!BK83-'By group'!X$8*Population!X83-'By group'!X$6*Population!X83+'By group'!AK$7*Population!AK83)</f>
        <v>0</v>
      </c>
      <c r="JY83" s="46">
        <f>step*(+(1-prop_idu_male)*'By group'!BL$9*Population!BL83-'By group'!Y$8*Population!Y83-'By group'!Y$6*Population!Y83+'By group'!AL$7*Population!AL83)</f>
        <v>-3.1941663151536535</v>
      </c>
      <c r="JZ83" s="46">
        <f>step*(+(1-prop_idu_male)*'By group'!BM$9*Population!BM83-'By group'!Z$8*Population!Z83-'By group'!Z$6*Population!Z83+'By group'!AM$7*Population!AM83)</f>
        <v>-1.611670591976587</v>
      </c>
      <c r="KA83" s="76">
        <f>step*(+(1-prop_idu_male)*'By group'!BN$9*Population!BN83-'By group'!AA$8*Population!AA83-'By group'!AA$6*Population!AA83+'By group'!AN$7*Population!AN83)</f>
        <v>-1.3406689947981305</v>
      </c>
      <c r="KB83" s="46">
        <f>step*(+'By group'!O$6*Population!O83-'By group'!AB$7*Population!AB83)</f>
        <v>5892.2110012856738</v>
      </c>
      <c r="KC83" s="46">
        <f>step*(+'By group'!P$6*Population!P83-'By group'!AC$7*Population!AC83)</f>
        <v>7.608189720443411</v>
      </c>
      <c r="KD83" s="46">
        <f>step*(+'By group'!Q$6*Population!Q83-'By group'!AD$7*Population!AD83)</f>
        <v>22.049374009237006</v>
      </c>
      <c r="KE83" s="46">
        <f>step*(+'By group'!R$6*Population!R83-'By group'!AE$7*Population!AE83)</f>
        <v>22.545769283394407</v>
      </c>
      <c r="KF83" s="46">
        <f>step*(+'By group'!S$6*Population!S83-'By group'!AF$7*Population!AF83)</f>
        <v>6.7218292069889944</v>
      </c>
      <c r="KG83" s="46">
        <f>step*(+'By group'!T$6*Population!T83-'By group'!AG$7*Population!AG83)</f>
        <v>1.290189154682057</v>
      </c>
      <c r="KH83" s="46">
        <f>step*(+'By group'!U$6*Population!U83-'By group'!AH$7*Population!AH83)</f>
        <v>1.0935468899578002</v>
      </c>
      <c r="KI83" s="46">
        <f>step*(+'By group'!V$6*Population!V83-'By group'!AI$7*Population!AI83)</f>
        <v>0</v>
      </c>
      <c r="KJ83" s="46">
        <f>step*(+'By group'!W$6*Population!W83-'By group'!AJ$7*Population!AJ83)</f>
        <v>0</v>
      </c>
      <c r="KK83" s="46">
        <f>step*(+'By group'!X$6*Population!X83-'By group'!AK$7*Population!AK83)</f>
        <v>0</v>
      </c>
      <c r="KL83" s="46">
        <f>step*(+'By group'!Y$6*Population!Y83-'By group'!AL$7*Population!AL83)</f>
        <v>2.2875472015045046</v>
      </c>
      <c r="KM83" s="46">
        <f>step*(+'By group'!Z$6*Population!Z83-'By group'!AM$7*Population!AM83)</f>
        <v>1.1545108440909888</v>
      </c>
      <c r="KN83" s="46">
        <f>step*(+'By group'!AA$6*Population!AA83-'By group'!AN$7*Population!AN83)</f>
        <v>0.96391981581079245</v>
      </c>
      <c r="KO83" s="45">
        <v>0</v>
      </c>
      <c r="KP83" s="46">
        <v>0</v>
      </c>
      <c r="KQ83" s="46">
        <v>0</v>
      </c>
      <c r="KR83" s="46">
        <v>0</v>
      </c>
      <c r="KS83" s="46">
        <v>0</v>
      </c>
      <c r="KT83" s="46">
        <v>0</v>
      </c>
      <c r="KU83" s="46">
        <v>0</v>
      </c>
      <c r="KV83" s="46">
        <v>0</v>
      </c>
      <c r="KW83" s="46">
        <v>0</v>
      </c>
      <c r="KX83" s="46">
        <v>0</v>
      </c>
      <c r="KY83" s="46">
        <v>0</v>
      </c>
      <c r="KZ83" s="46">
        <v>0</v>
      </c>
      <c r="LA83" s="46">
        <v>0</v>
      </c>
      <c r="LB83" s="188">
        <f>step*(-'By group'!BB$9*Population!BB83+'By group'!B$8*Population!B83+'By group'!O$8*Population!O83)</f>
        <v>1916.5455617195462</v>
      </c>
      <c r="LC83" s="189">
        <f>step*(-'By group'!BC$9*Population!BC83+'By group'!C$8*Population!C83+'By group'!P$8*Population!P83)</f>
        <v>8.3764698225169241</v>
      </c>
      <c r="LD83" s="189">
        <f>step*(-'By group'!BD$9*Population!BD83+'By group'!D$8*Population!D83+'By group'!Q$8*Population!Q83)</f>
        <v>24.574098562920348</v>
      </c>
      <c r="LE83" s="189">
        <f>step*(-'By group'!BE$9*Population!BE83+'By group'!E$8*Population!E83+'By group'!R$8*Population!R83)</f>
        <v>25.50026779056811</v>
      </c>
      <c r="LF83" s="189">
        <f>step*(-'By group'!BF$9*Population!BF83+'By group'!F$8*Population!F83+'By group'!S$8*Population!S83)</f>
        <v>7.6735455018359637</v>
      </c>
      <c r="LG83" s="189">
        <f>step*(-'By group'!BG$9*Population!BG83+'By group'!G$8*Population!G83+'By group'!T$8*Population!T83)</f>
        <v>1.4802139319432015</v>
      </c>
      <c r="LH83" s="189">
        <f>step*(-'By group'!BH$9*Population!BH83+'By group'!H$8*Population!H83+'By group'!U$8*Population!U83)</f>
        <v>1.2590131771237745</v>
      </c>
      <c r="LI83" s="189">
        <f>step*(-'By group'!BI$9*Population!BI83+'By group'!I$8*Population!I83+'By group'!V$8*Population!V83)</f>
        <v>0</v>
      </c>
      <c r="LJ83" s="189">
        <f>step*(-'By group'!BJ$9*Population!BJ83+'By group'!J$8*Population!J83+'By group'!W$8*Population!W83)</f>
        <v>0</v>
      </c>
      <c r="LK83" s="189">
        <f>step*(-'By group'!BK$9*Population!BK83+'By group'!K$8*Population!K83+'By group'!X$8*Population!X83)</f>
        <v>0</v>
      </c>
      <c r="LL83" s="189">
        <f>step*(-'By group'!BL$9*Population!BL83+'By group'!L$8*Population!L83+'By group'!Y$8*Population!Y83)</f>
        <v>2.6362082626383732</v>
      </c>
      <c r="LM83" s="189">
        <f>step*(-'By group'!BM$9*Population!BM83+'By group'!M$8*Population!M83+'By group'!Z$8*Population!Z83)</f>
        <v>1.3278320849007341</v>
      </c>
      <c r="LN83" s="189">
        <f>step*(-'By group'!BN$9*Population!BN83+'By group'!N$8*Population!N83+'By group'!AA$8*Population!AA83)</f>
        <v>1.0885263428010823</v>
      </c>
    </row>
    <row r="84" spans="1:326" x14ac:dyDescent="0.25">
      <c r="A84">
        <f t="shared" si="110"/>
        <v>40</v>
      </c>
      <c r="B84" s="52">
        <f>step*((-'By group'!B$4-'By group'!B$5-'By group'!B$22)*Population!B84+'By group'!B$3*Population!$BO84)</f>
        <v>184438.50154806545</v>
      </c>
      <c r="C84" s="4">
        <f>step*((-'By group'!C$4-'By group'!C$5-'By group'!C$22)*Population!C84+'By group'!C$3*Population!$BO84)</f>
        <v>-5037.284412037201</v>
      </c>
      <c r="D84" s="4">
        <f>step*((-'By group'!D$4-'By group'!D$5-'By group'!D$22)*Population!D84+'By group'!D$3*Population!$BO84)</f>
        <v>-33043.040751962464</v>
      </c>
      <c r="E84" s="4">
        <f>step*((-'By group'!E$4-'By group'!E$5-'By group'!E$22)*Population!E84+'By group'!E$3*Population!$BO84)</f>
        <v>-52893.301228009223</v>
      </c>
      <c r="F84" s="4">
        <f>step*((-'By group'!F$4-'By group'!F$5-'By group'!F$22)*Population!F84+'By group'!F$3*Population!$BO84)</f>
        <v>-21467.312410037484</v>
      </c>
      <c r="G84" s="4">
        <f>step*((-'By group'!G$4-'By group'!G$5-'By group'!G$22)*Population!G84+'By group'!G$3*Population!$BO84)</f>
        <v>-5207.2569217569853</v>
      </c>
      <c r="H84" s="4">
        <f>step*((-'By group'!H$4-'By group'!H$5-'By group'!H$22)*Population!H84+'By group'!H$3*Population!$BO84)</f>
        <v>-4850.2891435665424</v>
      </c>
      <c r="I84" s="4">
        <f>step*((-'By group'!I$4-'By group'!I$5-'By group'!I$22)*Population!I84+'By group'!I$3*Population!$BO84)</f>
        <v>0</v>
      </c>
      <c r="J84" s="4">
        <f>step*((-'By group'!J$4-'By group'!J$5-'By group'!J$22)*Population!J84+'By group'!J$3*Population!$BO84)</f>
        <v>0</v>
      </c>
      <c r="K84" s="4">
        <f>step*((-'By group'!K$4-'By group'!K$5-'By group'!K$22)*Population!K84+'By group'!K$3*Population!$BO84)</f>
        <v>0</v>
      </c>
      <c r="L84" s="4">
        <f>step*((-'By group'!L$4-'By group'!L$5-'By group'!L$22)*Population!L84+'By group'!L$3*Population!$BO84)</f>
        <v>-2681.510007416312</v>
      </c>
      <c r="M84" s="4">
        <f>step*((-'By group'!M$4-'By group'!M$5-'By group'!M$22)*Population!M84+'By group'!M$3*Population!$BO84)</f>
        <v>-1528.8747640715694</v>
      </c>
      <c r="N84" s="4">
        <f>step*((-'By group'!N$4-'By group'!N$5-'By group'!N$22)*Population!N84+'By group'!N$3*Population!$BO84)</f>
        <v>-1468.7218086395751</v>
      </c>
      <c r="O84" s="8">
        <f>step*((-'By group'!O$4-'By group'!O$5-'By group'!O$22)*Population!O84+'By group'!O$3*Population!$BO84)</f>
        <v>130220.96242890914</v>
      </c>
      <c r="P84" s="4">
        <f>step*((-'By group'!P$4-'By group'!P$5-'By group'!P$22)*Population!P84+'By group'!P$3*Population!$BO84)</f>
        <v>-2490.7305727338435</v>
      </c>
      <c r="Q84" s="4">
        <f>step*((-'By group'!Q$4-'By group'!Q$5-'By group'!Q$22)*Population!Q84+'By group'!Q$3*Population!$BO84)</f>
        <v>-16341.611568884256</v>
      </c>
      <c r="R84" s="4">
        <f>step*((-'By group'!R$4-'By group'!R$5-'By group'!R$22)*Population!R84+'By group'!R$3*Population!$BO84)</f>
        <v>-26178.435534379601</v>
      </c>
      <c r="S84" s="4">
        <f>step*((-'By group'!S$4-'By group'!S$5-'By group'!S$22)*Population!S84+'By group'!S$3*Population!$BO84)</f>
        <v>-10635.600925363775</v>
      </c>
      <c r="T84" s="4">
        <f>step*((-'By group'!T$4-'By group'!T$5-'By group'!T$22)*Population!T84+'By group'!T$3*Population!$BO84)</f>
        <v>-2582.851500480785</v>
      </c>
      <c r="U84" s="4">
        <f>step*((-'By group'!U$4-'By group'!U$5-'By group'!U$22)*Population!U84+'By group'!U$3*Population!$BO84)</f>
        <v>-2414.295493822819</v>
      </c>
      <c r="V84" s="4">
        <f>step*((-'By group'!V$4-'By group'!V$5-'By group'!V$22)*Population!V84+'By group'!V$3*Population!$BO84)</f>
        <v>0</v>
      </c>
      <c r="W84" s="4">
        <f>step*((-'By group'!W$4-'By group'!W$5-'By group'!W$22)*Population!W84+'By group'!W$3*Population!$BO84)</f>
        <v>0</v>
      </c>
      <c r="X84" s="4">
        <f>step*((-'By group'!X$4-'By group'!X$5-'By group'!X$22)*Population!X84+'By group'!X$3*Population!$BO84)</f>
        <v>0</v>
      </c>
      <c r="Y84" s="4">
        <f>step*((-'By group'!Y$4-'By group'!Y$5-'By group'!Y$22)*Population!Y84+'By group'!Y$3*Population!$BO84)</f>
        <v>-1334.7037234416537</v>
      </c>
      <c r="Z84" s="4">
        <f>step*((-'By group'!Z$4-'By group'!Z$5-'By group'!Z$22)*Population!Z84+'By group'!Z$3*Population!$BO84)</f>
        <v>-765.15573191547196</v>
      </c>
      <c r="AA84" s="4">
        <f>step*((-'By group'!AA$4-'By group'!AA$5-'By group'!AA$22)*Population!AA84+'By group'!AA$3*Population!$BO84)</f>
        <v>-743.74993255131869</v>
      </c>
      <c r="AB84" s="8">
        <f>step*((-'By group'!AB$4-'By group'!AB$5-'By group'!AB$22)*Population!AB84+'By group'!AB$3*Population!$BO84)</f>
        <v>-1212.7239939624176</v>
      </c>
      <c r="AC84" s="4">
        <f>step*((-'By group'!AC$4-'By group'!AC$5-'By group'!AC$22)*Population!AC84+'By group'!AC$3*Population!$BO84)</f>
        <v>-176.86341368828974</v>
      </c>
      <c r="AD84" s="4">
        <f>step*((-'By group'!AD$4-'By group'!AD$5-'By group'!AD$22)*Population!AD84+'By group'!AD$3*Population!$BO84)</f>
        <v>-1165.5197793747391</v>
      </c>
      <c r="AE84" s="4">
        <f>step*((-'By group'!AE$4-'By group'!AE$5-'By group'!AE$22)*Population!AE84+'By group'!AE$3*Population!$BO84)</f>
        <v>-1876.8559927879119</v>
      </c>
      <c r="AF84" s="4">
        <f>step*((-'By group'!AF$4-'By group'!AF$5-'By group'!AF$22)*Population!AF84+'By group'!AF$3*Population!$BO84)</f>
        <v>-764.90161152988594</v>
      </c>
      <c r="AG84" s="4">
        <f>step*((-'By group'!AG$4-'By group'!AG$5-'By group'!AG$22)*Population!AG84+'By group'!AG$3*Population!$BO84)</f>
        <v>-186.02850905974597</v>
      </c>
      <c r="AH84" s="4">
        <f>step*((-'By group'!AH$4-'By group'!AH$5-'By group'!AH$22)*Population!AH84+'By group'!AH$3*Population!$BO84)</f>
        <v>-173.90695606764061</v>
      </c>
      <c r="AI84" s="4">
        <f>step*((-'By group'!AI$4-'By group'!AI$5-'By group'!AI$22)*Population!AI84+'By group'!AI$3*Population!$BO84)</f>
        <v>0</v>
      </c>
      <c r="AJ84" s="4">
        <f>step*((-'By group'!AJ$4-'By group'!AJ$5-'By group'!AJ$22)*Population!AJ84+'By group'!AJ$3*Population!$BO84)</f>
        <v>0</v>
      </c>
      <c r="AK84" s="4">
        <f>step*((-'By group'!AK$4-'By group'!AK$5-'By group'!AK$22)*Population!AK84+'By group'!AK$3*Population!$BO84)</f>
        <v>0</v>
      </c>
      <c r="AL84" s="4">
        <f>step*((-'By group'!AL$4-'By group'!AL$5-'By group'!AL$22)*Population!AL84+'By group'!AL$3*Population!$BO84)</f>
        <v>-96.176965220348535</v>
      </c>
      <c r="AM84" s="4">
        <f>step*((-'By group'!AM$4-'By group'!AM$5-'By group'!AM$22)*Population!AM84+'By group'!AM$3*Population!$BO84)</f>
        <v>-54.984169340948029</v>
      </c>
      <c r="AN84" s="4">
        <f>step*((-'By group'!AN$4-'By group'!AN$5-'By group'!AN$22)*Population!AN84+'By group'!AN$3*Population!$BO84)</f>
        <v>-52.852059579795338</v>
      </c>
      <c r="AO84" s="8">
        <f>step*((-'By group'!AO$4-'By group'!AO$5-'By group'!AO$22)*Population!AO84+'By group'!AO$3*Population!$BO84)</f>
        <v>14452.794914474562</v>
      </c>
      <c r="AP84" s="4">
        <f>step*((-'By group'!AP$4-'By group'!AP$5-'By group'!AP$22)*Population!AP84+'By group'!AP$3*Population!$BO84)</f>
        <v>-535.61573536401136</v>
      </c>
      <c r="AQ84" s="4">
        <f>step*((-'By group'!AQ$4-'By group'!AQ$5-'By group'!AQ$22)*Population!AQ84+'By group'!AQ$3*Population!$BO84)</f>
        <v>-3479.6862584766473</v>
      </c>
      <c r="AR84" s="4">
        <f>step*((-'By group'!AR$4-'By group'!AR$5-'By group'!AR$22)*Population!AR84+'By group'!AR$3*Population!$BO84)</f>
        <v>-5483.9117888357578</v>
      </c>
      <c r="AS84" s="4">
        <f>step*((-'By group'!AS$4-'By group'!AS$5-'By group'!AS$22)*Population!AS84+'By group'!AS$3*Population!$BO84)</f>
        <v>-2195.8559721418233</v>
      </c>
      <c r="AT84" s="4">
        <f>step*((-'By group'!AT$4-'By group'!AT$5-'By group'!AT$22)*Population!AT84+'By group'!AT$3*Population!$BO84)</f>
        <v>-526.76026264124084</v>
      </c>
      <c r="AU84" s="4">
        <f>step*((-'By group'!AU$4-'By group'!AU$5-'By group'!AU$22)*Population!AU84+'By group'!AU$3*Population!$BO84)</f>
        <v>-479.23554634703413</v>
      </c>
      <c r="AV84" s="4">
        <f>step*((-'By group'!AV$4-'By group'!AV$5-'By group'!AV$22)*Population!AV84+'By group'!AV$3*Population!$BO84)</f>
        <v>0</v>
      </c>
      <c r="AW84" s="4">
        <f>step*((-'By group'!AW$4-'By group'!AW$5-'By group'!AW$22)*Population!AW84+'By group'!AW$3*Population!$BO84)</f>
        <v>0</v>
      </c>
      <c r="AX84" s="4">
        <f>step*((-'By group'!AX$4-'By group'!AX$5-'By group'!AX$22)*Population!AX84+'By group'!AX$3*Population!$BO84)</f>
        <v>0</v>
      </c>
      <c r="AY84" s="4">
        <f>step*((-'By group'!AY$4-'By group'!AY$5-'By group'!AY$22)*Population!AY84+'By group'!AY$3*Population!$BO84)</f>
        <v>-264.54137874437453</v>
      </c>
      <c r="AZ84" s="4">
        <f>step*((-'By group'!AZ$4-'By group'!AZ$5-'By group'!AZ$22)*Population!AZ84+'By group'!AZ$3*Population!$BO84)</f>
        <v>-146.15109568119794</v>
      </c>
      <c r="BA84" s="4">
        <f>step*((-'By group'!BA$4-'By group'!BA$5-'By group'!BA$22)*Population!BA84+'By group'!BA$3*Population!$BO84)</f>
        <v>-133.61229829155903</v>
      </c>
      <c r="BB84" s="8">
        <f>step*((-'By group'!BB$4-'By group'!BB$5-'By group'!BB$22)*Population!BB84+'By group'!BB$3*Population!$BO84)</f>
        <v>5318.5093222622363</v>
      </c>
      <c r="BC84" s="4">
        <f>step*((-'By group'!BC$4-'By group'!BC$5-'By group'!BC$22)*Population!BC84+'By group'!BC$3*Population!$BO84)</f>
        <v>-403.58360246015258</v>
      </c>
      <c r="BD84" s="4">
        <f>step*((-'By group'!BD$4-'By group'!BD$5-'By group'!BD$22)*Population!BD84+'By group'!BD$3*Population!$BO84)</f>
        <v>-2046.6603914004586</v>
      </c>
      <c r="BE84" s="4">
        <f>step*((-'By group'!BE$4-'By group'!BE$5-'By group'!BE$22)*Population!BE84+'By group'!BE$3*Population!$BO84)</f>
        <v>-2847.1175909763965</v>
      </c>
      <c r="BF84" s="4">
        <f>step*((-'By group'!BF$4-'By group'!BF$5-'By group'!BF$22)*Population!BF84+'By group'!BF$3*Population!$BO84)</f>
        <v>-1056.2813886329011</v>
      </c>
      <c r="BG84" s="4">
        <f>step*((-'By group'!BG$4-'By group'!BG$5-'By group'!BG$22)*Population!BG84+'By group'!BG$3*Population!$BO84)</f>
        <v>-241.06734575234154</v>
      </c>
      <c r="BH84" s="4">
        <f>step*((-'By group'!BH$4-'By group'!BH$5-'By group'!BH$22)*Population!BH84+'By group'!BH$3*Population!$BO84)</f>
        <v>-207.32018382210822</v>
      </c>
      <c r="BI84" s="4">
        <f>step*((-'By group'!BI$4-'By group'!BI$5-'By group'!BI$22)*Population!BI84+'By group'!BI$3*Population!$BO84)</f>
        <v>0</v>
      </c>
      <c r="BJ84" s="4">
        <f>step*((-'By group'!BJ$4-'By group'!BJ$5-'By group'!BJ$22)*Population!BJ84+'By group'!BJ$3*Population!$BO84)</f>
        <v>0</v>
      </c>
      <c r="BK84" s="4">
        <f>step*((-'By group'!BK$4-'By group'!BK$5-'By group'!BK$22)*Population!BK84+'By group'!BK$3*Population!$BO84)</f>
        <v>0</v>
      </c>
      <c r="BL84" s="4">
        <f>step*((-'By group'!BL$4-'By group'!BL$5-'By group'!BL$22)*Population!BL84+'By group'!BL$3*Population!$BO84)</f>
        <v>-136.31938823379369</v>
      </c>
      <c r="BM84" s="4">
        <f>step*((-'By group'!BM$4-'By group'!BM$5-'By group'!BM$22)*Population!BM84+'By group'!BM$3*Population!$BO84)</f>
        <v>-69.450155673567053</v>
      </c>
      <c r="BN84" s="4">
        <f>step*((-'By group'!BN$4-'By group'!BN$5-'By group'!BN$22)*Population!BN84+'By group'!BN$3*Population!$BO84)</f>
        <v>-58.238913534427297</v>
      </c>
      <c r="BO84" s="71">
        <f>-step*SUM(SCR!B84:N84)*Population!B84</f>
        <v>-131350.02566493937</v>
      </c>
      <c r="BP84" s="4">
        <f>step*-SUM('By group'!C$11:C$21)*Population!C84</f>
        <v>-125932.11030093001</v>
      </c>
      <c r="BQ84" s="4">
        <f>step*-SUM('By group'!D$11:D$21)*Population!D84</f>
        <v>-91786.224311006852</v>
      </c>
      <c r="BR84" s="4">
        <f>step*-SUM('By group'!E$11:E$21)*Population!E84</f>
        <v>-37780.929448578012</v>
      </c>
      <c r="BS84" s="4">
        <f>step*-SUM('By group'!F$11:F$21)*Population!F84</f>
        <v>-11298.585478967098</v>
      </c>
      <c r="BT84" s="4">
        <f>step*-SUM('By group'!G$11:G$21)*Population!G84</f>
        <v>-5424.225960163526</v>
      </c>
      <c r="BU84" s="4">
        <f>step*-SUM('By group'!H$11:H$21)*Population!H84</f>
        <v>0</v>
      </c>
      <c r="BV84" s="4">
        <f>step*-SUM('By group'!I$11:I$21)*Population!I84</f>
        <v>0</v>
      </c>
      <c r="BW84" s="4">
        <f>step*-SUM('By group'!J$11:J$21)*Population!J84</f>
        <v>0</v>
      </c>
      <c r="BX84" s="4">
        <f>step*-SUM('By group'!K$11:K$21)*Population!K84</f>
        <v>0</v>
      </c>
      <c r="BY84" s="4">
        <f>step*-SUM('By group'!L$11:L$21)*Population!L84</f>
        <v>-1915.3642910116514</v>
      </c>
      <c r="BZ84" s="4">
        <f>step*-SUM('By group'!M$11:M$21)*Population!M84</f>
        <v>-955.54672754473086</v>
      </c>
      <c r="CA84" s="4">
        <f>step*-SUM('By group'!N$11:N$21)*Population!N84</f>
        <v>0</v>
      </c>
      <c r="CB84" s="13">
        <f>-step*SUM(SCR!O84:AA84)*Population!O84</f>
        <v>-64946.746841222717</v>
      </c>
      <c r="CC84" s="4">
        <f>step*-SUM('By group'!P$11:P$21)*Population!P84</f>
        <v>-62268.264318346082</v>
      </c>
      <c r="CD84" s="4">
        <f>step*-SUM('By group'!Q$11:Q$21)*Population!Q84</f>
        <v>-45393.365469122939</v>
      </c>
      <c r="CE84" s="4">
        <f>step*-SUM('By group'!R$11:R$21)*Population!R84</f>
        <v>-18698.882524556855</v>
      </c>
      <c r="CF84" s="4">
        <f>step*-SUM('By group'!S$11:S$21)*Population!S84</f>
        <v>-5597.6846975598819</v>
      </c>
      <c r="CG84" s="4">
        <f>step*-SUM('By group'!T$11:T$21)*Population!T84</f>
        <v>-2690.4703130008174</v>
      </c>
      <c r="CH84" s="4">
        <f>step*-SUM('By group'!U$11:U$21)*Population!U84</f>
        <v>0</v>
      </c>
      <c r="CI84" s="4">
        <f>step*-SUM('By group'!V$11:V$21)*Population!V84</f>
        <v>0</v>
      </c>
      <c r="CJ84" s="4">
        <f>step*-SUM('By group'!W$11:W$21)*Population!W84</f>
        <v>0</v>
      </c>
      <c r="CK84" s="4">
        <f>step*-SUM('By group'!X$11:X$21)*Population!X84</f>
        <v>0</v>
      </c>
      <c r="CL84" s="4">
        <f>step*-SUM('By group'!Y$11:Y$21)*Population!Y84</f>
        <v>-953.359802458324</v>
      </c>
      <c r="CM84" s="4">
        <f>step*-SUM('By group'!Z$11:Z$21)*Population!Z84</f>
        <v>-478.22233244717</v>
      </c>
      <c r="CN84" s="4">
        <f>step*-SUM('By group'!AA$11:AA$21)*Population!AA84</f>
        <v>0</v>
      </c>
      <c r="CO84" s="13">
        <f>-step*SUM(SCR!AB84:AN84)*Population!AB84</f>
        <v>-4604.5244772507795</v>
      </c>
      <c r="CP84" s="4">
        <f>step*-SUM('By group'!AC$11:AC$21)*Population!AC84</f>
        <v>-4421.5853422072432</v>
      </c>
      <c r="CQ84" s="4">
        <f>step*-SUM('By group'!AD$11:AD$21)*Population!AD84</f>
        <v>-3237.5549427076089</v>
      </c>
      <c r="CR84" s="4">
        <f>step*-SUM('By group'!AE$11:AE$21)*Population!AE84</f>
        <v>-1340.611423419937</v>
      </c>
      <c r="CS84" s="4">
        <f>step*-SUM('By group'!AF$11:AF$21)*Population!AF84</f>
        <v>-402.57979554204525</v>
      </c>
      <c r="CT84" s="4">
        <f>step*-SUM('By group'!AG$11:AG$21)*Population!AG84</f>
        <v>-193.77969693723537</v>
      </c>
      <c r="CU84" s="4">
        <f>step*-SUM('By group'!AH$11:AH$21)*Population!AH84</f>
        <v>0</v>
      </c>
      <c r="CV84" s="4">
        <f>step*-SUM('By group'!AI$11:AI$21)*Population!AI84</f>
        <v>0</v>
      </c>
      <c r="CW84" s="4">
        <f>step*-SUM('By group'!AJ$11:AJ$21)*Population!AJ84</f>
        <v>0</v>
      </c>
      <c r="CX84" s="4">
        <f>step*-SUM('By group'!AK$11:AK$21)*Population!AK84</f>
        <v>0</v>
      </c>
      <c r="CY84" s="4">
        <f>step*-SUM('By group'!AL$11:AL$21)*Population!AL84</f>
        <v>-68.697832300248947</v>
      </c>
      <c r="CZ84" s="4">
        <f>step*-SUM('By group'!AM$11:AM$21)*Population!AM84</f>
        <v>-34.365105838092518</v>
      </c>
      <c r="DA84" s="4">
        <f>step*-SUM('By group'!AN$11:AN$21)*Population!AN84</f>
        <v>0</v>
      </c>
      <c r="DB84" s="13">
        <f>-step*SUM(SCR!AO84:BA84)*Population!AO84</f>
        <v>-14007.065390468944</v>
      </c>
      <c r="DC84" s="4">
        <f>step*-SUM('By group'!AP$11:AP$21)*Population!AP84</f>
        <v>-13390.393384100284</v>
      </c>
      <c r="DD84" s="4">
        <f>step*-SUM('By group'!AQ$11:AQ$21)*Population!AQ84</f>
        <v>-9665.7951624351317</v>
      </c>
      <c r="DE84" s="4">
        <f>step*-SUM('By group'!AR$11:AR$21)*Population!AR84</f>
        <v>-3917.0798491683981</v>
      </c>
      <c r="DF84" s="4">
        <f>step*-SUM('By group'!AS$11:AS$21)*Population!AS84</f>
        <v>-1155.7136695483282</v>
      </c>
      <c r="DG84" s="4">
        <f>step*-SUM('By group'!AT$11:AT$21)*Population!AT84</f>
        <v>-548.70860691795917</v>
      </c>
      <c r="DH84" s="4">
        <f>step*-SUM('By group'!AU$11:AU$21)*Population!AU84</f>
        <v>0</v>
      </c>
      <c r="DI84" s="4">
        <f>step*-SUM('By group'!AV$11:AV$21)*Population!AV84</f>
        <v>0</v>
      </c>
      <c r="DJ84" s="4">
        <f>step*-SUM('By group'!AW$11:AW$21)*Population!AW84</f>
        <v>0</v>
      </c>
      <c r="DK84" s="4">
        <f>step*-SUM('By group'!AX$11:AX$21)*Population!AX84</f>
        <v>0</v>
      </c>
      <c r="DL84" s="4">
        <f>step*-SUM('By group'!AY$11:AY$21)*Population!AY84</f>
        <v>-188.95812767455323</v>
      </c>
      <c r="DM84" s="4">
        <f>step*-SUM('By group'!AZ$11:AZ$21)*Population!AZ84</f>
        <v>-91.344434800748729</v>
      </c>
      <c r="DN84" s="4">
        <f>step*-SUM('By group'!BA$11:BA$21)*Population!BA84</f>
        <v>0</v>
      </c>
      <c r="DO84" s="13">
        <f>-step*SUM(SCR!BB84:BN84)*Population!BB84</f>
        <v>-7140.6902865084767</v>
      </c>
      <c r="DP84" s="4">
        <f>step*-SUM('By group'!BC$11:BC$21)*Population!BC84</f>
        <v>-6726.3933743358757</v>
      </c>
      <c r="DQ84" s="4">
        <f>step*-SUM('By group'!BD$11:BD$21)*Population!BD84</f>
        <v>-4651.5008895464962</v>
      </c>
      <c r="DR84" s="4">
        <f>step*-SUM('By group'!BE$11:BE$21)*Population!BE84</f>
        <v>-1779.4484943602479</v>
      </c>
      <c r="DS84" s="4">
        <f>step*-SUM('By group'!BF$11:BF$21)*Population!BF84</f>
        <v>-502.99113744423869</v>
      </c>
      <c r="DT84" s="4">
        <f>step*-SUM('By group'!BG$11:BG$21)*Population!BG84</f>
        <v>-231.79552476186686</v>
      </c>
      <c r="DU84" s="4">
        <f>step*-SUM('By group'!BH$11:BH$21)*Population!BH84</f>
        <v>0</v>
      </c>
      <c r="DV84" s="4">
        <f>step*-SUM('By group'!BI$11:BI$21)*Population!BI84</f>
        <v>0</v>
      </c>
      <c r="DW84" s="4">
        <f>step*-SUM('By group'!BJ$11:BJ$21)*Population!BJ84</f>
        <v>0</v>
      </c>
      <c r="DX84" s="4">
        <f>step*-SUM('By group'!BK$11:BK$21)*Population!BK84</f>
        <v>0</v>
      </c>
      <c r="DY84" s="4">
        <f>step*-SUM('By group'!BL$11:BL$21)*Population!BL84</f>
        <v>-75.732993463218733</v>
      </c>
      <c r="DZ84" s="4">
        <f>step*-SUM('By group'!BM$11:BM$21)*Population!BM84</f>
        <v>-34.725077836783527</v>
      </c>
      <c r="EA84" s="4">
        <f>step*-SUM('By group'!BN$11:BN$21)*Population!BN84</f>
        <v>0</v>
      </c>
      <c r="EB84" s="52">
        <v>0</v>
      </c>
      <c r="EC84" s="4">
        <f t="shared" si="111"/>
        <v>131350.02566493937</v>
      </c>
      <c r="ED84" s="4">
        <f t="shared" si="111"/>
        <v>125932.11030093001</v>
      </c>
      <c r="EE84" s="4">
        <f t="shared" si="112"/>
        <v>91786.224311006852</v>
      </c>
      <c r="EF84" s="4">
        <f t="shared" si="113"/>
        <v>37780.929448578012</v>
      </c>
      <c r="EG84" s="4">
        <f t="shared" si="114"/>
        <v>11298.585478967098</v>
      </c>
      <c r="EH84" s="4">
        <f t="shared" si="114"/>
        <v>5424.225960163526</v>
      </c>
      <c r="EI84" s="4">
        <v>0</v>
      </c>
      <c r="EJ84" s="4">
        <f t="shared" si="115"/>
        <v>0</v>
      </c>
      <c r="EK84" s="4">
        <f t="shared" si="116"/>
        <v>0</v>
      </c>
      <c r="EL84" s="4">
        <f t="shared" si="117"/>
        <v>0</v>
      </c>
      <c r="EM84" s="4">
        <f t="shared" si="118"/>
        <v>1915.3642910116514</v>
      </c>
      <c r="EN84" s="4">
        <f t="shared" si="119"/>
        <v>955.54672754473086</v>
      </c>
      <c r="EO84" s="52">
        <v>0</v>
      </c>
      <c r="EP84" s="4">
        <f t="shared" si="120"/>
        <v>64946.746841222717</v>
      </c>
      <c r="EQ84" s="4">
        <f t="shared" si="121"/>
        <v>62268.264318346082</v>
      </c>
      <c r="ER84" s="4">
        <f t="shared" si="122"/>
        <v>45393.365469122939</v>
      </c>
      <c r="ES84" s="4">
        <f t="shared" si="123"/>
        <v>18698.882524556855</v>
      </c>
      <c r="ET84" s="4">
        <f t="shared" si="124"/>
        <v>5597.6846975598819</v>
      </c>
      <c r="EU84" s="4">
        <f t="shared" si="125"/>
        <v>2690.4703130008174</v>
      </c>
      <c r="EV84" s="4">
        <v>0</v>
      </c>
      <c r="EW84" s="4">
        <f t="shared" si="126"/>
        <v>0</v>
      </c>
      <c r="EX84" s="4">
        <f t="shared" si="127"/>
        <v>0</v>
      </c>
      <c r="EY84" s="4">
        <f t="shared" si="128"/>
        <v>0</v>
      </c>
      <c r="EZ84" s="4">
        <f t="shared" si="129"/>
        <v>953.359802458324</v>
      </c>
      <c r="FA84" s="4">
        <f t="shared" si="130"/>
        <v>478.22233244717</v>
      </c>
      <c r="FB84" s="52">
        <v>0</v>
      </c>
      <c r="FC84" s="4">
        <f t="shared" si="131"/>
        <v>4604.5244772507795</v>
      </c>
      <c r="FD84" s="4">
        <f t="shared" si="132"/>
        <v>4421.5853422072432</v>
      </c>
      <c r="FE84" s="4">
        <f t="shared" si="133"/>
        <v>3237.5549427076089</v>
      </c>
      <c r="FF84" s="4">
        <f t="shared" si="134"/>
        <v>1340.611423419937</v>
      </c>
      <c r="FG84" s="4">
        <f t="shared" si="135"/>
        <v>402.57979554204525</v>
      </c>
      <c r="FH84" s="4">
        <f t="shared" si="136"/>
        <v>193.77969693723537</v>
      </c>
      <c r="FI84" s="4">
        <v>0</v>
      </c>
      <c r="FJ84" s="4">
        <f t="shared" si="137"/>
        <v>0</v>
      </c>
      <c r="FK84" s="4">
        <f t="shared" si="138"/>
        <v>0</v>
      </c>
      <c r="FL84" s="4">
        <f t="shared" si="139"/>
        <v>0</v>
      </c>
      <c r="FM84" s="4">
        <f t="shared" si="140"/>
        <v>68.697832300248947</v>
      </c>
      <c r="FN84" s="9">
        <f t="shared" si="141"/>
        <v>34.365105838092518</v>
      </c>
      <c r="FO84" s="4">
        <v>0</v>
      </c>
      <c r="FP84" s="4">
        <f t="shared" si="142"/>
        <v>14007.065390468944</v>
      </c>
      <c r="FQ84" s="4">
        <f t="shared" si="143"/>
        <v>13390.393384100284</v>
      </c>
      <c r="FR84" s="4">
        <f t="shared" si="144"/>
        <v>9665.7951624351317</v>
      </c>
      <c r="FS84" s="4">
        <f t="shared" si="145"/>
        <v>3917.0798491683981</v>
      </c>
      <c r="FT84" s="4">
        <f t="shared" si="146"/>
        <v>1155.7136695483282</v>
      </c>
      <c r="FU84" s="4">
        <f t="shared" si="147"/>
        <v>548.70860691795917</v>
      </c>
      <c r="FV84" s="4">
        <v>0</v>
      </c>
      <c r="FW84" s="4">
        <f t="shared" si="148"/>
        <v>0</v>
      </c>
      <c r="FX84" s="4">
        <f t="shared" si="149"/>
        <v>0</v>
      </c>
      <c r="FY84" s="4">
        <f t="shared" si="150"/>
        <v>0</v>
      </c>
      <c r="FZ84" s="4">
        <f t="shared" si="151"/>
        <v>188.95812767455323</v>
      </c>
      <c r="GA84" s="4">
        <f t="shared" si="152"/>
        <v>91.344434800748729</v>
      </c>
      <c r="GB84" s="4">
        <v>0</v>
      </c>
      <c r="GC84" s="4">
        <f t="shared" si="153"/>
        <v>7140.6902865084767</v>
      </c>
      <c r="GD84" s="4">
        <f t="shared" si="94"/>
        <v>6726.3933743358757</v>
      </c>
      <c r="GE84" s="4">
        <f t="shared" si="95"/>
        <v>4651.5008895464962</v>
      </c>
      <c r="GF84" s="4">
        <f t="shared" si="96"/>
        <v>1779.4484943602479</v>
      </c>
      <c r="GG84" s="4">
        <f t="shared" si="97"/>
        <v>502.99113744423869</v>
      </c>
      <c r="GH84" s="4">
        <f t="shared" si="98"/>
        <v>231.79552476186686</v>
      </c>
      <c r="GI84" s="4">
        <v>0</v>
      </c>
      <c r="GJ84" s="4">
        <f t="shared" si="154"/>
        <v>0</v>
      </c>
      <c r="GK84" s="4">
        <f t="shared" si="155"/>
        <v>0</v>
      </c>
      <c r="GL84" s="4">
        <f t="shared" si="99"/>
        <v>0</v>
      </c>
      <c r="GM84" s="4">
        <f t="shared" si="100"/>
        <v>75.732993463218733</v>
      </c>
      <c r="GN84" s="4">
        <f t="shared" si="101"/>
        <v>34.725077836783527</v>
      </c>
      <c r="GO84" s="52">
        <v>0</v>
      </c>
      <c r="GP84" s="4">
        <f>step*(-'By group'!C$32*Population!C84+'By group'!I$33*Population!I84)</f>
        <v>0</v>
      </c>
      <c r="GQ84" s="4">
        <f>step*(-'By group'!D$32*Population!D84+'By group'!J$33*Population!J84)</f>
        <v>0</v>
      </c>
      <c r="GR84" s="4">
        <f>step*(-'By group'!E$32*Population!E84+'By group'!K$33*Population!K84)</f>
        <v>0</v>
      </c>
      <c r="GS84" s="4">
        <f>step*(-'By group'!F$32*Population!F84+'By group'!L$33*Population!L84)</f>
        <v>-4691.6105939777226</v>
      </c>
      <c r="GT84" s="4">
        <f>step*(-'By group'!G$32*Population!G84+'By group'!M$33*Population!M84)</f>
        <v>-607.07182826033977</v>
      </c>
      <c r="GU84" s="4">
        <f>step*(-'By group'!H$32*Population!H84+'By group'!N$33*Population!N84)</f>
        <v>-528.64315589687749</v>
      </c>
      <c r="GV84" s="46">
        <f t="shared" si="156"/>
        <v>0</v>
      </c>
      <c r="GW84" s="14">
        <f t="shared" si="157"/>
        <v>0</v>
      </c>
      <c r="GX84" s="4">
        <f t="shared" si="158"/>
        <v>0</v>
      </c>
      <c r="GY84" s="4">
        <f t="shared" si="159"/>
        <v>4691.6105939777226</v>
      </c>
      <c r="GZ84" s="4">
        <f t="shared" si="160"/>
        <v>607.07182826033977</v>
      </c>
      <c r="HA84" s="4">
        <f t="shared" si="161"/>
        <v>528.64315589687749</v>
      </c>
      <c r="HB84" s="8">
        <v>0</v>
      </c>
      <c r="HC84" s="4">
        <f>step*(-'By group'!P$32*Population!P84+'By group'!V$33*Population!V84)</f>
        <v>0</v>
      </c>
      <c r="HD84" s="4">
        <f>step*(-'By group'!Q$32*Population!Q84+'By group'!W$33*Population!W84)</f>
        <v>0</v>
      </c>
      <c r="HE84" s="4">
        <f>step*(-'By group'!R$32*Population!R84+'By group'!X$33*Population!X84)</f>
        <v>0</v>
      </c>
      <c r="HF84" s="4">
        <f>step*(-'By group'!S$32*Population!S84+'By group'!Y$33*Population!Y84)</f>
        <v>-2322.1624475507788</v>
      </c>
      <c r="HG84" s="4">
        <f>step*(-'By group'!T$32*Population!T84+'By group'!Z$33*Population!Z84)</f>
        <v>-298.98289637657854</v>
      </c>
      <c r="HH84" s="4">
        <f>step*(-'By group'!U$32*Population!U84+'By group'!AA$33*Population!AA84)</f>
        <v>-259.80378520380953</v>
      </c>
      <c r="HI84" s="14">
        <f t="shared" si="162"/>
        <v>0</v>
      </c>
      <c r="HJ84" s="46">
        <f t="shared" si="163"/>
        <v>0</v>
      </c>
      <c r="HK84" s="4">
        <f t="shared" si="164"/>
        <v>0</v>
      </c>
      <c r="HL84" s="4">
        <f t="shared" si="165"/>
        <v>2322.1624475507788</v>
      </c>
      <c r="HM84" s="4">
        <f t="shared" si="166"/>
        <v>298.98289637657854</v>
      </c>
      <c r="HN84" s="9">
        <f t="shared" si="167"/>
        <v>259.80378520380953</v>
      </c>
      <c r="HO84" s="4">
        <v>0</v>
      </c>
      <c r="HP84" s="4">
        <f>step*(-'By group'!AC$32*Population!AC84+'By group'!AI$33*Population!AI84)</f>
        <v>0</v>
      </c>
      <c r="HQ84" s="4">
        <f>step*(-'By group'!AD$32*Population!AD84+'By group'!AJ$33*Population!AJ84)</f>
        <v>0</v>
      </c>
      <c r="HR84" s="4">
        <f>step*(-'By group'!AE$32*Population!AE84+'By group'!AK$33*Population!AK84)</f>
        <v>0</v>
      </c>
      <c r="HS84" s="4">
        <f>step*(-'By group'!AF$32*Population!AF84+'By group'!AL$33*Population!AL84)</f>
        <v>-166.94098162089816</v>
      </c>
      <c r="HT84" s="4">
        <f>step*(-'By group'!AG$32*Population!AG84+'By group'!AM$33*Population!AM84)</f>
        <v>-21.57338646840082</v>
      </c>
      <c r="HU84" s="4">
        <f>step*(-'By group'!AH$32*Population!AH84+'By group'!AN$33*Population!AN84)</f>
        <v>-18.904196488784454</v>
      </c>
      <c r="HV84" s="14">
        <f t="shared" si="168"/>
        <v>0</v>
      </c>
      <c r="HW84" s="46">
        <f t="shared" si="169"/>
        <v>0</v>
      </c>
      <c r="HX84" s="4">
        <f t="shared" si="170"/>
        <v>0</v>
      </c>
      <c r="HY84" s="4">
        <f t="shared" si="171"/>
        <v>166.94098162089816</v>
      </c>
      <c r="HZ84" s="4">
        <f t="shared" si="172"/>
        <v>21.57338646840082</v>
      </c>
      <c r="IA84" s="4">
        <f t="shared" si="173"/>
        <v>18.904196488784454</v>
      </c>
      <c r="IB84" s="8">
        <v>0</v>
      </c>
      <c r="IC84" s="4">
        <f>step*(-'By group'!AP$32*Population!AP84+'By group'!AV$33*Population!AV84)</f>
        <v>0</v>
      </c>
      <c r="ID84" s="4">
        <f>step*(-'By group'!AQ$32*Population!AQ84+'By group'!AW$33*Population!AW84)</f>
        <v>0</v>
      </c>
      <c r="IE84" s="4">
        <f>step*(-'By group'!AR$32*Population!AR84+'By group'!AX$33*Population!AX84)</f>
        <v>0</v>
      </c>
      <c r="IF84" s="4">
        <f>step*(-'By group'!AS$32*Population!AS84+'By group'!AY$33*Population!AY84)</f>
        <v>-483.37777093688749</v>
      </c>
      <c r="IG84" s="4">
        <f>step*(-'By group'!AT$32*Population!AT84+'By group'!AZ$33*Population!AZ84)</f>
        <v>-64.069503983217473</v>
      </c>
      <c r="IH84" s="4">
        <f>step*(-'By group'!AU$32*Population!AU84+'By group'!BA$33*Population!BA84)</f>
        <v>-55.260670068195964</v>
      </c>
      <c r="II84" s="14">
        <f t="shared" si="102"/>
        <v>0</v>
      </c>
      <c r="IJ84" s="4">
        <f t="shared" si="103"/>
        <v>0</v>
      </c>
      <c r="IK84" s="4">
        <f t="shared" si="174"/>
        <v>0</v>
      </c>
      <c r="IL84" s="4">
        <f t="shared" si="175"/>
        <v>483.37777093688749</v>
      </c>
      <c r="IM84" s="4">
        <f t="shared" si="176"/>
        <v>64.069503983217473</v>
      </c>
      <c r="IN84" s="4">
        <f t="shared" si="177"/>
        <v>55.260670068195964</v>
      </c>
      <c r="IO84" s="8">
        <v>0</v>
      </c>
      <c r="IP84" s="4">
        <f>step*(-'By group'!BC$32*Population!BC84+'By group'!BI$33*Population!BI84)</f>
        <v>0</v>
      </c>
      <c r="IQ84" s="4">
        <f>step*(-'By group'!BD$32*Population!BD84+'By group'!BJ$33*Population!BJ84)</f>
        <v>0</v>
      </c>
      <c r="IR84" s="4">
        <f>step*(-'By group'!BE$32*Population!BE84+'By group'!BK$33*Population!BK84)</f>
        <v>0</v>
      </c>
      <c r="IS84" s="4">
        <f>step*(-'By group'!BF$32*Population!BF84+'By group'!BL$33*Population!BL84)</f>
        <v>-213.62907199050997</v>
      </c>
      <c r="IT84" s="4">
        <f>step*(-'By group'!BG$32*Population!BG84+'By group'!BM$33*Population!BM84)</f>
        <v>-28.996566033981608</v>
      </c>
      <c r="IU84" s="4">
        <f>step*(-'By group'!BH$32*Population!BH84+'By group'!BN$33*Population!BN84)</f>
        <v>-23.711328697004653</v>
      </c>
      <c r="IV84" s="14">
        <f t="shared" si="104"/>
        <v>0</v>
      </c>
      <c r="IW84" s="4">
        <f t="shared" si="105"/>
        <v>0</v>
      </c>
      <c r="IX84" s="4">
        <f t="shared" si="106"/>
        <v>0</v>
      </c>
      <c r="IY84" s="4">
        <f t="shared" si="107"/>
        <v>213.62907199050997</v>
      </c>
      <c r="IZ84" s="4">
        <f t="shared" si="108"/>
        <v>28.996566033981608</v>
      </c>
      <c r="JA84" s="4">
        <f t="shared" si="109"/>
        <v>23.711328697004653</v>
      </c>
      <c r="JB84" s="75">
        <f>step*(+prop_idu_male*'By group'!BB$9*Population!BB84-'By group'!B$8*Population!B84)</f>
        <v>-925.55627659404956</v>
      </c>
      <c r="JC84" s="46">
        <f>step*(+prop_idu_male*'By group'!BC$9*Population!BC84-'By group'!C$8*Population!C84)</f>
        <v>-5.4894383101261957</v>
      </c>
      <c r="JD84" s="46">
        <f>step*(+prop_idu_male*'By group'!BD$9*Population!BD84-'By group'!D$8*Population!D84)</f>
        <v>-16.124524435219051</v>
      </c>
      <c r="JE84" s="46">
        <f>step*(+prop_idu_male*'By group'!BE$9*Population!BE84-'By group'!E$8*Population!E84)</f>
        <v>-16.75512653105671</v>
      </c>
      <c r="JF84" s="46">
        <f>step*(+prop_idu_male*'By group'!BF$9*Population!BF84-'By group'!F$8*Population!F84)</f>
        <v>-5.0457033745504614</v>
      </c>
      <c r="JG84" s="46">
        <f>step*(+prop_idu_male*'By group'!BG$9*Population!BG84-'By group'!G$8*Population!G84)</f>
        <v>-0.97358334014700931</v>
      </c>
      <c r="JH84" s="46">
        <f>step*(+prop_idu_male*'By group'!BH$9*Population!BH84-'By group'!H$8*Population!H84)</f>
        <v>-0.82785618603482536</v>
      </c>
      <c r="JI84" s="46">
        <f>step*(+prop_idu_male*'By group'!BI$9*Population!BI84-'By group'!I$8*Population!I84)</f>
        <v>0</v>
      </c>
      <c r="JJ84" s="46">
        <f>step*(+prop_idu_male*'By group'!BJ$9*Population!BJ84-'By group'!J$8*Population!J84)</f>
        <v>0</v>
      </c>
      <c r="JK84" s="46">
        <f>step*(+prop_idu_male*'By group'!BK$9*Population!BK84-'By group'!K$8*Population!K84)</f>
        <v>0</v>
      </c>
      <c r="JL84" s="46">
        <f>step*(+prop_idu_male*'By group'!BL$9*Population!BL84-'By group'!L$8*Population!L84)</f>
        <v>-1.7336051066999263</v>
      </c>
      <c r="JM84" s="46">
        <f>step*(+prop_idu_male*'By group'!BM$9*Population!BM84-'By group'!M$8*Population!M84)</f>
        <v>-0.87220654073645043</v>
      </c>
      <c r="JN84" s="46">
        <f>step*(+prop_idu_male*'By group'!BN$9*Population!BN84-'By group'!N$8*Population!N84)</f>
        <v>-0.71224043802151815</v>
      </c>
      <c r="JO84" s="45">
        <f>step*(+(1-prop_idu_male)*'By group'!BB$9*Population!BB84-'By group'!O$8*Population!O84-'By group'!O$6*Population!O84+'By group'!AB$7*Population!AB84)</f>
        <v>-6905.95388054466</v>
      </c>
      <c r="JP84" s="46">
        <f>step*(+(1-prop_idu_male)*'By group'!BC$9*Population!BC84-'By group'!P$8*Population!P84-'By group'!P$6*Population!P84+'By group'!AC$7*Population!AC84)</f>
        <v>-10.538137354672942</v>
      </c>
      <c r="JQ84" s="46">
        <f>step*(+(1-prop_idu_male)*'By group'!BD$9*Population!BD84-'By group'!Q$8*Population!Q84-'By group'!Q$6*Population!Q84+'By group'!AD$7*Population!AD84)</f>
        <v>-30.616982122950446</v>
      </c>
      <c r="JR84" s="46">
        <f>step*(+(1-prop_idu_male)*'By group'!BE$9*Population!BE84-'By group'!R$8*Population!R84-'By group'!R$6*Population!R84+'By group'!AE$7*Population!AE84)</f>
        <v>-31.39696870214248</v>
      </c>
      <c r="JS84" s="46">
        <f>step*(+(1-prop_idu_male)*'By group'!BF$9*Population!BF84-'By group'!S$8*Population!S84-'By group'!S$6*Population!S84+'By group'!AF$7*Population!AF84)</f>
        <v>-9.3765042116751829</v>
      </c>
      <c r="JT84" s="46">
        <f>step*(+(1-prop_idu_male)*'By group'!BG$9*Population!BG84-'By group'!T$8*Population!T84-'By group'!T$6*Population!T84+'By group'!AG$7*Population!AG84)</f>
        <v>-1.8010460058573663</v>
      </c>
      <c r="JU84" s="46">
        <f>step*(+(1-prop_idu_male)*'By group'!BH$9*Population!BH84-'By group'!U$8*Population!U84-'By group'!U$6*Population!U84+'By group'!AH$7*Population!AH84)</f>
        <v>-1.5262373233928701</v>
      </c>
      <c r="JV84" s="46">
        <f>step*(+(1-prop_idu_male)*'By group'!BI$9*Population!BI84-'By group'!V$8*Population!V84-'By group'!V$6*Population!V84+'By group'!AI$7*Population!AI84)</f>
        <v>0</v>
      </c>
      <c r="JW84" s="46">
        <f>step*(+(1-prop_idu_male)*'By group'!BJ$9*Population!BJ84-'By group'!W$8*Population!W84-'By group'!W$6*Population!W84+'By group'!AJ$7*Population!AJ84)</f>
        <v>0</v>
      </c>
      <c r="JX84" s="46">
        <f>step*(+(1-prop_idu_male)*'By group'!BK$9*Population!BK84-'By group'!X$8*Population!X84-'By group'!X$6*Population!X84+'By group'!AK$7*Population!AK84)</f>
        <v>0</v>
      </c>
      <c r="JY84" s="46">
        <f>step*(+(1-prop_idu_male)*'By group'!BL$9*Population!BL84-'By group'!Y$8*Population!Y84-'By group'!Y$6*Population!Y84+'By group'!AL$7*Population!AL84)</f>
        <v>-3.1931872061178894</v>
      </c>
      <c r="JZ84" s="46">
        <f>step*(+(1-prop_idu_male)*'By group'!BM$9*Population!BM84-'By group'!Z$8*Population!Z84-'By group'!Z$6*Population!Z84+'By group'!AM$7*Population!AM84)</f>
        <v>-1.6084659885234935</v>
      </c>
      <c r="KA84" s="76">
        <f>step*(+(1-prop_idu_male)*'By group'!BN$9*Population!BN84-'By group'!AA$8*Population!AA84-'By group'!AA$6*Population!AA84+'By group'!AN$7*Population!AN84)</f>
        <v>-1.3340948972472584</v>
      </c>
      <c r="KB84" s="46">
        <f>step*(+'By group'!O$6*Population!O84-'By group'!AB$7*Population!AB84)</f>
        <v>5909.4643770831817</v>
      </c>
      <c r="KC84" s="46">
        <f>step*(+'By group'!P$6*Population!P84-'By group'!AC$7*Population!AC84)</f>
        <v>7.6265159399857136</v>
      </c>
      <c r="KD84" s="46">
        <f>step*(+'By group'!Q$6*Population!Q84-'By group'!AD$7*Population!AD84)</f>
        <v>22.096489135871437</v>
      </c>
      <c r="KE84" s="46">
        <f>step*(+'By group'!R$6*Population!R84-'By group'!AE$7*Population!AE84)</f>
        <v>22.581361988172134</v>
      </c>
      <c r="KF84" s="46">
        <f>step*(+'By group'!S$6*Population!S84-'By group'!AF$7*Population!AF84)</f>
        <v>6.7285592041285121</v>
      </c>
      <c r="KG84" s="46">
        <f>step*(+'By group'!T$6*Population!T84-'By group'!AG$7*Population!AG84)</f>
        <v>1.2907674062286267</v>
      </c>
      <c r="KH84" s="46">
        <f>step*(+'By group'!U$6*Population!U84-'By group'!AH$7*Population!AH84)</f>
        <v>1.0925330489726195</v>
      </c>
      <c r="KI84" s="46">
        <f>step*(+'By group'!V$6*Population!V84-'By group'!AI$7*Population!AI84)</f>
        <v>0</v>
      </c>
      <c r="KJ84" s="46">
        <f>step*(+'By group'!W$6*Population!W84-'By group'!AJ$7*Population!AJ84)</f>
        <v>0</v>
      </c>
      <c r="KK84" s="46">
        <f>step*(+'By group'!X$6*Population!X84-'By group'!AK$7*Population!AK84)</f>
        <v>0</v>
      </c>
      <c r="KL84" s="46">
        <f>step*(+'By group'!Y$6*Population!Y84-'By group'!AL$7*Population!AL84)</f>
        <v>2.2852671997374965</v>
      </c>
      <c r="KM84" s="46">
        <f>step*(+'By group'!Z$6*Population!Z84-'By group'!AM$7*Population!AM84)</f>
        <v>1.1510787027783937</v>
      </c>
      <c r="KN84" s="46">
        <f>step*(+'By group'!AA$6*Population!AA84-'By group'!AN$7*Population!AN84)</f>
        <v>0.95784032437797095</v>
      </c>
      <c r="KO84" s="45">
        <v>0</v>
      </c>
      <c r="KP84" s="46">
        <v>0</v>
      </c>
      <c r="KQ84" s="46">
        <v>0</v>
      </c>
      <c r="KR84" s="46">
        <v>0</v>
      </c>
      <c r="KS84" s="46">
        <v>0</v>
      </c>
      <c r="KT84" s="46">
        <v>0</v>
      </c>
      <c r="KU84" s="46">
        <v>0</v>
      </c>
      <c r="KV84" s="46">
        <v>0</v>
      </c>
      <c r="KW84" s="46">
        <v>0</v>
      </c>
      <c r="KX84" s="46">
        <v>0</v>
      </c>
      <c r="KY84" s="46">
        <v>0</v>
      </c>
      <c r="KZ84" s="46">
        <v>0</v>
      </c>
      <c r="LA84" s="46">
        <v>0</v>
      </c>
      <c r="LB84" s="188">
        <f>step*(-'By group'!BB$9*Population!BB84+'By group'!B$8*Population!B84+'By group'!O$8*Population!O84)</f>
        <v>1922.0457800555273</v>
      </c>
      <c r="LC84" s="189">
        <f>step*(-'By group'!BC$9*Population!BC84+'By group'!C$8*Population!C84+'By group'!P$8*Population!P84)</f>
        <v>8.4010597248134236</v>
      </c>
      <c r="LD84" s="189">
        <f>step*(-'By group'!BD$9*Population!BD84+'By group'!D$8*Population!D84+'By group'!Q$8*Population!Q84)</f>
        <v>24.645017422298061</v>
      </c>
      <c r="LE84" s="189">
        <f>step*(-'By group'!BE$9*Population!BE84+'By group'!E$8*Population!E84+'By group'!R$8*Population!R84)</f>
        <v>25.570733245027064</v>
      </c>
      <c r="LF84" s="189">
        <f>step*(-'By group'!BF$9*Population!BF84+'By group'!F$8*Population!F84+'By group'!S$8*Population!S84)</f>
        <v>7.6936483820971304</v>
      </c>
      <c r="LG84" s="189">
        <f>step*(-'By group'!BG$9*Population!BG84+'By group'!G$8*Population!G84+'By group'!T$8*Population!T84)</f>
        <v>1.4838619397757489</v>
      </c>
      <c r="LH84" s="189">
        <f>step*(-'By group'!BH$9*Population!BH84+'By group'!H$8*Population!H84+'By group'!U$8*Population!U84)</f>
        <v>1.2615604604550759</v>
      </c>
      <c r="LI84" s="189">
        <f>step*(-'By group'!BI$9*Population!BI84+'By group'!I$8*Population!I84+'By group'!V$8*Population!V84)</f>
        <v>0</v>
      </c>
      <c r="LJ84" s="189">
        <f>step*(-'By group'!BJ$9*Population!BJ84+'By group'!J$8*Population!J84+'By group'!W$8*Population!W84)</f>
        <v>0</v>
      </c>
      <c r="LK84" s="189">
        <f>step*(-'By group'!BK$9*Population!BK84+'By group'!K$8*Population!K84+'By group'!X$8*Population!X84)</f>
        <v>0</v>
      </c>
      <c r="LL84" s="189">
        <f>step*(-'By group'!BL$9*Population!BL84+'By group'!L$8*Population!L84+'By group'!Y$8*Population!Y84)</f>
        <v>2.641525113080319</v>
      </c>
      <c r="LM84" s="189">
        <f>step*(-'By group'!BM$9*Population!BM84+'By group'!M$8*Population!M84+'By group'!Z$8*Population!Z84)</f>
        <v>1.3295938264815503</v>
      </c>
      <c r="LN84" s="189">
        <f>step*(-'By group'!BN$9*Population!BN84+'By group'!N$8*Population!N84+'By group'!AA$8*Population!AA84)</f>
        <v>1.0884950108908056</v>
      </c>
    </row>
    <row r="85" spans="1:326" x14ac:dyDescent="0.25">
      <c r="A85">
        <f t="shared" si="110"/>
        <v>40.5</v>
      </c>
      <c r="B85" s="52">
        <f>step*((-'By group'!B$4-'By group'!B$5-'By group'!B$22)*Population!B85+'By group'!B$3*Population!$BO85)</f>
        <v>184977.5956920922</v>
      </c>
      <c r="C85" s="4">
        <f>step*((-'By group'!C$4-'By group'!C$5-'By group'!C$22)*Population!C85+'By group'!C$3*Population!$BO85)</f>
        <v>-5052.2900725836816</v>
      </c>
      <c r="D85" s="4">
        <f>step*((-'By group'!D$4-'By group'!D$5-'By group'!D$22)*Population!D85+'By group'!D$3*Population!$BO85)</f>
        <v>-33140.845616179766</v>
      </c>
      <c r="E85" s="4">
        <f>step*((-'By group'!E$4-'By group'!E$5-'By group'!E$22)*Population!E85+'By group'!E$3*Population!$BO85)</f>
        <v>-53046.634619113611</v>
      </c>
      <c r="F85" s="4">
        <f>step*((-'By group'!F$4-'By group'!F$5-'By group'!F$22)*Population!F85+'By group'!F$3*Population!$BO85)</f>
        <v>-21527.803709859505</v>
      </c>
      <c r="G85" s="4">
        <f>step*((-'By group'!G$4-'By group'!G$5-'By group'!G$22)*Population!G85+'By group'!G$3*Population!$BO85)</f>
        <v>-5221.4306462640479</v>
      </c>
      <c r="H85" s="4">
        <f>step*((-'By group'!H$4-'By group'!H$5-'By group'!H$22)*Population!H85+'By group'!H$3*Population!$BO85)</f>
        <v>-4862.0725817627708</v>
      </c>
      <c r="I85" s="4">
        <f>step*((-'By group'!I$4-'By group'!I$5-'By group'!I$22)*Population!I85+'By group'!I$3*Population!$BO85)</f>
        <v>0</v>
      </c>
      <c r="J85" s="4">
        <f>step*((-'By group'!J$4-'By group'!J$5-'By group'!J$22)*Population!J85+'By group'!J$3*Population!$BO85)</f>
        <v>0</v>
      </c>
      <c r="K85" s="4">
        <f>step*((-'By group'!K$4-'By group'!K$5-'By group'!K$22)*Population!K85+'By group'!K$3*Population!$BO85)</f>
        <v>0</v>
      </c>
      <c r="L85" s="4">
        <f>step*((-'By group'!L$4-'By group'!L$5-'By group'!L$22)*Population!L85+'By group'!L$3*Population!$BO85)</f>
        <v>-2688.0201957473255</v>
      </c>
      <c r="M85" s="4">
        <f>step*((-'By group'!M$4-'By group'!M$5-'By group'!M$22)*Population!M85+'By group'!M$3*Population!$BO85)</f>
        <v>-1531.8461577607657</v>
      </c>
      <c r="N85" s="4">
        <f>step*((-'By group'!N$4-'By group'!N$5-'By group'!N$22)*Population!N85+'By group'!N$3*Population!$BO85)</f>
        <v>-1470.1236129041563</v>
      </c>
      <c r="O85" s="8">
        <f>step*((-'By group'!O$4-'By group'!O$5-'By group'!O$22)*Population!O85+'By group'!O$3*Population!$BO85)</f>
        <v>130511.84288891149</v>
      </c>
      <c r="P85" s="4">
        <f>step*((-'By group'!P$4-'By group'!P$5-'By group'!P$22)*Population!P85+'By group'!P$3*Population!$BO85)</f>
        <v>-2497.819125245368</v>
      </c>
      <c r="Q85" s="4">
        <f>step*((-'By group'!Q$4-'By group'!Q$5-'By group'!Q$22)*Population!Q85+'By group'!Q$3*Population!$BO85)</f>
        <v>-16386.851895723692</v>
      </c>
      <c r="R85" s="4">
        <f>step*((-'By group'!R$4-'By group'!R$5-'By group'!R$22)*Population!R85+'By group'!R$3*Population!$BO85)</f>
        <v>-26246.286596187409</v>
      </c>
      <c r="S85" s="4">
        <f>step*((-'By group'!S$4-'By group'!S$5-'By group'!S$22)*Population!S85+'By group'!S$3*Population!$BO85)</f>
        <v>-10661.071935839218</v>
      </c>
      <c r="T85" s="4">
        <f>step*((-'By group'!T$4-'By group'!T$5-'By group'!T$22)*Population!T85+'By group'!T$3*Population!$BO85)</f>
        <v>-2588.5104464877872</v>
      </c>
      <c r="U85" s="4">
        <f>step*((-'By group'!U$4-'By group'!U$5-'By group'!U$22)*Population!U85+'By group'!U$3*Population!$BO85)</f>
        <v>-2418.2293649352805</v>
      </c>
      <c r="V85" s="4">
        <f>step*((-'By group'!V$4-'By group'!V$5-'By group'!V$22)*Population!V85+'By group'!V$3*Population!$BO85)</f>
        <v>0</v>
      </c>
      <c r="W85" s="4">
        <f>step*((-'By group'!W$4-'By group'!W$5-'By group'!W$22)*Population!W85+'By group'!W$3*Population!$BO85)</f>
        <v>0</v>
      </c>
      <c r="X85" s="4">
        <f>step*((-'By group'!X$4-'By group'!X$5-'By group'!X$22)*Population!X85+'By group'!X$3*Population!$BO85)</f>
        <v>0</v>
      </c>
      <c r="Y85" s="4">
        <f>step*((-'By group'!Y$4-'By group'!Y$5-'By group'!Y$22)*Population!Y85+'By group'!Y$3*Population!$BO85)</f>
        <v>-1336.8671248527817</v>
      </c>
      <c r="Z85" s="4">
        <f>step*((-'By group'!Z$4-'By group'!Z$5-'By group'!Z$22)*Population!Z85+'By group'!Z$3*Population!$BO85)</f>
        <v>-765.74422539417083</v>
      </c>
      <c r="AA85" s="4">
        <f>step*((-'By group'!AA$4-'By group'!AA$5-'By group'!AA$22)*Population!AA85+'By group'!AA$3*Population!$BO85)</f>
        <v>-743.07943112054784</v>
      </c>
      <c r="AB85" s="8">
        <f>step*((-'By group'!AB$4-'By group'!AB$5-'By group'!AB$22)*Population!AB85+'By group'!AB$3*Population!$BO85)</f>
        <v>-1216.4126301972171</v>
      </c>
      <c r="AC85" s="4">
        <f>step*((-'By group'!AC$4-'By group'!AC$5-'By group'!AC$22)*Population!AC85+'By group'!AC$3*Population!$BO85)</f>
        <v>-177.411503180099</v>
      </c>
      <c r="AD85" s="4">
        <f>step*((-'By group'!AD$4-'By group'!AD$5-'By group'!AD$22)*Population!AD85+'By group'!AD$3*Population!$BO85)</f>
        <v>-1169.1744192082081</v>
      </c>
      <c r="AE85" s="4">
        <f>step*((-'By group'!AE$4-'By group'!AE$5-'By group'!AE$22)*Population!AE85+'By group'!AE$3*Population!$BO85)</f>
        <v>-1882.8296371762221</v>
      </c>
      <c r="AF85" s="4">
        <f>step*((-'By group'!AF$4-'By group'!AF$5-'By group'!AF$22)*Population!AF85+'By group'!AF$3*Population!$BO85)</f>
        <v>-767.3559543768207</v>
      </c>
      <c r="AG85" s="4">
        <f>step*((-'By group'!AG$4-'By group'!AG$5-'By group'!AG$22)*Population!AG85+'By group'!AG$3*Population!$BO85)</f>
        <v>-186.62586197563999</v>
      </c>
      <c r="AH85" s="4">
        <f>step*((-'By group'!AH$4-'By group'!AH$5-'By group'!AH$22)*Population!AH85+'By group'!AH$3*Population!$BO85)</f>
        <v>-174.45314158653306</v>
      </c>
      <c r="AI85" s="4">
        <f>step*((-'By group'!AI$4-'By group'!AI$5-'By group'!AI$22)*Population!AI85+'By group'!AI$3*Population!$BO85)</f>
        <v>0</v>
      </c>
      <c r="AJ85" s="4">
        <f>step*((-'By group'!AJ$4-'By group'!AJ$5-'By group'!AJ$22)*Population!AJ85+'By group'!AJ$3*Population!$BO85)</f>
        <v>0</v>
      </c>
      <c r="AK85" s="4">
        <f>step*((-'By group'!AK$4-'By group'!AK$5-'By group'!AK$22)*Population!AK85+'By group'!AK$3*Population!$BO85)</f>
        <v>0</v>
      </c>
      <c r="AL85" s="4">
        <f>step*((-'By group'!AL$4-'By group'!AL$5-'By group'!AL$22)*Population!AL85+'By group'!AL$3*Population!$BO85)</f>
        <v>-96.481566811351186</v>
      </c>
      <c r="AM85" s="4">
        <f>step*((-'By group'!AM$4-'By group'!AM$5-'By group'!AM$22)*Population!AM85+'By group'!AM$3*Population!$BO85)</f>
        <v>-55.150011124339038</v>
      </c>
      <c r="AN85" s="4">
        <f>step*((-'By group'!AN$4-'By group'!AN$5-'By group'!AN$22)*Population!AN85+'By group'!AN$3*Population!$BO85)</f>
        <v>-52.982692471584009</v>
      </c>
      <c r="AO85" s="8">
        <f>step*((-'By group'!AO$4-'By group'!AO$5-'By group'!AO$22)*Population!AO85+'By group'!AO$3*Population!$BO85)</f>
        <v>14566.246279928739</v>
      </c>
      <c r="AP85" s="4">
        <f>step*((-'By group'!AP$4-'By group'!AP$5-'By group'!AP$22)*Population!AP85+'By group'!AP$3*Population!$BO85)</f>
        <v>-538.85798620419735</v>
      </c>
      <c r="AQ85" s="4">
        <f>step*((-'By group'!AQ$4-'By group'!AQ$5-'By group'!AQ$22)*Population!AQ85+'By group'!AQ$3*Population!$BO85)</f>
        <v>-3501.7283351636129</v>
      </c>
      <c r="AR85" s="4">
        <f>step*((-'By group'!AR$4-'By group'!AR$5-'By group'!AR$22)*Population!AR85+'By group'!AR$3*Population!$BO85)</f>
        <v>-5520.984282256095</v>
      </c>
      <c r="AS85" s="4">
        <f>step*((-'By group'!AS$4-'By group'!AS$5-'By group'!AS$22)*Population!AS85+'By group'!AS$3*Population!$BO85)</f>
        <v>-2211.4611350846817</v>
      </c>
      <c r="AT85" s="4">
        <f>step*((-'By group'!AT$4-'By group'!AT$5-'By group'!AT$22)*Population!AT85+'By group'!AT$3*Population!$BO85)</f>
        <v>-530.64233368265946</v>
      </c>
      <c r="AU85" s="4">
        <f>step*((-'By group'!AU$4-'By group'!AU$5-'By group'!AU$22)*Population!AU85+'By group'!AU$3*Population!$BO85)</f>
        <v>-483.00182983025735</v>
      </c>
      <c r="AV85" s="4">
        <f>step*((-'By group'!AV$4-'By group'!AV$5-'By group'!AV$22)*Population!AV85+'By group'!AV$3*Population!$BO85)</f>
        <v>0</v>
      </c>
      <c r="AW85" s="4">
        <f>step*((-'By group'!AW$4-'By group'!AW$5-'By group'!AW$22)*Population!AW85+'By group'!AW$3*Population!$BO85)</f>
        <v>0</v>
      </c>
      <c r="AX85" s="4">
        <f>step*((-'By group'!AX$4-'By group'!AX$5-'By group'!AX$22)*Population!AX85+'By group'!AX$3*Population!$BO85)</f>
        <v>0</v>
      </c>
      <c r="AY85" s="4">
        <f>step*((-'By group'!AY$4-'By group'!AY$5-'By group'!AY$22)*Population!AY85+'By group'!AY$3*Population!$BO85)</f>
        <v>-266.63285726063168</v>
      </c>
      <c r="AZ85" s="4">
        <f>step*((-'By group'!AZ$4-'By group'!AZ$5-'By group'!AZ$22)*Population!AZ85+'By group'!AZ$3*Population!$BO85)</f>
        <v>-147.39366377526386</v>
      </c>
      <c r="BA85" s="4">
        <f>step*((-'By group'!BA$4-'By group'!BA$5-'By group'!BA$22)*Population!BA85+'By group'!BA$3*Population!$BO85)</f>
        <v>-134.84661491641069</v>
      </c>
      <c r="BB85" s="8">
        <f>step*((-'By group'!BB$4-'By group'!BB$5-'By group'!BB$22)*Population!BB85+'By group'!BB$3*Population!$BO85)</f>
        <v>5333.5223207399831</v>
      </c>
      <c r="BC85" s="4">
        <f>step*((-'By group'!BC$4-'By group'!BC$5-'By group'!BC$22)*Population!BC85+'By group'!BC$3*Population!$BO85)</f>
        <v>-404.73046462638831</v>
      </c>
      <c r="BD85" s="4">
        <f>step*((-'By group'!BD$4-'By group'!BD$5-'By group'!BD$22)*Population!BD85+'By group'!BD$3*Population!$BO85)</f>
        <v>-2052.4768735896928</v>
      </c>
      <c r="BE85" s="4">
        <f>step*((-'By group'!BE$4-'By group'!BE$5-'By group'!BE$22)*Population!BE85+'By group'!BE$3*Population!$BO85)</f>
        <v>-2855.1984769691771</v>
      </c>
      <c r="BF85" s="4">
        <f>step*((-'By group'!BF$4-'By group'!BF$5-'By group'!BF$22)*Population!BF85+'By group'!BF$3*Population!$BO85)</f>
        <v>-1059.2719030145872</v>
      </c>
      <c r="BG85" s="4">
        <f>step*((-'By group'!BG$4-'By group'!BG$5-'By group'!BG$22)*Population!BG85+'By group'!BG$3*Population!$BO85)</f>
        <v>-241.74739208965588</v>
      </c>
      <c r="BH85" s="4">
        <f>step*((-'By group'!BH$4-'By group'!BH$5-'By group'!BH$22)*Population!BH85+'By group'!BH$3*Population!$BO85)</f>
        <v>-207.89747204252279</v>
      </c>
      <c r="BI85" s="4">
        <f>step*((-'By group'!BI$4-'By group'!BI$5-'By group'!BI$22)*Population!BI85+'By group'!BI$3*Population!$BO85)</f>
        <v>0</v>
      </c>
      <c r="BJ85" s="4">
        <f>step*((-'By group'!BJ$4-'By group'!BJ$5-'By group'!BJ$22)*Population!BJ85+'By group'!BJ$3*Population!$BO85)</f>
        <v>0</v>
      </c>
      <c r="BK85" s="4">
        <f>step*((-'By group'!BK$4-'By group'!BK$5-'By group'!BK$22)*Population!BK85+'By group'!BK$3*Population!$BO85)</f>
        <v>0</v>
      </c>
      <c r="BL85" s="4">
        <f>step*((-'By group'!BL$4-'By group'!BL$5-'By group'!BL$22)*Population!BL85+'By group'!BL$3*Population!$BO85)</f>
        <v>-136.69902762038572</v>
      </c>
      <c r="BM85" s="4">
        <f>step*((-'By group'!BM$4-'By group'!BM$5-'By group'!BM$22)*Population!BM85+'By group'!BM$3*Population!$BO85)</f>
        <v>-69.638547654900179</v>
      </c>
      <c r="BN85" s="4">
        <f>step*((-'By group'!BN$4-'By group'!BN$5-'By group'!BN$22)*Population!BN85+'By group'!BN$3*Population!$BO85)</f>
        <v>-58.386802155606247</v>
      </c>
      <c r="BO85" s="71">
        <f>-step*SUM(SCR!B85:N85)*Population!B85</f>
        <v>-131741.6470872417</v>
      </c>
      <c r="BP85" s="4">
        <f>step*-SUM('By group'!C$11:C$21)*Population!C85</f>
        <v>-126307.25181459205</v>
      </c>
      <c r="BQ85" s="4">
        <f>step*-SUM('By group'!D$11:D$21)*Population!D85</f>
        <v>-92057.904489388238</v>
      </c>
      <c r="BR85" s="4">
        <f>step*-SUM('By group'!E$11:E$21)*Population!E85</f>
        <v>-37890.453299366862</v>
      </c>
      <c r="BS85" s="4">
        <f>step*-SUM('By group'!F$11:F$21)*Population!F85</f>
        <v>-11330.423005189214</v>
      </c>
      <c r="BT85" s="4">
        <f>step*-SUM('By group'!G$11:G$21)*Population!G85</f>
        <v>-5438.9902565250495</v>
      </c>
      <c r="BU85" s="4">
        <f>step*-SUM('By group'!H$11:H$21)*Population!H85</f>
        <v>0</v>
      </c>
      <c r="BV85" s="4">
        <f>step*-SUM('By group'!I$11:I$21)*Population!I85</f>
        <v>0</v>
      </c>
      <c r="BW85" s="4">
        <f>step*-SUM('By group'!J$11:J$21)*Population!J85</f>
        <v>0</v>
      </c>
      <c r="BX85" s="4">
        <f>step*-SUM('By group'!K$11:K$21)*Population!K85</f>
        <v>0</v>
      </c>
      <c r="BY85" s="4">
        <f>step*-SUM('By group'!L$11:L$21)*Population!L85</f>
        <v>-1920.0144255338037</v>
      </c>
      <c r="BZ85" s="4">
        <f>step*-SUM('By group'!M$11:M$21)*Population!M85</f>
        <v>-957.40384860047857</v>
      </c>
      <c r="CA85" s="4">
        <f>step*-SUM('By group'!N$11:N$21)*Population!N85</f>
        <v>0</v>
      </c>
      <c r="CB85" s="13">
        <f>-step*SUM(SCR!O85:AA85)*Population!O85</f>
        <v>-65132.728141734413</v>
      </c>
      <c r="CC85" s="4">
        <f>step*-SUM('By group'!P$11:P$21)*Population!P85</f>
        <v>-62445.478131134201</v>
      </c>
      <c r="CD85" s="4">
        <f>step*-SUM('By group'!Q$11:Q$21)*Population!Q85</f>
        <v>-45519.033043676922</v>
      </c>
      <c r="CE85" s="4">
        <f>step*-SUM('By group'!R$11:R$21)*Population!R85</f>
        <v>-18747.347568705292</v>
      </c>
      <c r="CF85" s="4">
        <f>step*-SUM('By group'!S$11:S$21)*Population!S85</f>
        <v>-5611.0904925469567</v>
      </c>
      <c r="CG85" s="4">
        <f>step*-SUM('By group'!T$11:T$21)*Population!T85</f>
        <v>-2696.3650484247783</v>
      </c>
      <c r="CH85" s="4">
        <f>step*-SUM('By group'!U$11:U$21)*Population!U85</f>
        <v>0</v>
      </c>
      <c r="CI85" s="4">
        <f>step*-SUM('By group'!V$11:V$21)*Population!V85</f>
        <v>0</v>
      </c>
      <c r="CJ85" s="4">
        <f>step*-SUM('By group'!W$11:W$21)*Population!W85</f>
        <v>0</v>
      </c>
      <c r="CK85" s="4">
        <f>step*-SUM('By group'!X$11:X$21)*Population!X85</f>
        <v>0</v>
      </c>
      <c r="CL85" s="4">
        <f>step*-SUM('By group'!Y$11:Y$21)*Population!Y85</f>
        <v>-954.90508918055821</v>
      </c>
      <c r="CM85" s="4">
        <f>step*-SUM('By group'!Z$11:Z$21)*Population!Z85</f>
        <v>-478.59014087135677</v>
      </c>
      <c r="CN85" s="4">
        <f>step*-SUM('By group'!AA$11:AA$21)*Population!AA85</f>
        <v>0</v>
      </c>
      <c r="CO85" s="13">
        <f>-step*SUM(SCR!AB85:AN85)*Population!AB85</f>
        <v>-4618.7392061619848</v>
      </c>
      <c r="CP85" s="4">
        <f>step*-SUM('By group'!AC$11:AC$21)*Population!AC85</f>
        <v>-4435.2875795024747</v>
      </c>
      <c r="CQ85" s="4">
        <f>step*-SUM('By group'!AD$11:AD$21)*Population!AD85</f>
        <v>-3247.7067200228003</v>
      </c>
      <c r="CR85" s="4">
        <f>step*-SUM('By group'!AE$11:AE$21)*Population!AE85</f>
        <v>-1344.87831226873</v>
      </c>
      <c r="CS85" s="4">
        <f>step*-SUM('By group'!AF$11:AF$21)*Population!AF85</f>
        <v>-403.87155493516883</v>
      </c>
      <c r="CT85" s="4">
        <f>step*-SUM('By group'!AG$11:AG$21)*Population!AG85</f>
        <v>-194.40193955795831</v>
      </c>
      <c r="CU85" s="4">
        <f>step*-SUM('By group'!AH$11:AH$21)*Population!AH85</f>
        <v>0</v>
      </c>
      <c r="CV85" s="4">
        <f>step*-SUM('By group'!AI$11:AI$21)*Population!AI85</f>
        <v>0</v>
      </c>
      <c r="CW85" s="4">
        <f>step*-SUM('By group'!AJ$11:AJ$21)*Population!AJ85</f>
        <v>0</v>
      </c>
      <c r="CX85" s="4">
        <f>step*-SUM('By group'!AK$11:AK$21)*Population!AK85</f>
        <v>0</v>
      </c>
      <c r="CY85" s="4">
        <f>step*-SUM('By group'!AL$11:AL$21)*Population!AL85</f>
        <v>-68.915404865250849</v>
      </c>
      <c r="CZ85" s="4">
        <f>step*-SUM('By group'!AM$11:AM$21)*Population!AM85</f>
        <v>-34.4687569527119</v>
      </c>
      <c r="DA85" s="4">
        <f>step*-SUM('By group'!AN$11:AN$21)*Population!AN85</f>
        <v>0</v>
      </c>
      <c r="DB85" s="13">
        <f>-step*SUM(SCR!AO85:BA85)*Population!AO85</f>
        <v>-14090.62408554544</v>
      </c>
      <c r="DC85" s="4">
        <f>step*-SUM('By group'!AP$11:AP$21)*Population!AP85</f>
        <v>-13471.449655104932</v>
      </c>
      <c r="DD85" s="4">
        <f>step*-SUM('By group'!AQ$11:AQ$21)*Population!AQ85</f>
        <v>-9727.0231532322578</v>
      </c>
      <c r="DE85" s="4">
        <f>step*-SUM('By group'!AR$11:AR$21)*Population!AR85</f>
        <v>-3943.5602016114958</v>
      </c>
      <c r="DF85" s="4">
        <f>step*-SUM('By group'!AS$11:AS$21)*Population!AS85</f>
        <v>-1163.926913202464</v>
      </c>
      <c r="DG85" s="4">
        <f>step*-SUM('By group'!AT$11:AT$21)*Population!AT85</f>
        <v>-552.75243091943685</v>
      </c>
      <c r="DH85" s="4">
        <f>step*-SUM('By group'!AU$11:AU$21)*Population!AU85</f>
        <v>0</v>
      </c>
      <c r="DI85" s="4">
        <f>step*-SUM('By group'!AV$11:AV$21)*Population!AV85</f>
        <v>0</v>
      </c>
      <c r="DJ85" s="4">
        <f>step*-SUM('By group'!AW$11:AW$21)*Population!AW85</f>
        <v>0</v>
      </c>
      <c r="DK85" s="4">
        <f>step*-SUM('By group'!AX$11:AX$21)*Population!AX85</f>
        <v>0</v>
      </c>
      <c r="DL85" s="4">
        <f>step*-SUM('By group'!AY$11:AY$21)*Population!AY85</f>
        <v>-190.45204090045121</v>
      </c>
      <c r="DM85" s="4">
        <f>step*-SUM('By group'!AZ$11:AZ$21)*Population!AZ85</f>
        <v>-92.121039859539906</v>
      </c>
      <c r="DN85" s="4">
        <f>step*-SUM('By group'!BA$11:BA$21)*Population!BA85</f>
        <v>0</v>
      </c>
      <c r="DO85" s="13">
        <f>-step*SUM(SCR!BB85:BN85)*Population!BB85</f>
        <v>-7160.978116480338</v>
      </c>
      <c r="DP85" s="4">
        <f>step*-SUM('By group'!BC$11:BC$21)*Population!BC85</f>
        <v>-6745.5077437731379</v>
      </c>
      <c r="DQ85" s="4">
        <f>step*-SUM('By group'!BD$11:BD$21)*Population!BD85</f>
        <v>-4664.7201672493011</v>
      </c>
      <c r="DR85" s="4">
        <f>step*-SUM('By group'!BE$11:BE$21)*Population!BE85</f>
        <v>-1784.4990481057357</v>
      </c>
      <c r="DS85" s="4">
        <f>step*-SUM('By group'!BF$11:BF$21)*Population!BF85</f>
        <v>-504.41519191170823</v>
      </c>
      <c r="DT85" s="4">
        <f>step*-SUM('By group'!BG$11:BG$21)*Population!BG85</f>
        <v>-232.44941547082294</v>
      </c>
      <c r="DU85" s="4">
        <f>step*-SUM('By group'!BH$11:BH$21)*Population!BH85</f>
        <v>0</v>
      </c>
      <c r="DV85" s="4">
        <f>step*-SUM('By group'!BI$11:BI$21)*Population!BI85</f>
        <v>0</v>
      </c>
      <c r="DW85" s="4">
        <f>step*-SUM('By group'!BJ$11:BJ$21)*Population!BJ85</f>
        <v>0</v>
      </c>
      <c r="DX85" s="4">
        <f>step*-SUM('By group'!BK$11:BK$21)*Population!BK85</f>
        <v>0</v>
      </c>
      <c r="DY85" s="4">
        <f>step*-SUM('By group'!BL$11:BL$21)*Population!BL85</f>
        <v>-75.943904233547627</v>
      </c>
      <c r="DZ85" s="4">
        <f>step*-SUM('By group'!BM$11:BM$21)*Population!BM85</f>
        <v>-34.81927382745009</v>
      </c>
      <c r="EA85" s="4">
        <f>step*-SUM('By group'!BN$11:BN$21)*Population!BN85</f>
        <v>0</v>
      </c>
      <c r="EB85" s="52">
        <v>0</v>
      </c>
      <c r="EC85" s="4">
        <f t="shared" si="111"/>
        <v>131741.6470872417</v>
      </c>
      <c r="ED85" s="4">
        <f t="shared" si="111"/>
        <v>126307.25181459205</v>
      </c>
      <c r="EE85" s="4">
        <f t="shared" si="112"/>
        <v>92057.904489388238</v>
      </c>
      <c r="EF85" s="4">
        <f t="shared" si="113"/>
        <v>37890.453299366862</v>
      </c>
      <c r="EG85" s="4">
        <f t="shared" si="114"/>
        <v>11330.423005189214</v>
      </c>
      <c r="EH85" s="4">
        <f t="shared" si="114"/>
        <v>5438.9902565250495</v>
      </c>
      <c r="EI85" s="4">
        <v>0</v>
      </c>
      <c r="EJ85" s="4">
        <f t="shared" si="115"/>
        <v>0</v>
      </c>
      <c r="EK85" s="4">
        <f t="shared" si="116"/>
        <v>0</v>
      </c>
      <c r="EL85" s="4">
        <f t="shared" si="117"/>
        <v>0</v>
      </c>
      <c r="EM85" s="4">
        <f t="shared" si="118"/>
        <v>1920.0144255338037</v>
      </c>
      <c r="EN85" s="4">
        <f t="shared" si="119"/>
        <v>957.40384860047857</v>
      </c>
      <c r="EO85" s="52">
        <v>0</v>
      </c>
      <c r="EP85" s="4">
        <f t="shared" si="120"/>
        <v>65132.728141734413</v>
      </c>
      <c r="EQ85" s="4">
        <f t="shared" si="121"/>
        <v>62445.478131134201</v>
      </c>
      <c r="ER85" s="4">
        <f t="shared" si="122"/>
        <v>45519.033043676922</v>
      </c>
      <c r="ES85" s="4">
        <f t="shared" si="123"/>
        <v>18747.347568705292</v>
      </c>
      <c r="ET85" s="4">
        <f t="shared" si="124"/>
        <v>5611.0904925469567</v>
      </c>
      <c r="EU85" s="4">
        <f t="shared" si="125"/>
        <v>2696.3650484247783</v>
      </c>
      <c r="EV85" s="4">
        <v>0</v>
      </c>
      <c r="EW85" s="4">
        <f t="shared" si="126"/>
        <v>0</v>
      </c>
      <c r="EX85" s="4">
        <f t="shared" si="127"/>
        <v>0</v>
      </c>
      <c r="EY85" s="4">
        <f t="shared" si="128"/>
        <v>0</v>
      </c>
      <c r="EZ85" s="4">
        <f t="shared" si="129"/>
        <v>954.90508918055821</v>
      </c>
      <c r="FA85" s="4">
        <f t="shared" si="130"/>
        <v>478.59014087135677</v>
      </c>
      <c r="FB85" s="52">
        <v>0</v>
      </c>
      <c r="FC85" s="4">
        <f t="shared" si="131"/>
        <v>4618.7392061619848</v>
      </c>
      <c r="FD85" s="4">
        <f t="shared" si="132"/>
        <v>4435.2875795024747</v>
      </c>
      <c r="FE85" s="4">
        <f t="shared" si="133"/>
        <v>3247.7067200228003</v>
      </c>
      <c r="FF85" s="4">
        <f t="shared" si="134"/>
        <v>1344.87831226873</v>
      </c>
      <c r="FG85" s="4">
        <f t="shared" si="135"/>
        <v>403.87155493516883</v>
      </c>
      <c r="FH85" s="4">
        <f t="shared" si="136"/>
        <v>194.40193955795831</v>
      </c>
      <c r="FI85" s="4">
        <v>0</v>
      </c>
      <c r="FJ85" s="4">
        <f t="shared" si="137"/>
        <v>0</v>
      </c>
      <c r="FK85" s="4">
        <f t="shared" si="138"/>
        <v>0</v>
      </c>
      <c r="FL85" s="4">
        <f t="shared" si="139"/>
        <v>0</v>
      </c>
      <c r="FM85" s="4">
        <f t="shared" si="140"/>
        <v>68.915404865250849</v>
      </c>
      <c r="FN85" s="9">
        <f t="shared" si="141"/>
        <v>34.4687569527119</v>
      </c>
      <c r="FO85" s="4">
        <v>0</v>
      </c>
      <c r="FP85" s="4">
        <f t="shared" si="142"/>
        <v>14090.62408554544</v>
      </c>
      <c r="FQ85" s="4">
        <f t="shared" si="143"/>
        <v>13471.449655104932</v>
      </c>
      <c r="FR85" s="4">
        <f t="shared" si="144"/>
        <v>9727.0231532322578</v>
      </c>
      <c r="FS85" s="4">
        <f t="shared" si="145"/>
        <v>3943.5602016114958</v>
      </c>
      <c r="FT85" s="4">
        <f t="shared" si="146"/>
        <v>1163.926913202464</v>
      </c>
      <c r="FU85" s="4">
        <f t="shared" si="147"/>
        <v>552.75243091943685</v>
      </c>
      <c r="FV85" s="4">
        <v>0</v>
      </c>
      <c r="FW85" s="4">
        <f t="shared" si="148"/>
        <v>0</v>
      </c>
      <c r="FX85" s="4">
        <f t="shared" si="149"/>
        <v>0</v>
      </c>
      <c r="FY85" s="4">
        <f t="shared" si="150"/>
        <v>0</v>
      </c>
      <c r="FZ85" s="4">
        <f t="shared" si="151"/>
        <v>190.45204090045121</v>
      </c>
      <c r="GA85" s="4">
        <f t="shared" si="152"/>
        <v>92.121039859539906</v>
      </c>
      <c r="GB85" s="4">
        <v>0</v>
      </c>
      <c r="GC85" s="4">
        <f t="shared" si="153"/>
        <v>7160.978116480338</v>
      </c>
      <c r="GD85" s="4">
        <f t="shared" si="94"/>
        <v>6745.5077437731379</v>
      </c>
      <c r="GE85" s="4">
        <f t="shared" si="95"/>
        <v>4664.7201672493011</v>
      </c>
      <c r="GF85" s="4">
        <f t="shared" si="96"/>
        <v>1784.4990481057357</v>
      </c>
      <c r="GG85" s="4">
        <f t="shared" si="97"/>
        <v>504.41519191170823</v>
      </c>
      <c r="GH85" s="4">
        <f t="shared" si="98"/>
        <v>232.44941547082294</v>
      </c>
      <c r="GI85" s="4">
        <v>0</v>
      </c>
      <c r="GJ85" s="4">
        <f t="shared" si="154"/>
        <v>0</v>
      </c>
      <c r="GK85" s="4">
        <f t="shared" si="155"/>
        <v>0</v>
      </c>
      <c r="GL85" s="4">
        <f t="shared" si="99"/>
        <v>0</v>
      </c>
      <c r="GM85" s="4">
        <f t="shared" si="100"/>
        <v>75.943904233547627</v>
      </c>
      <c r="GN85" s="4">
        <f t="shared" si="101"/>
        <v>34.81927382745009</v>
      </c>
      <c r="GO85" s="52">
        <v>0</v>
      </c>
      <c r="GP85" s="4">
        <f>step*(-'By group'!C$32*Population!C85+'By group'!I$33*Population!I85)</f>
        <v>0</v>
      </c>
      <c r="GQ85" s="4">
        <f>step*(-'By group'!D$32*Population!D85+'By group'!J$33*Population!J85)</f>
        <v>0</v>
      </c>
      <c r="GR85" s="4">
        <f>step*(-'By group'!E$32*Population!E85+'By group'!K$33*Population!K85)</f>
        <v>0</v>
      </c>
      <c r="GS85" s="4">
        <f>step*(-'By group'!F$32*Population!F85+'By group'!L$33*Population!L85)</f>
        <v>-4705.204289827705</v>
      </c>
      <c r="GT85" s="4">
        <f>step*(-'By group'!G$32*Population!G85+'By group'!M$33*Population!M85)</f>
        <v>-609.09612700477066</v>
      </c>
      <c r="GU85" s="4">
        <f>step*(-'By group'!H$32*Population!H85+'By group'!N$33*Population!N85)</f>
        <v>-530.49755026348066</v>
      </c>
      <c r="GV85" s="46">
        <f t="shared" si="156"/>
        <v>0</v>
      </c>
      <c r="GW85" s="14">
        <f t="shared" si="157"/>
        <v>0</v>
      </c>
      <c r="GX85" s="4">
        <f t="shared" si="158"/>
        <v>0</v>
      </c>
      <c r="GY85" s="4">
        <f t="shared" si="159"/>
        <v>4705.204289827705</v>
      </c>
      <c r="GZ85" s="4">
        <f t="shared" si="160"/>
        <v>609.09612700477066</v>
      </c>
      <c r="HA85" s="4">
        <f t="shared" si="161"/>
        <v>530.49755026348066</v>
      </c>
      <c r="HB85" s="8">
        <v>0</v>
      </c>
      <c r="HC85" s="4">
        <f>step*(-'By group'!P$32*Population!P85+'By group'!V$33*Population!V85)</f>
        <v>0</v>
      </c>
      <c r="HD85" s="4">
        <f>step*(-'By group'!Q$32*Population!Q85+'By group'!W$33*Population!W85)</f>
        <v>0</v>
      </c>
      <c r="HE85" s="4">
        <f>step*(-'By group'!R$32*Population!R85+'By group'!X$33*Population!X85)</f>
        <v>0</v>
      </c>
      <c r="HF85" s="4">
        <f>step*(-'By group'!S$32*Population!S85+'By group'!Y$33*Population!Y85)</f>
        <v>-2328.0927016831993</v>
      </c>
      <c r="HG85" s="4">
        <f>step*(-'By group'!T$32*Population!T85+'By group'!Z$33*Population!Z85)</f>
        <v>-299.97793924927731</v>
      </c>
      <c r="HH85" s="4">
        <f>step*(-'By group'!U$32*Population!U85+'By group'!AA$33*Population!AA85)</f>
        <v>-260.72247278128907</v>
      </c>
      <c r="HI85" s="14">
        <f t="shared" si="162"/>
        <v>0</v>
      </c>
      <c r="HJ85" s="46">
        <f t="shared" si="163"/>
        <v>0</v>
      </c>
      <c r="HK85" s="4">
        <f t="shared" si="164"/>
        <v>0</v>
      </c>
      <c r="HL85" s="4">
        <f t="shared" si="165"/>
        <v>2328.0927016831993</v>
      </c>
      <c r="HM85" s="4">
        <f t="shared" si="166"/>
        <v>299.97793924927731</v>
      </c>
      <c r="HN85" s="9">
        <f t="shared" si="167"/>
        <v>260.72247278128907</v>
      </c>
      <c r="HO85" s="4">
        <v>0</v>
      </c>
      <c r="HP85" s="4">
        <f>step*(-'By group'!AC$32*Population!AC85+'By group'!AI$33*Population!AI85)</f>
        <v>0</v>
      </c>
      <c r="HQ85" s="4">
        <f>step*(-'By group'!AD$32*Population!AD85+'By group'!AJ$33*Population!AJ85)</f>
        <v>0</v>
      </c>
      <c r="HR85" s="4">
        <f>step*(-'By group'!AE$32*Population!AE85+'By group'!AK$33*Population!AK85)</f>
        <v>0</v>
      </c>
      <c r="HS85" s="4">
        <f>step*(-'By group'!AF$32*Population!AF85+'By group'!AL$33*Population!AL85)</f>
        <v>-167.47807503495898</v>
      </c>
      <c r="HT85" s="4">
        <f>step*(-'By group'!AG$32*Population!AG85+'By group'!AM$33*Population!AM85)</f>
        <v>-21.646009435235719</v>
      </c>
      <c r="HU85" s="4">
        <f>step*(-'By group'!AH$32*Population!AH85+'By group'!AN$33*Population!AN85)</f>
        <v>-18.972873283487111</v>
      </c>
      <c r="HV85" s="14">
        <f t="shared" si="168"/>
        <v>0</v>
      </c>
      <c r="HW85" s="46">
        <f t="shared" si="169"/>
        <v>0</v>
      </c>
      <c r="HX85" s="4">
        <f t="shared" si="170"/>
        <v>0</v>
      </c>
      <c r="HY85" s="4">
        <f t="shared" si="171"/>
        <v>167.47807503495898</v>
      </c>
      <c r="HZ85" s="4">
        <f t="shared" si="172"/>
        <v>21.646009435235719</v>
      </c>
      <c r="IA85" s="4">
        <f t="shared" si="173"/>
        <v>18.972873283487111</v>
      </c>
      <c r="IB85" s="8">
        <v>0</v>
      </c>
      <c r="IC85" s="4">
        <f>step*(-'By group'!AP$32*Population!AP85+'By group'!AV$33*Population!AV85)</f>
        <v>0</v>
      </c>
      <c r="ID85" s="4">
        <f>step*(-'By group'!AQ$32*Population!AQ85+'By group'!AW$33*Population!AW85)</f>
        <v>0</v>
      </c>
      <c r="IE85" s="4">
        <f>step*(-'By group'!AR$32*Population!AR85+'By group'!AX$33*Population!AX85)</f>
        <v>0</v>
      </c>
      <c r="IF85" s="4">
        <f>step*(-'By group'!AS$32*Population!AS85+'By group'!AY$33*Population!AY85)</f>
        <v>-486.73743615100636</v>
      </c>
      <c r="IG85" s="4">
        <f>step*(-'By group'!AT$32*Population!AT85+'By group'!AZ$33*Population!AZ85)</f>
        <v>-64.489966254117419</v>
      </c>
      <c r="IH85" s="4">
        <f>step*(-'By group'!AU$32*Population!AU85+'By group'!BA$33*Population!BA85)</f>
        <v>-55.646469428897781</v>
      </c>
      <c r="II85" s="14">
        <f t="shared" si="102"/>
        <v>0</v>
      </c>
      <c r="IJ85" s="4">
        <f t="shared" si="103"/>
        <v>0</v>
      </c>
      <c r="IK85" s="4">
        <f t="shared" si="174"/>
        <v>0</v>
      </c>
      <c r="IL85" s="4">
        <f t="shared" si="175"/>
        <v>486.73743615100636</v>
      </c>
      <c r="IM85" s="4">
        <f t="shared" si="176"/>
        <v>64.489966254117419</v>
      </c>
      <c r="IN85" s="4">
        <f t="shared" si="177"/>
        <v>55.646469428897781</v>
      </c>
      <c r="IO85" s="8">
        <v>0</v>
      </c>
      <c r="IP85" s="4">
        <f>step*(-'By group'!BC$32*Population!BC85+'By group'!BI$33*Population!BI85)</f>
        <v>0</v>
      </c>
      <c r="IQ85" s="4">
        <f>step*(-'By group'!BD$32*Population!BD85+'By group'!BJ$33*Population!BJ85)</f>
        <v>0</v>
      </c>
      <c r="IR85" s="4">
        <f>step*(-'By group'!BE$32*Population!BE85+'By group'!BK$33*Population!BK85)</f>
        <v>0</v>
      </c>
      <c r="IS85" s="4">
        <f>step*(-'By group'!BF$32*Population!BF85+'By group'!BL$33*Population!BL85)</f>
        <v>-214.2356438390803</v>
      </c>
      <c r="IT85" s="4">
        <f>step*(-'By group'!BG$32*Population!BG85+'By group'!BM$33*Population!BM85)</f>
        <v>-29.080246180439545</v>
      </c>
      <c r="IU85" s="4">
        <f>step*(-'By group'!BH$32*Population!BH85+'By group'!BN$33*Population!BN85)</f>
        <v>-23.780457631908817</v>
      </c>
      <c r="IV85" s="14">
        <f t="shared" si="104"/>
        <v>0</v>
      </c>
      <c r="IW85" s="4">
        <f t="shared" si="105"/>
        <v>0</v>
      </c>
      <c r="IX85" s="4">
        <f t="shared" si="106"/>
        <v>0</v>
      </c>
      <c r="IY85" s="4">
        <f t="shared" si="107"/>
        <v>214.2356438390803</v>
      </c>
      <c r="IZ85" s="4">
        <f t="shared" si="108"/>
        <v>29.080246180439545</v>
      </c>
      <c r="JA85" s="4">
        <f t="shared" si="109"/>
        <v>23.780457631908817</v>
      </c>
      <c r="JB85" s="75">
        <f>step*(+prop_idu_male*'By group'!BB$9*Population!BB85-'By group'!B$8*Population!B85)</f>
        <v>-928.15243879647915</v>
      </c>
      <c r="JC85" s="46">
        <f>step*(+prop_idu_male*'By group'!BC$9*Population!BC85-'By group'!C$8*Population!C85)</f>
        <v>-5.5059016614768259</v>
      </c>
      <c r="JD85" s="46">
        <f>step*(+prop_idu_male*'By group'!BD$9*Population!BD85-'By group'!D$8*Population!D85)</f>
        <v>-16.172515217597983</v>
      </c>
      <c r="JE85" s="46">
        <f>step*(+prop_idu_male*'By group'!BE$9*Population!BE85-'By group'!E$8*Population!E85)</f>
        <v>-16.80382779195655</v>
      </c>
      <c r="JF85" s="46">
        <f>step*(+prop_idu_male*'By group'!BF$9*Population!BF85-'By group'!F$8*Population!F85)</f>
        <v>-5.0599132723005562</v>
      </c>
      <c r="JG85" s="46">
        <f>step*(+prop_idu_male*'By group'!BG$9*Population!BG85-'By group'!G$8*Population!G85)</f>
        <v>-0.97622233187901508</v>
      </c>
      <c r="JH85" s="46">
        <f>step*(+prop_idu_male*'By group'!BH$9*Population!BH85-'By group'!H$8*Population!H85)</f>
        <v>-0.82983640753614385</v>
      </c>
      <c r="JI85" s="46">
        <f>step*(+prop_idu_male*'By group'!BI$9*Population!BI85-'By group'!I$8*Population!I85)</f>
        <v>0</v>
      </c>
      <c r="JJ85" s="46">
        <f>step*(+prop_idu_male*'By group'!BJ$9*Population!BJ85-'By group'!J$8*Population!J85)</f>
        <v>0</v>
      </c>
      <c r="JK85" s="46">
        <f>step*(+prop_idu_male*'By group'!BK$9*Population!BK85-'By group'!K$8*Population!K85)</f>
        <v>0</v>
      </c>
      <c r="JL85" s="46">
        <f>step*(+prop_idu_male*'By group'!BL$9*Population!BL85-'By group'!L$8*Population!L85)</f>
        <v>-1.7377490553732895</v>
      </c>
      <c r="JM85" s="46">
        <f>step*(+prop_idu_male*'By group'!BM$9*Population!BM85-'By group'!M$8*Population!M85)</f>
        <v>-0.87383759141459838</v>
      </c>
      <c r="JN85" s="46">
        <f>step*(+prop_idu_male*'By group'!BN$9*Population!BN85-'By group'!N$8*Population!N85)</f>
        <v>-0.71282391117848853</v>
      </c>
      <c r="JO85" s="45">
        <f>step*(+(1-prop_idu_male)*'By group'!BB$9*Population!BB85-'By group'!O$8*Population!O85-'By group'!O$6*Population!O85+'By group'!AB$7*Population!AB85)</f>
        <v>-6926.1492364330097</v>
      </c>
      <c r="JP85" s="46">
        <f>step*(+(1-prop_idu_male)*'By group'!BC$9*Population!BC85-'By group'!P$8*Population!P85-'By group'!P$6*Population!P85+'By group'!AC$7*Population!AC85)</f>
        <v>-10.565333164827587</v>
      </c>
      <c r="JQ85" s="46">
        <f>step*(+(1-prop_idu_male)*'By group'!BD$9*Population!BD85-'By group'!Q$8*Population!Q85-'By group'!Q$6*Population!Q85+'By group'!AD$7*Population!AD85)</f>
        <v>-30.689812640849766</v>
      </c>
      <c r="JR85" s="46">
        <f>step*(+(1-prop_idu_male)*'By group'!BE$9*Population!BE85-'By group'!R$8*Population!R85-'By group'!R$6*Population!R85+'By group'!AE$7*Population!AE85)</f>
        <v>-31.458408969318548</v>
      </c>
      <c r="JS85" s="46">
        <f>step*(+(1-prop_idu_male)*'By group'!BF$9*Population!BF85-'By group'!S$8*Population!S85-'By group'!S$6*Population!S85+'By group'!AF$7*Population!AF85)</f>
        <v>-9.3907032929616125</v>
      </c>
      <c r="JT85" s="46">
        <f>step*(+(1-prop_idu_male)*'By group'!BG$9*Population!BG85-'By group'!T$8*Population!T85-'By group'!T$6*Population!T85+'By group'!AG$7*Population!AG85)</f>
        <v>-1.8029977423586074</v>
      </c>
      <c r="JU85" s="46">
        <f>step*(+(1-prop_idu_male)*'By group'!BH$9*Population!BH85-'By group'!U$8*Population!U85-'By group'!U$6*Population!U85+'By group'!AH$7*Population!AH85)</f>
        <v>-1.5262195414650956</v>
      </c>
      <c r="JV85" s="46">
        <f>step*(+(1-prop_idu_male)*'By group'!BI$9*Population!BI85-'By group'!V$8*Population!V85-'By group'!V$6*Population!V85+'By group'!AI$7*Population!AI85)</f>
        <v>0</v>
      </c>
      <c r="JW85" s="46">
        <f>step*(+(1-prop_idu_male)*'By group'!BJ$9*Population!BJ85-'By group'!W$8*Population!W85-'By group'!W$6*Population!W85+'By group'!AJ$7*Population!AJ85)</f>
        <v>0</v>
      </c>
      <c r="JX85" s="46">
        <f>step*(+(1-prop_idu_male)*'By group'!BK$9*Population!BK85-'By group'!X$8*Population!X85-'By group'!X$6*Population!X85+'By group'!AK$7*Population!AK85)</f>
        <v>0</v>
      </c>
      <c r="JY85" s="46">
        <f>step*(+(1-prop_idu_male)*'By group'!BL$9*Population!BL85-'By group'!Y$8*Population!Y85-'By group'!Y$6*Population!Y85+'By group'!AL$7*Population!AL85)</f>
        <v>-3.1929990384612363</v>
      </c>
      <c r="JZ85" s="46">
        <f>step*(+(1-prop_idu_male)*'By group'!BM$9*Population!BM85-'By group'!Z$8*Population!Z85-'By group'!Z$6*Population!Z85+'By group'!AM$7*Population!AM85)</f>
        <v>-1.6058015741674321</v>
      </c>
      <c r="KA85" s="76">
        <f>step*(+(1-prop_idu_male)*'By group'!BN$9*Population!BN85-'By group'!AA$8*Population!AA85-'By group'!AA$6*Population!AA85+'By group'!AN$7*Population!AN85)</f>
        <v>-1.3281483414991464</v>
      </c>
      <c r="KB85" s="46">
        <f>step*(+'By group'!O$6*Population!O85-'By group'!AB$7*Population!AB85)</f>
        <v>5926.7443158306487</v>
      </c>
      <c r="KC85" s="46">
        <f>step*(+'By group'!P$6*Population!P85-'By group'!AC$7*Population!AC85)</f>
        <v>7.6454244905840714</v>
      </c>
      <c r="KD85" s="46">
        <f>step*(+'By group'!Q$6*Population!Q85-'By group'!AD$7*Population!AD85)</f>
        <v>22.145772452184296</v>
      </c>
      <c r="KE85" s="46">
        <f>step*(+'By group'!R$6*Population!R85-'By group'!AE$7*Population!AE85)</f>
        <v>22.620084899397618</v>
      </c>
      <c r="KF85" s="46">
        <f>step*(+'By group'!S$6*Population!S85-'By group'!AF$7*Population!AF85)</f>
        <v>6.7364826042616475</v>
      </c>
      <c r="KG85" s="46">
        <f>step*(+'By group'!T$6*Population!T85-'By group'!AG$7*Population!AG85)</f>
        <v>1.2916186625301505</v>
      </c>
      <c r="KH85" s="46">
        <f>step*(+'By group'!U$6*Population!U85-'By group'!AH$7*Population!AH85)</f>
        <v>1.0918337943934016</v>
      </c>
      <c r="KI85" s="46">
        <f>step*(+'By group'!V$6*Population!V85-'By group'!AI$7*Population!AI85)</f>
        <v>0</v>
      </c>
      <c r="KJ85" s="46">
        <f>step*(+'By group'!W$6*Population!W85-'By group'!AJ$7*Population!AJ85)</f>
        <v>0</v>
      </c>
      <c r="KK85" s="46">
        <f>step*(+'By group'!X$6*Population!X85-'By group'!AK$7*Population!AK85)</f>
        <v>0</v>
      </c>
      <c r="KL85" s="46">
        <f>step*(+'By group'!Y$6*Population!Y85-'By group'!AL$7*Population!AL85)</f>
        <v>2.2836602918208069</v>
      </c>
      <c r="KM85" s="46">
        <f>step*(+'By group'!Z$6*Population!Z85-'By group'!AM$7*Population!AM85)</f>
        <v>1.1481029975925454</v>
      </c>
      <c r="KN85" s="46">
        <f>step*(+'By group'!AA$6*Population!AA85-'By group'!AN$7*Population!AN85)</f>
        <v>0.95228524376004575</v>
      </c>
      <c r="KO85" s="45">
        <v>0</v>
      </c>
      <c r="KP85" s="46">
        <v>0</v>
      </c>
      <c r="KQ85" s="46">
        <v>0</v>
      </c>
      <c r="KR85" s="46">
        <v>0</v>
      </c>
      <c r="KS85" s="46">
        <v>0</v>
      </c>
      <c r="KT85" s="46">
        <v>0</v>
      </c>
      <c r="KU85" s="46">
        <v>0</v>
      </c>
      <c r="KV85" s="46">
        <v>0</v>
      </c>
      <c r="KW85" s="46">
        <v>0</v>
      </c>
      <c r="KX85" s="46">
        <v>0</v>
      </c>
      <c r="KY85" s="46">
        <v>0</v>
      </c>
      <c r="KZ85" s="46">
        <v>0</v>
      </c>
      <c r="LA85" s="46">
        <v>0</v>
      </c>
      <c r="LB85" s="188">
        <f>step*(-'By group'!BB$9*Population!BB85+'By group'!B$8*Population!B85+'By group'!O$8*Population!O85)</f>
        <v>1927.5573593988397</v>
      </c>
      <c r="LC85" s="189">
        <f>step*(-'By group'!BC$9*Population!BC85+'By group'!C$8*Population!C85+'By group'!P$8*Population!P85)</f>
        <v>8.4258103357203424</v>
      </c>
      <c r="LD85" s="189">
        <f>step*(-'By group'!BD$9*Population!BD85+'By group'!D$8*Population!D85+'By group'!Q$8*Population!Q85)</f>
        <v>24.716555406263453</v>
      </c>
      <c r="LE85" s="189">
        <f>step*(-'By group'!BE$9*Population!BE85+'By group'!E$8*Population!E85+'By group'!R$8*Population!R85)</f>
        <v>25.642151861877473</v>
      </c>
      <c r="LF85" s="189">
        <f>step*(-'By group'!BF$9*Population!BF85+'By group'!F$8*Population!F85+'By group'!S$8*Population!S85)</f>
        <v>7.7141339610005222</v>
      </c>
      <c r="LG85" s="189">
        <f>step*(-'By group'!BG$9*Population!BG85+'By group'!G$8*Population!G85+'By group'!T$8*Population!T85)</f>
        <v>1.4876014117074721</v>
      </c>
      <c r="LH85" s="189">
        <f>step*(-'By group'!BH$9*Population!BH85+'By group'!H$8*Population!H85+'By group'!U$8*Population!U85)</f>
        <v>1.2642221546078378</v>
      </c>
      <c r="LI85" s="189">
        <f>step*(-'By group'!BI$9*Population!BI85+'By group'!I$8*Population!I85+'By group'!V$8*Population!V85)</f>
        <v>0</v>
      </c>
      <c r="LJ85" s="189">
        <f>step*(-'By group'!BJ$9*Population!BJ85+'By group'!J$8*Population!J85+'By group'!W$8*Population!W85)</f>
        <v>0</v>
      </c>
      <c r="LK85" s="189">
        <f>step*(-'By group'!BK$9*Population!BK85+'By group'!K$8*Population!K85+'By group'!X$8*Population!X85)</f>
        <v>0</v>
      </c>
      <c r="LL85" s="189">
        <f>step*(-'By group'!BL$9*Population!BL85+'By group'!L$8*Population!L85+'By group'!Y$8*Population!Y85)</f>
        <v>2.6470878020137194</v>
      </c>
      <c r="LM85" s="189">
        <f>step*(-'By group'!BM$9*Population!BM85+'By group'!M$8*Population!M85+'By group'!Z$8*Population!Z85)</f>
        <v>1.331536167989485</v>
      </c>
      <c r="LN85" s="189">
        <f>step*(-'By group'!BN$9*Population!BN85+'By group'!N$8*Population!N85+'By group'!AA$8*Population!AA85)</f>
        <v>1.0886870089175891</v>
      </c>
    </row>
    <row r="86" spans="1:326" x14ac:dyDescent="0.25">
      <c r="A86">
        <f t="shared" si="110"/>
        <v>41</v>
      </c>
      <c r="B86" s="52">
        <f>step*((-'By group'!B$4-'By group'!B$5-'By group'!B$22)*Population!B86+'By group'!B$3*Population!$BO86)</f>
        <v>185517.85598962219</v>
      </c>
      <c r="C86" s="4">
        <f>step*((-'By group'!C$4-'By group'!C$5-'By group'!C$22)*Population!C86+'By group'!C$3*Population!$BO86)</f>
        <v>-5067.3540445198614</v>
      </c>
      <c r="D86" s="4">
        <f>step*((-'By group'!D$4-'By group'!D$5-'By group'!D$22)*Population!D86+'By group'!D$3*Population!$BO86)</f>
        <v>-33239.155243622343</v>
      </c>
      <c r="E86" s="4">
        <f>step*((-'By group'!E$4-'By group'!E$5-'By group'!E$22)*Population!E86+'By group'!E$3*Population!$BO86)</f>
        <v>-53201.196403149828</v>
      </c>
      <c r="F86" s="4">
        <f>step*((-'By group'!F$4-'By group'!F$5-'By group'!F$22)*Population!F86+'By group'!F$3*Population!$BO86)</f>
        <v>-21588.976562290951</v>
      </c>
      <c r="G86" s="4">
        <f>step*((-'By group'!G$4-'By group'!G$5-'By group'!G$22)*Population!G86+'By group'!G$3*Population!$BO86)</f>
        <v>-5235.8137869992797</v>
      </c>
      <c r="H86" s="4">
        <f>step*((-'By group'!H$4-'By group'!H$5-'By group'!H$22)*Population!H86+'By group'!H$3*Population!$BO86)</f>
        <v>-4874.1540081069552</v>
      </c>
      <c r="I86" s="4">
        <f>step*((-'By group'!I$4-'By group'!I$5-'By group'!I$22)*Population!I86+'By group'!I$3*Population!$BO86)</f>
        <v>0</v>
      </c>
      <c r="J86" s="4">
        <f>step*((-'By group'!J$4-'By group'!J$5-'By group'!J$22)*Population!J86+'By group'!J$3*Population!$BO86)</f>
        <v>0</v>
      </c>
      <c r="K86" s="4">
        <f>step*((-'By group'!K$4-'By group'!K$5-'By group'!K$22)*Population!K86+'By group'!K$3*Population!$BO86)</f>
        <v>0</v>
      </c>
      <c r="L86" s="4">
        <f>step*((-'By group'!L$4-'By group'!L$5-'By group'!L$22)*Population!L86+'By group'!L$3*Population!$BO86)</f>
        <v>-2694.7004301117099</v>
      </c>
      <c r="M86" s="4">
        <f>step*((-'By group'!M$4-'By group'!M$5-'By group'!M$22)*Population!M86+'By group'!M$3*Population!$BO86)</f>
        <v>-1534.9650944476386</v>
      </c>
      <c r="N86" s="4">
        <f>step*((-'By group'!N$4-'By group'!N$5-'By group'!N$22)*Population!N86+'By group'!N$3*Population!$BO86)</f>
        <v>-1471.7447842987758</v>
      </c>
      <c r="O86" s="8">
        <f>step*((-'By group'!O$4-'By group'!O$5-'By group'!O$22)*Population!O86+'By group'!O$3*Population!$BO86)</f>
        <v>130806.29641265387</v>
      </c>
      <c r="P86" s="4">
        <f>step*((-'By group'!P$4-'By group'!P$5-'By group'!P$22)*Population!P86+'By group'!P$3*Population!$BO86)</f>
        <v>-2504.9737473329687</v>
      </c>
      <c r="Q86" s="4">
        <f>step*((-'By group'!Q$4-'By group'!Q$5-'By group'!Q$22)*Population!Q86+'By group'!Q$3*Population!$BO86)</f>
        <v>-16432.653199842036</v>
      </c>
      <c r="R86" s="4">
        <f>step*((-'By group'!R$4-'By group'!R$5-'By group'!R$22)*Population!R86+'By group'!R$3*Population!$BO86)</f>
        <v>-26315.438261961495</v>
      </c>
      <c r="S86" s="4">
        <f>step*((-'By group'!S$4-'By group'!S$5-'By group'!S$22)*Population!S86+'By group'!S$3*Population!$BO86)</f>
        <v>-10687.235265554378</v>
      </c>
      <c r="T86" s="4">
        <f>step*((-'By group'!T$4-'By group'!T$5-'By group'!T$22)*Population!T86+'By group'!T$3*Population!$BO86)</f>
        <v>-2594.3746210420481</v>
      </c>
      <c r="U86" s="4">
        <f>step*((-'By group'!U$4-'By group'!U$5-'By group'!U$22)*Population!U86+'By group'!U$3*Population!$BO86)</f>
        <v>-2422.4394175944676</v>
      </c>
      <c r="V86" s="4">
        <f>step*((-'By group'!V$4-'By group'!V$5-'By group'!V$22)*Population!V86+'By group'!V$3*Population!$BO86)</f>
        <v>0</v>
      </c>
      <c r="W86" s="4">
        <f>step*((-'By group'!W$4-'By group'!W$5-'By group'!W$22)*Population!W86+'By group'!W$3*Population!$BO86)</f>
        <v>0</v>
      </c>
      <c r="X86" s="4">
        <f>step*((-'By group'!X$4-'By group'!X$5-'By group'!X$22)*Population!X86+'By group'!X$3*Population!$BO86)</f>
        <v>0</v>
      </c>
      <c r="Y86" s="4">
        <f>step*((-'By group'!Y$4-'By group'!Y$5-'By group'!Y$22)*Population!Y86+'By group'!Y$3*Population!$BO86)</f>
        <v>-1339.1860490555794</v>
      </c>
      <c r="Z86" s="4">
        <f>step*((-'By group'!Z$4-'By group'!Z$5-'By group'!Z$22)*Population!Z86+'By group'!Z$3*Population!$BO86)</f>
        <v>-766.45965424138205</v>
      </c>
      <c r="AA86" s="4">
        <f>step*((-'By group'!AA$4-'By group'!AA$5-'By group'!AA$22)*Population!AA86+'By group'!AA$3*Population!$BO86)</f>
        <v>-742.59540936865471</v>
      </c>
      <c r="AB86" s="8">
        <f>step*((-'By group'!AB$4-'By group'!AB$5-'By group'!AB$22)*Population!AB86+'By group'!AB$3*Population!$BO86)</f>
        <v>-1220.0763293760751</v>
      </c>
      <c r="AC86" s="4">
        <f>step*((-'By group'!AC$4-'By group'!AC$5-'By group'!AC$22)*Population!AC86+'By group'!AC$3*Population!$BO86)</f>
        <v>-177.95892509889879</v>
      </c>
      <c r="AD86" s="4">
        <f>step*((-'By group'!AD$4-'By group'!AD$5-'By group'!AD$22)*Population!AD86+'By group'!AD$3*Population!$BO86)</f>
        <v>-1172.8241183533364</v>
      </c>
      <c r="AE86" s="4">
        <f>step*((-'By group'!AE$4-'By group'!AE$5-'By group'!AE$22)*Population!AE86+'By group'!AE$3*Population!$BO86)</f>
        <v>-1888.7962769430369</v>
      </c>
      <c r="AF86" s="4">
        <f>step*((-'By group'!AF$4-'By group'!AF$5-'By group'!AF$22)*Population!AF86+'By group'!AF$3*Population!$BO86)</f>
        <v>-769.80870437676901</v>
      </c>
      <c r="AG86" s="4">
        <f>step*((-'By group'!AG$4-'By group'!AG$5-'By group'!AG$22)*Population!AG86+'By group'!AG$3*Population!$BO86)</f>
        <v>-187.2233090065676</v>
      </c>
      <c r="AH86" s="4">
        <f>step*((-'By group'!AH$4-'By group'!AH$5-'By group'!AH$22)*Population!AH86+'By group'!AH$3*Population!$BO86)</f>
        <v>-175.0010975843509</v>
      </c>
      <c r="AI86" s="4">
        <f>step*((-'By group'!AI$4-'By group'!AI$5-'By group'!AI$22)*Population!AI86+'By group'!AI$3*Population!$BO86)</f>
        <v>0</v>
      </c>
      <c r="AJ86" s="4">
        <f>step*((-'By group'!AJ$4-'By group'!AJ$5-'By group'!AJ$22)*Population!AJ86+'By group'!AJ$3*Population!$BO86)</f>
        <v>0</v>
      </c>
      <c r="AK86" s="4">
        <f>step*((-'By group'!AK$4-'By group'!AK$5-'By group'!AK$22)*Population!AK86+'By group'!AK$3*Population!$BO86)</f>
        <v>0</v>
      </c>
      <c r="AL86" s="4">
        <f>step*((-'By group'!AL$4-'By group'!AL$5-'By group'!AL$22)*Population!AL86+'By group'!AL$3*Population!$BO86)</f>
        <v>-96.787100266863618</v>
      </c>
      <c r="AM86" s="4">
        <f>step*((-'By group'!AM$4-'By group'!AM$5-'By group'!AM$22)*Population!AM86+'By group'!AM$3*Population!$BO86)</f>
        <v>-55.317271062021284</v>
      </c>
      <c r="AN86" s="4">
        <f>step*((-'By group'!AN$4-'By group'!AN$5-'By group'!AN$22)*Population!AN86+'By group'!AN$3*Population!$BO86)</f>
        <v>-53.116758657379634</v>
      </c>
      <c r="AO86" s="8">
        <f>step*((-'By group'!AO$4-'By group'!AO$5-'By group'!AO$22)*Population!AO86+'By group'!AO$3*Population!$BO86)</f>
        <v>14678.849999361999</v>
      </c>
      <c r="AP86" s="4">
        <f>step*((-'By group'!AP$4-'By group'!AP$5-'By group'!AP$22)*Population!AP86+'By group'!AP$3*Population!$BO86)</f>
        <v>-542.07064397364968</v>
      </c>
      <c r="AQ86" s="4">
        <f>step*((-'By group'!AQ$4-'By group'!AQ$5-'By group'!AQ$22)*Population!AQ86+'By group'!AQ$3*Population!$BO86)</f>
        <v>-3523.5711701674281</v>
      </c>
      <c r="AR86" s="4">
        <f>step*((-'By group'!AR$4-'By group'!AR$5-'By group'!AR$22)*Population!AR86+'By group'!AR$3*Population!$BO86)</f>
        <v>-5557.7312959671481</v>
      </c>
      <c r="AS86" s="4">
        <f>step*((-'By group'!AS$4-'By group'!AS$5-'By group'!AS$22)*Population!AS86+'By group'!AS$3*Population!$BO86)</f>
        <v>-2226.9337313476171</v>
      </c>
      <c r="AT86" s="4">
        <f>step*((-'By group'!AT$4-'By group'!AT$5-'By group'!AT$22)*Population!AT86+'By group'!AT$3*Population!$BO86)</f>
        <v>-534.49245744575944</v>
      </c>
      <c r="AU86" s="4">
        <f>step*((-'By group'!AU$4-'By group'!AU$5-'By group'!AU$22)*Population!AU86+'By group'!AU$3*Population!$BO86)</f>
        <v>-486.73942472023202</v>
      </c>
      <c r="AV86" s="4">
        <f>step*((-'By group'!AV$4-'By group'!AV$5-'By group'!AV$22)*Population!AV86+'By group'!AV$3*Population!$BO86)</f>
        <v>0</v>
      </c>
      <c r="AW86" s="4">
        <f>step*((-'By group'!AW$4-'By group'!AW$5-'By group'!AW$22)*Population!AW86+'By group'!AW$3*Population!$BO86)</f>
        <v>0</v>
      </c>
      <c r="AX86" s="4">
        <f>step*((-'By group'!AX$4-'By group'!AX$5-'By group'!AX$22)*Population!AX86+'By group'!AX$3*Population!$BO86)</f>
        <v>0</v>
      </c>
      <c r="AY86" s="4">
        <f>step*((-'By group'!AY$4-'By group'!AY$5-'By group'!AY$22)*Population!AY86+'By group'!AY$3*Population!$BO86)</f>
        <v>-268.70853491992636</v>
      </c>
      <c r="AZ86" s="4">
        <f>step*((-'By group'!AZ$4-'By group'!AZ$5-'By group'!AZ$22)*Population!AZ86+'By group'!AZ$3*Population!$BO86)</f>
        <v>-148.62784805684507</v>
      </c>
      <c r="BA86" s="4">
        <f>step*((-'By group'!BA$4-'By group'!BA$5-'By group'!BA$22)*Population!BA86+'By group'!BA$3*Population!$BO86)</f>
        <v>-136.07409988175326</v>
      </c>
      <c r="BB86" s="8">
        <f>step*((-'By group'!BB$4-'By group'!BB$5-'By group'!BB$22)*Population!BB86+'By group'!BB$3*Population!$BO86)</f>
        <v>5348.5768040738494</v>
      </c>
      <c r="BC86" s="4">
        <f>step*((-'By group'!BC$4-'By group'!BC$5-'By group'!BC$22)*Population!BC86+'By group'!BC$3*Population!$BO86)</f>
        <v>-405.88040773138027</v>
      </c>
      <c r="BD86" s="4">
        <f>step*((-'By group'!BD$4-'By group'!BD$5-'By group'!BD$22)*Population!BD86+'By group'!BD$3*Population!$BO86)</f>
        <v>-2058.3098720071371</v>
      </c>
      <c r="BE86" s="4">
        <f>step*((-'By group'!BE$4-'By group'!BE$5-'By group'!BE$22)*Population!BE86+'By group'!BE$3*Population!$BO86)</f>
        <v>-2863.3048440149792</v>
      </c>
      <c r="BF86" s="4">
        <f>step*((-'By group'!BF$4-'By group'!BF$5-'By group'!BF$22)*Population!BF86+'By group'!BF$3*Population!$BO86)</f>
        <v>-1062.2728961078728</v>
      </c>
      <c r="BG86" s="4">
        <f>step*((-'By group'!BG$4-'By group'!BG$5-'By group'!BG$22)*Population!BG86+'By group'!BG$3*Population!$BO86)</f>
        <v>-242.43008438110516</v>
      </c>
      <c r="BH86" s="4">
        <f>step*((-'By group'!BH$4-'By group'!BH$5-'By group'!BH$22)*Population!BH86+'By group'!BH$3*Population!$BO86)</f>
        <v>-208.47764880855755</v>
      </c>
      <c r="BI86" s="4">
        <f>step*((-'By group'!BI$4-'By group'!BI$5-'By group'!BI$22)*Population!BI86+'By group'!BI$3*Population!$BO86)</f>
        <v>0</v>
      </c>
      <c r="BJ86" s="4">
        <f>step*((-'By group'!BJ$4-'By group'!BJ$5-'By group'!BJ$22)*Population!BJ86+'By group'!BJ$3*Population!$BO86)</f>
        <v>0</v>
      </c>
      <c r="BK86" s="4">
        <f>step*((-'By group'!BK$4-'By group'!BK$5-'By group'!BK$22)*Population!BK86+'By group'!BK$3*Population!$BO86)</f>
        <v>0</v>
      </c>
      <c r="BL86" s="4">
        <f>step*((-'By group'!BL$4-'By group'!BL$5-'By group'!BL$22)*Population!BL86+'By group'!BL$3*Population!$BO86)</f>
        <v>-137.08060960123015</v>
      </c>
      <c r="BM86" s="4">
        <f>step*((-'By group'!BM$4-'By group'!BM$5-'By group'!BM$22)*Population!BM86+'By group'!BM$3*Population!$BO86)</f>
        <v>-69.828334164862824</v>
      </c>
      <c r="BN86" s="4">
        <f>step*((-'By group'!BN$4-'By group'!BN$5-'By group'!BN$22)*Population!BN86+'By group'!BN$3*Population!$BO86)</f>
        <v>-58.53648803156333</v>
      </c>
      <c r="BO86" s="71">
        <f>-step*SUM(SCR!B86:N86)*Population!B86</f>
        <v>-132134.67238538299</v>
      </c>
      <c r="BP86" s="4">
        <f>step*-SUM('By group'!C$11:C$21)*Population!C86</f>
        <v>-126683.85111299653</v>
      </c>
      <c r="BQ86" s="4">
        <f>step*-SUM('By group'!D$11:D$21)*Population!D86</f>
        <v>-92330.986787839851</v>
      </c>
      <c r="BR86" s="4">
        <f>step*-SUM('By group'!E$11:E$21)*Population!E86</f>
        <v>-38000.854573678451</v>
      </c>
      <c r="BS86" s="4">
        <f>step*-SUM('By group'!F$11:F$21)*Population!F86</f>
        <v>-11362.619243311026</v>
      </c>
      <c r="BT86" s="4">
        <f>step*-SUM('By group'!G$11:G$21)*Population!G86</f>
        <v>-5453.9726947909157</v>
      </c>
      <c r="BU86" s="4">
        <f>step*-SUM('By group'!H$11:H$21)*Population!H86</f>
        <v>0</v>
      </c>
      <c r="BV86" s="4">
        <f>step*-SUM('By group'!I$11:I$21)*Population!I86</f>
        <v>0</v>
      </c>
      <c r="BW86" s="4">
        <f>step*-SUM('By group'!J$11:J$21)*Population!J86</f>
        <v>0</v>
      </c>
      <c r="BX86" s="4">
        <f>step*-SUM('By group'!K$11:K$21)*Population!K86</f>
        <v>0</v>
      </c>
      <c r="BY86" s="4">
        <f>step*-SUM('By group'!L$11:L$21)*Population!L86</f>
        <v>-1924.7860215083642</v>
      </c>
      <c r="BZ86" s="4">
        <f>step*-SUM('By group'!M$11:M$21)*Population!M86</f>
        <v>-959.35318402977418</v>
      </c>
      <c r="CA86" s="4">
        <f>step*-SUM('By group'!N$11:N$21)*Population!N86</f>
        <v>0</v>
      </c>
      <c r="CB86" s="13">
        <f>-step*SUM(SCR!O86:AA86)*Population!O86</f>
        <v>-65320.301700369957</v>
      </c>
      <c r="CC86" s="4">
        <f>step*-SUM('By group'!P$11:P$21)*Population!P86</f>
        <v>-62624.343683324216</v>
      </c>
      <c r="CD86" s="4">
        <f>step*-SUM('By group'!Q$11:Q$21)*Population!Q86</f>
        <v>-45646.258888450102</v>
      </c>
      <c r="CE86" s="4">
        <f>step*-SUM('By group'!R$11:R$21)*Population!R86</f>
        <v>-18796.74161568678</v>
      </c>
      <c r="CF86" s="4">
        <f>step*-SUM('By group'!S$11:S$21)*Population!S86</f>
        <v>-5624.860666081252</v>
      </c>
      <c r="CG86" s="4">
        <f>step*-SUM('By group'!T$11:T$21)*Population!T86</f>
        <v>-2702.4735635854668</v>
      </c>
      <c r="CH86" s="4">
        <f>step*-SUM('By group'!U$11:U$21)*Population!U86</f>
        <v>0</v>
      </c>
      <c r="CI86" s="4">
        <f>step*-SUM('By group'!V$11:V$21)*Population!V86</f>
        <v>0</v>
      </c>
      <c r="CJ86" s="4">
        <f>step*-SUM('By group'!W$11:W$21)*Population!W86</f>
        <v>0</v>
      </c>
      <c r="CK86" s="4">
        <f>step*-SUM('By group'!X$11:X$21)*Population!X86</f>
        <v>0</v>
      </c>
      <c r="CL86" s="4">
        <f>step*-SUM('By group'!Y$11:Y$21)*Population!Y86</f>
        <v>-956.56146361112815</v>
      </c>
      <c r="CM86" s="4">
        <f>step*-SUM('By group'!Z$11:Z$21)*Population!Z86</f>
        <v>-479.03728390086383</v>
      </c>
      <c r="CN86" s="4">
        <f>step*-SUM('By group'!AA$11:AA$21)*Population!AA86</f>
        <v>0</v>
      </c>
      <c r="CO86" s="13">
        <f>-step*SUM(SCR!AB86:AN86)*Population!AB86</f>
        <v>-4632.9377376351631</v>
      </c>
      <c r="CP86" s="4">
        <f>step*-SUM('By group'!AC$11:AC$21)*Population!AC86</f>
        <v>-4448.97312747247</v>
      </c>
      <c r="CQ86" s="4">
        <f>step*-SUM('By group'!AD$11:AD$21)*Population!AD86</f>
        <v>-3257.8447732037125</v>
      </c>
      <c r="CR86" s="4">
        <f>step*-SUM('By group'!AE$11:AE$21)*Population!AE86</f>
        <v>-1349.1401978164549</v>
      </c>
      <c r="CS86" s="4">
        <f>step*-SUM('By group'!AF$11:AF$21)*Population!AF86</f>
        <v>-405.16247598777318</v>
      </c>
      <c r="CT86" s="4">
        <f>step*-SUM('By group'!AG$11:AG$21)*Population!AG86</f>
        <v>-195.02428021517457</v>
      </c>
      <c r="CU86" s="4">
        <f>step*-SUM('By group'!AH$11:AH$21)*Population!AH86</f>
        <v>0</v>
      </c>
      <c r="CV86" s="4">
        <f>step*-SUM('By group'!AI$11:AI$21)*Population!AI86</f>
        <v>0</v>
      </c>
      <c r="CW86" s="4">
        <f>step*-SUM('By group'!AJ$11:AJ$21)*Population!AJ86</f>
        <v>0</v>
      </c>
      <c r="CX86" s="4">
        <f>step*-SUM('By group'!AK$11:AK$21)*Population!AK86</f>
        <v>0</v>
      </c>
      <c r="CY86" s="4">
        <f>step*-SUM('By group'!AL$11:AL$21)*Population!AL86</f>
        <v>-69.133643047759719</v>
      </c>
      <c r="CZ86" s="4">
        <f>step*-SUM('By group'!AM$11:AM$21)*Population!AM86</f>
        <v>-34.5732944137633</v>
      </c>
      <c r="DA86" s="4">
        <f>step*-SUM('By group'!AN$11:AN$21)*Population!AN86</f>
        <v>0</v>
      </c>
      <c r="DB86" s="13">
        <f>-step*SUM(SCR!AO86:BA86)*Population!AO86</f>
        <v>-14173.419490203345</v>
      </c>
      <c r="DC86" s="4">
        <f>step*-SUM('By group'!AP$11:AP$21)*Population!AP86</f>
        <v>-13551.766099341243</v>
      </c>
      <c r="DD86" s="4">
        <f>step*-SUM('By group'!AQ$11:AQ$21)*Population!AQ86</f>
        <v>-9787.6976949095224</v>
      </c>
      <c r="DE86" s="4">
        <f>step*-SUM('By group'!AR$11:AR$21)*Population!AR86</f>
        <v>-3969.8080685479626</v>
      </c>
      <c r="DF86" s="4">
        <f>step*-SUM('By group'!AS$11:AS$21)*Population!AS86</f>
        <v>-1172.0703849197985</v>
      </c>
      <c r="DG86" s="4">
        <f>step*-SUM('By group'!AT$11:AT$21)*Population!AT86</f>
        <v>-556.7629765059994</v>
      </c>
      <c r="DH86" s="4">
        <f>step*-SUM('By group'!AU$11:AU$21)*Population!AU86</f>
        <v>0</v>
      </c>
      <c r="DI86" s="4">
        <f>step*-SUM('By group'!AV$11:AV$21)*Population!AV86</f>
        <v>0</v>
      </c>
      <c r="DJ86" s="4">
        <f>step*-SUM('By group'!AW$11:AW$21)*Population!AW86</f>
        <v>0</v>
      </c>
      <c r="DK86" s="4">
        <f>step*-SUM('By group'!AX$11:AX$21)*Population!AX86</f>
        <v>0</v>
      </c>
      <c r="DL86" s="4">
        <f>step*-SUM('By group'!AY$11:AY$21)*Population!AY86</f>
        <v>-191.93466779994739</v>
      </c>
      <c r="DM86" s="4">
        <f>step*-SUM('By group'!AZ$11:AZ$21)*Population!AZ86</f>
        <v>-92.892405035528157</v>
      </c>
      <c r="DN86" s="4">
        <f>step*-SUM('By group'!BA$11:BA$21)*Population!BA86</f>
        <v>0</v>
      </c>
      <c r="DO86" s="13">
        <f>-step*SUM(SCR!BB86:BN86)*Population!BB86</f>
        <v>-7181.3196668433911</v>
      </c>
      <c r="DP86" s="4">
        <f>step*-SUM('By group'!BC$11:BC$21)*Population!BC86</f>
        <v>-6764.6734621896703</v>
      </c>
      <c r="DQ86" s="4">
        <f>step*-SUM('By group'!BD$11:BD$21)*Population!BD86</f>
        <v>-4677.9769818344021</v>
      </c>
      <c r="DR86" s="4">
        <f>step*-SUM('By group'!BE$11:BE$21)*Population!BE86</f>
        <v>-1789.5655275093623</v>
      </c>
      <c r="DS86" s="4">
        <f>step*-SUM('By group'!BF$11:BF$21)*Population!BF86</f>
        <v>-505.84423624184421</v>
      </c>
      <c r="DT86" s="4">
        <f>step*-SUM('By group'!BG$11:BG$21)*Population!BG86</f>
        <v>-233.10585036644727</v>
      </c>
      <c r="DU86" s="4">
        <f>step*-SUM('By group'!BH$11:BH$21)*Population!BH86</f>
        <v>0</v>
      </c>
      <c r="DV86" s="4">
        <f>step*-SUM('By group'!BI$11:BI$21)*Population!BI86</f>
        <v>0</v>
      </c>
      <c r="DW86" s="4">
        <f>step*-SUM('By group'!BJ$11:BJ$21)*Population!BJ86</f>
        <v>0</v>
      </c>
      <c r="DX86" s="4">
        <f>step*-SUM('By group'!BK$11:BK$21)*Population!BK86</f>
        <v>0</v>
      </c>
      <c r="DY86" s="4">
        <f>step*-SUM('By group'!BL$11:BL$21)*Population!BL86</f>
        <v>-76.155894222905644</v>
      </c>
      <c r="DZ86" s="4">
        <f>step*-SUM('By group'!BM$11:BM$21)*Population!BM86</f>
        <v>-34.914167082431412</v>
      </c>
      <c r="EA86" s="4">
        <f>step*-SUM('By group'!BN$11:BN$21)*Population!BN86</f>
        <v>0</v>
      </c>
      <c r="EB86" s="52">
        <v>0</v>
      </c>
      <c r="EC86" s="4">
        <f t="shared" si="111"/>
        <v>132134.67238538299</v>
      </c>
      <c r="ED86" s="4">
        <f t="shared" si="111"/>
        <v>126683.85111299653</v>
      </c>
      <c r="EE86" s="4">
        <f t="shared" si="112"/>
        <v>92330.986787839851</v>
      </c>
      <c r="EF86" s="4">
        <f t="shared" si="113"/>
        <v>38000.854573678451</v>
      </c>
      <c r="EG86" s="4">
        <f t="shared" si="114"/>
        <v>11362.619243311026</v>
      </c>
      <c r="EH86" s="4">
        <f t="shared" si="114"/>
        <v>5453.9726947909157</v>
      </c>
      <c r="EI86" s="4">
        <v>0</v>
      </c>
      <c r="EJ86" s="4">
        <f t="shared" si="115"/>
        <v>0</v>
      </c>
      <c r="EK86" s="4">
        <f t="shared" si="116"/>
        <v>0</v>
      </c>
      <c r="EL86" s="4">
        <f t="shared" si="117"/>
        <v>0</v>
      </c>
      <c r="EM86" s="4">
        <f t="shared" si="118"/>
        <v>1924.7860215083642</v>
      </c>
      <c r="EN86" s="4">
        <f t="shared" si="119"/>
        <v>959.35318402977418</v>
      </c>
      <c r="EO86" s="52">
        <v>0</v>
      </c>
      <c r="EP86" s="4">
        <f t="shared" si="120"/>
        <v>65320.301700369957</v>
      </c>
      <c r="EQ86" s="4">
        <f t="shared" si="121"/>
        <v>62624.343683324216</v>
      </c>
      <c r="ER86" s="4">
        <f t="shared" si="122"/>
        <v>45646.258888450102</v>
      </c>
      <c r="ES86" s="4">
        <f t="shared" si="123"/>
        <v>18796.74161568678</v>
      </c>
      <c r="ET86" s="4">
        <f t="shared" si="124"/>
        <v>5624.860666081252</v>
      </c>
      <c r="EU86" s="4">
        <f t="shared" si="125"/>
        <v>2702.4735635854668</v>
      </c>
      <c r="EV86" s="4">
        <v>0</v>
      </c>
      <c r="EW86" s="4">
        <f t="shared" si="126"/>
        <v>0</v>
      </c>
      <c r="EX86" s="4">
        <f t="shared" si="127"/>
        <v>0</v>
      </c>
      <c r="EY86" s="4">
        <f t="shared" si="128"/>
        <v>0</v>
      </c>
      <c r="EZ86" s="4">
        <f t="shared" si="129"/>
        <v>956.56146361112815</v>
      </c>
      <c r="FA86" s="4">
        <f t="shared" si="130"/>
        <v>479.03728390086383</v>
      </c>
      <c r="FB86" s="52">
        <v>0</v>
      </c>
      <c r="FC86" s="4">
        <f t="shared" si="131"/>
        <v>4632.9377376351631</v>
      </c>
      <c r="FD86" s="4">
        <f t="shared" si="132"/>
        <v>4448.97312747247</v>
      </c>
      <c r="FE86" s="4">
        <f t="shared" si="133"/>
        <v>3257.8447732037125</v>
      </c>
      <c r="FF86" s="4">
        <f t="shared" si="134"/>
        <v>1349.1401978164549</v>
      </c>
      <c r="FG86" s="4">
        <f t="shared" si="135"/>
        <v>405.16247598777318</v>
      </c>
      <c r="FH86" s="4">
        <f t="shared" si="136"/>
        <v>195.02428021517457</v>
      </c>
      <c r="FI86" s="4">
        <v>0</v>
      </c>
      <c r="FJ86" s="4">
        <f t="shared" si="137"/>
        <v>0</v>
      </c>
      <c r="FK86" s="4">
        <f t="shared" si="138"/>
        <v>0</v>
      </c>
      <c r="FL86" s="4">
        <f t="shared" si="139"/>
        <v>0</v>
      </c>
      <c r="FM86" s="4">
        <f t="shared" si="140"/>
        <v>69.133643047759719</v>
      </c>
      <c r="FN86" s="9">
        <f t="shared" si="141"/>
        <v>34.5732944137633</v>
      </c>
      <c r="FO86" s="4">
        <v>0</v>
      </c>
      <c r="FP86" s="4">
        <f t="shared" si="142"/>
        <v>14173.419490203345</v>
      </c>
      <c r="FQ86" s="4">
        <f t="shared" si="143"/>
        <v>13551.766099341243</v>
      </c>
      <c r="FR86" s="4">
        <f t="shared" si="144"/>
        <v>9787.6976949095224</v>
      </c>
      <c r="FS86" s="4">
        <f t="shared" si="145"/>
        <v>3969.8080685479626</v>
      </c>
      <c r="FT86" s="4">
        <f t="shared" si="146"/>
        <v>1172.0703849197985</v>
      </c>
      <c r="FU86" s="4">
        <f t="shared" si="147"/>
        <v>556.7629765059994</v>
      </c>
      <c r="FV86" s="4">
        <v>0</v>
      </c>
      <c r="FW86" s="4">
        <f t="shared" si="148"/>
        <v>0</v>
      </c>
      <c r="FX86" s="4">
        <f t="shared" si="149"/>
        <v>0</v>
      </c>
      <c r="FY86" s="4">
        <f t="shared" si="150"/>
        <v>0</v>
      </c>
      <c r="FZ86" s="4">
        <f t="shared" si="151"/>
        <v>191.93466779994739</v>
      </c>
      <c r="GA86" s="4">
        <f t="shared" si="152"/>
        <v>92.892405035528157</v>
      </c>
      <c r="GB86" s="4">
        <v>0</v>
      </c>
      <c r="GC86" s="4">
        <f t="shared" si="153"/>
        <v>7181.3196668433911</v>
      </c>
      <c r="GD86" s="4">
        <f t="shared" si="94"/>
        <v>6764.6734621896703</v>
      </c>
      <c r="GE86" s="4">
        <f t="shared" si="95"/>
        <v>4677.9769818344021</v>
      </c>
      <c r="GF86" s="4">
        <f t="shared" si="96"/>
        <v>1789.5655275093623</v>
      </c>
      <c r="GG86" s="4">
        <f t="shared" si="97"/>
        <v>505.84423624184421</v>
      </c>
      <c r="GH86" s="4">
        <f t="shared" si="98"/>
        <v>233.10585036644727</v>
      </c>
      <c r="GI86" s="4">
        <v>0</v>
      </c>
      <c r="GJ86" s="4">
        <f t="shared" si="154"/>
        <v>0</v>
      </c>
      <c r="GK86" s="4">
        <f t="shared" si="155"/>
        <v>0</v>
      </c>
      <c r="GL86" s="4">
        <f t="shared" si="99"/>
        <v>0</v>
      </c>
      <c r="GM86" s="4">
        <f t="shared" si="100"/>
        <v>76.155894222905644</v>
      </c>
      <c r="GN86" s="4">
        <f t="shared" si="101"/>
        <v>34.914167082431412</v>
      </c>
      <c r="GO86" s="52">
        <v>0</v>
      </c>
      <c r="GP86" s="4">
        <f>step*(-'By group'!C$32*Population!C86+'By group'!I$33*Population!I86)</f>
        <v>0</v>
      </c>
      <c r="GQ86" s="4">
        <f>step*(-'By group'!D$32*Population!D86+'By group'!J$33*Population!J86)</f>
        <v>0</v>
      </c>
      <c r="GR86" s="4">
        <f>step*(-'By group'!E$32*Population!E86+'By group'!K$33*Population!K86)</f>
        <v>0</v>
      </c>
      <c r="GS86" s="4">
        <f>step*(-'By group'!F$32*Population!F86+'By group'!L$33*Population!L86)</f>
        <v>-4718.9166109013313</v>
      </c>
      <c r="GT86" s="4">
        <f>step*(-'By group'!G$32*Population!G86+'By group'!M$33*Population!M86)</f>
        <v>-611.11794694329615</v>
      </c>
      <c r="GU86" s="4">
        <f>step*(-'By group'!H$32*Population!H86+'By group'!N$33*Population!N86)</f>
        <v>-532.35044061682811</v>
      </c>
      <c r="GV86" s="46">
        <f t="shared" si="156"/>
        <v>0</v>
      </c>
      <c r="GW86" s="14">
        <f t="shared" si="157"/>
        <v>0</v>
      </c>
      <c r="GX86" s="4">
        <f t="shared" si="158"/>
        <v>0</v>
      </c>
      <c r="GY86" s="4">
        <f t="shared" si="159"/>
        <v>4718.9166109013313</v>
      </c>
      <c r="GZ86" s="4">
        <f t="shared" si="160"/>
        <v>611.11794694329615</v>
      </c>
      <c r="HA86" s="4">
        <f t="shared" si="161"/>
        <v>532.35044061682811</v>
      </c>
      <c r="HB86" s="8">
        <v>0</v>
      </c>
      <c r="HC86" s="4">
        <f>step*(-'By group'!P$32*Population!P86+'By group'!V$33*Population!V86)</f>
        <v>0</v>
      </c>
      <c r="HD86" s="4">
        <f>step*(-'By group'!Q$32*Population!Q86+'By group'!W$33*Population!W86)</f>
        <v>0</v>
      </c>
      <c r="HE86" s="4">
        <f>step*(-'By group'!R$32*Population!R86+'By group'!X$33*Population!X86)</f>
        <v>0</v>
      </c>
      <c r="HF86" s="4">
        <f>step*(-'By group'!S$32*Population!S86+'By group'!Y$33*Population!Y86)</f>
        <v>-2334.1496012350617</v>
      </c>
      <c r="HG86" s="4">
        <f>step*(-'By group'!T$32*Population!T86+'By group'!Z$33*Population!Z86)</f>
        <v>-300.97607076666151</v>
      </c>
      <c r="HH86" s="4">
        <f>step*(-'By group'!U$32*Population!U86+'By group'!AA$33*Population!AA86)</f>
        <v>-261.64419648486137</v>
      </c>
      <c r="HI86" s="14">
        <f t="shared" si="162"/>
        <v>0</v>
      </c>
      <c r="HJ86" s="46">
        <f t="shared" si="163"/>
        <v>0</v>
      </c>
      <c r="HK86" s="4">
        <f t="shared" si="164"/>
        <v>0</v>
      </c>
      <c r="HL86" s="4">
        <f t="shared" si="165"/>
        <v>2334.1496012350617</v>
      </c>
      <c r="HM86" s="4">
        <f t="shared" si="166"/>
        <v>300.97607076666151</v>
      </c>
      <c r="HN86" s="9">
        <f t="shared" si="167"/>
        <v>261.64419648486137</v>
      </c>
      <c r="HO86" s="4">
        <v>0</v>
      </c>
      <c r="HP86" s="4">
        <f>step*(-'By group'!AC$32*Population!AC86+'By group'!AI$33*Population!AI86)</f>
        <v>0</v>
      </c>
      <c r="HQ86" s="4">
        <f>step*(-'By group'!AD$32*Population!AD86+'By group'!AJ$33*Population!AJ86)</f>
        <v>0</v>
      </c>
      <c r="HR86" s="4">
        <f>step*(-'By group'!AE$32*Population!AE86+'By group'!AK$33*Population!AK86)</f>
        <v>0</v>
      </c>
      <c r="HS86" s="4">
        <f>step*(-'By group'!AF$32*Population!AF86+'By group'!AL$33*Population!AL86)</f>
        <v>-168.01441647000672</v>
      </c>
      <c r="HT86" s="4">
        <f>step*(-'By group'!AG$32*Population!AG86+'By group'!AM$33*Population!AM86)</f>
        <v>-21.71820883615327</v>
      </c>
      <c r="HU86" s="4">
        <f>step*(-'By group'!AH$32*Population!AH86+'By group'!AN$33*Population!AN86)</f>
        <v>-19.040980632394305</v>
      </c>
      <c r="HV86" s="14">
        <f t="shared" si="168"/>
        <v>0</v>
      </c>
      <c r="HW86" s="46">
        <f t="shared" si="169"/>
        <v>0</v>
      </c>
      <c r="HX86" s="4">
        <f t="shared" si="170"/>
        <v>0</v>
      </c>
      <c r="HY86" s="4">
        <f t="shared" si="171"/>
        <v>168.01441647000672</v>
      </c>
      <c r="HZ86" s="4">
        <f t="shared" si="172"/>
        <v>21.71820883615327</v>
      </c>
      <c r="IA86" s="4">
        <f t="shared" si="173"/>
        <v>19.040980632394305</v>
      </c>
      <c r="IB86" s="8">
        <v>0</v>
      </c>
      <c r="IC86" s="4">
        <f>step*(-'By group'!AP$32*Population!AP86+'By group'!AV$33*Population!AV86)</f>
        <v>0</v>
      </c>
      <c r="ID86" s="4">
        <f>step*(-'By group'!AQ$32*Population!AQ86+'By group'!AW$33*Population!AW86)</f>
        <v>0</v>
      </c>
      <c r="IE86" s="4">
        <f>step*(-'By group'!AR$32*Population!AR86+'By group'!AX$33*Population!AX86)</f>
        <v>0</v>
      </c>
      <c r="IF86" s="4">
        <f>step*(-'By group'!AS$32*Population!AS86+'By group'!AY$33*Population!AY86)</f>
        <v>-490.06785855992553</v>
      </c>
      <c r="IG86" s="4">
        <f>step*(-'By group'!AT$32*Population!AT86+'By group'!AZ$33*Population!AZ86)</f>
        <v>-64.906392783435805</v>
      </c>
      <c r="IH86" s="4">
        <f>step*(-'By group'!AU$32*Population!AU86+'By group'!BA$33*Population!BA86)</f>
        <v>-56.028653652611197</v>
      </c>
      <c r="II86" s="14">
        <f t="shared" si="102"/>
        <v>0</v>
      </c>
      <c r="IJ86" s="4">
        <f t="shared" si="103"/>
        <v>0</v>
      </c>
      <c r="IK86" s="4">
        <f t="shared" si="174"/>
        <v>0</v>
      </c>
      <c r="IL86" s="4">
        <f t="shared" si="175"/>
        <v>490.06785855992553</v>
      </c>
      <c r="IM86" s="4">
        <f t="shared" si="176"/>
        <v>64.906392783435805</v>
      </c>
      <c r="IN86" s="4">
        <f t="shared" si="177"/>
        <v>56.028653652611197</v>
      </c>
      <c r="IO86" s="8">
        <v>0</v>
      </c>
      <c r="IP86" s="4">
        <f>step*(-'By group'!BC$32*Population!BC86+'By group'!BI$33*Population!BI86)</f>
        <v>0</v>
      </c>
      <c r="IQ86" s="4">
        <f>step*(-'By group'!BD$32*Population!BD86+'By group'!BJ$33*Population!BJ86)</f>
        <v>0</v>
      </c>
      <c r="IR86" s="4">
        <f>step*(-'By group'!BE$32*Population!BE86+'By group'!BK$33*Population!BK86)</f>
        <v>0</v>
      </c>
      <c r="IS86" s="4">
        <f>step*(-'By group'!BF$32*Population!BF86+'By group'!BL$33*Population!BL86)</f>
        <v>-214.84417100946928</v>
      </c>
      <c r="IT86" s="4">
        <f>step*(-'By group'!BG$32*Population!BG86+'By group'!BM$33*Population!BM86)</f>
        <v>-29.16408653207375</v>
      </c>
      <c r="IU86" s="4">
        <f>step*(-'By group'!BH$32*Population!BH86+'By group'!BN$33*Population!BN86)</f>
        <v>-23.849702621642013</v>
      </c>
      <c r="IV86" s="14">
        <f t="shared" si="104"/>
        <v>0</v>
      </c>
      <c r="IW86" s="4">
        <f t="shared" si="105"/>
        <v>0</v>
      </c>
      <c r="IX86" s="4">
        <f t="shared" si="106"/>
        <v>0</v>
      </c>
      <c r="IY86" s="4">
        <f t="shared" si="107"/>
        <v>214.84417100946928</v>
      </c>
      <c r="IZ86" s="4">
        <f t="shared" si="108"/>
        <v>29.16408653207375</v>
      </c>
      <c r="JA86" s="4">
        <f t="shared" si="109"/>
        <v>23.849702621642013</v>
      </c>
      <c r="JB86" s="75">
        <f>step*(+prop_idu_male*'By group'!BB$9*Population!BB86-'By group'!B$8*Population!B86)</f>
        <v>-930.75581641714268</v>
      </c>
      <c r="JC86" s="46">
        <f>step*(+prop_idu_male*'By group'!BC$9*Population!BC86-'By group'!C$8*Population!C86)</f>
        <v>-5.5224317401870673</v>
      </c>
      <c r="JD86" s="46">
        <f>step*(+prop_idu_male*'By group'!BD$9*Population!BD86-'By group'!D$8*Population!D86)</f>
        <v>-16.220768406287458</v>
      </c>
      <c r="JE86" s="46">
        <f>step*(+prop_idu_male*'By group'!BE$9*Population!BE86-'By group'!E$8*Population!E86)</f>
        <v>-16.852948653827987</v>
      </c>
      <c r="JF86" s="46">
        <f>step*(+prop_idu_male*'By group'!BF$9*Population!BF86-'By group'!F$8*Population!F86)</f>
        <v>-5.0742965381653002</v>
      </c>
      <c r="JG86" s="46">
        <f>step*(+prop_idu_male*'By group'!BG$9*Population!BG86-'By group'!G$8*Population!G86)</f>
        <v>-0.97890373078228854</v>
      </c>
      <c r="JH86" s="46">
        <f>step*(+prop_idu_male*'By group'!BH$9*Population!BH86-'By group'!H$8*Population!H86)</f>
        <v>-0.83187163698658706</v>
      </c>
      <c r="JI86" s="46">
        <f>step*(+prop_idu_male*'By group'!BI$9*Population!BI86-'By group'!I$8*Population!I86)</f>
        <v>0</v>
      </c>
      <c r="JJ86" s="46">
        <f>step*(+prop_idu_male*'By group'!BJ$9*Population!BJ86-'By group'!J$8*Population!J86)</f>
        <v>0</v>
      </c>
      <c r="JK86" s="46">
        <f>step*(+prop_idu_male*'By group'!BK$9*Population!BK86-'By group'!K$8*Population!K86)</f>
        <v>0</v>
      </c>
      <c r="JL86" s="46">
        <f>step*(+prop_idu_male*'By group'!BL$9*Population!BL86-'By group'!L$8*Population!L86)</f>
        <v>-1.7420118753733909</v>
      </c>
      <c r="JM86" s="46">
        <f>step*(+prop_idu_male*'By group'!BM$9*Population!BM86-'By group'!M$8*Population!M86)</f>
        <v>-0.87555918303193869</v>
      </c>
      <c r="JN86" s="46">
        <f>step*(+prop_idu_male*'By group'!BN$9*Population!BN86-'By group'!N$8*Population!N86)</f>
        <v>-0.71352096532339937</v>
      </c>
      <c r="JO86" s="45">
        <f>step*(+(1-prop_idu_male)*'By group'!BB$9*Population!BB86-'By group'!O$8*Population!O86-'By group'!O$6*Population!O86+'By group'!AB$7*Population!AB86)</f>
        <v>-6946.3757901161807</v>
      </c>
      <c r="JP86" s="46">
        <f>step*(+(1-prop_idu_male)*'By group'!BC$9*Population!BC86-'By group'!P$8*Population!P86-'By group'!P$6*Population!P86+'By group'!AC$7*Population!AC86)</f>
        <v>-10.59314726661661</v>
      </c>
      <c r="JQ86" s="46">
        <f>step*(+(1-prop_idu_male)*'By group'!BD$9*Population!BD86-'By group'!Q$8*Population!Q86-'By group'!Q$6*Population!Q86+'By group'!AD$7*Population!AD86)</f>
        <v>-30.764957473972878</v>
      </c>
      <c r="JR86" s="46">
        <f>step*(+(1-prop_idu_male)*'By group'!BE$9*Population!BE86-'By group'!R$8*Population!R86-'By group'!R$6*Population!R86+'By group'!AE$7*Population!AE86)</f>
        <v>-31.523221051239553</v>
      </c>
      <c r="JS86" s="46">
        <f>step*(+(1-prop_idu_male)*'By group'!BF$9*Population!BF86-'By group'!S$8*Population!S86-'By group'!S$6*Population!S86+'By group'!AF$7*Population!AF86)</f>
        <v>-9.4061971607175003</v>
      </c>
      <c r="JT86" s="46">
        <f>step*(+(1-prop_idu_male)*'By group'!BG$9*Population!BG86-'By group'!T$8*Population!T86-'By group'!T$6*Population!T86+'By group'!AG$7*Population!AG86)</f>
        <v>-1.8052474848239339</v>
      </c>
      <c r="JU86" s="46">
        <f>step*(+(1-prop_idu_male)*'By group'!BH$9*Population!BH86-'By group'!U$8*Population!U86-'By group'!U$6*Population!U86+'By group'!AH$7*Population!AH86)</f>
        <v>-1.5265495209290973</v>
      </c>
      <c r="JV86" s="46">
        <f>step*(+(1-prop_idu_male)*'By group'!BI$9*Population!BI86-'By group'!V$8*Population!V86-'By group'!V$6*Population!V86+'By group'!AI$7*Population!AI86)</f>
        <v>0</v>
      </c>
      <c r="JW86" s="46">
        <f>step*(+(1-prop_idu_male)*'By group'!BJ$9*Population!BJ86-'By group'!W$8*Population!W86-'By group'!W$6*Population!W86+'By group'!AJ$7*Population!AJ86)</f>
        <v>0</v>
      </c>
      <c r="JX86" s="46">
        <f>step*(+(1-prop_idu_male)*'By group'!BK$9*Population!BK86-'By group'!X$8*Population!X86-'By group'!X$6*Population!X86+'By group'!AK$7*Population!AK86)</f>
        <v>0</v>
      </c>
      <c r="JY86" s="46">
        <f>step*(+(1-prop_idu_male)*'By group'!BL$9*Population!BL86-'By group'!Y$8*Population!Y86-'By group'!Y$6*Population!Y86+'By group'!AL$7*Population!AL86)</f>
        <v>-3.1935545563561667</v>
      </c>
      <c r="JZ86" s="46">
        <f>step*(+(1-prop_idu_male)*'By group'!BM$9*Population!BM86-'By group'!Z$8*Population!Z86-'By group'!Z$6*Population!Z86+'By group'!AM$7*Population!AM86)</f>
        <v>-1.6036477663684228</v>
      </c>
      <c r="KA86" s="76">
        <f>step*(+(1-prop_idu_male)*'By group'!BN$9*Population!BN86-'By group'!AA$8*Population!AA86-'By group'!AA$6*Population!AA86+'By group'!AN$7*Population!AN86)</f>
        <v>-1.3227979974555379</v>
      </c>
      <c r="KB86" s="46">
        <f>step*(+'By group'!O$6*Population!O86-'By group'!AB$7*Population!AB86)</f>
        <v>5944.0512242851928</v>
      </c>
      <c r="KC86" s="46">
        <f>step*(+'By group'!P$6*Population!P86-'By group'!AC$7*Population!AC86)</f>
        <v>7.6648702863160896</v>
      </c>
      <c r="KD86" s="46">
        <f>step*(+'By group'!Q$6*Population!Q86-'By group'!AD$7*Population!AD86)</f>
        <v>22.197062934102988</v>
      </c>
      <c r="KE86" s="46">
        <f>step*(+'By group'!R$6*Population!R86-'By group'!AE$7*Population!AE86)</f>
        <v>22.661719901648972</v>
      </c>
      <c r="KF86" s="46">
        <f>step*(+'By group'!S$6*Population!S86-'By group'!AF$7*Population!AF86)</f>
        <v>6.7455200985494272</v>
      </c>
      <c r="KG86" s="46">
        <f>step*(+'By group'!T$6*Population!T86-'By group'!AG$7*Population!AG86)</f>
        <v>1.2927254741508141</v>
      </c>
      <c r="KH86" s="46">
        <f>step*(+'By group'!U$6*Population!U86-'By group'!AH$7*Population!AH86)</f>
        <v>1.0914304955375962</v>
      </c>
      <c r="KI86" s="46">
        <f>step*(+'By group'!V$6*Population!V86-'By group'!AI$7*Population!AI86)</f>
        <v>0</v>
      </c>
      <c r="KJ86" s="46">
        <f>step*(+'By group'!W$6*Population!W86-'By group'!AJ$7*Population!AJ86)</f>
        <v>0</v>
      </c>
      <c r="KK86" s="46">
        <f>step*(+'By group'!X$6*Population!X86-'By group'!AK$7*Population!AK86)</f>
        <v>0</v>
      </c>
      <c r="KL86" s="46">
        <f>step*(+'By group'!Y$6*Population!Y86-'By group'!AL$7*Population!AL86)</f>
        <v>2.2826866292787815</v>
      </c>
      <c r="KM86" s="46">
        <f>step*(+'By group'!Z$6*Population!Z86-'By group'!AM$7*Population!AM86)</f>
        <v>1.1455589827170176</v>
      </c>
      <c r="KN86" s="46">
        <f>step*(+'By group'!AA$6*Population!AA86-'By group'!AN$7*Population!AN86)</f>
        <v>0.94722869649628749</v>
      </c>
      <c r="KO86" s="45">
        <v>0</v>
      </c>
      <c r="KP86" s="46">
        <v>0</v>
      </c>
      <c r="KQ86" s="46">
        <v>0</v>
      </c>
      <c r="KR86" s="46">
        <v>0</v>
      </c>
      <c r="KS86" s="46">
        <v>0</v>
      </c>
      <c r="KT86" s="46">
        <v>0</v>
      </c>
      <c r="KU86" s="46">
        <v>0</v>
      </c>
      <c r="KV86" s="46">
        <v>0</v>
      </c>
      <c r="KW86" s="46">
        <v>0</v>
      </c>
      <c r="KX86" s="46">
        <v>0</v>
      </c>
      <c r="KY86" s="46">
        <v>0</v>
      </c>
      <c r="KZ86" s="46">
        <v>0</v>
      </c>
      <c r="LA86" s="46">
        <v>0</v>
      </c>
      <c r="LB86" s="188">
        <f>step*(-'By group'!BB$9*Population!BB86+'By group'!B$8*Population!B86+'By group'!O$8*Population!O86)</f>
        <v>1933.0803822481307</v>
      </c>
      <c r="LC86" s="189">
        <f>step*(-'By group'!BC$9*Population!BC86+'By group'!C$8*Population!C86+'By group'!P$8*Population!P86)</f>
        <v>8.4507087204875884</v>
      </c>
      <c r="LD86" s="189">
        <f>step*(-'By group'!BD$9*Population!BD86+'By group'!D$8*Population!D86+'By group'!Q$8*Population!Q86)</f>
        <v>24.788662946157352</v>
      </c>
      <c r="LE86" s="189">
        <f>step*(-'By group'!BE$9*Population!BE86+'By group'!E$8*Population!E86+'By group'!R$8*Population!R86)</f>
        <v>25.714449803418567</v>
      </c>
      <c r="LF86" s="189">
        <f>step*(-'By group'!BF$9*Population!BF86+'By group'!F$8*Population!F86+'By group'!S$8*Population!S86)</f>
        <v>7.7349736003333733</v>
      </c>
      <c r="LG86" s="189">
        <f>step*(-'By group'!BG$9*Population!BG86+'By group'!G$8*Population!G86+'By group'!T$8*Population!T86)</f>
        <v>1.4914257414554082</v>
      </c>
      <c r="LH86" s="189">
        <f>step*(-'By group'!BH$9*Population!BH86+'By group'!H$8*Population!H86+'By group'!U$8*Population!U86)</f>
        <v>1.2669906623780882</v>
      </c>
      <c r="LI86" s="189">
        <f>step*(-'By group'!BI$9*Population!BI86+'By group'!I$8*Population!I86+'By group'!V$8*Population!V86)</f>
        <v>0</v>
      </c>
      <c r="LJ86" s="189">
        <f>step*(-'By group'!BJ$9*Population!BJ86+'By group'!J$8*Population!J86+'By group'!W$8*Population!W86)</f>
        <v>0</v>
      </c>
      <c r="LK86" s="189">
        <f>step*(-'By group'!BK$9*Population!BK86+'By group'!K$8*Population!K86+'By group'!X$8*Population!X86)</f>
        <v>0</v>
      </c>
      <c r="LL86" s="189">
        <f>step*(-'By group'!BL$9*Population!BL86+'By group'!L$8*Population!L86+'By group'!Y$8*Population!Y86)</f>
        <v>2.6528798024507756</v>
      </c>
      <c r="LM86" s="189">
        <f>step*(-'By group'!BM$9*Population!BM86+'By group'!M$8*Population!M86+'By group'!Z$8*Population!Z86)</f>
        <v>1.3336479666833436</v>
      </c>
      <c r="LN86" s="189">
        <f>step*(-'By group'!BN$9*Population!BN86+'By group'!N$8*Population!N86+'By group'!AA$8*Population!AA86)</f>
        <v>1.0890902662826498</v>
      </c>
    </row>
    <row r="87" spans="1:326" x14ac:dyDescent="0.25">
      <c r="A87">
        <f t="shared" si="110"/>
        <v>41.5</v>
      </c>
      <c r="B87" s="52">
        <f>step*((-'By group'!B$4-'By group'!B$5-'By group'!B$22)*Population!B87+'By group'!B$3*Population!$BO87)</f>
        <v>186059.23799426167</v>
      </c>
      <c r="C87" s="4">
        <f>step*((-'By group'!C$4-'By group'!C$5-'By group'!C$22)*Population!C87+'By group'!C$3*Population!$BO87)</f>
        <v>-5082.4718363649181</v>
      </c>
      <c r="D87" s="4">
        <f>step*((-'By group'!D$4-'By group'!D$5-'By group'!D$22)*Population!D87+'By group'!D$3*Population!$BO87)</f>
        <v>-33337.929191803865</v>
      </c>
      <c r="E87" s="4">
        <f>step*((-'By group'!E$4-'By group'!E$5-'By group'!E$22)*Population!E87+'By group'!E$3*Population!$BO87)</f>
        <v>-53356.888003879918</v>
      </c>
      <c r="F87" s="4">
        <f>step*((-'By group'!F$4-'By group'!F$5-'By group'!F$22)*Population!F87+'By group'!F$3*Population!$BO87)</f>
        <v>-21650.777455811978</v>
      </c>
      <c r="G87" s="4">
        <f>step*((-'By group'!G$4-'By group'!G$5-'By group'!G$22)*Population!G87+'By group'!G$3*Population!$BO87)</f>
        <v>-5250.3904056025003</v>
      </c>
      <c r="H87" s="4">
        <f>step*((-'By group'!H$4-'By group'!H$5-'By group'!H$22)*Population!H87+'By group'!H$3*Population!$BO87)</f>
        <v>-4886.5126473309438</v>
      </c>
      <c r="I87" s="4">
        <f>step*((-'By group'!I$4-'By group'!I$5-'By group'!I$22)*Population!I87+'By group'!I$3*Population!$BO87)</f>
        <v>0</v>
      </c>
      <c r="J87" s="4">
        <f>step*((-'By group'!J$4-'By group'!J$5-'By group'!J$22)*Population!J87+'By group'!J$3*Population!$BO87)</f>
        <v>0</v>
      </c>
      <c r="K87" s="4">
        <f>step*((-'By group'!K$4-'By group'!K$5-'By group'!K$22)*Population!K87+'By group'!K$3*Population!$BO87)</f>
        <v>0</v>
      </c>
      <c r="L87" s="4">
        <f>step*((-'By group'!L$4-'By group'!L$5-'By group'!L$22)*Population!L87+'By group'!L$3*Population!$BO87)</f>
        <v>-2701.5386004301217</v>
      </c>
      <c r="M87" s="4">
        <f>step*((-'By group'!M$4-'By group'!M$5-'By group'!M$22)*Population!M87+'By group'!M$3*Population!$BO87)</f>
        <v>-1538.2219049109362</v>
      </c>
      <c r="N87" s="4">
        <f>step*((-'By group'!N$4-'By group'!N$5-'By group'!N$22)*Population!N87+'By group'!N$3*Population!$BO87)</f>
        <v>-1473.5730896401135</v>
      </c>
      <c r="O87" s="8">
        <f>step*((-'By group'!O$4-'By group'!O$5-'By group'!O$22)*Population!O87+'By group'!O$3*Population!$BO87)</f>
        <v>131104.19077191956</v>
      </c>
      <c r="P87" s="4">
        <f>step*((-'By group'!P$4-'By group'!P$5-'By group'!P$22)*Population!P87+'By group'!P$3*Population!$BO87)</f>
        <v>-2512.189392230815</v>
      </c>
      <c r="Q87" s="4">
        <f>step*((-'By group'!Q$4-'By group'!Q$5-'By group'!Q$22)*Population!Q87+'By group'!Q$3*Population!$BO87)</f>
        <v>-16478.973197222269</v>
      </c>
      <c r="R87" s="4">
        <f>step*((-'By group'!R$4-'By group'!R$5-'By group'!R$22)*Population!R87+'By group'!R$3*Population!$BO87)</f>
        <v>-26385.79607252658</v>
      </c>
      <c r="S87" s="4">
        <f>step*((-'By group'!S$4-'By group'!S$5-'By group'!S$22)*Population!S87+'By group'!S$3*Population!$BO87)</f>
        <v>-10714.042343828898</v>
      </c>
      <c r="T87" s="4">
        <f>step*((-'By group'!T$4-'By group'!T$5-'By group'!T$22)*Population!T87+'By group'!T$3*Population!$BO87)</f>
        <v>-2600.430100210589</v>
      </c>
      <c r="U87" s="4">
        <f>step*((-'By group'!U$4-'By group'!U$5-'By group'!U$22)*Population!U87+'By group'!U$3*Population!$BO87)</f>
        <v>-2426.9082185905481</v>
      </c>
      <c r="V87" s="4">
        <f>step*((-'By group'!V$4-'By group'!V$5-'By group'!V$22)*Population!V87+'By group'!V$3*Population!$BO87)</f>
        <v>0</v>
      </c>
      <c r="W87" s="4">
        <f>step*((-'By group'!W$4-'By group'!W$5-'By group'!W$22)*Population!W87+'By group'!W$3*Population!$BO87)</f>
        <v>0</v>
      </c>
      <c r="X87" s="4">
        <f>step*((-'By group'!X$4-'By group'!X$5-'By group'!X$22)*Population!X87+'By group'!X$3*Population!$BO87)</f>
        <v>0</v>
      </c>
      <c r="Y87" s="4">
        <f>step*((-'By group'!Y$4-'By group'!Y$5-'By group'!Y$22)*Population!Y87+'By group'!Y$3*Population!$BO87)</f>
        <v>-1341.650646436419</v>
      </c>
      <c r="Z87" s="4">
        <f>step*((-'By group'!Z$4-'By group'!Z$5-'By group'!Z$22)*Population!Z87+'By group'!Z$3*Population!$BO87)</f>
        <v>-767.29461011891601</v>
      </c>
      <c r="AA87" s="4">
        <f>step*((-'By group'!AA$4-'By group'!AA$5-'By group'!AA$22)*Population!AA87+'By group'!AA$3*Population!$BO87)</f>
        <v>-742.28792030551824</v>
      </c>
      <c r="AB87" s="8">
        <f>step*((-'By group'!AB$4-'By group'!AB$5-'By group'!AB$22)*Population!AB87+'By group'!AB$3*Population!$BO87)</f>
        <v>-1223.7178156670332</v>
      </c>
      <c r="AC87" s="4">
        <f>step*((-'By group'!AC$4-'By group'!AC$5-'By group'!AC$22)*Population!AC87+'By group'!AC$3*Population!$BO87)</f>
        <v>-178.50574731290322</v>
      </c>
      <c r="AD87" s="4">
        <f>step*((-'By group'!AD$4-'By group'!AD$5-'By group'!AD$22)*Population!AD87+'By group'!AD$3*Population!$BO87)</f>
        <v>-1176.4692352497934</v>
      </c>
      <c r="AE87" s="4">
        <f>step*((-'By group'!AE$4-'By group'!AE$5-'By group'!AE$22)*Population!AE87+'By group'!AE$3*Population!$BO87)</f>
        <v>-1894.7560795114587</v>
      </c>
      <c r="AF87" s="4">
        <f>step*((-'By group'!AF$4-'By group'!AF$5-'By group'!AF$22)*Population!AF87+'By group'!AF$3*Population!$BO87)</f>
        <v>-772.25972738205542</v>
      </c>
      <c r="AG87" s="4">
        <f>step*((-'By group'!AG$4-'By group'!AG$5-'By group'!AG$22)*Population!AG87+'By group'!AG$3*Population!$BO87)</f>
        <v>-187.82076582353446</v>
      </c>
      <c r="AH87" s="4">
        <f>step*((-'By group'!AH$4-'By group'!AH$5-'By group'!AH$22)*Population!AH87+'By group'!AH$3*Population!$BO87)</f>
        <v>-175.55061019525215</v>
      </c>
      <c r="AI87" s="4">
        <f>step*((-'By group'!AI$4-'By group'!AI$5-'By group'!AI$22)*Population!AI87+'By group'!AI$3*Population!$BO87)</f>
        <v>0</v>
      </c>
      <c r="AJ87" s="4">
        <f>step*((-'By group'!AJ$4-'By group'!AJ$5-'By group'!AJ$22)*Population!AJ87+'By group'!AJ$3*Population!$BO87)</f>
        <v>0</v>
      </c>
      <c r="AK87" s="4">
        <f>step*((-'By group'!AK$4-'By group'!AK$5-'By group'!AK$22)*Population!AK87+'By group'!AK$3*Population!$BO87)</f>
        <v>0</v>
      </c>
      <c r="AL87" s="4">
        <f>step*((-'By group'!AL$4-'By group'!AL$5-'By group'!AL$22)*Population!AL87+'By group'!AL$3*Population!$BO87)</f>
        <v>-97.093445451789947</v>
      </c>
      <c r="AM87" s="4">
        <f>step*((-'By group'!AM$4-'By group'!AM$5-'By group'!AM$22)*Population!AM87+'By group'!AM$3*Population!$BO87)</f>
        <v>-55.48581869328892</v>
      </c>
      <c r="AN87" s="4">
        <f>step*((-'By group'!AN$4-'By group'!AN$5-'By group'!AN$22)*Population!AN87+'By group'!AN$3*Population!$BO87)</f>
        <v>-53.254009440480687</v>
      </c>
      <c r="AO87" s="8">
        <f>step*((-'By group'!AO$4-'By group'!AO$5-'By group'!AO$22)*Population!AO87+'By group'!AO$3*Population!$BO87)</f>
        <v>14790.606734803281</v>
      </c>
      <c r="AP87" s="4">
        <f>step*((-'By group'!AP$4-'By group'!AP$5-'By group'!AP$22)*Population!AP87+'By group'!AP$3*Population!$BO87)</f>
        <v>-545.25395384918784</v>
      </c>
      <c r="AQ87" s="4">
        <f>step*((-'By group'!AQ$4-'By group'!AQ$5-'By group'!AQ$22)*Population!AQ87+'By group'!AQ$3*Population!$BO87)</f>
        <v>-3545.2159212512138</v>
      </c>
      <c r="AR87" s="4">
        <f>step*((-'By group'!AR$4-'By group'!AR$5-'By group'!AR$22)*Population!AR87+'By group'!AR$3*Population!$BO87)</f>
        <v>-5594.1534622223662</v>
      </c>
      <c r="AS87" s="4">
        <f>step*((-'By group'!AS$4-'By group'!AS$5-'By group'!AS$22)*Population!AS87+'By group'!AS$3*Population!$BO87)</f>
        <v>-2242.2735891545353</v>
      </c>
      <c r="AT87" s="4">
        <f>step*((-'By group'!AT$4-'By group'!AT$5-'By group'!AT$22)*Population!AT87+'By group'!AT$3*Population!$BO87)</f>
        <v>-538.31051141006435</v>
      </c>
      <c r="AU87" s="4">
        <f>step*((-'By group'!AU$4-'By group'!AU$5-'By group'!AU$22)*Population!AU87+'By group'!AU$3*Population!$BO87)</f>
        <v>-490.44807272551844</v>
      </c>
      <c r="AV87" s="4">
        <f>step*((-'By group'!AV$4-'By group'!AV$5-'By group'!AV$22)*Population!AV87+'By group'!AV$3*Population!$BO87)</f>
        <v>0</v>
      </c>
      <c r="AW87" s="4">
        <f>step*((-'By group'!AW$4-'By group'!AW$5-'By group'!AW$22)*Population!AW87+'By group'!AW$3*Population!$BO87)</f>
        <v>0</v>
      </c>
      <c r="AX87" s="4">
        <f>step*((-'By group'!AX$4-'By group'!AX$5-'By group'!AX$22)*Population!AX87+'By group'!AX$3*Population!$BO87)</f>
        <v>0</v>
      </c>
      <c r="AY87" s="4">
        <f>step*((-'By group'!AY$4-'By group'!AY$5-'By group'!AY$22)*Population!AY87+'By group'!AY$3*Population!$BO87)</f>
        <v>-270.76826082872998</v>
      </c>
      <c r="AZ87" s="4">
        <f>step*((-'By group'!AZ$4-'By group'!AZ$5-'By group'!AZ$22)*Population!AZ87+'By group'!AZ$3*Population!$BO87)</f>
        <v>-149.85351265612587</v>
      </c>
      <c r="BA87" s="4">
        <f>step*((-'By group'!BA$4-'By group'!BA$5-'By group'!BA$22)*Population!BA87+'By group'!BA$3*Population!$BO87)</f>
        <v>-137.29456096835992</v>
      </c>
      <c r="BB87" s="8">
        <f>step*((-'By group'!BB$4-'By group'!BB$5-'By group'!BB$22)*Population!BB87+'By group'!BB$3*Population!$BO87)</f>
        <v>5363.6723858343539</v>
      </c>
      <c r="BC87" s="4">
        <f>step*((-'By group'!BC$4-'By group'!BC$5-'By group'!BC$22)*Population!BC87+'By group'!BC$3*Population!$BO87)</f>
        <v>-407.03339806994995</v>
      </c>
      <c r="BD87" s="4">
        <f>step*((-'By group'!BD$4-'By group'!BD$5-'By group'!BD$22)*Population!BD87+'By group'!BD$3*Population!$BO87)</f>
        <v>-2064.1591518495088</v>
      </c>
      <c r="BE87" s="4">
        <f>step*((-'By group'!BE$4-'By group'!BE$5-'By group'!BE$22)*Population!BE87+'By group'!BE$3*Population!$BO87)</f>
        <v>-2871.436213633136</v>
      </c>
      <c r="BF87" s="4">
        <f>step*((-'By group'!BF$4-'By group'!BF$5-'By group'!BF$22)*Population!BF87+'By group'!BF$3*Population!$BO87)</f>
        <v>-1065.2841276354795</v>
      </c>
      <c r="BG87" s="4">
        <f>step*((-'By group'!BG$4-'By group'!BG$5-'By group'!BG$22)*Population!BG87+'By group'!BG$3*Population!$BO87)</f>
        <v>-243.11535096406024</v>
      </c>
      <c r="BH87" s="4">
        <f>step*((-'By group'!BH$4-'By group'!BH$5-'By group'!BH$22)*Population!BH87+'By group'!BH$3*Population!$BO87)</f>
        <v>-209.06061334416592</v>
      </c>
      <c r="BI87" s="4">
        <f>step*((-'By group'!BI$4-'By group'!BI$5-'By group'!BI$22)*Population!BI87+'By group'!BI$3*Population!$BO87)</f>
        <v>0</v>
      </c>
      <c r="BJ87" s="4">
        <f>step*((-'By group'!BJ$4-'By group'!BJ$5-'By group'!BJ$22)*Population!BJ87+'By group'!BJ$3*Population!$BO87)</f>
        <v>0</v>
      </c>
      <c r="BK87" s="4">
        <f>step*((-'By group'!BK$4-'By group'!BK$5-'By group'!BK$22)*Population!BK87+'By group'!BK$3*Population!$BO87)</f>
        <v>0</v>
      </c>
      <c r="BL87" s="4">
        <f>step*((-'By group'!BL$4-'By group'!BL$5-'By group'!BL$22)*Population!BL87+'By group'!BL$3*Population!$BO87)</f>
        <v>-137.46405883013077</v>
      </c>
      <c r="BM87" s="4">
        <f>step*((-'By group'!BM$4-'By group'!BM$5-'By group'!BM$22)*Population!BM87+'By group'!BM$3*Population!$BO87)</f>
        <v>-70.019446912299671</v>
      </c>
      <c r="BN87" s="4">
        <f>step*((-'By group'!BN$4-'By group'!BN$5-'By group'!BN$22)*Population!BN87+'By group'!BN$3*Population!$BO87)</f>
        <v>-58.687882304524486</v>
      </c>
      <c r="BO87" s="71">
        <f>-step*SUM(SCR!B87:N87)*Population!B87</f>
        <v>-132528.99582534059</v>
      </c>
      <c r="BP87" s="4">
        <f>step*-SUM('By group'!C$11:C$21)*Population!C87</f>
        <v>-127061.79590912294</v>
      </c>
      <c r="BQ87" s="4">
        <f>step*-SUM('By group'!D$11:D$21)*Population!D87</f>
        <v>-92605.358866121853</v>
      </c>
      <c r="BR87" s="4">
        <f>step*-SUM('By group'!E$11:E$21)*Population!E87</f>
        <v>-38112.062859914229</v>
      </c>
      <c r="BS87" s="4">
        <f>step*-SUM('By group'!F$11:F$21)*Population!F87</f>
        <v>-11395.146029374726</v>
      </c>
      <c r="BT87" s="4">
        <f>step*-SUM('By group'!G$11:G$21)*Population!G87</f>
        <v>-5469.1566725026041</v>
      </c>
      <c r="BU87" s="4">
        <f>step*-SUM('By group'!H$11:H$21)*Population!H87</f>
        <v>0</v>
      </c>
      <c r="BV87" s="4">
        <f>step*-SUM('By group'!I$11:I$21)*Population!I87</f>
        <v>0</v>
      </c>
      <c r="BW87" s="4">
        <f>step*-SUM('By group'!J$11:J$21)*Population!J87</f>
        <v>0</v>
      </c>
      <c r="BX87" s="4">
        <f>step*-SUM('By group'!K$11:K$21)*Population!K87</f>
        <v>0</v>
      </c>
      <c r="BY87" s="4">
        <f>step*-SUM('By group'!L$11:L$21)*Population!L87</f>
        <v>-1929.6704288786584</v>
      </c>
      <c r="BZ87" s="4">
        <f>step*-SUM('By group'!M$11:M$21)*Population!M87</f>
        <v>-961.38869056933515</v>
      </c>
      <c r="CA87" s="4">
        <f>step*-SUM('By group'!N$11:N$21)*Population!N87</f>
        <v>0</v>
      </c>
      <c r="CB87" s="13">
        <f>-step*SUM(SCR!O87:AA87)*Population!O87</f>
        <v>-65509.345868911529</v>
      </c>
      <c r="CC87" s="4">
        <f>step*-SUM('By group'!P$11:P$21)*Population!P87</f>
        <v>-62804.734805770371</v>
      </c>
      <c r="CD87" s="4">
        <f>step*-SUM('By group'!Q$11:Q$21)*Population!Q87</f>
        <v>-45774.925547839637</v>
      </c>
      <c r="CE87" s="4">
        <f>step*-SUM('By group'!R$11:R$21)*Population!R87</f>
        <v>-18846.997194661843</v>
      </c>
      <c r="CF87" s="4">
        <f>step*-SUM('By group'!S$11:S$21)*Population!S87</f>
        <v>-5638.9696546467894</v>
      </c>
      <c r="CG87" s="4">
        <f>step*-SUM('By group'!T$11:T$21)*Population!T87</f>
        <v>-2708.7813543860298</v>
      </c>
      <c r="CH87" s="4">
        <f>step*-SUM('By group'!U$11:U$21)*Population!U87</f>
        <v>0</v>
      </c>
      <c r="CI87" s="4">
        <f>step*-SUM('By group'!V$11:V$21)*Population!V87</f>
        <v>0</v>
      </c>
      <c r="CJ87" s="4">
        <f>step*-SUM('By group'!W$11:W$21)*Population!W87</f>
        <v>0</v>
      </c>
      <c r="CK87" s="4">
        <f>step*-SUM('By group'!X$11:X$21)*Population!X87</f>
        <v>0</v>
      </c>
      <c r="CL87" s="4">
        <f>step*-SUM('By group'!Y$11:Y$21)*Population!Y87</f>
        <v>-958.32189031172788</v>
      </c>
      <c r="CM87" s="4">
        <f>step*-SUM('By group'!Z$11:Z$21)*Population!Z87</f>
        <v>-479.55913132432255</v>
      </c>
      <c r="CN87" s="4">
        <f>step*-SUM('By group'!AA$11:AA$21)*Population!AA87</f>
        <v>0</v>
      </c>
      <c r="CO87" s="13">
        <f>-step*SUM(SCR!AB87:AN87)*Population!AB87</f>
        <v>-4647.121894854643</v>
      </c>
      <c r="CP87" s="4">
        <f>step*-SUM('By group'!AC$11:AC$21)*Population!AC87</f>
        <v>-4462.6436828225806</v>
      </c>
      <c r="CQ87" s="4">
        <f>step*-SUM('By group'!AD$11:AD$21)*Population!AD87</f>
        <v>-3267.970097916093</v>
      </c>
      <c r="CR87" s="4">
        <f>step*-SUM('By group'!AE$11:AE$21)*Population!AE87</f>
        <v>-1353.3971996510418</v>
      </c>
      <c r="CS87" s="4">
        <f>step*-SUM('By group'!AF$11:AF$21)*Population!AF87</f>
        <v>-406.45248809581864</v>
      </c>
      <c r="CT87" s="4">
        <f>step*-SUM('By group'!AG$11:AG$21)*Population!AG87</f>
        <v>-195.64663106618173</v>
      </c>
      <c r="CU87" s="4">
        <f>step*-SUM('By group'!AH$11:AH$21)*Population!AH87</f>
        <v>0</v>
      </c>
      <c r="CV87" s="4">
        <f>step*-SUM('By group'!AI$11:AI$21)*Population!AI87</f>
        <v>0</v>
      </c>
      <c r="CW87" s="4">
        <f>step*-SUM('By group'!AJ$11:AJ$21)*Population!AJ87</f>
        <v>0</v>
      </c>
      <c r="CX87" s="4">
        <f>step*-SUM('By group'!AK$11:AK$21)*Population!AK87</f>
        <v>0</v>
      </c>
      <c r="CY87" s="4">
        <f>step*-SUM('By group'!AL$11:AL$21)*Population!AL87</f>
        <v>-69.352461036992821</v>
      </c>
      <c r="CZ87" s="4">
        <f>step*-SUM('By group'!AM$11:AM$21)*Population!AM87</f>
        <v>-34.678636683305577</v>
      </c>
      <c r="DA87" s="4">
        <f>step*-SUM('By group'!AN$11:AN$21)*Population!AN87</f>
        <v>0</v>
      </c>
      <c r="DB87" s="13">
        <f>-step*SUM(SCR!AO87:BA87)*Population!AO87</f>
        <v>-14255.458501066798</v>
      </c>
      <c r="DC87" s="4">
        <f>step*-SUM('By group'!AP$11:AP$21)*Population!AP87</f>
        <v>-13631.348846229695</v>
      </c>
      <c r="DD87" s="4">
        <f>step*-SUM('By group'!AQ$11:AQ$21)*Population!AQ87</f>
        <v>-9847.8220034755941</v>
      </c>
      <c r="DE87" s="4">
        <f>step*-SUM('By group'!AR$11:AR$21)*Population!AR87</f>
        <v>-3995.8239015874042</v>
      </c>
      <c r="DF87" s="4">
        <f>step*-SUM('By group'!AS$11:AS$21)*Population!AS87</f>
        <v>-1180.1439942918607</v>
      </c>
      <c r="DG87" s="4">
        <f>step*-SUM('By group'!AT$11:AT$21)*Population!AT87</f>
        <v>-560.74011605215037</v>
      </c>
      <c r="DH87" s="4">
        <f>step*-SUM('By group'!AU$11:AU$21)*Population!AU87</f>
        <v>0</v>
      </c>
      <c r="DI87" s="4">
        <f>step*-SUM('By group'!AV$11:AV$21)*Population!AV87</f>
        <v>0</v>
      </c>
      <c r="DJ87" s="4">
        <f>step*-SUM('By group'!AW$11:AW$21)*Population!AW87</f>
        <v>0</v>
      </c>
      <c r="DK87" s="4">
        <f>step*-SUM('By group'!AX$11:AX$21)*Population!AX87</f>
        <v>0</v>
      </c>
      <c r="DL87" s="4">
        <f>step*-SUM('By group'!AY$11:AY$21)*Population!AY87</f>
        <v>-193.40590059194997</v>
      </c>
      <c r="DM87" s="4">
        <f>step*-SUM('By group'!AZ$11:AZ$21)*Population!AZ87</f>
        <v>-93.65844541007867</v>
      </c>
      <c r="DN87" s="4">
        <f>step*-SUM('By group'!BA$11:BA$21)*Population!BA87</f>
        <v>0</v>
      </c>
      <c r="DO87" s="13">
        <f>-step*SUM(SCR!BB87:BN87)*Population!BB87</f>
        <v>-7201.7144086141243</v>
      </c>
      <c r="DP87" s="4">
        <f>step*-SUM('By group'!BC$11:BC$21)*Population!BC87</f>
        <v>-6783.8899678324988</v>
      </c>
      <c r="DQ87" s="4">
        <f>step*-SUM('By group'!BD$11:BD$21)*Population!BD87</f>
        <v>-4691.2707996579738</v>
      </c>
      <c r="DR87" s="4">
        <f>step*-SUM('By group'!BE$11:BE$21)*Population!BE87</f>
        <v>-1794.6476335207099</v>
      </c>
      <c r="DS87" s="4">
        <f>step*-SUM('By group'!BF$11:BF$21)*Population!BF87</f>
        <v>-507.27815601689508</v>
      </c>
      <c r="DT87" s="4">
        <f>step*-SUM('By group'!BG$11:BG$21)*Population!BG87</f>
        <v>-233.76476054236562</v>
      </c>
      <c r="DU87" s="4">
        <f>step*-SUM('By group'!BH$11:BH$21)*Population!BH87</f>
        <v>0</v>
      </c>
      <c r="DV87" s="4">
        <f>step*-SUM('By group'!BI$11:BI$21)*Population!BI87</f>
        <v>0</v>
      </c>
      <c r="DW87" s="4">
        <f>step*-SUM('By group'!BJ$11:BJ$21)*Population!BJ87</f>
        <v>0</v>
      </c>
      <c r="DX87" s="4">
        <f>step*-SUM('By group'!BK$11:BK$21)*Population!BK87</f>
        <v>0</v>
      </c>
      <c r="DY87" s="4">
        <f>step*-SUM('By group'!BL$11:BL$21)*Population!BL87</f>
        <v>-76.368921572294866</v>
      </c>
      <c r="DZ87" s="4">
        <f>step*-SUM('By group'!BM$11:BM$21)*Population!BM87</f>
        <v>-35.009723456149835</v>
      </c>
      <c r="EA87" s="4">
        <f>step*-SUM('By group'!BN$11:BN$21)*Population!BN87</f>
        <v>0</v>
      </c>
      <c r="EB87" s="52">
        <v>0</v>
      </c>
      <c r="EC87" s="4">
        <f t="shared" si="111"/>
        <v>132528.99582534059</v>
      </c>
      <c r="ED87" s="4">
        <f t="shared" si="111"/>
        <v>127061.79590912294</v>
      </c>
      <c r="EE87" s="4">
        <f t="shared" si="112"/>
        <v>92605.358866121853</v>
      </c>
      <c r="EF87" s="4">
        <f t="shared" si="113"/>
        <v>38112.062859914229</v>
      </c>
      <c r="EG87" s="4">
        <f t="shared" si="114"/>
        <v>11395.146029374726</v>
      </c>
      <c r="EH87" s="4">
        <f t="shared" si="114"/>
        <v>5469.1566725026041</v>
      </c>
      <c r="EI87" s="4">
        <v>0</v>
      </c>
      <c r="EJ87" s="4">
        <f t="shared" si="115"/>
        <v>0</v>
      </c>
      <c r="EK87" s="4">
        <f t="shared" si="116"/>
        <v>0</v>
      </c>
      <c r="EL87" s="4">
        <f t="shared" si="117"/>
        <v>0</v>
      </c>
      <c r="EM87" s="4">
        <f t="shared" si="118"/>
        <v>1929.6704288786584</v>
      </c>
      <c r="EN87" s="4">
        <f t="shared" si="119"/>
        <v>961.38869056933515</v>
      </c>
      <c r="EO87" s="52">
        <v>0</v>
      </c>
      <c r="EP87" s="4">
        <f t="shared" si="120"/>
        <v>65509.345868911529</v>
      </c>
      <c r="EQ87" s="4">
        <f t="shared" si="121"/>
        <v>62804.734805770371</v>
      </c>
      <c r="ER87" s="4">
        <f t="shared" si="122"/>
        <v>45774.925547839637</v>
      </c>
      <c r="ES87" s="4">
        <f t="shared" si="123"/>
        <v>18846.997194661843</v>
      </c>
      <c r="ET87" s="4">
        <f t="shared" si="124"/>
        <v>5638.9696546467894</v>
      </c>
      <c r="EU87" s="4">
        <f t="shared" si="125"/>
        <v>2708.7813543860298</v>
      </c>
      <c r="EV87" s="4">
        <v>0</v>
      </c>
      <c r="EW87" s="4">
        <f t="shared" si="126"/>
        <v>0</v>
      </c>
      <c r="EX87" s="4">
        <f t="shared" si="127"/>
        <v>0</v>
      </c>
      <c r="EY87" s="4">
        <f t="shared" si="128"/>
        <v>0</v>
      </c>
      <c r="EZ87" s="4">
        <f t="shared" si="129"/>
        <v>958.32189031172788</v>
      </c>
      <c r="FA87" s="4">
        <f t="shared" si="130"/>
        <v>479.55913132432255</v>
      </c>
      <c r="FB87" s="52">
        <v>0</v>
      </c>
      <c r="FC87" s="4">
        <f t="shared" si="131"/>
        <v>4647.121894854643</v>
      </c>
      <c r="FD87" s="4">
        <f t="shared" si="132"/>
        <v>4462.6436828225806</v>
      </c>
      <c r="FE87" s="4">
        <f t="shared" si="133"/>
        <v>3267.970097916093</v>
      </c>
      <c r="FF87" s="4">
        <f t="shared" si="134"/>
        <v>1353.3971996510418</v>
      </c>
      <c r="FG87" s="4">
        <f t="shared" si="135"/>
        <v>406.45248809581864</v>
      </c>
      <c r="FH87" s="4">
        <f t="shared" si="136"/>
        <v>195.64663106618173</v>
      </c>
      <c r="FI87" s="4">
        <v>0</v>
      </c>
      <c r="FJ87" s="4">
        <f t="shared" si="137"/>
        <v>0</v>
      </c>
      <c r="FK87" s="4">
        <f t="shared" si="138"/>
        <v>0</v>
      </c>
      <c r="FL87" s="4">
        <f t="shared" si="139"/>
        <v>0</v>
      </c>
      <c r="FM87" s="4">
        <f t="shared" si="140"/>
        <v>69.352461036992821</v>
      </c>
      <c r="FN87" s="9">
        <f t="shared" si="141"/>
        <v>34.678636683305577</v>
      </c>
      <c r="FO87" s="4">
        <v>0</v>
      </c>
      <c r="FP87" s="4">
        <f t="shared" si="142"/>
        <v>14255.458501066798</v>
      </c>
      <c r="FQ87" s="4">
        <f t="shared" si="143"/>
        <v>13631.348846229695</v>
      </c>
      <c r="FR87" s="4">
        <f t="shared" si="144"/>
        <v>9847.8220034755941</v>
      </c>
      <c r="FS87" s="4">
        <f t="shared" si="145"/>
        <v>3995.8239015874042</v>
      </c>
      <c r="FT87" s="4">
        <f t="shared" si="146"/>
        <v>1180.1439942918607</v>
      </c>
      <c r="FU87" s="4">
        <f t="shared" si="147"/>
        <v>560.74011605215037</v>
      </c>
      <c r="FV87" s="4">
        <v>0</v>
      </c>
      <c r="FW87" s="4">
        <f t="shared" si="148"/>
        <v>0</v>
      </c>
      <c r="FX87" s="4">
        <f t="shared" si="149"/>
        <v>0</v>
      </c>
      <c r="FY87" s="4">
        <f t="shared" si="150"/>
        <v>0</v>
      </c>
      <c r="FZ87" s="4">
        <f t="shared" si="151"/>
        <v>193.40590059194997</v>
      </c>
      <c r="GA87" s="4">
        <f t="shared" si="152"/>
        <v>93.65844541007867</v>
      </c>
      <c r="GB87" s="4">
        <v>0</v>
      </c>
      <c r="GC87" s="4">
        <f t="shared" si="153"/>
        <v>7201.7144086141243</v>
      </c>
      <c r="GD87" s="4">
        <f t="shared" si="94"/>
        <v>6783.8899678324988</v>
      </c>
      <c r="GE87" s="4">
        <f t="shared" si="95"/>
        <v>4691.2707996579738</v>
      </c>
      <c r="GF87" s="4">
        <f t="shared" si="96"/>
        <v>1794.6476335207099</v>
      </c>
      <c r="GG87" s="4">
        <f t="shared" si="97"/>
        <v>507.27815601689508</v>
      </c>
      <c r="GH87" s="4">
        <f t="shared" si="98"/>
        <v>233.76476054236562</v>
      </c>
      <c r="GI87" s="4">
        <v>0</v>
      </c>
      <c r="GJ87" s="4">
        <f t="shared" si="154"/>
        <v>0</v>
      </c>
      <c r="GK87" s="4">
        <f t="shared" si="155"/>
        <v>0</v>
      </c>
      <c r="GL87" s="4">
        <f t="shared" si="99"/>
        <v>0</v>
      </c>
      <c r="GM87" s="4">
        <f t="shared" si="100"/>
        <v>76.368921572294866</v>
      </c>
      <c r="GN87" s="4">
        <f t="shared" si="101"/>
        <v>35.009723456149835</v>
      </c>
      <c r="GO87" s="52">
        <v>0</v>
      </c>
      <c r="GP87" s="4">
        <f>step*(-'By group'!C$32*Population!C87+'By group'!I$33*Population!I87)</f>
        <v>0</v>
      </c>
      <c r="GQ87" s="4">
        <f>step*(-'By group'!D$32*Population!D87+'By group'!J$33*Population!J87)</f>
        <v>0</v>
      </c>
      <c r="GR87" s="4">
        <f>step*(-'By group'!E$32*Population!E87+'By group'!K$33*Population!K87)</f>
        <v>0</v>
      </c>
      <c r="GS87" s="4">
        <f>step*(-'By group'!F$32*Population!F87+'By group'!L$33*Population!L87)</f>
        <v>-4732.7378002480336</v>
      </c>
      <c r="GT87" s="4">
        <f>step*(-'By group'!G$32*Population!G87+'By group'!M$33*Population!M87)</f>
        <v>-613.13698921585319</v>
      </c>
      <c r="GU87" s="4">
        <f>step*(-'By group'!H$32*Population!H87+'By group'!N$33*Population!N87)</f>
        <v>-534.20112635377291</v>
      </c>
      <c r="GV87" s="46">
        <f t="shared" si="156"/>
        <v>0</v>
      </c>
      <c r="GW87" s="14">
        <f t="shared" si="157"/>
        <v>0</v>
      </c>
      <c r="GX87" s="4">
        <f t="shared" si="158"/>
        <v>0</v>
      </c>
      <c r="GY87" s="4">
        <f t="shared" si="159"/>
        <v>4732.7378002480336</v>
      </c>
      <c r="GZ87" s="4">
        <f t="shared" si="160"/>
        <v>613.13698921585319</v>
      </c>
      <c r="HA87" s="4">
        <f t="shared" si="161"/>
        <v>534.20112635377291</v>
      </c>
      <c r="HB87" s="8">
        <v>0</v>
      </c>
      <c r="HC87" s="4">
        <f>step*(-'By group'!P$32*Population!P87+'By group'!V$33*Population!V87)</f>
        <v>0</v>
      </c>
      <c r="HD87" s="4">
        <f>step*(-'By group'!Q$32*Population!Q87+'By group'!W$33*Population!W87)</f>
        <v>0</v>
      </c>
      <c r="HE87" s="4">
        <f>step*(-'By group'!R$32*Population!R87+'By group'!X$33*Population!X87)</f>
        <v>0</v>
      </c>
      <c r="HF87" s="4">
        <f>step*(-'By group'!S$32*Population!S87+'By group'!Y$33*Population!Y87)</f>
        <v>-2340.3238821675309</v>
      </c>
      <c r="HG87" s="4">
        <f>step*(-'By group'!T$32*Population!T87+'By group'!Z$33*Population!Z87)</f>
        <v>-301.97670521504472</v>
      </c>
      <c r="HH87" s="4">
        <f>step*(-'By group'!U$32*Population!U87+'By group'!AA$33*Population!AA87)</f>
        <v>-262.56828465863134</v>
      </c>
      <c r="HI87" s="14">
        <f t="shared" si="162"/>
        <v>0</v>
      </c>
      <c r="HJ87" s="46">
        <f t="shared" si="163"/>
        <v>0</v>
      </c>
      <c r="HK87" s="4">
        <f t="shared" si="164"/>
        <v>0</v>
      </c>
      <c r="HL87" s="4">
        <f t="shared" si="165"/>
        <v>2340.3238821675309</v>
      </c>
      <c r="HM87" s="4">
        <f t="shared" si="166"/>
        <v>301.97670521504472</v>
      </c>
      <c r="HN87" s="9">
        <f t="shared" si="167"/>
        <v>262.56828465863134</v>
      </c>
      <c r="HO87" s="4">
        <v>0</v>
      </c>
      <c r="HP87" s="4">
        <f>step*(-'By group'!AC$32*Population!AC87+'By group'!AI$33*Population!AI87)</f>
        <v>0</v>
      </c>
      <c r="HQ87" s="4">
        <f>step*(-'By group'!AD$32*Population!AD87+'By group'!AJ$33*Population!AJ87)</f>
        <v>0</v>
      </c>
      <c r="HR87" s="4">
        <f>step*(-'By group'!AE$32*Population!AE87+'By group'!AK$33*Population!AK87)</f>
        <v>0</v>
      </c>
      <c r="HS87" s="4">
        <f>step*(-'By group'!AF$32*Population!AF87+'By group'!AL$33*Population!AL87)</f>
        <v>-168.55001352941292</v>
      </c>
      <c r="HT87" s="4">
        <f>step*(-'By group'!AG$32*Population!AG87+'By group'!AM$33*Population!AM87)</f>
        <v>-21.790007871583558</v>
      </c>
      <c r="HU87" s="4">
        <f>step*(-'By group'!AH$32*Population!AH87+'By group'!AN$33*Population!AN87)</f>
        <v>-19.108543629960803</v>
      </c>
      <c r="HV87" s="14">
        <f t="shared" si="168"/>
        <v>0</v>
      </c>
      <c r="HW87" s="46">
        <f t="shared" si="169"/>
        <v>0</v>
      </c>
      <c r="HX87" s="4">
        <f t="shared" si="170"/>
        <v>0</v>
      </c>
      <c r="HY87" s="4">
        <f t="shared" si="171"/>
        <v>168.55001352941292</v>
      </c>
      <c r="HZ87" s="4">
        <f t="shared" si="172"/>
        <v>21.790007871583558</v>
      </c>
      <c r="IA87" s="4">
        <f t="shared" si="173"/>
        <v>19.108543629960803</v>
      </c>
      <c r="IB87" s="8">
        <v>0</v>
      </c>
      <c r="IC87" s="4">
        <f>step*(-'By group'!AP$32*Population!AP87+'By group'!AV$33*Population!AV87)</f>
        <v>0</v>
      </c>
      <c r="ID87" s="4">
        <f>step*(-'By group'!AQ$32*Population!AQ87+'By group'!AW$33*Population!AW87)</f>
        <v>0</v>
      </c>
      <c r="IE87" s="4">
        <f>step*(-'By group'!AR$32*Population!AR87+'By group'!AX$33*Population!AX87)</f>
        <v>0</v>
      </c>
      <c r="IF87" s="4">
        <f>step*(-'By group'!AS$32*Population!AS87+'By group'!AY$33*Population!AY87)</f>
        <v>-493.3690468499554</v>
      </c>
      <c r="IG87" s="4">
        <f>step*(-'By group'!AT$32*Population!AT87+'By group'!AZ$33*Population!AZ87)</f>
        <v>-65.318800505390755</v>
      </c>
      <c r="IH87" s="4">
        <f>step*(-'By group'!AU$32*Population!AU87+'By group'!BA$33*Population!BA87)</f>
        <v>-56.407224589109362</v>
      </c>
      <c r="II87" s="14">
        <f t="shared" si="102"/>
        <v>0</v>
      </c>
      <c r="IJ87" s="4">
        <f t="shared" si="103"/>
        <v>0</v>
      </c>
      <c r="IK87" s="4">
        <f t="shared" si="174"/>
        <v>0</v>
      </c>
      <c r="IL87" s="4">
        <f t="shared" si="175"/>
        <v>493.3690468499554</v>
      </c>
      <c r="IM87" s="4">
        <f t="shared" si="176"/>
        <v>65.318800505390755</v>
      </c>
      <c r="IN87" s="4">
        <f t="shared" si="177"/>
        <v>56.407224589109362</v>
      </c>
      <c r="IO87" s="8">
        <v>0</v>
      </c>
      <c r="IP87" s="4">
        <f>step*(-'By group'!BC$32*Population!BC87+'By group'!BI$33*Population!BI87)</f>
        <v>0</v>
      </c>
      <c r="IQ87" s="4">
        <f>step*(-'By group'!BD$32*Population!BD87+'By group'!BJ$33*Population!BJ87)</f>
        <v>0</v>
      </c>
      <c r="IR87" s="4">
        <f>step*(-'By group'!BE$32*Population!BE87+'By group'!BK$33*Population!BK87)</f>
        <v>0</v>
      </c>
      <c r="IS87" s="4">
        <f>step*(-'By group'!BF$32*Population!BF87+'By group'!BL$33*Population!BL87)</f>
        <v>-215.4546172223001</v>
      </c>
      <c r="IT87" s="4">
        <f>step*(-'By group'!BG$32*Population!BG87+'By group'!BM$33*Population!BM87)</f>
        <v>-29.248090380398207</v>
      </c>
      <c r="IU87" s="4">
        <f>step*(-'By group'!BH$32*Population!BH87+'By group'!BN$33*Population!BN87)</f>
        <v>-23.919065303103494</v>
      </c>
      <c r="IV87" s="14">
        <f t="shared" si="104"/>
        <v>0</v>
      </c>
      <c r="IW87" s="4">
        <f t="shared" si="105"/>
        <v>0</v>
      </c>
      <c r="IX87" s="4">
        <f t="shared" si="106"/>
        <v>0</v>
      </c>
      <c r="IY87" s="4">
        <f t="shared" si="107"/>
        <v>215.4546172223001</v>
      </c>
      <c r="IZ87" s="4">
        <f t="shared" si="108"/>
        <v>29.248090380398207</v>
      </c>
      <c r="JA87" s="4">
        <f t="shared" si="109"/>
        <v>23.919065303103494</v>
      </c>
      <c r="JB87" s="75">
        <f>step*(+prop_idu_male*'By group'!BB$9*Population!BB87-'By group'!B$8*Population!B87)</f>
        <v>-933.36639730419643</v>
      </c>
      <c r="JC87" s="46">
        <f>step*(+prop_idu_male*'By group'!BC$9*Population!BC87-'By group'!C$8*Population!C87)</f>
        <v>-5.5390229993162485</v>
      </c>
      <c r="JD87" s="46">
        <f>step*(+prop_idu_male*'By group'!BD$9*Population!BD87-'By group'!D$8*Population!D87)</f>
        <v>-16.269261789388544</v>
      </c>
      <c r="JE87" s="46">
        <f>step*(+prop_idu_male*'By group'!BE$9*Population!BE87-'By group'!E$8*Population!E87)</f>
        <v>-16.90245426973226</v>
      </c>
      <c r="JF87" s="46">
        <f>step*(+prop_idu_male*'By group'!BF$9*Population!BF87-'By group'!F$8*Population!F87)</f>
        <v>-5.0888392274670888</v>
      </c>
      <c r="JG87" s="46">
        <f>step*(+prop_idu_male*'By group'!BG$9*Population!BG87-'By group'!G$8*Population!G87)</f>
        <v>-0.98162424944018534</v>
      </c>
      <c r="JH87" s="46">
        <f>step*(+prop_idu_male*'By group'!BH$9*Population!BH87-'By group'!H$8*Population!H87)</f>
        <v>-0.83395799695625927</v>
      </c>
      <c r="JI87" s="46">
        <f>step*(+prop_idu_male*'By group'!BI$9*Population!BI87-'By group'!I$8*Population!I87)</f>
        <v>0</v>
      </c>
      <c r="JJ87" s="46">
        <f>step*(+prop_idu_male*'By group'!BJ$9*Population!BJ87-'By group'!J$8*Population!J87)</f>
        <v>0</v>
      </c>
      <c r="JK87" s="46">
        <f>step*(+prop_idu_male*'By group'!BK$9*Population!BK87-'By group'!K$8*Population!K87)</f>
        <v>0</v>
      </c>
      <c r="JL87" s="46">
        <f>step*(+prop_idu_male*'By group'!BL$9*Population!BL87-'By group'!L$8*Population!L87)</f>
        <v>-1.7463850171051507</v>
      </c>
      <c r="JM87" s="46">
        <f>step*(+prop_idu_male*'By group'!BM$9*Population!BM87-'By group'!M$8*Population!M87)</f>
        <v>-0.87736535427457563</v>
      </c>
      <c r="JN87" s="46">
        <f>step*(+prop_idu_male*'By group'!BN$9*Population!BN87-'By group'!N$8*Population!N87)</f>
        <v>-0.71432525465986951</v>
      </c>
      <c r="JO87" s="45">
        <f>step*(+(1-prop_idu_male)*'By group'!BB$9*Population!BB87-'By group'!O$8*Population!O87-'By group'!O$6*Population!O87+'By group'!AB$7*Population!AB87)</f>
        <v>-6966.6340537201713</v>
      </c>
      <c r="JP87" s="46">
        <f>step*(+(1-prop_idu_male)*'By group'!BC$9*Population!BC87-'By group'!P$8*Population!P87-'By group'!P$6*Population!P87+'By group'!AC$7*Population!AC87)</f>
        <v>-10.621531275928202</v>
      </c>
      <c r="JQ87" s="46">
        <f>step*(+(1-prop_idu_male)*'By group'!BD$9*Population!BD87-'By group'!Q$8*Population!Q87-'By group'!Q$6*Population!Q87+'By group'!AD$7*Population!AD87)</f>
        <v>-30.842242291855605</v>
      </c>
      <c r="JR87" s="46">
        <f>step*(+(1-prop_idu_male)*'By group'!BE$9*Population!BE87-'By group'!R$8*Population!R87-'By group'!R$6*Population!R87+'By group'!AE$7*Population!AE87)</f>
        <v>-31.591165899984176</v>
      </c>
      <c r="JS87" s="46">
        <f>step*(+(1-prop_idu_male)*'By group'!BF$9*Population!BF87-'By group'!S$8*Population!S87-'By group'!S$6*Population!S87+'By group'!AF$7*Population!AF87)</f>
        <v>-9.4228981420632234</v>
      </c>
      <c r="JT87" s="46">
        <f>step*(+(1-prop_idu_male)*'By group'!BG$9*Population!BG87-'By group'!T$8*Population!T87-'By group'!T$6*Population!T87+'By group'!AG$7*Population!AG87)</f>
        <v>-1.8077758142135403</v>
      </c>
      <c r="JU87" s="46">
        <f>step*(+(1-prop_idu_male)*'By group'!BH$9*Population!BH87-'By group'!U$8*Population!U87-'By group'!U$6*Population!U87+'By group'!AH$7*Population!AH87)</f>
        <v>-1.5272062650010436</v>
      </c>
      <c r="JV87" s="46">
        <f>step*(+(1-prop_idu_male)*'By group'!BI$9*Population!BI87-'By group'!V$8*Population!V87-'By group'!V$6*Population!V87+'By group'!AI$7*Population!AI87)</f>
        <v>0</v>
      </c>
      <c r="JW87" s="46">
        <f>step*(+(1-prop_idu_male)*'By group'!BJ$9*Population!BJ87-'By group'!W$8*Population!W87-'By group'!W$6*Population!W87+'By group'!AJ$7*Population!AJ87)</f>
        <v>0</v>
      </c>
      <c r="JX87" s="46">
        <f>step*(+(1-prop_idu_male)*'By group'!BK$9*Population!BK87-'By group'!X$8*Population!X87-'By group'!X$6*Population!X87+'By group'!AK$7*Population!AK87)</f>
        <v>0</v>
      </c>
      <c r="JY87" s="46">
        <f>step*(+(1-prop_idu_male)*'By group'!BL$9*Population!BL87-'By group'!Y$8*Population!Y87-'By group'!Y$6*Population!Y87+'By group'!AL$7*Population!AL87)</f>
        <v>-3.1948088273890773</v>
      </c>
      <c r="JZ87" s="46">
        <f>step*(+(1-prop_idu_male)*'By group'!BM$9*Population!BM87-'By group'!Z$8*Population!Z87-'By group'!Z$6*Population!Z87+'By group'!AM$7*Population!AM87)</f>
        <v>-1.6019762510312887</v>
      </c>
      <c r="KA87" s="76">
        <f>step*(+(1-prop_idu_male)*'By group'!BN$9*Population!BN87-'By group'!AA$8*Population!AA87-'By group'!AA$6*Population!AA87+'By group'!AN$7*Population!AN87)</f>
        <v>-1.3180137861410539</v>
      </c>
      <c r="KB87" s="46">
        <f>step*(+'By group'!O$6*Population!O87-'By group'!AB$7*Population!AB87)</f>
        <v>5961.3855170686593</v>
      </c>
      <c r="KC87" s="46">
        <f>step*(+'By group'!P$6*Population!P87-'By group'!AC$7*Population!AC87)</f>
        <v>7.6848112346746582</v>
      </c>
      <c r="KD87" s="46">
        <f>step*(+'By group'!Q$6*Population!Q87-'By group'!AD$7*Population!AD87)</f>
        <v>22.250209678246634</v>
      </c>
      <c r="KE87" s="46">
        <f>step*(+'By group'!R$6*Population!R87-'By group'!AE$7*Population!AE87)</f>
        <v>22.706061592709474</v>
      </c>
      <c r="KF87" s="46">
        <f>step*(+'By group'!S$6*Population!S87-'By group'!AF$7*Population!AF87)</f>
        <v>6.7555967615448989</v>
      </c>
      <c r="KG87" s="46">
        <f>step*(+'By group'!T$6*Population!T87-'By group'!AG$7*Population!AG87)</f>
        <v>1.2940713146014182</v>
      </c>
      <c r="KH87" s="46">
        <f>step*(+'By group'!U$6*Population!U87-'By group'!AH$7*Population!AH87)</f>
        <v>1.0913054342982409</v>
      </c>
      <c r="KI87" s="46">
        <f>step*(+'By group'!V$6*Population!V87-'By group'!AI$7*Population!AI87)</f>
        <v>0</v>
      </c>
      <c r="KJ87" s="46">
        <f>step*(+'By group'!W$6*Population!W87-'By group'!AJ$7*Population!AJ87)</f>
        <v>0</v>
      </c>
      <c r="KK87" s="46">
        <f>step*(+'By group'!X$6*Population!X87-'By group'!AK$7*Population!AK87)</f>
        <v>0</v>
      </c>
      <c r="KL87" s="46">
        <f>step*(+'By group'!Y$6*Population!Y87-'By group'!AL$7*Population!AL87)</f>
        <v>2.2823082900207261</v>
      </c>
      <c r="KM87" s="46">
        <f>step*(+'By group'!Z$6*Population!Z87-'By group'!AM$7*Population!AM87)</f>
        <v>1.1434229537806559</v>
      </c>
      <c r="KN87" s="46">
        <f>step*(+'By group'!AA$6*Population!AA87-'By group'!AN$7*Population!AN87)</f>
        <v>0.94264581568898653</v>
      </c>
      <c r="KO87" s="45">
        <v>0</v>
      </c>
      <c r="KP87" s="46">
        <v>0</v>
      </c>
      <c r="KQ87" s="46">
        <v>0</v>
      </c>
      <c r="KR87" s="46">
        <v>0</v>
      </c>
      <c r="KS87" s="46">
        <v>0</v>
      </c>
      <c r="KT87" s="46">
        <v>0</v>
      </c>
      <c r="KU87" s="46">
        <v>0</v>
      </c>
      <c r="KV87" s="46">
        <v>0</v>
      </c>
      <c r="KW87" s="46">
        <v>0</v>
      </c>
      <c r="KX87" s="46">
        <v>0</v>
      </c>
      <c r="KY87" s="46">
        <v>0</v>
      </c>
      <c r="KZ87" s="46">
        <v>0</v>
      </c>
      <c r="LA87" s="46">
        <v>0</v>
      </c>
      <c r="LB87" s="188">
        <f>step*(-'By group'!BB$9*Population!BB87+'By group'!B$8*Population!B87+'By group'!O$8*Population!O87)</f>
        <v>1938.6149339557087</v>
      </c>
      <c r="LC87" s="189">
        <f>step*(-'By group'!BC$9*Population!BC87+'By group'!C$8*Population!C87+'By group'!P$8*Population!P87)</f>
        <v>8.4757430405697924</v>
      </c>
      <c r="LD87" s="189">
        <f>step*(-'By group'!BD$9*Population!BD87+'By group'!D$8*Population!D87+'By group'!Q$8*Population!Q87)</f>
        <v>24.861294402997515</v>
      </c>
      <c r="LE87" s="189">
        <f>step*(-'By group'!BE$9*Population!BE87+'By group'!E$8*Population!E87+'By group'!R$8*Population!R87)</f>
        <v>25.787558577006969</v>
      </c>
      <c r="LF87" s="189">
        <f>step*(-'By group'!BF$9*Population!BF87+'By group'!F$8*Population!F87+'By group'!S$8*Population!S87)</f>
        <v>7.7561406079854152</v>
      </c>
      <c r="LG87" s="189">
        <f>step*(-'By group'!BG$9*Population!BG87+'By group'!G$8*Population!G87+'By group'!T$8*Population!T87)</f>
        <v>1.4953287490523075</v>
      </c>
      <c r="LH87" s="189">
        <f>step*(-'By group'!BH$9*Population!BH87+'By group'!H$8*Population!H87+'By group'!U$8*Population!U87)</f>
        <v>1.2698588276590623</v>
      </c>
      <c r="LI87" s="189">
        <f>step*(-'By group'!BI$9*Population!BI87+'By group'!I$8*Population!I87+'By group'!V$8*Population!V87)</f>
        <v>0</v>
      </c>
      <c r="LJ87" s="189">
        <f>step*(-'By group'!BJ$9*Population!BJ87+'By group'!J$8*Population!J87+'By group'!W$8*Population!W87)</f>
        <v>0</v>
      </c>
      <c r="LK87" s="189">
        <f>step*(-'By group'!BK$9*Population!BK87+'By group'!K$8*Population!K87+'By group'!X$8*Population!X87)</f>
        <v>0</v>
      </c>
      <c r="LL87" s="189">
        <f>step*(-'By group'!BL$9*Population!BL87+'By group'!L$8*Population!L87+'By group'!Y$8*Population!Y87)</f>
        <v>2.6588855544735015</v>
      </c>
      <c r="LM87" s="189">
        <f>step*(-'By group'!BM$9*Population!BM87+'By group'!M$8*Population!M87+'By group'!Z$8*Population!Z87)</f>
        <v>1.3359186515252082</v>
      </c>
      <c r="LN87" s="189">
        <f>step*(-'By group'!BN$9*Population!BN87+'By group'!N$8*Population!N87+'By group'!AA$8*Population!AA87)</f>
        <v>1.0896932251119367</v>
      </c>
    </row>
    <row r="88" spans="1:326" x14ac:dyDescent="0.25">
      <c r="A88">
        <f t="shared" si="110"/>
        <v>42</v>
      </c>
      <c r="B88" s="52">
        <f>step*((-'By group'!B$4-'By group'!B$5-'By group'!B$22)*Population!B88+'By group'!B$3*Population!$BO88)</f>
        <v>186601.7024187874</v>
      </c>
      <c r="C88" s="4">
        <f>step*((-'By group'!C$4-'By group'!C$5-'By group'!C$22)*Population!C88+'By group'!C$3*Population!$BO88)</f>
        <v>-5097.639398639054</v>
      </c>
      <c r="D88" s="4">
        <f>step*((-'By group'!D$4-'By group'!D$5-'By group'!D$22)*Population!D88+'By group'!D$3*Population!$BO88)</f>
        <v>-33437.130664850578</v>
      </c>
      <c r="E88" s="4">
        <f>step*((-'By group'!E$4-'By group'!E$5-'By group'!E$22)*Population!E88+'By group'!E$3*Population!$BO88)</f>
        <v>-53513.618780608034</v>
      </c>
      <c r="F88" s="4">
        <f>step*((-'By group'!F$4-'By group'!F$5-'By group'!F$22)*Population!F88+'By group'!F$3*Population!$BO88)</f>
        <v>-21713.156875509863</v>
      </c>
      <c r="G88" s="4">
        <f>step*((-'By group'!G$4-'By group'!G$5-'By group'!G$22)*Population!G88+'By group'!G$3*Population!$BO88)</f>
        <v>-5265.1456866755389</v>
      </c>
      <c r="H88" s="4">
        <f>step*((-'By group'!H$4-'By group'!H$5-'By group'!H$22)*Population!H88+'By group'!H$3*Population!$BO88)</f>
        <v>-4899.1290166484905</v>
      </c>
      <c r="I88" s="4">
        <f>step*((-'By group'!I$4-'By group'!I$5-'By group'!I$22)*Population!I88+'By group'!I$3*Population!$BO88)</f>
        <v>0</v>
      </c>
      <c r="J88" s="4">
        <f>step*((-'By group'!J$4-'By group'!J$5-'By group'!J$22)*Population!J88+'By group'!J$3*Population!$BO88)</f>
        <v>0</v>
      </c>
      <c r="K88" s="4">
        <f>step*((-'By group'!K$4-'By group'!K$5-'By group'!K$22)*Population!K88+'By group'!K$3*Population!$BO88)</f>
        <v>0</v>
      </c>
      <c r="L88" s="4">
        <f>step*((-'By group'!L$4-'By group'!L$5-'By group'!L$22)*Population!L88+'By group'!L$3*Population!$BO88)</f>
        <v>-2708.5233674446722</v>
      </c>
      <c r="M88" s="4">
        <f>step*((-'By group'!M$4-'By group'!M$5-'By group'!M$22)*Population!M88+'By group'!M$3*Population!$BO88)</f>
        <v>-1541.6074614917334</v>
      </c>
      <c r="N88" s="4">
        <f>step*((-'By group'!N$4-'By group'!N$5-'By group'!N$22)*Population!N88+'By group'!N$3*Population!$BO88)</f>
        <v>-1475.5968178328053</v>
      </c>
      <c r="O88" s="8">
        <f>step*((-'By group'!O$4-'By group'!O$5-'By group'!O$22)*Population!O88+'By group'!O$3*Population!$BO88)</f>
        <v>131405.40179333859</v>
      </c>
      <c r="P88" s="4">
        <f>step*((-'By group'!P$4-'By group'!P$5-'By group'!P$22)*Population!P88+'By group'!P$3*Population!$BO88)</f>
        <v>-2519.4613978161915</v>
      </c>
      <c r="Q88" s="4">
        <f>step*((-'By group'!Q$4-'By group'!Q$5-'By group'!Q$22)*Population!Q88+'By group'!Q$3*Population!$BO88)</f>
        <v>-16525.772640879761</v>
      </c>
      <c r="R88" s="4">
        <f>step*((-'By group'!R$4-'By group'!R$5-'By group'!R$22)*Population!R88+'By group'!R$3*Population!$BO88)</f>
        <v>-26457.271828591751</v>
      </c>
      <c r="S88" s="4">
        <f>step*((-'By group'!S$4-'By group'!S$5-'By group'!S$22)*Population!S88+'By group'!S$3*Population!$BO88)</f>
        <v>-10741.447642845444</v>
      </c>
      <c r="T88" s="4">
        <f>step*((-'By group'!T$4-'By group'!T$5-'By group'!T$22)*Population!T88+'By group'!T$3*Population!$BO88)</f>
        <v>-2606.6637927756074</v>
      </c>
      <c r="U88" s="4">
        <f>step*((-'By group'!U$4-'By group'!U$5-'By group'!U$22)*Population!U88+'By group'!U$3*Population!$BO88)</f>
        <v>-2431.619294481588</v>
      </c>
      <c r="V88" s="4">
        <f>step*((-'By group'!V$4-'By group'!V$5-'By group'!V$22)*Population!V88+'By group'!V$3*Population!$BO88)</f>
        <v>0</v>
      </c>
      <c r="W88" s="4">
        <f>step*((-'By group'!W$4-'By group'!W$5-'By group'!W$22)*Population!W88+'By group'!W$3*Population!$BO88)</f>
        <v>0</v>
      </c>
      <c r="X88" s="4">
        <f>step*((-'By group'!X$4-'By group'!X$5-'By group'!X$22)*Population!X88+'By group'!X$3*Population!$BO88)</f>
        <v>0</v>
      </c>
      <c r="Y88" s="4">
        <f>step*((-'By group'!Y$4-'By group'!Y$5-'By group'!Y$22)*Population!Y88+'By group'!Y$3*Population!$BO88)</f>
        <v>-1344.2516039978589</v>
      </c>
      <c r="Z88" s="4">
        <f>step*((-'By group'!Z$4-'By group'!Z$5-'By group'!Z$22)*Population!Z88+'By group'!Z$3*Population!$BO88)</f>
        <v>-768.24204034551644</v>
      </c>
      <c r="AA88" s="4">
        <f>step*((-'By group'!AA$4-'By group'!AA$5-'By group'!AA$22)*Population!AA88+'By group'!AA$3*Population!$BO88)</f>
        <v>-742.14746108519125</v>
      </c>
      <c r="AB88" s="8">
        <f>step*((-'By group'!AB$4-'By group'!AB$5-'By group'!AB$22)*Population!AB88+'By group'!AB$3*Population!$BO88)</f>
        <v>-1227.3396479289124</v>
      </c>
      <c r="AC88" s="4">
        <f>step*((-'By group'!AC$4-'By group'!AC$5-'By group'!AC$22)*Population!AC88+'By group'!AC$3*Population!$BO88)</f>
        <v>-179.05203835105655</v>
      </c>
      <c r="AD88" s="4">
        <f>step*((-'By group'!AD$4-'By group'!AD$5-'By group'!AD$22)*Population!AD88+'By group'!AD$3*Population!$BO88)</f>
        <v>-1180.1101455899379</v>
      </c>
      <c r="AE88" s="4">
        <f>step*((-'By group'!AE$4-'By group'!AE$5-'By group'!AE$22)*Population!AE88+'By group'!AE$3*Population!$BO88)</f>
        <v>-1900.7092827599408</v>
      </c>
      <c r="AF88" s="4">
        <f>step*((-'By group'!AF$4-'By group'!AF$5-'By group'!AF$22)*Population!AF88+'By group'!AF$3*Population!$BO88)</f>
        <v>-774.70893518906223</v>
      </c>
      <c r="AG88" s="4">
        <f>step*((-'By group'!AG$4-'By group'!AG$5-'By group'!AG$22)*Population!AG88+'By group'!AG$3*Population!$BO88)</f>
        <v>-188.41816293932334</v>
      </c>
      <c r="AH88" s="4">
        <f>step*((-'By group'!AH$4-'By group'!AH$5-'By group'!AH$22)*Population!AH88+'By group'!AH$3*Population!$BO88)</f>
        <v>-176.10148760419793</v>
      </c>
      <c r="AI88" s="4">
        <f>step*((-'By group'!AI$4-'By group'!AI$5-'By group'!AI$22)*Population!AI88+'By group'!AI$3*Population!$BO88)</f>
        <v>0</v>
      </c>
      <c r="AJ88" s="4">
        <f>step*((-'By group'!AJ$4-'By group'!AJ$5-'By group'!AJ$22)*Population!AJ88+'By group'!AJ$3*Population!$BO88)</f>
        <v>0</v>
      </c>
      <c r="AK88" s="4">
        <f>step*((-'By group'!AK$4-'By group'!AK$5-'By group'!AK$22)*Population!AK88+'By group'!AK$3*Population!$BO88)</f>
        <v>0</v>
      </c>
      <c r="AL88" s="4">
        <f>step*((-'By group'!AL$4-'By group'!AL$5-'By group'!AL$22)*Population!AL88+'By group'!AL$3*Population!$BO88)</f>
        <v>-97.40049452493551</v>
      </c>
      <c r="AM88" s="4">
        <f>step*((-'By group'!AM$4-'By group'!AM$5-'By group'!AM$22)*Population!AM88+'By group'!AM$3*Population!$BO88)</f>
        <v>-55.655533612149924</v>
      </c>
      <c r="AN88" s="4">
        <f>step*((-'By group'!AN$4-'By group'!AN$5-'By group'!AN$22)*Population!AN88+'By group'!AN$3*Population!$BO88)</f>
        <v>-53.394212025885778</v>
      </c>
      <c r="AO88" s="8">
        <f>step*((-'By group'!AO$4-'By group'!AO$5-'By group'!AO$22)*Population!AO88+'By group'!AO$3*Population!$BO88)</f>
        <v>14901.51777822334</v>
      </c>
      <c r="AP88" s="4">
        <f>step*((-'By group'!AP$4-'By group'!AP$5-'By group'!AP$22)*Population!AP88+'By group'!AP$3*Population!$BO88)</f>
        <v>-548.40818188870446</v>
      </c>
      <c r="AQ88" s="4">
        <f>step*((-'By group'!AQ$4-'By group'!AQ$5-'By group'!AQ$22)*Population!AQ88+'By group'!AQ$3*Population!$BO88)</f>
        <v>-3566.6639041864737</v>
      </c>
      <c r="AR88" s="4">
        <f>step*((-'By group'!AR$4-'By group'!AR$5-'By group'!AR$22)*Population!AR88+'By group'!AR$3*Population!$BO88)</f>
        <v>-5630.2517117755815</v>
      </c>
      <c r="AS88" s="4">
        <f>step*((-'By group'!AS$4-'By group'!AS$5-'By group'!AS$22)*Population!AS88+'By group'!AS$3*Population!$BO88)</f>
        <v>-2257.4806706998352</v>
      </c>
      <c r="AT88" s="4">
        <f>step*((-'By group'!AT$4-'By group'!AT$5-'By group'!AT$22)*Population!AT88+'By group'!AT$3*Population!$BO88)</f>
        <v>-542.09640732788557</v>
      </c>
      <c r="AU88" s="4">
        <f>step*((-'By group'!AU$4-'By group'!AU$5-'By group'!AU$22)*Population!AU88+'By group'!AU$3*Population!$BO88)</f>
        <v>-494.12754969096198</v>
      </c>
      <c r="AV88" s="4">
        <f>step*((-'By group'!AV$4-'By group'!AV$5-'By group'!AV$22)*Population!AV88+'By group'!AV$3*Population!$BO88)</f>
        <v>0</v>
      </c>
      <c r="AW88" s="4">
        <f>step*((-'By group'!AW$4-'By group'!AW$5-'By group'!AW$22)*Population!AW88+'By group'!AW$3*Population!$BO88)</f>
        <v>0</v>
      </c>
      <c r="AX88" s="4">
        <f>step*((-'By group'!AX$4-'By group'!AX$5-'By group'!AX$22)*Population!AX88+'By group'!AX$3*Population!$BO88)</f>
        <v>0</v>
      </c>
      <c r="AY88" s="4">
        <f>step*((-'By group'!AY$4-'By group'!AY$5-'By group'!AY$22)*Population!AY88+'By group'!AY$3*Population!$BO88)</f>
        <v>-272.81190280877928</v>
      </c>
      <c r="AZ88" s="4">
        <f>step*((-'By group'!AZ$4-'By group'!AZ$5-'By group'!AZ$22)*Population!AZ88+'By group'!AZ$3*Population!$BO88)</f>
        <v>-151.07053209861675</v>
      </c>
      <c r="BA88" s="4">
        <f>step*((-'By group'!BA$4-'By group'!BA$5-'By group'!BA$22)*Population!BA88+'By group'!BA$3*Population!$BO88)</f>
        <v>-138.50781632628858</v>
      </c>
      <c r="BB88" s="8">
        <f>step*((-'By group'!BB$4-'By group'!BB$5-'By group'!BB$22)*Population!BB88+'By group'!BB$3*Population!$BO88)</f>
        <v>5378.8087268069212</v>
      </c>
      <c r="BC88" s="4">
        <f>step*((-'By group'!BC$4-'By group'!BC$5-'By group'!BC$22)*Population!BC88+'By group'!BC$3*Population!$BO88)</f>
        <v>-408.18940521508472</v>
      </c>
      <c r="BD88" s="4">
        <f>step*((-'By group'!BD$4-'By group'!BD$5-'By group'!BD$22)*Population!BD88+'By group'!BD$3*Population!$BO88)</f>
        <v>-2070.0244960295909</v>
      </c>
      <c r="BE88" s="4">
        <f>step*((-'By group'!BE$4-'By group'!BE$5-'By group'!BE$22)*Population!BE88+'By group'!BE$3*Population!$BO88)</f>
        <v>-2879.5921354061174</v>
      </c>
      <c r="BF88" s="4">
        <f>step*((-'By group'!BF$4-'By group'!BF$5-'By group'!BF$22)*Population!BF88+'By group'!BF$3*Population!$BO88)</f>
        <v>-1068.3053710188242</v>
      </c>
      <c r="BG88" s="4">
        <f>step*((-'By group'!BG$4-'By group'!BG$5-'By group'!BG$22)*Population!BG88+'By group'!BG$3*Population!$BO88)</f>
        <v>-243.80312451263231</v>
      </c>
      <c r="BH88" s="4">
        <f>step*((-'By group'!BH$4-'By group'!BH$5-'By group'!BH$22)*Population!BH88+'By group'!BH$3*Population!$BO88)</f>
        <v>-209.64627145015115</v>
      </c>
      <c r="BI88" s="4">
        <f>step*((-'By group'!BI$4-'By group'!BI$5-'By group'!BI$22)*Population!BI88+'By group'!BI$3*Population!$BO88)</f>
        <v>0</v>
      </c>
      <c r="BJ88" s="4">
        <f>step*((-'By group'!BJ$4-'By group'!BJ$5-'By group'!BJ$22)*Population!BJ88+'By group'!BJ$3*Population!$BO88)</f>
        <v>0</v>
      </c>
      <c r="BK88" s="4">
        <f>step*((-'By group'!BK$4-'By group'!BK$5-'By group'!BK$22)*Population!BK88+'By group'!BK$3*Population!$BO88)</f>
        <v>0</v>
      </c>
      <c r="BL88" s="4">
        <f>step*((-'By group'!BL$4-'By group'!BL$5-'By group'!BL$22)*Population!BL88+'By group'!BL$3*Population!$BO88)</f>
        <v>-137.84930584382209</v>
      </c>
      <c r="BM88" s="4">
        <f>step*((-'By group'!BM$4-'By group'!BM$5-'By group'!BM$22)*Population!BM88+'By group'!BM$3*Population!$BO88)</f>
        <v>-70.211822935876555</v>
      </c>
      <c r="BN88" s="4">
        <f>step*((-'By group'!BN$4-'By group'!BN$5-'By group'!BN$22)*Population!BN88+'By group'!BN$3*Population!$BO88)</f>
        <v>-58.84090126770618</v>
      </c>
      <c r="BO88" s="71">
        <f>-step*SUM(SCR!B88:N88)*Population!B88</f>
        <v>-132924.52237272219</v>
      </c>
      <c r="BP88" s="4">
        <f>step*-SUM('By group'!C$11:C$21)*Population!C88</f>
        <v>-127440.98496597636</v>
      </c>
      <c r="BQ88" s="4">
        <f>step*-SUM('By group'!D$11:D$21)*Population!D88</f>
        <v>-92880.918513473822</v>
      </c>
      <c r="BR88" s="4">
        <f>step*-SUM('By group'!E$11:E$21)*Population!E88</f>
        <v>-38224.013414720022</v>
      </c>
      <c r="BS88" s="4">
        <f>step*-SUM('By group'!F$11:F$21)*Population!F88</f>
        <v>-11427.977302899928</v>
      </c>
      <c r="BT88" s="4">
        <f>step*-SUM('By group'!G$11:G$21)*Population!G88</f>
        <v>-5484.5267569536863</v>
      </c>
      <c r="BU88" s="4">
        <f>step*-SUM('By group'!H$11:H$21)*Population!H88</f>
        <v>0</v>
      </c>
      <c r="BV88" s="4">
        <f>step*-SUM('By group'!I$11:I$21)*Population!I88</f>
        <v>0</v>
      </c>
      <c r="BW88" s="4">
        <f>step*-SUM('By group'!J$11:J$21)*Population!J88</f>
        <v>0</v>
      </c>
      <c r="BX88" s="4">
        <f>step*-SUM('By group'!K$11:K$21)*Population!K88</f>
        <v>0</v>
      </c>
      <c r="BY88" s="4">
        <f>step*-SUM('By group'!L$11:L$21)*Population!L88</f>
        <v>-1934.6595481747656</v>
      </c>
      <c r="BZ88" s="4">
        <f>step*-SUM('By group'!M$11:M$21)*Population!M88</f>
        <v>-963.50466343233336</v>
      </c>
      <c r="CA88" s="4">
        <f>step*-SUM('By group'!N$11:N$21)*Population!N88</f>
        <v>0</v>
      </c>
      <c r="CB88" s="13">
        <f>-step*SUM(SCR!O88:AA88)*Population!O88</f>
        <v>-65699.74844063411</v>
      </c>
      <c r="CC88" s="4">
        <f>step*-SUM('By group'!P$11:P$21)*Population!P88</f>
        <v>-62986.534945404783</v>
      </c>
      <c r="CD88" s="4">
        <f>step*-SUM('By group'!Q$11:Q$21)*Population!Q88</f>
        <v>-45904.924002443782</v>
      </c>
      <c r="CE88" s="4">
        <f>step*-SUM('By group'!R$11:R$21)*Population!R88</f>
        <v>-18898.051306136964</v>
      </c>
      <c r="CF88" s="4">
        <f>step*-SUM('By group'!S$11:S$21)*Population!S88</f>
        <v>-5653.3934962344447</v>
      </c>
      <c r="CG88" s="4">
        <f>step*-SUM('By group'!T$11:T$21)*Population!T88</f>
        <v>-2715.2747841412574</v>
      </c>
      <c r="CH88" s="4">
        <f>step*-SUM('By group'!U$11:U$21)*Population!U88</f>
        <v>0</v>
      </c>
      <c r="CI88" s="4">
        <f>step*-SUM('By group'!V$11:V$21)*Population!V88</f>
        <v>0</v>
      </c>
      <c r="CJ88" s="4">
        <f>step*-SUM('By group'!W$11:W$21)*Population!W88</f>
        <v>0</v>
      </c>
      <c r="CK88" s="4">
        <f>step*-SUM('By group'!X$11:X$21)*Population!X88</f>
        <v>0</v>
      </c>
      <c r="CL88" s="4">
        <f>step*-SUM('By group'!Y$11:Y$21)*Population!Y88</f>
        <v>-960.17971714132773</v>
      </c>
      <c r="CM88" s="4">
        <f>step*-SUM('By group'!Z$11:Z$21)*Population!Z88</f>
        <v>-480.15127521594781</v>
      </c>
      <c r="CN88" s="4">
        <f>step*-SUM('By group'!AA$11:AA$21)*Population!AA88</f>
        <v>0</v>
      </c>
      <c r="CO88" s="13">
        <f>-step*SUM(SCR!AB88:AN88)*Population!AB88</f>
        <v>-4661.2935059874153</v>
      </c>
      <c r="CP88" s="4">
        <f>step*-SUM('By group'!AC$11:AC$21)*Population!AC88</f>
        <v>-4476.3009587764136</v>
      </c>
      <c r="CQ88" s="4">
        <f>step*-SUM('By group'!AD$11:AD$21)*Population!AD88</f>
        <v>-3278.0837377498278</v>
      </c>
      <c r="CR88" s="4">
        <f>step*-SUM('By group'!AE$11:AE$21)*Population!AE88</f>
        <v>-1357.6494876856721</v>
      </c>
      <c r="CS88" s="4">
        <f>step*-SUM('By group'!AF$11:AF$21)*Population!AF88</f>
        <v>-407.74154483634857</v>
      </c>
      <c r="CT88" s="4">
        <f>step*-SUM('By group'!AG$11:AG$21)*Population!AG88</f>
        <v>-196.26891972846178</v>
      </c>
      <c r="CU88" s="4">
        <f>step*-SUM('By group'!AH$11:AH$21)*Population!AH88</f>
        <v>0</v>
      </c>
      <c r="CV88" s="4">
        <f>step*-SUM('By group'!AI$11:AI$21)*Population!AI88</f>
        <v>0</v>
      </c>
      <c r="CW88" s="4">
        <f>step*-SUM('By group'!AJ$11:AJ$21)*Population!AJ88</f>
        <v>0</v>
      </c>
      <c r="CX88" s="4">
        <f>step*-SUM('By group'!AK$11:AK$21)*Population!AK88</f>
        <v>0</v>
      </c>
      <c r="CY88" s="4">
        <f>step*-SUM('By group'!AL$11:AL$21)*Population!AL88</f>
        <v>-69.571781803525354</v>
      </c>
      <c r="CZ88" s="4">
        <f>step*-SUM('By group'!AM$11:AM$21)*Population!AM88</f>
        <v>-34.784708507593699</v>
      </c>
      <c r="DA88" s="4">
        <f>step*-SUM('By group'!AN$11:AN$21)*Population!AN88</f>
        <v>0</v>
      </c>
      <c r="DB88" s="13">
        <f>-step*SUM(SCR!AO88:BA88)*Population!AO88</f>
        <v>-14336.748531919147</v>
      </c>
      <c r="DC88" s="4">
        <f>step*-SUM('By group'!AP$11:AP$21)*Population!AP88</f>
        <v>-13710.204547217611</v>
      </c>
      <c r="DD88" s="4">
        <f>step*-SUM('By group'!AQ$11:AQ$21)*Population!AQ88</f>
        <v>-9907.3997338513163</v>
      </c>
      <c r="DE88" s="4">
        <f>step*-SUM('By group'!AR$11:AR$21)*Population!AR88</f>
        <v>-4021.6083655539865</v>
      </c>
      <c r="DF88" s="4">
        <f>step*-SUM('By group'!AS$11:AS$21)*Population!AS88</f>
        <v>-1188.147721420966</v>
      </c>
      <c r="DG88" s="4">
        <f>step*-SUM('By group'!AT$11:AT$21)*Population!AT88</f>
        <v>-564.6837576332141</v>
      </c>
      <c r="DH88" s="4">
        <f>step*-SUM('By group'!AU$11:AU$21)*Population!AU88</f>
        <v>0</v>
      </c>
      <c r="DI88" s="4">
        <f>step*-SUM('By group'!AV$11:AV$21)*Population!AV88</f>
        <v>0</v>
      </c>
      <c r="DJ88" s="4">
        <f>step*-SUM('By group'!AW$11:AW$21)*Population!AW88</f>
        <v>0</v>
      </c>
      <c r="DK88" s="4">
        <f>step*-SUM('By group'!AX$11:AX$21)*Population!AX88</f>
        <v>0</v>
      </c>
      <c r="DL88" s="4">
        <f>step*-SUM('By group'!AY$11:AY$21)*Population!AY88</f>
        <v>-194.86564486341376</v>
      </c>
      <c r="DM88" s="4">
        <f>step*-SUM('By group'!AZ$11:AZ$21)*Population!AZ88</f>
        <v>-94.419082561635477</v>
      </c>
      <c r="DN88" s="4">
        <f>step*-SUM('By group'!BA$11:BA$21)*Population!BA88</f>
        <v>0</v>
      </c>
      <c r="DO88" s="13">
        <f>-step*SUM(SCR!BB88:BN88)*Population!BB88</f>
        <v>-7222.1618688305543</v>
      </c>
      <c r="DP88" s="4">
        <f>step*-SUM('By group'!BC$11:BC$21)*Population!BC88</f>
        <v>-6803.1567535847444</v>
      </c>
      <c r="DQ88" s="4">
        <f>step*-SUM('By group'!BD$11:BD$21)*Population!BD88</f>
        <v>-4704.6011273399781</v>
      </c>
      <c r="DR88" s="4">
        <f>step*-SUM('By group'!BE$11:BE$21)*Population!BE88</f>
        <v>-1799.7450846288234</v>
      </c>
      <c r="DS88" s="4">
        <f>step*-SUM('By group'!BF$11:BF$21)*Population!BF88</f>
        <v>-508.71684334229724</v>
      </c>
      <c r="DT88" s="4">
        <f>step*-SUM('By group'!BG$11:BG$21)*Population!BG88</f>
        <v>-234.42608126214645</v>
      </c>
      <c r="DU88" s="4">
        <f>step*-SUM('By group'!BH$11:BH$21)*Population!BH88</f>
        <v>0</v>
      </c>
      <c r="DV88" s="4">
        <f>step*-SUM('By group'!BI$11:BI$21)*Population!BI88</f>
        <v>0</v>
      </c>
      <c r="DW88" s="4">
        <f>step*-SUM('By group'!BJ$11:BJ$21)*Population!BJ88</f>
        <v>0</v>
      </c>
      <c r="DX88" s="4">
        <f>step*-SUM('By group'!BK$11:BK$21)*Population!BK88</f>
        <v>0</v>
      </c>
      <c r="DY88" s="4">
        <f>step*-SUM('By group'!BL$11:BL$21)*Population!BL88</f>
        <v>-76.582947691012279</v>
      </c>
      <c r="DZ88" s="4">
        <f>step*-SUM('By group'!BM$11:BM$21)*Population!BM88</f>
        <v>-35.105911467938277</v>
      </c>
      <c r="EA88" s="4">
        <f>step*-SUM('By group'!BN$11:BN$21)*Population!BN88</f>
        <v>0</v>
      </c>
      <c r="EB88" s="52">
        <v>0</v>
      </c>
      <c r="EC88" s="4">
        <f t="shared" si="111"/>
        <v>132924.52237272219</v>
      </c>
      <c r="ED88" s="4">
        <f t="shared" si="111"/>
        <v>127440.98496597636</v>
      </c>
      <c r="EE88" s="4">
        <f t="shared" si="112"/>
        <v>92880.918513473822</v>
      </c>
      <c r="EF88" s="4">
        <f t="shared" si="113"/>
        <v>38224.013414720022</v>
      </c>
      <c r="EG88" s="4">
        <f t="shared" si="114"/>
        <v>11427.977302899928</v>
      </c>
      <c r="EH88" s="4">
        <f t="shared" si="114"/>
        <v>5484.5267569536863</v>
      </c>
      <c r="EI88" s="4">
        <v>0</v>
      </c>
      <c r="EJ88" s="4">
        <f t="shared" si="115"/>
        <v>0</v>
      </c>
      <c r="EK88" s="4">
        <f t="shared" si="116"/>
        <v>0</v>
      </c>
      <c r="EL88" s="4">
        <f t="shared" si="117"/>
        <v>0</v>
      </c>
      <c r="EM88" s="4">
        <f t="shared" si="118"/>
        <v>1934.6595481747656</v>
      </c>
      <c r="EN88" s="4">
        <f t="shared" si="119"/>
        <v>963.50466343233336</v>
      </c>
      <c r="EO88" s="52">
        <v>0</v>
      </c>
      <c r="EP88" s="4">
        <f t="shared" si="120"/>
        <v>65699.74844063411</v>
      </c>
      <c r="EQ88" s="4">
        <f t="shared" si="121"/>
        <v>62986.534945404783</v>
      </c>
      <c r="ER88" s="4">
        <f t="shared" si="122"/>
        <v>45904.924002443782</v>
      </c>
      <c r="ES88" s="4">
        <f t="shared" si="123"/>
        <v>18898.051306136964</v>
      </c>
      <c r="ET88" s="4">
        <f t="shared" si="124"/>
        <v>5653.3934962344447</v>
      </c>
      <c r="EU88" s="4">
        <f t="shared" si="125"/>
        <v>2715.2747841412574</v>
      </c>
      <c r="EV88" s="4">
        <v>0</v>
      </c>
      <c r="EW88" s="4">
        <f t="shared" si="126"/>
        <v>0</v>
      </c>
      <c r="EX88" s="4">
        <f t="shared" si="127"/>
        <v>0</v>
      </c>
      <c r="EY88" s="4">
        <f t="shared" si="128"/>
        <v>0</v>
      </c>
      <c r="EZ88" s="4">
        <f t="shared" si="129"/>
        <v>960.17971714132773</v>
      </c>
      <c r="FA88" s="4">
        <f t="shared" si="130"/>
        <v>480.15127521594781</v>
      </c>
      <c r="FB88" s="52">
        <v>0</v>
      </c>
      <c r="FC88" s="4">
        <f t="shared" si="131"/>
        <v>4661.2935059874153</v>
      </c>
      <c r="FD88" s="4">
        <f t="shared" si="132"/>
        <v>4476.3009587764136</v>
      </c>
      <c r="FE88" s="4">
        <f t="shared" si="133"/>
        <v>3278.0837377498278</v>
      </c>
      <c r="FF88" s="4">
        <f t="shared" si="134"/>
        <v>1357.6494876856721</v>
      </c>
      <c r="FG88" s="4">
        <f t="shared" si="135"/>
        <v>407.74154483634857</v>
      </c>
      <c r="FH88" s="4">
        <f t="shared" si="136"/>
        <v>196.26891972846178</v>
      </c>
      <c r="FI88" s="4">
        <v>0</v>
      </c>
      <c r="FJ88" s="4">
        <f t="shared" si="137"/>
        <v>0</v>
      </c>
      <c r="FK88" s="4">
        <f t="shared" si="138"/>
        <v>0</v>
      </c>
      <c r="FL88" s="4">
        <f t="shared" si="139"/>
        <v>0</v>
      </c>
      <c r="FM88" s="4">
        <f t="shared" si="140"/>
        <v>69.571781803525354</v>
      </c>
      <c r="FN88" s="9">
        <f t="shared" si="141"/>
        <v>34.784708507593699</v>
      </c>
      <c r="FO88" s="4">
        <v>0</v>
      </c>
      <c r="FP88" s="4">
        <f t="shared" si="142"/>
        <v>14336.748531919147</v>
      </c>
      <c r="FQ88" s="4">
        <f t="shared" si="143"/>
        <v>13710.204547217611</v>
      </c>
      <c r="FR88" s="4">
        <f t="shared" si="144"/>
        <v>9907.3997338513163</v>
      </c>
      <c r="FS88" s="4">
        <f t="shared" si="145"/>
        <v>4021.6083655539865</v>
      </c>
      <c r="FT88" s="4">
        <f t="shared" si="146"/>
        <v>1188.147721420966</v>
      </c>
      <c r="FU88" s="4">
        <f t="shared" si="147"/>
        <v>564.6837576332141</v>
      </c>
      <c r="FV88" s="4">
        <v>0</v>
      </c>
      <c r="FW88" s="4">
        <f t="shared" si="148"/>
        <v>0</v>
      </c>
      <c r="FX88" s="4">
        <f t="shared" si="149"/>
        <v>0</v>
      </c>
      <c r="FY88" s="4">
        <f t="shared" si="150"/>
        <v>0</v>
      </c>
      <c r="FZ88" s="4">
        <f t="shared" si="151"/>
        <v>194.86564486341376</v>
      </c>
      <c r="GA88" s="4">
        <f t="shared" si="152"/>
        <v>94.419082561635477</v>
      </c>
      <c r="GB88" s="4">
        <v>0</v>
      </c>
      <c r="GC88" s="4">
        <f t="shared" si="153"/>
        <v>7222.1618688305543</v>
      </c>
      <c r="GD88" s="4">
        <f t="shared" si="94"/>
        <v>6803.1567535847444</v>
      </c>
      <c r="GE88" s="4">
        <f t="shared" si="95"/>
        <v>4704.6011273399781</v>
      </c>
      <c r="GF88" s="4">
        <f t="shared" si="96"/>
        <v>1799.7450846288234</v>
      </c>
      <c r="GG88" s="4">
        <f t="shared" si="97"/>
        <v>508.71684334229724</v>
      </c>
      <c r="GH88" s="4">
        <f t="shared" si="98"/>
        <v>234.42608126214645</v>
      </c>
      <c r="GI88" s="4">
        <v>0</v>
      </c>
      <c r="GJ88" s="4">
        <f t="shared" si="154"/>
        <v>0</v>
      </c>
      <c r="GK88" s="4">
        <f t="shared" si="155"/>
        <v>0</v>
      </c>
      <c r="GL88" s="4">
        <f t="shared" si="99"/>
        <v>0</v>
      </c>
      <c r="GM88" s="4">
        <f t="shared" si="100"/>
        <v>76.582947691012279</v>
      </c>
      <c r="GN88" s="4">
        <f t="shared" si="101"/>
        <v>35.105911467938277</v>
      </c>
      <c r="GO88" s="52">
        <v>0</v>
      </c>
      <c r="GP88" s="4">
        <f>step*(-'By group'!C$32*Population!C88+'By group'!I$33*Population!I88)</f>
        <v>0</v>
      </c>
      <c r="GQ88" s="4">
        <f>step*(-'By group'!D$32*Population!D88+'By group'!J$33*Population!J88)</f>
        <v>0</v>
      </c>
      <c r="GR88" s="4">
        <f>step*(-'By group'!E$32*Population!E88+'By group'!K$33*Population!K88)</f>
        <v>0</v>
      </c>
      <c r="GS88" s="4">
        <f>step*(-'By group'!F$32*Population!F88+'By group'!L$33*Population!L88)</f>
        <v>-4746.6588773625808</v>
      </c>
      <c r="GT88" s="4">
        <f>step*(-'By group'!G$32*Population!G88+'By group'!M$33*Population!M88)</f>
        <v>-615.15301967457049</v>
      </c>
      <c r="GU88" s="4">
        <f>step*(-'By group'!H$32*Population!H88+'By group'!N$33*Population!N88)</f>
        <v>-536.04901334411102</v>
      </c>
      <c r="GV88" s="46">
        <f t="shared" si="156"/>
        <v>0</v>
      </c>
      <c r="GW88" s="14">
        <f t="shared" si="157"/>
        <v>0</v>
      </c>
      <c r="GX88" s="4">
        <f t="shared" si="158"/>
        <v>0</v>
      </c>
      <c r="GY88" s="4">
        <f t="shared" si="159"/>
        <v>4746.6588773625808</v>
      </c>
      <c r="GZ88" s="4">
        <f t="shared" si="160"/>
        <v>615.15301967457049</v>
      </c>
      <c r="HA88" s="4">
        <f t="shared" si="161"/>
        <v>536.04901334411102</v>
      </c>
      <c r="HB88" s="8">
        <v>0</v>
      </c>
      <c r="HC88" s="4">
        <f>step*(-'By group'!P$32*Population!P88+'By group'!V$33*Population!V88)</f>
        <v>0</v>
      </c>
      <c r="HD88" s="4">
        <f>step*(-'By group'!Q$32*Population!Q88+'By group'!W$33*Population!W88)</f>
        <v>0</v>
      </c>
      <c r="HE88" s="4">
        <f>step*(-'By group'!R$32*Population!R88+'By group'!X$33*Population!X88)</f>
        <v>0</v>
      </c>
      <c r="HF88" s="4">
        <f>step*(-'By group'!S$32*Population!S88+'By group'!Y$33*Population!Y88)</f>
        <v>-2346.6068895465587</v>
      </c>
      <c r="HG88" s="4">
        <f>step*(-'By group'!T$32*Population!T88+'By group'!Z$33*Population!Z88)</f>
        <v>-302.9793192202776</v>
      </c>
      <c r="HH88" s="4">
        <f>step*(-'By group'!U$32*Population!U88+'By group'!AA$33*Population!AA88)</f>
        <v>-263.49412985494143</v>
      </c>
      <c r="HI88" s="14">
        <f t="shared" si="162"/>
        <v>0</v>
      </c>
      <c r="HJ88" s="46">
        <f t="shared" si="163"/>
        <v>0</v>
      </c>
      <c r="HK88" s="4">
        <f t="shared" si="164"/>
        <v>0</v>
      </c>
      <c r="HL88" s="4">
        <f t="shared" si="165"/>
        <v>2346.6068895465587</v>
      </c>
      <c r="HM88" s="4">
        <f t="shared" si="166"/>
        <v>302.9793192202776</v>
      </c>
      <c r="HN88" s="9">
        <f t="shared" si="167"/>
        <v>263.49412985494143</v>
      </c>
      <c r="HO88" s="4">
        <v>0</v>
      </c>
      <c r="HP88" s="4">
        <f>step*(-'By group'!AC$32*Population!AC88+'By group'!AI$33*Population!AI88)</f>
        <v>0</v>
      </c>
      <c r="HQ88" s="4">
        <f>step*(-'By group'!AD$32*Population!AD88+'By group'!AJ$33*Population!AJ88)</f>
        <v>0</v>
      </c>
      <c r="HR88" s="4">
        <f>step*(-'By group'!AE$32*Population!AE88+'By group'!AK$33*Population!AK88)</f>
        <v>0</v>
      </c>
      <c r="HS88" s="4">
        <f>step*(-'By group'!AF$32*Population!AF88+'By group'!AL$33*Population!AL88)</f>
        <v>-169.0848815164116</v>
      </c>
      <c r="HT88" s="4">
        <f>step*(-'By group'!AG$32*Population!AG88+'By group'!AM$33*Population!AM88)</f>
        <v>-21.861429691895513</v>
      </c>
      <c r="HU88" s="4">
        <f>step*(-'By group'!AH$32*Population!AH88+'By group'!AN$33*Population!AN88)</f>
        <v>-19.175587346512284</v>
      </c>
      <c r="HV88" s="14">
        <f t="shared" si="168"/>
        <v>0</v>
      </c>
      <c r="HW88" s="46">
        <f t="shared" si="169"/>
        <v>0</v>
      </c>
      <c r="HX88" s="4">
        <f t="shared" si="170"/>
        <v>0</v>
      </c>
      <c r="HY88" s="4">
        <f t="shared" si="171"/>
        <v>169.0848815164116</v>
      </c>
      <c r="HZ88" s="4">
        <f t="shared" si="172"/>
        <v>21.861429691895513</v>
      </c>
      <c r="IA88" s="4">
        <f t="shared" si="173"/>
        <v>19.175587346512284</v>
      </c>
      <c r="IB88" s="8">
        <v>0</v>
      </c>
      <c r="IC88" s="4">
        <f>step*(-'By group'!AP$32*Population!AP88+'By group'!AV$33*Population!AV88)</f>
        <v>0</v>
      </c>
      <c r="ID88" s="4">
        <f>step*(-'By group'!AQ$32*Population!AQ88+'By group'!AW$33*Population!AW88)</f>
        <v>0</v>
      </c>
      <c r="IE88" s="4">
        <f>step*(-'By group'!AR$32*Population!AR88+'By group'!AX$33*Population!AX88)</f>
        <v>0</v>
      </c>
      <c r="IF88" s="4">
        <f>step*(-'By group'!AS$32*Population!AS88+'By group'!AY$33*Population!AY88)</f>
        <v>-496.64103827877614</v>
      </c>
      <c r="IG88" s="4">
        <f>step*(-'By group'!AT$32*Population!AT88+'By group'!AZ$33*Population!AZ88)</f>
        <v>-65.727210245825091</v>
      </c>
      <c r="IH88" s="4">
        <f>step*(-'By group'!AU$32*Population!AU88+'By group'!BA$33*Population!BA88)</f>
        <v>-56.7821878002148</v>
      </c>
      <c r="II88" s="14">
        <f t="shared" si="102"/>
        <v>0</v>
      </c>
      <c r="IJ88" s="4">
        <f t="shared" si="103"/>
        <v>0</v>
      </c>
      <c r="IK88" s="4">
        <f t="shared" si="174"/>
        <v>0</v>
      </c>
      <c r="IL88" s="4">
        <f t="shared" si="175"/>
        <v>496.64103827877614</v>
      </c>
      <c r="IM88" s="4">
        <f t="shared" si="176"/>
        <v>65.727210245825091</v>
      </c>
      <c r="IN88" s="4">
        <f t="shared" si="177"/>
        <v>56.7821878002148</v>
      </c>
      <c r="IO88" s="8">
        <v>0</v>
      </c>
      <c r="IP88" s="4">
        <f>step*(-'By group'!BC$32*Population!BC88+'By group'!BI$33*Population!BI88)</f>
        <v>0</v>
      </c>
      <c r="IQ88" s="4">
        <f>step*(-'By group'!BD$32*Population!BD88+'By group'!BJ$33*Population!BJ88)</f>
        <v>0</v>
      </c>
      <c r="IR88" s="4">
        <f>step*(-'By group'!BE$32*Population!BE88+'By group'!BK$33*Population!BK88)</f>
        <v>0</v>
      </c>
      <c r="IS88" s="4">
        <f>step*(-'By group'!BF$32*Population!BF88+'By group'!BL$33*Population!BL88)</f>
        <v>-216.06694782564247</v>
      </c>
      <c r="IT88" s="4">
        <f>step*(-'By group'!BG$32*Population!BG88+'By group'!BM$33*Population!BM88)</f>
        <v>-29.332260518460156</v>
      </c>
      <c r="IU88" s="4">
        <f>step*(-'By group'!BH$32*Population!BH88+'By group'!BN$33*Population!BN88)</f>
        <v>-23.98854734724523</v>
      </c>
      <c r="IV88" s="14">
        <f t="shared" si="104"/>
        <v>0</v>
      </c>
      <c r="IW88" s="4">
        <f t="shared" si="105"/>
        <v>0</v>
      </c>
      <c r="IX88" s="4">
        <f t="shared" si="106"/>
        <v>0</v>
      </c>
      <c r="IY88" s="4">
        <f t="shared" si="107"/>
        <v>216.06694782564247</v>
      </c>
      <c r="IZ88" s="4">
        <f t="shared" si="108"/>
        <v>29.332260518460156</v>
      </c>
      <c r="JA88" s="4">
        <f t="shared" si="109"/>
        <v>23.98854734724523</v>
      </c>
      <c r="JB88" s="75">
        <f>step*(+prop_idu_male*'By group'!BB$9*Population!BB88-'By group'!B$8*Population!B88)</f>
        <v>-935.98417234343628</v>
      </c>
      <c r="JC88" s="46">
        <f>step*(+prop_idu_male*'By group'!BC$9*Population!BC88-'By group'!C$8*Population!C88)</f>
        <v>-5.555670437868649</v>
      </c>
      <c r="JD88" s="46">
        <f>step*(+prop_idu_male*'By group'!BD$9*Population!BD88-'By group'!D$8*Population!D88)</f>
        <v>-16.317975161571578</v>
      </c>
      <c r="JE88" s="46">
        <f>step*(+prop_idu_male*'By group'!BE$9*Population!BE88-'By group'!E$8*Population!E88)</f>
        <v>-16.952312605805421</v>
      </c>
      <c r="JF88" s="46">
        <f>step*(+prop_idu_male*'By group'!BF$9*Population!BF88-'By group'!F$8*Population!F88)</f>
        <v>-5.1035284394392075</v>
      </c>
      <c r="JG88" s="46">
        <f>step*(+prop_idu_male*'By group'!BG$9*Population!BG88-'By group'!G$8*Population!G88)</f>
        <v>-0.98438083238490715</v>
      </c>
      <c r="JH88" s="46">
        <f>step*(+prop_idu_male*'By group'!BH$9*Population!BH88-'By group'!H$8*Population!H88)</f>
        <v>-0.83609185111057516</v>
      </c>
      <c r="JI88" s="46">
        <f>step*(+prop_idu_male*'By group'!BI$9*Population!BI88-'By group'!I$8*Population!I88)</f>
        <v>0</v>
      </c>
      <c r="JJ88" s="46">
        <f>step*(+prop_idu_male*'By group'!BJ$9*Population!BJ88-'By group'!J$8*Population!J88)</f>
        <v>0</v>
      </c>
      <c r="JK88" s="46">
        <f>step*(+prop_idu_male*'By group'!BK$9*Population!BK88-'By group'!K$8*Population!K88)</f>
        <v>0</v>
      </c>
      <c r="JL88" s="46">
        <f>step*(+prop_idu_male*'By group'!BL$9*Population!BL88-'By group'!L$8*Population!L88)</f>
        <v>-1.7508604737163362</v>
      </c>
      <c r="JM88" s="46">
        <f>step*(+prop_idu_male*'By group'!BM$9*Population!BM88-'By group'!M$8*Population!M88)</f>
        <v>-0.87925047590928151</v>
      </c>
      <c r="JN88" s="46">
        <f>step*(+prop_idu_male*'By group'!BN$9*Population!BN88-'By group'!N$8*Population!N88)</f>
        <v>-0.71523070279970535</v>
      </c>
      <c r="JO88" s="45">
        <f>step*(+(1-prop_idu_male)*'By group'!BB$9*Population!BB88-'By group'!O$8*Population!O88-'By group'!O$6*Population!O88+'By group'!AB$7*Population!AB88)</f>
        <v>-6986.9245458137184</v>
      </c>
      <c r="JP88" s="46">
        <f>step*(+(1-prop_idu_male)*'By group'!BC$9*Population!BC88-'By group'!P$8*Population!P88-'By group'!P$6*Population!P88+'By group'!AC$7*Population!AC88)</f>
        <v>-10.650440131343094</v>
      </c>
      <c r="JQ88" s="46">
        <f>step*(+(1-prop_idu_male)*'By group'!BD$9*Population!BD88-'By group'!Q$8*Population!Q88-'By group'!Q$6*Population!Q88+'By group'!AD$7*Population!AD88)</f>
        <v>-30.921504090642216</v>
      </c>
      <c r="JR88" s="46">
        <f>step*(+(1-prop_idu_male)*'By group'!BE$9*Population!BE88-'By group'!R$8*Population!R88-'By group'!R$6*Population!R88+'By group'!AE$7*Population!AE88)</f>
        <v>-31.662018853948922</v>
      </c>
      <c r="JS88" s="46">
        <f>step*(+(1-prop_idu_male)*'By group'!BF$9*Population!BF88-'By group'!S$8*Population!S88-'By group'!S$6*Population!S88+'By group'!AF$7*Population!AF88)</f>
        <v>-9.4407235629091524</v>
      </c>
      <c r="JT88" s="46">
        <f>step*(+(1-prop_idu_male)*'By group'!BG$9*Population!BG88-'By group'!T$8*Population!T88-'By group'!T$6*Population!T88+'By group'!AG$7*Population!AG88)</f>
        <v>-1.810564370761685</v>
      </c>
      <c r="JU88" s="46">
        <f>step*(+(1-prop_idu_male)*'By group'!BH$9*Population!BH88-'By group'!U$8*Population!U88-'By group'!U$6*Population!U88+'By group'!AH$7*Population!AH88)</f>
        <v>-1.5281698357963409</v>
      </c>
      <c r="JV88" s="46">
        <f>step*(+(1-prop_idu_male)*'By group'!BI$9*Population!BI88-'By group'!V$8*Population!V88-'By group'!V$6*Population!V88+'By group'!AI$7*Population!AI88)</f>
        <v>0</v>
      </c>
      <c r="JW88" s="46">
        <f>step*(+(1-prop_idu_male)*'By group'!BJ$9*Population!BJ88-'By group'!W$8*Population!W88-'By group'!W$6*Population!W88+'By group'!AJ$7*Population!AJ88)</f>
        <v>0</v>
      </c>
      <c r="JX88" s="46">
        <f>step*(+(1-prop_idu_male)*'By group'!BK$9*Population!BK88-'By group'!X$8*Population!X88-'By group'!X$6*Population!X88+'By group'!AK$7*Population!AK88)</f>
        <v>0</v>
      </c>
      <c r="JY88" s="46">
        <f>step*(+(1-prop_idu_male)*'By group'!BL$9*Population!BL88-'By group'!Y$8*Population!Y88-'By group'!Y$6*Population!Y88+'By group'!AL$7*Population!AL88)</f>
        <v>-3.196719161198418</v>
      </c>
      <c r="JZ88" s="46">
        <f>step*(+(1-prop_idu_male)*'By group'!BM$9*Population!BM88-'By group'!Z$8*Population!Z88-'By group'!Z$6*Population!Z88+'By group'!AM$7*Population!AM88)</f>
        <v>-1.6007599542511861</v>
      </c>
      <c r="KA88" s="76">
        <f>step*(+(1-prop_idu_male)*'By group'!BN$9*Population!BN88-'By group'!AA$8*Population!AA88-'By group'!AA$6*Population!AA88+'By group'!AN$7*Population!AN88)</f>
        <v>-1.3137668450914253</v>
      </c>
      <c r="KB88" s="46">
        <f>step*(+'By group'!O$6*Population!O88-'By group'!AB$7*Population!AB88)</f>
        <v>5978.7476158070767</v>
      </c>
      <c r="KC88" s="46">
        <f>step*(+'By group'!P$6*Population!P88-'By group'!AC$7*Population!AC88)</f>
        <v>7.7052080866803987</v>
      </c>
      <c r="KD88" s="46">
        <f>step*(+'By group'!Q$6*Population!Q88-'By group'!AD$7*Population!AD88)</f>
        <v>22.305071425434257</v>
      </c>
      <c r="KE88" s="46">
        <f>step*(+'By group'!R$6*Population!R88-'By group'!AE$7*Population!AE88)</f>
        <v>22.752916726269085</v>
      </c>
      <c r="KF88" s="46">
        <f>step*(+'By group'!S$6*Population!S88-'By group'!AF$7*Population!AF88)</f>
        <v>6.7666418677946183</v>
      </c>
      <c r="KG88" s="46">
        <f>step*(+'By group'!T$6*Population!T88-'By group'!AG$7*Population!AG88)</f>
        <v>1.2956405436848908</v>
      </c>
      <c r="KH88" s="46">
        <f>step*(+'By group'!U$6*Population!U88-'By group'!AH$7*Population!AH88)</f>
        <v>1.0914417710716282</v>
      </c>
      <c r="KI88" s="46">
        <f>step*(+'By group'!V$6*Population!V88-'By group'!AI$7*Population!AI88)</f>
        <v>0</v>
      </c>
      <c r="KJ88" s="46">
        <f>step*(+'By group'!W$6*Population!W88-'By group'!AJ$7*Population!AJ88)</f>
        <v>0</v>
      </c>
      <c r="KK88" s="46">
        <f>step*(+'By group'!X$6*Population!X88-'By group'!AK$7*Population!AK88)</f>
        <v>0</v>
      </c>
      <c r="KL88" s="46">
        <f>step*(+'By group'!Y$6*Population!Y88-'By group'!AL$7*Population!AL88)</f>
        <v>2.282489212671698</v>
      </c>
      <c r="KM88" s="46">
        <f>step*(+'By group'!Z$6*Population!Z88-'By group'!AM$7*Population!AM88)</f>
        <v>1.1416722259160013</v>
      </c>
      <c r="KN88" s="46">
        <f>step*(+'By group'!AA$6*Population!AA88-'By group'!AN$7*Population!AN88)</f>
        <v>0.93851271853518825</v>
      </c>
      <c r="KO88" s="45">
        <v>0</v>
      </c>
      <c r="KP88" s="46">
        <v>0</v>
      </c>
      <c r="KQ88" s="46">
        <v>0</v>
      </c>
      <c r="KR88" s="46">
        <v>0</v>
      </c>
      <c r="KS88" s="46">
        <v>0</v>
      </c>
      <c r="KT88" s="46">
        <v>0</v>
      </c>
      <c r="KU88" s="46">
        <v>0</v>
      </c>
      <c r="KV88" s="46">
        <v>0</v>
      </c>
      <c r="KW88" s="46">
        <v>0</v>
      </c>
      <c r="KX88" s="46">
        <v>0</v>
      </c>
      <c r="KY88" s="46">
        <v>0</v>
      </c>
      <c r="KZ88" s="46">
        <v>0</v>
      </c>
      <c r="LA88" s="46">
        <v>0</v>
      </c>
      <c r="LB88" s="188">
        <f>step*(-'By group'!BB$9*Population!BB88+'By group'!B$8*Population!B88+'By group'!O$8*Population!O88)</f>
        <v>1944.1611023500773</v>
      </c>
      <c r="LC88" s="189">
        <f>step*(-'By group'!BC$9*Population!BC88+'By group'!C$8*Population!C88+'By group'!P$8*Population!P88)</f>
        <v>8.5009024825313464</v>
      </c>
      <c r="LD88" s="189">
        <f>step*(-'By group'!BD$9*Population!BD88+'By group'!D$8*Population!D88+'By group'!Q$8*Population!Q88)</f>
        <v>24.934407826779534</v>
      </c>
      <c r="LE88" s="189">
        <f>step*(-'By group'!BE$9*Population!BE88+'By group'!E$8*Population!E88+'By group'!R$8*Population!R88)</f>
        <v>25.861414733485258</v>
      </c>
      <c r="LF88" s="189">
        <f>step*(-'By group'!BF$9*Population!BF88+'By group'!F$8*Population!F88+'By group'!S$8*Population!S88)</f>
        <v>7.7776101345537407</v>
      </c>
      <c r="LG88" s="189">
        <f>step*(-'By group'!BG$9*Population!BG88+'By group'!G$8*Population!G88+'By group'!T$8*Population!T88)</f>
        <v>1.4993046594617012</v>
      </c>
      <c r="LH88" s="189">
        <f>step*(-'By group'!BH$9*Population!BH88+'By group'!H$8*Population!H88+'By group'!U$8*Population!U88)</f>
        <v>1.2728199158352878</v>
      </c>
      <c r="LI88" s="189">
        <f>step*(-'By group'!BI$9*Population!BI88+'By group'!I$8*Population!I88+'By group'!V$8*Population!V88)</f>
        <v>0</v>
      </c>
      <c r="LJ88" s="189">
        <f>step*(-'By group'!BJ$9*Population!BJ88+'By group'!J$8*Population!J88+'By group'!W$8*Population!W88)</f>
        <v>0</v>
      </c>
      <c r="LK88" s="189">
        <f>step*(-'By group'!BK$9*Population!BK88+'By group'!K$8*Population!K88+'By group'!X$8*Population!X88)</f>
        <v>0</v>
      </c>
      <c r="LL88" s="189">
        <f>step*(-'By group'!BL$9*Population!BL88+'By group'!L$8*Population!L88+'By group'!Y$8*Population!Y88)</f>
        <v>2.6650904222430567</v>
      </c>
      <c r="LM88" s="189">
        <f>step*(-'By group'!BM$9*Population!BM88+'By group'!M$8*Population!M88+'By group'!Z$8*Population!Z88)</f>
        <v>1.3383382042444663</v>
      </c>
      <c r="LN88" s="189">
        <f>step*(-'By group'!BN$9*Population!BN88+'By group'!N$8*Population!N88+'By group'!AA$8*Population!AA88)</f>
        <v>1.0904848293559422</v>
      </c>
    </row>
    <row r="89" spans="1:326" x14ac:dyDescent="0.25">
      <c r="A89">
        <f t="shared" si="110"/>
        <v>42.5</v>
      </c>
      <c r="B89" s="52">
        <f>step*((-'By group'!B$4-'By group'!B$5-'By group'!B$22)*Population!B89+'By group'!B$3*Population!$BO89)</f>
        <v>187145.21483744541</v>
      </c>
      <c r="C89" s="4">
        <f>step*((-'By group'!C$4-'By group'!C$5-'By group'!C$22)*Population!C89+'By group'!C$3*Population!$BO89)</f>
        <v>-5112.8530921458105</v>
      </c>
      <c r="D89" s="4">
        <f>step*((-'By group'!D$4-'By group'!D$5-'By group'!D$22)*Population!D89+'By group'!D$3*Population!$BO89)</f>
        <v>-33536.726267974707</v>
      </c>
      <c r="E89" s="4">
        <f>step*((-'By group'!E$4-'By group'!E$5-'By group'!E$22)*Population!E89+'By group'!E$3*Population!$BO89)</f>
        <v>-53671.305541383626</v>
      </c>
      <c r="F89" s="4">
        <f>step*((-'By group'!F$4-'By group'!F$5-'By group'!F$22)*Population!F89+'By group'!F$3*Population!$BO89)</f>
        <v>-21776.069073306418</v>
      </c>
      <c r="G89" s="4">
        <f>step*((-'By group'!G$4-'By group'!G$5-'By group'!G$22)*Population!G89+'By group'!G$3*Population!$BO89)</f>
        <v>-5280.0658767788382</v>
      </c>
      <c r="H89" s="4">
        <f>step*((-'By group'!H$4-'By group'!H$5-'By group'!H$22)*Population!H89+'By group'!H$3*Population!$BO89)</f>
        <v>-4911.984864952633</v>
      </c>
      <c r="I89" s="4">
        <f>step*((-'By group'!I$4-'By group'!I$5-'By group'!I$22)*Population!I89+'By group'!I$3*Population!$BO89)</f>
        <v>0</v>
      </c>
      <c r="J89" s="4">
        <f>step*((-'By group'!J$4-'By group'!J$5-'By group'!J$22)*Population!J89+'By group'!J$3*Population!$BO89)</f>
        <v>0</v>
      </c>
      <c r="K89" s="4">
        <f>step*((-'By group'!K$4-'By group'!K$5-'By group'!K$22)*Population!K89+'By group'!K$3*Population!$BO89)</f>
        <v>0</v>
      </c>
      <c r="L89" s="4">
        <f>step*((-'By group'!L$4-'By group'!L$5-'By group'!L$22)*Population!L89+'By group'!L$3*Population!$BO89)</f>
        <v>-2715.6441245335322</v>
      </c>
      <c r="M89" s="4">
        <f>step*((-'By group'!M$4-'By group'!M$5-'By group'!M$22)*Population!M89+'By group'!M$3*Population!$BO89)</f>
        <v>-1545.113156887682</v>
      </c>
      <c r="N89" s="4">
        <f>step*((-'By group'!N$4-'By group'!N$5-'By group'!N$22)*Population!N89+'By group'!N$3*Population!$BO89)</f>
        <v>-1477.804772515685</v>
      </c>
      <c r="O89" s="8">
        <f>step*((-'By group'!O$4-'By group'!O$5-'By group'!O$22)*Population!O89+'By group'!O$3*Population!$BO89)</f>
        <v>131709.81289466971</v>
      </c>
      <c r="P89" s="4">
        <f>step*((-'By group'!P$4-'By group'!P$5-'By group'!P$22)*Population!P89+'By group'!P$3*Population!$BO89)</f>
        <v>-2526.7854641074628</v>
      </c>
      <c r="Q89" s="4">
        <f>step*((-'By group'!Q$4-'By group'!Q$5-'By group'!Q$22)*Population!Q89+'By group'!Q$3*Population!$BO89)</f>
        <v>-16573.015152698914</v>
      </c>
      <c r="R89" s="4">
        <f>step*((-'By group'!R$4-'By group'!R$5-'By group'!R$22)*Population!R89+'By group'!R$3*Population!$BO89)</f>
        <v>-26529.783267432311</v>
      </c>
      <c r="S89" s="4">
        <f>step*((-'By group'!S$4-'By group'!S$5-'By group'!S$22)*Population!S89+'By group'!S$3*Population!$BO89)</f>
        <v>-10769.40852809549</v>
      </c>
      <c r="T89" s="4">
        <f>step*((-'By group'!T$4-'By group'!T$5-'By group'!T$22)*Population!T89+'By group'!T$3*Population!$BO89)</f>
        <v>-2613.0634013499771</v>
      </c>
      <c r="U89" s="4">
        <f>step*((-'By group'!U$4-'By group'!U$5-'By group'!U$22)*Population!U89+'By group'!U$3*Population!$BO89)</f>
        <v>-2436.5570898233545</v>
      </c>
      <c r="V89" s="4">
        <f>step*((-'By group'!V$4-'By group'!V$5-'By group'!V$22)*Population!V89+'By group'!V$3*Population!$BO89)</f>
        <v>0</v>
      </c>
      <c r="W89" s="4">
        <f>step*((-'By group'!W$4-'By group'!W$5-'By group'!W$22)*Population!W89+'By group'!W$3*Population!$BO89)</f>
        <v>0</v>
      </c>
      <c r="X89" s="4">
        <f>step*((-'By group'!X$4-'By group'!X$5-'By group'!X$22)*Population!X89+'By group'!X$3*Population!$BO89)</f>
        <v>0</v>
      </c>
      <c r="Y89" s="4">
        <f>step*((-'By group'!Y$4-'By group'!Y$5-'By group'!Y$22)*Population!Y89+'By group'!Y$3*Population!$BO89)</f>
        <v>-1346.9801234450911</v>
      </c>
      <c r="Z89" s="4">
        <f>step*((-'By group'!Z$4-'By group'!Z$5-'By group'!Z$22)*Population!Z89+'By group'!Z$3*Population!$BO89)</f>
        <v>-769.29523721318765</v>
      </c>
      <c r="AA89" s="4">
        <f>step*((-'By group'!AA$4-'By group'!AA$5-'By group'!AA$22)*Population!AA89+'By group'!AA$3*Population!$BO89)</f>
        <v>-742.16495791354885</v>
      </c>
      <c r="AB89" s="8">
        <f>step*((-'By group'!AB$4-'By group'!AB$5-'By group'!AB$22)*Population!AB89+'By group'!AB$3*Population!$BO89)</f>
        <v>-1230.9442264045424</v>
      </c>
      <c r="AC89" s="4">
        <f>step*((-'By group'!AC$4-'By group'!AC$5-'By group'!AC$22)*Population!AC89+'By group'!AC$3*Population!$BO89)</f>
        <v>-179.59786702892157</v>
      </c>
      <c r="AD89" s="4">
        <f>step*((-'By group'!AD$4-'By group'!AD$5-'By group'!AD$22)*Population!AD89+'By group'!AD$3*Population!$BO89)</f>
        <v>-1183.7472388075253</v>
      </c>
      <c r="AE89" s="4">
        <f>step*((-'By group'!AE$4-'By group'!AE$5-'By group'!AE$22)*Population!AE89+'By group'!AE$3*Population!$BO89)</f>
        <v>-1906.6561865242086</v>
      </c>
      <c r="AF89" s="4">
        <f>step*((-'By group'!AF$4-'By group'!AF$5-'By group'!AF$22)*Population!AF89+'By group'!AF$3*Population!$BO89)</f>
        <v>-777.15628111127467</v>
      </c>
      <c r="AG89" s="4">
        <f>step*((-'By group'!AG$4-'By group'!AG$5-'By group'!AG$22)*Population!AG89+'By group'!AG$3*Population!$BO89)</f>
        <v>-189.01544446420797</v>
      </c>
      <c r="AH89" s="4">
        <f>step*((-'By group'!AH$4-'By group'!AH$5-'By group'!AH$22)*Population!AH89+'By group'!AH$3*Population!$BO89)</f>
        <v>-176.65355853963604</v>
      </c>
      <c r="AI89" s="4">
        <f>step*((-'By group'!AI$4-'By group'!AI$5-'By group'!AI$22)*Population!AI89+'By group'!AI$3*Population!$BO89)</f>
        <v>0</v>
      </c>
      <c r="AJ89" s="4">
        <f>step*((-'By group'!AJ$4-'By group'!AJ$5-'By group'!AJ$22)*Population!AJ89+'By group'!AJ$3*Population!$BO89)</f>
        <v>0</v>
      </c>
      <c r="AK89" s="4">
        <f>step*((-'By group'!AK$4-'By group'!AK$5-'By group'!AK$22)*Population!AK89+'By group'!AK$3*Population!$BO89)</f>
        <v>0</v>
      </c>
      <c r="AL89" s="4">
        <f>step*((-'By group'!AL$4-'By group'!AL$5-'By group'!AL$22)*Population!AL89+'By group'!AL$3*Population!$BO89)</f>
        <v>-97.708151132979083</v>
      </c>
      <c r="AM89" s="4">
        <f>step*((-'By group'!AM$4-'By group'!AM$5-'By group'!AM$22)*Population!AM89+'By group'!AM$3*Population!$BO89)</f>
        <v>-55.826304940277382</v>
      </c>
      <c r="AN89" s="4">
        <f>step*((-'By group'!AN$4-'By group'!AN$5-'By group'!AN$22)*Population!AN89+'By group'!AN$3*Population!$BO89)</f>
        <v>-53.537148697827547</v>
      </c>
      <c r="AO89" s="8">
        <f>step*((-'By group'!AO$4-'By group'!AO$5-'By group'!AO$22)*Population!AO89+'By group'!AO$3*Population!$BO89)</f>
        <v>15011.585021051505</v>
      </c>
      <c r="AP89" s="4">
        <f>step*((-'By group'!AP$4-'By group'!AP$5-'By group'!AP$22)*Population!AP89+'By group'!AP$3*Population!$BO89)</f>
        <v>-551.53361400121776</v>
      </c>
      <c r="AQ89" s="4">
        <f>step*((-'By group'!AQ$4-'By group'!AQ$5-'By group'!AQ$22)*Population!AQ89+'By group'!AQ$3*Population!$BO89)</f>
        <v>-3587.9165860126577</v>
      </c>
      <c r="AR89" s="4">
        <f>step*((-'By group'!AR$4-'By group'!AR$5-'By group'!AR$22)*Population!AR89+'By group'!AR$3*Population!$BO89)</f>
        <v>-5666.0272636886257</v>
      </c>
      <c r="AS89" s="4">
        <f>step*((-'By group'!AS$4-'By group'!AS$5-'By group'!AS$22)*Population!AS89+'By group'!AS$3*Population!$BO89)</f>
        <v>-2272.555068379173</v>
      </c>
      <c r="AT89" s="4">
        <f>step*((-'By group'!AT$4-'By group'!AT$5-'By group'!AT$22)*Population!AT89+'By group'!AT$3*Population!$BO89)</f>
        <v>-545.85009041925548</v>
      </c>
      <c r="AU89" s="4">
        <f>step*((-'By group'!AU$4-'By group'!AU$5-'By group'!AU$22)*Population!AU89+'By group'!AU$3*Population!$BO89)</f>
        <v>-497.77766502860186</v>
      </c>
      <c r="AV89" s="4">
        <f>step*((-'By group'!AV$4-'By group'!AV$5-'By group'!AV$22)*Population!AV89+'By group'!AV$3*Population!$BO89)</f>
        <v>0</v>
      </c>
      <c r="AW89" s="4">
        <f>step*((-'By group'!AW$4-'By group'!AW$5-'By group'!AW$22)*Population!AW89+'By group'!AW$3*Population!$BO89)</f>
        <v>0</v>
      </c>
      <c r="AX89" s="4">
        <f>step*((-'By group'!AX$4-'By group'!AX$5-'By group'!AX$22)*Population!AX89+'By group'!AX$3*Population!$BO89)</f>
        <v>0</v>
      </c>
      <c r="AY89" s="4">
        <f>step*((-'By group'!AY$4-'By group'!AY$5-'By group'!AY$22)*Population!AY89+'By group'!AY$3*Population!$BO89)</f>
        <v>-274.83934715124008</v>
      </c>
      <c r="AZ89" s="4">
        <f>step*((-'By group'!AZ$4-'By group'!AZ$5-'By group'!AZ$22)*Population!AZ89+'By group'!AZ$3*Population!$BO89)</f>
        <v>-152.2787913345357</v>
      </c>
      <c r="BA89" s="4">
        <f>step*((-'By group'!BA$4-'By group'!BA$5-'By group'!BA$22)*Population!BA89+'By group'!BA$3*Population!$BO89)</f>
        <v>-139.71369445966695</v>
      </c>
      <c r="BB89" s="8">
        <f>step*((-'By group'!BB$4-'By group'!BB$5-'By group'!BB$22)*Population!BB89+'By group'!BB$3*Population!$BO89)</f>
        <v>5393.985531216189</v>
      </c>
      <c r="BC89" s="4">
        <f>step*((-'By group'!BC$4-'By group'!BC$5-'By group'!BC$22)*Population!BC89+'By group'!BC$3*Population!$BO89)</f>
        <v>-409.3484019658801</v>
      </c>
      <c r="BD89" s="4">
        <f>step*((-'By group'!BD$4-'By group'!BD$5-'By group'!BD$22)*Population!BD89+'By group'!BD$3*Population!$BO89)</f>
        <v>-2075.9057052142057</v>
      </c>
      <c r="BE89" s="4">
        <f>step*((-'By group'!BE$4-'By group'!BE$5-'By group'!BE$22)*Population!BE89+'By group'!BE$3*Population!$BO89)</f>
        <v>-2887.7721869322809</v>
      </c>
      <c r="BF89" s="4">
        <f>step*((-'By group'!BF$4-'By group'!BF$5-'By group'!BF$22)*Population!BF89+'By group'!BF$3*Population!$BO89)</f>
        <v>-1071.3364128599128</v>
      </c>
      <c r="BG89" s="4">
        <f>step*((-'By group'!BG$4-'By group'!BG$5-'By group'!BG$22)*Population!BG89+'By group'!BG$3*Population!$BO89)</f>
        <v>-244.49334175684751</v>
      </c>
      <c r="BH89" s="4">
        <f>step*((-'By group'!BH$4-'By group'!BH$5-'By group'!BH$22)*Population!BH89+'By group'!BH$3*Population!$BO89)</f>
        <v>-210.23453492861796</v>
      </c>
      <c r="BI89" s="4">
        <f>step*((-'By group'!BI$4-'By group'!BI$5-'By group'!BI$22)*Population!BI89+'By group'!BI$3*Population!$BO89)</f>
        <v>0</v>
      </c>
      <c r="BJ89" s="4">
        <f>step*((-'By group'!BJ$4-'By group'!BJ$5-'By group'!BJ$22)*Population!BJ89+'By group'!BJ$3*Population!$BO89)</f>
        <v>0</v>
      </c>
      <c r="BK89" s="4">
        <f>step*((-'By group'!BK$4-'By group'!BK$5-'By group'!BK$22)*Population!BK89+'By group'!BK$3*Population!$BO89)</f>
        <v>0</v>
      </c>
      <c r="BL89" s="4">
        <f>step*((-'By group'!BL$4-'By group'!BL$5-'By group'!BL$22)*Population!BL89+'By group'!BL$3*Population!$BO89)</f>
        <v>-138.23628646799668</v>
      </c>
      <c r="BM89" s="4">
        <f>step*((-'By group'!BM$4-'By group'!BM$5-'By group'!BM$22)*Population!BM89+'By group'!BM$3*Population!$BO89)</f>
        <v>-70.40540413686675</v>
      </c>
      <c r="BN89" s="4">
        <f>step*((-'By group'!BN$4-'By group'!BN$5-'By group'!BN$22)*Population!BN89+'By group'!BN$3*Population!$BO89)</f>
        <v>-58.995466141042009</v>
      </c>
      <c r="BO89" s="71">
        <f>-step*SUM(SCR!B89:N89)*Population!B89</f>
        <v>-133321.16691082323</v>
      </c>
      <c r="BP89" s="4">
        <f>step*-SUM('By group'!C$11:C$21)*Population!C89</f>
        <v>-127821.32730364526</v>
      </c>
      <c r="BQ89" s="4">
        <f>step*-SUM('By group'!D$11:D$21)*Population!D89</f>
        <v>-93157.572966596403</v>
      </c>
      <c r="BR89" s="4">
        <f>step*-SUM('By group'!E$11:E$21)*Population!E89</f>
        <v>-38336.64681527402</v>
      </c>
      <c r="BS89" s="4">
        <f>step*-SUM('By group'!F$11:F$21)*Population!F89</f>
        <v>-11461.088985950748</v>
      </c>
      <c r="BT89" s="4">
        <f>step*-SUM('By group'!G$11:G$21)*Population!G89</f>
        <v>-5500.0686216446229</v>
      </c>
      <c r="BU89" s="4">
        <f>step*-SUM('By group'!H$11:H$21)*Population!H89</f>
        <v>0</v>
      </c>
      <c r="BV89" s="4">
        <f>step*-SUM('By group'!I$11:I$21)*Population!I89</f>
        <v>0</v>
      </c>
      <c r="BW89" s="4">
        <f>step*-SUM('By group'!J$11:J$21)*Population!J89</f>
        <v>0</v>
      </c>
      <c r="BX89" s="4">
        <f>step*-SUM('By group'!K$11:K$21)*Population!K89</f>
        <v>0</v>
      </c>
      <c r="BY89" s="4">
        <f>step*-SUM('By group'!L$11:L$21)*Population!L89</f>
        <v>-1939.7458032382374</v>
      </c>
      <c r="BZ89" s="4">
        <f>step*-SUM('By group'!M$11:M$21)*Population!M89</f>
        <v>-965.69572305480131</v>
      </c>
      <c r="CA89" s="4">
        <f>step*-SUM('By group'!N$11:N$21)*Population!N89</f>
        <v>0</v>
      </c>
      <c r="CB89" s="13">
        <f>-step*SUM(SCR!O89:AA89)*Population!O89</f>
        <v>-65891.406088411473</v>
      </c>
      <c r="CC89" s="4">
        <f>step*-SUM('By group'!P$11:P$21)*Population!P89</f>
        <v>-63169.636602686573</v>
      </c>
      <c r="CD89" s="4">
        <f>step*-SUM('By group'!Q$11:Q$21)*Population!Q89</f>
        <v>-46036.15320194143</v>
      </c>
      <c r="CE89" s="4">
        <f>step*-SUM('By group'!R$11:R$21)*Population!R89</f>
        <v>-18949.845191023076</v>
      </c>
      <c r="CF89" s="4">
        <f>step*-SUM('By group'!S$11:S$21)*Population!S89</f>
        <v>-5668.1097516292057</v>
      </c>
      <c r="CG89" s="4">
        <f>step*-SUM('By group'!T$11:T$21)*Population!T89</f>
        <v>-2721.9410430728926</v>
      </c>
      <c r="CH89" s="4">
        <f>step*-SUM('By group'!U$11:U$21)*Population!U89</f>
        <v>0</v>
      </c>
      <c r="CI89" s="4">
        <f>step*-SUM('By group'!V$11:V$21)*Population!V89</f>
        <v>0</v>
      </c>
      <c r="CJ89" s="4">
        <f>step*-SUM('By group'!W$11:W$21)*Population!W89</f>
        <v>0</v>
      </c>
      <c r="CK89" s="4">
        <f>step*-SUM('By group'!X$11:X$21)*Population!X89</f>
        <v>0</v>
      </c>
      <c r="CL89" s="4">
        <f>step*-SUM('By group'!Y$11:Y$21)*Population!Y89</f>
        <v>-962.12865960363638</v>
      </c>
      <c r="CM89" s="4">
        <f>step*-SUM('By group'!Z$11:Z$21)*Population!Z89</f>
        <v>-480.80952325824228</v>
      </c>
      <c r="CN89" s="4">
        <f>step*-SUM('By group'!AA$11:AA$21)*Population!AA89</f>
        <v>0</v>
      </c>
      <c r="CO89" s="13">
        <f>-step*SUM(SCR!AB89:AN89)*Population!AB89</f>
        <v>-4675.4543955946747</v>
      </c>
      <c r="CP89" s="4">
        <f>step*-SUM('By group'!AC$11:AC$21)*Population!AC89</f>
        <v>-4489.9466757230393</v>
      </c>
      <c r="CQ89" s="4">
        <f>step*-SUM('By group'!AD$11:AD$21)*Population!AD89</f>
        <v>-3288.1867744653482</v>
      </c>
      <c r="CR89" s="4">
        <f>step*-SUM('By group'!AE$11:AE$21)*Population!AE89</f>
        <v>-1361.8972760887204</v>
      </c>
      <c r="CS89" s="4">
        <f>step*-SUM('By group'!AF$11:AF$21)*Population!AF89</f>
        <v>-409.029621637513</v>
      </c>
      <c r="CT89" s="4">
        <f>step*-SUM('By group'!AG$11:AG$21)*Population!AG89</f>
        <v>-196.89108798354997</v>
      </c>
      <c r="CU89" s="4">
        <f>step*-SUM('By group'!AH$11:AH$21)*Population!AH89</f>
        <v>0</v>
      </c>
      <c r="CV89" s="4">
        <f>step*-SUM('By group'!AI$11:AI$21)*Population!AI89</f>
        <v>0</v>
      </c>
      <c r="CW89" s="4">
        <f>step*-SUM('By group'!AJ$11:AJ$21)*Population!AJ89</f>
        <v>0</v>
      </c>
      <c r="CX89" s="4">
        <f>step*-SUM('By group'!AK$11:AK$21)*Population!AK89</f>
        <v>0</v>
      </c>
      <c r="CY89" s="4">
        <f>step*-SUM('By group'!AL$11:AL$21)*Population!AL89</f>
        <v>-69.791536523556474</v>
      </c>
      <c r="CZ89" s="4">
        <f>step*-SUM('By group'!AM$11:AM$21)*Population!AM89</f>
        <v>-34.891440587673365</v>
      </c>
      <c r="DA89" s="4">
        <f>step*-SUM('By group'!AN$11:AN$21)*Population!AN89</f>
        <v>0</v>
      </c>
      <c r="DB89" s="13">
        <f>-step*SUM(SCR!AO89:BA89)*Population!AO89</f>
        <v>-14417.297487021093</v>
      </c>
      <c r="DC89" s="4">
        <f>step*-SUM('By group'!AP$11:AP$21)*Population!AP89</f>
        <v>-13788.340350030443</v>
      </c>
      <c r="DD89" s="4">
        <f>step*-SUM('By group'!AQ$11:AQ$21)*Population!AQ89</f>
        <v>-9966.4349611462712</v>
      </c>
      <c r="DE89" s="4">
        <f>step*-SUM('By group'!AR$11:AR$21)*Population!AR89</f>
        <v>-4047.1623312061611</v>
      </c>
      <c r="DF89" s="4">
        <f>step*-SUM('By group'!AS$11:AS$21)*Population!AS89</f>
        <v>-1196.0816149364068</v>
      </c>
      <c r="DG89" s="4">
        <f>step*-SUM('By group'!AT$11:AT$21)*Population!AT89</f>
        <v>-568.59384418672437</v>
      </c>
      <c r="DH89" s="4">
        <f>step*-SUM('By group'!AU$11:AU$21)*Population!AU89</f>
        <v>0</v>
      </c>
      <c r="DI89" s="4">
        <f>step*-SUM('By group'!AV$11:AV$21)*Population!AV89</f>
        <v>0</v>
      </c>
      <c r="DJ89" s="4">
        <f>step*-SUM('By group'!AW$11:AW$21)*Population!AW89</f>
        <v>0</v>
      </c>
      <c r="DK89" s="4">
        <f>step*-SUM('By group'!AX$11:AX$21)*Population!AX89</f>
        <v>0</v>
      </c>
      <c r="DL89" s="4">
        <f>step*-SUM('By group'!AY$11:AY$21)*Population!AY89</f>
        <v>-196.3138193937429</v>
      </c>
      <c r="DM89" s="4">
        <f>step*-SUM('By group'!AZ$11:AZ$21)*Population!AZ89</f>
        <v>-95.174244584084818</v>
      </c>
      <c r="DN89" s="4">
        <f>step*-SUM('By group'!BA$11:BA$21)*Population!BA89</f>
        <v>0</v>
      </c>
      <c r="DO89" s="13">
        <f>-step*SUM(SCR!BB89:BN89)*Population!BB89</f>
        <v>-7242.6616293333309</v>
      </c>
      <c r="DP89" s="4">
        <f>step*-SUM('By group'!BC$11:BC$21)*Population!BC89</f>
        <v>-6822.473366098001</v>
      </c>
      <c r="DQ89" s="4">
        <f>step*-SUM('By group'!BD$11:BD$21)*Population!BD89</f>
        <v>-4717.9675118504665</v>
      </c>
      <c r="DR89" s="4">
        <f>step*-SUM('By group'!BE$11:BE$21)*Population!BE89</f>
        <v>-1804.8576168326756</v>
      </c>
      <c r="DS89" s="4">
        <f>step*-SUM('By group'!BF$11:BF$21)*Population!BF89</f>
        <v>-510.16019659995857</v>
      </c>
      <c r="DT89" s="4">
        <f>step*-SUM('By group'!BG$11:BG$21)*Population!BG89</f>
        <v>-235.08975168927645</v>
      </c>
      <c r="DU89" s="4">
        <f>step*-SUM('By group'!BH$11:BH$21)*Population!BH89</f>
        <v>0</v>
      </c>
      <c r="DV89" s="4">
        <f>step*-SUM('By group'!BI$11:BI$21)*Population!BI89</f>
        <v>0</v>
      </c>
      <c r="DW89" s="4">
        <f>step*-SUM('By group'!BJ$11:BJ$21)*Population!BJ89</f>
        <v>0</v>
      </c>
      <c r="DX89" s="4">
        <f>step*-SUM('By group'!BK$11:BK$21)*Population!BK89</f>
        <v>0</v>
      </c>
      <c r="DY89" s="4">
        <f>step*-SUM('By group'!BL$11:BL$21)*Population!BL89</f>
        <v>-76.797936926664832</v>
      </c>
      <c r="DZ89" s="4">
        <f>step*-SUM('By group'!BM$11:BM$21)*Population!BM89</f>
        <v>-35.202702068433375</v>
      </c>
      <c r="EA89" s="4">
        <f>step*-SUM('By group'!BN$11:BN$21)*Population!BN89</f>
        <v>0</v>
      </c>
      <c r="EB89" s="52">
        <v>0</v>
      </c>
      <c r="EC89" s="4">
        <f t="shared" si="111"/>
        <v>133321.16691082323</v>
      </c>
      <c r="ED89" s="4">
        <f t="shared" si="111"/>
        <v>127821.32730364526</v>
      </c>
      <c r="EE89" s="4">
        <f t="shared" si="112"/>
        <v>93157.572966596403</v>
      </c>
      <c r="EF89" s="4">
        <f t="shared" si="113"/>
        <v>38336.64681527402</v>
      </c>
      <c r="EG89" s="4">
        <f t="shared" si="114"/>
        <v>11461.088985950748</v>
      </c>
      <c r="EH89" s="4">
        <f t="shared" si="114"/>
        <v>5500.0686216446229</v>
      </c>
      <c r="EI89" s="4">
        <v>0</v>
      </c>
      <c r="EJ89" s="4">
        <f t="shared" si="115"/>
        <v>0</v>
      </c>
      <c r="EK89" s="4">
        <f t="shared" si="116"/>
        <v>0</v>
      </c>
      <c r="EL89" s="4">
        <f t="shared" si="117"/>
        <v>0</v>
      </c>
      <c r="EM89" s="4">
        <f t="shared" si="118"/>
        <v>1939.7458032382374</v>
      </c>
      <c r="EN89" s="4">
        <f t="shared" si="119"/>
        <v>965.69572305480131</v>
      </c>
      <c r="EO89" s="52">
        <v>0</v>
      </c>
      <c r="EP89" s="4">
        <f t="shared" si="120"/>
        <v>65891.406088411473</v>
      </c>
      <c r="EQ89" s="4">
        <f t="shared" si="121"/>
        <v>63169.636602686573</v>
      </c>
      <c r="ER89" s="4">
        <f t="shared" si="122"/>
        <v>46036.15320194143</v>
      </c>
      <c r="ES89" s="4">
        <f t="shared" si="123"/>
        <v>18949.845191023076</v>
      </c>
      <c r="ET89" s="4">
        <f t="shared" si="124"/>
        <v>5668.1097516292057</v>
      </c>
      <c r="EU89" s="4">
        <f t="shared" si="125"/>
        <v>2721.9410430728926</v>
      </c>
      <c r="EV89" s="4">
        <v>0</v>
      </c>
      <c r="EW89" s="4">
        <f t="shared" si="126"/>
        <v>0</v>
      </c>
      <c r="EX89" s="4">
        <f t="shared" si="127"/>
        <v>0</v>
      </c>
      <c r="EY89" s="4">
        <f t="shared" si="128"/>
        <v>0</v>
      </c>
      <c r="EZ89" s="4">
        <f t="shared" si="129"/>
        <v>962.12865960363638</v>
      </c>
      <c r="FA89" s="4">
        <f t="shared" si="130"/>
        <v>480.80952325824228</v>
      </c>
      <c r="FB89" s="52">
        <v>0</v>
      </c>
      <c r="FC89" s="4">
        <f t="shared" si="131"/>
        <v>4675.4543955946747</v>
      </c>
      <c r="FD89" s="4">
        <f t="shared" si="132"/>
        <v>4489.9466757230393</v>
      </c>
      <c r="FE89" s="4">
        <f t="shared" si="133"/>
        <v>3288.1867744653482</v>
      </c>
      <c r="FF89" s="4">
        <f t="shared" si="134"/>
        <v>1361.8972760887204</v>
      </c>
      <c r="FG89" s="4">
        <f t="shared" si="135"/>
        <v>409.029621637513</v>
      </c>
      <c r="FH89" s="4">
        <f t="shared" si="136"/>
        <v>196.89108798354997</v>
      </c>
      <c r="FI89" s="4">
        <v>0</v>
      </c>
      <c r="FJ89" s="4">
        <f t="shared" si="137"/>
        <v>0</v>
      </c>
      <c r="FK89" s="4">
        <f t="shared" si="138"/>
        <v>0</v>
      </c>
      <c r="FL89" s="4">
        <f t="shared" si="139"/>
        <v>0</v>
      </c>
      <c r="FM89" s="4">
        <f t="shared" si="140"/>
        <v>69.791536523556474</v>
      </c>
      <c r="FN89" s="9">
        <f t="shared" si="141"/>
        <v>34.891440587673365</v>
      </c>
      <c r="FO89" s="4">
        <v>0</v>
      </c>
      <c r="FP89" s="4">
        <f t="shared" si="142"/>
        <v>14417.297487021093</v>
      </c>
      <c r="FQ89" s="4">
        <f t="shared" si="143"/>
        <v>13788.340350030443</v>
      </c>
      <c r="FR89" s="4">
        <f t="shared" si="144"/>
        <v>9966.4349611462712</v>
      </c>
      <c r="FS89" s="4">
        <f t="shared" si="145"/>
        <v>4047.1623312061611</v>
      </c>
      <c r="FT89" s="4">
        <f t="shared" si="146"/>
        <v>1196.0816149364068</v>
      </c>
      <c r="FU89" s="4">
        <f t="shared" si="147"/>
        <v>568.59384418672437</v>
      </c>
      <c r="FV89" s="4">
        <v>0</v>
      </c>
      <c r="FW89" s="4">
        <f t="shared" si="148"/>
        <v>0</v>
      </c>
      <c r="FX89" s="4">
        <f t="shared" si="149"/>
        <v>0</v>
      </c>
      <c r="FY89" s="4">
        <f t="shared" si="150"/>
        <v>0</v>
      </c>
      <c r="FZ89" s="4">
        <f t="shared" si="151"/>
        <v>196.3138193937429</v>
      </c>
      <c r="GA89" s="4">
        <f t="shared" si="152"/>
        <v>95.174244584084818</v>
      </c>
      <c r="GB89" s="4">
        <v>0</v>
      </c>
      <c r="GC89" s="4">
        <f t="shared" si="153"/>
        <v>7242.6616293333309</v>
      </c>
      <c r="GD89" s="4">
        <f t="shared" si="94"/>
        <v>6822.473366098001</v>
      </c>
      <c r="GE89" s="4">
        <f t="shared" si="95"/>
        <v>4717.9675118504665</v>
      </c>
      <c r="GF89" s="4">
        <f t="shared" si="96"/>
        <v>1804.8576168326756</v>
      </c>
      <c r="GG89" s="4">
        <f t="shared" si="97"/>
        <v>510.16019659995857</v>
      </c>
      <c r="GH89" s="4">
        <f t="shared" si="98"/>
        <v>235.08975168927645</v>
      </c>
      <c r="GI89" s="4">
        <v>0</v>
      </c>
      <c r="GJ89" s="4">
        <f t="shared" si="154"/>
        <v>0</v>
      </c>
      <c r="GK89" s="4">
        <f t="shared" si="155"/>
        <v>0</v>
      </c>
      <c r="GL89" s="4">
        <f t="shared" si="99"/>
        <v>0</v>
      </c>
      <c r="GM89" s="4">
        <f t="shared" si="100"/>
        <v>76.797936926664832</v>
      </c>
      <c r="GN89" s="4">
        <f t="shared" si="101"/>
        <v>35.202702068433375</v>
      </c>
      <c r="GO89" s="52">
        <v>0</v>
      </c>
      <c r="GP89" s="4">
        <f>step*(-'By group'!C$32*Population!C89+'By group'!I$33*Population!I89)</f>
        <v>0</v>
      </c>
      <c r="GQ89" s="4">
        <f>step*(-'By group'!D$32*Population!D89+'By group'!J$33*Population!J89)</f>
        <v>0</v>
      </c>
      <c r="GR89" s="4">
        <f>step*(-'By group'!E$32*Population!E89+'By group'!K$33*Population!K89)</f>
        <v>0</v>
      </c>
      <c r="GS89" s="4">
        <f>step*(-'By group'!F$32*Population!F89+'By group'!L$33*Population!L89)</f>
        <v>-4760.6715913562548</v>
      </c>
      <c r="GT89" s="4">
        <f>step*(-'By group'!G$32*Population!G89+'By group'!M$33*Population!M89)</f>
        <v>-617.16586280152387</v>
      </c>
      <c r="GU89" s="4">
        <f>step*(-'By group'!H$32*Population!H89+'By group'!N$33*Population!N89)</f>
        <v>-537.89360439358848</v>
      </c>
      <c r="GV89" s="46">
        <f t="shared" si="156"/>
        <v>0</v>
      </c>
      <c r="GW89" s="14">
        <f t="shared" si="157"/>
        <v>0</v>
      </c>
      <c r="GX89" s="4">
        <f t="shared" si="158"/>
        <v>0</v>
      </c>
      <c r="GY89" s="4">
        <f t="shared" si="159"/>
        <v>4760.6715913562548</v>
      </c>
      <c r="GZ89" s="4">
        <f t="shared" si="160"/>
        <v>617.16586280152387</v>
      </c>
      <c r="HA89" s="4">
        <f t="shared" si="161"/>
        <v>537.89360439358848</v>
      </c>
      <c r="HB89" s="8">
        <v>0</v>
      </c>
      <c r="HC89" s="4">
        <f>step*(-'By group'!P$32*Population!P89+'By group'!V$33*Population!V89)</f>
        <v>0</v>
      </c>
      <c r="HD89" s="4">
        <f>step*(-'By group'!Q$32*Population!Q89+'By group'!W$33*Population!W89)</f>
        <v>0</v>
      </c>
      <c r="HE89" s="4">
        <f>step*(-'By group'!R$32*Population!R89+'By group'!X$33*Population!X89)</f>
        <v>0</v>
      </c>
      <c r="HF89" s="4">
        <f>step*(-'By group'!S$32*Population!S89+'By group'!Y$33*Population!Y89)</f>
        <v>-2352.9905460127848</v>
      </c>
      <c r="HG89" s="4">
        <f>step*(-'By group'!T$32*Population!T89+'By group'!Z$33*Population!Z89)</f>
        <v>-303.98344698545736</v>
      </c>
      <c r="HH89" s="4">
        <f>step*(-'By group'!U$32*Population!U89+'By group'!AA$33*Population!AA89)</f>
        <v>-264.42118492487276</v>
      </c>
      <c r="HI89" s="14">
        <f t="shared" si="162"/>
        <v>0</v>
      </c>
      <c r="HJ89" s="46">
        <f t="shared" si="163"/>
        <v>0</v>
      </c>
      <c r="HK89" s="4">
        <f t="shared" si="164"/>
        <v>0</v>
      </c>
      <c r="HL89" s="4">
        <f t="shared" si="165"/>
        <v>2352.9905460127848</v>
      </c>
      <c r="HM89" s="4">
        <f t="shared" si="166"/>
        <v>303.98344698545736</v>
      </c>
      <c r="HN89" s="9">
        <f t="shared" si="167"/>
        <v>264.42118492487276</v>
      </c>
      <c r="HO89" s="4">
        <v>0</v>
      </c>
      <c r="HP89" s="4">
        <f>step*(-'By group'!AC$32*Population!AC89+'By group'!AI$33*Population!AI89)</f>
        <v>0</v>
      </c>
      <c r="HQ89" s="4">
        <f>step*(-'By group'!AD$32*Population!AD89+'By group'!AJ$33*Population!AJ89)</f>
        <v>0</v>
      </c>
      <c r="HR89" s="4">
        <f>step*(-'By group'!AE$32*Population!AE89+'By group'!AK$33*Population!AK89)</f>
        <v>0</v>
      </c>
      <c r="HS89" s="4">
        <f>step*(-'By group'!AF$32*Population!AF89+'By group'!AL$33*Population!AL89)</f>
        <v>-169.61904255697826</v>
      </c>
      <c r="HT89" s="4">
        <f>step*(-'By group'!AG$32*Population!AG89+'By group'!AM$33*Population!AM89)</f>
        <v>-21.932497302873312</v>
      </c>
      <c r="HU89" s="4">
        <f>step*(-'By group'!AH$32*Population!AH89+'By group'!AN$33*Population!AN89)</f>
        <v>-19.242136760284559</v>
      </c>
      <c r="HV89" s="14">
        <f t="shared" si="168"/>
        <v>0</v>
      </c>
      <c r="HW89" s="46">
        <f t="shared" si="169"/>
        <v>0</v>
      </c>
      <c r="HX89" s="4">
        <f t="shared" si="170"/>
        <v>0</v>
      </c>
      <c r="HY89" s="4">
        <f t="shared" si="171"/>
        <v>169.61904255697826</v>
      </c>
      <c r="HZ89" s="4">
        <f t="shared" si="172"/>
        <v>21.932497302873312</v>
      </c>
      <c r="IA89" s="4">
        <f t="shared" si="173"/>
        <v>19.242136760284559</v>
      </c>
      <c r="IB89" s="8">
        <v>0</v>
      </c>
      <c r="IC89" s="4">
        <f>step*(-'By group'!AP$32*Population!AP89+'By group'!AV$33*Population!AV89)</f>
        <v>0</v>
      </c>
      <c r="ID89" s="4">
        <f>step*(-'By group'!AQ$32*Population!AQ89+'By group'!AW$33*Population!AW89)</f>
        <v>0</v>
      </c>
      <c r="IE89" s="4">
        <f>step*(-'By group'!AR$32*Population!AR89+'By group'!AX$33*Population!AX89)</f>
        <v>0</v>
      </c>
      <c r="IF89" s="4">
        <f>step*(-'By group'!AS$32*Population!AS89+'By group'!AY$33*Population!AY89)</f>
        <v>-499.88389777133193</v>
      </c>
      <c r="IG89" s="4">
        <f>step*(-'By group'!AT$32*Population!AT89+'By group'!AZ$33*Population!AZ89)</f>
        <v>-66.131646545302473</v>
      </c>
      <c r="IH89" s="4">
        <f>step*(-'By group'!AU$32*Population!AU89+'By group'!BA$33*Population!BA89)</f>
        <v>-57.153552456427612</v>
      </c>
      <c r="II89" s="14">
        <f t="shared" si="102"/>
        <v>0</v>
      </c>
      <c r="IJ89" s="4">
        <f t="shared" si="103"/>
        <v>0</v>
      </c>
      <c r="IK89" s="4">
        <f t="shared" si="174"/>
        <v>0</v>
      </c>
      <c r="IL89" s="4">
        <f t="shared" si="175"/>
        <v>499.88389777133193</v>
      </c>
      <c r="IM89" s="4">
        <f t="shared" si="176"/>
        <v>66.131646545302473</v>
      </c>
      <c r="IN89" s="4">
        <f t="shared" si="177"/>
        <v>57.153552456427612</v>
      </c>
      <c r="IO89" s="8">
        <v>0</v>
      </c>
      <c r="IP89" s="4">
        <f>step*(-'By group'!BC$32*Population!BC89+'By group'!BI$33*Population!BI89)</f>
        <v>0</v>
      </c>
      <c r="IQ89" s="4">
        <f>step*(-'By group'!BD$32*Population!BD89+'By group'!BJ$33*Population!BJ89)</f>
        <v>0</v>
      </c>
      <c r="IR89" s="4">
        <f>step*(-'By group'!BE$32*Population!BE89+'By group'!BK$33*Population!BK89)</f>
        <v>0</v>
      </c>
      <c r="IS89" s="4">
        <f>step*(-'By group'!BF$32*Population!BF89+'By group'!BL$33*Population!BL89)</f>
        <v>-216.68112983664687</v>
      </c>
      <c r="IT89" s="4">
        <f>step*(-'By group'!BG$32*Population!BG89+'By group'!BM$33*Population!BM89)</f>
        <v>-29.416599303638609</v>
      </c>
      <c r="IU89" s="4">
        <f>step*(-'By group'!BH$32*Population!BH89+'By group'!BN$33*Population!BN89)</f>
        <v>-24.05815040685367</v>
      </c>
      <c r="IV89" s="14">
        <f t="shared" si="104"/>
        <v>0</v>
      </c>
      <c r="IW89" s="4">
        <f t="shared" si="105"/>
        <v>0</v>
      </c>
      <c r="IX89" s="4">
        <f t="shared" si="106"/>
        <v>0</v>
      </c>
      <c r="IY89" s="4">
        <f t="shared" si="107"/>
        <v>216.68112983664687</v>
      </c>
      <c r="IZ89" s="4">
        <f t="shared" si="108"/>
        <v>29.416599303638609</v>
      </c>
      <c r="JA89" s="4">
        <f t="shared" si="109"/>
        <v>24.05815040685367</v>
      </c>
      <c r="JB89" s="75">
        <f>step*(+prop_idu_male*'By group'!BB$9*Population!BB89-'By group'!B$8*Population!B89)</f>
        <v>-938.60913518188295</v>
      </c>
      <c r="JC89" s="46">
        <f>step*(+prop_idu_male*'By group'!BC$9*Population!BC89-'By group'!C$8*Population!C89)</f>
        <v>-5.5723695612505031</v>
      </c>
      <c r="JD89" s="46">
        <f>step*(+prop_idu_male*'By group'!BD$9*Population!BD89-'By group'!D$8*Population!D89)</f>
        <v>-16.366890187631057</v>
      </c>
      <c r="JE89" s="46">
        <f>step*(+prop_idu_male*'By group'!BE$9*Population!BE89-'By group'!E$8*Population!E89)</f>
        <v>-17.002494267437797</v>
      </c>
      <c r="JF89" s="46">
        <f>step*(+prop_idu_male*'By group'!BF$9*Population!BF89-'By group'!F$8*Population!F89)</f>
        <v>-5.118352257055423</v>
      </c>
      <c r="JG89" s="46">
        <f>step*(+prop_idu_male*'By group'!BG$9*Population!BG89-'By group'!G$8*Population!G89)</f>
        <v>-0.98717064351807182</v>
      </c>
      <c r="JH89" s="46">
        <f>step*(+prop_idu_male*'By group'!BH$9*Population!BH89-'By group'!H$8*Population!H89)</f>
        <v>-0.83826979298040349</v>
      </c>
      <c r="JI89" s="46">
        <f>step*(+prop_idu_male*'By group'!BI$9*Population!BI89-'By group'!I$8*Population!I89)</f>
        <v>0</v>
      </c>
      <c r="JJ89" s="46">
        <f>step*(+prop_idu_male*'By group'!BJ$9*Population!BJ89-'By group'!J$8*Population!J89)</f>
        <v>0</v>
      </c>
      <c r="JK89" s="46">
        <f>step*(+prop_idu_male*'By group'!BK$9*Population!BK89-'By group'!K$8*Population!K89)</f>
        <v>0</v>
      </c>
      <c r="JL89" s="46">
        <f>step*(+prop_idu_male*'By group'!BL$9*Population!BL89-'By group'!L$8*Population!L89)</f>
        <v>-1.7554307546142418</v>
      </c>
      <c r="JM89" s="46">
        <f>step*(+prop_idu_male*'By group'!BM$9*Population!BM89-'By group'!M$8*Population!M89)</f>
        <v>-0.88120923809056129</v>
      </c>
      <c r="JN89" s="46">
        <f>step*(+prop_idu_male*'By group'!BN$9*Population!BN89-'By group'!N$8*Population!N89)</f>
        <v>-0.71623149912652728</v>
      </c>
      <c r="JO89" s="45">
        <f>step*(+(1-prop_idu_male)*'By group'!BB$9*Population!BB89-'By group'!O$8*Population!O89-'By group'!O$6*Population!O89+'By group'!AB$7*Population!AB89)</f>
        <v>-7007.2477905025935</v>
      </c>
      <c r="JP89" s="46">
        <f>step*(+(1-prop_idu_male)*'By group'!BC$9*Population!BC89-'By group'!P$8*Population!P89-'By group'!P$6*Population!P89+'By group'!AC$7*Population!AC89)</f>
        <v>-10.679831920649759</v>
      </c>
      <c r="JQ89" s="46">
        <f>step*(+(1-prop_idu_male)*'By group'!BD$9*Population!BD89-'By group'!Q$8*Population!Q89-'By group'!Q$6*Population!Q89+'By group'!AD$7*Population!AD89)</f>
        <v>-31.002590636642459</v>
      </c>
      <c r="JR89" s="46">
        <f>step*(+(1-prop_idu_male)*'By group'!BE$9*Population!BE89-'By group'!R$8*Population!R89-'By group'!R$6*Population!R89+'By group'!AE$7*Population!AE89)</f>
        <v>-31.735568981312952</v>
      </c>
      <c r="JS89" s="46">
        <f>step*(+(1-prop_idu_male)*'By group'!BF$9*Population!BF89-'By group'!S$8*Population!S89-'By group'!S$6*Population!S89+'By group'!AF$7*Population!AF89)</f>
        <v>-9.4595955307844051</v>
      </c>
      <c r="JT89" s="46">
        <f>step*(+(1-prop_idu_male)*'By group'!BG$9*Population!BG89-'By group'!T$8*Population!T89-'By group'!T$6*Population!T89+'By group'!AG$7*Population!AG89)</f>
        <v>-1.8135958102638363</v>
      </c>
      <c r="JU89" s="46">
        <f>step*(+(1-prop_idu_male)*'By group'!BH$9*Population!BH89-'By group'!U$8*Population!U89-'By group'!U$6*Population!U89+'By group'!AH$7*Population!AH89)</f>
        <v>-1.5294213134419914</v>
      </c>
      <c r="JV89" s="46">
        <f>step*(+(1-prop_idu_male)*'By group'!BI$9*Population!BI89-'By group'!V$8*Population!V89-'By group'!V$6*Population!V89+'By group'!AI$7*Population!AI89)</f>
        <v>0</v>
      </c>
      <c r="JW89" s="46">
        <f>step*(+(1-prop_idu_male)*'By group'!BJ$9*Population!BJ89-'By group'!W$8*Population!W89-'By group'!W$6*Population!W89+'By group'!AJ$7*Population!AJ89)</f>
        <v>0</v>
      </c>
      <c r="JX89" s="46">
        <f>step*(+(1-prop_idu_male)*'By group'!BK$9*Population!BK89-'By group'!X$8*Population!X89-'By group'!X$6*Population!X89+'By group'!AK$7*Population!AK89)</f>
        <v>0</v>
      </c>
      <c r="JY89" s="46">
        <f>step*(+(1-prop_idu_male)*'By group'!BL$9*Population!BL89-'By group'!Y$8*Population!Y89-'By group'!Y$6*Population!Y89+'By group'!AL$7*Population!AL89)</f>
        <v>-3.1992450288916303</v>
      </c>
      <c r="JZ89" s="46">
        <f>step*(+(1-prop_idu_male)*'By group'!BM$9*Population!BM89-'By group'!Z$8*Population!Z89-'By group'!Z$6*Population!Z89+'By group'!AM$7*Population!AM89)</f>
        <v>-1.5999730121829674</v>
      </c>
      <c r="KA89" s="76">
        <f>step*(+(1-prop_idu_male)*'By group'!BN$9*Population!BN89-'By group'!AA$8*Population!AA89-'By group'!AA$6*Population!AA89+'By group'!AN$7*Population!AN89)</f>
        <v>-1.3100294944524431</v>
      </c>
      <c r="KB89" s="46">
        <f>step*(+'By group'!O$6*Population!O89-'By group'!AB$7*Population!AB89)</f>
        <v>5996.1379482944176</v>
      </c>
      <c r="KC89" s="46">
        <f>step*(+'By group'!P$6*Population!P89-'By group'!AC$7*Population!AC89)</f>
        <v>7.726024291498371</v>
      </c>
      <c r="KD89" s="46">
        <f>step*(+'By group'!Q$6*Population!Q89-'By group'!AD$7*Population!AD89)</f>
        <v>22.36151609767623</v>
      </c>
      <c r="KE89" s="46">
        <f>step*(+'By group'!R$6*Population!R89-'By group'!AE$7*Population!AE89)</f>
        <v>22.802103670851217</v>
      </c>
      <c r="KF89" s="46">
        <f>step*(+'By group'!S$6*Population!S89-'By group'!AF$7*Population!AF89)</f>
        <v>6.7785887139497909</v>
      </c>
      <c r="KG89" s="46">
        <f>step*(+'By group'!T$6*Population!T89-'By group'!AG$7*Population!AG89)</f>
        <v>1.297418371851971</v>
      </c>
      <c r="KH89" s="46">
        <f>step*(+'By group'!U$6*Population!U89-'By group'!AH$7*Population!AH89)</f>
        <v>1.0918235116902497</v>
      </c>
      <c r="KI89" s="46">
        <f>step*(+'By group'!V$6*Population!V89-'By group'!AI$7*Population!AI89)</f>
        <v>0</v>
      </c>
      <c r="KJ89" s="46">
        <f>step*(+'By group'!W$6*Population!W89-'By group'!AJ$7*Population!AJ89)</f>
        <v>0</v>
      </c>
      <c r="KK89" s="46">
        <f>step*(+'By group'!X$6*Population!X89-'By group'!AK$7*Population!AK89)</f>
        <v>0</v>
      </c>
      <c r="KL89" s="46">
        <f>step*(+'By group'!Y$6*Population!Y89-'By group'!AL$7*Population!AL89)</f>
        <v>2.2831951314439931</v>
      </c>
      <c r="KM89" s="46">
        <f>step*(+'By group'!Z$6*Population!Z89-'By group'!AM$7*Population!AM89)</f>
        <v>1.1402851101657854</v>
      </c>
      <c r="KN89" s="46">
        <f>step*(+'By group'!AA$6*Population!AA89-'By group'!AN$7*Population!AN89)</f>
        <v>0.93480648031048119</v>
      </c>
      <c r="KO89" s="45">
        <v>0</v>
      </c>
      <c r="KP89" s="46">
        <v>0</v>
      </c>
      <c r="KQ89" s="46">
        <v>0</v>
      </c>
      <c r="KR89" s="46">
        <v>0</v>
      </c>
      <c r="KS89" s="46">
        <v>0</v>
      </c>
      <c r="KT89" s="46">
        <v>0</v>
      </c>
      <c r="KU89" s="46">
        <v>0</v>
      </c>
      <c r="KV89" s="46">
        <v>0</v>
      </c>
      <c r="KW89" s="46">
        <v>0</v>
      </c>
      <c r="KX89" s="46">
        <v>0</v>
      </c>
      <c r="KY89" s="46">
        <v>0</v>
      </c>
      <c r="KZ89" s="46">
        <v>0</v>
      </c>
      <c r="LA89" s="46">
        <v>0</v>
      </c>
      <c r="LB89" s="188">
        <f>step*(-'By group'!BB$9*Population!BB89+'By group'!B$8*Population!B89+'By group'!O$8*Population!O89)</f>
        <v>1949.7189773900589</v>
      </c>
      <c r="LC89" s="189">
        <f>step*(-'By group'!BC$9*Population!BC89+'By group'!C$8*Population!C89+'By group'!P$8*Population!P89)</f>
        <v>8.5261771904018921</v>
      </c>
      <c r="LD89" s="189">
        <f>step*(-'By group'!BD$9*Population!BD89+'By group'!D$8*Population!D89+'By group'!Q$8*Population!Q89)</f>
        <v>25.007964726597287</v>
      </c>
      <c r="LE89" s="189">
        <f>step*(-'By group'!BE$9*Population!BE89+'By group'!E$8*Population!E89+'By group'!R$8*Population!R89)</f>
        <v>25.935959577899531</v>
      </c>
      <c r="LF89" s="189">
        <f>step*(-'By group'!BF$9*Population!BF89+'By group'!F$8*Population!F89+'By group'!S$8*Population!S89)</f>
        <v>7.799359073890038</v>
      </c>
      <c r="LG89" s="189">
        <f>step*(-'By group'!BG$9*Population!BG89+'By group'!G$8*Population!G89+'By group'!T$8*Population!T89)</f>
        <v>1.5033480819299374</v>
      </c>
      <c r="LH89" s="189">
        <f>step*(-'By group'!BH$9*Population!BH89+'By group'!H$8*Population!H89+'By group'!U$8*Population!U89)</f>
        <v>1.2758675947321452</v>
      </c>
      <c r="LI89" s="189">
        <f>step*(-'By group'!BI$9*Population!BI89+'By group'!I$8*Population!I89+'By group'!V$8*Population!V89)</f>
        <v>0</v>
      </c>
      <c r="LJ89" s="189">
        <f>step*(-'By group'!BJ$9*Population!BJ89+'By group'!J$8*Population!J89+'By group'!W$8*Population!W89)</f>
        <v>0</v>
      </c>
      <c r="LK89" s="189">
        <f>step*(-'By group'!BK$9*Population!BK89+'By group'!K$8*Population!K89+'By group'!X$8*Population!X89)</f>
        <v>0</v>
      </c>
      <c r="LL89" s="189">
        <f>step*(-'By group'!BL$9*Population!BL89+'By group'!L$8*Population!L89+'By group'!Y$8*Population!Y89)</f>
        <v>2.671480652061879</v>
      </c>
      <c r="LM89" s="189">
        <f>step*(-'By group'!BM$9*Population!BM89+'By group'!M$8*Population!M89+'By group'!Z$8*Population!Z89)</f>
        <v>1.3408971401077434</v>
      </c>
      <c r="LN89" s="189">
        <f>step*(-'By group'!BN$9*Population!BN89+'By group'!N$8*Population!N89+'By group'!AA$8*Population!AA89)</f>
        <v>1.0914545132684892</v>
      </c>
    </row>
    <row r="90" spans="1:326" x14ac:dyDescent="0.25">
      <c r="A90">
        <f t="shared" si="110"/>
        <v>43</v>
      </c>
      <c r="B90" s="52">
        <f>step*((-'By group'!B$4-'By group'!B$5-'By group'!B$22)*Population!B90+'By group'!B$3*Population!$BO90)</f>
        <v>187689.74539631163</v>
      </c>
      <c r="C90" s="4">
        <f>step*((-'By group'!C$4-'By group'!C$5-'By group'!C$22)*Population!C90+'By group'!C$3*Population!$BO90)</f>
        <v>-5128.1096579646464</v>
      </c>
      <c r="D90" s="4">
        <f>step*((-'By group'!D$4-'By group'!D$5-'By group'!D$22)*Population!D90+'By group'!D$3*Population!$BO90)</f>
        <v>-33636.685774074489</v>
      </c>
      <c r="E90" s="4">
        <f>step*((-'By group'!E$4-'By group'!E$5-'By group'!E$22)*Population!E90+'By group'!E$3*Population!$BO90)</f>
        <v>-53829.872077577616</v>
      </c>
      <c r="F90" s="4">
        <f>step*((-'By group'!F$4-'By group'!F$5-'By group'!F$22)*Population!F90+'By group'!F$3*Population!$BO90)</f>
        <v>-21839.471847663095</v>
      </c>
      <c r="G90" s="4">
        <f>step*((-'By group'!G$4-'By group'!G$5-'By group'!G$22)*Population!G90+'By group'!G$3*Population!$BO90)</f>
        <v>-5295.1382257585774</v>
      </c>
      <c r="H90" s="4">
        <f>step*((-'By group'!H$4-'By group'!H$5-'By group'!H$22)*Population!H90+'By group'!H$3*Population!$BO90)</f>
        <v>-4925.0631138165691</v>
      </c>
      <c r="I90" s="4">
        <f>step*((-'By group'!I$4-'By group'!I$5-'By group'!I$22)*Population!I90+'By group'!I$3*Population!$BO90)</f>
        <v>0</v>
      </c>
      <c r="J90" s="4">
        <f>step*((-'By group'!J$4-'By group'!J$5-'By group'!J$22)*Population!J90+'By group'!J$3*Population!$BO90)</f>
        <v>0</v>
      </c>
      <c r="K90" s="4">
        <f>step*((-'By group'!K$4-'By group'!K$5-'By group'!K$22)*Population!K90+'By group'!K$3*Population!$BO90)</f>
        <v>0</v>
      </c>
      <c r="L90" s="4">
        <f>step*((-'By group'!L$4-'By group'!L$5-'By group'!L$22)*Population!L90+'By group'!L$3*Population!$BO90)</f>
        <v>-2722.8909608316235</v>
      </c>
      <c r="M90" s="4">
        <f>step*((-'By group'!M$4-'By group'!M$5-'By group'!M$22)*Population!M90+'By group'!M$3*Population!$BO90)</f>
        <v>-1548.7308830364175</v>
      </c>
      <c r="N90" s="4">
        <f>step*((-'By group'!N$4-'By group'!N$5-'By group'!N$22)*Population!N90+'By group'!N$3*Population!$BO90)</f>
        <v>-1480.1862632418749</v>
      </c>
      <c r="O90" s="8">
        <f>step*((-'By group'!O$4-'By group'!O$5-'By group'!O$22)*Population!O90+'By group'!O$3*Population!$BO90)</f>
        <v>132017.31464456359</v>
      </c>
      <c r="P90" s="4">
        <f>step*((-'By group'!P$4-'By group'!P$5-'By group'!P$22)*Population!P90+'By group'!P$3*Population!$BO90)</f>
        <v>-2534.1576316953342</v>
      </c>
      <c r="Q90" s="4">
        <f>step*((-'By group'!Q$4-'By group'!Q$5-'By group'!Q$22)*Population!Q90+'By group'!Q$3*Population!$BO90)</f>
        <v>-16620.667061865777</v>
      </c>
      <c r="R90" s="4">
        <f>step*((-'By group'!R$4-'By group'!R$5-'By group'!R$22)*Population!R90+'By group'!R$3*Population!$BO90)</f>
        <v>-26603.253751862972</v>
      </c>
      <c r="S90" s="4">
        <f>step*((-'By group'!S$4-'By group'!S$5-'By group'!S$22)*Population!S90+'By group'!S$3*Population!$BO90)</f>
        <v>-10797.885114348905</v>
      </c>
      <c r="T90" s="4">
        <f>step*((-'By group'!T$4-'By group'!T$5-'By group'!T$22)*Population!T90+'By group'!T$3*Population!$BO90)</f>
        <v>-2619.6173848085245</v>
      </c>
      <c r="U90" s="4">
        <f>step*((-'By group'!U$4-'By group'!U$5-'By group'!U$22)*Population!U90+'By group'!U$3*Population!$BO90)</f>
        <v>-2441.7069267813285</v>
      </c>
      <c r="V90" s="4">
        <f>step*((-'By group'!V$4-'By group'!V$5-'By group'!V$22)*Population!V90+'By group'!V$3*Population!$BO90)</f>
        <v>0</v>
      </c>
      <c r="W90" s="4">
        <f>step*((-'By group'!W$4-'By group'!W$5-'By group'!W$22)*Population!W90+'By group'!W$3*Population!$BO90)</f>
        <v>0</v>
      </c>
      <c r="X90" s="4">
        <f>step*((-'By group'!X$4-'By group'!X$5-'By group'!X$22)*Population!X90+'By group'!X$3*Population!$BO90)</f>
        <v>0</v>
      </c>
      <c r="Y90" s="4">
        <f>step*((-'By group'!Y$4-'By group'!Y$5-'By group'!Y$22)*Population!Y90+'By group'!Y$3*Population!$BO90)</f>
        <v>-1349.8278997005525</v>
      </c>
      <c r="Z90" s="4">
        <f>step*((-'By group'!Z$4-'By group'!Z$5-'By group'!Z$22)*Population!Z90+'By group'!Z$3*Population!$BO90)</f>
        <v>-770.4478270616263</v>
      </c>
      <c r="AA90" s="4">
        <f>step*((-'By group'!AA$4-'By group'!AA$5-'By group'!AA$22)*Population!AA90+'By group'!AA$3*Population!$BO90)</f>
        <v>-742.33175138718457</v>
      </c>
      <c r="AB90" s="8">
        <f>step*((-'By group'!AB$4-'By group'!AB$5-'By group'!AB$22)*Population!AB90+'By group'!AB$3*Population!$BO90)</f>
        <v>-1234.5337994563504</v>
      </c>
      <c r="AC90" s="4">
        <f>step*((-'By group'!AC$4-'By group'!AC$5-'By group'!AC$22)*Population!AC90+'By group'!AC$3*Population!$BO90)</f>
        <v>-180.14330211429007</v>
      </c>
      <c r="AD90" s="4">
        <f>step*((-'By group'!AD$4-'By group'!AD$5-'By group'!AD$22)*Population!AD90+'By group'!AD$3*Population!$BO90)</f>
        <v>-1187.380914876831</v>
      </c>
      <c r="AE90" s="4">
        <f>step*((-'By group'!AE$4-'By group'!AE$5-'By group'!AE$22)*Population!AE90+'By group'!AE$3*Population!$BO90)</f>
        <v>-1912.5971446974663</v>
      </c>
      <c r="AF90" s="4">
        <f>step*((-'By group'!AF$4-'By group'!AF$5-'By group'!AF$22)*Population!AF90+'By group'!AF$3*Population!$BO90)</f>
        <v>-779.60175581568649</v>
      </c>
      <c r="AG90" s="4">
        <f>step*((-'By group'!AG$4-'By group'!AG$5-'By group'!AG$22)*Population!AG90+'By group'!AG$3*Population!$BO90)</f>
        <v>-189.61256692630411</v>
      </c>
      <c r="AH90" s="4">
        <f>step*((-'By group'!AH$4-'By group'!AH$5-'By group'!AH$22)*Population!AH90+'By group'!AH$3*Population!$BO90)</f>
        <v>-177.20667083139574</v>
      </c>
      <c r="AI90" s="4">
        <f>step*((-'By group'!AI$4-'By group'!AI$5-'By group'!AI$22)*Population!AI90+'By group'!AI$3*Population!$BO90)</f>
        <v>0</v>
      </c>
      <c r="AJ90" s="4">
        <f>step*((-'By group'!AJ$4-'By group'!AJ$5-'By group'!AJ$22)*Population!AJ90+'By group'!AJ$3*Population!$BO90)</f>
        <v>0</v>
      </c>
      <c r="AK90" s="4">
        <f>step*((-'By group'!AK$4-'By group'!AK$5-'By group'!AK$22)*Population!AK90+'By group'!AK$3*Population!$BO90)</f>
        <v>0</v>
      </c>
      <c r="AL90" s="4">
        <f>step*((-'By group'!AL$4-'By group'!AL$5-'By group'!AL$22)*Population!AL90+'By group'!AL$3*Population!$BO90)</f>
        <v>-98.01632963521115</v>
      </c>
      <c r="AM90" s="4">
        <f>step*((-'By group'!AM$4-'By group'!AM$5-'By group'!AM$22)*Population!AM90+'By group'!AM$3*Population!$BO90)</f>
        <v>-55.998030812968963</v>
      </c>
      <c r="AN90" s="4">
        <f>step*((-'By group'!AN$4-'By group'!AN$5-'By group'!AN$22)*Population!AN90+'By group'!AN$3*Population!$BO90)</f>
        <v>-53.682616035219439</v>
      </c>
      <c r="AO90" s="8">
        <f>step*((-'By group'!AO$4-'By group'!AO$5-'By group'!AO$22)*Population!AO90+'By group'!AO$3*Population!$BO90)</f>
        <v>15120.810925216498</v>
      </c>
      <c r="AP90" s="4">
        <f>step*((-'By group'!AP$4-'By group'!AP$5-'By group'!AP$22)*Population!AP90+'By group'!AP$3*Population!$BO90)</f>
        <v>-554.63055492079502</v>
      </c>
      <c r="AQ90" s="4">
        <f>step*((-'By group'!AQ$4-'By group'!AQ$5-'By group'!AQ$22)*Population!AQ90+'By group'!AQ$3*Population!$BO90)</f>
        <v>-3608.9755782710936</v>
      </c>
      <c r="AR90" s="4">
        <f>step*((-'By group'!AR$4-'By group'!AR$5-'By group'!AR$22)*Population!AR90+'By group'!AR$3*Population!$BO90)</f>
        <v>-5701.4816149638345</v>
      </c>
      <c r="AS90" s="4">
        <f>step*((-'By group'!AS$4-'By group'!AS$5-'By group'!AS$22)*Population!AS90+'By group'!AS$3*Population!$BO90)</f>
        <v>-2287.4970009018302</v>
      </c>
      <c r="AT90" s="4">
        <f>step*((-'By group'!AT$4-'By group'!AT$5-'By group'!AT$22)*Population!AT90+'By group'!AT$3*Population!$BO90)</f>
        <v>-549.57153852768533</v>
      </c>
      <c r="AU90" s="4">
        <f>step*((-'By group'!AU$4-'By group'!AU$5-'By group'!AU$22)*Population!AU90+'By group'!AU$3*Population!$BO90)</f>
        <v>-501.39826110455095</v>
      </c>
      <c r="AV90" s="4">
        <f>step*((-'By group'!AV$4-'By group'!AV$5-'By group'!AV$22)*Population!AV90+'By group'!AV$3*Population!$BO90)</f>
        <v>0</v>
      </c>
      <c r="AW90" s="4">
        <f>step*((-'By group'!AW$4-'By group'!AW$5-'By group'!AW$22)*Population!AW90+'By group'!AW$3*Population!$BO90)</f>
        <v>0</v>
      </c>
      <c r="AX90" s="4">
        <f>step*((-'By group'!AX$4-'By group'!AX$5-'By group'!AX$22)*Population!AX90+'By group'!AX$3*Population!$BO90)</f>
        <v>0</v>
      </c>
      <c r="AY90" s="4">
        <f>step*((-'By group'!AY$4-'By group'!AY$5-'By group'!AY$22)*Population!AY90+'By group'!AY$3*Population!$BO90)</f>
        <v>-276.8504983370845</v>
      </c>
      <c r="AZ90" s="4">
        <f>step*((-'By group'!AZ$4-'By group'!AZ$5-'By group'!AZ$22)*Population!AZ90+'By group'!AZ$3*Population!$BO90)</f>
        <v>-153.47818573616968</v>
      </c>
      <c r="BA90" s="4">
        <f>step*((-'By group'!BA$4-'By group'!BA$5-'By group'!BA$22)*Population!BA90+'By group'!BA$3*Population!$BO90)</f>
        <v>-140.91203420484729</v>
      </c>
      <c r="BB90" s="8">
        <f>step*((-'By group'!BB$4-'By group'!BB$5-'By group'!BB$22)*Population!BB90+'By group'!BB$3*Population!$BO90)</f>
        <v>5409.2025433440058</v>
      </c>
      <c r="BC90" s="4">
        <f>step*((-'By group'!BC$4-'By group'!BC$5-'By group'!BC$22)*Population!BC90+'By group'!BC$3*Population!$BO90)</f>
        <v>-410.51036427347117</v>
      </c>
      <c r="BD90" s="4">
        <f>step*((-'By group'!BD$4-'By group'!BD$5-'By group'!BD$22)*Population!BD90+'By group'!BD$3*Population!$BO90)</f>
        <v>-2081.8025977277971</v>
      </c>
      <c r="BE90" s="4">
        <f>step*((-'By group'!BE$4-'By group'!BE$5-'By group'!BE$22)*Population!BE90+'By group'!BE$3*Population!$BO90)</f>
        <v>-2895.9759737584263</v>
      </c>
      <c r="BF90" s="4">
        <f>step*((-'By group'!BF$4-'By group'!BF$5-'By group'!BF$22)*Population!BF90+'By group'!BF$3*Population!$BO90)</f>
        <v>-1074.3770525480229</v>
      </c>
      <c r="BG90" s="4">
        <f>step*((-'By group'!BG$4-'By group'!BG$5-'By group'!BG$22)*Population!BG90+'By group'!BG$3*Population!$BO90)</f>
        <v>-245.18594325920029</v>
      </c>
      <c r="BH90" s="4">
        <f>step*((-'By group'!BH$4-'By group'!BH$5-'By group'!BH$22)*Population!BH90+'By group'!BH$3*Population!$BO90)</f>
        <v>-210.82532110395101</v>
      </c>
      <c r="BI90" s="4">
        <f>step*((-'By group'!BI$4-'By group'!BI$5-'By group'!BI$22)*Population!BI90+'By group'!BI$3*Population!$BO90)</f>
        <v>0</v>
      </c>
      <c r="BJ90" s="4">
        <f>step*((-'By group'!BJ$4-'By group'!BJ$5-'By group'!BJ$22)*Population!BJ90+'By group'!BJ$3*Population!$BO90)</f>
        <v>0</v>
      </c>
      <c r="BK90" s="4">
        <f>step*((-'By group'!BK$4-'By group'!BK$5-'By group'!BK$22)*Population!BK90+'By group'!BK$3*Population!$BO90)</f>
        <v>0</v>
      </c>
      <c r="BL90" s="4">
        <f>step*((-'By group'!BL$4-'By group'!BL$5-'By group'!BL$22)*Population!BL90+'By group'!BL$3*Population!$BO90)</f>
        <v>-138.62494130646095</v>
      </c>
      <c r="BM90" s="4">
        <f>step*((-'By group'!BM$4-'By group'!BM$5-'By group'!BM$22)*Population!BM90+'By group'!BM$3*Population!$BO90)</f>
        <v>-70.600136853377862</v>
      </c>
      <c r="BN90" s="4">
        <f>step*((-'By group'!BN$4-'By group'!BN$5-'By group'!BN$22)*Population!BN90+'By group'!BN$3*Population!$BO90)</f>
        <v>-59.151502838506055</v>
      </c>
      <c r="BO90" s="71">
        <f>-step*SUM(SCR!B90:N90)*Population!B90</f>
        <v>-133718.8535018574</v>
      </c>
      <c r="BP90" s="4">
        <f>step*-SUM('By group'!C$11:C$21)*Population!C90</f>
        <v>-128202.74144911616</v>
      </c>
      <c r="BQ90" s="4">
        <f>step*-SUM('By group'!D$11:D$21)*Population!D90</f>
        <v>-93435.238261318038</v>
      </c>
      <c r="BR90" s="4">
        <f>step*-SUM('By group'!E$11:E$21)*Population!E90</f>
        <v>-38449.908626841148</v>
      </c>
      <c r="BS90" s="4">
        <f>step*-SUM('By group'!F$11:F$21)*Population!F90</f>
        <v>-11494.458867191104</v>
      </c>
      <c r="BT90" s="4">
        <f>step*-SUM('By group'!G$11:G$21)*Population!G90</f>
        <v>-5515.7689851651839</v>
      </c>
      <c r="BU90" s="4">
        <f>step*-SUM('By group'!H$11:H$21)*Population!H90</f>
        <v>0</v>
      </c>
      <c r="BV90" s="4">
        <f>step*-SUM('By group'!I$11:I$21)*Population!I90</f>
        <v>0</v>
      </c>
      <c r="BW90" s="4">
        <f>step*-SUM('By group'!J$11:J$21)*Population!J90</f>
        <v>0</v>
      </c>
      <c r="BX90" s="4">
        <f>step*-SUM('By group'!K$11:K$21)*Population!K90</f>
        <v>0</v>
      </c>
      <c r="BY90" s="4">
        <f>step*-SUM('By group'!L$11:L$21)*Population!L90</f>
        <v>-1944.9221148797308</v>
      </c>
      <c r="BZ90" s="4">
        <f>step*-SUM('By group'!M$11:M$21)*Population!M90</f>
        <v>-967.9568018977609</v>
      </c>
      <c r="CA90" s="4">
        <f>step*-SUM('By group'!N$11:N$21)*Population!N90</f>
        <v>0</v>
      </c>
      <c r="CB90" s="13">
        <f>-step*SUM(SCR!O90:AA90)*Population!O90</f>
        <v>-66084.223826672009</v>
      </c>
      <c r="CC90" s="4">
        <f>step*-SUM('By group'!P$11:P$21)*Population!P90</f>
        <v>-63353.940792383357</v>
      </c>
      <c r="CD90" s="4">
        <f>step*-SUM('By group'!Q$11:Q$21)*Population!Q90</f>
        <v>-46168.51961629383</v>
      </c>
      <c r="CE90" s="4">
        <f>step*-SUM('By group'!R$11:R$21)*Population!R90</f>
        <v>-19002.324108473549</v>
      </c>
      <c r="CF90" s="4">
        <f>step*-SUM('By group'!S$11:S$21)*Population!S90</f>
        <v>-5683.0974286046876</v>
      </c>
      <c r="CG90" s="4">
        <f>step*-SUM('By group'!T$11:T$21)*Population!T90</f>
        <v>-2728.7681091755462</v>
      </c>
      <c r="CH90" s="4">
        <f>step*-SUM('By group'!U$11:U$21)*Population!U90</f>
        <v>0</v>
      </c>
      <c r="CI90" s="4">
        <f>step*-SUM('By group'!V$11:V$21)*Population!V90</f>
        <v>0</v>
      </c>
      <c r="CJ90" s="4">
        <f>step*-SUM('By group'!W$11:W$21)*Population!W90</f>
        <v>0</v>
      </c>
      <c r="CK90" s="4">
        <f>step*-SUM('By group'!X$11:X$21)*Population!X90</f>
        <v>0</v>
      </c>
      <c r="CL90" s="4">
        <f>step*-SUM('By group'!Y$11:Y$21)*Population!Y90</f>
        <v>-964.16278550039465</v>
      </c>
      <c r="CM90" s="4">
        <f>step*-SUM('By group'!Z$11:Z$21)*Population!Z90</f>
        <v>-481.52989191351645</v>
      </c>
      <c r="CN90" s="4">
        <f>step*-SUM('By group'!AA$11:AA$21)*Population!AA90</f>
        <v>0</v>
      </c>
      <c r="CO90" s="13">
        <f>-step*SUM(SCR!AB90:AN90)*Population!AB90</f>
        <v>-4689.606377014371</v>
      </c>
      <c r="CP90" s="4">
        <f>step*-SUM('By group'!AC$11:AC$21)*Population!AC90</f>
        <v>-4503.5825528572514</v>
      </c>
      <c r="CQ90" s="4">
        <f>step*-SUM('By group'!AD$11:AD$21)*Population!AD90</f>
        <v>-3298.2803191023086</v>
      </c>
      <c r="CR90" s="4">
        <f>step*-SUM('By group'!AE$11:AE$21)*Population!AE90</f>
        <v>-1366.1408176410473</v>
      </c>
      <c r="CS90" s="4">
        <f>step*-SUM('By group'!AF$11:AF$21)*Population!AF90</f>
        <v>-410.31671358720342</v>
      </c>
      <c r="CT90" s="4">
        <f>step*-SUM('By group'!AG$11:AG$21)*Population!AG90</f>
        <v>-197.51309054823344</v>
      </c>
      <c r="CU90" s="4">
        <f>step*-SUM('By group'!AH$11:AH$21)*Population!AH90</f>
        <v>0</v>
      </c>
      <c r="CV90" s="4">
        <f>step*-SUM('By group'!AI$11:AI$21)*Population!AI90</f>
        <v>0</v>
      </c>
      <c r="CW90" s="4">
        <f>step*-SUM('By group'!AJ$11:AJ$21)*Population!AJ90</f>
        <v>0</v>
      </c>
      <c r="CX90" s="4">
        <f>step*-SUM('By group'!AK$11:AK$21)*Population!AK90</f>
        <v>0</v>
      </c>
      <c r="CY90" s="4">
        <f>step*-SUM('By group'!AL$11:AL$21)*Population!AL90</f>
        <v>-70.011664025150807</v>
      </c>
      <c r="CZ90" s="4">
        <f>step*-SUM('By group'!AM$11:AM$21)*Population!AM90</f>
        <v>-34.998769258105604</v>
      </c>
      <c r="DA90" s="4">
        <f>step*-SUM('By group'!AN$11:AN$21)*Population!AN90</f>
        <v>0</v>
      </c>
      <c r="DB90" s="13">
        <f>-step*SUM(SCR!AO90:BA90)*Population!AO90</f>
        <v>-14497.113734587136</v>
      </c>
      <c r="DC90" s="4">
        <f>step*-SUM('By group'!AP$11:AP$21)*Population!AP90</f>
        <v>-13865.763873019876</v>
      </c>
      <c r="DD90" s="4">
        <f>step*-SUM('By group'!AQ$11:AQ$21)*Population!AQ90</f>
        <v>-10024.93216186415</v>
      </c>
      <c r="DE90" s="4">
        <f>step*-SUM('By group'!AR$11:AR$21)*Population!AR90</f>
        <v>-4072.4868678313101</v>
      </c>
      <c r="DF90" s="4">
        <f>step*-SUM('By group'!AS$11:AS$21)*Population!AS90</f>
        <v>-1203.9457899483318</v>
      </c>
      <c r="DG90" s="4">
        <f>step*-SUM('By group'!AT$11:AT$21)*Population!AT90</f>
        <v>-572.47035263300552</v>
      </c>
      <c r="DH90" s="4">
        <f>step*-SUM('By group'!AU$11:AU$21)*Population!AU90</f>
        <v>0</v>
      </c>
      <c r="DI90" s="4">
        <f>step*-SUM('By group'!AV$11:AV$21)*Population!AV90</f>
        <v>0</v>
      </c>
      <c r="DJ90" s="4">
        <f>step*-SUM('By group'!AW$11:AW$21)*Population!AW90</f>
        <v>0</v>
      </c>
      <c r="DK90" s="4">
        <f>step*-SUM('By group'!AX$11:AX$21)*Population!AX90</f>
        <v>0</v>
      </c>
      <c r="DL90" s="4">
        <f>step*-SUM('By group'!AY$11:AY$21)*Population!AY90</f>
        <v>-197.75035595506034</v>
      </c>
      <c r="DM90" s="4">
        <f>step*-SUM('By group'!AZ$11:AZ$21)*Population!AZ90</f>
        <v>-95.923866085106056</v>
      </c>
      <c r="DN90" s="4">
        <f>step*-SUM('By group'!BA$11:BA$21)*Population!BA90</f>
        <v>0</v>
      </c>
      <c r="DO90" s="13">
        <f>-step*SUM(SCR!BB90:BN90)*Population!BB90</f>
        <v>-7263.2133252080876</v>
      </c>
      <c r="DP90" s="4">
        <f>step*-SUM('By group'!BC$11:BC$21)*Population!BC90</f>
        <v>-6841.8394045578525</v>
      </c>
      <c r="DQ90" s="4">
        <f>step*-SUM('By group'!BD$11:BD$21)*Population!BD90</f>
        <v>-4731.3695402904477</v>
      </c>
      <c r="DR90" s="4">
        <f>step*-SUM('By group'!BE$11:BE$21)*Population!BE90</f>
        <v>-1809.9849835990165</v>
      </c>
      <c r="DS90" s="4">
        <f>step*-SUM('By group'!BF$11:BF$21)*Population!BF90</f>
        <v>-511.60812026096329</v>
      </c>
      <c r="DT90" s="4">
        <f>step*-SUM('By group'!BG$11:BG$21)*Population!BG90</f>
        <v>-235.75571467230796</v>
      </c>
      <c r="DU90" s="4">
        <f>step*-SUM('By group'!BH$11:BH$21)*Population!BH90</f>
        <v>0</v>
      </c>
      <c r="DV90" s="4">
        <f>step*-SUM('By group'!BI$11:BI$21)*Population!BI90</f>
        <v>0</v>
      </c>
      <c r="DW90" s="4">
        <f>step*-SUM('By group'!BJ$11:BJ$21)*Population!BJ90</f>
        <v>0</v>
      </c>
      <c r="DX90" s="4">
        <f>step*-SUM('By group'!BK$11:BK$21)*Population!BK90</f>
        <v>0</v>
      </c>
      <c r="DY90" s="4">
        <f>step*-SUM('By group'!BL$11:BL$21)*Population!BL90</f>
        <v>-77.013856281367211</v>
      </c>
      <c r="DZ90" s="4">
        <f>step*-SUM('By group'!BM$11:BM$21)*Population!BM90</f>
        <v>-35.300068426688931</v>
      </c>
      <c r="EA90" s="4">
        <f>step*-SUM('By group'!BN$11:BN$21)*Population!BN90</f>
        <v>0</v>
      </c>
      <c r="EB90" s="52">
        <v>0</v>
      </c>
      <c r="EC90" s="4">
        <f t="shared" si="111"/>
        <v>133718.8535018574</v>
      </c>
      <c r="ED90" s="4">
        <f t="shared" si="111"/>
        <v>128202.74144911616</v>
      </c>
      <c r="EE90" s="4">
        <f t="shared" si="112"/>
        <v>93435.238261318038</v>
      </c>
      <c r="EF90" s="4">
        <f t="shared" si="113"/>
        <v>38449.908626841148</v>
      </c>
      <c r="EG90" s="4">
        <f t="shared" si="114"/>
        <v>11494.458867191104</v>
      </c>
      <c r="EH90" s="4">
        <f t="shared" si="114"/>
        <v>5515.7689851651839</v>
      </c>
      <c r="EI90" s="4">
        <v>0</v>
      </c>
      <c r="EJ90" s="4">
        <f t="shared" si="115"/>
        <v>0</v>
      </c>
      <c r="EK90" s="4">
        <f t="shared" si="116"/>
        <v>0</v>
      </c>
      <c r="EL90" s="4">
        <f t="shared" si="117"/>
        <v>0</v>
      </c>
      <c r="EM90" s="4">
        <f t="shared" si="118"/>
        <v>1944.9221148797308</v>
      </c>
      <c r="EN90" s="4">
        <f t="shared" si="119"/>
        <v>967.9568018977609</v>
      </c>
      <c r="EO90" s="52">
        <v>0</v>
      </c>
      <c r="EP90" s="4">
        <f t="shared" si="120"/>
        <v>66084.223826672009</v>
      </c>
      <c r="EQ90" s="4">
        <f t="shared" si="121"/>
        <v>63353.940792383357</v>
      </c>
      <c r="ER90" s="4">
        <f t="shared" si="122"/>
        <v>46168.51961629383</v>
      </c>
      <c r="ES90" s="4">
        <f t="shared" si="123"/>
        <v>19002.324108473549</v>
      </c>
      <c r="ET90" s="4">
        <f t="shared" si="124"/>
        <v>5683.0974286046876</v>
      </c>
      <c r="EU90" s="4">
        <f t="shared" si="125"/>
        <v>2728.7681091755462</v>
      </c>
      <c r="EV90" s="4">
        <v>0</v>
      </c>
      <c r="EW90" s="4">
        <f t="shared" si="126"/>
        <v>0</v>
      </c>
      <c r="EX90" s="4">
        <f t="shared" si="127"/>
        <v>0</v>
      </c>
      <c r="EY90" s="4">
        <f t="shared" si="128"/>
        <v>0</v>
      </c>
      <c r="EZ90" s="4">
        <f t="shared" si="129"/>
        <v>964.16278550039465</v>
      </c>
      <c r="FA90" s="4">
        <f t="shared" si="130"/>
        <v>481.52989191351645</v>
      </c>
      <c r="FB90" s="52">
        <v>0</v>
      </c>
      <c r="FC90" s="4">
        <f t="shared" si="131"/>
        <v>4689.606377014371</v>
      </c>
      <c r="FD90" s="4">
        <f t="shared" si="132"/>
        <v>4503.5825528572514</v>
      </c>
      <c r="FE90" s="4">
        <f t="shared" si="133"/>
        <v>3298.2803191023086</v>
      </c>
      <c r="FF90" s="4">
        <f t="shared" si="134"/>
        <v>1366.1408176410473</v>
      </c>
      <c r="FG90" s="4">
        <f t="shared" si="135"/>
        <v>410.31671358720342</v>
      </c>
      <c r="FH90" s="4">
        <f t="shared" si="136"/>
        <v>197.51309054823344</v>
      </c>
      <c r="FI90" s="4">
        <v>0</v>
      </c>
      <c r="FJ90" s="4">
        <f t="shared" si="137"/>
        <v>0</v>
      </c>
      <c r="FK90" s="4">
        <f t="shared" si="138"/>
        <v>0</v>
      </c>
      <c r="FL90" s="4">
        <f t="shared" si="139"/>
        <v>0</v>
      </c>
      <c r="FM90" s="4">
        <f t="shared" si="140"/>
        <v>70.011664025150807</v>
      </c>
      <c r="FN90" s="9">
        <f t="shared" si="141"/>
        <v>34.998769258105604</v>
      </c>
      <c r="FO90" s="4">
        <v>0</v>
      </c>
      <c r="FP90" s="4">
        <f t="shared" si="142"/>
        <v>14497.113734587136</v>
      </c>
      <c r="FQ90" s="4">
        <f t="shared" si="143"/>
        <v>13865.763873019876</v>
      </c>
      <c r="FR90" s="4">
        <f t="shared" si="144"/>
        <v>10024.93216186415</v>
      </c>
      <c r="FS90" s="4">
        <f t="shared" si="145"/>
        <v>4072.4868678313101</v>
      </c>
      <c r="FT90" s="4">
        <f t="shared" si="146"/>
        <v>1203.9457899483318</v>
      </c>
      <c r="FU90" s="4">
        <f t="shared" si="147"/>
        <v>572.47035263300552</v>
      </c>
      <c r="FV90" s="4">
        <v>0</v>
      </c>
      <c r="FW90" s="4">
        <f t="shared" si="148"/>
        <v>0</v>
      </c>
      <c r="FX90" s="4">
        <f t="shared" si="149"/>
        <v>0</v>
      </c>
      <c r="FY90" s="4">
        <f t="shared" si="150"/>
        <v>0</v>
      </c>
      <c r="FZ90" s="4">
        <f t="shared" si="151"/>
        <v>197.75035595506034</v>
      </c>
      <c r="GA90" s="4">
        <f t="shared" si="152"/>
        <v>95.923866085106056</v>
      </c>
      <c r="GB90" s="4">
        <v>0</v>
      </c>
      <c r="GC90" s="4">
        <f t="shared" si="153"/>
        <v>7263.2133252080876</v>
      </c>
      <c r="GD90" s="4">
        <f t="shared" si="94"/>
        <v>6841.8394045578525</v>
      </c>
      <c r="GE90" s="4">
        <f t="shared" si="95"/>
        <v>4731.3695402904477</v>
      </c>
      <c r="GF90" s="4">
        <f t="shared" si="96"/>
        <v>1809.9849835990165</v>
      </c>
      <c r="GG90" s="4">
        <f t="shared" si="97"/>
        <v>511.60812026096329</v>
      </c>
      <c r="GH90" s="4">
        <f t="shared" si="98"/>
        <v>235.75571467230796</v>
      </c>
      <c r="GI90" s="4">
        <v>0</v>
      </c>
      <c r="GJ90" s="4">
        <f t="shared" si="154"/>
        <v>0</v>
      </c>
      <c r="GK90" s="4">
        <f t="shared" si="155"/>
        <v>0</v>
      </c>
      <c r="GL90" s="4">
        <f t="shared" si="99"/>
        <v>0</v>
      </c>
      <c r="GM90" s="4">
        <f t="shared" si="100"/>
        <v>77.013856281367211</v>
      </c>
      <c r="GN90" s="4">
        <f t="shared" si="101"/>
        <v>35.300068426688931</v>
      </c>
      <c r="GO90" s="52">
        <v>0</v>
      </c>
      <c r="GP90" s="4">
        <f>step*(-'By group'!C$32*Population!C90+'By group'!I$33*Population!I90)</f>
        <v>0</v>
      </c>
      <c r="GQ90" s="4">
        <f>step*(-'By group'!D$32*Population!D90+'By group'!J$33*Population!J90)</f>
        <v>0</v>
      </c>
      <c r="GR90" s="4">
        <f>step*(-'By group'!E$32*Population!E90+'By group'!K$33*Population!K90)</f>
        <v>0</v>
      </c>
      <c r="GS90" s="4">
        <f>step*(-'By group'!F$32*Population!F90+'By group'!L$33*Population!L90)</f>
        <v>-4774.7683761556864</v>
      </c>
      <c r="GT90" s="4">
        <f>step*(-'By group'!G$32*Population!G90+'By group'!M$33*Population!M90)</f>
        <v>-619.17539608415643</v>
      </c>
      <c r="GU90" s="4">
        <f>step*(-'By group'!H$32*Population!H90+'By group'!N$33*Population!N90)</f>
        <v>-539.73449043302014</v>
      </c>
      <c r="GV90" s="46">
        <f t="shared" si="156"/>
        <v>0</v>
      </c>
      <c r="GW90" s="14">
        <f t="shared" si="157"/>
        <v>0</v>
      </c>
      <c r="GX90" s="4">
        <f t="shared" si="158"/>
        <v>0</v>
      </c>
      <c r="GY90" s="4">
        <f t="shared" si="159"/>
        <v>4774.7683761556864</v>
      </c>
      <c r="GZ90" s="4">
        <f t="shared" si="160"/>
        <v>619.17539608415643</v>
      </c>
      <c r="HA90" s="4">
        <f t="shared" si="161"/>
        <v>539.73449043302014</v>
      </c>
      <c r="HB90" s="8">
        <v>0</v>
      </c>
      <c r="HC90" s="4">
        <f>step*(-'By group'!P$32*Population!P90+'By group'!V$33*Population!V90)</f>
        <v>0</v>
      </c>
      <c r="HD90" s="4">
        <f>step*(-'By group'!Q$32*Population!Q90+'By group'!W$33*Population!W90)</f>
        <v>0</v>
      </c>
      <c r="HE90" s="4">
        <f>step*(-'By group'!R$32*Population!R90+'By group'!X$33*Population!X90)</f>
        <v>0</v>
      </c>
      <c r="HF90" s="4">
        <f>step*(-'By group'!S$32*Population!S90+'By group'!Y$33*Population!Y90)</f>
        <v>-2359.4673215521466</v>
      </c>
      <c r="HG90" s="4">
        <f>step*(-'By group'!T$32*Population!T90+'By group'!Z$33*Population!Z90)</f>
        <v>-304.98867587835105</v>
      </c>
      <c r="HH90" s="4">
        <f>step*(-'By group'!U$32*Population!U90+'By group'!AA$33*Population!AA90)</f>
        <v>-265.34895925605611</v>
      </c>
      <c r="HI90" s="14">
        <f t="shared" si="162"/>
        <v>0</v>
      </c>
      <c r="HJ90" s="46">
        <f t="shared" si="163"/>
        <v>0</v>
      </c>
      <c r="HK90" s="4">
        <f t="shared" si="164"/>
        <v>0</v>
      </c>
      <c r="HL90" s="4">
        <f t="shared" si="165"/>
        <v>2359.4673215521466</v>
      </c>
      <c r="HM90" s="4">
        <f t="shared" si="166"/>
        <v>304.98867587835105</v>
      </c>
      <c r="HN90" s="9">
        <f t="shared" si="167"/>
        <v>265.34895925605611</v>
      </c>
      <c r="HO90" s="4">
        <v>0</v>
      </c>
      <c r="HP90" s="4">
        <f>step*(-'By group'!AC$32*Population!AC90+'By group'!AI$33*Population!AI90)</f>
        <v>0</v>
      </c>
      <c r="HQ90" s="4">
        <f>step*(-'By group'!AD$32*Population!AD90+'By group'!AJ$33*Population!AJ90)</f>
        <v>0</v>
      </c>
      <c r="HR90" s="4">
        <f>step*(-'By group'!AE$32*Population!AE90+'By group'!AK$33*Population!AK90)</f>
        <v>0</v>
      </c>
      <c r="HS90" s="4">
        <f>step*(-'By group'!AF$32*Population!AF90+'By group'!AL$33*Population!AL90)</f>
        <v>-170.1525247810263</v>
      </c>
      <c r="HT90" s="4">
        <f>step*(-'By group'!AG$32*Population!AG90+'By group'!AM$33*Population!AM90)</f>
        <v>-22.003233480593888</v>
      </c>
      <c r="HU90" s="4">
        <f>step*(-'By group'!AH$32*Population!AH90+'By group'!AN$33*Population!AN90)</f>
        <v>-19.308216691789514</v>
      </c>
      <c r="HV90" s="14">
        <f t="shared" si="168"/>
        <v>0</v>
      </c>
      <c r="HW90" s="46">
        <f t="shared" si="169"/>
        <v>0</v>
      </c>
      <c r="HX90" s="4">
        <f t="shared" si="170"/>
        <v>0</v>
      </c>
      <c r="HY90" s="4">
        <f t="shared" si="171"/>
        <v>170.1525247810263</v>
      </c>
      <c r="HZ90" s="4">
        <f t="shared" si="172"/>
        <v>22.003233480593888</v>
      </c>
      <c r="IA90" s="4">
        <f t="shared" si="173"/>
        <v>19.308216691789514</v>
      </c>
      <c r="IB90" s="8">
        <v>0</v>
      </c>
      <c r="IC90" s="4">
        <f>step*(-'By group'!AP$32*Population!AP90+'By group'!AV$33*Population!AV90)</f>
        <v>0</v>
      </c>
      <c r="ID90" s="4">
        <f>step*(-'By group'!AQ$32*Population!AQ90+'By group'!AW$33*Population!AW90)</f>
        <v>0</v>
      </c>
      <c r="IE90" s="4">
        <f>step*(-'By group'!AR$32*Population!AR90+'By group'!AX$33*Population!AX90)</f>
        <v>0</v>
      </c>
      <c r="IF90" s="4">
        <f>step*(-'By group'!AS$32*Population!AS90+'By group'!AY$33*Population!AY90)</f>
        <v>-503.09771699663577</v>
      </c>
      <c r="IG90" s="4">
        <f>step*(-'By group'!AT$32*Population!AT90+'By group'!AZ$33*Population!AZ90)</f>
        <v>-66.532137484048079</v>
      </c>
      <c r="IH90" s="4">
        <f>step*(-'By group'!AU$32*Population!AU90+'By group'!BA$33*Population!BA90)</f>
        <v>-57.521331226991215</v>
      </c>
      <c r="II90" s="14">
        <f t="shared" si="102"/>
        <v>0</v>
      </c>
      <c r="IJ90" s="4">
        <f t="shared" si="103"/>
        <v>0</v>
      </c>
      <c r="IK90" s="4">
        <f t="shared" si="174"/>
        <v>0</v>
      </c>
      <c r="IL90" s="4">
        <f t="shared" si="175"/>
        <v>503.09771699663577</v>
      </c>
      <c r="IM90" s="4">
        <f t="shared" si="176"/>
        <v>66.532137484048079</v>
      </c>
      <c r="IN90" s="4">
        <f t="shared" si="177"/>
        <v>57.521331226991215</v>
      </c>
      <c r="IO90" s="8">
        <v>0</v>
      </c>
      <c r="IP90" s="4">
        <f>step*(-'By group'!BC$32*Population!BC90+'By group'!BI$33*Population!BI90)</f>
        <v>0</v>
      </c>
      <c r="IQ90" s="4">
        <f>step*(-'By group'!BD$32*Population!BD90+'By group'!BJ$33*Population!BJ90)</f>
        <v>0</v>
      </c>
      <c r="IR90" s="4">
        <f>step*(-'By group'!BE$32*Population!BE90+'By group'!BK$33*Population!BK90)</f>
        <v>0</v>
      </c>
      <c r="IS90" s="4">
        <f>step*(-'By group'!BF$32*Population!BF90+'By group'!BL$33*Population!BL90)</f>
        <v>-217.29713198979803</v>
      </c>
      <c r="IT90" s="4">
        <f>step*(-'By group'!BG$32*Population!BG90+'By group'!BM$33*Population!BM90)</f>
        <v>-29.501108721117131</v>
      </c>
      <c r="IU90" s="4">
        <f>step*(-'By group'!BH$32*Population!BH90+'By group'!BN$33*Population!BN90)</f>
        <v>-24.127876083092687</v>
      </c>
      <c r="IV90" s="14">
        <f t="shared" si="104"/>
        <v>0</v>
      </c>
      <c r="IW90" s="4">
        <f t="shared" si="105"/>
        <v>0</v>
      </c>
      <c r="IX90" s="4">
        <f t="shared" si="106"/>
        <v>0</v>
      </c>
      <c r="IY90" s="4">
        <f t="shared" si="107"/>
        <v>217.29713198979803</v>
      </c>
      <c r="IZ90" s="4">
        <f t="shared" si="108"/>
        <v>29.501108721117131</v>
      </c>
      <c r="JA90" s="4">
        <f t="shared" si="109"/>
        <v>24.127876083092687</v>
      </c>
      <c r="JB90" s="75">
        <f>step*(+prop_idu_male*'By group'!BB$9*Population!BB90-'By group'!B$8*Population!B90)</f>
        <v>-941.24128197594234</v>
      </c>
      <c r="JC90" s="46">
        <f>step*(+prop_idu_male*'By group'!BC$9*Population!BC90-'By group'!C$8*Population!C90)</f>
        <v>-5.5891163439088665</v>
      </c>
      <c r="JD90" s="46">
        <f>step*(+prop_idu_male*'By group'!BD$9*Population!BD90-'By group'!D$8*Population!D90)</f>
        <v>-16.415990272924194</v>
      </c>
      <c r="JE90" s="46">
        <f>step*(+prop_idu_male*'By group'!BE$9*Population!BE90-'By group'!E$8*Population!E90)</f>
        <v>-17.052972333101756</v>
      </c>
      <c r="JF90" s="46">
        <f>step*(+prop_idu_male*'By group'!BF$9*Population!BF90-'By group'!F$8*Population!F90)</f>
        <v>-5.1332996892823957</v>
      </c>
      <c r="JG90" s="46">
        <f>step*(+prop_idu_male*'By group'!BG$9*Population!BG90-'By group'!G$8*Population!G90)</f>
        <v>-0.98999105399032916</v>
      </c>
      <c r="JH90" s="46">
        <f>step*(+prop_idu_male*'By group'!BH$9*Population!BH90-'By group'!H$8*Population!H90)</f>
        <v>-0.84048863503185001</v>
      </c>
      <c r="JI90" s="46">
        <f>step*(+prop_idu_male*'By group'!BI$9*Population!BI90-'By group'!I$8*Population!I90)</f>
        <v>0</v>
      </c>
      <c r="JJ90" s="46">
        <f>step*(+prop_idu_male*'By group'!BJ$9*Population!BJ90-'By group'!J$8*Population!J90)</f>
        <v>0</v>
      </c>
      <c r="JK90" s="46">
        <f>step*(+prop_idu_male*'By group'!BK$9*Population!BK90-'By group'!K$8*Population!K90)</f>
        <v>0</v>
      </c>
      <c r="JL90" s="46">
        <f>step*(+prop_idu_male*'By group'!BL$9*Population!BL90-'By group'!L$8*Population!L90)</f>
        <v>-1.7600888598044495</v>
      </c>
      <c r="JM90" s="46">
        <f>step*(+prop_idu_male*'By group'!BM$9*Population!BM90-'By group'!M$8*Population!M90)</f>
        <v>-0.88323663767370753</v>
      </c>
      <c r="JN90" s="46">
        <f>step*(+prop_idu_male*'By group'!BN$9*Population!BN90-'By group'!N$8*Population!N90)</f>
        <v>-0.71732209439650463</v>
      </c>
      <c r="JO90" s="45">
        <f>step*(+(1-prop_idu_male)*'By group'!BB$9*Population!BB90-'By group'!O$8*Population!O90-'By group'!O$6*Population!O90+'By group'!AB$7*Population!AB90)</f>
        <v>-7027.6043165559904</v>
      </c>
      <c r="JP90" s="46">
        <f>step*(+(1-prop_idu_male)*'By group'!BC$9*Population!BC90-'By group'!P$8*Population!P90-'By group'!P$6*Population!P90+'By group'!AC$7*Population!AC90)</f>
        <v>-10.709667713054309</v>
      </c>
      <c r="JQ90" s="46">
        <f>step*(+(1-prop_idu_male)*'By group'!BD$9*Population!BD90-'By group'!Q$8*Population!Q90-'By group'!Q$6*Population!Q90+'By group'!AD$7*Population!AD90)</f>
        <v>-31.085359926953423</v>
      </c>
      <c r="JR90" s="46">
        <f>step*(+(1-prop_idu_male)*'By group'!BE$9*Population!BE90-'By group'!R$8*Population!R90-'By group'!R$6*Population!R90+'By group'!AE$7*Population!AE90)</f>
        <v>-31.811618443551531</v>
      </c>
      <c r="JS90" s="46">
        <f>step*(+(1-prop_idu_male)*'By group'!BF$9*Population!BF90-'By group'!S$8*Population!S90-'By group'!S$6*Population!S90+'By group'!AF$7*Population!AF90)</f>
        <v>-9.4794407243580245</v>
      </c>
      <c r="JT90" s="46">
        <f>step*(+(1-prop_idu_male)*'By group'!BG$9*Population!BG90-'By group'!T$8*Population!T90-'By group'!T$6*Population!T90+'By group'!AG$7*Population!AG90)</f>
        <v>-1.8168537616027529</v>
      </c>
      <c r="JU90" s="46">
        <f>step*(+(1-prop_idu_male)*'By group'!BH$9*Population!BH90-'By group'!U$8*Population!U90-'By group'!U$6*Population!U90+'By group'!AH$7*Population!AH90)</f>
        <v>-1.5309427563891647</v>
      </c>
      <c r="JV90" s="46">
        <f>step*(+(1-prop_idu_male)*'By group'!BI$9*Population!BI90-'By group'!V$8*Population!V90-'By group'!V$6*Population!V90+'By group'!AI$7*Population!AI90)</f>
        <v>0</v>
      </c>
      <c r="JW90" s="46">
        <f>step*(+(1-prop_idu_male)*'By group'!BJ$9*Population!BJ90-'By group'!W$8*Population!W90-'By group'!W$6*Population!W90+'By group'!AJ$7*Population!AJ90)</f>
        <v>0</v>
      </c>
      <c r="JX90" s="46">
        <f>step*(+(1-prop_idu_male)*'By group'!BK$9*Population!BK90-'By group'!X$8*Population!X90-'By group'!X$6*Population!X90+'By group'!AK$7*Population!AK90)</f>
        <v>0</v>
      </c>
      <c r="JY90" s="46">
        <f>step*(+(1-prop_idu_male)*'By group'!BL$9*Population!BL90-'By group'!Y$8*Population!Y90-'By group'!Y$6*Population!Y90+'By group'!AL$7*Population!AL90)</f>
        <v>-3.2023479834764008</v>
      </c>
      <c r="JZ90" s="46">
        <f>step*(+(1-prop_idu_male)*'By group'!BM$9*Population!BM90-'By group'!Z$8*Population!Z90-'By group'!Z$6*Population!Z90+'By group'!AM$7*Population!AM90)</f>
        <v>-1.5995907394333213</v>
      </c>
      <c r="KA90" s="76">
        <f>step*(+(1-prop_idu_male)*'By group'!BN$9*Population!BN90-'By group'!AA$8*Population!AA90-'By group'!AA$6*Population!AA90+'By group'!AN$7*Population!AN90)</f>
        <v>-1.306775203672206</v>
      </c>
      <c r="KB90" s="46">
        <f>step*(+'By group'!O$6*Population!O90-'By group'!AB$7*Population!AB90)</f>
        <v>6013.5569476834053</v>
      </c>
      <c r="KC90" s="46">
        <f>step*(+'By group'!P$6*Population!P90-'By group'!AC$7*Population!AC90)</f>
        <v>7.7472258555718767</v>
      </c>
      <c r="KD90" s="46">
        <f>step*(+'By group'!Q$6*Population!Q90-'By group'!AD$7*Population!AD90)</f>
        <v>22.419420348529506</v>
      </c>
      <c r="KE90" s="46">
        <f>step*(+'By group'!R$6*Population!R90-'By group'!AE$7*Population!AE90)</f>
        <v>22.85345188439446</v>
      </c>
      <c r="KF90" s="46">
        <f>step*(+'By group'!S$6*Population!S90-'By group'!AF$7*Population!AF90)</f>
        <v>6.7913744461339718</v>
      </c>
      <c r="KG90" s="46">
        <f>step*(+'By group'!T$6*Population!T90-'By group'!AG$7*Population!AG90)</f>
        <v>1.2993908255283206</v>
      </c>
      <c r="KH90" s="46">
        <f>step*(+'By group'!U$6*Population!U90-'By group'!AH$7*Population!AH90)</f>
        <v>1.0924354753053178</v>
      </c>
      <c r="KI90" s="46">
        <f>step*(+'By group'!V$6*Population!V90-'By group'!AI$7*Population!AI90)</f>
        <v>0</v>
      </c>
      <c r="KJ90" s="46">
        <f>step*(+'By group'!W$6*Population!W90-'By group'!AJ$7*Population!AJ90)</f>
        <v>0</v>
      </c>
      <c r="KK90" s="46">
        <f>step*(+'By group'!X$6*Population!X90-'By group'!AK$7*Population!AK90)</f>
        <v>0</v>
      </c>
      <c r="KL90" s="46">
        <f>step*(+'By group'!Y$6*Population!Y90-'By group'!AL$7*Population!AL90)</f>
        <v>2.2843935117448262</v>
      </c>
      <c r="KM90" s="46">
        <f>step*(+'By group'!Z$6*Population!Z90-'By group'!AM$7*Population!AM90)</f>
        <v>1.1392408885758183</v>
      </c>
      <c r="KN90" s="46">
        <f>step*(+'By group'!AA$6*Population!AA90-'By group'!AN$7*Population!AN90)</f>
        <v>0.9315051087169135</v>
      </c>
      <c r="KO90" s="45">
        <v>0</v>
      </c>
      <c r="KP90" s="46">
        <v>0</v>
      </c>
      <c r="KQ90" s="46">
        <v>0</v>
      </c>
      <c r="KR90" s="46">
        <v>0</v>
      </c>
      <c r="KS90" s="46">
        <v>0</v>
      </c>
      <c r="KT90" s="46">
        <v>0</v>
      </c>
      <c r="KU90" s="46">
        <v>0</v>
      </c>
      <c r="KV90" s="46">
        <v>0</v>
      </c>
      <c r="KW90" s="46">
        <v>0</v>
      </c>
      <c r="KX90" s="46">
        <v>0</v>
      </c>
      <c r="KY90" s="46">
        <v>0</v>
      </c>
      <c r="KZ90" s="46">
        <v>0</v>
      </c>
      <c r="LA90" s="46">
        <v>0</v>
      </c>
      <c r="LB90" s="188">
        <f>step*(-'By group'!BB$9*Population!BB90+'By group'!B$8*Population!B90+'By group'!O$8*Population!O90)</f>
        <v>1955.2886508485276</v>
      </c>
      <c r="LC90" s="189">
        <f>step*(-'By group'!BC$9*Population!BC90+'By group'!C$8*Population!C90+'By group'!P$8*Population!P90)</f>
        <v>8.5515582013912983</v>
      </c>
      <c r="LD90" s="189">
        <f>step*(-'By group'!BD$9*Population!BD90+'By group'!D$8*Population!D90+'By group'!Q$8*Population!Q90)</f>
        <v>25.081929851348107</v>
      </c>
      <c r="LE90" s="189">
        <f>step*(-'By group'!BE$9*Population!BE90+'By group'!E$8*Population!E90+'By group'!R$8*Population!R90)</f>
        <v>26.011138892258828</v>
      </c>
      <c r="LF90" s="189">
        <f>step*(-'By group'!BF$9*Population!BF90+'By group'!F$8*Population!F90+'By group'!S$8*Population!S90)</f>
        <v>7.8213659675064502</v>
      </c>
      <c r="LG90" s="189">
        <f>step*(-'By group'!BG$9*Population!BG90+'By group'!G$8*Population!G90+'By group'!T$8*Population!T90)</f>
        <v>1.5074539900647614</v>
      </c>
      <c r="LH90" s="189">
        <f>step*(-'By group'!BH$9*Population!BH90+'By group'!H$8*Population!H90+'By group'!U$8*Population!U90)</f>
        <v>1.2789959161156967</v>
      </c>
      <c r="LI90" s="189">
        <f>step*(-'By group'!BI$9*Population!BI90+'By group'!I$8*Population!I90+'By group'!V$8*Population!V90)</f>
        <v>0</v>
      </c>
      <c r="LJ90" s="189">
        <f>step*(-'By group'!BJ$9*Population!BJ90+'By group'!J$8*Population!J90+'By group'!W$8*Population!W90)</f>
        <v>0</v>
      </c>
      <c r="LK90" s="189">
        <f>step*(-'By group'!BK$9*Population!BK90+'By group'!K$8*Population!K90+'By group'!X$8*Population!X90)</f>
        <v>0</v>
      </c>
      <c r="LL90" s="189">
        <f>step*(-'By group'!BL$9*Population!BL90+'By group'!L$8*Population!L90+'By group'!Y$8*Population!Y90)</f>
        <v>2.6780433315360241</v>
      </c>
      <c r="LM90" s="189">
        <f>step*(-'By group'!BM$9*Population!BM90+'By group'!M$8*Population!M90+'By group'!Z$8*Population!Z90)</f>
        <v>1.3435864885312105</v>
      </c>
      <c r="LN90" s="189">
        <f>step*(-'By group'!BN$9*Population!BN90+'By group'!N$8*Population!N90+'By group'!AA$8*Population!AA90)</f>
        <v>1.0925921893517971</v>
      </c>
    </row>
    <row r="91" spans="1:326" x14ac:dyDescent="0.25">
      <c r="A91">
        <f t="shared" si="110"/>
        <v>43.5</v>
      </c>
      <c r="B91" s="52">
        <f>step*((-'By group'!B$4-'By group'!B$5-'By group'!B$22)*Population!B91+'By group'!B$3*Population!$BO91)</f>
        <v>188235.26853210572</v>
      </c>
      <c r="C91" s="4">
        <f>step*((-'By group'!C$4-'By group'!C$5-'By group'!C$22)*Population!C91+'By group'!C$3*Population!$BO91)</f>
        <v>-5143.4061891019546</v>
      </c>
      <c r="D91" s="4">
        <f>step*((-'By group'!D$4-'By group'!D$5-'By group'!D$22)*Population!D91+'By group'!D$3*Population!$BO91)</f>
        <v>-33736.981902185056</v>
      </c>
      <c r="E91" s="4">
        <f>step*((-'By group'!E$4-'By group'!E$5-'By group'!E$22)*Population!E91+'By group'!E$3*Population!$BO91)</f>
        <v>-53989.248719416879</v>
      </c>
      <c r="F91" s="4">
        <f>step*((-'By group'!F$4-'By group'!F$5-'By group'!F$22)*Population!F91+'By group'!F$3*Population!$BO91)</f>
        <v>-21903.326332530072</v>
      </c>
      <c r="G91" s="4">
        <f>step*((-'By group'!G$4-'By group'!G$5-'By group'!G$22)*Population!G91+'By group'!G$3*Population!$BO91)</f>
        <v>-5310.3509303495848</v>
      </c>
      <c r="H91" s="4">
        <f>step*((-'By group'!H$4-'By group'!H$5-'By group'!H$22)*Population!H91+'By group'!H$3*Population!$BO91)</f>
        <v>-4938.347800270918</v>
      </c>
      <c r="I91" s="4">
        <f>step*((-'By group'!I$4-'By group'!I$5-'By group'!I$22)*Population!I91+'By group'!I$3*Population!$BO91)</f>
        <v>0</v>
      </c>
      <c r="J91" s="4">
        <f>step*((-'By group'!J$4-'By group'!J$5-'By group'!J$22)*Population!J91+'By group'!J$3*Population!$BO91)</f>
        <v>0</v>
      </c>
      <c r="K91" s="4">
        <f>step*((-'By group'!K$4-'By group'!K$5-'By group'!K$22)*Population!K91+'By group'!K$3*Population!$BO91)</f>
        <v>0</v>
      </c>
      <c r="L91" s="4">
        <f>step*((-'By group'!L$4-'By group'!L$5-'By group'!L$22)*Population!L91+'By group'!L$3*Population!$BO91)</f>
        <v>-2730.2546256425403</v>
      </c>
      <c r="M91" s="4">
        <f>step*((-'By group'!M$4-'By group'!M$5-'By group'!M$22)*Population!M91+'By group'!M$3*Population!$BO91)</f>
        <v>-1552.4530101877801</v>
      </c>
      <c r="N91" s="4">
        <f>step*((-'By group'!N$4-'By group'!N$5-'By group'!N$22)*Population!N91+'By group'!N$3*Population!$BO91)</f>
        <v>-1482.7310954063535</v>
      </c>
      <c r="O91" s="8">
        <f>step*((-'By group'!O$4-'By group'!O$5-'By group'!O$22)*Population!O91+'By group'!O$3*Population!$BO91)</f>
        <v>132327.80434480344</v>
      </c>
      <c r="P91" s="4">
        <f>step*((-'By group'!P$4-'By group'!P$5-'By group'!P$22)*Population!P91+'By group'!P$3*Population!$BO91)</f>
        <v>-2541.574261090545</v>
      </c>
      <c r="Q91" s="4">
        <f>step*((-'By group'!Q$4-'By group'!Q$5-'By group'!Q$22)*Population!Q91+'By group'!Q$3*Population!$BO91)</f>
        <v>-16668.697249752491</v>
      </c>
      <c r="R91" s="4">
        <f>step*((-'By group'!R$4-'By group'!R$5-'By group'!R$22)*Population!R91+'By group'!R$3*Population!$BO91)</f>
        <v>-26677.6119711149</v>
      </c>
      <c r="S91" s="4">
        <f>step*((-'By group'!S$4-'By group'!S$5-'By group'!S$22)*Population!S91+'By group'!S$3*Population!$BO91)</f>
        <v>-10826.840126965162</v>
      </c>
      <c r="T91" s="4">
        <f>step*((-'By group'!T$4-'By group'!T$5-'By group'!T$22)*Population!T91+'By group'!T$3*Population!$BO91)</f>
        <v>-2626.314922003884</v>
      </c>
      <c r="U91" s="4">
        <f>step*((-'By group'!U$4-'By group'!U$5-'By group'!U$22)*Population!U91+'By group'!U$3*Population!$BO91)</f>
        <v>-2447.0549660824981</v>
      </c>
      <c r="V91" s="4">
        <f>step*((-'By group'!V$4-'By group'!V$5-'By group'!V$22)*Population!V91+'By group'!V$3*Population!$BO91)</f>
        <v>0</v>
      </c>
      <c r="W91" s="4">
        <f>step*((-'By group'!W$4-'By group'!W$5-'By group'!W$22)*Population!W91+'By group'!W$3*Population!$BO91)</f>
        <v>0</v>
      </c>
      <c r="X91" s="4">
        <f>step*((-'By group'!X$4-'By group'!X$5-'By group'!X$22)*Population!X91+'By group'!X$3*Population!$BO91)</f>
        <v>0</v>
      </c>
      <c r="Y91" s="4">
        <f>step*((-'By group'!Y$4-'By group'!Y$5-'By group'!Y$22)*Population!Y91+'By group'!Y$3*Population!$BO91)</f>
        <v>-1352.7870998862934</v>
      </c>
      <c r="Z91" s="4">
        <f>step*((-'By group'!Z$4-'By group'!Z$5-'By group'!Z$22)*Population!Z91+'By group'!Z$3*Population!$BO91)</f>
        <v>-771.69375919475988</v>
      </c>
      <c r="AA91" s="4">
        <f>step*((-'By group'!AA$4-'By group'!AA$5-'By group'!AA$22)*Population!AA91+'By group'!AA$3*Population!$BO91)</f>
        <v>-742.63958222216263</v>
      </c>
      <c r="AB91" s="8">
        <f>step*((-'By group'!AB$4-'By group'!AB$5-'By group'!AB$22)*Population!AB91+'By group'!AB$3*Population!$BO91)</f>
        <v>-1238.1104703048577</v>
      </c>
      <c r="AC91" s="4">
        <f>step*((-'By group'!AC$4-'By group'!AC$5-'By group'!AC$22)*Population!AC91+'By group'!AC$3*Population!$BO91)</f>
        <v>-180.68841203022609</v>
      </c>
      <c r="AD91" s="4">
        <f>step*((-'By group'!AD$4-'By group'!AD$5-'By group'!AD$22)*Population!AD91+'By group'!AD$3*Population!$BO91)</f>
        <v>-1191.0115814072287</v>
      </c>
      <c r="AE91" s="4">
        <f>step*((-'By group'!AE$4-'By group'!AE$5-'By group'!AE$22)*Population!AE91+'By group'!AE$3*Population!$BO91)</f>
        <v>-1918.5325579082128</v>
      </c>
      <c r="AF91" s="4">
        <f>step*((-'By group'!AF$4-'By group'!AF$5-'By group'!AF$22)*Population!AF91+'By group'!AF$3*Population!$BO91)</f>
        <v>-782.04538341730699</v>
      </c>
      <c r="AG91" s="4">
        <f>step*((-'By group'!AG$4-'By group'!AG$5-'By group'!AG$22)*Population!AG91+'By group'!AG$3*Population!$BO91)</f>
        <v>-190.20949815612818</v>
      </c>
      <c r="AH91" s="4">
        <f>step*((-'By group'!AH$4-'By group'!AH$5-'By group'!AH$22)*Population!AH91+'By group'!AH$3*Population!$BO91)</f>
        <v>-177.76069003398942</v>
      </c>
      <c r="AI91" s="4">
        <f>step*((-'By group'!AI$4-'By group'!AI$5-'By group'!AI$22)*Population!AI91+'By group'!AI$3*Population!$BO91)</f>
        <v>0</v>
      </c>
      <c r="AJ91" s="4">
        <f>step*((-'By group'!AJ$4-'By group'!AJ$5-'By group'!AJ$22)*Population!AJ91+'By group'!AJ$3*Population!$BO91)</f>
        <v>0</v>
      </c>
      <c r="AK91" s="4">
        <f>step*((-'By group'!AK$4-'By group'!AK$5-'By group'!AK$22)*Population!AK91+'By group'!AK$3*Population!$BO91)</f>
        <v>0</v>
      </c>
      <c r="AL91" s="4">
        <f>step*((-'By group'!AL$4-'By group'!AL$5-'By group'!AL$22)*Population!AL91+'By group'!AL$3*Population!$BO91)</f>
        <v>-98.32495435947979</v>
      </c>
      <c r="AM91" s="4">
        <f>step*((-'By group'!AM$4-'By group'!AM$5-'By group'!AM$22)*Population!AM91+'By group'!AM$3*Population!$BO91)</f>
        <v>-56.170617878828637</v>
      </c>
      <c r="AN91" s="4">
        <f>step*((-'By group'!AN$4-'By group'!AN$5-'By group'!AN$22)*Population!AN91+'By group'!AN$3*Population!$BO91)</f>
        <v>-53.830424162441737</v>
      </c>
      <c r="AO91" s="8">
        <f>step*((-'By group'!AO$4-'By group'!AO$5-'By group'!AO$22)*Population!AO91+'By group'!AO$3*Population!$BO91)</f>
        <v>15229.198495605982</v>
      </c>
      <c r="AP91" s="4">
        <f>step*((-'By group'!AP$4-'By group'!AP$5-'By group'!AP$22)*Population!AP91+'By group'!AP$3*Population!$BO91)</f>
        <v>-557.69932718665359</v>
      </c>
      <c r="AQ91" s="4">
        <f>step*((-'By group'!AQ$4-'By group'!AQ$5-'By group'!AQ$22)*Population!AQ91+'By group'!AQ$3*Population!$BO91)</f>
        <v>-3629.8426302307107</v>
      </c>
      <c r="AR91" s="4">
        <f>step*((-'By group'!AR$4-'By group'!AR$5-'By group'!AR$22)*Population!AR91+'By group'!AR$3*Population!$BO91)</f>
        <v>-5736.6165300334951</v>
      </c>
      <c r="AS91" s="4">
        <f>step*((-'By group'!AS$4-'By group'!AS$5-'By group'!AS$22)*Population!AS91+'By group'!AS$3*Population!$BO91)</f>
        <v>-2302.3068092988879</v>
      </c>
      <c r="AT91" s="4">
        <f>step*((-'By group'!AT$4-'By group'!AT$5-'By group'!AT$22)*Population!AT91+'By group'!AT$3*Population!$BO91)</f>
        <v>-553.26076124054759</v>
      </c>
      <c r="AU91" s="4">
        <f>step*((-'By group'!AU$4-'By group'!AU$5-'By group'!AU$22)*Population!AU91+'By group'!AU$3*Population!$BO91)</f>
        <v>-504.98921258443869</v>
      </c>
      <c r="AV91" s="4">
        <f>step*((-'By group'!AV$4-'By group'!AV$5-'By group'!AV$22)*Population!AV91+'By group'!AV$3*Population!$BO91)</f>
        <v>0</v>
      </c>
      <c r="AW91" s="4">
        <f>step*((-'By group'!AW$4-'By group'!AW$5-'By group'!AW$22)*Population!AW91+'By group'!AW$3*Population!$BO91)</f>
        <v>0</v>
      </c>
      <c r="AX91" s="4">
        <f>step*((-'By group'!AX$4-'By group'!AX$5-'By group'!AX$22)*Population!AX91+'By group'!AX$3*Population!$BO91)</f>
        <v>0</v>
      </c>
      <c r="AY91" s="4">
        <f>step*((-'By group'!AY$4-'By group'!AY$5-'By group'!AY$22)*Population!AY91+'By group'!AY$3*Population!$BO91)</f>
        <v>-278.84527872639887</v>
      </c>
      <c r="AZ91" s="4">
        <f>step*((-'By group'!AZ$4-'By group'!AZ$5-'By group'!AZ$22)*Population!AZ91+'By group'!AZ$3*Population!$BO91)</f>
        <v>-154.66862106559628</v>
      </c>
      <c r="BA91" s="4">
        <f>step*((-'By group'!BA$4-'By group'!BA$5-'By group'!BA$22)*Population!BA91+'By group'!BA$3*Population!$BO91)</f>
        <v>-142.10268470003604</v>
      </c>
      <c r="BB91" s="8">
        <f>step*((-'By group'!BB$4-'By group'!BB$5-'By group'!BB$22)*Population!BB91+'By group'!BB$3*Population!$BO91)</f>
        <v>5424.4595444872857</v>
      </c>
      <c r="BC91" s="4">
        <f>step*((-'By group'!BC$4-'By group'!BC$5-'By group'!BC$22)*Population!BC91+'By group'!BC$3*Population!$BO91)</f>
        <v>-411.6752711481605</v>
      </c>
      <c r="BD91" s="4">
        <f>step*((-'By group'!BD$4-'By group'!BD$5-'By group'!BD$22)*Population!BD91+'By group'!BD$3*Population!$BO91)</f>
        <v>-2087.7150093308023</v>
      </c>
      <c r="BE91" s="4">
        <f>step*((-'By group'!BE$4-'By group'!BE$5-'By group'!BE$22)*Population!BE91+'By group'!BE$3*Population!$BO91)</f>
        <v>-2904.2031292504685</v>
      </c>
      <c r="BF91" s="4">
        <f>step*((-'By group'!BF$4-'By group'!BF$5-'By group'!BF$22)*Population!BF91+'By group'!BF$3*Population!$BO91)</f>
        <v>-1077.427101949248</v>
      </c>
      <c r="BG91" s="4">
        <f>step*((-'By group'!BG$4-'By group'!BG$5-'By group'!BG$22)*Population!BG91+'By group'!BG$3*Population!$BO91)</f>
        <v>-245.88087323478501</v>
      </c>
      <c r="BH91" s="4">
        <f>step*((-'By group'!BH$4-'By group'!BH$5-'By group'!BH$22)*Population!BH91+'By group'!BH$3*Population!$BO91)</f>
        <v>-211.41855242334429</v>
      </c>
      <c r="BI91" s="4">
        <f>step*((-'By group'!BI$4-'By group'!BI$5-'By group'!BI$22)*Population!BI91+'By group'!BI$3*Population!$BO91)</f>
        <v>0</v>
      </c>
      <c r="BJ91" s="4">
        <f>step*((-'By group'!BJ$4-'By group'!BJ$5-'By group'!BJ$22)*Population!BJ91+'By group'!BJ$3*Population!$BO91)</f>
        <v>0</v>
      </c>
      <c r="BK91" s="4">
        <f>step*((-'By group'!BK$4-'By group'!BK$5-'By group'!BK$22)*Population!BK91+'By group'!BK$3*Population!$BO91)</f>
        <v>0</v>
      </c>
      <c r="BL91" s="4">
        <f>step*((-'By group'!BL$4-'By group'!BL$5-'By group'!BL$22)*Population!BL91+'By group'!BL$3*Population!$BO91)</f>
        <v>-139.01521530247649</v>
      </c>
      <c r="BM91" s="4">
        <f>step*((-'By group'!BM$4-'By group'!BM$5-'By group'!BM$22)*Population!BM91+'By group'!BM$3*Population!$BO91)</f>
        <v>-70.795971474472736</v>
      </c>
      <c r="BN91" s="4">
        <f>step*((-'By group'!BN$4-'By group'!BN$5-'By group'!BN$22)*Population!BN91+'By group'!BN$3*Population!$BO91)</f>
        <v>-59.308941732478189</v>
      </c>
      <c r="BO91" s="71">
        <f>-step*SUM(SCR!B91:N91)*Population!B91</f>
        <v>-134117.51468997088</v>
      </c>
      <c r="BP91" s="4">
        <f>step*-SUM('By group'!C$11:C$21)*Population!C91</f>
        <v>-128585.15472754886</v>
      </c>
      <c r="BQ91" s="4">
        <f>step*-SUM('By group'!D$11:D$21)*Population!D91</f>
        <v>-93713.838617180707</v>
      </c>
      <c r="BR91" s="4">
        <f>step*-SUM('By group'!E$11:E$21)*Population!E91</f>
        <v>-38563.749085297772</v>
      </c>
      <c r="BS91" s="4">
        <f>step*-SUM('By group'!F$11:F$21)*Population!F91</f>
        <v>-11528.0664908053</v>
      </c>
      <c r="BT91" s="4">
        <f>step*-SUM('By group'!G$11:G$21)*Population!G91</f>
        <v>-5531.6155524474834</v>
      </c>
      <c r="BU91" s="4">
        <f>step*-SUM('By group'!H$11:H$21)*Population!H91</f>
        <v>0</v>
      </c>
      <c r="BV91" s="4">
        <f>step*-SUM('By group'!I$11:I$21)*Population!I91</f>
        <v>0</v>
      </c>
      <c r="BW91" s="4">
        <f>step*-SUM('By group'!J$11:J$21)*Population!J91</f>
        <v>0</v>
      </c>
      <c r="BX91" s="4">
        <f>step*-SUM('By group'!K$11:K$21)*Population!K91</f>
        <v>0</v>
      </c>
      <c r="BY91" s="4">
        <f>step*-SUM('By group'!L$11:L$21)*Population!L91</f>
        <v>-1950.1818754589572</v>
      </c>
      <c r="BZ91" s="4">
        <f>step*-SUM('By group'!M$11:M$21)*Population!M91</f>
        <v>-970.28313136736256</v>
      </c>
      <c r="CA91" s="4">
        <f>step*-SUM('By group'!N$11:N$21)*Population!N91</f>
        <v>0</v>
      </c>
      <c r="CB91" s="13">
        <f>-step*SUM(SCR!O91:AA91)*Population!O91</f>
        <v>-66278.114496769005</v>
      </c>
      <c r="CC91" s="4">
        <f>step*-SUM('By group'!P$11:P$21)*Population!P91</f>
        <v>-63539.356527263619</v>
      </c>
      <c r="CD91" s="4">
        <f>step*-SUM('By group'!Q$11:Q$21)*Population!Q91</f>
        <v>-46301.936804868034</v>
      </c>
      <c r="CE91" s="4">
        <f>step*-SUM('By group'!R$11:R$21)*Population!R91</f>
        <v>-19055.437122224928</v>
      </c>
      <c r="CF91" s="4">
        <f>step*-SUM('By group'!S$11:S$21)*Population!S91</f>
        <v>-5698.3369089290327</v>
      </c>
      <c r="CG91" s="4">
        <f>step*-SUM('By group'!T$11:T$21)*Population!T91</f>
        <v>-2735.7447104207122</v>
      </c>
      <c r="CH91" s="4">
        <f>step*-SUM('By group'!U$11:U$21)*Population!U91</f>
        <v>0</v>
      </c>
      <c r="CI91" s="4">
        <f>step*-SUM('By group'!V$11:V$21)*Population!V91</f>
        <v>0</v>
      </c>
      <c r="CJ91" s="4">
        <f>step*-SUM('By group'!W$11:W$21)*Population!W91</f>
        <v>0</v>
      </c>
      <c r="CK91" s="4">
        <f>step*-SUM('By group'!X$11:X$21)*Population!X91</f>
        <v>0</v>
      </c>
      <c r="CL91" s="4">
        <f>step*-SUM('By group'!Y$11:Y$21)*Population!Y91</f>
        <v>-966.27649991878104</v>
      </c>
      <c r="CM91" s="4">
        <f>step*-SUM('By group'!Z$11:Z$21)*Population!Z91</f>
        <v>-482.30859949672498</v>
      </c>
      <c r="CN91" s="4">
        <f>step*-SUM('By group'!AA$11:AA$21)*Population!AA91</f>
        <v>0</v>
      </c>
      <c r="CO91" s="13">
        <f>-step*SUM(SCR!AB91:AN91)*Population!AB91</f>
        <v>-4703.7512456552467</v>
      </c>
      <c r="CP91" s="4">
        <f>step*-SUM('By group'!AC$11:AC$21)*Population!AC91</f>
        <v>-4517.2103007556525</v>
      </c>
      <c r="CQ91" s="4">
        <f>step*-SUM('By group'!AD$11:AD$21)*Population!AD91</f>
        <v>-3308.365503908969</v>
      </c>
      <c r="CR91" s="4">
        <f>step*-SUM('By group'!AE$11:AE$21)*Population!AE91</f>
        <v>-1370.3803985058662</v>
      </c>
      <c r="CS91" s="4">
        <f>step*-SUM('By group'!AF$11:AF$21)*Population!AF91</f>
        <v>-411.60283337753003</v>
      </c>
      <c r="CT91" s="4">
        <f>step*-SUM('By group'!AG$11:AG$21)*Population!AG91</f>
        <v>-198.13489391263352</v>
      </c>
      <c r="CU91" s="4">
        <f>step*-SUM('By group'!AH$11:AH$21)*Population!AH91</f>
        <v>0</v>
      </c>
      <c r="CV91" s="4">
        <f>step*-SUM('By group'!AI$11:AI$21)*Population!AI91</f>
        <v>0</v>
      </c>
      <c r="CW91" s="4">
        <f>step*-SUM('By group'!AJ$11:AJ$21)*Population!AJ91</f>
        <v>0</v>
      </c>
      <c r="CX91" s="4">
        <f>step*-SUM('By group'!AK$11:AK$21)*Population!AK91</f>
        <v>0</v>
      </c>
      <c r="CY91" s="4">
        <f>step*-SUM('By group'!AL$11:AL$21)*Population!AL91</f>
        <v>-70.232110256771279</v>
      </c>
      <c r="CZ91" s="4">
        <f>step*-SUM('By group'!AM$11:AM$21)*Population!AM91</f>
        <v>-35.106636174267898</v>
      </c>
      <c r="DA91" s="4">
        <f>step*-SUM('By group'!AN$11:AN$21)*Population!AN91</f>
        <v>0</v>
      </c>
      <c r="DB91" s="13">
        <f>-step*SUM(SCR!AO91:BA91)*Population!AO91</f>
        <v>-14576.206080476704</v>
      </c>
      <c r="DC91" s="4">
        <f>step*-SUM('By group'!AP$11:AP$21)*Population!AP91</f>
        <v>-13942.48317966634</v>
      </c>
      <c r="DD91" s="4">
        <f>step*-SUM('By group'!AQ$11:AQ$21)*Population!AQ91</f>
        <v>-10082.896195085308</v>
      </c>
      <c r="DE91" s="4">
        <f>step*-SUM('By group'!AR$11:AR$21)*Population!AR91</f>
        <v>-4097.5832357382105</v>
      </c>
      <c r="DF91" s="4">
        <f>step*-SUM('By group'!AS$11:AS$21)*Population!AS91</f>
        <v>-1211.740425946783</v>
      </c>
      <c r="DG91" s="4">
        <f>step*-SUM('By group'!AT$11:AT$21)*Population!AT91</f>
        <v>-576.31329295890373</v>
      </c>
      <c r="DH91" s="4">
        <f>step*-SUM('By group'!AU$11:AU$21)*Population!AU91</f>
        <v>0</v>
      </c>
      <c r="DI91" s="4">
        <f>step*-SUM('By group'!AV$11:AV$21)*Population!AV91</f>
        <v>0</v>
      </c>
      <c r="DJ91" s="4">
        <f>step*-SUM('By group'!AW$11:AW$21)*Population!AW91</f>
        <v>0</v>
      </c>
      <c r="DK91" s="4">
        <f>step*-SUM('By group'!AX$11:AX$21)*Population!AX91</f>
        <v>0</v>
      </c>
      <c r="DL91" s="4">
        <f>step*-SUM('By group'!AY$11:AY$21)*Population!AY91</f>
        <v>-199.17519909028488</v>
      </c>
      <c r="DM91" s="4">
        <f>step*-SUM('By group'!AZ$11:AZ$21)*Population!AZ91</f>
        <v>-96.667888165997681</v>
      </c>
      <c r="DN91" s="4">
        <f>step*-SUM('By group'!BA$11:BA$21)*Population!BA91</f>
        <v>0</v>
      </c>
      <c r="DO91" s="13">
        <f>-step*SUM(SCR!BB91:BN91)*Population!BB91</f>
        <v>-7283.8166429454122</v>
      </c>
      <c r="DP91" s="4">
        <f>step*-SUM('By group'!BC$11:BC$21)*Population!BC91</f>
        <v>-6861.2545191360077</v>
      </c>
      <c r="DQ91" s="4">
        <f>step*-SUM('By group'!BD$11:BD$21)*Population!BD91</f>
        <v>-4744.8068393881867</v>
      </c>
      <c r="DR91" s="4">
        <f>step*-SUM('By group'!BE$11:BE$21)*Population!BE91</f>
        <v>-1815.1269557815428</v>
      </c>
      <c r="DS91" s="4">
        <f>step*-SUM('By group'!BF$11:BF$21)*Population!BF91</f>
        <v>-513.06052473773718</v>
      </c>
      <c r="DT91" s="4">
        <f>step*-SUM('By group'!BG$11:BG$21)*Population!BG91</f>
        <v>-236.42391657190865</v>
      </c>
      <c r="DU91" s="4">
        <f>step*-SUM('By group'!BH$11:BH$21)*Population!BH91</f>
        <v>0</v>
      </c>
      <c r="DV91" s="4">
        <f>step*-SUM('By group'!BI$11:BI$21)*Population!BI91</f>
        <v>0</v>
      </c>
      <c r="DW91" s="4">
        <f>step*-SUM('By group'!BJ$11:BJ$21)*Population!BJ91</f>
        <v>0</v>
      </c>
      <c r="DX91" s="4">
        <f>step*-SUM('By group'!BK$11:BK$21)*Population!BK91</f>
        <v>0</v>
      </c>
      <c r="DY91" s="4">
        <f>step*-SUM('By group'!BL$11:BL$21)*Population!BL91</f>
        <v>-77.230675168042509</v>
      </c>
      <c r="DZ91" s="4">
        <f>step*-SUM('By group'!BM$11:BM$21)*Population!BM91</f>
        <v>-35.397985737236368</v>
      </c>
      <c r="EA91" s="4">
        <f>step*-SUM('By group'!BN$11:BN$21)*Population!BN91</f>
        <v>0</v>
      </c>
      <c r="EB91" s="52">
        <v>0</v>
      </c>
      <c r="EC91" s="4">
        <f t="shared" si="111"/>
        <v>134117.51468997088</v>
      </c>
      <c r="ED91" s="4">
        <f t="shared" si="111"/>
        <v>128585.15472754886</v>
      </c>
      <c r="EE91" s="4">
        <f t="shared" si="112"/>
        <v>93713.838617180707</v>
      </c>
      <c r="EF91" s="4">
        <f t="shared" si="113"/>
        <v>38563.749085297772</v>
      </c>
      <c r="EG91" s="4">
        <f t="shared" si="114"/>
        <v>11528.0664908053</v>
      </c>
      <c r="EH91" s="4">
        <f t="shared" si="114"/>
        <v>5531.6155524474834</v>
      </c>
      <c r="EI91" s="4">
        <v>0</v>
      </c>
      <c r="EJ91" s="4">
        <f t="shared" si="115"/>
        <v>0</v>
      </c>
      <c r="EK91" s="4">
        <f t="shared" si="116"/>
        <v>0</v>
      </c>
      <c r="EL91" s="4">
        <f t="shared" si="117"/>
        <v>0</v>
      </c>
      <c r="EM91" s="4">
        <f t="shared" si="118"/>
        <v>1950.1818754589572</v>
      </c>
      <c r="EN91" s="4">
        <f t="shared" si="119"/>
        <v>970.28313136736256</v>
      </c>
      <c r="EO91" s="52">
        <v>0</v>
      </c>
      <c r="EP91" s="4">
        <f t="shared" si="120"/>
        <v>66278.114496769005</v>
      </c>
      <c r="EQ91" s="4">
        <f t="shared" si="121"/>
        <v>63539.356527263619</v>
      </c>
      <c r="ER91" s="4">
        <f t="shared" si="122"/>
        <v>46301.936804868034</v>
      </c>
      <c r="ES91" s="4">
        <f t="shared" si="123"/>
        <v>19055.437122224928</v>
      </c>
      <c r="ET91" s="4">
        <f t="shared" si="124"/>
        <v>5698.3369089290327</v>
      </c>
      <c r="EU91" s="4">
        <f t="shared" si="125"/>
        <v>2735.7447104207122</v>
      </c>
      <c r="EV91" s="4">
        <v>0</v>
      </c>
      <c r="EW91" s="4">
        <f t="shared" si="126"/>
        <v>0</v>
      </c>
      <c r="EX91" s="4">
        <f t="shared" si="127"/>
        <v>0</v>
      </c>
      <c r="EY91" s="4">
        <f t="shared" si="128"/>
        <v>0</v>
      </c>
      <c r="EZ91" s="4">
        <f t="shared" si="129"/>
        <v>966.27649991878104</v>
      </c>
      <c r="FA91" s="4">
        <f t="shared" si="130"/>
        <v>482.30859949672498</v>
      </c>
      <c r="FB91" s="52">
        <v>0</v>
      </c>
      <c r="FC91" s="4">
        <f t="shared" si="131"/>
        <v>4703.7512456552467</v>
      </c>
      <c r="FD91" s="4">
        <f t="shared" si="132"/>
        <v>4517.2103007556525</v>
      </c>
      <c r="FE91" s="4">
        <f t="shared" si="133"/>
        <v>3308.365503908969</v>
      </c>
      <c r="FF91" s="4">
        <f t="shared" si="134"/>
        <v>1370.3803985058662</v>
      </c>
      <c r="FG91" s="4">
        <f t="shared" si="135"/>
        <v>411.60283337753003</v>
      </c>
      <c r="FH91" s="4">
        <f t="shared" si="136"/>
        <v>198.13489391263352</v>
      </c>
      <c r="FI91" s="4">
        <v>0</v>
      </c>
      <c r="FJ91" s="4">
        <f t="shared" si="137"/>
        <v>0</v>
      </c>
      <c r="FK91" s="4">
        <f t="shared" si="138"/>
        <v>0</v>
      </c>
      <c r="FL91" s="4">
        <f t="shared" si="139"/>
        <v>0</v>
      </c>
      <c r="FM91" s="4">
        <f t="shared" si="140"/>
        <v>70.232110256771279</v>
      </c>
      <c r="FN91" s="9">
        <f t="shared" si="141"/>
        <v>35.106636174267898</v>
      </c>
      <c r="FO91" s="4">
        <v>0</v>
      </c>
      <c r="FP91" s="4">
        <f t="shared" si="142"/>
        <v>14576.206080476704</v>
      </c>
      <c r="FQ91" s="4">
        <f t="shared" si="143"/>
        <v>13942.48317966634</v>
      </c>
      <c r="FR91" s="4">
        <f t="shared" si="144"/>
        <v>10082.896195085308</v>
      </c>
      <c r="FS91" s="4">
        <f t="shared" si="145"/>
        <v>4097.5832357382105</v>
      </c>
      <c r="FT91" s="4">
        <f t="shared" si="146"/>
        <v>1211.740425946783</v>
      </c>
      <c r="FU91" s="4">
        <f t="shared" si="147"/>
        <v>576.31329295890373</v>
      </c>
      <c r="FV91" s="4">
        <v>0</v>
      </c>
      <c r="FW91" s="4">
        <f t="shared" si="148"/>
        <v>0</v>
      </c>
      <c r="FX91" s="4">
        <f t="shared" si="149"/>
        <v>0</v>
      </c>
      <c r="FY91" s="4">
        <f t="shared" si="150"/>
        <v>0</v>
      </c>
      <c r="FZ91" s="4">
        <f t="shared" si="151"/>
        <v>199.17519909028488</v>
      </c>
      <c r="GA91" s="4">
        <f t="shared" si="152"/>
        <v>96.667888165997681</v>
      </c>
      <c r="GB91" s="4">
        <v>0</v>
      </c>
      <c r="GC91" s="4">
        <f t="shared" si="153"/>
        <v>7283.8166429454122</v>
      </c>
      <c r="GD91" s="4">
        <f t="shared" si="94"/>
        <v>6861.2545191360077</v>
      </c>
      <c r="GE91" s="4">
        <f t="shared" si="95"/>
        <v>4744.8068393881867</v>
      </c>
      <c r="GF91" s="4">
        <f t="shared" si="96"/>
        <v>1815.1269557815428</v>
      </c>
      <c r="GG91" s="4">
        <f t="shared" si="97"/>
        <v>513.06052473773718</v>
      </c>
      <c r="GH91" s="4">
        <f t="shared" si="98"/>
        <v>236.42391657190865</v>
      </c>
      <c r="GI91" s="4">
        <v>0</v>
      </c>
      <c r="GJ91" s="4">
        <f t="shared" si="154"/>
        <v>0</v>
      </c>
      <c r="GK91" s="4">
        <f t="shared" si="155"/>
        <v>0</v>
      </c>
      <c r="GL91" s="4">
        <f t="shared" si="99"/>
        <v>0</v>
      </c>
      <c r="GM91" s="4">
        <f t="shared" si="100"/>
        <v>77.230675168042509</v>
      </c>
      <c r="GN91" s="4">
        <f t="shared" si="101"/>
        <v>35.397985737236368</v>
      </c>
      <c r="GO91" s="52">
        <v>0</v>
      </c>
      <c r="GP91" s="4">
        <f>step*(-'By group'!C$32*Population!C91+'By group'!I$33*Population!I91)</f>
        <v>0</v>
      </c>
      <c r="GQ91" s="4">
        <f>step*(-'By group'!D$32*Population!D91+'By group'!J$33*Population!J91)</f>
        <v>0</v>
      </c>
      <c r="GR91" s="4">
        <f>step*(-'By group'!E$32*Population!E91+'By group'!K$33*Population!K91)</f>
        <v>0</v>
      </c>
      <c r="GS91" s="4">
        <f>step*(-'By group'!F$32*Population!F91+'By group'!L$33*Population!L91)</f>
        <v>-4788.9423076731719</v>
      </c>
      <c r="GT91" s="4">
        <f>step*(-'By group'!G$32*Population!G91+'By group'!M$33*Population!M91)</f>
        <v>-621.18154480581541</v>
      </c>
      <c r="GU91" s="4">
        <f>step*(-'By group'!H$32*Population!H91+'By group'!N$33*Population!N91)</f>
        <v>-541.57134237218554</v>
      </c>
      <c r="GV91" s="46">
        <f t="shared" si="156"/>
        <v>0</v>
      </c>
      <c r="GW91" s="14">
        <f t="shared" si="157"/>
        <v>0</v>
      </c>
      <c r="GX91" s="4">
        <f t="shared" si="158"/>
        <v>0</v>
      </c>
      <c r="GY91" s="4">
        <f t="shared" si="159"/>
        <v>4788.9423076731719</v>
      </c>
      <c r="GZ91" s="4">
        <f t="shared" si="160"/>
        <v>621.18154480581541</v>
      </c>
      <c r="HA91" s="4">
        <f t="shared" si="161"/>
        <v>541.57134237218554</v>
      </c>
      <c r="HB91" s="8">
        <v>0</v>
      </c>
      <c r="HC91" s="4">
        <f>step*(-'By group'!P$32*Population!P91+'By group'!V$33*Population!V91)</f>
        <v>0</v>
      </c>
      <c r="HD91" s="4">
        <f>step*(-'By group'!Q$32*Population!Q91+'By group'!W$33*Population!W91)</f>
        <v>0</v>
      </c>
      <c r="HE91" s="4">
        <f>step*(-'By group'!R$32*Population!R91+'By group'!X$33*Population!X91)</f>
        <v>0</v>
      </c>
      <c r="HF91" s="4">
        <f>step*(-'By group'!S$32*Population!S91+'By group'!Y$33*Population!Y91)</f>
        <v>-2366.0302045051258</v>
      </c>
      <c r="HG91" s="4">
        <f>step*(-'By group'!T$32*Population!T91+'By group'!Z$33*Population!Z91)</f>
        <v>-305.99464233577999</v>
      </c>
      <c r="HH91" s="4">
        <f>step*(-'By group'!U$32*Population!U91+'By group'!AA$33*Population!AA91)</f>
        <v>-266.2770151606768</v>
      </c>
      <c r="HI91" s="14">
        <f t="shared" si="162"/>
        <v>0</v>
      </c>
      <c r="HJ91" s="46">
        <f t="shared" si="163"/>
        <v>0</v>
      </c>
      <c r="HK91" s="4">
        <f t="shared" si="164"/>
        <v>0</v>
      </c>
      <c r="HL91" s="4">
        <f t="shared" si="165"/>
        <v>2366.0302045051258</v>
      </c>
      <c r="HM91" s="4">
        <f t="shared" si="166"/>
        <v>305.99464233577999</v>
      </c>
      <c r="HN91" s="9">
        <f t="shared" si="167"/>
        <v>266.2770151606768</v>
      </c>
      <c r="HO91" s="4">
        <v>0</v>
      </c>
      <c r="HP91" s="4">
        <f>step*(-'By group'!AC$32*Population!AC91+'By group'!AI$33*Population!AI91)</f>
        <v>0</v>
      </c>
      <c r="HQ91" s="4">
        <f>step*(-'By group'!AD$32*Population!AD91+'By group'!AJ$33*Population!AJ91)</f>
        <v>0</v>
      </c>
      <c r="HR91" s="4">
        <f>step*(-'By group'!AE$32*Population!AE91+'By group'!AK$33*Population!AK91)</f>
        <v>0</v>
      </c>
      <c r="HS91" s="4">
        <f>step*(-'By group'!AF$32*Population!AF91+'By group'!AL$33*Population!AL91)</f>
        <v>-170.68536156037936</v>
      </c>
      <c r="HT91" s="4">
        <f>step*(-'By group'!AG$32*Population!AG91+'By group'!AM$33*Population!AM91)</f>
        <v>-22.073660695392757</v>
      </c>
      <c r="HU91" s="4">
        <f>step*(-'By group'!AH$32*Population!AH91+'By group'!AN$33*Population!AN91)</f>
        <v>-19.373851741222374</v>
      </c>
      <c r="HV91" s="14">
        <f t="shared" si="168"/>
        <v>0</v>
      </c>
      <c r="HW91" s="46">
        <f t="shared" si="169"/>
        <v>0</v>
      </c>
      <c r="HX91" s="4">
        <f t="shared" si="170"/>
        <v>0</v>
      </c>
      <c r="HY91" s="4">
        <f t="shared" si="171"/>
        <v>170.68536156037936</v>
      </c>
      <c r="HZ91" s="4">
        <f t="shared" si="172"/>
        <v>22.073660695392757</v>
      </c>
      <c r="IA91" s="4">
        <f t="shared" si="173"/>
        <v>19.373851741222374</v>
      </c>
      <c r="IB91" s="8">
        <v>0</v>
      </c>
      <c r="IC91" s="4">
        <f>step*(-'By group'!AP$32*Population!AP91+'By group'!AV$33*Population!AV91)</f>
        <v>0</v>
      </c>
      <c r="ID91" s="4">
        <f>step*(-'By group'!AQ$32*Population!AQ91+'By group'!AW$33*Population!AW91)</f>
        <v>0</v>
      </c>
      <c r="IE91" s="4">
        <f>step*(-'By group'!AR$32*Population!AR91+'By group'!AX$33*Population!AX91)</f>
        <v>0</v>
      </c>
      <c r="IF91" s="4">
        <f>step*(-'By group'!AS$32*Population!AS91+'By group'!AY$33*Population!AY91)</f>
        <v>-506.28261342824908</v>
      </c>
      <c r="IG91" s="4">
        <f>step*(-'By group'!AT$32*Population!AT91+'By group'!AZ$33*Population!AZ91)</f>
        <v>-66.928714508781908</v>
      </c>
      <c r="IH91" s="4">
        <f>step*(-'By group'!AU$32*Population!AU91+'By group'!BA$33*Population!BA91)</f>
        <v>-57.88554016438313</v>
      </c>
      <c r="II91" s="14">
        <f t="shared" si="102"/>
        <v>0</v>
      </c>
      <c r="IJ91" s="4">
        <f t="shared" si="103"/>
        <v>0</v>
      </c>
      <c r="IK91" s="4">
        <f t="shared" si="174"/>
        <v>0</v>
      </c>
      <c r="IL91" s="4">
        <f t="shared" si="175"/>
        <v>506.28261342824908</v>
      </c>
      <c r="IM91" s="4">
        <f t="shared" si="176"/>
        <v>66.928714508781908</v>
      </c>
      <c r="IN91" s="4">
        <f t="shared" si="177"/>
        <v>57.88554016438313</v>
      </c>
      <c r="IO91" s="8">
        <v>0</v>
      </c>
      <c r="IP91" s="4">
        <f>step*(-'By group'!BC$32*Population!BC91+'By group'!BI$33*Population!BI91)</f>
        <v>0</v>
      </c>
      <c r="IQ91" s="4">
        <f>step*(-'By group'!BD$32*Population!BD91+'By group'!BJ$33*Population!BJ91)</f>
        <v>0</v>
      </c>
      <c r="IR91" s="4">
        <f>step*(-'By group'!BE$32*Population!BE91+'By group'!BK$33*Population!BK91)</f>
        <v>0</v>
      </c>
      <c r="IS91" s="4">
        <f>step*(-'By group'!BF$32*Population!BF91+'By group'!BL$33*Population!BL91)</f>
        <v>-217.91492478484733</v>
      </c>
      <c r="IT91" s="4">
        <f>step*(-'By group'!BG$32*Population!BG91+'By group'!BM$33*Population!BM91)</f>
        <v>-29.58579044576355</v>
      </c>
      <c r="IU91" s="4">
        <f>step*(-'By group'!BH$32*Population!BH91+'By group'!BN$33*Population!BN91)</f>
        <v>-24.197725906645999</v>
      </c>
      <c r="IV91" s="14">
        <f t="shared" si="104"/>
        <v>0</v>
      </c>
      <c r="IW91" s="4">
        <f t="shared" si="105"/>
        <v>0</v>
      </c>
      <c r="IX91" s="4">
        <f t="shared" si="106"/>
        <v>0</v>
      </c>
      <c r="IY91" s="4">
        <f t="shared" si="107"/>
        <v>217.91492478484733</v>
      </c>
      <c r="IZ91" s="4">
        <f t="shared" si="108"/>
        <v>29.58579044576355</v>
      </c>
      <c r="JA91" s="4">
        <f t="shared" si="109"/>
        <v>24.197725906645999</v>
      </c>
      <c r="JB91" s="75">
        <f>step*(+prop_idu_male*'By group'!BB$9*Population!BB91-'By group'!B$8*Population!B91)</f>
        <v>-943.88061116228823</v>
      </c>
      <c r="JC91" s="46">
        <f>step*(+prop_idu_male*'By group'!BC$9*Population!BC91-'By group'!C$8*Population!C91)</f>
        <v>-5.605907194081122</v>
      </c>
      <c r="JD91" s="46">
        <f>step*(+prop_idu_male*'By group'!BD$9*Population!BD91-'By group'!D$8*Population!D91)</f>
        <v>-16.465260440529811</v>
      </c>
      <c r="JE91" s="46">
        <f>step*(+prop_idu_male*'By group'!BE$9*Population!BE91-'By group'!E$8*Population!E91)</f>
        <v>-17.103722195711036</v>
      </c>
      <c r="JF91" s="46">
        <f>step*(+prop_idu_male*'By group'!BF$9*Population!BF91-'By group'!F$8*Population!F91)</f>
        <v>-5.1483606157173663</v>
      </c>
      <c r="JG91" s="46">
        <f>step*(+prop_idu_male*'By group'!BG$9*Population!BG91-'By group'!G$8*Population!G91)</f>
        <v>-0.9928396305349807</v>
      </c>
      <c r="JH91" s="46">
        <f>step*(+prop_idu_male*'By group'!BH$9*Population!BH91-'By group'!H$8*Population!H91)</f>
        <v>-0.84274539803771253</v>
      </c>
      <c r="JI91" s="46">
        <f>step*(+prop_idu_male*'By group'!BI$9*Population!BI91-'By group'!I$8*Population!I91)</f>
        <v>0</v>
      </c>
      <c r="JJ91" s="46">
        <f>step*(+prop_idu_male*'By group'!BJ$9*Population!BJ91-'By group'!J$8*Population!J91)</f>
        <v>0</v>
      </c>
      <c r="JK91" s="46">
        <f>step*(+prop_idu_male*'By group'!BK$9*Population!BK91-'By group'!K$8*Population!K91)</f>
        <v>0</v>
      </c>
      <c r="JL91" s="46">
        <f>step*(+prop_idu_male*'By group'!BL$9*Population!BL91-'By group'!L$8*Population!L91)</f>
        <v>-1.7648282550556553</v>
      </c>
      <c r="JM91" s="46">
        <f>step*(+prop_idu_male*'By group'!BM$9*Population!BM91-'By group'!M$8*Population!M91)</f>
        <v>-0.88532796559799531</v>
      </c>
      <c r="JN91" s="46">
        <f>step*(+prop_idu_male*'By group'!BN$9*Population!BN91-'By group'!N$8*Population!N91)</f>
        <v>-0.71849719568295478</v>
      </c>
      <c r="JO91" s="45">
        <f>step*(+(1-prop_idu_male)*'By group'!BB$9*Population!BB91-'By group'!O$8*Population!O91-'By group'!O$6*Population!O91+'By group'!AB$7*Population!AB91)</f>
        <v>-7047.9946565673563</v>
      </c>
      <c r="JP91" s="46">
        <f>step*(+(1-prop_idu_male)*'By group'!BC$9*Population!BC91-'By group'!P$8*Population!P91-'By group'!P$6*Population!P91+'By group'!AC$7*Population!AC91)</f>
        <v>-10.739911397079053</v>
      </c>
      <c r="JQ91" s="46">
        <f>step*(+(1-prop_idu_male)*'By group'!BD$9*Population!BD91-'By group'!Q$8*Population!Q91-'By group'!Q$6*Population!Q91+'By group'!AD$7*Population!AD91)</f>
        <v>-31.169679666998974</v>
      </c>
      <c r="JR91" s="46">
        <f>step*(+(1-prop_idu_male)*'By group'!BE$9*Population!BE91-'By group'!R$8*Population!R91-'By group'!R$6*Population!R91+'By group'!AE$7*Population!AE91)</f>
        <v>-31.889981878406125</v>
      </c>
      <c r="JS91" s="46">
        <f>step*(+(1-prop_idu_male)*'By group'!BF$9*Population!BF91-'By group'!S$8*Population!S91-'By group'!S$6*Population!S91+'By group'!AF$7*Population!AF91)</f>
        <v>-9.5001901893920397</v>
      </c>
      <c r="JT91" s="46">
        <f>step*(+(1-prop_idu_male)*'By group'!BG$9*Population!BG91-'By group'!T$8*Population!T91-'By group'!T$6*Population!T91+'By group'!AG$7*Population!AG91)</f>
        <v>-1.8203227854740323</v>
      </c>
      <c r="JU91" s="46">
        <f>step*(+(1-prop_idu_male)*'By group'!BH$9*Population!BH91-'By group'!U$8*Population!U91-'By group'!U$6*Population!U91+'By group'!AH$7*Population!AH91)</f>
        <v>-1.532717162869859</v>
      </c>
      <c r="JV91" s="46">
        <f>step*(+(1-prop_idu_male)*'By group'!BI$9*Population!BI91-'By group'!V$8*Population!V91-'By group'!V$6*Population!V91+'By group'!AI$7*Population!AI91)</f>
        <v>0</v>
      </c>
      <c r="JW91" s="46">
        <f>step*(+(1-prop_idu_male)*'By group'!BJ$9*Population!BJ91-'By group'!W$8*Population!W91-'By group'!W$6*Population!W91+'By group'!AJ$7*Population!AJ91)</f>
        <v>0</v>
      </c>
      <c r="JX91" s="46">
        <f>step*(+(1-prop_idu_male)*'By group'!BK$9*Population!BK91-'By group'!X$8*Population!X91-'By group'!X$6*Population!X91+'By group'!AK$7*Population!AK91)</f>
        <v>0</v>
      </c>
      <c r="JY91" s="46">
        <f>step*(+(1-prop_idu_male)*'By group'!BL$9*Population!BL91-'By group'!Y$8*Population!Y91-'By group'!Y$6*Population!Y91+'By group'!AL$7*Population!AL91)</f>
        <v>-3.2059915814920767</v>
      </c>
      <c r="JZ91" s="46">
        <f>step*(+(1-prop_idu_male)*'By group'!BM$9*Population!BM91-'By group'!Z$8*Population!Z91-'By group'!Z$6*Population!Z91+'By group'!AM$7*Population!AM91)</f>
        <v>-1.5995895963213376</v>
      </c>
      <c r="KA91" s="76">
        <f>step*(+(1-prop_idu_male)*'By group'!BN$9*Population!BN91-'By group'!AA$8*Population!AA91-'By group'!AA$6*Population!AA91+'By group'!AN$7*Population!AN91)</f>
        <v>-1.3039785587004558</v>
      </c>
      <c r="KB91" s="46">
        <f>step*(+'By group'!O$6*Population!O91-'By group'!AB$7*Population!AB91)</f>
        <v>6031.0050517057734</v>
      </c>
      <c r="KC91" s="46">
        <f>step*(+'By group'!P$6*Population!P91-'By group'!AC$7*Population!AC91)</f>
        <v>7.7687812062899528</v>
      </c>
      <c r="KD91" s="46">
        <f>step*(+'By group'!Q$6*Population!Q91-'By group'!AD$7*Population!AD91)</f>
        <v>22.478669126751946</v>
      </c>
      <c r="KE91" s="46">
        <f>step*(+'By group'!R$6*Population!R91-'By group'!AE$7*Population!AE91)</f>
        <v>22.906801404028123</v>
      </c>
      <c r="KF91" s="46">
        <f>step*(+'By group'!S$6*Population!S91-'By group'!AF$7*Population!AF91)</f>
        <v>6.8049398923488447</v>
      </c>
      <c r="KG91" s="46">
        <f>step*(+'By group'!T$6*Population!T91-'By group'!AG$7*Population!AG91)</f>
        <v>1.301544713378519</v>
      </c>
      <c r="KH91" s="46">
        <f>step*(+'By group'!U$6*Population!U91-'By group'!AH$7*Population!AH91)</f>
        <v>1.0932632631689654</v>
      </c>
      <c r="KI91" s="46">
        <f>step*(+'By group'!V$6*Population!V91-'By group'!AI$7*Population!AI91)</f>
        <v>0</v>
      </c>
      <c r="KJ91" s="46">
        <f>step*(+'By group'!W$6*Population!W91-'By group'!AJ$7*Population!AJ91)</f>
        <v>0</v>
      </c>
      <c r="KK91" s="46">
        <f>step*(+'By group'!X$6*Population!X91-'By group'!AK$7*Population!AK91)</f>
        <v>0</v>
      </c>
      <c r="KL91" s="46">
        <f>step*(+'By group'!Y$6*Population!Y91-'By group'!AL$7*Population!AL91)</f>
        <v>2.2860534866741213</v>
      </c>
      <c r="KM91" s="46">
        <f>step*(+'By group'!Z$6*Population!Z91-'By group'!AM$7*Population!AM91)</f>
        <v>1.1385197882669544</v>
      </c>
      <c r="KN91" s="46">
        <f>step*(+'By group'!AA$6*Population!AA91-'By group'!AN$7*Population!AN91)</f>
        <v>0.92858751853204624</v>
      </c>
      <c r="KO91" s="45">
        <v>0</v>
      </c>
      <c r="KP91" s="46">
        <v>0</v>
      </c>
      <c r="KQ91" s="46">
        <v>0</v>
      </c>
      <c r="KR91" s="46">
        <v>0</v>
      </c>
      <c r="KS91" s="46">
        <v>0</v>
      </c>
      <c r="KT91" s="46">
        <v>0</v>
      </c>
      <c r="KU91" s="46">
        <v>0</v>
      </c>
      <c r="KV91" s="46">
        <v>0</v>
      </c>
      <c r="KW91" s="46">
        <v>0</v>
      </c>
      <c r="KX91" s="46">
        <v>0</v>
      </c>
      <c r="KY91" s="46">
        <v>0</v>
      </c>
      <c r="KZ91" s="46">
        <v>0</v>
      </c>
      <c r="LA91" s="46">
        <v>0</v>
      </c>
      <c r="LB91" s="188">
        <f>step*(-'By group'!BB$9*Population!BB91+'By group'!B$8*Population!B91+'By group'!O$8*Population!O91)</f>
        <v>1960.8702160238709</v>
      </c>
      <c r="LC91" s="189">
        <f>step*(-'By group'!BC$9*Population!BC91+'By group'!C$8*Population!C91+'By group'!P$8*Population!P91)</f>
        <v>8.5770373848702235</v>
      </c>
      <c r="LD91" s="189">
        <f>step*(-'By group'!BD$9*Population!BD91+'By group'!D$8*Population!D91+'By group'!Q$8*Population!Q91)</f>
        <v>25.156270980776839</v>
      </c>
      <c r="LE91" s="189">
        <f>step*(-'By group'!BE$9*Population!BE91+'By group'!E$8*Population!E91+'By group'!R$8*Population!R91)</f>
        <v>26.086902670089039</v>
      </c>
      <c r="LF91" s="189">
        <f>step*(-'By group'!BF$9*Population!BF91+'By group'!F$8*Population!F91+'By group'!S$8*Population!S91)</f>
        <v>7.8436109127605613</v>
      </c>
      <c r="LG91" s="189">
        <f>step*(-'By group'!BG$9*Population!BG91+'By group'!G$8*Population!G91+'By group'!T$8*Population!T91)</f>
        <v>1.511617702630494</v>
      </c>
      <c r="LH91" s="189">
        <f>step*(-'By group'!BH$9*Population!BH91+'By group'!H$8*Population!H91+'By group'!U$8*Population!U91)</f>
        <v>1.2821992977386063</v>
      </c>
      <c r="LI91" s="189">
        <f>step*(-'By group'!BI$9*Population!BI91+'By group'!I$8*Population!I91+'By group'!V$8*Population!V91)</f>
        <v>0</v>
      </c>
      <c r="LJ91" s="189">
        <f>step*(-'By group'!BJ$9*Population!BJ91+'By group'!J$8*Population!J91+'By group'!W$8*Population!W91)</f>
        <v>0</v>
      </c>
      <c r="LK91" s="189">
        <f>step*(-'By group'!BK$9*Population!BK91+'By group'!K$8*Population!K91+'By group'!X$8*Population!X91)</f>
        <v>0</v>
      </c>
      <c r="LL91" s="189">
        <f>step*(-'By group'!BL$9*Population!BL91+'By group'!L$8*Population!L91+'By group'!Y$8*Population!Y91)</f>
        <v>2.6847663498736107</v>
      </c>
      <c r="LM91" s="189">
        <f>step*(-'By group'!BM$9*Population!BM91+'By group'!M$8*Population!M91+'By group'!Z$8*Population!Z91)</f>
        <v>1.3463977736523784</v>
      </c>
      <c r="LN91" s="189">
        <f>step*(-'By group'!BN$9*Population!BN91+'By group'!N$8*Population!N91+'By group'!AA$8*Population!AA91)</f>
        <v>1.0938882358513642</v>
      </c>
    </row>
    <row r="92" spans="1:326" x14ac:dyDescent="0.25">
      <c r="A92">
        <f t="shared" si="110"/>
        <v>44</v>
      </c>
      <c r="B92" s="52">
        <f>step*((-'By group'!B$4-'By group'!B$5-'By group'!B$22)*Population!B92+'By group'!B$3*Population!$BO92)</f>
        <v>188781.76269978459</v>
      </c>
      <c r="C92" s="4">
        <f>step*((-'By group'!C$4-'By group'!C$5-'By group'!C$22)*Population!C92+'By group'!C$3*Population!$BO92)</f>
        <v>-5158.7401037469936</v>
      </c>
      <c r="D92" s="4">
        <f>step*((-'By group'!D$4-'By group'!D$5-'By group'!D$22)*Population!D92+'By group'!D$3*Population!$BO92)</f>
        <v>-33837.590107481883</v>
      </c>
      <c r="E92" s="4">
        <f>step*((-'By group'!E$4-'By group'!E$5-'By group'!E$22)*Population!E92+'By group'!E$3*Population!$BO92)</f>
        <v>-54149.371912054732</v>
      </c>
      <c r="F92" s="4">
        <f>step*((-'By group'!F$4-'By group'!F$5-'By group'!F$22)*Population!F92+'By group'!F$3*Population!$BO92)</f>
        <v>-21967.596795328041</v>
      </c>
      <c r="G92" s="4">
        <f>step*((-'By group'!G$4-'By group'!G$5-'By group'!G$22)*Population!G92+'By group'!G$3*Population!$BO92)</f>
        <v>-5325.6930800068358</v>
      </c>
      <c r="H92" s="4">
        <f>step*((-'By group'!H$4-'By group'!H$5-'By group'!H$22)*Population!H92+'By group'!H$3*Population!$BO92)</f>
        <v>-4951.8240213385989</v>
      </c>
      <c r="I92" s="4">
        <f>step*((-'By group'!I$4-'By group'!I$5-'By group'!I$22)*Population!I92+'By group'!I$3*Population!$BO92)</f>
        <v>0</v>
      </c>
      <c r="J92" s="4">
        <f>step*((-'By group'!J$4-'By group'!J$5-'By group'!J$22)*Population!J92+'By group'!J$3*Population!$BO92)</f>
        <v>0</v>
      </c>
      <c r="K92" s="4">
        <f>step*((-'By group'!K$4-'By group'!K$5-'By group'!K$22)*Population!K92+'By group'!K$3*Population!$BO92)</f>
        <v>0</v>
      </c>
      <c r="L92" s="4">
        <f>step*((-'By group'!L$4-'By group'!L$5-'By group'!L$22)*Population!L92+'By group'!L$3*Population!$BO92)</f>
        <v>-2737.7264941247031</v>
      </c>
      <c r="M92" s="4">
        <f>step*((-'By group'!M$4-'By group'!M$5-'By group'!M$22)*Population!M92+'By group'!M$3*Population!$BO92)</f>
        <v>-1556.2723662473027</v>
      </c>
      <c r="N92" s="4">
        <f>step*((-'By group'!N$4-'By group'!N$5-'By group'!N$22)*Population!N92+'By group'!N$3*Population!$BO92)</f>
        <v>-1485.4295591144171</v>
      </c>
      <c r="O92" s="8">
        <f>step*((-'By group'!O$4-'By group'!O$5-'By group'!O$22)*Population!O92+'By group'!O$3*Population!$BO92)</f>
        <v>132641.18563406239</v>
      </c>
      <c r="P92" s="4">
        <f>step*((-'By group'!P$4-'By group'!P$5-'By group'!P$22)*Population!P92+'By group'!P$3*Population!$BO92)</f>
        <v>-2549.0320129712554</v>
      </c>
      <c r="Q92" s="4">
        <f>step*((-'By group'!Q$4-'By group'!Q$5-'By group'!Q$22)*Population!Q92+'By group'!Q$3*Population!$BO92)</f>
        <v>-16717.077001120339</v>
      </c>
      <c r="R92" s="4">
        <f>step*((-'By group'!R$4-'By group'!R$5-'By group'!R$22)*Population!R92+'By group'!R$3*Population!$BO92)</f>
        <v>-26752.791653265871</v>
      </c>
      <c r="S92" s="4">
        <f>step*((-'By group'!S$4-'By group'!S$5-'By group'!S$22)*Population!S92+'By group'!S$3*Population!$BO92)</f>
        <v>-10856.238768376043</v>
      </c>
      <c r="T92" s="4">
        <f>step*((-'By group'!T$4-'By group'!T$5-'By group'!T$22)*Population!T92+'By group'!T$3*Population!$BO92)</f>
        <v>-2633.1458767358481</v>
      </c>
      <c r="U92" s="4">
        <f>step*((-'By group'!U$4-'By group'!U$5-'By group'!U$22)*Population!U92+'By group'!U$3*Population!$BO92)</f>
        <v>-2452.5881692663847</v>
      </c>
      <c r="V92" s="4">
        <f>step*((-'By group'!V$4-'By group'!V$5-'By group'!V$22)*Population!V92+'By group'!V$3*Population!$BO92)</f>
        <v>0</v>
      </c>
      <c r="W92" s="4">
        <f>step*((-'By group'!W$4-'By group'!W$5-'By group'!W$22)*Population!W92+'By group'!W$3*Population!$BO92)</f>
        <v>0</v>
      </c>
      <c r="X92" s="4">
        <f>step*((-'By group'!X$4-'By group'!X$5-'By group'!X$22)*Population!X92+'By group'!X$3*Population!$BO92)</f>
        <v>0</v>
      </c>
      <c r="Y92" s="4">
        <f>step*((-'By group'!Y$4-'By group'!Y$5-'By group'!Y$22)*Population!Y92+'By group'!Y$3*Population!$BO92)</f>
        <v>-1355.8503428045924</v>
      </c>
      <c r="Z92" s="4">
        <f>step*((-'By group'!Z$4-'By group'!Z$5-'By group'!Z$22)*Population!Z92+'By group'!Z$3*Population!$BO92)</f>
        <v>-773.02729471210046</v>
      </c>
      <c r="AA92" s="4">
        <f>step*((-'By group'!AA$4-'By group'!AA$5-'By group'!AA$22)*Population!AA92+'By group'!AA$3*Population!$BO92)</f>
        <v>-743.08057734043371</v>
      </c>
      <c r="AB92" s="8">
        <f>step*((-'By group'!AB$4-'By group'!AB$5-'By group'!AB$22)*Population!AB92+'By group'!AB$3*Population!$BO92)</f>
        <v>-1241.6762037346843</v>
      </c>
      <c r="AC92" s="4">
        <f>step*((-'By group'!AC$4-'By group'!AC$5-'By group'!AC$22)*Population!AC92+'By group'!AC$3*Population!$BO92)</f>
        <v>-181.23326459325241</v>
      </c>
      <c r="AD92" s="4">
        <f>step*((-'By group'!AD$4-'By group'!AD$5-'By group'!AD$22)*Population!AD92+'By group'!AD$3*Population!$BO92)</f>
        <v>-1194.6396510181874</v>
      </c>
      <c r="AE92" s="4">
        <f>step*((-'By group'!AE$4-'By group'!AE$5-'By group'!AE$22)*Population!AE92+'By group'!AE$3*Population!$BO92)</f>
        <v>-1924.4628667540612</v>
      </c>
      <c r="AF92" s="4">
        <f>step*((-'By group'!AF$4-'By group'!AF$5-'By group'!AF$22)*Population!AF92+'By group'!AF$3*Population!$BO92)</f>
        <v>-784.48721782547659</v>
      </c>
      <c r="AG92" s="4">
        <f>step*((-'By group'!AG$4-'By group'!AG$5-'By group'!AG$22)*Population!AG92+'By group'!AG$3*Population!$BO92)</f>
        <v>-190.8062162345492</v>
      </c>
      <c r="AH92" s="4">
        <f>step*((-'By group'!AH$4-'By group'!AH$5-'By group'!AH$22)*Population!AH92+'By group'!AH$3*Population!$BO92)</f>
        <v>-178.31549811514597</v>
      </c>
      <c r="AI92" s="4">
        <f>step*((-'By group'!AI$4-'By group'!AI$5-'By group'!AI$22)*Population!AI92+'By group'!AI$3*Population!$BO92)</f>
        <v>0</v>
      </c>
      <c r="AJ92" s="4">
        <f>step*((-'By group'!AJ$4-'By group'!AJ$5-'By group'!AJ$22)*Population!AJ92+'By group'!AJ$3*Population!$BO92)</f>
        <v>0</v>
      </c>
      <c r="AK92" s="4">
        <f>step*((-'By group'!AK$4-'By group'!AK$5-'By group'!AK$22)*Population!AK92+'By group'!AK$3*Population!$BO92)</f>
        <v>0</v>
      </c>
      <c r="AL92" s="4">
        <f>step*((-'By group'!AL$4-'By group'!AL$5-'By group'!AL$22)*Population!AL92+'By group'!AL$3*Population!$BO92)</f>
        <v>-98.633958889635963</v>
      </c>
      <c r="AM92" s="4">
        <f>step*((-'By group'!AM$4-'By group'!AM$5-'By group'!AM$22)*Population!AM92+'By group'!AM$3*Population!$BO92)</f>
        <v>-56.343980813815399</v>
      </c>
      <c r="AN92" s="4">
        <f>step*((-'By group'!AN$4-'By group'!AN$5-'By group'!AN$22)*Population!AN92+'By group'!AN$3*Population!$BO92)</f>
        <v>-53.980396033241888</v>
      </c>
      <c r="AO92" s="8">
        <f>step*((-'By group'!AO$4-'By group'!AO$5-'By group'!AO$22)*Population!AO92+'By group'!AO$3*Population!$BO92)</f>
        <v>15336.751253846694</v>
      </c>
      <c r="AP92" s="4">
        <f>step*((-'By group'!AP$4-'By group'!AP$5-'By group'!AP$22)*Population!AP92+'By group'!AP$3*Population!$BO92)</f>
        <v>-560.74027013160207</v>
      </c>
      <c r="AQ92" s="4">
        <f>step*((-'By group'!AQ$4-'By group'!AQ$5-'By group'!AQ$22)*Population!AQ92+'By group'!AQ$3*Population!$BO92)</f>
        <v>-3650.5196221222395</v>
      </c>
      <c r="AR92" s="4">
        <f>step*((-'By group'!AR$4-'By group'!AR$5-'By group'!AR$22)*Population!AR92+'By group'!AR$3*Population!$BO92)</f>
        <v>-5771.4340301373995</v>
      </c>
      <c r="AS92" s="4">
        <f>step*((-'By group'!AS$4-'By group'!AS$5-'By group'!AS$22)*Population!AS92+'By group'!AS$3*Population!$BO92)</f>
        <v>-2316.9849528411023</v>
      </c>
      <c r="AT92" s="4">
        <f>step*((-'By group'!AT$4-'By group'!AT$5-'By group'!AT$22)*Population!AT92+'By group'!AT$3*Population!$BO92)</f>
        <v>-556.91779897779952</v>
      </c>
      <c r="AU92" s="4">
        <f>step*((-'By group'!AU$4-'By group'!AU$5-'By group'!AU$22)*Population!AU92+'By group'!AU$3*Population!$BO92)</f>
        <v>-508.55042574011037</v>
      </c>
      <c r="AV92" s="4">
        <f>step*((-'By group'!AV$4-'By group'!AV$5-'By group'!AV$22)*Population!AV92+'By group'!AV$3*Population!$BO92)</f>
        <v>0</v>
      </c>
      <c r="AW92" s="4">
        <f>step*((-'By group'!AW$4-'By group'!AW$5-'By group'!AW$22)*Population!AW92+'By group'!AW$3*Population!$BO92)</f>
        <v>0</v>
      </c>
      <c r="AX92" s="4">
        <f>step*((-'By group'!AX$4-'By group'!AX$5-'By group'!AX$22)*Population!AX92+'By group'!AX$3*Population!$BO92)</f>
        <v>0</v>
      </c>
      <c r="AY92" s="4">
        <f>step*((-'By group'!AY$4-'By group'!AY$5-'By group'!AY$22)*Population!AY92+'By group'!AY$3*Population!$BO92)</f>
        <v>-280.82362821920844</v>
      </c>
      <c r="AZ92" s="4">
        <f>step*((-'By group'!AZ$4-'By group'!AZ$5-'By group'!AZ$22)*Population!AZ92+'By group'!AZ$3*Population!$BO92)</f>
        <v>-155.85001341499409</v>
      </c>
      <c r="BA92" s="4">
        <f>step*((-'By group'!BA$4-'By group'!BA$5-'By group'!BA$22)*Population!BA92+'By group'!BA$3*Population!$BO92)</f>
        <v>-143.28550534491879</v>
      </c>
      <c r="BB92" s="8">
        <f>step*((-'By group'!BB$4-'By group'!BB$5-'By group'!BB$22)*Population!BB92+'By group'!BB$3*Population!$BO92)</f>
        <v>5439.7563502086832</v>
      </c>
      <c r="BC92" s="4">
        <f>step*((-'By group'!BC$4-'By group'!BC$5-'By group'!BC$22)*Population!BC92+'By group'!BC$3*Population!$BO92)</f>
        <v>-412.84310455092736</v>
      </c>
      <c r="BD92" s="4">
        <f>step*((-'By group'!BD$4-'By group'!BD$5-'By group'!BD$22)*Population!BD92+'By group'!BD$3*Population!$BO92)</f>
        <v>-2093.6427928845601</v>
      </c>
      <c r="BE92" s="4">
        <f>step*((-'By group'!BE$4-'By group'!BE$5-'By group'!BE$22)*Population!BE92+'By group'!BE$3*Population!$BO92)</f>
        <v>-2912.4533143746708</v>
      </c>
      <c r="BF92" s="4">
        <f>step*((-'By group'!BF$4-'By group'!BF$5-'By group'!BF$22)*Population!BF92+'By group'!BF$3*Population!$BO92)</f>
        <v>-1080.486385145967</v>
      </c>
      <c r="BG92" s="4">
        <f>step*((-'By group'!BG$4-'By group'!BG$5-'By group'!BG$22)*Population!BG92+'By group'!BG$3*Population!$BO92)</f>
        <v>-246.57807940364171</v>
      </c>
      <c r="BH92" s="4">
        <f>step*((-'By group'!BH$4-'By group'!BH$5-'By group'!BH$22)*Population!BH92+'By group'!BH$3*Population!$BO92)</f>
        <v>-212.01415612214652</v>
      </c>
      <c r="BI92" s="4">
        <f>step*((-'By group'!BI$4-'By group'!BI$5-'By group'!BI$22)*Population!BI92+'By group'!BI$3*Population!$BO92)</f>
        <v>0</v>
      </c>
      <c r="BJ92" s="4">
        <f>step*((-'By group'!BJ$4-'By group'!BJ$5-'By group'!BJ$22)*Population!BJ92+'By group'!BJ$3*Population!$BO92)</f>
        <v>0</v>
      </c>
      <c r="BK92" s="4">
        <f>step*((-'By group'!BK$4-'By group'!BK$5-'By group'!BK$22)*Population!BK92+'By group'!BK$3*Population!$BO92)</f>
        <v>0</v>
      </c>
      <c r="BL92" s="4">
        <f>step*((-'By group'!BL$4-'By group'!BL$5-'By group'!BL$22)*Population!BL92+'By group'!BL$3*Population!$BO92)</f>
        <v>-139.40705736225465</v>
      </c>
      <c r="BM92" s="4">
        <f>step*((-'By group'!BM$4-'By group'!BM$5-'By group'!BM$22)*Population!BM92+'By group'!BM$3*Population!$BO92)</f>
        <v>-70.992862092047673</v>
      </c>
      <c r="BN92" s="4">
        <f>step*((-'By group'!BN$4-'By group'!BN$5-'By group'!BN$22)*Population!BN92+'By group'!BN$3*Population!$BO92)</f>
        <v>-59.467717419412587</v>
      </c>
      <c r="BO92" s="71">
        <f>-step*SUM(SCR!B92:N92)*Population!B92</f>
        <v>-134517.09084461085</v>
      </c>
      <c r="BP92" s="4">
        <f>step*-SUM('By group'!C$11:C$21)*Population!C92</f>
        <v>-128968.50259367484</v>
      </c>
      <c r="BQ92" s="4">
        <f>step*-SUM('By group'!D$11:D$21)*Population!D92</f>
        <v>-93993.305854116348</v>
      </c>
      <c r="BR92" s="4">
        <f>step*-SUM('By group'!E$11:E$21)*Population!E92</f>
        <v>-38678.122794324809</v>
      </c>
      <c r="BS92" s="4">
        <f>step*-SUM('By group'!F$11:F$21)*Population!F92</f>
        <v>-11561.893050172654</v>
      </c>
      <c r="BT92" s="4">
        <f>step*-SUM('By group'!G$11:G$21)*Population!G92</f>
        <v>-5547.5969583404531</v>
      </c>
      <c r="BU92" s="4">
        <f>step*-SUM('By group'!H$11:H$21)*Population!H92</f>
        <v>0</v>
      </c>
      <c r="BV92" s="4">
        <f>step*-SUM('By group'!I$11:I$21)*Population!I92</f>
        <v>0</v>
      </c>
      <c r="BW92" s="4">
        <f>step*-SUM('By group'!J$11:J$21)*Population!J92</f>
        <v>0</v>
      </c>
      <c r="BX92" s="4">
        <f>step*-SUM('By group'!K$11:K$21)*Population!K92</f>
        <v>0</v>
      </c>
      <c r="BY92" s="4">
        <f>step*-SUM('By group'!L$11:L$21)*Population!L92</f>
        <v>-1955.518924374788</v>
      </c>
      <c r="BZ92" s="4">
        <f>step*-SUM('By group'!M$11:M$21)*Population!M92</f>
        <v>-972.67022890456417</v>
      </c>
      <c r="CA92" s="4">
        <f>step*-SUM('By group'!N$11:N$21)*Population!N92</f>
        <v>0</v>
      </c>
      <c r="CB92" s="13">
        <f>-step*SUM(SCR!O92:AA92)*Population!O92</f>
        <v>-66472.998275320468</v>
      </c>
      <c r="CC92" s="4">
        <f>step*-SUM('By group'!P$11:P$21)*Population!P92</f>
        <v>-63725.800324281379</v>
      </c>
      <c r="CD92" s="4">
        <f>step*-SUM('By group'!Q$11:Q$21)*Population!Q92</f>
        <v>-46436.325003112055</v>
      </c>
      <c r="CE92" s="4">
        <f>step*-SUM('By group'!R$11:R$21)*Population!R92</f>
        <v>-19109.136895189906</v>
      </c>
      <c r="CF92" s="4">
        <f>step*-SUM('By group'!S$11:S$21)*Population!S92</f>
        <v>-5713.8098780926539</v>
      </c>
      <c r="CG92" s="4">
        <f>step*-SUM('By group'!T$11:T$21)*Population!T92</f>
        <v>-2742.8602882665082</v>
      </c>
      <c r="CH92" s="4">
        <f>step*-SUM('By group'!U$11:U$21)*Population!U92</f>
        <v>0</v>
      </c>
      <c r="CI92" s="4">
        <f>step*-SUM('By group'!V$11:V$21)*Population!V92</f>
        <v>0</v>
      </c>
      <c r="CJ92" s="4">
        <f>step*-SUM('By group'!W$11:W$21)*Population!W92</f>
        <v>0</v>
      </c>
      <c r="CK92" s="4">
        <f>step*-SUM('By group'!X$11:X$21)*Population!X92</f>
        <v>0</v>
      </c>
      <c r="CL92" s="4">
        <f>step*-SUM('By group'!Y$11:Y$21)*Population!Y92</f>
        <v>-968.46453057470887</v>
      </c>
      <c r="CM92" s="4">
        <f>step*-SUM('By group'!Z$11:Z$21)*Population!Z92</f>
        <v>-483.14205919506276</v>
      </c>
      <c r="CN92" s="4">
        <f>step*-SUM('By group'!AA$11:AA$21)*Population!AA92</f>
        <v>0</v>
      </c>
      <c r="CO92" s="13">
        <f>-step*SUM(SCR!AB92:AN92)*Population!AB92</f>
        <v>-4717.8907731428326</v>
      </c>
      <c r="CP92" s="4">
        <f>step*-SUM('By group'!AC$11:AC$21)*Population!AC92</f>
        <v>-4530.8316148313106</v>
      </c>
      <c r="CQ92" s="4">
        <f>step*-SUM('By group'!AD$11:AD$21)*Population!AD92</f>
        <v>-3318.4434750505206</v>
      </c>
      <c r="CR92" s="4">
        <f>step*-SUM('By group'!AE$11:AE$21)*Population!AE92</f>
        <v>-1374.6163333957579</v>
      </c>
      <c r="CS92" s="4">
        <f>step*-SUM('By group'!AF$11:AF$21)*Population!AF92</f>
        <v>-412.88800938182976</v>
      </c>
      <c r="CT92" s="4">
        <f>step*-SUM('By group'!AG$11:AG$21)*Population!AG92</f>
        <v>-198.75647524432208</v>
      </c>
      <c r="CU92" s="4">
        <f>step*-SUM('By group'!AH$11:AH$21)*Population!AH92</f>
        <v>0</v>
      </c>
      <c r="CV92" s="4">
        <f>step*-SUM('By group'!AI$11:AI$21)*Population!AI92</f>
        <v>0</v>
      </c>
      <c r="CW92" s="4">
        <f>step*-SUM('By group'!AJ$11:AJ$21)*Population!AJ92</f>
        <v>0</v>
      </c>
      <c r="CX92" s="4">
        <f>step*-SUM('By group'!AK$11:AK$21)*Population!AK92</f>
        <v>0</v>
      </c>
      <c r="CY92" s="4">
        <f>step*-SUM('By group'!AL$11:AL$21)*Population!AL92</f>
        <v>-70.452827778311402</v>
      </c>
      <c r="CZ92" s="4">
        <f>step*-SUM('By group'!AM$11:AM$21)*Population!AM92</f>
        <v>-35.214988008634627</v>
      </c>
      <c r="DA92" s="4">
        <f>step*-SUM('By group'!AN$11:AN$21)*Population!AN92</f>
        <v>0</v>
      </c>
      <c r="DB92" s="13">
        <f>-step*SUM(SCR!AO92:BA92)*Population!AO92</f>
        <v>-14654.583742153234</v>
      </c>
      <c r="DC92" s="4">
        <f>step*-SUM('By group'!AP$11:AP$21)*Population!AP92</f>
        <v>-14018.50675329005</v>
      </c>
      <c r="DD92" s="4">
        <f>step*-SUM('By group'!AQ$11:AQ$21)*Population!AQ92</f>
        <v>-10140.332283672888</v>
      </c>
      <c r="DE92" s="4">
        <f>step*-SUM('By group'!AR$11:AR$21)*Population!AR92</f>
        <v>-4122.452878669571</v>
      </c>
      <c r="DF92" s="4">
        <f>step*-SUM('By group'!AS$11:AS$21)*Population!AS92</f>
        <v>-1219.4657646532119</v>
      </c>
      <c r="DG92" s="4">
        <f>step*-SUM('By group'!AT$11:AT$21)*Population!AT92</f>
        <v>-580.12270726854115</v>
      </c>
      <c r="DH92" s="4">
        <f>step*-SUM('By group'!AU$11:AU$21)*Population!AU92</f>
        <v>0</v>
      </c>
      <c r="DI92" s="4">
        <f>step*-SUM('By group'!AV$11:AV$21)*Population!AV92</f>
        <v>0</v>
      </c>
      <c r="DJ92" s="4">
        <f>step*-SUM('By group'!AW$11:AW$21)*Population!AW92</f>
        <v>0</v>
      </c>
      <c r="DK92" s="4">
        <f>step*-SUM('By group'!AX$11:AX$21)*Population!AX92</f>
        <v>0</v>
      </c>
      <c r="DL92" s="4">
        <f>step*-SUM('By group'!AY$11:AY$21)*Population!AY92</f>
        <v>-200.58830587086317</v>
      </c>
      <c r="DM92" s="4">
        <f>step*-SUM('By group'!AZ$11:AZ$21)*Population!AZ92</f>
        <v>-97.406258384371313</v>
      </c>
      <c r="DN92" s="4">
        <f>step*-SUM('By group'!BA$11:BA$21)*Population!BA92</f>
        <v>0</v>
      </c>
      <c r="DO92" s="13">
        <f>-step*SUM(SCR!BB92:BN92)*Population!BB92</f>
        <v>-7304.4713183726644</v>
      </c>
      <c r="DP92" s="4">
        <f>step*-SUM('By group'!BC$11:BC$21)*Population!BC92</f>
        <v>-6880.7184091821218</v>
      </c>
      <c r="DQ92" s="4">
        <f>step*-SUM('By group'!BD$11:BD$21)*Population!BD92</f>
        <v>-4758.2790747376357</v>
      </c>
      <c r="DR92" s="4">
        <f>step*-SUM('By group'!BE$11:BE$21)*Population!BE92</f>
        <v>-1820.2833214841694</v>
      </c>
      <c r="DS92" s="4">
        <f>step*-SUM('By group'!BF$11:BF$21)*Population!BF92</f>
        <v>-514.51732625998432</v>
      </c>
      <c r="DT92" s="4">
        <f>step*-SUM('By group'!BG$11:BG$21)*Population!BG92</f>
        <v>-237.09430711888626</v>
      </c>
      <c r="DU92" s="4">
        <f>step*-SUM('By group'!BH$11:BH$21)*Population!BH92</f>
        <v>0</v>
      </c>
      <c r="DV92" s="4">
        <f>step*-SUM('By group'!BI$11:BI$21)*Population!BI92</f>
        <v>0</v>
      </c>
      <c r="DW92" s="4">
        <f>step*-SUM('By group'!BJ$11:BJ$21)*Population!BJ92</f>
        <v>0</v>
      </c>
      <c r="DX92" s="4">
        <f>step*-SUM('By group'!BK$11:BK$21)*Population!BK92</f>
        <v>0</v>
      </c>
      <c r="DY92" s="4">
        <f>step*-SUM('By group'!BL$11:BL$21)*Population!BL92</f>
        <v>-77.448365201252599</v>
      </c>
      <c r="DZ92" s="4">
        <f>step*-SUM('By group'!BM$11:BM$21)*Population!BM92</f>
        <v>-35.496431046023837</v>
      </c>
      <c r="EA92" s="4">
        <f>step*-SUM('By group'!BN$11:BN$21)*Population!BN92</f>
        <v>0</v>
      </c>
      <c r="EB92" s="52">
        <v>0</v>
      </c>
      <c r="EC92" s="4">
        <f t="shared" si="111"/>
        <v>134517.09084461085</v>
      </c>
      <c r="ED92" s="4">
        <f t="shared" si="111"/>
        <v>128968.50259367484</v>
      </c>
      <c r="EE92" s="4">
        <f t="shared" si="112"/>
        <v>93993.305854116348</v>
      </c>
      <c r="EF92" s="4">
        <f t="shared" si="113"/>
        <v>38678.122794324809</v>
      </c>
      <c r="EG92" s="4">
        <f t="shared" si="114"/>
        <v>11561.893050172654</v>
      </c>
      <c r="EH92" s="4">
        <f t="shared" si="114"/>
        <v>5547.5969583404531</v>
      </c>
      <c r="EI92" s="4">
        <v>0</v>
      </c>
      <c r="EJ92" s="4">
        <f t="shared" si="115"/>
        <v>0</v>
      </c>
      <c r="EK92" s="4">
        <f t="shared" si="116"/>
        <v>0</v>
      </c>
      <c r="EL92" s="4">
        <f t="shared" si="117"/>
        <v>0</v>
      </c>
      <c r="EM92" s="4">
        <f t="shared" si="118"/>
        <v>1955.518924374788</v>
      </c>
      <c r="EN92" s="4">
        <f t="shared" si="119"/>
        <v>972.67022890456417</v>
      </c>
      <c r="EO92" s="52">
        <v>0</v>
      </c>
      <c r="EP92" s="4">
        <f t="shared" si="120"/>
        <v>66472.998275320468</v>
      </c>
      <c r="EQ92" s="4">
        <f t="shared" si="121"/>
        <v>63725.800324281379</v>
      </c>
      <c r="ER92" s="4">
        <f t="shared" si="122"/>
        <v>46436.325003112055</v>
      </c>
      <c r="ES92" s="4">
        <f t="shared" si="123"/>
        <v>19109.136895189906</v>
      </c>
      <c r="ET92" s="4">
        <f t="shared" si="124"/>
        <v>5713.8098780926539</v>
      </c>
      <c r="EU92" s="4">
        <f t="shared" si="125"/>
        <v>2742.8602882665082</v>
      </c>
      <c r="EV92" s="4">
        <v>0</v>
      </c>
      <c r="EW92" s="4">
        <f t="shared" si="126"/>
        <v>0</v>
      </c>
      <c r="EX92" s="4">
        <f t="shared" si="127"/>
        <v>0</v>
      </c>
      <c r="EY92" s="4">
        <f t="shared" si="128"/>
        <v>0</v>
      </c>
      <c r="EZ92" s="4">
        <f t="shared" si="129"/>
        <v>968.46453057470887</v>
      </c>
      <c r="FA92" s="4">
        <f t="shared" si="130"/>
        <v>483.14205919506276</v>
      </c>
      <c r="FB92" s="52">
        <v>0</v>
      </c>
      <c r="FC92" s="4">
        <f t="shared" si="131"/>
        <v>4717.8907731428326</v>
      </c>
      <c r="FD92" s="4">
        <f t="shared" si="132"/>
        <v>4530.8316148313106</v>
      </c>
      <c r="FE92" s="4">
        <f t="shared" si="133"/>
        <v>3318.4434750505206</v>
      </c>
      <c r="FF92" s="4">
        <f t="shared" si="134"/>
        <v>1374.6163333957579</v>
      </c>
      <c r="FG92" s="4">
        <f t="shared" si="135"/>
        <v>412.88800938182976</v>
      </c>
      <c r="FH92" s="4">
        <f t="shared" si="136"/>
        <v>198.75647524432208</v>
      </c>
      <c r="FI92" s="4">
        <v>0</v>
      </c>
      <c r="FJ92" s="4">
        <f t="shared" si="137"/>
        <v>0</v>
      </c>
      <c r="FK92" s="4">
        <f t="shared" si="138"/>
        <v>0</v>
      </c>
      <c r="FL92" s="4">
        <f t="shared" si="139"/>
        <v>0</v>
      </c>
      <c r="FM92" s="4">
        <f t="shared" si="140"/>
        <v>70.452827778311402</v>
      </c>
      <c r="FN92" s="9">
        <f t="shared" si="141"/>
        <v>35.214988008634627</v>
      </c>
      <c r="FO92" s="4">
        <v>0</v>
      </c>
      <c r="FP92" s="4">
        <f t="shared" si="142"/>
        <v>14654.583742153234</v>
      </c>
      <c r="FQ92" s="4">
        <f t="shared" si="143"/>
        <v>14018.50675329005</v>
      </c>
      <c r="FR92" s="4">
        <f t="shared" si="144"/>
        <v>10140.332283672888</v>
      </c>
      <c r="FS92" s="4">
        <f t="shared" si="145"/>
        <v>4122.452878669571</v>
      </c>
      <c r="FT92" s="4">
        <f t="shared" si="146"/>
        <v>1219.4657646532119</v>
      </c>
      <c r="FU92" s="4">
        <f t="shared" si="147"/>
        <v>580.12270726854115</v>
      </c>
      <c r="FV92" s="4">
        <v>0</v>
      </c>
      <c r="FW92" s="4">
        <f t="shared" si="148"/>
        <v>0</v>
      </c>
      <c r="FX92" s="4">
        <f t="shared" si="149"/>
        <v>0</v>
      </c>
      <c r="FY92" s="4">
        <f t="shared" si="150"/>
        <v>0</v>
      </c>
      <c r="FZ92" s="4">
        <f t="shared" si="151"/>
        <v>200.58830587086317</v>
      </c>
      <c r="GA92" s="4">
        <f t="shared" si="152"/>
        <v>97.406258384371313</v>
      </c>
      <c r="GB92" s="4">
        <v>0</v>
      </c>
      <c r="GC92" s="4">
        <f t="shared" si="153"/>
        <v>7304.4713183726644</v>
      </c>
      <c r="GD92" s="4">
        <f t="shared" si="94"/>
        <v>6880.7184091821218</v>
      </c>
      <c r="GE92" s="4">
        <f t="shared" si="95"/>
        <v>4758.2790747376357</v>
      </c>
      <c r="GF92" s="4">
        <f t="shared" si="96"/>
        <v>1820.2833214841694</v>
      </c>
      <c r="GG92" s="4">
        <f t="shared" si="97"/>
        <v>514.51732625998432</v>
      </c>
      <c r="GH92" s="4">
        <f t="shared" si="98"/>
        <v>237.09430711888626</v>
      </c>
      <c r="GI92" s="4">
        <v>0</v>
      </c>
      <c r="GJ92" s="4">
        <f t="shared" si="154"/>
        <v>0</v>
      </c>
      <c r="GK92" s="4">
        <f t="shared" si="155"/>
        <v>0</v>
      </c>
      <c r="GL92" s="4">
        <f t="shared" si="99"/>
        <v>0</v>
      </c>
      <c r="GM92" s="4">
        <f t="shared" si="100"/>
        <v>77.448365201252599</v>
      </c>
      <c r="GN92" s="4">
        <f t="shared" si="101"/>
        <v>35.496431046023837</v>
      </c>
      <c r="GO92" s="52">
        <v>0</v>
      </c>
      <c r="GP92" s="4">
        <f>step*(-'By group'!C$32*Population!C92+'By group'!I$33*Population!I92)</f>
        <v>0</v>
      </c>
      <c r="GQ92" s="4">
        <f>step*(-'By group'!D$32*Population!D92+'By group'!J$33*Population!J92)</f>
        <v>0</v>
      </c>
      <c r="GR92" s="4">
        <f>step*(-'By group'!E$32*Population!E92+'By group'!K$33*Population!K92)</f>
        <v>0</v>
      </c>
      <c r="GS92" s="4">
        <f>step*(-'By group'!F$32*Population!F92+'By group'!L$33*Population!L92)</f>
        <v>-4803.1870628989327</v>
      </c>
      <c r="GT92" s="4">
        <f>step*(-'By group'!G$32*Population!G92+'By group'!M$33*Population!M92)</f>
        <v>-623.18427721580861</v>
      </c>
      <c r="GU92" s="4">
        <f>step*(-'By group'!H$32*Population!H92+'By group'!N$33*Population!N92)</f>
        <v>-543.40390356406476</v>
      </c>
      <c r="GV92" s="46">
        <f t="shared" si="156"/>
        <v>0</v>
      </c>
      <c r="GW92" s="14">
        <f t="shared" si="157"/>
        <v>0</v>
      </c>
      <c r="GX92" s="4">
        <f t="shared" si="158"/>
        <v>0</v>
      </c>
      <c r="GY92" s="4">
        <f t="shared" si="159"/>
        <v>4803.1870628989327</v>
      </c>
      <c r="GZ92" s="4">
        <f t="shared" si="160"/>
        <v>623.18427721580861</v>
      </c>
      <c r="HA92" s="4">
        <f t="shared" si="161"/>
        <v>543.40390356406476</v>
      </c>
      <c r="HB92" s="8">
        <v>0</v>
      </c>
      <c r="HC92" s="4">
        <f>step*(-'By group'!P$32*Population!P92+'By group'!V$33*Population!V92)</f>
        <v>0</v>
      </c>
      <c r="HD92" s="4">
        <f>step*(-'By group'!Q$32*Population!Q92+'By group'!W$33*Population!W92)</f>
        <v>0</v>
      </c>
      <c r="HE92" s="4">
        <f>step*(-'By group'!R$32*Population!R92+'By group'!X$33*Population!X92)</f>
        <v>0</v>
      </c>
      <c r="HF92" s="4">
        <f>step*(-'By group'!S$32*Population!S92+'By group'!Y$33*Population!Y92)</f>
        <v>-2372.6726737589725</v>
      </c>
      <c r="HG92" s="4">
        <f>step*(-'By group'!T$32*Population!T92+'By group'!Z$33*Population!Z92)</f>
        <v>-307.00102805577023</v>
      </c>
      <c r="HH92" s="4">
        <f>step*(-'By group'!U$32*Population!U92+'By group'!AA$33*Population!AA92)</f>
        <v>-267.20496441449666</v>
      </c>
      <c r="HI92" s="14">
        <f t="shared" si="162"/>
        <v>0</v>
      </c>
      <c r="HJ92" s="46">
        <f t="shared" si="163"/>
        <v>0</v>
      </c>
      <c r="HK92" s="4">
        <f t="shared" si="164"/>
        <v>0</v>
      </c>
      <c r="HL92" s="4">
        <f t="shared" si="165"/>
        <v>2372.6726737589725</v>
      </c>
      <c r="HM92" s="4">
        <f t="shared" si="166"/>
        <v>307.00102805577023</v>
      </c>
      <c r="HN92" s="9">
        <f t="shared" si="167"/>
        <v>267.20496441449666</v>
      </c>
      <c r="HO92" s="4">
        <v>0</v>
      </c>
      <c r="HP92" s="4">
        <f>step*(-'By group'!AC$32*Population!AC92+'By group'!AI$33*Population!AI92)</f>
        <v>0</v>
      </c>
      <c r="HQ92" s="4">
        <f>step*(-'By group'!AD$32*Population!AD92+'By group'!AJ$33*Population!AJ92)</f>
        <v>0</v>
      </c>
      <c r="HR92" s="4">
        <f>step*(-'By group'!AE$32*Population!AE92+'By group'!AK$33*Population!AK92)</f>
        <v>0</v>
      </c>
      <c r="HS92" s="4">
        <f>step*(-'By group'!AF$32*Population!AF92+'By group'!AL$33*Population!AL92)</f>
        <v>-171.21759080175917</v>
      </c>
      <c r="HT92" s="4">
        <f>step*(-'By group'!AG$32*Population!AG92+'By group'!AM$33*Population!AM92)</f>
        <v>-22.143801044547107</v>
      </c>
      <c r="HU92" s="4">
        <f>step*(-'By group'!AH$32*Population!AH92+'By group'!AN$33*Population!AN92)</f>
        <v>-19.439066229462398</v>
      </c>
      <c r="HV92" s="14">
        <f t="shared" si="168"/>
        <v>0</v>
      </c>
      <c r="HW92" s="46">
        <f t="shared" si="169"/>
        <v>0</v>
      </c>
      <c r="HX92" s="4">
        <f t="shared" si="170"/>
        <v>0</v>
      </c>
      <c r="HY92" s="4">
        <f t="shared" si="171"/>
        <v>171.21759080175917</v>
      </c>
      <c r="HZ92" s="4">
        <f t="shared" si="172"/>
        <v>22.143801044547107</v>
      </c>
      <c r="IA92" s="4">
        <f t="shared" si="173"/>
        <v>19.439066229462398</v>
      </c>
      <c r="IB92" s="8">
        <v>0</v>
      </c>
      <c r="IC92" s="4">
        <f>step*(-'By group'!AP$32*Population!AP92+'By group'!AV$33*Population!AV92)</f>
        <v>0</v>
      </c>
      <c r="ID92" s="4">
        <f>step*(-'By group'!AQ$32*Population!AQ92+'By group'!AW$33*Population!AW92)</f>
        <v>0</v>
      </c>
      <c r="IE92" s="4">
        <f>step*(-'By group'!AR$32*Population!AR92+'By group'!AX$33*Population!AX92)</f>
        <v>0</v>
      </c>
      <c r="IF92" s="4">
        <f>step*(-'By group'!AS$32*Population!AS92+'By group'!AY$33*Population!AY92)</f>
        <v>-509.43872939117432</v>
      </c>
      <c r="IG92" s="4">
        <f>step*(-'By group'!AT$32*Population!AT92+'By group'!AZ$33*Population!AZ92)</f>
        <v>-67.321412261522582</v>
      </c>
      <c r="IH92" s="4">
        <f>step*(-'By group'!AU$32*Population!AU92+'By group'!BA$33*Population!BA92)</f>
        <v>-58.246198584128585</v>
      </c>
      <c r="II92" s="14">
        <f t="shared" si="102"/>
        <v>0</v>
      </c>
      <c r="IJ92" s="4">
        <f t="shared" si="103"/>
        <v>0</v>
      </c>
      <c r="IK92" s="4">
        <f t="shared" si="174"/>
        <v>0</v>
      </c>
      <c r="IL92" s="4">
        <f t="shared" si="175"/>
        <v>509.43872939117432</v>
      </c>
      <c r="IM92" s="4">
        <f t="shared" si="176"/>
        <v>67.321412261522582</v>
      </c>
      <c r="IN92" s="4">
        <f t="shared" si="177"/>
        <v>58.246198584128585</v>
      </c>
      <c r="IO92" s="8">
        <v>0</v>
      </c>
      <c r="IP92" s="4">
        <f>step*(-'By group'!BC$32*Population!BC92+'By group'!BI$33*Population!BI92)</f>
        <v>0</v>
      </c>
      <c r="IQ92" s="4">
        <f>step*(-'By group'!BD$32*Population!BD92+'By group'!BJ$33*Population!BJ92)</f>
        <v>0</v>
      </c>
      <c r="IR92" s="4">
        <f>step*(-'By group'!BE$32*Population!BE92+'By group'!BK$33*Population!BK92)</f>
        <v>0</v>
      </c>
      <c r="IS92" s="4">
        <f>step*(-'By group'!BF$32*Population!BF92+'By group'!BL$33*Population!BL92)</f>
        <v>-218.53448052936585</v>
      </c>
      <c r="IT92" s="4">
        <f>step*(-'By group'!BG$32*Population!BG92+'By group'!BM$33*Population!BM92)</f>
        <v>-29.67064590076534</v>
      </c>
      <c r="IU92" s="4">
        <f>step*(-'By group'!BH$32*Population!BH92+'By group'!BN$33*Population!BN92)</f>
        <v>-24.267701329947457</v>
      </c>
      <c r="IV92" s="14">
        <f t="shared" si="104"/>
        <v>0</v>
      </c>
      <c r="IW92" s="4">
        <f t="shared" si="105"/>
        <v>0</v>
      </c>
      <c r="IX92" s="4">
        <f t="shared" si="106"/>
        <v>0</v>
      </c>
      <c r="IY92" s="4">
        <f t="shared" si="107"/>
        <v>218.53448052936585</v>
      </c>
      <c r="IZ92" s="4">
        <f t="shared" si="108"/>
        <v>29.67064590076534</v>
      </c>
      <c r="JA92" s="4">
        <f t="shared" si="109"/>
        <v>24.267701329947457</v>
      </c>
      <c r="JB92" s="75">
        <f>step*(+prop_idu_male*'By group'!BB$9*Population!BB92-'By group'!B$8*Population!B92)</f>
        <v>-946.5271232497289</v>
      </c>
      <c r="JC92" s="46">
        <f>step*(+prop_idu_male*'By group'!BC$9*Population!BC92-'By group'!C$8*Population!C92)</f>
        <v>-5.6227389205818881</v>
      </c>
      <c r="JD92" s="46">
        <f>step*(+prop_idu_male*'By group'!BD$9*Population!BD92-'By group'!D$8*Population!D92)</f>
        <v>-16.514687214949205</v>
      </c>
      <c r="JE92" s="46">
        <f>step*(+prop_idu_male*'By group'!BE$9*Population!BE92-'By group'!E$8*Population!E92)</f>
        <v>-17.154721411381402</v>
      </c>
      <c r="JF92" s="46">
        <f>step*(+prop_idu_male*'By group'!BF$9*Population!BF92-'By group'!F$8*Population!F92)</f>
        <v>-5.1635257335743452</v>
      </c>
      <c r="JG92" s="46">
        <f>step*(+prop_idu_male*'By group'!BG$9*Population!BG92-'By group'!G$8*Population!G92)</f>
        <v>-0.99571412425102535</v>
      </c>
      <c r="JH92" s="46">
        <f>step*(+prop_idu_male*'By group'!BH$9*Population!BH92-'By group'!H$8*Population!H92)</f>
        <v>-0.84503730075327077</v>
      </c>
      <c r="JI92" s="46">
        <f>step*(+prop_idu_male*'By group'!BI$9*Population!BI92-'By group'!I$8*Population!I92)</f>
        <v>0</v>
      </c>
      <c r="JJ92" s="46">
        <f>step*(+prop_idu_male*'By group'!BJ$9*Population!BJ92-'By group'!J$8*Population!J92)</f>
        <v>0</v>
      </c>
      <c r="JK92" s="46">
        <f>step*(+prop_idu_male*'By group'!BK$9*Population!BK92-'By group'!K$8*Population!K92)</f>
        <v>0</v>
      </c>
      <c r="JL92" s="46">
        <f>step*(+prop_idu_male*'By group'!BL$9*Population!BL92-'By group'!L$8*Population!L92)</f>
        <v>-1.7696428478917818</v>
      </c>
      <c r="JM92" s="46">
        <f>step*(+prop_idu_male*'By group'!BM$9*Population!BM92-'By group'!M$8*Population!M92)</f>
        <v>-0.88747879439410693</v>
      </c>
      <c r="JN92" s="46">
        <f>step*(+prop_idu_male*'By group'!BN$9*Population!BN92-'By group'!N$8*Population!N92)</f>
        <v>-0.71975176076215974</v>
      </c>
      <c r="JO92" s="45">
        <f>step*(+(1-prop_idu_male)*'By group'!BB$9*Population!BB92-'By group'!O$8*Population!O92-'By group'!O$6*Population!O92+'By group'!AB$7*Population!AB92)</f>
        <v>-7068.4193461514797</v>
      </c>
      <c r="JP92" s="46">
        <f>step*(+(1-prop_idu_male)*'By group'!BC$9*Population!BC92-'By group'!P$8*Population!P92-'By group'!P$6*Population!P92+'By group'!AC$7*Population!AC92)</f>
        <v>-10.77052952414474</v>
      </c>
      <c r="JQ92" s="46">
        <f>step*(+(1-prop_idu_male)*'By group'!BD$9*Population!BD92-'By group'!Q$8*Population!Q92-'By group'!Q$6*Population!Q92+'By group'!AD$7*Population!AD92)</f>
        <v>-31.255426764883154</v>
      </c>
      <c r="JR92" s="46">
        <f>step*(+(1-prop_idu_male)*'By group'!BE$9*Population!BE92-'By group'!R$8*Population!R92-'By group'!R$6*Population!R92+'By group'!AE$7*Population!AE92)</f>
        <v>-31.970485801825468</v>
      </c>
      <c r="JS92" s="46">
        <f>step*(+(1-prop_idu_male)*'By group'!BF$9*Population!BF92-'By group'!S$8*Population!S92-'By group'!S$6*Population!S92+'By group'!AF$7*Population!AF92)</f>
        <v>-9.5217791409005468</v>
      </c>
      <c r="JT92" s="46">
        <f>step*(+(1-prop_idu_male)*'By group'!BG$9*Population!BG92-'By group'!T$8*Population!T92-'By group'!T$6*Population!T92+'By group'!AG$7*Population!AG92)</f>
        <v>-1.8239883342756242</v>
      </c>
      <c r="JU92" s="46">
        <f>step*(+(1-prop_idu_male)*'By group'!BH$9*Population!BH92-'By group'!U$8*Population!U92-'By group'!U$6*Population!U92+'By group'!AH$7*Population!AH92)</f>
        <v>-1.5347284334473257</v>
      </c>
      <c r="JV92" s="46">
        <f>step*(+(1-prop_idu_male)*'By group'!BI$9*Population!BI92-'By group'!V$8*Population!V92-'By group'!V$6*Population!V92+'By group'!AI$7*Population!AI92)</f>
        <v>0</v>
      </c>
      <c r="JW92" s="46">
        <f>step*(+(1-prop_idu_male)*'By group'!BJ$9*Population!BJ92-'By group'!W$8*Population!W92-'By group'!W$6*Population!W92+'By group'!AJ$7*Population!AJ92)</f>
        <v>0</v>
      </c>
      <c r="JX92" s="46">
        <f>step*(+(1-prop_idu_male)*'By group'!BK$9*Population!BK92-'By group'!X$8*Population!X92-'By group'!X$6*Population!X92+'By group'!AK$7*Population!AK92)</f>
        <v>0</v>
      </c>
      <c r="JY92" s="46">
        <f>step*(+(1-prop_idu_male)*'By group'!BL$9*Population!BL92-'By group'!Y$8*Population!Y92-'By group'!Y$6*Population!Y92+'By group'!AL$7*Population!AL92)</f>
        <v>-3.2101413059866402</v>
      </c>
      <c r="JZ92" s="46">
        <f>step*(+(1-prop_idu_male)*'By group'!BM$9*Population!BM92-'By group'!Z$8*Population!Z92-'By group'!Z$6*Population!Z92+'By group'!AM$7*Population!AM92)</f>
        <v>-1.5999471553060938</v>
      </c>
      <c r="KA92" s="76">
        <f>step*(+(1-prop_idu_male)*'By group'!BN$9*Population!BN92-'By group'!AA$8*Population!AA92-'By group'!AA$6*Population!AA92+'By group'!AN$7*Population!AN92)</f>
        <v>-1.301615229633875</v>
      </c>
      <c r="KB92" s="46">
        <f>step*(+'By group'!O$6*Population!O92-'By group'!AB$7*Population!AB92)</f>
        <v>6048.482701923851</v>
      </c>
      <c r="KC92" s="46">
        <f>step*(+'By group'!P$6*Population!P92-'By group'!AC$7*Population!AC92)</f>
        <v>7.7906610602061352</v>
      </c>
      <c r="KD92" s="46">
        <f>step*(+'By group'!Q$6*Population!Q92-'By group'!AD$7*Population!AD92)</f>
        <v>22.539155253229254</v>
      </c>
      <c r="KE92" s="46">
        <f>step*(+'By group'!R$6*Population!R92-'By group'!AE$7*Population!AE92)</f>
        <v>22.96200235067576</v>
      </c>
      <c r="KF92" s="46">
        <f>step*(+'By group'!S$6*Population!S92-'By group'!AF$7*Population!AF92)</f>
        <v>6.8192293997322135</v>
      </c>
      <c r="KG92" s="46">
        <f>step*(+'By group'!T$6*Population!T92-'By group'!AG$7*Population!AG92)</f>
        <v>1.3038675934765889</v>
      </c>
      <c r="KH92" s="46">
        <f>step*(+'By group'!U$6*Population!U92-'By group'!AH$7*Population!AH92)</f>
        <v>1.0942932282718882</v>
      </c>
      <c r="KI92" s="46">
        <f>step*(+'By group'!V$6*Population!V92-'By group'!AI$7*Population!AI92)</f>
        <v>0</v>
      </c>
      <c r="KJ92" s="46">
        <f>step*(+'By group'!W$6*Population!W92-'By group'!AJ$7*Population!AJ92)</f>
        <v>0</v>
      </c>
      <c r="KK92" s="46">
        <f>step*(+'By group'!X$6*Population!X92-'By group'!AK$7*Population!AK92)</f>
        <v>0</v>
      </c>
      <c r="KL92" s="46">
        <f>step*(+'By group'!Y$6*Population!Y92-'By group'!AL$7*Population!AL92)</f>
        <v>2.2881457945326829</v>
      </c>
      <c r="KM92" s="46">
        <f>step*(+'By group'!Z$6*Population!Z92-'By group'!AM$7*Population!AM92)</f>
        <v>1.1381029547386452</v>
      </c>
      <c r="KN92" s="46">
        <f>step*(+'By group'!AA$6*Population!AA92-'By group'!AN$7*Population!AN92)</f>
        <v>0.92603350651605654</v>
      </c>
      <c r="KO92" s="45">
        <v>0</v>
      </c>
      <c r="KP92" s="46">
        <v>0</v>
      </c>
      <c r="KQ92" s="46">
        <v>0</v>
      </c>
      <c r="KR92" s="46">
        <v>0</v>
      </c>
      <c r="KS92" s="46">
        <v>0</v>
      </c>
      <c r="KT92" s="46">
        <v>0</v>
      </c>
      <c r="KU92" s="46">
        <v>0</v>
      </c>
      <c r="KV92" s="46">
        <v>0</v>
      </c>
      <c r="KW92" s="46">
        <v>0</v>
      </c>
      <c r="KX92" s="46">
        <v>0</v>
      </c>
      <c r="KY92" s="46">
        <v>0</v>
      </c>
      <c r="KZ92" s="46">
        <v>0</v>
      </c>
      <c r="LA92" s="46">
        <v>0</v>
      </c>
      <c r="LB92" s="188">
        <f>step*(-'By group'!BB$9*Population!BB92+'By group'!B$8*Population!B92+'By group'!O$8*Population!O92)</f>
        <v>1966.463767477358</v>
      </c>
      <c r="LC92" s="189">
        <f>step*(-'By group'!BC$9*Population!BC92+'By group'!C$8*Population!C92+'By group'!P$8*Population!P92)</f>
        <v>8.6026073845204927</v>
      </c>
      <c r="LD92" s="189">
        <f>step*(-'By group'!BD$9*Population!BD92+'By group'!D$8*Population!D92+'By group'!Q$8*Population!Q92)</f>
        <v>25.230958726603099</v>
      </c>
      <c r="LE92" s="189">
        <f>step*(-'By group'!BE$9*Population!BE92+'By group'!E$8*Population!E92+'By group'!R$8*Population!R92)</f>
        <v>26.163204862531103</v>
      </c>
      <c r="LF92" s="189">
        <f>step*(-'By group'!BF$9*Population!BF92+'By group'!F$8*Population!F92+'By group'!S$8*Population!S92)</f>
        <v>7.8660754747426775</v>
      </c>
      <c r="LG92" s="189">
        <f>step*(-'By group'!BG$9*Population!BG92+'By group'!G$8*Population!G92+'By group'!T$8*Population!T92)</f>
        <v>1.5158348650500608</v>
      </c>
      <c r="LH92" s="189">
        <f>step*(-'By group'!BH$9*Population!BH92+'By group'!H$8*Population!H92+'By group'!U$8*Population!U92)</f>
        <v>1.2854725059287082</v>
      </c>
      <c r="LI92" s="189">
        <f>step*(-'By group'!BI$9*Population!BI92+'By group'!I$8*Population!I92+'By group'!V$8*Population!V92)</f>
        <v>0</v>
      </c>
      <c r="LJ92" s="189">
        <f>step*(-'By group'!BJ$9*Population!BJ92+'By group'!J$8*Population!J92+'By group'!W$8*Population!W92)</f>
        <v>0</v>
      </c>
      <c r="LK92" s="189">
        <f>step*(-'By group'!BK$9*Population!BK92+'By group'!K$8*Population!K92+'By group'!X$8*Population!X92)</f>
        <v>0</v>
      </c>
      <c r="LL92" s="189">
        <f>step*(-'By group'!BL$9*Population!BL92+'By group'!L$8*Population!L92+'By group'!Y$8*Population!Y92)</f>
        <v>2.6916383593457391</v>
      </c>
      <c r="LM92" s="189">
        <f>step*(-'By group'!BM$9*Population!BM92+'By group'!M$8*Population!M92+'By group'!Z$8*Population!Z92)</f>
        <v>1.3493229949615555</v>
      </c>
      <c r="LN92" s="189">
        <f>step*(-'By group'!BN$9*Population!BN92+'By group'!N$8*Population!N92+'By group'!AA$8*Population!AA92)</f>
        <v>1.0953334838799784</v>
      </c>
    </row>
    <row r="93" spans="1:326" x14ac:dyDescent="0.25">
      <c r="A93">
        <f t="shared" si="110"/>
        <v>44.5</v>
      </c>
      <c r="B93" s="52">
        <f>step*((-'By group'!B$4-'By group'!B$5-'By group'!B$22)*Population!B93+'By group'!B$3*Population!$BO93)</f>
        <v>189329.21010921814</v>
      </c>
      <c r="C93" s="4">
        <f>step*((-'By group'!C$4-'By group'!C$5-'By group'!C$22)*Population!C93+'By group'!C$3*Population!$BO93)</f>
        <v>-5174.1091200777309</v>
      </c>
      <c r="D93" s="4">
        <f>step*((-'By group'!D$4-'By group'!D$5-'By group'!D$22)*Population!D93+'By group'!D$3*Population!$BO93)</f>
        <v>-33938.488382519434</v>
      </c>
      <c r="E93" s="4">
        <f>step*((-'By group'!E$4-'By group'!E$5-'By group'!E$22)*Population!E93+'By group'!E$3*Population!$BO93)</f>
        <v>-54310.183811740295</v>
      </c>
      <c r="F93" s="4">
        <f>step*((-'By group'!F$4-'By group'!F$5-'By group'!F$22)*Population!F93+'By group'!F$3*Population!$BO93)</f>
        <v>-22032.250443764449</v>
      </c>
      <c r="G93" s="4">
        <f>step*((-'By group'!G$4-'By group'!G$5-'By group'!G$22)*Population!G93+'By group'!G$3*Population!$BO93)</f>
        <v>-5341.1546049233075</v>
      </c>
      <c r="H93" s="4">
        <f>step*((-'By group'!H$4-'By group'!H$5-'By group'!H$22)*Population!H93+'By group'!H$3*Population!$BO93)</f>
        <v>-4965.4778803149138</v>
      </c>
      <c r="I93" s="4">
        <f>step*((-'By group'!I$4-'By group'!I$5-'By group'!I$22)*Population!I93+'By group'!I$3*Population!$BO93)</f>
        <v>0</v>
      </c>
      <c r="J93" s="4">
        <f>step*((-'By group'!J$4-'By group'!J$5-'By group'!J$22)*Population!J93+'By group'!J$3*Population!$BO93)</f>
        <v>0</v>
      </c>
      <c r="K93" s="4">
        <f>step*((-'By group'!K$4-'By group'!K$5-'By group'!K$22)*Population!K93+'By group'!K$3*Population!$BO93)</f>
        <v>0</v>
      </c>
      <c r="L93" s="4">
        <f>step*((-'By group'!L$4-'By group'!L$5-'By group'!L$22)*Population!L93+'By group'!L$3*Population!$BO93)</f>
        <v>-2745.2985342333118</v>
      </c>
      <c r="M93" s="4">
        <f>step*((-'By group'!M$4-'By group'!M$5-'By group'!M$22)*Population!M93+'By group'!M$3*Population!$BO93)</f>
        <v>-1560.1822164588496</v>
      </c>
      <c r="N93" s="4">
        <f>step*((-'By group'!N$4-'By group'!N$5-'By group'!N$22)*Population!N93+'By group'!N$3*Population!$BO93)</f>
        <v>-1488.2724171657949</v>
      </c>
      <c r="O93" s="8">
        <f>step*((-'By group'!O$4-'By group'!O$5-'By group'!O$22)*Population!O93+'By group'!O$3*Population!$BO93)</f>
        <v>132957.36811226909</v>
      </c>
      <c r="P93" s="4">
        <f>step*((-'By group'!P$4-'By group'!P$5-'By group'!P$22)*Population!P93+'By group'!P$3*Population!$BO93)</f>
        <v>-2556.5278293130027</v>
      </c>
      <c r="Q93" s="4">
        <f>step*((-'By group'!Q$4-'By group'!Q$5-'By group'!Q$22)*Population!Q93+'By group'!Q$3*Population!$BO93)</f>
        <v>-16765.779861515908</v>
      </c>
      <c r="R93" s="4">
        <f>step*((-'By group'!R$4-'By group'!R$5-'By group'!R$22)*Population!R93+'By group'!R$3*Population!$BO93)</f>
        <v>-26828.731288905492</v>
      </c>
      <c r="S93" s="4">
        <f>step*((-'By group'!S$4-'By group'!S$5-'By group'!S$22)*Population!S93+'By group'!S$3*Population!$BO93)</f>
        <v>-10886.048589582095</v>
      </c>
      <c r="T93" s="4">
        <f>step*((-'By group'!T$4-'By group'!T$5-'By group'!T$22)*Population!T93+'By group'!T$3*Population!$BO93)</f>
        <v>-2640.1007639439081</v>
      </c>
      <c r="U93" s="4">
        <f>step*((-'By group'!U$4-'By group'!U$5-'By group'!U$22)*Population!U93+'By group'!U$3*Population!$BO93)</f>
        <v>-2458.2942621967118</v>
      </c>
      <c r="V93" s="4">
        <f>step*((-'By group'!V$4-'By group'!V$5-'By group'!V$22)*Population!V93+'By group'!V$3*Population!$BO93)</f>
        <v>0</v>
      </c>
      <c r="W93" s="4">
        <f>step*((-'By group'!W$4-'By group'!W$5-'By group'!W$22)*Population!W93+'By group'!W$3*Population!$BO93)</f>
        <v>0</v>
      </c>
      <c r="X93" s="4">
        <f>step*((-'By group'!X$4-'By group'!X$5-'By group'!X$22)*Population!X93+'By group'!X$3*Population!$BO93)</f>
        <v>0</v>
      </c>
      <c r="Y93" s="4">
        <f>step*((-'By group'!Y$4-'By group'!Y$5-'By group'!Y$22)*Population!Y93+'By group'!Y$3*Population!$BO93)</f>
        <v>-1359.0106789397507</v>
      </c>
      <c r="Z93" s="4">
        <f>step*((-'By group'!Z$4-'By group'!Z$5-'By group'!Z$22)*Population!Z93+'By group'!Z$3*Population!$BO93)</f>
        <v>-774.4429953175412</v>
      </c>
      <c r="AA93" s="4">
        <f>step*((-'By group'!AA$4-'By group'!AA$5-'By group'!AA$22)*Population!AA93+'By group'!AA$3*Population!$BO93)</f>
        <v>-743.64723628918534</v>
      </c>
      <c r="AB93" s="8">
        <f>step*((-'By group'!AB$4-'By group'!AB$5-'By group'!AB$22)*Population!AB93+'By group'!AB$3*Population!$BO93)</f>
        <v>-1245.2328327365376</v>
      </c>
      <c r="AC93" s="4">
        <f>step*((-'By group'!AC$4-'By group'!AC$5-'By group'!AC$22)*Population!AC93+'By group'!AC$3*Population!$BO93)</f>
        <v>-181.77792678439147</v>
      </c>
      <c r="AD93" s="4">
        <f>step*((-'By group'!AD$4-'By group'!AD$5-'By group'!AD$22)*Population!AD93+'By group'!AD$3*Population!$BO93)</f>
        <v>-1198.2655389796121</v>
      </c>
      <c r="AE93" s="4">
        <f>step*((-'By group'!AE$4-'By group'!AE$5-'By group'!AE$22)*Population!AE93+'By group'!AE$3*Population!$BO93)</f>
        <v>-1930.3885455692539</v>
      </c>
      <c r="AF93" s="4">
        <f>step*((-'By group'!AF$4-'By group'!AF$5-'By group'!AF$22)*Population!AF93+'By group'!AF$3*Population!$BO93)</f>
        <v>-786.92733933489751</v>
      </c>
      <c r="AG93" s="4">
        <f>step*((-'By group'!AG$4-'By group'!AG$5-'By group'!AG$22)*Population!AG93+'By group'!AG$3*Population!$BO93)</f>
        <v>-191.40270850300232</v>
      </c>
      <c r="AH93" s="4">
        <f>step*((-'By group'!AH$4-'By group'!AH$5-'By group'!AH$22)*Population!AH93+'By group'!AH$3*Population!$BO93)</f>
        <v>-178.87099220906217</v>
      </c>
      <c r="AI93" s="4">
        <f>step*((-'By group'!AI$4-'By group'!AI$5-'By group'!AI$22)*Population!AI93+'By group'!AI$3*Population!$BO93)</f>
        <v>0</v>
      </c>
      <c r="AJ93" s="4">
        <f>step*((-'By group'!AJ$4-'By group'!AJ$5-'By group'!AJ$22)*Population!AJ93+'By group'!AJ$3*Population!$BO93)</f>
        <v>0</v>
      </c>
      <c r="AK93" s="4">
        <f>step*((-'By group'!AK$4-'By group'!AK$5-'By group'!AK$22)*Population!AK93+'By group'!AK$3*Population!$BO93)</f>
        <v>0</v>
      </c>
      <c r="AL93" s="4">
        <f>step*((-'By group'!AL$4-'By group'!AL$5-'By group'!AL$22)*Population!AL93+'By group'!AL$3*Population!$BO93)</f>
        <v>-98.943285384620083</v>
      </c>
      <c r="AM93" s="4">
        <f>step*((-'By group'!AM$4-'By group'!AM$5-'By group'!AM$22)*Population!AM93+'By group'!AM$3*Population!$BO93)</f>
        <v>-56.518041850227178</v>
      </c>
      <c r="AN93" s="4">
        <f>step*((-'By group'!AN$4-'By group'!AN$5-'By group'!AN$22)*Population!AN93+'By group'!AN$3*Population!$BO93)</f>
        <v>-54.132366745822146</v>
      </c>
      <c r="AO93" s="8">
        <f>step*((-'By group'!AO$4-'By group'!AO$5-'By group'!AO$22)*Population!AO93+'By group'!AO$3*Population!$BO93)</f>
        <v>15443.473213314475</v>
      </c>
      <c r="AP93" s="4">
        <f>step*((-'By group'!AP$4-'By group'!AP$5-'By group'!AP$22)*Population!AP93+'By group'!AP$3*Population!$BO93)</f>
        <v>-563.75373888086528</v>
      </c>
      <c r="AQ93" s="4">
        <f>step*((-'By group'!AQ$4-'By group'!AQ$5-'By group'!AQ$22)*Population!AQ93+'By group'!AQ$3*Population!$BO93)</f>
        <v>-3671.0085583967825</v>
      </c>
      <c r="AR93" s="4">
        <f>step*((-'By group'!AR$4-'By group'!AR$5-'By group'!AR$22)*Population!AR93+'By group'!AR$3*Population!$BO93)</f>
        <v>-5805.9363826186272</v>
      </c>
      <c r="AS93" s="4">
        <f>step*((-'By group'!AS$4-'By group'!AS$5-'By group'!AS$22)*Population!AS93+'By group'!AS$3*Population!$BO93)</f>
        <v>-2331.5320048800781</v>
      </c>
      <c r="AT93" s="4">
        <f>step*((-'By group'!AT$4-'By group'!AT$5-'By group'!AT$22)*Population!AT93+'By group'!AT$3*Population!$BO93)</f>
        <v>-560.54272205268319</v>
      </c>
      <c r="AU93" s="4">
        <f>step*((-'By group'!AU$4-'By group'!AU$5-'By group'!AU$22)*Population!AU93+'By group'!AU$3*Population!$BO93)</f>
        <v>-512.08183772035056</v>
      </c>
      <c r="AV93" s="4">
        <f>step*((-'By group'!AV$4-'By group'!AV$5-'By group'!AV$22)*Population!AV93+'By group'!AV$3*Population!$BO93)</f>
        <v>0</v>
      </c>
      <c r="AW93" s="4">
        <f>step*((-'By group'!AW$4-'By group'!AW$5-'By group'!AW$22)*Population!AW93+'By group'!AW$3*Population!$BO93)</f>
        <v>0</v>
      </c>
      <c r="AX93" s="4">
        <f>step*((-'By group'!AX$4-'By group'!AX$5-'By group'!AX$22)*Population!AX93+'By group'!AX$3*Population!$BO93)</f>
        <v>0</v>
      </c>
      <c r="AY93" s="4">
        <f>step*((-'By group'!AY$4-'By group'!AY$5-'By group'!AY$22)*Population!AY93+'By group'!AY$3*Population!$BO93)</f>
        <v>-282.78550389028567</v>
      </c>
      <c r="AZ93" s="4">
        <f>step*((-'By group'!AZ$4-'By group'!AZ$5-'By group'!AZ$22)*Population!AZ93+'By group'!AZ$3*Population!$BO93)</f>
        <v>-157.02228912163574</v>
      </c>
      <c r="BA93" s="4">
        <f>step*((-'By group'!BA$4-'By group'!BA$5-'By group'!BA$22)*Population!BA93+'By group'!BA$3*Population!$BO93)</f>
        <v>-144.460365749159</v>
      </c>
      <c r="BB93" s="8">
        <f>step*((-'By group'!BB$4-'By group'!BB$5-'By group'!BB$22)*Population!BB93+'By group'!BB$3*Population!$BO93)</f>
        <v>5455.0928078395627</v>
      </c>
      <c r="BC93" s="4">
        <f>step*((-'By group'!BC$4-'By group'!BC$5-'By group'!BC$22)*Population!BC93+'By group'!BC$3*Population!$BO93)</f>
        <v>-414.01384927237547</v>
      </c>
      <c r="BD93" s="4">
        <f>step*((-'By group'!BD$4-'By group'!BD$5-'By group'!BD$22)*Population!BD93+'By group'!BD$3*Population!$BO93)</f>
        <v>-2099.5858179160782</v>
      </c>
      <c r="BE93" s="4">
        <f>step*((-'By group'!BE$4-'By group'!BE$5-'By group'!BE$22)*Population!BE93+'By group'!BE$3*Population!$BO93)</f>
        <v>-2920.7262173732829</v>
      </c>
      <c r="BF93" s="4">
        <f>step*((-'By group'!BF$4-'By group'!BF$5-'By group'!BF$22)*Population!BF93+'By group'!BF$3*Population!$BO93)</f>
        <v>-1083.5547382009217</v>
      </c>
      <c r="BG93" s="4">
        <f>step*((-'By group'!BG$4-'By group'!BG$5-'By group'!BG$22)*Population!BG93+'By group'!BG$3*Population!$BO93)</f>
        <v>-247.27751286609438</v>
      </c>
      <c r="BH93" s="4">
        <f>step*((-'By group'!BH$4-'By group'!BH$5-'By group'!BH$22)*Population!BH93+'By group'!BH$3*Population!$BO93)</f>
        <v>-212.61206394137201</v>
      </c>
      <c r="BI93" s="4">
        <f>step*((-'By group'!BI$4-'By group'!BI$5-'By group'!BI$22)*Population!BI93+'By group'!BI$3*Population!$BO93)</f>
        <v>0</v>
      </c>
      <c r="BJ93" s="4">
        <f>step*((-'By group'!BJ$4-'By group'!BJ$5-'By group'!BJ$22)*Population!BJ93+'By group'!BJ$3*Population!$BO93)</f>
        <v>0</v>
      </c>
      <c r="BK93" s="4">
        <f>step*((-'By group'!BK$4-'By group'!BK$5-'By group'!BK$22)*Population!BK93+'By group'!BK$3*Population!$BO93)</f>
        <v>0</v>
      </c>
      <c r="BL93" s="4">
        <f>step*((-'By group'!BL$4-'By group'!BL$5-'By group'!BL$22)*Population!BL93+'By group'!BL$3*Population!$BO93)</f>
        <v>-139.80042003152306</v>
      </c>
      <c r="BM93" s="4">
        <f>step*((-'By group'!BM$4-'By group'!BM$5-'By group'!BM$22)*Population!BM93+'By group'!BM$3*Population!$BO93)</f>
        <v>-71.190766187938465</v>
      </c>
      <c r="BN93" s="4">
        <f>step*((-'By group'!BN$4-'By group'!BN$5-'By group'!BN$22)*Population!BN93+'By group'!BN$3*Population!$BO93)</f>
        <v>-59.627768490063033</v>
      </c>
      <c r="BO93" s="71">
        <f>-step*SUM(SCR!B93:N93)*Population!B93</f>
        <v>-134917.52954279594</v>
      </c>
      <c r="BP93" s="4">
        <f>step*-SUM('By group'!C$11:C$21)*Population!C93</f>
        <v>-129352.72800194327</v>
      </c>
      <c r="BQ93" s="4">
        <f>step*-SUM('By group'!D$11:D$21)*Population!D93</f>
        <v>-94273.578840331757</v>
      </c>
      <c r="BR93" s="4">
        <f>step*-SUM('By group'!E$11:E$21)*Population!E93</f>
        <v>-38792.988436957348</v>
      </c>
      <c r="BS93" s="4">
        <f>step*-SUM('By group'!F$11:F$21)*Population!F93</f>
        <v>-11595.921286191815</v>
      </c>
      <c r="BT93" s="4">
        <f>step*-SUM('By group'!G$11:G$21)*Population!G93</f>
        <v>-5563.7027134617783</v>
      </c>
      <c r="BU93" s="4">
        <f>step*-SUM('By group'!H$11:H$21)*Population!H93</f>
        <v>0</v>
      </c>
      <c r="BV93" s="4">
        <f>step*-SUM('By group'!I$11:I$21)*Population!I93</f>
        <v>0</v>
      </c>
      <c r="BW93" s="4">
        <f>step*-SUM('By group'!J$11:J$21)*Population!J93</f>
        <v>0</v>
      </c>
      <c r="BX93" s="4">
        <f>step*-SUM('By group'!K$11:K$21)*Population!K93</f>
        <v>0</v>
      </c>
      <c r="BY93" s="4">
        <f>step*-SUM('By group'!L$11:L$21)*Population!L93</f>
        <v>-1960.9275244523656</v>
      </c>
      <c r="BZ93" s="4">
        <f>step*-SUM('By group'!M$11:M$21)*Population!M93</f>
        <v>-975.11388528678094</v>
      </c>
      <c r="CA93" s="4">
        <f>step*-SUM('By group'!N$11:N$21)*Population!N93</f>
        <v>0</v>
      </c>
      <c r="CB93" s="13">
        <f>-step*SUM(SCR!O93:AA93)*Population!O93</f>
        <v>-66668.802205060434</v>
      </c>
      <c r="CC93" s="4">
        <f>step*-SUM('By group'!P$11:P$21)*Population!P93</f>
        <v>-63913.195732825065</v>
      </c>
      <c r="CD93" s="4">
        <f>step*-SUM('By group'!Q$11:Q$21)*Population!Q93</f>
        <v>-46571.610726433079</v>
      </c>
      <c r="CE93" s="4">
        <f>step*-SUM('By group'!R$11:R$21)*Population!R93</f>
        <v>-19163.37949207535</v>
      </c>
      <c r="CF93" s="4">
        <f>step*-SUM('By group'!S$11:S$21)*Population!S93</f>
        <v>-5729.4992576747873</v>
      </c>
      <c r="CG93" s="4">
        <f>step*-SUM('By group'!T$11:T$21)*Population!T93</f>
        <v>-2750.1049624415705</v>
      </c>
      <c r="CH93" s="4">
        <f>step*-SUM('By group'!U$11:U$21)*Population!U93</f>
        <v>0</v>
      </c>
      <c r="CI93" s="4">
        <f>step*-SUM('By group'!V$11:V$21)*Population!V93</f>
        <v>0</v>
      </c>
      <c r="CJ93" s="4">
        <f>step*-SUM('By group'!W$11:W$21)*Population!W93</f>
        <v>0</v>
      </c>
      <c r="CK93" s="4">
        <f>step*-SUM('By group'!X$11:X$21)*Population!X93</f>
        <v>0</v>
      </c>
      <c r="CL93" s="4">
        <f>step*-SUM('By group'!Y$11:Y$21)*Population!Y93</f>
        <v>-970.72191352839332</v>
      </c>
      <c r="CM93" s="4">
        <f>step*-SUM('By group'!Z$11:Z$21)*Population!Z93</f>
        <v>-484.02687207346327</v>
      </c>
      <c r="CN93" s="4">
        <f>step*-SUM('By group'!AA$11:AA$21)*Population!AA93</f>
        <v>0</v>
      </c>
      <c r="CO93" s="13">
        <f>-step*SUM(SCR!AB93:AN93)*Population!AB93</f>
        <v>-4732.0267022584749</v>
      </c>
      <c r="CP93" s="4">
        <f>step*-SUM('By group'!AC$11:AC$21)*Population!AC93</f>
        <v>-4544.4481696097864</v>
      </c>
      <c r="CQ93" s="4">
        <f>step*-SUM('By group'!AD$11:AD$21)*Population!AD93</f>
        <v>-3328.5153860544783</v>
      </c>
      <c r="CR93" s="4">
        <f>step*-SUM('By group'!AE$11:AE$21)*Population!AE93</f>
        <v>-1378.8489611208956</v>
      </c>
      <c r="CS93" s="4">
        <f>step*-SUM('By group'!AF$11:AF$21)*Population!AF93</f>
        <v>-414.17228386047236</v>
      </c>
      <c r="CT93" s="4">
        <f>step*-SUM('By group'!AG$11:AG$21)*Population!AG93</f>
        <v>-199.37782135729407</v>
      </c>
      <c r="CU93" s="4">
        <f>step*-SUM('By group'!AH$11:AH$21)*Population!AH93</f>
        <v>0</v>
      </c>
      <c r="CV93" s="4">
        <f>step*-SUM('By group'!AI$11:AI$21)*Population!AI93</f>
        <v>0</v>
      </c>
      <c r="CW93" s="4">
        <f>step*-SUM('By group'!AJ$11:AJ$21)*Population!AJ93</f>
        <v>0</v>
      </c>
      <c r="CX93" s="4">
        <f>step*-SUM('By group'!AK$11:AK$21)*Population!AK93</f>
        <v>0</v>
      </c>
      <c r="CY93" s="4">
        <f>step*-SUM('By group'!AL$11:AL$21)*Population!AL93</f>
        <v>-70.673775274728627</v>
      </c>
      <c r="CZ93" s="4">
        <f>step*-SUM('By group'!AM$11:AM$21)*Population!AM93</f>
        <v>-35.323776156391986</v>
      </c>
      <c r="DA93" s="4">
        <f>step*-SUM('By group'!AN$11:AN$21)*Population!AN93</f>
        <v>0</v>
      </c>
      <c r="DB93" s="13">
        <f>-step*SUM(SCR!AO93:BA93)*Population!AO93</f>
        <v>-14732.256322960944</v>
      </c>
      <c r="DC93" s="4">
        <f>step*-SUM('By group'!AP$11:AP$21)*Population!AP93</f>
        <v>-14093.843472021632</v>
      </c>
      <c r="DD93" s="4">
        <f>step*-SUM('By group'!AQ$11:AQ$21)*Population!AQ93</f>
        <v>-10197.245995546618</v>
      </c>
      <c r="DE93" s="4">
        <f>step*-SUM('By group'!AR$11:AR$21)*Population!AR93</f>
        <v>-4147.0974161561626</v>
      </c>
      <c r="DF93" s="4">
        <f>step*-SUM('By group'!AS$11:AS$21)*Population!AS93</f>
        <v>-1227.12210783162</v>
      </c>
      <c r="DG93" s="4">
        <f>step*-SUM('By group'!AT$11:AT$21)*Population!AT93</f>
        <v>-583.8986688048783</v>
      </c>
      <c r="DH93" s="4">
        <f>step*-SUM('By group'!AU$11:AU$21)*Population!AU93</f>
        <v>0</v>
      </c>
      <c r="DI93" s="4">
        <f>step*-SUM('By group'!AV$11:AV$21)*Population!AV93</f>
        <v>0</v>
      </c>
      <c r="DJ93" s="4">
        <f>step*-SUM('By group'!AW$11:AW$21)*Population!AW93</f>
        <v>0</v>
      </c>
      <c r="DK93" s="4">
        <f>step*-SUM('By group'!AX$11:AX$21)*Population!AX93</f>
        <v>0</v>
      </c>
      <c r="DL93" s="4">
        <f>step*-SUM('By group'!AY$11:AY$21)*Population!AY93</f>
        <v>-201.98964563591832</v>
      </c>
      <c r="DM93" s="4">
        <f>step*-SUM('By group'!AZ$11:AZ$21)*Population!AZ93</f>
        <v>-98.138930701022332</v>
      </c>
      <c r="DN93" s="4">
        <f>step*-SUM('By group'!BA$11:BA$21)*Population!BA93</f>
        <v>0</v>
      </c>
      <c r="DO93" s="13">
        <f>-step*SUM(SCR!BB93:BN93)*Population!BB93</f>
        <v>-7325.1771344089721</v>
      </c>
      <c r="DP93" s="4">
        <f>step*-SUM('By group'!BC$11:BC$21)*Population!BC93</f>
        <v>-6900.2308212062571</v>
      </c>
      <c r="DQ93" s="4">
        <f>step*-SUM('By group'!BD$11:BD$21)*Population!BD93</f>
        <v>-4771.7859498092685</v>
      </c>
      <c r="DR93" s="4">
        <f>step*-SUM('By group'!BE$11:BE$21)*Population!BE93</f>
        <v>-1825.4538858583019</v>
      </c>
      <c r="DS93" s="4">
        <f>step*-SUM('By group'!BF$11:BF$21)*Population!BF93</f>
        <v>-515.97844676234376</v>
      </c>
      <c r="DT93" s="4">
        <f>step*-SUM('By group'!BG$11:BG$21)*Population!BG93</f>
        <v>-237.76683929432153</v>
      </c>
      <c r="DU93" s="4">
        <f>step*-SUM('By group'!BH$11:BH$21)*Population!BH93</f>
        <v>0</v>
      </c>
      <c r="DV93" s="4">
        <f>step*-SUM('By group'!BI$11:BI$21)*Population!BI93</f>
        <v>0</v>
      </c>
      <c r="DW93" s="4">
        <f>step*-SUM('By group'!BJ$11:BJ$21)*Population!BJ93</f>
        <v>0</v>
      </c>
      <c r="DX93" s="4">
        <f>step*-SUM('By group'!BK$11:BK$21)*Population!BK93</f>
        <v>0</v>
      </c>
      <c r="DY93" s="4">
        <f>step*-SUM('By group'!BL$11:BL$21)*Population!BL93</f>
        <v>-77.666900017512816</v>
      </c>
      <c r="DZ93" s="4">
        <f>step*-SUM('By group'!BM$11:BM$21)*Population!BM93</f>
        <v>-35.595383093969232</v>
      </c>
      <c r="EA93" s="4">
        <f>step*-SUM('By group'!BN$11:BN$21)*Population!BN93</f>
        <v>0</v>
      </c>
      <c r="EB93" s="52">
        <v>0</v>
      </c>
      <c r="EC93" s="4">
        <f t="shared" si="111"/>
        <v>134917.52954279594</v>
      </c>
      <c r="ED93" s="4">
        <f t="shared" si="111"/>
        <v>129352.72800194327</v>
      </c>
      <c r="EE93" s="4">
        <f t="shared" si="112"/>
        <v>94273.578840331757</v>
      </c>
      <c r="EF93" s="4">
        <f t="shared" si="113"/>
        <v>38792.988436957348</v>
      </c>
      <c r="EG93" s="4">
        <f t="shared" si="114"/>
        <v>11595.921286191815</v>
      </c>
      <c r="EH93" s="4">
        <f t="shared" si="114"/>
        <v>5563.7027134617783</v>
      </c>
      <c r="EI93" s="4">
        <v>0</v>
      </c>
      <c r="EJ93" s="4">
        <f t="shared" si="115"/>
        <v>0</v>
      </c>
      <c r="EK93" s="4">
        <f t="shared" si="116"/>
        <v>0</v>
      </c>
      <c r="EL93" s="4">
        <f t="shared" si="117"/>
        <v>0</v>
      </c>
      <c r="EM93" s="4">
        <f t="shared" si="118"/>
        <v>1960.9275244523656</v>
      </c>
      <c r="EN93" s="4">
        <f t="shared" si="119"/>
        <v>975.11388528678094</v>
      </c>
      <c r="EO93" s="52">
        <v>0</v>
      </c>
      <c r="EP93" s="4">
        <f t="shared" si="120"/>
        <v>66668.802205060434</v>
      </c>
      <c r="EQ93" s="4">
        <f t="shared" si="121"/>
        <v>63913.195732825065</v>
      </c>
      <c r="ER93" s="4">
        <f t="shared" si="122"/>
        <v>46571.610726433079</v>
      </c>
      <c r="ES93" s="4">
        <f t="shared" si="123"/>
        <v>19163.37949207535</v>
      </c>
      <c r="ET93" s="4">
        <f t="shared" si="124"/>
        <v>5729.4992576747873</v>
      </c>
      <c r="EU93" s="4">
        <f t="shared" si="125"/>
        <v>2750.1049624415705</v>
      </c>
      <c r="EV93" s="4">
        <v>0</v>
      </c>
      <c r="EW93" s="4">
        <f t="shared" si="126"/>
        <v>0</v>
      </c>
      <c r="EX93" s="4">
        <f t="shared" si="127"/>
        <v>0</v>
      </c>
      <c r="EY93" s="4">
        <f t="shared" si="128"/>
        <v>0</v>
      </c>
      <c r="EZ93" s="4">
        <f t="shared" si="129"/>
        <v>970.72191352839332</v>
      </c>
      <c r="FA93" s="4">
        <f t="shared" si="130"/>
        <v>484.02687207346327</v>
      </c>
      <c r="FB93" s="52">
        <v>0</v>
      </c>
      <c r="FC93" s="4">
        <f t="shared" si="131"/>
        <v>4732.0267022584749</v>
      </c>
      <c r="FD93" s="4">
        <f t="shared" si="132"/>
        <v>4544.4481696097864</v>
      </c>
      <c r="FE93" s="4">
        <f t="shared" si="133"/>
        <v>3328.5153860544783</v>
      </c>
      <c r="FF93" s="4">
        <f t="shared" si="134"/>
        <v>1378.8489611208956</v>
      </c>
      <c r="FG93" s="4">
        <f t="shared" si="135"/>
        <v>414.17228386047236</v>
      </c>
      <c r="FH93" s="4">
        <f t="shared" si="136"/>
        <v>199.37782135729407</v>
      </c>
      <c r="FI93" s="4">
        <v>0</v>
      </c>
      <c r="FJ93" s="4">
        <f t="shared" si="137"/>
        <v>0</v>
      </c>
      <c r="FK93" s="4">
        <f t="shared" si="138"/>
        <v>0</v>
      </c>
      <c r="FL93" s="4">
        <f t="shared" si="139"/>
        <v>0</v>
      </c>
      <c r="FM93" s="4">
        <f t="shared" si="140"/>
        <v>70.673775274728627</v>
      </c>
      <c r="FN93" s="9">
        <f t="shared" si="141"/>
        <v>35.323776156391986</v>
      </c>
      <c r="FO93" s="4">
        <v>0</v>
      </c>
      <c r="FP93" s="4">
        <f t="shared" si="142"/>
        <v>14732.256322960944</v>
      </c>
      <c r="FQ93" s="4">
        <f t="shared" si="143"/>
        <v>14093.843472021632</v>
      </c>
      <c r="FR93" s="4">
        <f t="shared" si="144"/>
        <v>10197.245995546618</v>
      </c>
      <c r="FS93" s="4">
        <f t="shared" si="145"/>
        <v>4147.0974161561626</v>
      </c>
      <c r="FT93" s="4">
        <f t="shared" si="146"/>
        <v>1227.12210783162</v>
      </c>
      <c r="FU93" s="4">
        <f t="shared" si="147"/>
        <v>583.8986688048783</v>
      </c>
      <c r="FV93" s="4">
        <v>0</v>
      </c>
      <c r="FW93" s="4">
        <f t="shared" si="148"/>
        <v>0</v>
      </c>
      <c r="FX93" s="4">
        <f t="shared" si="149"/>
        <v>0</v>
      </c>
      <c r="FY93" s="4">
        <f t="shared" si="150"/>
        <v>0</v>
      </c>
      <c r="FZ93" s="4">
        <f t="shared" si="151"/>
        <v>201.98964563591832</v>
      </c>
      <c r="GA93" s="4">
        <f t="shared" si="152"/>
        <v>98.138930701022332</v>
      </c>
      <c r="GB93" s="4">
        <v>0</v>
      </c>
      <c r="GC93" s="4">
        <f t="shared" si="153"/>
        <v>7325.1771344089721</v>
      </c>
      <c r="GD93" s="4">
        <f t="shared" si="94"/>
        <v>6900.2308212062571</v>
      </c>
      <c r="GE93" s="4">
        <f t="shared" si="95"/>
        <v>4771.7859498092685</v>
      </c>
      <c r="GF93" s="4">
        <f t="shared" si="96"/>
        <v>1825.4538858583019</v>
      </c>
      <c r="GG93" s="4">
        <f t="shared" si="97"/>
        <v>515.97844676234376</v>
      </c>
      <c r="GH93" s="4">
        <f t="shared" si="98"/>
        <v>237.76683929432153</v>
      </c>
      <c r="GI93" s="4">
        <v>0</v>
      </c>
      <c r="GJ93" s="4">
        <f t="shared" si="154"/>
        <v>0</v>
      </c>
      <c r="GK93" s="4">
        <f t="shared" si="155"/>
        <v>0</v>
      </c>
      <c r="GL93" s="4">
        <f t="shared" si="99"/>
        <v>0</v>
      </c>
      <c r="GM93" s="4">
        <f t="shared" si="100"/>
        <v>77.666900017512816</v>
      </c>
      <c r="GN93" s="4">
        <f t="shared" si="101"/>
        <v>35.595383093969232</v>
      </c>
      <c r="GO93" s="52">
        <v>0</v>
      </c>
      <c r="GP93" s="4">
        <f>step*(-'By group'!C$32*Population!C93+'By group'!I$33*Population!I93)</f>
        <v>0</v>
      </c>
      <c r="GQ93" s="4">
        <f>step*(-'By group'!D$32*Population!D93+'By group'!J$33*Population!J93)</f>
        <v>0</v>
      </c>
      <c r="GR93" s="4">
        <f>step*(-'By group'!E$32*Population!E93+'By group'!K$33*Population!K93)</f>
        <v>0</v>
      </c>
      <c r="GS93" s="4">
        <f>step*(-'By group'!F$32*Population!F93+'By group'!L$33*Population!L93)</f>
        <v>-4817.4968808697249</v>
      </c>
      <c r="GT93" s="4">
        <f>step*(-'By group'!G$32*Population!G93+'By group'!M$33*Population!M93)</f>
        <v>-625.18360004896533</v>
      </c>
      <c r="GU93" s="4">
        <f>step*(-'By group'!H$32*Population!H93+'By group'!N$33*Population!N93)</f>
        <v>-545.23198283108036</v>
      </c>
      <c r="GV93" s="46">
        <f t="shared" si="156"/>
        <v>0</v>
      </c>
      <c r="GW93" s="14">
        <f t="shared" si="157"/>
        <v>0</v>
      </c>
      <c r="GX93" s="4">
        <f t="shared" si="158"/>
        <v>0</v>
      </c>
      <c r="GY93" s="4">
        <f t="shared" si="159"/>
        <v>4817.4968808697249</v>
      </c>
      <c r="GZ93" s="4">
        <f t="shared" si="160"/>
        <v>625.18360004896533</v>
      </c>
      <c r="HA93" s="4">
        <f t="shared" si="161"/>
        <v>545.23198283108036</v>
      </c>
      <c r="HB93" s="8">
        <v>0</v>
      </c>
      <c r="HC93" s="4">
        <f>step*(-'By group'!P$32*Population!P93+'By group'!V$33*Population!V93)</f>
        <v>0</v>
      </c>
      <c r="HD93" s="4">
        <f>step*(-'By group'!Q$32*Population!Q93+'By group'!W$33*Population!W93)</f>
        <v>0</v>
      </c>
      <c r="HE93" s="4">
        <f>step*(-'By group'!R$32*Population!R93+'By group'!X$33*Population!X93)</f>
        <v>0</v>
      </c>
      <c r="HF93" s="4">
        <f>step*(-'By group'!S$32*Population!S93+'By group'!Y$33*Population!Y93)</f>
        <v>-2379.3886720731971</v>
      </c>
      <c r="HG93" s="4">
        <f>step*(-'By group'!T$32*Population!T93+'By group'!Z$33*Population!Z93)</f>
        <v>-308.00755645158256</v>
      </c>
      <c r="HH93" s="4">
        <f>step*(-'By group'!U$32*Population!U93+'By group'!AA$33*Population!AA93)</f>
        <v>-268.13246494611832</v>
      </c>
      <c r="HI93" s="14">
        <f t="shared" si="162"/>
        <v>0</v>
      </c>
      <c r="HJ93" s="46">
        <f t="shared" si="163"/>
        <v>0</v>
      </c>
      <c r="HK93" s="4">
        <f t="shared" si="164"/>
        <v>0</v>
      </c>
      <c r="HL93" s="4">
        <f t="shared" si="165"/>
        <v>2379.3886720731971</v>
      </c>
      <c r="HM93" s="4">
        <f t="shared" si="166"/>
        <v>308.00755645158256</v>
      </c>
      <c r="HN93" s="9">
        <f t="shared" si="167"/>
        <v>268.13246494611832</v>
      </c>
      <c r="HO93" s="4">
        <v>0</v>
      </c>
      <c r="HP93" s="4">
        <f>step*(-'By group'!AC$32*Population!AC93+'By group'!AI$33*Population!AI93)</f>
        <v>0</v>
      </c>
      <c r="HQ93" s="4">
        <f>step*(-'By group'!AD$32*Population!AD93+'By group'!AJ$33*Population!AJ93)</f>
        <v>0</v>
      </c>
      <c r="HR93" s="4">
        <f>step*(-'By group'!AE$32*Population!AE93+'By group'!AK$33*Population!AK93)</f>
        <v>0</v>
      </c>
      <c r="HS93" s="4">
        <f>step*(-'By group'!AF$32*Population!AF93+'By group'!AL$33*Population!AL93)</f>
        <v>-171.74925429287185</v>
      </c>
      <c r="HT93" s="4">
        <f>step*(-'By group'!AG$32*Population!AG93+'By group'!AM$33*Population!AM93)</f>
        <v>-22.21367619326282</v>
      </c>
      <c r="HU93" s="4">
        <f>step*(-'By group'!AH$32*Population!AH93+'By group'!AN$33*Population!AN93)</f>
        <v>-19.5038841430774</v>
      </c>
      <c r="HV93" s="14">
        <f t="shared" si="168"/>
        <v>0</v>
      </c>
      <c r="HW93" s="46">
        <f t="shared" si="169"/>
        <v>0</v>
      </c>
      <c r="HX93" s="4">
        <f t="shared" si="170"/>
        <v>0</v>
      </c>
      <c r="HY93" s="4">
        <f t="shared" si="171"/>
        <v>171.74925429287185</v>
      </c>
      <c r="HZ93" s="4">
        <f t="shared" si="172"/>
        <v>22.21367619326282</v>
      </c>
      <c r="IA93" s="4">
        <f t="shared" si="173"/>
        <v>19.5038841430774</v>
      </c>
      <c r="IB93" s="8">
        <v>0</v>
      </c>
      <c r="IC93" s="4">
        <f>step*(-'By group'!AP$32*Population!AP93+'By group'!AV$33*Population!AV93)</f>
        <v>0</v>
      </c>
      <c r="ID93" s="4">
        <f>step*(-'By group'!AQ$32*Population!AQ93+'By group'!AW$33*Population!AW93)</f>
        <v>0</v>
      </c>
      <c r="IE93" s="4">
        <f>step*(-'By group'!AR$32*Population!AR93+'By group'!AX$33*Population!AX93)</f>
        <v>0</v>
      </c>
      <c r="IF93" s="4">
        <f>step*(-'By group'!AS$32*Population!AS93+'By group'!AY$33*Population!AY93)</f>
        <v>-512.56623109785085</v>
      </c>
      <c r="IG93" s="4">
        <f>step*(-'By group'!AT$32*Population!AT93+'By group'!AZ$33*Population!AZ93)</f>
        <v>-67.710268410464494</v>
      </c>
      <c r="IH93" s="4">
        <f>step*(-'By group'!AU$32*Population!AU93+'By group'!BA$33*Population!BA93)</f>
        <v>-58.603328940754189</v>
      </c>
      <c r="II93" s="14">
        <f t="shared" si="102"/>
        <v>0</v>
      </c>
      <c r="IJ93" s="4">
        <f t="shared" si="103"/>
        <v>0</v>
      </c>
      <c r="IK93" s="4">
        <f t="shared" si="174"/>
        <v>0</v>
      </c>
      <c r="IL93" s="4">
        <f t="shared" si="175"/>
        <v>512.56623109785085</v>
      </c>
      <c r="IM93" s="4">
        <f t="shared" si="176"/>
        <v>67.710268410464494</v>
      </c>
      <c r="IN93" s="4">
        <f t="shared" si="177"/>
        <v>58.603328940754189</v>
      </c>
      <c r="IO93" s="8">
        <v>0</v>
      </c>
      <c r="IP93" s="4">
        <f>step*(-'By group'!BC$32*Population!BC93+'By group'!BI$33*Population!BI93)</f>
        <v>0</v>
      </c>
      <c r="IQ93" s="4">
        <f>step*(-'By group'!BD$32*Population!BD93+'By group'!BJ$33*Population!BJ93)</f>
        <v>0</v>
      </c>
      <c r="IR93" s="4">
        <f>step*(-'By group'!BE$32*Population!BE93+'By group'!BK$33*Population!BK93)</f>
        <v>0</v>
      </c>
      <c r="IS93" s="4">
        <f>step*(-'By group'!BF$32*Population!BF93+'By group'!BL$33*Population!BL93)</f>
        <v>-219.15577337241547</v>
      </c>
      <c r="IT93" s="4">
        <f>step*(-'By group'!BG$32*Population!BG93+'By group'!BM$33*Population!BM93)</f>
        <v>-29.755676311879689</v>
      </c>
      <c r="IU93" s="4">
        <f>step*(-'By group'!BH$32*Population!BH93+'By group'!BN$33*Population!BN93)</f>
        <v>-24.337803727572535</v>
      </c>
      <c r="IV93" s="14">
        <f t="shared" si="104"/>
        <v>0</v>
      </c>
      <c r="IW93" s="4">
        <f t="shared" si="105"/>
        <v>0</v>
      </c>
      <c r="IX93" s="4">
        <f t="shared" si="106"/>
        <v>0</v>
      </c>
      <c r="IY93" s="4">
        <f t="shared" si="107"/>
        <v>219.15577337241547</v>
      </c>
      <c r="IZ93" s="4">
        <f t="shared" si="108"/>
        <v>29.755676311879689</v>
      </c>
      <c r="JA93" s="4">
        <f t="shared" si="109"/>
        <v>24.337803727572535</v>
      </c>
      <c r="JB93" s="75">
        <f>step*(+prop_idu_male*'By group'!BB$9*Population!BB93-'By group'!B$8*Population!B93)</f>
        <v>-949.18082063040731</v>
      </c>
      <c r="JC93" s="46">
        <f>step*(+prop_idu_male*'By group'!BC$9*Population!BC93-'By group'!C$8*Population!C93)</f>
        <v>-5.6396087015524135</v>
      </c>
      <c r="JD93" s="46">
        <f>step*(+prop_idu_male*'By group'!BD$9*Population!BD93-'By group'!D$8*Population!D93)</f>
        <v>-16.564258512157902</v>
      </c>
      <c r="JE93" s="46">
        <f>step*(+prop_idu_male*'By group'!BE$9*Population!BE93-'By group'!E$8*Population!E93)</f>
        <v>-17.205949555448715</v>
      </c>
      <c r="JF93" s="46">
        <f>step*(+prop_idu_male*'By group'!BF$9*Population!BF93-'By group'!F$8*Population!F93)</f>
        <v>-5.1787865069810959</v>
      </c>
      <c r="JG93" s="46">
        <f>step*(+prop_idu_male*'By group'!BG$9*Population!BG93-'By group'!G$8*Population!G93)</f>
        <v>-0.99861245983108149</v>
      </c>
      <c r="JH93" s="46">
        <f>step*(+prop_idu_male*'By group'!BH$9*Population!BH93-'By group'!H$8*Population!H93)</f>
        <v>-0.84736174989939617</v>
      </c>
      <c r="JI93" s="46">
        <f>step*(+prop_idu_male*'By group'!BI$9*Population!BI93-'By group'!I$8*Population!I93)</f>
        <v>0</v>
      </c>
      <c r="JJ93" s="46">
        <f>step*(+prop_idu_male*'By group'!BJ$9*Population!BJ93-'By group'!J$8*Population!J93)</f>
        <v>0</v>
      </c>
      <c r="JK93" s="46">
        <f>step*(+prop_idu_male*'By group'!BK$9*Population!BK93-'By group'!K$8*Population!K93)</f>
        <v>0</v>
      </c>
      <c r="JL93" s="46">
        <f>step*(+prop_idu_male*'By group'!BL$9*Population!BL93-'By group'!L$8*Population!L93)</f>
        <v>-1.774526964410335</v>
      </c>
      <c r="JM93" s="46">
        <f>step*(+prop_idu_male*'By group'!BM$9*Population!BM93-'By group'!M$8*Population!M93)</f>
        <v>-0.88968496586125478</v>
      </c>
      <c r="JN93" s="46">
        <f>step*(+prop_idu_male*'By group'!BN$9*Population!BN93-'By group'!N$8*Population!N93)</f>
        <v>-0.72108099202897968</v>
      </c>
      <c r="JO93" s="45">
        <f>step*(+(1-prop_idu_male)*'By group'!BB$9*Population!BB93-'By group'!O$8*Population!O93-'By group'!O$6*Population!O93+'By group'!AB$7*Population!AB93)</f>
        <v>-7088.8789231792907</v>
      </c>
      <c r="JP93" s="46">
        <f>step*(+(1-prop_idu_male)*'By group'!BC$9*Population!BC93-'By group'!P$8*Population!P93-'By group'!P$6*Population!P93+'By group'!AC$7*Population!AC93)</f>
        <v>-10.801491157828117</v>
      </c>
      <c r="JQ93" s="46">
        <f>step*(+(1-prop_idu_male)*'By group'!BD$9*Population!BD93-'By group'!Q$8*Population!Q93-'By group'!Q$6*Population!Q93+'By group'!AD$7*Population!AD93)</f>
        <v>-31.342486842484405</v>
      </c>
      <c r="JR93" s="46">
        <f>step*(+(1-prop_idu_male)*'By group'!BE$9*Population!BE93-'By group'!R$8*Population!R93-'By group'!R$6*Population!R93+'By group'!AE$7*Population!AE93)</f>
        <v>-32.052968028483832</v>
      </c>
      <c r="JS93" s="46">
        <f>step*(+(1-prop_idu_male)*'By group'!BF$9*Population!BF93-'By group'!S$8*Population!S93-'By group'!S$6*Population!S93+'By group'!AF$7*Population!AF93)</f>
        <v>-9.5441467713212393</v>
      </c>
      <c r="JT93" s="46">
        <f>step*(+(1-prop_idu_male)*'By group'!BG$9*Population!BG93-'By group'!T$8*Population!T93-'By group'!T$6*Population!T93+'By group'!AG$7*Population!AG93)</f>
        <v>-1.8278367131299393</v>
      </c>
      <c r="JU93" s="46">
        <f>step*(+(1-prop_idu_male)*'By group'!BH$9*Population!BH93-'By group'!U$8*Population!U93-'By group'!U$6*Population!U93+'By group'!AH$7*Population!AH93)</f>
        <v>-1.5369613346154425</v>
      </c>
      <c r="JV93" s="46">
        <f>step*(+(1-prop_idu_male)*'By group'!BI$9*Population!BI93-'By group'!V$8*Population!V93-'By group'!V$6*Population!V93+'By group'!AI$7*Population!AI93)</f>
        <v>0</v>
      </c>
      <c r="JW93" s="46">
        <f>step*(+(1-prop_idu_male)*'By group'!BJ$9*Population!BJ93-'By group'!W$8*Population!W93-'By group'!W$6*Population!W93+'By group'!AJ$7*Population!AJ93)</f>
        <v>0</v>
      </c>
      <c r="JX93" s="46">
        <f>step*(+(1-prop_idu_male)*'By group'!BK$9*Population!BK93-'By group'!X$8*Population!X93-'By group'!X$6*Population!X93+'By group'!AK$7*Population!AK93)</f>
        <v>0</v>
      </c>
      <c r="JY93" s="46">
        <f>step*(+(1-prop_idu_male)*'By group'!BL$9*Population!BL93-'By group'!Y$8*Population!Y93-'By group'!Y$6*Population!Y93+'By group'!AL$7*Population!AL93)</f>
        <v>-3.214764490951814</v>
      </c>
      <c r="JZ93" s="46">
        <f>step*(+(1-prop_idu_male)*'By group'!BM$9*Population!BM93-'By group'!Z$8*Population!Z93-'By group'!Z$6*Population!Z93+'By group'!AM$7*Population!AM93)</f>
        <v>-1.6006420668382617</v>
      </c>
      <c r="KA93" s="76">
        <f>step*(+(1-prop_idu_male)*'By group'!BN$9*Population!BN93-'By group'!AA$8*Population!AA93-'By group'!AA$6*Population!AA93+'By group'!AN$7*Population!AN93)</f>
        <v>-1.2996619387660557</v>
      </c>
      <c r="KB93" s="46">
        <f>step*(+'By group'!O$6*Population!O93-'By group'!AB$7*Population!AB93)</f>
        <v>6065.9903430150116</v>
      </c>
      <c r="KC93" s="46">
        <f>step*(+'By group'!P$6*Population!P93-'By group'!AC$7*Population!AC93)</f>
        <v>7.8128382958230524</v>
      </c>
      <c r="KD93" s="46">
        <f>step*(+'By group'!Q$6*Population!Q93-'By group'!AD$7*Population!AD93)</f>
        <v>22.600779011174907</v>
      </c>
      <c r="KE93" s="46">
        <f>step*(+'By group'!R$6*Population!R93-'By group'!AE$7*Population!AE93)</f>
        <v>23.018914448203653</v>
      </c>
      <c r="KF93" s="46">
        <f>step*(+'By group'!S$6*Population!S93-'By group'!AF$7*Population!AF93)</f>
        <v>6.8341906765125504</v>
      </c>
      <c r="KG93" s="46">
        <f>step*(+'By group'!T$6*Population!T93-'By group'!AG$7*Population!AG93)</f>
        <v>1.3063477413569438</v>
      </c>
      <c r="KH93" s="46">
        <f>step*(+'By group'!U$6*Population!U93-'By group'!AH$7*Population!AH93)</f>
        <v>1.0955124457975776</v>
      </c>
      <c r="KI93" s="46">
        <f>step*(+'By group'!V$6*Population!V93-'By group'!AI$7*Population!AI93)</f>
        <v>0</v>
      </c>
      <c r="KJ93" s="46">
        <f>step*(+'By group'!W$6*Population!W93-'By group'!AJ$7*Population!AJ93)</f>
        <v>0</v>
      </c>
      <c r="KK93" s="46">
        <f>step*(+'By group'!X$6*Population!X93-'By group'!AK$7*Population!AK93)</f>
        <v>0</v>
      </c>
      <c r="KL93" s="46">
        <f>step*(+'By group'!Y$6*Population!Y93-'By group'!AL$7*Population!AL93)</f>
        <v>2.2906427174339283</v>
      </c>
      <c r="KM93" s="46">
        <f>step*(+'By group'!Z$6*Population!Z93-'By group'!AM$7*Population!AM93)</f>
        <v>1.13797242462118</v>
      </c>
      <c r="KN93" s="46">
        <f>step*(+'By group'!AA$6*Population!AA93-'By group'!AN$7*Population!AN93)</f>
        <v>0.92382372654947598</v>
      </c>
      <c r="KO93" s="45">
        <v>0</v>
      </c>
      <c r="KP93" s="46">
        <v>0</v>
      </c>
      <c r="KQ93" s="46">
        <v>0</v>
      </c>
      <c r="KR93" s="46">
        <v>0</v>
      </c>
      <c r="KS93" s="46">
        <v>0</v>
      </c>
      <c r="KT93" s="46">
        <v>0</v>
      </c>
      <c r="KU93" s="46">
        <v>0</v>
      </c>
      <c r="KV93" s="46">
        <v>0</v>
      </c>
      <c r="KW93" s="46">
        <v>0</v>
      </c>
      <c r="KX93" s="46">
        <v>0</v>
      </c>
      <c r="KY93" s="46">
        <v>0</v>
      </c>
      <c r="KZ93" s="46">
        <v>0</v>
      </c>
      <c r="LA93" s="46">
        <v>0</v>
      </c>
      <c r="LB93" s="188">
        <f>step*(-'By group'!BB$9*Population!BB93+'By group'!B$8*Population!B93+'By group'!O$8*Population!O93)</f>
        <v>1972.0694007946863</v>
      </c>
      <c r="LC93" s="189">
        <f>step*(-'By group'!BC$9*Population!BC93+'By group'!C$8*Population!C93+'By group'!P$8*Population!P93)</f>
        <v>8.62826156355748</v>
      </c>
      <c r="LD93" s="189">
        <f>step*(-'By group'!BD$9*Population!BD93+'By group'!D$8*Population!D93+'By group'!Q$8*Population!Q93)</f>
        <v>25.305966343467407</v>
      </c>
      <c r="LE93" s="189">
        <f>step*(-'By group'!BE$9*Population!BE93+'By group'!E$8*Population!E93+'By group'!R$8*Population!R93)</f>
        <v>26.240003135728898</v>
      </c>
      <c r="LF93" s="189">
        <f>step*(-'By group'!BF$9*Population!BF93+'By group'!F$8*Population!F93+'By group'!S$8*Population!S93)</f>
        <v>7.8887426017897857</v>
      </c>
      <c r="LG93" s="189">
        <f>step*(-'By group'!BG$9*Population!BG93+'By group'!G$8*Population!G93+'By group'!T$8*Population!T93)</f>
        <v>1.5201014316040771</v>
      </c>
      <c r="LH93" s="189">
        <f>step*(-'By group'!BH$9*Population!BH93+'By group'!H$8*Population!H93+'By group'!U$8*Population!U93)</f>
        <v>1.2888106387172611</v>
      </c>
      <c r="LI93" s="189">
        <f>step*(-'By group'!BI$9*Population!BI93+'By group'!I$8*Population!I93+'By group'!V$8*Population!V93)</f>
        <v>0</v>
      </c>
      <c r="LJ93" s="189">
        <f>step*(-'By group'!BJ$9*Population!BJ93+'By group'!J$8*Population!J93+'By group'!W$8*Population!W93)</f>
        <v>0</v>
      </c>
      <c r="LK93" s="189">
        <f>step*(-'By group'!BK$9*Population!BK93+'By group'!K$8*Population!K93+'By group'!X$8*Population!X93)</f>
        <v>0</v>
      </c>
      <c r="LL93" s="189">
        <f>step*(-'By group'!BL$9*Population!BL93+'By group'!L$8*Population!L93+'By group'!Y$8*Population!Y93)</f>
        <v>2.6986487379282202</v>
      </c>
      <c r="LM93" s="189">
        <f>step*(-'By group'!BM$9*Population!BM93+'By group'!M$8*Population!M93+'By group'!Z$8*Population!Z93)</f>
        <v>1.3523546080783366</v>
      </c>
      <c r="LN93" s="189">
        <f>step*(-'By group'!BN$9*Population!BN93+'By group'!N$8*Population!N93+'By group'!AA$8*Population!AA93)</f>
        <v>1.0969192042455596</v>
      </c>
    </row>
    <row r="94" spans="1:326" x14ac:dyDescent="0.25">
      <c r="A94">
        <f t="shared" si="110"/>
        <v>45</v>
      </c>
      <c r="B94" s="52">
        <f>step*((-'By group'!B$4-'By group'!B$5-'By group'!B$22)*Population!B94+'By group'!B$3*Population!$BO94)</f>
        <v>189877.59647115564</v>
      </c>
      <c r="C94" s="4">
        <f>step*((-'By group'!C$4-'By group'!C$5-'By group'!C$22)*Population!C94+'By group'!C$3*Population!$BO94)</f>
        <v>-5189.5112325606669</v>
      </c>
      <c r="D94" s="4">
        <f>step*((-'By group'!D$4-'By group'!D$5-'By group'!D$22)*Population!D94+'By group'!D$3*Population!$BO94)</f>
        <v>-34039.65706937162</v>
      </c>
      <c r="E94" s="4">
        <f>step*((-'By group'!E$4-'By group'!E$5-'By group'!E$22)*Population!E94+'By group'!E$3*Population!$BO94)</f>
        <v>-54471.631901631306</v>
      </c>
      <c r="F94" s="4">
        <f>step*((-'By group'!F$4-'By group'!F$5-'By group'!F$22)*Population!F94+'By group'!F$3*Population!$BO94)</f>
        <v>-22097.257241293075</v>
      </c>
      <c r="G94" s="4">
        <f>step*((-'By group'!G$4-'By group'!G$5-'By group'!G$22)*Population!G94+'By group'!G$3*Population!$BO94)</f>
        <v>-5356.7262261948117</v>
      </c>
      <c r="H94" s="4">
        <f>step*((-'By group'!H$4-'By group'!H$5-'By group'!H$22)*Population!H94+'By group'!H$3*Population!$BO94)</f>
        <v>-4979.2964347848738</v>
      </c>
      <c r="I94" s="4">
        <f>step*((-'By group'!I$4-'By group'!I$5-'By group'!I$22)*Population!I94+'By group'!I$3*Population!$BO94)</f>
        <v>0</v>
      </c>
      <c r="J94" s="4">
        <f>step*((-'By group'!J$4-'By group'!J$5-'By group'!J$22)*Population!J94+'By group'!J$3*Population!$BO94)</f>
        <v>0</v>
      </c>
      <c r="K94" s="4">
        <f>step*((-'By group'!K$4-'By group'!K$5-'By group'!K$22)*Population!K94+'By group'!K$3*Population!$BO94)</f>
        <v>0</v>
      </c>
      <c r="L94" s="4">
        <f>step*((-'By group'!L$4-'By group'!L$5-'By group'!L$22)*Population!L94+'By group'!L$3*Population!$BO94)</f>
        <v>-2752.9632748986864</v>
      </c>
      <c r="M94" s="4">
        <f>step*((-'By group'!M$4-'By group'!M$5-'By group'!M$22)*Population!M94+'By group'!M$3*Population!$BO94)</f>
        <v>-1564.1762434820369</v>
      </c>
      <c r="N94" s="4">
        <f>step*((-'By group'!N$4-'By group'!N$5-'By group'!N$22)*Population!N94+'By group'!N$3*Population!$BO94)</f>
        <v>-1491.2508923119985</v>
      </c>
      <c r="O94" s="8">
        <f>step*((-'By group'!O$4-'By group'!O$5-'By group'!O$22)*Population!O94+'By group'!O$3*Population!$BO94)</f>
        <v>133276.26698467706</v>
      </c>
      <c r="P94" s="4">
        <f>step*((-'By group'!P$4-'By group'!P$5-'By group'!P$22)*Population!P94+'By group'!P$3*Population!$BO94)</f>
        <v>-2564.058915383584</v>
      </c>
      <c r="Q94" s="4">
        <f>step*((-'By group'!Q$4-'By group'!Q$5-'By group'!Q$22)*Population!Q94+'By group'!Q$3*Population!$BO94)</f>
        <v>-16814.781500738929</v>
      </c>
      <c r="R94" s="4">
        <f>step*((-'By group'!R$4-'By group'!R$5-'By group'!R$22)*Population!R94+'By group'!R$3*Population!$BO94)</f>
        <v>-26905.373865744812</v>
      </c>
      <c r="S94" s="4">
        <f>step*((-'By group'!S$4-'By group'!S$5-'By group'!S$22)*Population!S94+'By group'!S$3*Population!$BO94)</f>
        <v>-10916.239366517144</v>
      </c>
      <c r="T94" s="4">
        <f>step*((-'By group'!T$4-'By group'!T$5-'By group'!T$22)*Population!T94+'By group'!T$3*Population!$BO94)</f>
        <v>-2647.1707170938107</v>
      </c>
      <c r="U94" s="4">
        <f>step*((-'By group'!U$4-'By group'!U$5-'By group'!U$22)*Population!U94+'By group'!U$3*Population!$BO94)</f>
        <v>-2464.1616997972046</v>
      </c>
      <c r="V94" s="4">
        <f>step*((-'By group'!V$4-'By group'!V$5-'By group'!V$22)*Population!V94+'By group'!V$3*Population!$BO94)</f>
        <v>0</v>
      </c>
      <c r="W94" s="4">
        <f>step*((-'By group'!W$4-'By group'!W$5-'By group'!W$22)*Population!W94+'By group'!W$3*Population!$BO94)</f>
        <v>0</v>
      </c>
      <c r="X94" s="4">
        <f>step*((-'By group'!X$4-'By group'!X$5-'By group'!X$22)*Population!X94+'By group'!X$3*Population!$BO94)</f>
        <v>0</v>
      </c>
      <c r="Y94" s="4">
        <f>step*((-'By group'!Y$4-'By group'!Y$5-'By group'!Y$22)*Population!Y94+'By group'!Y$3*Population!$BO94)</f>
        <v>-1362.2615709977379</v>
      </c>
      <c r="Z94" s="4">
        <f>step*((-'By group'!Z$4-'By group'!Z$5-'By group'!Z$22)*Population!Z94+'By group'!Z$3*Population!$BO94)</f>
        <v>-775.93571215931195</v>
      </c>
      <c r="AA94" s="4">
        <f>step*((-'By group'!AA$4-'By group'!AA$5-'By group'!AA$22)*Population!AA94+'By group'!AA$3*Population!$BO94)</f>
        <v>-744.3324179743903</v>
      </c>
      <c r="AB94" s="8">
        <f>step*((-'By group'!AB$4-'By group'!AB$5-'By group'!AB$22)*Population!AB94+'By group'!AB$3*Population!$BO94)</f>
        <v>-1248.7820650573376</v>
      </c>
      <c r="AC94" s="4">
        <f>step*((-'By group'!AC$4-'By group'!AC$5-'By group'!AC$22)*Population!AC94+'By group'!AC$3*Population!$BO94)</f>
        <v>-182.32246455079624</v>
      </c>
      <c r="AD94" s="4">
        <f>step*((-'By group'!AD$4-'By group'!AD$5-'By group'!AD$22)*Population!AD94+'By group'!AD$3*Population!$BO94)</f>
        <v>-1201.8896611024304</v>
      </c>
      <c r="AE94" s="4">
        <f>step*((-'By group'!AE$4-'By group'!AE$5-'By group'!AE$22)*Population!AE94+'By group'!AE$3*Population!$BO94)</f>
        <v>-1936.3100967030084</v>
      </c>
      <c r="AF94" s="4">
        <f>step*((-'By group'!AF$4-'By group'!AF$5-'By group'!AF$22)*Population!AF94+'By group'!AF$3*Population!$BO94)</f>
        <v>-789.36585145363904</v>
      </c>
      <c r="AG94" s="4">
        <f>step*((-'By group'!AG$4-'By group'!AG$5-'By group'!AG$22)*Population!AG94+'By group'!AG$3*Population!$BO94)</f>
        <v>-191.99897063458715</v>
      </c>
      <c r="AH94" s="4">
        <f>step*((-'By group'!AH$4-'By group'!AH$5-'By group'!AH$22)*Population!AH94+'By group'!AH$3*Population!$BO94)</f>
        <v>-179.42708343356452</v>
      </c>
      <c r="AI94" s="4">
        <f>step*((-'By group'!AI$4-'By group'!AI$5-'By group'!AI$22)*Population!AI94+'By group'!AI$3*Population!$BO94)</f>
        <v>0</v>
      </c>
      <c r="AJ94" s="4">
        <f>step*((-'By group'!AJ$4-'By group'!AJ$5-'By group'!AJ$22)*Population!AJ94+'By group'!AJ$3*Population!$BO94)</f>
        <v>0</v>
      </c>
      <c r="AK94" s="4">
        <f>step*((-'By group'!AK$4-'By group'!AK$5-'By group'!AK$22)*Population!AK94+'By group'!AK$3*Population!$BO94)</f>
        <v>0</v>
      </c>
      <c r="AL94" s="4">
        <f>step*((-'By group'!AL$4-'By group'!AL$5-'By group'!AL$22)*Population!AL94+'By group'!AL$3*Population!$BO94)</f>
        <v>-99.252883929187078</v>
      </c>
      <c r="AM94" s="4">
        <f>step*((-'By group'!AM$4-'By group'!AM$5-'By group'!AM$22)*Population!AM94+'By group'!AM$3*Population!$BO94)</f>
        <v>-56.692730321106644</v>
      </c>
      <c r="AN94" s="4">
        <f>step*((-'By group'!AN$4-'By group'!AN$5-'By group'!AN$22)*Population!AN94+'By group'!AN$3*Population!$BO94)</f>
        <v>-54.28618288744083</v>
      </c>
      <c r="AO94" s="8">
        <f>step*((-'By group'!AO$4-'By group'!AO$5-'By group'!AO$22)*Population!AO94+'By group'!AO$3*Population!$BO94)</f>
        <v>15549.368855288798</v>
      </c>
      <c r="AP94" s="4">
        <f>step*((-'By group'!AP$4-'By group'!AP$5-'By group'!AP$22)*Population!AP94+'By group'!AP$3*Population!$BO94)</f>
        <v>-566.74010336320316</v>
      </c>
      <c r="AQ94" s="4">
        <f>step*((-'By group'!AQ$4-'By group'!AQ$5-'By group'!AQ$22)*Population!AQ94+'By group'!AQ$3*Population!$BO94)</f>
        <v>-3691.3115610238233</v>
      </c>
      <c r="AR94" s="4">
        <f>step*((-'By group'!AR$4-'By group'!AR$5-'By group'!AR$22)*Population!AR94+'By group'!AR$3*Population!$BO94)</f>
        <v>-5840.1260901666838</v>
      </c>
      <c r="AS94" s="4">
        <f>step*((-'By group'!AS$4-'By group'!AS$5-'By group'!AS$22)*Population!AS94+'By group'!AS$3*Population!$BO94)</f>
        <v>-2345.9486486259348</v>
      </c>
      <c r="AT94" s="4">
        <f>step*((-'By group'!AT$4-'By group'!AT$5-'By group'!AT$22)*Population!AT94+'By group'!AT$3*Population!$BO94)</f>
        <v>-564.1356297079459</v>
      </c>
      <c r="AU94" s="4">
        <f>step*((-'By group'!AU$4-'By group'!AU$5-'By group'!AU$22)*Population!AU94+'By group'!AU$3*Population!$BO94)</f>
        <v>-515.58341578845045</v>
      </c>
      <c r="AV94" s="4">
        <f>step*((-'By group'!AV$4-'By group'!AV$5-'By group'!AV$22)*Population!AV94+'By group'!AV$3*Population!$BO94)</f>
        <v>0</v>
      </c>
      <c r="AW94" s="4">
        <f>step*((-'By group'!AW$4-'By group'!AW$5-'By group'!AW$22)*Population!AW94+'By group'!AW$3*Population!$BO94)</f>
        <v>0</v>
      </c>
      <c r="AX94" s="4">
        <f>step*((-'By group'!AX$4-'By group'!AX$5-'By group'!AX$22)*Population!AX94+'By group'!AX$3*Population!$BO94)</f>
        <v>0</v>
      </c>
      <c r="AY94" s="4">
        <f>step*((-'By group'!AY$4-'By group'!AY$5-'By group'!AY$22)*Population!AY94+'By group'!AY$3*Population!$BO94)</f>
        <v>-284.73087960030091</v>
      </c>
      <c r="AZ94" s="4">
        <f>step*((-'By group'!AZ$4-'By group'!AZ$5-'By group'!AZ$22)*Population!AZ94+'By group'!AZ$3*Population!$BO94)</f>
        <v>-158.18538465953372</v>
      </c>
      <c r="BA94" s="4">
        <f>step*((-'By group'!BA$4-'By group'!BA$5-'By group'!BA$22)*Population!BA94+'By group'!BA$3*Population!$BO94)</f>
        <v>-145.62714566895764</v>
      </c>
      <c r="BB94" s="8">
        <f>step*((-'By group'!BB$4-'By group'!BB$5-'By group'!BB$22)*Population!BB94+'By group'!BB$3*Population!$BO94)</f>
        <v>5470.4687942002001</v>
      </c>
      <c r="BC94" s="4">
        <f>step*((-'By group'!BC$4-'By group'!BC$5-'By group'!BC$22)*Population!BC94+'By group'!BC$3*Population!$BO94)</f>
        <v>-415.18749280200927</v>
      </c>
      <c r="BD94" s="4">
        <f>step*((-'By group'!BD$4-'By group'!BD$5-'By group'!BD$22)*Population!BD94+'By group'!BD$3*Population!$BO94)</f>
        <v>-2105.5439700967599</v>
      </c>
      <c r="BE94" s="4">
        <f>step*((-'By group'!BE$4-'By group'!BE$5-'By group'!BE$22)*Population!BE94+'By group'!BE$3*Population!$BO94)</f>
        <v>-2929.021553327429</v>
      </c>
      <c r="BF94" s="4">
        <f>step*((-'By group'!BF$4-'By group'!BF$5-'By group'!BF$22)*Population!BF94+'By group'!BF$3*Population!$BO94)</f>
        <v>-1086.632008927048</v>
      </c>
      <c r="BG94" s="4">
        <f>step*((-'By group'!BG$4-'By group'!BG$5-'By group'!BG$22)*Population!BG94+'By group'!BG$3*Population!$BO94)</f>
        <v>-247.97912799372398</v>
      </c>
      <c r="BH94" s="4">
        <f>step*((-'By group'!BH$4-'By group'!BH$5-'By group'!BH$22)*Population!BH94+'By group'!BH$3*Population!$BO94)</f>
        <v>-213.21221188663887</v>
      </c>
      <c r="BI94" s="4">
        <f>step*((-'By group'!BI$4-'By group'!BI$5-'By group'!BI$22)*Population!BI94+'By group'!BI$3*Population!$BO94)</f>
        <v>0</v>
      </c>
      <c r="BJ94" s="4">
        <f>step*((-'By group'!BJ$4-'By group'!BJ$5-'By group'!BJ$22)*Population!BJ94+'By group'!BJ$3*Population!$BO94)</f>
        <v>0</v>
      </c>
      <c r="BK94" s="4">
        <f>step*((-'By group'!BK$4-'By group'!BK$5-'By group'!BK$22)*Population!BK94+'By group'!BK$3*Population!$BO94)</f>
        <v>0</v>
      </c>
      <c r="BL94" s="4">
        <f>step*((-'By group'!BL$4-'By group'!BL$5-'By group'!BL$22)*Population!BL94+'By group'!BL$3*Population!$BO94)</f>
        <v>-140.19525921704076</v>
      </c>
      <c r="BM94" s="4">
        <f>step*((-'By group'!BM$4-'By group'!BM$5-'By group'!BM$22)*Population!BM94+'By group'!BM$3*Population!$BO94)</f>
        <v>-71.389644353494788</v>
      </c>
      <c r="BN94" s="4">
        <f>step*((-'By group'!BN$4-'By group'!BN$5-'By group'!BN$22)*Population!BN94+'By group'!BN$3*Population!$BO94)</f>
        <v>-59.789037306671325</v>
      </c>
      <c r="BO94" s="71">
        <f>-step*SUM(SCR!B94:N94)*Population!B94</f>
        <v>-135318.78498881889</v>
      </c>
      <c r="BP94" s="4">
        <f>step*-SUM('By group'!C$11:C$21)*Population!C94</f>
        <v>-129737.78081401666</v>
      </c>
      <c r="BQ94" s="4">
        <f>step*-SUM('By group'!D$11:D$21)*Population!D94</f>
        <v>-94554.602970476728</v>
      </c>
      <c r="BR94" s="4">
        <f>step*-SUM('By group'!E$11:E$21)*Population!E94</f>
        <v>-38908.308501165215</v>
      </c>
      <c r="BS94" s="4">
        <f>step*-SUM('By group'!F$11:F$21)*Population!F94</f>
        <v>-11630.135390154252</v>
      </c>
      <c r="BT94" s="4">
        <f>step*-SUM('By group'!G$11:G$21)*Population!G94</f>
        <v>-5579.9231522862619</v>
      </c>
      <c r="BU94" s="4">
        <f>step*-SUM('By group'!H$11:H$21)*Population!H94</f>
        <v>0</v>
      </c>
      <c r="BV94" s="4">
        <f>step*-SUM('By group'!I$11:I$21)*Population!I94</f>
        <v>0</v>
      </c>
      <c r="BW94" s="4">
        <f>step*-SUM('By group'!J$11:J$21)*Population!J94</f>
        <v>0</v>
      </c>
      <c r="BX94" s="4">
        <f>step*-SUM('By group'!K$11:K$21)*Population!K94</f>
        <v>0</v>
      </c>
      <c r="BY94" s="4">
        <f>step*-SUM('By group'!L$11:L$21)*Population!L94</f>
        <v>-1966.4023392133474</v>
      </c>
      <c r="BZ94" s="4">
        <f>step*-SUM('By group'!M$11:M$21)*Population!M94</f>
        <v>-977.610152176273</v>
      </c>
      <c r="CA94" s="4">
        <f>step*-SUM('By group'!N$11:N$21)*Population!N94</f>
        <v>0</v>
      </c>
      <c r="CB94" s="13">
        <f>-step*SUM(SCR!O94:AA94)*Population!O94</f>
        <v>-66865.459747726592</v>
      </c>
      <c r="CC94" s="4">
        <f>step*-SUM('By group'!P$11:P$21)*Population!P94</f>
        <v>-64101.472884589602</v>
      </c>
      <c r="CD94" s="4">
        <f>step*-SUM('By group'!Q$11:Q$21)*Population!Q94</f>
        <v>-46707.726390941476</v>
      </c>
      <c r="CE94" s="4">
        <f>step*-SUM('By group'!R$11:R$21)*Population!R94</f>
        <v>-19218.124189817721</v>
      </c>
      <c r="CF94" s="4">
        <f>step*-SUM('By group'!S$11:S$21)*Population!S94</f>
        <v>-5745.389140272182</v>
      </c>
      <c r="CG94" s="4">
        <f>step*-SUM('By group'!T$11:T$21)*Population!T94</f>
        <v>-2757.4694969727193</v>
      </c>
      <c r="CH94" s="4">
        <f>step*-SUM('By group'!U$11:U$21)*Population!U94</f>
        <v>0</v>
      </c>
      <c r="CI94" s="4">
        <f>step*-SUM('By group'!V$11:V$21)*Population!V94</f>
        <v>0</v>
      </c>
      <c r="CJ94" s="4">
        <f>step*-SUM('By group'!W$11:W$21)*Population!W94</f>
        <v>0</v>
      </c>
      <c r="CK94" s="4">
        <f>step*-SUM('By group'!X$11:X$21)*Population!X94</f>
        <v>0</v>
      </c>
      <c r="CL94" s="4">
        <f>step*-SUM('By group'!Y$11:Y$21)*Population!Y94</f>
        <v>-973.04397928409844</v>
      </c>
      <c r="CM94" s="4">
        <f>step*-SUM('By group'!Z$11:Z$21)*Population!Z94</f>
        <v>-484.95982009956998</v>
      </c>
      <c r="CN94" s="4">
        <f>step*-SUM('By group'!AA$11:AA$21)*Population!AA94</f>
        <v>0</v>
      </c>
      <c r="CO94" s="13">
        <f>-step*SUM(SCR!AB94:AN94)*Population!AB94</f>
        <v>-4746.1607426132769</v>
      </c>
      <c r="CP94" s="4">
        <f>step*-SUM('By group'!AC$11:AC$21)*Population!AC94</f>
        <v>-4558.0616137699062</v>
      </c>
      <c r="CQ94" s="4">
        <f>step*-SUM('By group'!AD$11:AD$21)*Population!AD94</f>
        <v>-3338.5823919511959</v>
      </c>
      <c r="CR94" s="4">
        <f>step*-SUM('By group'!AE$11:AE$21)*Population!AE94</f>
        <v>-1383.0786405021488</v>
      </c>
      <c r="CS94" s="4">
        <f>step*-SUM('By group'!AF$11:AF$21)*Population!AF94</f>
        <v>-415.45571129138898</v>
      </c>
      <c r="CT94" s="4">
        <f>step*-SUM('By group'!AG$11:AG$21)*Population!AG94</f>
        <v>-199.99892774436159</v>
      </c>
      <c r="CU94" s="4">
        <f>step*-SUM('By group'!AH$11:AH$21)*Population!AH94</f>
        <v>0</v>
      </c>
      <c r="CV94" s="4">
        <f>step*-SUM('By group'!AI$11:AI$21)*Population!AI94</f>
        <v>0</v>
      </c>
      <c r="CW94" s="4">
        <f>step*-SUM('By group'!AJ$11:AJ$21)*Population!AJ94</f>
        <v>0</v>
      </c>
      <c r="CX94" s="4">
        <f>step*-SUM('By group'!AK$11:AK$21)*Population!AK94</f>
        <v>0</v>
      </c>
      <c r="CY94" s="4">
        <f>step*-SUM('By group'!AL$11:AL$21)*Population!AL94</f>
        <v>-70.894917092276486</v>
      </c>
      <c r="CZ94" s="4">
        <f>step*-SUM('By group'!AM$11:AM$21)*Population!AM94</f>
        <v>-35.432956450691655</v>
      </c>
      <c r="DA94" s="4">
        <f>step*-SUM('By group'!AN$11:AN$21)*Population!AN94</f>
        <v>0</v>
      </c>
      <c r="DB94" s="13">
        <f>-step*SUM(SCR!AO94:BA94)*Population!AO94</f>
        <v>-14809.233786765668</v>
      </c>
      <c r="DC94" s="4">
        <f>step*-SUM('By group'!AP$11:AP$21)*Population!AP94</f>
        <v>-14168.502584080079</v>
      </c>
      <c r="DD94" s="4">
        <f>step*-SUM('By group'!AQ$11:AQ$21)*Population!AQ94</f>
        <v>-10253.643225066176</v>
      </c>
      <c r="DE94" s="4">
        <f>step*-SUM('By group'!AR$11:AR$21)*Population!AR94</f>
        <v>-4171.5186358333449</v>
      </c>
      <c r="DF94" s="4">
        <f>step*-SUM('By group'!AS$11:AS$21)*Population!AS94</f>
        <v>-1234.7098150662814</v>
      </c>
      <c r="DG94" s="4">
        <f>step*-SUM('By group'!AT$11:AT$21)*Population!AT94</f>
        <v>-587.64128094577688</v>
      </c>
      <c r="DH94" s="4">
        <f>step*-SUM('By group'!AU$11:AU$21)*Population!AU94</f>
        <v>0</v>
      </c>
      <c r="DI94" s="4">
        <f>step*-SUM('By group'!AV$11:AV$21)*Population!AV94</f>
        <v>0</v>
      </c>
      <c r="DJ94" s="4">
        <f>step*-SUM('By group'!AW$11:AW$21)*Population!AW94</f>
        <v>0</v>
      </c>
      <c r="DK94" s="4">
        <f>step*-SUM('By group'!AX$11:AX$21)*Population!AX94</f>
        <v>0</v>
      </c>
      <c r="DL94" s="4">
        <f>step*-SUM('By group'!AY$11:AY$21)*Population!AY94</f>
        <v>-203.37919971450066</v>
      </c>
      <c r="DM94" s="4">
        <f>step*-SUM('By group'!AZ$11:AZ$21)*Population!AZ94</f>
        <v>-98.865865412208578</v>
      </c>
      <c r="DN94" s="4">
        <f>step*-SUM('By group'!BA$11:BA$21)*Population!BA94</f>
        <v>0</v>
      </c>
      <c r="DO94" s="13">
        <f>-step*SUM(SCR!BB94:BN94)*Population!BB94</f>
        <v>-7345.9339186906545</v>
      </c>
      <c r="DP94" s="4">
        <f>step*-SUM('By group'!BC$11:BC$21)*Population!BC94</f>
        <v>-6919.791546700154</v>
      </c>
      <c r="DQ94" s="4">
        <f>step*-SUM('By group'!BD$11:BD$21)*Population!BD94</f>
        <v>-4785.3272047653627</v>
      </c>
      <c r="DR94" s="4">
        <f>step*-SUM('By group'!BE$11:BE$21)*Population!BE94</f>
        <v>-1830.6384708296432</v>
      </c>
      <c r="DS94" s="4">
        <f>step*-SUM('By group'!BF$11:BF$21)*Population!BF94</f>
        <v>-517.44381377478476</v>
      </c>
      <c r="DT94" s="4">
        <f>step*-SUM('By group'!BG$11:BG$21)*Population!BG94</f>
        <v>-238.44146922473459</v>
      </c>
      <c r="DU94" s="4">
        <f>step*-SUM('By group'!BH$11:BH$21)*Population!BH94</f>
        <v>0</v>
      </c>
      <c r="DV94" s="4">
        <f>step*-SUM('By group'!BI$11:BI$21)*Population!BI94</f>
        <v>0</v>
      </c>
      <c r="DW94" s="4">
        <f>step*-SUM('By group'!BJ$11:BJ$21)*Population!BJ94</f>
        <v>0</v>
      </c>
      <c r="DX94" s="4">
        <f>step*-SUM('By group'!BK$11:BK$21)*Population!BK94</f>
        <v>0</v>
      </c>
      <c r="DY94" s="4">
        <f>step*-SUM('By group'!BL$11:BL$21)*Population!BL94</f>
        <v>-77.886255120578198</v>
      </c>
      <c r="DZ94" s="4">
        <f>step*-SUM('By group'!BM$11:BM$21)*Population!BM94</f>
        <v>-35.694822176747394</v>
      </c>
      <c r="EA94" s="4">
        <f>step*-SUM('By group'!BN$11:BN$21)*Population!BN94</f>
        <v>0</v>
      </c>
      <c r="EB94" s="52">
        <v>0</v>
      </c>
      <c r="EC94" s="4">
        <f t="shared" si="111"/>
        <v>135318.78498881889</v>
      </c>
      <c r="ED94" s="4">
        <f t="shared" si="111"/>
        <v>129737.78081401666</v>
      </c>
      <c r="EE94" s="4">
        <f t="shared" si="112"/>
        <v>94554.602970476728</v>
      </c>
      <c r="EF94" s="4">
        <f t="shared" si="113"/>
        <v>38908.308501165215</v>
      </c>
      <c r="EG94" s="4">
        <f t="shared" si="114"/>
        <v>11630.135390154252</v>
      </c>
      <c r="EH94" s="4">
        <f t="shared" si="114"/>
        <v>5579.9231522862619</v>
      </c>
      <c r="EI94" s="4">
        <v>0</v>
      </c>
      <c r="EJ94" s="4">
        <f t="shared" si="115"/>
        <v>0</v>
      </c>
      <c r="EK94" s="4">
        <f t="shared" si="116"/>
        <v>0</v>
      </c>
      <c r="EL94" s="4">
        <f t="shared" si="117"/>
        <v>0</v>
      </c>
      <c r="EM94" s="4">
        <f t="shared" si="118"/>
        <v>1966.4023392133474</v>
      </c>
      <c r="EN94" s="4">
        <f t="shared" si="119"/>
        <v>977.610152176273</v>
      </c>
      <c r="EO94" s="52">
        <v>0</v>
      </c>
      <c r="EP94" s="4">
        <f t="shared" si="120"/>
        <v>66865.459747726592</v>
      </c>
      <c r="EQ94" s="4">
        <f t="shared" si="121"/>
        <v>64101.472884589602</v>
      </c>
      <c r="ER94" s="4">
        <f t="shared" si="122"/>
        <v>46707.726390941476</v>
      </c>
      <c r="ES94" s="4">
        <f t="shared" si="123"/>
        <v>19218.124189817721</v>
      </c>
      <c r="ET94" s="4">
        <f t="shared" si="124"/>
        <v>5745.389140272182</v>
      </c>
      <c r="EU94" s="4">
        <f t="shared" si="125"/>
        <v>2757.4694969727193</v>
      </c>
      <c r="EV94" s="4">
        <v>0</v>
      </c>
      <c r="EW94" s="4">
        <f t="shared" si="126"/>
        <v>0</v>
      </c>
      <c r="EX94" s="4">
        <f t="shared" si="127"/>
        <v>0</v>
      </c>
      <c r="EY94" s="4">
        <f t="shared" si="128"/>
        <v>0</v>
      </c>
      <c r="EZ94" s="4">
        <f t="shared" si="129"/>
        <v>973.04397928409844</v>
      </c>
      <c r="FA94" s="4">
        <f t="shared" si="130"/>
        <v>484.95982009956998</v>
      </c>
      <c r="FB94" s="52">
        <v>0</v>
      </c>
      <c r="FC94" s="4">
        <f t="shared" si="131"/>
        <v>4746.1607426132769</v>
      </c>
      <c r="FD94" s="4">
        <f t="shared" si="132"/>
        <v>4558.0616137699062</v>
      </c>
      <c r="FE94" s="4">
        <f t="shared" si="133"/>
        <v>3338.5823919511959</v>
      </c>
      <c r="FF94" s="4">
        <f t="shared" si="134"/>
        <v>1383.0786405021488</v>
      </c>
      <c r="FG94" s="4">
        <f t="shared" si="135"/>
        <v>415.45571129138898</v>
      </c>
      <c r="FH94" s="4">
        <f t="shared" si="136"/>
        <v>199.99892774436159</v>
      </c>
      <c r="FI94" s="4">
        <v>0</v>
      </c>
      <c r="FJ94" s="4">
        <f t="shared" si="137"/>
        <v>0</v>
      </c>
      <c r="FK94" s="4">
        <f t="shared" si="138"/>
        <v>0</v>
      </c>
      <c r="FL94" s="4">
        <f t="shared" si="139"/>
        <v>0</v>
      </c>
      <c r="FM94" s="4">
        <f t="shared" si="140"/>
        <v>70.894917092276486</v>
      </c>
      <c r="FN94" s="9">
        <f t="shared" si="141"/>
        <v>35.432956450691655</v>
      </c>
      <c r="FO94" s="4">
        <v>0</v>
      </c>
      <c r="FP94" s="4">
        <f t="shared" si="142"/>
        <v>14809.233786765668</v>
      </c>
      <c r="FQ94" s="4">
        <f t="shared" si="143"/>
        <v>14168.502584080079</v>
      </c>
      <c r="FR94" s="4">
        <f t="shared" si="144"/>
        <v>10253.643225066176</v>
      </c>
      <c r="FS94" s="4">
        <f t="shared" si="145"/>
        <v>4171.5186358333449</v>
      </c>
      <c r="FT94" s="4">
        <f t="shared" si="146"/>
        <v>1234.7098150662814</v>
      </c>
      <c r="FU94" s="4">
        <f t="shared" si="147"/>
        <v>587.64128094577688</v>
      </c>
      <c r="FV94" s="4">
        <v>0</v>
      </c>
      <c r="FW94" s="4">
        <f t="shared" si="148"/>
        <v>0</v>
      </c>
      <c r="FX94" s="4">
        <f t="shared" si="149"/>
        <v>0</v>
      </c>
      <c r="FY94" s="4">
        <f t="shared" si="150"/>
        <v>0</v>
      </c>
      <c r="FZ94" s="4">
        <f t="shared" si="151"/>
        <v>203.37919971450066</v>
      </c>
      <c r="GA94" s="4">
        <f t="shared" si="152"/>
        <v>98.865865412208578</v>
      </c>
      <c r="GB94" s="4">
        <v>0</v>
      </c>
      <c r="GC94" s="4">
        <f t="shared" si="153"/>
        <v>7345.9339186906545</v>
      </c>
      <c r="GD94" s="4">
        <f t="shared" si="94"/>
        <v>6919.791546700154</v>
      </c>
      <c r="GE94" s="4">
        <f t="shared" si="95"/>
        <v>4785.3272047653627</v>
      </c>
      <c r="GF94" s="4">
        <f t="shared" si="96"/>
        <v>1830.6384708296432</v>
      </c>
      <c r="GG94" s="4">
        <f t="shared" si="97"/>
        <v>517.44381377478476</v>
      </c>
      <c r="GH94" s="4">
        <f t="shared" si="98"/>
        <v>238.44146922473459</v>
      </c>
      <c r="GI94" s="4">
        <v>0</v>
      </c>
      <c r="GJ94" s="4">
        <f t="shared" si="154"/>
        <v>0</v>
      </c>
      <c r="GK94" s="4">
        <f t="shared" si="155"/>
        <v>0</v>
      </c>
      <c r="GL94" s="4">
        <f t="shared" si="99"/>
        <v>0</v>
      </c>
      <c r="GM94" s="4">
        <f t="shared" si="100"/>
        <v>77.886255120578198</v>
      </c>
      <c r="GN94" s="4">
        <f t="shared" si="101"/>
        <v>35.694822176747394</v>
      </c>
      <c r="GO94" s="52">
        <v>0</v>
      </c>
      <c r="GP94" s="4">
        <f>step*(-'By group'!C$32*Population!C94+'By group'!I$33*Population!I94)</f>
        <v>0</v>
      </c>
      <c r="GQ94" s="4">
        <f>step*(-'By group'!D$32*Population!D94+'By group'!J$33*Population!J94)</f>
        <v>0</v>
      </c>
      <c r="GR94" s="4">
        <f>step*(-'By group'!E$32*Population!E94+'By group'!K$33*Population!K94)</f>
        <v>0</v>
      </c>
      <c r="GS94" s="4">
        <f>step*(-'By group'!F$32*Population!F94+'By group'!L$33*Population!L94)</f>
        <v>-4831.866525470452</v>
      </c>
      <c r="GT94" s="4">
        <f>step*(-'By group'!G$32*Population!G94+'By group'!M$33*Population!M94)</f>
        <v>-627.17955436911598</v>
      </c>
      <c r="GU94" s="4">
        <f>step*(-'By group'!H$32*Population!H94+'By group'!N$33*Population!N94)</f>
        <v>-547.05544801037377</v>
      </c>
      <c r="GV94" s="46">
        <f t="shared" si="156"/>
        <v>0</v>
      </c>
      <c r="GW94" s="14">
        <f t="shared" si="157"/>
        <v>0</v>
      </c>
      <c r="GX94" s="4">
        <f t="shared" si="158"/>
        <v>0</v>
      </c>
      <c r="GY94" s="4">
        <f t="shared" si="159"/>
        <v>4831.866525470452</v>
      </c>
      <c r="GZ94" s="4">
        <f t="shared" si="160"/>
        <v>627.17955436911598</v>
      </c>
      <c r="HA94" s="4">
        <f t="shared" si="161"/>
        <v>547.05544801037377</v>
      </c>
      <c r="HB94" s="8">
        <v>0</v>
      </c>
      <c r="HC94" s="4">
        <f>step*(-'By group'!P$32*Population!P94+'By group'!V$33*Population!V94)</f>
        <v>0</v>
      </c>
      <c r="HD94" s="4">
        <f>step*(-'By group'!Q$32*Population!Q94+'By group'!W$33*Population!W94)</f>
        <v>0</v>
      </c>
      <c r="HE94" s="4">
        <f>step*(-'By group'!R$32*Population!R94+'By group'!X$33*Population!X94)</f>
        <v>0</v>
      </c>
      <c r="HF94" s="4">
        <f>step*(-'By group'!S$32*Population!S94+'By group'!Y$33*Population!Y94)</f>
        <v>-2386.1725804940415</v>
      </c>
      <c r="HG94" s="4">
        <f>step*(-'By group'!T$32*Population!T94+'By group'!Z$33*Population!Z94)</f>
        <v>-309.0139893447589</v>
      </c>
      <c r="HH94" s="4">
        <f>step*(-'By group'!U$32*Population!U94+'By group'!AA$33*Population!AA94)</f>
        <v>-269.05921767453373</v>
      </c>
      <c r="HI94" s="14">
        <f t="shared" si="162"/>
        <v>0</v>
      </c>
      <c r="HJ94" s="46">
        <f t="shared" si="163"/>
        <v>0</v>
      </c>
      <c r="HK94" s="4">
        <f t="shared" si="164"/>
        <v>0</v>
      </c>
      <c r="HL94" s="4">
        <f t="shared" si="165"/>
        <v>2386.1725804940415</v>
      </c>
      <c r="HM94" s="4">
        <f t="shared" si="166"/>
        <v>309.0139893447589</v>
      </c>
      <c r="HN94" s="9">
        <f t="shared" si="167"/>
        <v>269.05921767453373</v>
      </c>
      <c r="HO94" s="4">
        <v>0</v>
      </c>
      <c r="HP94" s="4">
        <f>step*(-'By group'!AC$32*Population!AC94+'By group'!AI$33*Population!AI94)</f>
        <v>0</v>
      </c>
      <c r="HQ94" s="4">
        <f>step*(-'By group'!AD$32*Population!AD94+'By group'!AJ$33*Population!AJ94)</f>
        <v>0</v>
      </c>
      <c r="HR94" s="4">
        <f>step*(-'By group'!AE$32*Population!AE94+'By group'!AK$33*Population!AK94)</f>
        <v>0</v>
      </c>
      <c r="HS94" s="4">
        <f>step*(-'By group'!AF$32*Population!AF94+'By group'!AL$33*Population!AL94)</f>
        <v>-172.28039709955624</v>
      </c>
      <c r="HT94" s="4">
        <f>step*(-'By group'!AG$32*Population!AG94+'By group'!AM$33*Population!AM94)</f>
        <v>-22.283307323526497</v>
      </c>
      <c r="HU94" s="4">
        <f>step*(-'By group'!AH$32*Population!AH94+'By group'!AN$33*Population!AN94)</f>
        <v>-19.568329083620092</v>
      </c>
      <c r="HV94" s="14">
        <f t="shared" si="168"/>
        <v>0</v>
      </c>
      <c r="HW94" s="46">
        <f t="shared" si="169"/>
        <v>0</v>
      </c>
      <c r="HX94" s="4">
        <f t="shared" si="170"/>
        <v>0</v>
      </c>
      <c r="HY94" s="4">
        <f t="shared" si="171"/>
        <v>172.28039709955624</v>
      </c>
      <c r="HZ94" s="4">
        <f t="shared" si="172"/>
        <v>22.283307323526497</v>
      </c>
      <c r="IA94" s="4">
        <f t="shared" si="173"/>
        <v>19.568329083620092</v>
      </c>
      <c r="IB94" s="8">
        <v>0</v>
      </c>
      <c r="IC94" s="4">
        <f>step*(-'By group'!AP$32*Population!AP94+'By group'!AV$33*Population!AV94)</f>
        <v>0</v>
      </c>
      <c r="ID94" s="4">
        <f>step*(-'By group'!AQ$32*Population!AQ94+'By group'!AW$33*Population!AW94)</f>
        <v>0</v>
      </c>
      <c r="IE94" s="4">
        <f>step*(-'By group'!AR$32*Population!AR94+'By group'!AX$33*Population!AX94)</f>
        <v>0</v>
      </c>
      <c r="IF94" s="4">
        <f>step*(-'By group'!AS$32*Population!AS94+'By group'!AY$33*Population!AY94)</f>
        <v>-515.6653076758904</v>
      </c>
      <c r="IG94" s="4">
        <f>step*(-'By group'!AT$32*Population!AT94+'By group'!AZ$33*Population!AZ94)</f>
        <v>-68.095323483051089</v>
      </c>
      <c r="IH94" s="4">
        <f>step*(-'By group'!AU$32*Population!AU94+'By group'!BA$33*Population!BA94)</f>
        <v>-58.956956700627423</v>
      </c>
      <c r="II94" s="14">
        <f t="shared" si="102"/>
        <v>0</v>
      </c>
      <c r="IJ94" s="4">
        <f t="shared" si="103"/>
        <v>0</v>
      </c>
      <c r="IK94" s="4">
        <f t="shared" si="174"/>
        <v>0</v>
      </c>
      <c r="IL94" s="4">
        <f t="shared" si="175"/>
        <v>515.6653076758904</v>
      </c>
      <c r="IM94" s="4">
        <f t="shared" si="176"/>
        <v>68.095323483051089</v>
      </c>
      <c r="IN94" s="4">
        <f t="shared" si="177"/>
        <v>58.956956700627423</v>
      </c>
      <c r="IO94" s="8">
        <v>0</v>
      </c>
      <c r="IP94" s="4">
        <f>step*(-'By group'!BC$32*Population!BC94+'By group'!BI$33*Population!BI94)</f>
        <v>0</v>
      </c>
      <c r="IQ94" s="4">
        <f>step*(-'By group'!BD$32*Population!BD94+'By group'!BJ$33*Population!BJ94)</f>
        <v>0</v>
      </c>
      <c r="IR94" s="4">
        <f>step*(-'By group'!BE$32*Population!BE94+'By group'!BK$33*Population!BK94)</f>
        <v>0</v>
      </c>
      <c r="IS94" s="4">
        <f>step*(-'By group'!BF$32*Population!BF94+'By group'!BL$33*Population!BL94)</f>
        <v>-219.77877932710328</v>
      </c>
      <c r="IT94" s="4">
        <f>step*(-'By group'!BG$32*Population!BG94+'By group'!BM$33*Population!BM94)</f>
        <v>-29.840882756573222</v>
      </c>
      <c r="IU94" s="4">
        <f>step*(-'By group'!BH$32*Population!BH94+'By group'!BN$33*Population!BN94)</f>
        <v>-24.408034402384139</v>
      </c>
      <c r="IV94" s="14">
        <f t="shared" si="104"/>
        <v>0</v>
      </c>
      <c r="IW94" s="4">
        <f t="shared" si="105"/>
        <v>0</v>
      </c>
      <c r="IX94" s="4">
        <f t="shared" si="106"/>
        <v>0</v>
      </c>
      <c r="IY94" s="4">
        <f t="shared" si="107"/>
        <v>219.77877932710328</v>
      </c>
      <c r="IZ94" s="4">
        <f t="shared" si="108"/>
        <v>29.840882756573222</v>
      </c>
      <c r="JA94" s="4">
        <f t="shared" si="109"/>
        <v>24.408034402384139</v>
      </c>
      <c r="JB94" s="75">
        <f>step*(+prop_idu_male*'By group'!BB$9*Population!BB94-'By group'!B$8*Population!B94)</f>
        <v>-951.84170740879006</v>
      </c>
      <c r="JC94" s="46">
        <f>step*(+prop_idu_male*'By group'!BC$9*Population!BC94-'By group'!C$8*Population!C94)</f>
        <v>-5.6565140550968147</v>
      </c>
      <c r="JD94" s="46">
        <f>step*(+prop_idu_male*'By group'!BD$9*Population!BD94-'By group'!D$8*Population!D94)</f>
        <v>-16.613963535807976</v>
      </c>
      <c r="JE94" s="46">
        <f>step*(+prop_idu_male*'By group'!BE$9*Population!BE94-'By group'!E$8*Population!E94)</f>
        <v>-17.257388085587035</v>
      </c>
      <c r="JF94" s="46">
        <f>step*(+prop_idu_male*'By group'!BF$9*Population!BF94-'By group'!F$8*Population!F94)</f>
        <v>-5.1941351185473836</v>
      </c>
      <c r="JG94" s="46">
        <f>step*(+prop_idu_male*'By group'!BG$9*Population!BG94-'By group'!G$8*Population!G94)</f>
        <v>-1.00153272522938</v>
      </c>
      <c r="JH94" s="46">
        <f>step*(+prop_idu_male*'By group'!BH$9*Population!BH94-'By group'!H$8*Population!H94)</f>
        <v>-0.84971633045599915</v>
      </c>
      <c r="JI94" s="46">
        <f>step*(+prop_idu_male*'By group'!BI$9*Population!BI94-'By group'!I$8*Population!I94)</f>
        <v>0</v>
      </c>
      <c r="JJ94" s="46">
        <f>step*(+prop_idu_male*'By group'!BJ$9*Population!BJ94-'By group'!J$8*Population!J94)</f>
        <v>0</v>
      </c>
      <c r="JK94" s="46">
        <f>step*(+prop_idu_male*'By group'!BK$9*Population!BK94-'By group'!K$8*Population!K94)</f>
        <v>0</v>
      </c>
      <c r="JL94" s="46">
        <f>step*(+prop_idu_male*'By group'!BL$9*Population!BL94-'By group'!L$8*Population!L94)</f>
        <v>-1.7794753269239598</v>
      </c>
      <c r="JM94" s="46">
        <f>step*(+prop_idu_male*'By group'!BM$9*Population!BM94-'By group'!M$8*Population!M94)</f>
        <v>-0.89194257895207929</v>
      </c>
      <c r="JN94" s="46">
        <f>step*(+prop_idu_male*'By group'!BN$9*Population!BN94-'By group'!N$8*Population!N94)</f>
        <v>-0.72248033002269463</v>
      </c>
      <c r="JO94" s="45">
        <f>step*(+(1-prop_idu_male)*'By group'!BB$9*Population!BB94-'By group'!O$8*Population!O94-'By group'!O$6*Population!O94+'By group'!AB$7*Population!AB94)</f>
        <v>-7109.3739270514252</v>
      </c>
      <c r="JP94" s="46">
        <f>step*(+(1-prop_idu_male)*'By group'!BC$9*Population!BC94-'By group'!P$8*Population!P94-'By group'!P$6*Population!P94+'By group'!AC$7*Population!AC94)</f>
        <v>-10.83276772878059</v>
      </c>
      <c r="JQ94" s="46">
        <f>step*(+(1-prop_idu_male)*'By group'!BD$9*Population!BD94-'By group'!Q$8*Population!Q94-'By group'!Q$6*Population!Q94+'By group'!AD$7*Population!AD94)</f>
        <v>-31.430753763234257</v>
      </c>
      <c r="JR94" s="46">
        <f>step*(+(1-prop_idu_male)*'By group'!BE$9*Population!BE94-'By group'!R$8*Population!R94-'By group'!R$6*Population!R94+'By group'!AE$7*Population!AE94)</f>
        <v>-32.137277110559403</v>
      </c>
      <c r="JS94" s="46">
        <f>step*(+(1-prop_idu_male)*'By group'!BF$9*Population!BF94-'By group'!S$8*Population!S94-'By group'!S$6*Population!S94+'By group'!AF$7*Population!AF94)</f>
        <v>-9.5672360645354733</v>
      </c>
      <c r="JT94" s="46">
        <f>step*(+(1-prop_idu_male)*'By group'!BG$9*Population!BG94-'By group'!T$8*Population!T94-'By group'!T$6*Population!T94+'By group'!AG$7*Population!AG94)</f>
        <v>-1.8318550420112227</v>
      </c>
      <c r="JU94" s="46">
        <f>step*(+(1-prop_idu_male)*'By group'!BH$9*Population!BH94-'By group'!U$8*Population!U94-'By group'!U$6*Population!U94+'By group'!AH$7*Population!AH94)</f>
        <v>-1.5394014634075819</v>
      </c>
      <c r="JV94" s="46">
        <f>step*(+(1-prop_idu_male)*'By group'!BI$9*Population!BI94-'By group'!V$8*Population!V94-'By group'!V$6*Population!V94+'By group'!AI$7*Population!AI94)</f>
        <v>0</v>
      </c>
      <c r="JW94" s="46">
        <f>step*(+(1-prop_idu_male)*'By group'!BJ$9*Population!BJ94-'By group'!W$8*Population!W94-'By group'!W$6*Population!W94+'By group'!AJ$7*Population!AJ94)</f>
        <v>0</v>
      </c>
      <c r="JX94" s="46">
        <f>step*(+(1-prop_idu_male)*'By group'!BK$9*Population!BK94-'By group'!X$8*Population!X94-'By group'!X$6*Population!X94+'By group'!AK$7*Population!AK94)</f>
        <v>0</v>
      </c>
      <c r="JY94" s="46">
        <f>step*(+(1-prop_idu_male)*'By group'!BL$9*Population!BL94-'By group'!Y$8*Population!Y94-'By group'!Y$6*Population!Y94+'By group'!AL$7*Population!AL94)</f>
        <v>-3.2198302473025171</v>
      </c>
      <c r="JZ94" s="46">
        <f>step*(+(1-prop_idu_male)*'By group'!BM$9*Population!BM94-'By group'!Z$8*Population!Z94-'By group'!Z$6*Population!Z94+'By group'!AM$7*Population!AM94)</f>
        <v>-1.6016540248563584</v>
      </c>
      <c r="KA94" s="76">
        <f>step*(+(1-prop_idu_male)*'By group'!BN$9*Population!BN94-'By group'!AA$8*Population!AA94-'By group'!AA$6*Population!AA94+'By group'!AN$7*Population!AN94)</f>
        <v>-1.2980964290165633</v>
      </c>
      <c r="KB94" s="46">
        <f>step*(+'By group'!O$6*Population!O94-'By group'!AB$7*Population!AB94)</f>
        <v>6083.5284220901713</v>
      </c>
      <c r="KC94" s="46">
        <f>step*(+'By group'!P$6*Population!P94-'By group'!AC$7*Population!AC94)</f>
        <v>7.8352878309521135</v>
      </c>
      <c r="KD94" s="46">
        <f>step*(+'By group'!Q$6*Population!Q94-'By group'!AD$7*Population!AD94)</f>
        <v>22.663447749617809</v>
      </c>
      <c r="KE94" s="46">
        <f>step*(+'By group'!R$6*Population!R94-'By group'!AE$7*Population!AE94)</f>
        <v>23.07740655689944</v>
      </c>
      <c r="KF94" s="46">
        <f>step*(+'By group'!S$6*Population!S94-'By group'!AF$7*Population!AF94)</f>
        <v>6.8497746385318177</v>
      </c>
      <c r="KG94" s="46">
        <f>step*(+'By group'!T$6*Population!T94-'By group'!AG$7*Population!AG94)</f>
        <v>1.3089741189236468</v>
      </c>
      <c r="KH94" s="46">
        <f>step*(+'By group'!U$6*Population!U94-'By group'!AH$7*Population!AH94)</f>
        <v>1.096908684359434</v>
      </c>
      <c r="KI94" s="46">
        <f>step*(+'By group'!V$6*Population!V94-'By group'!AI$7*Population!AI94)</f>
        <v>0</v>
      </c>
      <c r="KJ94" s="46">
        <f>step*(+'By group'!W$6*Population!W94-'By group'!AJ$7*Population!AJ94)</f>
        <v>0</v>
      </c>
      <c r="KK94" s="46">
        <f>step*(+'By group'!X$6*Population!X94-'By group'!AK$7*Population!AK94)</f>
        <v>0</v>
      </c>
      <c r="KL94" s="46">
        <f>step*(+'By group'!Y$6*Population!Y94-'By group'!AL$7*Population!AL94)</f>
        <v>2.2935180210907653</v>
      </c>
      <c r="KM94" s="46">
        <f>step*(+'By group'!Z$6*Population!Z94-'By group'!AM$7*Population!AM94)</f>
        <v>1.1381110980628371</v>
      </c>
      <c r="KN94" s="46">
        <f>step*(+'By group'!AA$6*Population!AA94-'By group'!AN$7*Population!AN94)</f>
        <v>0.92193966498647351</v>
      </c>
      <c r="KO94" s="45">
        <v>0</v>
      </c>
      <c r="KP94" s="46">
        <v>0</v>
      </c>
      <c r="KQ94" s="46">
        <v>0</v>
      </c>
      <c r="KR94" s="46">
        <v>0</v>
      </c>
      <c r="KS94" s="46">
        <v>0</v>
      </c>
      <c r="KT94" s="46">
        <v>0</v>
      </c>
      <c r="KU94" s="46">
        <v>0</v>
      </c>
      <c r="KV94" s="46">
        <v>0</v>
      </c>
      <c r="KW94" s="46">
        <v>0</v>
      </c>
      <c r="KX94" s="46">
        <v>0</v>
      </c>
      <c r="KY94" s="46">
        <v>0</v>
      </c>
      <c r="KZ94" s="46">
        <v>0</v>
      </c>
      <c r="LA94" s="46">
        <v>0</v>
      </c>
      <c r="LB94" s="188">
        <f>step*(-'By group'!BB$9*Population!BB94+'By group'!B$8*Population!B94+'By group'!O$8*Population!O94)</f>
        <v>1977.6872123700441</v>
      </c>
      <c r="LC94" s="189">
        <f>step*(-'By group'!BC$9*Population!BC94+'By group'!C$8*Population!C94+'By group'!P$8*Population!P94)</f>
        <v>8.6539939529252905</v>
      </c>
      <c r="LD94" s="189">
        <f>step*(-'By group'!BD$9*Population!BD94+'By group'!D$8*Population!D94+'By group'!Q$8*Population!Q94)</f>
        <v>25.381269549424427</v>
      </c>
      <c r="LE94" s="189">
        <f>step*(-'By group'!BE$9*Population!BE94+'By group'!E$8*Population!E94+'By group'!R$8*Population!R94)</f>
        <v>26.317258639247004</v>
      </c>
      <c r="LF94" s="189">
        <f>step*(-'By group'!BF$9*Population!BF94+'By group'!F$8*Population!F94+'By group'!S$8*Population!S94)</f>
        <v>7.9115965445510401</v>
      </c>
      <c r="LG94" s="189">
        <f>step*(-'By group'!BG$9*Population!BG94+'By group'!G$8*Population!G94+'By group'!T$8*Population!T94)</f>
        <v>1.5244136483169557</v>
      </c>
      <c r="LH94" s="189">
        <f>step*(-'By group'!BH$9*Population!BH94+'By group'!H$8*Population!H94+'By group'!U$8*Population!U94)</f>
        <v>1.2922091095041472</v>
      </c>
      <c r="LI94" s="189">
        <f>step*(-'By group'!BI$9*Population!BI94+'By group'!I$8*Population!I94+'By group'!V$8*Population!V94)</f>
        <v>0</v>
      </c>
      <c r="LJ94" s="189">
        <f>step*(-'By group'!BJ$9*Population!BJ94+'By group'!J$8*Population!J94+'By group'!W$8*Population!W94)</f>
        <v>0</v>
      </c>
      <c r="LK94" s="189">
        <f>step*(-'By group'!BK$9*Population!BK94+'By group'!K$8*Population!K94+'By group'!X$8*Population!X94)</f>
        <v>0</v>
      </c>
      <c r="LL94" s="189">
        <f>step*(-'By group'!BL$9*Population!BL94+'By group'!L$8*Population!L94+'By group'!Y$8*Population!Y94)</f>
        <v>2.7057875531357114</v>
      </c>
      <c r="LM94" s="189">
        <f>step*(-'By group'!BM$9*Population!BM94+'By group'!M$8*Population!M94+'By group'!Z$8*Population!Z94)</f>
        <v>1.3554855057456008</v>
      </c>
      <c r="LN94" s="189">
        <f>step*(-'By group'!BN$9*Population!BN94+'By group'!N$8*Population!N94+'By group'!AA$8*Population!AA94)</f>
        <v>1.0986370940527843</v>
      </c>
    </row>
    <row r="95" spans="1:326" x14ac:dyDescent="0.25">
      <c r="A95">
        <f t="shared" si="110"/>
        <v>45.5</v>
      </c>
      <c r="B95" s="52">
        <f>step*((-'By group'!B$4-'By group'!B$5-'By group'!B$22)*Population!B95+'By group'!B$3*Population!$BO95)</f>
        <v>190426.91075268446</v>
      </c>
      <c r="C95" s="4">
        <f>step*((-'By group'!C$4-'By group'!C$5-'By group'!C$22)*Population!C95+'By group'!C$3*Population!$BO95)</f>
        <v>-5204.9446896881254</v>
      </c>
      <c r="D95" s="4">
        <f>step*((-'By group'!D$4-'By group'!D$5-'By group'!D$22)*Population!D95+'By group'!D$3*Population!$BO95)</f>
        <v>-34141.078682328545</v>
      </c>
      <c r="E95" s="4">
        <f>step*((-'By group'!E$4-'By group'!E$5-'By group'!E$22)*Population!E95+'By group'!E$3*Population!$BO95)</f>
        <v>-54633.668626774546</v>
      </c>
      <c r="F95" s="4">
        <f>step*((-'By group'!F$4-'By group'!F$5-'By group'!F$22)*Population!F95+'By group'!F$3*Population!$BO95)</f>
        <v>-22162.589731027565</v>
      </c>
      <c r="G95" s="4">
        <f>step*((-'By group'!G$4-'By group'!G$5-'By group'!G$22)*Population!G95+'By group'!G$3*Population!$BO95)</f>
        <v>-5372.3994080937318</v>
      </c>
      <c r="H95" s="4">
        <f>step*((-'By group'!H$4-'By group'!H$5-'By group'!H$22)*Population!H95+'By group'!H$3*Population!$BO95)</f>
        <v>-4993.267646372422</v>
      </c>
      <c r="I95" s="4">
        <f>step*((-'By group'!I$4-'By group'!I$5-'By group'!I$22)*Population!I95+'By group'!I$3*Population!$BO95)</f>
        <v>0</v>
      </c>
      <c r="J95" s="4">
        <f>step*((-'By group'!J$4-'By group'!J$5-'By group'!J$22)*Population!J95+'By group'!J$3*Population!$BO95)</f>
        <v>0</v>
      </c>
      <c r="K95" s="4">
        <f>step*((-'By group'!K$4-'By group'!K$5-'By group'!K$22)*Population!K95+'By group'!K$3*Population!$BO95)</f>
        <v>0</v>
      </c>
      <c r="L95" s="4">
        <f>step*((-'By group'!L$4-'By group'!L$5-'By group'!L$22)*Population!L95+'By group'!L$3*Population!$BO95)</f>
        <v>-2760.7137754208911</v>
      </c>
      <c r="M95" s="4">
        <f>step*((-'By group'!M$4-'By group'!M$5-'By group'!M$22)*Population!M95+'By group'!M$3*Population!$BO95)</f>
        <v>-1568.2485279096527</v>
      </c>
      <c r="N95" s="4">
        <f>step*((-'By group'!N$4-'By group'!N$5-'By group'!N$22)*Population!N95+'By group'!N$3*Population!$BO95)</f>
        <v>-1494.3566539287378</v>
      </c>
      <c r="O95" s="8">
        <f>step*((-'By group'!O$4-'By group'!O$5-'By group'!O$22)*Population!O95+'By group'!O$3*Population!$BO95)</f>
        <v>133597.80272480706</v>
      </c>
      <c r="P95" s="4">
        <f>step*((-'By group'!P$4-'By group'!P$5-'By group'!P$22)*Population!P95+'By group'!P$3*Population!$BO95)</f>
        <v>-2571.6227225845691</v>
      </c>
      <c r="Q95" s="4">
        <f>step*((-'By group'!Q$4-'By group'!Q$5-'By group'!Q$22)*Population!Q95+'By group'!Q$3*Population!$BO95)</f>
        <v>-16864.059582262067</v>
      </c>
      <c r="R95" s="4">
        <f>step*((-'By group'!R$4-'By group'!R$5-'By group'!R$22)*Population!R95+'By group'!R$3*Population!$BO95)</f>
        <v>-26982.666613902384</v>
      </c>
      <c r="S95" s="4">
        <f>step*((-'By group'!S$4-'By group'!S$5-'By group'!S$22)*Population!S95+'By group'!S$3*Population!$BO95)</f>
        <v>-10946.782981146413</v>
      </c>
      <c r="T95" s="4">
        <f>step*((-'By group'!T$4-'By group'!T$5-'By group'!T$22)*Population!T95+'By group'!T$3*Population!$BO95)</f>
        <v>-2654.3474567303419</v>
      </c>
      <c r="U95" s="4">
        <f>step*((-'By group'!U$4-'By group'!U$5-'By group'!U$22)*Population!U95+'By group'!U$3*Population!$BO95)</f>
        <v>-2470.1796319771615</v>
      </c>
      <c r="V95" s="4">
        <f>step*((-'By group'!V$4-'By group'!V$5-'By group'!V$22)*Population!V95+'By group'!V$3*Population!$BO95)</f>
        <v>0</v>
      </c>
      <c r="W95" s="4">
        <f>step*((-'By group'!W$4-'By group'!W$5-'By group'!W$22)*Population!W95+'By group'!W$3*Population!$BO95)</f>
        <v>0</v>
      </c>
      <c r="X95" s="4">
        <f>step*((-'By group'!X$4-'By group'!X$5-'By group'!X$22)*Population!X95+'By group'!X$3*Population!$BO95)</f>
        <v>0</v>
      </c>
      <c r="Y95" s="4">
        <f>step*((-'By group'!Y$4-'By group'!Y$5-'By group'!Y$22)*Population!Y95+'By group'!Y$3*Population!$BO95)</f>
        <v>-1365.5968749952813</v>
      </c>
      <c r="Z95" s="4">
        <f>step*((-'By group'!Z$4-'By group'!Z$5-'By group'!Z$22)*Population!Z95+'By group'!Z$3*Population!$BO95)</f>
        <v>-777.50057474692164</v>
      </c>
      <c r="AA95" s="4">
        <f>step*((-'By group'!AA$4-'By group'!AA$5-'By group'!AA$22)*Population!AA95+'By group'!AA$3*Population!$BO95)</f>
        <v>-745.12932769460645</v>
      </c>
      <c r="AB95" s="8">
        <f>step*((-'By group'!AB$4-'By group'!AB$5-'By group'!AB$22)*Population!AB95+'By group'!AB$3*Population!$BO95)</f>
        <v>-1252.32548963412</v>
      </c>
      <c r="AC95" s="4">
        <f>step*((-'By group'!AC$4-'By group'!AC$5-'By group'!AC$22)*Population!AC95+'By group'!AC$3*Population!$BO95)</f>
        <v>-182.86694263573733</v>
      </c>
      <c r="AD95" s="4">
        <f>step*((-'By group'!AD$4-'By group'!AD$5-'By group'!AD$22)*Population!AD95+'By group'!AD$3*Population!$BO95)</f>
        <v>-1205.5124318643614</v>
      </c>
      <c r="AE95" s="4">
        <f>step*((-'By group'!AE$4-'By group'!AE$5-'By group'!AE$22)*Population!AE95+'By group'!AE$3*Population!$BO95)</f>
        <v>-1942.2280452854202</v>
      </c>
      <c r="AF95" s="4">
        <f>step*((-'By group'!AF$4-'By group'!AF$5-'By group'!AF$22)*Population!AF95+'By group'!AF$3*Population!$BO95)</f>
        <v>-791.80287795989739</v>
      </c>
      <c r="AG95" s="4">
        <f>step*((-'By group'!AG$4-'By group'!AG$5-'By group'!AG$22)*Population!AG95+'By group'!AG$3*Population!$BO95)</f>
        <v>-192.59500576446811</v>
      </c>
      <c r="AH95" s="4">
        <f>step*((-'By group'!AH$4-'By group'!AH$5-'By group'!AH$22)*Population!AH95+'By group'!AH$3*Population!$BO95)</f>
        <v>-179.98369577012164</v>
      </c>
      <c r="AI95" s="4">
        <f>step*((-'By group'!AI$4-'By group'!AI$5-'By group'!AI$22)*Population!AI95+'By group'!AI$3*Population!$BO95)</f>
        <v>0</v>
      </c>
      <c r="AJ95" s="4">
        <f>step*((-'By group'!AJ$4-'By group'!AJ$5-'By group'!AJ$22)*Population!AJ95+'By group'!AJ$3*Population!$BO95)</f>
        <v>0</v>
      </c>
      <c r="AK95" s="4">
        <f>step*((-'By group'!AK$4-'By group'!AK$5-'By group'!AK$22)*Population!AK95+'By group'!AK$3*Population!$BO95)</f>
        <v>0</v>
      </c>
      <c r="AL95" s="4">
        <f>step*((-'By group'!AL$4-'By group'!AL$5-'By group'!AL$22)*Population!AL95+'By group'!AL$3*Population!$BO95)</f>
        <v>-99.562711916129899</v>
      </c>
      <c r="AM95" s="4">
        <f>step*((-'By group'!AM$4-'By group'!AM$5-'By group'!AM$22)*Population!AM95+'By group'!AM$3*Population!$BO95)</f>
        <v>-56.867982220472051</v>
      </c>
      <c r="AN95" s="4">
        <f>step*((-'By group'!AN$4-'By group'!AN$5-'By group'!AN$22)*Population!AN95+'By group'!AN$3*Population!$BO95)</f>
        <v>-54.441701907067284</v>
      </c>
      <c r="AO95" s="8">
        <f>step*((-'By group'!AO$4-'By group'!AO$5-'By group'!AO$22)*Population!AO95+'By group'!AO$3*Population!$BO95)</f>
        <v>15654.443106174167</v>
      </c>
      <c r="AP95" s="4">
        <f>step*((-'By group'!AP$4-'By group'!AP$5-'By group'!AP$22)*Population!AP95+'By group'!AP$3*Population!$BO95)</f>
        <v>-569.69974733609865</v>
      </c>
      <c r="AQ95" s="4">
        <f>step*((-'By group'!AQ$4-'By group'!AQ$5-'By group'!AQ$22)*Population!AQ95+'By group'!AQ$3*Population!$BO95)</f>
        <v>-3711.4308628429308</v>
      </c>
      <c r="AR95" s="4">
        <f>step*((-'By group'!AR$4-'By group'!AR$5-'By group'!AR$22)*Population!AR95+'By group'!AR$3*Population!$BO95)</f>
        <v>-5874.0058800359438</v>
      </c>
      <c r="AS95" s="4">
        <f>step*((-'By group'!AS$4-'By group'!AS$5-'By group'!AS$22)*Population!AS95+'By group'!AS$3*Population!$BO95)</f>
        <v>-2360.2356728743298</v>
      </c>
      <c r="AT95" s="4">
        <f>step*((-'By group'!AT$4-'By group'!AT$5-'By group'!AT$22)*Population!AT95+'By group'!AT$3*Population!$BO95)</f>
        <v>-567.69664913102758</v>
      </c>
      <c r="AU95" s="4">
        <f>step*((-'By group'!AU$4-'By group'!AU$5-'By group'!AU$22)*Population!AU95+'By group'!AU$3*Population!$BO95)</f>
        <v>-519.05515652947577</v>
      </c>
      <c r="AV95" s="4">
        <f>step*((-'By group'!AV$4-'By group'!AV$5-'By group'!AV$22)*Population!AV95+'By group'!AV$3*Population!$BO95)</f>
        <v>0</v>
      </c>
      <c r="AW95" s="4">
        <f>step*((-'By group'!AW$4-'By group'!AW$5-'By group'!AW$22)*Population!AW95+'By group'!AW$3*Population!$BO95)</f>
        <v>0</v>
      </c>
      <c r="AX95" s="4">
        <f>step*((-'By group'!AX$4-'By group'!AX$5-'By group'!AX$22)*Population!AX95+'By group'!AX$3*Population!$BO95)</f>
        <v>0</v>
      </c>
      <c r="AY95" s="4">
        <f>step*((-'By group'!AY$4-'By group'!AY$5-'By group'!AY$22)*Population!AY95+'By group'!AY$3*Population!$BO95)</f>
        <v>-286.65974558557713</v>
      </c>
      <c r="AZ95" s="4">
        <f>step*((-'By group'!AZ$4-'By group'!AZ$5-'By group'!AZ$22)*Population!AZ95+'By group'!AZ$3*Population!$BO95)</f>
        <v>-159.33924650959847</v>
      </c>
      <c r="BA95" s="4">
        <f>step*((-'By group'!BA$4-'By group'!BA$5-'By group'!BA$22)*Population!BA95+'By group'!BA$3*Population!$BO95)</f>
        <v>-146.78573493112609</v>
      </c>
      <c r="BB95" s="8">
        <f>step*((-'By group'!BB$4-'By group'!BB$5-'By group'!BB$22)*Population!BB95+'By group'!BB$3*Population!$BO95)</f>
        <v>5485.884213507632</v>
      </c>
      <c r="BC95" s="4">
        <f>step*((-'By group'!BC$4-'By group'!BC$5-'By group'!BC$22)*Population!BC95+'By group'!BC$3*Population!$BO95)</f>
        <v>-416.36402519049432</v>
      </c>
      <c r="BD95" s="4">
        <f>step*((-'By group'!BD$4-'By group'!BD$5-'By group'!BD$22)*Population!BD95+'By group'!BD$3*Population!$BO95)</f>
        <v>-2111.5171506493798</v>
      </c>
      <c r="BE95" s="4">
        <f>step*((-'By group'!BE$4-'By group'!BE$5-'By group'!BE$22)*Population!BE95+'By group'!BE$3*Population!$BO95)</f>
        <v>-2937.3390636070353</v>
      </c>
      <c r="BF95" s="4">
        <f>step*((-'By group'!BF$4-'By group'!BF$5-'By group'!BF$22)*Population!BF95+'By group'!BF$3*Population!$BO95)</f>
        <v>-1089.718056649552</v>
      </c>
      <c r="BG95" s="4">
        <f>step*((-'By group'!BG$4-'By group'!BG$5-'By group'!BG$22)*Population!BG95+'By group'!BG$3*Population!$BO95)</f>
        <v>-248.68288233022213</v>
      </c>
      <c r="BH95" s="4">
        <f>step*((-'By group'!BH$4-'By group'!BH$5-'By group'!BH$22)*Population!BH95+'By group'!BH$3*Population!$BO95)</f>
        <v>-213.81454001952531</v>
      </c>
      <c r="BI95" s="4">
        <f>step*((-'By group'!BI$4-'By group'!BI$5-'By group'!BI$22)*Population!BI95+'By group'!BI$3*Population!$BO95)</f>
        <v>0</v>
      </c>
      <c r="BJ95" s="4">
        <f>step*((-'By group'!BJ$4-'By group'!BJ$5-'By group'!BJ$22)*Population!BJ95+'By group'!BJ$3*Population!$BO95)</f>
        <v>0</v>
      </c>
      <c r="BK95" s="4">
        <f>step*((-'By group'!BK$4-'By group'!BK$5-'By group'!BK$22)*Population!BK95+'By group'!BK$3*Population!$BO95)</f>
        <v>0</v>
      </c>
      <c r="BL95" s="4">
        <f>step*((-'By group'!BL$4-'By group'!BL$5-'By group'!BL$22)*Population!BL95+'By group'!BL$3*Population!$BO95)</f>
        <v>-140.59153394587653</v>
      </c>
      <c r="BM95" s="4">
        <f>step*((-'By group'!BM$4-'By group'!BM$5-'By group'!BM$22)*Population!BM95+'By group'!BM$3*Population!$BO95)</f>
        <v>-71.589460038760279</v>
      </c>
      <c r="BN95" s="4">
        <f>step*((-'By group'!BN$4-'By group'!BN$5-'By group'!BN$22)*Population!BN95+'By group'!BN$3*Population!$BO95)</f>
        <v>-59.951469788820319</v>
      </c>
      <c r="BO95" s="71">
        <f>-step*SUM(SCR!B95:N95)*Population!B95</f>
        <v>-135720.81746990318</v>
      </c>
      <c r="BP95" s="4">
        <f>step*-SUM('By group'!C$11:C$21)*Population!C95</f>
        <v>-130123.61724220314</v>
      </c>
      <c r="BQ95" s="4">
        <f>step*-SUM('By group'!D$11:D$21)*Population!D95</f>
        <v>-94836.329673134853</v>
      </c>
      <c r="BR95" s="4">
        <f>step*-SUM('By group'!E$11:E$21)*Population!E95</f>
        <v>-39024.049019124672</v>
      </c>
      <c r="BS95" s="4">
        <f>step*-SUM('By group'!F$11:F$21)*Population!F95</f>
        <v>-11664.52091106714</v>
      </c>
      <c r="BT95" s="4">
        <f>step*-SUM('By group'!G$11:G$21)*Population!G95</f>
        <v>-5596.2493834309698</v>
      </c>
      <c r="BU95" s="4">
        <f>step*-SUM('By group'!H$11:H$21)*Population!H95</f>
        <v>0</v>
      </c>
      <c r="BV95" s="4">
        <f>step*-SUM('By group'!I$11:I$21)*Population!I95</f>
        <v>0</v>
      </c>
      <c r="BW95" s="4">
        <f>step*-SUM('By group'!J$11:J$21)*Population!J95</f>
        <v>0</v>
      </c>
      <c r="BX95" s="4">
        <f>step*-SUM('By group'!K$11:K$21)*Population!K95</f>
        <v>0</v>
      </c>
      <c r="BY95" s="4">
        <f>step*-SUM('By group'!L$11:L$21)*Population!L95</f>
        <v>-1971.9384110149222</v>
      </c>
      <c r="BZ95" s="4">
        <f>step*-SUM('By group'!M$11:M$21)*Population!M95</f>
        <v>-980.15532994353293</v>
      </c>
      <c r="CA95" s="4">
        <f>step*-SUM('By group'!N$11:N$21)*Population!N95</f>
        <v>0</v>
      </c>
      <c r="CB95" s="13">
        <f>-step*SUM(SCR!O95:AA95)*Population!O95</f>
        <v>-67062.910358486799</v>
      </c>
      <c r="CC95" s="4">
        <f>step*-SUM('By group'!P$11:P$21)*Population!P95</f>
        <v>-64290.568064614228</v>
      </c>
      <c r="CD95" s="4">
        <f>step*-SUM('By group'!Q$11:Q$21)*Population!Q95</f>
        <v>-46844.609950727965</v>
      </c>
      <c r="CE95" s="4">
        <f>step*-SUM('By group'!R$11:R$21)*Population!R95</f>
        <v>-19273.333295644559</v>
      </c>
      <c r="CF95" s="4">
        <f>step*-SUM('By group'!S$11:S$21)*Population!S95</f>
        <v>-5761.4647269191646</v>
      </c>
      <c r="CG95" s="4">
        <f>step*-SUM('By group'!T$11:T$21)*Population!T95</f>
        <v>-2764.9452674274394</v>
      </c>
      <c r="CH95" s="4">
        <f>step*-SUM('By group'!U$11:U$21)*Population!U95</f>
        <v>0</v>
      </c>
      <c r="CI95" s="4">
        <f>step*-SUM('By group'!V$11:V$21)*Population!V95</f>
        <v>0</v>
      </c>
      <c r="CJ95" s="4">
        <f>step*-SUM('By group'!W$11:W$21)*Population!W95</f>
        <v>0</v>
      </c>
      <c r="CK95" s="4">
        <f>step*-SUM('By group'!X$11:X$21)*Population!X95</f>
        <v>0</v>
      </c>
      <c r="CL95" s="4">
        <f>step*-SUM('By group'!Y$11:Y$21)*Population!Y95</f>
        <v>-975.42633928234375</v>
      </c>
      <c r="CM95" s="4">
        <f>step*-SUM('By group'!Z$11:Z$21)*Population!Z95</f>
        <v>-485.93785921682604</v>
      </c>
      <c r="CN95" s="4">
        <f>step*-SUM('By group'!AA$11:AA$21)*Population!AA95</f>
        <v>0</v>
      </c>
      <c r="CO95" s="13">
        <f>-step*SUM(SCR!AB95:AN95)*Population!AB95</f>
        <v>-4760.2945670000972</v>
      </c>
      <c r="CP95" s="4">
        <f>step*-SUM('By group'!AC$11:AC$21)*Population!AC95</f>
        <v>-4571.6735658934331</v>
      </c>
      <c r="CQ95" s="4">
        <f>step*-SUM('By group'!AD$11:AD$21)*Population!AD95</f>
        <v>-3348.6456440676707</v>
      </c>
      <c r="CR95" s="4">
        <f>step*-SUM('By group'!AE$11:AE$21)*Population!AE95</f>
        <v>-1387.3057466324428</v>
      </c>
      <c r="CS95" s="4">
        <f>step*-SUM('By group'!AF$11:AF$21)*Population!AF95</f>
        <v>-416.73835682099866</v>
      </c>
      <c r="CT95" s="4">
        <f>step*-SUM('By group'!AG$11:AG$21)*Population!AG95</f>
        <v>-200.61979767132092</v>
      </c>
      <c r="CU95" s="4">
        <f>step*-SUM('By group'!AH$11:AH$21)*Population!AH95</f>
        <v>0</v>
      </c>
      <c r="CV95" s="4">
        <f>step*-SUM('By group'!AI$11:AI$21)*Population!AI95</f>
        <v>0</v>
      </c>
      <c r="CW95" s="4">
        <f>step*-SUM('By group'!AJ$11:AJ$21)*Population!AJ95</f>
        <v>0</v>
      </c>
      <c r="CX95" s="4">
        <f>step*-SUM('By group'!AK$11:AK$21)*Population!AK95</f>
        <v>0</v>
      </c>
      <c r="CY95" s="4">
        <f>step*-SUM('By group'!AL$11:AL$21)*Population!AL95</f>
        <v>-71.116222797235636</v>
      </c>
      <c r="CZ95" s="4">
        <f>step*-SUM('By group'!AM$11:AM$21)*Population!AM95</f>
        <v>-35.542488887795031</v>
      </c>
      <c r="DA95" s="4">
        <f>step*-SUM('By group'!AN$11:AN$21)*Population!AN95</f>
        <v>0</v>
      </c>
      <c r="DB95" s="13">
        <f>-step*SUM(SCR!AO95:BA95)*Population!AO95</f>
        <v>-14885.526433002819</v>
      </c>
      <c r="DC95" s="4">
        <f>step*-SUM('By group'!AP$11:AP$21)*Population!AP95</f>
        <v>-14242.493683402465</v>
      </c>
      <c r="DD95" s="4">
        <f>step*-SUM('By group'!AQ$11:AQ$21)*Population!AQ95</f>
        <v>-10309.530174563697</v>
      </c>
      <c r="DE95" s="4">
        <f>step*-SUM('By group'!AR$11:AR$21)*Population!AR95</f>
        <v>-4195.7184857399598</v>
      </c>
      <c r="DF95" s="4">
        <f>step*-SUM('By group'!AS$11:AS$21)*Population!AS95</f>
        <v>-1242.2293015128053</v>
      </c>
      <c r="DG95" s="4">
        <f>step*-SUM('By group'!AT$11:AT$21)*Population!AT95</f>
        <v>-591.35067617815366</v>
      </c>
      <c r="DH95" s="4">
        <f>step*-SUM('By group'!AU$11:AU$21)*Population!AU95</f>
        <v>0</v>
      </c>
      <c r="DI95" s="4">
        <f>step*-SUM('By group'!AV$11:AV$21)*Population!AV95</f>
        <v>0</v>
      </c>
      <c r="DJ95" s="4">
        <f>step*-SUM('By group'!AW$11:AW$21)*Population!AW95</f>
        <v>0</v>
      </c>
      <c r="DK95" s="4">
        <f>step*-SUM('By group'!AX$11:AX$21)*Population!AX95</f>
        <v>0</v>
      </c>
      <c r="DL95" s="4">
        <f>step*-SUM('By group'!AY$11:AY$21)*Population!AY95</f>
        <v>-204.75696113255509</v>
      </c>
      <c r="DM95" s="4">
        <f>step*-SUM('By group'!AZ$11:AZ$21)*Population!AZ95</f>
        <v>-99.587029068499035</v>
      </c>
      <c r="DN95" s="4">
        <f>step*-SUM('By group'!BA$11:BA$21)*Population!BA95</f>
        <v>0</v>
      </c>
      <c r="DO95" s="13">
        <f>-step*SUM(SCR!BB95:BN95)*Population!BB95</f>
        <v>-7366.7415411099992</v>
      </c>
      <c r="DP95" s="4">
        <f>step*-SUM('By group'!BC$11:BC$21)*Population!BC95</f>
        <v>-6939.4004198415714</v>
      </c>
      <c r="DQ95" s="4">
        <f>step*-SUM('By group'!BD$11:BD$21)*Population!BD95</f>
        <v>-4798.9026151122262</v>
      </c>
      <c r="DR95" s="4">
        <f>step*-SUM('By group'!BE$11:BE$21)*Population!BE95</f>
        <v>-1835.8369147543972</v>
      </c>
      <c r="DS95" s="4">
        <f>step*-SUM('By group'!BF$11:BF$21)*Population!BF95</f>
        <v>-518.91336030931052</v>
      </c>
      <c r="DT95" s="4">
        <f>step*-SUM('By group'!BG$11:BG$21)*Population!BG95</f>
        <v>-239.11815608675204</v>
      </c>
      <c r="DU95" s="4">
        <f>step*-SUM('By group'!BH$11:BH$21)*Population!BH95</f>
        <v>0</v>
      </c>
      <c r="DV95" s="4">
        <f>step*-SUM('By group'!BI$11:BI$21)*Population!BI95</f>
        <v>0</v>
      </c>
      <c r="DW95" s="4">
        <f>step*-SUM('By group'!BJ$11:BJ$21)*Population!BJ95</f>
        <v>0</v>
      </c>
      <c r="DX95" s="4">
        <f>step*-SUM('By group'!BK$11:BK$21)*Population!BK95</f>
        <v>0</v>
      </c>
      <c r="DY95" s="4">
        <f>step*-SUM('By group'!BL$11:BL$21)*Population!BL95</f>
        <v>-78.106407747709198</v>
      </c>
      <c r="DZ95" s="4">
        <f>step*-SUM('By group'!BM$11:BM$21)*Population!BM95</f>
        <v>-35.79473001938014</v>
      </c>
      <c r="EA95" s="4">
        <f>step*-SUM('By group'!BN$11:BN$21)*Population!BN95</f>
        <v>0</v>
      </c>
      <c r="EB95" s="52">
        <v>0</v>
      </c>
      <c r="EC95" s="4">
        <f t="shared" si="111"/>
        <v>135720.81746990318</v>
      </c>
      <c r="ED95" s="4">
        <f t="shared" si="111"/>
        <v>130123.61724220314</v>
      </c>
      <c r="EE95" s="4">
        <f t="shared" si="112"/>
        <v>94836.329673134853</v>
      </c>
      <c r="EF95" s="4">
        <f t="shared" si="113"/>
        <v>39024.049019124672</v>
      </c>
      <c r="EG95" s="4">
        <f t="shared" si="114"/>
        <v>11664.52091106714</v>
      </c>
      <c r="EH95" s="4">
        <f t="shared" si="114"/>
        <v>5596.2493834309698</v>
      </c>
      <c r="EI95" s="4">
        <v>0</v>
      </c>
      <c r="EJ95" s="4">
        <f t="shared" si="115"/>
        <v>0</v>
      </c>
      <c r="EK95" s="4">
        <f t="shared" si="116"/>
        <v>0</v>
      </c>
      <c r="EL95" s="4">
        <f t="shared" si="117"/>
        <v>0</v>
      </c>
      <c r="EM95" s="4">
        <f t="shared" si="118"/>
        <v>1971.9384110149222</v>
      </c>
      <c r="EN95" s="4">
        <f t="shared" si="119"/>
        <v>980.15532994353293</v>
      </c>
      <c r="EO95" s="52">
        <v>0</v>
      </c>
      <c r="EP95" s="4">
        <f t="shared" si="120"/>
        <v>67062.910358486799</v>
      </c>
      <c r="EQ95" s="4">
        <f t="shared" si="121"/>
        <v>64290.568064614228</v>
      </c>
      <c r="ER95" s="4">
        <f t="shared" si="122"/>
        <v>46844.609950727965</v>
      </c>
      <c r="ES95" s="4">
        <f t="shared" si="123"/>
        <v>19273.333295644559</v>
      </c>
      <c r="ET95" s="4">
        <f t="shared" si="124"/>
        <v>5761.4647269191646</v>
      </c>
      <c r="EU95" s="4">
        <f t="shared" si="125"/>
        <v>2764.9452674274394</v>
      </c>
      <c r="EV95" s="4">
        <v>0</v>
      </c>
      <c r="EW95" s="4">
        <f t="shared" si="126"/>
        <v>0</v>
      </c>
      <c r="EX95" s="4">
        <f t="shared" si="127"/>
        <v>0</v>
      </c>
      <c r="EY95" s="4">
        <f t="shared" si="128"/>
        <v>0</v>
      </c>
      <c r="EZ95" s="4">
        <f t="shared" si="129"/>
        <v>975.42633928234375</v>
      </c>
      <c r="FA95" s="4">
        <f t="shared" si="130"/>
        <v>485.93785921682604</v>
      </c>
      <c r="FB95" s="52">
        <v>0</v>
      </c>
      <c r="FC95" s="4">
        <f t="shared" si="131"/>
        <v>4760.2945670000972</v>
      </c>
      <c r="FD95" s="4">
        <f t="shared" si="132"/>
        <v>4571.6735658934331</v>
      </c>
      <c r="FE95" s="4">
        <f t="shared" si="133"/>
        <v>3348.6456440676707</v>
      </c>
      <c r="FF95" s="4">
        <f t="shared" si="134"/>
        <v>1387.3057466324428</v>
      </c>
      <c r="FG95" s="4">
        <f t="shared" si="135"/>
        <v>416.73835682099866</v>
      </c>
      <c r="FH95" s="4">
        <f t="shared" si="136"/>
        <v>200.61979767132092</v>
      </c>
      <c r="FI95" s="4">
        <v>0</v>
      </c>
      <c r="FJ95" s="4">
        <f t="shared" si="137"/>
        <v>0</v>
      </c>
      <c r="FK95" s="4">
        <f t="shared" si="138"/>
        <v>0</v>
      </c>
      <c r="FL95" s="4">
        <f t="shared" si="139"/>
        <v>0</v>
      </c>
      <c r="FM95" s="4">
        <f t="shared" si="140"/>
        <v>71.116222797235636</v>
      </c>
      <c r="FN95" s="9">
        <f t="shared" si="141"/>
        <v>35.542488887795031</v>
      </c>
      <c r="FO95" s="4">
        <v>0</v>
      </c>
      <c r="FP95" s="4">
        <f t="shared" si="142"/>
        <v>14885.526433002819</v>
      </c>
      <c r="FQ95" s="4">
        <f t="shared" si="143"/>
        <v>14242.493683402465</v>
      </c>
      <c r="FR95" s="4">
        <f t="shared" si="144"/>
        <v>10309.530174563697</v>
      </c>
      <c r="FS95" s="4">
        <f t="shared" si="145"/>
        <v>4195.7184857399598</v>
      </c>
      <c r="FT95" s="4">
        <f t="shared" si="146"/>
        <v>1242.2293015128053</v>
      </c>
      <c r="FU95" s="4">
        <f t="shared" si="147"/>
        <v>591.35067617815366</v>
      </c>
      <c r="FV95" s="4">
        <v>0</v>
      </c>
      <c r="FW95" s="4">
        <f t="shared" si="148"/>
        <v>0</v>
      </c>
      <c r="FX95" s="4">
        <f t="shared" si="149"/>
        <v>0</v>
      </c>
      <c r="FY95" s="4">
        <f t="shared" si="150"/>
        <v>0</v>
      </c>
      <c r="FZ95" s="4">
        <f t="shared" si="151"/>
        <v>204.75696113255509</v>
      </c>
      <c r="GA95" s="4">
        <f t="shared" si="152"/>
        <v>99.587029068499035</v>
      </c>
      <c r="GB95" s="4">
        <v>0</v>
      </c>
      <c r="GC95" s="4">
        <f t="shared" si="153"/>
        <v>7366.7415411099992</v>
      </c>
      <c r="GD95" s="4">
        <f t="shared" si="94"/>
        <v>6939.4004198415714</v>
      </c>
      <c r="GE95" s="4">
        <f t="shared" si="95"/>
        <v>4798.9026151122262</v>
      </c>
      <c r="GF95" s="4">
        <f t="shared" si="96"/>
        <v>1835.8369147543972</v>
      </c>
      <c r="GG95" s="4">
        <f t="shared" si="97"/>
        <v>518.91336030931052</v>
      </c>
      <c r="GH95" s="4">
        <f t="shared" si="98"/>
        <v>239.11815608675204</v>
      </c>
      <c r="GI95" s="4">
        <v>0</v>
      </c>
      <c r="GJ95" s="4">
        <f t="shared" si="154"/>
        <v>0</v>
      </c>
      <c r="GK95" s="4">
        <f t="shared" si="155"/>
        <v>0</v>
      </c>
      <c r="GL95" s="4">
        <f t="shared" si="99"/>
        <v>0</v>
      </c>
      <c r="GM95" s="4">
        <f t="shared" si="100"/>
        <v>78.106407747709198</v>
      </c>
      <c r="GN95" s="4">
        <f t="shared" si="101"/>
        <v>35.79473001938014</v>
      </c>
      <c r="GO95" s="52">
        <v>0</v>
      </c>
      <c r="GP95" s="4">
        <f>step*(-'By group'!C$32*Population!C95+'By group'!I$33*Population!I95)</f>
        <v>0</v>
      </c>
      <c r="GQ95" s="4">
        <f>step*(-'By group'!D$32*Population!D95+'By group'!J$33*Population!J95)</f>
        <v>0</v>
      </c>
      <c r="GR95" s="4">
        <f>step*(-'By group'!E$32*Population!E95+'By group'!K$33*Population!K95)</f>
        <v>0</v>
      </c>
      <c r="GS95" s="4">
        <f>step*(-'By group'!F$32*Population!F95+'By group'!L$33*Population!L95)</f>
        <v>-4846.2912500261091</v>
      </c>
      <c r="GT95" s="4">
        <f>step*(-'By group'!G$32*Population!G95+'By group'!M$33*Population!M95)</f>
        <v>-629.17221171442759</v>
      </c>
      <c r="GU95" s="4">
        <f>step*(-'By group'!H$32*Population!H95+'By group'!N$33*Population!N95)</f>
        <v>-548.87421997978618</v>
      </c>
      <c r="GV95" s="46">
        <f t="shared" si="156"/>
        <v>0</v>
      </c>
      <c r="GW95" s="14">
        <f t="shared" si="157"/>
        <v>0</v>
      </c>
      <c r="GX95" s="4">
        <f t="shared" si="158"/>
        <v>0</v>
      </c>
      <c r="GY95" s="4">
        <f t="shared" si="159"/>
        <v>4846.2912500261091</v>
      </c>
      <c r="GZ95" s="4">
        <f t="shared" si="160"/>
        <v>629.17221171442759</v>
      </c>
      <c r="HA95" s="4">
        <f t="shared" si="161"/>
        <v>548.87421997978618</v>
      </c>
      <c r="HB95" s="8">
        <v>0</v>
      </c>
      <c r="HC95" s="4">
        <f>step*(-'By group'!P$32*Population!P95+'By group'!V$33*Population!V95)</f>
        <v>0</v>
      </c>
      <c r="HD95" s="4">
        <f>step*(-'By group'!Q$32*Population!Q95+'By group'!W$33*Population!W95)</f>
        <v>0</v>
      </c>
      <c r="HE95" s="4">
        <f>step*(-'By group'!R$32*Population!R95+'By group'!X$33*Population!X95)</f>
        <v>0</v>
      </c>
      <c r="HF95" s="4">
        <f>step*(-'By group'!S$32*Population!S95+'By group'!Y$33*Population!Y95)</f>
        <v>-2393.0191938184103</v>
      </c>
      <c r="HG95" s="4">
        <f>step*(-'By group'!T$32*Population!T95+'By group'!Z$33*Population!Z95)</f>
        <v>-310.02012387707492</v>
      </c>
      <c r="HH95" s="4">
        <f>step*(-'By group'!U$32*Population!U95+'By group'!AA$33*Population!AA95)</f>
        <v>-269.98496349214491</v>
      </c>
      <c r="HI95" s="14">
        <f t="shared" si="162"/>
        <v>0</v>
      </c>
      <c r="HJ95" s="46">
        <f t="shared" si="163"/>
        <v>0</v>
      </c>
      <c r="HK95" s="4">
        <f t="shared" si="164"/>
        <v>0</v>
      </c>
      <c r="HL95" s="4">
        <f t="shared" si="165"/>
        <v>2393.0191938184103</v>
      </c>
      <c r="HM95" s="4">
        <f t="shared" si="166"/>
        <v>310.02012387707492</v>
      </c>
      <c r="HN95" s="9">
        <f t="shared" si="167"/>
        <v>269.98496349214491</v>
      </c>
      <c r="HO95" s="4">
        <v>0</v>
      </c>
      <c r="HP95" s="4">
        <f>step*(-'By group'!AC$32*Population!AC95+'By group'!AI$33*Population!AI95)</f>
        <v>0</v>
      </c>
      <c r="HQ95" s="4">
        <f>step*(-'By group'!AD$32*Population!AD95+'By group'!AJ$33*Population!AJ95)</f>
        <v>0</v>
      </c>
      <c r="HR95" s="4">
        <f>step*(-'By group'!AE$32*Population!AE95+'By group'!AK$33*Population!AK95)</f>
        <v>0</v>
      </c>
      <c r="HS95" s="4">
        <f>step*(-'By group'!AF$32*Population!AF95+'By group'!AL$33*Population!AL95)</f>
        <v>-172.81106701188151</v>
      </c>
      <c r="HT95" s="4">
        <f>step*(-'By group'!AG$32*Population!AG95+'By group'!AM$33*Population!AM95)</f>
        <v>-22.352715090366672</v>
      </c>
      <c r="HU95" s="4">
        <f>step*(-'By group'!AH$32*Population!AH95+'By group'!AN$33*Population!AN95)</f>
        <v>-19.632424221400477</v>
      </c>
      <c r="HV95" s="14">
        <f t="shared" si="168"/>
        <v>0</v>
      </c>
      <c r="HW95" s="46">
        <f t="shared" si="169"/>
        <v>0</v>
      </c>
      <c r="HX95" s="4">
        <f t="shared" si="170"/>
        <v>0</v>
      </c>
      <c r="HY95" s="4">
        <f t="shared" si="171"/>
        <v>172.81106701188151</v>
      </c>
      <c r="HZ95" s="4">
        <f t="shared" si="172"/>
        <v>22.352715090366672</v>
      </c>
      <c r="IA95" s="4">
        <f t="shared" si="173"/>
        <v>19.632424221400477</v>
      </c>
      <c r="IB95" s="8">
        <v>0</v>
      </c>
      <c r="IC95" s="4">
        <f>step*(-'By group'!AP$32*Population!AP95+'By group'!AV$33*Population!AV95)</f>
        <v>0</v>
      </c>
      <c r="ID95" s="4">
        <f>step*(-'By group'!AQ$32*Population!AQ95+'By group'!AW$33*Population!AW95)</f>
        <v>0</v>
      </c>
      <c r="IE95" s="4">
        <f>step*(-'By group'!AR$32*Population!AR95+'By group'!AX$33*Population!AX95)</f>
        <v>0</v>
      </c>
      <c r="IF95" s="4">
        <f>step*(-'By group'!AS$32*Population!AS95+'By group'!AY$33*Population!AY95)</f>
        <v>-518.73617019012511</v>
      </c>
      <c r="IG95" s="4">
        <f>step*(-'By group'!AT$32*Population!AT95+'By group'!AZ$33*Population!AZ95)</f>
        <v>-68.476620701381222</v>
      </c>
      <c r="IH95" s="4">
        <f>step*(-'By group'!AU$32*Population!AU95+'By group'!BA$33*Population!BA95)</f>
        <v>-59.307110212365437</v>
      </c>
      <c r="II95" s="14">
        <f t="shared" si="102"/>
        <v>0</v>
      </c>
      <c r="IJ95" s="4">
        <f t="shared" si="103"/>
        <v>0</v>
      </c>
      <c r="IK95" s="4">
        <f t="shared" si="174"/>
        <v>0</v>
      </c>
      <c r="IL95" s="4">
        <f t="shared" si="175"/>
        <v>518.73617019012511</v>
      </c>
      <c r="IM95" s="4">
        <f t="shared" si="176"/>
        <v>68.476620701381222</v>
      </c>
      <c r="IN95" s="4">
        <f t="shared" si="177"/>
        <v>59.307110212365437</v>
      </c>
      <c r="IO95" s="8">
        <v>0</v>
      </c>
      <c r="IP95" s="4">
        <f>step*(-'By group'!BC$32*Population!BC95+'By group'!BI$33*Population!BI95)</f>
        <v>0</v>
      </c>
      <c r="IQ95" s="4">
        <f>step*(-'By group'!BD$32*Population!BD95+'By group'!BJ$33*Population!BJ95)</f>
        <v>0</v>
      </c>
      <c r="IR95" s="4">
        <f>step*(-'By group'!BE$32*Population!BE95+'By group'!BK$33*Population!BK95)</f>
        <v>0</v>
      </c>
      <c r="IS95" s="4">
        <f>step*(-'By group'!BF$32*Population!BF95+'By group'!BL$33*Population!BL95)</f>
        <v>-220.40347628080065</v>
      </c>
      <c r="IT95" s="4">
        <f>step*(-'By group'!BG$32*Population!BG95+'By group'!BM$33*Population!BM95)</f>
        <v>-29.926266207660341</v>
      </c>
      <c r="IU95" s="4">
        <f>step*(-'By group'!BH$32*Population!BH95+'By group'!BN$33*Population!BN95)</f>
        <v>-24.478394595482094</v>
      </c>
      <c r="IV95" s="14">
        <f t="shared" si="104"/>
        <v>0</v>
      </c>
      <c r="IW95" s="4">
        <f t="shared" si="105"/>
        <v>0</v>
      </c>
      <c r="IX95" s="4">
        <f t="shared" si="106"/>
        <v>0</v>
      </c>
      <c r="IY95" s="4">
        <f t="shared" si="107"/>
        <v>220.40347628080065</v>
      </c>
      <c r="IZ95" s="4">
        <f t="shared" si="108"/>
        <v>29.926266207660341</v>
      </c>
      <c r="JA95" s="4">
        <f t="shared" si="109"/>
        <v>24.478394595482094</v>
      </c>
      <c r="JB95" s="75">
        <f>step*(+prop_idu_male*'By group'!BB$9*Population!BB95-'By group'!B$8*Population!B95)</f>
        <v>-954.50978924699086</v>
      </c>
      <c r="JC95" s="46">
        <f>step*(+prop_idu_male*'By group'!BC$9*Population!BC95-'By group'!C$8*Population!C95)</f>
        <v>-5.6734528117291685</v>
      </c>
      <c r="JD95" s="46">
        <f>step*(+prop_idu_male*'By group'!BD$9*Population!BD95-'By group'!D$8*Population!D95)</f>
        <v>-16.663792679373103</v>
      </c>
      <c r="JE95" s="46">
        <f>step*(+prop_idu_male*'By group'!BE$9*Population!BE95-'By group'!E$8*Population!E95)</f>
        <v>-17.30902021185706</v>
      </c>
      <c r="JF95" s="46">
        <f>step*(+prop_idu_male*'By group'!BF$9*Population!BF95-'By group'!F$8*Population!F95)</f>
        <v>-5.209564423162397</v>
      </c>
      <c r="JG95" s="46">
        <f>step*(+prop_idu_male*'By group'!BG$9*Population!BG95-'By group'!G$8*Population!G95)</f>
        <v>-1.004473161764553</v>
      </c>
      <c r="JH95" s="46">
        <f>step*(+prop_idu_male*'By group'!BH$9*Population!BH95-'By group'!H$8*Population!H95)</f>
        <v>-0.85209879626860119</v>
      </c>
      <c r="JI95" s="46">
        <f>step*(+prop_idu_male*'By group'!BI$9*Population!BI95-'By group'!I$8*Population!I95)</f>
        <v>0</v>
      </c>
      <c r="JJ95" s="46">
        <f>step*(+prop_idu_male*'By group'!BJ$9*Population!BJ95-'By group'!J$8*Population!J95)</f>
        <v>0</v>
      </c>
      <c r="JK95" s="46">
        <f>step*(+prop_idu_male*'By group'!BK$9*Population!BK95-'By group'!K$8*Population!K95)</f>
        <v>0</v>
      </c>
      <c r="JL95" s="46">
        <f>step*(+prop_idu_male*'By group'!BL$9*Population!BL95-'By group'!L$8*Population!L95)</f>
        <v>-1.7844830324204202</v>
      </c>
      <c r="JM95" s="46">
        <f>step*(+prop_idu_male*'By group'!BM$9*Population!BM95-'By group'!M$8*Population!M95)</f>
        <v>-0.8942479778970206</v>
      </c>
      <c r="JN95" s="46">
        <f>step*(+prop_idu_male*'By group'!BN$9*Population!BN95-'By group'!N$8*Population!N95)</f>
        <v>-0.72394544663594429</v>
      </c>
      <c r="JO95" s="45">
        <f>step*(+(1-prop_idu_male)*'By group'!BB$9*Population!BB95-'By group'!O$8*Population!O95-'By group'!O$6*Population!O95+'By group'!AB$7*Population!AB95)</f>
        <v>-7129.9048980112038</v>
      </c>
      <c r="JP95" s="46">
        <f>step*(+(1-prop_idu_male)*'By group'!BC$9*Population!BC95-'By group'!P$8*Population!P95-'By group'!P$6*Population!P95+'By group'!AC$7*Population!AC95)</f>
        <v>-10.864332895286148</v>
      </c>
      <c r="JQ95" s="46">
        <f>step*(+(1-prop_idu_male)*'By group'!BD$9*Population!BD95-'By group'!Q$8*Population!Q95-'By group'!Q$6*Population!Q95+'By group'!AD$7*Population!AD95)</f>
        <v>-31.520129176528968</v>
      </c>
      <c r="JR95" s="46">
        <f>step*(+(1-prop_idu_male)*'By group'!BE$9*Population!BE95-'By group'!R$8*Population!R95-'By group'!R$6*Population!R95+'By group'!AE$7*Population!AE95)</f>
        <v>-32.223271794518553</v>
      </c>
      <c r="JS95" s="46">
        <f>step*(+(1-prop_idu_male)*'By group'!BF$9*Population!BF95-'By group'!S$8*Population!S95-'By group'!S$6*Population!S95+'By group'!AF$7*Population!AF95)</f>
        <v>-9.590993615599313</v>
      </c>
      <c r="JT95" s="46">
        <f>step*(+(1-prop_idu_male)*'By group'!BG$9*Population!BG95-'By group'!T$8*Population!T95-'By group'!T$6*Population!T95+'By group'!AG$7*Population!AG95)</f>
        <v>-1.8360312189547954</v>
      </c>
      <c r="JU95" s="46">
        <f>step*(+(1-prop_idu_male)*'By group'!BH$9*Population!BH95-'By group'!U$8*Population!U95-'By group'!U$6*Population!U95+'By group'!AH$7*Population!AH95)</f>
        <v>-1.5420352129805353</v>
      </c>
      <c r="JV95" s="46">
        <f>step*(+(1-prop_idu_male)*'By group'!BI$9*Population!BI95-'By group'!V$8*Population!V95-'By group'!V$6*Population!V95+'By group'!AI$7*Population!AI95)</f>
        <v>0</v>
      </c>
      <c r="JW95" s="46">
        <f>step*(+(1-prop_idu_male)*'By group'!BJ$9*Population!BJ95-'By group'!W$8*Population!W95-'By group'!W$6*Population!W95+'By group'!AJ$7*Population!AJ95)</f>
        <v>0</v>
      </c>
      <c r="JX95" s="46">
        <f>step*(+(1-prop_idu_male)*'By group'!BK$9*Population!BK95-'By group'!X$8*Population!X95-'By group'!X$6*Population!X95+'By group'!AK$7*Population!AK95)</f>
        <v>0</v>
      </c>
      <c r="JY95" s="46">
        <f>step*(+(1-prop_idu_male)*'By group'!BL$9*Population!BL95-'By group'!Y$8*Population!Y95-'By group'!Y$6*Population!Y95+'By group'!AL$7*Population!AL95)</f>
        <v>-3.2253093904659984</v>
      </c>
      <c r="JZ95" s="46">
        <f>step*(+(1-prop_idu_male)*'By group'!BM$9*Population!BM95-'By group'!Z$8*Population!Z95-'By group'!Z$6*Population!Z95+'By group'!AM$7*Population!AM95)</f>
        <v>-1.6029637321164023</v>
      </c>
      <c r="KA95" s="76">
        <f>step*(+(1-prop_idu_male)*'By group'!BN$9*Population!BN95-'By group'!AA$8*Population!AA95-'By group'!AA$6*Population!AA95+'By group'!AN$7*Population!AN95)</f>
        <v>-1.2968974327256684</v>
      </c>
      <c r="KB95" s="46">
        <f>step*(+'By group'!O$6*Population!O95-'By group'!AB$7*Population!AB95)</f>
        <v>6101.097388047092</v>
      </c>
      <c r="KC95" s="46">
        <f>step*(+'By group'!P$6*Population!P95-'By group'!AC$7*Population!AC95)</f>
        <v>7.8579865046506843</v>
      </c>
      <c r="KD95" s="46">
        <f>step*(+'By group'!Q$6*Population!Q95-'By group'!AD$7*Population!AD95)</f>
        <v>22.727075500196847</v>
      </c>
      <c r="KE95" s="46">
        <f>step*(+'By group'!R$6*Population!R95-'By group'!AE$7*Population!AE95)</f>
        <v>23.137356221122594</v>
      </c>
      <c r="KF95" s="46">
        <f>step*(+'By group'!S$6*Population!S95-'By group'!AF$7*Population!AF95)</f>
        <v>6.8659352602325256</v>
      </c>
      <c r="KG95" s="46">
        <f>step*(+'By group'!T$6*Population!T95-'By group'!AG$7*Population!AG95)</f>
        <v>1.3117363441997179</v>
      </c>
      <c r="KH95" s="46">
        <f>step*(+'By group'!U$6*Population!U95-'By group'!AH$7*Population!AH95)</f>
        <v>1.0984703779918648</v>
      </c>
      <c r="KI95" s="46">
        <f>step*(+'By group'!V$6*Population!V95-'By group'!AI$7*Population!AI95)</f>
        <v>0</v>
      </c>
      <c r="KJ95" s="46">
        <f>step*(+'By group'!W$6*Population!W95-'By group'!AJ$7*Population!AJ95)</f>
        <v>0</v>
      </c>
      <c r="KK95" s="46">
        <f>step*(+'By group'!X$6*Population!X95-'By group'!AK$7*Population!AK95)</f>
        <v>0</v>
      </c>
      <c r="KL95" s="46">
        <f>step*(+'By group'!Y$6*Population!Y95-'By group'!AL$7*Population!AL95)</f>
        <v>2.2967468958322801</v>
      </c>
      <c r="KM95" s="46">
        <f>step*(+'By group'!Z$6*Population!Z95-'By group'!AM$7*Population!AM95)</f>
        <v>1.1385027109112043</v>
      </c>
      <c r="KN95" s="46">
        <f>step*(+'By group'!AA$6*Population!AA95-'By group'!AN$7*Population!AN95)</f>
        <v>0.92036361621803908</v>
      </c>
      <c r="KO95" s="45">
        <v>0</v>
      </c>
      <c r="KP95" s="46">
        <v>0</v>
      </c>
      <c r="KQ95" s="46">
        <v>0</v>
      </c>
      <c r="KR95" s="46">
        <v>0</v>
      </c>
      <c r="KS95" s="46">
        <v>0</v>
      </c>
      <c r="KT95" s="46">
        <v>0</v>
      </c>
      <c r="KU95" s="46">
        <v>0</v>
      </c>
      <c r="KV95" s="46">
        <v>0</v>
      </c>
      <c r="KW95" s="46">
        <v>0</v>
      </c>
      <c r="KX95" s="46">
        <v>0</v>
      </c>
      <c r="KY95" s="46">
        <v>0</v>
      </c>
      <c r="KZ95" s="46">
        <v>0</v>
      </c>
      <c r="LA95" s="46">
        <v>0</v>
      </c>
      <c r="LB95" s="188">
        <f>step*(-'By group'!BB$9*Population!BB95+'By group'!B$8*Population!B95+'By group'!O$8*Population!O95)</f>
        <v>1983.3172992111033</v>
      </c>
      <c r="LC95" s="189">
        <f>step*(-'By group'!BC$9*Population!BC95+'By group'!C$8*Population!C95+'By group'!P$8*Population!P95)</f>
        <v>8.6797992023646344</v>
      </c>
      <c r="LD95" s="189">
        <f>step*(-'By group'!BD$9*Population!BD95+'By group'!D$8*Population!D95+'By group'!Q$8*Population!Q95)</f>
        <v>25.456846355705231</v>
      </c>
      <c r="LE95" s="189">
        <f>step*(-'By group'!BE$9*Population!BE95+'By group'!E$8*Population!E95+'By group'!R$8*Population!R95)</f>
        <v>26.394935785253018</v>
      </c>
      <c r="LF95" s="189">
        <f>step*(-'By group'!BF$9*Population!BF95+'By group'!F$8*Population!F95+'By group'!S$8*Population!S95)</f>
        <v>7.934622778529187</v>
      </c>
      <c r="LG95" s="189">
        <f>step*(-'By group'!BG$9*Population!BG95+'By group'!G$8*Population!G95+'By group'!T$8*Population!T95)</f>
        <v>1.5287680365196308</v>
      </c>
      <c r="LH95" s="189">
        <f>step*(-'By group'!BH$9*Population!BH95+'By group'!H$8*Population!H95+'By group'!U$8*Population!U95)</f>
        <v>1.2956636312572716</v>
      </c>
      <c r="LI95" s="189">
        <f>step*(-'By group'!BI$9*Population!BI95+'By group'!I$8*Population!I95+'By group'!V$8*Population!V95)</f>
        <v>0</v>
      </c>
      <c r="LJ95" s="189">
        <f>step*(-'By group'!BJ$9*Population!BJ95+'By group'!J$8*Population!J95+'By group'!W$8*Population!W95)</f>
        <v>0</v>
      </c>
      <c r="LK95" s="189">
        <f>step*(-'By group'!BK$9*Population!BK95+'By group'!K$8*Population!K95+'By group'!X$8*Population!X95)</f>
        <v>0</v>
      </c>
      <c r="LL95" s="189">
        <f>step*(-'By group'!BL$9*Population!BL95+'By group'!L$8*Population!L95+'By group'!Y$8*Population!Y95)</f>
        <v>2.7130455270541387</v>
      </c>
      <c r="LM95" s="189">
        <f>step*(-'By group'!BM$9*Population!BM95+'By group'!M$8*Population!M95+'By group'!Z$8*Population!Z95)</f>
        <v>1.3587089991022185</v>
      </c>
      <c r="LN95" s="189">
        <f>step*(-'By group'!BN$9*Population!BN95+'By group'!N$8*Population!N95+'By group'!AA$8*Population!AA95)</f>
        <v>1.1004792631435736</v>
      </c>
    </row>
    <row r="96" spans="1:326" x14ac:dyDescent="0.25">
      <c r="A96">
        <f t="shared" si="110"/>
        <v>46</v>
      </c>
      <c r="B96" s="52">
        <f>step*((-'By group'!B$4-'By group'!B$5-'By group'!B$22)*Population!B96+'By group'!B$3*Population!$BO96)</f>
        <v>190977.1449422919</v>
      </c>
      <c r="C96" s="4">
        <f>step*((-'By group'!C$4-'By group'!C$5-'By group'!C$22)*Population!C96+'By group'!C$3*Population!$BO96)</f>
        <v>-5220.407973096133</v>
      </c>
      <c r="D96" s="4">
        <f>step*((-'By group'!D$4-'By group'!D$5-'By group'!D$22)*Population!D96+'By group'!D$3*Population!$BO96)</f>
        <v>-34242.737740793986</v>
      </c>
      <c r="E96" s="4">
        <f>step*((-'By group'!E$4-'By group'!E$5-'By group'!E$22)*Population!E96+'By group'!E$3*Population!$BO96)</f>
        <v>-54796.251047757876</v>
      </c>
      <c r="F96" s="4">
        <f>step*((-'By group'!F$4-'By group'!F$5-'By group'!F$22)*Population!F96+'By group'!F$3*Population!$BO96)</f>
        <v>-22228.222867917895</v>
      </c>
      <c r="G96" s="4">
        <f>step*((-'By group'!G$4-'By group'!G$5-'By group'!G$22)*Population!G96+'By group'!G$3*Population!$BO96)</f>
        <v>-5388.1663124136303</v>
      </c>
      <c r="H96" s="4">
        <f>step*((-'By group'!H$4-'By group'!H$5-'By group'!H$22)*Population!H96+'By group'!H$3*Population!$BO96)</f>
        <v>-5007.3803322172826</v>
      </c>
      <c r="I96" s="4">
        <f>step*((-'By group'!I$4-'By group'!I$5-'By group'!I$22)*Population!I96+'By group'!I$3*Population!$BO96)</f>
        <v>0</v>
      </c>
      <c r="J96" s="4">
        <f>step*((-'By group'!J$4-'By group'!J$5-'By group'!J$22)*Population!J96+'By group'!J$3*Population!$BO96)</f>
        <v>0</v>
      </c>
      <c r="K96" s="4">
        <f>step*((-'By group'!K$4-'By group'!K$5-'By group'!K$22)*Population!K96+'By group'!K$3*Population!$BO96)</f>
        <v>0</v>
      </c>
      <c r="L96" s="4">
        <f>step*((-'By group'!L$4-'By group'!L$5-'By group'!L$22)*Population!L96+'By group'!L$3*Population!$BO96)</f>
        <v>-2768.543596059943</v>
      </c>
      <c r="M96" s="4">
        <f>step*((-'By group'!M$4-'By group'!M$5-'By group'!M$22)*Population!M96+'By group'!M$3*Population!$BO96)</f>
        <v>-1572.393529261514</v>
      </c>
      <c r="N96" s="4">
        <f>step*((-'By group'!N$4-'By group'!N$5-'By group'!N$22)*Population!N96+'By group'!N$3*Population!$BO96)</f>
        <v>-1497.5818042307924</v>
      </c>
      <c r="O96" s="8">
        <f>step*((-'By group'!O$4-'By group'!O$5-'By group'!O$22)*Population!O96+'By group'!O$3*Population!$BO96)</f>
        <v>133921.90075542359</v>
      </c>
      <c r="P96" s="4">
        <f>step*((-'By group'!P$4-'By group'!P$5-'By group'!P$22)*Population!P96+'By group'!P$3*Population!$BO96)</f>
        <v>-2579.2169321202778</v>
      </c>
      <c r="Q96" s="4">
        <f>step*((-'By group'!Q$4-'By group'!Q$5-'By group'!Q$22)*Population!Q96+'By group'!Q$3*Population!$BO96)</f>
        <v>-16913.593638482358</v>
      </c>
      <c r="R96" s="4">
        <f>step*((-'By group'!R$4-'By group'!R$5-'By group'!R$22)*Population!R96+'By group'!R$3*Population!$BO96)</f>
        <v>-27060.560761616493</v>
      </c>
      <c r="S96" s="4">
        <f>step*((-'By group'!S$4-'By group'!S$5-'By group'!S$22)*Population!S96+'By group'!S$3*Population!$BO96)</f>
        <v>-10977.653307173958</v>
      </c>
      <c r="T96" s="4">
        <f>step*((-'By group'!T$4-'By group'!T$5-'By group'!T$22)*Population!T96+'By group'!T$3*Population!$BO96)</f>
        <v>-2661.6232601700267</v>
      </c>
      <c r="U96" s="4">
        <f>step*((-'By group'!U$4-'By group'!U$5-'By group'!U$22)*Population!U96+'By group'!U$3*Population!$BO96)</f>
        <v>-2476.3378707146267</v>
      </c>
      <c r="V96" s="4">
        <f>step*((-'By group'!V$4-'By group'!V$5-'By group'!V$22)*Population!V96+'By group'!V$3*Population!$BO96)</f>
        <v>0</v>
      </c>
      <c r="W96" s="4">
        <f>step*((-'By group'!W$4-'By group'!W$5-'By group'!W$22)*Population!W96+'By group'!W$3*Population!$BO96)</f>
        <v>0</v>
      </c>
      <c r="X96" s="4">
        <f>step*((-'By group'!X$4-'By group'!X$5-'By group'!X$22)*Population!X96+'By group'!X$3*Population!$BO96)</f>
        <v>0</v>
      </c>
      <c r="Y96" s="4">
        <f>step*((-'By group'!Y$4-'By group'!Y$5-'By group'!Y$22)*Population!Y96+'By group'!Y$3*Population!$BO96)</f>
        <v>-1369.0108219058036</v>
      </c>
      <c r="Z96" s="4">
        <f>step*((-'By group'!Z$4-'By group'!Z$5-'By group'!Z$22)*Population!Z96+'By group'!Z$3*Population!$BO96)</f>
        <v>-779.13297998400583</v>
      </c>
      <c r="AA96" s="4">
        <f>step*((-'By group'!AA$4-'By group'!AA$5-'By group'!AA$22)*Population!AA96+'By group'!AA$3*Population!$BO96)</f>
        <v>-746.03150446486211</v>
      </c>
      <c r="AB96" s="8">
        <f>step*((-'By group'!AB$4-'By group'!AB$5-'By group'!AB$22)*Population!AB96+'By group'!AB$3*Population!$BO96)</f>
        <v>-1255.8645828906349</v>
      </c>
      <c r="AC96" s="4">
        <f>step*((-'By group'!AC$4-'By group'!AC$5-'By group'!AC$22)*Population!AC96+'By group'!AC$3*Population!$BO96)</f>
        <v>-183.41142443476042</v>
      </c>
      <c r="AD96" s="4">
        <f>step*((-'By group'!AD$4-'By group'!AD$5-'By group'!AD$22)*Population!AD96+'By group'!AD$3*Population!$BO96)</f>
        <v>-1209.1342627559052</v>
      </c>
      <c r="AE96" s="4">
        <f>step*((-'By group'!AE$4-'By group'!AE$5-'By group'!AE$22)*Population!AE96+'By group'!AE$3*Population!$BO96)</f>
        <v>-1948.1429344573505</v>
      </c>
      <c r="AF96" s="4">
        <f>step*((-'By group'!AF$4-'By group'!AF$5-'By group'!AF$22)*Population!AF96+'By group'!AF$3*Population!$BO96)</f>
        <v>-794.23856017887795</v>
      </c>
      <c r="AG96" s="4">
        <f>step*((-'By group'!AG$4-'By group'!AG$5-'By group'!AG$22)*Population!AG96+'By group'!AG$3*Population!$BO96)</f>
        <v>-193.19082367783835</v>
      </c>
      <c r="AH96" s="4">
        <f>step*((-'By group'!AH$4-'By group'!AH$5-'By group'!AH$22)*Population!AH96+'By group'!AH$3*Population!$BO96)</f>
        <v>-180.54076500543616</v>
      </c>
      <c r="AI96" s="4">
        <f>step*((-'By group'!AI$4-'By group'!AI$5-'By group'!AI$22)*Population!AI96+'By group'!AI$3*Population!$BO96)</f>
        <v>0</v>
      </c>
      <c r="AJ96" s="4">
        <f>step*((-'By group'!AJ$4-'By group'!AJ$5-'By group'!AJ$22)*Population!AJ96+'By group'!AJ$3*Population!$BO96)</f>
        <v>0</v>
      </c>
      <c r="AK96" s="4">
        <f>step*((-'By group'!AK$4-'By group'!AK$5-'By group'!AK$22)*Population!AK96+'By group'!AK$3*Population!$BO96)</f>
        <v>0</v>
      </c>
      <c r="AL96" s="4">
        <f>step*((-'By group'!AL$4-'By group'!AL$5-'By group'!AL$22)*Population!AL96+'By group'!AL$3*Population!$BO96)</f>
        <v>-99.872733459734278</v>
      </c>
      <c r="AM96" s="4">
        <f>step*((-'By group'!AM$4-'By group'!AM$5-'By group'!AM$22)*Population!AM96+'By group'!AM$3*Population!$BO96)</f>
        <v>-57.043739779691769</v>
      </c>
      <c r="AN96" s="4">
        <f>step*((-'By group'!AN$4-'By group'!AN$5-'By group'!AN$22)*Population!AN96+'By group'!AN$3*Population!$BO96)</f>
        <v>-54.598791514810173</v>
      </c>
      <c r="AO96" s="8">
        <f>step*((-'By group'!AO$4-'By group'!AO$5-'By group'!AO$22)*Population!AO96+'By group'!AO$3*Population!$BO96)</f>
        <v>15758.701315714763</v>
      </c>
      <c r="AP96" s="4">
        <f>step*((-'By group'!AP$4-'By group'!AP$5-'By group'!AP$22)*Population!AP96+'By group'!AP$3*Population!$BO96)</f>
        <v>-572.63306742666884</v>
      </c>
      <c r="AQ96" s="4">
        <f>step*((-'By group'!AQ$4-'By group'!AQ$5-'By group'!AQ$22)*Population!AQ96+'By group'!AQ$3*Population!$BO96)</f>
        <v>-3731.3688009825564</v>
      </c>
      <c r="AR96" s="4">
        <f>step*((-'By group'!AR$4-'By group'!AR$5-'By group'!AR$22)*Population!AR96+'By group'!AR$3*Population!$BO96)</f>
        <v>-5907.5786932662359</v>
      </c>
      <c r="AS96" s="4">
        <f>step*((-'By group'!AS$4-'By group'!AS$5-'By group'!AS$22)*Population!AS96+'By group'!AS$3*Population!$BO96)</f>
        <v>-2374.3939676952423</v>
      </c>
      <c r="AT96" s="4">
        <f>step*((-'By group'!AT$4-'By group'!AT$5-'By group'!AT$22)*Population!AT96+'By group'!AT$3*Population!$BO96)</f>
        <v>-571.22593445156576</v>
      </c>
      <c r="AU96" s="4">
        <f>step*((-'By group'!AU$4-'By group'!AU$5-'By group'!AU$22)*Population!AU96+'By group'!AU$3*Population!$BO96)</f>
        <v>-522.49708503009856</v>
      </c>
      <c r="AV96" s="4">
        <f>step*((-'By group'!AV$4-'By group'!AV$5-'By group'!AV$22)*Population!AV96+'By group'!AV$3*Population!$BO96)</f>
        <v>0</v>
      </c>
      <c r="AW96" s="4">
        <f>step*((-'By group'!AW$4-'By group'!AW$5-'By group'!AW$22)*Population!AW96+'By group'!AW$3*Population!$BO96)</f>
        <v>0</v>
      </c>
      <c r="AX96" s="4">
        <f>step*((-'By group'!AX$4-'By group'!AX$5-'By group'!AX$22)*Population!AX96+'By group'!AX$3*Population!$BO96)</f>
        <v>0</v>
      </c>
      <c r="AY96" s="4">
        <f>step*((-'By group'!AY$4-'By group'!AY$5-'By group'!AY$22)*Population!AY96+'By group'!AY$3*Population!$BO96)</f>
        <v>-288.57210802861664</v>
      </c>
      <c r="AZ96" s="4">
        <f>step*((-'By group'!AZ$4-'By group'!AZ$5-'By group'!AZ$22)*Population!AZ96+'By group'!AZ$3*Population!$BO96)</f>
        <v>-160.48383101006556</v>
      </c>
      <c r="BA96" s="4">
        <f>step*((-'By group'!BA$4-'By group'!BA$5-'By group'!BA$22)*Population!BA96+'By group'!BA$3*Population!$BO96)</f>
        <v>-147.93603334435122</v>
      </c>
      <c r="BB96" s="8">
        <f>step*((-'By group'!BB$4-'By group'!BB$5-'By group'!BB$22)*Population!BB96+'By group'!BB$3*Population!$BO96)</f>
        <v>5501.3389954458989</v>
      </c>
      <c r="BC96" s="4">
        <f>step*((-'By group'!BC$4-'By group'!BC$5-'By group'!BC$22)*Population!BC96+'By group'!BC$3*Population!$BO96)</f>
        <v>-417.54343890731218</v>
      </c>
      <c r="BD96" s="4">
        <f>step*((-'By group'!BD$4-'By group'!BD$5-'By group'!BD$22)*Population!BD96+'By group'!BD$3*Population!$BO96)</f>
        <v>-2117.5052756973037</v>
      </c>
      <c r="BE96" s="4">
        <f>step*((-'By group'!BE$4-'By group'!BE$5-'By group'!BE$22)*Population!BE96+'By group'!BE$3*Population!$BO96)</f>
        <v>-2945.6785152128032</v>
      </c>
      <c r="BF96" s="4">
        <f>step*((-'By group'!BF$4-'By group'!BF$5-'By group'!BF$22)*Population!BF96+'By group'!BF$3*Population!$BO96)</f>
        <v>-1092.8127519511374</v>
      </c>
      <c r="BG96" s="4">
        <f>step*((-'By group'!BG$4-'By group'!BG$5-'By group'!BG$22)*Population!BG96+'By group'!BG$3*Population!$BO96)</f>
        <v>-249.38873649773299</v>
      </c>
      <c r="BH96" s="4">
        <f>step*((-'By group'!BH$4-'By group'!BH$5-'By group'!BH$22)*Population!BH96+'By group'!BH$3*Population!$BO96)</f>
        <v>-214.41899227388086</v>
      </c>
      <c r="BI96" s="4">
        <f>step*((-'By group'!BI$4-'By group'!BI$5-'By group'!BI$22)*Population!BI96+'By group'!BI$3*Population!$BO96)</f>
        <v>0</v>
      </c>
      <c r="BJ96" s="4">
        <f>step*((-'By group'!BJ$4-'By group'!BJ$5-'By group'!BJ$22)*Population!BJ96+'By group'!BJ$3*Population!$BO96)</f>
        <v>0</v>
      </c>
      <c r="BK96" s="4">
        <f>step*((-'By group'!BK$4-'By group'!BK$5-'By group'!BK$22)*Population!BK96+'By group'!BK$3*Population!$BO96)</f>
        <v>0</v>
      </c>
      <c r="BL96" s="4">
        <f>step*((-'By group'!BL$4-'By group'!BL$5-'By group'!BL$22)*Population!BL96+'By group'!BL$3*Population!$BO96)</f>
        <v>-140.98920615616075</v>
      </c>
      <c r="BM96" s="4">
        <f>step*((-'By group'!BM$4-'By group'!BM$5-'By group'!BM$22)*Population!BM96+'By group'!BM$3*Population!$BO96)</f>
        <v>-71.790179328393407</v>
      </c>
      <c r="BN96" s="4">
        <f>step*((-'By group'!BN$4-'By group'!BN$5-'By group'!BN$22)*Population!BN96+'By group'!BN$3*Population!$BO96)</f>
        <v>-60.115015209076653</v>
      </c>
      <c r="BO96" s="71">
        <f>-step*SUM(SCR!B96:N96)*Population!B96</f>
        <v>-136123.59284633235</v>
      </c>
      <c r="BP96" s="4">
        <f>step*-SUM('By group'!C$11:C$21)*Population!C96</f>
        <v>-130510.19932740333</v>
      </c>
      <c r="BQ96" s="4">
        <f>step*-SUM('By group'!D$11:D$21)*Population!D96</f>
        <v>-95118.715946649958</v>
      </c>
      <c r="BR96" s="4">
        <f>step*-SUM('By group'!E$11:E$21)*Population!E96</f>
        <v>-39140.179319827053</v>
      </c>
      <c r="BS96" s="4">
        <f>step*-SUM('By group'!F$11:F$21)*Population!F96</f>
        <v>-11699.064667325209</v>
      </c>
      <c r="BT96" s="4">
        <f>step*-SUM('By group'!G$11:G$21)*Population!G96</f>
        <v>-5612.6732420975313</v>
      </c>
      <c r="BU96" s="4">
        <f>step*-SUM('By group'!H$11:H$21)*Population!H96</f>
        <v>0</v>
      </c>
      <c r="BV96" s="4">
        <f>step*-SUM('By group'!I$11:I$21)*Population!I96</f>
        <v>0</v>
      </c>
      <c r="BW96" s="4">
        <f>step*-SUM('By group'!J$11:J$21)*Population!J96</f>
        <v>0</v>
      </c>
      <c r="BX96" s="4">
        <f>step*-SUM('By group'!K$11:K$21)*Population!K96</f>
        <v>0</v>
      </c>
      <c r="BY96" s="4">
        <f>step*-SUM('By group'!L$11:L$21)*Population!L96</f>
        <v>-1977.5311400428163</v>
      </c>
      <c r="BZ96" s="4">
        <f>step*-SUM('By group'!M$11:M$21)*Population!M96</f>
        <v>-982.74595578844628</v>
      </c>
      <c r="CA96" s="4">
        <f>step*-SUM('By group'!N$11:N$21)*Population!N96</f>
        <v>0</v>
      </c>
      <c r="CB96" s="13">
        <f>-step*SUM(SCR!O96:AA96)*Population!O96</f>
        <v>-67261.09908138786</v>
      </c>
      <c r="CC96" s="4">
        <f>step*-SUM('By group'!P$11:P$21)*Population!P96</f>
        <v>-64480.423303006937</v>
      </c>
      <c r="CD96" s="4">
        <f>step*-SUM('By group'!Q$11:Q$21)*Population!Q96</f>
        <v>-46982.204551339884</v>
      </c>
      <c r="CE96" s="4">
        <f>step*-SUM('By group'!R$11:R$21)*Population!R96</f>
        <v>-19328.971972583207</v>
      </c>
      <c r="CF96" s="4">
        <f>step*-SUM('By group'!S$11:S$21)*Population!S96</f>
        <v>-5777.7122669336622</v>
      </c>
      <c r="CG96" s="4">
        <f>step*-SUM('By group'!T$11:T$21)*Population!T96</f>
        <v>-2772.5242293437777</v>
      </c>
      <c r="CH96" s="4">
        <f>step*-SUM('By group'!U$11:U$21)*Population!U96</f>
        <v>0</v>
      </c>
      <c r="CI96" s="4">
        <f>step*-SUM('By group'!V$11:V$21)*Population!V96</f>
        <v>0</v>
      </c>
      <c r="CJ96" s="4">
        <f>step*-SUM('By group'!W$11:W$21)*Population!W96</f>
        <v>0</v>
      </c>
      <c r="CK96" s="4">
        <f>step*-SUM('By group'!X$11:X$21)*Population!X96</f>
        <v>0</v>
      </c>
      <c r="CL96" s="4">
        <f>step*-SUM('By group'!Y$11:Y$21)*Population!Y96</f>
        <v>-977.86487278985976</v>
      </c>
      <c r="CM96" s="4">
        <f>step*-SUM('By group'!Z$11:Z$21)*Population!Z96</f>
        <v>-486.95811249000366</v>
      </c>
      <c r="CN96" s="4">
        <f>step*-SUM('By group'!AA$11:AA$21)*Population!AA96</f>
        <v>0</v>
      </c>
      <c r="CO96" s="13">
        <f>-step*SUM(SCR!AB96:AN96)*Population!AB96</f>
        <v>-4774.4298083682752</v>
      </c>
      <c r="CP96" s="4">
        <f>step*-SUM('By group'!AC$11:AC$21)*Population!AC96</f>
        <v>-4585.2856108690103</v>
      </c>
      <c r="CQ96" s="4">
        <f>step*-SUM('By group'!AD$11:AD$21)*Population!AD96</f>
        <v>-3358.7062854330702</v>
      </c>
      <c r="CR96" s="4">
        <f>step*-SUM('By group'!AE$11:AE$21)*Population!AE96</f>
        <v>-1391.530667469536</v>
      </c>
      <c r="CS96" s="4">
        <f>step*-SUM('By group'!AF$11:AF$21)*Population!AF96</f>
        <v>-418.02029483098841</v>
      </c>
      <c r="CT96" s="4">
        <f>step*-SUM('By group'!AG$11:AG$21)*Population!AG96</f>
        <v>-201.2404413310816</v>
      </c>
      <c r="CU96" s="4">
        <f>step*-SUM('By group'!AH$11:AH$21)*Population!AH96</f>
        <v>0</v>
      </c>
      <c r="CV96" s="4">
        <f>step*-SUM('By group'!AI$11:AI$21)*Population!AI96</f>
        <v>0</v>
      </c>
      <c r="CW96" s="4">
        <f>step*-SUM('By group'!AJ$11:AJ$21)*Population!AJ96</f>
        <v>0</v>
      </c>
      <c r="CX96" s="4">
        <f>step*-SUM('By group'!AK$11:AK$21)*Population!AK96</f>
        <v>0</v>
      </c>
      <c r="CY96" s="4">
        <f>step*-SUM('By group'!AL$11:AL$21)*Population!AL96</f>
        <v>-71.337666756953055</v>
      </c>
      <c r="CZ96" s="4">
        <f>step*-SUM('By group'!AM$11:AM$21)*Population!AM96</f>
        <v>-35.652337362307357</v>
      </c>
      <c r="DA96" s="4">
        <f>step*-SUM('By group'!AN$11:AN$21)*Population!AN96</f>
        <v>0</v>
      </c>
      <c r="DB96" s="13">
        <f>-step*SUM(SCR!AO96:BA96)*Population!AO96</f>
        <v>-14961.14487217199</v>
      </c>
      <c r="DC96" s="4">
        <f>step*-SUM('By group'!AP$11:AP$21)*Population!AP96</f>
        <v>-14315.82668566672</v>
      </c>
      <c r="DD96" s="4">
        <f>step*-SUM('By group'!AQ$11:AQ$21)*Population!AQ96</f>
        <v>-10364.913336062657</v>
      </c>
      <c r="DE96" s="4">
        <f>step*-SUM('By group'!AR$11:AR$21)*Population!AR96</f>
        <v>-4219.6990666187403</v>
      </c>
      <c r="DF96" s="4">
        <f>step*-SUM('By group'!AS$11:AS$21)*Population!AS96</f>
        <v>-1249.681035629075</v>
      </c>
      <c r="DG96" s="4">
        <f>step*-SUM('By group'!AT$11:AT$21)*Population!AT96</f>
        <v>-595.02701505371431</v>
      </c>
      <c r="DH96" s="4">
        <f>step*-SUM('By group'!AU$11:AU$21)*Population!AU96</f>
        <v>0</v>
      </c>
      <c r="DI96" s="4">
        <f>step*-SUM('By group'!AV$11:AV$21)*Population!AV96</f>
        <v>0</v>
      </c>
      <c r="DJ96" s="4">
        <f>step*-SUM('By group'!AW$11:AW$21)*Population!AW96</f>
        <v>0</v>
      </c>
      <c r="DK96" s="4">
        <f>step*-SUM('By group'!AX$11:AX$21)*Population!AX96</f>
        <v>0</v>
      </c>
      <c r="DL96" s="4">
        <f>step*-SUM('By group'!AY$11:AY$21)*Population!AY96</f>
        <v>-206.12293430615475</v>
      </c>
      <c r="DM96" s="4">
        <f>step*-SUM('By group'!AZ$11:AZ$21)*Population!AZ96</f>
        <v>-100.30239438129098</v>
      </c>
      <c r="DN96" s="4">
        <f>step*-SUM('By group'!BA$11:BA$21)*Population!BA96</f>
        <v>0</v>
      </c>
      <c r="DO96" s="13">
        <f>-step*SUM(SCR!BB96:BN96)*Population!BB96</f>
        <v>-7387.5999113058097</v>
      </c>
      <c r="DP96" s="4">
        <f>step*-SUM('By group'!BC$11:BC$21)*Population!BC96</f>
        <v>-6959.0573151218696</v>
      </c>
      <c r="DQ96" s="4">
        <f>step*-SUM('By group'!BD$11:BD$21)*Population!BD96</f>
        <v>-4812.5119902211436</v>
      </c>
      <c r="DR96" s="4">
        <f>step*-SUM('By group'!BE$11:BE$21)*Population!BE96</f>
        <v>-1841.049072008002</v>
      </c>
      <c r="DS96" s="4">
        <f>step*-SUM('By group'!BF$11:BF$21)*Population!BF96</f>
        <v>-520.38702473863691</v>
      </c>
      <c r="DT96" s="4">
        <f>step*-SUM('By group'!BG$11:BG$21)*Population!BG96</f>
        <v>-239.79686201705096</v>
      </c>
      <c r="DU96" s="4">
        <f>step*-SUM('By group'!BH$11:BH$21)*Population!BH96</f>
        <v>0</v>
      </c>
      <c r="DV96" s="4">
        <f>step*-SUM('By group'!BI$11:BI$21)*Population!BI96</f>
        <v>0</v>
      </c>
      <c r="DW96" s="4">
        <f>step*-SUM('By group'!BJ$11:BJ$21)*Population!BJ96</f>
        <v>0</v>
      </c>
      <c r="DX96" s="4">
        <f>step*-SUM('By group'!BK$11:BK$21)*Population!BK96</f>
        <v>0</v>
      </c>
      <c r="DY96" s="4">
        <f>step*-SUM('By group'!BL$11:BL$21)*Population!BL96</f>
        <v>-78.327336753422642</v>
      </c>
      <c r="DZ96" s="4">
        <f>step*-SUM('By group'!BM$11:BM$21)*Population!BM96</f>
        <v>-35.895089664196703</v>
      </c>
      <c r="EA96" s="4">
        <f>step*-SUM('By group'!BN$11:BN$21)*Population!BN96</f>
        <v>0</v>
      </c>
      <c r="EB96" s="52">
        <v>0</v>
      </c>
      <c r="EC96" s="4">
        <f t="shared" si="111"/>
        <v>136123.59284633235</v>
      </c>
      <c r="ED96" s="4">
        <f t="shared" si="111"/>
        <v>130510.19932740333</v>
      </c>
      <c r="EE96" s="4">
        <f t="shared" si="112"/>
        <v>95118.715946649958</v>
      </c>
      <c r="EF96" s="4">
        <f t="shared" si="113"/>
        <v>39140.179319827053</v>
      </c>
      <c r="EG96" s="4">
        <f t="shared" si="114"/>
        <v>11699.064667325209</v>
      </c>
      <c r="EH96" s="4">
        <f t="shared" si="114"/>
        <v>5612.6732420975313</v>
      </c>
      <c r="EI96" s="4">
        <v>0</v>
      </c>
      <c r="EJ96" s="4">
        <f t="shared" si="115"/>
        <v>0</v>
      </c>
      <c r="EK96" s="4">
        <f t="shared" si="116"/>
        <v>0</v>
      </c>
      <c r="EL96" s="4">
        <f t="shared" si="117"/>
        <v>0</v>
      </c>
      <c r="EM96" s="4">
        <f t="shared" si="118"/>
        <v>1977.5311400428163</v>
      </c>
      <c r="EN96" s="4">
        <f t="shared" si="119"/>
        <v>982.74595578844628</v>
      </c>
      <c r="EO96" s="52">
        <v>0</v>
      </c>
      <c r="EP96" s="4">
        <f t="shared" si="120"/>
        <v>67261.09908138786</v>
      </c>
      <c r="EQ96" s="4">
        <f t="shared" si="121"/>
        <v>64480.423303006937</v>
      </c>
      <c r="ER96" s="4">
        <f t="shared" si="122"/>
        <v>46982.204551339884</v>
      </c>
      <c r="ES96" s="4">
        <f t="shared" si="123"/>
        <v>19328.971972583207</v>
      </c>
      <c r="ET96" s="4">
        <f t="shared" si="124"/>
        <v>5777.7122669336622</v>
      </c>
      <c r="EU96" s="4">
        <f t="shared" si="125"/>
        <v>2772.5242293437777</v>
      </c>
      <c r="EV96" s="4">
        <v>0</v>
      </c>
      <c r="EW96" s="4">
        <f t="shared" si="126"/>
        <v>0</v>
      </c>
      <c r="EX96" s="4">
        <f t="shared" si="127"/>
        <v>0</v>
      </c>
      <c r="EY96" s="4">
        <f t="shared" si="128"/>
        <v>0</v>
      </c>
      <c r="EZ96" s="4">
        <f t="shared" si="129"/>
        <v>977.86487278985976</v>
      </c>
      <c r="FA96" s="4">
        <f t="shared" si="130"/>
        <v>486.95811249000366</v>
      </c>
      <c r="FB96" s="52">
        <v>0</v>
      </c>
      <c r="FC96" s="4">
        <f t="shared" si="131"/>
        <v>4774.4298083682752</v>
      </c>
      <c r="FD96" s="4">
        <f t="shared" si="132"/>
        <v>4585.2856108690103</v>
      </c>
      <c r="FE96" s="4">
        <f t="shared" si="133"/>
        <v>3358.7062854330702</v>
      </c>
      <c r="FF96" s="4">
        <f t="shared" si="134"/>
        <v>1391.530667469536</v>
      </c>
      <c r="FG96" s="4">
        <f t="shared" si="135"/>
        <v>418.02029483098841</v>
      </c>
      <c r="FH96" s="4">
        <f t="shared" si="136"/>
        <v>201.2404413310816</v>
      </c>
      <c r="FI96" s="4">
        <v>0</v>
      </c>
      <c r="FJ96" s="4">
        <f t="shared" si="137"/>
        <v>0</v>
      </c>
      <c r="FK96" s="4">
        <f t="shared" si="138"/>
        <v>0</v>
      </c>
      <c r="FL96" s="4">
        <f t="shared" si="139"/>
        <v>0</v>
      </c>
      <c r="FM96" s="4">
        <f t="shared" si="140"/>
        <v>71.337666756953055</v>
      </c>
      <c r="FN96" s="9">
        <f t="shared" si="141"/>
        <v>35.652337362307357</v>
      </c>
      <c r="FO96" s="4">
        <v>0</v>
      </c>
      <c r="FP96" s="4">
        <f t="shared" si="142"/>
        <v>14961.14487217199</v>
      </c>
      <c r="FQ96" s="4">
        <f t="shared" si="143"/>
        <v>14315.82668566672</v>
      </c>
      <c r="FR96" s="4">
        <f t="shared" si="144"/>
        <v>10364.913336062657</v>
      </c>
      <c r="FS96" s="4">
        <f t="shared" si="145"/>
        <v>4219.6990666187403</v>
      </c>
      <c r="FT96" s="4">
        <f t="shared" si="146"/>
        <v>1249.681035629075</v>
      </c>
      <c r="FU96" s="4">
        <f t="shared" si="147"/>
        <v>595.02701505371431</v>
      </c>
      <c r="FV96" s="4">
        <v>0</v>
      </c>
      <c r="FW96" s="4">
        <f t="shared" si="148"/>
        <v>0</v>
      </c>
      <c r="FX96" s="4">
        <f t="shared" si="149"/>
        <v>0</v>
      </c>
      <c r="FY96" s="4">
        <f t="shared" si="150"/>
        <v>0</v>
      </c>
      <c r="FZ96" s="4">
        <f t="shared" si="151"/>
        <v>206.12293430615475</v>
      </c>
      <c r="GA96" s="4">
        <f t="shared" si="152"/>
        <v>100.30239438129098</v>
      </c>
      <c r="GB96" s="4">
        <v>0</v>
      </c>
      <c r="GC96" s="4">
        <f t="shared" si="153"/>
        <v>7387.5999113058097</v>
      </c>
      <c r="GD96" s="4">
        <f t="shared" si="94"/>
        <v>6959.0573151218696</v>
      </c>
      <c r="GE96" s="4">
        <f t="shared" si="95"/>
        <v>4812.5119902211436</v>
      </c>
      <c r="GF96" s="4">
        <f t="shared" si="96"/>
        <v>1841.049072008002</v>
      </c>
      <c r="GG96" s="4">
        <f t="shared" si="97"/>
        <v>520.38702473863691</v>
      </c>
      <c r="GH96" s="4">
        <f t="shared" si="98"/>
        <v>239.79686201705096</v>
      </c>
      <c r="GI96" s="4">
        <v>0</v>
      </c>
      <c r="GJ96" s="4">
        <f t="shared" si="154"/>
        <v>0</v>
      </c>
      <c r="GK96" s="4">
        <f t="shared" si="155"/>
        <v>0</v>
      </c>
      <c r="GL96" s="4">
        <f t="shared" si="99"/>
        <v>0</v>
      </c>
      <c r="GM96" s="4">
        <f t="shared" si="100"/>
        <v>78.327336753422642</v>
      </c>
      <c r="GN96" s="4">
        <f t="shared" si="101"/>
        <v>35.895089664196703</v>
      </c>
      <c r="GO96" s="52">
        <v>0</v>
      </c>
      <c r="GP96" s="4">
        <f>step*(-'By group'!C$32*Population!C96+'By group'!I$33*Population!I96)</f>
        <v>0</v>
      </c>
      <c r="GQ96" s="4">
        <f>step*(-'By group'!D$32*Population!D96+'By group'!J$33*Population!J96)</f>
        <v>0</v>
      </c>
      <c r="GR96" s="4">
        <f>step*(-'By group'!E$32*Population!E96+'By group'!K$33*Population!K96)</f>
        <v>0</v>
      </c>
      <c r="GS96" s="4">
        <f>step*(-'By group'!F$32*Population!F96+'By group'!L$33*Population!L96)</f>
        <v>-4860.7667636411961</v>
      </c>
      <c r="GT96" s="4">
        <f>step*(-'By group'!G$32*Population!G96+'By group'!M$33*Population!M96)</f>
        <v>-631.16167052528317</v>
      </c>
      <c r="GU96" s="4">
        <f>step*(-'By group'!H$32*Population!H96+'By group'!N$33*Population!N96)</f>
        <v>-550.68826713021213</v>
      </c>
      <c r="GV96" s="46">
        <f t="shared" si="156"/>
        <v>0</v>
      </c>
      <c r="GW96" s="14">
        <f t="shared" si="157"/>
        <v>0</v>
      </c>
      <c r="GX96" s="4">
        <f t="shared" si="158"/>
        <v>0</v>
      </c>
      <c r="GY96" s="4">
        <f t="shared" si="159"/>
        <v>4860.7667636411961</v>
      </c>
      <c r="GZ96" s="4">
        <f t="shared" si="160"/>
        <v>631.16167052528317</v>
      </c>
      <c r="HA96" s="4">
        <f t="shared" si="161"/>
        <v>550.68826713021213</v>
      </c>
      <c r="HB96" s="8">
        <v>0</v>
      </c>
      <c r="HC96" s="4">
        <f>step*(-'By group'!P$32*Population!P96+'By group'!V$33*Population!V96)</f>
        <v>0</v>
      </c>
      <c r="HD96" s="4">
        <f>step*(-'By group'!Q$32*Population!Q96+'By group'!W$33*Population!W96)</f>
        <v>0</v>
      </c>
      <c r="HE96" s="4">
        <f>step*(-'By group'!R$32*Population!R96+'By group'!X$33*Population!X96)</f>
        <v>0</v>
      </c>
      <c r="HF96" s="4">
        <f>step*(-'By group'!S$32*Population!S96+'By group'!Y$33*Population!Y96)</f>
        <v>-2399.9236970719012</v>
      </c>
      <c r="HG96" s="4">
        <f>step*(-'By group'!T$32*Population!T96+'By group'!Z$33*Population!Z96)</f>
        <v>-311.02578962375367</v>
      </c>
      <c r="HH96" s="4">
        <f>step*(-'By group'!U$32*Population!U96+'By group'!AA$33*Population!AA96)</f>
        <v>-270.90948038986159</v>
      </c>
      <c r="HI96" s="14">
        <f t="shared" si="162"/>
        <v>0</v>
      </c>
      <c r="HJ96" s="46">
        <f t="shared" si="163"/>
        <v>0</v>
      </c>
      <c r="HK96" s="4">
        <f t="shared" si="164"/>
        <v>0</v>
      </c>
      <c r="HL96" s="4">
        <f t="shared" si="165"/>
        <v>2399.9236970719012</v>
      </c>
      <c r="HM96" s="4">
        <f t="shared" si="166"/>
        <v>311.02578962375367</v>
      </c>
      <c r="HN96" s="9">
        <f t="shared" si="167"/>
        <v>270.90948038986159</v>
      </c>
      <c r="HO96" s="4">
        <v>0</v>
      </c>
      <c r="HP96" s="4">
        <f>step*(-'By group'!AC$32*Population!AC96+'By group'!AI$33*Population!AI96)</f>
        <v>0</v>
      </c>
      <c r="HQ96" s="4">
        <f>step*(-'By group'!AD$32*Population!AD96+'By group'!AJ$33*Population!AJ96)</f>
        <v>0</v>
      </c>
      <c r="HR96" s="4">
        <f>step*(-'By group'!AE$32*Population!AE96+'By group'!AK$33*Population!AK96)</f>
        <v>0</v>
      </c>
      <c r="HS96" s="4">
        <f>step*(-'By group'!AF$32*Population!AF96+'By group'!AL$33*Population!AL96)</f>
        <v>-173.34131403701767</v>
      </c>
      <c r="HT96" s="4">
        <f>step*(-'By group'!AG$32*Population!AG96+'By group'!AM$33*Population!AM96)</f>
        <v>-22.421919585062643</v>
      </c>
      <c r="HU96" s="4">
        <f>step*(-'By group'!AH$32*Population!AH96+'By group'!AN$33*Population!AN96)</f>
        <v>-19.696192253831349</v>
      </c>
      <c r="HV96" s="14">
        <f t="shared" si="168"/>
        <v>0</v>
      </c>
      <c r="HW96" s="46">
        <f t="shared" si="169"/>
        <v>0</v>
      </c>
      <c r="HX96" s="4">
        <f t="shared" si="170"/>
        <v>0</v>
      </c>
      <c r="HY96" s="4">
        <f t="shared" si="171"/>
        <v>173.34131403701767</v>
      </c>
      <c r="HZ96" s="4">
        <f t="shared" si="172"/>
        <v>22.421919585062643</v>
      </c>
      <c r="IA96" s="4">
        <f t="shared" si="173"/>
        <v>19.696192253831349</v>
      </c>
      <c r="IB96" s="8">
        <v>0</v>
      </c>
      <c r="IC96" s="4">
        <f>step*(-'By group'!AP$32*Population!AP96+'By group'!AV$33*Population!AV96)</f>
        <v>0</v>
      </c>
      <c r="ID96" s="4">
        <f>step*(-'By group'!AQ$32*Population!AQ96+'By group'!AW$33*Population!AW96)</f>
        <v>0</v>
      </c>
      <c r="IE96" s="4">
        <f>step*(-'By group'!AR$32*Population!AR96+'By group'!AX$33*Population!AX96)</f>
        <v>0</v>
      </c>
      <c r="IF96" s="4">
        <f>step*(-'By group'!AS$32*Population!AS96+'By group'!AY$33*Population!AY96)</f>
        <v>-521.77905066146013</v>
      </c>
      <c r="IG96" s="4">
        <f>step*(-'By group'!AT$32*Population!AT96+'By group'!AZ$33*Population!AZ96)</f>
        <v>-68.854205820097377</v>
      </c>
      <c r="IH96" s="4">
        <f>step*(-'By group'!AU$32*Population!AU96+'By group'!BA$33*Population!BA96)</f>
        <v>-59.653820575437592</v>
      </c>
      <c r="II96" s="14">
        <f t="shared" si="102"/>
        <v>0</v>
      </c>
      <c r="IJ96" s="4">
        <f t="shared" si="103"/>
        <v>0</v>
      </c>
      <c r="IK96" s="4">
        <f t="shared" si="174"/>
        <v>0</v>
      </c>
      <c r="IL96" s="4">
        <f t="shared" si="175"/>
        <v>521.77905066146013</v>
      </c>
      <c r="IM96" s="4">
        <f t="shared" si="176"/>
        <v>68.854205820097377</v>
      </c>
      <c r="IN96" s="4">
        <f t="shared" si="177"/>
        <v>59.653820575437592</v>
      </c>
      <c r="IO96" s="8">
        <v>0</v>
      </c>
      <c r="IP96" s="4">
        <f>step*(-'By group'!BC$32*Population!BC96+'By group'!BI$33*Population!BI96)</f>
        <v>0</v>
      </c>
      <c r="IQ96" s="4">
        <f>step*(-'By group'!BD$32*Population!BD96+'By group'!BJ$33*Population!BJ96)</f>
        <v>0</v>
      </c>
      <c r="IR96" s="4">
        <f>step*(-'By group'!BE$32*Population!BE96+'By group'!BK$33*Population!BK96)</f>
        <v>0</v>
      </c>
      <c r="IS96" s="4">
        <f>step*(-'By group'!BF$32*Population!BF96+'By group'!BL$33*Population!BL96)</f>
        <v>-221.02984399260714</v>
      </c>
      <c r="IT96" s="4">
        <f>step*(-'By group'!BG$32*Population!BG96+'By group'!BM$33*Population!BM96)</f>
        <v>-30.011827571311841</v>
      </c>
      <c r="IU96" s="4">
        <f>step*(-'By group'!BH$32*Population!BH96+'By group'!BN$33*Population!BN96)</f>
        <v>-24.548885498402552</v>
      </c>
      <c r="IV96" s="14">
        <f t="shared" si="104"/>
        <v>0</v>
      </c>
      <c r="IW96" s="4">
        <f t="shared" si="105"/>
        <v>0</v>
      </c>
      <c r="IX96" s="4">
        <f t="shared" si="106"/>
        <v>0</v>
      </c>
      <c r="IY96" s="4">
        <f t="shared" si="107"/>
        <v>221.02984399260714</v>
      </c>
      <c r="IZ96" s="4">
        <f t="shared" si="108"/>
        <v>30.011827571311841</v>
      </c>
      <c r="JA96" s="4">
        <f t="shared" si="109"/>
        <v>24.548885498402552</v>
      </c>
      <c r="JB96" s="75">
        <f>step*(+prop_idu_male*'By group'!BB$9*Population!BB96-'By group'!B$8*Population!B96)</f>
        <v>-957.18507322507446</v>
      </c>
      <c r="JC96" s="46">
        <f>step*(+prop_idu_male*'By group'!BC$9*Population!BC96-'By group'!C$8*Population!C96)</f>
        <v>-5.6904230885555425</v>
      </c>
      <c r="JD96" s="46">
        <f>step*(+prop_idu_male*'By group'!BD$9*Population!BD96-'By group'!D$8*Population!D96)</f>
        <v>-16.713737434023841</v>
      </c>
      <c r="JE96" s="46">
        <f>step*(+prop_idu_male*'By group'!BE$9*Population!BE96-'By group'!E$8*Population!E96)</f>
        <v>-17.36083077350392</v>
      </c>
      <c r="JF96" s="46">
        <f>step*(+prop_idu_male*'By group'!BF$9*Population!BF96-'By group'!F$8*Population!F96)</f>
        <v>-5.2250679039762398</v>
      </c>
      <c r="JG96" s="46">
        <f>step*(+prop_idu_male*'By group'!BG$9*Population!BG96-'By group'!G$8*Population!G96)</f>
        <v>-1.0074321546513219</v>
      </c>
      <c r="JH96" s="46">
        <f>step*(+prop_idu_male*'By group'!BH$9*Population!BH96-'By group'!H$8*Population!H96)</f>
        <v>-0.85450706097036566</v>
      </c>
      <c r="JI96" s="46">
        <f>step*(+prop_idu_male*'By group'!BI$9*Population!BI96-'By group'!I$8*Population!I96)</f>
        <v>0</v>
      </c>
      <c r="JJ96" s="46">
        <f>step*(+prop_idu_male*'By group'!BJ$9*Population!BJ96-'By group'!J$8*Population!J96)</f>
        <v>0</v>
      </c>
      <c r="JK96" s="46">
        <f>step*(+prop_idu_male*'By group'!BK$9*Population!BK96-'By group'!K$8*Population!K96)</f>
        <v>0</v>
      </c>
      <c r="JL96" s="46">
        <f>step*(+prop_idu_male*'By group'!BL$9*Population!BL96-'By group'!L$8*Population!L96)</f>
        <v>-1.7895455318346021</v>
      </c>
      <c r="JM96" s="46">
        <f>step*(+prop_idu_male*'By group'!BM$9*Population!BM96-'By group'!M$8*Population!M96)</f>
        <v>-0.89659774059437414</v>
      </c>
      <c r="JN96" s="46">
        <f>step*(+prop_idu_male*'By group'!BN$9*Population!BN96-'By group'!N$8*Population!N96)</f>
        <v>-0.72547223807263916</v>
      </c>
      <c r="JO96" s="45">
        <f>step*(+(1-prop_idu_male)*'By group'!BB$9*Population!BB96-'By group'!O$8*Population!O96-'By group'!O$6*Population!O96+'By group'!AB$7*Population!AB96)</f>
        <v>-7150.4723764974324</v>
      </c>
      <c r="JP96" s="46">
        <f>step*(+(1-prop_idu_male)*'By group'!BC$9*Population!BC96-'By group'!P$8*Population!P96-'By group'!P$6*Population!P96+'By group'!AC$7*Population!AC96)</f>
        <v>-10.896162409426246</v>
      </c>
      <c r="JQ96" s="46">
        <f>step*(+(1-prop_idu_male)*'By group'!BD$9*Population!BD96-'By group'!Q$8*Population!Q96-'By group'!Q$6*Population!Q96+'By group'!AD$7*Population!AD96)</f>
        <v>-31.610522078718581</v>
      </c>
      <c r="JR96" s="46">
        <f>step*(+(1-prop_idu_male)*'By group'!BE$9*Population!BE96-'By group'!R$8*Population!R96-'By group'!R$6*Population!R96+'By group'!AE$7*Population!AE96)</f>
        <v>-32.310820495700426</v>
      </c>
      <c r="JS96" s="46">
        <f>step*(+(1-prop_idu_male)*'By group'!BF$9*Population!BF96-'By group'!S$8*Population!S96-'By group'!S$6*Population!S96+'By group'!AF$7*Population!AF96)</f>
        <v>-9.6153694560715106</v>
      </c>
      <c r="JT96" s="46">
        <f>step*(+(1-prop_idu_male)*'By group'!BG$9*Population!BG96-'By group'!T$8*Population!T96-'By group'!T$6*Population!T96+'By group'!AG$7*Population!AG96)</f>
        <v>-1.8403538843284268</v>
      </c>
      <c r="JU96" s="46">
        <f>step*(+(1-prop_idu_male)*'By group'!BH$9*Population!BH96-'By group'!U$8*Population!U96-'By group'!U$6*Population!U96+'By group'!AH$7*Population!AH96)</f>
        <v>-1.5448497391437721</v>
      </c>
      <c r="JV96" s="46">
        <f>step*(+(1-prop_idu_male)*'By group'!BI$9*Population!BI96-'By group'!V$8*Population!V96-'By group'!V$6*Population!V96+'By group'!AI$7*Population!AI96)</f>
        <v>0</v>
      </c>
      <c r="JW96" s="46">
        <f>step*(+(1-prop_idu_male)*'By group'!BJ$9*Population!BJ96-'By group'!W$8*Population!W96-'By group'!W$6*Population!W96+'By group'!AJ$7*Population!AJ96)</f>
        <v>0</v>
      </c>
      <c r="JX96" s="46">
        <f>step*(+(1-prop_idu_male)*'By group'!BK$9*Population!BK96-'By group'!X$8*Population!X96-'By group'!X$6*Population!X96+'By group'!AK$7*Population!AK96)</f>
        <v>0</v>
      </c>
      <c r="JY96" s="46">
        <f>step*(+(1-prop_idu_male)*'By group'!BL$9*Population!BL96-'By group'!Y$8*Population!Y96-'By group'!Y$6*Population!Y96+'By group'!AL$7*Population!AL96)</f>
        <v>-3.2311743696293118</v>
      </c>
      <c r="JZ96" s="46">
        <f>step*(+(1-prop_idu_male)*'By group'!BM$9*Population!BM96-'By group'!Z$8*Population!Z96-'By group'!Z$6*Population!Z96+'By group'!AM$7*Population!AM96)</f>
        <v>-1.6045528655161394</v>
      </c>
      <c r="KA96" s="76">
        <f>step*(+(1-prop_idu_male)*'By group'!BN$9*Population!BN96-'By group'!AA$8*Population!AA96-'By group'!AA$6*Population!AA96+'By group'!AN$7*Population!AN96)</f>
        <v>-1.2960446408107007</v>
      </c>
      <c r="KB96" s="46">
        <f>step*(+'By group'!O$6*Population!O96-'By group'!AB$7*Population!AB96)</f>
        <v>6118.697690959053</v>
      </c>
      <c r="KC96" s="46">
        <f>step*(+'By group'!P$6*Population!P96-'By group'!AC$7*Population!AC96)</f>
        <v>7.8809129637295534</v>
      </c>
      <c r="KD96" s="46">
        <f>step*(+'By group'!Q$6*Population!Q96-'By group'!AD$7*Population!AD96)</f>
        <v>22.791582607277149</v>
      </c>
      <c r="KE96" s="46">
        <f>step*(+'By group'!R$6*Population!R96-'By group'!AE$7*Population!AE96)</f>
        <v>23.198649231011224</v>
      </c>
      <c r="KF96" s="46">
        <f>step*(+'By group'!S$6*Population!S96-'By group'!AF$7*Population!AF96)</f>
        <v>6.882629430026272</v>
      </c>
      <c r="KG96" s="46">
        <f>step*(+'By group'!T$6*Population!T96-'By group'!AG$7*Population!AG96)</f>
        <v>1.3146246619017172</v>
      </c>
      <c r="KH96" s="46">
        <f>step*(+'By group'!U$6*Population!U96-'By group'!AH$7*Population!AH96)</f>
        <v>1.1001865988709341</v>
      </c>
      <c r="KI96" s="46">
        <f>step*(+'By group'!V$6*Population!V96-'By group'!AI$7*Population!AI96)</f>
        <v>0</v>
      </c>
      <c r="KJ96" s="46">
        <f>step*(+'By group'!W$6*Population!W96-'By group'!AJ$7*Population!AJ96)</f>
        <v>0</v>
      </c>
      <c r="KK96" s="46">
        <f>step*(+'By group'!X$6*Population!X96-'By group'!AK$7*Population!AK96)</f>
        <v>0</v>
      </c>
      <c r="KL96" s="46">
        <f>step*(+'By group'!Y$6*Population!Y96-'By group'!AL$7*Population!AL96)</f>
        <v>2.3003058988915055</v>
      </c>
      <c r="KM96" s="46">
        <f>step*(+'By group'!Z$6*Population!Z96-'By group'!AM$7*Population!AM96)</f>
        <v>1.1391318068246539</v>
      </c>
      <c r="KN96" s="46">
        <f>step*(+'By group'!AA$6*Population!AA96-'By group'!AN$7*Population!AN96)</f>
        <v>0.91907865844666503</v>
      </c>
      <c r="KO96" s="45">
        <v>0</v>
      </c>
      <c r="KP96" s="46">
        <v>0</v>
      </c>
      <c r="KQ96" s="46">
        <v>0</v>
      </c>
      <c r="KR96" s="46">
        <v>0</v>
      </c>
      <c r="KS96" s="46">
        <v>0</v>
      </c>
      <c r="KT96" s="46">
        <v>0</v>
      </c>
      <c r="KU96" s="46">
        <v>0</v>
      </c>
      <c r="KV96" s="46">
        <v>0</v>
      </c>
      <c r="KW96" s="46">
        <v>0</v>
      </c>
      <c r="KX96" s="46">
        <v>0</v>
      </c>
      <c r="KY96" s="46">
        <v>0</v>
      </c>
      <c r="KZ96" s="46">
        <v>0</v>
      </c>
      <c r="LA96" s="46">
        <v>0</v>
      </c>
      <c r="LB96" s="188">
        <f>step*(-'By group'!BB$9*Population!BB96+'By group'!B$8*Population!B96+'By group'!O$8*Population!O96)</f>
        <v>1988.9597587634541</v>
      </c>
      <c r="LC96" s="189">
        <f>step*(-'By group'!BC$9*Population!BC96+'By group'!C$8*Population!C96+'By group'!P$8*Population!P96)</f>
        <v>8.7056725342522334</v>
      </c>
      <c r="LD96" s="189">
        <f>step*(-'By group'!BD$9*Population!BD96+'By group'!D$8*Population!D96+'By group'!Q$8*Population!Q96)</f>
        <v>25.532676905465284</v>
      </c>
      <c r="LE96" s="189">
        <f>step*(-'By group'!BE$9*Population!BE96+'By group'!E$8*Population!E96+'By group'!R$8*Population!R96)</f>
        <v>26.473002038193123</v>
      </c>
      <c r="LF96" s="189">
        <f>step*(-'By group'!BF$9*Population!BF96+'By group'!F$8*Population!F96+'By group'!S$8*Population!S96)</f>
        <v>7.9578079300214801</v>
      </c>
      <c r="LG96" s="189">
        <f>step*(-'By group'!BG$9*Population!BG96+'By group'!G$8*Population!G96+'By group'!T$8*Population!T96)</f>
        <v>1.5331613770780312</v>
      </c>
      <c r="LH96" s="189">
        <f>step*(-'By group'!BH$9*Population!BH96+'By group'!H$8*Population!H96+'By group'!U$8*Population!U96)</f>
        <v>1.2991702012432036</v>
      </c>
      <c r="LI96" s="189">
        <f>step*(-'By group'!BI$9*Population!BI96+'By group'!I$8*Population!I96+'By group'!V$8*Population!V96)</f>
        <v>0</v>
      </c>
      <c r="LJ96" s="189">
        <f>step*(-'By group'!BJ$9*Population!BJ96+'By group'!J$8*Population!J96+'By group'!W$8*Population!W96)</f>
        <v>0</v>
      </c>
      <c r="LK96" s="189">
        <f>step*(-'By group'!BK$9*Population!BK96+'By group'!K$8*Population!K96+'By group'!X$8*Population!X96)</f>
        <v>0</v>
      </c>
      <c r="LL96" s="189">
        <f>step*(-'By group'!BL$9*Population!BL96+'By group'!L$8*Population!L96+'By group'!Y$8*Population!Y96)</f>
        <v>2.720414002572408</v>
      </c>
      <c r="LM96" s="189">
        <f>step*(-'By group'!BM$9*Population!BM96+'By group'!M$8*Population!M96+'By group'!Z$8*Population!Z96)</f>
        <v>1.3620187992858597</v>
      </c>
      <c r="LN96" s="189">
        <f>step*(-'By group'!BN$9*Population!BN96+'By group'!N$8*Population!N96+'By group'!AA$8*Population!AA96)</f>
        <v>1.1024382204366749</v>
      </c>
    </row>
    <row r="97" spans="1:326" x14ac:dyDescent="0.25">
      <c r="A97">
        <f t="shared" si="110"/>
        <v>46.5</v>
      </c>
      <c r="B97" s="52">
        <f>step*((-'By group'!B$4-'By group'!B$5-'By group'!B$22)*Population!B97+'By group'!B$3*Population!$BO97)</f>
        <v>191528.29382463451</v>
      </c>
      <c r="C97" s="4">
        <f>step*((-'By group'!C$4-'By group'!C$5-'By group'!C$22)*Population!C97+'By group'!C$3*Population!$BO97)</f>
        <v>-5235.8997780059062</v>
      </c>
      <c r="D97" s="4">
        <f>step*((-'By group'!D$4-'By group'!D$5-'By group'!D$22)*Population!D97+'By group'!D$3*Population!$BO97)</f>
        <v>-34344.620612021266</v>
      </c>
      <c r="E97" s="4">
        <f>step*((-'By group'!E$4-'By group'!E$5-'By group'!E$22)*Population!E97+'By group'!E$3*Population!$BO97)</f>
        <v>-54959.340512518691</v>
      </c>
      <c r="F97" s="4">
        <f>step*((-'By group'!F$4-'By group'!F$5-'By group'!F$22)*Population!F97+'By group'!F$3*Population!$BO97)</f>
        <v>-22294.133858995265</v>
      </c>
      <c r="G97" s="4">
        <f>step*((-'By group'!G$4-'By group'!G$5-'By group'!G$22)*Population!G97+'By group'!G$3*Population!$BO97)</f>
        <v>-5404.0197548458173</v>
      </c>
      <c r="H97" s="4">
        <f>step*((-'By group'!H$4-'By group'!H$5-'By group'!H$22)*Population!H97+'By group'!H$3*Population!$BO97)</f>
        <v>-5021.6241181748856</v>
      </c>
      <c r="I97" s="4">
        <f>step*((-'By group'!I$4-'By group'!I$5-'By group'!I$22)*Population!I97+'By group'!I$3*Population!$BO97)</f>
        <v>0</v>
      </c>
      <c r="J97" s="4">
        <f>step*((-'By group'!J$4-'By group'!J$5-'By group'!J$22)*Population!J97+'By group'!J$3*Population!$BO97)</f>
        <v>0</v>
      </c>
      <c r="K97" s="4">
        <f>step*((-'By group'!K$4-'By group'!K$5-'By group'!K$22)*Population!K97+'By group'!K$3*Population!$BO97)</f>
        <v>0</v>
      </c>
      <c r="L97" s="4">
        <f>step*((-'By group'!L$4-'By group'!L$5-'By group'!L$22)*Population!L97+'By group'!L$3*Population!$BO97)</f>
        <v>-2776.446769800405</v>
      </c>
      <c r="M97" s="4">
        <f>step*((-'By group'!M$4-'By group'!M$5-'By group'!M$22)*Population!M97+'By group'!M$3*Population!$BO97)</f>
        <v>-1576.6060674837177</v>
      </c>
      <c r="N97" s="4">
        <f>step*((-'By group'!N$4-'By group'!N$5-'By group'!N$22)*Population!N97+'By group'!N$3*Population!$BO97)</f>
        <v>-1500.9188641435228</v>
      </c>
      <c r="O97" s="8">
        <f>step*((-'By group'!O$4-'By group'!O$5-'By group'!O$22)*Population!O97+'By group'!O$3*Population!$BO97)</f>
        <v>134248.4911467738</v>
      </c>
      <c r="P97" s="4">
        <f>step*((-'By group'!P$4-'By group'!P$5-'By group'!P$22)*Population!P97+'By group'!P$3*Population!$BO97)</f>
        <v>-2586.8394394743264</v>
      </c>
      <c r="Q97" s="4">
        <f>step*((-'By group'!Q$4-'By group'!Q$5-'By group'!Q$22)*Population!Q97+'By group'!Q$3*Population!$BO97)</f>
        <v>-16963.364951681895</v>
      </c>
      <c r="R97" s="4">
        <f>step*((-'By group'!R$4-'By group'!R$5-'By group'!R$22)*Population!R97+'By group'!R$3*Population!$BO97)</f>
        <v>-27139.011301146722</v>
      </c>
      <c r="S97" s="4">
        <f>step*((-'By group'!S$4-'By group'!S$5-'By group'!S$22)*Population!S97+'By group'!S$3*Population!$BO97)</f>
        <v>-11008.826100244005</v>
      </c>
      <c r="T97" s="4">
        <f>step*((-'By group'!T$4-'By group'!T$5-'By group'!T$22)*Population!T97+'By group'!T$3*Population!$BO97)</f>
        <v>-2668.9909323088532</v>
      </c>
      <c r="U97" s="4">
        <f>step*((-'By group'!U$4-'By group'!U$5-'By group'!U$22)*Population!U97+'By group'!U$3*Population!$BO97)</f>
        <v>-2482.6268582671651</v>
      </c>
      <c r="V97" s="4">
        <f>step*((-'By group'!V$4-'By group'!V$5-'By group'!V$22)*Population!V97+'By group'!V$3*Population!$BO97)</f>
        <v>0</v>
      </c>
      <c r="W97" s="4">
        <f>step*((-'By group'!W$4-'By group'!W$5-'By group'!W$22)*Population!W97+'By group'!W$3*Population!$BO97)</f>
        <v>0</v>
      </c>
      <c r="X97" s="4">
        <f>step*((-'By group'!X$4-'By group'!X$5-'By group'!X$22)*Population!X97+'By group'!X$3*Population!$BO97)</f>
        <v>0</v>
      </c>
      <c r="Y97" s="4">
        <f>step*((-'By group'!Y$4-'By group'!Y$5-'By group'!Y$22)*Population!Y97+'By group'!Y$3*Population!$BO97)</f>
        <v>-1372.4979998662664</v>
      </c>
      <c r="Z97" s="4">
        <f>step*((-'By group'!Z$4-'By group'!Z$5-'By group'!Z$22)*Population!Z97+'By group'!Z$3*Population!$BO97)</f>
        <v>-780.82858134993296</v>
      </c>
      <c r="AA97" s="4">
        <f>step*((-'By group'!AA$4-'By group'!AA$5-'By group'!AA$22)*Population!AA97+'By group'!AA$3*Population!$BO97)</f>
        <v>-747.03280862341035</v>
      </c>
      <c r="AB97" s="8">
        <f>step*((-'By group'!AB$4-'By group'!AB$5-'By group'!AB$22)*Population!AB97+'By group'!AB$3*Population!$BO97)</f>
        <v>-1259.4007148786404</v>
      </c>
      <c r="AC97" s="4">
        <f>step*((-'By group'!AC$4-'By group'!AC$5-'By group'!AC$22)*Population!AC97+'By group'!AC$3*Population!$BO97)</f>
        <v>-183.95597187588979</v>
      </c>
      <c r="AD97" s="4">
        <f>step*((-'By group'!AD$4-'By group'!AD$5-'By group'!AD$22)*Population!AD97+'By group'!AD$3*Population!$BO97)</f>
        <v>-1212.7555608317632</v>
      </c>
      <c r="AE97" s="4">
        <f>step*((-'By group'!AE$4-'By group'!AE$5-'By group'!AE$22)*Population!AE97+'By group'!AE$3*Population!$BO97)</f>
        <v>-1954.0553210405578</v>
      </c>
      <c r="AF97" s="4">
        <f>step*((-'By group'!AF$4-'By group'!AF$5-'By group'!AF$22)*Population!AF97+'By group'!AF$3*Population!$BO97)</f>
        <v>-796.67305447088677</v>
      </c>
      <c r="AG97" s="4">
        <f>step*((-'By group'!AG$4-'By group'!AG$5-'By group'!AG$22)*Population!AG97+'By group'!AG$3*Population!$BO97)</f>
        <v>-193.78644005357617</v>
      </c>
      <c r="AH97" s="4">
        <f>step*((-'By group'!AH$4-'By group'!AH$5-'By group'!AH$22)*Population!AH97+'By group'!AH$3*Population!$BO97)</f>
        <v>-181.09823773316768</v>
      </c>
      <c r="AI97" s="4">
        <f>step*((-'By group'!AI$4-'By group'!AI$5-'By group'!AI$22)*Population!AI97+'By group'!AI$3*Population!$BO97)</f>
        <v>0</v>
      </c>
      <c r="AJ97" s="4">
        <f>step*((-'By group'!AJ$4-'By group'!AJ$5-'By group'!AJ$22)*Population!AJ97+'By group'!AJ$3*Population!$BO97)</f>
        <v>0</v>
      </c>
      <c r="AK97" s="4">
        <f>step*((-'By group'!AK$4-'By group'!AK$5-'By group'!AK$22)*Population!AK97+'By group'!AK$3*Population!$BO97)</f>
        <v>0</v>
      </c>
      <c r="AL97" s="4">
        <f>step*((-'By group'!AL$4-'By group'!AL$5-'By group'!AL$22)*Population!AL97+'By group'!AL$3*Population!$BO97)</f>
        <v>-100.18291884007981</v>
      </c>
      <c r="AM97" s="4">
        <f>step*((-'By group'!AM$4-'By group'!AM$5-'By group'!AM$22)*Population!AM97+'By group'!AM$3*Population!$BO97)</f>
        <v>-57.219951060239062</v>
      </c>
      <c r="AN97" s="4">
        <f>step*((-'By group'!AN$4-'By group'!AN$5-'By group'!AN$22)*Population!AN97+'By group'!AN$3*Population!$BO97)</f>
        <v>-54.757329106988813</v>
      </c>
      <c r="AO97" s="8">
        <f>step*((-'By group'!AO$4-'By group'!AO$5-'By group'!AO$22)*Population!AO97+'By group'!AO$3*Population!$BO97)</f>
        <v>15862.149236135647</v>
      </c>
      <c r="AP97" s="4">
        <f>step*((-'By group'!AP$4-'By group'!AP$5-'By group'!AP$22)*Population!AP97+'By group'!AP$3*Population!$BO97)</f>
        <v>-575.54047218981293</v>
      </c>
      <c r="AQ97" s="4">
        <f>step*((-'By group'!AQ$4-'By group'!AQ$5-'By group'!AQ$22)*Population!AQ97+'By group'!AQ$3*Population!$BO97)</f>
        <v>-3751.1278103584914</v>
      </c>
      <c r="AR97" s="4">
        <f>step*((-'By group'!AR$4-'By group'!AR$5-'By group'!AR$22)*Population!AR97+'By group'!AR$3*Population!$BO97)</f>
        <v>-5940.8476739311118</v>
      </c>
      <c r="AS97" s="4">
        <f>step*((-'By group'!AS$4-'By group'!AS$5-'By group'!AS$22)*Population!AS97+'By group'!AS$3*Population!$BO97)</f>
        <v>-2388.4245200955047</v>
      </c>
      <c r="AT97" s="4">
        <f>step*((-'By group'!AT$4-'By group'!AT$5-'By group'!AT$22)*Population!AT97+'By group'!AT$3*Population!$BO97)</f>
        <v>-574.72366572445333</v>
      </c>
      <c r="AU97" s="4">
        <f>step*((-'By group'!AU$4-'By group'!AU$5-'By group'!AU$22)*Population!AU97+'By group'!AU$3*Population!$BO97)</f>
        <v>-525.90925403386575</v>
      </c>
      <c r="AV97" s="4">
        <f>step*((-'By group'!AV$4-'By group'!AV$5-'By group'!AV$22)*Population!AV97+'By group'!AV$3*Population!$BO97)</f>
        <v>0</v>
      </c>
      <c r="AW97" s="4">
        <f>step*((-'By group'!AW$4-'By group'!AW$5-'By group'!AW$22)*Population!AW97+'By group'!AW$3*Population!$BO97)</f>
        <v>0</v>
      </c>
      <c r="AX97" s="4">
        <f>step*((-'By group'!AX$4-'By group'!AX$5-'By group'!AX$22)*Population!AX97+'By group'!AX$3*Population!$BO97)</f>
        <v>0</v>
      </c>
      <c r="AY97" s="4">
        <f>step*((-'By group'!AY$4-'By group'!AY$5-'By group'!AY$22)*Population!AY97+'By group'!AY$3*Population!$BO97)</f>
        <v>-290.46798861148483</v>
      </c>
      <c r="AZ97" s="4">
        <f>step*((-'By group'!AZ$4-'By group'!AZ$5-'By group'!AZ$22)*Population!AZ97+'By group'!AZ$3*Population!$BO97)</f>
        <v>-161.61910418885719</v>
      </c>
      <c r="BA97" s="4">
        <f>step*((-'By group'!BA$4-'By group'!BA$5-'By group'!BA$22)*Population!BA97+'By group'!BA$3*Population!$BO97)</f>
        <v>-149.07795059752706</v>
      </c>
      <c r="BB97" s="8">
        <f>step*((-'By group'!BB$4-'By group'!BB$5-'By group'!BB$22)*Population!BB97+'By group'!BB$3*Population!$BO97)</f>
        <v>5516.8330933777015</v>
      </c>
      <c r="BC97" s="4">
        <f>step*((-'By group'!BC$4-'By group'!BC$5-'By group'!BC$22)*Population!BC97+'By group'!BC$3*Population!$BO97)</f>
        <v>-418.72572869596496</v>
      </c>
      <c r="BD97" s="4">
        <f>step*((-'By group'!BD$4-'By group'!BD$5-'By group'!BD$22)*Population!BD97+'By group'!BD$3*Population!$BO97)</f>
        <v>-2123.5082755692811</v>
      </c>
      <c r="BE97" s="4">
        <f>step*((-'By group'!BE$4-'By group'!BE$5-'By group'!BE$22)*Population!BE97+'By group'!BE$3*Population!$BO97)</f>
        <v>-2954.0397000189687</v>
      </c>
      <c r="BF97" s="4">
        <f>step*((-'By group'!BF$4-'By group'!BF$5-'By group'!BF$22)*Population!BF97+'By group'!BF$3*Population!$BO97)</f>
        <v>-1095.9159763948223</v>
      </c>
      <c r="BG97" s="4">
        <f>step*((-'By group'!BG$4-'By group'!BG$5-'By group'!BG$22)*Population!BG97+'By group'!BG$3*Population!$BO97)</f>
        <v>-250.09665410543397</v>
      </c>
      <c r="BH97" s="4">
        <f>step*((-'By group'!BH$4-'By group'!BH$5-'By group'!BH$22)*Population!BH97+'By group'!BH$3*Population!$BO97)</f>
        <v>-215.02551629099389</v>
      </c>
      <c r="BI97" s="4">
        <f>step*((-'By group'!BI$4-'By group'!BI$5-'By group'!BI$22)*Population!BI97+'By group'!BI$3*Population!$BO97)</f>
        <v>0</v>
      </c>
      <c r="BJ97" s="4">
        <f>step*((-'By group'!BJ$4-'By group'!BJ$5-'By group'!BJ$22)*Population!BJ97+'By group'!BJ$3*Population!$BO97)</f>
        <v>0</v>
      </c>
      <c r="BK97" s="4">
        <f>step*((-'By group'!BK$4-'By group'!BK$5-'By group'!BK$22)*Population!BK97+'By group'!BK$3*Population!$BO97)</f>
        <v>0</v>
      </c>
      <c r="BL97" s="4">
        <f>step*((-'By group'!BL$4-'By group'!BL$5-'By group'!BL$22)*Population!BL97+'By group'!BL$3*Population!$BO97)</f>
        <v>-141.38824051386439</v>
      </c>
      <c r="BM97" s="4">
        <f>step*((-'By group'!BM$4-'By group'!BM$5-'By group'!BM$22)*Population!BM97+'By group'!BM$3*Population!$BO97)</f>
        <v>-71.991770741536428</v>
      </c>
      <c r="BN97" s="4">
        <f>step*((-'By group'!BN$4-'By group'!BN$5-'By group'!BN$22)*Population!BN97+'By group'!BN$3*Population!$BO97)</f>
        <v>-60.279625999081965</v>
      </c>
      <c r="BO97" s="71">
        <f>-step*SUM(SCR!B97:N97)*Population!B97</f>
        <v>-136527.08207457411</v>
      </c>
      <c r="BP97" s="4">
        <f>step*-SUM('By group'!C$11:C$21)*Population!C97</f>
        <v>-130897.49445014766</v>
      </c>
      <c r="BQ97" s="4">
        <f>step*-SUM('By group'!D$11:D$21)*Population!D97</f>
        <v>-95401.723922281308</v>
      </c>
      <c r="BR97" s="4">
        <f>step*-SUM('By group'!E$11:E$21)*Population!E97</f>
        <v>-39256.671794656206</v>
      </c>
      <c r="BS97" s="4">
        <f>step*-SUM('By group'!F$11:F$21)*Population!F97</f>
        <v>-11733.754662629086</v>
      </c>
      <c r="BT97" s="4">
        <f>step*-SUM('By group'!G$11:G$21)*Population!G97</f>
        <v>-5629.187244631059</v>
      </c>
      <c r="BU97" s="4">
        <f>step*-SUM('By group'!H$11:H$21)*Population!H97</f>
        <v>0</v>
      </c>
      <c r="BV97" s="4">
        <f>step*-SUM('By group'!I$11:I$21)*Population!I97</f>
        <v>0</v>
      </c>
      <c r="BW97" s="4">
        <f>step*-SUM('By group'!J$11:J$21)*Population!J97</f>
        <v>0</v>
      </c>
      <c r="BX97" s="4">
        <f>step*-SUM('By group'!K$11:K$21)*Population!K97</f>
        <v>0</v>
      </c>
      <c r="BY97" s="4">
        <f>step*-SUM('By group'!L$11:L$21)*Population!L97</f>
        <v>-1983.1762641431462</v>
      </c>
      <c r="BZ97" s="4">
        <f>step*-SUM('By group'!M$11:M$21)*Population!M97</f>
        <v>-985.37879217732359</v>
      </c>
      <c r="CA97" s="4">
        <f>step*-SUM('By group'!N$11:N$21)*Population!N97</f>
        <v>0</v>
      </c>
      <c r="CB97" s="13">
        <f>-step*SUM(SCR!O97:AA97)*Population!O97</f>
        <v>-67459.976165287037</v>
      </c>
      <c r="CC97" s="4">
        <f>step*-SUM('By group'!P$11:P$21)*Population!P97</f>
        <v>-64670.985986858163</v>
      </c>
      <c r="CD97" s="4">
        <f>step*-SUM('By group'!Q$11:Q$21)*Population!Q97</f>
        <v>-47120.45819911638</v>
      </c>
      <c r="CE97" s="4">
        <f>step*-SUM('By group'!R$11:R$21)*Population!R97</f>
        <v>-19385.008072247656</v>
      </c>
      <c r="CF97" s="4">
        <f>step*-SUM('By group'!S$11:S$21)*Population!S97</f>
        <v>-5794.119000128424</v>
      </c>
      <c r="CG97" s="4">
        <f>step*-SUM('By group'!T$11:T$21)*Population!T97</f>
        <v>-2780.1988878217217</v>
      </c>
      <c r="CH97" s="4">
        <f>step*-SUM('By group'!U$11:U$21)*Population!U97</f>
        <v>0</v>
      </c>
      <c r="CI97" s="4">
        <f>step*-SUM('By group'!V$11:V$21)*Population!V97</f>
        <v>0</v>
      </c>
      <c r="CJ97" s="4">
        <f>step*-SUM('By group'!W$11:W$21)*Population!W97</f>
        <v>0</v>
      </c>
      <c r="CK97" s="4">
        <f>step*-SUM('By group'!X$11:X$21)*Population!X97</f>
        <v>0</v>
      </c>
      <c r="CL97" s="4">
        <f>step*-SUM('By group'!Y$11:Y$21)*Population!Y97</f>
        <v>-980.35571419019016</v>
      </c>
      <c r="CM97" s="4">
        <f>step*-SUM('By group'!Z$11:Z$21)*Population!Z97</f>
        <v>-488.01786334370809</v>
      </c>
      <c r="CN97" s="4">
        <f>step*-SUM('By group'!AA$11:AA$21)*Population!AA97</f>
        <v>0</v>
      </c>
      <c r="CO97" s="13">
        <f>-step*SUM(SCR!AB97:AN97)*Population!AB97</f>
        <v>-4788.5680573676382</v>
      </c>
      <c r="CP97" s="4">
        <f>step*-SUM('By group'!AC$11:AC$21)*Population!AC97</f>
        <v>-4598.8992968972443</v>
      </c>
      <c r="CQ97" s="4">
        <f>step*-SUM('By group'!AD$11:AD$21)*Population!AD97</f>
        <v>-3368.7654467548982</v>
      </c>
      <c r="CR97" s="4">
        <f>step*-SUM('By group'!AE$11:AE$21)*Population!AE97</f>
        <v>-1395.7538007432556</v>
      </c>
      <c r="CS97" s="4">
        <f>step*-SUM('By group'!AF$11:AF$21)*Population!AF97</f>
        <v>-419.30160761625621</v>
      </c>
      <c r="CT97" s="4">
        <f>step*-SUM('By group'!AG$11:AG$21)*Population!AG97</f>
        <v>-201.86087505580849</v>
      </c>
      <c r="CU97" s="4">
        <f>step*-SUM('By group'!AH$11:AH$21)*Population!AH97</f>
        <v>0</v>
      </c>
      <c r="CV97" s="4">
        <f>step*-SUM('By group'!AI$11:AI$21)*Population!AI97</f>
        <v>0</v>
      </c>
      <c r="CW97" s="4">
        <f>step*-SUM('By group'!AJ$11:AJ$21)*Population!AJ97</f>
        <v>0</v>
      </c>
      <c r="CX97" s="4">
        <f>step*-SUM('By group'!AK$11:AK$21)*Population!AK97</f>
        <v>0</v>
      </c>
      <c r="CY97" s="4">
        <f>step*-SUM('By group'!AL$11:AL$21)*Population!AL97</f>
        <v>-71.559227742914146</v>
      </c>
      <c r="CZ97" s="4">
        <f>step*-SUM('By group'!AM$11:AM$21)*Population!AM97</f>
        <v>-35.762469412649416</v>
      </c>
      <c r="DA97" s="4">
        <f>step*-SUM('By group'!AN$11:AN$21)*Population!AN97</f>
        <v>0</v>
      </c>
      <c r="DB97" s="13">
        <f>-step*SUM(SCR!AO97:BA97)*Population!AO97</f>
        <v>-15036.100001814648</v>
      </c>
      <c r="DC97" s="4">
        <f>step*-SUM('By group'!AP$11:AP$21)*Population!AP97</f>
        <v>-14388.511804745322</v>
      </c>
      <c r="DD97" s="4">
        <f>step*-SUM('By group'!AQ$11:AQ$21)*Population!AQ97</f>
        <v>-10419.799473218032</v>
      </c>
      <c r="DE97" s="4">
        <f>step*-SUM('By group'!AR$11:AR$21)*Population!AR97</f>
        <v>-4243.4626242365075</v>
      </c>
      <c r="DF97" s="4">
        <f>step*-SUM('By group'!AS$11:AS$21)*Population!AS97</f>
        <v>-1257.065536892371</v>
      </c>
      <c r="DG97" s="4">
        <f>step*-SUM('By group'!AT$11:AT$21)*Population!AT97</f>
        <v>-598.67048512963879</v>
      </c>
      <c r="DH97" s="4">
        <f>step*-SUM('By group'!AU$11:AU$21)*Population!AU97</f>
        <v>0</v>
      </c>
      <c r="DI97" s="4">
        <f>step*-SUM('By group'!AV$11:AV$21)*Population!AV97</f>
        <v>0</v>
      </c>
      <c r="DJ97" s="4">
        <f>step*-SUM('By group'!AW$11:AW$21)*Population!AW97</f>
        <v>0</v>
      </c>
      <c r="DK97" s="4">
        <f>step*-SUM('By group'!AX$11:AX$21)*Population!AX97</f>
        <v>0</v>
      </c>
      <c r="DL97" s="4">
        <f>step*-SUM('By group'!AY$11:AY$21)*Population!AY97</f>
        <v>-207.47713472248915</v>
      </c>
      <c r="DM97" s="4">
        <f>step*-SUM('By group'!AZ$11:AZ$21)*Population!AZ97</f>
        <v>-101.01194011803575</v>
      </c>
      <c r="DN97" s="4">
        <f>step*-SUM('By group'!BA$11:BA$21)*Population!BA97</f>
        <v>0</v>
      </c>
      <c r="DO97" s="13">
        <f>-step*SUM(SCR!BB97:BN97)*Population!BB97</f>
        <v>-7408.5089761391864</v>
      </c>
      <c r="DP97" s="4">
        <f>step*-SUM('By group'!BC$11:BC$21)*Population!BC97</f>
        <v>-6978.7621449327489</v>
      </c>
      <c r="DQ97" s="4">
        <f>step*-SUM('By group'!BD$11:BD$21)*Population!BD97</f>
        <v>-4826.1551717483653</v>
      </c>
      <c r="DR97" s="4">
        <f>step*-SUM('By group'!BE$11:BE$21)*Population!BE97</f>
        <v>-1846.2748125118553</v>
      </c>
      <c r="DS97" s="4">
        <f>step*-SUM('By group'!BF$11:BF$21)*Population!BF97</f>
        <v>-521.86475066420121</v>
      </c>
      <c r="DT97" s="4">
        <f>step*-SUM('By group'!BG$11:BG$21)*Population!BG97</f>
        <v>-240.47755202445572</v>
      </c>
      <c r="DU97" s="4">
        <f>step*-SUM('By group'!BH$11:BH$21)*Population!BH97</f>
        <v>0</v>
      </c>
      <c r="DV97" s="4">
        <f>step*-SUM('By group'!BI$11:BI$21)*Population!BI97</f>
        <v>0</v>
      </c>
      <c r="DW97" s="4">
        <f>step*-SUM('By group'!BJ$11:BJ$21)*Population!BJ97</f>
        <v>0</v>
      </c>
      <c r="DX97" s="4">
        <f>step*-SUM('By group'!BK$11:BK$21)*Population!BK97</f>
        <v>0</v>
      </c>
      <c r="DY97" s="4">
        <f>step*-SUM('By group'!BL$11:BL$21)*Population!BL97</f>
        <v>-78.549022507702446</v>
      </c>
      <c r="DZ97" s="4">
        <f>step*-SUM('By group'!BM$11:BM$21)*Population!BM97</f>
        <v>-35.995885370768214</v>
      </c>
      <c r="EA97" s="4">
        <f>step*-SUM('By group'!BN$11:BN$21)*Population!BN97</f>
        <v>0</v>
      </c>
      <c r="EB97" s="52">
        <v>0</v>
      </c>
      <c r="EC97" s="4">
        <f t="shared" si="111"/>
        <v>136527.08207457411</v>
      </c>
      <c r="ED97" s="4">
        <f t="shared" si="111"/>
        <v>130897.49445014766</v>
      </c>
      <c r="EE97" s="4">
        <f t="shared" si="112"/>
        <v>95401.723922281308</v>
      </c>
      <c r="EF97" s="4">
        <f t="shared" si="113"/>
        <v>39256.671794656206</v>
      </c>
      <c r="EG97" s="4">
        <f t="shared" si="114"/>
        <v>11733.754662629086</v>
      </c>
      <c r="EH97" s="4">
        <f t="shared" si="114"/>
        <v>5629.187244631059</v>
      </c>
      <c r="EI97" s="4">
        <v>0</v>
      </c>
      <c r="EJ97" s="4">
        <f t="shared" si="115"/>
        <v>0</v>
      </c>
      <c r="EK97" s="4">
        <f t="shared" si="116"/>
        <v>0</v>
      </c>
      <c r="EL97" s="4">
        <f t="shared" si="117"/>
        <v>0</v>
      </c>
      <c r="EM97" s="4">
        <f t="shared" si="118"/>
        <v>1983.1762641431462</v>
      </c>
      <c r="EN97" s="4">
        <f t="shared" si="119"/>
        <v>985.37879217732359</v>
      </c>
      <c r="EO97" s="52">
        <v>0</v>
      </c>
      <c r="EP97" s="4">
        <f t="shared" si="120"/>
        <v>67459.976165287037</v>
      </c>
      <c r="EQ97" s="4">
        <f t="shared" si="121"/>
        <v>64670.985986858163</v>
      </c>
      <c r="ER97" s="4">
        <f t="shared" si="122"/>
        <v>47120.45819911638</v>
      </c>
      <c r="ES97" s="4">
        <f t="shared" si="123"/>
        <v>19385.008072247656</v>
      </c>
      <c r="ET97" s="4">
        <f t="shared" si="124"/>
        <v>5794.119000128424</v>
      </c>
      <c r="EU97" s="4">
        <f t="shared" si="125"/>
        <v>2780.1988878217217</v>
      </c>
      <c r="EV97" s="4">
        <v>0</v>
      </c>
      <c r="EW97" s="4">
        <f t="shared" si="126"/>
        <v>0</v>
      </c>
      <c r="EX97" s="4">
        <f t="shared" si="127"/>
        <v>0</v>
      </c>
      <c r="EY97" s="4">
        <f t="shared" si="128"/>
        <v>0</v>
      </c>
      <c r="EZ97" s="4">
        <f t="shared" si="129"/>
        <v>980.35571419019016</v>
      </c>
      <c r="FA97" s="4">
        <f t="shared" si="130"/>
        <v>488.01786334370809</v>
      </c>
      <c r="FB97" s="52">
        <v>0</v>
      </c>
      <c r="FC97" s="4">
        <f t="shared" si="131"/>
        <v>4788.5680573676382</v>
      </c>
      <c r="FD97" s="4">
        <f t="shared" si="132"/>
        <v>4598.8992968972443</v>
      </c>
      <c r="FE97" s="4">
        <f t="shared" si="133"/>
        <v>3368.7654467548982</v>
      </c>
      <c r="FF97" s="4">
        <f t="shared" si="134"/>
        <v>1395.7538007432556</v>
      </c>
      <c r="FG97" s="4">
        <f t="shared" si="135"/>
        <v>419.30160761625621</v>
      </c>
      <c r="FH97" s="4">
        <f t="shared" si="136"/>
        <v>201.86087505580849</v>
      </c>
      <c r="FI97" s="4">
        <v>0</v>
      </c>
      <c r="FJ97" s="4">
        <f t="shared" si="137"/>
        <v>0</v>
      </c>
      <c r="FK97" s="4">
        <f t="shared" si="138"/>
        <v>0</v>
      </c>
      <c r="FL97" s="4">
        <f t="shared" si="139"/>
        <v>0</v>
      </c>
      <c r="FM97" s="4">
        <f t="shared" si="140"/>
        <v>71.559227742914146</v>
      </c>
      <c r="FN97" s="9">
        <f t="shared" si="141"/>
        <v>35.762469412649416</v>
      </c>
      <c r="FO97" s="4">
        <v>0</v>
      </c>
      <c r="FP97" s="4">
        <f t="shared" si="142"/>
        <v>15036.100001814648</v>
      </c>
      <c r="FQ97" s="4">
        <f t="shared" si="143"/>
        <v>14388.511804745322</v>
      </c>
      <c r="FR97" s="4">
        <f t="shared" si="144"/>
        <v>10419.799473218032</v>
      </c>
      <c r="FS97" s="4">
        <f t="shared" si="145"/>
        <v>4243.4626242365075</v>
      </c>
      <c r="FT97" s="4">
        <f t="shared" si="146"/>
        <v>1257.065536892371</v>
      </c>
      <c r="FU97" s="4">
        <f t="shared" si="147"/>
        <v>598.67048512963879</v>
      </c>
      <c r="FV97" s="4">
        <v>0</v>
      </c>
      <c r="FW97" s="4">
        <f t="shared" si="148"/>
        <v>0</v>
      </c>
      <c r="FX97" s="4">
        <f t="shared" si="149"/>
        <v>0</v>
      </c>
      <c r="FY97" s="4">
        <f t="shared" si="150"/>
        <v>0</v>
      </c>
      <c r="FZ97" s="4">
        <f t="shared" si="151"/>
        <v>207.47713472248915</v>
      </c>
      <c r="GA97" s="4">
        <f t="shared" si="152"/>
        <v>101.01194011803575</v>
      </c>
      <c r="GB97" s="4">
        <v>0</v>
      </c>
      <c r="GC97" s="4">
        <f t="shared" si="153"/>
        <v>7408.5089761391864</v>
      </c>
      <c r="GD97" s="4">
        <f t="shared" si="94"/>
        <v>6978.7621449327489</v>
      </c>
      <c r="GE97" s="4">
        <f t="shared" si="95"/>
        <v>4826.1551717483653</v>
      </c>
      <c r="GF97" s="4">
        <f t="shared" si="96"/>
        <v>1846.2748125118553</v>
      </c>
      <c r="GG97" s="4">
        <f t="shared" si="97"/>
        <v>521.86475066420121</v>
      </c>
      <c r="GH97" s="4">
        <f t="shared" si="98"/>
        <v>240.47755202445572</v>
      </c>
      <c r="GI97" s="4">
        <v>0</v>
      </c>
      <c r="GJ97" s="4">
        <f t="shared" si="154"/>
        <v>0</v>
      </c>
      <c r="GK97" s="4">
        <f t="shared" si="155"/>
        <v>0</v>
      </c>
      <c r="GL97" s="4">
        <f t="shared" si="99"/>
        <v>0</v>
      </c>
      <c r="GM97" s="4">
        <f t="shared" si="100"/>
        <v>78.549022507702446</v>
      </c>
      <c r="GN97" s="4">
        <f t="shared" si="101"/>
        <v>35.995885370768214</v>
      </c>
      <c r="GO97" s="52">
        <v>0</v>
      </c>
      <c r="GP97" s="4">
        <f>step*(-'By group'!C$32*Population!C97+'By group'!I$33*Population!I97)</f>
        <v>0</v>
      </c>
      <c r="GQ97" s="4">
        <f>step*(-'By group'!D$32*Population!D97+'By group'!J$33*Population!J97)</f>
        <v>0</v>
      </c>
      <c r="GR97" s="4">
        <f>step*(-'By group'!E$32*Population!E97+'By group'!K$33*Population!K97)</f>
        <v>0</v>
      </c>
      <c r="GS97" s="4">
        <f>step*(-'By group'!F$32*Population!F97+'By group'!L$33*Population!L97)</f>
        <v>-4875.2891992429695</v>
      </c>
      <c r="GT97" s="4">
        <f>step*(-'By group'!G$32*Population!G97+'By group'!M$33*Population!M97)</f>
        <v>-633.14805283755004</v>
      </c>
      <c r="GU97" s="4">
        <f>step*(-'By group'!H$32*Population!H97+'By group'!N$33*Population!N97)</f>
        <v>-552.49760025342073</v>
      </c>
      <c r="GV97" s="46">
        <f t="shared" si="156"/>
        <v>0</v>
      </c>
      <c r="GW97" s="14">
        <f t="shared" si="157"/>
        <v>0</v>
      </c>
      <c r="GX97" s="4">
        <f t="shared" si="158"/>
        <v>0</v>
      </c>
      <c r="GY97" s="4">
        <f t="shared" si="159"/>
        <v>4875.2891992429695</v>
      </c>
      <c r="GZ97" s="4">
        <f t="shared" si="160"/>
        <v>633.14805283755004</v>
      </c>
      <c r="HA97" s="4">
        <f t="shared" si="161"/>
        <v>552.49760025342073</v>
      </c>
      <c r="HB97" s="8">
        <v>0</v>
      </c>
      <c r="HC97" s="4">
        <f>step*(-'By group'!P$32*Population!P97+'By group'!V$33*Population!V97)</f>
        <v>0</v>
      </c>
      <c r="HD97" s="4">
        <f>step*(-'By group'!Q$32*Population!Q97+'By group'!W$33*Population!W97)</f>
        <v>0</v>
      </c>
      <c r="HE97" s="4">
        <f>step*(-'By group'!R$32*Population!R97+'By group'!X$33*Population!X97)</f>
        <v>0</v>
      </c>
      <c r="HF97" s="4">
        <f>step*(-'By group'!S$32*Population!S97+'By group'!Y$33*Population!Y97)</f>
        <v>-2406.8816429691169</v>
      </c>
      <c r="HG97" s="4">
        <f>step*(-'By group'!T$32*Population!T97+'By group'!Z$33*Population!Z97)</f>
        <v>-312.03084589249033</v>
      </c>
      <c r="HH97" s="4">
        <f>step*(-'By group'!U$32*Population!U97+'By group'!AA$33*Population!AA97)</f>
        <v>-271.83258072051399</v>
      </c>
      <c r="HI97" s="14">
        <f t="shared" si="162"/>
        <v>0</v>
      </c>
      <c r="HJ97" s="46">
        <f t="shared" si="163"/>
        <v>0</v>
      </c>
      <c r="HK97" s="4">
        <f t="shared" si="164"/>
        <v>0</v>
      </c>
      <c r="HL97" s="4">
        <f t="shared" si="165"/>
        <v>2406.8816429691169</v>
      </c>
      <c r="HM97" s="4">
        <f t="shared" si="166"/>
        <v>312.03084589249033</v>
      </c>
      <c r="HN97" s="9">
        <f t="shared" si="167"/>
        <v>271.83258072051399</v>
      </c>
      <c r="HO97" s="4">
        <v>0</v>
      </c>
      <c r="HP97" s="4">
        <f>step*(-'By group'!AC$32*Population!AC97+'By group'!AI$33*Population!AI97)</f>
        <v>0</v>
      </c>
      <c r="HQ97" s="4">
        <f>step*(-'By group'!AD$32*Population!AD97+'By group'!AJ$33*Population!AJ97)</f>
        <v>0</v>
      </c>
      <c r="HR97" s="4">
        <f>step*(-'By group'!AE$32*Population!AE97+'By group'!AK$33*Population!AK97)</f>
        <v>0</v>
      </c>
      <c r="HS97" s="4">
        <f>step*(-'By group'!AF$32*Population!AF97+'By group'!AL$33*Population!AL97)</f>
        <v>-173.87118993667104</v>
      </c>
      <c r="HT97" s="4">
        <f>step*(-'By group'!AG$32*Population!AG97+'By group'!AM$33*Population!AM97)</f>
        <v>-22.490940304836993</v>
      </c>
      <c r="HU97" s="4">
        <f>step*(-'By group'!AH$32*Population!AH97+'By group'!AN$33*Population!AN97)</f>
        <v>-19.759655368371224</v>
      </c>
      <c r="HV97" s="14">
        <f t="shared" si="168"/>
        <v>0</v>
      </c>
      <c r="HW97" s="46">
        <f t="shared" si="169"/>
        <v>0</v>
      </c>
      <c r="HX97" s="4">
        <f t="shared" si="170"/>
        <v>0</v>
      </c>
      <c r="HY97" s="4">
        <f t="shared" si="171"/>
        <v>173.87118993667104</v>
      </c>
      <c r="HZ97" s="4">
        <f t="shared" si="172"/>
        <v>22.490940304836993</v>
      </c>
      <c r="IA97" s="4">
        <f t="shared" si="173"/>
        <v>19.759655368371224</v>
      </c>
      <c r="IB97" s="8">
        <v>0</v>
      </c>
      <c r="IC97" s="4">
        <f>step*(-'By group'!AP$32*Population!AP97+'By group'!AV$33*Population!AV97)</f>
        <v>0</v>
      </c>
      <c r="ID97" s="4">
        <f>step*(-'By group'!AQ$32*Population!AQ97+'By group'!AW$33*Population!AW97)</f>
        <v>0</v>
      </c>
      <c r="IE97" s="4">
        <f>step*(-'By group'!AR$32*Population!AR97+'By group'!AX$33*Population!AX97)</f>
        <v>0</v>
      </c>
      <c r="IF97" s="4">
        <f>step*(-'By group'!AS$32*Population!AS97+'By group'!AY$33*Population!AY97)</f>
        <v>-524.79420108494094</v>
      </c>
      <c r="IG97" s="4">
        <f>step*(-'By group'!AT$32*Population!AT97+'By group'!AZ$33*Population!AZ97)</f>
        <v>-69.228126966909883</v>
      </c>
      <c r="IH97" s="4">
        <f>step*(-'By group'!AU$32*Population!AU97+'By group'!BA$33*Population!BA97)</f>
        <v>-59.997121507537067</v>
      </c>
      <c r="II97" s="14">
        <f t="shared" si="102"/>
        <v>0</v>
      </c>
      <c r="IJ97" s="4">
        <f t="shared" si="103"/>
        <v>0</v>
      </c>
      <c r="IK97" s="4">
        <f t="shared" si="174"/>
        <v>0</v>
      </c>
      <c r="IL97" s="4">
        <f t="shared" si="175"/>
        <v>524.79420108494094</v>
      </c>
      <c r="IM97" s="4">
        <f t="shared" si="176"/>
        <v>69.228126966909883</v>
      </c>
      <c r="IN97" s="4">
        <f t="shared" si="177"/>
        <v>59.997121507537067</v>
      </c>
      <c r="IO97" s="8">
        <v>0</v>
      </c>
      <c r="IP97" s="4">
        <f>step*(-'By group'!BC$32*Population!BC97+'By group'!BI$33*Population!BI97)</f>
        <v>0</v>
      </c>
      <c r="IQ97" s="4">
        <f>step*(-'By group'!BD$32*Population!BD97+'By group'!BJ$33*Population!BJ97)</f>
        <v>0</v>
      </c>
      <c r="IR97" s="4">
        <f>step*(-'By group'!BE$32*Population!BE97+'By group'!BK$33*Population!BK97)</f>
        <v>0</v>
      </c>
      <c r="IS97" s="4">
        <f>step*(-'By group'!BF$32*Population!BF97+'By group'!BL$33*Population!BL97)</f>
        <v>-221.65786407824939</v>
      </c>
      <c r="IT97" s="4">
        <f>step*(-'By group'!BG$32*Population!BG97+'By group'!BM$33*Population!BM97)</f>
        <v>-30.097567719507037</v>
      </c>
      <c r="IU97" s="4">
        <f>step*(-'By group'!BH$32*Population!BH97+'By group'!BN$33*Population!BN97)</f>
        <v>-24.619508266354103</v>
      </c>
      <c r="IV97" s="14">
        <f t="shared" si="104"/>
        <v>0</v>
      </c>
      <c r="IW97" s="4">
        <f t="shared" si="105"/>
        <v>0</v>
      </c>
      <c r="IX97" s="4">
        <f t="shared" si="106"/>
        <v>0</v>
      </c>
      <c r="IY97" s="4">
        <f t="shared" si="107"/>
        <v>221.65786407824939</v>
      </c>
      <c r="IZ97" s="4">
        <f t="shared" si="108"/>
        <v>30.097567719507037</v>
      </c>
      <c r="JA97" s="4">
        <f t="shared" si="109"/>
        <v>24.619508266354103</v>
      </c>
      <c r="JB97" s="75">
        <f>step*(+prop_idu_male*'By group'!BB$9*Population!BB97-'By group'!B$8*Population!B97)</f>
        <v>-959.86756771506259</v>
      </c>
      <c r="JC97" s="46">
        <f>step*(+prop_idu_male*'By group'!BC$9*Population!BC97-'By group'!C$8*Population!C97)</f>
        <v>-5.7074232651154535</v>
      </c>
      <c r="JD97" s="46">
        <f>step*(+prop_idu_male*'By group'!BD$9*Population!BD97-'By group'!D$8*Population!D97)</f>
        <v>-16.763790302017046</v>
      </c>
      <c r="JE97" s="46">
        <f>step*(+prop_idu_male*'By group'!BE$9*Population!BE97-'By group'!E$8*Population!E97)</f>
        <v>-17.412806122313878</v>
      </c>
      <c r="JF97" s="46">
        <f>step*(+prop_idu_male*'By group'!BF$9*Population!BF97-'By group'!F$8*Population!F97)</f>
        <v>-5.240639630517502</v>
      </c>
      <c r="JG97" s="46">
        <f>step*(+prop_idu_male*'By group'!BG$9*Population!BG97-'By group'!G$8*Population!G97)</f>
        <v>-1.0104082239544732</v>
      </c>
      <c r="JH97" s="46">
        <f>step*(+prop_idu_male*'By group'!BH$9*Population!BH97-'By group'!H$8*Population!H97)</f>
        <v>-0.85693918922129775</v>
      </c>
      <c r="JI97" s="46">
        <f>step*(+prop_idu_male*'By group'!BI$9*Population!BI97-'By group'!I$8*Population!I97)</f>
        <v>0</v>
      </c>
      <c r="JJ97" s="46">
        <f>step*(+prop_idu_male*'By group'!BJ$9*Population!BJ97-'By group'!J$8*Population!J97)</f>
        <v>0</v>
      </c>
      <c r="JK97" s="46">
        <f>step*(+prop_idu_male*'By group'!BK$9*Population!BK97-'By group'!K$8*Population!K97)</f>
        <v>0</v>
      </c>
      <c r="JL97" s="46">
        <f>step*(+prop_idu_male*'By group'!BL$9*Population!BL97-'By group'!L$8*Population!L97)</f>
        <v>-1.7946586101246604</v>
      </c>
      <c r="JM97" s="46">
        <f>step*(+prop_idu_male*'By group'!BM$9*Population!BM97-'By group'!M$8*Population!M97)</f>
        <v>-0.89898866728747995</v>
      </c>
      <c r="JN97" s="46">
        <f>step*(+prop_idu_male*'By group'!BN$9*Population!BN97-'By group'!N$8*Population!N97)</f>
        <v>-0.72705681761425378</v>
      </c>
      <c r="JO97" s="45">
        <f>step*(+(1-prop_idu_male)*'By group'!BB$9*Population!BB97-'By group'!O$8*Population!O97-'By group'!O$6*Population!O97+'By group'!AB$7*Population!AB97)</f>
        <v>-7171.0769025370337</v>
      </c>
      <c r="JP97" s="46">
        <f>step*(+(1-prop_idu_male)*'By group'!BC$9*Population!BC97-'By group'!P$8*Population!P97-'By group'!P$6*Population!P97+'By group'!AC$7*Population!AC97)</f>
        <v>-10.928233988809259</v>
      </c>
      <c r="JQ97" s="46">
        <f>step*(+(1-prop_idu_male)*'By group'!BD$9*Population!BD97-'By group'!Q$8*Population!Q97-'By group'!Q$6*Population!Q97+'By group'!AD$7*Population!AD97)</f>
        <v>-31.701848390604141</v>
      </c>
      <c r="JR97" s="46">
        <f>step*(+(1-prop_idu_male)*'By group'!BE$9*Population!BE97-'By group'!R$8*Population!R97-'By group'!R$6*Population!R97+'By group'!AE$7*Population!AE97)</f>
        <v>-32.399800790531856</v>
      </c>
      <c r="JS97" s="46">
        <f>step*(+(1-prop_idu_male)*'By group'!BF$9*Population!BF97-'By group'!S$8*Population!S97-'By group'!S$6*Population!S97+'By group'!AF$7*Population!AF97)</f>
        <v>-9.6403168848438145</v>
      </c>
      <c r="JT97" s="46">
        <f>step*(+(1-prop_idu_male)*'By group'!BG$9*Population!BG97-'By group'!T$8*Population!T97-'By group'!T$6*Population!T97+'By group'!AG$7*Population!AG97)</f>
        <v>-1.8448123861493904</v>
      </c>
      <c r="JU97" s="46">
        <f>step*(+(1-prop_idu_male)*'By group'!BH$9*Population!BH97-'By group'!U$8*Population!U97-'By group'!U$6*Population!U97+'By group'!AH$7*Population!AH97)</f>
        <v>-1.5478329278087297</v>
      </c>
      <c r="JV97" s="46">
        <f>step*(+(1-prop_idu_male)*'By group'!BI$9*Population!BI97-'By group'!V$8*Population!V97-'By group'!V$6*Population!V97+'By group'!AI$7*Population!AI97)</f>
        <v>0</v>
      </c>
      <c r="JW97" s="46">
        <f>step*(+(1-prop_idu_male)*'By group'!BJ$9*Population!BJ97-'By group'!W$8*Population!W97-'By group'!W$6*Population!W97+'By group'!AJ$7*Population!AJ97)</f>
        <v>0</v>
      </c>
      <c r="JX97" s="46">
        <f>step*(+(1-prop_idu_male)*'By group'!BK$9*Population!BK97-'By group'!X$8*Population!X97-'By group'!X$6*Population!X97+'By group'!AK$7*Population!AK97)</f>
        <v>0</v>
      </c>
      <c r="JY97" s="46">
        <f>step*(+(1-prop_idu_male)*'By group'!BL$9*Population!BL97-'By group'!Y$8*Population!Y97-'By group'!Y$6*Population!Y97+'By group'!AL$7*Population!AL97)</f>
        <v>-3.2373991986810027</v>
      </c>
      <c r="JZ97" s="46">
        <f>step*(+(1-prop_idu_male)*'By group'!BM$9*Population!BM97-'By group'!Z$8*Population!Z97-'By group'!Z$6*Population!Z97+'By group'!AM$7*Population!AM97)</f>
        <v>-1.606404041551025</v>
      </c>
      <c r="KA97" s="76">
        <f>step*(+(1-prop_idu_male)*'By group'!BN$9*Population!BN97-'By group'!AA$8*Population!AA97-'By group'!AA$6*Population!AA97+'By group'!AN$7*Population!AN97)</f>
        <v>-1.2955186722870113</v>
      </c>
      <c r="KB97" s="46">
        <f>step*(+'By group'!O$6*Population!O97-'By group'!AB$7*Population!AB97)</f>
        <v>6136.3297814990638</v>
      </c>
      <c r="KC97" s="46">
        <f>step*(+'By group'!P$6*Population!P97-'By group'!AC$7*Population!AC97)</f>
        <v>7.9040475538143351</v>
      </c>
      <c r="KD97" s="46">
        <f>step*(+'By group'!Q$6*Population!Q97-'By group'!AD$7*Population!AD97)</f>
        <v>22.856895371390671</v>
      </c>
      <c r="KE97" s="46">
        <f>step*(+'By group'!R$6*Population!R97-'By group'!AE$7*Population!AE97)</f>
        <v>23.261179198161578</v>
      </c>
      <c r="KF97" s="46">
        <f>step*(+'By group'!S$6*Population!S97-'By group'!AF$7*Population!AF97)</f>
        <v>6.8998168099788639</v>
      </c>
      <c r="KG97" s="46">
        <f>step*(+'By group'!T$6*Population!T97-'By group'!AG$7*Population!AG97)</f>
        <v>1.3176299148279806</v>
      </c>
      <c r="KH97" s="46">
        <f>step*(+'By group'!U$6*Population!U97-'By group'!AH$7*Population!AH97)</f>
        <v>1.1020470307442649</v>
      </c>
      <c r="KI97" s="46">
        <f>step*(+'By group'!V$6*Population!V97-'By group'!AI$7*Population!AI97)</f>
        <v>0</v>
      </c>
      <c r="KJ97" s="46">
        <f>step*(+'By group'!W$6*Population!W97-'By group'!AJ$7*Population!AJ97)</f>
        <v>0</v>
      </c>
      <c r="KK97" s="46">
        <f>step*(+'By group'!X$6*Population!X97-'By group'!AK$7*Population!AK97)</f>
        <v>0</v>
      </c>
      <c r="KL97" s="46">
        <f>step*(+'By group'!Y$6*Population!Y97-'By group'!AL$7*Population!AL97)</f>
        <v>2.3041728979954335</v>
      </c>
      <c r="KM97" s="46">
        <f>step*(+'By group'!Z$6*Population!Z97-'By group'!AM$7*Population!AM97)</f>
        <v>1.1399837094297778</v>
      </c>
      <c r="KN97" s="46">
        <f>step*(+'By group'!AA$6*Population!AA97-'By group'!AN$7*Population!AN97)</f>
        <v>0.91806862967948488</v>
      </c>
      <c r="KO97" s="45">
        <v>0</v>
      </c>
      <c r="KP97" s="46">
        <v>0</v>
      </c>
      <c r="KQ97" s="46">
        <v>0</v>
      </c>
      <c r="KR97" s="46">
        <v>0</v>
      </c>
      <c r="KS97" s="46">
        <v>0</v>
      </c>
      <c r="KT97" s="46">
        <v>0</v>
      </c>
      <c r="KU97" s="46">
        <v>0</v>
      </c>
      <c r="KV97" s="46">
        <v>0</v>
      </c>
      <c r="KW97" s="46">
        <v>0</v>
      </c>
      <c r="KX97" s="46">
        <v>0</v>
      </c>
      <c r="KY97" s="46">
        <v>0</v>
      </c>
      <c r="KZ97" s="46">
        <v>0</v>
      </c>
      <c r="LA97" s="46">
        <v>0</v>
      </c>
      <c r="LB97" s="188">
        <f>step*(-'By group'!BB$9*Population!BB97+'By group'!B$8*Population!B97+'By group'!O$8*Population!O97)</f>
        <v>1994.6146887530322</v>
      </c>
      <c r="LC97" s="189">
        <f>step*(-'By group'!BC$9*Population!BC97+'By group'!C$8*Population!C97+'By group'!P$8*Population!P97)</f>
        <v>8.7316097001103792</v>
      </c>
      <c r="LD97" s="189">
        <f>step*(-'By group'!BD$9*Population!BD97+'By group'!D$8*Population!D97+'By group'!Q$8*Population!Q97)</f>
        <v>25.60874332123052</v>
      </c>
      <c r="LE97" s="189">
        <f>step*(-'By group'!BE$9*Population!BE97+'By group'!E$8*Population!E97+'By group'!R$8*Population!R97)</f>
        <v>26.551427714684149</v>
      </c>
      <c r="LF97" s="189">
        <f>step*(-'By group'!BF$9*Population!BF97+'By group'!F$8*Population!F97+'By group'!S$8*Population!S97)</f>
        <v>7.9811397053824535</v>
      </c>
      <c r="LG97" s="189">
        <f>step*(-'By group'!BG$9*Population!BG97+'By group'!G$8*Population!G97+'By group'!T$8*Population!T97)</f>
        <v>1.5375906952758829</v>
      </c>
      <c r="LH97" s="189">
        <f>step*(-'By group'!BH$9*Population!BH97+'By group'!H$8*Population!H97+'By group'!U$8*Population!U97)</f>
        <v>1.3027250862857627</v>
      </c>
      <c r="LI97" s="189">
        <f>step*(-'By group'!BI$9*Population!BI97+'By group'!I$8*Population!I97+'By group'!V$8*Population!V97)</f>
        <v>0</v>
      </c>
      <c r="LJ97" s="189">
        <f>step*(-'By group'!BJ$9*Population!BJ97+'By group'!J$8*Population!J97+'By group'!W$8*Population!W97)</f>
        <v>0</v>
      </c>
      <c r="LK97" s="189">
        <f>step*(-'By group'!BK$9*Population!BK97+'By group'!K$8*Population!K97+'By group'!X$8*Population!X97)</f>
        <v>0</v>
      </c>
      <c r="LL97" s="189">
        <f>step*(-'By group'!BL$9*Population!BL97+'By group'!L$8*Population!L97+'By group'!Y$8*Population!Y97)</f>
        <v>2.7278849108102294</v>
      </c>
      <c r="LM97" s="189">
        <f>step*(-'By group'!BM$9*Population!BM97+'By group'!M$8*Population!M97+'By group'!Z$8*Population!Z97)</f>
        <v>1.3654089994087271</v>
      </c>
      <c r="LN97" s="189">
        <f>step*(-'By group'!BN$9*Population!BN97+'By group'!N$8*Population!N97+'By group'!AA$8*Population!AA97)</f>
        <v>1.1045068602217802</v>
      </c>
    </row>
    <row r="98" spans="1:326" x14ac:dyDescent="0.25">
      <c r="A98">
        <f t="shared" si="110"/>
        <v>47</v>
      </c>
      <c r="B98" s="52">
        <f>step*((-'By group'!B$4-'By group'!B$5-'By group'!B$22)*Population!B98+'By group'!B$3*Population!$BO98)</f>
        <v>192080.35476503172</v>
      </c>
      <c r="C98" s="4">
        <f>step*((-'By group'!C$4-'By group'!C$5-'By group'!C$22)*Population!C98+'By group'!C$3*Population!$BO98)</f>
        <v>-5251.4189949321235</v>
      </c>
      <c r="D98" s="4">
        <f>step*((-'By group'!D$4-'By group'!D$5-'By group'!D$22)*Population!D98+'By group'!D$3*Population!$BO98)</f>
        <v>-34446.715363320145</v>
      </c>
      <c r="E98" s="4">
        <f>step*((-'By group'!E$4-'By group'!E$5-'By group'!E$22)*Population!E98+'By group'!E$3*Population!$BO98)</f>
        <v>-55122.902345776456</v>
      </c>
      <c r="F98" s="4">
        <f>step*((-'By group'!F$4-'By group'!F$5-'By group'!F$22)*Population!F98+'By group'!F$3*Population!$BO98)</f>
        <v>-22360.302011485353</v>
      </c>
      <c r="G98" s="4">
        <f>step*((-'By group'!G$4-'By group'!G$5-'By group'!G$22)*Population!G98+'By group'!G$3*Population!$BO98)</f>
        <v>-5419.9531633475863</v>
      </c>
      <c r="H98" s="4">
        <f>step*((-'By group'!H$4-'By group'!H$5-'By group'!H$22)*Population!H98+'By group'!H$3*Population!$BO98)</f>
        <v>-5035.9893937334718</v>
      </c>
      <c r="I98" s="4">
        <f>step*((-'By group'!I$4-'By group'!I$5-'By group'!I$22)*Population!I98+'By group'!I$3*Population!$BO98)</f>
        <v>0</v>
      </c>
      <c r="J98" s="4">
        <f>step*((-'By group'!J$4-'By group'!J$5-'By group'!J$22)*Population!J98+'By group'!J$3*Population!$BO98)</f>
        <v>0</v>
      </c>
      <c r="K98" s="4">
        <f>step*((-'By group'!K$4-'By group'!K$5-'By group'!K$22)*Population!K98+'By group'!K$3*Population!$BO98)</f>
        <v>0</v>
      </c>
      <c r="L98" s="4">
        <f>step*((-'By group'!L$4-'By group'!L$5-'By group'!L$22)*Population!L98+'By group'!L$3*Population!$BO98)</f>
        <v>-2784.4177752686551</v>
      </c>
      <c r="M98" s="4">
        <f>step*((-'By group'!M$4-'By group'!M$5-'By group'!M$22)*Population!M98+'By group'!M$3*Population!$BO98)</f>
        <v>-1580.8813049759074</v>
      </c>
      <c r="N98" s="4">
        <f>step*((-'By group'!N$4-'By group'!N$5-'By group'!N$22)*Population!N98+'By group'!N$3*Population!$BO98)</f>
        <v>-1504.3607589331355</v>
      </c>
      <c r="O98" s="8">
        <f>step*((-'By group'!O$4-'By group'!O$5-'By group'!O$22)*Population!O98+'By group'!O$3*Population!$BO98)</f>
        <v>134577.50833130686</v>
      </c>
      <c r="P98" s="4">
        <f>step*((-'By group'!P$4-'By group'!P$5-'By group'!P$22)*Population!P98+'By group'!P$3*Population!$BO98)</f>
        <v>-2594.488339672956</v>
      </c>
      <c r="Q98" s="4">
        <f>step*((-'By group'!Q$4-'By group'!Q$5-'By group'!Q$22)*Population!Q98+'By group'!Q$3*Population!$BO98)</f>
        <v>-17013.356440572134</v>
      </c>
      <c r="R98" s="4">
        <f>step*((-'By group'!R$4-'By group'!R$5-'By group'!R$22)*Population!R98+'By group'!R$3*Population!$BO98)</f>
        <v>-27217.976764637122</v>
      </c>
      <c r="S98" s="4">
        <f>step*((-'By group'!S$4-'By group'!S$5-'By group'!S$22)*Population!S98+'By group'!S$3*Population!$BO98)</f>
        <v>-11040.278892528046</v>
      </c>
      <c r="T98" s="4">
        <f>step*((-'By group'!T$4-'By group'!T$5-'By group'!T$22)*Population!T98+'By group'!T$3*Population!$BO98)</f>
        <v>-2676.4437775214633</v>
      </c>
      <c r="U98" s="4">
        <f>step*((-'By group'!U$4-'By group'!U$5-'By group'!U$22)*Population!U98+'By group'!U$3*Population!$BO98)</f>
        <v>-2489.0376364823169</v>
      </c>
      <c r="V98" s="4">
        <f>step*((-'By group'!V$4-'By group'!V$5-'By group'!V$22)*Population!V98+'By group'!V$3*Population!$BO98)</f>
        <v>0</v>
      </c>
      <c r="W98" s="4">
        <f>step*((-'By group'!W$4-'By group'!W$5-'By group'!W$22)*Population!W98+'By group'!W$3*Population!$BO98)</f>
        <v>0</v>
      </c>
      <c r="X98" s="4">
        <f>step*((-'By group'!X$4-'By group'!X$5-'By group'!X$22)*Population!X98+'By group'!X$3*Population!$BO98)</f>
        <v>0</v>
      </c>
      <c r="Y98" s="4">
        <f>step*((-'By group'!Y$4-'By group'!Y$5-'By group'!Y$22)*Population!Y98+'By group'!Y$3*Population!$BO98)</f>
        <v>-1376.0533369462448</v>
      </c>
      <c r="Z98" s="4">
        <f>step*((-'By group'!Z$4-'By group'!Z$5-'By group'!Z$22)*Population!Z98+'By group'!Z$3*Population!$BO98)</f>
        <v>-782.58327825773199</v>
      </c>
      <c r="AA98" s="4">
        <f>step*((-'By group'!AA$4-'By group'!AA$5-'By group'!AA$22)*Population!AA98+'By group'!AA$3*Population!$BO98)</f>
        <v>-748.12740971642017</v>
      </c>
      <c r="AB98" s="8">
        <f>step*((-'By group'!AB$4-'By group'!AB$5-'By group'!AB$22)*Population!AB98+'By group'!AB$3*Population!$BO98)</f>
        <v>-1262.9351552487519</v>
      </c>
      <c r="AC98" s="4">
        <f>step*((-'By group'!AC$4-'By group'!AC$5-'By group'!AC$22)*Population!AC98+'By group'!AC$3*Population!$BO98)</f>
        <v>-184.50064532182247</v>
      </c>
      <c r="AD98" s="4">
        <f>step*((-'By group'!AD$4-'By group'!AD$5-'By group'!AD$22)*Population!AD98+'By group'!AD$3*Population!$BO98)</f>
        <v>-1216.3767274531408</v>
      </c>
      <c r="AE98" s="4">
        <f>step*((-'By group'!AE$4-'By group'!AE$5-'By group'!AE$22)*Population!AE98+'By group'!AE$3*Population!$BO98)</f>
        <v>-1959.9657716242523</v>
      </c>
      <c r="AF98" s="4">
        <f>step*((-'By group'!AF$4-'By group'!AF$5-'By group'!AF$22)*Population!AF98+'By group'!AF$3*Population!$BO98)</f>
        <v>-799.10652992147675</v>
      </c>
      <c r="AG98" s="4">
        <f>step*((-'By group'!AG$4-'By group'!AG$5-'By group'!AG$22)*Population!AG98+'By group'!AG$3*Population!$BO98)</f>
        <v>-194.38187576162321</v>
      </c>
      <c r="AH98" s="4">
        <f>step*((-'By group'!AH$4-'By group'!AH$5-'By group'!AH$22)*Population!AH98+'By group'!AH$3*Population!$BO98)</f>
        <v>-181.65607041419636</v>
      </c>
      <c r="AI98" s="4">
        <f>step*((-'By group'!AI$4-'By group'!AI$5-'By group'!AI$22)*Population!AI98+'By group'!AI$3*Population!$BO98)</f>
        <v>0</v>
      </c>
      <c r="AJ98" s="4">
        <f>step*((-'By group'!AJ$4-'By group'!AJ$5-'By group'!AJ$22)*Population!AJ98+'By group'!AJ$3*Population!$BO98)</f>
        <v>0</v>
      </c>
      <c r="AK98" s="4">
        <f>step*((-'By group'!AK$4-'By group'!AK$5-'By group'!AK$22)*Population!AK98+'By group'!AK$3*Population!$BO98)</f>
        <v>0</v>
      </c>
      <c r="AL98" s="4">
        <f>step*((-'By group'!AL$4-'By group'!AL$5-'By group'!AL$22)*Population!AL98+'By group'!AL$3*Population!$BO98)</f>
        <v>-100.49324397769688</v>
      </c>
      <c r="AM98" s="4">
        <f>step*((-'By group'!AM$4-'By group'!AM$5-'By group'!AM$22)*Population!AM98+'By group'!AM$3*Population!$BO98)</f>
        <v>-57.396569562982449</v>
      </c>
      <c r="AN98" s="4">
        <f>step*((-'By group'!AN$4-'By group'!AN$5-'By group'!AN$22)*Population!AN98+'By group'!AN$3*Population!$BO98)</f>
        <v>-54.917201215841395</v>
      </c>
      <c r="AO98" s="8">
        <f>step*((-'By group'!AO$4-'By group'!AO$5-'By group'!AO$22)*Population!AO98+'By group'!AO$3*Population!$BO98)</f>
        <v>15964.793002147355</v>
      </c>
      <c r="AP98" s="4">
        <f>step*((-'By group'!AP$4-'By group'!AP$5-'By group'!AP$22)*Population!AP98+'By group'!AP$3*Population!$BO98)</f>
        <v>-578.42238118499347</v>
      </c>
      <c r="AQ98" s="4">
        <f>step*((-'By group'!AQ$4-'By group'!AQ$5-'By group'!AQ$22)*Population!AQ98+'By group'!AQ$3*Population!$BO98)</f>
        <v>-3770.7104172636832</v>
      </c>
      <c r="AR98" s="4">
        <f>step*((-'By group'!AR$4-'By group'!AR$5-'By group'!AR$22)*Population!AR98+'By group'!AR$3*Population!$BO98)</f>
        <v>-5973.8161584381687</v>
      </c>
      <c r="AS98" s="4">
        <f>step*((-'By group'!AS$4-'By group'!AS$5-'By group'!AS$22)*Population!AS98+'By group'!AS$3*Population!$BO98)</f>
        <v>-2402.3284096666066</v>
      </c>
      <c r="AT98" s="4">
        <f>step*((-'By group'!AT$4-'By group'!AT$5-'By group'!AT$22)*Population!AT98+'By group'!AT$3*Population!$BO98)</f>
        <v>-578.19004790158192</v>
      </c>
      <c r="AU98" s="4">
        <f>step*((-'By group'!AU$4-'By group'!AU$5-'By group'!AU$22)*Population!AU98+'By group'!AU$3*Population!$BO98)</f>
        <v>-529.2917430747483</v>
      </c>
      <c r="AV98" s="4">
        <f>step*((-'By group'!AV$4-'By group'!AV$5-'By group'!AV$22)*Population!AV98+'By group'!AV$3*Population!$BO98)</f>
        <v>0</v>
      </c>
      <c r="AW98" s="4">
        <f>step*((-'By group'!AW$4-'By group'!AW$5-'By group'!AW$22)*Population!AW98+'By group'!AW$3*Population!$BO98)</f>
        <v>0</v>
      </c>
      <c r="AX98" s="4">
        <f>step*((-'By group'!AX$4-'By group'!AX$5-'By group'!AX$22)*Population!AX98+'By group'!AX$3*Population!$BO98)</f>
        <v>0</v>
      </c>
      <c r="AY98" s="4">
        <f>step*((-'By group'!AY$4-'By group'!AY$5-'By group'!AY$22)*Population!AY98+'By group'!AY$3*Population!$BO98)</f>
        <v>-292.34742405405251</v>
      </c>
      <c r="AZ98" s="4">
        <f>step*((-'By group'!AZ$4-'By group'!AZ$5-'By group'!AZ$22)*Population!AZ98+'By group'!AZ$3*Population!$BO98)</f>
        <v>-162.74504157945771</v>
      </c>
      <c r="BA98" s="4">
        <f>step*((-'By group'!BA$4-'By group'!BA$5-'By group'!BA$22)*Population!BA98+'By group'!BA$3*Population!$BO98)</f>
        <v>-150.2114061451914</v>
      </c>
      <c r="BB98" s="8">
        <f>step*((-'By group'!BB$4-'By group'!BB$5-'By group'!BB$22)*Population!BB98+'By group'!BB$3*Population!$BO98)</f>
        <v>5532.3664826797358</v>
      </c>
      <c r="BC98" s="4">
        <f>step*((-'By group'!BC$4-'By group'!BC$5-'By group'!BC$22)*Population!BC98+'By group'!BC$3*Population!$BO98)</f>
        <v>-419.91089142859994</v>
      </c>
      <c r="BD98" s="4">
        <f>step*((-'By group'!BD$4-'By group'!BD$5-'By group'!BD$22)*Population!BD98+'By group'!BD$3*Population!$BO98)</f>
        <v>-2129.5260940722778</v>
      </c>
      <c r="BE98" s="4">
        <f>step*((-'By group'!BE$4-'By group'!BE$5-'By group'!BE$22)*Population!BE98+'By group'!BE$3*Population!$BO98)</f>
        <v>-2962.4224339281241</v>
      </c>
      <c r="BF98" s="4">
        <f>step*((-'By group'!BF$4-'By group'!BF$5-'By group'!BF$22)*Population!BF98+'By group'!BF$3*Population!$BO98)</f>
        <v>-1099.027622221615</v>
      </c>
      <c r="BG98" s="4">
        <f>step*((-'By group'!BG$4-'By group'!BG$5-'By group'!BG$22)*Population!BG98+'By group'!BG$3*Population!$BO98)</f>
        <v>-250.80660165805486</v>
      </c>
      <c r="BH98" s="4">
        <f>step*((-'By group'!BH$4-'By group'!BH$5-'By group'!BH$22)*Population!BH98+'By group'!BH$3*Population!$BO98)</f>
        <v>-215.63406326871103</v>
      </c>
      <c r="BI98" s="4">
        <f>step*((-'By group'!BI$4-'By group'!BI$5-'By group'!BI$22)*Population!BI98+'By group'!BI$3*Population!$BO98)</f>
        <v>0</v>
      </c>
      <c r="BJ98" s="4">
        <f>step*((-'By group'!BJ$4-'By group'!BJ$5-'By group'!BJ$22)*Population!BJ98+'By group'!BJ$3*Population!$BO98)</f>
        <v>0</v>
      </c>
      <c r="BK98" s="4">
        <f>step*((-'By group'!BK$4-'By group'!BK$5-'By group'!BK$22)*Population!BK98+'By group'!BK$3*Population!$BO98)</f>
        <v>0</v>
      </c>
      <c r="BL98" s="4">
        <f>step*((-'By group'!BL$4-'By group'!BL$5-'By group'!BL$22)*Population!BL98+'By group'!BL$3*Population!$BO98)</f>
        <v>-141.78860425093876</v>
      </c>
      <c r="BM98" s="4">
        <f>step*((-'By group'!BM$4-'By group'!BM$5-'By group'!BM$22)*Population!BM98+'By group'!BM$3*Population!$BO98)</f>
        <v>-72.194205052967789</v>
      </c>
      <c r="BN98" s="4">
        <f>step*((-'By group'!BN$4-'By group'!BN$5-'By group'!BN$22)*Population!BN98+'By group'!BN$3*Population!$BO98)</f>
        <v>-60.445257566382118</v>
      </c>
      <c r="BO98" s="71">
        <f>-step*SUM(SCR!B98:N98)*Population!B98</f>
        <v>-136931.26076193104</v>
      </c>
      <c r="BP98" s="4">
        <f>step*-SUM('By group'!C$11:C$21)*Population!C98</f>
        <v>-131285.47487330309</v>
      </c>
      <c r="BQ98" s="4">
        <f>step*-SUM('By group'!D$11:D$21)*Population!D98</f>
        <v>-95685.320453667082</v>
      </c>
      <c r="BR98" s="4">
        <f>step*-SUM('By group'!E$11:E$21)*Population!E98</f>
        <v>-39373.501675554609</v>
      </c>
      <c r="BS98" s="4">
        <f>step*-SUM('By group'!F$11:F$21)*Population!F98</f>
        <v>-11768.580006044924</v>
      </c>
      <c r="BT98" s="4">
        <f>step*-SUM('By group'!G$11:G$21)*Population!G98</f>
        <v>-5645.7845451537351</v>
      </c>
      <c r="BU98" s="4">
        <f>step*-SUM('By group'!H$11:H$21)*Population!H98</f>
        <v>0</v>
      </c>
      <c r="BV98" s="4">
        <f>step*-SUM('By group'!I$11:I$21)*Population!I98</f>
        <v>0</v>
      </c>
      <c r="BW98" s="4">
        <f>step*-SUM('By group'!J$11:J$21)*Population!J98</f>
        <v>0</v>
      </c>
      <c r="BX98" s="4">
        <f>step*-SUM('By group'!K$11:K$21)*Population!K98</f>
        <v>0</v>
      </c>
      <c r="BY98" s="4">
        <f>step*-SUM('By group'!L$11:L$21)*Population!L98</f>
        <v>-1988.8698394776109</v>
      </c>
      <c r="BZ98" s="4">
        <f>step*-SUM('By group'!M$11:M$21)*Population!M98</f>
        <v>-988.05081560994211</v>
      </c>
      <c r="CA98" s="4">
        <f>step*-SUM('By group'!N$11:N$21)*Population!N98</f>
        <v>0</v>
      </c>
      <c r="CB98" s="13">
        <f>-step*SUM(SCR!O98:AA98)*Population!O98</f>
        <v>-67659.496699707059</v>
      </c>
      <c r="CC98" s="4">
        <f>step*-SUM('By group'!P$11:P$21)*Population!P98</f>
        <v>-64862.208491823898</v>
      </c>
      <c r="CD98" s="4">
        <f>step*-SUM('By group'!Q$11:Q$21)*Population!Q98</f>
        <v>-47259.323446033704</v>
      </c>
      <c r="CE98" s="4">
        <f>step*-SUM('By group'!R$11:R$21)*Population!R98</f>
        <v>-19441.4119747408</v>
      </c>
      <c r="CF98" s="4">
        <f>step*-SUM('By group'!S$11:S$21)*Population!S98</f>
        <v>-5810.6731013305507</v>
      </c>
      <c r="CG98" s="4">
        <f>step*-SUM('By group'!T$11:T$21)*Population!T98</f>
        <v>-2787.9622682515242</v>
      </c>
      <c r="CH98" s="4">
        <f>step*-SUM('By group'!U$11:U$21)*Population!U98</f>
        <v>0</v>
      </c>
      <c r="CI98" s="4">
        <f>step*-SUM('By group'!V$11:V$21)*Population!V98</f>
        <v>0</v>
      </c>
      <c r="CJ98" s="4">
        <f>step*-SUM('By group'!W$11:W$21)*Population!W98</f>
        <v>0</v>
      </c>
      <c r="CK98" s="4">
        <f>step*-SUM('By group'!X$11:X$21)*Population!X98</f>
        <v>0</v>
      </c>
      <c r="CL98" s="4">
        <f>step*-SUM('By group'!Y$11:Y$21)*Population!Y98</f>
        <v>-982.895240675889</v>
      </c>
      <c r="CM98" s="4">
        <f>step*-SUM('By group'!Z$11:Z$21)*Population!Z98</f>
        <v>-489.11454891108252</v>
      </c>
      <c r="CN98" s="4">
        <f>step*-SUM('By group'!AA$11:AA$21)*Population!AA98</f>
        <v>0</v>
      </c>
      <c r="CO98" s="13">
        <f>-step*SUM(SCR!AB98:AN98)*Population!AB98</f>
        <v>-4802.7108604104187</v>
      </c>
      <c r="CP98" s="4">
        <f>step*-SUM('By group'!AC$11:AC$21)*Population!AC98</f>
        <v>-4612.5161330455621</v>
      </c>
      <c r="CQ98" s="4">
        <f>step*-SUM('By group'!AD$11:AD$21)*Population!AD98</f>
        <v>-3378.8242429253914</v>
      </c>
      <c r="CR98" s="4">
        <f>step*-SUM('By group'!AE$11:AE$21)*Population!AE98</f>
        <v>-1399.9755511601802</v>
      </c>
      <c r="CS98" s="4">
        <f>step*-SUM('By group'!AF$11:AF$21)*Population!AF98</f>
        <v>-420.58238416919835</v>
      </c>
      <c r="CT98" s="4">
        <f>step*-SUM('By group'!AG$11:AG$21)*Population!AG98</f>
        <v>-202.48112058502414</v>
      </c>
      <c r="CU98" s="4">
        <f>step*-SUM('By group'!AH$11:AH$21)*Population!AH98</f>
        <v>0</v>
      </c>
      <c r="CV98" s="4">
        <f>step*-SUM('By group'!AI$11:AI$21)*Population!AI98</f>
        <v>0</v>
      </c>
      <c r="CW98" s="4">
        <f>step*-SUM('By group'!AJ$11:AJ$21)*Population!AJ98</f>
        <v>0</v>
      </c>
      <c r="CX98" s="4">
        <f>step*-SUM('By group'!AK$11:AK$21)*Population!AK98</f>
        <v>0</v>
      </c>
      <c r="CY98" s="4">
        <f>step*-SUM('By group'!AL$11:AL$21)*Population!AL98</f>
        <v>-71.780888555497768</v>
      </c>
      <c r="CZ98" s="4">
        <f>step*-SUM('By group'!AM$11:AM$21)*Population!AM98</f>
        <v>-35.872855976864031</v>
      </c>
      <c r="DA98" s="4">
        <f>step*-SUM('By group'!AN$11:AN$21)*Population!AN98</f>
        <v>0</v>
      </c>
      <c r="DB98" s="13">
        <f>-step*SUM(SCR!AO98:BA98)*Population!AO98</f>
        <v>-15110.402983007647</v>
      </c>
      <c r="DC98" s="4">
        <f>step*-SUM('By group'!AP$11:AP$21)*Population!AP98</f>
        <v>-14460.559529624836</v>
      </c>
      <c r="DD98" s="4">
        <f>step*-SUM('By group'!AQ$11:AQ$21)*Population!AQ98</f>
        <v>-10474.195603510232</v>
      </c>
      <c r="DE98" s="4">
        <f>step*-SUM('By group'!AR$11:AR$21)*Population!AR98</f>
        <v>-4267.0115417415491</v>
      </c>
      <c r="DF98" s="4">
        <f>step*-SUM('By group'!AS$11:AS$21)*Population!AS98</f>
        <v>-1264.3833735087403</v>
      </c>
      <c r="DG98" s="4">
        <f>step*-SUM('By group'!AT$11:AT$21)*Population!AT98</f>
        <v>-602.28129989748106</v>
      </c>
      <c r="DH98" s="4">
        <f>step*-SUM('By group'!AU$11:AU$21)*Population!AU98</f>
        <v>0</v>
      </c>
      <c r="DI98" s="4">
        <f>step*-SUM('By group'!AV$11:AV$21)*Population!AV98</f>
        <v>0</v>
      </c>
      <c r="DJ98" s="4">
        <f>step*-SUM('By group'!AW$11:AW$21)*Population!AW98</f>
        <v>0</v>
      </c>
      <c r="DK98" s="4">
        <f>step*-SUM('By group'!AX$11:AX$21)*Population!AX98</f>
        <v>0</v>
      </c>
      <c r="DL98" s="4">
        <f>step*-SUM('By group'!AY$11:AY$21)*Population!AY98</f>
        <v>-208.8195886100375</v>
      </c>
      <c r="DM98" s="4">
        <f>step*-SUM('By group'!AZ$11:AZ$21)*Population!AZ98</f>
        <v>-101.71565098716107</v>
      </c>
      <c r="DN98" s="4">
        <f>step*-SUM('By group'!BA$11:BA$21)*Population!BA98</f>
        <v>0</v>
      </c>
      <c r="DO98" s="13">
        <f>-step*SUM(SCR!BB98:BN98)*Population!BB98</f>
        <v>-7429.4687171836613</v>
      </c>
      <c r="DP98" s="4">
        <f>step*-SUM('By group'!BC$11:BC$21)*Population!BC98</f>
        <v>-6998.5148571433319</v>
      </c>
      <c r="DQ98" s="4">
        <f>step*-SUM('By group'!BD$11:BD$21)*Population!BD98</f>
        <v>-4839.8320319824488</v>
      </c>
      <c r="DR98" s="4">
        <f>step*-SUM('By group'!BE$11:BE$21)*Population!BE98</f>
        <v>-1851.5140212050774</v>
      </c>
      <c r="DS98" s="4">
        <f>step*-SUM('By group'!BF$11:BF$21)*Population!BF98</f>
        <v>-523.34648677219764</v>
      </c>
      <c r="DT98" s="4">
        <f>step*-SUM('By group'!BG$11:BG$21)*Population!BG98</f>
        <v>-241.16019390197582</v>
      </c>
      <c r="DU98" s="4">
        <f>step*-SUM('By group'!BH$11:BH$21)*Population!BH98</f>
        <v>0</v>
      </c>
      <c r="DV98" s="4">
        <f>step*-SUM('By group'!BI$11:BI$21)*Population!BI98</f>
        <v>0</v>
      </c>
      <c r="DW98" s="4">
        <f>step*-SUM('By group'!BJ$11:BJ$21)*Population!BJ98</f>
        <v>0</v>
      </c>
      <c r="DX98" s="4">
        <f>step*-SUM('By group'!BK$11:BK$21)*Population!BK98</f>
        <v>0</v>
      </c>
      <c r="DY98" s="4">
        <f>step*-SUM('By group'!BL$11:BL$21)*Population!BL98</f>
        <v>-78.771446806077094</v>
      </c>
      <c r="DZ98" s="4">
        <f>step*-SUM('By group'!BM$11:BM$21)*Population!BM98</f>
        <v>-36.097102526483894</v>
      </c>
      <c r="EA98" s="4">
        <f>step*-SUM('By group'!BN$11:BN$21)*Population!BN98</f>
        <v>0</v>
      </c>
      <c r="EB98" s="52">
        <v>0</v>
      </c>
      <c r="EC98" s="4">
        <f t="shared" si="111"/>
        <v>136931.26076193104</v>
      </c>
      <c r="ED98" s="4">
        <f t="shared" si="111"/>
        <v>131285.47487330309</v>
      </c>
      <c r="EE98" s="4">
        <f t="shared" si="112"/>
        <v>95685.320453667082</v>
      </c>
      <c r="EF98" s="4">
        <f t="shared" si="113"/>
        <v>39373.501675554609</v>
      </c>
      <c r="EG98" s="4">
        <f t="shared" si="114"/>
        <v>11768.580006044924</v>
      </c>
      <c r="EH98" s="4">
        <f t="shared" si="114"/>
        <v>5645.7845451537351</v>
      </c>
      <c r="EI98" s="4">
        <v>0</v>
      </c>
      <c r="EJ98" s="4">
        <f t="shared" si="115"/>
        <v>0</v>
      </c>
      <c r="EK98" s="4">
        <f t="shared" si="116"/>
        <v>0</v>
      </c>
      <c r="EL98" s="4">
        <f t="shared" si="117"/>
        <v>0</v>
      </c>
      <c r="EM98" s="4">
        <f t="shared" si="118"/>
        <v>1988.8698394776109</v>
      </c>
      <c r="EN98" s="4">
        <f t="shared" si="119"/>
        <v>988.05081560994211</v>
      </c>
      <c r="EO98" s="52">
        <v>0</v>
      </c>
      <c r="EP98" s="4">
        <f t="shared" si="120"/>
        <v>67659.496699707059</v>
      </c>
      <c r="EQ98" s="4">
        <f t="shared" si="121"/>
        <v>64862.208491823898</v>
      </c>
      <c r="ER98" s="4">
        <f t="shared" si="122"/>
        <v>47259.323446033704</v>
      </c>
      <c r="ES98" s="4">
        <f t="shared" si="123"/>
        <v>19441.4119747408</v>
      </c>
      <c r="ET98" s="4">
        <f t="shared" si="124"/>
        <v>5810.6731013305507</v>
      </c>
      <c r="EU98" s="4">
        <f t="shared" si="125"/>
        <v>2787.9622682515242</v>
      </c>
      <c r="EV98" s="4">
        <v>0</v>
      </c>
      <c r="EW98" s="4">
        <f t="shared" si="126"/>
        <v>0</v>
      </c>
      <c r="EX98" s="4">
        <f t="shared" si="127"/>
        <v>0</v>
      </c>
      <c r="EY98" s="4">
        <f t="shared" si="128"/>
        <v>0</v>
      </c>
      <c r="EZ98" s="4">
        <f t="shared" si="129"/>
        <v>982.895240675889</v>
      </c>
      <c r="FA98" s="4">
        <f t="shared" si="130"/>
        <v>489.11454891108252</v>
      </c>
      <c r="FB98" s="52">
        <v>0</v>
      </c>
      <c r="FC98" s="4">
        <f t="shared" si="131"/>
        <v>4802.7108604104187</v>
      </c>
      <c r="FD98" s="4">
        <f t="shared" si="132"/>
        <v>4612.5161330455621</v>
      </c>
      <c r="FE98" s="4">
        <f t="shared" si="133"/>
        <v>3378.8242429253914</v>
      </c>
      <c r="FF98" s="4">
        <f t="shared" si="134"/>
        <v>1399.9755511601802</v>
      </c>
      <c r="FG98" s="4">
        <f t="shared" si="135"/>
        <v>420.58238416919835</v>
      </c>
      <c r="FH98" s="4">
        <f t="shared" si="136"/>
        <v>202.48112058502414</v>
      </c>
      <c r="FI98" s="4">
        <v>0</v>
      </c>
      <c r="FJ98" s="4">
        <f t="shared" si="137"/>
        <v>0</v>
      </c>
      <c r="FK98" s="4">
        <f t="shared" si="138"/>
        <v>0</v>
      </c>
      <c r="FL98" s="4">
        <f t="shared" si="139"/>
        <v>0</v>
      </c>
      <c r="FM98" s="4">
        <f t="shared" si="140"/>
        <v>71.780888555497768</v>
      </c>
      <c r="FN98" s="9">
        <f t="shared" si="141"/>
        <v>35.872855976864031</v>
      </c>
      <c r="FO98" s="4">
        <v>0</v>
      </c>
      <c r="FP98" s="4">
        <f t="shared" si="142"/>
        <v>15110.402983007647</v>
      </c>
      <c r="FQ98" s="4">
        <f t="shared" si="143"/>
        <v>14460.559529624836</v>
      </c>
      <c r="FR98" s="4">
        <f t="shared" si="144"/>
        <v>10474.195603510232</v>
      </c>
      <c r="FS98" s="4">
        <f t="shared" si="145"/>
        <v>4267.0115417415491</v>
      </c>
      <c r="FT98" s="4">
        <f t="shared" si="146"/>
        <v>1264.3833735087403</v>
      </c>
      <c r="FU98" s="4">
        <f t="shared" si="147"/>
        <v>602.28129989748106</v>
      </c>
      <c r="FV98" s="4">
        <v>0</v>
      </c>
      <c r="FW98" s="4">
        <f t="shared" si="148"/>
        <v>0</v>
      </c>
      <c r="FX98" s="4">
        <f t="shared" si="149"/>
        <v>0</v>
      </c>
      <c r="FY98" s="4">
        <f t="shared" si="150"/>
        <v>0</v>
      </c>
      <c r="FZ98" s="4">
        <f t="shared" si="151"/>
        <v>208.8195886100375</v>
      </c>
      <c r="GA98" s="4">
        <f t="shared" si="152"/>
        <v>101.71565098716107</v>
      </c>
      <c r="GB98" s="4">
        <v>0</v>
      </c>
      <c r="GC98" s="4">
        <f t="shared" si="153"/>
        <v>7429.4687171836613</v>
      </c>
      <c r="GD98" s="4">
        <f t="shared" si="94"/>
        <v>6998.5148571433319</v>
      </c>
      <c r="GE98" s="4">
        <f t="shared" si="95"/>
        <v>4839.8320319824488</v>
      </c>
      <c r="GF98" s="4">
        <f t="shared" si="96"/>
        <v>1851.5140212050774</v>
      </c>
      <c r="GG98" s="4">
        <f t="shared" si="97"/>
        <v>523.34648677219764</v>
      </c>
      <c r="GH98" s="4">
        <f t="shared" si="98"/>
        <v>241.16019390197582</v>
      </c>
      <c r="GI98" s="4">
        <v>0</v>
      </c>
      <c r="GJ98" s="4">
        <f t="shared" si="154"/>
        <v>0</v>
      </c>
      <c r="GK98" s="4">
        <f t="shared" si="155"/>
        <v>0</v>
      </c>
      <c r="GL98" s="4">
        <f t="shared" si="99"/>
        <v>0</v>
      </c>
      <c r="GM98" s="4">
        <f t="shared" si="100"/>
        <v>78.771446806077094</v>
      </c>
      <c r="GN98" s="4">
        <f t="shared" si="101"/>
        <v>36.097102526483894</v>
      </c>
      <c r="GO98" s="52">
        <v>0</v>
      </c>
      <c r="GP98" s="4">
        <f>step*(-'By group'!C$32*Population!C98+'By group'!I$33*Population!I98)</f>
        <v>0</v>
      </c>
      <c r="GQ98" s="4">
        <f>step*(-'By group'!D$32*Population!D98+'By group'!J$33*Population!J98)</f>
        <v>0</v>
      </c>
      <c r="GR98" s="4">
        <f>step*(-'By group'!E$32*Population!E98+'By group'!K$33*Population!K98)</f>
        <v>0</v>
      </c>
      <c r="GS98" s="4">
        <f>step*(-'By group'!F$32*Population!F98+'By group'!L$33*Population!L98)</f>
        <v>-4889.8550832836563</v>
      </c>
      <c r="GT98" s="4">
        <f>step*(-'By group'!G$32*Population!G98+'By group'!M$33*Population!M98)</f>
        <v>-635.13150122577599</v>
      </c>
      <c r="GU98" s="4">
        <f>step*(-'By group'!H$32*Population!H98+'By group'!N$33*Population!N98)</f>
        <v>-554.30226781735735</v>
      </c>
      <c r="GV98" s="46">
        <f t="shared" si="156"/>
        <v>0</v>
      </c>
      <c r="GW98" s="14">
        <f t="shared" si="157"/>
        <v>0</v>
      </c>
      <c r="GX98" s="4">
        <f t="shared" si="158"/>
        <v>0</v>
      </c>
      <c r="GY98" s="4">
        <f t="shared" si="159"/>
        <v>4889.8550832836563</v>
      </c>
      <c r="GZ98" s="4">
        <f t="shared" si="160"/>
        <v>635.13150122577599</v>
      </c>
      <c r="HA98" s="4">
        <f t="shared" si="161"/>
        <v>554.30226781735735</v>
      </c>
      <c r="HB98" s="8">
        <v>0</v>
      </c>
      <c r="HC98" s="4">
        <f>step*(-'By group'!P$32*Population!P98+'By group'!V$33*Population!V98)</f>
        <v>0</v>
      </c>
      <c r="HD98" s="4">
        <f>step*(-'By group'!Q$32*Population!Q98+'By group'!W$33*Population!W98)</f>
        <v>0</v>
      </c>
      <c r="HE98" s="4">
        <f>step*(-'By group'!R$32*Population!R98+'By group'!X$33*Population!X98)</f>
        <v>0</v>
      </c>
      <c r="HF98" s="4">
        <f>step*(-'By group'!S$32*Population!S98+'By group'!Y$33*Population!Y98)</f>
        <v>-2413.8889303273309</v>
      </c>
      <c r="HG98" s="4">
        <f>step*(-'By group'!T$32*Population!T98+'By group'!Z$33*Population!Z98)</f>
        <v>-313.0351791947636</v>
      </c>
      <c r="HH98" s="4">
        <f>step*(-'By group'!U$32*Population!U98+'By group'!AA$33*Population!AA98)</f>
        <v>-272.75410859661247</v>
      </c>
      <c r="HI98" s="14">
        <f t="shared" si="162"/>
        <v>0</v>
      </c>
      <c r="HJ98" s="46">
        <f t="shared" si="163"/>
        <v>0</v>
      </c>
      <c r="HK98" s="4">
        <f t="shared" si="164"/>
        <v>0</v>
      </c>
      <c r="HL98" s="4">
        <f t="shared" si="165"/>
        <v>2413.8889303273309</v>
      </c>
      <c r="HM98" s="4">
        <f t="shared" si="166"/>
        <v>313.0351791947636</v>
      </c>
      <c r="HN98" s="9">
        <f t="shared" si="167"/>
        <v>272.75410859661247</v>
      </c>
      <c r="HO98" s="4">
        <v>0</v>
      </c>
      <c r="HP98" s="4">
        <f>step*(-'By group'!AC$32*Population!AC98+'By group'!AI$33*Population!AI98)</f>
        <v>0</v>
      </c>
      <c r="HQ98" s="4">
        <f>step*(-'By group'!AD$32*Population!AD98+'By group'!AJ$33*Population!AJ98)</f>
        <v>0</v>
      </c>
      <c r="HR98" s="4">
        <f>step*(-'By group'!AE$32*Population!AE98+'By group'!AK$33*Population!AK98)</f>
        <v>0</v>
      </c>
      <c r="HS98" s="4">
        <f>step*(-'By group'!AF$32*Population!AF98+'By group'!AL$33*Population!AL98)</f>
        <v>-174.40074780685029</v>
      </c>
      <c r="HT98" s="4">
        <f>step*(-'By group'!AG$32*Population!AG98+'By group'!AM$33*Population!AM98)</f>
        <v>-22.559796128572813</v>
      </c>
      <c r="HU98" s="4">
        <f>step*(-'By group'!AH$32*Population!AH98+'By group'!AN$33*Population!AN98)</f>
        <v>-19.822835210029133</v>
      </c>
      <c r="HV98" s="14">
        <f t="shared" si="168"/>
        <v>0</v>
      </c>
      <c r="HW98" s="46">
        <f t="shared" si="169"/>
        <v>0</v>
      </c>
      <c r="HX98" s="4">
        <f t="shared" si="170"/>
        <v>0</v>
      </c>
      <c r="HY98" s="4">
        <f t="shared" si="171"/>
        <v>174.40074780685029</v>
      </c>
      <c r="HZ98" s="4">
        <f t="shared" si="172"/>
        <v>22.559796128572813</v>
      </c>
      <c r="IA98" s="4">
        <f t="shared" si="173"/>
        <v>19.822835210029133</v>
      </c>
      <c r="IB98" s="8">
        <v>0</v>
      </c>
      <c r="IC98" s="4">
        <f>step*(-'By group'!AP$32*Population!AP98+'By group'!AV$33*Population!AV98)</f>
        <v>0</v>
      </c>
      <c r="ID98" s="4">
        <f>step*(-'By group'!AQ$32*Population!AQ98+'By group'!AW$33*Population!AW98)</f>
        <v>0</v>
      </c>
      <c r="IE98" s="4">
        <f>step*(-'By group'!AR$32*Population!AR98+'By group'!AX$33*Population!AX98)</f>
        <v>0</v>
      </c>
      <c r="IF98" s="4">
        <f>step*(-'By group'!AS$32*Population!AS98+'By group'!AY$33*Population!AY98)</f>
        <v>-527.7818924493514</v>
      </c>
      <c r="IG98" s="4">
        <f>step*(-'By group'!AT$32*Population!AT98+'By group'!AZ$33*Population!AZ98)</f>
        <v>-69.598434485915689</v>
      </c>
      <c r="IH98" s="4">
        <f>step*(-'By group'!AU$32*Population!AU98+'By group'!BA$33*Population!BA98)</f>
        <v>-60.337049211247731</v>
      </c>
      <c r="II98" s="14">
        <f t="shared" si="102"/>
        <v>0</v>
      </c>
      <c r="IJ98" s="4">
        <f t="shared" si="103"/>
        <v>0</v>
      </c>
      <c r="IK98" s="4">
        <f t="shared" si="174"/>
        <v>0</v>
      </c>
      <c r="IL98" s="4">
        <f t="shared" si="175"/>
        <v>527.7818924493514</v>
      </c>
      <c r="IM98" s="4">
        <f t="shared" si="176"/>
        <v>69.598434485915689</v>
      </c>
      <c r="IN98" s="4">
        <f t="shared" si="177"/>
        <v>60.337049211247731</v>
      </c>
      <c r="IO98" s="8">
        <v>0</v>
      </c>
      <c r="IP98" s="4">
        <f>step*(-'By group'!BC$32*Population!BC98+'By group'!BI$33*Population!BI98)</f>
        <v>0</v>
      </c>
      <c r="IQ98" s="4">
        <f>step*(-'By group'!BD$32*Population!BD98+'By group'!BJ$33*Population!BJ98)</f>
        <v>0</v>
      </c>
      <c r="IR98" s="4">
        <f>step*(-'By group'!BE$32*Population!BE98+'By group'!BK$33*Population!BK98)</f>
        <v>0</v>
      </c>
      <c r="IS98" s="4">
        <f>step*(-'By group'!BF$32*Population!BF98+'By group'!BL$33*Population!BL98)</f>
        <v>-222.28751998306026</v>
      </c>
      <c r="IT98" s="4">
        <f>step*(-'By group'!BG$32*Population!BG98+'By group'!BM$33*Population!BM98)</f>
        <v>-30.183487517153218</v>
      </c>
      <c r="IU98" s="4">
        <f>step*(-'By group'!BH$32*Population!BH98+'By group'!BN$33*Population!BN98)</f>
        <v>-24.690264031567224</v>
      </c>
      <c r="IV98" s="14">
        <f t="shared" si="104"/>
        <v>0</v>
      </c>
      <c r="IW98" s="4">
        <f t="shared" si="105"/>
        <v>0</v>
      </c>
      <c r="IX98" s="4">
        <f t="shared" si="106"/>
        <v>0</v>
      </c>
      <c r="IY98" s="4">
        <f t="shared" si="107"/>
        <v>222.28751998306026</v>
      </c>
      <c r="IZ98" s="4">
        <f t="shared" si="108"/>
        <v>30.183487517153218</v>
      </c>
      <c r="JA98" s="4">
        <f t="shared" si="109"/>
        <v>24.690264031567224</v>
      </c>
      <c r="JB98" s="75">
        <f>step*(+prop_idu_male*'By group'!BB$9*Population!BB98-'By group'!B$8*Population!B98)</f>
        <v>-962.55728226746089</v>
      </c>
      <c r="JC98" s="46">
        <f>step*(+prop_idu_male*'By group'!BC$9*Population!BC98-'By group'!C$8*Population!C98)</f>
        <v>-5.7244519608079543</v>
      </c>
      <c r="JD98" s="46">
        <f>step*(+prop_idu_male*'By group'!BD$9*Population!BD98-'By group'!D$8*Population!D98)</f>
        <v>-16.813944715381844</v>
      </c>
      <c r="JE98" s="46">
        <f>step*(+prop_idu_male*'By group'!BE$9*Population!BE98-'By group'!E$8*Population!E98)</f>
        <v>-17.464934012331213</v>
      </c>
      <c r="JF98" s="46">
        <f>step*(+prop_idu_male*'By group'!BF$9*Population!BF98-'By group'!F$8*Population!F98)</f>
        <v>-5.2562742188958245</v>
      </c>
      <c r="JG98" s="46">
        <f>step*(+prop_idu_male*'By group'!BG$9*Population!BG98-'By group'!G$8*Population!G98)</f>
        <v>-1.0134000159577987</v>
      </c>
      <c r="JH98" s="46">
        <f>step*(+prop_idu_male*'By group'!BH$9*Population!BH98-'By group'!H$8*Population!H98)</f>
        <v>-0.85939338826556722</v>
      </c>
      <c r="JI98" s="46">
        <f>step*(+prop_idu_male*'By group'!BI$9*Population!BI98-'By group'!I$8*Population!I98)</f>
        <v>0</v>
      </c>
      <c r="JJ98" s="46">
        <f>step*(+prop_idu_male*'By group'!BJ$9*Population!BJ98-'By group'!J$8*Population!J98)</f>
        <v>0</v>
      </c>
      <c r="JK98" s="46">
        <f>step*(+prop_idu_male*'By group'!BK$9*Population!BK98-'By group'!K$8*Population!K98)</f>
        <v>0</v>
      </c>
      <c r="JL98" s="46">
        <f>step*(+prop_idu_male*'By group'!BL$9*Population!BL98-'By group'!L$8*Population!L98)</f>
        <v>-1.7998183671430257</v>
      </c>
      <c r="JM98" s="46">
        <f>step*(+prop_idu_male*'By group'!BM$9*Population!BM98-'By group'!M$8*Population!M98)</f>
        <v>-0.90141776954638075</v>
      </c>
      <c r="JN98" s="46">
        <f>step*(+prop_idu_male*'By group'!BN$9*Population!BN98-'By group'!N$8*Population!N98)</f>
        <v>-0.7286955082479426</v>
      </c>
      <c r="JO98" s="45">
        <f>step*(+(1-prop_idu_male)*'By group'!BB$9*Population!BB98-'By group'!O$8*Population!O98-'By group'!O$6*Population!O98+'By group'!AB$7*Population!AB98)</f>
        <v>-7191.719015177353</v>
      </c>
      <c r="JP98" s="46">
        <f>step*(+(1-prop_idu_male)*'By group'!BC$9*Population!BC98-'By group'!P$8*Population!P98-'By group'!P$6*Population!P98+'By group'!AC$7*Population!AC98)</f>
        <v>-10.960527193810156</v>
      </c>
      <c r="JQ98" s="46">
        <f>step*(+(1-prop_idu_male)*'By group'!BD$9*Population!BD98-'By group'!Q$8*Population!Q98-'By group'!Q$6*Population!Q98+'By group'!AD$7*Population!AD98)</f>
        <v>-31.794030551355377</v>
      </c>
      <c r="JR98" s="46">
        <f>step*(+(1-prop_idu_male)*'By group'!BE$9*Population!BE98-'By group'!R$8*Population!R98-'By group'!R$6*Population!R98+'By group'!AE$7*Population!AE98)</f>
        <v>-32.490098926226764</v>
      </c>
      <c r="JS98" s="46">
        <f>step*(+(1-prop_idu_male)*'By group'!BF$9*Population!BF98-'By group'!S$8*Population!S98-'By group'!S$6*Population!S98+'By group'!AF$7*Population!AF98)</f>
        <v>-9.6657923043953122</v>
      </c>
      <c r="JT98" s="46">
        <f>step*(+(1-prop_idu_male)*'By group'!BG$9*Population!BG98-'By group'!T$8*Population!T98-'By group'!T$6*Population!T98+'By group'!AG$7*Population!AG98)</f>
        <v>-1.8493967464336554</v>
      </c>
      <c r="JU98" s="46">
        <f>step*(+(1-prop_idu_male)*'By group'!BH$9*Population!BH98-'By group'!U$8*Population!U98-'By group'!U$6*Population!U98+'By group'!AH$7*Population!AH98)</f>
        <v>-1.5509733633367748</v>
      </c>
      <c r="JV98" s="46">
        <f>step*(+(1-prop_idu_male)*'By group'!BI$9*Population!BI98-'By group'!V$8*Population!V98-'By group'!V$6*Population!V98+'By group'!AI$7*Population!AI98)</f>
        <v>0</v>
      </c>
      <c r="JW98" s="46">
        <f>step*(+(1-prop_idu_male)*'By group'!BJ$9*Population!BJ98-'By group'!W$8*Population!W98-'By group'!W$6*Population!W98+'By group'!AJ$7*Population!AJ98)</f>
        <v>0</v>
      </c>
      <c r="JX98" s="46">
        <f>step*(+(1-prop_idu_male)*'By group'!BK$9*Population!BK98-'By group'!X$8*Population!X98-'By group'!X$6*Population!X98+'By group'!AK$7*Population!AK98)</f>
        <v>0</v>
      </c>
      <c r="JY98" s="46">
        <f>step*(+(1-prop_idu_male)*'By group'!BL$9*Population!BL98-'By group'!Y$8*Population!Y98-'By group'!Y$6*Population!Y98+'By group'!AL$7*Population!AL98)</f>
        <v>-3.2439593888726876</v>
      </c>
      <c r="JZ98" s="46">
        <f>step*(+(1-prop_idu_male)*'By group'!BM$9*Population!BM98-'By group'!Z$8*Population!Z98-'By group'!Z$6*Population!Z98+'By group'!AM$7*Population!AM98)</f>
        <v>-1.6085007820184858</v>
      </c>
      <c r="KA98" s="76">
        <f>step*(+(1-prop_idu_male)*'By group'!BN$9*Population!BN98-'By group'!AA$8*Population!AA98-'By group'!AA$6*Population!AA98+'By group'!AN$7*Population!AN98)</f>
        <v>-1.2953010441617685</v>
      </c>
      <c r="KB98" s="46">
        <f>step*(+'By group'!O$6*Population!O98-'By group'!AB$7*Population!AB98)</f>
        <v>6153.9941103996161</v>
      </c>
      <c r="KC98" s="46">
        <f>step*(+'By group'!P$6*Population!P98-'By group'!AC$7*Population!AC98)</f>
        <v>7.9273722149332624</v>
      </c>
      <c r="KD98" s="46">
        <f>step*(+'By group'!Q$6*Population!Q98-'By group'!AD$7*Population!AD98)</f>
        <v>22.922945705986528</v>
      </c>
      <c r="KE98" s="46">
        <f>step*(+'By group'!R$6*Population!R98-'By group'!AE$7*Population!AE98)</f>
        <v>23.324847145217888</v>
      </c>
      <c r="KF98" s="46">
        <f>step*(+'By group'!S$6*Population!S98-'By group'!AF$7*Population!AF98)</f>
        <v>6.9174596997616948</v>
      </c>
      <c r="KG98" s="46">
        <f>step*(+'By group'!T$6*Population!T98-'By group'!AG$7*Population!AG98)</f>
        <v>1.3207435160515875</v>
      </c>
      <c r="KH98" s="46">
        <f>step*(+'By group'!U$6*Population!U98-'By group'!AH$7*Population!AH98)</f>
        <v>1.1040419430536001</v>
      </c>
      <c r="KI98" s="46">
        <f>step*(+'By group'!V$6*Population!V98-'By group'!AI$7*Population!AI98)</f>
        <v>0</v>
      </c>
      <c r="KJ98" s="46">
        <f>step*(+'By group'!W$6*Population!W98-'By group'!AJ$7*Population!AJ98)</f>
        <v>0</v>
      </c>
      <c r="KK98" s="46">
        <f>step*(+'By group'!X$6*Population!X98-'By group'!AK$7*Population!AK98)</f>
        <v>0</v>
      </c>
      <c r="KL98" s="46">
        <f>step*(+'By group'!Y$6*Population!Y98-'By group'!AL$7*Population!AL98)</f>
        <v>2.3083270162804452</v>
      </c>
      <c r="KM98" s="46">
        <f>step*(+'By group'!Z$6*Population!Z98-'By group'!AM$7*Population!AM98)</f>
        <v>1.1410444946232934</v>
      </c>
      <c r="KN98" s="46">
        <f>step*(+'By group'!AA$6*Population!AA98-'By group'!AN$7*Population!AN98)</f>
        <v>0.91731810395076363</v>
      </c>
      <c r="KO98" s="45">
        <v>0</v>
      </c>
      <c r="KP98" s="46">
        <v>0</v>
      </c>
      <c r="KQ98" s="46">
        <v>0</v>
      </c>
      <c r="KR98" s="46">
        <v>0</v>
      </c>
      <c r="KS98" s="46">
        <v>0</v>
      </c>
      <c r="KT98" s="46">
        <v>0</v>
      </c>
      <c r="KU98" s="46">
        <v>0</v>
      </c>
      <c r="KV98" s="46">
        <v>0</v>
      </c>
      <c r="KW98" s="46">
        <v>0</v>
      </c>
      <c r="KX98" s="46">
        <v>0</v>
      </c>
      <c r="KY98" s="46">
        <v>0</v>
      </c>
      <c r="KZ98" s="46">
        <v>0</v>
      </c>
      <c r="LA98" s="46">
        <v>0</v>
      </c>
      <c r="LB98" s="188">
        <f>step*(-'By group'!BB$9*Population!BB98+'By group'!B$8*Population!B98+'By group'!O$8*Population!O98)</f>
        <v>2000.282187045198</v>
      </c>
      <c r="LC98" s="189">
        <f>step*(-'By group'!BC$9*Population!BC98+'By group'!C$8*Population!C98+'By group'!P$8*Population!P98)</f>
        <v>8.7576069396848499</v>
      </c>
      <c r="LD98" s="189">
        <f>step*(-'By group'!BD$9*Population!BD98+'By group'!D$8*Population!D98+'By group'!Q$8*Population!Q98)</f>
        <v>25.685029560750692</v>
      </c>
      <c r="LE98" s="189">
        <f>step*(-'By group'!BE$9*Population!BE98+'By group'!E$8*Population!E98+'By group'!R$8*Population!R98)</f>
        <v>26.630185793340093</v>
      </c>
      <c r="LF98" s="189">
        <f>step*(-'By group'!BF$9*Population!BF98+'By group'!F$8*Population!F98+'By group'!S$8*Population!S98)</f>
        <v>8.0046068235294392</v>
      </c>
      <c r="LG98" s="189">
        <f>step*(-'By group'!BG$9*Population!BG98+'By group'!G$8*Population!G98+'By group'!T$8*Population!T98)</f>
        <v>1.5420532463398664</v>
      </c>
      <c r="LH98" s="189">
        <f>step*(-'By group'!BH$9*Population!BH98+'By group'!H$8*Population!H98+'By group'!U$8*Population!U98)</f>
        <v>1.3063248085487418</v>
      </c>
      <c r="LI98" s="189">
        <f>step*(-'By group'!BI$9*Population!BI98+'By group'!I$8*Population!I98+'By group'!V$8*Population!V98)</f>
        <v>0</v>
      </c>
      <c r="LJ98" s="189">
        <f>step*(-'By group'!BJ$9*Population!BJ98+'By group'!J$8*Population!J98+'By group'!W$8*Population!W98)</f>
        <v>0</v>
      </c>
      <c r="LK98" s="189">
        <f>step*(-'By group'!BK$9*Population!BK98+'By group'!K$8*Population!K98+'By group'!X$8*Population!X98)</f>
        <v>0</v>
      </c>
      <c r="LL98" s="189">
        <f>step*(-'By group'!BL$9*Population!BL98+'By group'!L$8*Population!L98+'By group'!Y$8*Population!Y98)</f>
        <v>2.7354507397352688</v>
      </c>
      <c r="LM98" s="189">
        <f>step*(-'By group'!BM$9*Population!BM98+'By group'!M$8*Population!M98+'By group'!Z$8*Population!Z98)</f>
        <v>1.3688740569415729</v>
      </c>
      <c r="LN98" s="189">
        <f>step*(-'By group'!BN$9*Population!BN98+'By group'!N$8*Population!N98+'By group'!AA$8*Population!AA98)</f>
        <v>1.1066784484589474</v>
      </c>
    </row>
    <row r="99" spans="1:326" x14ac:dyDescent="0.25">
      <c r="A99">
        <f t="shared" si="110"/>
        <v>47.5</v>
      </c>
      <c r="B99" s="52">
        <f>step*((-'By group'!B$4-'By group'!B$5-'By group'!B$22)*Population!B99+'By group'!B$3*Population!$BO99)</f>
        <v>192633.32750369352</v>
      </c>
      <c r="C99" s="4">
        <f>step*((-'By group'!C$4-'By group'!C$5-'By group'!C$22)*Population!C99+'By group'!C$3*Population!$BO99)</f>
        <v>-5266.9646926015248</v>
      </c>
      <c r="D99" s="4">
        <f>step*((-'By group'!D$4-'By group'!D$5-'By group'!D$22)*Population!D99+'By group'!D$3*Population!$BO99)</f>
        <v>-34549.011623364197</v>
      </c>
      <c r="E99" s="4">
        <f>step*((-'By group'!E$4-'By group'!E$5-'By group'!E$22)*Population!E99+'By group'!E$3*Population!$BO99)</f>
        <v>-55286.90555554178</v>
      </c>
      <c r="F99" s="4">
        <f>step*((-'By group'!F$4-'By group'!F$5-'By group'!F$22)*Population!F99+'By group'!F$3*Population!$BO99)</f>
        <v>-22426.70858858449</v>
      </c>
      <c r="G99" s="4">
        <f>step*((-'By group'!G$4-'By group'!G$5-'By group'!G$22)*Population!G99+'By group'!G$3*Population!$BO99)</f>
        <v>-5435.9605384600345</v>
      </c>
      <c r="H99" s="4">
        <f>step*((-'By group'!H$4-'By group'!H$5-'By group'!H$22)*Population!H99+'By group'!H$3*Population!$BO99)</f>
        <v>-5050.4672686403519</v>
      </c>
      <c r="I99" s="4">
        <f>step*((-'By group'!I$4-'By group'!I$5-'By group'!I$22)*Population!I99+'By group'!I$3*Population!$BO99)</f>
        <v>0</v>
      </c>
      <c r="J99" s="4">
        <f>step*((-'By group'!J$4-'By group'!J$5-'By group'!J$22)*Population!J99+'By group'!J$3*Population!$BO99)</f>
        <v>0</v>
      </c>
      <c r="K99" s="4">
        <f>step*((-'By group'!K$4-'By group'!K$5-'By group'!K$22)*Population!K99+'By group'!K$3*Population!$BO99)</f>
        <v>0</v>
      </c>
      <c r="L99" s="4">
        <f>step*((-'By group'!L$4-'By group'!L$5-'By group'!L$22)*Population!L99+'By group'!L$3*Population!$BO99)</f>
        <v>-2792.4515107805728</v>
      </c>
      <c r="M99" s="4">
        <f>step*((-'By group'!M$4-'By group'!M$5-'By group'!M$22)*Population!M99+'By group'!M$3*Population!$BO99)</f>
        <v>-1585.2147291637466</v>
      </c>
      <c r="N99" s="4">
        <f>step*((-'By group'!N$4-'By group'!N$5-'By group'!N$22)*Population!N99+'By group'!N$3*Population!$BO99)</f>
        <v>-1507.9008036867974</v>
      </c>
      <c r="O99" s="8">
        <f>step*((-'By group'!O$4-'By group'!O$5-'By group'!O$22)*Population!O99+'By group'!O$3*Population!$BO99)</f>
        <v>134908.89083414502</v>
      </c>
      <c r="P99" s="4">
        <f>step*((-'By group'!P$4-'By group'!P$5-'By group'!P$22)*Population!P99+'By group'!P$3*Population!$BO99)</f>
        <v>-2602.1619133136114</v>
      </c>
      <c r="Q99" s="4">
        <f>step*((-'By group'!Q$4-'By group'!Q$5-'By group'!Q$22)*Population!Q99+'By group'!Q$3*Population!$BO99)</f>
        <v>-17063.552552292138</v>
      </c>
      <c r="R99" s="4">
        <f>step*((-'By group'!R$4-'By group'!R$5-'By group'!R$22)*Population!R99+'By group'!R$3*Population!$BO99)</f>
        <v>-27297.419009719255</v>
      </c>
      <c r="S99" s="4">
        <f>step*((-'By group'!S$4-'By group'!S$5-'By group'!S$22)*Population!S99+'By group'!S$3*Population!$BO99)</f>
        <v>-11071.990891595637</v>
      </c>
      <c r="T99" s="4">
        <f>step*((-'By group'!T$4-'By group'!T$5-'By group'!T$22)*Population!T99+'By group'!T$3*Population!$BO99)</f>
        <v>-2683.9755726293915</v>
      </c>
      <c r="U99" s="4">
        <f>step*((-'By group'!U$4-'By group'!U$5-'By group'!U$22)*Population!U99+'By group'!U$3*Population!$BO99)</f>
        <v>-2495.5618171817696</v>
      </c>
      <c r="V99" s="4">
        <f>step*((-'By group'!V$4-'By group'!V$5-'By group'!V$22)*Population!V99+'By group'!V$3*Population!$BO99)</f>
        <v>0</v>
      </c>
      <c r="W99" s="4">
        <f>step*((-'By group'!W$4-'By group'!W$5-'By group'!W$22)*Population!W99+'By group'!W$3*Population!$BO99)</f>
        <v>0</v>
      </c>
      <c r="X99" s="4">
        <f>step*((-'By group'!X$4-'By group'!X$5-'By group'!X$22)*Population!X99+'By group'!X$3*Population!$BO99)</f>
        <v>0</v>
      </c>
      <c r="Y99" s="4">
        <f>step*((-'By group'!Y$4-'By group'!Y$5-'By group'!Y$22)*Population!Y99+'By group'!Y$3*Population!$BO99)</f>
        <v>-1379.6720844783874</v>
      </c>
      <c r="Z99" s="4">
        <f>step*((-'By group'!Z$4-'By group'!Z$5-'By group'!Z$22)*Population!Z99+'By group'!Z$3*Population!$BO99)</f>
        <v>-784.39320561131751</v>
      </c>
      <c r="AA99" s="4">
        <f>step*((-'By group'!AA$4-'By group'!AA$5-'By group'!AA$22)*Population!AA99+'By group'!AA$3*Population!$BO99)</f>
        <v>-749.30977465739591</v>
      </c>
      <c r="AB99" s="8">
        <f>step*((-'By group'!AB$4-'By group'!AB$5-'By group'!AB$22)*Population!AB99+'By group'!AB$3*Population!$BO99)</f>
        <v>-1266.46907903837</v>
      </c>
      <c r="AC99" s="4">
        <f>step*((-'By group'!AC$4-'By group'!AC$5-'By group'!AC$22)*Population!AC99+'By group'!AC$3*Population!$BO99)</f>
        <v>-185.04550349214122</v>
      </c>
      <c r="AD99" s="4">
        <f>step*((-'By group'!AD$4-'By group'!AD$5-'By group'!AD$22)*Population!AD99+'By group'!AD$3*Population!$BO99)</f>
        <v>-1219.9981572067122</v>
      </c>
      <c r="AE99" s="4">
        <f>step*((-'By group'!AE$4-'By group'!AE$5-'By group'!AE$22)*Population!AE99+'By group'!AE$3*Population!$BO99)</f>
        <v>-1965.874859044317</v>
      </c>
      <c r="AF99" s="4">
        <f>step*((-'By group'!AF$4-'By group'!AF$5-'By group'!AF$22)*Population!AF99+'By group'!AF$3*Population!$BO99)</f>
        <v>-801.53916622433576</v>
      </c>
      <c r="AG99" s="4">
        <f>step*((-'By group'!AG$4-'By group'!AG$5-'By group'!AG$22)*Population!AG99+'By group'!AG$3*Population!$BO99)</f>
        <v>-194.97715621203034</v>
      </c>
      <c r="AH99" s="4">
        <f>step*((-'By group'!AH$4-'By group'!AH$5-'By group'!AH$22)*Population!AH99+'By group'!AH$3*Population!$BO99)</f>
        <v>-182.21422849371723</v>
      </c>
      <c r="AI99" s="4">
        <f>step*((-'By group'!AI$4-'By group'!AI$5-'By group'!AI$22)*Population!AI99+'By group'!AI$3*Population!$BO99)</f>
        <v>0</v>
      </c>
      <c r="AJ99" s="4">
        <f>step*((-'By group'!AJ$4-'By group'!AJ$5-'By group'!AJ$22)*Population!AJ99+'By group'!AJ$3*Population!$BO99)</f>
        <v>0</v>
      </c>
      <c r="AK99" s="4">
        <f>step*((-'By group'!AK$4-'By group'!AK$5-'By group'!AK$22)*Population!AK99+'By group'!AK$3*Population!$BO99)</f>
        <v>0</v>
      </c>
      <c r="AL99" s="4">
        <f>step*((-'By group'!AL$4-'By group'!AL$5-'By group'!AL$22)*Population!AL99+'By group'!AL$3*Population!$BO99)</f>
        <v>-100.80368993799242</v>
      </c>
      <c r="AM99" s="4">
        <f>step*((-'By group'!AM$4-'By group'!AM$5-'By group'!AM$22)*Population!AM99+'By group'!AM$3*Population!$BO99)</f>
        <v>-57.573553854090243</v>
      </c>
      <c r="AN99" s="4">
        <f>step*((-'By group'!AN$4-'By group'!AN$5-'By group'!AN$22)*Population!AN99+'By group'!AN$3*Population!$BO99)</f>
        <v>-55.078302982966626</v>
      </c>
      <c r="AO99" s="8">
        <f>step*((-'By group'!AO$4-'By group'!AO$5-'By group'!AO$22)*Population!AO99+'By group'!AO$3*Population!$BO99)</f>
        <v>16066.639111756522</v>
      </c>
      <c r="AP99" s="4">
        <f>step*((-'By group'!AP$4-'By group'!AP$5-'By group'!AP$22)*Population!AP99+'By group'!AP$3*Population!$BO99)</f>
        <v>-581.27922407290612</v>
      </c>
      <c r="AQ99" s="4">
        <f>step*((-'By group'!AQ$4-'By group'!AQ$5-'By group'!AQ$22)*Population!AQ99+'By group'!AQ$3*Population!$BO99)</f>
        <v>-3790.1192330602662</v>
      </c>
      <c r="AR99" s="4">
        <f>step*((-'By group'!AR$4-'By group'!AR$5-'By group'!AR$22)*Population!AR99+'By group'!AR$3*Population!$BO99)</f>
        <v>-6006.4876649044409</v>
      </c>
      <c r="AS99" s="4">
        <f>step*((-'By group'!AS$4-'By group'!AS$5-'By group'!AS$22)*Population!AS99+'By group'!AS$3*Population!$BO99)</f>
        <v>-2416.106804228808</v>
      </c>
      <c r="AT99" s="4">
        <f>step*((-'By group'!AT$4-'By group'!AT$5-'By group'!AT$22)*Population!AT99+'By group'!AT$3*Population!$BO99)</f>
        <v>-581.62530979528458</v>
      </c>
      <c r="AU99" s="4">
        <f>step*((-'By group'!AU$4-'By group'!AU$5-'By group'!AU$22)*Population!AU99+'By group'!AU$3*Population!$BO99)</f>
        <v>-532.64465759179188</v>
      </c>
      <c r="AV99" s="4">
        <f>step*((-'By group'!AV$4-'By group'!AV$5-'By group'!AV$22)*Population!AV99+'By group'!AV$3*Population!$BO99)</f>
        <v>0</v>
      </c>
      <c r="AW99" s="4">
        <f>step*((-'By group'!AW$4-'By group'!AW$5-'By group'!AW$22)*Population!AW99+'By group'!AW$3*Population!$BO99)</f>
        <v>0</v>
      </c>
      <c r="AX99" s="4">
        <f>step*((-'By group'!AX$4-'By group'!AX$5-'By group'!AX$22)*Population!AX99+'By group'!AX$3*Population!$BO99)</f>
        <v>0</v>
      </c>
      <c r="AY99" s="4">
        <f>step*((-'By group'!AY$4-'By group'!AY$5-'By group'!AY$22)*Population!AY99+'By group'!AY$3*Population!$BO99)</f>
        <v>-294.21046563902081</v>
      </c>
      <c r="AZ99" s="4">
        <f>step*((-'By group'!AZ$4-'By group'!AZ$5-'By group'!AZ$22)*Population!AZ99+'By group'!AZ$3*Population!$BO99)</f>
        <v>-163.86162802180448</v>
      </c>
      <c r="BA99" s="4">
        <f>step*((-'By group'!BA$4-'By group'!BA$5-'By group'!BA$22)*Population!BA99+'By group'!BA$3*Population!$BO99)</f>
        <v>-151.33632908024705</v>
      </c>
      <c r="BB99" s="8">
        <f>step*((-'By group'!BB$4-'By group'!BB$5-'By group'!BB$22)*Population!BB99+'By group'!BB$3*Population!$BO99)</f>
        <v>5547.939159187219</v>
      </c>
      <c r="BC99" s="4">
        <f>step*((-'By group'!BC$4-'By group'!BC$5-'By group'!BC$22)*Population!BC99+'By group'!BC$3*Population!$BO99)</f>
        <v>-421.09892596168481</v>
      </c>
      <c r="BD99" s="4">
        <f>step*((-'By group'!BD$4-'By group'!BD$5-'By group'!BD$22)*Population!BD99+'By group'!BD$3*Population!$BO99)</f>
        <v>-2135.5586877437072</v>
      </c>
      <c r="BE99" s="4">
        <f>step*((-'By group'!BE$4-'By group'!BE$5-'By group'!BE$22)*Population!BE99+'By group'!BE$3*Population!$BO99)</f>
        <v>-2970.8265559509377</v>
      </c>
      <c r="BF99" s="4">
        <f>step*((-'By group'!BF$4-'By group'!BF$5-'By group'!BF$22)*Population!BF99+'By group'!BF$3*Population!$BO99)</f>
        <v>-1102.1475920224791</v>
      </c>
      <c r="BG99" s="4">
        <f>step*((-'By group'!BG$4-'By group'!BG$5-'By group'!BG$22)*Population!BG99+'By group'!BG$3*Population!$BO99)</f>
        <v>-251.51854846280676</v>
      </c>
      <c r="BH99" s="4">
        <f>step*((-'By group'!BH$4-'By group'!BH$5-'By group'!BH$22)*Population!BH99+'By group'!BH$3*Population!$BO99)</f>
        <v>-216.24458782063121</v>
      </c>
      <c r="BI99" s="4">
        <f>step*((-'By group'!BI$4-'By group'!BI$5-'By group'!BI$22)*Population!BI99+'By group'!BI$3*Population!$BO99)</f>
        <v>0</v>
      </c>
      <c r="BJ99" s="4">
        <f>step*((-'By group'!BJ$4-'By group'!BJ$5-'By group'!BJ$22)*Population!BJ99+'By group'!BJ$3*Population!$BO99)</f>
        <v>0</v>
      </c>
      <c r="BK99" s="4">
        <f>step*((-'By group'!BK$4-'By group'!BK$5-'By group'!BK$22)*Population!BK99+'By group'!BK$3*Population!$BO99)</f>
        <v>0</v>
      </c>
      <c r="BL99" s="4">
        <f>step*((-'By group'!BL$4-'By group'!BL$5-'By group'!BL$22)*Population!BL99+'By group'!BL$3*Population!$BO99)</f>
        <v>-142.19026702085893</v>
      </c>
      <c r="BM99" s="4">
        <f>step*((-'By group'!BM$4-'By group'!BM$5-'By group'!BM$22)*Population!BM99+'By group'!BM$3*Population!$BO99)</f>
        <v>-72.397455133039813</v>
      </c>
      <c r="BN99" s="4">
        <f>step*((-'By group'!BN$4-'By group'!BN$5-'By group'!BN$22)*Population!BN99+'By group'!BN$3*Population!$BO99)</f>
        <v>-60.611868121996842</v>
      </c>
      <c r="BO99" s="71">
        <f>-step*SUM(SCR!B99:N99)*Population!B99</f>
        <v>-137336.10875126036</v>
      </c>
      <c r="BP99" s="4">
        <f>step*-SUM('By group'!C$11:C$21)*Population!C99</f>
        <v>-131674.11731503811</v>
      </c>
      <c r="BQ99" s="4">
        <f>step*-SUM('By group'!D$11:D$21)*Population!D99</f>
        <v>-95969.476731567207</v>
      </c>
      <c r="BR99" s="4">
        <f>step*-SUM('By group'!E$11:E$21)*Population!E99</f>
        <v>-39490.646825386983</v>
      </c>
      <c r="BS99" s="4">
        <f>step*-SUM('By group'!F$11:F$21)*Population!F99</f>
        <v>-11803.530836097101</v>
      </c>
      <c r="BT99" s="4">
        <f>step*-SUM('By group'!G$11:G$21)*Population!G99</f>
        <v>-5662.4588942292021</v>
      </c>
      <c r="BU99" s="4">
        <f>step*-SUM('By group'!H$11:H$21)*Population!H99</f>
        <v>0</v>
      </c>
      <c r="BV99" s="4">
        <f>step*-SUM('By group'!I$11:I$21)*Population!I99</f>
        <v>0</v>
      </c>
      <c r="BW99" s="4">
        <f>step*-SUM('By group'!J$11:J$21)*Population!J99</f>
        <v>0</v>
      </c>
      <c r="BX99" s="4">
        <f>step*-SUM('By group'!K$11:K$21)*Population!K99</f>
        <v>0</v>
      </c>
      <c r="BY99" s="4">
        <f>step*-SUM('By group'!L$11:L$21)*Population!L99</f>
        <v>-1994.6082219861235</v>
      </c>
      <c r="BZ99" s="4">
        <f>step*-SUM('By group'!M$11:M$21)*Population!M99</f>
        <v>-990.75920572734162</v>
      </c>
      <c r="CA99" s="4">
        <f>step*-SUM('By group'!N$11:N$21)*Population!N99</f>
        <v>0</v>
      </c>
      <c r="CB99" s="13">
        <f>-step*SUM(SCR!O99:AA99)*Population!O99</f>
        <v>-67859.62027003702</v>
      </c>
      <c r="CC99" s="4">
        <f>step*-SUM('By group'!P$11:P$21)*Population!P99</f>
        <v>-65054.04783284029</v>
      </c>
      <c r="CD99" s="4">
        <f>step*-SUM('By group'!Q$11:Q$21)*Population!Q99</f>
        <v>-47398.757089700382</v>
      </c>
      <c r="CE99" s="4">
        <f>step*-SUM('By group'!R$11:R$21)*Population!R99</f>
        <v>-19498.156435513753</v>
      </c>
      <c r="CF99" s="4">
        <f>step*-SUM('By group'!S$11:S$21)*Population!S99</f>
        <v>-5827.3636271555988</v>
      </c>
      <c r="CG99" s="4">
        <f>step*-SUM('By group'!T$11:T$21)*Population!T99</f>
        <v>-2795.8078881556162</v>
      </c>
      <c r="CH99" s="4">
        <f>step*-SUM('By group'!U$11:U$21)*Population!U99</f>
        <v>0</v>
      </c>
      <c r="CI99" s="4">
        <f>step*-SUM('By group'!V$11:V$21)*Population!V99</f>
        <v>0</v>
      </c>
      <c r="CJ99" s="4">
        <f>step*-SUM('By group'!W$11:W$21)*Population!W99</f>
        <v>0</v>
      </c>
      <c r="CK99" s="4">
        <f>step*-SUM('By group'!X$11:X$21)*Population!X99</f>
        <v>0</v>
      </c>
      <c r="CL99" s="4">
        <f>step*-SUM('By group'!Y$11:Y$21)*Population!Y99</f>
        <v>-985.48006034170521</v>
      </c>
      <c r="CM99" s="4">
        <f>step*-SUM('By group'!Z$11:Z$21)*Population!Z99</f>
        <v>-490.24575350707346</v>
      </c>
      <c r="CN99" s="4">
        <f>step*-SUM('By group'!AA$11:AA$21)*Population!AA99</f>
        <v>0</v>
      </c>
      <c r="CO99" s="13">
        <f>-step*SUM(SCR!AB99:AN99)*Population!AB99</f>
        <v>-4816.8597182020358</v>
      </c>
      <c r="CP99" s="4">
        <f>step*-SUM('By group'!AC$11:AC$21)*Population!AC99</f>
        <v>-4626.1375873035304</v>
      </c>
      <c r="CQ99" s="4">
        <f>step*-SUM('By group'!AD$11:AD$21)*Population!AD99</f>
        <v>-3388.8837700186455</v>
      </c>
      <c r="CR99" s="4">
        <f>step*-SUM('By group'!AE$11:AE$21)*Population!AE99</f>
        <v>-1404.1963278887979</v>
      </c>
      <c r="CS99" s="4">
        <f>step*-SUM('By group'!AF$11:AF$21)*Population!AF99</f>
        <v>-421.86271906543993</v>
      </c>
      <c r="CT99" s="4">
        <f>step*-SUM('By group'!AG$11:AG$21)*Population!AG99</f>
        <v>-203.1012043875316</v>
      </c>
      <c r="CU99" s="4">
        <f>step*-SUM('By group'!AH$11:AH$21)*Population!AH99</f>
        <v>0</v>
      </c>
      <c r="CV99" s="4">
        <f>step*-SUM('By group'!AI$11:AI$21)*Population!AI99</f>
        <v>0</v>
      </c>
      <c r="CW99" s="4">
        <f>step*-SUM('By group'!AJ$11:AJ$21)*Population!AJ99</f>
        <v>0</v>
      </c>
      <c r="CX99" s="4">
        <f>step*-SUM('By group'!AK$11:AK$21)*Population!AK99</f>
        <v>0</v>
      </c>
      <c r="CY99" s="4">
        <f>step*-SUM('By group'!AL$11:AL$21)*Population!AL99</f>
        <v>-72.002635669994575</v>
      </c>
      <c r="CZ99" s="4">
        <f>step*-SUM('By group'!AM$11:AM$21)*Population!AM99</f>
        <v>-35.983471158806402</v>
      </c>
      <c r="DA99" s="4">
        <f>step*-SUM('By group'!AN$11:AN$21)*Population!AN99</f>
        <v>0</v>
      </c>
      <c r="DB99" s="13">
        <f>-step*SUM(SCR!AO99:BA99)*Population!AO99</f>
        <v>-15184.065217402602</v>
      </c>
      <c r="DC99" s="4">
        <f>step*-SUM('By group'!AP$11:AP$21)*Population!AP99</f>
        <v>-14531.980601822654</v>
      </c>
      <c r="DD99" s="4">
        <f>step*-SUM('By group'!AQ$11:AQ$21)*Population!AQ99</f>
        <v>-10528.108980722962</v>
      </c>
      <c r="DE99" s="4">
        <f>step*-SUM('By group'!AR$11:AR$21)*Population!AR99</f>
        <v>-4290.3483320746009</v>
      </c>
      <c r="DF99" s="4">
        <f>step*-SUM('By group'!AS$11:AS$21)*Population!AS99</f>
        <v>-1271.6351601204253</v>
      </c>
      <c r="DG99" s="4">
        <f>step*-SUM('By group'!AT$11:AT$21)*Population!AT99</f>
        <v>-605.85969770342138</v>
      </c>
      <c r="DH99" s="4">
        <f>step*-SUM('By group'!AU$11:AU$21)*Population!AU99</f>
        <v>0</v>
      </c>
      <c r="DI99" s="4">
        <f>step*-SUM('By group'!AV$11:AV$21)*Population!AV99</f>
        <v>0</v>
      </c>
      <c r="DJ99" s="4">
        <f>step*-SUM('By group'!AW$11:AW$21)*Population!AW99</f>
        <v>0</v>
      </c>
      <c r="DK99" s="4">
        <f>step*-SUM('By group'!AX$11:AX$21)*Population!AX99</f>
        <v>0</v>
      </c>
      <c r="DL99" s="4">
        <f>step*-SUM('By group'!AY$11:AY$21)*Population!AY99</f>
        <v>-210.15033259930055</v>
      </c>
      <c r="DM99" s="4">
        <f>step*-SUM('By group'!AZ$11:AZ$21)*Population!AZ99</f>
        <v>-102.4135175136278</v>
      </c>
      <c r="DN99" s="4">
        <f>step*-SUM('By group'!BA$11:BA$21)*Population!BA99</f>
        <v>0</v>
      </c>
      <c r="DO99" s="13">
        <f>-step*SUM(SCR!BB99:BN99)*Population!BB99</f>
        <v>-7450.4791482541696</v>
      </c>
      <c r="DP99" s="4">
        <f>step*-SUM('By group'!BC$11:BC$21)*Population!BC99</f>
        <v>-7018.3154326947461</v>
      </c>
      <c r="DQ99" s="4">
        <f>step*-SUM('By group'!BD$11:BD$21)*Population!BD99</f>
        <v>-4853.542472144788</v>
      </c>
      <c r="DR99" s="4">
        <f>step*-SUM('By group'!BE$11:BE$21)*Population!BE99</f>
        <v>-1856.7665974693364</v>
      </c>
      <c r="DS99" s="4">
        <f>step*-SUM('By group'!BF$11:BF$21)*Population!BF99</f>
        <v>-524.83218667737106</v>
      </c>
      <c r="DT99" s="4">
        <f>step*-SUM('By group'!BG$11:BG$21)*Population!BG99</f>
        <v>-241.84475813731419</v>
      </c>
      <c r="DU99" s="4">
        <f>step*-SUM('By group'!BH$11:BH$21)*Population!BH99</f>
        <v>0</v>
      </c>
      <c r="DV99" s="4">
        <f>step*-SUM('By group'!BI$11:BI$21)*Population!BI99</f>
        <v>0</v>
      </c>
      <c r="DW99" s="4">
        <f>step*-SUM('By group'!BJ$11:BJ$21)*Population!BJ99</f>
        <v>0</v>
      </c>
      <c r="DX99" s="4">
        <f>step*-SUM('By group'!BK$11:BK$21)*Population!BK99</f>
        <v>0</v>
      </c>
      <c r="DY99" s="4">
        <f>step*-SUM('By group'!BL$11:BL$21)*Population!BL99</f>
        <v>-78.994592789366081</v>
      </c>
      <c r="DZ99" s="4">
        <f>step*-SUM('By group'!BM$11:BM$21)*Population!BM99</f>
        <v>-36.198727566519906</v>
      </c>
      <c r="EA99" s="4">
        <f>step*-SUM('By group'!BN$11:BN$21)*Population!BN99</f>
        <v>0</v>
      </c>
      <c r="EB99" s="52">
        <v>0</v>
      </c>
      <c r="EC99" s="4">
        <f t="shared" si="111"/>
        <v>137336.10875126036</v>
      </c>
      <c r="ED99" s="4">
        <f t="shared" si="111"/>
        <v>131674.11731503811</v>
      </c>
      <c r="EE99" s="4">
        <f t="shared" si="112"/>
        <v>95969.476731567207</v>
      </c>
      <c r="EF99" s="4">
        <f t="shared" si="113"/>
        <v>39490.646825386983</v>
      </c>
      <c r="EG99" s="4">
        <f t="shared" si="114"/>
        <v>11803.530836097101</v>
      </c>
      <c r="EH99" s="4">
        <f t="shared" si="114"/>
        <v>5662.4588942292021</v>
      </c>
      <c r="EI99" s="4">
        <v>0</v>
      </c>
      <c r="EJ99" s="4">
        <f t="shared" si="115"/>
        <v>0</v>
      </c>
      <c r="EK99" s="4">
        <f t="shared" si="116"/>
        <v>0</v>
      </c>
      <c r="EL99" s="4">
        <f t="shared" si="117"/>
        <v>0</v>
      </c>
      <c r="EM99" s="4">
        <f t="shared" si="118"/>
        <v>1994.6082219861235</v>
      </c>
      <c r="EN99" s="4">
        <f t="shared" si="119"/>
        <v>990.75920572734162</v>
      </c>
      <c r="EO99" s="52">
        <v>0</v>
      </c>
      <c r="EP99" s="4">
        <f t="shared" si="120"/>
        <v>67859.62027003702</v>
      </c>
      <c r="EQ99" s="4">
        <f t="shared" si="121"/>
        <v>65054.04783284029</v>
      </c>
      <c r="ER99" s="4">
        <f t="shared" si="122"/>
        <v>47398.757089700382</v>
      </c>
      <c r="ES99" s="4">
        <f t="shared" si="123"/>
        <v>19498.156435513753</v>
      </c>
      <c r="ET99" s="4">
        <f t="shared" si="124"/>
        <v>5827.3636271555988</v>
      </c>
      <c r="EU99" s="4">
        <f t="shared" si="125"/>
        <v>2795.8078881556162</v>
      </c>
      <c r="EV99" s="4">
        <v>0</v>
      </c>
      <c r="EW99" s="4">
        <f t="shared" si="126"/>
        <v>0</v>
      </c>
      <c r="EX99" s="4">
        <f t="shared" si="127"/>
        <v>0</v>
      </c>
      <c r="EY99" s="4">
        <f t="shared" si="128"/>
        <v>0</v>
      </c>
      <c r="EZ99" s="4">
        <f t="shared" si="129"/>
        <v>985.48006034170521</v>
      </c>
      <c r="FA99" s="4">
        <f t="shared" si="130"/>
        <v>490.24575350707346</v>
      </c>
      <c r="FB99" s="52">
        <v>0</v>
      </c>
      <c r="FC99" s="4">
        <f t="shared" si="131"/>
        <v>4816.8597182020358</v>
      </c>
      <c r="FD99" s="4">
        <f t="shared" si="132"/>
        <v>4626.1375873035304</v>
      </c>
      <c r="FE99" s="4">
        <f t="shared" si="133"/>
        <v>3388.8837700186455</v>
      </c>
      <c r="FF99" s="4">
        <f t="shared" si="134"/>
        <v>1404.1963278887979</v>
      </c>
      <c r="FG99" s="4">
        <f t="shared" si="135"/>
        <v>421.86271906543993</v>
      </c>
      <c r="FH99" s="4">
        <f t="shared" si="136"/>
        <v>203.1012043875316</v>
      </c>
      <c r="FI99" s="4">
        <v>0</v>
      </c>
      <c r="FJ99" s="4">
        <f t="shared" si="137"/>
        <v>0</v>
      </c>
      <c r="FK99" s="4">
        <f t="shared" si="138"/>
        <v>0</v>
      </c>
      <c r="FL99" s="4">
        <f t="shared" si="139"/>
        <v>0</v>
      </c>
      <c r="FM99" s="4">
        <f t="shared" si="140"/>
        <v>72.002635669994575</v>
      </c>
      <c r="FN99" s="9">
        <f t="shared" si="141"/>
        <v>35.983471158806402</v>
      </c>
      <c r="FO99" s="4">
        <v>0</v>
      </c>
      <c r="FP99" s="4">
        <f t="shared" si="142"/>
        <v>15184.065217402602</v>
      </c>
      <c r="FQ99" s="4">
        <f t="shared" si="143"/>
        <v>14531.980601822654</v>
      </c>
      <c r="FR99" s="4">
        <f t="shared" si="144"/>
        <v>10528.108980722962</v>
      </c>
      <c r="FS99" s="4">
        <f t="shared" si="145"/>
        <v>4290.3483320746009</v>
      </c>
      <c r="FT99" s="4">
        <f t="shared" si="146"/>
        <v>1271.6351601204253</v>
      </c>
      <c r="FU99" s="4">
        <f t="shared" si="147"/>
        <v>605.85969770342138</v>
      </c>
      <c r="FV99" s="4">
        <v>0</v>
      </c>
      <c r="FW99" s="4">
        <f t="shared" si="148"/>
        <v>0</v>
      </c>
      <c r="FX99" s="4">
        <f t="shared" si="149"/>
        <v>0</v>
      </c>
      <c r="FY99" s="4">
        <f t="shared" si="150"/>
        <v>0</v>
      </c>
      <c r="FZ99" s="4">
        <f t="shared" si="151"/>
        <v>210.15033259930055</v>
      </c>
      <c r="GA99" s="4">
        <f t="shared" si="152"/>
        <v>102.4135175136278</v>
      </c>
      <c r="GB99" s="4">
        <v>0</v>
      </c>
      <c r="GC99" s="4">
        <f t="shared" si="153"/>
        <v>7450.4791482541696</v>
      </c>
      <c r="GD99" s="4">
        <f t="shared" si="94"/>
        <v>7018.3154326947461</v>
      </c>
      <c r="GE99" s="4">
        <f t="shared" si="95"/>
        <v>4853.542472144788</v>
      </c>
      <c r="GF99" s="4">
        <f t="shared" si="96"/>
        <v>1856.7665974693364</v>
      </c>
      <c r="GG99" s="4">
        <f t="shared" si="97"/>
        <v>524.83218667737106</v>
      </c>
      <c r="GH99" s="4">
        <f t="shared" si="98"/>
        <v>241.84475813731419</v>
      </c>
      <c r="GI99" s="4">
        <v>0</v>
      </c>
      <c r="GJ99" s="4">
        <f t="shared" si="154"/>
        <v>0</v>
      </c>
      <c r="GK99" s="4">
        <f t="shared" si="155"/>
        <v>0</v>
      </c>
      <c r="GL99" s="4">
        <f t="shared" si="99"/>
        <v>0</v>
      </c>
      <c r="GM99" s="4">
        <f t="shared" si="100"/>
        <v>78.994592789366081</v>
      </c>
      <c r="GN99" s="4">
        <f t="shared" si="101"/>
        <v>36.198727566519906</v>
      </c>
      <c r="GO99" s="52">
        <v>0</v>
      </c>
      <c r="GP99" s="4">
        <f>step*(-'By group'!C$32*Population!C99+'By group'!I$33*Population!I99)</f>
        <v>0</v>
      </c>
      <c r="GQ99" s="4">
        <f>step*(-'By group'!D$32*Population!D99+'By group'!J$33*Population!J99)</f>
        <v>0</v>
      </c>
      <c r="GR99" s="4">
        <f>step*(-'By group'!E$32*Population!E99+'By group'!K$33*Population!K99)</f>
        <v>0</v>
      </c>
      <c r="GS99" s="4">
        <f>step*(-'By group'!F$32*Population!F99+'By group'!L$33*Population!L99)</f>
        <v>-4904.4613070554888</v>
      </c>
      <c r="GT99" s="4">
        <f>step*(-'By group'!G$32*Population!G99+'By group'!M$33*Population!M99)</f>
        <v>-637.11217598216956</v>
      </c>
      <c r="GU99" s="4">
        <f>step*(-'By group'!H$32*Population!H99+'By group'!N$33*Population!N99)</f>
        <v>-556.10235160344143</v>
      </c>
      <c r="GV99" s="46">
        <f t="shared" si="156"/>
        <v>0</v>
      </c>
      <c r="GW99" s="14">
        <f t="shared" si="157"/>
        <v>0</v>
      </c>
      <c r="GX99" s="4">
        <f t="shared" si="158"/>
        <v>0</v>
      </c>
      <c r="GY99" s="4">
        <f t="shared" si="159"/>
        <v>4904.4613070554888</v>
      </c>
      <c r="GZ99" s="4">
        <f t="shared" si="160"/>
        <v>637.11217598216956</v>
      </c>
      <c r="HA99" s="4">
        <f t="shared" si="161"/>
        <v>556.10235160344143</v>
      </c>
      <c r="HB99" s="8">
        <v>0</v>
      </c>
      <c r="HC99" s="4">
        <f>step*(-'By group'!P$32*Population!P99+'By group'!V$33*Population!V99)</f>
        <v>0</v>
      </c>
      <c r="HD99" s="4">
        <f>step*(-'By group'!Q$32*Population!Q99+'By group'!W$33*Population!W99)</f>
        <v>0</v>
      </c>
      <c r="HE99" s="4">
        <f>step*(-'By group'!R$32*Population!R99+'By group'!X$33*Population!X99)</f>
        <v>0</v>
      </c>
      <c r="HF99" s="4">
        <f>step*(-'By group'!S$32*Population!S99+'By group'!Y$33*Population!Y99)</f>
        <v>-2420.9417834069468</v>
      </c>
      <c r="HG99" s="4">
        <f>step*(-'By group'!T$32*Population!T99+'By group'!Z$33*Population!Z99)</f>
        <v>-314.03870087758651</v>
      </c>
      <c r="HH99" s="4">
        <f>step*(-'By group'!U$32*Population!U99+'By group'!AA$33*Population!AA99)</f>
        <v>-273.67393741839754</v>
      </c>
      <c r="HI99" s="14">
        <f t="shared" si="162"/>
        <v>0</v>
      </c>
      <c r="HJ99" s="46">
        <f t="shared" si="163"/>
        <v>0</v>
      </c>
      <c r="HK99" s="4">
        <f t="shared" si="164"/>
        <v>0</v>
      </c>
      <c r="HL99" s="4">
        <f t="shared" si="165"/>
        <v>2420.9417834069468</v>
      </c>
      <c r="HM99" s="4">
        <f t="shared" si="166"/>
        <v>314.03870087758651</v>
      </c>
      <c r="HN99" s="9">
        <f t="shared" si="167"/>
        <v>273.67393741839754</v>
      </c>
      <c r="HO99" s="4">
        <v>0</v>
      </c>
      <c r="HP99" s="4">
        <f>step*(-'By group'!AC$32*Population!AC99+'By group'!AI$33*Population!AI99)</f>
        <v>0</v>
      </c>
      <c r="HQ99" s="4">
        <f>step*(-'By group'!AD$32*Population!AD99+'By group'!AJ$33*Population!AJ99)</f>
        <v>0</v>
      </c>
      <c r="HR99" s="4">
        <f>step*(-'By group'!AE$32*Population!AE99+'By group'!AK$33*Population!AK99)</f>
        <v>0</v>
      </c>
      <c r="HS99" s="4">
        <f>step*(-'By group'!AF$32*Population!AF99+'By group'!AL$33*Population!AL99)</f>
        <v>-174.93004169772269</v>
      </c>
      <c r="HT99" s="4">
        <f>step*(-'By group'!AG$32*Population!AG99+'By group'!AM$33*Population!AM99)</f>
        <v>-22.628505298103118</v>
      </c>
      <c r="HU99" s="4">
        <f>step*(-'By group'!AH$32*Population!AH99+'By group'!AN$33*Population!AN99)</f>
        <v>-19.885752853346688</v>
      </c>
      <c r="HV99" s="14">
        <f t="shared" si="168"/>
        <v>0</v>
      </c>
      <c r="HW99" s="46">
        <f t="shared" si="169"/>
        <v>0</v>
      </c>
      <c r="HX99" s="4">
        <f t="shared" si="170"/>
        <v>0</v>
      </c>
      <c r="HY99" s="4">
        <f t="shared" si="171"/>
        <v>174.93004169772269</v>
      </c>
      <c r="HZ99" s="4">
        <f t="shared" si="172"/>
        <v>22.628505298103118</v>
      </c>
      <c r="IA99" s="4">
        <f t="shared" si="173"/>
        <v>19.885752853346688</v>
      </c>
      <c r="IB99" s="8">
        <v>0</v>
      </c>
      <c r="IC99" s="4">
        <f>step*(-'By group'!AP$32*Population!AP99+'By group'!AV$33*Population!AV99)</f>
        <v>0</v>
      </c>
      <c r="ID99" s="4">
        <f>step*(-'By group'!AQ$32*Population!AQ99+'By group'!AW$33*Population!AW99)</f>
        <v>0</v>
      </c>
      <c r="IE99" s="4">
        <f>step*(-'By group'!AR$32*Population!AR99+'By group'!AX$33*Population!AX99)</f>
        <v>0</v>
      </c>
      <c r="IF99" s="4">
        <f>step*(-'By group'!AS$32*Population!AS99+'By group'!AY$33*Population!AY99)</f>
        <v>-530.74241376056239</v>
      </c>
      <c r="IG99" s="4">
        <f>step*(-'By group'!AT$32*Population!AT99+'By group'!AZ$33*Population!AZ99)</f>
        <v>-69.96518078387038</v>
      </c>
      <c r="IH99" s="4">
        <f>step*(-'By group'!AU$32*Population!AU99+'By group'!BA$33*Population!BA99)</f>
        <v>-60.673642240491539</v>
      </c>
      <c r="II99" s="14">
        <f t="shared" si="102"/>
        <v>0</v>
      </c>
      <c r="IJ99" s="4">
        <f t="shared" si="103"/>
        <v>0</v>
      </c>
      <c r="IK99" s="4">
        <f t="shared" si="174"/>
        <v>0</v>
      </c>
      <c r="IL99" s="4">
        <f t="shared" si="175"/>
        <v>530.74241376056239</v>
      </c>
      <c r="IM99" s="4">
        <f t="shared" si="176"/>
        <v>69.96518078387038</v>
      </c>
      <c r="IN99" s="4">
        <f t="shared" si="177"/>
        <v>60.673642240491539</v>
      </c>
      <c r="IO99" s="8">
        <v>0</v>
      </c>
      <c r="IP99" s="4">
        <f>step*(-'By group'!BC$32*Population!BC99+'By group'!BI$33*Population!BI99)</f>
        <v>0</v>
      </c>
      <c r="IQ99" s="4">
        <f>step*(-'By group'!BD$32*Population!BD99+'By group'!BJ$33*Population!BJ99)</f>
        <v>0</v>
      </c>
      <c r="IR99" s="4">
        <f>step*(-'By group'!BE$32*Population!BE99+'By group'!BK$33*Population!BK99)</f>
        <v>0</v>
      </c>
      <c r="IS99" s="4">
        <f>step*(-'By group'!BF$32*Population!BF99+'By group'!BL$33*Population!BL99)</f>
        <v>-222.91879694400248</v>
      </c>
      <c r="IT99" s="4">
        <f>step*(-'By group'!BG$32*Population!BG99+'By group'!BM$33*Population!BM99)</f>
        <v>-30.269587844202889</v>
      </c>
      <c r="IU99" s="4">
        <f>step*(-'By group'!BH$32*Population!BH99+'By group'!BN$33*Population!BN99)</f>
        <v>-24.761153916076335</v>
      </c>
      <c r="IV99" s="14">
        <f t="shared" si="104"/>
        <v>0</v>
      </c>
      <c r="IW99" s="4">
        <f t="shared" si="105"/>
        <v>0</v>
      </c>
      <c r="IX99" s="4">
        <f t="shared" si="106"/>
        <v>0</v>
      </c>
      <c r="IY99" s="4">
        <f t="shared" si="107"/>
        <v>222.91879694400248</v>
      </c>
      <c r="IZ99" s="4">
        <f t="shared" si="108"/>
        <v>30.269587844202889</v>
      </c>
      <c r="JA99" s="4">
        <f t="shared" si="109"/>
        <v>24.761153916076335</v>
      </c>
      <c r="JB99" s="75">
        <f>step*(+prop_idu_male*'By group'!BB$9*Population!BB99-'By group'!B$8*Population!B99)</f>
        <v>-965.25422750919756</v>
      </c>
      <c r="JC99" s="46">
        <f>step*(+prop_idu_male*'By group'!BC$9*Population!BC99-'By group'!C$8*Population!C99)</f>
        <v>-5.7415080138285361</v>
      </c>
      <c r="JD99" s="46">
        <f>step*(+prop_idu_male*'By group'!BD$9*Population!BD99-'By group'!D$8*Population!D99)</f>
        <v>-16.864194959683946</v>
      </c>
      <c r="JE99" s="46">
        <f>step*(+prop_idu_male*'By group'!BE$9*Population!BE99-'By group'!E$8*Population!E99)</f>
        <v>-17.517203495730289</v>
      </c>
      <c r="JF99" s="46">
        <f>step*(+prop_idu_male*'By group'!BF$9*Population!BF99-'By group'!F$8*Population!F99)</f>
        <v>-5.2719667940357056</v>
      </c>
      <c r="JG99" s="46">
        <f>step*(+prop_idu_male*'By group'!BG$9*Population!BG99-'By group'!G$8*Population!G99)</f>
        <v>-1.0164062949399295</v>
      </c>
      <c r="JH99" s="46">
        <f>step*(+prop_idu_male*'By group'!BH$9*Population!BH99-'By group'!H$8*Population!H99)</f>
        <v>-0.86186799980706974</v>
      </c>
      <c r="JI99" s="46">
        <f>step*(+prop_idu_male*'By group'!BI$9*Population!BI99-'By group'!I$8*Population!I99)</f>
        <v>0</v>
      </c>
      <c r="JJ99" s="46">
        <f>step*(+prop_idu_male*'By group'!BJ$9*Population!BJ99-'By group'!J$8*Population!J99)</f>
        <v>0</v>
      </c>
      <c r="JK99" s="46">
        <f>step*(+prop_idu_male*'By group'!BK$9*Population!BK99-'By group'!K$8*Population!K99)</f>
        <v>0</v>
      </c>
      <c r="JL99" s="46">
        <f>step*(+prop_idu_male*'By group'!BL$9*Population!BL99-'By group'!L$8*Population!L99)</f>
        <v>-1.805021199291645</v>
      </c>
      <c r="JM99" s="46">
        <f>step*(+prop_idu_male*'By group'!BM$9*Population!BM99-'By group'!M$8*Population!M99)</f>
        <v>-0.90388225956769386</v>
      </c>
      <c r="JN99" s="46">
        <f>step*(+prop_idu_male*'By group'!BN$9*Population!BN99-'By group'!N$8*Population!N99)</f>
        <v>-0.7303848352044231</v>
      </c>
      <c r="JO99" s="45">
        <f>step*(+(1-prop_idu_male)*'By group'!BB$9*Population!BB99-'By group'!O$8*Population!O99-'By group'!O$6*Population!O99+'By group'!AB$7*Population!AB99)</f>
        <v>-7212.3992519576741</v>
      </c>
      <c r="JP99" s="46">
        <f>step*(+(1-prop_idu_male)*'By group'!BC$9*Population!BC99-'By group'!P$8*Population!P99-'By group'!P$6*Population!P99+'By group'!AC$7*Population!AC99)</f>
        <v>-10.993023310254429</v>
      </c>
      <c r="JQ99" s="46">
        <f>step*(+(1-prop_idu_male)*'By group'!BD$9*Population!BD99-'By group'!Q$8*Population!Q99-'By group'!Q$6*Population!Q99+'By group'!AD$7*Population!AD99)</f>
        <v>-31.886997128736695</v>
      </c>
      <c r="JR99" s="46">
        <f>step*(+(1-prop_idu_male)*'By group'!BE$9*Population!BE99-'By group'!R$8*Population!R99-'By group'!R$6*Population!R99+'By group'!AE$7*Population!AE99)</f>
        <v>-32.581609347837386</v>
      </c>
      <c r="JS99" s="46">
        <f>step*(+(1-prop_idu_male)*'By group'!BF$9*Population!BF99-'By group'!S$8*Population!S99-'By group'!S$6*Population!S99+'By group'!AF$7*Population!AF99)</f>
        <v>-9.6917550624053828</v>
      </c>
      <c r="JT99" s="46">
        <f>step*(+(1-prop_idu_male)*'By group'!BG$9*Population!BG99-'By group'!T$8*Population!T99-'By group'!T$6*Population!T99+'By group'!AG$7*Population!AG99)</f>
        <v>-1.8540976285660689</v>
      </c>
      <c r="JU99" s="46">
        <f>step*(+(1-prop_idu_male)*'By group'!BH$9*Population!BH99-'By group'!U$8*Population!U99-'By group'!U$6*Population!U99+'By group'!AH$7*Population!AH99)</f>
        <v>-1.5542602977680766</v>
      </c>
      <c r="JV99" s="46">
        <f>step*(+(1-prop_idu_male)*'By group'!BI$9*Population!BI99-'By group'!V$8*Population!V99-'By group'!V$6*Population!V99+'By group'!AI$7*Population!AI99)</f>
        <v>0</v>
      </c>
      <c r="JW99" s="46">
        <f>step*(+(1-prop_idu_male)*'By group'!BJ$9*Population!BJ99-'By group'!W$8*Population!W99-'By group'!W$6*Population!W99+'By group'!AJ$7*Population!AJ99)</f>
        <v>0</v>
      </c>
      <c r="JX99" s="46">
        <f>step*(+(1-prop_idu_male)*'By group'!BK$9*Population!BK99-'By group'!X$8*Population!X99-'By group'!X$6*Population!X99+'By group'!AK$7*Population!AK99)</f>
        <v>0</v>
      </c>
      <c r="JY99" s="46">
        <f>step*(+(1-prop_idu_male)*'By group'!BL$9*Population!BL99-'By group'!Y$8*Population!Y99-'By group'!Y$6*Population!Y99+'By group'!AL$7*Population!AL99)</f>
        <v>-3.2508318832185874</v>
      </c>
      <c r="JZ99" s="46">
        <f>step*(+(1-prop_idu_male)*'By group'!BM$9*Population!BM99-'By group'!Z$8*Population!Z99-'By group'!Z$6*Population!Z99+'By group'!AM$7*Population!AM99)</f>
        <v>-1.6108274800692823</v>
      </c>
      <c r="KA99" s="76">
        <f>step*(+(1-prop_idu_male)*'By group'!BN$9*Population!BN99-'By group'!AA$8*Population!AA99-'By group'!AA$6*Population!AA99+'By group'!AN$7*Population!AN99)</f>
        <v>-1.2953741417125479</v>
      </c>
      <c r="KB99" s="46">
        <f>step*(+'By group'!O$6*Population!O99-'By group'!AB$7*Population!AB99)</f>
        <v>6171.6911279476917</v>
      </c>
      <c r="KC99" s="46">
        <f>step*(+'By group'!P$6*Population!P99-'By group'!AC$7*Population!AC99)</f>
        <v>7.9508703815932584</v>
      </c>
      <c r="KD99" s="46">
        <f>step*(+'By group'!Q$6*Population!Q99-'By group'!AD$7*Population!AD99)</f>
        <v>22.989670807453997</v>
      </c>
      <c r="KE99" s="46">
        <f>step*(+'By group'!R$6*Population!R99-'By group'!AE$7*Population!AE99)</f>
        <v>23.389561109321313</v>
      </c>
      <c r="KF99" s="46">
        <f>step*(+'By group'!S$6*Population!S99-'By group'!AF$7*Population!AF99)</f>
        <v>6.9355229048307958</v>
      </c>
      <c r="KG99" s="46">
        <f>step*(+'By group'!T$6*Population!T99-'By group'!AG$7*Population!AG99)</f>
        <v>1.3239574219114232</v>
      </c>
      <c r="KH99" s="46">
        <f>step*(+'By group'!U$6*Population!U99-'By group'!AH$7*Population!AH99)</f>
        <v>1.1061621657367464</v>
      </c>
      <c r="KI99" s="46">
        <f>step*(+'By group'!V$6*Population!V99-'By group'!AI$7*Population!AI99)</f>
        <v>0</v>
      </c>
      <c r="KJ99" s="46">
        <f>step*(+'By group'!W$6*Population!W99-'By group'!AJ$7*Population!AJ99)</f>
        <v>0</v>
      </c>
      <c r="KK99" s="46">
        <f>step*(+'By group'!X$6*Population!X99-'By group'!AK$7*Population!AK99)</f>
        <v>0</v>
      </c>
      <c r="KL99" s="46">
        <f>step*(+'By group'!Y$6*Population!Y99-'By group'!AL$7*Population!AL99)</f>
        <v>2.3127485785505022</v>
      </c>
      <c r="KM99" s="46">
        <f>step*(+'By group'!Z$6*Population!Z99-'By group'!AM$7*Population!AM99)</f>
        <v>1.1423009631021206</v>
      </c>
      <c r="KN99" s="46">
        <f>step*(+'By group'!AA$6*Population!AA99-'By group'!AN$7*Population!AN99)</f>
        <v>0.91681236778739117</v>
      </c>
      <c r="KO99" s="45">
        <v>0</v>
      </c>
      <c r="KP99" s="46">
        <v>0</v>
      </c>
      <c r="KQ99" s="46">
        <v>0</v>
      </c>
      <c r="KR99" s="46">
        <v>0</v>
      </c>
      <c r="KS99" s="46">
        <v>0</v>
      </c>
      <c r="KT99" s="46">
        <v>0</v>
      </c>
      <c r="KU99" s="46">
        <v>0</v>
      </c>
      <c r="KV99" s="46">
        <v>0</v>
      </c>
      <c r="KW99" s="46">
        <v>0</v>
      </c>
      <c r="KX99" s="46">
        <v>0</v>
      </c>
      <c r="KY99" s="46">
        <v>0</v>
      </c>
      <c r="KZ99" s="46">
        <v>0</v>
      </c>
      <c r="LA99" s="46">
        <v>0</v>
      </c>
      <c r="LB99" s="188">
        <f>step*(-'By group'!BB$9*Population!BB99+'By group'!B$8*Population!B99+'By group'!O$8*Population!O99)</f>
        <v>2005.9623515191797</v>
      </c>
      <c r="LC99" s="189">
        <f>step*(-'By group'!BC$9*Population!BC99+'By group'!C$8*Population!C99+'By group'!P$8*Population!P99)</f>
        <v>8.7836609424897087</v>
      </c>
      <c r="LD99" s="189">
        <f>step*(-'By group'!BD$9*Population!BD99+'By group'!D$8*Population!D99+'By group'!Q$8*Population!Q99)</f>
        <v>25.761521280966647</v>
      </c>
      <c r="LE99" s="189">
        <f>step*(-'By group'!BE$9*Population!BE99+'By group'!E$8*Population!E99+'By group'!R$8*Population!R99)</f>
        <v>26.709251734246365</v>
      </c>
      <c r="LF99" s="189">
        <f>step*(-'By group'!BF$9*Population!BF99+'By group'!F$8*Population!F99+'By group'!S$8*Population!S99)</f>
        <v>8.0281989516102925</v>
      </c>
      <c r="LG99" s="189">
        <f>step*(-'By group'!BG$9*Population!BG99+'By group'!G$8*Population!G99+'By group'!T$8*Population!T99)</f>
        <v>1.5465465015945752</v>
      </c>
      <c r="LH99" s="189">
        <f>step*(-'By group'!BH$9*Population!BH99+'By group'!H$8*Population!H99+'By group'!U$8*Population!U99)</f>
        <v>1.3099661318383999</v>
      </c>
      <c r="LI99" s="189">
        <f>step*(-'By group'!BI$9*Population!BI99+'By group'!I$8*Population!I99+'By group'!V$8*Population!V99)</f>
        <v>0</v>
      </c>
      <c r="LJ99" s="189">
        <f>step*(-'By group'!BJ$9*Population!BJ99+'By group'!J$8*Population!J99+'By group'!W$8*Population!W99)</f>
        <v>0</v>
      </c>
      <c r="LK99" s="189">
        <f>step*(-'By group'!BK$9*Population!BK99+'By group'!K$8*Population!K99+'By group'!X$8*Population!X99)</f>
        <v>0</v>
      </c>
      <c r="LL99" s="189">
        <f>step*(-'By group'!BL$9*Population!BL99+'By group'!L$8*Population!L99+'By group'!Y$8*Population!Y99)</f>
        <v>2.7431045039597306</v>
      </c>
      <c r="LM99" s="189">
        <f>step*(-'By group'!BM$9*Population!BM99+'By group'!M$8*Population!M99+'By group'!Z$8*Population!Z99)</f>
        <v>1.3724087765348554</v>
      </c>
      <c r="LN99" s="189">
        <f>step*(-'By group'!BN$9*Population!BN99+'By group'!N$8*Population!N99+'By group'!AA$8*Population!AA99)</f>
        <v>1.1089466091295797</v>
      </c>
    </row>
    <row r="100" spans="1:326" x14ac:dyDescent="0.25">
      <c r="A100">
        <f t="shared" si="110"/>
        <v>48</v>
      </c>
      <c r="B100" s="52">
        <f>step*((-'By group'!B$4-'By group'!B$5-'By group'!B$22)*Population!B100+'By group'!B$3*Population!$BO100)</f>
        <v>193187.21395964199</v>
      </c>
      <c r="C100" s="4">
        <f>step*((-'By group'!C$4-'By group'!C$5-'By group'!C$22)*Population!C100+'By group'!C$3*Population!$BO100)</f>
        <v>-5282.5361020257997</v>
      </c>
      <c r="D100" s="4">
        <f>step*((-'By group'!D$4-'By group'!D$5-'By group'!D$22)*Population!D100+'By group'!D$3*Population!$BO100)</f>
        <v>-34651.500452227432</v>
      </c>
      <c r="E100" s="4">
        <f>step*((-'By group'!E$4-'By group'!E$5-'By group'!E$22)*Population!E100+'By group'!E$3*Population!$BO100)</f>
        <v>-55451.322556141749</v>
      </c>
      <c r="F100" s="4">
        <f>step*((-'By group'!F$4-'By group'!F$5-'By group'!F$22)*Population!F100+'By group'!F$3*Population!$BO100)</f>
        <v>-22493.336672687106</v>
      </c>
      <c r="G100" s="4">
        <f>step*((-'By group'!G$4-'By group'!G$5-'By group'!G$22)*Population!G100+'By group'!G$3*Population!$BO100)</f>
        <v>-5452.0364155314164</v>
      </c>
      <c r="H100" s="4">
        <f>step*((-'By group'!H$4-'By group'!H$5-'By group'!H$22)*Population!H100+'By group'!H$3*Population!$BO100)</f>
        <v>-5065.0495312265366</v>
      </c>
      <c r="I100" s="4">
        <f>step*((-'By group'!I$4-'By group'!I$5-'By group'!I$22)*Population!I100+'By group'!I$3*Population!$BO100)</f>
        <v>0</v>
      </c>
      <c r="J100" s="4">
        <f>step*((-'By group'!J$4-'By group'!J$5-'By group'!J$22)*Population!J100+'By group'!J$3*Population!$BO100)</f>
        <v>0</v>
      </c>
      <c r="K100" s="4">
        <f>step*((-'By group'!K$4-'By group'!K$5-'By group'!K$22)*Population!K100+'By group'!K$3*Population!$BO100)</f>
        <v>0</v>
      </c>
      <c r="L100" s="4">
        <f>step*((-'By group'!L$4-'By group'!L$5-'By group'!L$22)*Population!L100+'By group'!L$3*Population!$BO100)</f>
        <v>-2800.5432694968385</v>
      </c>
      <c r="M100" s="4">
        <f>step*((-'By group'!M$4-'By group'!M$5-'By group'!M$22)*Population!M100+'By group'!M$3*Population!$BO100)</f>
        <v>-1589.6021356291571</v>
      </c>
      <c r="N100" s="4">
        <f>step*((-'By group'!N$4-'By group'!N$5-'By group'!N$22)*Population!N100+'By group'!N$3*Population!$BO100)</f>
        <v>-1511.5326887236317</v>
      </c>
      <c r="O100" s="8">
        <f>step*((-'By group'!O$4-'By group'!O$5-'By group'!O$22)*Population!O100+'By group'!O$3*Population!$BO100)</f>
        <v>135242.58101860445</v>
      </c>
      <c r="P100" s="4">
        <f>step*((-'By group'!P$4-'By group'!P$5-'By group'!P$22)*Population!P100+'By group'!P$3*Population!$BO100)</f>
        <v>-2609.8586133365261</v>
      </c>
      <c r="Q100" s="4">
        <f>step*((-'By group'!Q$4-'By group'!Q$5-'By group'!Q$22)*Population!Q100+'By group'!Q$3*Population!$BO100)</f>
        <v>-17113.939159726848</v>
      </c>
      <c r="R100" s="4">
        <f>step*((-'By group'!R$4-'By group'!R$5-'By group'!R$22)*Population!R100+'By group'!R$3*Population!$BO100)</f>
        <v>-27377.303014635992</v>
      </c>
      <c r="S100" s="4">
        <f>step*((-'By group'!S$4-'By group'!S$5-'By group'!S$22)*Population!S100+'By group'!S$3*Population!$BO100)</f>
        <v>-11103.942883471338</v>
      </c>
      <c r="T100" s="4">
        <f>step*((-'By group'!T$4-'By group'!T$5-'By group'!T$22)*Population!T100+'By group'!T$3*Population!$BO100)</f>
        <v>-2691.580540916857</v>
      </c>
      <c r="U100" s="4">
        <f>step*((-'By group'!U$4-'By group'!U$5-'By group'!U$22)*Population!U100+'By group'!U$3*Population!$BO100)</f>
        <v>-2502.1915535950552</v>
      </c>
      <c r="V100" s="4">
        <f>step*((-'By group'!V$4-'By group'!V$5-'By group'!V$22)*Population!V100+'By group'!V$3*Population!$BO100)</f>
        <v>0</v>
      </c>
      <c r="W100" s="4">
        <f>step*((-'By group'!W$4-'By group'!W$5-'By group'!W$22)*Population!W100+'By group'!W$3*Population!$BO100)</f>
        <v>0</v>
      </c>
      <c r="X100" s="4">
        <f>step*((-'By group'!X$4-'By group'!X$5-'By group'!X$22)*Population!X100+'By group'!X$3*Population!$BO100)</f>
        <v>0</v>
      </c>
      <c r="Y100" s="4">
        <f>step*((-'By group'!Y$4-'By group'!Y$5-'By group'!Y$22)*Population!Y100+'By group'!Y$3*Population!$BO100)</f>
        <v>-1383.3498009476418</v>
      </c>
      <c r="Z100" s="4">
        <f>step*((-'By group'!Z$4-'By group'!Z$5-'By group'!Z$22)*Population!Z100+'By group'!Z$3*Population!$BO100)</f>
        <v>-786.25472358098421</v>
      </c>
      <c r="AA100" s="4">
        <f>step*((-'By group'!AA$4-'By group'!AA$5-'By group'!AA$22)*Population!AA100+'By group'!AA$3*Population!$BO100)</f>
        <v>-750.57465615940032</v>
      </c>
      <c r="AB100" s="8">
        <f>step*((-'By group'!AB$4-'By group'!AB$5-'By group'!AB$22)*Population!AB100+'By group'!AB$3*Population!$BO100)</f>
        <v>-1270.0035722666614</v>
      </c>
      <c r="AC100" s="4">
        <f>step*((-'By group'!AC$4-'By group'!AC$5-'By group'!AC$22)*Population!AC100+'By group'!AC$3*Population!$BO100)</f>
        <v>-185.59060340365951</v>
      </c>
      <c r="AD100" s="4">
        <f>step*((-'By group'!AD$4-'By group'!AD$5-'By group'!AD$22)*Population!AD100+'By group'!AD$3*Population!$BO100)</f>
        <v>-1223.6202369864188</v>
      </c>
      <c r="AE100" s="4">
        <f>step*((-'By group'!AE$4-'By group'!AE$5-'By group'!AE$22)*Population!AE100+'By group'!AE$3*Population!$BO100)</f>
        <v>-1971.7831592315961</v>
      </c>
      <c r="AF100" s="4">
        <f>step*((-'By group'!AF$4-'By group'!AF$5-'By group'!AF$22)*Population!AF100+'By group'!AF$3*Population!$BO100)</f>
        <v>-803.97115174750058</v>
      </c>
      <c r="AG100" s="4">
        <f>step*((-'By group'!AG$4-'By group'!AG$5-'By group'!AG$22)*Population!AG100+'By group'!AG$3*Population!$BO100)</f>
        <v>-195.57231075355509</v>
      </c>
      <c r="AH100" s="4">
        <f>step*((-'By group'!AH$4-'By group'!AH$5-'By group'!AH$22)*Population!AH100+'By group'!AH$3*Population!$BO100)</f>
        <v>-182.77268557336137</v>
      </c>
      <c r="AI100" s="4">
        <f>step*((-'By group'!AI$4-'By group'!AI$5-'By group'!AI$22)*Population!AI100+'By group'!AI$3*Population!$BO100)</f>
        <v>0</v>
      </c>
      <c r="AJ100" s="4">
        <f>step*((-'By group'!AJ$4-'By group'!AJ$5-'By group'!AJ$22)*Population!AJ100+'By group'!AJ$3*Population!$BO100)</f>
        <v>0</v>
      </c>
      <c r="AK100" s="4">
        <f>step*((-'By group'!AK$4-'By group'!AK$5-'By group'!AK$22)*Population!AK100+'By group'!AK$3*Population!$BO100)</f>
        <v>0</v>
      </c>
      <c r="AL100" s="4">
        <f>step*((-'By group'!AL$4-'By group'!AL$5-'By group'!AL$22)*Population!AL100+'By group'!AL$3*Population!$BO100)</f>
        <v>-101.11424246477245</v>
      </c>
      <c r="AM100" s="4">
        <f>step*((-'By group'!AM$4-'By group'!AM$5-'By group'!AM$22)*Population!AM100+'By group'!AM$3*Population!$BO100)</f>
        <v>-57.750867207554492</v>
      </c>
      <c r="AN100" s="4">
        <f>step*((-'By group'!AN$4-'By group'!AN$5-'By group'!AN$22)*Population!AN100+'By group'!AN$3*Population!$BO100)</f>
        <v>-55.240537655679155</v>
      </c>
      <c r="AO100" s="8">
        <f>step*((-'By group'!AO$4-'By group'!AO$5-'By group'!AO$22)*Population!AO100+'By group'!AO$3*Population!$BO100)</f>
        <v>16167.694407829644</v>
      </c>
      <c r="AP100" s="4">
        <f>step*((-'By group'!AP$4-'By group'!AP$5-'By group'!AP$22)*Population!AP100+'By group'!AP$3*Population!$BO100)</f>
        <v>-584.11143973318781</v>
      </c>
      <c r="AQ100" s="4">
        <f>step*((-'By group'!AQ$4-'By group'!AQ$5-'By group'!AQ$22)*Population!AQ100+'By group'!AQ$3*Population!$BO100)</f>
        <v>-3809.3569479838147</v>
      </c>
      <c r="AR100" s="4">
        <f>step*((-'By group'!AR$4-'By group'!AR$5-'By group'!AR$22)*Population!AR100+'By group'!AR$3*Population!$BO100)</f>
        <v>-6038.865882628591</v>
      </c>
      <c r="AS100" s="4">
        <f>step*((-'By group'!AS$4-'By group'!AS$5-'By group'!AS$22)*Population!AS100+'By group'!AS$3*Population!$BO100)</f>
        <v>-2429.7609554821206</v>
      </c>
      <c r="AT100" s="4">
        <f>step*((-'By group'!AT$4-'By group'!AT$5-'By group'!AT$22)*Population!AT100+'By group'!AT$3*Population!$BO100)</f>
        <v>-585.02970303636835</v>
      </c>
      <c r="AU100" s="4">
        <f>step*((-'By group'!AU$4-'By group'!AU$5-'By group'!AU$22)*Population!AU100+'By group'!AU$3*Population!$BO100)</f>
        <v>-535.9681280276435</v>
      </c>
      <c r="AV100" s="4">
        <f>step*((-'By group'!AV$4-'By group'!AV$5-'By group'!AV$22)*Population!AV100+'By group'!AV$3*Population!$BO100)</f>
        <v>0</v>
      </c>
      <c r="AW100" s="4">
        <f>step*((-'By group'!AW$4-'By group'!AW$5-'By group'!AW$22)*Population!AW100+'By group'!AW$3*Population!$BO100)</f>
        <v>0</v>
      </c>
      <c r="AX100" s="4">
        <f>step*((-'By group'!AX$4-'By group'!AX$5-'By group'!AX$22)*Population!AX100+'By group'!AX$3*Population!$BO100)</f>
        <v>0</v>
      </c>
      <c r="AY100" s="4">
        <f>step*((-'By group'!AY$4-'By group'!AY$5-'By group'!AY$22)*Population!AY100+'By group'!AY$3*Population!$BO100)</f>
        <v>-296.05717872557767</v>
      </c>
      <c r="AZ100" s="4">
        <f>step*((-'By group'!AZ$4-'By group'!AZ$5-'By group'!AZ$22)*Population!AZ100+'By group'!AZ$3*Population!$BO100)</f>
        <v>-164.96885744962353</v>
      </c>
      <c r="BA100" s="4">
        <f>step*((-'By group'!BA$4-'By group'!BA$5-'By group'!BA$22)*Population!BA100+'By group'!BA$3*Population!$BO100)</f>
        <v>-152.45265799426491</v>
      </c>
      <c r="BB100" s="8">
        <f>step*((-'By group'!BB$4-'By group'!BB$5-'By group'!BB$22)*Population!BB100+'By group'!BB$3*Population!$BO100)</f>
        <v>5563.5511377356506</v>
      </c>
      <c r="BC100" s="4">
        <f>step*((-'By group'!BC$4-'By group'!BC$5-'By group'!BC$22)*Population!BC100+'By group'!BC$3*Population!$BO100)</f>
        <v>-422.2898329940985</v>
      </c>
      <c r="BD100" s="4">
        <f>step*((-'By group'!BD$4-'By group'!BD$5-'By group'!BD$22)*Population!BD100+'By group'!BD$3*Population!$BO100)</f>
        <v>-2141.6060250933006</v>
      </c>
      <c r="BE100" s="4">
        <f>step*((-'By group'!BE$4-'By group'!BE$5-'By group'!BE$22)*Population!BE100+'By group'!BE$3*Population!$BO100)</f>
        <v>-2979.2519272243394</v>
      </c>
      <c r="BF100" s="4">
        <f>step*((-'By group'!BF$4-'By group'!BF$5-'By group'!BF$22)*Population!BF100+'By group'!BF$3*Population!$BO100)</f>
        <v>-1105.2757983856688</v>
      </c>
      <c r="BG100" s="4">
        <f>step*((-'By group'!BG$4-'By group'!BG$5-'By group'!BG$22)*Population!BG100+'By group'!BG$3*Population!$BO100)</f>
        <v>-252.23246653381364</v>
      </c>
      <c r="BH100" s="4">
        <f>step*((-'By group'!BH$4-'By group'!BH$5-'By group'!BH$22)*Population!BH100+'By group'!BH$3*Population!$BO100)</f>
        <v>-216.85704784237808</v>
      </c>
      <c r="BI100" s="4">
        <f>step*((-'By group'!BI$4-'By group'!BI$5-'By group'!BI$22)*Population!BI100+'By group'!BI$3*Population!$BO100)</f>
        <v>0</v>
      </c>
      <c r="BJ100" s="4">
        <f>step*((-'By group'!BJ$4-'By group'!BJ$5-'By group'!BJ$22)*Population!BJ100+'By group'!BJ$3*Population!$BO100)</f>
        <v>0</v>
      </c>
      <c r="BK100" s="4">
        <f>step*((-'By group'!BK$4-'By group'!BK$5-'By group'!BK$22)*Population!BK100+'By group'!BK$3*Population!$BO100)</f>
        <v>0</v>
      </c>
      <c r="BL100" s="4">
        <f>step*((-'By group'!BL$4-'By group'!BL$5-'By group'!BL$22)*Population!BL100+'By group'!BL$3*Population!$BO100)</f>
        <v>-142.59320076825526</v>
      </c>
      <c r="BM100" s="4">
        <f>step*((-'By group'!BM$4-'By group'!BM$5-'By group'!BM$22)*Population!BM100+'By group'!BM$3*Population!$BO100)</f>
        <v>-72.601495804094213</v>
      </c>
      <c r="BN100" s="4">
        <f>step*((-'By group'!BN$4-'By group'!BN$5-'By group'!BN$22)*Population!BN100+'By group'!BN$3*Population!$BO100)</f>
        <v>-60.779418518515669</v>
      </c>
      <c r="BO100" s="71">
        <f>-step*SUM(SCR!B100:N100)*Population!B100</f>
        <v>-137741.60973432637</v>
      </c>
      <c r="BP100" s="4">
        <f>step*-SUM('By group'!C$11:C$21)*Population!C100</f>
        <v>-132063.402550645</v>
      </c>
      <c r="BQ100" s="4">
        <f>step*-SUM('By group'!D$11:D$21)*Population!D100</f>
        <v>-96254.167922853972</v>
      </c>
      <c r="BR100" s="4">
        <f>step*-SUM('By group'!E$11:E$21)*Population!E100</f>
        <v>-39608.087540101253</v>
      </c>
      <c r="BS100" s="4">
        <f>step*-SUM('By group'!F$11:F$21)*Population!F100</f>
        <v>-11838.598248782688</v>
      </c>
      <c r="BT100" s="4">
        <f>step*-SUM('By group'!G$11:G$21)*Population!G100</f>
        <v>-5679.2045995118915</v>
      </c>
      <c r="BU100" s="4">
        <f>step*-SUM('By group'!H$11:H$21)*Population!H100</f>
        <v>0</v>
      </c>
      <c r="BV100" s="4">
        <f>step*-SUM('By group'!I$11:I$21)*Population!I100</f>
        <v>0</v>
      </c>
      <c r="BW100" s="4">
        <f>step*-SUM('By group'!J$11:J$21)*Population!J100</f>
        <v>0</v>
      </c>
      <c r="BX100" s="4">
        <f>step*-SUM('By group'!K$11:K$21)*Population!K100</f>
        <v>0</v>
      </c>
      <c r="BY100" s="4">
        <f>step*-SUM('By group'!L$11:L$21)*Population!L100</f>
        <v>-2000.3880496405991</v>
      </c>
      <c r="BZ100" s="4">
        <f>step*-SUM('By group'!M$11:M$21)*Population!M100</f>
        <v>-993.50133476822327</v>
      </c>
      <c r="CA100" s="4">
        <f>step*-SUM('By group'!N$11:N$21)*Population!N100</f>
        <v>0</v>
      </c>
      <c r="CB100" s="13">
        <f>-step*SUM(SCR!O100:AA100)*Population!O100</f>
        <v>-68060.310631484506</v>
      </c>
      <c r="CC100" s="4">
        <f>step*-SUM('By group'!P$11:P$21)*Population!P100</f>
        <v>-65246.465333413151</v>
      </c>
      <c r="CD100" s="4">
        <f>step*-SUM('By group'!Q$11:Q$21)*Population!Q100</f>
        <v>-47538.719888130137</v>
      </c>
      <c r="CE100" s="4">
        <f>step*-SUM('By group'!R$11:R$21)*Population!R100</f>
        <v>-19555.216439025706</v>
      </c>
      <c r="CF100" s="4">
        <f>step*-SUM('By group'!S$11:S$21)*Population!S100</f>
        <v>-5844.1804649849146</v>
      </c>
      <c r="CG100" s="4">
        <f>step*-SUM('By group'!T$11:T$21)*Population!T100</f>
        <v>-2803.7297301217259</v>
      </c>
      <c r="CH100" s="4">
        <f>step*-SUM('By group'!U$11:U$21)*Population!U100</f>
        <v>0</v>
      </c>
      <c r="CI100" s="4">
        <f>step*-SUM('By group'!V$11:V$21)*Population!V100</f>
        <v>0</v>
      </c>
      <c r="CJ100" s="4">
        <f>step*-SUM('By group'!W$11:W$21)*Population!W100</f>
        <v>0</v>
      </c>
      <c r="CK100" s="4">
        <f>step*-SUM('By group'!X$11:X$21)*Population!X100</f>
        <v>0</v>
      </c>
      <c r="CL100" s="4">
        <f>step*-SUM('By group'!Y$11:Y$21)*Population!Y100</f>
        <v>-988.10700067688686</v>
      </c>
      <c r="CM100" s="4">
        <f>step*-SUM('By group'!Z$11:Z$21)*Population!Z100</f>
        <v>-491.40920223811509</v>
      </c>
      <c r="CN100" s="4">
        <f>step*-SUM('By group'!AA$11:AA$21)*Population!AA100</f>
        <v>0</v>
      </c>
      <c r="CO100" s="13">
        <f>-step*SUM(SCR!AB100:AN100)*Population!AB100</f>
        <v>-4831.0160846941935</v>
      </c>
      <c r="CP100" s="4">
        <f>step*-SUM('By group'!AC$11:AC$21)*Population!AC100</f>
        <v>-4639.7650850914879</v>
      </c>
      <c r="CQ100" s="4">
        <f>step*-SUM('By group'!AD$11:AD$21)*Population!AD100</f>
        <v>-3398.9451027400523</v>
      </c>
      <c r="CR100" s="4">
        <f>step*-SUM('By group'!AE$11:AE$21)*Population!AE100</f>
        <v>-1408.4165423082829</v>
      </c>
      <c r="CS100" s="4">
        <f>step*-SUM('By group'!AF$11:AF$21)*Population!AF100</f>
        <v>-423.14271144605294</v>
      </c>
      <c r="CT100" s="4">
        <f>step*-SUM('By group'!AG$11:AG$21)*Population!AG100</f>
        <v>-203.72115703495319</v>
      </c>
      <c r="CU100" s="4">
        <f>step*-SUM('By group'!AH$11:AH$21)*Population!AH100</f>
        <v>0</v>
      </c>
      <c r="CV100" s="4">
        <f>step*-SUM('By group'!AI$11:AI$21)*Population!AI100</f>
        <v>0</v>
      </c>
      <c r="CW100" s="4">
        <f>step*-SUM('By group'!AJ$11:AJ$21)*Population!AJ100</f>
        <v>0</v>
      </c>
      <c r="CX100" s="4">
        <f>step*-SUM('By group'!AK$11:AK$21)*Population!AK100</f>
        <v>0</v>
      </c>
      <c r="CY100" s="4">
        <f>step*-SUM('By group'!AL$11:AL$21)*Population!AL100</f>
        <v>-72.224458903408888</v>
      </c>
      <c r="CZ100" s="4">
        <f>step*-SUM('By group'!AM$11:AM$21)*Population!AM100</f>
        <v>-36.094292004721559</v>
      </c>
      <c r="DA100" s="4">
        <f>step*-SUM('By group'!AN$11:AN$21)*Population!AN100</f>
        <v>0</v>
      </c>
      <c r="DB100" s="13">
        <f>-step*SUM(SCR!AO100:BA100)*Population!AO100</f>
        <v>-15257.098324837491</v>
      </c>
      <c r="DC100" s="4">
        <f>step*-SUM('By group'!AP$11:AP$21)*Population!AP100</f>
        <v>-14602.785993329695</v>
      </c>
      <c r="DD100" s="4">
        <f>step*-SUM('By group'!AQ$11:AQ$21)*Population!AQ100</f>
        <v>-10581.547077732819</v>
      </c>
      <c r="DE100" s="4">
        <f>step*-SUM('By group'!AR$11:AR$21)*Population!AR100</f>
        <v>-4313.4756304489929</v>
      </c>
      <c r="DF100" s="4">
        <f>step*-SUM('By group'!AS$11:AS$21)*Population!AS100</f>
        <v>-1278.8215555169056</v>
      </c>
      <c r="DG100" s="4">
        <f>step*-SUM('By group'!AT$11:AT$21)*Population!AT100</f>
        <v>-609.40594066288361</v>
      </c>
      <c r="DH100" s="4">
        <f>step*-SUM('By group'!AU$11:AU$21)*Population!AU100</f>
        <v>0</v>
      </c>
      <c r="DI100" s="4">
        <f>step*-SUM('By group'!AV$11:AV$21)*Population!AV100</f>
        <v>0</v>
      </c>
      <c r="DJ100" s="4">
        <f>step*-SUM('By group'!AW$11:AW$21)*Population!AW100</f>
        <v>0</v>
      </c>
      <c r="DK100" s="4">
        <f>step*-SUM('By group'!AX$11:AX$21)*Population!AX100</f>
        <v>0</v>
      </c>
      <c r="DL100" s="4">
        <f>step*-SUM('By group'!AY$11:AY$21)*Population!AY100</f>
        <v>-211.46941337541261</v>
      </c>
      <c r="DM100" s="4">
        <f>step*-SUM('By group'!AZ$11:AZ$21)*Population!AZ100</f>
        <v>-103.10553590601472</v>
      </c>
      <c r="DN100" s="4">
        <f>step*-SUM('By group'!BA$11:BA$21)*Population!BA100</f>
        <v>0</v>
      </c>
      <c r="DO100" s="13">
        <f>-step*SUM(SCR!BB100:BN100)*Population!BB100</f>
        <v>-7471.5403129952565</v>
      </c>
      <c r="DP100" s="4">
        <f>step*-SUM('By group'!BC$11:BC$21)*Population!BC100</f>
        <v>-7038.1638832349745</v>
      </c>
      <c r="DQ100" s="4">
        <f>step*-SUM('By group'!BD$11:BD$21)*Population!BD100</f>
        <v>-4867.2864206665918</v>
      </c>
      <c r="DR100" s="4">
        <f>step*-SUM('By group'!BE$11:BE$21)*Population!BE100</f>
        <v>-1862.0324545152123</v>
      </c>
      <c r="DS100" s="4">
        <f>step*-SUM('By group'!BF$11:BF$21)*Population!BF100</f>
        <v>-526.32180875508038</v>
      </c>
      <c r="DT100" s="4">
        <f>step*-SUM('By group'!BG$11:BG$21)*Population!BG100</f>
        <v>-242.53121782097463</v>
      </c>
      <c r="DU100" s="4">
        <f>step*-SUM('By group'!BH$11:BH$21)*Population!BH100</f>
        <v>0</v>
      </c>
      <c r="DV100" s="4">
        <f>step*-SUM('By group'!BI$11:BI$21)*Population!BI100</f>
        <v>0</v>
      </c>
      <c r="DW100" s="4">
        <f>step*-SUM('By group'!BJ$11:BJ$21)*Population!BJ100</f>
        <v>0</v>
      </c>
      <c r="DX100" s="4">
        <f>step*-SUM('By group'!BK$11:BK$21)*Population!BK100</f>
        <v>0</v>
      </c>
      <c r="DY100" s="4">
        <f>step*-SUM('By group'!BL$11:BL$21)*Population!BL100</f>
        <v>-79.218444871252927</v>
      </c>
      <c r="DZ100" s="4">
        <f>step*-SUM('By group'!BM$11:BM$21)*Population!BM100</f>
        <v>-36.300747902047107</v>
      </c>
      <c r="EA100" s="4">
        <f>step*-SUM('By group'!BN$11:BN$21)*Population!BN100</f>
        <v>0</v>
      </c>
      <c r="EB100" s="52">
        <v>0</v>
      </c>
      <c r="EC100" s="4">
        <f t="shared" si="111"/>
        <v>137741.60973432637</v>
      </c>
      <c r="ED100" s="4">
        <f t="shared" si="111"/>
        <v>132063.402550645</v>
      </c>
      <c r="EE100" s="4">
        <f t="shared" si="112"/>
        <v>96254.167922853972</v>
      </c>
      <c r="EF100" s="4">
        <f t="shared" si="113"/>
        <v>39608.087540101253</v>
      </c>
      <c r="EG100" s="4">
        <f t="shared" si="114"/>
        <v>11838.598248782688</v>
      </c>
      <c r="EH100" s="4">
        <f t="shared" si="114"/>
        <v>5679.2045995118915</v>
      </c>
      <c r="EI100" s="4">
        <v>0</v>
      </c>
      <c r="EJ100" s="4">
        <f t="shared" si="115"/>
        <v>0</v>
      </c>
      <c r="EK100" s="4">
        <f t="shared" si="116"/>
        <v>0</v>
      </c>
      <c r="EL100" s="4">
        <f t="shared" si="117"/>
        <v>0</v>
      </c>
      <c r="EM100" s="4">
        <f t="shared" si="118"/>
        <v>2000.3880496405991</v>
      </c>
      <c r="EN100" s="4">
        <f t="shared" si="119"/>
        <v>993.50133476822327</v>
      </c>
      <c r="EO100" s="52">
        <v>0</v>
      </c>
      <c r="EP100" s="4">
        <f t="shared" si="120"/>
        <v>68060.310631484506</v>
      </c>
      <c r="EQ100" s="4">
        <f t="shared" si="121"/>
        <v>65246.465333413151</v>
      </c>
      <c r="ER100" s="4">
        <f t="shared" si="122"/>
        <v>47538.719888130137</v>
      </c>
      <c r="ES100" s="4">
        <f t="shared" si="123"/>
        <v>19555.216439025706</v>
      </c>
      <c r="ET100" s="4">
        <f t="shared" si="124"/>
        <v>5844.1804649849146</v>
      </c>
      <c r="EU100" s="4">
        <f t="shared" si="125"/>
        <v>2803.7297301217259</v>
      </c>
      <c r="EV100" s="4">
        <v>0</v>
      </c>
      <c r="EW100" s="4">
        <f t="shared" si="126"/>
        <v>0</v>
      </c>
      <c r="EX100" s="4">
        <f t="shared" si="127"/>
        <v>0</v>
      </c>
      <c r="EY100" s="4">
        <f t="shared" si="128"/>
        <v>0</v>
      </c>
      <c r="EZ100" s="4">
        <f t="shared" si="129"/>
        <v>988.10700067688686</v>
      </c>
      <c r="FA100" s="4">
        <f t="shared" si="130"/>
        <v>491.40920223811509</v>
      </c>
      <c r="FB100" s="52">
        <v>0</v>
      </c>
      <c r="FC100" s="4">
        <f t="shared" si="131"/>
        <v>4831.0160846941935</v>
      </c>
      <c r="FD100" s="4">
        <f t="shared" si="132"/>
        <v>4639.7650850914879</v>
      </c>
      <c r="FE100" s="4">
        <f t="shared" si="133"/>
        <v>3398.9451027400523</v>
      </c>
      <c r="FF100" s="4">
        <f t="shared" si="134"/>
        <v>1408.4165423082829</v>
      </c>
      <c r="FG100" s="4">
        <f t="shared" si="135"/>
        <v>423.14271144605294</v>
      </c>
      <c r="FH100" s="4">
        <f t="shared" si="136"/>
        <v>203.72115703495319</v>
      </c>
      <c r="FI100" s="4">
        <v>0</v>
      </c>
      <c r="FJ100" s="4">
        <f t="shared" si="137"/>
        <v>0</v>
      </c>
      <c r="FK100" s="4">
        <f t="shared" si="138"/>
        <v>0</v>
      </c>
      <c r="FL100" s="4">
        <f t="shared" si="139"/>
        <v>0</v>
      </c>
      <c r="FM100" s="4">
        <f t="shared" si="140"/>
        <v>72.224458903408888</v>
      </c>
      <c r="FN100" s="9">
        <f t="shared" si="141"/>
        <v>36.094292004721559</v>
      </c>
      <c r="FO100" s="4">
        <v>0</v>
      </c>
      <c r="FP100" s="4">
        <f t="shared" si="142"/>
        <v>15257.098324837491</v>
      </c>
      <c r="FQ100" s="4">
        <f t="shared" si="143"/>
        <v>14602.785993329695</v>
      </c>
      <c r="FR100" s="4">
        <f t="shared" si="144"/>
        <v>10581.547077732819</v>
      </c>
      <c r="FS100" s="4">
        <f t="shared" si="145"/>
        <v>4313.4756304489929</v>
      </c>
      <c r="FT100" s="4">
        <f t="shared" si="146"/>
        <v>1278.8215555169056</v>
      </c>
      <c r="FU100" s="4">
        <f t="shared" si="147"/>
        <v>609.40594066288361</v>
      </c>
      <c r="FV100" s="4">
        <v>0</v>
      </c>
      <c r="FW100" s="4">
        <f t="shared" si="148"/>
        <v>0</v>
      </c>
      <c r="FX100" s="4">
        <f t="shared" si="149"/>
        <v>0</v>
      </c>
      <c r="FY100" s="4">
        <f t="shared" si="150"/>
        <v>0</v>
      </c>
      <c r="FZ100" s="4">
        <f t="shared" si="151"/>
        <v>211.46941337541261</v>
      </c>
      <c r="GA100" s="4">
        <f t="shared" si="152"/>
        <v>103.10553590601472</v>
      </c>
      <c r="GB100" s="4">
        <v>0</v>
      </c>
      <c r="GC100" s="4">
        <f t="shared" si="153"/>
        <v>7471.5403129952565</v>
      </c>
      <c r="GD100" s="4">
        <f t="shared" si="94"/>
        <v>7038.1638832349745</v>
      </c>
      <c r="GE100" s="4">
        <f t="shared" si="95"/>
        <v>4867.2864206665918</v>
      </c>
      <c r="GF100" s="4">
        <f t="shared" si="96"/>
        <v>1862.0324545152123</v>
      </c>
      <c r="GG100" s="4">
        <f t="shared" si="97"/>
        <v>526.32180875508038</v>
      </c>
      <c r="GH100" s="4">
        <f t="shared" si="98"/>
        <v>242.53121782097463</v>
      </c>
      <c r="GI100" s="4">
        <v>0</v>
      </c>
      <c r="GJ100" s="4">
        <f t="shared" si="154"/>
        <v>0</v>
      </c>
      <c r="GK100" s="4">
        <f t="shared" si="155"/>
        <v>0</v>
      </c>
      <c r="GL100" s="4">
        <f t="shared" si="99"/>
        <v>0</v>
      </c>
      <c r="GM100" s="4">
        <f t="shared" si="100"/>
        <v>79.218444871252927</v>
      </c>
      <c r="GN100" s="4">
        <f t="shared" si="101"/>
        <v>36.300747902047107</v>
      </c>
      <c r="GO100" s="52">
        <v>0</v>
      </c>
      <c r="GP100" s="4">
        <f>step*(-'By group'!C$32*Population!C100+'By group'!I$33*Population!I100)</f>
        <v>0</v>
      </c>
      <c r="GQ100" s="4">
        <f>step*(-'By group'!D$32*Population!D100+'By group'!J$33*Population!J100)</f>
        <v>0</v>
      </c>
      <c r="GR100" s="4">
        <f>step*(-'By group'!E$32*Population!E100+'By group'!K$33*Population!K100)</f>
        <v>0</v>
      </c>
      <c r="GS100" s="4">
        <f>step*(-'By group'!F$32*Population!F100+'By group'!L$33*Population!L100)</f>
        <v>-4919.1050995710448</v>
      </c>
      <c r="GT100" s="4">
        <f>step*(-'By group'!G$32*Population!G100+'By group'!M$33*Population!M100)</f>
        <v>-639.09025251826665</v>
      </c>
      <c r="GU100" s="4">
        <f>step*(-'By group'!H$32*Population!H100+'By group'!N$33*Population!N100)</f>
        <v>-557.897962682502</v>
      </c>
      <c r="GV100" s="46">
        <f t="shared" si="156"/>
        <v>0</v>
      </c>
      <c r="GW100" s="14">
        <f t="shared" si="157"/>
        <v>0</v>
      </c>
      <c r="GX100" s="4">
        <f t="shared" si="158"/>
        <v>0</v>
      </c>
      <c r="GY100" s="4">
        <f t="shared" si="159"/>
        <v>4919.1050995710448</v>
      </c>
      <c r="GZ100" s="4">
        <f t="shared" si="160"/>
        <v>639.09025251826665</v>
      </c>
      <c r="HA100" s="4">
        <f t="shared" si="161"/>
        <v>557.897962682502</v>
      </c>
      <c r="HB100" s="8">
        <v>0</v>
      </c>
      <c r="HC100" s="4">
        <f>step*(-'By group'!P$32*Population!P100+'By group'!V$33*Population!V100)</f>
        <v>0</v>
      </c>
      <c r="HD100" s="4">
        <f>step*(-'By group'!Q$32*Population!Q100+'By group'!W$33*Population!W100)</f>
        <v>0</v>
      </c>
      <c r="HE100" s="4">
        <f>step*(-'By group'!R$32*Population!R100+'By group'!X$33*Population!X100)</f>
        <v>0</v>
      </c>
      <c r="HF100" s="4">
        <f>step*(-'By group'!S$32*Population!S100+'By group'!Y$33*Population!Y100)</f>
        <v>-2428.0367321540139</v>
      </c>
      <c r="HG100" s="4">
        <f>step*(-'By group'!T$32*Population!T100+'By group'!Z$33*Population!Z100)</f>
        <v>-315.0413449052877</v>
      </c>
      <c r="HH100" s="4">
        <f>step*(-'By group'!U$32*Population!U100+'By group'!AA$33*Population!AA100)</f>
        <v>-274.5919675281225</v>
      </c>
      <c r="HI100" s="14">
        <f t="shared" si="162"/>
        <v>0</v>
      </c>
      <c r="HJ100" s="46">
        <f t="shared" si="163"/>
        <v>0</v>
      </c>
      <c r="HK100" s="4">
        <f t="shared" si="164"/>
        <v>0</v>
      </c>
      <c r="HL100" s="4">
        <f t="shared" si="165"/>
        <v>2428.0367321540139</v>
      </c>
      <c r="HM100" s="4">
        <f t="shared" si="166"/>
        <v>315.0413449052877</v>
      </c>
      <c r="HN100" s="9">
        <f t="shared" si="167"/>
        <v>274.5919675281225</v>
      </c>
      <c r="HO100" s="4">
        <v>0</v>
      </c>
      <c r="HP100" s="4">
        <f>step*(-'By group'!AC$32*Population!AC100+'By group'!AI$33*Population!AI100)</f>
        <v>0</v>
      </c>
      <c r="HQ100" s="4">
        <f>step*(-'By group'!AD$32*Population!AD100+'By group'!AJ$33*Population!AJ100)</f>
        <v>0</v>
      </c>
      <c r="HR100" s="4">
        <f>step*(-'By group'!AE$32*Population!AE100+'By group'!AK$33*Population!AK100)</f>
        <v>0</v>
      </c>
      <c r="HS100" s="4">
        <f>step*(-'By group'!AF$32*Population!AF100+'By group'!AL$33*Population!AL100)</f>
        <v>-175.45912627132202</v>
      </c>
      <c r="HT100" s="4">
        <f>step*(-'By group'!AG$32*Population!AG100+'By group'!AM$33*Population!AM100)</f>
        <v>-22.697085404629863</v>
      </c>
      <c r="HU100" s="4">
        <f>step*(-'By group'!AH$32*Population!AH100+'By group'!AN$33*Population!AN100)</f>
        <v>-19.948428778732556</v>
      </c>
      <c r="HV100" s="14">
        <f t="shared" si="168"/>
        <v>0</v>
      </c>
      <c r="HW100" s="46">
        <f t="shared" si="169"/>
        <v>0</v>
      </c>
      <c r="HX100" s="4">
        <f t="shared" si="170"/>
        <v>0</v>
      </c>
      <c r="HY100" s="4">
        <f t="shared" si="171"/>
        <v>175.45912627132202</v>
      </c>
      <c r="HZ100" s="4">
        <f t="shared" si="172"/>
        <v>22.697085404629863</v>
      </c>
      <c r="IA100" s="4">
        <f t="shared" si="173"/>
        <v>19.948428778732556</v>
      </c>
      <c r="IB100" s="8">
        <v>0</v>
      </c>
      <c r="IC100" s="4">
        <f>step*(-'By group'!AP$32*Population!AP100+'By group'!AV$33*Population!AV100)</f>
        <v>0</v>
      </c>
      <c r="ID100" s="4">
        <f>step*(-'By group'!AQ$32*Population!AQ100+'By group'!AW$33*Population!AW100)</f>
        <v>0</v>
      </c>
      <c r="IE100" s="4">
        <f>step*(-'By group'!AR$32*Population!AR100+'By group'!AX$33*Population!AX100)</f>
        <v>0</v>
      </c>
      <c r="IF100" s="4">
        <f>step*(-'By group'!AS$32*Population!AS100+'By group'!AY$33*Population!AY100)</f>
        <v>-533.6760710707465</v>
      </c>
      <c r="IG100" s="4">
        <f>step*(-'By group'!AT$32*Population!AT100+'By group'!AZ$33*Population!AZ100)</f>
        <v>-70.328420179569363</v>
      </c>
      <c r="IH100" s="4">
        <f>step*(-'By group'!AU$32*Population!AU100+'By group'!BA$33*Population!BA100)</f>
        <v>-61.006941367201634</v>
      </c>
      <c r="II100" s="14">
        <f t="shared" si="102"/>
        <v>0</v>
      </c>
      <c r="IJ100" s="4">
        <f t="shared" si="103"/>
        <v>0</v>
      </c>
      <c r="IK100" s="4">
        <f t="shared" si="174"/>
        <v>0</v>
      </c>
      <c r="IL100" s="4">
        <f t="shared" si="175"/>
        <v>533.6760710707465</v>
      </c>
      <c r="IM100" s="4">
        <f t="shared" si="176"/>
        <v>70.328420179569363</v>
      </c>
      <c r="IN100" s="4">
        <f t="shared" si="177"/>
        <v>61.006941367201634</v>
      </c>
      <c r="IO100" s="8">
        <v>0</v>
      </c>
      <c r="IP100" s="4">
        <f>step*(-'By group'!BC$32*Population!BC100+'By group'!BI$33*Population!BI100)</f>
        <v>0</v>
      </c>
      <c r="IQ100" s="4">
        <f>step*(-'By group'!BD$32*Population!BD100+'By group'!BJ$33*Population!BJ100)</f>
        <v>0</v>
      </c>
      <c r="IR100" s="4">
        <f>step*(-'By group'!BE$32*Population!BE100+'By group'!BK$33*Population!BK100)</f>
        <v>0</v>
      </c>
      <c r="IS100" s="4">
        <f>step*(-'By group'!BF$32*Population!BF100+'By group'!BL$33*Population!BL100)</f>
        <v>-223.55168194191373</v>
      </c>
      <c r="IT100" s="4">
        <f>step*(-'By group'!BG$32*Population!BG100+'By group'!BM$33*Population!BM100)</f>
        <v>-30.355869613171379</v>
      </c>
      <c r="IU100" s="4">
        <f>step*(-'By group'!BH$32*Population!BH100+'By group'!BN$33*Population!BN100)</f>
        <v>-24.832179043455369</v>
      </c>
      <c r="IV100" s="14">
        <f t="shared" si="104"/>
        <v>0</v>
      </c>
      <c r="IW100" s="4">
        <f t="shared" si="105"/>
        <v>0</v>
      </c>
      <c r="IX100" s="4">
        <f t="shared" si="106"/>
        <v>0</v>
      </c>
      <c r="IY100" s="4">
        <f t="shared" si="107"/>
        <v>223.55168194191373</v>
      </c>
      <c r="IZ100" s="4">
        <f t="shared" si="108"/>
        <v>30.355869613171379</v>
      </c>
      <c r="JA100" s="4">
        <f t="shared" si="109"/>
        <v>24.832179043455369</v>
      </c>
      <c r="JB100" s="75">
        <f>step*(+prop_idu_male*'By group'!BB$9*Population!BB100-'By group'!B$8*Population!B100)</f>
        <v>-967.95841505194949</v>
      </c>
      <c r="JC100" s="46">
        <f>step*(+prop_idu_male*'By group'!BC$9*Population!BC100-'By group'!C$8*Population!C100)</f>
        <v>-5.7585904615440535</v>
      </c>
      <c r="JD100" s="46">
        <f>step*(+prop_idu_male*'By group'!BD$9*Population!BD100-'By group'!D$8*Population!D100)</f>
        <v>-16.914536102650832</v>
      </c>
      <c r="JE100" s="46">
        <f>step*(+prop_idu_male*'By group'!BE$9*Population!BE100-'By group'!E$8*Population!E100)</f>
        <v>-17.569604824632371</v>
      </c>
      <c r="JF100" s="46">
        <f>step*(+prop_idu_male*'By group'!BF$9*Population!BF100-'By group'!F$8*Population!F100)</f>
        <v>-5.2877129538852472</v>
      </c>
      <c r="JG100" s="46">
        <f>step*(+prop_idu_male*'By group'!BG$9*Population!BG100-'By group'!G$8*Population!G100)</f>
        <v>-1.0194259353483106</v>
      </c>
      <c r="JH100" s="46">
        <f>step*(+prop_idu_male*'By group'!BH$9*Population!BH100-'By group'!H$8*Population!H100)</f>
        <v>-0.86436149220245639</v>
      </c>
      <c r="JI100" s="46">
        <f>step*(+prop_idu_male*'By group'!BI$9*Population!BI100-'By group'!I$8*Population!I100)</f>
        <v>0</v>
      </c>
      <c r="JJ100" s="46">
        <f>step*(+prop_idu_male*'By group'!BJ$9*Population!BJ100-'By group'!J$8*Population!J100)</f>
        <v>0</v>
      </c>
      <c r="JK100" s="46">
        <f>step*(+prop_idu_male*'By group'!BK$9*Population!BK100-'By group'!K$8*Population!K100)</f>
        <v>0</v>
      </c>
      <c r="JL100" s="46">
        <f>step*(+prop_idu_male*'By group'!BL$9*Population!BL100-'By group'!L$8*Population!L100)</f>
        <v>-1.8102637819495917</v>
      </c>
      <c r="JM100" s="46">
        <f>step*(+prop_idu_male*'By group'!BM$9*Population!BM100-'By group'!M$8*Population!M100)</f>
        <v>-0.90637953980331021</v>
      </c>
      <c r="JN100" s="46">
        <f>step*(+prop_idu_male*'By group'!BN$9*Population!BN100-'By group'!N$8*Population!N100)</f>
        <v>-0.73212151844849471</v>
      </c>
      <c r="JO100" s="45">
        <f>step*(+(1-prop_idu_male)*'By group'!BB$9*Population!BB100-'By group'!O$8*Population!O100-'By group'!O$6*Population!O100+'By group'!AB$7*Population!AB100)</f>
        <v>-7233.1181484192857</v>
      </c>
      <c r="JP100" s="46">
        <f>step*(+(1-prop_idu_male)*'By group'!BC$9*Population!BC100-'By group'!P$8*Population!P100-'By group'!P$6*Population!P100+'By group'!AC$7*Population!AC100)</f>
        <v>-11.025705237468832</v>
      </c>
      <c r="JQ100" s="46">
        <f>step*(+(1-prop_idu_male)*'By group'!BD$9*Population!BD100-'By group'!Q$8*Population!Q100-'By group'!Q$6*Population!Q100+'By group'!AD$7*Population!AD100)</f>
        <v>-31.980682445501664</v>
      </c>
      <c r="JR100" s="46">
        <f>step*(+(1-prop_idu_male)*'By group'!BE$9*Population!BE100-'By group'!R$8*Population!R100-'By group'!R$6*Population!R100+'By group'!AE$7*Population!AE100)</f>
        <v>-32.674234242528328</v>
      </c>
      <c r="JS100" s="46">
        <f>step*(+(1-prop_idu_male)*'By group'!BF$9*Population!BF100-'By group'!S$8*Population!S100-'By group'!S$6*Population!S100+'By group'!AF$7*Population!AF100)</f>
        <v>-9.7181672986693517</v>
      </c>
      <c r="JT100" s="46">
        <f>step*(+(1-prop_idu_male)*'By group'!BG$9*Population!BG100-'By group'!T$8*Population!T100-'By group'!T$6*Population!T100+'By group'!AG$7*Population!AG100)</f>
        <v>-1.8589063056823667</v>
      </c>
      <c r="JU100" s="46">
        <f>step*(+(1-prop_idu_male)*'By group'!BH$9*Population!BH100-'By group'!U$8*Population!U100-'By group'!U$6*Population!U100+'By group'!AH$7*Population!AH100)</f>
        <v>-1.5576836209167804</v>
      </c>
      <c r="JV100" s="46">
        <f>step*(+(1-prop_idu_male)*'By group'!BI$9*Population!BI100-'By group'!V$8*Population!V100-'By group'!V$6*Population!V100+'By group'!AI$7*Population!AI100)</f>
        <v>0</v>
      </c>
      <c r="JW100" s="46">
        <f>step*(+(1-prop_idu_male)*'By group'!BJ$9*Population!BJ100-'By group'!W$8*Population!W100-'By group'!W$6*Population!W100+'By group'!AJ$7*Population!AJ100)</f>
        <v>0</v>
      </c>
      <c r="JX100" s="46">
        <f>step*(+(1-prop_idu_male)*'By group'!BK$9*Population!BK100-'By group'!X$8*Population!X100-'By group'!X$6*Population!X100+'By group'!AK$7*Population!AK100)</f>
        <v>0</v>
      </c>
      <c r="JY100" s="46">
        <f>step*(+(1-prop_idu_male)*'By group'!BL$9*Population!BL100-'By group'!Y$8*Population!Y100-'By group'!Y$6*Population!Y100+'By group'!AL$7*Population!AL100)</f>
        <v>-3.2579949926450125</v>
      </c>
      <c r="JZ100" s="46">
        <f>step*(+(1-prop_idu_male)*'By group'!BM$9*Population!BM100-'By group'!Z$8*Population!Z100-'By group'!Z$6*Population!Z100+'By group'!AM$7*Population!AM100)</f>
        <v>-1.6133693666894993</v>
      </c>
      <c r="KA100" s="76">
        <f>step*(+(1-prop_idu_male)*'By group'!BN$9*Population!BN100-'By group'!AA$8*Population!AA100-'By group'!AA$6*Population!AA100+'By group'!AN$7*Population!AN100)</f>
        <v>-1.295721189165248</v>
      </c>
      <c r="KB100" s="46">
        <f>step*(+'By group'!O$6*Population!O100-'By group'!AB$7*Population!AB100)</f>
        <v>6189.421283514569</v>
      </c>
      <c r="KC100" s="46">
        <f>step*(+'By group'!P$6*Population!P100-'By group'!AC$7*Population!AC100)</f>
        <v>7.9745268872952249</v>
      </c>
      <c r="KD100" s="46">
        <f>step*(+'By group'!Q$6*Population!Q100-'By group'!AD$7*Population!AD100)</f>
        <v>23.057012838355632</v>
      </c>
      <c r="KE100" s="46">
        <f>step*(+'By group'!R$6*Population!R100-'By group'!AE$7*Population!AE100)</f>
        <v>23.455235759370041</v>
      </c>
      <c r="KF100" s="46">
        <f>step*(+'By group'!S$6*Population!S100-'By group'!AF$7*Population!AF100)</f>
        <v>6.9539736088034179</v>
      </c>
      <c r="KG100" s="46">
        <f>step*(+'By group'!T$6*Population!T100-'By group'!AG$7*Population!AG100)</f>
        <v>1.3272641057965386</v>
      </c>
      <c r="KH100" s="46">
        <f>step*(+'By group'!U$6*Population!U100-'By group'!AH$7*Population!AH100)</f>
        <v>1.1083990646985395</v>
      </c>
      <c r="KI100" s="46">
        <f>step*(+'By group'!V$6*Population!V100-'By group'!AI$7*Population!AI100)</f>
        <v>0</v>
      </c>
      <c r="KJ100" s="46">
        <f>step*(+'By group'!W$6*Population!W100-'By group'!AJ$7*Population!AJ100)</f>
        <v>0</v>
      </c>
      <c r="KK100" s="46">
        <f>step*(+'By group'!X$6*Population!X100-'By group'!AK$7*Population!AK100)</f>
        <v>0</v>
      </c>
      <c r="KL100" s="46">
        <f>step*(+'By group'!Y$6*Population!Y100-'By group'!AL$7*Population!AL100)</f>
        <v>2.3174190588908772</v>
      </c>
      <c r="KM100" s="46">
        <f>step*(+'By group'!Z$6*Population!Z100-'By group'!AM$7*Population!AM100)</f>
        <v>1.1437406131926124</v>
      </c>
      <c r="KN100" s="46">
        <f>step*(+'By group'!AA$6*Population!AA100-'By group'!AN$7*Population!AN100)</f>
        <v>0.9165373969328654</v>
      </c>
      <c r="KO100" s="45">
        <v>0</v>
      </c>
      <c r="KP100" s="46">
        <v>0</v>
      </c>
      <c r="KQ100" s="46">
        <v>0</v>
      </c>
      <c r="KR100" s="46">
        <v>0</v>
      </c>
      <c r="KS100" s="46">
        <v>0</v>
      </c>
      <c r="KT100" s="46">
        <v>0</v>
      </c>
      <c r="KU100" s="46">
        <v>0</v>
      </c>
      <c r="KV100" s="46">
        <v>0</v>
      </c>
      <c r="KW100" s="46">
        <v>0</v>
      </c>
      <c r="KX100" s="46">
        <v>0</v>
      </c>
      <c r="KY100" s="46">
        <v>0</v>
      </c>
      <c r="KZ100" s="46">
        <v>0</v>
      </c>
      <c r="LA100" s="46">
        <v>0</v>
      </c>
      <c r="LB100" s="188">
        <f>step*(-'By group'!BB$9*Population!BB100+'By group'!B$8*Population!B100+'By group'!O$8*Population!O100)</f>
        <v>2011.6552799566657</v>
      </c>
      <c r="LC100" s="189">
        <f>step*(-'By group'!BC$9*Population!BC100+'By group'!C$8*Population!C100+'By group'!P$8*Population!P100)</f>
        <v>8.809768811717662</v>
      </c>
      <c r="LD100" s="189">
        <f>step*(-'By group'!BD$9*Population!BD100+'By group'!D$8*Population!D100+'By group'!Q$8*Population!Q100)</f>
        <v>25.838205709796867</v>
      </c>
      <c r="LE100" s="189">
        <f>step*(-'By group'!BE$9*Population!BE100+'By group'!E$8*Population!E100+'By group'!R$8*Population!R100)</f>
        <v>26.788603307790662</v>
      </c>
      <c r="LF100" s="189">
        <f>step*(-'By group'!BF$9*Population!BF100+'By group'!F$8*Population!F100+'By group'!S$8*Population!S100)</f>
        <v>8.051906643751181</v>
      </c>
      <c r="LG100" s="189">
        <f>step*(-'By group'!BG$9*Population!BG100+'By group'!G$8*Population!G100+'By group'!T$8*Population!T100)</f>
        <v>1.5510681352341389</v>
      </c>
      <c r="LH100" s="189">
        <f>step*(-'By group'!BH$9*Population!BH100+'By group'!H$8*Population!H100+'By group'!U$8*Population!U100)</f>
        <v>1.3136460484206971</v>
      </c>
      <c r="LI100" s="189">
        <f>step*(-'By group'!BI$9*Population!BI100+'By group'!I$8*Population!I100+'By group'!V$8*Population!V100)</f>
        <v>0</v>
      </c>
      <c r="LJ100" s="189">
        <f>step*(-'By group'!BJ$9*Population!BJ100+'By group'!J$8*Population!J100+'By group'!W$8*Population!W100)</f>
        <v>0</v>
      </c>
      <c r="LK100" s="189">
        <f>step*(-'By group'!BK$9*Population!BK100+'By group'!K$8*Population!K100+'By group'!X$8*Population!X100)</f>
        <v>0</v>
      </c>
      <c r="LL100" s="189">
        <f>step*(-'By group'!BL$9*Population!BL100+'By group'!L$8*Population!L100+'By group'!Y$8*Population!Y100)</f>
        <v>2.750839715703727</v>
      </c>
      <c r="LM100" s="189">
        <f>step*(-'By group'!BM$9*Population!BM100+'By group'!M$8*Population!M100+'By group'!Z$8*Population!Z100)</f>
        <v>1.3760082933001971</v>
      </c>
      <c r="LN100" s="189">
        <f>step*(-'By group'!BN$9*Population!BN100+'By group'!N$8*Population!N100+'By group'!AA$8*Population!AA100)</f>
        <v>1.1113053106808777</v>
      </c>
    </row>
    <row r="101" spans="1:326" x14ac:dyDescent="0.25">
      <c r="A101">
        <f t="shared" ref="A101:A132" si="178">A100+step</f>
        <v>48.5</v>
      </c>
      <c r="B101" s="52">
        <f>step*((-'By group'!B$4-'By group'!B$5-'By group'!B$22)*Population!B101+'By group'!B$3*Population!$BO101)</f>
        <v>193742.01804423169</v>
      </c>
      <c r="C101" s="4">
        <f>step*((-'By group'!C$4-'By group'!C$5-'By group'!C$22)*Population!C101+'By group'!C$3*Population!$BO101)</f>
        <v>-5298.1326016735611</v>
      </c>
      <c r="D101" s="4">
        <f>step*((-'By group'!D$4-'By group'!D$5-'By group'!D$22)*Population!D101+'By group'!D$3*Population!$BO101)</f>
        <v>-34754.174219778914</v>
      </c>
      <c r="E101" s="4">
        <f>step*((-'By group'!E$4-'By group'!E$5-'By group'!E$22)*Population!E101+'By group'!E$3*Population!$BO101)</f>
        <v>-55616.128907191836</v>
      </c>
      <c r="F101" s="4">
        <f>step*((-'By group'!F$4-'By group'!F$5-'By group'!F$22)*Population!F101+'By group'!F$3*Population!$BO101)</f>
        <v>-22560.171035847347</v>
      </c>
      <c r="G101" s="4">
        <f>step*((-'By group'!G$4-'By group'!G$5-'By group'!G$22)*Population!G101+'By group'!G$3*Population!$BO101)</f>
        <v>-5468.1758287999992</v>
      </c>
      <c r="H101" s="4">
        <f>step*((-'By group'!H$4-'By group'!H$5-'By group'!H$22)*Population!H101+'By group'!H$3*Population!$BO101)</f>
        <v>-5079.7286084158586</v>
      </c>
      <c r="I101" s="4">
        <f>step*((-'By group'!I$4-'By group'!I$5-'By group'!I$22)*Population!I101+'By group'!I$3*Population!$BO101)</f>
        <v>0</v>
      </c>
      <c r="J101" s="4">
        <f>step*((-'By group'!J$4-'By group'!J$5-'By group'!J$22)*Population!J101+'By group'!J$3*Population!$BO101)</f>
        <v>0</v>
      </c>
      <c r="K101" s="4">
        <f>step*((-'By group'!K$4-'By group'!K$5-'By group'!K$22)*Population!K101+'By group'!K$3*Population!$BO101)</f>
        <v>0</v>
      </c>
      <c r="L101" s="4">
        <f>step*((-'By group'!L$4-'By group'!L$5-'By group'!L$22)*Population!L101+'By group'!L$3*Population!$BO101)</f>
        <v>-2808.6887156624553</v>
      </c>
      <c r="M101" s="4">
        <f>step*((-'By group'!M$4-'By group'!M$5-'By group'!M$22)*Population!M101+'By group'!M$3*Population!$BO101)</f>
        <v>-1594.039611806892</v>
      </c>
      <c r="N101" s="4">
        <f>step*((-'By group'!N$4-'By group'!N$5-'By group'!N$22)*Population!N101+'By group'!N$3*Population!$BO101)</f>
        <v>-1515.2504650084529</v>
      </c>
      <c r="O101" s="8">
        <f>step*((-'By group'!O$4-'By group'!O$5-'By group'!O$22)*Population!O101+'By group'!O$3*Population!$BO101)</f>
        <v>135578.52484605648</v>
      </c>
      <c r="P101" s="4">
        <f>step*((-'By group'!P$4-'By group'!P$5-'By group'!P$22)*Population!P101+'By group'!P$3*Population!$BO101)</f>
        <v>-2617.5770525164207</v>
      </c>
      <c r="Q101" s="4">
        <f>step*((-'By group'!Q$4-'By group'!Q$5-'By group'!Q$22)*Population!Q101+'By group'!Q$3*Population!$BO101)</f>
        <v>-17164.503464006808</v>
      </c>
      <c r="R101" s="4">
        <f>step*((-'By group'!R$4-'By group'!R$5-'By group'!R$22)*Population!R101+'By group'!R$3*Population!$BO101)</f>
        <v>-27457.596682667623</v>
      </c>
      <c r="S101" s="4">
        <f>step*((-'By group'!S$4-'By group'!S$5-'By group'!S$22)*Population!S101+'By group'!S$3*Population!$BO101)</f>
        <v>-11136.117139783524</v>
      </c>
      <c r="T101" s="4">
        <f>step*((-'By group'!T$4-'By group'!T$5-'By group'!T$22)*Population!T101+'By group'!T$3*Population!$BO101)</f>
        <v>-2699.2533271733437</v>
      </c>
      <c r="U101" s="4">
        <f>step*((-'By group'!U$4-'By group'!U$5-'By group'!U$22)*Population!U101+'By group'!U$3*Population!$BO101)</f>
        <v>-2508.9195128201272</v>
      </c>
      <c r="V101" s="4">
        <f>step*((-'By group'!V$4-'By group'!V$5-'By group'!V$22)*Population!V101+'By group'!V$3*Population!$BO101)</f>
        <v>0</v>
      </c>
      <c r="W101" s="4">
        <f>step*((-'By group'!W$4-'By group'!W$5-'By group'!W$22)*Population!W101+'By group'!W$3*Population!$BO101)</f>
        <v>0</v>
      </c>
      <c r="X101" s="4">
        <f>step*((-'By group'!X$4-'By group'!X$5-'By group'!X$22)*Population!X101+'By group'!X$3*Population!$BO101)</f>
        <v>0</v>
      </c>
      <c r="Y101" s="4">
        <f>step*((-'By group'!Y$4-'By group'!Y$5-'By group'!Y$22)*Population!Y101+'By group'!Y$3*Population!$BO101)</f>
        <v>-1387.0823364352207</v>
      </c>
      <c r="Z101" s="4">
        <f>step*((-'By group'!Z$4-'By group'!Z$5-'By group'!Z$22)*Population!Z101+'By group'!Z$3*Population!$BO101)</f>
        <v>-788.16440761269519</v>
      </c>
      <c r="AA101" s="4">
        <f>step*((-'By group'!AA$4-'By group'!AA$5-'By group'!AA$22)*Population!AA101+'By group'!AA$3*Population!$BO101)</f>
        <v>-751.9170814390792</v>
      </c>
      <c r="AB101" s="8">
        <f>step*((-'By group'!AB$4-'By group'!AB$5-'By group'!AB$22)*Population!AB101+'By group'!AB$3*Population!$BO101)</f>
        <v>-1273.5396373288099</v>
      </c>
      <c r="AC101" s="4">
        <f>step*((-'By group'!AC$4-'By group'!AC$5-'By group'!AC$22)*Population!AC101+'By group'!AC$3*Population!$BO101)</f>
        <v>-186.13600032711315</v>
      </c>
      <c r="AD101" s="4">
        <f>step*((-'By group'!AD$4-'By group'!AD$5-'By group'!AD$22)*Population!AD101+'By group'!AD$3*Population!$BO101)</f>
        <v>-1227.2433452247221</v>
      </c>
      <c r="AE101" s="4">
        <f>step*((-'By group'!AE$4-'By group'!AE$5-'By group'!AE$22)*Population!AE101+'By group'!AE$3*Population!$BO101)</f>
        <v>-1977.6912484059319</v>
      </c>
      <c r="AF101" s="4">
        <f>step*((-'By group'!AF$4-'By group'!AF$5-'By group'!AF$22)*Population!AF101+'By group'!AF$3*Population!$BO101)</f>
        <v>-806.40268177342068</v>
      </c>
      <c r="AG101" s="4">
        <f>step*((-'By group'!AG$4-'By group'!AG$5-'By group'!AG$22)*Population!AG101+'By group'!AG$3*Population!$BO101)</f>
        <v>-196.16737211964582</v>
      </c>
      <c r="AH101" s="4">
        <f>step*((-'By group'!AH$4-'By group'!AH$5-'By group'!AH$22)*Population!AH101+'By group'!AH$3*Population!$BO101)</f>
        <v>-183.33142263646417</v>
      </c>
      <c r="AI101" s="4">
        <f>step*((-'By group'!AI$4-'By group'!AI$5-'By group'!AI$22)*Population!AI101+'By group'!AI$3*Population!$BO101)</f>
        <v>0</v>
      </c>
      <c r="AJ101" s="4">
        <f>step*((-'By group'!AJ$4-'By group'!AJ$5-'By group'!AJ$22)*Population!AJ101+'By group'!AJ$3*Population!$BO101)</f>
        <v>0</v>
      </c>
      <c r="AK101" s="4">
        <f>step*((-'By group'!AK$4-'By group'!AK$5-'By group'!AK$22)*Population!AK101+'By group'!AK$3*Population!$BO101)</f>
        <v>0</v>
      </c>
      <c r="AL101" s="4">
        <f>step*((-'By group'!AL$4-'By group'!AL$5-'By group'!AL$22)*Population!AL101+'By group'!AL$3*Population!$BO101)</f>
        <v>-101.42489154211465</v>
      </c>
      <c r="AM101" s="4">
        <f>step*((-'By group'!AM$4-'By group'!AM$5-'By group'!AM$22)*Population!AM101+'By group'!AM$3*Population!$BO101)</f>
        <v>-57.928477264270917</v>
      </c>
      <c r="AN101" s="4">
        <f>step*((-'By group'!AN$4-'By group'!AN$5-'By group'!AN$22)*Population!AN101+'By group'!AN$3*Population!$BO101)</f>
        <v>-55.403816105526396</v>
      </c>
      <c r="AO101" s="8">
        <f>step*((-'By group'!AO$4-'By group'!AO$5-'By group'!AO$22)*Population!AO101+'By group'!AO$3*Population!$BO101)</f>
        <v>16267.966060359955</v>
      </c>
      <c r="AP101" s="4">
        <f>step*((-'By group'!AP$4-'By group'!AP$5-'By group'!AP$22)*Population!AP101+'By group'!AP$3*Population!$BO101)</f>
        <v>-586.91947540417209</v>
      </c>
      <c r="AQ101" s="4">
        <f>step*((-'By group'!AQ$4-'By group'!AQ$5-'By group'!AQ$22)*Population!AQ101+'By group'!AQ$3*Population!$BO101)</f>
        <v>-3828.4263250689905</v>
      </c>
      <c r="AR101" s="4">
        <f>step*((-'By group'!AR$4-'By group'!AR$5-'By group'!AR$22)*Population!AR101+'By group'!AR$3*Population!$BO101)</f>
        <v>-6070.9546616803236</v>
      </c>
      <c r="AS101" s="4">
        <f>step*((-'By group'!AS$4-'By group'!AS$5-'By group'!AS$22)*Population!AS101+'By group'!AS$3*Population!$BO101)</f>
        <v>-2443.2921946741722</v>
      </c>
      <c r="AT101" s="4">
        <f>step*((-'By group'!AT$4-'By group'!AT$5-'By group'!AT$22)*Population!AT101+'By group'!AT$3*Population!$BO101)</f>
        <v>-588.40350102950856</v>
      </c>
      <c r="AU101" s="4">
        <f>step*((-'By group'!AU$4-'By group'!AU$5-'By group'!AU$22)*Population!AU101+'By group'!AU$3*Population!$BO101)</f>
        <v>-539.26230891367356</v>
      </c>
      <c r="AV101" s="4">
        <f>step*((-'By group'!AV$4-'By group'!AV$5-'By group'!AV$22)*Population!AV101+'By group'!AV$3*Population!$BO101)</f>
        <v>0</v>
      </c>
      <c r="AW101" s="4">
        <f>step*((-'By group'!AW$4-'By group'!AW$5-'By group'!AW$22)*Population!AW101+'By group'!AW$3*Population!$BO101)</f>
        <v>0</v>
      </c>
      <c r="AX101" s="4">
        <f>step*((-'By group'!AX$4-'By group'!AX$5-'By group'!AX$22)*Population!AX101+'By group'!AX$3*Population!$BO101)</f>
        <v>0</v>
      </c>
      <c r="AY101" s="4">
        <f>step*((-'By group'!AY$4-'By group'!AY$5-'By group'!AY$22)*Population!AY101+'By group'!AY$3*Population!$BO101)</f>
        <v>-297.88764225346063</v>
      </c>
      <c r="AZ101" s="4">
        <f>step*((-'By group'!AZ$4-'By group'!AZ$5-'By group'!AZ$22)*Population!AZ101+'By group'!AZ$3*Population!$BO101)</f>
        <v>-166.06673266557104</v>
      </c>
      <c r="BA101" s="4">
        <f>step*((-'By group'!BA$4-'By group'!BA$5-'By group'!BA$22)*Population!BA101+'By group'!BA$3*Population!$BO101)</f>
        <v>-153.56034082576528</v>
      </c>
      <c r="BB101" s="8">
        <f>step*((-'By group'!BB$4-'By group'!BB$5-'By group'!BB$22)*Population!BB101+'By group'!BB$3*Population!$BO101)</f>
        <v>5579.2024507898277</v>
      </c>
      <c r="BC101" s="4">
        <f>step*((-'By group'!BC$4-'By group'!BC$5-'By group'!BC$22)*Population!BC101+'By group'!BC$3*Population!$BO101)</f>
        <v>-423.48361492877262</v>
      </c>
      <c r="BD101" s="4">
        <f>step*((-'By group'!BD$4-'By group'!BD$5-'By group'!BD$22)*Population!BD101+'By group'!BD$3*Population!$BO101)</f>
        <v>-2147.6680858436371</v>
      </c>
      <c r="BE101" s="4">
        <f>step*((-'By group'!BE$4-'By group'!BE$5-'By group'!BE$22)*Population!BE101+'By group'!BE$3*Population!$BO101)</f>
        <v>-2987.6984299819123</v>
      </c>
      <c r="BF101" s="4">
        <f>step*((-'By group'!BF$4-'By group'!BF$5-'By group'!BF$22)*Population!BF101+'By group'!BF$3*Population!$BO101)</f>
        <v>-1108.4121635216918</v>
      </c>
      <c r="BG101" s="4">
        <f>step*((-'By group'!BG$4-'By group'!BG$5-'By group'!BG$22)*Population!BG101+'By group'!BG$3*Population!$BO101)</f>
        <v>-252.94833049362589</v>
      </c>
      <c r="BH101" s="4">
        <f>step*((-'By group'!BH$4-'By group'!BH$5-'By group'!BH$22)*Population!BH101+'By group'!BH$3*Population!$BO101)</f>
        <v>-217.47140438269318</v>
      </c>
      <c r="BI101" s="4">
        <f>step*((-'By group'!BI$4-'By group'!BI$5-'By group'!BI$22)*Population!BI101+'By group'!BI$3*Population!$BO101)</f>
        <v>0</v>
      </c>
      <c r="BJ101" s="4">
        <f>step*((-'By group'!BJ$4-'By group'!BJ$5-'By group'!BJ$22)*Population!BJ101+'By group'!BJ$3*Population!$BO101)</f>
        <v>0</v>
      </c>
      <c r="BK101" s="4">
        <f>step*((-'By group'!BK$4-'By group'!BK$5-'By group'!BK$22)*Population!BK101+'By group'!BK$3*Population!$BO101)</f>
        <v>0</v>
      </c>
      <c r="BL101" s="4">
        <f>step*((-'By group'!BL$4-'By group'!BL$5-'By group'!BL$22)*Population!BL101+'By group'!BL$3*Population!$BO101)</f>
        <v>-142.99737960988509</v>
      </c>
      <c r="BM101" s="4">
        <f>step*((-'By group'!BM$4-'By group'!BM$5-'By group'!BM$22)*Population!BM101+'By group'!BM$3*Population!$BO101)</f>
        <v>-72.806303711252539</v>
      </c>
      <c r="BN101" s="4">
        <f>step*((-'By group'!BN$4-'By group'!BN$5-'By group'!BN$22)*Population!BN101+'By group'!BN$3*Population!$BO101)</f>
        <v>-60.947872098347453</v>
      </c>
      <c r="BO101" s="71">
        <f>-step*SUM(SCR!B101:N101)*Population!B101</f>
        <v>-138147.75089236716</v>
      </c>
      <c r="BP101" s="4">
        <f>step*-SUM('By group'!C$11:C$21)*Population!C101</f>
        <v>-132453.31504183903</v>
      </c>
      <c r="BQ101" s="4">
        <f>step*-SUM('By group'!D$11:D$21)*Population!D101</f>
        <v>-96539.372832719208</v>
      </c>
      <c r="BR101" s="4">
        <f>step*-SUM('By group'!E$11:E$21)*Population!E101</f>
        <v>-39725.80636227988</v>
      </c>
      <c r="BS101" s="4">
        <f>step*-SUM('By group'!F$11:F$21)*Population!F101</f>
        <v>-11873.774229393341</v>
      </c>
      <c r="BT101" s="4">
        <f>step*-SUM('By group'!G$11:G$21)*Population!G101</f>
        <v>-5696.0164883333318</v>
      </c>
      <c r="BU101" s="4">
        <f>step*-SUM('By group'!H$11:H$21)*Population!H101</f>
        <v>0</v>
      </c>
      <c r="BV101" s="4">
        <f>step*-SUM('By group'!I$11:I$21)*Population!I101</f>
        <v>0</v>
      </c>
      <c r="BW101" s="4">
        <f>step*-SUM('By group'!J$11:J$21)*Population!J101</f>
        <v>0</v>
      </c>
      <c r="BX101" s="4">
        <f>step*-SUM('By group'!K$11:K$21)*Population!K101</f>
        <v>0</v>
      </c>
      <c r="BY101" s="4">
        <f>step*-SUM('By group'!L$11:L$21)*Population!L101</f>
        <v>-2006.206225473182</v>
      </c>
      <c r="BZ101" s="4">
        <f>step*-SUM('By group'!M$11:M$21)*Population!M101</f>
        <v>-996.27475737930752</v>
      </c>
      <c r="CA101" s="4">
        <f>step*-SUM('By group'!N$11:N$21)*Population!N101</f>
        <v>0</v>
      </c>
      <c r="CB101" s="13">
        <f>-step*SUM(SCR!O101:AA101)*Population!O101</f>
        <v>-68261.535401170535</v>
      </c>
      <c r="CC101" s="4">
        <f>step*-SUM('By group'!P$11:P$21)*Population!P101</f>
        <v>-65439.426312910517</v>
      </c>
      <c r="CD101" s="4">
        <f>step*-SUM('By group'!Q$11:Q$21)*Population!Q101</f>
        <v>-47679.176288907802</v>
      </c>
      <c r="CE101" s="4">
        <f>step*-SUM('By group'!R$11:R$21)*Population!R101</f>
        <v>-19612.569059048299</v>
      </c>
      <c r="CF101" s="4">
        <f>step*-SUM('By group'!S$11:S$21)*Population!S101</f>
        <v>-5861.1142840965922</v>
      </c>
      <c r="CG101" s="4">
        <f>step*-SUM('By group'!T$11:T$21)*Population!T101</f>
        <v>-2811.7222158055661</v>
      </c>
      <c r="CH101" s="4">
        <f>step*-SUM('By group'!U$11:U$21)*Population!U101</f>
        <v>0</v>
      </c>
      <c r="CI101" s="4">
        <f>step*-SUM('By group'!V$11:V$21)*Population!V101</f>
        <v>0</v>
      </c>
      <c r="CJ101" s="4">
        <f>step*-SUM('By group'!W$11:W$21)*Population!W101</f>
        <v>0</v>
      </c>
      <c r="CK101" s="4">
        <f>step*-SUM('By group'!X$11:X$21)*Population!X101</f>
        <v>0</v>
      </c>
      <c r="CL101" s="4">
        <f>step*-SUM('By group'!Y$11:Y$21)*Population!Y101</f>
        <v>-990.77309745372895</v>
      </c>
      <c r="CM101" s="4">
        <f>step*-SUM('By group'!Z$11:Z$21)*Population!Z101</f>
        <v>-492.60275475793452</v>
      </c>
      <c r="CN101" s="4">
        <f>step*-SUM('By group'!AA$11:AA$21)*Population!AA101</f>
        <v>0</v>
      </c>
      <c r="CO101" s="13">
        <f>-step*SUM(SCR!AB101:AN101)*Population!AB101</f>
        <v>-4845.1813664162837</v>
      </c>
      <c r="CP101" s="4">
        <f>step*-SUM('By group'!AC$11:AC$21)*Population!AC101</f>
        <v>-4653.4000081778286</v>
      </c>
      <c r="CQ101" s="4">
        <f>step*-SUM('By group'!AD$11:AD$21)*Population!AD101</f>
        <v>-3409.0092922908952</v>
      </c>
      <c r="CR101" s="4">
        <f>step*-SUM('By group'!AE$11:AE$21)*Population!AE101</f>
        <v>-1412.6366060042371</v>
      </c>
      <c r="CS101" s="4">
        <f>step*-SUM('By group'!AF$11:AF$21)*Population!AF101</f>
        <v>-424.42246409127404</v>
      </c>
      <c r="CT101" s="4">
        <f>step*-SUM('By group'!AG$11:AG$21)*Population!AG101</f>
        <v>-204.34101262463105</v>
      </c>
      <c r="CU101" s="4">
        <f>step*-SUM('By group'!AH$11:AH$21)*Population!AH101</f>
        <v>0</v>
      </c>
      <c r="CV101" s="4">
        <f>step*-SUM('By group'!AI$11:AI$21)*Population!AI101</f>
        <v>0</v>
      </c>
      <c r="CW101" s="4">
        <f>step*-SUM('By group'!AJ$11:AJ$21)*Population!AJ101</f>
        <v>0</v>
      </c>
      <c r="CX101" s="4">
        <f>step*-SUM('By group'!AK$11:AK$21)*Population!AK101</f>
        <v>0</v>
      </c>
      <c r="CY101" s="4">
        <f>step*-SUM('By group'!AL$11:AL$21)*Population!AL101</f>
        <v>-72.446351101510459</v>
      </c>
      <c r="CZ101" s="4">
        <f>step*-SUM('By group'!AM$11:AM$21)*Population!AM101</f>
        <v>-36.205298290169324</v>
      </c>
      <c r="DA101" s="4">
        <f>step*-SUM('By group'!AN$11:AN$21)*Population!AN101</f>
        <v>0</v>
      </c>
      <c r="DB101" s="13">
        <f>-step*SUM(SCR!AO101:BA101)*Population!AO101</f>
        <v>-15329.514121544153</v>
      </c>
      <c r="DC101" s="4">
        <f>step*-SUM('By group'!AP$11:AP$21)*Population!AP101</f>
        <v>-14672.986885104303</v>
      </c>
      <c r="DD101" s="4">
        <f>step*-SUM('By group'!AQ$11:AQ$21)*Population!AQ101</f>
        <v>-10634.517569636086</v>
      </c>
      <c r="DE101" s="4">
        <f>step*-SUM('By group'!AR$11:AR$21)*Population!AR101</f>
        <v>-4336.396186914516</v>
      </c>
      <c r="DF101" s="4">
        <f>step*-SUM('By group'!AS$11:AS$21)*Population!AS101</f>
        <v>-1285.9432603548275</v>
      </c>
      <c r="DG101" s="4">
        <f>step*-SUM('By group'!AT$11:AT$21)*Population!AT101</f>
        <v>-612.92031357240467</v>
      </c>
      <c r="DH101" s="4">
        <f>step*-SUM('By group'!AU$11:AU$21)*Population!AU101</f>
        <v>0</v>
      </c>
      <c r="DI101" s="4">
        <f>step*-SUM('By group'!AV$11:AV$21)*Population!AV101</f>
        <v>0</v>
      </c>
      <c r="DJ101" s="4">
        <f>step*-SUM('By group'!AW$11:AW$21)*Population!AW101</f>
        <v>0</v>
      </c>
      <c r="DK101" s="4">
        <f>step*-SUM('By group'!AX$11:AX$21)*Population!AX101</f>
        <v>0</v>
      </c>
      <c r="DL101" s="4">
        <f>step*-SUM('By group'!AY$11:AY$21)*Population!AY101</f>
        <v>-212.77688732390044</v>
      </c>
      <c r="DM101" s="4">
        <f>step*-SUM('By group'!AZ$11:AZ$21)*Population!AZ101</f>
        <v>-103.7917079159819</v>
      </c>
      <c r="DN101" s="4">
        <f>step*-SUM('By group'!BA$11:BA$21)*Population!BA101</f>
        <v>0</v>
      </c>
      <c r="DO101" s="13">
        <f>-step*SUM(SCR!BB101:BN101)*Population!BB101</f>
        <v>-7492.6522825450502</v>
      </c>
      <c r="DP101" s="4">
        <f>step*-SUM('By group'!BC$11:BC$21)*Population!BC101</f>
        <v>-7058.0602488128761</v>
      </c>
      <c r="DQ101" s="4">
        <f>step*-SUM('By group'!BD$11:BD$21)*Population!BD101</f>
        <v>-4881.0638314628113</v>
      </c>
      <c r="DR101" s="4">
        <f>step*-SUM('By group'!BE$11:BE$21)*Population!BE101</f>
        <v>-1867.3115187386954</v>
      </c>
      <c r="DS101" s="4">
        <f>step*-SUM('By group'!BF$11:BF$21)*Population!BF101</f>
        <v>-527.81531596271043</v>
      </c>
      <c r="DT101" s="4">
        <f>step*-SUM('By group'!BG$11:BG$21)*Population!BG101</f>
        <v>-243.21954855156335</v>
      </c>
      <c r="DU101" s="4">
        <f>step*-SUM('By group'!BH$11:BH$21)*Population!BH101</f>
        <v>0</v>
      </c>
      <c r="DV101" s="4">
        <f>step*-SUM('By group'!BI$11:BI$21)*Population!BI101</f>
        <v>0</v>
      </c>
      <c r="DW101" s="4">
        <f>step*-SUM('By group'!BJ$11:BJ$21)*Population!BJ101</f>
        <v>0</v>
      </c>
      <c r="DX101" s="4">
        <f>step*-SUM('By group'!BK$11:BK$21)*Population!BK101</f>
        <v>0</v>
      </c>
      <c r="DY101" s="4">
        <f>step*-SUM('By group'!BL$11:BL$21)*Population!BL101</f>
        <v>-79.442988672158393</v>
      </c>
      <c r="DZ101" s="4">
        <f>step*-SUM('By group'!BM$11:BM$21)*Population!BM101</f>
        <v>-36.40315185562627</v>
      </c>
      <c r="EA101" s="4">
        <f>step*-SUM('By group'!BN$11:BN$21)*Population!BN101</f>
        <v>0</v>
      </c>
      <c r="EB101" s="52">
        <v>0</v>
      </c>
      <c r="EC101" s="4">
        <f t="shared" si="111"/>
        <v>138147.75089236716</v>
      </c>
      <c r="ED101" s="4">
        <f t="shared" si="111"/>
        <v>132453.31504183903</v>
      </c>
      <c r="EE101" s="4">
        <f t="shared" si="112"/>
        <v>96539.372832719208</v>
      </c>
      <c r="EF101" s="4">
        <f t="shared" si="113"/>
        <v>39725.80636227988</v>
      </c>
      <c r="EG101" s="4">
        <f t="shared" si="114"/>
        <v>11873.774229393341</v>
      </c>
      <c r="EH101" s="4">
        <f t="shared" si="114"/>
        <v>5696.0164883333318</v>
      </c>
      <c r="EI101" s="4">
        <v>0</v>
      </c>
      <c r="EJ101" s="4">
        <f t="shared" si="115"/>
        <v>0</v>
      </c>
      <c r="EK101" s="4">
        <f t="shared" si="116"/>
        <v>0</v>
      </c>
      <c r="EL101" s="4">
        <f t="shared" si="117"/>
        <v>0</v>
      </c>
      <c r="EM101" s="4">
        <f t="shared" si="118"/>
        <v>2006.206225473182</v>
      </c>
      <c r="EN101" s="4">
        <f t="shared" si="119"/>
        <v>996.27475737930752</v>
      </c>
      <c r="EO101" s="52">
        <v>0</v>
      </c>
      <c r="EP101" s="4">
        <f t="shared" si="120"/>
        <v>68261.535401170535</v>
      </c>
      <c r="EQ101" s="4">
        <f t="shared" si="121"/>
        <v>65439.426312910517</v>
      </c>
      <c r="ER101" s="4">
        <f t="shared" si="122"/>
        <v>47679.176288907802</v>
      </c>
      <c r="ES101" s="4">
        <f t="shared" si="123"/>
        <v>19612.569059048299</v>
      </c>
      <c r="ET101" s="4">
        <f t="shared" si="124"/>
        <v>5861.1142840965922</v>
      </c>
      <c r="EU101" s="4">
        <f t="shared" si="125"/>
        <v>2811.7222158055661</v>
      </c>
      <c r="EV101" s="4">
        <v>0</v>
      </c>
      <c r="EW101" s="4">
        <f t="shared" si="126"/>
        <v>0</v>
      </c>
      <c r="EX101" s="4">
        <f t="shared" si="127"/>
        <v>0</v>
      </c>
      <c r="EY101" s="4">
        <f t="shared" si="128"/>
        <v>0</v>
      </c>
      <c r="EZ101" s="4">
        <f t="shared" si="129"/>
        <v>990.77309745372895</v>
      </c>
      <c r="FA101" s="4">
        <f t="shared" si="130"/>
        <v>492.60275475793452</v>
      </c>
      <c r="FB101" s="52">
        <v>0</v>
      </c>
      <c r="FC101" s="4">
        <f t="shared" si="131"/>
        <v>4845.1813664162837</v>
      </c>
      <c r="FD101" s="4">
        <f t="shared" si="132"/>
        <v>4653.4000081778286</v>
      </c>
      <c r="FE101" s="4">
        <f t="shared" si="133"/>
        <v>3409.0092922908952</v>
      </c>
      <c r="FF101" s="4">
        <f t="shared" si="134"/>
        <v>1412.6366060042371</v>
      </c>
      <c r="FG101" s="4">
        <f t="shared" si="135"/>
        <v>424.42246409127404</v>
      </c>
      <c r="FH101" s="4">
        <f t="shared" si="136"/>
        <v>204.34101262463105</v>
      </c>
      <c r="FI101" s="4">
        <v>0</v>
      </c>
      <c r="FJ101" s="4">
        <f t="shared" si="137"/>
        <v>0</v>
      </c>
      <c r="FK101" s="4">
        <f t="shared" si="138"/>
        <v>0</v>
      </c>
      <c r="FL101" s="4">
        <f t="shared" si="139"/>
        <v>0</v>
      </c>
      <c r="FM101" s="4">
        <f t="shared" si="140"/>
        <v>72.446351101510459</v>
      </c>
      <c r="FN101" s="9">
        <f t="shared" si="141"/>
        <v>36.205298290169324</v>
      </c>
      <c r="FO101" s="4">
        <v>0</v>
      </c>
      <c r="FP101" s="4">
        <f t="shared" si="142"/>
        <v>15329.514121544153</v>
      </c>
      <c r="FQ101" s="4">
        <f t="shared" si="143"/>
        <v>14672.986885104303</v>
      </c>
      <c r="FR101" s="4">
        <f t="shared" si="144"/>
        <v>10634.517569636086</v>
      </c>
      <c r="FS101" s="4">
        <f t="shared" si="145"/>
        <v>4336.396186914516</v>
      </c>
      <c r="FT101" s="4">
        <f t="shared" si="146"/>
        <v>1285.9432603548275</v>
      </c>
      <c r="FU101" s="4">
        <f t="shared" si="147"/>
        <v>612.92031357240467</v>
      </c>
      <c r="FV101" s="4">
        <v>0</v>
      </c>
      <c r="FW101" s="4">
        <f t="shared" si="148"/>
        <v>0</v>
      </c>
      <c r="FX101" s="4">
        <f t="shared" si="149"/>
        <v>0</v>
      </c>
      <c r="FY101" s="4">
        <f t="shared" si="150"/>
        <v>0</v>
      </c>
      <c r="FZ101" s="4">
        <f t="shared" si="151"/>
        <v>212.77688732390044</v>
      </c>
      <c r="GA101" s="4">
        <f t="shared" si="152"/>
        <v>103.7917079159819</v>
      </c>
      <c r="GB101" s="4">
        <v>0</v>
      </c>
      <c r="GC101" s="4">
        <f t="shared" si="153"/>
        <v>7492.6522825450502</v>
      </c>
      <c r="GD101" s="4">
        <f t="shared" si="94"/>
        <v>7058.0602488128761</v>
      </c>
      <c r="GE101" s="4">
        <f t="shared" si="95"/>
        <v>4881.0638314628113</v>
      </c>
      <c r="GF101" s="4">
        <f t="shared" si="96"/>
        <v>1867.3115187386954</v>
      </c>
      <c r="GG101" s="4">
        <f t="shared" si="97"/>
        <v>527.81531596271043</v>
      </c>
      <c r="GH101" s="4">
        <f t="shared" si="98"/>
        <v>243.21954855156335</v>
      </c>
      <c r="GI101" s="4">
        <v>0</v>
      </c>
      <c r="GJ101" s="4">
        <f t="shared" si="154"/>
        <v>0</v>
      </c>
      <c r="GK101" s="4">
        <f t="shared" si="155"/>
        <v>0</v>
      </c>
      <c r="GL101" s="4">
        <f t="shared" si="99"/>
        <v>0</v>
      </c>
      <c r="GM101" s="4">
        <f t="shared" si="100"/>
        <v>79.442988672158393</v>
      </c>
      <c r="GN101" s="4">
        <f t="shared" si="101"/>
        <v>36.40315185562627</v>
      </c>
      <c r="GO101" s="52">
        <v>0</v>
      </c>
      <c r="GP101" s="4">
        <f>step*(-'By group'!C$32*Population!C101+'By group'!I$33*Population!I101)</f>
        <v>0</v>
      </c>
      <c r="GQ101" s="4">
        <f>step*(-'By group'!D$32*Population!D101+'By group'!J$33*Population!J101)</f>
        <v>0</v>
      </c>
      <c r="GR101" s="4">
        <f>step*(-'By group'!E$32*Population!E101+'By group'!K$33*Population!K101)</f>
        <v>0</v>
      </c>
      <c r="GS101" s="4">
        <f>step*(-'By group'!F$32*Population!F101+'By group'!L$33*Population!L101)</f>
        <v>-4933.784001960079</v>
      </c>
      <c r="GT101" s="4">
        <f>step*(-'By group'!G$32*Population!G101+'By group'!M$33*Population!M101)</f>
        <v>-641.06591897701264</v>
      </c>
      <c r="GU101" s="4">
        <f>step*(-'By group'!H$32*Population!H101+'By group'!N$33*Population!N101)</f>
        <v>-559.68923770781839</v>
      </c>
      <c r="GV101" s="46">
        <f t="shared" si="156"/>
        <v>0</v>
      </c>
      <c r="GW101" s="14">
        <f t="shared" si="157"/>
        <v>0</v>
      </c>
      <c r="GX101" s="4">
        <f t="shared" si="158"/>
        <v>0</v>
      </c>
      <c r="GY101" s="4">
        <f t="shared" si="159"/>
        <v>4933.784001960079</v>
      </c>
      <c r="GZ101" s="4">
        <f t="shared" si="160"/>
        <v>641.06591897701264</v>
      </c>
      <c r="HA101" s="4">
        <f t="shared" si="161"/>
        <v>559.68923770781839</v>
      </c>
      <c r="HB101" s="8">
        <v>0</v>
      </c>
      <c r="HC101" s="4">
        <f>step*(-'By group'!P$32*Population!P101+'By group'!V$33*Population!V101)</f>
        <v>0</v>
      </c>
      <c r="HD101" s="4">
        <f>step*(-'By group'!Q$32*Population!Q101+'By group'!W$33*Population!W101)</f>
        <v>0</v>
      </c>
      <c r="HE101" s="4">
        <f>step*(-'By group'!R$32*Population!R101+'By group'!X$33*Population!X101)</f>
        <v>0</v>
      </c>
      <c r="HF101" s="4">
        <f>step*(-'By group'!S$32*Population!S101+'By group'!Y$33*Population!Y101)</f>
        <v>-2435.1705933214316</v>
      </c>
      <c r="HG101" s="4">
        <f>step*(-'By group'!T$32*Population!T101+'By group'!Z$33*Population!Z101)</f>
        <v>-316.04306578214596</v>
      </c>
      <c r="HH101" s="4">
        <f>step*(-'By group'!U$32*Population!U101+'By group'!AA$33*Population!AA101)</f>
        <v>-275.50812398656228</v>
      </c>
      <c r="HI101" s="14">
        <f t="shared" si="162"/>
        <v>0</v>
      </c>
      <c r="HJ101" s="46">
        <f t="shared" si="163"/>
        <v>0</v>
      </c>
      <c r="HK101" s="4">
        <f t="shared" si="164"/>
        <v>0</v>
      </c>
      <c r="HL101" s="4">
        <f t="shared" si="165"/>
        <v>2435.1705933214316</v>
      </c>
      <c r="HM101" s="4">
        <f t="shared" si="166"/>
        <v>316.04306578214596</v>
      </c>
      <c r="HN101" s="9">
        <f t="shared" si="167"/>
        <v>275.50812398656228</v>
      </c>
      <c r="HO101" s="4">
        <v>0</v>
      </c>
      <c r="HP101" s="4">
        <f>step*(-'By group'!AC$32*Population!AC101+'By group'!AI$33*Population!AI101)</f>
        <v>0</v>
      </c>
      <c r="HQ101" s="4">
        <f>step*(-'By group'!AD$32*Population!AD101+'By group'!AJ$33*Population!AJ101)</f>
        <v>0</v>
      </c>
      <c r="HR101" s="4">
        <f>step*(-'By group'!AE$32*Population!AE101+'By group'!AK$33*Population!AK101)</f>
        <v>0</v>
      </c>
      <c r="HS101" s="4">
        <f>step*(-'By group'!AF$32*Population!AF101+'By group'!AL$33*Population!AL101)</f>
        <v>-175.98805649488179</v>
      </c>
      <c r="HT101" s="4">
        <f>step*(-'By group'!AG$32*Population!AG101+'By group'!AM$33*Population!AM101)</f>
        <v>-22.765553379841549</v>
      </c>
      <c r="HU101" s="4">
        <f>step*(-'By group'!AH$32*Population!AH101+'By group'!AN$33*Population!AN101)</f>
        <v>-20.010882852992751</v>
      </c>
      <c r="HV101" s="14">
        <f t="shared" si="168"/>
        <v>0</v>
      </c>
      <c r="HW101" s="46">
        <f t="shared" si="169"/>
        <v>0</v>
      </c>
      <c r="HX101" s="4">
        <f t="shared" si="170"/>
        <v>0</v>
      </c>
      <c r="HY101" s="4">
        <f t="shared" si="171"/>
        <v>175.98805649488179</v>
      </c>
      <c r="HZ101" s="4">
        <f t="shared" si="172"/>
        <v>22.765553379841549</v>
      </c>
      <c r="IA101" s="4">
        <f t="shared" si="173"/>
        <v>20.010882852992751</v>
      </c>
      <c r="IB101" s="8">
        <v>0</v>
      </c>
      <c r="IC101" s="4">
        <f>step*(-'By group'!AP$32*Population!AP101+'By group'!AV$33*Population!AV101)</f>
        <v>0</v>
      </c>
      <c r="ID101" s="4">
        <f>step*(-'By group'!AQ$32*Population!AQ101+'By group'!AW$33*Population!AW101)</f>
        <v>0</v>
      </c>
      <c r="IE101" s="4">
        <f>step*(-'By group'!AR$32*Population!AR101+'By group'!AX$33*Population!AX101)</f>
        <v>0</v>
      </c>
      <c r="IF101" s="4">
        <f>step*(-'By group'!AS$32*Population!AS101+'By group'!AY$33*Population!AY101)</f>
        <v>-536.58318651546358</v>
      </c>
      <c r="IG101" s="4">
        <f>step*(-'By group'!AT$32*Population!AT101+'By group'!AZ$33*Population!AZ101)</f>
        <v>-70.688208756489985</v>
      </c>
      <c r="IH101" s="4">
        <f>step*(-'By group'!AU$32*Population!AU101+'By group'!BA$33*Population!BA101)</f>
        <v>-61.336989448629765</v>
      </c>
      <c r="II101" s="14">
        <f t="shared" si="102"/>
        <v>0</v>
      </c>
      <c r="IJ101" s="4">
        <f t="shared" si="103"/>
        <v>0</v>
      </c>
      <c r="IK101" s="4">
        <f t="shared" si="174"/>
        <v>0</v>
      </c>
      <c r="IL101" s="4">
        <f t="shared" si="175"/>
        <v>536.58318651546358</v>
      </c>
      <c r="IM101" s="4">
        <f t="shared" si="176"/>
        <v>70.688208756489985</v>
      </c>
      <c r="IN101" s="4">
        <f t="shared" si="177"/>
        <v>61.336989448629765</v>
      </c>
      <c r="IO101" s="8">
        <v>0</v>
      </c>
      <c r="IP101" s="4">
        <f>step*(-'By group'!BC$32*Population!BC101+'By group'!BI$33*Population!BI101)</f>
        <v>0</v>
      </c>
      <c r="IQ101" s="4">
        <f>step*(-'By group'!BD$32*Population!BD101+'By group'!BJ$33*Population!BJ101)</f>
        <v>0</v>
      </c>
      <c r="IR101" s="4">
        <f>step*(-'By group'!BE$32*Population!BE101+'By group'!BK$33*Population!BK101)</f>
        <v>0</v>
      </c>
      <c r="IS101" s="4">
        <f>step*(-'By group'!BF$32*Population!BF101+'By group'!BL$33*Population!BL101)</f>
        <v>-224.18616364527603</v>
      </c>
      <c r="IT101" s="4">
        <f>step*(-'By group'!BG$32*Population!BG101+'By group'!BM$33*Population!BM101)</f>
        <v>-30.442333782499535</v>
      </c>
      <c r="IU101" s="4">
        <f>step*(-'By group'!BH$32*Population!BH101+'By group'!BN$33*Population!BN101)</f>
        <v>-24.903340549191768</v>
      </c>
      <c r="IV101" s="14">
        <f t="shared" si="104"/>
        <v>0</v>
      </c>
      <c r="IW101" s="4">
        <f t="shared" si="105"/>
        <v>0</v>
      </c>
      <c r="IX101" s="4">
        <f t="shared" si="106"/>
        <v>0</v>
      </c>
      <c r="IY101" s="4">
        <f t="shared" si="107"/>
        <v>224.18616364527603</v>
      </c>
      <c r="IZ101" s="4">
        <f t="shared" si="108"/>
        <v>30.442333782499535</v>
      </c>
      <c r="JA101" s="4">
        <f t="shared" si="109"/>
        <v>24.903340549191768</v>
      </c>
      <c r="JB101" s="75">
        <f>step*(+prop_idu_male*'By group'!BB$9*Population!BB101-'By group'!B$8*Population!B101)</f>
        <v>-970.6698574098989</v>
      </c>
      <c r="JC101" s="46">
        <f>step*(+prop_idu_male*'By group'!BC$9*Population!BC101-'By group'!C$8*Population!C101)</f>
        <v>-5.7756985222344071</v>
      </c>
      <c r="JD101" s="46">
        <f>step*(+prop_idu_male*'By group'!BD$9*Population!BD101-'By group'!D$8*Population!D101)</f>
        <v>-16.964963927441691</v>
      </c>
      <c r="JE101" s="46">
        <f>step*(+prop_idu_male*'By group'!BE$9*Population!BE101-'By group'!E$8*Population!E101)</f>
        <v>-17.622129358653503</v>
      </c>
      <c r="JF101" s="46">
        <f>step*(+prop_idu_male*'By group'!BF$9*Population!BF101-'By group'!F$8*Population!F101)</f>
        <v>-5.3035087355414179</v>
      </c>
      <c r="JG101" s="46">
        <f>step*(+prop_idu_male*'By group'!BG$9*Population!BG101-'By group'!G$8*Population!G101)</f>
        <v>-1.0224579143619159</v>
      </c>
      <c r="JH101" s="46">
        <f>step*(+prop_idu_male*'By group'!BH$9*Population!BH101-'By group'!H$8*Population!H101)</f>
        <v>-0.86687245296996152</v>
      </c>
      <c r="JI101" s="46">
        <f>step*(+prop_idu_male*'By group'!BI$9*Population!BI101-'By group'!I$8*Population!I101)</f>
        <v>0</v>
      </c>
      <c r="JJ101" s="46">
        <f>step*(+prop_idu_male*'By group'!BJ$9*Population!BJ101-'By group'!J$8*Population!J101)</f>
        <v>0</v>
      </c>
      <c r="JK101" s="46">
        <f>step*(+prop_idu_male*'By group'!BK$9*Population!BK101-'By group'!K$8*Population!K101)</f>
        <v>0</v>
      </c>
      <c r="JL101" s="46">
        <f>step*(+prop_idu_male*'By group'!BL$9*Population!BL101-'By group'!L$8*Population!L101)</f>
        <v>-1.815543052660002</v>
      </c>
      <c r="JM101" s="46">
        <f>step*(+prop_idu_male*'By group'!BM$9*Population!BM101-'By group'!M$8*Population!M101)</f>
        <v>-0.90890719292580446</v>
      </c>
      <c r="JN101" s="46">
        <f>step*(+prop_idu_male*'By group'!BN$9*Population!BN101-'By group'!N$8*Population!N101)</f>
        <v>-0.7339024651604068</v>
      </c>
      <c r="JO101" s="45">
        <f>step*(+(1-prop_idu_male)*'By group'!BB$9*Population!BB101-'By group'!O$8*Population!O101-'By group'!O$6*Population!O101+'By group'!AB$7*Population!AB101)</f>
        <v>-7253.8762376533059</v>
      </c>
      <c r="JP101" s="46">
        <f>step*(+(1-prop_idu_male)*'By group'!BC$9*Population!BC101-'By group'!P$8*Population!P101-'By group'!P$6*Population!P101+'By group'!AC$7*Population!AC101)</f>
        <v>-11.058557381609724</v>
      </c>
      <c r="JQ101" s="46">
        <f>step*(+(1-prop_idu_male)*'By group'!BD$9*Population!BD101-'By group'!Q$8*Population!Q101-'By group'!Q$6*Population!Q101+'By group'!AD$7*Population!AD101)</f>
        <v>-32.07502622178643</v>
      </c>
      <c r="JR101" s="46">
        <f>step*(+(1-prop_idu_male)*'By group'!BE$9*Population!BE101-'By group'!R$8*Population!R101-'By group'!R$6*Population!R101+'By group'!AE$7*Population!AE101)</f>
        <v>-32.767883100941518</v>
      </c>
      <c r="JS101" s="46">
        <f>step*(+(1-prop_idu_male)*'By group'!BF$9*Population!BF101-'By group'!S$8*Population!S101-'By group'!S$6*Population!S101+'By group'!AF$7*Population!AF101)</f>
        <v>-9.7449937972674068</v>
      </c>
      <c r="JT101" s="46">
        <f>step*(+(1-prop_idu_male)*'By group'!BG$9*Population!BG101-'By group'!T$8*Population!T101-'By group'!T$6*Population!T101+'By group'!AG$7*Population!AG101)</f>
        <v>-1.8638146300552942</v>
      </c>
      <c r="JU101" s="46">
        <f>step*(+(1-prop_idu_male)*'By group'!BH$9*Population!BH101-'By group'!U$8*Population!U101-'By group'!U$6*Population!U101+'By group'!AH$7*Population!AH101)</f>
        <v>-1.5612338313205505</v>
      </c>
      <c r="JV101" s="46">
        <f>step*(+(1-prop_idu_male)*'By group'!BI$9*Population!BI101-'By group'!V$8*Population!V101-'By group'!V$6*Population!V101+'By group'!AI$7*Population!AI101)</f>
        <v>0</v>
      </c>
      <c r="JW101" s="46">
        <f>step*(+(1-prop_idu_male)*'By group'!BJ$9*Population!BJ101-'By group'!W$8*Population!W101-'By group'!W$6*Population!W101+'By group'!AJ$7*Population!AJ101)</f>
        <v>0</v>
      </c>
      <c r="JX101" s="46">
        <f>step*(+(1-prop_idu_male)*'By group'!BK$9*Population!BK101-'By group'!X$8*Population!X101-'By group'!X$6*Population!X101+'By group'!AK$7*Population!AK101)</f>
        <v>0</v>
      </c>
      <c r="JY101" s="46">
        <f>step*(+(1-prop_idu_male)*'By group'!BL$9*Population!BL101-'By group'!Y$8*Population!Y101-'By group'!Y$6*Population!Y101+'By group'!AL$7*Population!AL101)</f>
        <v>-3.265428333897284</v>
      </c>
      <c r="JZ101" s="46">
        <f>step*(+(1-prop_idu_male)*'By group'!BM$9*Population!BM101-'By group'!Z$8*Population!Z101-'By group'!Z$6*Population!Z101+'By group'!AM$7*Population!AM101)</f>
        <v>-1.6161124776836993</v>
      </c>
      <c r="KA101" s="76">
        <f>step*(+(1-prop_idu_male)*'By group'!BN$9*Population!BN101-'By group'!AA$8*Population!AA101-'By group'!AA$6*Population!AA101+'By group'!AN$7*Population!AN101)</f>
        <v>-1.2963262207875339</v>
      </c>
      <c r="KB101" s="46">
        <f>step*(+'By group'!O$6*Population!O101-'By group'!AB$7*Population!AB101)</f>
        <v>6207.1850251197957</v>
      </c>
      <c r="KC101" s="46">
        <f>step*(+'By group'!P$6*Population!P101-'By group'!AC$7*Population!AC101)</f>
        <v>7.9983278734285825</v>
      </c>
      <c r="KD101" s="46">
        <f>step*(+'By group'!Q$6*Population!Q101-'By group'!AD$7*Population!AD101)</f>
        <v>23.124918623780403</v>
      </c>
      <c r="KE101" s="46">
        <f>step*(+'By group'!R$6*Population!R101-'By group'!AE$7*Population!AE101)</f>
        <v>23.52179202703897</v>
      </c>
      <c r="KF101" s="46">
        <f>step*(+'By group'!S$6*Population!S101-'By group'!AF$7*Population!AF101)</f>
        <v>6.9727812500079249</v>
      </c>
      <c r="KG101" s="46">
        <f>step*(+'By group'!T$6*Population!T101-'By group'!AG$7*Population!AG101)</f>
        <v>1.3306565327203685</v>
      </c>
      <c r="KH101" s="46">
        <f>step*(+'By group'!U$6*Population!U101-'By group'!AH$7*Population!AH101)</f>
        <v>1.1107445179429349</v>
      </c>
      <c r="KI101" s="46">
        <f>step*(+'By group'!V$6*Population!V101-'By group'!AI$7*Population!AI101)</f>
        <v>0</v>
      </c>
      <c r="KJ101" s="46">
        <f>step*(+'By group'!W$6*Population!W101-'By group'!AJ$7*Population!AJ101)</f>
        <v>0</v>
      </c>
      <c r="KK101" s="46">
        <f>step*(+'By group'!X$6*Population!X101-'By group'!AK$7*Population!AK101)</f>
        <v>0</v>
      </c>
      <c r="KL101" s="46">
        <f>step*(+'By group'!Y$6*Population!Y101-'By group'!AL$7*Population!AL101)</f>
        <v>2.3223210296468499</v>
      </c>
      <c r="KM101" s="46">
        <f>step*(+'By group'!Z$6*Population!Z101-'By group'!AM$7*Population!AM101)</f>
        <v>1.1453516140391404</v>
      </c>
      <c r="KN101" s="46">
        <f>step*(+'By group'!AA$6*Population!AA101-'By group'!AN$7*Population!AN101)</f>
        <v>0.91647983334639727</v>
      </c>
      <c r="KO101" s="45">
        <v>0</v>
      </c>
      <c r="KP101" s="46">
        <v>0</v>
      </c>
      <c r="KQ101" s="46">
        <v>0</v>
      </c>
      <c r="KR101" s="46">
        <v>0</v>
      </c>
      <c r="KS101" s="46">
        <v>0</v>
      </c>
      <c r="KT101" s="46">
        <v>0</v>
      </c>
      <c r="KU101" s="46">
        <v>0</v>
      </c>
      <c r="KV101" s="46">
        <v>0</v>
      </c>
      <c r="KW101" s="46">
        <v>0</v>
      </c>
      <c r="KX101" s="46">
        <v>0</v>
      </c>
      <c r="KY101" s="46">
        <v>0</v>
      </c>
      <c r="KZ101" s="46">
        <v>0</v>
      </c>
      <c r="LA101" s="46">
        <v>0</v>
      </c>
      <c r="LB101" s="188">
        <f>step*(-'By group'!BB$9*Population!BB101+'By group'!B$8*Population!B101+'By group'!O$8*Population!O101)</f>
        <v>2017.3610699434093</v>
      </c>
      <c r="LC101" s="189">
        <f>step*(-'By group'!BC$9*Population!BC101+'By group'!C$8*Population!C101+'By group'!P$8*Population!P101)</f>
        <v>8.8359280304155465</v>
      </c>
      <c r="LD101" s="189">
        <f>step*(-'By group'!BD$9*Population!BD101+'By group'!D$8*Population!D101+'By group'!Q$8*Population!Q101)</f>
        <v>25.915071525447715</v>
      </c>
      <c r="LE101" s="189">
        <f>step*(-'By group'!BE$9*Population!BE101+'By group'!E$8*Population!E101+'By group'!R$8*Population!R101)</f>
        <v>26.868220432556043</v>
      </c>
      <c r="LF101" s="189">
        <f>step*(-'By group'!BF$9*Population!BF101+'By group'!F$8*Population!F101+'By group'!S$8*Population!S101)</f>
        <v>8.0757212828009006</v>
      </c>
      <c r="LG101" s="189">
        <f>step*(-'By group'!BG$9*Population!BG101+'By group'!G$8*Population!G101+'By group'!T$8*Population!T101)</f>
        <v>1.5556160116968416</v>
      </c>
      <c r="LH101" s="189">
        <f>step*(-'By group'!BH$9*Population!BH101+'By group'!H$8*Population!H101+'By group'!U$8*Population!U101)</f>
        <v>1.317361766347577</v>
      </c>
      <c r="LI101" s="189">
        <f>step*(-'By group'!BI$9*Population!BI101+'By group'!I$8*Population!I101+'By group'!V$8*Population!V101)</f>
        <v>0</v>
      </c>
      <c r="LJ101" s="189">
        <f>step*(-'By group'!BJ$9*Population!BJ101+'By group'!J$8*Population!J101+'By group'!W$8*Population!W101)</f>
        <v>0</v>
      </c>
      <c r="LK101" s="189">
        <f>step*(-'By group'!BK$9*Population!BK101+'By group'!K$8*Population!K101+'By group'!X$8*Population!X101)</f>
        <v>0</v>
      </c>
      <c r="LL101" s="189">
        <f>step*(-'By group'!BL$9*Population!BL101+'By group'!L$8*Population!L101+'By group'!Y$8*Population!Y101)</f>
        <v>2.7586503569104357</v>
      </c>
      <c r="LM101" s="189">
        <f>step*(-'By group'!BM$9*Population!BM101+'By group'!M$8*Population!M101+'By group'!Z$8*Population!Z101)</f>
        <v>1.3796680565703632</v>
      </c>
      <c r="LN101" s="189">
        <f>step*(-'By group'!BN$9*Population!BN101+'By group'!N$8*Population!N101+'By group'!AA$8*Population!AA101)</f>
        <v>1.1137488526015431</v>
      </c>
    </row>
    <row r="102" spans="1:326" x14ac:dyDescent="0.25">
      <c r="A102">
        <f t="shared" si="178"/>
        <v>49</v>
      </c>
      <c r="B102" s="52">
        <f>step*((-'By group'!B$4-'By group'!B$5-'By group'!B$22)*Population!B102+'By group'!B$3*Population!$BO102)</f>
        <v>194297.74548417109</v>
      </c>
      <c r="C102" s="4">
        <f>step*((-'By group'!C$4-'By group'!C$5-'By group'!C$22)*Population!C102+'By group'!C$3*Population!$BO102)</f>
        <v>-5313.7537036868562</v>
      </c>
      <c r="D102" s="4">
        <f>step*((-'By group'!D$4-'By group'!D$5-'By group'!D$22)*Population!D102+'By group'!D$3*Population!$BO102)</f>
        <v>-34857.026492066128</v>
      </c>
      <c r="E102" s="4">
        <f>step*((-'By group'!E$4-'By group'!E$5-'By group'!E$22)*Population!E102+'By group'!E$3*Population!$BO102)</f>
        <v>-55781.303067936278</v>
      </c>
      <c r="F102" s="4">
        <f>step*((-'By group'!F$4-'By group'!F$5-'By group'!F$22)*Population!F102+'By group'!F$3*Population!$BO102)</f>
        <v>-22627.198017252624</v>
      </c>
      <c r="G102" s="4">
        <f>step*((-'By group'!G$4-'By group'!G$5-'By group'!G$22)*Population!G102+'By group'!G$3*Population!$BO102)</f>
        <v>-5484.3742772884725</v>
      </c>
      <c r="H102" s="4">
        <f>step*((-'By group'!H$4-'By group'!H$5-'By group'!H$22)*Population!H102+'By group'!H$3*Population!$BO102)</f>
        <v>-5094.4975274013796</v>
      </c>
      <c r="I102" s="4">
        <f>step*((-'By group'!I$4-'By group'!I$5-'By group'!I$22)*Population!I102+'By group'!I$3*Population!$BO102)</f>
        <v>0</v>
      </c>
      <c r="J102" s="4">
        <f>step*((-'By group'!J$4-'By group'!J$5-'By group'!J$22)*Population!J102+'By group'!J$3*Population!$BO102)</f>
        <v>0</v>
      </c>
      <c r="K102" s="4">
        <f>step*((-'By group'!K$4-'By group'!K$5-'By group'!K$22)*Population!K102+'By group'!K$3*Population!$BO102)</f>
        <v>0</v>
      </c>
      <c r="L102" s="4">
        <f>step*((-'By group'!L$4-'By group'!L$5-'By group'!L$22)*Population!L102+'By group'!L$3*Population!$BO102)</f>
        <v>-2816.8838619064795</v>
      </c>
      <c r="M102" s="4">
        <f>step*((-'By group'!M$4-'By group'!M$5-'By group'!M$22)*Population!M102+'By group'!M$3*Population!$BO102)</f>
        <v>-1598.5235212525774</v>
      </c>
      <c r="N102" s="4">
        <f>step*((-'By group'!N$4-'By group'!N$5-'By group'!N$22)*Population!N102+'By group'!N$3*Population!$BO102)</f>
        <v>-1519.0485296317365</v>
      </c>
      <c r="O102" s="8">
        <f>step*((-'By group'!O$4-'By group'!O$5-'By group'!O$22)*Population!O102+'By group'!O$3*Population!$BO102)</f>
        <v>135916.67164948501</v>
      </c>
      <c r="P102" s="4">
        <f>step*((-'By group'!P$4-'By group'!P$5-'By group'!P$22)*Population!P102+'By group'!P$3*Population!$BO102)</f>
        <v>-2625.3159916509007</v>
      </c>
      <c r="Q102" s="4">
        <f>step*((-'By group'!Q$4-'By group'!Q$5-'By group'!Q$22)*Population!Q102+'By group'!Q$3*Population!$BO102)</f>
        <v>-17215.233902046479</v>
      </c>
      <c r="R102" s="4">
        <f>step*((-'By group'!R$4-'By group'!R$5-'By group'!R$22)*Population!R102+'By group'!R$3*Population!$BO102)</f>
        <v>-27538.270655640354</v>
      </c>
      <c r="S102" s="4">
        <f>step*((-'By group'!S$4-'By group'!S$5-'By group'!S$22)*Population!S102+'By group'!S$3*Population!$BO102)</f>
        <v>-11168.497328912927</v>
      </c>
      <c r="T102" s="4">
        <f>step*((-'By group'!T$4-'By group'!T$5-'By group'!T$22)*Population!T102+'By group'!T$3*Population!$BO102)</f>
        <v>-2706.9889737426593</v>
      </c>
      <c r="U102" s="4">
        <f>step*((-'By group'!U$4-'By group'!U$5-'By group'!U$22)*Population!U102+'By group'!U$3*Population!$BO102)</f>
        <v>-2515.7388492895293</v>
      </c>
      <c r="V102" s="4">
        <f>step*((-'By group'!V$4-'By group'!V$5-'By group'!V$22)*Population!V102+'By group'!V$3*Population!$BO102)</f>
        <v>0</v>
      </c>
      <c r="W102" s="4">
        <f>step*((-'By group'!W$4-'By group'!W$5-'By group'!W$22)*Population!W102+'By group'!W$3*Population!$BO102)</f>
        <v>0</v>
      </c>
      <c r="X102" s="4">
        <f>step*((-'By group'!X$4-'By group'!X$5-'By group'!X$22)*Population!X102+'By group'!X$3*Population!$BO102)</f>
        <v>0</v>
      </c>
      <c r="Y102" s="4">
        <f>step*((-'By group'!Y$4-'By group'!Y$5-'By group'!Y$22)*Population!Y102+'By group'!Y$3*Population!$BO102)</f>
        <v>-1390.8658176121216</v>
      </c>
      <c r="Z102" s="4">
        <f>step*((-'By group'!Z$4-'By group'!Z$5-'By group'!Z$22)*Population!Z102+'By group'!Z$3*Population!$BO102)</f>
        <v>-790.11903868369996</v>
      </c>
      <c r="AA102" s="4">
        <f>step*((-'By group'!AA$4-'By group'!AA$5-'By group'!AA$22)*Population!AA102+'By group'!AA$3*Population!$BO102)</f>
        <v>-753.33234119211897</v>
      </c>
      <c r="AB102" s="8">
        <f>step*((-'By group'!AB$4-'By group'!AB$5-'By group'!AB$22)*Population!AB102+'By group'!AB$3*Population!$BO102)</f>
        <v>-1277.0781981837979</v>
      </c>
      <c r="AC102" s="4">
        <f>step*((-'By group'!AC$4-'By group'!AC$5-'By group'!AC$22)*Population!AC102+'By group'!AC$3*Population!$BO102)</f>
        <v>-186.681747758504</v>
      </c>
      <c r="AD102" s="4">
        <f>step*((-'By group'!AD$4-'By group'!AD$5-'By group'!AD$22)*Population!AD102+'By group'!AD$3*Population!$BO102)</f>
        <v>-1230.8678512604615</v>
      </c>
      <c r="AE102" s="4">
        <f>step*((-'By group'!AE$4-'By group'!AE$5-'By group'!AE$22)*Population!AE102+'By group'!AE$3*Population!$BO102)</f>
        <v>-1983.5997005930192</v>
      </c>
      <c r="AF102" s="4">
        <f>step*((-'By group'!AF$4-'By group'!AF$5-'By group'!AF$22)*Population!AF102+'By group'!AF$3*Population!$BO102)</f>
        <v>-808.83395690340774</v>
      </c>
      <c r="AG102" s="4">
        <f>step*((-'By group'!AG$4-'By group'!AG$5-'By group'!AG$22)*Population!AG102+'By group'!AG$3*Population!$BO102)</f>
        <v>-196.76237591961606</v>
      </c>
      <c r="AH102" s="4">
        <f>step*((-'By group'!AH$4-'By group'!AH$5-'By group'!AH$22)*Population!AH102+'By group'!AH$3*Population!$BO102)</f>
        <v>-183.89042732454021</v>
      </c>
      <c r="AI102" s="4">
        <f>step*((-'By group'!AI$4-'By group'!AI$5-'By group'!AI$22)*Population!AI102+'By group'!AI$3*Population!$BO102)</f>
        <v>0</v>
      </c>
      <c r="AJ102" s="4">
        <f>step*((-'By group'!AJ$4-'By group'!AJ$5-'By group'!AJ$22)*Population!AJ102+'By group'!AJ$3*Population!$BO102)</f>
        <v>0</v>
      </c>
      <c r="AK102" s="4">
        <f>step*((-'By group'!AK$4-'By group'!AK$5-'By group'!AK$22)*Population!AK102+'By group'!AK$3*Population!$BO102)</f>
        <v>0</v>
      </c>
      <c r="AL102" s="4">
        <f>step*((-'By group'!AL$4-'By group'!AL$5-'By group'!AL$22)*Population!AL102+'By group'!AL$3*Population!$BO102)</f>
        <v>-101.7356309837779</v>
      </c>
      <c r="AM102" s="4">
        <f>step*((-'By group'!AM$4-'By group'!AM$5-'By group'!AM$22)*Population!AM102+'By group'!AM$3*Population!$BO102)</f>
        <v>-58.106355707546982</v>
      </c>
      <c r="AN102" s="4">
        <f>step*((-'By group'!AN$4-'By group'!AN$5-'By group'!AN$22)*Population!AN102+'By group'!AN$3*Population!$BO102)</f>
        <v>-55.568056368269694</v>
      </c>
      <c r="AO102" s="8">
        <f>step*((-'By group'!AO$4-'By group'!AO$5-'By group'!AO$22)*Population!AO102+'By group'!AO$3*Population!$BO102)</f>
        <v>16367.461549393214</v>
      </c>
      <c r="AP102" s="4">
        <f>step*((-'By group'!AP$4-'By group'!AP$5-'By group'!AP$22)*Population!AP102+'By group'!AP$3*Population!$BO102)</f>
        <v>-589.70378584559921</v>
      </c>
      <c r="AQ102" s="4">
        <f>step*((-'By group'!AQ$4-'By group'!AQ$5-'By group'!AQ$22)*Population!AQ102+'By group'!AQ$3*Population!$BO102)</f>
        <v>-3847.3301942049211</v>
      </c>
      <c r="AR102" s="4">
        <f>step*((-'By group'!AR$4-'By group'!AR$5-'By group'!AR$22)*Population!AR102+'By group'!AR$3*Population!$BO102)</f>
        <v>-6102.7580026260966</v>
      </c>
      <c r="AS102" s="4">
        <f>step*((-'By group'!AS$4-'By group'!AS$5-'By group'!AS$22)*Population!AS102+'By group'!AS$3*Population!$BO102)</f>
        <v>-2456.701928294483</v>
      </c>
      <c r="AT102" s="4">
        <f>step*((-'By group'!AT$4-'By group'!AT$5-'By group'!AT$22)*Population!AT102+'By group'!AT$3*Population!$BO102)</f>
        <v>-591.74699790865043</v>
      </c>
      <c r="AU102" s="4">
        <f>step*((-'By group'!AU$4-'By group'!AU$5-'By group'!AU$22)*Population!AU102+'By group'!AU$3*Population!$BO102)</f>
        <v>-542.52737794435052</v>
      </c>
      <c r="AV102" s="4">
        <f>step*((-'By group'!AV$4-'By group'!AV$5-'By group'!AV$22)*Population!AV102+'By group'!AV$3*Population!$BO102)</f>
        <v>0</v>
      </c>
      <c r="AW102" s="4">
        <f>step*((-'By group'!AW$4-'By group'!AW$5-'By group'!AW$22)*Population!AW102+'By group'!AW$3*Population!$BO102)</f>
        <v>0</v>
      </c>
      <c r="AX102" s="4">
        <f>step*((-'By group'!AX$4-'By group'!AX$5-'By group'!AX$22)*Population!AX102+'By group'!AX$3*Population!$BO102)</f>
        <v>0</v>
      </c>
      <c r="AY102" s="4">
        <f>step*((-'By group'!AY$4-'By group'!AY$5-'By group'!AY$22)*Population!AY102+'By group'!AY$3*Population!$BO102)</f>
        <v>-299.70194823912783</v>
      </c>
      <c r="AZ102" s="4">
        <f>step*((-'By group'!AZ$4-'By group'!AZ$5-'By group'!AZ$22)*Population!AZ102+'By group'!AZ$3*Population!$BO102)</f>
        <v>-167.15526510547804</v>
      </c>
      <c r="BA102" s="4">
        <f>step*((-'By group'!BA$4-'By group'!BA$5-'By group'!BA$22)*Population!BA102+'By group'!BA$3*Population!$BO102)</f>
        <v>-154.65933469695571</v>
      </c>
      <c r="BB102" s="8">
        <f>step*((-'By group'!BB$4-'By group'!BB$5-'By group'!BB$22)*Population!BB102+'By group'!BB$3*Population!$BO102)</f>
        <v>5594.8931471522774</v>
      </c>
      <c r="BC102" s="4">
        <f>step*((-'By group'!BC$4-'By group'!BC$5-'By group'!BC$22)*Population!BC102+'By group'!BC$3*Population!$BO102)</f>
        <v>-424.68027573880158</v>
      </c>
      <c r="BD102" s="4">
        <f>step*((-'By group'!BD$4-'By group'!BD$5-'By group'!BD$22)*Population!BD102+'By group'!BD$3*Population!$BO102)</f>
        <v>-2153.7448601771434</v>
      </c>
      <c r="BE102" s="4">
        <f>step*((-'By group'!BE$4-'By group'!BE$5-'By group'!BE$22)*Population!BE102+'By group'!BE$3*Population!$BO102)</f>
        <v>-2996.1659664898739</v>
      </c>
      <c r="BF102" s="4">
        <f>step*((-'By group'!BF$4-'By group'!BF$5-'By group'!BF$22)*Population!BF102+'By group'!BF$3*Population!$BO102)</f>
        <v>-1111.5566188689738</v>
      </c>
      <c r="BG102" s="4">
        <f>step*((-'By group'!BG$4-'By group'!BG$5-'By group'!BG$22)*Population!BG102+'By group'!BG$3*Population!$BO102)</f>
        <v>-253.66611747177271</v>
      </c>
      <c r="BH102" s="4">
        <f>step*((-'By group'!BH$4-'By group'!BH$5-'By group'!BH$22)*Population!BH102+'By group'!BH$3*Population!$BO102)</f>
        <v>-218.0876215177106</v>
      </c>
      <c r="BI102" s="4">
        <f>step*((-'By group'!BI$4-'By group'!BI$5-'By group'!BI$22)*Population!BI102+'By group'!BI$3*Population!$BO102)</f>
        <v>0</v>
      </c>
      <c r="BJ102" s="4">
        <f>step*((-'By group'!BJ$4-'By group'!BJ$5-'By group'!BJ$22)*Population!BJ102+'By group'!BJ$3*Population!$BO102)</f>
        <v>0</v>
      </c>
      <c r="BK102" s="4">
        <f>step*((-'By group'!BK$4-'By group'!BK$5-'By group'!BK$22)*Population!BK102+'By group'!BK$3*Population!$BO102)</f>
        <v>0</v>
      </c>
      <c r="BL102" s="4">
        <f>step*((-'By group'!BL$4-'By group'!BL$5-'By group'!BL$22)*Population!BL102+'By group'!BL$3*Population!$BO102)</f>
        <v>-143.40277972469798</v>
      </c>
      <c r="BM102" s="4">
        <f>step*((-'By group'!BM$4-'By group'!BM$5-'By group'!BM$22)*Population!BM102+'By group'!BM$3*Population!$BO102)</f>
        <v>-73.011857205687491</v>
      </c>
      <c r="BN102" s="4">
        <f>step*((-'By group'!BN$4-'By group'!BN$5-'By group'!BN$22)*Population!BN102+'By group'!BN$3*Population!$BO102)</f>
        <v>-61.11719455164075</v>
      </c>
      <c r="BO102" s="71">
        <f>-step*SUM(SCR!B102:N102)*Population!B102</f>
        <v>-138554.5225624851</v>
      </c>
      <c r="BP102" s="4">
        <f>step*-SUM('By group'!C$11:C$21)*Population!C102</f>
        <v>-132843.84259217139</v>
      </c>
      <c r="BQ102" s="4">
        <f>step*-SUM('By group'!D$11:D$21)*Population!D102</f>
        <v>-96825.073589072577</v>
      </c>
      <c r="BR102" s="4">
        <f>step*-SUM('By group'!E$11:E$21)*Population!E102</f>
        <v>-39843.787905668767</v>
      </c>
      <c r="BS102" s="4">
        <f>step*-SUM('By group'!F$11:F$21)*Population!F102</f>
        <v>-11909.051588027698</v>
      </c>
      <c r="BT102" s="4">
        <f>step*-SUM('By group'!G$11:G$21)*Population!G102</f>
        <v>-5712.8898721754913</v>
      </c>
      <c r="BU102" s="4">
        <f>step*-SUM('By group'!H$11:H$21)*Population!H102</f>
        <v>0</v>
      </c>
      <c r="BV102" s="4">
        <f>step*-SUM('By group'!I$11:I$21)*Population!I102</f>
        <v>0</v>
      </c>
      <c r="BW102" s="4">
        <f>step*-SUM('By group'!J$11:J$21)*Population!J102</f>
        <v>0</v>
      </c>
      <c r="BX102" s="4">
        <f>step*-SUM('By group'!K$11:K$21)*Population!K102</f>
        <v>0</v>
      </c>
      <c r="BY102" s="4">
        <f>step*-SUM('By group'!L$11:L$21)*Population!L102</f>
        <v>-2012.0599013617712</v>
      </c>
      <c r="BZ102" s="4">
        <f>step*-SUM('By group'!M$11:M$21)*Population!M102</f>
        <v>-999.07720078286093</v>
      </c>
      <c r="CA102" s="4">
        <f>step*-SUM('By group'!N$11:N$21)*Population!N102</f>
        <v>0</v>
      </c>
      <c r="CB102" s="13">
        <f>-step*SUM(SCR!O102:AA102)*Population!O102</f>
        <v>-68463.265767746911</v>
      </c>
      <c r="CC102" s="4">
        <f>step*-SUM('By group'!P$11:P$21)*Population!P102</f>
        <v>-65632.899791272517</v>
      </c>
      <c r="CD102" s="4">
        <f>step*-SUM('By group'!Q$11:Q$21)*Population!Q102</f>
        <v>-47820.094172351332</v>
      </c>
      <c r="CE102" s="4">
        <f>step*-SUM('By group'!R$11:R$21)*Population!R102</f>
        <v>-19670.193325457396</v>
      </c>
      <c r="CF102" s="4">
        <f>step*-SUM('By group'!S$11:S$21)*Population!S102</f>
        <v>-5878.1564889015408</v>
      </c>
      <c r="CG102" s="4">
        <f>step*-SUM('By group'!T$11:T$21)*Population!T102</f>
        <v>-2819.7801809819366</v>
      </c>
      <c r="CH102" s="4">
        <f>step*-SUM('By group'!U$11:U$21)*Population!U102</f>
        <v>0</v>
      </c>
      <c r="CI102" s="4">
        <f>step*-SUM('By group'!V$11:V$21)*Population!V102</f>
        <v>0</v>
      </c>
      <c r="CJ102" s="4">
        <f>step*-SUM('By group'!W$11:W$21)*Population!W102</f>
        <v>0</v>
      </c>
      <c r="CK102" s="4">
        <f>step*-SUM('By group'!X$11:X$21)*Population!X102</f>
        <v>0</v>
      </c>
      <c r="CL102" s="4">
        <f>step*-SUM('By group'!Y$11:Y$21)*Population!Y102</f>
        <v>-993.47558400865819</v>
      </c>
      <c r="CM102" s="4">
        <f>step*-SUM('By group'!Z$11:Z$21)*Population!Z102</f>
        <v>-493.82439917731244</v>
      </c>
      <c r="CN102" s="4">
        <f>step*-SUM('By group'!AA$11:AA$21)*Population!AA102</f>
        <v>0</v>
      </c>
      <c r="CO102" s="13">
        <f>-step*SUM(SCR!AB102:AN102)*Population!AB102</f>
        <v>-4859.3569221437283</v>
      </c>
      <c r="CP102" s="4">
        <f>step*-SUM('By group'!AC$11:AC$21)*Population!AC102</f>
        <v>-4667.0436939625997</v>
      </c>
      <c r="CQ102" s="4">
        <f>step*-SUM('By group'!AD$11:AD$21)*Population!AD102</f>
        <v>-3419.077364612393</v>
      </c>
      <c r="CR102" s="4">
        <f>step*-SUM('By group'!AE$11:AE$21)*Population!AE102</f>
        <v>-1416.8569289950137</v>
      </c>
      <c r="CS102" s="4">
        <f>step*-SUM('By group'!AF$11:AF$21)*Population!AF102</f>
        <v>-425.70208258074092</v>
      </c>
      <c r="CT102" s="4">
        <f>step*-SUM('By group'!AG$11:AG$21)*Population!AG102</f>
        <v>-204.96080824960003</v>
      </c>
      <c r="CU102" s="4">
        <f>step*-SUM('By group'!AH$11:AH$21)*Population!AH102</f>
        <v>0</v>
      </c>
      <c r="CV102" s="4">
        <f>step*-SUM('By group'!AI$11:AI$21)*Population!AI102</f>
        <v>0</v>
      </c>
      <c r="CW102" s="4">
        <f>step*-SUM('By group'!AJ$11:AJ$21)*Population!AJ102</f>
        <v>0</v>
      </c>
      <c r="CX102" s="4">
        <f>step*-SUM('By group'!AK$11:AK$21)*Population!AK102</f>
        <v>0</v>
      </c>
      <c r="CY102" s="4">
        <f>step*-SUM('By group'!AL$11:AL$21)*Population!AL102</f>
        <v>-72.668307845555645</v>
      </c>
      <c r="CZ102" s="4">
        <f>step*-SUM('By group'!AM$11:AM$21)*Population!AM102</f>
        <v>-36.316472317216864</v>
      </c>
      <c r="DA102" s="4">
        <f>step*-SUM('By group'!AN$11:AN$21)*Population!AN102</f>
        <v>0</v>
      </c>
      <c r="DB102" s="13">
        <f>-step*SUM(SCR!AO102:BA102)*Population!AO102</f>
        <v>-15401.324598972087</v>
      </c>
      <c r="DC102" s="4">
        <f>step*-SUM('By group'!AP$11:AP$21)*Population!AP102</f>
        <v>-14742.59464613998</v>
      </c>
      <c r="DD102" s="4">
        <f>step*-SUM('By group'!AQ$11:AQ$21)*Population!AQ102</f>
        <v>-10687.028317235892</v>
      </c>
      <c r="DE102" s="4">
        <f>step*-SUM('By group'!AR$11:AR$21)*Population!AR102</f>
        <v>-4359.1128590186408</v>
      </c>
      <c r="DF102" s="4">
        <f>step*-SUM('By group'!AS$11:AS$21)*Population!AS102</f>
        <v>-1293.0010148918332</v>
      </c>
      <c r="DG102" s="4">
        <f>step*-SUM('By group'!AT$11:AT$21)*Population!AT102</f>
        <v>-616.40312282151081</v>
      </c>
      <c r="DH102" s="4">
        <f>step*-SUM('By group'!AU$11:AU$21)*Population!AU102</f>
        <v>0</v>
      </c>
      <c r="DI102" s="4">
        <f>step*-SUM('By group'!AV$11:AV$21)*Population!AV102</f>
        <v>0</v>
      </c>
      <c r="DJ102" s="4">
        <f>step*-SUM('By group'!AW$11:AW$21)*Population!AW102</f>
        <v>0</v>
      </c>
      <c r="DK102" s="4">
        <f>step*-SUM('By group'!AX$11:AX$21)*Population!AX102</f>
        <v>0</v>
      </c>
      <c r="DL102" s="4">
        <f>step*-SUM('By group'!AY$11:AY$21)*Population!AY102</f>
        <v>-214.07282017080558</v>
      </c>
      <c r="DM102" s="4">
        <f>step*-SUM('By group'!AZ$11:AZ$21)*Population!AZ102</f>
        <v>-104.47204069092378</v>
      </c>
      <c r="DN102" s="4">
        <f>step*-SUM('By group'!BA$11:BA$21)*Population!BA102</f>
        <v>0</v>
      </c>
      <c r="DO102" s="13">
        <f>-step*SUM(SCR!BB102:BN102)*Population!BB102</f>
        <v>-7513.8151532879947</v>
      </c>
      <c r="DP102" s="4">
        <f>step*-SUM('By group'!BC$11:BC$21)*Population!BC102</f>
        <v>-7078.0045956466929</v>
      </c>
      <c r="DQ102" s="4">
        <f>step*-SUM('By group'!BD$11:BD$21)*Population!BD102</f>
        <v>-4894.8746822207795</v>
      </c>
      <c r="DR102" s="4">
        <f>step*-SUM('By group'!BE$11:BE$21)*Population!BE102</f>
        <v>-1872.6037290561712</v>
      </c>
      <c r="DS102" s="4">
        <f>step*-SUM('By group'!BF$11:BF$21)*Population!BF102</f>
        <v>-529.31267565189228</v>
      </c>
      <c r="DT102" s="4">
        <f>step*-SUM('By group'!BG$11:BG$21)*Population!BG102</f>
        <v>-243.90972833824299</v>
      </c>
      <c r="DU102" s="4">
        <f>step*-SUM('By group'!BH$11:BH$21)*Population!BH102</f>
        <v>0</v>
      </c>
      <c r="DV102" s="4">
        <f>step*-SUM('By group'!BI$11:BI$21)*Population!BI102</f>
        <v>0</v>
      </c>
      <c r="DW102" s="4">
        <f>step*-SUM('By group'!BJ$11:BJ$21)*Population!BJ102</f>
        <v>0</v>
      </c>
      <c r="DX102" s="4">
        <f>step*-SUM('By group'!BK$11:BK$21)*Population!BK102</f>
        <v>0</v>
      </c>
      <c r="DY102" s="4">
        <f>step*-SUM('By group'!BL$11:BL$21)*Population!BL102</f>
        <v>-79.66821095816556</v>
      </c>
      <c r="DZ102" s="4">
        <f>step*-SUM('By group'!BM$11:BM$21)*Population!BM102</f>
        <v>-36.505928602843746</v>
      </c>
      <c r="EA102" s="4">
        <f>step*-SUM('By group'!BN$11:BN$21)*Population!BN102</f>
        <v>0</v>
      </c>
      <c r="EB102" s="52">
        <v>0</v>
      </c>
      <c r="EC102" s="4">
        <f t="shared" si="111"/>
        <v>138554.5225624851</v>
      </c>
      <c r="ED102" s="4">
        <f t="shared" si="111"/>
        <v>132843.84259217139</v>
      </c>
      <c r="EE102" s="4">
        <f t="shared" si="112"/>
        <v>96825.073589072577</v>
      </c>
      <c r="EF102" s="4">
        <f t="shared" si="113"/>
        <v>39843.787905668767</v>
      </c>
      <c r="EG102" s="4">
        <f t="shared" si="114"/>
        <v>11909.051588027698</v>
      </c>
      <c r="EH102" s="4">
        <f t="shared" si="114"/>
        <v>5712.8898721754913</v>
      </c>
      <c r="EI102" s="4">
        <v>0</v>
      </c>
      <c r="EJ102" s="4">
        <f t="shared" si="115"/>
        <v>0</v>
      </c>
      <c r="EK102" s="4">
        <f t="shared" si="116"/>
        <v>0</v>
      </c>
      <c r="EL102" s="4">
        <f t="shared" si="117"/>
        <v>0</v>
      </c>
      <c r="EM102" s="4">
        <f t="shared" si="118"/>
        <v>2012.0599013617712</v>
      </c>
      <c r="EN102" s="4">
        <f t="shared" si="119"/>
        <v>999.07720078286093</v>
      </c>
      <c r="EO102" s="52">
        <v>0</v>
      </c>
      <c r="EP102" s="4">
        <f t="shared" si="120"/>
        <v>68463.265767746911</v>
      </c>
      <c r="EQ102" s="4">
        <f t="shared" si="121"/>
        <v>65632.899791272517</v>
      </c>
      <c r="ER102" s="4">
        <f t="shared" si="122"/>
        <v>47820.094172351332</v>
      </c>
      <c r="ES102" s="4">
        <f t="shared" si="123"/>
        <v>19670.193325457396</v>
      </c>
      <c r="ET102" s="4">
        <f t="shared" si="124"/>
        <v>5878.1564889015408</v>
      </c>
      <c r="EU102" s="4">
        <f t="shared" si="125"/>
        <v>2819.7801809819366</v>
      </c>
      <c r="EV102" s="4">
        <v>0</v>
      </c>
      <c r="EW102" s="4">
        <f t="shared" si="126"/>
        <v>0</v>
      </c>
      <c r="EX102" s="4">
        <f t="shared" si="127"/>
        <v>0</v>
      </c>
      <c r="EY102" s="4">
        <f t="shared" si="128"/>
        <v>0</v>
      </c>
      <c r="EZ102" s="4">
        <f t="shared" si="129"/>
        <v>993.47558400865819</v>
      </c>
      <c r="FA102" s="4">
        <f t="shared" si="130"/>
        <v>493.82439917731244</v>
      </c>
      <c r="FB102" s="52">
        <v>0</v>
      </c>
      <c r="FC102" s="4">
        <f t="shared" si="131"/>
        <v>4859.3569221437283</v>
      </c>
      <c r="FD102" s="4">
        <f t="shared" si="132"/>
        <v>4667.0436939625997</v>
      </c>
      <c r="FE102" s="4">
        <f t="shared" si="133"/>
        <v>3419.077364612393</v>
      </c>
      <c r="FF102" s="4">
        <f t="shared" si="134"/>
        <v>1416.8569289950137</v>
      </c>
      <c r="FG102" s="4">
        <f t="shared" si="135"/>
        <v>425.70208258074092</v>
      </c>
      <c r="FH102" s="4">
        <f t="shared" si="136"/>
        <v>204.96080824960003</v>
      </c>
      <c r="FI102" s="4">
        <v>0</v>
      </c>
      <c r="FJ102" s="4">
        <f t="shared" si="137"/>
        <v>0</v>
      </c>
      <c r="FK102" s="4">
        <f t="shared" si="138"/>
        <v>0</v>
      </c>
      <c r="FL102" s="4">
        <f t="shared" si="139"/>
        <v>0</v>
      </c>
      <c r="FM102" s="4">
        <f t="shared" si="140"/>
        <v>72.668307845555645</v>
      </c>
      <c r="FN102" s="9">
        <f t="shared" si="141"/>
        <v>36.316472317216864</v>
      </c>
      <c r="FO102" s="4">
        <v>0</v>
      </c>
      <c r="FP102" s="4">
        <f t="shared" si="142"/>
        <v>15401.324598972087</v>
      </c>
      <c r="FQ102" s="4">
        <f t="shared" si="143"/>
        <v>14742.59464613998</v>
      </c>
      <c r="FR102" s="4">
        <f t="shared" si="144"/>
        <v>10687.028317235892</v>
      </c>
      <c r="FS102" s="4">
        <f t="shared" si="145"/>
        <v>4359.1128590186408</v>
      </c>
      <c r="FT102" s="4">
        <f t="shared" si="146"/>
        <v>1293.0010148918332</v>
      </c>
      <c r="FU102" s="4">
        <f t="shared" si="147"/>
        <v>616.40312282151081</v>
      </c>
      <c r="FV102" s="4">
        <v>0</v>
      </c>
      <c r="FW102" s="4">
        <f t="shared" si="148"/>
        <v>0</v>
      </c>
      <c r="FX102" s="4">
        <f t="shared" si="149"/>
        <v>0</v>
      </c>
      <c r="FY102" s="4">
        <f t="shared" si="150"/>
        <v>0</v>
      </c>
      <c r="FZ102" s="4">
        <f t="shared" si="151"/>
        <v>214.07282017080558</v>
      </c>
      <c r="GA102" s="4">
        <f t="shared" si="152"/>
        <v>104.47204069092378</v>
      </c>
      <c r="GB102" s="4">
        <v>0</v>
      </c>
      <c r="GC102" s="4">
        <f t="shared" si="153"/>
        <v>7513.8151532879947</v>
      </c>
      <c r="GD102" s="4">
        <f t="shared" si="94"/>
        <v>7078.0045956466929</v>
      </c>
      <c r="GE102" s="4">
        <f t="shared" si="95"/>
        <v>4894.8746822207795</v>
      </c>
      <c r="GF102" s="4">
        <f t="shared" si="96"/>
        <v>1872.6037290561712</v>
      </c>
      <c r="GG102" s="4">
        <f t="shared" si="97"/>
        <v>529.31267565189228</v>
      </c>
      <c r="GH102" s="4">
        <f t="shared" si="98"/>
        <v>243.90972833824299</v>
      </c>
      <c r="GI102" s="4">
        <v>0</v>
      </c>
      <c r="GJ102" s="4">
        <f t="shared" si="154"/>
        <v>0</v>
      </c>
      <c r="GK102" s="4">
        <f t="shared" si="155"/>
        <v>0</v>
      </c>
      <c r="GL102" s="4">
        <f t="shared" si="99"/>
        <v>0</v>
      </c>
      <c r="GM102" s="4">
        <f t="shared" si="100"/>
        <v>79.66821095816556</v>
      </c>
      <c r="GN102" s="4">
        <f t="shared" si="101"/>
        <v>36.505928602843746</v>
      </c>
      <c r="GO102" s="52">
        <v>0</v>
      </c>
      <c r="GP102" s="4">
        <f>step*(-'By group'!C$32*Population!C102+'By group'!I$33*Population!I102)</f>
        <v>0</v>
      </c>
      <c r="GQ102" s="4">
        <f>step*(-'By group'!D$32*Population!D102+'By group'!J$33*Population!J102)</f>
        <v>0</v>
      </c>
      <c r="GR102" s="4">
        <f>step*(-'By group'!E$32*Population!E102+'By group'!K$33*Population!K102)</f>
        <v>0</v>
      </c>
      <c r="GS102" s="4">
        <f>step*(-'By group'!F$32*Population!F102+'By group'!L$33*Population!L102)</f>
        <v>-4948.495843332963</v>
      </c>
      <c r="GT102" s="4">
        <f>step*(-'By group'!G$32*Population!G102+'By group'!M$33*Population!M102)</f>
        <v>-643.03937404366775</v>
      </c>
      <c r="GU102" s="4">
        <f>step*(-'By group'!H$32*Population!H102+'By group'!N$33*Population!N102)</f>
        <v>-561.47633550531464</v>
      </c>
      <c r="GV102" s="46">
        <f t="shared" si="156"/>
        <v>0</v>
      </c>
      <c r="GW102" s="14">
        <f t="shared" si="157"/>
        <v>0</v>
      </c>
      <c r="GX102" s="4">
        <f t="shared" si="158"/>
        <v>0</v>
      </c>
      <c r="GY102" s="4">
        <f t="shared" si="159"/>
        <v>4948.495843332963</v>
      </c>
      <c r="GZ102" s="4">
        <f t="shared" si="160"/>
        <v>643.03937404366775</v>
      </c>
      <c r="HA102" s="4">
        <f t="shared" si="161"/>
        <v>561.47633550531464</v>
      </c>
      <c r="HB102" s="8">
        <v>0</v>
      </c>
      <c r="HC102" s="4">
        <f>step*(-'By group'!P$32*Population!P102+'By group'!V$33*Population!V102)</f>
        <v>0</v>
      </c>
      <c r="HD102" s="4">
        <f>step*(-'By group'!Q$32*Population!Q102+'By group'!W$33*Population!W102)</f>
        <v>0</v>
      </c>
      <c r="HE102" s="4">
        <f>step*(-'By group'!R$32*Population!R102+'By group'!X$33*Population!X102)</f>
        <v>0</v>
      </c>
      <c r="HF102" s="4">
        <f>step*(-'By group'!S$32*Population!S102+'By group'!Y$33*Population!Y102)</f>
        <v>-2442.3404524464413</v>
      </c>
      <c r="HG102" s="4">
        <f>step*(-'By group'!T$32*Population!T102+'By group'!Z$33*Population!Z102)</f>
        <v>-317.04383660773112</v>
      </c>
      <c r="HH102" s="4">
        <f>step*(-'By group'!U$32*Population!U102+'By group'!AA$33*Population!AA102)</f>
        <v>-276.42235446782428</v>
      </c>
      <c r="HI102" s="14">
        <f t="shared" si="162"/>
        <v>0</v>
      </c>
      <c r="HJ102" s="46">
        <f t="shared" si="163"/>
        <v>0</v>
      </c>
      <c r="HK102" s="4">
        <f t="shared" si="164"/>
        <v>0</v>
      </c>
      <c r="HL102" s="4">
        <f t="shared" si="165"/>
        <v>2442.3404524464413</v>
      </c>
      <c r="HM102" s="4">
        <f t="shared" si="166"/>
        <v>317.04383660773112</v>
      </c>
      <c r="HN102" s="9">
        <f t="shared" si="167"/>
        <v>276.42235446782428</v>
      </c>
      <c r="HO102" s="4">
        <v>0</v>
      </c>
      <c r="HP102" s="4">
        <f>step*(-'By group'!AC$32*Population!AC102+'By group'!AI$33*Population!AI102)</f>
        <v>0</v>
      </c>
      <c r="HQ102" s="4">
        <f>step*(-'By group'!AD$32*Population!AD102+'By group'!AJ$33*Population!AJ102)</f>
        <v>0</v>
      </c>
      <c r="HR102" s="4">
        <f>step*(-'By group'!AE$32*Population!AE102+'By group'!AK$33*Population!AK102)</f>
        <v>0</v>
      </c>
      <c r="HS102" s="4">
        <f>step*(-'By group'!AF$32*Population!AF102+'By group'!AL$33*Population!AL102)</f>
        <v>-176.51688736759263</v>
      </c>
      <c r="HT102" s="4">
        <f>step*(-'By group'!AG$32*Population!AG102+'By group'!AM$33*Population!AM102)</f>
        <v>-22.833925491311575</v>
      </c>
      <c r="HU102" s="4">
        <f>step*(-'By group'!AH$32*Population!AH102+'By group'!AN$33*Population!AN102)</f>
        <v>-20.073134313874053</v>
      </c>
      <c r="HV102" s="14">
        <f t="shared" si="168"/>
        <v>0</v>
      </c>
      <c r="HW102" s="46">
        <f t="shared" si="169"/>
        <v>0</v>
      </c>
      <c r="HX102" s="4">
        <f t="shared" si="170"/>
        <v>0</v>
      </c>
      <c r="HY102" s="4">
        <f t="shared" si="171"/>
        <v>176.51688736759263</v>
      </c>
      <c r="HZ102" s="4">
        <f t="shared" si="172"/>
        <v>22.833925491311575</v>
      </c>
      <c r="IA102" s="4">
        <f t="shared" si="173"/>
        <v>20.073134313874053</v>
      </c>
      <c r="IB102" s="8">
        <v>0</v>
      </c>
      <c r="IC102" s="4">
        <f>step*(-'By group'!AP$32*Population!AP102+'By group'!AV$33*Population!AV102)</f>
        <v>0</v>
      </c>
      <c r="ID102" s="4">
        <f>step*(-'By group'!AQ$32*Population!AQ102+'By group'!AW$33*Population!AW102)</f>
        <v>0</v>
      </c>
      <c r="IE102" s="4">
        <f>step*(-'By group'!AR$32*Population!AR102+'By group'!AX$33*Population!AX102)</f>
        <v>0</v>
      </c>
      <c r="IF102" s="4">
        <f>step*(-'By group'!AS$32*Population!AS102+'By group'!AY$33*Population!AY102)</f>
        <v>-539.46409736051373</v>
      </c>
      <c r="IG102" s="4">
        <f>step*(-'By group'!AT$32*Population!AT102+'By group'!AZ$33*Population!AZ102)</f>
        <v>-71.044604218840277</v>
      </c>
      <c r="IH102" s="4">
        <f>step*(-'By group'!AU$32*Population!AU102+'By group'!BA$33*Population!BA102)</f>
        <v>-61.663831295663684</v>
      </c>
      <c r="II102" s="14">
        <f t="shared" si="102"/>
        <v>0</v>
      </c>
      <c r="IJ102" s="4">
        <f t="shared" si="103"/>
        <v>0</v>
      </c>
      <c r="IK102" s="4">
        <f t="shared" si="174"/>
        <v>0</v>
      </c>
      <c r="IL102" s="4">
        <f t="shared" si="175"/>
        <v>539.46409736051373</v>
      </c>
      <c r="IM102" s="4">
        <f t="shared" si="176"/>
        <v>71.044604218840277</v>
      </c>
      <c r="IN102" s="4">
        <f t="shared" si="177"/>
        <v>61.663831295663684</v>
      </c>
      <c r="IO102" s="8">
        <v>0</v>
      </c>
      <c r="IP102" s="4">
        <f>step*(-'By group'!BC$32*Population!BC102+'By group'!BI$33*Population!BI102)</f>
        <v>0</v>
      </c>
      <c r="IQ102" s="4">
        <f>step*(-'By group'!BD$32*Population!BD102+'By group'!BJ$33*Population!BJ102)</f>
        <v>0</v>
      </c>
      <c r="IR102" s="4">
        <f>step*(-'By group'!BE$32*Population!BE102+'By group'!BK$33*Population!BK102)</f>
        <v>0</v>
      </c>
      <c r="IS102" s="4">
        <f>step*(-'By group'!BF$32*Population!BF102+'By group'!BL$33*Population!BL102)</f>
        <v>-224.82223234686336</v>
      </c>
      <c r="IT102" s="4">
        <f>step*(-'By group'!BG$32*Population!BG102+'By group'!BM$33*Population!BM102)</f>
        <v>-30.528981366226727</v>
      </c>
      <c r="IU102" s="4">
        <f>step*(-'By group'!BH$32*Population!BH102+'By group'!BN$33*Population!BN102)</f>
        <v>-24.974639589516258</v>
      </c>
      <c r="IV102" s="14">
        <f t="shared" si="104"/>
        <v>0</v>
      </c>
      <c r="IW102" s="4">
        <f t="shared" si="105"/>
        <v>0</v>
      </c>
      <c r="IX102" s="4">
        <f t="shared" si="106"/>
        <v>0</v>
      </c>
      <c r="IY102" s="4">
        <f t="shared" si="107"/>
        <v>224.82223234686336</v>
      </c>
      <c r="IZ102" s="4">
        <f t="shared" si="108"/>
        <v>30.528981366226727</v>
      </c>
      <c r="JA102" s="4">
        <f t="shared" si="109"/>
        <v>24.974639589516258</v>
      </c>
      <c r="JB102" s="75">
        <f>step*(+prop_idu_male*'By group'!BB$9*Population!BB102-'By group'!B$8*Population!B102)</f>
        <v>-973.38856792603917</v>
      </c>
      <c r="JC102" s="46">
        <f>step*(+prop_idu_male*'By group'!BC$9*Population!BC102-'By group'!C$8*Population!C102)</f>
        <v>-5.7928315781309667</v>
      </c>
      <c r="JD102" s="46">
        <f>step*(+prop_idu_male*'By group'!BD$9*Population!BD102-'By group'!D$8*Population!D102)</f>
        <v>-17.015474870348545</v>
      </c>
      <c r="JE102" s="46">
        <f>step*(+prop_idu_male*'By group'!BE$9*Population!BE102-'By group'!E$8*Population!E102)</f>
        <v>-17.674769477966979</v>
      </c>
      <c r="JF102" s="46">
        <f>step*(+prop_idu_male*'By group'!BF$9*Population!BF102-'By group'!F$8*Population!F102)</f>
        <v>-5.3193505832315777</v>
      </c>
      <c r="JG102" s="46">
        <f>step*(+prop_idu_male*'By group'!BG$9*Population!BG102-'By group'!G$8*Population!G102)</f>
        <v>-1.0255013048327417</v>
      </c>
      <c r="JH102" s="46">
        <f>step*(+prop_idu_male*'By group'!BH$9*Population!BH102-'By group'!H$8*Population!H102)</f>
        <v>-0.86939958161147257</v>
      </c>
      <c r="JI102" s="46">
        <f>step*(+prop_idu_male*'By group'!BI$9*Population!BI102-'By group'!I$8*Population!I102)</f>
        <v>0</v>
      </c>
      <c r="JJ102" s="46">
        <f>step*(+prop_idu_male*'By group'!BJ$9*Population!BJ102-'By group'!J$8*Population!J102)</f>
        <v>0</v>
      </c>
      <c r="JK102" s="46">
        <f>step*(+prop_idu_male*'By group'!BK$9*Population!BK102-'By group'!K$8*Population!K102)</f>
        <v>0</v>
      </c>
      <c r="JL102" s="46">
        <f>step*(+prop_idu_male*'By group'!BL$9*Population!BL102-'By group'!L$8*Population!L102)</f>
        <v>-1.820856195062174</v>
      </c>
      <c r="JM102" s="46">
        <f>step*(+prop_idu_male*'By group'!BM$9*Population!BM102-'By group'!M$8*Population!M102)</f>
        <v>-0.911462972136036</v>
      </c>
      <c r="JN102" s="46">
        <f>step*(+prop_idu_male*'By group'!BN$9*Population!BN102-'By group'!N$8*Population!N102)</f>
        <v>-0.73572476224199368</v>
      </c>
      <c r="JO102" s="45">
        <f>step*(+(1-prop_idu_male)*'By group'!BB$9*Population!BB102-'By group'!O$8*Population!O102-'By group'!O$6*Population!O102+'By group'!AB$7*Population!AB102)</f>
        <v>-7274.6740498852541</v>
      </c>
      <c r="JP102" s="46">
        <f>step*(+(1-prop_idu_male)*'By group'!BC$9*Population!BC102-'By group'!P$8*Population!P102-'By group'!P$6*Population!P102+'By group'!AC$7*Population!AC102)</f>
        <v>-11.091565554169481</v>
      </c>
      <c r="JQ102" s="46">
        <f>step*(+(1-prop_idu_male)*'By group'!BD$9*Population!BD102-'By group'!Q$8*Population!Q102-'By group'!Q$6*Population!Q102+'By group'!AD$7*Population!AD102)</f>
        <v>-32.169973233301434</v>
      </c>
      <c r="JR102" s="46">
        <f>step*(+(1-prop_idu_male)*'By group'!BE$9*Population!BE102-'By group'!R$8*Population!R102-'By group'!R$6*Population!R102+'By group'!AE$7*Population!AE102)</f>
        <v>-32.862472295508681</v>
      </c>
      <c r="JS102" s="46">
        <f>step*(+(1-prop_idu_male)*'By group'!BF$9*Population!BF102-'By group'!S$8*Population!S102-'By group'!S$6*Population!S102+'By group'!AF$7*Population!AF102)</f>
        <v>-9.7722018439412999</v>
      </c>
      <c r="JT102" s="46">
        <f>step*(+(1-prop_idu_male)*'By group'!BG$9*Population!BG102-'By group'!T$8*Population!T102-'By group'!T$6*Population!T102+'By group'!AG$7*Population!AG102)</f>
        <v>-1.8688150034781215</v>
      </c>
      <c r="JU102" s="46">
        <f>step*(+(1-prop_idu_male)*'By group'!BH$9*Population!BH102-'By group'!U$8*Population!U102-'By group'!U$6*Population!U102+'By group'!AH$7*Population!AH102)</f>
        <v>-1.5649020080348206</v>
      </c>
      <c r="JV102" s="46">
        <f>step*(+(1-prop_idu_male)*'By group'!BI$9*Population!BI102-'By group'!V$8*Population!V102-'By group'!V$6*Population!V102+'By group'!AI$7*Population!AI102)</f>
        <v>0</v>
      </c>
      <c r="JW102" s="46">
        <f>step*(+(1-prop_idu_male)*'By group'!BJ$9*Population!BJ102-'By group'!W$8*Population!W102-'By group'!W$6*Population!W102+'By group'!AJ$7*Population!AJ102)</f>
        <v>0</v>
      </c>
      <c r="JX102" s="46">
        <f>step*(+(1-prop_idu_male)*'By group'!BK$9*Population!BK102-'By group'!X$8*Population!X102-'By group'!X$6*Population!X102+'By group'!AK$7*Population!AK102)</f>
        <v>0</v>
      </c>
      <c r="JY102" s="46">
        <f>step*(+(1-prop_idu_male)*'By group'!BL$9*Population!BL102-'By group'!Y$8*Population!Y102-'By group'!Y$6*Population!Y102+'By group'!AL$7*Population!AL102)</f>
        <v>-3.273112769207926</v>
      </c>
      <c r="JZ102" s="46">
        <f>step*(+(1-prop_idu_male)*'By group'!BM$9*Population!BM102-'By group'!Z$8*Population!Z102-'By group'!Z$6*Population!Z102+'By group'!AM$7*Population!AM102)</f>
        <v>-1.6190436212186379</v>
      </c>
      <c r="KA102" s="76">
        <f>step*(+(1-prop_idu_male)*'By group'!BN$9*Population!BN102-'By group'!AA$8*Population!AA102-'By group'!AA$6*Population!AA102+'By group'!AN$7*Population!AN102)</f>
        <v>-1.2971740524149264</v>
      </c>
      <c r="KB102" s="46">
        <f>step*(+'By group'!O$6*Population!O102-'By group'!AB$7*Population!AB102)</f>
        <v>6224.9827990285285</v>
      </c>
      <c r="KC102" s="46">
        <f>step*(+'By group'!P$6*Population!P102-'By group'!AC$7*Population!AC102)</f>
        <v>8.0222607024752541</v>
      </c>
      <c r="KD102" s="46">
        <f>step*(+'By group'!Q$6*Population!Q102-'By group'!AD$7*Population!AD102)</f>
        <v>23.193339360697664</v>
      </c>
      <c r="KE102" s="46">
        <f>step*(+'By group'!R$6*Population!R102-'By group'!AE$7*Population!AE102)</f>
        <v>23.58915675149683</v>
      </c>
      <c r="KF102" s="46">
        <f>step*(+'By group'!S$6*Population!S102-'By group'!AF$7*Population!AF102)</f>
        <v>6.9919174021860968</v>
      </c>
      <c r="KG102" s="46">
        <f>step*(+'By group'!T$6*Population!T102-'By group'!AG$7*Population!AG102)</f>
        <v>1.3341281346823233</v>
      </c>
      <c r="KH102" s="46">
        <f>step*(+'By group'!U$6*Population!U102-'By group'!AH$7*Population!AH102)</f>
        <v>1.1131908923604084</v>
      </c>
      <c r="KI102" s="46">
        <f>step*(+'By group'!V$6*Population!V102-'By group'!AI$7*Population!AI102)</f>
        <v>0</v>
      </c>
      <c r="KJ102" s="46">
        <f>step*(+'By group'!W$6*Population!W102-'By group'!AJ$7*Population!AJ102)</f>
        <v>0</v>
      </c>
      <c r="KK102" s="46">
        <f>step*(+'By group'!X$6*Population!X102-'By group'!AK$7*Population!AK102)</f>
        <v>0</v>
      </c>
      <c r="KL102" s="46">
        <f>step*(+'By group'!Y$6*Population!Y102-'By group'!AL$7*Population!AL102)</f>
        <v>2.3274381117741667</v>
      </c>
      <c r="KM102" s="46">
        <f>step*(+'By group'!Z$6*Population!Z102-'By group'!AM$7*Population!AM102)</f>
        <v>1.1471227792030314</v>
      </c>
      <c r="KN102" s="46">
        <f>step*(+'By group'!AA$6*Population!AA102-'By group'!AN$7*Population!AN102)</f>
        <v>0.91662696249433062</v>
      </c>
      <c r="KO102" s="45">
        <v>0</v>
      </c>
      <c r="KP102" s="46">
        <v>0</v>
      </c>
      <c r="KQ102" s="46">
        <v>0</v>
      </c>
      <c r="KR102" s="46">
        <v>0</v>
      </c>
      <c r="KS102" s="46">
        <v>0</v>
      </c>
      <c r="KT102" s="46">
        <v>0</v>
      </c>
      <c r="KU102" s="46">
        <v>0</v>
      </c>
      <c r="KV102" s="46">
        <v>0</v>
      </c>
      <c r="KW102" s="46">
        <v>0</v>
      </c>
      <c r="KX102" s="46">
        <v>0</v>
      </c>
      <c r="KY102" s="46">
        <v>0</v>
      </c>
      <c r="KZ102" s="46">
        <v>0</v>
      </c>
      <c r="LA102" s="46">
        <v>0</v>
      </c>
      <c r="LB102" s="188">
        <f>step*(-'By group'!BB$9*Population!BB102+'By group'!B$8*Population!B102+'By group'!O$8*Population!O102)</f>
        <v>2023.0798187827654</v>
      </c>
      <c r="LC102" s="189">
        <f>step*(-'By group'!BC$9*Population!BC102+'By group'!C$8*Population!C102+'By group'!P$8*Population!P102)</f>
        <v>8.8621364298251919</v>
      </c>
      <c r="LD102" s="189">
        <f>step*(-'By group'!BD$9*Population!BD102+'By group'!D$8*Population!D102+'By group'!Q$8*Population!Q102)</f>
        <v>25.992108742952318</v>
      </c>
      <c r="LE102" s="189">
        <f>step*(-'By group'!BE$9*Population!BE102+'By group'!E$8*Population!E102+'By group'!R$8*Population!R102)</f>
        <v>26.948085021978827</v>
      </c>
      <c r="LF102" s="189">
        <f>step*(-'By group'!BF$9*Population!BF102+'By group'!F$8*Population!F102+'By group'!S$8*Population!S102)</f>
        <v>8.0996350249867817</v>
      </c>
      <c r="LG102" s="189">
        <f>step*(-'By group'!BG$9*Population!BG102+'By group'!G$8*Population!G102+'By group'!T$8*Population!T102)</f>
        <v>1.5601881736285399</v>
      </c>
      <c r="LH102" s="189">
        <f>step*(-'By group'!BH$9*Population!BH102+'By group'!H$8*Population!H102+'By group'!U$8*Population!U102)</f>
        <v>1.321110697285885</v>
      </c>
      <c r="LI102" s="189">
        <f>step*(-'By group'!BI$9*Population!BI102+'By group'!I$8*Population!I102+'By group'!V$8*Population!V102)</f>
        <v>0</v>
      </c>
      <c r="LJ102" s="189">
        <f>step*(-'By group'!BJ$9*Population!BJ102+'By group'!J$8*Population!J102+'By group'!W$8*Population!W102)</f>
        <v>0</v>
      </c>
      <c r="LK102" s="189">
        <f>step*(-'By group'!BK$9*Population!BK102+'By group'!K$8*Population!K102+'By group'!X$8*Population!X102)</f>
        <v>0</v>
      </c>
      <c r="LL102" s="189">
        <f>step*(-'By group'!BL$9*Population!BL102+'By group'!L$8*Population!L102+'By group'!Y$8*Population!Y102)</f>
        <v>2.7665308524959329</v>
      </c>
      <c r="LM102" s="189">
        <f>step*(-'By group'!BM$9*Population!BM102+'By group'!M$8*Population!M102+'By group'!Z$8*Population!Z102)</f>
        <v>1.3833838141516424</v>
      </c>
      <c r="LN102" s="189">
        <f>step*(-'By group'!BN$9*Population!BN102+'By group'!N$8*Population!N102+'By group'!AA$8*Population!AA102)</f>
        <v>1.1162718521625894</v>
      </c>
    </row>
    <row r="103" spans="1:326" x14ac:dyDescent="0.25">
      <c r="A103">
        <f t="shared" si="178"/>
        <v>49.5</v>
      </c>
      <c r="B103" s="52">
        <f>step*((-'By group'!B$4-'By group'!B$5-'By group'!B$22)*Population!B103+'By group'!B$3*Population!$BO103)</f>
        <v>194854.40365389176</v>
      </c>
      <c r="C103" s="4">
        <f>step*((-'By group'!C$4-'By group'!C$5-'By group'!C$22)*Population!C103+'By group'!C$3*Population!$BO103)</f>
        <v>-5329.3990410888055</v>
      </c>
      <c r="D103" s="4">
        <f>step*((-'By group'!D$4-'By group'!D$5-'By group'!D$22)*Population!D103+'By group'!D$3*Population!$BO103)</f>
        <v>-34960.051925320739</v>
      </c>
      <c r="E103" s="4">
        <f>step*((-'By group'!E$4-'By group'!E$5-'By group'!E$22)*Population!E103+'By group'!E$3*Population!$BO103)</f>
        <v>-55946.826166374813</v>
      </c>
      <c r="F103" s="4">
        <f>step*((-'By group'!F$4-'By group'!F$5-'By group'!F$22)*Population!F103+'By group'!F$3*Population!$BO103)</f>
        <v>-22694.405407482354</v>
      </c>
      <c r="G103" s="4">
        <f>step*((-'By group'!G$4-'By group'!G$5-'By group'!G$22)*Population!G103+'By group'!G$3*Population!$BO103)</f>
        <v>-5500.6276924601279</v>
      </c>
      <c r="H103" s="4">
        <f>step*((-'By group'!H$4-'By group'!H$5-'By group'!H$22)*Population!H103+'By group'!H$3*Population!$BO103)</f>
        <v>-5109.3498789684845</v>
      </c>
      <c r="I103" s="4">
        <f>step*((-'By group'!I$4-'By group'!I$5-'By group'!I$22)*Population!I103+'By group'!I$3*Population!$BO103)</f>
        <v>0</v>
      </c>
      <c r="J103" s="4">
        <f>step*((-'By group'!J$4-'By group'!J$5-'By group'!J$22)*Population!J103+'By group'!J$3*Population!$BO103)</f>
        <v>0</v>
      </c>
      <c r="K103" s="4">
        <f>step*((-'By group'!K$4-'By group'!K$5-'By group'!K$22)*Population!K103+'By group'!K$3*Population!$BO103)</f>
        <v>0</v>
      </c>
      <c r="L103" s="4">
        <f>step*((-'By group'!L$4-'By group'!L$5-'By group'!L$22)*Population!L103+'By group'!L$3*Population!$BO103)</f>
        <v>-2825.1250475773554</v>
      </c>
      <c r="M103" s="4">
        <f>step*((-'By group'!M$4-'By group'!M$5-'By group'!M$22)*Population!M103+'By group'!M$3*Population!$BO103)</f>
        <v>-1603.0504884844067</v>
      </c>
      <c r="N103" s="4">
        <f>step*((-'By group'!N$4-'By group'!N$5-'By group'!N$22)*Population!N103+'By group'!N$3*Population!$BO103)</f>
        <v>-1522.9216114116853</v>
      </c>
      <c r="O103" s="8">
        <f>step*((-'By group'!O$4-'By group'!O$5-'By group'!O$22)*Population!O103+'By group'!O$3*Population!$BO103)</f>
        <v>136256.97392008186</v>
      </c>
      <c r="P103" s="4">
        <f>step*((-'By group'!P$4-'By group'!P$5-'By group'!P$22)*Population!P103+'By group'!P$3*Population!$BO103)</f>
        <v>-2633.0743284216733</v>
      </c>
      <c r="Q103" s="4">
        <f>step*((-'By group'!Q$4-'By group'!Q$5-'By group'!Q$22)*Population!Q103+'By group'!Q$3*Population!$BO103)</f>
        <v>-17266.120058974204</v>
      </c>
      <c r="R103" s="4">
        <f>step*((-'By group'!R$4-'By group'!R$5-'By group'!R$22)*Population!R103+'By group'!R$3*Population!$BO103)</f>
        <v>-27619.298136294485</v>
      </c>
      <c r="S103" s="4">
        <f>step*((-'By group'!S$4-'By group'!S$5-'By group'!S$22)*Population!S103+'By group'!S$3*Population!$BO103)</f>
        <v>-11201.068431049911</v>
      </c>
      <c r="T103" s="4">
        <f>step*((-'By group'!T$4-'By group'!T$5-'By group'!T$22)*Population!T103+'By group'!T$3*Population!$BO103)</f>
        <v>-2714.7828975584357</v>
      </c>
      <c r="U103" s="4">
        <f>step*((-'By group'!U$4-'By group'!U$5-'By group'!U$22)*Population!U103+'By group'!U$3*Population!$BO103)</f>
        <v>-2522.643179221915</v>
      </c>
      <c r="V103" s="4">
        <f>step*((-'By group'!V$4-'By group'!V$5-'By group'!V$22)*Population!V103+'By group'!V$3*Population!$BO103)</f>
        <v>0</v>
      </c>
      <c r="W103" s="4">
        <f>step*((-'By group'!W$4-'By group'!W$5-'By group'!W$22)*Population!W103+'By group'!W$3*Population!$BO103)</f>
        <v>0</v>
      </c>
      <c r="X103" s="4">
        <f>step*((-'By group'!X$4-'By group'!X$5-'By group'!X$22)*Population!X103+'By group'!X$3*Population!$BO103)</f>
        <v>0</v>
      </c>
      <c r="Y103" s="4">
        <f>step*((-'By group'!Y$4-'By group'!Y$5-'By group'!Y$22)*Population!Y103+'By group'!Y$3*Population!$BO103)</f>
        <v>-1394.6966332760733</v>
      </c>
      <c r="Z103" s="4">
        <f>step*((-'By group'!Z$4-'By group'!Z$5-'By group'!Z$22)*Population!Z103+'By group'!Z$3*Population!$BO103)</f>
        <v>-792.11559381443249</v>
      </c>
      <c r="AA103" s="4">
        <f>step*((-'By group'!AA$4-'By group'!AA$5-'By group'!AA$22)*Population!AA103+'By group'!AA$3*Population!$BO103)</f>
        <v>-754.81597884017617</v>
      </c>
      <c r="AB103" s="8">
        <f>step*((-'By group'!AB$4-'By group'!AB$5-'By group'!AB$22)*Population!AB103+'By group'!AB$3*Population!$BO103)</f>
        <v>-1280.6201053318382</v>
      </c>
      <c r="AC103" s="4">
        <f>step*((-'By group'!AC$4-'By group'!AC$5-'By group'!AC$22)*Population!AC103+'By group'!AC$3*Population!$BO103)</f>
        <v>-187.227897403508</v>
      </c>
      <c r="AD103" s="4">
        <f>step*((-'By group'!AD$4-'By group'!AD$5-'By group'!AD$22)*Population!AD103+'By group'!AD$3*Population!$BO103)</f>
        <v>-1234.4941148310013</v>
      </c>
      <c r="AE103" s="4">
        <f>step*((-'By group'!AE$4-'By group'!AE$5-'By group'!AE$22)*Population!AE103+'By group'!AE$3*Population!$BO103)</f>
        <v>-1989.5090854416392</v>
      </c>
      <c r="AF103" s="4">
        <f>step*((-'By group'!AF$4-'By group'!AF$5-'By group'!AF$22)*Population!AF103+'By group'!AF$3*Population!$BO103)</f>
        <v>-811.26518161704485</v>
      </c>
      <c r="AG103" s="4">
        <f>step*((-'By group'!AG$4-'By group'!AG$5-'By group'!AG$22)*Population!AG103+'By group'!AG$3*Population!$BO103)</f>
        <v>-197.357360172791</v>
      </c>
      <c r="AH103" s="4">
        <f>step*((-'By group'!AH$4-'By group'!AH$5-'By group'!AH$22)*Population!AH103+'By group'!AH$3*Population!$BO103)</f>
        <v>-184.44969326297993</v>
      </c>
      <c r="AI103" s="4">
        <f>step*((-'By group'!AI$4-'By group'!AI$5-'By group'!AI$22)*Population!AI103+'By group'!AI$3*Population!$BO103)</f>
        <v>0</v>
      </c>
      <c r="AJ103" s="4">
        <f>step*((-'By group'!AJ$4-'By group'!AJ$5-'By group'!AJ$22)*Population!AJ103+'By group'!AJ$3*Population!$BO103)</f>
        <v>0</v>
      </c>
      <c r="AK103" s="4">
        <f>step*((-'By group'!AK$4-'By group'!AK$5-'By group'!AK$22)*Population!AK103+'By group'!AK$3*Population!$BO103)</f>
        <v>0</v>
      </c>
      <c r="AL103" s="4">
        <f>step*((-'By group'!AL$4-'By group'!AL$5-'By group'!AL$22)*Population!AL103+'By group'!AL$3*Population!$BO103)</f>
        <v>-102.04645804928025</v>
      </c>
      <c r="AM103" s="4">
        <f>step*((-'By group'!AM$4-'By group'!AM$5-'By group'!AM$22)*Population!AM103+'By group'!AM$3*Population!$BO103)</f>
        <v>-58.284477954851504</v>
      </c>
      <c r="AN103" s="4">
        <f>step*((-'By group'!AN$4-'By group'!AN$5-'By group'!AN$22)*Population!AN103+'By group'!AN$3*Population!$BO103)</f>
        <v>-55.733183204674674</v>
      </c>
      <c r="AO103" s="8">
        <f>step*((-'By group'!AO$4-'By group'!AO$5-'By group'!AO$22)*Population!AO103+'By group'!AO$3*Population!$BO103)</f>
        <v>16466.188648569925</v>
      </c>
      <c r="AP103" s="4">
        <f>step*((-'By group'!AP$4-'By group'!AP$5-'By group'!AP$22)*Population!AP103+'By group'!AP$3*Population!$BO103)</f>
        <v>-592.46483252505959</v>
      </c>
      <c r="AQ103" s="4">
        <f>step*((-'By group'!AQ$4-'By group'!AQ$5-'By group'!AQ$22)*Population!AQ103+'By group'!AQ$3*Population!$BO103)</f>
        <v>-3866.0714463278459</v>
      </c>
      <c r="AR103" s="4">
        <f>step*((-'By group'!AR$4-'By group'!AR$5-'By group'!AR$22)*Population!AR103+'By group'!AR$3*Population!$BO103)</f>
        <v>-6134.2800464088577</v>
      </c>
      <c r="AS103" s="4">
        <f>step*((-'By group'!AS$4-'By group'!AS$5-'By group'!AS$22)*Population!AS103+'By group'!AS$3*Population!$BO103)</f>
        <v>-2469.9916338041271</v>
      </c>
      <c r="AT103" s="4">
        <f>step*((-'By group'!AT$4-'By group'!AT$5-'By group'!AT$22)*Population!AT103+'By group'!AT$3*Population!$BO103)</f>
        <v>-595.06050749492999</v>
      </c>
      <c r="AU103" s="4">
        <f>step*((-'By group'!AU$4-'By group'!AU$5-'By group'!AU$22)*Population!AU103+'By group'!AU$3*Population!$BO103)</f>
        <v>-545.76353504344695</v>
      </c>
      <c r="AV103" s="4">
        <f>step*((-'By group'!AV$4-'By group'!AV$5-'By group'!AV$22)*Population!AV103+'By group'!AV$3*Population!$BO103)</f>
        <v>0</v>
      </c>
      <c r="AW103" s="4">
        <f>step*((-'By group'!AW$4-'By group'!AW$5-'By group'!AW$22)*Population!AW103+'By group'!AW$3*Population!$BO103)</f>
        <v>0</v>
      </c>
      <c r="AX103" s="4">
        <f>step*((-'By group'!AX$4-'By group'!AX$5-'By group'!AX$22)*Population!AX103+'By group'!AX$3*Population!$BO103)</f>
        <v>0</v>
      </c>
      <c r="AY103" s="4">
        <f>step*((-'By group'!AY$4-'By group'!AY$5-'By group'!AY$22)*Population!AY103+'By group'!AY$3*Population!$BO103)</f>
        <v>-301.50020126566841</v>
      </c>
      <c r="AZ103" s="4">
        <f>step*((-'By group'!AZ$4-'By group'!AZ$5-'By group'!AZ$22)*Population!AZ103+'By group'!AZ$3*Population!$BO103)</f>
        <v>-168.23447459293754</v>
      </c>
      <c r="BA103" s="4">
        <f>step*((-'By group'!BA$4-'By group'!BA$5-'By group'!BA$22)*Population!BA103+'By group'!BA$3*Population!$BO103)</f>
        <v>-155.7496057394707</v>
      </c>
      <c r="BB103" s="8">
        <f>step*((-'By group'!BB$4-'By group'!BB$5-'By group'!BB$22)*Population!BB103+'By group'!BB$3*Population!$BO103)</f>
        <v>5610.6232907444228</v>
      </c>
      <c r="BC103" s="4">
        <f>step*((-'By group'!BC$4-'By group'!BC$5-'By group'!BC$22)*Population!BC103+'By group'!BC$3*Population!$BO103)</f>
        <v>-425.87982083874113</v>
      </c>
      <c r="BD103" s="4">
        <f>step*((-'By group'!BD$4-'By group'!BD$5-'By group'!BD$22)*Population!BD103+'By group'!BD$3*Population!$BO103)</f>
        <v>-2159.8363479962331</v>
      </c>
      <c r="BE103" s="4">
        <f>step*((-'By group'!BE$4-'By group'!BE$5-'By group'!BE$22)*Population!BE103+'By group'!BE$3*Population!$BO103)</f>
        <v>-3004.6544579613478</v>
      </c>
      <c r="BF103" s="4">
        <f>step*((-'By group'!BF$4-'By group'!BF$5-'By group'!BF$22)*Population!BF103+'By group'!BF$3*Population!$BO103)</f>
        <v>-1114.7091046837936</v>
      </c>
      <c r="BG103" s="4">
        <f>step*((-'By group'!BG$4-'By group'!BG$5-'By group'!BG$22)*Population!BG103+'By group'!BG$3*Population!$BO103)</f>
        <v>-254.38580700058509</v>
      </c>
      <c r="BH103" s="4">
        <f>step*((-'By group'!BH$4-'By group'!BH$5-'By group'!BH$22)*Population!BH103+'By group'!BH$3*Population!$BO103)</f>
        <v>-218.70566622727668</v>
      </c>
      <c r="BI103" s="4">
        <f>step*((-'By group'!BI$4-'By group'!BI$5-'By group'!BI$22)*Population!BI103+'By group'!BI$3*Population!$BO103)</f>
        <v>0</v>
      </c>
      <c r="BJ103" s="4">
        <f>step*((-'By group'!BJ$4-'By group'!BJ$5-'By group'!BJ$22)*Population!BJ103+'By group'!BJ$3*Population!$BO103)</f>
        <v>0</v>
      </c>
      <c r="BK103" s="4">
        <f>step*((-'By group'!BK$4-'By group'!BK$5-'By group'!BK$22)*Population!BK103+'By group'!BK$3*Population!$BO103)</f>
        <v>0</v>
      </c>
      <c r="BL103" s="4">
        <f>step*((-'By group'!BL$4-'By group'!BL$5-'By group'!BL$22)*Population!BL103+'By group'!BL$3*Population!$BO103)</f>
        <v>-143.80937925118258</v>
      </c>
      <c r="BM103" s="4">
        <f>step*((-'By group'!BM$4-'By group'!BM$5-'By group'!BM$22)*Population!BM103+'By group'!BM$3*Population!$BO103)</f>
        <v>-73.218136238688757</v>
      </c>
      <c r="BN103" s="4">
        <f>step*((-'By group'!BN$4-'By group'!BN$5-'By group'!BN$22)*Population!BN103+'By group'!BN$3*Population!$BO103)</f>
        <v>-61.287353783322168</v>
      </c>
      <c r="BO103" s="71">
        <f>-step*SUM(SCR!B103:N103)*Population!B103</f>
        <v>-138961.91792849815</v>
      </c>
      <c r="BP103" s="4">
        <f>step*-SUM('By group'!C$11:C$21)*Population!C103</f>
        <v>-133234.97602722014</v>
      </c>
      <c r="BQ103" s="4">
        <f>step*-SUM('By group'!D$11:D$21)*Population!D103</f>
        <v>-97111.255348113162</v>
      </c>
      <c r="BR103" s="4">
        <f>step*-SUM('By group'!E$11:E$21)*Population!E103</f>
        <v>-39962.018690267723</v>
      </c>
      <c r="BS103" s="4">
        <f>step*-SUM('By group'!F$11:F$21)*Population!F103</f>
        <v>-11944.423898674924</v>
      </c>
      <c r="BT103" s="4">
        <f>step*-SUM('By group'!G$11:G$21)*Population!G103</f>
        <v>-5729.8205129792996</v>
      </c>
      <c r="BU103" s="4">
        <f>step*-SUM('By group'!H$11:H$21)*Population!H103</f>
        <v>0</v>
      </c>
      <c r="BV103" s="4">
        <f>step*-SUM('By group'!I$11:I$21)*Population!I103</f>
        <v>0</v>
      </c>
      <c r="BW103" s="4">
        <f>step*-SUM('By group'!J$11:J$21)*Population!J103</f>
        <v>0</v>
      </c>
      <c r="BX103" s="4">
        <f>step*-SUM('By group'!K$11:K$21)*Population!K103</f>
        <v>0</v>
      </c>
      <c r="BY103" s="4">
        <f>step*-SUM('By group'!L$11:L$21)*Population!L103</f>
        <v>-2017.9464625552537</v>
      </c>
      <c r="BZ103" s="4">
        <f>step*-SUM('By group'!M$11:M$21)*Population!M103</f>
        <v>-1001.9065553027542</v>
      </c>
      <c r="CA103" s="4">
        <f>step*-SUM('By group'!N$11:N$21)*Population!N103</f>
        <v>0</v>
      </c>
      <c r="CB103" s="13">
        <f>-step*SUM(SCR!O103:AA103)*Population!O103</f>
        <v>-68665.476217906878</v>
      </c>
      <c r="CC103" s="4">
        <f>step*-SUM('By group'!P$11:P$21)*Population!P103</f>
        <v>-65826.858210541832</v>
      </c>
      <c r="CD103" s="4">
        <f>step*-SUM('By group'!Q$11:Q$21)*Population!Q103</f>
        <v>-47961.444608261678</v>
      </c>
      <c r="CE103" s="4">
        <f>step*-SUM('By group'!R$11:R$21)*Population!R103</f>
        <v>-19728.070097353204</v>
      </c>
      <c r="CF103" s="4">
        <f>step*-SUM('By group'!S$11:S$21)*Population!S103</f>
        <v>-5895.2991742367958</v>
      </c>
      <c r="CG103" s="4">
        <f>step*-SUM('By group'!T$11:T$21)*Population!T103</f>
        <v>-2827.8988516233703</v>
      </c>
      <c r="CH103" s="4">
        <f>step*-SUM('By group'!U$11:U$21)*Population!U103</f>
        <v>0</v>
      </c>
      <c r="CI103" s="4">
        <f>step*-SUM('By group'!V$11:V$21)*Population!V103</f>
        <v>0</v>
      </c>
      <c r="CJ103" s="4">
        <f>step*-SUM('By group'!W$11:W$21)*Population!W103</f>
        <v>0</v>
      </c>
      <c r="CK103" s="4">
        <f>step*-SUM('By group'!X$11:X$21)*Population!X103</f>
        <v>0</v>
      </c>
      <c r="CL103" s="4">
        <f>step*-SUM('By group'!Y$11:Y$21)*Population!Y103</f>
        <v>-996.21188091148088</v>
      </c>
      <c r="CM103" s="4">
        <f>step*-SUM('By group'!Z$11:Z$21)*Population!Z103</f>
        <v>-495.07224613402036</v>
      </c>
      <c r="CN103" s="4">
        <f>step*-SUM('By group'!AA$11:AA$21)*Population!AA103</f>
        <v>0</v>
      </c>
      <c r="CO103" s="13">
        <f>-step*SUM(SCR!AB103:AN103)*Population!AB103</f>
        <v>-4873.5440628646447</v>
      </c>
      <c r="CP103" s="4">
        <f>step*-SUM('By group'!AC$11:AC$21)*Population!AC103</f>
        <v>-4680.6974350876999</v>
      </c>
      <c r="CQ103" s="4">
        <f>step*-SUM('By group'!AD$11:AD$21)*Population!AD103</f>
        <v>-3429.1503189750038</v>
      </c>
      <c r="CR103" s="4">
        <f>step*-SUM('By group'!AE$11:AE$21)*Population!AE103</f>
        <v>-1421.0779181725993</v>
      </c>
      <c r="CS103" s="4">
        <f>step*-SUM('By group'!AF$11:AF$21)*Population!AF103</f>
        <v>-426.9816745352868</v>
      </c>
      <c r="CT103" s="4">
        <f>step*-SUM('By group'!AG$11:AG$21)*Population!AG103</f>
        <v>-205.58058351332394</v>
      </c>
      <c r="CU103" s="4">
        <f>step*-SUM('By group'!AH$11:AH$21)*Population!AH103</f>
        <v>0</v>
      </c>
      <c r="CV103" s="4">
        <f>step*-SUM('By group'!AI$11:AI$21)*Population!AI103</f>
        <v>0</v>
      </c>
      <c r="CW103" s="4">
        <f>step*-SUM('By group'!AJ$11:AJ$21)*Population!AJ103</f>
        <v>0</v>
      </c>
      <c r="CX103" s="4">
        <f>step*-SUM('By group'!AK$11:AK$21)*Population!AK103</f>
        <v>0</v>
      </c>
      <c r="CY103" s="4">
        <f>step*-SUM('By group'!AL$11:AL$21)*Population!AL103</f>
        <v>-72.890327178057319</v>
      </c>
      <c r="CZ103" s="4">
        <f>step*-SUM('By group'!AM$11:AM$21)*Population!AM103</f>
        <v>-36.427798721782189</v>
      </c>
      <c r="DA103" s="4">
        <f>step*-SUM('By group'!AN$11:AN$21)*Population!AN103</f>
        <v>0</v>
      </c>
      <c r="DB103" s="13">
        <f>-step*SUM(SCR!AO103:BA103)*Population!AO103</f>
        <v>-15472.541903246296</v>
      </c>
      <c r="DC103" s="4">
        <f>step*-SUM('By group'!AP$11:AP$21)*Population!AP103</f>
        <v>-14811.620813126488</v>
      </c>
      <c r="DD103" s="4">
        <f>step*-SUM('By group'!AQ$11:AQ$21)*Population!AQ103</f>
        <v>-10739.087350910684</v>
      </c>
      <c r="DE103" s="4">
        <f>step*-SUM('By group'!AR$11:AR$21)*Population!AR103</f>
        <v>-4381.6286045777551</v>
      </c>
      <c r="DF103" s="4">
        <f>step*-SUM('By group'!AS$11:AS$21)*Population!AS103</f>
        <v>-1299.9955967390142</v>
      </c>
      <c r="DG103" s="4">
        <f>step*-SUM('By group'!AT$11:AT$21)*Population!AT103</f>
        <v>-619.85469530721866</v>
      </c>
      <c r="DH103" s="4">
        <f>step*-SUM('By group'!AU$11:AU$21)*Population!AU103</f>
        <v>0</v>
      </c>
      <c r="DI103" s="4">
        <f>step*-SUM('By group'!AV$11:AV$21)*Population!AV103</f>
        <v>0</v>
      </c>
      <c r="DJ103" s="4">
        <f>step*-SUM('By group'!AW$11:AW$21)*Population!AW103</f>
        <v>0</v>
      </c>
      <c r="DK103" s="4">
        <f>step*-SUM('By group'!AX$11:AX$21)*Population!AX103</f>
        <v>0</v>
      </c>
      <c r="DL103" s="4">
        <f>step*-SUM('By group'!AY$11:AY$21)*Population!AY103</f>
        <v>-215.35728661833457</v>
      </c>
      <c r="DM103" s="4">
        <f>step*-SUM('By group'!AZ$11:AZ$21)*Population!AZ103</f>
        <v>-105.14654662058598</v>
      </c>
      <c r="DN103" s="4">
        <f>step*-SUM('By group'!BA$11:BA$21)*Population!BA103</f>
        <v>0</v>
      </c>
      <c r="DO103" s="13">
        <f>-step*SUM(SCR!BB103:BN103)*Population!BB103</f>
        <v>-7535.0290447061725</v>
      </c>
      <c r="DP103" s="4">
        <f>step*-SUM('By group'!BC$11:BC$21)*Population!BC103</f>
        <v>-7097.9970139790184</v>
      </c>
      <c r="DQ103" s="4">
        <f>step*-SUM('By group'!BD$11:BD$21)*Population!BD103</f>
        <v>-4908.7189727187106</v>
      </c>
      <c r="DR103" s="4">
        <f>step*-SUM('By group'!BE$11:BE$21)*Population!BE103</f>
        <v>-1877.9090362258423</v>
      </c>
      <c r="DS103" s="4">
        <f>step*-SUM('By group'!BF$11:BF$21)*Population!BF103</f>
        <v>-530.81385937323512</v>
      </c>
      <c r="DT103" s="4">
        <f>step*-SUM('By group'!BG$11:BG$21)*Population!BG103</f>
        <v>-244.60173750056256</v>
      </c>
      <c r="DU103" s="4">
        <f>step*-SUM('By group'!BH$11:BH$21)*Population!BH103</f>
        <v>0</v>
      </c>
      <c r="DV103" s="4">
        <f>step*-SUM('By group'!BI$11:BI$21)*Population!BI103</f>
        <v>0</v>
      </c>
      <c r="DW103" s="4">
        <f>step*-SUM('By group'!BJ$11:BJ$21)*Population!BJ103</f>
        <v>0</v>
      </c>
      <c r="DX103" s="4">
        <f>step*-SUM('By group'!BK$11:BK$21)*Population!BK103</f>
        <v>0</v>
      </c>
      <c r="DY103" s="4">
        <f>step*-SUM('By group'!BL$11:BL$21)*Population!BL103</f>
        <v>-79.894099583990339</v>
      </c>
      <c r="DZ103" s="4">
        <f>step*-SUM('By group'!BM$11:BM$21)*Population!BM103</f>
        <v>-36.609068119344379</v>
      </c>
      <c r="EA103" s="4">
        <f>step*-SUM('By group'!BN$11:BN$21)*Population!BN103</f>
        <v>0</v>
      </c>
      <c r="EB103" s="52">
        <v>0</v>
      </c>
      <c r="EC103" s="4">
        <f t="shared" si="111"/>
        <v>138961.91792849815</v>
      </c>
      <c r="ED103" s="4">
        <f t="shared" si="111"/>
        <v>133234.97602722014</v>
      </c>
      <c r="EE103" s="4">
        <f t="shared" si="112"/>
        <v>97111.255348113162</v>
      </c>
      <c r="EF103" s="4">
        <f t="shared" si="113"/>
        <v>39962.018690267723</v>
      </c>
      <c r="EG103" s="4">
        <f t="shared" si="114"/>
        <v>11944.423898674924</v>
      </c>
      <c r="EH103" s="4">
        <f t="shared" si="114"/>
        <v>5729.8205129792996</v>
      </c>
      <c r="EI103" s="4">
        <v>0</v>
      </c>
      <c r="EJ103" s="4">
        <f t="shared" si="115"/>
        <v>0</v>
      </c>
      <c r="EK103" s="4">
        <f t="shared" si="116"/>
        <v>0</v>
      </c>
      <c r="EL103" s="4">
        <f t="shared" si="117"/>
        <v>0</v>
      </c>
      <c r="EM103" s="4">
        <f t="shared" si="118"/>
        <v>2017.9464625552537</v>
      </c>
      <c r="EN103" s="4">
        <f t="shared" si="119"/>
        <v>1001.9065553027542</v>
      </c>
      <c r="EO103" s="52">
        <v>0</v>
      </c>
      <c r="EP103" s="4">
        <f t="shared" si="120"/>
        <v>68665.476217906878</v>
      </c>
      <c r="EQ103" s="4">
        <f t="shared" si="121"/>
        <v>65826.858210541832</v>
      </c>
      <c r="ER103" s="4">
        <f t="shared" si="122"/>
        <v>47961.444608261678</v>
      </c>
      <c r="ES103" s="4">
        <f t="shared" si="123"/>
        <v>19728.070097353204</v>
      </c>
      <c r="ET103" s="4">
        <f t="shared" si="124"/>
        <v>5895.2991742367958</v>
      </c>
      <c r="EU103" s="4">
        <f t="shared" si="125"/>
        <v>2827.8988516233703</v>
      </c>
      <c r="EV103" s="4">
        <v>0</v>
      </c>
      <c r="EW103" s="4">
        <f t="shared" si="126"/>
        <v>0</v>
      </c>
      <c r="EX103" s="4">
        <f t="shared" si="127"/>
        <v>0</v>
      </c>
      <c r="EY103" s="4">
        <f t="shared" si="128"/>
        <v>0</v>
      </c>
      <c r="EZ103" s="4">
        <f t="shared" si="129"/>
        <v>996.21188091148088</v>
      </c>
      <c r="FA103" s="4">
        <f t="shared" si="130"/>
        <v>495.07224613402036</v>
      </c>
      <c r="FB103" s="52">
        <v>0</v>
      </c>
      <c r="FC103" s="4">
        <f t="shared" si="131"/>
        <v>4873.5440628646447</v>
      </c>
      <c r="FD103" s="4">
        <f t="shared" si="132"/>
        <v>4680.6974350876999</v>
      </c>
      <c r="FE103" s="4">
        <f t="shared" si="133"/>
        <v>3429.1503189750038</v>
      </c>
      <c r="FF103" s="4">
        <f t="shared" si="134"/>
        <v>1421.0779181725993</v>
      </c>
      <c r="FG103" s="4">
        <f t="shared" si="135"/>
        <v>426.9816745352868</v>
      </c>
      <c r="FH103" s="4">
        <f t="shared" si="136"/>
        <v>205.58058351332394</v>
      </c>
      <c r="FI103" s="4">
        <v>0</v>
      </c>
      <c r="FJ103" s="4">
        <f t="shared" si="137"/>
        <v>0</v>
      </c>
      <c r="FK103" s="4">
        <f t="shared" si="138"/>
        <v>0</v>
      </c>
      <c r="FL103" s="4">
        <f t="shared" si="139"/>
        <v>0</v>
      </c>
      <c r="FM103" s="4">
        <f t="shared" si="140"/>
        <v>72.890327178057319</v>
      </c>
      <c r="FN103" s="9">
        <f t="shared" si="141"/>
        <v>36.427798721782189</v>
      </c>
      <c r="FO103" s="4">
        <v>0</v>
      </c>
      <c r="FP103" s="4">
        <f t="shared" si="142"/>
        <v>15472.541903246296</v>
      </c>
      <c r="FQ103" s="4">
        <f t="shared" si="143"/>
        <v>14811.620813126488</v>
      </c>
      <c r="FR103" s="4">
        <f t="shared" si="144"/>
        <v>10739.087350910684</v>
      </c>
      <c r="FS103" s="4">
        <f t="shared" si="145"/>
        <v>4381.6286045777551</v>
      </c>
      <c r="FT103" s="4">
        <f t="shared" si="146"/>
        <v>1299.9955967390142</v>
      </c>
      <c r="FU103" s="4">
        <f t="shared" si="147"/>
        <v>619.85469530721866</v>
      </c>
      <c r="FV103" s="4">
        <v>0</v>
      </c>
      <c r="FW103" s="4">
        <f t="shared" si="148"/>
        <v>0</v>
      </c>
      <c r="FX103" s="4">
        <f t="shared" si="149"/>
        <v>0</v>
      </c>
      <c r="FY103" s="4">
        <f t="shared" si="150"/>
        <v>0</v>
      </c>
      <c r="FZ103" s="4">
        <f t="shared" si="151"/>
        <v>215.35728661833457</v>
      </c>
      <c r="GA103" s="4">
        <f t="shared" si="152"/>
        <v>105.14654662058598</v>
      </c>
      <c r="GB103" s="4">
        <v>0</v>
      </c>
      <c r="GC103" s="4">
        <f t="shared" si="153"/>
        <v>7535.0290447061725</v>
      </c>
      <c r="GD103" s="4">
        <f t="shared" si="94"/>
        <v>7097.9970139790184</v>
      </c>
      <c r="GE103" s="4">
        <f t="shared" si="95"/>
        <v>4908.7189727187106</v>
      </c>
      <c r="GF103" s="4">
        <f t="shared" si="96"/>
        <v>1877.9090362258423</v>
      </c>
      <c r="GG103" s="4">
        <f t="shared" si="97"/>
        <v>530.81385937323512</v>
      </c>
      <c r="GH103" s="4">
        <f t="shared" si="98"/>
        <v>244.60173750056256</v>
      </c>
      <c r="GI103" s="4">
        <v>0</v>
      </c>
      <c r="GJ103" s="4">
        <f t="shared" si="154"/>
        <v>0</v>
      </c>
      <c r="GK103" s="4">
        <f t="shared" si="155"/>
        <v>0</v>
      </c>
      <c r="GL103" s="4">
        <f t="shared" si="99"/>
        <v>0</v>
      </c>
      <c r="GM103" s="4">
        <f t="shared" si="100"/>
        <v>79.894099583990339</v>
      </c>
      <c r="GN103" s="4">
        <f t="shared" si="101"/>
        <v>36.609068119344379</v>
      </c>
      <c r="GO103" s="52">
        <v>0</v>
      </c>
      <c r="GP103" s="4">
        <f>step*(-'By group'!C$32*Population!C103+'By group'!I$33*Population!I103)</f>
        <v>0</v>
      </c>
      <c r="GQ103" s="4">
        <f>step*(-'By group'!D$32*Population!D103+'By group'!J$33*Population!J103)</f>
        <v>0</v>
      </c>
      <c r="GR103" s="4">
        <f>step*(-'By group'!E$32*Population!E103+'By group'!K$33*Population!K103)</f>
        <v>0</v>
      </c>
      <c r="GS103" s="4">
        <f>step*(-'By group'!F$32*Population!F103+'By group'!L$33*Population!L103)</f>
        <v>-4963.2387180598353</v>
      </c>
      <c r="GT103" s="4">
        <f>step*(-'By group'!G$32*Population!G103+'By group'!M$33*Population!M103)</f>
        <v>-645.01082494448281</v>
      </c>
      <c r="GU103" s="4">
        <f>step*(-'By group'!H$32*Population!H103+'By group'!N$33*Population!N103)</f>
        <v>-563.25943394231911</v>
      </c>
      <c r="GV103" s="46">
        <f t="shared" si="156"/>
        <v>0</v>
      </c>
      <c r="GW103" s="14">
        <f t="shared" si="157"/>
        <v>0</v>
      </c>
      <c r="GX103" s="4">
        <f t="shared" si="158"/>
        <v>0</v>
      </c>
      <c r="GY103" s="4">
        <f t="shared" si="159"/>
        <v>4963.2387180598353</v>
      </c>
      <c r="GZ103" s="4">
        <f t="shared" si="160"/>
        <v>645.01082494448281</v>
      </c>
      <c r="HA103" s="4">
        <f t="shared" si="161"/>
        <v>563.25943394231911</v>
      </c>
      <c r="HB103" s="8">
        <v>0</v>
      </c>
      <c r="HC103" s="4">
        <f>step*(-'By group'!P$32*Population!P103+'By group'!V$33*Population!V103)</f>
        <v>0</v>
      </c>
      <c r="HD103" s="4">
        <f>step*(-'By group'!Q$32*Population!Q103+'By group'!W$33*Population!W103)</f>
        <v>0</v>
      </c>
      <c r="HE103" s="4">
        <f>step*(-'By group'!R$32*Population!R103+'By group'!X$33*Population!X103)</f>
        <v>0</v>
      </c>
      <c r="HF103" s="4">
        <f>step*(-'By group'!S$32*Population!S103+'By group'!Y$33*Population!Y103)</f>
        <v>-2449.5436466626575</v>
      </c>
      <c r="HG103" s="4">
        <f>step*(-'By group'!T$32*Population!T103+'By group'!Z$33*Population!Z103)</f>
        <v>-318.04364725766391</v>
      </c>
      <c r="HH103" s="4">
        <f>step*(-'By group'!U$32*Population!U103+'By group'!AA$33*Population!AA103)</f>
        <v>-277.33462726863672</v>
      </c>
      <c r="HI103" s="14">
        <f t="shared" si="162"/>
        <v>0</v>
      </c>
      <c r="HJ103" s="46">
        <f t="shared" si="163"/>
        <v>0</v>
      </c>
      <c r="HK103" s="4">
        <f t="shared" si="164"/>
        <v>0</v>
      </c>
      <c r="HL103" s="4">
        <f t="shared" si="165"/>
        <v>2449.5436466626575</v>
      </c>
      <c r="HM103" s="4">
        <f t="shared" si="166"/>
        <v>318.04364725766391</v>
      </c>
      <c r="HN103" s="9">
        <f t="shared" si="167"/>
        <v>277.33462726863672</v>
      </c>
      <c r="HO103" s="4">
        <v>0</v>
      </c>
      <c r="HP103" s="4">
        <f>step*(-'By group'!AC$32*Population!AC103+'By group'!AI$33*Population!AI103)</f>
        <v>0</v>
      </c>
      <c r="HQ103" s="4">
        <f>step*(-'By group'!AD$32*Population!AD103+'By group'!AJ$33*Population!AJ103)</f>
        <v>0</v>
      </c>
      <c r="HR103" s="4">
        <f>step*(-'By group'!AE$32*Population!AE103+'By group'!AK$33*Population!AK103)</f>
        <v>0</v>
      </c>
      <c r="HS103" s="4">
        <f>step*(-'By group'!AF$32*Population!AF103+'By group'!AL$33*Population!AL103)</f>
        <v>-177.04567367861475</v>
      </c>
      <c r="HT103" s="4">
        <f>step*(-'By group'!AG$32*Population!AG103+'By group'!AM$33*Population!AM103)</f>
        <v>-22.902217341773696</v>
      </c>
      <c r="HU103" s="4">
        <f>step*(-'By group'!AH$32*Population!AH103+'By group'!AN$33*Population!AN103)</f>
        <v>-20.135201758418468</v>
      </c>
      <c r="HV103" s="14">
        <f t="shared" si="168"/>
        <v>0</v>
      </c>
      <c r="HW103" s="46">
        <f t="shared" si="169"/>
        <v>0</v>
      </c>
      <c r="HX103" s="4">
        <f t="shared" si="170"/>
        <v>0</v>
      </c>
      <c r="HY103" s="4">
        <f t="shared" si="171"/>
        <v>177.04567367861475</v>
      </c>
      <c r="HZ103" s="4">
        <f t="shared" si="172"/>
        <v>22.902217341773696</v>
      </c>
      <c r="IA103" s="4">
        <f t="shared" si="173"/>
        <v>20.135201758418468</v>
      </c>
      <c r="IB103" s="8">
        <v>0</v>
      </c>
      <c r="IC103" s="4">
        <f>step*(-'By group'!AP$32*Population!AP103+'By group'!AV$33*Population!AV103)</f>
        <v>0</v>
      </c>
      <c r="ID103" s="4">
        <f>step*(-'By group'!AQ$32*Population!AQ103+'By group'!AW$33*Population!AW103)</f>
        <v>0</v>
      </c>
      <c r="IE103" s="4">
        <f>step*(-'By group'!AR$32*Population!AR103+'By group'!AX$33*Population!AX103)</f>
        <v>0</v>
      </c>
      <c r="IF103" s="4">
        <f>step*(-'By group'!AS$32*Population!AS103+'By group'!AY$33*Population!AY103)</f>
        <v>-542.31915506033988</v>
      </c>
      <c r="IG103" s="4">
        <f>step*(-'By group'!AT$32*Population!AT103+'By group'!AZ$33*Population!AZ103)</f>
        <v>-71.397665751150754</v>
      </c>
      <c r="IH103" s="4">
        <f>step*(-'By group'!AU$32*Population!AU103+'By group'!BA$33*Population!BA103)</f>
        <v>-61.987513542497709</v>
      </c>
      <c r="II103" s="14">
        <f t="shared" si="102"/>
        <v>0</v>
      </c>
      <c r="IJ103" s="4">
        <f t="shared" si="103"/>
        <v>0</v>
      </c>
      <c r="IK103" s="4">
        <f t="shared" si="174"/>
        <v>0</v>
      </c>
      <c r="IL103" s="4">
        <f t="shared" si="175"/>
        <v>542.31915506033988</v>
      </c>
      <c r="IM103" s="4">
        <f t="shared" si="176"/>
        <v>71.397665751150754</v>
      </c>
      <c r="IN103" s="4">
        <f t="shared" si="177"/>
        <v>61.987513542497709</v>
      </c>
      <c r="IO103" s="8">
        <v>0</v>
      </c>
      <c r="IP103" s="4">
        <f>step*(-'By group'!BC$32*Population!BC103+'By group'!BI$33*Population!BI103)</f>
        <v>0</v>
      </c>
      <c r="IQ103" s="4">
        <f>step*(-'By group'!BD$32*Population!BD103+'By group'!BJ$33*Population!BJ103)</f>
        <v>0</v>
      </c>
      <c r="IR103" s="4">
        <f>step*(-'By group'!BE$32*Population!BE103+'By group'!BK$33*Population!BK103)</f>
        <v>0</v>
      </c>
      <c r="IS103" s="4">
        <f>step*(-'By group'!BF$32*Population!BF103+'By group'!BL$33*Population!BL103)</f>
        <v>-225.45987989462239</v>
      </c>
      <c r="IT103" s="4">
        <f>step*(-'By group'!BG$32*Population!BG103+'By group'!BM$33*Population!BM103)</f>
        <v>-30.615813440440323</v>
      </c>
      <c r="IU103" s="4">
        <f>step*(-'By group'!BH$32*Population!BH103+'By group'!BN$33*Population!BN103)</f>
        <v>-25.046077348609316</v>
      </c>
      <c r="IV103" s="14">
        <f t="shared" si="104"/>
        <v>0</v>
      </c>
      <c r="IW103" s="4">
        <f t="shared" si="105"/>
        <v>0</v>
      </c>
      <c r="IX103" s="4">
        <f t="shared" si="106"/>
        <v>0</v>
      </c>
      <c r="IY103" s="4">
        <f t="shared" si="107"/>
        <v>225.45987989462239</v>
      </c>
      <c r="IZ103" s="4">
        <f t="shared" si="108"/>
        <v>30.615813440440323</v>
      </c>
      <c r="JA103" s="4">
        <f t="shared" si="109"/>
        <v>25.046077348609316</v>
      </c>
      <c r="JB103" s="75">
        <f>step*(+prop_idu_male*'By group'!BB$9*Population!BB103-'By group'!B$8*Population!B103)</f>
        <v>-976.11456070620955</v>
      </c>
      <c r="JC103" s="46">
        <f>step*(+prop_idu_male*'By group'!BC$9*Population!BC103-'By group'!C$8*Population!C103)</f>
        <v>-5.8099891596835249</v>
      </c>
      <c r="JD103" s="46">
        <f>step*(+prop_idu_male*'By group'!BD$9*Population!BD103-'By group'!D$8*Population!D103)</f>
        <v>-17.066065962717651</v>
      </c>
      <c r="JE103" s="46">
        <f>step*(+prop_idu_male*'By group'!BE$9*Population!BE103-'By group'!E$8*Population!E103)</f>
        <v>-17.72751850166285</v>
      </c>
      <c r="JF103" s="46">
        <f>step*(+prop_idu_male*'By group'!BF$9*Population!BF103-'By group'!F$8*Population!F103)</f>
        <v>-5.3352353180895795</v>
      </c>
      <c r="JG103" s="46">
        <f>step*(+prop_idu_male*'By group'!BG$9*Population!BG103-'By group'!G$8*Population!G103)</f>
        <v>-1.0285552685955901</v>
      </c>
      <c r="JH103" s="46">
        <f>step*(+prop_idu_male*'By group'!BH$9*Population!BH103-'By group'!H$8*Population!H103)</f>
        <v>-0.87194168274443562</v>
      </c>
      <c r="JI103" s="46">
        <f>step*(+prop_idu_male*'By group'!BI$9*Population!BI103-'By group'!I$8*Population!I103)</f>
        <v>0</v>
      </c>
      <c r="JJ103" s="46">
        <f>step*(+prop_idu_male*'By group'!BJ$9*Population!BJ103-'By group'!J$8*Population!J103)</f>
        <v>0</v>
      </c>
      <c r="JK103" s="46">
        <f>step*(+prop_idu_male*'By group'!BK$9*Population!BK103-'By group'!K$8*Population!K103)</f>
        <v>0</v>
      </c>
      <c r="JL103" s="46">
        <f>step*(+prop_idu_male*'By group'!BL$9*Population!BL103-'By group'!L$8*Population!L103)</f>
        <v>-1.8262006235536772</v>
      </c>
      <c r="JM103" s="46">
        <f>step*(+prop_idu_male*'By group'!BM$9*Population!BM103-'By group'!M$8*Population!M103)</f>
        <v>-0.9140447918163277</v>
      </c>
      <c r="JN103" s="46">
        <f>step*(+prop_idu_male*'By group'!BN$9*Population!BN103-'By group'!N$8*Population!N103)</f>
        <v>-0.73758566887755772</v>
      </c>
      <c r="JO103" s="45">
        <f>step*(+(1-prop_idu_male)*'By group'!BB$9*Population!BB103-'By group'!O$8*Population!O103-'By group'!O$6*Population!O103+'By group'!AB$7*Population!AB103)</f>
        <v>-7295.5121120952726</v>
      </c>
      <c r="JP103" s="46">
        <f>step*(+(1-prop_idu_male)*'By group'!BC$9*Population!BC103-'By group'!P$8*Population!P103-'By group'!P$6*Population!P103+'By group'!AC$7*Population!AC103)</f>
        <v>-11.12471687555102</v>
      </c>
      <c r="JQ103" s="46">
        <f>step*(+(1-prop_idu_male)*'By group'!BD$9*Population!BD103-'By group'!Q$8*Population!Q103-'By group'!Q$6*Population!Q103+'By group'!AD$7*Population!AD103)</f>
        <v>-32.265472985090064</v>
      </c>
      <c r="JR103" s="46">
        <f>step*(+(1-prop_idu_male)*'By group'!BE$9*Population!BE103-'By group'!R$8*Population!R103-'By group'!R$6*Population!R103+'By group'!AE$7*Population!AE103)</f>
        <v>-32.957924675553464</v>
      </c>
      <c r="JS103" s="46">
        <f>step*(+(1-prop_idu_male)*'By group'!BF$9*Population!BF103-'By group'!S$8*Population!S103-'By group'!S$6*Population!S103+'By group'!AF$7*Population!AF103)</f>
        <v>-9.7997610886346411</v>
      </c>
      <c r="JT103" s="46">
        <f>step*(+(1-prop_idu_male)*'By group'!BG$9*Population!BG103-'By group'!T$8*Population!T103-'By group'!T$6*Population!T103+'By group'!AG$7*Population!AG103)</f>
        <v>-1.8739003486394115</v>
      </c>
      <c r="JU103" s="46">
        <f>step*(+(1-prop_idu_male)*'By group'!BH$9*Population!BH103-'By group'!U$8*Population!U103-'By group'!U$6*Population!U103+'By group'!AH$7*Population!AH103)</f>
        <v>-1.5686797832638983</v>
      </c>
      <c r="JV103" s="46">
        <f>step*(+(1-prop_idu_male)*'By group'!BI$9*Population!BI103-'By group'!V$8*Population!V103-'By group'!V$6*Population!V103+'By group'!AI$7*Population!AI103)</f>
        <v>0</v>
      </c>
      <c r="JW103" s="46">
        <f>step*(+(1-prop_idu_male)*'By group'!BJ$9*Population!BJ103-'By group'!W$8*Population!W103-'By group'!W$6*Population!W103+'By group'!AJ$7*Population!AJ103)</f>
        <v>0</v>
      </c>
      <c r="JX103" s="46">
        <f>step*(+(1-prop_idu_male)*'By group'!BK$9*Population!BK103-'By group'!X$8*Population!X103-'By group'!X$6*Population!X103+'By group'!AK$7*Population!AK103)</f>
        <v>0</v>
      </c>
      <c r="JY103" s="46">
        <f>step*(+(1-prop_idu_male)*'By group'!BL$9*Population!BL103-'By group'!Y$8*Population!Y103-'By group'!Y$6*Population!Y103+'By group'!AL$7*Population!AL103)</f>
        <v>-3.2810303477271061</v>
      </c>
      <c r="JZ103" s="46">
        <f>step*(+(1-prop_idu_male)*'By group'!BM$9*Population!BM103-'By group'!Z$8*Population!Z103-'By group'!Z$6*Population!Z103+'By group'!AM$7*Population!AM103)</f>
        <v>-1.622150345977426</v>
      </c>
      <c r="KA103" s="76">
        <f>step*(+(1-prop_idu_male)*'By group'!BN$9*Population!BN103-'By group'!AA$8*Population!AA103-'By group'!AA$6*Population!AA103+'By group'!AN$7*Population!AN103)</f>
        <v>-1.2982502534270619</v>
      </c>
      <c r="KB103" s="46">
        <f>step*(+'By group'!O$6*Population!O103-'By group'!AB$7*Population!AB103)</f>
        <v>6242.8150493813328</v>
      </c>
      <c r="KC103" s="46">
        <f>step*(+'By group'!P$6*Population!P103-'By group'!AC$7*Population!AC103)</f>
        <v>8.0463138754432997</v>
      </c>
      <c r="KD103" s="46">
        <f>step*(+'By group'!Q$6*Population!Q103-'By group'!AD$7*Population!AD103)</f>
        <v>23.262230340163967</v>
      </c>
      <c r="KE103" s="46">
        <f>step*(+'By group'!R$6*Population!R103-'By group'!AE$7*Population!AE103)</f>
        <v>23.657262337744619</v>
      </c>
      <c r="KF103" s="46">
        <f>step*(+'By group'!S$6*Population!S103-'By group'!AF$7*Population!AF103)</f>
        <v>7.0113556593282151</v>
      </c>
      <c r="KG103" s="46">
        <f>step*(+'By group'!T$6*Population!T103-'By group'!AG$7*Population!AG103)</f>
        <v>1.3376727868148048</v>
      </c>
      <c r="KH103" s="46">
        <f>step*(+'By group'!U$6*Population!U103-'By group'!AH$7*Population!AH103)</f>
        <v>1.1157310211665077</v>
      </c>
      <c r="KI103" s="46">
        <f>step*(+'By group'!V$6*Population!V103-'By group'!AI$7*Population!AI103)</f>
        <v>0</v>
      </c>
      <c r="KJ103" s="46">
        <f>step*(+'By group'!W$6*Population!W103-'By group'!AJ$7*Population!AJ103)</f>
        <v>0</v>
      </c>
      <c r="KK103" s="46">
        <f>step*(+'By group'!X$6*Population!X103-'By group'!AK$7*Population!AK103)</f>
        <v>0</v>
      </c>
      <c r="KL103" s="46">
        <f>step*(+'By group'!Y$6*Population!Y103-'By group'!AL$7*Population!AL103)</f>
        <v>2.332754926566019</v>
      </c>
      <c r="KM103" s="46">
        <f>step*(+'By group'!Z$6*Population!Z103-'By group'!AM$7*Population!AM103)</f>
        <v>1.1490435407150124</v>
      </c>
      <c r="KN103" s="46">
        <f>step*(+'By group'!AA$6*Population!AA103-'By group'!AN$7*Population!AN103)</f>
        <v>0.91696669095122241</v>
      </c>
      <c r="KO103" s="45">
        <v>0</v>
      </c>
      <c r="KP103" s="46">
        <v>0</v>
      </c>
      <c r="KQ103" s="46">
        <v>0</v>
      </c>
      <c r="KR103" s="46">
        <v>0</v>
      </c>
      <c r="KS103" s="46">
        <v>0</v>
      </c>
      <c r="KT103" s="46">
        <v>0</v>
      </c>
      <c r="KU103" s="46">
        <v>0</v>
      </c>
      <c r="KV103" s="46">
        <v>0</v>
      </c>
      <c r="KW103" s="46">
        <v>0</v>
      </c>
      <c r="KX103" s="46">
        <v>0</v>
      </c>
      <c r="KY103" s="46">
        <v>0</v>
      </c>
      <c r="KZ103" s="46">
        <v>0</v>
      </c>
      <c r="LA103" s="46">
        <v>0</v>
      </c>
      <c r="LB103" s="188">
        <f>step*(-'By group'!BB$9*Population!BB103+'By group'!B$8*Population!B103+'By group'!O$8*Population!O103)</f>
        <v>2028.8116234201493</v>
      </c>
      <c r="LC103" s="189">
        <f>step*(-'By group'!BC$9*Population!BC103+'By group'!C$8*Population!C103+'By group'!P$8*Population!P103)</f>
        <v>8.8883921597912465</v>
      </c>
      <c r="LD103" s="189">
        <f>step*(-'By group'!BD$9*Population!BD103+'By group'!D$8*Population!D103+'By group'!Q$8*Population!Q103)</f>
        <v>26.069308607643745</v>
      </c>
      <c r="LE103" s="189">
        <f>step*(-'By group'!BE$9*Population!BE103+'By group'!E$8*Population!E103+'By group'!R$8*Population!R103)</f>
        <v>27.028180839471698</v>
      </c>
      <c r="LF103" s="189">
        <f>step*(-'By group'!BF$9*Population!BF103+'By group'!F$8*Population!F103+'By group'!S$8*Population!S103)</f>
        <v>8.1236407473960064</v>
      </c>
      <c r="LG103" s="189">
        <f>step*(-'By group'!BG$9*Population!BG103+'By group'!G$8*Population!G103+'By group'!T$8*Population!T103)</f>
        <v>1.5647828304201967</v>
      </c>
      <c r="LH103" s="189">
        <f>step*(-'By group'!BH$9*Population!BH103+'By group'!H$8*Population!H103+'By group'!U$8*Population!U103)</f>
        <v>1.3248904448418264</v>
      </c>
      <c r="LI103" s="189">
        <f>step*(-'By group'!BI$9*Population!BI103+'By group'!I$8*Population!I103+'By group'!V$8*Population!V103)</f>
        <v>0</v>
      </c>
      <c r="LJ103" s="189">
        <f>step*(-'By group'!BJ$9*Population!BJ103+'By group'!J$8*Population!J103+'By group'!W$8*Population!W103)</f>
        <v>0</v>
      </c>
      <c r="LK103" s="189">
        <f>step*(-'By group'!BK$9*Population!BK103+'By group'!K$8*Population!K103+'By group'!X$8*Population!X103)</f>
        <v>0</v>
      </c>
      <c r="LL103" s="189">
        <f>step*(-'By group'!BL$9*Population!BL103+'By group'!L$8*Population!L103+'By group'!Y$8*Population!Y103)</f>
        <v>2.7744760447147638</v>
      </c>
      <c r="LM103" s="189">
        <f>step*(-'By group'!BM$9*Population!BM103+'By group'!M$8*Population!M103+'By group'!Z$8*Population!Z103)</f>
        <v>1.3871515970787414</v>
      </c>
      <c r="LN103" s="189">
        <f>step*(-'By group'!BN$9*Population!BN103+'By group'!N$8*Population!N103+'By group'!AA$8*Population!AA103)</f>
        <v>1.1188692313533972</v>
      </c>
    </row>
    <row r="104" spans="1:326" x14ac:dyDescent="0.25">
      <c r="A104">
        <f t="shared" si="178"/>
        <v>50</v>
      </c>
      <c r="B104" s="52">
        <f>step*((-'By group'!B$4-'By group'!B$5-'By group'!B$22)*Population!B104+'By group'!B$3*Population!$BO104)</f>
        <v>195412.00141710439</v>
      </c>
      <c r="C104" s="4">
        <f>step*((-'By group'!C$4-'By group'!C$5-'By group'!C$22)*Population!C104+'By group'!C$3*Population!$BO104)</f>
        <v>-5345.0683559299869</v>
      </c>
      <c r="D104" s="4">
        <f>step*((-'By group'!D$4-'By group'!D$5-'By group'!D$22)*Population!D104+'By group'!D$3*Population!$BO104)</f>
        <v>-35063.246167224854</v>
      </c>
      <c r="E104" s="4">
        <f>step*((-'By group'!E$4-'By group'!E$5-'By group'!E$22)*Population!E104+'By group'!E$3*Population!$BO104)</f>
        <v>-56112.681782590458</v>
      </c>
      <c r="F104" s="4">
        <f>step*((-'By group'!F$4-'By group'!F$5-'By group'!F$22)*Population!F104+'By group'!F$3*Population!$BO104)</f>
        <v>-22761.782339321533</v>
      </c>
      <c r="G104" s="4">
        <f>step*((-'By group'!G$4-'By group'!G$5-'By group'!G$22)*Population!G104+'By group'!G$3*Population!$BO104)</f>
        <v>-5516.9324075855084</v>
      </c>
      <c r="H104" s="4">
        <f>step*((-'By group'!H$4-'By group'!H$5-'By group'!H$22)*Population!H104+'By group'!H$3*Population!$BO104)</f>
        <v>-5124.279782440708</v>
      </c>
      <c r="I104" s="4">
        <f>step*((-'By group'!I$4-'By group'!I$5-'By group'!I$22)*Population!I104+'By group'!I$3*Population!$BO104)</f>
        <v>0</v>
      </c>
      <c r="J104" s="4">
        <f>step*((-'By group'!J$4-'By group'!J$5-'By group'!J$22)*Population!J104+'By group'!J$3*Population!$BO104)</f>
        <v>0</v>
      </c>
      <c r="K104" s="4">
        <f>step*((-'By group'!K$4-'By group'!K$5-'By group'!K$22)*Population!K104+'By group'!K$3*Population!$BO104)</f>
        <v>0</v>
      </c>
      <c r="L104" s="4">
        <f>step*((-'By group'!L$4-'By group'!L$5-'By group'!L$22)*Population!L104+'By group'!L$3*Population!$BO104)</f>
        <v>-2833.4089180886131</v>
      </c>
      <c r="M104" s="4">
        <f>step*((-'By group'!M$4-'By group'!M$5-'By group'!M$22)*Population!M104+'By group'!M$3*Population!$BO104)</f>
        <v>-1607.6173843980671</v>
      </c>
      <c r="N104" s="4">
        <f>step*((-'By group'!N$4-'By group'!N$5-'By group'!N$22)*Population!N104+'By group'!N$3*Population!$BO104)</f>
        <v>-1526.8647566673137</v>
      </c>
      <c r="O104" s="8">
        <f>step*((-'By group'!O$4-'By group'!O$5-'By group'!O$22)*Population!O104+'By group'!O$3*Population!$BO104)</f>
        <v>136599.38710627879</v>
      </c>
      <c r="P104" s="4">
        <f>step*((-'By group'!P$4-'By group'!P$5-'By group'!P$22)*Population!P104+'By group'!P$3*Population!$BO104)</f>
        <v>-2640.8510869043862</v>
      </c>
      <c r="Q104" s="4">
        <f>step*((-'By group'!Q$4-'By group'!Q$5-'By group'!Q$22)*Population!Q104+'By group'!Q$3*Population!$BO104)</f>
        <v>-17317.152585303083</v>
      </c>
      <c r="R104" s="4">
        <f>step*((-'By group'!R$4-'By group'!R$5-'By group'!R$22)*Population!R104+'By group'!R$3*Population!$BO104)</f>
        <v>-27700.654719285867</v>
      </c>
      <c r="S104" s="4">
        <f>step*((-'By group'!S$4-'By group'!S$5-'By group'!S$22)*Population!S104+'By group'!S$3*Population!$BO104)</f>
        <v>-11233.816657069798</v>
      </c>
      <c r="T104" s="4">
        <f>step*((-'By group'!T$4-'By group'!T$5-'By group'!T$22)*Population!T104+'By group'!T$3*Population!$BO104)</f>
        <v>-2722.6308681461201</v>
      </c>
      <c r="U104" s="4">
        <f>step*((-'By group'!U$4-'By group'!U$5-'By group'!U$22)*Population!U104+'By group'!U$3*Population!$BO104)</f>
        <v>-2529.6265560395468</v>
      </c>
      <c r="V104" s="4">
        <f>step*((-'By group'!V$4-'By group'!V$5-'By group'!V$22)*Population!V104+'By group'!V$3*Population!$BO104)</f>
        <v>0</v>
      </c>
      <c r="W104" s="4">
        <f>step*((-'By group'!W$4-'By group'!W$5-'By group'!W$22)*Population!W104+'By group'!W$3*Population!$BO104)</f>
        <v>0</v>
      </c>
      <c r="X104" s="4">
        <f>step*((-'By group'!X$4-'By group'!X$5-'By group'!X$22)*Population!X104+'By group'!X$3*Population!$BO104)</f>
        <v>0</v>
      </c>
      <c r="Y104" s="4">
        <f>step*((-'By group'!Y$4-'By group'!Y$5-'By group'!Y$22)*Population!Y104+'By group'!Y$3*Population!$BO104)</f>
        <v>-1398.5714204249896</v>
      </c>
      <c r="Z104" s="4">
        <f>step*((-'By group'!Z$4-'By group'!Z$5-'By group'!Z$22)*Population!Z104+'By group'!Z$3*Population!$BO104)</f>
        <v>-794.1512368444096</v>
      </c>
      <c r="AA104" s="4">
        <f>step*((-'By group'!AA$4-'By group'!AA$5-'By group'!AA$22)*Population!AA104+'By group'!AA$3*Population!$BO104)</f>
        <v>-756.36378004953633</v>
      </c>
      <c r="AB104" s="8">
        <f>step*((-'By group'!AB$4-'By group'!AB$5-'By group'!AB$22)*Population!AB104+'By group'!AB$3*Population!$BO104)</f>
        <v>-1284.1661405792322</v>
      </c>
      <c r="AC104" s="4">
        <f>step*((-'By group'!AC$4-'By group'!AC$5-'By group'!AC$22)*Population!AC104+'By group'!AC$3*Population!$BO104)</f>
        <v>-187.7744991734632</v>
      </c>
      <c r="AD104" s="4">
        <f>step*((-'By group'!AD$4-'By group'!AD$5-'By group'!AD$22)*Population!AD104+'By group'!AD$3*Population!$BO104)</f>
        <v>-1238.1224856769688</v>
      </c>
      <c r="AE104" s="4">
        <f>step*((-'By group'!AE$4-'By group'!AE$5-'By group'!AE$22)*Population!AE104+'By group'!AE$3*Population!$BO104)</f>
        <v>-1995.4199663194306</v>
      </c>
      <c r="AF104" s="4">
        <f>step*((-'By group'!AF$4-'By group'!AF$5-'By group'!AF$22)*Population!AF104+'By group'!AF$3*Population!$BO104)</f>
        <v>-813.69656297723134</v>
      </c>
      <c r="AG104" s="4">
        <f>step*((-'By group'!AG$4-'By group'!AG$5-'By group'!AG$22)*Population!AG104+'By group'!AG$3*Population!$BO104)</f>
        <v>-197.95236488340208</v>
      </c>
      <c r="AH104" s="4">
        <f>step*((-'By group'!AH$4-'By group'!AH$5-'By group'!AH$22)*Population!AH104+'By group'!AH$3*Population!$BO104)</f>
        <v>-185.00921943394934</v>
      </c>
      <c r="AI104" s="4">
        <f>step*((-'By group'!AI$4-'By group'!AI$5-'By group'!AI$22)*Population!AI104+'By group'!AI$3*Population!$BO104)</f>
        <v>0</v>
      </c>
      <c r="AJ104" s="4">
        <f>step*((-'By group'!AJ$4-'By group'!AJ$5-'By group'!AJ$22)*Population!AJ104+'By group'!AJ$3*Population!$BO104)</f>
        <v>0</v>
      </c>
      <c r="AK104" s="4">
        <f>step*((-'By group'!AK$4-'By group'!AK$5-'By group'!AK$22)*Population!AK104+'By group'!AK$3*Population!$BO104)</f>
        <v>0</v>
      </c>
      <c r="AL104" s="4">
        <f>step*((-'By group'!AL$4-'By group'!AL$5-'By group'!AL$22)*Population!AL104+'By group'!AL$3*Population!$BO104)</f>
        <v>-102.35737308572926</v>
      </c>
      <c r="AM104" s="4">
        <f>step*((-'By group'!AM$4-'By group'!AM$5-'By group'!AM$22)*Population!AM104+'By group'!AM$3*Population!$BO104)</f>
        <v>-58.462822865564483</v>
      </c>
      <c r="AN104" s="4">
        <f>step*((-'By group'!AN$4-'By group'!AN$5-'By group'!AN$22)*Population!AN104+'By group'!AN$3*Population!$BO104)</f>
        <v>-55.899127681490008</v>
      </c>
      <c r="AO104" s="8">
        <f>step*((-'By group'!AO$4-'By group'!AO$5-'By group'!AO$22)*Population!AO104+'By group'!AO$3*Population!$BO104)</f>
        <v>16564.155409246978</v>
      </c>
      <c r="AP104" s="4">
        <f>step*((-'By group'!AP$4-'By group'!AP$5-'By group'!AP$22)*Population!AP104+'By group'!AP$3*Population!$BO104)</f>
        <v>-595.20308282884946</v>
      </c>
      <c r="AQ104" s="4">
        <f>step*((-'By group'!AQ$4-'By group'!AQ$5-'By group'!AQ$22)*Population!AQ104+'By group'!AQ$3*Population!$BO104)</f>
        <v>-3884.6530277577622</v>
      </c>
      <c r="AR104" s="4">
        <f>step*((-'By group'!AR$4-'By group'!AR$5-'By group'!AR$22)*Population!AR104+'By group'!AR$3*Population!$BO104)</f>
        <v>-6165.5250643982281</v>
      </c>
      <c r="AS104" s="4">
        <f>step*((-'By group'!AS$4-'By group'!AS$5-'By group'!AS$22)*Population!AS104+'By group'!AS$3*Population!$BO104)</f>
        <v>-2483.162855409239</v>
      </c>
      <c r="AT104" s="4">
        <f>step*((-'By group'!AT$4-'By group'!AT$5-'By group'!AT$22)*Population!AT104+'By group'!AT$3*Population!$BO104)</f>
        <v>-598.34436225950151</v>
      </c>
      <c r="AU104" s="4">
        <f>step*((-'By group'!AU$4-'By group'!AU$5-'By group'!AU$22)*Population!AU104+'By group'!AU$3*Population!$BO104)</f>
        <v>-548.97100142458453</v>
      </c>
      <c r="AV104" s="4">
        <f>step*((-'By group'!AV$4-'By group'!AV$5-'By group'!AV$22)*Population!AV104+'By group'!AV$3*Population!$BO104)</f>
        <v>0</v>
      </c>
      <c r="AW104" s="4">
        <f>step*((-'By group'!AW$4-'By group'!AW$5-'By group'!AW$22)*Population!AW104+'By group'!AW$3*Population!$BO104)</f>
        <v>0</v>
      </c>
      <c r="AX104" s="4">
        <f>step*((-'By group'!AX$4-'By group'!AX$5-'By group'!AX$22)*Population!AX104+'By group'!AX$3*Population!$BO104)</f>
        <v>0</v>
      </c>
      <c r="AY104" s="4">
        <f>step*((-'By group'!AY$4-'By group'!AY$5-'By group'!AY$22)*Population!AY104+'By group'!AY$3*Population!$BO104)</f>
        <v>-303.28251796801197</v>
      </c>
      <c r="AZ104" s="4">
        <f>step*((-'By group'!AZ$4-'By group'!AZ$5-'By group'!AZ$22)*Population!AZ104+'By group'!AZ$3*Population!$BO104)</f>
        <v>-169.30438908541447</v>
      </c>
      <c r="BA104" s="4">
        <f>step*((-'By group'!BA$4-'By group'!BA$5-'By group'!BA$22)*Population!BA104+'By group'!BA$3*Population!$BO104)</f>
        <v>-156.83112890971393</v>
      </c>
      <c r="BB104" s="8">
        <f>step*((-'By group'!BB$4-'By group'!BB$5-'By group'!BB$22)*Population!BB104+'By group'!BB$3*Population!$BO104)</f>
        <v>5626.3929594553192</v>
      </c>
      <c r="BC104" s="4">
        <f>step*((-'By group'!BC$4-'By group'!BC$5-'By group'!BC$22)*Population!BC104+'By group'!BC$3*Population!$BO104)</f>
        <v>-427.08225696163339</v>
      </c>
      <c r="BD104" s="4">
        <f>step*((-'By group'!BD$4-'By group'!BD$5-'By group'!BD$22)*Population!BD104+'By group'!BD$3*Population!$BO104)</f>
        <v>-2165.9425582021217</v>
      </c>
      <c r="BE104" s="4">
        <f>step*((-'By group'!BE$4-'By group'!BE$5-'By group'!BE$22)*Population!BE104+'By group'!BE$3*Population!$BO104)</f>
        <v>-3013.1638434607066</v>
      </c>
      <c r="BF104" s="4">
        <f>step*((-'By group'!BF$4-'By group'!BF$5-'By group'!BF$22)*Population!BF104+'By group'!BF$3*Population!$BO104)</f>
        <v>-1117.8695696183272</v>
      </c>
      <c r="BG104" s="4">
        <f>step*((-'By group'!BG$4-'By group'!BG$5-'By group'!BG$22)*Population!BG104+'By group'!BG$3*Population!$BO104)</f>
        <v>-255.1073809087226</v>
      </c>
      <c r="BH104" s="4">
        <f>step*((-'By group'!BH$4-'By group'!BH$5-'By group'!BH$22)*Population!BH104+'By group'!BH$3*Population!$BO104)</f>
        <v>-219.32550827258942</v>
      </c>
      <c r="BI104" s="4">
        <f>step*((-'By group'!BI$4-'By group'!BI$5-'By group'!BI$22)*Population!BI104+'By group'!BI$3*Population!$BO104)</f>
        <v>0</v>
      </c>
      <c r="BJ104" s="4">
        <f>step*((-'By group'!BJ$4-'By group'!BJ$5-'By group'!BJ$22)*Population!BJ104+'By group'!BJ$3*Population!$BO104)</f>
        <v>0</v>
      </c>
      <c r="BK104" s="4">
        <f>step*((-'By group'!BK$4-'By group'!BK$5-'By group'!BK$22)*Population!BK104+'By group'!BK$3*Population!$BO104)</f>
        <v>0</v>
      </c>
      <c r="BL104" s="4">
        <f>step*((-'By group'!BL$4-'By group'!BL$5-'By group'!BL$22)*Population!BL104+'By group'!BL$3*Population!$BO104)</f>
        <v>-144.21715819055734</v>
      </c>
      <c r="BM104" s="4">
        <f>step*((-'By group'!BM$4-'By group'!BM$5-'By group'!BM$22)*Population!BM104+'By group'!BM$3*Population!$BO104)</f>
        <v>-73.425122265036393</v>
      </c>
      <c r="BN104" s="4">
        <f>step*((-'By group'!BN$4-'By group'!BN$5-'By group'!BN$22)*Population!BN104+'By group'!BN$3*Population!$BO104)</f>
        <v>-61.458319788660447</v>
      </c>
      <c r="BO104" s="71">
        <f>-step*SUM(SCR!B104:N104)*Population!B104</f>
        <v>-139369.93273492125</v>
      </c>
      <c r="BP104" s="4">
        <f>step*-SUM('By group'!C$11:C$21)*Population!C104</f>
        <v>-133626.70889824966</v>
      </c>
      <c r="BQ104" s="4">
        <f>step*-SUM('By group'!D$11:D$21)*Population!D104</f>
        <v>-97397.906020069044</v>
      </c>
      <c r="BR104" s="4">
        <f>step*-SUM('By group'!E$11:E$21)*Population!E104</f>
        <v>-40080.486987564611</v>
      </c>
      <c r="BS104" s="4">
        <f>step*-SUM('By group'!F$11:F$21)*Population!F104</f>
        <v>-11979.885441748176</v>
      </c>
      <c r="BT104" s="4">
        <f>step*-SUM('By group'!G$11:G$21)*Population!G104</f>
        <v>-5746.8045912349044</v>
      </c>
      <c r="BU104" s="4">
        <f>step*-SUM('By group'!H$11:H$21)*Population!H104</f>
        <v>0</v>
      </c>
      <c r="BV104" s="4">
        <f>step*-SUM('By group'!I$11:I$21)*Population!I104</f>
        <v>0</v>
      </c>
      <c r="BW104" s="4">
        <f>step*-SUM('By group'!J$11:J$21)*Population!J104</f>
        <v>0</v>
      </c>
      <c r="BX104" s="4">
        <f>step*-SUM('By group'!K$11:K$21)*Population!K104</f>
        <v>0</v>
      </c>
      <c r="BY104" s="4">
        <f>step*-SUM('By group'!L$11:L$21)*Population!L104</f>
        <v>-2023.8635129204376</v>
      </c>
      <c r="BZ104" s="4">
        <f>step*-SUM('By group'!M$11:M$21)*Population!M104</f>
        <v>-1004.760865248792</v>
      </c>
      <c r="CA104" s="4">
        <f>step*-SUM('By group'!N$11:N$21)*Population!N104</f>
        <v>0</v>
      </c>
      <c r="CB104" s="13">
        <f>-step*SUM(SCR!O104:AA104)*Population!O104</f>
        <v>-68868.144279154556</v>
      </c>
      <c r="CC104" s="4">
        <f>step*-SUM('By group'!P$11:P$21)*Population!P104</f>
        <v>-66021.277172609654</v>
      </c>
      <c r="CD104" s="4">
        <f>step*-SUM('By group'!Q$11:Q$21)*Population!Q104</f>
        <v>-48103.201625841895</v>
      </c>
      <c r="CE104" s="4">
        <f>step*-SUM('By group'!R$11:R$21)*Population!R104</f>
        <v>-19786.181942347048</v>
      </c>
      <c r="CF104" s="4">
        <f>step*-SUM('By group'!S$11:S$21)*Population!S104</f>
        <v>-5912.5350826683152</v>
      </c>
      <c r="CG104" s="4">
        <f>step*-SUM('By group'!T$11:T$21)*Population!T104</f>
        <v>-2836.0738209855417</v>
      </c>
      <c r="CH104" s="4">
        <f>step*-SUM('By group'!U$11:U$21)*Population!U104</f>
        <v>0</v>
      </c>
      <c r="CI104" s="4">
        <f>step*-SUM('By group'!V$11:V$21)*Population!V104</f>
        <v>0</v>
      </c>
      <c r="CJ104" s="4">
        <f>step*-SUM('By group'!W$11:W$21)*Population!W104</f>
        <v>0</v>
      </c>
      <c r="CK104" s="4">
        <f>step*-SUM('By group'!X$11:X$21)*Population!X104</f>
        <v>0</v>
      </c>
      <c r="CL104" s="4">
        <f>step*-SUM('By group'!Y$11:Y$21)*Population!Y104</f>
        <v>-998.97958601784967</v>
      </c>
      <c r="CM104" s="4">
        <f>step*-SUM('By group'!Z$11:Z$21)*Population!Z104</f>
        <v>-496.344523027756</v>
      </c>
      <c r="CN104" s="4">
        <f>step*-SUM('By group'!AA$11:AA$21)*Population!AA104</f>
        <v>0</v>
      </c>
      <c r="CO104" s="13">
        <f>-step*SUM(SCR!AB104:AN104)*Population!AB104</f>
        <v>-4887.7440520087666</v>
      </c>
      <c r="CP104" s="4">
        <f>step*-SUM('By group'!AC$11:AC$21)*Population!AC104</f>
        <v>-4694.3624793365798</v>
      </c>
      <c r="CQ104" s="4">
        <f>step*-SUM('By group'!AD$11:AD$21)*Population!AD104</f>
        <v>-3439.2291268804688</v>
      </c>
      <c r="CR104" s="4">
        <f>step*-SUM('By group'!AE$11:AE$21)*Population!AE104</f>
        <v>-1425.2999759424504</v>
      </c>
      <c r="CS104" s="4">
        <f>step*-SUM('By group'!AF$11:AF$21)*Population!AF104</f>
        <v>-428.26134893538494</v>
      </c>
      <c r="CT104" s="4">
        <f>step*-SUM('By group'!AG$11:AG$21)*Population!AG104</f>
        <v>-206.20038008687715</v>
      </c>
      <c r="CU104" s="4">
        <f>step*-SUM('By group'!AH$11:AH$21)*Population!AH104</f>
        <v>0</v>
      </c>
      <c r="CV104" s="4">
        <f>step*-SUM('By group'!AI$11:AI$21)*Population!AI104</f>
        <v>0</v>
      </c>
      <c r="CW104" s="4">
        <f>step*-SUM('By group'!AJ$11:AJ$21)*Population!AJ104</f>
        <v>0</v>
      </c>
      <c r="CX104" s="4">
        <f>step*-SUM('By group'!AK$11:AK$21)*Population!AK104</f>
        <v>0</v>
      </c>
      <c r="CY104" s="4">
        <f>step*-SUM('By group'!AL$11:AL$21)*Population!AL104</f>
        <v>-73.112409346949477</v>
      </c>
      <c r="CZ104" s="4">
        <f>step*-SUM('By group'!AM$11:AM$21)*Population!AM104</f>
        <v>-36.539264290977805</v>
      </c>
      <c r="DA104" s="4">
        <f>step*-SUM('By group'!AN$11:AN$21)*Population!AN104</f>
        <v>0</v>
      </c>
      <c r="DB104" s="13">
        <f>-step*SUM(SCR!AO104:BA104)*Population!AO104</f>
        <v>-15543.178315273924</v>
      </c>
      <c r="DC104" s="4">
        <f>step*-SUM('By group'!AP$11:AP$21)*Population!AP104</f>
        <v>-14880.077070721236</v>
      </c>
      <c r="DD104" s="4">
        <f>step*-SUM('By group'!AQ$11:AQ$21)*Population!AQ104</f>
        <v>-10790.702854882673</v>
      </c>
      <c r="DE104" s="4">
        <f>step*-SUM('By group'!AR$11:AR$21)*Population!AR104</f>
        <v>-4403.9464745701625</v>
      </c>
      <c r="DF104" s="4">
        <f>step*-SUM('By group'!AS$11:AS$21)*Population!AS104</f>
        <v>-1306.9278186364418</v>
      </c>
      <c r="DG104" s="4">
        <f>step*-SUM('By group'!AT$11:AT$21)*Population!AT104</f>
        <v>-623.2753773536474</v>
      </c>
      <c r="DH104" s="4">
        <f>step*-SUM('By group'!AU$11:AU$21)*Population!AU104</f>
        <v>0</v>
      </c>
      <c r="DI104" s="4">
        <f>step*-SUM('By group'!AV$11:AV$21)*Population!AV104</f>
        <v>0</v>
      </c>
      <c r="DJ104" s="4">
        <f>step*-SUM('By group'!AW$11:AW$21)*Population!AW104</f>
        <v>0</v>
      </c>
      <c r="DK104" s="4">
        <f>step*-SUM('By group'!AX$11:AX$21)*Population!AX104</f>
        <v>0</v>
      </c>
      <c r="DL104" s="4">
        <f>step*-SUM('By group'!AY$11:AY$21)*Population!AY104</f>
        <v>-216.63036997715142</v>
      </c>
      <c r="DM104" s="4">
        <f>step*-SUM('By group'!AZ$11:AZ$21)*Population!AZ104</f>
        <v>-105.81524317838405</v>
      </c>
      <c r="DN104" s="4">
        <f>step*-SUM('By group'!BA$11:BA$21)*Population!BA104</f>
        <v>0</v>
      </c>
      <c r="DO104" s="13">
        <f>-step*SUM(SCR!BB104:BN104)*Population!BB104</f>
        <v>-7556.2940973363138</v>
      </c>
      <c r="DP104" s="4">
        <f>step*-SUM('By group'!BC$11:BC$21)*Population!BC104</f>
        <v>-7118.0376160272226</v>
      </c>
      <c r="DQ104" s="4">
        <f>step*-SUM('By group'!BD$11:BD$21)*Population!BD104</f>
        <v>-4922.5967231866398</v>
      </c>
      <c r="DR104" s="4">
        <f>step*-SUM('By group'!BE$11:BE$21)*Population!BE104</f>
        <v>-1883.2274021629416</v>
      </c>
      <c r="DS104" s="4">
        <f>step*-SUM('By group'!BF$11:BF$21)*Population!BF104</f>
        <v>-532.31884267539397</v>
      </c>
      <c r="DT104" s="4">
        <f>step*-SUM('By group'!BG$11:BG$21)*Population!BG104</f>
        <v>-245.29555856607942</v>
      </c>
      <c r="DU104" s="4">
        <f>step*-SUM('By group'!BH$11:BH$21)*Population!BH104</f>
        <v>0</v>
      </c>
      <c r="DV104" s="4">
        <f>step*-SUM('By group'!BI$11:BI$21)*Population!BI104</f>
        <v>0</v>
      </c>
      <c r="DW104" s="4">
        <f>step*-SUM('By group'!BJ$11:BJ$21)*Population!BJ104</f>
        <v>0</v>
      </c>
      <c r="DX104" s="4">
        <f>step*-SUM('By group'!BK$11:BK$21)*Population!BK104</f>
        <v>0</v>
      </c>
      <c r="DY104" s="4">
        <f>step*-SUM('By group'!BL$11:BL$21)*Population!BL104</f>
        <v>-80.120643439198545</v>
      </c>
      <c r="DZ104" s="4">
        <f>step*-SUM('By group'!BM$11:BM$21)*Population!BM104</f>
        <v>-36.712561132518196</v>
      </c>
      <c r="EA104" s="4">
        <f>step*-SUM('By group'!BN$11:BN$21)*Population!BN104</f>
        <v>0</v>
      </c>
      <c r="EB104" s="52">
        <v>0</v>
      </c>
      <c r="EC104" s="4">
        <f t="shared" si="111"/>
        <v>139369.93273492125</v>
      </c>
      <c r="ED104" s="4">
        <f t="shared" si="111"/>
        <v>133626.70889824966</v>
      </c>
      <c r="EE104" s="4">
        <f t="shared" si="112"/>
        <v>97397.906020069044</v>
      </c>
      <c r="EF104" s="4">
        <f t="shared" si="113"/>
        <v>40080.486987564611</v>
      </c>
      <c r="EG104" s="4">
        <f t="shared" si="114"/>
        <v>11979.885441748176</v>
      </c>
      <c r="EH104" s="4">
        <f t="shared" si="114"/>
        <v>5746.8045912349044</v>
      </c>
      <c r="EI104" s="4">
        <v>0</v>
      </c>
      <c r="EJ104" s="4">
        <f t="shared" si="115"/>
        <v>0</v>
      </c>
      <c r="EK104" s="4">
        <f t="shared" si="116"/>
        <v>0</v>
      </c>
      <c r="EL104" s="4">
        <f t="shared" si="117"/>
        <v>0</v>
      </c>
      <c r="EM104" s="4">
        <f t="shared" si="118"/>
        <v>2023.8635129204376</v>
      </c>
      <c r="EN104" s="4">
        <f t="shared" si="119"/>
        <v>1004.760865248792</v>
      </c>
      <c r="EO104" s="52">
        <v>0</v>
      </c>
      <c r="EP104" s="4">
        <f t="shared" si="120"/>
        <v>68868.144279154556</v>
      </c>
      <c r="EQ104" s="4">
        <f t="shared" si="121"/>
        <v>66021.277172609654</v>
      </c>
      <c r="ER104" s="4">
        <f t="shared" si="122"/>
        <v>48103.201625841895</v>
      </c>
      <c r="ES104" s="4">
        <f t="shared" si="123"/>
        <v>19786.181942347048</v>
      </c>
      <c r="ET104" s="4">
        <f t="shared" si="124"/>
        <v>5912.5350826683152</v>
      </c>
      <c r="EU104" s="4">
        <f t="shared" si="125"/>
        <v>2836.0738209855417</v>
      </c>
      <c r="EV104" s="4">
        <v>0</v>
      </c>
      <c r="EW104" s="4">
        <f t="shared" si="126"/>
        <v>0</v>
      </c>
      <c r="EX104" s="4">
        <f t="shared" si="127"/>
        <v>0</v>
      </c>
      <c r="EY104" s="4">
        <f t="shared" si="128"/>
        <v>0</v>
      </c>
      <c r="EZ104" s="4">
        <f t="shared" si="129"/>
        <v>998.97958601784967</v>
      </c>
      <c r="FA104" s="4">
        <f t="shared" si="130"/>
        <v>496.344523027756</v>
      </c>
      <c r="FB104" s="52">
        <v>0</v>
      </c>
      <c r="FC104" s="4">
        <f t="shared" si="131"/>
        <v>4887.7440520087666</v>
      </c>
      <c r="FD104" s="4">
        <f t="shared" si="132"/>
        <v>4694.3624793365798</v>
      </c>
      <c r="FE104" s="4">
        <f t="shared" si="133"/>
        <v>3439.2291268804688</v>
      </c>
      <c r="FF104" s="4">
        <f t="shared" si="134"/>
        <v>1425.2999759424504</v>
      </c>
      <c r="FG104" s="4">
        <f t="shared" si="135"/>
        <v>428.26134893538494</v>
      </c>
      <c r="FH104" s="4">
        <f t="shared" si="136"/>
        <v>206.20038008687715</v>
      </c>
      <c r="FI104" s="4">
        <v>0</v>
      </c>
      <c r="FJ104" s="4">
        <f t="shared" si="137"/>
        <v>0</v>
      </c>
      <c r="FK104" s="4">
        <f t="shared" si="138"/>
        <v>0</v>
      </c>
      <c r="FL104" s="4">
        <f t="shared" si="139"/>
        <v>0</v>
      </c>
      <c r="FM104" s="4">
        <f t="shared" si="140"/>
        <v>73.112409346949477</v>
      </c>
      <c r="FN104" s="9">
        <f t="shared" si="141"/>
        <v>36.539264290977805</v>
      </c>
      <c r="FO104" s="4">
        <v>0</v>
      </c>
      <c r="FP104" s="4">
        <f t="shared" si="142"/>
        <v>15543.178315273924</v>
      </c>
      <c r="FQ104" s="4">
        <f t="shared" si="143"/>
        <v>14880.077070721236</v>
      </c>
      <c r="FR104" s="4">
        <f t="shared" si="144"/>
        <v>10790.702854882673</v>
      </c>
      <c r="FS104" s="4">
        <f t="shared" si="145"/>
        <v>4403.9464745701625</v>
      </c>
      <c r="FT104" s="4">
        <f t="shared" si="146"/>
        <v>1306.9278186364418</v>
      </c>
      <c r="FU104" s="4">
        <f t="shared" si="147"/>
        <v>623.2753773536474</v>
      </c>
      <c r="FV104" s="4">
        <v>0</v>
      </c>
      <c r="FW104" s="4">
        <f t="shared" si="148"/>
        <v>0</v>
      </c>
      <c r="FX104" s="4">
        <f t="shared" si="149"/>
        <v>0</v>
      </c>
      <c r="FY104" s="4">
        <f t="shared" si="150"/>
        <v>0</v>
      </c>
      <c r="FZ104" s="4">
        <f t="shared" si="151"/>
        <v>216.63036997715142</v>
      </c>
      <c r="GA104" s="4">
        <f t="shared" si="152"/>
        <v>105.81524317838405</v>
      </c>
      <c r="GB104" s="4">
        <v>0</v>
      </c>
      <c r="GC104" s="4">
        <f t="shared" si="153"/>
        <v>7556.2940973363138</v>
      </c>
      <c r="GD104" s="4">
        <f t="shared" si="94"/>
        <v>7118.0376160272226</v>
      </c>
      <c r="GE104" s="4">
        <f t="shared" si="95"/>
        <v>4922.5967231866398</v>
      </c>
      <c r="GF104" s="4">
        <f t="shared" si="96"/>
        <v>1883.2274021629416</v>
      </c>
      <c r="GG104" s="4">
        <f t="shared" si="97"/>
        <v>532.31884267539397</v>
      </c>
      <c r="GH104" s="4">
        <f t="shared" si="98"/>
        <v>245.29555856607942</v>
      </c>
      <c r="GI104" s="4">
        <v>0</v>
      </c>
      <c r="GJ104" s="4">
        <f t="shared" si="154"/>
        <v>0</v>
      </c>
      <c r="GK104" s="4">
        <f t="shared" si="155"/>
        <v>0</v>
      </c>
      <c r="GL104" s="4">
        <f t="shared" si="99"/>
        <v>0</v>
      </c>
      <c r="GM104" s="4">
        <f t="shared" si="100"/>
        <v>80.120643439198545</v>
      </c>
      <c r="GN104" s="4">
        <f t="shared" si="101"/>
        <v>36.712561132518196</v>
      </c>
      <c r="GO104" s="52">
        <v>0</v>
      </c>
      <c r="GP104" s="4">
        <f>step*(-'By group'!C$32*Population!C104+'By group'!I$33*Population!I104)</f>
        <v>0</v>
      </c>
      <c r="GQ104" s="4">
        <f>step*(-'By group'!D$32*Population!D104+'By group'!J$33*Population!J104)</f>
        <v>0</v>
      </c>
      <c r="GR104" s="4">
        <f>step*(-'By group'!E$32*Population!E104+'By group'!K$33*Population!K104)</f>
        <v>0</v>
      </c>
      <c r="GS104" s="4">
        <f>step*(-'By group'!F$32*Population!F104+'By group'!L$33*Population!L104)</f>
        <v>-4978.0109644138693</v>
      </c>
      <c r="GT104" s="4">
        <f>step*(-'By group'!G$32*Population!G104+'By group'!M$33*Population!M104)</f>
        <v>-646.98048562258487</v>
      </c>
      <c r="GU104" s="4">
        <f>step*(-'By group'!H$32*Population!H104+'By group'!N$33*Population!N104)</f>
        <v>-565.03872705749382</v>
      </c>
      <c r="GV104" s="46">
        <f t="shared" si="156"/>
        <v>0</v>
      </c>
      <c r="GW104" s="14">
        <f t="shared" si="157"/>
        <v>0</v>
      </c>
      <c r="GX104" s="4">
        <f t="shared" si="158"/>
        <v>0</v>
      </c>
      <c r="GY104" s="4">
        <f t="shared" si="159"/>
        <v>4978.0109644138693</v>
      </c>
      <c r="GZ104" s="4">
        <f t="shared" si="160"/>
        <v>646.98048562258487</v>
      </c>
      <c r="HA104" s="4">
        <f t="shared" si="161"/>
        <v>565.03872705749382</v>
      </c>
      <c r="HB104" s="8">
        <v>0</v>
      </c>
      <c r="HC104" s="4">
        <f>step*(-'By group'!P$32*Population!P104+'By group'!V$33*Population!V104)</f>
        <v>0</v>
      </c>
      <c r="HD104" s="4">
        <f>step*(-'By group'!Q$32*Population!Q104+'By group'!W$33*Population!W104)</f>
        <v>0</v>
      </c>
      <c r="HE104" s="4">
        <f>step*(-'By group'!R$32*Population!R104+'By group'!X$33*Population!X104)</f>
        <v>0</v>
      </c>
      <c r="HF104" s="4">
        <f>step*(-'By group'!S$32*Population!S104+'By group'!Y$33*Population!Y104)</f>
        <v>-2456.777748325233</v>
      </c>
      <c r="HG104" s="4">
        <f>step*(-'By group'!T$32*Population!T104+'By group'!Z$33*Population!Z104)</f>
        <v>-319.0425026832304</v>
      </c>
      <c r="HH104" s="4">
        <f>step*(-'By group'!U$32*Population!U104+'By group'!AA$33*Population!AA104)</f>
        <v>-278.24492942838805</v>
      </c>
      <c r="HI104" s="14">
        <f t="shared" si="162"/>
        <v>0</v>
      </c>
      <c r="HJ104" s="46">
        <f t="shared" si="163"/>
        <v>0</v>
      </c>
      <c r="HK104" s="4">
        <f t="shared" si="164"/>
        <v>0</v>
      </c>
      <c r="HL104" s="4">
        <f t="shared" si="165"/>
        <v>2456.777748325233</v>
      </c>
      <c r="HM104" s="4">
        <f t="shared" si="166"/>
        <v>319.0425026832304</v>
      </c>
      <c r="HN104" s="9">
        <f t="shared" si="167"/>
        <v>278.24492942838805</v>
      </c>
      <c r="HO104" s="4">
        <v>0</v>
      </c>
      <c r="HP104" s="4">
        <f>step*(-'By group'!AC$32*Population!AC104+'By group'!AI$33*Population!AI104)</f>
        <v>0</v>
      </c>
      <c r="HQ104" s="4">
        <f>step*(-'By group'!AD$32*Population!AD104+'By group'!AJ$33*Population!AJ104)</f>
        <v>0</v>
      </c>
      <c r="HR104" s="4">
        <f>step*(-'By group'!AE$32*Population!AE104+'By group'!AK$33*Population!AK104)</f>
        <v>0</v>
      </c>
      <c r="HS104" s="4">
        <f>step*(-'By group'!AF$32*Population!AF104+'By group'!AL$33*Population!AL104)</f>
        <v>-177.57446979421775</v>
      </c>
      <c r="HT104" s="4">
        <f>step*(-'By group'!AG$32*Population!AG104+'By group'!AM$33*Population!AM104)</f>
        <v>-22.970443871886527</v>
      </c>
      <c r="HU104" s="4">
        <f>step*(-'By group'!AH$32*Population!AH104+'By group'!AN$33*Population!AN104)</f>
        <v>-20.197103134911146</v>
      </c>
      <c r="HV104" s="14">
        <f t="shared" si="168"/>
        <v>0</v>
      </c>
      <c r="HW104" s="46">
        <f t="shared" si="169"/>
        <v>0</v>
      </c>
      <c r="HX104" s="4">
        <f t="shared" si="170"/>
        <v>0</v>
      </c>
      <c r="HY104" s="4">
        <f t="shared" si="171"/>
        <v>177.57446979421775</v>
      </c>
      <c r="HZ104" s="4">
        <f t="shared" si="172"/>
        <v>22.970443871886527</v>
      </c>
      <c r="IA104" s="4">
        <f t="shared" si="173"/>
        <v>20.197103134911146</v>
      </c>
      <c r="IB104" s="8">
        <v>0</v>
      </c>
      <c r="IC104" s="4">
        <f>step*(-'By group'!AP$32*Population!AP104+'By group'!AV$33*Population!AV104)</f>
        <v>0</v>
      </c>
      <c r="ID104" s="4">
        <f>step*(-'By group'!AQ$32*Population!AQ104+'By group'!AW$33*Population!AW104)</f>
        <v>0</v>
      </c>
      <c r="IE104" s="4">
        <f>step*(-'By group'!AR$32*Population!AR104+'By group'!AX$33*Population!AX104)</f>
        <v>0</v>
      </c>
      <c r="IF104" s="4">
        <f>step*(-'By group'!AS$32*Population!AS104+'By group'!AY$33*Population!AY104)</f>
        <v>-545.14872432964512</v>
      </c>
      <c r="IG104" s="4">
        <f>step*(-'By group'!AT$32*Population!AT104+'By group'!AZ$33*Population!AZ104)</f>
        <v>-71.747453881537467</v>
      </c>
      <c r="IH104" s="4">
        <f>step*(-'By group'!AU$32*Population!AU104+'By group'!BA$33*Population!BA104)</f>
        <v>-62.308084517971082</v>
      </c>
      <c r="II104" s="14">
        <f t="shared" si="102"/>
        <v>0</v>
      </c>
      <c r="IJ104" s="4">
        <f t="shared" si="103"/>
        <v>0</v>
      </c>
      <c r="IK104" s="4">
        <f t="shared" si="174"/>
        <v>0</v>
      </c>
      <c r="IL104" s="4">
        <f t="shared" si="175"/>
        <v>545.14872432964512</v>
      </c>
      <c r="IM104" s="4">
        <f t="shared" si="176"/>
        <v>71.747453881537467</v>
      </c>
      <c r="IN104" s="4">
        <f t="shared" si="177"/>
        <v>62.308084517971082</v>
      </c>
      <c r="IO104" s="8">
        <v>0</v>
      </c>
      <c r="IP104" s="4">
        <f>step*(-'By group'!BC$32*Population!BC104+'By group'!BI$33*Population!BI104)</f>
        <v>0</v>
      </c>
      <c r="IQ104" s="4">
        <f>step*(-'By group'!BD$32*Population!BD104+'By group'!BJ$33*Population!BJ104)</f>
        <v>0</v>
      </c>
      <c r="IR104" s="4">
        <f>step*(-'By group'!BE$32*Population!BE104+'By group'!BK$33*Population!BK104)</f>
        <v>0</v>
      </c>
      <c r="IS104" s="4">
        <f>step*(-'By group'!BF$32*Population!BF104+'By group'!BL$33*Population!BL104)</f>
        <v>-226.09909961809771</v>
      </c>
      <c r="IT104" s="4">
        <f>step*(-'By group'!BG$32*Population!BG104+'By group'!BM$33*Population!BM104)</f>
        <v>-30.702831146956786</v>
      </c>
      <c r="IU104" s="4">
        <f>step*(-'By group'!BH$32*Population!BH104+'By group'!BN$33*Population!BN104)</f>
        <v>-25.117655044185611</v>
      </c>
      <c r="IV104" s="14">
        <f t="shared" si="104"/>
        <v>0</v>
      </c>
      <c r="IW104" s="4">
        <f t="shared" si="105"/>
        <v>0</v>
      </c>
      <c r="IX104" s="4">
        <f t="shared" si="106"/>
        <v>0</v>
      </c>
      <c r="IY104" s="4">
        <f t="shared" si="107"/>
        <v>226.09909961809771</v>
      </c>
      <c r="IZ104" s="4">
        <f t="shared" si="108"/>
        <v>30.702831146956786</v>
      </c>
      <c r="JA104" s="4">
        <f t="shared" si="109"/>
        <v>25.117655044185611</v>
      </c>
      <c r="JB104" s="75">
        <f>step*(+prop_idu_male*'By group'!BB$9*Population!BB104-'By group'!B$8*Population!B104)</f>
        <v>-978.8478505601089</v>
      </c>
      <c r="JC104" s="46">
        <f>step*(+prop_idu_male*'By group'!BC$9*Population!BC104-'By group'!C$8*Population!C104)</f>
        <v>-5.827170930989217</v>
      </c>
      <c r="JD104" s="46">
        <f>step*(+prop_idu_male*'By group'!BD$9*Population!BD104-'By group'!D$8*Population!D104)</f>
        <v>-17.116734776884222</v>
      </c>
      <c r="JE104" s="46">
        <f>step*(+prop_idu_male*'By group'!BE$9*Population!BE104-'By group'!E$8*Population!E104)</f>
        <v>-17.780370611186775</v>
      </c>
      <c r="JF104" s="46">
        <f>step*(+prop_idu_male*'By group'!BF$9*Population!BF104-'By group'!F$8*Population!F104)</f>
        <v>-5.3511601096636152</v>
      </c>
      <c r="JG104" s="46">
        <f>step*(+prop_idu_male*'By group'!BG$9*Population!BG104-'By group'!G$8*Population!G104)</f>
        <v>-1.0316190501352627</v>
      </c>
      <c r="JH104" s="46">
        <f>step*(+prop_idu_male*'By group'!BH$9*Population!BH104-'By group'!H$8*Population!H104)</f>
        <v>-0.87449765953938086</v>
      </c>
      <c r="JI104" s="46">
        <f>step*(+prop_idu_male*'By group'!BI$9*Population!BI104-'By group'!I$8*Population!I104)</f>
        <v>0</v>
      </c>
      <c r="JJ104" s="46">
        <f>step*(+prop_idu_male*'By group'!BJ$9*Population!BJ104-'By group'!J$8*Population!J104)</f>
        <v>0</v>
      </c>
      <c r="JK104" s="46">
        <f>step*(+prop_idu_male*'By group'!BK$9*Population!BK104-'By group'!K$8*Population!K104)</f>
        <v>0</v>
      </c>
      <c r="JL104" s="46">
        <f>step*(+prop_idu_male*'By group'!BL$9*Population!BL104-'By group'!L$8*Population!L104)</f>
        <v>-1.8315739686663612</v>
      </c>
      <c r="JM104" s="46">
        <f>step*(+prop_idu_male*'By group'!BM$9*Population!BM104-'By group'!M$8*Population!M104)</f>
        <v>-0.91665071853074842</v>
      </c>
      <c r="JN104" s="46">
        <f>step*(+prop_idu_male*'By group'!BN$9*Population!BN104-'By group'!N$8*Population!N104)</f>
        <v>-0.73948260917586506</v>
      </c>
      <c r="JO104" s="45">
        <f>step*(+(1-prop_idu_male)*'By group'!BB$9*Population!BB104-'By group'!O$8*Population!O104-'By group'!O$6*Population!O104+'By group'!AB$7*Population!AB104)</f>
        <v>-7316.390947672754</v>
      </c>
      <c r="JP104" s="46">
        <f>step*(+(1-prop_idu_male)*'By group'!BC$9*Population!BC104-'By group'!P$8*Population!P104-'By group'!P$6*Population!P104+'By group'!AC$7*Population!AC104)</f>
        <v>-11.157999683591111</v>
      </c>
      <c r="JQ104" s="46">
        <f>step*(+(1-prop_idu_male)*'By group'!BD$9*Population!BD104-'By group'!Q$8*Population!Q104-'By group'!Q$6*Population!Q104+'By group'!AD$7*Population!AD104)</f>
        <v>-32.36147940059157</v>
      </c>
      <c r="JR104" s="46">
        <f>step*(+(1-prop_idu_male)*'By group'!BE$9*Population!BE104-'By group'!R$8*Population!R104-'By group'!R$6*Population!R104+'By group'!AE$7*Population!AE104)</f>
        <v>-33.054169179004511</v>
      </c>
      <c r="JS104" s="46">
        <f>step*(+(1-prop_idu_male)*'By group'!BF$9*Population!BF104-'By group'!S$8*Population!S104-'By group'!S$6*Population!S104+'By group'!AF$7*Population!AF104)</f>
        <v>-9.8276434131518577</v>
      </c>
      <c r="JT104" s="46">
        <f>step*(+(1-prop_idu_male)*'By group'!BG$9*Population!BG104-'By group'!T$8*Population!T104-'By group'!T$6*Population!T104+'By group'!AG$7*Population!AG104)</f>
        <v>-1.8790640814830568</v>
      </c>
      <c r="JU104" s="46">
        <f>step*(+(1-prop_idu_male)*'By group'!BH$9*Population!BH104-'By group'!U$8*Population!U104-'By group'!U$6*Population!U104+'By group'!AH$7*Population!AH104)</f>
        <v>-1.5725593158224265</v>
      </c>
      <c r="JV104" s="46">
        <f>step*(+(1-prop_idu_male)*'By group'!BI$9*Population!BI104-'By group'!V$8*Population!V104-'By group'!V$6*Population!V104+'By group'!AI$7*Population!AI104)</f>
        <v>0</v>
      </c>
      <c r="JW104" s="46">
        <f>step*(+(1-prop_idu_male)*'By group'!BJ$9*Population!BJ104-'By group'!W$8*Population!W104-'By group'!W$6*Population!W104+'By group'!AJ$7*Population!AJ104)</f>
        <v>0</v>
      </c>
      <c r="JX104" s="46">
        <f>step*(+(1-prop_idu_male)*'By group'!BK$9*Population!BK104-'By group'!X$8*Population!X104-'By group'!X$6*Population!X104+'By group'!AK$7*Population!AK104)</f>
        <v>0</v>
      </c>
      <c r="JY104" s="46">
        <f>step*(+(1-prop_idu_male)*'By group'!BL$9*Population!BL104-'By group'!Y$8*Population!Y104-'By group'!Y$6*Population!Y104+'By group'!AL$7*Population!AL104)</f>
        <v>-3.2891642487139539</v>
      </c>
      <c r="JZ104" s="46">
        <f>step*(+(1-prop_idu_male)*'By group'!BM$9*Population!BM104-'By group'!Z$8*Population!Z104-'By group'!Z$6*Population!Z104+'By group'!AM$7*Population!AM104)</f>
        <v>-1.6254209099658909</v>
      </c>
      <c r="KA104" s="76">
        <f>step*(+(1-prop_idu_male)*'By group'!BN$9*Population!BN104-'By group'!AA$8*Population!AA104-'By group'!AA$6*Population!AA104+'By group'!AN$7*Population!AN104)</f>
        <v>-1.2995411191915582</v>
      </c>
      <c r="KB104" s="46">
        <f>step*(+'By group'!O$6*Population!O104-'By group'!AB$7*Population!AB104)</f>
        <v>6260.6822178553939</v>
      </c>
      <c r="KC104" s="46">
        <f>step*(+'By group'!P$6*Population!P104-'By group'!AC$7*Population!AC104)</f>
        <v>8.070476953441446</v>
      </c>
      <c r="KD104" s="46">
        <f>step*(+'By group'!Q$6*Population!Q104-'By group'!AD$7*Population!AD104)</f>
        <v>23.331550682205581</v>
      </c>
      <c r="KE104" s="46">
        <f>step*(+'By group'!R$6*Population!R104-'By group'!AE$7*Population!AE104)</f>
        <v>23.726046428479876</v>
      </c>
      <c r="KF104" s="46">
        <f>step*(+'By group'!S$6*Population!S104-'By group'!AF$7*Population!AF104)</f>
        <v>7.0310715246203195</v>
      </c>
      <c r="KG104" s="46">
        <f>step*(+'By group'!T$6*Population!T104-'By group'!AG$7*Population!AG104)</f>
        <v>1.3412847843138782</v>
      </c>
      <c r="KH104" s="46">
        <f>step*(+'By group'!U$6*Population!U104-'By group'!AH$7*Population!AH104)</f>
        <v>1.1183581819886435</v>
      </c>
      <c r="KI104" s="46">
        <f>step*(+'By group'!V$6*Population!V104-'By group'!AI$7*Population!AI104)</f>
        <v>0</v>
      </c>
      <c r="KJ104" s="46">
        <f>step*(+'By group'!W$6*Population!W104-'By group'!AJ$7*Population!AJ104)</f>
        <v>0</v>
      </c>
      <c r="KK104" s="46">
        <f>step*(+'By group'!X$6*Population!X104-'By group'!AK$7*Population!AK104)</f>
        <v>0</v>
      </c>
      <c r="KL104" s="46">
        <f>step*(+'By group'!Y$6*Population!Y104-'By group'!AL$7*Population!AL104)</f>
        <v>2.3382570487596235</v>
      </c>
      <c r="KM104" s="46">
        <f>step*(+'By group'!Z$6*Population!Z104-'By group'!AM$7*Population!AM104)</f>
        <v>1.1511039236176457</v>
      </c>
      <c r="KN104" s="46">
        <f>step*(+'By group'!AA$6*Population!AA104-'By group'!AN$7*Population!AN104)</f>
        <v>0.91748752432774583</v>
      </c>
      <c r="KO104" s="45">
        <v>0</v>
      </c>
      <c r="KP104" s="46">
        <v>0</v>
      </c>
      <c r="KQ104" s="46">
        <v>0</v>
      </c>
      <c r="KR104" s="46">
        <v>0</v>
      </c>
      <c r="KS104" s="46">
        <v>0</v>
      </c>
      <c r="KT104" s="46">
        <v>0</v>
      </c>
      <c r="KU104" s="46">
        <v>0</v>
      </c>
      <c r="KV104" s="46">
        <v>0</v>
      </c>
      <c r="KW104" s="46">
        <v>0</v>
      </c>
      <c r="KX104" s="46">
        <v>0</v>
      </c>
      <c r="KY104" s="46">
        <v>0</v>
      </c>
      <c r="KZ104" s="46">
        <v>0</v>
      </c>
      <c r="LA104" s="46">
        <v>0</v>
      </c>
      <c r="LB104" s="188">
        <f>step*(-'By group'!BB$9*Population!BB104+'By group'!B$8*Population!B104+'By group'!O$8*Population!O104)</f>
        <v>2034.5565803774687</v>
      </c>
      <c r="LC104" s="189">
        <f>step*(-'By group'!BC$9*Population!BC104+'By group'!C$8*Population!C104+'By group'!P$8*Population!P104)</f>
        <v>8.9146936611388838</v>
      </c>
      <c r="LD104" s="189">
        <f>step*(-'By group'!BD$9*Population!BD104+'By group'!D$8*Population!D104+'By group'!Q$8*Population!Q104)</f>
        <v>26.146663495270204</v>
      </c>
      <c r="LE104" s="189">
        <f>step*(-'By group'!BE$9*Population!BE104+'By group'!E$8*Population!E104+'By group'!R$8*Population!R104)</f>
        <v>27.108493361711417</v>
      </c>
      <c r="LF104" s="189">
        <f>step*(-'By group'!BF$9*Population!BF104+'By group'!F$8*Population!F104+'By group'!S$8*Population!S104)</f>
        <v>8.1477319981951553</v>
      </c>
      <c r="LG104" s="189">
        <f>step*(-'By group'!BG$9*Population!BG104+'By group'!G$8*Population!G104+'By group'!T$8*Population!T104)</f>
        <v>1.5693983473044415</v>
      </c>
      <c r="LH104" s="189">
        <f>step*(-'By group'!BH$9*Population!BH104+'By group'!H$8*Population!H104+'By group'!U$8*Population!U104)</f>
        <v>1.3286987933731638</v>
      </c>
      <c r="LI104" s="189">
        <f>step*(-'By group'!BI$9*Population!BI104+'By group'!I$8*Population!I104+'By group'!V$8*Population!V104)</f>
        <v>0</v>
      </c>
      <c r="LJ104" s="189">
        <f>step*(-'By group'!BJ$9*Population!BJ104+'By group'!J$8*Population!J104+'By group'!W$8*Population!W104)</f>
        <v>0</v>
      </c>
      <c r="LK104" s="189">
        <f>step*(-'By group'!BK$9*Population!BK104+'By group'!K$8*Population!K104+'By group'!X$8*Population!X104)</f>
        <v>0</v>
      </c>
      <c r="LL104" s="189">
        <f>step*(-'By group'!BL$9*Population!BL104+'By group'!L$8*Population!L104+'By group'!Y$8*Population!Y104)</f>
        <v>2.7824811686206914</v>
      </c>
      <c r="LM104" s="189">
        <f>step*(-'By group'!BM$9*Population!BM104+'By group'!M$8*Population!M104+'By group'!Z$8*Population!Z104)</f>
        <v>1.3909677048789935</v>
      </c>
      <c r="LN104" s="189">
        <f>step*(-'By group'!BN$9*Population!BN104+'By group'!N$8*Population!N104+'By group'!AA$8*Population!AA104)</f>
        <v>1.1215362040396775</v>
      </c>
    </row>
    <row r="105" spans="1:326" x14ac:dyDescent="0.25">
      <c r="A105">
        <f t="shared" si="178"/>
        <v>50.5</v>
      </c>
      <c r="B105" s="52">
        <f>step*((-'By group'!B$4-'By group'!B$5-'By group'!B$22)*Population!B105+'By group'!B$3*Population!$BO105)</f>
        <v>195970.54897733033</v>
      </c>
      <c r="C105" s="4">
        <f>step*((-'By group'!C$4-'By group'!C$5-'By group'!C$22)*Population!C105+'By group'!C$3*Population!$BO105)</f>
        <v>-5360.7614883224123</v>
      </c>
      <c r="D105" s="4">
        <f>step*((-'By group'!D$4-'By group'!D$5-'By group'!D$22)*Population!D105+'By group'!D$3*Population!$BO105)</f>
        <v>-35166.60576508096</v>
      </c>
      <c r="E105" s="4">
        <f>step*((-'By group'!E$4-'By group'!E$5-'By group'!E$22)*Population!E105+'By group'!E$3*Population!$BO105)</f>
        <v>-56278.855745692847</v>
      </c>
      <c r="F105" s="4">
        <f>step*((-'By group'!F$4-'By group'!F$5-'By group'!F$22)*Population!F105+'By group'!F$3*Population!$BO105)</f>
        <v>-22829.319184896089</v>
      </c>
      <c r="G105" s="4">
        <f>step*((-'By group'!G$4-'By group'!G$5-'By group'!G$22)*Population!G105+'By group'!G$3*Population!$BO105)</f>
        <v>-5533.2851287667181</v>
      </c>
      <c r="H105" s="4">
        <f>step*((-'By group'!H$4-'By group'!H$5-'By group'!H$22)*Population!H105+'By group'!H$3*Population!$BO105)</f>
        <v>-5139.2818522211564</v>
      </c>
      <c r="I105" s="4">
        <f>step*((-'By group'!I$4-'By group'!I$5-'By group'!I$22)*Population!I105+'By group'!I$3*Population!$BO105)</f>
        <v>0</v>
      </c>
      <c r="J105" s="4">
        <f>step*((-'By group'!J$4-'By group'!J$5-'By group'!J$22)*Population!J105+'By group'!J$3*Population!$BO105)</f>
        <v>0</v>
      </c>
      <c r="K105" s="4">
        <f>step*((-'By group'!K$4-'By group'!K$5-'By group'!K$22)*Population!K105+'By group'!K$3*Population!$BO105)</f>
        <v>0</v>
      </c>
      <c r="L105" s="4">
        <f>step*((-'By group'!L$4-'By group'!L$5-'By group'!L$22)*Population!L105+'By group'!L$3*Population!$BO105)</f>
        <v>-2841.7324052491435</v>
      </c>
      <c r="M105" s="4">
        <f>step*((-'By group'!M$4-'By group'!M$5-'By group'!M$22)*Population!M105+'By group'!M$3*Population!$BO105)</f>
        <v>-1612.2213122522778</v>
      </c>
      <c r="N105" s="4">
        <f>step*((-'By group'!N$4-'By group'!N$5-'By group'!N$22)*Population!N105+'By group'!N$3*Population!$BO105)</f>
        <v>-1530.8733152051445</v>
      </c>
      <c r="O105" s="8">
        <f>step*((-'By group'!O$4-'By group'!O$5-'By group'!O$22)*Population!O105+'By group'!O$3*Population!$BO105)</f>
        <v>136943.86942459166</v>
      </c>
      <c r="P105" s="4">
        <f>step*((-'By group'!P$4-'By group'!P$5-'By group'!P$22)*Population!P105+'By group'!P$3*Population!$BO105)</f>
        <v>-2648.6454077026629</v>
      </c>
      <c r="Q105" s="4">
        <f>step*((-'By group'!Q$4-'By group'!Q$5-'By group'!Q$22)*Population!Q105+'By group'!Q$3*Population!$BO105)</f>
        <v>-17368.323118688844</v>
      </c>
      <c r="R105" s="4">
        <f>step*((-'By group'!R$4-'By group'!R$5-'By group'!R$22)*Population!R105+'By group'!R$3*Population!$BO105)</f>
        <v>-27782.318230590066</v>
      </c>
      <c r="S105" s="4">
        <f>step*((-'By group'!S$4-'By group'!S$5-'By group'!S$22)*Population!S105+'By group'!S$3*Population!$BO105)</f>
        <v>-11266.729371135201</v>
      </c>
      <c r="T105" s="4">
        <f>step*((-'By group'!T$4-'By group'!T$5-'By group'!T$22)*Population!T105+'By group'!T$3*Population!$BO105)</f>
        <v>-2730.5289865713858</v>
      </c>
      <c r="U105" s="4">
        <f>step*((-'By group'!U$4-'By group'!U$5-'By group'!U$22)*Population!U105+'By group'!U$3*Population!$BO105)</f>
        <v>-2536.6834467330195</v>
      </c>
      <c r="V105" s="4">
        <f>step*((-'By group'!V$4-'By group'!V$5-'By group'!V$22)*Population!V105+'By group'!V$3*Population!$BO105)</f>
        <v>0</v>
      </c>
      <c r="W105" s="4">
        <f>step*((-'By group'!W$4-'By group'!W$5-'By group'!W$22)*Population!W105+'By group'!W$3*Population!$BO105)</f>
        <v>0</v>
      </c>
      <c r="X105" s="4">
        <f>step*((-'By group'!X$4-'By group'!X$5-'By group'!X$22)*Population!X105+'By group'!X$3*Population!$BO105)</f>
        <v>0</v>
      </c>
      <c r="Y105" s="4">
        <f>step*((-'By group'!Y$4-'By group'!Y$5-'By group'!Y$22)*Population!Y105+'By group'!Y$3*Population!$BO105)</f>
        <v>-1402.4870508593469</v>
      </c>
      <c r="Z105" s="4">
        <f>step*((-'By group'!Z$4-'By group'!Z$5-'By group'!Z$22)*Population!Z105+'By group'!Z$3*Population!$BO105)</f>
        <v>-796.22330947792557</v>
      </c>
      <c r="AA105" s="4">
        <f>step*((-'By group'!AA$4-'By group'!AA$5-'By group'!AA$22)*Population!AA105+'By group'!AA$3*Population!$BO105)</f>
        <v>-757.97176252184079</v>
      </c>
      <c r="AB105" s="8">
        <f>step*((-'By group'!AB$4-'By group'!AB$5-'By group'!AB$22)*Population!AB105+'By group'!AB$3*Population!$BO105)</f>
        <v>-1287.717021589928</v>
      </c>
      <c r="AC105" s="4">
        <f>step*((-'By group'!AC$4-'By group'!AC$5-'By group'!AC$22)*Population!AC105+'By group'!AC$3*Population!$BO105)</f>
        <v>-188.32160119154977</v>
      </c>
      <c r="AD105" s="4">
        <f>step*((-'By group'!AD$4-'By group'!AD$5-'By group'!AD$22)*Population!AD105+'By group'!AD$3*Population!$BO105)</f>
        <v>-1241.7533032484898</v>
      </c>
      <c r="AE105" s="4">
        <f>step*((-'By group'!AE$4-'By group'!AE$5-'By group'!AE$22)*Population!AE105+'By group'!AE$3*Population!$BO105)</f>
        <v>-2001.3328986660201</v>
      </c>
      <c r="AF105" s="4">
        <f>step*((-'By group'!AF$4-'By group'!AF$5-'By group'!AF$22)*Population!AF105+'By group'!AF$3*Population!$BO105)</f>
        <v>-816.1283094716764</v>
      </c>
      <c r="AG105" s="4">
        <f>step*((-'By group'!AG$4-'By group'!AG$5-'By group'!AG$22)*Population!AG105+'By group'!AG$3*Population!$BO105)</f>
        <v>-198.54743165400998</v>
      </c>
      <c r="AH105" s="4">
        <f>step*((-'By group'!AH$4-'By group'!AH$5-'By group'!AH$22)*Population!AH105+'By group'!AH$3*Population!$BO105)</f>
        <v>-185.56900959445079</v>
      </c>
      <c r="AI105" s="4">
        <f>step*((-'By group'!AI$4-'By group'!AI$5-'By group'!AI$22)*Population!AI105+'By group'!AI$3*Population!$BO105)</f>
        <v>0</v>
      </c>
      <c r="AJ105" s="4">
        <f>step*((-'By group'!AJ$4-'By group'!AJ$5-'By group'!AJ$22)*Population!AJ105+'By group'!AJ$3*Population!$BO105)</f>
        <v>0</v>
      </c>
      <c r="AK105" s="4">
        <f>step*((-'By group'!AK$4-'By group'!AK$5-'By group'!AK$22)*Population!AK105+'By group'!AK$3*Population!$BO105)</f>
        <v>0</v>
      </c>
      <c r="AL105" s="4">
        <f>step*((-'By group'!AL$4-'By group'!AL$5-'By group'!AL$22)*Population!AL105+'By group'!AL$3*Population!$BO105)</f>
        <v>-102.66837919445017</v>
      </c>
      <c r="AM105" s="4">
        <f>step*((-'By group'!AM$4-'By group'!AM$5-'By group'!AM$22)*Population!AM105+'By group'!AM$3*Population!$BO105)</f>
        <v>-58.641372464437389</v>
      </c>
      <c r="AN105" s="4">
        <f>step*((-'By group'!AN$4-'By group'!AN$5-'By group'!AN$22)*Population!AN105+'By group'!AN$3*Population!$BO105)</f>
        <v>-56.065826772019044</v>
      </c>
      <c r="AO105" s="8">
        <f>step*((-'By group'!AO$4-'By group'!AO$5-'By group'!AO$22)*Population!AO105+'By group'!AO$3*Population!$BO105)</f>
        <v>16661.370145162597</v>
      </c>
      <c r="AP105" s="4">
        <f>step*((-'By group'!AP$4-'By group'!AP$5-'By group'!AP$22)*Population!AP105+'By group'!AP$3*Population!$BO105)</f>
        <v>-597.91900929780297</v>
      </c>
      <c r="AQ105" s="4">
        <f>step*((-'By group'!AQ$4-'By group'!AQ$5-'By group'!AQ$22)*Population!AQ105+'By group'!AQ$3*Population!$BO105)</f>
        <v>-3903.0779346850345</v>
      </c>
      <c r="AR105" s="4">
        <f>step*((-'By group'!AR$4-'By group'!AR$5-'By group'!AR$22)*Population!AR105+'By group'!AR$3*Population!$BO105)</f>
        <v>-6196.4974486262272</v>
      </c>
      <c r="AS105" s="4">
        <f>step*((-'By group'!AS$4-'By group'!AS$5-'By group'!AS$22)*Population!AS105+'By group'!AS$3*Population!$BO105)</f>
        <v>-2496.2171998862577</v>
      </c>
      <c r="AT105" s="4">
        <f>step*((-'By group'!AT$4-'By group'!AT$5-'By group'!AT$22)*Population!AT105+'By group'!AT$3*Population!$BO105)</f>
        <v>-601.59891229352297</v>
      </c>
      <c r="AU105" s="4">
        <f>step*((-'By group'!AU$4-'By group'!AU$5-'By group'!AU$22)*Population!AU105+'By group'!AU$3*Population!$BO105)</f>
        <v>-552.15001864852388</v>
      </c>
      <c r="AV105" s="4">
        <f>step*((-'By group'!AV$4-'By group'!AV$5-'By group'!AV$22)*Population!AV105+'By group'!AV$3*Population!$BO105)</f>
        <v>0</v>
      </c>
      <c r="AW105" s="4">
        <f>step*((-'By group'!AW$4-'By group'!AW$5-'By group'!AW$22)*Population!AW105+'By group'!AW$3*Population!$BO105)</f>
        <v>0</v>
      </c>
      <c r="AX105" s="4">
        <f>step*((-'By group'!AX$4-'By group'!AX$5-'By group'!AX$22)*Population!AX105+'By group'!AX$3*Population!$BO105)</f>
        <v>0</v>
      </c>
      <c r="AY105" s="4">
        <f>step*((-'By group'!AY$4-'By group'!AY$5-'By group'!AY$22)*Population!AY105+'By group'!AY$3*Population!$BO105)</f>
        <v>-305.04902651492569</v>
      </c>
      <c r="AZ105" s="4">
        <f>step*((-'By group'!AZ$4-'By group'!AZ$5-'By group'!AZ$22)*Population!AZ105+'By group'!AZ$3*Population!$BO105)</f>
        <v>-170.36504441300573</v>
      </c>
      <c r="BA105" s="4">
        <f>step*((-'By group'!BA$4-'By group'!BA$5-'By group'!BA$22)*Population!BA105+'By group'!BA$3*Population!$BO105)</f>
        <v>-157.90388779444484</v>
      </c>
      <c r="BB105" s="8">
        <f>step*((-'By group'!BB$4-'By group'!BB$5-'By group'!BB$22)*Population!BB105+'By group'!BB$3*Population!$BO105)</f>
        <v>5642.2022440534583</v>
      </c>
      <c r="BC105" s="4">
        <f>step*((-'By group'!BC$4-'By group'!BC$5-'By group'!BC$22)*Population!BC105+'By group'!BC$3*Population!$BO105)</f>
        <v>-428.28759204214919</v>
      </c>
      <c r="BD105" s="4">
        <f>step*((-'By group'!BD$4-'By group'!BD$5-'By group'!BD$22)*Population!BD105+'By group'!BD$3*Population!$BO105)</f>
        <v>-2172.0635079968324</v>
      </c>
      <c r="BE105" s="4">
        <f>step*((-'By group'!BE$4-'By group'!BE$5-'By group'!BE$22)*Population!BE105+'By group'!BE$3*Population!$BO105)</f>
        <v>-3021.694078808659</v>
      </c>
      <c r="BF105" s="4">
        <f>step*((-'By group'!BF$4-'By group'!BF$5-'By group'!BF$22)*Population!BF105+'By group'!BF$3*Population!$BO105)</f>
        <v>-1121.0379702906837</v>
      </c>
      <c r="BG105" s="4">
        <f>step*((-'By group'!BG$4-'By group'!BG$5-'By group'!BG$22)*Population!BG105+'By group'!BG$3*Population!$BO105)</f>
        <v>-255.83082321296689</v>
      </c>
      <c r="BH105" s="4">
        <f>step*((-'By group'!BH$4-'By group'!BH$5-'By group'!BH$22)*Population!BH105+'By group'!BH$3*Population!$BO105)</f>
        <v>-219.94712007475252</v>
      </c>
      <c r="BI105" s="4">
        <f>step*((-'By group'!BI$4-'By group'!BI$5-'By group'!BI$22)*Population!BI105+'By group'!BI$3*Population!$BO105)</f>
        <v>0</v>
      </c>
      <c r="BJ105" s="4">
        <f>step*((-'By group'!BJ$4-'By group'!BJ$5-'By group'!BJ$22)*Population!BJ105+'By group'!BJ$3*Population!$BO105)</f>
        <v>0</v>
      </c>
      <c r="BK105" s="4">
        <f>step*((-'By group'!BK$4-'By group'!BK$5-'By group'!BK$22)*Population!BK105+'By group'!BK$3*Population!$BO105)</f>
        <v>0</v>
      </c>
      <c r="BL105" s="4">
        <f>step*((-'By group'!BL$4-'By group'!BL$5-'By group'!BL$22)*Population!BL105+'By group'!BL$3*Population!$BO105)</f>
        <v>-144.62609831468399</v>
      </c>
      <c r="BM105" s="4">
        <f>step*((-'By group'!BM$4-'By group'!BM$5-'By group'!BM$22)*Population!BM105+'By group'!BM$3*Population!$BO105)</f>
        <v>-73.632798154384361</v>
      </c>
      <c r="BN105" s="4">
        <f>step*((-'By group'!BN$4-'By group'!BN$5-'By group'!BN$22)*Population!BN105+'By group'!BN$3*Population!$BO105)</f>
        <v>-61.630064536749998</v>
      </c>
      <c r="BO105" s="71">
        <f>-step*SUM(SCR!B105:N105)*Population!B105</f>
        <v>-139778.56502278239</v>
      </c>
      <c r="BP105" s="4">
        <f>step*-SUM('By group'!C$11:C$21)*Population!C105</f>
        <v>-134019.0372080603</v>
      </c>
      <c r="BQ105" s="4">
        <f>step*-SUM('By group'!D$11:D$21)*Population!D105</f>
        <v>-97685.016014113775</v>
      </c>
      <c r="BR105" s="4">
        <f>step*-SUM('By group'!E$11:E$21)*Population!E105</f>
        <v>-40199.182675494892</v>
      </c>
      <c r="BS105" s="4">
        <f>step*-SUM('By group'!F$11:F$21)*Population!F105</f>
        <v>-12015.431149945311</v>
      </c>
      <c r="BT105" s="4">
        <f>step*-SUM('By group'!G$11:G$21)*Population!G105</f>
        <v>-5763.8386757986646</v>
      </c>
      <c r="BU105" s="4">
        <f>step*-SUM('By group'!H$11:H$21)*Population!H105</f>
        <v>0</v>
      </c>
      <c r="BV105" s="4">
        <f>step*-SUM('By group'!I$11:I$21)*Population!I105</f>
        <v>0</v>
      </c>
      <c r="BW105" s="4">
        <f>step*-SUM('By group'!J$11:J$21)*Population!J105</f>
        <v>0</v>
      </c>
      <c r="BX105" s="4">
        <f>step*-SUM('By group'!K$11:K$21)*Population!K105</f>
        <v>0</v>
      </c>
      <c r="BY105" s="4">
        <f>step*-SUM('By group'!L$11:L$21)*Population!L105</f>
        <v>-2029.8088608922453</v>
      </c>
      <c r="BZ105" s="4">
        <f>step*-SUM('By group'!M$11:M$21)*Population!M105</f>
        <v>-1007.6383201576737</v>
      </c>
      <c r="CA105" s="4">
        <f>step*-SUM('By group'!N$11:N$21)*Population!N105</f>
        <v>0</v>
      </c>
      <c r="CB105" s="13">
        <f>-step*SUM(SCR!O105:AA105)*Population!O105</f>
        <v>-69071.250278193664</v>
      </c>
      <c r="CC105" s="4">
        <f>step*-SUM('By group'!P$11:P$21)*Population!P105</f>
        <v>-66216.135192566566</v>
      </c>
      <c r="CD105" s="4">
        <f>step*-SUM('By group'!Q$11:Q$21)*Population!Q105</f>
        <v>-48245.341996357907</v>
      </c>
      <c r="CE105" s="4">
        <f>step*-SUM('By group'!R$11:R$21)*Population!R105</f>
        <v>-19844.513021850045</v>
      </c>
      <c r="CF105" s="4">
        <f>step*-SUM('By group'!S$11:S$21)*Population!S105</f>
        <v>-5929.8575637553695</v>
      </c>
      <c r="CG105" s="4">
        <f>step*-SUM('By group'!T$11:T$21)*Population!T105</f>
        <v>-2844.3010276785267</v>
      </c>
      <c r="CH105" s="4">
        <f>step*-SUM('By group'!U$11:U$21)*Population!U105</f>
        <v>0</v>
      </c>
      <c r="CI105" s="4">
        <f>step*-SUM('By group'!V$11:V$21)*Population!V105</f>
        <v>0</v>
      </c>
      <c r="CJ105" s="4">
        <f>step*-SUM('By group'!W$11:W$21)*Population!W105</f>
        <v>0</v>
      </c>
      <c r="CK105" s="4">
        <f>step*-SUM('By group'!X$11:X$21)*Population!X105</f>
        <v>0</v>
      </c>
      <c r="CL105" s="4">
        <f>step*-SUM('By group'!Y$11:Y$21)*Population!Y105</f>
        <v>-1001.7764648995335</v>
      </c>
      <c r="CM105" s="4">
        <f>step*-SUM('By group'!Z$11:Z$21)*Population!Z105</f>
        <v>-497.63956842370345</v>
      </c>
      <c r="CN105" s="4">
        <f>step*-SUM('By group'!AA$11:AA$21)*Population!AA105</f>
        <v>0</v>
      </c>
      <c r="CO105" s="13">
        <f>-step*SUM(SCR!AB105:AN105)*Population!AB105</f>
        <v>-4901.9581059052789</v>
      </c>
      <c r="CP105" s="4">
        <f>step*-SUM('By group'!AC$11:AC$21)*Population!AC105</f>
        <v>-4708.0400297887445</v>
      </c>
      <c r="CQ105" s="4">
        <f>step*-SUM('By group'!AD$11:AD$21)*Population!AD105</f>
        <v>-3449.3147312458054</v>
      </c>
      <c r="CR105" s="4">
        <f>step*-SUM('By group'!AE$11:AE$21)*Population!AE105</f>
        <v>-1429.5234990471572</v>
      </c>
      <c r="CS105" s="4">
        <f>step*-SUM('By group'!AF$11:AF$21)*Population!AF105</f>
        <v>-429.54121551140861</v>
      </c>
      <c r="CT105" s="4">
        <f>step*-SUM('By group'!AG$11:AG$21)*Population!AG105</f>
        <v>-206.82024130626039</v>
      </c>
      <c r="CU105" s="4">
        <f>step*-SUM('By group'!AH$11:AH$21)*Population!AH105</f>
        <v>0</v>
      </c>
      <c r="CV105" s="4">
        <f>step*-SUM('By group'!AI$11:AI$21)*Population!AI105</f>
        <v>0</v>
      </c>
      <c r="CW105" s="4">
        <f>step*-SUM('By group'!AJ$11:AJ$21)*Population!AJ105</f>
        <v>0</v>
      </c>
      <c r="CX105" s="4">
        <f>step*-SUM('By group'!AK$11:AK$21)*Population!AK105</f>
        <v>0</v>
      </c>
      <c r="CY105" s="4">
        <f>step*-SUM('By group'!AL$11:AL$21)*Population!AL105</f>
        <v>-73.334556567464404</v>
      </c>
      <c r="CZ105" s="4">
        <f>step*-SUM('By group'!AM$11:AM$21)*Population!AM105</f>
        <v>-36.650857790273371</v>
      </c>
      <c r="DA105" s="4">
        <f>step*-SUM('By group'!AN$11:AN$21)*Population!AN105</f>
        <v>0</v>
      </c>
      <c r="DB105" s="13">
        <f>-step*SUM(SCR!AO105:BA105)*Population!AO105</f>
        <v>-15613.246231511974</v>
      </c>
      <c r="DC105" s="4">
        <f>step*-SUM('By group'!AP$11:AP$21)*Population!AP105</f>
        <v>-14947.975232445075</v>
      </c>
      <c r="DD105" s="4">
        <f>step*-SUM('By group'!AQ$11:AQ$21)*Population!AQ105</f>
        <v>-10841.883151902874</v>
      </c>
      <c r="DE105" s="4">
        <f>step*-SUM('By group'!AR$11:AR$21)*Population!AR105</f>
        <v>-4426.0696061615909</v>
      </c>
      <c r="DF105" s="4">
        <f>step*-SUM('By group'!AS$11:AS$21)*Population!AS105</f>
        <v>-1313.7985262559253</v>
      </c>
      <c r="DG105" s="4">
        <f>step*-SUM('By group'!AT$11:AT$21)*Population!AT105</f>
        <v>-626.66553363908633</v>
      </c>
      <c r="DH105" s="4">
        <f>step*-SUM('By group'!AU$11:AU$21)*Population!AU105</f>
        <v>0</v>
      </c>
      <c r="DI105" s="4">
        <f>step*-SUM('By group'!AV$11:AV$21)*Population!AV105</f>
        <v>0</v>
      </c>
      <c r="DJ105" s="4">
        <f>step*-SUM('By group'!AW$11:AW$21)*Population!AW105</f>
        <v>0</v>
      </c>
      <c r="DK105" s="4">
        <f>step*-SUM('By group'!AX$11:AX$21)*Population!AX105</f>
        <v>0</v>
      </c>
      <c r="DL105" s="4">
        <f>step*-SUM('By group'!AY$11:AY$21)*Population!AY105</f>
        <v>-217.89216179637549</v>
      </c>
      <c r="DM105" s="4">
        <f>step*-SUM('By group'!AZ$11:AZ$21)*Population!AZ105</f>
        <v>-106.4781527581286</v>
      </c>
      <c r="DN105" s="4">
        <f>step*-SUM('By group'!BA$11:BA$21)*Population!BA105</f>
        <v>0</v>
      </c>
      <c r="DO105" s="13">
        <f>-step*SUM(SCR!BB105:BN105)*Population!BB105</f>
        <v>-7577.610470837054</v>
      </c>
      <c r="DP105" s="4">
        <f>step*-SUM('By group'!BC$11:BC$21)*Population!BC105</f>
        <v>-7138.1265340358195</v>
      </c>
      <c r="DQ105" s="4">
        <f>step*-SUM('By group'!BD$11:BD$21)*Population!BD105</f>
        <v>-4936.5079727200728</v>
      </c>
      <c r="DR105" s="4">
        <f>step*-SUM('By group'!BE$11:BE$21)*Population!BE105</f>
        <v>-1888.5587992554119</v>
      </c>
      <c r="DS105" s="4">
        <f>step*-SUM('By group'!BF$11:BF$21)*Population!BF105</f>
        <v>-533.82760490032558</v>
      </c>
      <c r="DT105" s="4">
        <f>step*-SUM('By group'!BG$11:BG$21)*Population!BG105</f>
        <v>-245.99117616631432</v>
      </c>
      <c r="DU105" s="4">
        <f>step*-SUM('By group'!BH$11:BH$21)*Population!BH105</f>
        <v>0</v>
      </c>
      <c r="DV105" s="4">
        <f>step*-SUM('By group'!BI$11:BI$21)*Population!BI105</f>
        <v>0</v>
      </c>
      <c r="DW105" s="4">
        <f>step*-SUM('By group'!BJ$11:BJ$21)*Population!BJ105</f>
        <v>0</v>
      </c>
      <c r="DX105" s="4">
        <f>step*-SUM('By group'!BK$11:BK$21)*Population!BK105</f>
        <v>0</v>
      </c>
      <c r="DY105" s="4">
        <f>step*-SUM('By group'!BL$11:BL$21)*Population!BL105</f>
        <v>-80.347832397046659</v>
      </c>
      <c r="DZ105" s="4">
        <f>step*-SUM('By group'!BM$11:BM$21)*Population!BM105</f>
        <v>-36.81639907719218</v>
      </c>
      <c r="EA105" s="4">
        <f>step*-SUM('By group'!BN$11:BN$21)*Population!BN105</f>
        <v>0</v>
      </c>
      <c r="EB105" s="52">
        <v>0</v>
      </c>
      <c r="EC105" s="4">
        <f t="shared" si="111"/>
        <v>139778.56502278239</v>
      </c>
      <c r="ED105" s="4">
        <f t="shared" si="111"/>
        <v>134019.0372080603</v>
      </c>
      <c r="EE105" s="4">
        <f t="shared" si="112"/>
        <v>97685.016014113775</v>
      </c>
      <c r="EF105" s="4">
        <f t="shared" si="113"/>
        <v>40199.182675494892</v>
      </c>
      <c r="EG105" s="4">
        <f t="shared" si="114"/>
        <v>12015.431149945311</v>
      </c>
      <c r="EH105" s="4">
        <f t="shared" si="114"/>
        <v>5763.8386757986646</v>
      </c>
      <c r="EI105" s="4">
        <v>0</v>
      </c>
      <c r="EJ105" s="4">
        <f t="shared" si="115"/>
        <v>0</v>
      </c>
      <c r="EK105" s="4">
        <f t="shared" si="116"/>
        <v>0</v>
      </c>
      <c r="EL105" s="4">
        <f t="shared" si="117"/>
        <v>0</v>
      </c>
      <c r="EM105" s="4">
        <f t="shared" si="118"/>
        <v>2029.8088608922453</v>
      </c>
      <c r="EN105" s="4">
        <f t="shared" si="119"/>
        <v>1007.6383201576737</v>
      </c>
      <c r="EO105" s="52">
        <v>0</v>
      </c>
      <c r="EP105" s="4">
        <f t="shared" si="120"/>
        <v>69071.250278193664</v>
      </c>
      <c r="EQ105" s="4">
        <f t="shared" si="121"/>
        <v>66216.135192566566</v>
      </c>
      <c r="ER105" s="4">
        <f t="shared" si="122"/>
        <v>48245.341996357907</v>
      </c>
      <c r="ES105" s="4">
        <f t="shared" si="123"/>
        <v>19844.513021850045</v>
      </c>
      <c r="ET105" s="4">
        <f t="shared" si="124"/>
        <v>5929.8575637553695</v>
      </c>
      <c r="EU105" s="4">
        <f t="shared" si="125"/>
        <v>2844.3010276785267</v>
      </c>
      <c r="EV105" s="4">
        <v>0</v>
      </c>
      <c r="EW105" s="4">
        <f t="shared" si="126"/>
        <v>0</v>
      </c>
      <c r="EX105" s="4">
        <f t="shared" si="127"/>
        <v>0</v>
      </c>
      <c r="EY105" s="4">
        <f t="shared" si="128"/>
        <v>0</v>
      </c>
      <c r="EZ105" s="4">
        <f t="shared" si="129"/>
        <v>1001.7764648995335</v>
      </c>
      <c r="FA105" s="4">
        <f t="shared" si="130"/>
        <v>497.63956842370345</v>
      </c>
      <c r="FB105" s="52">
        <v>0</v>
      </c>
      <c r="FC105" s="4">
        <f t="shared" si="131"/>
        <v>4901.9581059052789</v>
      </c>
      <c r="FD105" s="4">
        <f t="shared" si="132"/>
        <v>4708.0400297887445</v>
      </c>
      <c r="FE105" s="4">
        <f t="shared" si="133"/>
        <v>3449.3147312458054</v>
      </c>
      <c r="FF105" s="4">
        <f t="shared" si="134"/>
        <v>1429.5234990471572</v>
      </c>
      <c r="FG105" s="4">
        <f t="shared" si="135"/>
        <v>429.54121551140861</v>
      </c>
      <c r="FH105" s="4">
        <f t="shared" si="136"/>
        <v>206.82024130626039</v>
      </c>
      <c r="FI105" s="4">
        <v>0</v>
      </c>
      <c r="FJ105" s="4">
        <f t="shared" si="137"/>
        <v>0</v>
      </c>
      <c r="FK105" s="4">
        <f t="shared" si="138"/>
        <v>0</v>
      </c>
      <c r="FL105" s="4">
        <f t="shared" si="139"/>
        <v>0</v>
      </c>
      <c r="FM105" s="4">
        <f t="shared" si="140"/>
        <v>73.334556567464404</v>
      </c>
      <c r="FN105" s="9">
        <f t="shared" si="141"/>
        <v>36.650857790273371</v>
      </c>
      <c r="FO105" s="4">
        <v>0</v>
      </c>
      <c r="FP105" s="4">
        <f t="shared" si="142"/>
        <v>15613.246231511974</v>
      </c>
      <c r="FQ105" s="4">
        <f t="shared" si="143"/>
        <v>14947.975232445075</v>
      </c>
      <c r="FR105" s="4">
        <f t="shared" si="144"/>
        <v>10841.883151902874</v>
      </c>
      <c r="FS105" s="4">
        <f t="shared" si="145"/>
        <v>4426.0696061615909</v>
      </c>
      <c r="FT105" s="4">
        <f t="shared" si="146"/>
        <v>1313.7985262559253</v>
      </c>
      <c r="FU105" s="4">
        <f t="shared" si="147"/>
        <v>626.66553363908633</v>
      </c>
      <c r="FV105" s="4">
        <v>0</v>
      </c>
      <c r="FW105" s="4">
        <f t="shared" si="148"/>
        <v>0</v>
      </c>
      <c r="FX105" s="4">
        <f t="shared" si="149"/>
        <v>0</v>
      </c>
      <c r="FY105" s="4">
        <f t="shared" si="150"/>
        <v>0</v>
      </c>
      <c r="FZ105" s="4">
        <f t="shared" si="151"/>
        <v>217.89216179637549</v>
      </c>
      <c r="GA105" s="4">
        <f t="shared" si="152"/>
        <v>106.4781527581286</v>
      </c>
      <c r="GB105" s="4">
        <v>0</v>
      </c>
      <c r="GC105" s="4">
        <f t="shared" si="153"/>
        <v>7577.610470837054</v>
      </c>
      <c r="GD105" s="4">
        <f t="shared" si="94"/>
        <v>7138.1265340358195</v>
      </c>
      <c r="GE105" s="4">
        <f t="shared" si="95"/>
        <v>4936.5079727200728</v>
      </c>
      <c r="GF105" s="4">
        <f t="shared" si="96"/>
        <v>1888.5587992554119</v>
      </c>
      <c r="GG105" s="4">
        <f t="shared" si="97"/>
        <v>533.82760490032558</v>
      </c>
      <c r="GH105" s="4">
        <f t="shared" si="98"/>
        <v>245.99117616631432</v>
      </c>
      <c r="GI105" s="4">
        <v>0</v>
      </c>
      <c r="GJ105" s="4">
        <f t="shared" si="154"/>
        <v>0</v>
      </c>
      <c r="GK105" s="4">
        <f t="shared" si="155"/>
        <v>0</v>
      </c>
      <c r="GL105" s="4">
        <f t="shared" si="99"/>
        <v>0</v>
      </c>
      <c r="GM105" s="4">
        <f t="shared" si="100"/>
        <v>80.347832397046659</v>
      </c>
      <c r="GN105" s="4">
        <f t="shared" si="101"/>
        <v>36.81639907719218</v>
      </c>
      <c r="GO105" s="52">
        <v>0</v>
      </c>
      <c r="GP105" s="4">
        <f>step*(-'By group'!C$32*Population!C105+'By group'!I$33*Population!I105)</f>
        <v>0</v>
      </c>
      <c r="GQ105" s="4">
        <f>step*(-'By group'!D$32*Population!D105+'By group'!J$33*Population!J105)</f>
        <v>0</v>
      </c>
      <c r="GR105" s="4">
        <f>step*(-'By group'!E$32*Population!E105+'By group'!K$33*Population!K105)</f>
        <v>0</v>
      </c>
      <c r="GS105" s="4">
        <f>step*(-'By group'!F$32*Population!F105+'By group'!L$33*Population!L105)</f>
        <v>-4992.8111445265331</v>
      </c>
      <c r="GT105" s="4">
        <f>step*(-'By group'!G$32*Population!G105+'By group'!M$33*Population!M105)</f>
        <v>-648.94857508089603</v>
      </c>
      <c r="GU105" s="4">
        <f>step*(-'By group'!H$32*Population!H105+'By group'!N$33*Population!N105)</f>
        <v>-566.81442243560707</v>
      </c>
      <c r="GV105" s="46">
        <f t="shared" si="156"/>
        <v>0</v>
      </c>
      <c r="GW105" s="14">
        <f t="shared" si="157"/>
        <v>0</v>
      </c>
      <c r="GX105" s="4">
        <f t="shared" si="158"/>
        <v>0</v>
      </c>
      <c r="GY105" s="4">
        <f t="shared" si="159"/>
        <v>4992.8111445265331</v>
      </c>
      <c r="GZ105" s="4">
        <f t="shared" si="160"/>
        <v>648.94857508089603</v>
      </c>
      <c r="HA105" s="4">
        <f t="shared" si="161"/>
        <v>566.81442243560707</v>
      </c>
      <c r="HB105" s="8">
        <v>0</v>
      </c>
      <c r="HC105" s="4">
        <f>step*(-'By group'!P$32*Population!P105+'By group'!V$33*Population!V105)</f>
        <v>0</v>
      </c>
      <c r="HD105" s="4">
        <f>step*(-'By group'!Q$32*Population!Q105+'By group'!W$33*Population!W105)</f>
        <v>0</v>
      </c>
      <c r="HE105" s="4">
        <f>step*(-'By group'!R$32*Population!R105+'By group'!X$33*Population!X105)</f>
        <v>0</v>
      </c>
      <c r="HF105" s="4">
        <f>step*(-'By group'!S$32*Population!S105+'By group'!Y$33*Population!Y105)</f>
        <v>-2464.040549427918</v>
      </c>
      <c r="HG105" s="4">
        <f>step*(-'By group'!T$32*Population!T105+'By group'!Z$33*Population!Z105)</f>
        <v>-320.04042132385371</v>
      </c>
      <c r="HH105" s="4">
        <f>step*(-'By group'!U$32*Population!U105+'By group'!AA$33*Population!AA105)</f>
        <v>-279.15326495629188</v>
      </c>
      <c r="HI105" s="14">
        <f t="shared" si="162"/>
        <v>0</v>
      </c>
      <c r="HJ105" s="46">
        <f t="shared" si="163"/>
        <v>0</v>
      </c>
      <c r="HK105" s="4">
        <f t="shared" si="164"/>
        <v>0</v>
      </c>
      <c r="HL105" s="4">
        <f t="shared" si="165"/>
        <v>2464.040549427918</v>
      </c>
      <c r="HM105" s="4">
        <f t="shared" si="166"/>
        <v>320.04042132385371</v>
      </c>
      <c r="HN105" s="9">
        <f t="shared" si="167"/>
        <v>279.15326495629188</v>
      </c>
      <c r="HO105" s="4">
        <v>0</v>
      </c>
      <c r="HP105" s="4">
        <f>step*(-'By group'!AC$32*Population!AC105+'By group'!AI$33*Population!AI105)</f>
        <v>0</v>
      </c>
      <c r="HQ105" s="4">
        <f>step*(-'By group'!AD$32*Population!AD105+'By group'!AJ$33*Population!AJ105)</f>
        <v>0</v>
      </c>
      <c r="HR105" s="4">
        <f>step*(-'By group'!AE$32*Population!AE105+'By group'!AK$33*Population!AK105)</f>
        <v>0</v>
      </c>
      <c r="HS105" s="4">
        <f>step*(-'By group'!AF$32*Population!AF105+'By group'!AL$33*Population!AL105)</f>
        <v>-178.1033294719721</v>
      </c>
      <c r="HT105" s="4">
        <f>step*(-'By group'!AG$32*Population!AG105+'By group'!AM$33*Population!AM105)</f>
        <v>-23.038619366115395</v>
      </c>
      <c r="HU105" s="4">
        <f>step*(-'By group'!AH$32*Population!AH105+'By group'!AN$33*Population!AN105)</f>
        <v>-20.258855738193255</v>
      </c>
      <c r="HV105" s="14">
        <f t="shared" si="168"/>
        <v>0</v>
      </c>
      <c r="HW105" s="46">
        <f t="shared" si="169"/>
        <v>0</v>
      </c>
      <c r="HX105" s="4">
        <f t="shared" si="170"/>
        <v>0</v>
      </c>
      <c r="HY105" s="4">
        <f t="shared" si="171"/>
        <v>178.1033294719721</v>
      </c>
      <c r="HZ105" s="4">
        <f t="shared" si="172"/>
        <v>23.038619366115395</v>
      </c>
      <c r="IA105" s="4">
        <f t="shared" si="173"/>
        <v>20.258855738193255</v>
      </c>
      <c r="IB105" s="8">
        <v>0</v>
      </c>
      <c r="IC105" s="4">
        <f>step*(-'By group'!AP$32*Population!AP105+'By group'!AV$33*Population!AV105)</f>
        <v>0</v>
      </c>
      <c r="ID105" s="4">
        <f>step*(-'By group'!AQ$32*Population!AQ105+'By group'!AW$33*Population!AW105)</f>
        <v>0</v>
      </c>
      <c r="IE105" s="4">
        <f>step*(-'By group'!AR$32*Population!AR105+'By group'!AX$33*Population!AX105)</f>
        <v>0</v>
      </c>
      <c r="IF105" s="4">
        <f>step*(-'By group'!AS$32*Population!AS105+'By group'!AY$33*Population!AY105)</f>
        <v>-547.95318222977494</v>
      </c>
      <c r="IG105" s="4">
        <f>step*(-'By group'!AT$32*Population!AT105+'By group'!AZ$33*Population!AZ105)</f>
        <v>-72.094030348752966</v>
      </c>
      <c r="IH105" s="4">
        <f>step*(-'By group'!AU$32*Population!AU105+'By group'!BA$33*Population!BA105)</f>
        <v>-62.625594118859624</v>
      </c>
      <c r="II105" s="14">
        <f t="shared" si="102"/>
        <v>0</v>
      </c>
      <c r="IJ105" s="4">
        <f t="shared" si="103"/>
        <v>0</v>
      </c>
      <c r="IK105" s="4">
        <f t="shared" si="174"/>
        <v>0</v>
      </c>
      <c r="IL105" s="4">
        <f t="shared" si="175"/>
        <v>547.95318222977494</v>
      </c>
      <c r="IM105" s="4">
        <f t="shared" si="176"/>
        <v>72.094030348752966</v>
      </c>
      <c r="IN105" s="4">
        <f t="shared" si="177"/>
        <v>62.625594118859624</v>
      </c>
      <c r="IO105" s="8">
        <v>0</v>
      </c>
      <c r="IP105" s="4">
        <f>step*(-'By group'!BC$32*Population!BC105+'By group'!BI$33*Population!BI105)</f>
        <v>0</v>
      </c>
      <c r="IQ105" s="4">
        <f>step*(-'By group'!BD$32*Population!BD105+'By group'!BJ$33*Population!BJ105)</f>
        <v>0</v>
      </c>
      <c r="IR105" s="4">
        <f>step*(-'By group'!BE$32*Population!BE105+'By group'!BK$33*Population!BK105)</f>
        <v>0</v>
      </c>
      <c r="IS105" s="4">
        <f>step*(-'By group'!BF$32*Population!BF105+'By group'!BL$33*Population!BL105)</f>
        <v>-226.73988625163946</v>
      </c>
      <c r="IT105" s="4">
        <f>step*(-'By group'!BG$32*Population!BG105+'By group'!BM$33*Population!BM105)</f>
        <v>-30.790035694666773</v>
      </c>
      <c r="IU105" s="4">
        <f>step*(-'By group'!BH$32*Population!BH105+'By group'!BN$33*Population!BN105)</f>
        <v>-25.189373931517409</v>
      </c>
      <c r="IV105" s="14">
        <f t="shared" si="104"/>
        <v>0</v>
      </c>
      <c r="IW105" s="4">
        <f t="shared" si="105"/>
        <v>0</v>
      </c>
      <c r="IX105" s="4">
        <f t="shared" si="106"/>
        <v>0</v>
      </c>
      <c r="IY105" s="4">
        <f t="shared" si="107"/>
        <v>226.73988625163946</v>
      </c>
      <c r="IZ105" s="4">
        <f t="shared" si="108"/>
        <v>30.790035694666773</v>
      </c>
      <c r="JA105" s="4">
        <f t="shared" si="109"/>
        <v>25.189373931517409</v>
      </c>
      <c r="JB105" s="75">
        <f>step*(+prop_idu_male*'By group'!BB$9*Population!BB105-'By group'!B$8*Population!B105)</f>
        <v>-981.58845294859032</v>
      </c>
      <c r="JC105" s="46">
        <f>step*(+prop_idu_male*'By group'!BC$9*Population!BC105-'By group'!C$8*Population!C105)</f>
        <v>-5.844376676318717</v>
      </c>
      <c r="JD105" s="46">
        <f>step*(+prop_idu_male*'By group'!BD$9*Population!BD105-'By group'!D$8*Population!D105)</f>
        <v>-17.167479375917122</v>
      </c>
      <c r="JE105" s="46">
        <f>step*(+prop_idu_male*'By group'!BE$9*Population!BE105-'By group'!E$8*Population!E105)</f>
        <v>-17.83332077864095</v>
      </c>
      <c r="JF105" s="46">
        <f>step*(+prop_idu_male*'By group'!BF$9*Population!BF105-'By group'!F$8*Population!F105)</f>
        <v>-5.3671224490922649</v>
      </c>
      <c r="JG105" s="46">
        <f>step*(+prop_idu_male*'By group'!BG$9*Population!BG105-'By group'!G$8*Population!G105)</f>
        <v>-1.034691970599902</v>
      </c>
      <c r="JH105" s="46">
        <f>step*(+prop_idu_male*'By group'!BH$9*Population!BH105-'By group'!H$8*Population!H105)</f>
        <v>-0.87706650745811776</v>
      </c>
      <c r="JI105" s="46">
        <f>step*(+prop_idu_male*'By group'!BI$9*Population!BI105-'By group'!I$8*Population!I105)</f>
        <v>0</v>
      </c>
      <c r="JJ105" s="46">
        <f>step*(+prop_idu_male*'By group'!BJ$9*Population!BJ105-'By group'!J$8*Population!J105)</f>
        <v>0</v>
      </c>
      <c r="JK105" s="46">
        <f>step*(+prop_idu_male*'By group'!BK$9*Population!BK105-'By group'!K$8*Population!K105)</f>
        <v>0</v>
      </c>
      <c r="JL105" s="46">
        <f>step*(+prop_idu_male*'By group'!BL$9*Population!BL105-'By group'!L$8*Population!L105)</f>
        <v>-1.8369740631393332</v>
      </c>
      <c r="JM105" s="46">
        <f>step*(+prop_idu_male*'By group'!BM$9*Population!BM105-'By group'!M$8*Population!M105)</f>
        <v>-0.91927896237241247</v>
      </c>
      <c r="JN105" s="46">
        <f>step*(+prop_idu_male*'By group'!BN$9*Population!BN105-'By group'!N$8*Population!N105)</f>
        <v>-0.74141316491630493</v>
      </c>
      <c r="JO105" s="45">
        <f>step*(+(1-prop_idu_male)*'By group'!BB$9*Population!BB105-'By group'!O$8*Population!O105-'By group'!O$6*Population!O105+'By group'!AB$7*Population!AB105)</f>
        <v>-7337.3110761041171</v>
      </c>
      <c r="JP105" s="46">
        <f>step*(+(1-prop_idu_male)*'By group'!BC$9*Population!BC105-'By group'!P$8*Population!P105-'By group'!P$6*Population!P105+'By group'!AC$7*Population!AC105)</f>
        <v>-11.19140344690536</v>
      </c>
      <c r="JQ105" s="46">
        <f>step*(+(1-prop_idu_male)*'By group'!BD$9*Population!BD105-'By group'!Q$8*Population!Q105-'By group'!Q$6*Population!Q105+'By group'!AD$7*Population!AD105)</f>
        <v>-32.457950525716605</v>
      </c>
      <c r="JR105" s="46">
        <f>step*(+(1-prop_idu_male)*'By group'!BE$9*Population!BE105-'By group'!R$8*Population!R105-'By group'!R$6*Population!R105+'By group'!AE$7*Population!AE105)</f>
        <v>-33.151140460519606</v>
      </c>
      <c r="JS105" s="46">
        <f>step*(+(1-prop_idu_male)*'By group'!BF$9*Population!BF105-'By group'!S$8*Population!S105-'By group'!S$6*Population!S105+'By group'!AF$7*Population!AF105)</f>
        <v>-9.8558228038884774</v>
      </c>
      <c r="JT105" s="46">
        <f>step*(+(1-prop_idu_male)*'By group'!BG$9*Population!BG105-'By group'!T$8*Population!T105-'By group'!T$6*Population!T105+'By group'!AG$7*Population!AG105)</f>
        <v>-1.8843000845473754</v>
      </c>
      <c r="JU105" s="46">
        <f>step*(+(1-prop_idu_male)*'By group'!BH$9*Population!BH105-'By group'!U$8*Population!U105-'By group'!U$6*Population!U105+'By group'!AH$7*Population!AH105)</f>
        <v>-1.576533265421757</v>
      </c>
      <c r="JV105" s="46">
        <f>step*(+(1-prop_idu_male)*'By group'!BI$9*Population!BI105-'By group'!V$8*Population!V105-'By group'!V$6*Population!V105+'By group'!AI$7*Population!AI105)</f>
        <v>0</v>
      </c>
      <c r="JW105" s="46">
        <f>step*(+(1-prop_idu_male)*'By group'!BJ$9*Population!BJ105-'By group'!W$8*Population!W105-'By group'!W$6*Population!W105+'By group'!AJ$7*Population!AJ105)</f>
        <v>0</v>
      </c>
      <c r="JX105" s="46">
        <f>step*(+(1-prop_idu_male)*'By group'!BK$9*Population!BK105-'By group'!X$8*Population!X105-'By group'!X$6*Population!X105+'By group'!AK$7*Population!AK105)</f>
        <v>0</v>
      </c>
      <c r="JY105" s="46">
        <f>step*(+(1-prop_idu_male)*'By group'!BL$9*Population!BL105-'By group'!Y$8*Population!Y105-'By group'!Y$6*Population!Y105+'By group'!AL$7*Population!AL105)</f>
        <v>-3.2974987264852857</v>
      </c>
      <c r="JZ105" s="46">
        <f>step*(+(1-prop_idu_male)*'By group'!BM$9*Population!BM105-'By group'!Z$8*Population!Z105-'By group'!Z$6*Population!Z105+'By group'!AM$7*Population!AM105)</f>
        <v>-1.6288442500059401</v>
      </c>
      <c r="KA105" s="76">
        <f>step*(+(1-prop_idu_male)*'By group'!BN$9*Population!BN105-'By group'!AA$8*Population!AA105-'By group'!AA$6*Population!AA105+'By group'!AN$7*Population!AN105)</f>
        <v>-1.3010336439925745</v>
      </c>
      <c r="KB105" s="46">
        <f>step*(+'By group'!O$6*Population!O105-'By group'!AB$7*Population!AB105)</f>
        <v>6278.5847433560602</v>
      </c>
      <c r="KC105" s="46">
        <f>step*(+'By group'!P$6*Population!P105-'By group'!AC$7*Population!AC105)</f>
        <v>8.0947404832981054</v>
      </c>
      <c r="KD105" s="46">
        <f>step*(+'By group'!Q$6*Population!Q105-'By group'!AD$7*Population!AD105)</f>
        <v>23.401263083171429</v>
      </c>
      <c r="KE105" s="46">
        <f>step*(+'By group'!R$6*Population!R105-'By group'!AE$7*Population!AE105)</f>
        <v>23.795451589371204</v>
      </c>
      <c r="KF105" s="46">
        <f>step*(+'By group'!S$6*Population!S105-'By group'!AF$7*Population!AF105)</f>
        <v>7.0510423034808891</v>
      </c>
      <c r="KG105" s="46">
        <f>step*(+'By group'!T$6*Population!T105-'By group'!AG$7*Population!AG105)</f>
        <v>1.3449588201516276</v>
      </c>
      <c r="KH105" s="46">
        <f>step*(+'By group'!U$6*Population!U105-'By group'!AH$7*Population!AH105)</f>
        <v>1.121066075599165</v>
      </c>
      <c r="KI105" s="46">
        <f>step*(+'By group'!V$6*Population!V105-'By group'!AI$7*Population!AI105)</f>
        <v>0</v>
      </c>
      <c r="KJ105" s="46">
        <f>step*(+'By group'!W$6*Population!W105-'By group'!AJ$7*Population!AJ105)</f>
        <v>0</v>
      </c>
      <c r="KK105" s="46">
        <f>step*(+'By group'!X$6*Population!X105-'By group'!AK$7*Population!AK105)</f>
        <v>0</v>
      </c>
      <c r="KL105" s="46">
        <f>step*(+'By group'!Y$6*Population!Y105-'By group'!AL$7*Population!AL105)</f>
        <v>2.3439309610239802</v>
      </c>
      <c r="KM105" s="46">
        <f>step*(+'By group'!Z$6*Population!Z105-'By group'!AM$7*Population!AM105)</f>
        <v>1.1532945210285519</v>
      </c>
      <c r="KN105" s="46">
        <f>step*(+'By group'!AA$6*Population!AA105-'By group'!AN$7*Population!AN105)</f>
        <v>0.91817854554215361</v>
      </c>
      <c r="KO105" s="45">
        <v>0</v>
      </c>
      <c r="KP105" s="46">
        <v>0</v>
      </c>
      <c r="KQ105" s="46">
        <v>0</v>
      </c>
      <c r="KR105" s="46">
        <v>0</v>
      </c>
      <c r="KS105" s="46">
        <v>0</v>
      </c>
      <c r="KT105" s="46">
        <v>0</v>
      </c>
      <c r="KU105" s="46">
        <v>0</v>
      </c>
      <c r="KV105" s="46">
        <v>0</v>
      </c>
      <c r="KW105" s="46">
        <v>0</v>
      </c>
      <c r="KX105" s="46">
        <v>0</v>
      </c>
      <c r="KY105" s="46">
        <v>0</v>
      </c>
      <c r="KZ105" s="46">
        <v>0</v>
      </c>
      <c r="LA105" s="46">
        <v>0</v>
      </c>
      <c r="LB105" s="188">
        <f>step*(-'By group'!BB$9*Population!BB105+'By group'!B$8*Population!B105+'By group'!O$8*Population!O105)</f>
        <v>2040.3147856966477</v>
      </c>
      <c r="LC105" s="189">
        <f>step*(-'By group'!BC$9*Population!BC105+'By group'!C$8*Population!C105+'By group'!P$8*Population!P105)</f>
        <v>8.9410396399259717</v>
      </c>
      <c r="LD105" s="189">
        <f>step*(-'By group'!BD$9*Population!BD105+'By group'!D$8*Population!D105+'By group'!Q$8*Population!Q105)</f>
        <v>26.224166818462294</v>
      </c>
      <c r="LE105" s="189">
        <f>step*(-'By group'!BE$9*Population!BE105+'By group'!E$8*Population!E105+'By group'!R$8*Population!R105)</f>
        <v>27.189009649789348</v>
      </c>
      <c r="LF105" s="189">
        <f>step*(-'By group'!BF$9*Population!BF105+'By group'!F$8*Population!F105+'By group'!S$8*Population!S105)</f>
        <v>8.1719029494998523</v>
      </c>
      <c r="LG105" s="189">
        <f>step*(-'By group'!BG$9*Population!BG105+'By group'!G$8*Population!G105+'By group'!T$8*Population!T105)</f>
        <v>1.5740332349956496</v>
      </c>
      <c r="LH105" s="189">
        <f>step*(-'By group'!BH$9*Population!BH105+'By group'!H$8*Population!H105+'By group'!U$8*Population!U105)</f>
        <v>1.3325336972807096</v>
      </c>
      <c r="LI105" s="189">
        <f>step*(-'By group'!BI$9*Population!BI105+'By group'!I$8*Population!I105+'By group'!V$8*Population!V105)</f>
        <v>0</v>
      </c>
      <c r="LJ105" s="189">
        <f>step*(-'By group'!BJ$9*Population!BJ105+'By group'!J$8*Population!J105+'By group'!W$8*Population!W105)</f>
        <v>0</v>
      </c>
      <c r="LK105" s="189">
        <f>step*(-'By group'!BK$9*Population!BK105+'By group'!K$8*Population!K105+'By group'!X$8*Population!X105)</f>
        <v>0</v>
      </c>
      <c r="LL105" s="189">
        <f>step*(-'By group'!BL$9*Population!BL105+'By group'!L$8*Population!L105+'By group'!Y$8*Population!Y105)</f>
        <v>2.7905418286006389</v>
      </c>
      <c r="LM105" s="189">
        <f>step*(-'By group'!BM$9*Population!BM105+'By group'!M$8*Population!M105+'By group'!Z$8*Population!Z105)</f>
        <v>1.3948286913498007</v>
      </c>
      <c r="LN105" s="189">
        <f>step*(-'By group'!BN$9*Population!BN105+'By group'!N$8*Population!N105+'By group'!AA$8*Population!AA105)</f>
        <v>1.1242682633667256</v>
      </c>
    </row>
    <row r="106" spans="1:326" x14ac:dyDescent="0.25">
      <c r="A106">
        <f t="shared" si="178"/>
        <v>51</v>
      </c>
      <c r="B106" s="52">
        <f>step*((-'By group'!B$4-'By group'!B$5-'By group'!B$22)*Population!B106+'By group'!B$3*Population!$BO106)</f>
        <v>196530.05773721065</v>
      </c>
      <c r="C106" s="4">
        <f>step*((-'By group'!C$4-'By group'!C$5-'By group'!C$22)*Population!C106+'By group'!C$3*Population!$BO106)</f>
        <v>-5376.4783663113467</v>
      </c>
      <c r="D106" s="4">
        <f>step*((-'By group'!D$4-'By group'!D$5-'By group'!D$22)*Population!D106+'By group'!D$3*Population!$BO106)</f>
        <v>-35270.128080535025</v>
      </c>
      <c r="E106" s="4">
        <f>step*((-'By group'!E$4-'By group'!E$5-'By group'!E$22)*Population!E106+'By group'!E$3*Population!$BO106)</f>
        <v>-56445.335943793492</v>
      </c>
      <c r="F106" s="4">
        <f>step*((-'By group'!F$4-'By group'!F$5-'By group'!F$22)*Population!F106+'By group'!F$3*Population!$BO106)</f>
        <v>-22897.007458894888</v>
      </c>
      <c r="G106" s="4">
        <f>step*((-'By group'!G$4-'By group'!G$5-'By group'!G$22)*Population!G106+'By group'!G$3*Population!$BO106)</f>
        <v>-5549.6829075655423</v>
      </c>
      <c r="H106" s="4">
        <f>step*((-'By group'!H$4-'By group'!H$5-'By group'!H$22)*Population!H106+'By group'!H$3*Population!$BO106)</f>
        <v>-5154.3511658992829</v>
      </c>
      <c r="I106" s="4">
        <f>step*((-'By group'!I$4-'By group'!I$5-'By group'!I$22)*Population!I106+'By group'!I$3*Population!$BO106)</f>
        <v>0</v>
      </c>
      <c r="J106" s="4">
        <f>step*((-'By group'!J$4-'By group'!J$5-'By group'!J$22)*Population!J106+'By group'!J$3*Population!$BO106)</f>
        <v>0</v>
      </c>
      <c r="K106" s="4">
        <f>step*((-'By group'!K$4-'By group'!K$5-'By group'!K$22)*Population!K106+'By group'!K$3*Population!$BO106)</f>
        <v>0</v>
      </c>
      <c r="L106" s="4">
        <f>step*((-'By group'!L$4-'By group'!L$5-'By group'!L$22)*Population!L106+'By group'!L$3*Population!$BO106)</f>
        <v>-2850.0927085516832</v>
      </c>
      <c r="M106" s="4">
        <f>step*((-'By group'!M$4-'By group'!M$5-'By group'!M$22)*Population!M106+'By group'!M$3*Population!$BO106)</f>
        <v>-1616.8595942203433</v>
      </c>
      <c r="N106" s="4">
        <f>step*((-'By group'!N$4-'By group'!N$5-'By group'!N$22)*Population!N106+'By group'!N$3*Population!$BO106)</f>
        <v>-1534.9429265563504</v>
      </c>
      <c r="O106" s="8">
        <f>step*((-'By group'!O$4-'By group'!O$5-'By group'!O$22)*Population!O106+'By group'!O$3*Population!$BO106)</f>
        <v>137290.38168172422</v>
      </c>
      <c r="P106" s="4">
        <f>step*((-'By group'!P$4-'By group'!P$5-'By group'!P$22)*Population!P106+'By group'!P$3*Population!$BO106)</f>
        <v>-2656.4565386817635</v>
      </c>
      <c r="Q106" s="4">
        <f>step*((-'By group'!Q$4-'By group'!Q$5-'By group'!Q$22)*Population!Q106+'By group'!Q$3*Population!$BO106)</f>
        <v>-17419.624210118316</v>
      </c>
      <c r="R106" s="4">
        <f>step*((-'By group'!R$4-'By group'!R$5-'By group'!R$22)*Population!R106+'By group'!R$3*Population!$BO106)</f>
        <v>-27864.268575074082</v>
      </c>
      <c r="S106" s="4">
        <f>step*((-'By group'!S$4-'By group'!S$5-'By group'!S$22)*Population!S106+'By group'!S$3*Population!$BO106)</f>
        <v>-11299.795016933456</v>
      </c>
      <c r="T106" s="4">
        <f>step*((-'By group'!T$4-'By group'!T$5-'By group'!T$22)*Population!T106+'By group'!T$3*Population!$BO106)</f>
        <v>-2738.4736653146792</v>
      </c>
      <c r="U106" s="4">
        <f>step*((-'By group'!U$4-'By group'!U$5-'By group'!U$22)*Population!U106+'By group'!U$3*Population!$BO106)</f>
        <v>-2543.808709154825</v>
      </c>
      <c r="V106" s="4">
        <f>step*((-'By group'!V$4-'By group'!V$5-'By group'!V$22)*Population!V106+'By group'!V$3*Population!$BO106)</f>
        <v>0</v>
      </c>
      <c r="W106" s="4">
        <f>step*((-'By group'!W$4-'By group'!W$5-'By group'!W$22)*Population!W106+'By group'!W$3*Population!$BO106)</f>
        <v>0</v>
      </c>
      <c r="X106" s="4">
        <f>step*((-'By group'!X$4-'By group'!X$5-'By group'!X$22)*Population!X106+'By group'!X$3*Population!$BO106)</f>
        <v>0</v>
      </c>
      <c r="Y106" s="4">
        <f>step*((-'By group'!Y$4-'By group'!Y$5-'By group'!Y$22)*Population!Y106+'By group'!Y$3*Population!$BO106)</f>
        <v>-1406.4406183053256</v>
      </c>
      <c r="Z106" s="4">
        <f>step*((-'By group'!Z$4-'By group'!Z$5-'By group'!Z$22)*Population!Z106+'By group'!Z$3*Population!$BO106)</f>
        <v>-798.32932260366579</v>
      </c>
      <c r="AA106" s="4">
        <f>step*((-'By group'!AA$4-'By group'!AA$5-'By group'!AA$22)*Population!AA106+'By group'!AA$3*Population!$BO106)</f>
        <v>-759.63616605718607</v>
      </c>
      <c r="AB106" s="8">
        <f>step*((-'By group'!AB$4-'By group'!AB$5-'By group'!AB$22)*Population!AB106+'By group'!AB$3*Population!$BO106)</f>
        <v>-1291.2734062243619</v>
      </c>
      <c r="AC106" s="4">
        <f>step*((-'By group'!AC$4-'By group'!AC$5-'By group'!AC$22)*Population!AC106+'By group'!AC$3*Population!$BO106)</f>
        <v>-188.86924980788106</v>
      </c>
      <c r="AD106" s="4">
        <f>step*((-'By group'!AD$4-'By group'!AD$5-'By group'!AD$22)*Population!AD106+'By group'!AD$3*Population!$BO106)</f>
        <v>-1245.3868965024758</v>
      </c>
      <c r="AE106" s="4">
        <f>step*((-'By group'!AE$4-'By group'!AE$5-'By group'!AE$22)*Population!AE106+'By group'!AE$3*Population!$BO106)</f>
        <v>-2007.2484285830999</v>
      </c>
      <c r="AF106" s="4">
        <f>step*((-'By group'!AF$4-'By group'!AF$5-'By group'!AF$22)*Population!AF106+'By group'!AF$3*Population!$BO106)</f>
        <v>-818.56062998183688</v>
      </c>
      <c r="AG106" s="4">
        <f>step*((-'By group'!AG$4-'By group'!AG$5-'By group'!AG$22)*Population!AG106+'By group'!AG$3*Population!$BO106)</f>
        <v>-199.14260333525186</v>
      </c>
      <c r="AH106" s="4">
        <f>step*((-'By group'!AH$4-'By group'!AH$5-'By group'!AH$22)*Population!AH106+'By group'!AH$3*Population!$BO106)</f>
        <v>-186.12907173749292</v>
      </c>
      <c r="AI106" s="4">
        <f>step*((-'By group'!AI$4-'By group'!AI$5-'By group'!AI$22)*Population!AI106+'By group'!AI$3*Population!$BO106)</f>
        <v>0</v>
      </c>
      <c r="AJ106" s="4">
        <f>step*((-'By group'!AJ$4-'By group'!AJ$5-'By group'!AJ$22)*Population!AJ106+'By group'!AJ$3*Population!$BO106)</f>
        <v>0</v>
      </c>
      <c r="AK106" s="4">
        <f>step*((-'By group'!AK$4-'By group'!AK$5-'By group'!AK$22)*Population!AK106+'By group'!AK$3*Population!$BO106)</f>
        <v>0</v>
      </c>
      <c r="AL106" s="4">
        <f>step*((-'By group'!AL$4-'By group'!AL$5-'By group'!AL$22)*Population!AL106+'By group'!AL$3*Population!$BO106)</f>
        <v>-102.97948192142587</v>
      </c>
      <c r="AM106" s="4">
        <f>step*((-'By group'!AM$4-'By group'!AM$5-'By group'!AM$22)*Population!AM106+'By group'!AM$3*Population!$BO106)</f>
        <v>-58.8201116804292</v>
      </c>
      <c r="AN106" s="4">
        <f>step*((-'By group'!AN$4-'By group'!AN$5-'By group'!AN$22)*Population!AN106+'By group'!AN$3*Population!$BO106)</f>
        <v>-56.23322297570806</v>
      </c>
      <c r="AO106" s="8">
        <f>step*((-'By group'!AO$4-'By group'!AO$5-'By group'!AO$22)*Population!AO106+'By group'!AO$3*Population!$BO106)</f>
        <v>16757.841417613781</v>
      </c>
      <c r="AP106" s="4">
        <f>step*((-'By group'!AP$4-'By group'!AP$5-'By group'!AP$22)*Population!AP106+'By group'!AP$3*Population!$BO106)</f>
        <v>-600.61308888856684</v>
      </c>
      <c r="AQ106" s="4">
        <f>step*((-'By group'!AQ$4-'By group'!AQ$5-'By group'!AQ$22)*Population!AQ106+'By group'!AQ$3*Population!$BO106)</f>
        <v>-3921.3492078121794</v>
      </c>
      <c r="AR106" s="4">
        <f>step*((-'By group'!AR$4-'By group'!AR$5-'By group'!AR$22)*Population!AR106+'By group'!AR$3*Population!$BO106)</f>
        <v>-6227.2017022223354</v>
      </c>
      <c r="AS106" s="4">
        <f>step*((-'By group'!AS$4-'By group'!AS$5-'By group'!AS$22)*Population!AS106+'By group'!AS$3*Population!$BO106)</f>
        <v>-2509.1563324662884</v>
      </c>
      <c r="AT106" s="4">
        <f>step*((-'By group'!AT$4-'By group'!AT$5-'By group'!AT$22)*Population!AT106+'By group'!AT$3*Population!$BO106)</f>
        <v>-604.82452428741806</v>
      </c>
      <c r="AU106" s="4">
        <f>step*((-'By group'!AU$4-'By group'!AU$5-'By group'!AU$22)*Population!AU106+'By group'!AU$3*Population!$BO106)</f>
        <v>-555.30084767952496</v>
      </c>
      <c r="AV106" s="4">
        <f>step*((-'By group'!AV$4-'By group'!AV$5-'By group'!AV$22)*Population!AV106+'By group'!AV$3*Population!$BO106)</f>
        <v>0</v>
      </c>
      <c r="AW106" s="4">
        <f>step*((-'By group'!AW$4-'By group'!AW$5-'By group'!AW$22)*Population!AW106+'By group'!AW$3*Population!$BO106)</f>
        <v>0</v>
      </c>
      <c r="AX106" s="4">
        <f>step*((-'By group'!AX$4-'By group'!AX$5-'By group'!AX$22)*Population!AX106+'By group'!AX$3*Population!$BO106)</f>
        <v>0</v>
      </c>
      <c r="AY106" s="4">
        <f>step*((-'By group'!AY$4-'By group'!AY$5-'By group'!AY$22)*Population!AY106+'By group'!AY$3*Population!$BO106)</f>
        <v>-306.79986608921888</v>
      </c>
      <c r="AZ106" s="4">
        <f>step*((-'By group'!AZ$4-'By group'!AZ$5-'By group'!AZ$22)*Population!AZ106+'By group'!AZ$3*Population!$BO106)</f>
        <v>-171.41648401092527</v>
      </c>
      <c r="BA106" s="4">
        <f>step*((-'By group'!BA$4-'By group'!BA$5-'By group'!BA$22)*Population!BA106+'By group'!BA$3*Population!$BO106)</f>
        <v>-158.96787440728644</v>
      </c>
      <c r="BB106" s="8">
        <f>step*((-'By group'!BB$4-'By group'!BB$5-'By group'!BB$22)*Population!BB106+'By group'!BB$3*Population!$BO106)</f>
        <v>5658.0512471582297</v>
      </c>
      <c r="BC106" s="4">
        <f>step*((-'By group'!BC$4-'By group'!BC$5-'By group'!BC$22)*Population!BC106+'By group'!BC$3*Population!$BO106)</f>
        <v>-429.49583510608988</v>
      </c>
      <c r="BD106" s="4">
        <f>step*((-'By group'!BD$4-'By group'!BD$5-'By group'!BD$22)*Population!BD106+'By group'!BD$3*Population!$BO106)</f>
        <v>-2178.1992222119438</v>
      </c>
      <c r="BE106" s="4">
        <f>step*((-'By group'!BE$4-'By group'!BE$5-'By group'!BE$22)*Population!BE106+'By group'!BE$3*Population!$BO106)</f>
        <v>-3030.2451354975851</v>
      </c>
      <c r="BF106" s="4">
        <f>step*((-'By group'!BF$4-'By group'!BF$5-'By group'!BF$22)*Population!BF106+'By group'!BF$3*Population!$BO106)</f>
        <v>-1124.2142708507588</v>
      </c>
      <c r="BG106" s="4">
        <f>step*((-'By group'!BG$4-'By group'!BG$5-'By group'!BG$22)*Population!BG106+'By group'!BG$3*Population!$BO106)</f>
        <v>-256.55612000892393</v>
      </c>
      <c r="BH106" s="4">
        <f>step*((-'By group'!BH$4-'By group'!BH$5-'By group'!BH$22)*Population!BH106+'By group'!BH$3*Population!$BO106)</f>
        <v>-220.57047659409017</v>
      </c>
      <c r="BI106" s="4">
        <f>step*((-'By group'!BI$4-'By group'!BI$5-'By group'!BI$22)*Population!BI106+'By group'!BI$3*Population!$BO106)</f>
        <v>0</v>
      </c>
      <c r="BJ106" s="4">
        <f>step*((-'By group'!BJ$4-'By group'!BJ$5-'By group'!BJ$22)*Population!BJ106+'By group'!BJ$3*Population!$BO106)</f>
        <v>0</v>
      </c>
      <c r="BK106" s="4">
        <f>step*((-'By group'!BK$4-'By group'!BK$5-'By group'!BK$22)*Population!BK106+'By group'!BK$3*Population!$BO106)</f>
        <v>0</v>
      </c>
      <c r="BL106" s="4">
        <f>step*((-'By group'!BL$4-'By group'!BL$5-'By group'!BL$22)*Population!BL106+'By group'!BL$3*Population!$BO106)</f>
        <v>-145.03618307784984</v>
      </c>
      <c r="BM106" s="4">
        <f>step*((-'By group'!BM$4-'By group'!BM$5-'By group'!BM$22)*Population!BM106+'By group'!BM$3*Population!$BO106)</f>
        <v>-73.841148109533037</v>
      </c>
      <c r="BN106" s="4">
        <f>step*((-'By group'!BN$4-'By group'!BN$5-'By group'!BN$22)*Population!BN106+'By group'!BN$3*Population!$BO106)</f>
        <v>-61.802561861312526</v>
      </c>
      <c r="BO106" s="71">
        <f>-step*SUM(SCR!B106:N106)*Population!B106</f>
        <v>-140187.81488601418</v>
      </c>
      <c r="BP106" s="4">
        <f>step*-SUM('By group'!C$11:C$21)*Population!C106</f>
        <v>-134411.95915778365</v>
      </c>
      <c r="BQ106" s="4">
        <f>step*-SUM('By group'!D$11:D$21)*Population!D106</f>
        <v>-97972.578001486181</v>
      </c>
      <c r="BR106" s="4">
        <f>step*-SUM('By group'!E$11:E$21)*Population!E106</f>
        <v>-40318.097102709638</v>
      </c>
      <c r="BS106" s="4">
        <f>step*-SUM('By group'!F$11:F$21)*Population!F106</f>
        <v>-12051.056557313099</v>
      </c>
      <c r="BT106" s="4">
        <f>step*-SUM('By group'!G$11:G$21)*Population!G106</f>
        <v>-5780.9196953807732</v>
      </c>
      <c r="BU106" s="4">
        <f>step*-SUM('By group'!H$11:H$21)*Population!H106</f>
        <v>0</v>
      </c>
      <c r="BV106" s="4">
        <f>step*-SUM('By group'!I$11:I$21)*Population!I106</f>
        <v>0</v>
      </c>
      <c r="BW106" s="4">
        <f>step*-SUM('By group'!J$11:J$21)*Population!J106</f>
        <v>0</v>
      </c>
      <c r="BX106" s="4">
        <f>step*-SUM('By group'!K$11:K$21)*Population!K106</f>
        <v>0</v>
      </c>
      <c r="BY106" s="4">
        <f>step*-SUM('By group'!L$11:L$21)*Population!L106</f>
        <v>-2035.7805061083452</v>
      </c>
      <c r="BZ106" s="4">
        <f>step*-SUM('By group'!M$11:M$21)*Population!M106</f>
        <v>-1010.5372463877146</v>
      </c>
      <c r="CA106" s="4">
        <f>step*-SUM('By group'!N$11:N$21)*Population!N106</f>
        <v>0</v>
      </c>
      <c r="CB106" s="13">
        <f>-step*SUM(SCR!O106:AA106)*Population!O106</f>
        <v>-69274.777114296114</v>
      </c>
      <c r="CC106" s="4">
        <f>step*-SUM('By group'!P$11:P$21)*Population!P106</f>
        <v>-66411.413467044084</v>
      </c>
      <c r="CD106" s="4">
        <f>step*-SUM('By group'!Q$11:Q$21)*Population!Q106</f>
        <v>-48387.845028106436</v>
      </c>
      <c r="CE106" s="4">
        <f>step*-SUM('By group'!R$11:R$21)*Population!R106</f>
        <v>-19903.048982195774</v>
      </c>
      <c r="CF106" s="4">
        <f>step*-SUM('By group'!S$11:S$21)*Population!S106</f>
        <v>-5947.2605352281353</v>
      </c>
      <c r="CG106" s="4">
        <f>step*-SUM('By group'!T$11:T$21)*Population!T106</f>
        <v>-2852.5767347027904</v>
      </c>
      <c r="CH106" s="4">
        <f>step*-SUM('By group'!U$11:U$21)*Population!U106</f>
        <v>0</v>
      </c>
      <c r="CI106" s="4">
        <f>step*-SUM('By group'!V$11:V$21)*Population!V106</f>
        <v>0</v>
      </c>
      <c r="CJ106" s="4">
        <f>step*-SUM('By group'!W$11:W$21)*Population!W106</f>
        <v>0</v>
      </c>
      <c r="CK106" s="4">
        <f>step*-SUM('By group'!X$11:X$21)*Population!X106</f>
        <v>0</v>
      </c>
      <c r="CL106" s="4">
        <f>step*-SUM('By group'!Y$11:Y$21)*Population!Y106</f>
        <v>-1004.6004416466611</v>
      </c>
      <c r="CM106" s="4">
        <f>step*-SUM('By group'!Z$11:Z$21)*Population!Z106</f>
        <v>-498.95582662729112</v>
      </c>
      <c r="CN106" s="4">
        <f>step*-SUM('By group'!AA$11:AA$21)*Population!AA106</f>
        <v>0</v>
      </c>
      <c r="CO106" s="13">
        <f>-step*SUM(SCR!AB106:AN106)*Population!AB106</f>
        <v>-4916.1873944387635</v>
      </c>
      <c r="CP106" s="4">
        <f>step*-SUM('By group'!AC$11:AC$21)*Population!AC106</f>
        <v>-4721.7312451970265</v>
      </c>
      <c r="CQ106" s="4">
        <f>step*-SUM('By group'!AD$11:AD$21)*Population!AD106</f>
        <v>-3459.4080458402104</v>
      </c>
      <c r="CR106" s="4">
        <f>step*-SUM('By group'!AE$11:AE$21)*Population!AE106</f>
        <v>-1433.748877559357</v>
      </c>
      <c r="CS106" s="4">
        <f>step*-SUM('By group'!AF$11:AF$21)*Population!AF106</f>
        <v>-430.8213842009668</v>
      </c>
      <c r="CT106" s="4">
        <f>step*-SUM('By group'!AG$11:AG$21)*Population!AG106</f>
        <v>-207.44021180755399</v>
      </c>
      <c r="CU106" s="4">
        <f>step*-SUM('By group'!AH$11:AH$21)*Population!AH106</f>
        <v>0</v>
      </c>
      <c r="CV106" s="4">
        <f>step*-SUM('By group'!AI$11:AI$21)*Population!AI106</f>
        <v>0</v>
      </c>
      <c r="CW106" s="4">
        <f>step*-SUM('By group'!AJ$11:AJ$21)*Population!AJ106</f>
        <v>0</v>
      </c>
      <c r="CX106" s="4">
        <f>step*-SUM('By group'!AK$11:AK$21)*Population!AK106</f>
        <v>0</v>
      </c>
      <c r="CY106" s="4">
        <f>step*-SUM('By group'!AL$11:AL$21)*Population!AL106</f>
        <v>-73.556772801018482</v>
      </c>
      <c r="CZ106" s="4">
        <f>step*-SUM('By group'!AM$11:AM$21)*Population!AM106</f>
        <v>-36.762569800268253</v>
      </c>
      <c r="DA106" s="4">
        <f>step*-SUM('By group'!AN$11:AN$21)*Population!AN106</f>
        <v>0</v>
      </c>
      <c r="DB106" s="13">
        <f>-step*SUM(SCR!AO106:BA106)*Population!AO106</f>
        <v>-15682.758145405585</v>
      </c>
      <c r="DC106" s="4">
        <f>step*-SUM('By group'!AP$11:AP$21)*Population!AP106</f>
        <v>-15015.327222214171</v>
      </c>
      <c r="DD106" s="4">
        <f>step*-SUM('By group'!AQ$11:AQ$21)*Population!AQ106</f>
        <v>-10892.636688367165</v>
      </c>
      <c r="DE106" s="4">
        <f>step*-SUM('By group'!AR$11:AR$21)*Population!AR106</f>
        <v>-4448.001215873096</v>
      </c>
      <c r="DF106" s="4">
        <f>step*-SUM('By group'!AS$11:AS$21)*Population!AS106</f>
        <v>-1320.6085960348887</v>
      </c>
      <c r="DG106" s="4">
        <f>step*-SUM('By group'!AT$11:AT$21)*Population!AT106</f>
        <v>-630.02554613272707</v>
      </c>
      <c r="DH106" s="4">
        <f>step*-SUM('By group'!AU$11:AU$21)*Population!AU106</f>
        <v>0</v>
      </c>
      <c r="DI106" s="4">
        <f>step*-SUM('By group'!AV$11:AV$21)*Population!AV106</f>
        <v>0</v>
      </c>
      <c r="DJ106" s="4">
        <f>step*-SUM('By group'!AW$11:AW$21)*Population!AW106</f>
        <v>0</v>
      </c>
      <c r="DK106" s="4">
        <f>step*-SUM('By group'!AX$11:AX$21)*Population!AX106</f>
        <v>0</v>
      </c>
      <c r="DL106" s="4">
        <f>step*-SUM('By group'!AY$11:AY$21)*Population!AY106</f>
        <v>-219.1427614922992</v>
      </c>
      <c r="DM106" s="4">
        <f>step*-SUM('By group'!AZ$11:AZ$21)*Population!AZ106</f>
        <v>-107.1353025068283</v>
      </c>
      <c r="DN106" s="4">
        <f>step*-SUM('By group'!BA$11:BA$21)*Population!BA106</f>
        <v>0</v>
      </c>
      <c r="DO106" s="13">
        <f>-step*SUM(SCR!BB106:BN106)*Population!BB106</f>
        <v>-7598.9783421690063</v>
      </c>
      <c r="DP106" s="4">
        <f>step*-SUM('By group'!BC$11:BC$21)*Population!BC106</f>
        <v>-7158.2639184348309</v>
      </c>
      <c r="DQ106" s="4">
        <f>step*-SUM('By group'!BD$11:BD$21)*Population!BD106</f>
        <v>-4950.4527777544172</v>
      </c>
      <c r="DR106" s="4">
        <f>step*-SUM('By group'!BE$11:BE$21)*Population!BE106</f>
        <v>-1893.903209685991</v>
      </c>
      <c r="DS106" s="4">
        <f>step*-SUM('By group'!BF$11:BF$21)*Population!BF106</f>
        <v>-535.34012897655191</v>
      </c>
      <c r="DT106" s="4">
        <f>step*-SUM('By group'!BG$11:BG$21)*Population!BG106</f>
        <v>-246.68857693165762</v>
      </c>
      <c r="DU106" s="4">
        <f>step*-SUM('By group'!BH$11:BH$21)*Population!BH106</f>
        <v>0</v>
      </c>
      <c r="DV106" s="4">
        <f>step*-SUM('By group'!BI$11:BI$21)*Population!BI106</f>
        <v>0</v>
      </c>
      <c r="DW106" s="4">
        <f>step*-SUM('By group'!BJ$11:BJ$21)*Population!BJ106</f>
        <v>0</v>
      </c>
      <c r="DX106" s="4">
        <f>step*-SUM('By group'!BK$11:BK$21)*Population!BK106</f>
        <v>0</v>
      </c>
      <c r="DY106" s="4">
        <f>step*-SUM('By group'!BL$11:BL$21)*Population!BL106</f>
        <v>-80.575657265472145</v>
      </c>
      <c r="DZ106" s="4">
        <f>step*-SUM('By group'!BM$11:BM$21)*Population!BM106</f>
        <v>-36.920574054766519</v>
      </c>
      <c r="EA106" s="4">
        <f>step*-SUM('By group'!BN$11:BN$21)*Population!BN106</f>
        <v>0</v>
      </c>
      <c r="EB106" s="52">
        <v>0</v>
      </c>
      <c r="EC106" s="4">
        <f t="shared" si="111"/>
        <v>140187.81488601418</v>
      </c>
      <c r="ED106" s="4">
        <f t="shared" si="111"/>
        <v>134411.95915778365</v>
      </c>
      <c r="EE106" s="4">
        <f t="shared" si="112"/>
        <v>97972.578001486181</v>
      </c>
      <c r="EF106" s="4">
        <f t="shared" si="113"/>
        <v>40318.097102709638</v>
      </c>
      <c r="EG106" s="4">
        <f t="shared" si="114"/>
        <v>12051.056557313099</v>
      </c>
      <c r="EH106" s="4">
        <f t="shared" si="114"/>
        <v>5780.9196953807732</v>
      </c>
      <c r="EI106" s="4">
        <v>0</v>
      </c>
      <c r="EJ106" s="4">
        <f t="shared" si="115"/>
        <v>0</v>
      </c>
      <c r="EK106" s="4">
        <f t="shared" si="116"/>
        <v>0</v>
      </c>
      <c r="EL106" s="4">
        <f t="shared" si="117"/>
        <v>0</v>
      </c>
      <c r="EM106" s="4">
        <f t="shared" si="118"/>
        <v>2035.7805061083452</v>
      </c>
      <c r="EN106" s="4">
        <f t="shared" si="119"/>
        <v>1010.5372463877146</v>
      </c>
      <c r="EO106" s="52">
        <v>0</v>
      </c>
      <c r="EP106" s="4">
        <f t="shared" si="120"/>
        <v>69274.777114296114</v>
      </c>
      <c r="EQ106" s="4">
        <f t="shared" si="121"/>
        <v>66411.413467044084</v>
      </c>
      <c r="ER106" s="4">
        <f t="shared" si="122"/>
        <v>48387.845028106436</v>
      </c>
      <c r="ES106" s="4">
        <f t="shared" si="123"/>
        <v>19903.048982195774</v>
      </c>
      <c r="ET106" s="4">
        <f t="shared" si="124"/>
        <v>5947.2605352281353</v>
      </c>
      <c r="EU106" s="4">
        <f t="shared" si="125"/>
        <v>2852.5767347027904</v>
      </c>
      <c r="EV106" s="4">
        <v>0</v>
      </c>
      <c r="EW106" s="4">
        <f t="shared" si="126"/>
        <v>0</v>
      </c>
      <c r="EX106" s="4">
        <f t="shared" si="127"/>
        <v>0</v>
      </c>
      <c r="EY106" s="4">
        <f t="shared" si="128"/>
        <v>0</v>
      </c>
      <c r="EZ106" s="4">
        <f t="shared" si="129"/>
        <v>1004.6004416466611</v>
      </c>
      <c r="FA106" s="4">
        <f t="shared" si="130"/>
        <v>498.95582662729112</v>
      </c>
      <c r="FB106" s="52">
        <v>0</v>
      </c>
      <c r="FC106" s="4">
        <f t="shared" si="131"/>
        <v>4916.1873944387635</v>
      </c>
      <c r="FD106" s="4">
        <f t="shared" si="132"/>
        <v>4721.7312451970265</v>
      </c>
      <c r="FE106" s="4">
        <f t="shared" si="133"/>
        <v>3459.4080458402104</v>
      </c>
      <c r="FF106" s="4">
        <f t="shared" si="134"/>
        <v>1433.748877559357</v>
      </c>
      <c r="FG106" s="4">
        <f t="shared" si="135"/>
        <v>430.8213842009668</v>
      </c>
      <c r="FH106" s="4">
        <f t="shared" si="136"/>
        <v>207.44021180755399</v>
      </c>
      <c r="FI106" s="4">
        <v>0</v>
      </c>
      <c r="FJ106" s="4">
        <f t="shared" si="137"/>
        <v>0</v>
      </c>
      <c r="FK106" s="4">
        <f t="shared" si="138"/>
        <v>0</v>
      </c>
      <c r="FL106" s="4">
        <f t="shared" si="139"/>
        <v>0</v>
      </c>
      <c r="FM106" s="4">
        <f t="shared" si="140"/>
        <v>73.556772801018482</v>
      </c>
      <c r="FN106" s="9">
        <f t="shared" si="141"/>
        <v>36.762569800268253</v>
      </c>
      <c r="FO106" s="4">
        <v>0</v>
      </c>
      <c r="FP106" s="4">
        <f t="shared" si="142"/>
        <v>15682.758145405585</v>
      </c>
      <c r="FQ106" s="4">
        <f t="shared" si="143"/>
        <v>15015.327222214171</v>
      </c>
      <c r="FR106" s="4">
        <f t="shared" si="144"/>
        <v>10892.636688367165</v>
      </c>
      <c r="FS106" s="4">
        <f t="shared" si="145"/>
        <v>4448.001215873096</v>
      </c>
      <c r="FT106" s="4">
        <f t="shared" si="146"/>
        <v>1320.6085960348887</v>
      </c>
      <c r="FU106" s="4">
        <f t="shared" si="147"/>
        <v>630.02554613272707</v>
      </c>
      <c r="FV106" s="4">
        <v>0</v>
      </c>
      <c r="FW106" s="4">
        <f t="shared" si="148"/>
        <v>0</v>
      </c>
      <c r="FX106" s="4">
        <f t="shared" si="149"/>
        <v>0</v>
      </c>
      <c r="FY106" s="4">
        <f t="shared" si="150"/>
        <v>0</v>
      </c>
      <c r="FZ106" s="4">
        <f t="shared" si="151"/>
        <v>219.1427614922992</v>
      </c>
      <c r="GA106" s="4">
        <f t="shared" si="152"/>
        <v>107.1353025068283</v>
      </c>
      <c r="GB106" s="4">
        <v>0</v>
      </c>
      <c r="GC106" s="4">
        <f t="shared" si="153"/>
        <v>7598.9783421690063</v>
      </c>
      <c r="GD106" s="4">
        <f t="shared" si="94"/>
        <v>7158.2639184348309</v>
      </c>
      <c r="GE106" s="4">
        <f t="shared" si="95"/>
        <v>4950.4527777544172</v>
      </c>
      <c r="GF106" s="4">
        <f t="shared" si="96"/>
        <v>1893.903209685991</v>
      </c>
      <c r="GG106" s="4">
        <f t="shared" si="97"/>
        <v>535.34012897655191</v>
      </c>
      <c r="GH106" s="4">
        <f t="shared" si="98"/>
        <v>246.68857693165762</v>
      </c>
      <c r="GI106" s="4">
        <v>0</v>
      </c>
      <c r="GJ106" s="4">
        <f t="shared" si="154"/>
        <v>0</v>
      </c>
      <c r="GK106" s="4">
        <f t="shared" si="155"/>
        <v>0</v>
      </c>
      <c r="GL106" s="4">
        <f t="shared" si="99"/>
        <v>0</v>
      </c>
      <c r="GM106" s="4">
        <f t="shared" si="100"/>
        <v>80.575657265472145</v>
      </c>
      <c r="GN106" s="4">
        <f t="shared" si="101"/>
        <v>36.920574054766519</v>
      </c>
      <c r="GO106" s="52">
        <v>0</v>
      </c>
      <c r="GP106" s="4">
        <f>step*(-'By group'!C$32*Population!C106+'By group'!I$33*Population!I106)</f>
        <v>0</v>
      </c>
      <c r="GQ106" s="4">
        <f>step*(-'By group'!D$32*Population!D106+'By group'!J$33*Population!J106)</f>
        <v>0</v>
      </c>
      <c r="GR106" s="4">
        <f>step*(-'By group'!E$32*Population!E106+'By group'!K$33*Population!K106)</f>
        <v>0</v>
      </c>
      <c r="GS106" s="4">
        <f>step*(-'By group'!F$32*Population!F106+'By group'!L$33*Population!L106)</f>
        <v>-5007.6380256023767</v>
      </c>
      <c r="GT106" s="4">
        <f>step*(-'By group'!G$32*Population!G106+'By group'!M$33*Population!M106)</f>
        <v>-650.91531588229736</v>
      </c>
      <c r="GU106" s="4">
        <f>step*(-'By group'!H$32*Population!H106+'By group'!N$33*Population!N106)</f>
        <v>-568.58673881174855</v>
      </c>
      <c r="GV106" s="46">
        <f t="shared" si="156"/>
        <v>0</v>
      </c>
      <c r="GW106" s="14">
        <f t="shared" si="157"/>
        <v>0</v>
      </c>
      <c r="GX106" s="4">
        <f t="shared" si="158"/>
        <v>0</v>
      </c>
      <c r="GY106" s="4">
        <f t="shared" si="159"/>
        <v>5007.6380256023767</v>
      </c>
      <c r="GZ106" s="4">
        <f t="shared" si="160"/>
        <v>650.91531588229736</v>
      </c>
      <c r="HA106" s="4">
        <f t="shared" si="161"/>
        <v>568.58673881174855</v>
      </c>
      <c r="HB106" s="8">
        <v>0</v>
      </c>
      <c r="HC106" s="4">
        <f>step*(-'By group'!P$32*Population!P106+'By group'!V$33*Population!V106)</f>
        <v>0</v>
      </c>
      <c r="HD106" s="4">
        <f>step*(-'By group'!Q$32*Population!Q106+'By group'!W$33*Population!W106)</f>
        <v>0</v>
      </c>
      <c r="HE106" s="4">
        <f>step*(-'By group'!R$32*Population!R106+'By group'!X$33*Population!X106)</f>
        <v>0</v>
      </c>
      <c r="HF106" s="4">
        <f>step*(-'By group'!S$32*Population!S106+'By group'!Y$33*Population!Y106)</f>
        <v>-2471.330046790737</v>
      </c>
      <c r="HG106" s="4">
        <f>step*(-'By group'!T$32*Population!T106+'By group'!Z$33*Population!Z106)</f>
        <v>-321.0374336269125</v>
      </c>
      <c r="HH106" s="4">
        <f>step*(-'By group'!U$32*Population!U106+'By group'!AA$33*Population!AA106)</f>
        <v>-280.05965316212752</v>
      </c>
      <c r="HI106" s="14">
        <f t="shared" si="162"/>
        <v>0</v>
      </c>
      <c r="HJ106" s="46">
        <f t="shared" si="163"/>
        <v>0</v>
      </c>
      <c r="HK106" s="4">
        <f t="shared" si="164"/>
        <v>0</v>
      </c>
      <c r="HL106" s="4">
        <f t="shared" si="165"/>
        <v>2471.330046790737</v>
      </c>
      <c r="HM106" s="4">
        <f t="shared" si="166"/>
        <v>321.0374336269125</v>
      </c>
      <c r="HN106" s="9">
        <f t="shared" si="167"/>
        <v>280.05965316212752</v>
      </c>
      <c r="HO106" s="4">
        <v>0</v>
      </c>
      <c r="HP106" s="4">
        <f>step*(-'By group'!AC$32*Population!AC106+'By group'!AI$33*Population!AI106)</f>
        <v>0</v>
      </c>
      <c r="HQ106" s="4">
        <f>step*(-'By group'!AD$32*Population!AD106+'By group'!AJ$33*Population!AJ106)</f>
        <v>0</v>
      </c>
      <c r="HR106" s="4">
        <f>step*(-'By group'!AE$32*Population!AE106+'By group'!AK$33*Population!AK106)</f>
        <v>0</v>
      </c>
      <c r="HS106" s="4">
        <f>step*(-'By group'!AF$32*Population!AF106+'By group'!AL$33*Population!AL106)</f>
        <v>-178.63230569997415</v>
      </c>
      <c r="HT106" s="4">
        <f>step*(-'By group'!AG$32*Population!AG106+'By group'!AM$33*Population!AM106)</f>
        <v>-23.106757461376674</v>
      </c>
      <c r="HU106" s="4">
        <f>step*(-'By group'!AH$32*Population!AH106+'By group'!AN$33*Population!AN106)</f>
        <v>-20.320476208104285</v>
      </c>
      <c r="HV106" s="14">
        <f t="shared" si="168"/>
        <v>0</v>
      </c>
      <c r="HW106" s="46">
        <f t="shared" si="169"/>
        <v>0</v>
      </c>
      <c r="HX106" s="4">
        <f t="shared" si="170"/>
        <v>0</v>
      </c>
      <c r="HY106" s="4">
        <f t="shared" si="171"/>
        <v>178.63230569997415</v>
      </c>
      <c r="HZ106" s="4">
        <f t="shared" si="172"/>
        <v>23.106757461376674</v>
      </c>
      <c r="IA106" s="4">
        <f t="shared" si="173"/>
        <v>20.320476208104285</v>
      </c>
      <c r="IB106" s="8">
        <v>0</v>
      </c>
      <c r="IC106" s="4">
        <f>step*(-'By group'!AP$32*Population!AP106+'By group'!AV$33*Population!AV106)</f>
        <v>0</v>
      </c>
      <c r="ID106" s="4">
        <f>step*(-'By group'!AQ$32*Population!AQ106+'By group'!AW$33*Population!AW106)</f>
        <v>0</v>
      </c>
      <c r="IE106" s="4">
        <f>step*(-'By group'!AR$32*Population!AR106+'By group'!AX$33*Population!AX106)</f>
        <v>0</v>
      </c>
      <c r="IF106" s="4">
        <f>step*(-'By group'!AS$32*Population!AS106+'By group'!AY$33*Population!AY106)</f>
        <v>-550.73291727129481</v>
      </c>
      <c r="IG106" s="4">
        <f>step*(-'By group'!AT$32*Population!AT106+'By group'!AZ$33*Population!AZ106)</f>
        <v>-72.437457973131274</v>
      </c>
      <c r="IH106" s="4">
        <f>step*(-'By group'!AU$32*Population!AU106+'By group'!BA$33*Population!BA106)</f>
        <v>-62.940093685381164</v>
      </c>
      <c r="II106" s="14">
        <f t="shared" si="102"/>
        <v>0</v>
      </c>
      <c r="IJ106" s="4">
        <f t="shared" si="103"/>
        <v>0</v>
      </c>
      <c r="IK106" s="4">
        <f t="shared" si="174"/>
        <v>0</v>
      </c>
      <c r="IL106" s="4">
        <f t="shared" si="175"/>
        <v>550.73291727129481</v>
      </c>
      <c r="IM106" s="4">
        <f t="shared" si="176"/>
        <v>72.437457973131274</v>
      </c>
      <c r="IN106" s="4">
        <f t="shared" si="177"/>
        <v>62.940093685381164</v>
      </c>
      <c r="IO106" s="8">
        <v>0</v>
      </c>
      <c r="IP106" s="4">
        <f>step*(-'By group'!BC$32*Population!BC106+'By group'!BI$33*Population!BI106)</f>
        <v>0</v>
      </c>
      <c r="IQ106" s="4">
        <f>step*(-'By group'!BD$32*Population!BD106+'By group'!BJ$33*Population!BJ106)</f>
        <v>0</v>
      </c>
      <c r="IR106" s="4">
        <f>step*(-'By group'!BE$32*Population!BE106+'By group'!BK$33*Population!BK106)</f>
        <v>0</v>
      </c>
      <c r="IS106" s="4">
        <f>step*(-'By group'!BF$32*Population!BF106+'By group'!BL$33*Population!BL106)</f>
        <v>-227.38223585553988</v>
      </c>
      <c r="IT106" s="4">
        <f>step*(-'By group'!BG$32*Population!BG106+'By group'!BM$33*Population!BM106)</f>
        <v>-30.877428358948265</v>
      </c>
      <c r="IU106" s="4">
        <f>step*(-'By group'!BH$32*Population!BH106+'By group'!BN$33*Population!BN106)</f>
        <v>-25.261235306000508</v>
      </c>
      <c r="IV106" s="14">
        <f t="shared" si="104"/>
        <v>0</v>
      </c>
      <c r="IW106" s="4">
        <f t="shared" si="105"/>
        <v>0</v>
      </c>
      <c r="IX106" s="4">
        <f t="shared" si="106"/>
        <v>0</v>
      </c>
      <c r="IY106" s="4">
        <f t="shared" si="107"/>
        <v>227.38223585553988</v>
      </c>
      <c r="IZ106" s="4">
        <f t="shared" si="108"/>
        <v>30.877428358948265</v>
      </c>
      <c r="JA106" s="4">
        <f t="shared" si="109"/>
        <v>25.261235306000508</v>
      </c>
      <c r="JB106" s="75">
        <f>step*(+prop_idu_male*'By group'!BB$9*Population!BB106-'By group'!B$8*Population!B106)</f>
        <v>-984.33638393660078</v>
      </c>
      <c r="JC106" s="46">
        <f>step*(+prop_idu_male*'By group'!BC$9*Population!BC106-'By group'!C$8*Population!C106)</f>
        <v>-5.8616062876770032</v>
      </c>
      <c r="JD106" s="46">
        <f>step*(+prop_idu_male*'By group'!BD$9*Population!BD106-'By group'!D$8*Population!D106)</f>
        <v>-17.218298266975118</v>
      </c>
      <c r="JE106" s="46">
        <f>step*(+prop_idu_male*'By group'!BE$9*Population!BE106-'By group'!E$8*Population!E106)</f>
        <v>-17.886364699731629</v>
      </c>
      <c r="JF106" s="46">
        <f>step*(+prop_idu_male*'By group'!BF$9*Population!BF106-'By group'!F$8*Population!F106)</f>
        <v>-5.3831201238846864</v>
      </c>
      <c r="JG106" s="46">
        <f>step*(+prop_idu_male*'By group'!BG$9*Population!BG106-'By group'!G$8*Population!G106)</f>
        <v>-1.0377734221489592</v>
      </c>
      <c r="JH106" s="46">
        <f>step*(+prop_idu_male*'By group'!BH$9*Population!BH106-'By group'!H$8*Population!H106)</f>
        <v>-0.87964730828696069</v>
      </c>
      <c r="JI106" s="46">
        <f>step*(+prop_idu_male*'By group'!BI$9*Population!BI106-'By group'!I$8*Population!I106)</f>
        <v>0</v>
      </c>
      <c r="JJ106" s="46">
        <f>step*(+prop_idu_male*'By group'!BJ$9*Population!BJ106-'By group'!J$8*Population!J106)</f>
        <v>0</v>
      </c>
      <c r="JK106" s="46">
        <f>step*(+prop_idu_male*'By group'!BK$9*Population!BK106-'By group'!K$8*Population!K106)</f>
        <v>0</v>
      </c>
      <c r="JL106" s="46">
        <f>step*(+prop_idu_male*'By group'!BL$9*Population!BL106-'By group'!L$8*Population!L106)</f>
        <v>-1.8423989286712124</v>
      </c>
      <c r="JM106" s="46">
        <f>step*(+prop_idu_male*'By group'!BM$9*Population!BM106-'By group'!M$8*Population!M106)</f>
        <v>-0.92192786865627507</v>
      </c>
      <c r="JN106" s="46">
        <f>step*(+prop_idu_male*'By group'!BN$9*Population!BN106-'By group'!N$8*Population!N106)</f>
        <v>-0.74337506841922685</v>
      </c>
      <c r="JO106" s="45">
        <f>step*(+(1-prop_idu_male)*'By group'!BB$9*Population!BB106-'By group'!O$8*Population!O106-'By group'!O$6*Population!O106+'By group'!AB$7*Population!AB106)</f>
        <v>-7358.2730126923007</v>
      </c>
      <c r="JP106" s="46">
        <f>step*(+(1-prop_idu_male)*'By group'!BC$9*Population!BC106-'By group'!P$8*Population!P106-'By group'!P$6*Population!P106+'By group'!AC$7*Population!AC106)</f>
        <v>-11.224918682919816</v>
      </c>
      <c r="JQ106" s="46">
        <f>step*(+(1-prop_idu_male)*'By group'!BD$9*Population!BD106-'By group'!Q$8*Population!Q106-'By group'!Q$6*Population!Q106+'By group'!AD$7*Population!AD106)</f>
        <v>-32.554848247616377</v>
      </c>
      <c r="JR106" s="46">
        <f>step*(+(1-prop_idu_male)*'By group'!BE$9*Population!BE106-'By group'!R$8*Population!R106-'By group'!R$6*Population!R106+'By group'!AE$7*Population!AE106)</f>
        <v>-33.248778535795473</v>
      </c>
      <c r="JS106" s="46">
        <f>step*(+(1-prop_idu_male)*'By group'!BF$9*Population!BF106-'By group'!S$8*Population!S106-'By group'!S$6*Population!S106+'By group'!AF$7*Population!AF106)</f>
        <v>-9.8842752295813341</v>
      </c>
      <c r="JT106" s="46">
        <f>step*(+(1-prop_idu_male)*'By group'!BG$9*Population!BG106-'By group'!T$8*Population!T106-'By group'!T$6*Population!T106+'By group'!AG$7*Population!AG106)</f>
        <v>-1.8896026812765672</v>
      </c>
      <c r="JU106" s="46">
        <f>step*(+(1-prop_idu_male)*'By group'!BH$9*Population!BH106-'By group'!U$8*Population!U106-'By group'!U$6*Population!U106+'By group'!AH$7*Population!AH106)</f>
        <v>-1.5805947677763263</v>
      </c>
      <c r="JV106" s="46">
        <f>step*(+(1-prop_idu_male)*'By group'!BI$9*Population!BI106-'By group'!V$8*Population!V106-'By group'!V$6*Population!V106+'By group'!AI$7*Population!AI106)</f>
        <v>0</v>
      </c>
      <c r="JW106" s="46">
        <f>step*(+(1-prop_idu_male)*'By group'!BJ$9*Population!BJ106-'By group'!W$8*Population!W106-'By group'!W$6*Population!W106+'By group'!AJ$7*Population!AJ106)</f>
        <v>0</v>
      </c>
      <c r="JX106" s="46">
        <f>step*(+(1-prop_idu_male)*'By group'!BK$9*Population!BK106-'By group'!X$8*Population!X106-'By group'!X$6*Population!X106+'By group'!AK$7*Population!AK106)</f>
        <v>0</v>
      </c>
      <c r="JY106" s="46">
        <f>step*(+(1-prop_idu_male)*'By group'!BL$9*Population!BL106-'By group'!Y$8*Population!Y106-'By group'!Y$6*Population!Y106+'By group'!AL$7*Population!AL106)</f>
        <v>-3.3060190571164201</v>
      </c>
      <c r="JZ106" s="46">
        <f>step*(+(1-prop_idu_male)*'By group'!BM$9*Population!BM106-'By group'!Z$8*Population!Z106-'By group'!Z$6*Population!Z106+'By group'!AM$7*Population!AM106)</f>
        <v>-1.6324099519447655</v>
      </c>
      <c r="KA106" s="76">
        <f>step*(+(1-prop_idu_male)*'By group'!BN$9*Population!BN106-'By group'!AA$8*Population!AA106-'By group'!AA$6*Population!AA106+'By group'!AN$7*Population!AN106)</f>
        <v>-1.3027154944604968</v>
      </c>
      <c r="KB106" s="46">
        <f>step*(+'By group'!O$6*Population!O106-'By group'!AB$7*Population!AB106)</f>
        <v>6296.5230617374955</v>
      </c>
      <c r="KC106" s="46">
        <f>step*(+'By group'!P$6*Population!P106-'By group'!AC$7*Population!AC106)</f>
        <v>8.1190959271206555</v>
      </c>
      <c r="KD106" s="46">
        <f>step*(+'By group'!Q$6*Population!Q106-'By group'!AD$7*Population!AD106)</f>
        <v>23.471333575325616</v>
      </c>
      <c r="KE106" s="46">
        <f>step*(+'By group'!R$6*Population!R106-'By group'!AE$7*Population!AE106)</f>
        <v>23.865425007603385</v>
      </c>
      <c r="KF106" s="46">
        <f>step*(+'By group'!S$6*Population!S106-'By group'!AF$7*Population!AF106)</f>
        <v>7.0712470006602324</v>
      </c>
      <c r="KG106" s="46">
        <f>step*(+'By group'!T$6*Population!T106-'By group'!AG$7*Population!AG106)</f>
        <v>1.348689963567808</v>
      </c>
      <c r="KH106" s="46">
        <f>step*(+'By group'!U$6*Population!U106-'By group'!AH$7*Population!AH106)</f>
        <v>1.1238488052932645</v>
      </c>
      <c r="KI106" s="46">
        <f>step*(+'By group'!V$6*Population!V106-'By group'!AI$7*Population!AI106)</f>
        <v>0</v>
      </c>
      <c r="KJ106" s="46">
        <f>step*(+'By group'!W$6*Population!W106-'By group'!AJ$7*Population!AJ106)</f>
        <v>0</v>
      </c>
      <c r="KK106" s="46">
        <f>step*(+'By group'!X$6*Population!X106-'By group'!AK$7*Population!AK106)</f>
        <v>0</v>
      </c>
      <c r="KL106" s="46">
        <f>step*(+'By group'!Y$6*Population!Y106-'By group'!AL$7*Population!AL106)</f>
        <v>2.349764009829042</v>
      </c>
      <c r="KM106" s="46">
        <f>step*(+'By group'!Z$6*Population!Z106-'By group'!AM$7*Population!AM106)</f>
        <v>1.1556064697503341</v>
      </c>
      <c r="KN106" s="46">
        <f>step*(+'By group'!AA$6*Population!AA106-'By group'!AN$7*Population!AN106)</f>
        <v>0.91902939345142776</v>
      </c>
      <c r="KO106" s="45">
        <v>0</v>
      </c>
      <c r="KP106" s="46">
        <v>0</v>
      </c>
      <c r="KQ106" s="46">
        <v>0</v>
      </c>
      <c r="KR106" s="46">
        <v>0</v>
      </c>
      <c r="KS106" s="46">
        <v>0</v>
      </c>
      <c r="KT106" s="46">
        <v>0</v>
      </c>
      <c r="KU106" s="46">
        <v>0</v>
      </c>
      <c r="KV106" s="46">
        <v>0</v>
      </c>
      <c r="KW106" s="46">
        <v>0</v>
      </c>
      <c r="KX106" s="46">
        <v>0</v>
      </c>
      <c r="KY106" s="46">
        <v>0</v>
      </c>
      <c r="KZ106" s="46">
        <v>0</v>
      </c>
      <c r="LA106" s="46">
        <v>0</v>
      </c>
      <c r="LB106" s="188">
        <f>step*(-'By group'!BB$9*Population!BB106+'By group'!B$8*Population!B106+'By group'!O$8*Population!O106)</f>
        <v>2046.0863348914054</v>
      </c>
      <c r="LC106" s="189">
        <f>step*(-'By group'!BC$9*Population!BC106+'By group'!C$8*Population!C106+'By group'!P$8*Population!P106)</f>
        <v>8.9674290434761623</v>
      </c>
      <c r="LD106" s="189">
        <f>step*(-'By group'!BD$9*Population!BD106+'By group'!D$8*Population!D106+'By group'!Q$8*Population!Q106)</f>
        <v>26.301812939265879</v>
      </c>
      <c r="LE106" s="189">
        <f>step*(-'By group'!BE$9*Population!BE106+'By group'!E$8*Population!E106+'By group'!R$8*Population!R106)</f>
        <v>27.269718227923718</v>
      </c>
      <c r="LF106" s="189">
        <f>step*(-'By group'!BF$9*Population!BF106+'By group'!F$8*Population!F106+'By group'!S$8*Population!S106)</f>
        <v>8.196148352805789</v>
      </c>
      <c r="LG106" s="189">
        <f>step*(-'By group'!BG$9*Population!BG106+'By group'!G$8*Population!G106+'By group'!T$8*Population!T106)</f>
        <v>1.5786861398577183</v>
      </c>
      <c r="LH106" s="189">
        <f>step*(-'By group'!BH$9*Population!BH106+'By group'!H$8*Population!H106+'By group'!U$8*Population!U106)</f>
        <v>1.3363932707700226</v>
      </c>
      <c r="LI106" s="189">
        <f>step*(-'By group'!BI$9*Population!BI106+'By group'!I$8*Population!I106+'By group'!V$8*Population!V106)</f>
        <v>0</v>
      </c>
      <c r="LJ106" s="189">
        <f>step*(-'By group'!BJ$9*Population!BJ106+'By group'!J$8*Population!J106+'By group'!W$8*Population!W106)</f>
        <v>0</v>
      </c>
      <c r="LK106" s="189">
        <f>step*(-'By group'!BK$9*Population!BK106+'By group'!K$8*Population!K106+'By group'!X$8*Population!X106)</f>
        <v>0</v>
      </c>
      <c r="LL106" s="189">
        <f>step*(-'By group'!BL$9*Population!BL106+'By group'!L$8*Population!L106+'By group'!Y$8*Population!Y106)</f>
        <v>2.7986539759585902</v>
      </c>
      <c r="LM106" s="189">
        <f>step*(-'By group'!BM$9*Population!BM106+'By group'!M$8*Population!M106+'By group'!Z$8*Population!Z106)</f>
        <v>1.3987313508507062</v>
      </c>
      <c r="LN106" s="189">
        <f>step*(-'By group'!BN$9*Population!BN106+'By group'!N$8*Population!N106+'By group'!AA$8*Population!AA106)</f>
        <v>1.1270611694282957</v>
      </c>
    </row>
    <row r="107" spans="1:326" x14ac:dyDescent="0.25">
      <c r="A107">
        <f t="shared" si="178"/>
        <v>51.5</v>
      </c>
      <c r="B107" s="52">
        <f>step*((-'By group'!B$4-'By group'!B$5-'By group'!B$22)*Population!B107+'By group'!B$3*Population!$BO107)</f>
        <v>197090.54016633693</v>
      </c>
      <c r="C107" s="4">
        <f>step*((-'By group'!C$4-'By group'!C$5-'By group'!C$22)*Population!C107+'By group'!C$3*Population!$BO107)</f>
        <v>-5392.218996536606</v>
      </c>
      <c r="D107" s="4">
        <f>step*((-'By group'!D$4-'By group'!D$5-'By group'!D$22)*Population!D107+'By group'!D$3*Population!$BO107)</f>
        <v>-35373.811210509615</v>
      </c>
      <c r="E107" s="4">
        <f>step*((-'By group'!E$4-'By group'!E$5-'By group'!E$22)*Population!E107+'By group'!E$3*Population!$BO107)</f>
        <v>-56612.112146433159</v>
      </c>
      <c r="F107" s="4">
        <f>step*((-'By group'!F$4-'By group'!F$5-'By group'!F$22)*Population!F107+'By group'!F$3*Population!$BO107)</f>
        <v>-22964.839727642211</v>
      </c>
      <c r="G107" s="4">
        <f>step*((-'By group'!G$4-'By group'!G$5-'By group'!G$22)*Population!G107+'By group'!G$3*Population!$BO107)</f>
        <v>-5566.123115180505</v>
      </c>
      <c r="H107" s="4">
        <f>step*((-'By group'!H$4-'By group'!H$5-'By group'!H$22)*Population!H107+'By group'!H$3*Population!$BO107)</f>
        <v>-5169.4832338900678</v>
      </c>
      <c r="I107" s="4">
        <f>step*((-'By group'!I$4-'By group'!I$5-'By group'!I$22)*Population!I107+'By group'!I$3*Population!$BO107)</f>
        <v>0</v>
      </c>
      <c r="J107" s="4">
        <f>step*((-'By group'!J$4-'By group'!J$5-'By group'!J$22)*Population!J107+'By group'!J$3*Population!$BO107)</f>
        <v>0</v>
      </c>
      <c r="K107" s="4">
        <f>step*((-'By group'!K$4-'By group'!K$5-'By group'!K$22)*Population!K107+'By group'!K$3*Population!$BO107)</f>
        <v>0</v>
      </c>
      <c r="L107" s="4">
        <f>step*((-'By group'!L$4-'By group'!L$5-'By group'!L$22)*Population!L107+'By group'!L$3*Population!$BO107)</f>
        <v>-2858.4872773926409</v>
      </c>
      <c r="M107" s="4">
        <f>step*((-'By group'!M$4-'By group'!M$5-'By group'!M$22)*Population!M107+'By group'!M$3*Population!$BO107)</f>
        <v>-1621.5297585014575</v>
      </c>
      <c r="N107" s="4">
        <f>step*((-'By group'!N$4-'By group'!N$5-'By group'!N$22)*Population!N107+'By group'!N$3*Population!$BO107)</f>
        <v>-1539.0695064959464</v>
      </c>
      <c r="O107" s="8">
        <f>step*((-'By group'!O$4-'By group'!O$5-'By group'!O$22)*Population!O107+'By group'!O$3*Population!$BO107)</f>
        <v>137638.88710735133</v>
      </c>
      <c r="P107" s="4">
        <f>step*((-'By group'!P$4-'By group'!P$5-'By group'!P$22)*Population!P107+'By group'!P$3*Population!$BO107)</f>
        <v>-2664.283826277257</v>
      </c>
      <c r="Q107" s="4">
        <f>step*((-'By group'!Q$4-'By group'!Q$5-'By group'!Q$22)*Population!Q107+'By group'!Q$3*Population!$BO107)</f>
        <v>-17471.049254369769</v>
      </c>
      <c r="R107" s="4">
        <f>step*((-'By group'!R$4-'By group'!R$5-'By group'!R$22)*Population!R107+'By group'!R$3*Population!$BO107)</f>
        <v>-27946.487591996189</v>
      </c>
      <c r="S107" s="4">
        <f>step*((-'By group'!S$4-'By group'!S$5-'By group'!S$22)*Population!S107+'By group'!S$3*Population!$BO107)</f>
        <v>-11333.00304745609</v>
      </c>
      <c r="T107" s="4">
        <f>step*((-'By group'!T$4-'By group'!T$5-'By group'!T$22)*Population!T107+'By group'!T$3*Population!$BO107)</f>
        <v>-2746.4616090512736</v>
      </c>
      <c r="U107" s="4">
        <f>step*((-'By group'!U$4-'By group'!U$5-'By group'!U$22)*Population!U107+'By group'!U$3*Population!$BO107)</f>
        <v>-2550.9975702236111</v>
      </c>
      <c r="V107" s="4">
        <f>step*((-'By group'!V$4-'By group'!V$5-'By group'!V$22)*Population!V107+'By group'!V$3*Population!$BO107)</f>
        <v>0</v>
      </c>
      <c r="W107" s="4">
        <f>step*((-'By group'!W$4-'By group'!W$5-'By group'!W$22)*Population!W107+'By group'!W$3*Population!$BO107)</f>
        <v>0</v>
      </c>
      <c r="X107" s="4">
        <f>step*((-'By group'!X$4-'By group'!X$5-'By group'!X$22)*Population!X107+'By group'!X$3*Population!$BO107)</f>
        <v>0</v>
      </c>
      <c r="Y107" s="4">
        <f>step*((-'By group'!Y$4-'By group'!Y$5-'By group'!Y$22)*Population!Y107+'By group'!Y$3*Population!$BO107)</f>
        <v>-1410.4294260500401</v>
      </c>
      <c r="Z107" s="4">
        <f>step*((-'By group'!Z$4-'By group'!Z$5-'By group'!Z$22)*Population!Z107+'By group'!Z$3*Population!$BO107)</f>
        <v>-800.46694789091953</v>
      </c>
      <c r="AA107" s="4">
        <f>step*((-'By group'!AA$4-'By group'!AA$5-'By group'!AA$22)*Population!AA107+'By group'!AA$3*Population!$BO107)</f>
        <v>-761.35344288977444</v>
      </c>
      <c r="AB107" s="8">
        <f>step*((-'By group'!AB$4-'By group'!AB$5-'By group'!AB$22)*Population!AB107+'By group'!AB$3*Population!$BO107)</f>
        <v>-1294.8358966673368</v>
      </c>
      <c r="AC107" s="4">
        <f>step*((-'By group'!AC$4-'By group'!AC$5-'By group'!AC$22)*Population!AC107+'By group'!AC$3*Population!$BO107)</f>
        <v>-189.41748962232015</v>
      </c>
      <c r="AD107" s="4">
        <f>step*((-'By group'!AD$4-'By group'!AD$5-'By group'!AD$22)*Population!AD107+'By group'!AD$3*Population!$BO107)</f>
        <v>-1249.0235837811456</v>
      </c>
      <c r="AE107" s="4">
        <f>step*((-'By group'!AE$4-'By group'!AE$5-'By group'!AE$22)*Population!AE107+'By group'!AE$3*Population!$BO107)</f>
        <v>-2013.16709164185</v>
      </c>
      <c r="AF107" s="4">
        <f>step*((-'By group'!AF$4-'By group'!AF$5-'By group'!AF$22)*Population!AF107+'By group'!AF$3*Population!$BO107)</f>
        <v>-820.9937328705123</v>
      </c>
      <c r="AG107" s="4">
        <f>step*((-'By group'!AG$4-'By group'!AG$5-'By group'!AG$22)*Population!AG107+'By group'!AG$3*Population!$BO107)</f>
        <v>-199.73792370973635</v>
      </c>
      <c r="AH107" s="4">
        <f>step*((-'By group'!AH$4-'By group'!AH$5-'By group'!AH$22)*Population!AH107+'By group'!AH$3*Population!$BO107)</f>
        <v>-186.68941759431416</v>
      </c>
      <c r="AI107" s="4">
        <f>step*((-'By group'!AI$4-'By group'!AI$5-'By group'!AI$22)*Population!AI107+'By group'!AI$3*Population!$BO107)</f>
        <v>0</v>
      </c>
      <c r="AJ107" s="4">
        <f>step*((-'By group'!AJ$4-'By group'!AJ$5-'By group'!AJ$22)*Population!AJ107+'By group'!AJ$3*Population!$BO107)</f>
        <v>0</v>
      </c>
      <c r="AK107" s="4">
        <f>step*((-'By group'!AK$4-'By group'!AK$5-'By group'!AK$22)*Population!AK107+'By group'!AK$3*Population!$BO107)</f>
        <v>0</v>
      </c>
      <c r="AL107" s="4">
        <f>step*((-'By group'!AL$4-'By group'!AL$5-'By group'!AL$22)*Population!AL107+'By group'!AL$3*Population!$BO107)</f>
        <v>-103.290688970541</v>
      </c>
      <c r="AM107" s="4">
        <f>step*((-'By group'!AM$4-'By group'!AM$5-'By group'!AM$22)*Population!AM107+'By group'!AM$3*Population!$BO107)</f>
        <v>-58.99902810054504</v>
      </c>
      <c r="AN107" s="4">
        <f>step*((-'By group'!AN$4-'By group'!AN$5-'By group'!AN$22)*Population!AN107+'By group'!AN$3*Population!$BO107)</f>
        <v>-56.401263956189077</v>
      </c>
      <c r="AO107" s="8">
        <f>step*((-'By group'!AO$4-'By group'!AO$5-'By group'!AO$22)*Population!AO107+'By group'!AO$3*Population!$BO107)</f>
        <v>16853.578021116286</v>
      </c>
      <c r="AP107" s="4">
        <f>step*((-'By group'!AP$4-'By group'!AP$5-'By group'!AP$22)*Population!AP107+'By group'!AP$3*Population!$BO107)</f>
        <v>-603.28580226068073</v>
      </c>
      <c r="AQ107" s="4">
        <f>step*((-'By group'!AQ$4-'By group'!AQ$5-'By group'!AQ$22)*Population!AQ107+'By group'!AQ$3*Population!$BO107)</f>
        <v>-3939.4699271553141</v>
      </c>
      <c r="AR107" s="4">
        <f>step*((-'By group'!AR$4-'By group'!AR$5-'By group'!AR$22)*Population!AR107+'By group'!AR$3*Population!$BO107)</f>
        <v>-6257.6424300603776</v>
      </c>
      <c r="AS107" s="4">
        <f>step*((-'By group'!AS$4-'By group'!AS$5-'By group'!AS$22)*Population!AS107+'By group'!AS$3*Population!$BO107)</f>
        <v>-2521.9819727854069</v>
      </c>
      <c r="AT107" s="4">
        <f>step*((-'By group'!AT$4-'By group'!AT$5-'By group'!AT$22)*Population!AT107+'By group'!AT$3*Population!$BO107)</f>
        <v>-608.02158052140499</v>
      </c>
      <c r="AU107" s="4">
        <f>step*((-'By group'!AU$4-'By group'!AU$5-'By group'!AU$22)*Population!AU107+'By group'!AU$3*Population!$BO107)</f>
        <v>-558.42376794299753</v>
      </c>
      <c r="AV107" s="4">
        <f>step*((-'By group'!AV$4-'By group'!AV$5-'By group'!AV$22)*Population!AV107+'By group'!AV$3*Population!$BO107)</f>
        <v>0</v>
      </c>
      <c r="AW107" s="4">
        <f>step*((-'By group'!AW$4-'By group'!AW$5-'By group'!AW$22)*Population!AW107+'By group'!AW$3*Population!$BO107)</f>
        <v>0</v>
      </c>
      <c r="AX107" s="4">
        <f>step*((-'By group'!AX$4-'By group'!AX$5-'By group'!AX$22)*Population!AX107+'By group'!AX$3*Population!$BO107)</f>
        <v>0</v>
      </c>
      <c r="AY107" s="4">
        <f>step*((-'By group'!AY$4-'By group'!AY$5-'By group'!AY$22)*Population!AY107+'By group'!AY$3*Population!$BO107)</f>
        <v>-308.53518636750323</v>
      </c>
      <c r="AZ107" s="4">
        <f>step*((-'By group'!AZ$4-'By group'!AZ$5-'By group'!AZ$22)*Population!AZ107+'By group'!AZ$3*Population!$BO107)</f>
        <v>-172.4587586467394</v>
      </c>
      <c r="BA107" s="4">
        <f>step*((-'By group'!BA$4-'By group'!BA$5-'By group'!BA$22)*Population!BA107+'By group'!BA$3*Population!$BO107)</f>
        <v>-160.02308897685415</v>
      </c>
      <c r="BB107" s="8">
        <f>step*((-'By group'!BB$4-'By group'!BB$5-'By group'!BB$22)*Population!BB107+'By group'!BB$3*Population!$BO107)</f>
        <v>5673.9400822679254</v>
      </c>
      <c r="BC107" s="4">
        <f>step*((-'By group'!BC$4-'By group'!BC$5-'By group'!BC$22)*Population!BC107+'By group'!BC$3*Population!$BO107)</f>
        <v>-430.70699616638359</v>
      </c>
      <c r="BD107" s="4">
        <f>step*((-'By group'!BD$4-'By group'!BD$5-'By group'!BD$22)*Population!BD107+'By group'!BD$3*Population!$BO107)</f>
        <v>-2184.3497326667948</v>
      </c>
      <c r="BE107" s="4">
        <f>step*((-'By group'!BE$4-'By group'!BE$5-'By group'!BE$22)*Population!BE107+'By group'!BE$3*Population!$BO107)</f>
        <v>-3038.8169996253873</v>
      </c>
      <c r="BF107" s="4">
        <f>step*((-'By group'!BF$4-'By group'!BF$5-'By group'!BF$22)*Population!BF107+'By group'!BF$3*Population!$BO107)</f>
        <v>-1127.3984425455074</v>
      </c>
      <c r="BG107" s="4">
        <f>step*((-'By group'!BG$4-'By group'!BG$5-'By group'!BG$22)*Population!BG107+'By group'!BG$3*Population!$BO107)</f>
        <v>-257.28325936131267</v>
      </c>
      <c r="BH107" s="4">
        <f>step*((-'By group'!BH$4-'By group'!BH$5-'By group'!BH$22)*Population!BH107+'By group'!BH$3*Population!$BO107)</f>
        <v>-221.1955552102562</v>
      </c>
      <c r="BI107" s="4">
        <f>step*((-'By group'!BI$4-'By group'!BI$5-'By group'!BI$22)*Population!BI107+'By group'!BI$3*Population!$BO107)</f>
        <v>0</v>
      </c>
      <c r="BJ107" s="4">
        <f>step*((-'By group'!BJ$4-'By group'!BJ$5-'By group'!BJ$22)*Population!BJ107+'By group'!BJ$3*Population!$BO107)</f>
        <v>0</v>
      </c>
      <c r="BK107" s="4">
        <f>step*((-'By group'!BK$4-'By group'!BK$5-'By group'!BK$22)*Population!BK107+'By group'!BK$3*Population!$BO107)</f>
        <v>0</v>
      </c>
      <c r="BL107" s="4">
        <f>step*((-'By group'!BL$4-'By group'!BL$5-'By group'!BL$22)*Population!BL107+'By group'!BL$3*Population!$BO107)</f>
        <v>-145.44739753178575</v>
      </c>
      <c r="BM107" s="4">
        <f>step*((-'By group'!BM$4-'By group'!BM$5-'By group'!BM$22)*Population!BM107+'By group'!BM$3*Population!$BO107)</f>
        <v>-74.050157590630192</v>
      </c>
      <c r="BN107" s="4">
        <f>step*((-'By group'!BN$4-'By group'!BN$5-'By group'!BN$22)*Population!BN107+'By group'!BN$3*Population!$BO107)</f>
        <v>-61.975787358234037</v>
      </c>
      <c r="BO107" s="71">
        <f>-step*SUM(SCR!B107:N107)*Population!B107</f>
        <v>-140597.68424720215</v>
      </c>
      <c r="BP107" s="4">
        <f>step*-SUM('By group'!C$11:C$21)*Population!C107</f>
        <v>-134805.47491341515</v>
      </c>
      <c r="BQ107" s="4">
        <f>step*-SUM('By group'!D$11:D$21)*Population!D107</f>
        <v>-98260.586695860038</v>
      </c>
      <c r="BR107" s="4">
        <f>step*-SUM('By group'!E$11:E$21)*Population!E107</f>
        <v>-40437.222961737971</v>
      </c>
      <c r="BS107" s="4">
        <f>step*-SUM('By group'!F$11:F$21)*Population!F107</f>
        <v>-12086.757751390638</v>
      </c>
      <c r="BT107" s="4">
        <f>step*-SUM('By group'!G$11:G$21)*Population!G107</f>
        <v>-5798.0449116463587</v>
      </c>
      <c r="BU107" s="4">
        <f>step*-SUM('By group'!H$11:H$21)*Population!H107</f>
        <v>0</v>
      </c>
      <c r="BV107" s="4">
        <f>step*-SUM('By group'!I$11:I$21)*Population!I107</f>
        <v>0</v>
      </c>
      <c r="BW107" s="4">
        <f>step*-SUM('By group'!J$11:J$21)*Population!J107</f>
        <v>0</v>
      </c>
      <c r="BX107" s="4">
        <f>step*-SUM('By group'!K$11:K$21)*Population!K107</f>
        <v>0</v>
      </c>
      <c r="BY107" s="4">
        <f>step*-SUM('By group'!L$11:L$21)*Population!L107</f>
        <v>-2041.7766267090292</v>
      </c>
      <c r="BZ107" s="4">
        <f>step*-SUM('By group'!M$11:M$21)*Population!M107</f>
        <v>-1013.4560990634109</v>
      </c>
      <c r="CA107" s="4">
        <f>step*-SUM('By group'!N$11:N$21)*Population!N107</f>
        <v>0</v>
      </c>
      <c r="CB107" s="13">
        <f>-step*SUM(SCR!O107:AA107)*Population!O107</f>
        <v>-69478.710047013214</v>
      </c>
      <c r="CC107" s="4">
        <f>step*-SUM('By group'!P$11:P$21)*Population!P107</f>
        <v>-66607.095656931429</v>
      </c>
      <c r="CD107" s="4">
        <f>step*-SUM('By group'!Q$11:Q$21)*Population!Q107</f>
        <v>-48530.69237324936</v>
      </c>
      <c r="CE107" s="4">
        <f>step*-SUM('By group'!R$11:R$21)*Population!R107</f>
        <v>-19961.77685142585</v>
      </c>
      <c r="CF107" s="4">
        <f>step*-SUM('By group'!S$11:S$21)*Population!S107</f>
        <v>-5964.7384460295216</v>
      </c>
      <c r="CG107" s="4">
        <f>step*-SUM('By group'!T$11:T$21)*Population!T107</f>
        <v>-2860.8975094284096</v>
      </c>
      <c r="CH107" s="4">
        <f>step*-SUM('By group'!U$11:U$21)*Population!U107</f>
        <v>0</v>
      </c>
      <c r="CI107" s="4">
        <f>step*-SUM('By group'!V$11:V$21)*Population!V107</f>
        <v>0</v>
      </c>
      <c r="CJ107" s="4">
        <f>step*-SUM('By group'!W$11:W$21)*Population!W107</f>
        <v>0</v>
      </c>
      <c r="CK107" s="4">
        <f>step*-SUM('By group'!X$11:X$21)*Population!X107</f>
        <v>0</v>
      </c>
      <c r="CL107" s="4">
        <f>step*-SUM('By group'!Y$11:Y$21)*Population!Y107</f>
        <v>-1007.4495900357429</v>
      </c>
      <c r="CM107" s="4">
        <f>step*-SUM('By group'!Z$11:Z$21)*Population!Z107</f>
        <v>-500.29184243182476</v>
      </c>
      <c r="CN107" s="4">
        <f>step*-SUM('By group'!AA$11:AA$21)*Population!AA107</f>
        <v>0</v>
      </c>
      <c r="CO107" s="13">
        <f>-step*SUM(SCR!AB107:AN107)*Population!AB107</f>
        <v>-4930.4330418749087</v>
      </c>
      <c r="CP107" s="4">
        <f>step*-SUM('By group'!AC$11:AC$21)*Population!AC107</f>
        <v>-4735.4372405580034</v>
      </c>
      <c r="CQ107" s="4">
        <f>step*-SUM('By group'!AD$11:AD$21)*Population!AD107</f>
        <v>-3469.5099549476267</v>
      </c>
      <c r="CR107" s="4">
        <f>step*-SUM('By group'!AE$11:AE$21)*Population!AE107</f>
        <v>-1437.9764940298928</v>
      </c>
      <c r="CS107" s="4">
        <f>step*-SUM('By group'!AF$11:AF$21)*Population!AF107</f>
        <v>-432.1019646686907</v>
      </c>
      <c r="CT107" s="4">
        <f>step*-SUM('By group'!AG$11:AG$21)*Population!AG107</f>
        <v>-208.06033719764201</v>
      </c>
      <c r="CU107" s="4">
        <f>step*-SUM('By group'!AH$11:AH$21)*Population!AH107</f>
        <v>0</v>
      </c>
      <c r="CV107" s="4">
        <f>step*-SUM('By group'!AI$11:AI$21)*Population!AI107</f>
        <v>0</v>
      </c>
      <c r="CW107" s="4">
        <f>step*-SUM('By group'!AJ$11:AJ$21)*Population!AJ107</f>
        <v>0</v>
      </c>
      <c r="CX107" s="4">
        <f>step*-SUM('By group'!AK$11:AK$21)*Population!AK107</f>
        <v>0</v>
      </c>
      <c r="CY107" s="4">
        <f>step*-SUM('By group'!AL$11:AL$21)*Population!AL107</f>
        <v>-73.779063550386425</v>
      </c>
      <c r="CZ107" s="4">
        <f>step*-SUM('By group'!AM$11:AM$21)*Population!AM107</f>
        <v>-36.874392562840647</v>
      </c>
      <c r="DA107" s="4">
        <f>step*-SUM('By group'!AN$11:AN$21)*Population!AN107</f>
        <v>0</v>
      </c>
      <c r="DB107" s="13">
        <f>-step*SUM(SCR!AO107:BA107)*Population!AO107</f>
        <v>-15751.726629504145</v>
      </c>
      <c r="DC107" s="4">
        <f>step*-SUM('By group'!AP$11:AP$21)*Population!AP107</f>
        <v>-15082.145056517018</v>
      </c>
      <c r="DD107" s="4">
        <f>step*-SUM('By group'!AQ$11:AQ$21)*Population!AQ107</f>
        <v>-10942.972019875873</v>
      </c>
      <c r="DE107" s="4">
        <f>step*-SUM('By group'!AR$11:AR$21)*Population!AR107</f>
        <v>-4469.7445929002697</v>
      </c>
      <c r="DF107" s="4">
        <f>step*-SUM('By group'!AS$11:AS$21)*Population!AS107</f>
        <v>-1327.3589330449511</v>
      </c>
      <c r="DG107" s="4">
        <f>step*-SUM('By group'!AT$11:AT$21)*Population!AT107</f>
        <v>-633.35581304313018</v>
      </c>
      <c r="DH107" s="4">
        <f>step*-SUM('By group'!AU$11:AU$21)*Population!AU107</f>
        <v>0</v>
      </c>
      <c r="DI107" s="4">
        <f>step*-SUM('By group'!AV$11:AV$21)*Population!AV107</f>
        <v>0</v>
      </c>
      <c r="DJ107" s="4">
        <f>step*-SUM('By group'!AW$11:AW$21)*Population!AW107</f>
        <v>0</v>
      </c>
      <c r="DK107" s="4">
        <f>step*-SUM('By group'!AX$11:AX$21)*Population!AX107</f>
        <v>0</v>
      </c>
      <c r="DL107" s="4">
        <f>step*-SUM('By group'!AY$11:AY$21)*Population!AY107</f>
        <v>-220.38227597678804</v>
      </c>
      <c r="DM107" s="4">
        <f>step*-SUM('By group'!AZ$11:AZ$21)*Population!AZ107</f>
        <v>-107.78672415421214</v>
      </c>
      <c r="DN107" s="4">
        <f>step*-SUM('By group'!BA$11:BA$21)*Population!BA107</f>
        <v>0</v>
      </c>
      <c r="DO107" s="13">
        <f>-step*SUM(SCR!BB107:BN107)*Population!BB107</f>
        <v>-7620.3979038883035</v>
      </c>
      <c r="DP107" s="4">
        <f>step*-SUM('By group'!BC$11:BC$21)*Population!BC107</f>
        <v>-7178.4499361063927</v>
      </c>
      <c r="DQ107" s="4">
        <f>step*-SUM('By group'!BD$11:BD$21)*Population!BD107</f>
        <v>-4964.4312106063508</v>
      </c>
      <c r="DR107" s="4">
        <f>step*-SUM('By group'!BE$11:BE$21)*Population!BE107</f>
        <v>-1899.2606247658671</v>
      </c>
      <c r="DS107" s="4">
        <f>step*-SUM('By group'!BF$11:BF$21)*Population!BF107</f>
        <v>-536.85640121214635</v>
      </c>
      <c r="DT107" s="4">
        <f>step*-SUM('By group'!BG$11:BG$21)*Population!BG107</f>
        <v>-247.38774938587758</v>
      </c>
      <c r="DU107" s="4">
        <f>step*-SUM('By group'!BH$11:BH$21)*Population!BH107</f>
        <v>0</v>
      </c>
      <c r="DV107" s="4">
        <f>step*-SUM('By group'!BI$11:BI$21)*Population!BI107</f>
        <v>0</v>
      </c>
      <c r="DW107" s="4">
        <f>step*-SUM('By group'!BJ$11:BJ$21)*Population!BJ107</f>
        <v>0</v>
      </c>
      <c r="DX107" s="4">
        <f>step*-SUM('By group'!BK$11:BK$21)*Population!BK107</f>
        <v>0</v>
      </c>
      <c r="DY107" s="4">
        <f>step*-SUM('By group'!BL$11:BL$21)*Population!BL107</f>
        <v>-80.804109739880971</v>
      </c>
      <c r="DZ107" s="4">
        <f>step*-SUM('By group'!BM$11:BM$21)*Population!BM107</f>
        <v>-37.025078795315096</v>
      </c>
      <c r="EA107" s="4">
        <f>step*-SUM('By group'!BN$11:BN$21)*Population!BN107</f>
        <v>0</v>
      </c>
      <c r="EB107" s="52">
        <v>0</v>
      </c>
      <c r="EC107" s="4">
        <f t="shared" si="111"/>
        <v>140597.68424720215</v>
      </c>
      <c r="ED107" s="4">
        <f t="shared" si="111"/>
        <v>134805.47491341515</v>
      </c>
      <c r="EE107" s="4">
        <f t="shared" si="112"/>
        <v>98260.586695860038</v>
      </c>
      <c r="EF107" s="4">
        <f t="shared" si="113"/>
        <v>40437.222961737971</v>
      </c>
      <c r="EG107" s="4">
        <f t="shared" si="114"/>
        <v>12086.757751390638</v>
      </c>
      <c r="EH107" s="4">
        <f t="shared" si="114"/>
        <v>5798.0449116463587</v>
      </c>
      <c r="EI107" s="4">
        <v>0</v>
      </c>
      <c r="EJ107" s="4">
        <f t="shared" si="115"/>
        <v>0</v>
      </c>
      <c r="EK107" s="4">
        <f t="shared" si="116"/>
        <v>0</v>
      </c>
      <c r="EL107" s="4">
        <f t="shared" si="117"/>
        <v>0</v>
      </c>
      <c r="EM107" s="4">
        <f t="shared" si="118"/>
        <v>2041.7766267090292</v>
      </c>
      <c r="EN107" s="4">
        <f t="shared" si="119"/>
        <v>1013.4560990634109</v>
      </c>
      <c r="EO107" s="52">
        <v>0</v>
      </c>
      <c r="EP107" s="4">
        <f t="shared" si="120"/>
        <v>69478.710047013214</v>
      </c>
      <c r="EQ107" s="4">
        <f t="shared" si="121"/>
        <v>66607.095656931429</v>
      </c>
      <c r="ER107" s="4">
        <f t="shared" si="122"/>
        <v>48530.69237324936</v>
      </c>
      <c r="ES107" s="4">
        <f t="shared" si="123"/>
        <v>19961.77685142585</v>
      </c>
      <c r="ET107" s="4">
        <f t="shared" si="124"/>
        <v>5964.7384460295216</v>
      </c>
      <c r="EU107" s="4">
        <f t="shared" si="125"/>
        <v>2860.8975094284096</v>
      </c>
      <c r="EV107" s="4">
        <v>0</v>
      </c>
      <c r="EW107" s="4">
        <f t="shared" si="126"/>
        <v>0</v>
      </c>
      <c r="EX107" s="4">
        <f t="shared" si="127"/>
        <v>0</v>
      </c>
      <c r="EY107" s="4">
        <f t="shared" si="128"/>
        <v>0</v>
      </c>
      <c r="EZ107" s="4">
        <f t="shared" si="129"/>
        <v>1007.4495900357429</v>
      </c>
      <c r="FA107" s="4">
        <f t="shared" si="130"/>
        <v>500.29184243182476</v>
      </c>
      <c r="FB107" s="52">
        <v>0</v>
      </c>
      <c r="FC107" s="4">
        <f t="shared" si="131"/>
        <v>4930.4330418749087</v>
      </c>
      <c r="FD107" s="4">
        <f t="shared" si="132"/>
        <v>4735.4372405580034</v>
      </c>
      <c r="FE107" s="4">
        <f t="shared" si="133"/>
        <v>3469.5099549476267</v>
      </c>
      <c r="FF107" s="4">
        <f t="shared" si="134"/>
        <v>1437.9764940298928</v>
      </c>
      <c r="FG107" s="4">
        <f t="shared" si="135"/>
        <v>432.1019646686907</v>
      </c>
      <c r="FH107" s="4">
        <f t="shared" si="136"/>
        <v>208.06033719764201</v>
      </c>
      <c r="FI107" s="4">
        <v>0</v>
      </c>
      <c r="FJ107" s="4">
        <f t="shared" si="137"/>
        <v>0</v>
      </c>
      <c r="FK107" s="4">
        <f t="shared" si="138"/>
        <v>0</v>
      </c>
      <c r="FL107" s="4">
        <f t="shared" si="139"/>
        <v>0</v>
      </c>
      <c r="FM107" s="4">
        <f t="shared" si="140"/>
        <v>73.779063550386425</v>
      </c>
      <c r="FN107" s="9">
        <f t="shared" si="141"/>
        <v>36.874392562840647</v>
      </c>
      <c r="FO107" s="4">
        <v>0</v>
      </c>
      <c r="FP107" s="4">
        <f t="shared" si="142"/>
        <v>15751.726629504145</v>
      </c>
      <c r="FQ107" s="4">
        <f t="shared" si="143"/>
        <v>15082.145056517018</v>
      </c>
      <c r="FR107" s="4">
        <f t="shared" si="144"/>
        <v>10942.972019875873</v>
      </c>
      <c r="FS107" s="4">
        <f t="shared" si="145"/>
        <v>4469.7445929002697</v>
      </c>
      <c r="FT107" s="4">
        <f t="shared" si="146"/>
        <v>1327.3589330449511</v>
      </c>
      <c r="FU107" s="4">
        <f t="shared" si="147"/>
        <v>633.35581304313018</v>
      </c>
      <c r="FV107" s="4">
        <v>0</v>
      </c>
      <c r="FW107" s="4">
        <f t="shared" si="148"/>
        <v>0</v>
      </c>
      <c r="FX107" s="4">
        <f t="shared" si="149"/>
        <v>0</v>
      </c>
      <c r="FY107" s="4">
        <f t="shared" si="150"/>
        <v>0</v>
      </c>
      <c r="FZ107" s="4">
        <f t="shared" si="151"/>
        <v>220.38227597678804</v>
      </c>
      <c r="GA107" s="4">
        <f t="shared" si="152"/>
        <v>107.78672415421214</v>
      </c>
      <c r="GB107" s="4">
        <v>0</v>
      </c>
      <c r="GC107" s="4">
        <f t="shared" si="153"/>
        <v>7620.3979038883035</v>
      </c>
      <c r="GD107" s="4">
        <f t="shared" si="94"/>
        <v>7178.4499361063927</v>
      </c>
      <c r="GE107" s="4">
        <f t="shared" si="95"/>
        <v>4964.4312106063508</v>
      </c>
      <c r="GF107" s="4">
        <f t="shared" si="96"/>
        <v>1899.2606247658671</v>
      </c>
      <c r="GG107" s="4">
        <f t="shared" si="97"/>
        <v>536.85640121214635</v>
      </c>
      <c r="GH107" s="4">
        <f t="shared" si="98"/>
        <v>247.38774938587758</v>
      </c>
      <c r="GI107" s="4">
        <v>0</v>
      </c>
      <c r="GJ107" s="4">
        <f t="shared" si="154"/>
        <v>0</v>
      </c>
      <c r="GK107" s="4">
        <f t="shared" si="155"/>
        <v>0</v>
      </c>
      <c r="GL107" s="4">
        <f t="shared" si="99"/>
        <v>0</v>
      </c>
      <c r="GM107" s="4">
        <f t="shared" si="100"/>
        <v>80.804109739880971</v>
      </c>
      <c r="GN107" s="4">
        <f t="shared" si="101"/>
        <v>37.025078795315096</v>
      </c>
      <c r="GO107" s="52">
        <v>0</v>
      </c>
      <c r="GP107" s="4">
        <f>step*(-'By group'!C$32*Population!C107+'By group'!I$33*Population!I107)</f>
        <v>0</v>
      </c>
      <c r="GQ107" s="4">
        <f>step*(-'By group'!D$32*Population!D107+'By group'!J$33*Population!J107)</f>
        <v>0</v>
      </c>
      <c r="GR107" s="4">
        <f>step*(-'By group'!E$32*Population!E107+'By group'!K$33*Population!K107)</f>
        <v>0</v>
      </c>
      <c r="GS107" s="4">
        <f>step*(-'By group'!F$32*Population!F107+'By group'!L$33*Population!L107)</f>
        <v>-5022.4905623408049</v>
      </c>
      <c r="GT107" s="4">
        <f>step*(-'By group'!G$32*Population!G107+'By group'!M$33*Population!M107)</f>
        <v>-652.8809327975664</v>
      </c>
      <c r="GU107" s="4">
        <f>step*(-'By group'!H$32*Population!H107+'By group'!N$33*Population!N107)</f>
        <v>-570.35590389045399</v>
      </c>
      <c r="GV107" s="46">
        <f t="shared" si="156"/>
        <v>0</v>
      </c>
      <c r="GW107" s="14">
        <f t="shared" si="157"/>
        <v>0</v>
      </c>
      <c r="GX107" s="4">
        <f t="shared" si="158"/>
        <v>0</v>
      </c>
      <c r="GY107" s="4">
        <f t="shared" si="159"/>
        <v>5022.4905623408049</v>
      </c>
      <c r="GZ107" s="4">
        <f t="shared" si="160"/>
        <v>652.8809327975664</v>
      </c>
      <c r="HA107" s="4">
        <f t="shared" si="161"/>
        <v>570.35590389045399</v>
      </c>
      <c r="HB107" s="8">
        <v>0</v>
      </c>
      <c r="HC107" s="4">
        <f>step*(-'By group'!P$32*Population!P107+'By group'!V$33*Population!V107)</f>
        <v>0</v>
      </c>
      <c r="HD107" s="4">
        <f>step*(-'By group'!Q$32*Population!Q107+'By group'!W$33*Population!W107)</f>
        <v>0</v>
      </c>
      <c r="HE107" s="4">
        <f>step*(-'By group'!R$32*Population!R107+'By group'!X$33*Population!X107)</f>
        <v>0</v>
      </c>
      <c r="HF107" s="4">
        <f>step*(-'By group'!S$32*Population!S107+'By group'!Y$33*Population!Y107)</f>
        <v>-2478.6444279968891</v>
      </c>
      <c r="HG107" s="4">
        <f>step*(-'By group'!T$32*Population!T107+'By group'!Z$33*Population!Z107)</f>
        <v>-322.03358066976955</v>
      </c>
      <c r="HH107" s="4">
        <f>step*(-'By group'!U$32*Population!U107+'By group'!AA$33*Population!AA107)</f>
        <v>-280.9641270870863</v>
      </c>
      <c r="HI107" s="14">
        <f t="shared" si="162"/>
        <v>0</v>
      </c>
      <c r="HJ107" s="46">
        <f t="shared" si="163"/>
        <v>0</v>
      </c>
      <c r="HK107" s="4">
        <f t="shared" si="164"/>
        <v>0</v>
      </c>
      <c r="HL107" s="4">
        <f t="shared" si="165"/>
        <v>2478.6444279968891</v>
      </c>
      <c r="HM107" s="4">
        <f t="shared" si="166"/>
        <v>322.03358066976955</v>
      </c>
      <c r="HN107" s="9">
        <f t="shared" si="167"/>
        <v>280.9641270870863</v>
      </c>
      <c r="HO107" s="4">
        <v>0</v>
      </c>
      <c r="HP107" s="4">
        <f>step*(-'By group'!AC$32*Population!AC107+'By group'!AI$33*Population!AI107)</f>
        <v>0</v>
      </c>
      <c r="HQ107" s="4">
        <f>step*(-'By group'!AD$32*Population!AD107+'By group'!AJ$33*Population!AJ107)</f>
        <v>0</v>
      </c>
      <c r="HR107" s="4">
        <f>step*(-'By group'!AE$32*Population!AE107+'By group'!AK$33*Population!AK107)</f>
        <v>0</v>
      </c>
      <c r="HS107" s="4">
        <f>step*(-'By group'!AF$32*Population!AF107+'By group'!AL$33*Population!AL107)</f>
        <v>-179.16145055915214</v>
      </c>
      <c r="HT107" s="4">
        <f>step*(-'By group'!AG$32*Population!AG107+'By group'!AM$33*Population!AM107)</f>
        <v>-23.174871158108079</v>
      </c>
      <c r="HU107" s="4">
        <f>step*(-'By group'!AH$32*Population!AH107+'By group'!AN$33*Population!AN107)</f>
        <v>-20.381980530813891</v>
      </c>
      <c r="HV107" s="14">
        <f t="shared" si="168"/>
        <v>0</v>
      </c>
      <c r="HW107" s="46">
        <f t="shared" si="169"/>
        <v>0</v>
      </c>
      <c r="HX107" s="4">
        <f t="shared" si="170"/>
        <v>0</v>
      </c>
      <c r="HY107" s="4">
        <f t="shared" si="171"/>
        <v>179.16145055915214</v>
      </c>
      <c r="HZ107" s="4">
        <f t="shared" si="172"/>
        <v>23.174871158108079</v>
      </c>
      <c r="IA107" s="4">
        <f t="shared" si="173"/>
        <v>20.381980530813891</v>
      </c>
      <c r="IB107" s="8">
        <v>0</v>
      </c>
      <c r="IC107" s="4">
        <f>step*(-'By group'!AP$32*Population!AP107+'By group'!AV$33*Population!AV107)</f>
        <v>0</v>
      </c>
      <c r="ID107" s="4">
        <f>step*(-'By group'!AQ$32*Population!AQ107+'By group'!AW$33*Population!AW107)</f>
        <v>0</v>
      </c>
      <c r="IE107" s="4">
        <f>step*(-'By group'!AR$32*Population!AR107+'By group'!AX$33*Population!AX107)</f>
        <v>0</v>
      </c>
      <c r="IF107" s="4">
        <f>step*(-'By group'!AS$32*Population!AS107+'By group'!AY$33*Population!AY107)</f>
        <v>-553.48832853408157</v>
      </c>
      <c r="IG107" s="4">
        <f>step*(-'By group'!AT$32*Population!AT107+'By group'!AZ$33*Population!AZ107)</f>
        <v>-72.777800531519972</v>
      </c>
      <c r="IH107" s="4">
        <f>step*(-'By group'!AU$32*Population!AU107+'By group'!BA$33*Population!BA107)</f>
        <v>-63.251635879149141</v>
      </c>
      <c r="II107" s="14">
        <f t="shared" si="102"/>
        <v>0</v>
      </c>
      <c r="IJ107" s="4">
        <f t="shared" si="103"/>
        <v>0</v>
      </c>
      <c r="IK107" s="4">
        <f t="shared" si="174"/>
        <v>0</v>
      </c>
      <c r="IL107" s="4">
        <f t="shared" si="175"/>
        <v>553.48832853408157</v>
      </c>
      <c r="IM107" s="4">
        <f t="shared" si="176"/>
        <v>72.777800531519972</v>
      </c>
      <c r="IN107" s="4">
        <f t="shared" si="177"/>
        <v>63.251635879149141</v>
      </c>
      <c r="IO107" s="8">
        <v>0</v>
      </c>
      <c r="IP107" s="4">
        <f>step*(-'By group'!BC$32*Population!BC107+'By group'!BI$33*Population!BI107)</f>
        <v>0</v>
      </c>
      <c r="IQ107" s="4">
        <f>step*(-'By group'!BD$32*Population!BD107+'By group'!BJ$33*Population!BJ107)</f>
        <v>0</v>
      </c>
      <c r="IR107" s="4">
        <f>step*(-'By group'!BE$32*Population!BE107+'By group'!BK$33*Population!BK107)</f>
        <v>0</v>
      </c>
      <c r="IS107" s="4">
        <f>step*(-'By group'!BF$32*Population!BF107+'By group'!BL$33*Population!BL107)</f>
        <v>-228.02614573613269</v>
      </c>
      <c r="IT107" s="4">
        <f>step*(-'By group'!BG$32*Population!BG107+'By group'!BM$33*Population!BM107)</f>
        <v>-30.965010479517971</v>
      </c>
      <c r="IU107" s="4">
        <f>step*(-'By group'!BH$32*Population!BH107+'By group'!BN$33*Population!BN107)</f>
        <v>-25.333240504395288</v>
      </c>
      <c r="IV107" s="14">
        <f t="shared" si="104"/>
        <v>0</v>
      </c>
      <c r="IW107" s="4">
        <f t="shared" si="105"/>
        <v>0</v>
      </c>
      <c r="IX107" s="4">
        <f t="shared" si="106"/>
        <v>0</v>
      </c>
      <c r="IY107" s="4">
        <f t="shared" si="107"/>
        <v>228.02614573613269</v>
      </c>
      <c r="IZ107" s="4">
        <f t="shared" si="108"/>
        <v>30.965010479517971</v>
      </c>
      <c r="JA107" s="4">
        <f t="shared" si="109"/>
        <v>25.333240504395288</v>
      </c>
      <c r="JB107" s="75">
        <f>step*(+prop_idu_male*'By group'!BB$9*Population!BB107-'By group'!B$8*Population!B107)</f>
        <v>-987.09166015117796</v>
      </c>
      <c r="JC107" s="46">
        <f>step*(+prop_idu_male*'By group'!BC$9*Population!BC107-'By group'!C$8*Population!C107)</f>
        <v>-5.8788597533379914</v>
      </c>
      <c r="JD107" s="46">
        <f>step*(+prop_idu_male*'By group'!BD$9*Population!BD107-'By group'!D$8*Population!D107)</f>
        <v>-17.269190358080959</v>
      </c>
      <c r="JE107" s="46">
        <f>step*(+prop_idu_male*'By group'!BE$9*Population!BE107-'By group'!E$8*Population!E107)</f>
        <v>-17.939498731149943</v>
      </c>
      <c r="JF107" s="46">
        <f>step*(+prop_idu_male*'By group'!BF$9*Population!BF107-'By group'!F$8*Population!F107)</f>
        <v>-5.3991511942407442</v>
      </c>
      <c r="JG107" s="46">
        <f>step*(+prop_idu_male*'By group'!BG$9*Population!BG107-'By group'!G$8*Population!G107)</f>
        <v>-1.0408628626240506</v>
      </c>
      <c r="JH107" s="46">
        <f>step*(+prop_idu_male*'By group'!BH$9*Population!BH107-'By group'!H$8*Population!H107)</f>
        <v>-0.88223922445875314</v>
      </c>
      <c r="JI107" s="46">
        <f>step*(+prop_idu_male*'By group'!BI$9*Population!BI107-'By group'!I$8*Population!I107)</f>
        <v>0</v>
      </c>
      <c r="JJ107" s="46">
        <f>step*(+prop_idu_male*'By group'!BJ$9*Population!BJ107-'By group'!J$8*Population!J107)</f>
        <v>0</v>
      </c>
      <c r="JK107" s="46">
        <f>step*(+prop_idu_male*'By group'!BK$9*Population!BK107-'By group'!K$8*Population!K107)</f>
        <v>0</v>
      </c>
      <c r="JL107" s="46">
        <f>step*(+prop_idu_male*'By group'!BL$9*Population!BL107-'By group'!L$8*Population!L107)</f>
        <v>-1.8478467633333149</v>
      </c>
      <c r="JM107" s="46">
        <f>step*(+prop_idu_male*'By group'!BM$9*Population!BM107-'By group'!M$8*Population!M107)</f>
        <v>-0.92459590995465468</v>
      </c>
      <c r="JN107" s="46">
        <f>step*(+prop_idu_male*'By group'!BN$9*Population!BN107-'By group'!N$8*Population!N107)</f>
        <v>-0.74536619555769557</v>
      </c>
      <c r="JO107" s="45">
        <f>step*(+(1-prop_idu_male)*'By group'!BB$9*Population!BB107-'By group'!O$8*Population!O107-'By group'!O$6*Population!O107+'By group'!AB$7*Population!AB107)</f>
        <v>-7379.2772683065759</v>
      </c>
      <c r="JP107" s="46">
        <f>step*(+(1-prop_idu_male)*'By group'!BC$9*Population!BC107-'By group'!P$8*Population!P107-'By group'!P$6*Population!P107+'By group'!AC$7*Population!AC107)</f>
        <v>-11.258536880447799</v>
      </c>
      <c r="JQ107" s="46">
        <f>step*(+(1-prop_idu_male)*'By group'!BD$9*Population!BD107-'By group'!Q$8*Population!Q107-'By group'!Q$6*Population!Q107+'By group'!AD$7*Population!AD107)</f>
        <v>-32.652138027800063</v>
      </c>
      <c r="JR107" s="46">
        <f>step*(+(1-prop_idu_male)*'By group'!BE$9*Population!BE107-'By group'!R$8*Population!R107-'By group'!R$6*Population!R107+'By group'!AE$7*Population!AE107)</f>
        <v>-33.347028441813386</v>
      </c>
      <c r="JS107" s="46">
        <f>step*(+(1-prop_idu_male)*'By group'!BF$9*Population!BF107-'By group'!S$8*Population!S107-'By group'!S$6*Population!S107+'By group'!AF$7*Population!AF107)</f>
        <v>-9.9129785240224102</v>
      </c>
      <c r="JT107" s="46">
        <f>step*(+(1-prop_idu_male)*'By group'!BG$9*Population!BG107-'By group'!T$8*Population!T107-'By group'!T$6*Population!T107+'By group'!AG$7*Population!AG107)</f>
        <v>-1.8949666112970478</v>
      </c>
      <c r="JU107" s="46">
        <f>step*(+(1-prop_idu_male)*'By group'!BH$9*Population!BH107-'By group'!U$8*Population!U107-'By group'!U$6*Population!U107+'By group'!AH$7*Population!AH107)</f>
        <v>-1.5847374105254528</v>
      </c>
      <c r="JV107" s="46">
        <f>step*(+(1-prop_idu_male)*'By group'!BI$9*Population!BI107-'By group'!V$8*Population!V107-'By group'!V$6*Population!V107+'By group'!AI$7*Population!AI107)</f>
        <v>0</v>
      </c>
      <c r="JW107" s="46">
        <f>step*(+(1-prop_idu_male)*'By group'!BJ$9*Population!BJ107-'By group'!W$8*Population!W107-'By group'!W$6*Population!W107+'By group'!AJ$7*Population!AJ107)</f>
        <v>0</v>
      </c>
      <c r="JX107" s="46">
        <f>step*(+(1-prop_idu_male)*'By group'!BK$9*Population!BK107-'By group'!X$8*Population!X107-'By group'!X$6*Population!X107+'By group'!AK$7*Population!AK107)</f>
        <v>0</v>
      </c>
      <c r="JY107" s="46">
        <f>step*(+(1-prop_idu_male)*'By group'!BL$9*Population!BL107-'By group'!Y$8*Population!Y107-'By group'!Y$6*Population!Y107+'By group'!AL$7*Population!AL107)</f>
        <v>-3.3147114868869498</v>
      </c>
      <c r="JZ107" s="46">
        <f>step*(+(1-prop_idu_male)*'By group'!BM$9*Population!BM107-'By group'!Z$8*Population!Z107-'By group'!Z$6*Population!Z107+'By group'!AM$7*Population!AM107)</f>
        <v>-1.636108221603551</v>
      </c>
      <c r="KA107" s="76">
        <f>step*(+(1-prop_idu_male)*'By group'!BN$9*Population!BN107-'By group'!AA$8*Population!AA107-'By group'!AA$6*Population!AA107+'By group'!AN$7*Population!AN107)</f>
        <v>-1.3045749835183613</v>
      </c>
      <c r="KB107" s="46">
        <f>step*(+'By group'!O$6*Population!O107-'By group'!AB$7*Population!AB107)</f>
        <v>6314.4976055512307</v>
      </c>
      <c r="KC107" s="46">
        <f>step*(+'By group'!P$6*Population!P107-'By group'!AC$7*Population!AC107)</f>
        <v>8.1435355956844191</v>
      </c>
      <c r="KD107" s="46">
        <f>step*(+'By group'!Q$6*Population!Q107-'By group'!AD$7*Population!AD107)</f>
        <v>23.54173129842296</v>
      </c>
      <c r="KE107" s="46">
        <f>step*(+'By group'!R$6*Population!R107-'By group'!AE$7*Population!AE107)</f>
        <v>23.935918203530221</v>
      </c>
      <c r="KF107" s="46">
        <f>step*(+'By group'!S$6*Population!S107-'By group'!AF$7*Population!AF107)</f>
        <v>7.0916662213712947</v>
      </c>
      <c r="KG107" s="46">
        <f>step*(+'By group'!T$6*Population!T107-'By group'!AG$7*Population!AG107)</f>
        <v>1.3524736393376711</v>
      </c>
      <c r="KH107" s="46">
        <f>step*(+'By group'!U$6*Population!U107-'By group'!AH$7*Population!AH107)</f>
        <v>1.1267008569105581</v>
      </c>
      <c r="KI107" s="46">
        <f>step*(+'By group'!V$6*Population!V107-'By group'!AI$7*Population!AI107)</f>
        <v>0</v>
      </c>
      <c r="KJ107" s="46">
        <f>step*(+'By group'!W$6*Population!W107-'By group'!AJ$7*Population!AJ107)</f>
        <v>0</v>
      </c>
      <c r="KK107" s="46">
        <f>step*(+'By group'!X$6*Population!X107-'By group'!AK$7*Population!AK107)</f>
        <v>0</v>
      </c>
      <c r="KL107" s="46">
        <f>step*(+'By group'!Y$6*Population!Y107-'By group'!AL$7*Population!AL107)</f>
        <v>2.3557443626951353</v>
      </c>
      <c r="KM107" s="46">
        <f>step*(+'By group'!Z$6*Population!Z107-'By group'!AM$7*Population!AM107)</f>
        <v>1.1580314264489153</v>
      </c>
      <c r="KN107" s="46">
        <f>step*(+'By group'!AA$6*Population!AA107-'By group'!AN$7*Population!AN107)</f>
        <v>0.92003024185746995</v>
      </c>
      <c r="KO107" s="45">
        <v>0</v>
      </c>
      <c r="KP107" s="46">
        <v>0</v>
      </c>
      <c r="KQ107" s="46">
        <v>0</v>
      </c>
      <c r="KR107" s="46">
        <v>0</v>
      </c>
      <c r="KS107" s="46">
        <v>0</v>
      </c>
      <c r="KT107" s="46">
        <v>0</v>
      </c>
      <c r="KU107" s="46">
        <v>0</v>
      </c>
      <c r="KV107" s="46">
        <v>0</v>
      </c>
      <c r="KW107" s="46">
        <v>0</v>
      </c>
      <c r="KX107" s="46">
        <v>0</v>
      </c>
      <c r="KY107" s="46">
        <v>0</v>
      </c>
      <c r="KZ107" s="46">
        <v>0</v>
      </c>
      <c r="LA107" s="46">
        <v>0</v>
      </c>
      <c r="LB107" s="188">
        <f>step*(-'By group'!BB$9*Population!BB107+'By group'!B$8*Population!B107+'By group'!O$8*Population!O107)</f>
        <v>2051.8713229065229</v>
      </c>
      <c r="LC107" s="189">
        <f>step*(-'By group'!BC$9*Population!BC107+'By group'!C$8*Population!C107+'By group'!P$8*Population!P107)</f>
        <v>8.9938610381013717</v>
      </c>
      <c r="LD107" s="189">
        <f>step*(-'By group'!BD$9*Population!BD107+'By group'!D$8*Population!D107+'By group'!Q$8*Population!Q107)</f>
        <v>26.37959708745807</v>
      </c>
      <c r="LE107" s="189">
        <f>step*(-'By group'!BE$9*Population!BE107+'By group'!E$8*Population!E107+'By group'!R$8*Population!R107)</f>
        <v>27.350608969433111</v>
      </c>
      <c r="LF107" s="189">
        <f>step*(-'By group'!BF$9*Population!BF107+'By group'!F$8*Population!F107+'By group'!S$8*Population!S107)</f>
        <v>8.2204634968918597</v>
      </c>
      <c r="LG107" s="189">
        <f>step*(-'By group'!BG$9*Population!BG107+'By group'!G$8*Population!G107+'By group'!T$8*Population!T107)</f>
        <v>1.5833558345834273</v>
      </c>
      <c r="LH107" s="189">
        <f>step*(-'By group'!BH$9*Population!BH107+'By group'!H$8*Population!H107+'By group'!U$8*Population!U107)</f>
        <v>1.3402757780736478</v>
      </c>
      <c r="LI107" s="189">
        <f>step*(-'By group'!BI$9*Population!BI107+'By group'!I$8*Population!I107+'By group'!V$8*Population!V107)</f>
        <v>0</v>
      </c>
      <c r="LJ107" s="189">
        <f>step*(-'By group'!BJ$9*Population!BJ107+'By group'!J$8*Population!J107+'By group'!W$8*Population!W107)</f>
        <v>0</v>
      </c>
      <c r="LK107" s="189">
        <f>step*(-'By group'!BK$9*Population!BK107+'By group'!K$8*Population!K107+'By group'!X$8*Population!X107)</f>
        <v>0</v>
      </c>
      <c r="LL107" s="189">
        <f>step*(-'By group'!BL$9*Population!BL107+'By group'!L$8*Population!L107+'By group'!Y$8*Population!Y107)</f>
        <v>2.8068138875251289</v>
      </c>
      <c r="LM107" s="189">
        <f>step*(-'By group'!BM$9*Population!BM107+'By group'!M$8*Population!M107+'By group'!Z$8*Population!Z107)</f>
        <v>1.4026727051092904</v>
      </c>
      <c r="LN107" s="189">
        <f>step*(-'By group'!BN$9*Population!BN107+'By group'!N$8*Population!N107+'By group'!AA$8*Population!AA107)</f>
        <v>1.1299109372185869</v>
      </c>
    </row>
    <row r="108" spans="1:326" x14ac:dyDescent="0.25">
      <c r="A108">
        <f t="shared" si="178"/>
        <v>52</v>
      </c>
      <c r="B108" s="52">
        <f>step*((-'By group'!B$4-'By group'!B$5-'By group'!B$22)*Population!B108+'By group'!B$3*Population!$BO108)</f>
        <v>197652.00967737159</v>
      </c>
      <c r="C108" s="4">
        <f>step*((-'By group'!C$4-'By group'!C$5-'By group'!C$22)*Population!C108+'By group'!C$3*Population!$BO108)</f>
        <v>-5407.9834556364885</v>
      </c>
      <c r="D108" s="4">
        <f>step*((-'By group'!D$4-'By group'!D$5-'By group'!D$22)*Population!D108+'By group'!D$3*Population!$BO108)</f>
        <v>-35477.653914011484</v>
      </c>
      <c r="E108" s="4">
        <f>step*((-'By group'!E$4-'By group'!E$5-'By group'!E$22)*Population!E108+'By group'!E$3*Population!$BO108)</f>
        <v>-56779.175838887248</v>
      </c>
      <c r="F108" s="4">
        <f>step*((-'By group'!F$4-'By group'!F$5-'By group'!F$22)*Population!F108+'By group'!F$3*Population!$BO108)</f>
        <v>-23032.809523784523</v>
      </c>
      <c r="G108" s="4">
        <f>step*((-'By group'!G$4-'By group'!G$5-'By group'!G$22)*Population!G108+'By group'!G$3*Population!$BO108)</f>
        <v>-5582.6034181173654</v>
      </c>
      <c r="H108" s="4">
        <f>step*((-'By group'!H$4-'By group'!H$5-'By group'!H$22)*Population!H108+'By group'!H$3*Population!$BO108)</f>
        <v>-5184.6739705700338</v>
      </c>
      <c r="I108" s="4">
        <f>step*((-'By group'!I$4-'By group'!I$5-'By group'!I$22)*Population!I108+'By group'!I$3*Population!$BO108)</f>
        <v>0</v>
      </c>
      <c r="J108" s="4">
        <f>step*((-'By group'!J$4-'By group'!J$5-'By group'!J$22)*Population!J108+'By group'!J$3*Population!$BO108)</f>
        <v>0</v>
      </c>
      <c r="K108" s="4">
        <f>step*((-'By group'!K$4-'By group'!K$5-'By group'!K$22)*Population!K108+'By group'!K$3*Population!$BO108)</f>
        <v>0</v>
      </c>
      <c r="L108" s="4">
        <f>step*((-'By group'!L$4-'By group'!L$5-'By group'!L$22)*Population!L108+'By group'!L$3*Population!$BO108)</f>
        <v>-2866.9137941959475</v>
      </c>
      <c r="M108" s="4">
        <f>step*((-'By group'!M$4-'By group'!M$5-'By group'!M$22)*Population!M108+'By group'!M$3*Population!$BO108)</f>
        <v>-1626.2295269839992</v>
      </c>
      <c r="N108" s="4">
        <f>step*((-'By group'!N$4-'By group'!N$5-'By group'!N$22)*Population!N108+'By group'!N$3*Population!$BO108)</f>
        <v>-1543.2492338708707</v>
      </c>
      <c r="O108" s="8">
        <f>step*((-'By group'!O$4-'By group'!O$5-'By group'!O$22)*Population!O108+'By group'!O$3*Population!$BO108)</f>
        <v>137989.35119706416</v>
      </c>
      <c r="P108" s="4">
        <f>step*((-'By group'!P$4-'By group'!P$5-'By group'!P$22)*Population!P108+'By group'!P$3*Population!$BO108)</f>
        <v>-2672.1267073542208</v>
      </c>
      <c r="Q108" s="4">
        <f>step*((-'By group'!Q$4-'By group'!Q$5-'By group'!Q$22)*Population!Q108+'By group'!Q$3*Population!$BO108)</f>
        <v>-17522.592424585375</v>
      </c>
      <c r="R108" s="4">
        <f>step*((-'By group'!R$4-'By group'!R$5-'By group'!R$22)*Population!R108+'By group'!R$3*Population!$BO108)</f>
        <v>-28028.958918190161</v>
      </c>
      <c r="S108" s="4">
        <f>step*((-'By group'!S$4-'By group'!S$5-'By group'!S$22)*Population!S108+'By group'!S$3*Population!$BO108)</f>
        <v>-11366.343858225762</v>
      </c>
      <c r="T108" s="4">
        <f>step*((-'By group'!T$4-'By group'!T$5-'By group'!T$22)*Population!T108+'By group'!T$3*Population!$BO108)</f>
        <v>-2754.4897963157791</v>
      </c>
      <c r="U108" s="4">
        <f>step*((-'By group'!U$4-'By group'!U$5-'By group'!U$22)*Population!U108+'By group'!U$3*Population!$BO108)</f>
        <v>-2558.2456050210158</v>
      </c>
      <c r="V108" s="4">
        <f>step*((-'By group'!V$4-'By group'!V$5-'By group'!V$22)*Population!V108+'By group'!V$3*Population!$BO108)</f>
        <v>0</v>
      </c>
      <c r="W108" s="4">
        <f>step*((-'By group'!W$4-'By group'!W$5-'By group'!W$22)*Population!W108+'By group'!W$3*Population!$BO108)</f>
        <v>0</v>
      </c>
      <c r="X108" s="4">
        <f>step*((-'By group'!X$4-'By group'!X$5-'By group'!X$22)*Population!X108+'By group'!X$3*Population!$BO108)</f>
        <v>0</v>
      </c>
      <c r="Y108" s="4">
        <f>step*((-'By group'!Y$4-'By group'!Y$5-'By group'!Y$22)*Population!Y108+'By group'!Y$3*Population!$BO108)</f>
        <v>-1414.4509750797354</v>
      </c>
      <c r="Z108" s="4">
        <f>step*((-'By group'!Z$4-'By group'!Z$5-'By group'!Z$22)*Population!Z108+'By group'!Z$3*Population!$BO108)</f>
        <v>-802.63400966381266</v>
      </c>
      <c r="AA108" s="4">
        <f>step*((-'By group'!AA$4-'By group'!AA$5-'By group'!AA$22)*Population!AA108+'By group'!AA$3*Population!$BO108)</f>
        <v>-763.12024829610823</v>
      </c>
      <c r="AB108" s="8">
        <f>step*((-'By group'!AB$4-'By group'!AB$5-'By group'!AB$22)*Population!AB108+'By group'!AB$3*Population!$BO108)</f>
        <v>-1298.4050433476962</v>
      </c>
      <c r="AC108" s="4">
        <f>step*((-'By group'!AC$4-'By group'!AC$5-'By group'!AC$22)*Population!AC108+'By group'!AC$3*Population!$BO108)</f>
        <v>-189.96636351393093</v>
      </c>
      <c r="AD108" s="4">
        <f>step*((-'By group'!AD$4-'By group'!AD$5-'By group'!AD$22)*Population!AD108+'By group'!AD$3*Population!$BO108)</f>
        <v>-1252.6636727626344</v>
      </c>
      <c r="AE108" s="4">
        <f>step*((-'By group'!AE$4-'By group'!AE$5-'By group'!AE$22)*Population!AE108+'By group'!AE$3*Population!$BO108)</f>
        <v>-2019.0894118889678</v>
      </c>
      <c r="AF108" s="4">
        <f>step*((-'By group'!AF$4-'By group'!AF$5-'By group'!AF$22)*Population!AF108+'By group'!AF$3*Population!$BO108)</f>
        <v>-823.42782517956493</v>
      </c>
      <c r="AG108" s="4">
        <f>step*((-'By group'!AG$4-'By group'!AG$5-'By group'!AG$22)*Population!AG108+'By group'!AG$3*Population!$BO108)</f>
        <v>-200.33343720794642</v>
      </c>
      <c r="AH108" s="4">
        <f>step*((-'By group'!AH$4-'By group'!AH$5-'By group'!AH$22)*Population!AH108+'By group'!AH$3*Population!$BO108)</f>
        <v>-187.2500621756117</v>
      </c>
      <c r="AI108" s="4">
        <f>step*((-'By group'!AI$4-'By group'!AI$5-'By group'!AI$22)*Population!AI108+'By group'!AI$3*Population!$BO108)</f>
        <v>0</v>
      </c>
      <c r="AJ108" s="4">
        <f>step*((-'By group'!AJ$4-'By group'!AJ$5-'By group'!AJ$22)*Population!AJ108+'By group'!AJ$3*Population!$BO108)</f>
        <v>0</v>
      </c>
      <c r="AK108" s="4">
        <f>step*((-'By group'!AK$4-'By group'!AK$5-'By group'!AK$22)*Population!AK108+'By group'!AK$3*Population!$BO108)</f>
        <v>0</v>
      </c>
      <c r="AL108" s="4">
        <f>step*((-'By group'!AL$4-'By group'!AL$5-'By group'!AL$22)*Population!AL108+'By group'!AL$3*Population!$BO108)</f>
        <v>-103.60200993860539</v>
      </c>
      <c r="AM108" s="4">
        <f>step*((-'By group'!AM$4-'By group'!AM$5-'By group'!AM$22)*Population!AM108+'By group'!AM$3*Population!$BO108)</f>
        <v>-59.178111738269664</v>
      </c>
      <c r="AN108" s="4">
        <f>step*((-'By group'!AN$4-'By group'!AN$5-'By group'!AN$22)*Population!AN108+'By group'!AN$3*Population!$BO108)</f>
        <v>-56.569902197224756</v>
      </c>
      <c r="AO108" s="8">
        <f>step*((-'By group'!AO$4-'By group'!AO$5-'By group'!AO$22)*Population!AO108+'By group'!AO$3*Population!$BO108)</f>
        <v>16948.588969521501</v>
      </c>
      <c r="AP108" s="4">
        <f>step*((-'By group'!AP$4-'By group'!AP$5-'By group'!AP$22)*Population!AP108+'By group'!AP$3*Population!$BO108)</f>
        <v>-605.93763308973848</v>
      </c>
      <c r="AQ108" s="4">
        <f>step*((-'By group'!AQ$4-'By group'!AQ$5-'By group'!AQ$22)*Population!AQ108+'By group'!AQ$3*Population!$BO108)</f>
        <v>-3957.4432070090393</v>
      </c>
      <c r="AR108" s="4">
        <f>step*((-'By group'!AR$4-'By group'!AR$5-'By group'!AR$22)*Population!AR108+'By group'!AR$3*Population!$BO108)</f>
        <v>-6287.8243296285091</v>
      </c>
      <c r="AS108" s="4">
        <f>step*((-'By group'!AS$4-'By group'!AS$5-'By group'!AS$22)*Population!AS108+'By group'!AS$3*Population!$BO108)</f>
        <v>-2534.6958909072146</v>
      </c>
      <c r="AT108" s="4">
        <f>step*((-'By group'!AT$4-'By group'!AT$5-'By group'!AT$22)*Population!AT108+'By group'!AT$3*Population!$BO108)</f>
        <v>-611.19047786914007</v>
      </c>
      <c r="AU108" s="4">
        <f>step*((-'By group'!AU$4-'By group'!AU$5-'By group'!AU$22)*Population!AU108+'By group'!AU$3*Population!$BO108)</f>
        <v>-561.51907638655814</v>
      </c>
      <c r="AV108" s="4">
        <f>step*((-'By group'!AV$4-'By group'!AV$5-'By group'!AV$22)*Population!AV108+'By group'!AV$3*Population!$BO108)</f>
        <v>0</v>
      </c>
      <c r="AW108" s="4">
        <f>step*((-'By group'!AW$4-'By group'!AW$5-'By group'!AW$22)*Population!AW108+'By group'!AW$3*Population!$BO108)</f>
        <v>0</v>
      </c>
      <c r="AX108" s="4">
        <f>step*((-'By group'!AX$4-'By group'!AX$5-'By group'!AX$22)*Population!AX108+'By group'!AX$3*Population!$BO108)</f>
        <v>0</v>
      </c>
      <c r="AY108" s="4">
        <f>step*((-'By group'!AY$4-'By group'!AY$5-'By group'!AY$22)*Population!AY108+'By group'!AY$3*Population!$BO108)</f>
        <v>-310.25514700078861</v>
      </c>
      <c r="AZ108" s="4">
        <f>step*((-'By group'!AZ$4-'By group'!AZ$5-'By group'!AZ$22)*Population!AZ108+'By group'!AZ$3*Population!$BO108)</f>
        <v>-173.4919261433279</v>
      </c>
      <c r="BA108" s="4">
        <f>step*((-'By group'!BA$4-'By group'!BA$5-'By group'!BA$22)*Population!BA108+'By group'!BA$3*Population!$BO108)</f>
        <v>-161.06953972722232</v>
      </c>
      <c r="BB108" s="8">
        <f>step*((-'By group'!BB$4-'By group'!BB$5-'By group'!BB$22)*Population!BB108+'By group'!BB$3*Population!$BO108)</f>
        <v>5689.8688728419093</v>
      </c>
      <c r="BC108" s="4">
        <f>step*((-'By group'!BC$4-'By group'!BC$5-'By group'!BC$22)*Population!BC108+'By group'!BC$3*Population!$BO108)</f>
        <v>-431.92108612560128</v>
      </c>
      <c r="BD108" s="4">
        <f>step*((-'By group'!BD$4-'By group'!BD$5-'By group'!BD$22)*Population!BD108+'By group'!BD$3*Population!$BO108)</f>
        <v>-2190.5150775580723</v>
      </c>
      <c r="BE108" s="4">
        <f>step*((-'By group'!BE$4-'By group'!BE$5-'By group'!BE$22)*Population!BE108+'By group'!BE$3*Population!$BO108)</f>
        <v>-3047.4096708549123</v>
      </c>
      <c r="BF108" s="4">
        <f>step*((-'By group'!BF$4-'By group'!BF$5-'By group'!BF$22)*Population!BF108+'By group'!BF$3*Population!$BO108)</f>
        <v>-1130.5904632869915</v>
      </c>
      <c r="BG108" s="4">
        <f>step*((-'By group'!BG$4-'By group'!BG$5-'By group'!BG$22)*Population!BG108+'By group'!BG$3*Population!$BO108)</f>
        <v>-258.01223119451834</v>
      </c>
      <c r="BH108" s="4">
        <f>step*((-'By group'!BH$4-'By group'!BH$5-'By group'!BH$22)*Population!BH108+'By group'!BH$3*Population!$BO108)</f>
        <v>-221.82233560330664</v>
      </c>
      <c r="BI108" s="4">
        <f>step*((-'By group'!BI$4-'By group'!BI$5-'By group'!BI$22)*Population!BI108+'By group'!BI$3*Population!$BO108)</f>
        <v>0</v>
      </c>
      <c r="BJ108" s="4">
        <f>step*((-'By group'!BJ$4-'By group'!BJ$5-'By group'!BJ$22)*Population!BJ108+'By group'!BJ$3*Population!$BO108)</f>
        <v>0</v>
      </c>
      <c r="BK108" s="4">
        <f>step*((-'By group'!BK$4-'By group'!BK$5-'By group'!BK$22)*Population!BK108+'By group'!BK$3*Population!$BO108)</f>
        <v>0</v>
      </c>
      <c r="BL108" s="4">
        <f>step*((-'By group'!BL$4-'By group'!BL$5-'By group'!BL$22)*Population!BL108+'By group'!BL$3*Population!$BO108)</f>
        <v>-145.85972824346496</v>
      </c>
      <c r="BM108" s="4">
        <f>step*((-'By group'!BM$4-'By group'!BM$5-'By group'!BM$22)*Population!BM108+'By group'!BM$3*Population!$BO108)</f>
        <v>-74.25981324448648</v>
      </c>
      <c r="BN108" s="4">
        <f>step*((-'By group'!BN$4-'By group'!BN$5-'By group'!BN$22)*Population!BN108+'By group'!BN$3*Population!$BO108)</f>
        <v>-62.14971828928396</v>
      </c>
      <c r="BO108" s="71">
        <f>-step*SUM(SCR!B108:N108)*Population!B108</f>
        <v>-141008.17665151344</v>
      </c>
      <c r="BP108" s="4">
        <f>step*-SUM('By group'!C$11:C$21)*Population!C108</f>
        <v>-135199.58639091221</v>
      </c>
      <c r="BQ108" s="4">
        <f>step*-SUM('By group'!D$11:D$21)*Population!D108</f>
        <v>-98549.0386500319</v>
      </c>
      <c r="BR108" s="4">
        <f>step*-SUM('By group'!E$11:E$21)*Population!E108</f>
        <v>-40556.554170633746</v>
      </c>
      <c r="BS108" s="4">
        <f>step*-SUM('By group'!F$11:F$21)*Population!F108</f>
        <v>-12122.531328307645</v>
      </c>
      <c r="BT108" s="4">
        <f>step*-SUM('By group'!G$11:G$21)*Population!G108</f>
        <v>-5815.2118938722551</v>
      </c>
      <c r="BU108" s="4">
        <f>step*-SUM('By group'!H$11:H$21)*Population!H108</f>
        <v>0</v>
      </c>
      <c r="BV108" s="4">
        <f>step*-SUM('By group'!I$11:I$21)*Population!I108</f>
        <v>0</v>
      </c>
      <c r="BW108" s="4">
        <f>step*-SUM('By group'!J$11:J$21)*Population!J108</f>
        <v>0</v>
      </c>
      <c r="BX108" s="4">
        <f>step*-SUM('By group'!K$11:K$21)*Population!K108</f>
        <v>0</v>
      </c>
      <c r="BY108" s="4">
        <f>step*-SUM('By group'!L$11:L$21)*Population!L108</f>
        <v>-2047.7955672828193</v>
      </c>
      <c r="BZ108" s="4">
        <f>step*-SUM('By group'!M$11:M$21)*Population!M108</f>
        <v>-1016.3934543649996</v>
      </c>
      <c r="CA108" s="4">
        <f>step*-SUM('By group'!N$11:N$21)*Population!N108</f>
        <v>0</v>
      </c>
      <c r="CB108" s="13">
        <f>-step*SUM(SCR!O108:AA108)*Population!O108</f>
        <v>-69683.036497594556</v>
      </c>
      <c r="CC108" s="4">
        <f>step*-SUM('By group'!P$11:P$21)*Population!P108</f>
        <v>-66803.167683855514</v>
      </c>
      <c r="CD108" s="4">
        <f>step*-SUM('By group'!Q$11:Q$21)*Population!Q108</f>
        <v>-48673.867846070483</v>
      </c>
      <c r="CE108" s="4">
        <f>step*-SUM('By group'!R$11:R$21)*Population!R108</f>
        <v>-20020.684941564399</v>
      </c>
      <c r="CF108" s="4">
        <f>step*-SUM('By group'!S$11:S$21)*Population!S108</f>
        <v>-5982.2862411714541</v>
      </c>
      <c r="CG108" s="4">
        <f>step*-SUM('By group'!T$11:T$21)*Population!T108</f>
        <v>-2869.2602044956029</v>
      </c>
      <c r="CH108" s="4">
        <f>step*-SUM('By group'!U$11:U$21)*Population!U108</f>
        <v>0</v>
      </c>
      <c r="CI108" s="4">
        <f>step*-SUM('By group'!V$11:V$21)*Population!V108</f>
        <v>0</v>
      </c>
      <c r="CJ108" s="4">
        <f>step*-SUM('By group'!W$11:W$21)*Population!W108</f>
        <v>0</v>
      </c>
      <c r="CK108" s="4">
        <f>step*-SUM('By group'!X$11:X$21)*Population!X108</f>
        <v>0</v>
      </c>
      <c r="CL108" s="4">
        <f>step*-SUM('By group'!Y$11:Y$21)*Population!Y108</f>
        <v>-1010.3221250569537</v>
      </c>
      <c r="CM108" s="4">
        <f>step*-SUM('By group'!Z$11:Z$21)*Population!Z108</f>
        <v>-501.64625603988293</v>
      </c>
      <c r="CN108" s="4">
        <f>step*-SUM('By group'!AA$11:AA$21)*Population!AA108</f>
        <v>0</v>
      </c>
      <c r="CO108" s="13">
        <f>-step*SUM(SCR!AB108:AN108)*Population!AB108</f>
        <v>-4944.6961278301269</v>
      </c>
      <c r="CP108" s="4">
        <f>step*-SUM('By group'!AC$11:AC$21)*Population!AC108</f>
        <v>-4749.159087848273</v>
      </c>
      <c r="CQ108" s="4">
        <f>step*-SUM('By group'!AD$11:AD$21)*Population!AD108</f>
        <v>-3479.6213132295402</v>
      </c>
      <c r="CR108" s="4">
        <f>step*-SUM('By group'!AE$11:AE$21)*Population!AE108</f>
        <v>-1442.2067227778341</v>
      </c>
      <c r="CS108" s="4">
        <f>step*-SUM('By group'!AF$11:AF$21)*Population!AF108</f>
        <v>-433.38306588398154</v>
      </c>
      <c r="CT108" s="4">
        <f>step*-SUM('By group'!AG$11:AG$21)*Population!AG108</f>
        <v>-208.68066375827749</v>
      </c>
      <c r="CU108" s="4">
        <f>step*-SUM('By group'!AH$11:AH$21)*Population!AH108</f>
        <v>0</v>
      </c>
      <c r="CV108" s="4">
        <f>step*-SUM('By group'!AI$11:AI$21)*Population!AI108</f>
        <v>0</v>
      </c>
      <c r="CW108" s="4">
        <f>step*-SUM('By group'!AJ$11:AJ$21)*Population!AJ108</f>
        <v>0</v>
      </c>
      <c r="CX108" s="4">
        <f>step*-SUM('By group'!AK$11:AK$21)*Population!AK108</f>
        <v>0</v>
      </c>
      <c r="CY108" s="4">
        <f>step*-SUM('By group'!AL$11:AL$21)*Population!AL108</f>
        <v>-74.001435670432429</v>
      </c>
      <c r="CZ108" s="4">
        <f>step*-SUM('By group'!AM$11:AM$21)*Population!AM108</f>
        <v>-36.986319836418538</v>
      </c>
      <c r="DA108" s="4">
        <f>step*-SUM('By group'!AN$11:AN$21)*Population!AN108</f>
        <v>0</v>
      </c>
      <c r="DB108" s="13">
        <f>-step*SUM(SCR!AO108:BA108)*Population!AO108</f>
        <v>-15820.164318260075</v>
      </c>
      <c r="DC108" s="4">
        <f>step*-SUM('By group'!AP$11:AP$21)*Population!AP108</f>
        <v>-15148.440827243463</v>
      </c>
      <c r="DD108" s="4">
        <f>step*-SUM('By group'!AQ$11:AQ$21)*Population!AQ108</f>
        <v>-10992.897797247331</v>
      </c>
      <c r="DE108" s="4">
        <f>step*-SUM('By group'!AR$11:AR$21)*Population!AR108</f>
        <v>-4491.3030925917919</v>
      </c>
      <c r="DF108" s="4">
        <f>step*-SUM('By group'!AS$11:AS$21)*Population!AS108</f>
        <v>-1334.0504688985341</v>
      </c>
      <c r="DG108" s="4">
        <f>step*-SUM('By group'!AT$11:AT$21)*Population!AT108</f>
        <v>-636.65674778035418</v>
      </c>
      <c r="DH108" s="4">
        <f>step*-SUM('By group'!AU$11:AU$21)*Population!AU108</f>
        <v>0</v>
      </c>
      <c r="DI108" s="4">
        <f>step*-SUM('By group'!AV$11:AV$21)*Population!AV108</f>
        <v>0</v>
      </c>
      <c r="DJ108" s="4">
        <f>step*-SUM('By group'!AW$11:AW$21)*Population!AW108</f>
        <v>0</v>
      </c>
      <c r="DK108" s="4">
        <f>step*-SUM('By group'!AX$11:AX$21)*Population!AX108</f>
        <v>0</v>
      </c>
      <c r="DL108" s="4">
        <f>step*-SUM('By group'!AY$11:AY$21)*Population!AY108</f>
        <v>-221.61081928627755</v>
      </c>
      <c r="DM108" s="4">
        <f>step*-SUM('By group'!AZ$11:AZ$21)*Population!AZ108</f>
        <v>-108.43245383957995</v>
      </c>
      <c r="DN108" s="4">
        <f>step*-SUM('By group'!BA$11:BA$21)*Population!BA108</f>
        <v>0</v>
      </c>
      <c r="DO108" s="13">
        <f>-step*SUM(SCR!BB108:BN108)*Population!BB108</f>
        <v>-7641.869362552934</v>
      </c>
      <c r="DP108" s="4">
        <f>step*-SUM('By group'!BC$11:BC$21)*Population!BC108</f>
        <v>-7198.6847687600211</v>
      </c>
      <c r="DQ108" s="4">
        <f>step*-SUM('By group'!BD$11:BD$21)*Population!BD108</f>
        <v>-4978.443358086527</v>
      </c>
      <c r="DR108" s="4">
        <f>step*-SUM('By group'!BE$11:BE$21)*Population!BE108</f>
        <v>-1904.6310442843203</v>
      </c>
      <c r="DS108" s="4">
        <f>step*-SUM('By group'!BF$11:BF$21)*Population!BF108</f>
        <v>-538.3764110890437</v>
      </c>
      <c r="DT108" s="4">
        <f>step*-SUM('By group'!BG$11:BG$21)*Population!BG108</f>
        <v>-248.08868384088299</v>
      </c>
      <c r="DU108" s="4">
        <f>step*-SUM('By group'!BH$11:BH$21)*Population!BH108</f>
        <v>0</v>
      </c>
      <c r="DV108" s="4">
        <f>step*-SUM('By group'!BI$11:BI$21)*Population!BI108</f>
        <v>0</v>
      </c>
      <c r="DW108" s="4">
        <f>step*-SUM('By group'!BJ$11:BJ$21)*Population!BJ108</f>
        <v>0</v>
      </c>
      <c r="DX108" s="4">
        <f>step*-SUM('By group'!BK$11:BK$21)*Population!BK108</f>
        <v>0</v>
      </c>
      <c r="DY108" s="4">
        <f>step*-SUM('By group'!BL$11:BL$21)*Population!BL108</f>
        <v>-81.033182357480541</v>
      </c>
      <c r="DZ108" s="4">
        <f>step*-SUM('By group'!BM$11:BM$21)*Population!BM108</f>
        <v>-37.12990662224324</v>
      </c>
      <c r="EA108" s="4">
        <f>step*-SUM('By group'!BN$11:BN$21)*Population!BN108</f>
        <v>0</v>
      </c>
      <c r="EB108" s="52">
        <v>0</v>
      </c>
      <c r="EC108" s="4">
        <f t="shared" si="111"/>
        <v>141008.17665151344</v>
      </c>
      <c r="ED108" s="4">
        <f t="shared" si="111"/>
        <v>135199.58639091221</v>
      </c>
      <c r="EE108" s="4">
        <f t="shared" si="112"/>
        <v>98549.0386500319</v>
      </c>
      <c r="EF108" s="4">
        <f t="shared" si="113"/>
        <v>40556.554170633746</v>
      </c>
      <c r="EG108" s="4">
        <f t="shared" si="114"/>
        <v>12122.531328307645</v>
      </c>
      <c r="EH108" s="4">
        <f t="shared" si="114"/>
        <v>5815.2118938722551</v>
      </c>
      <c r="EI108" s="4">
        <v>0</v>
      </c>
      <c r="EJ108" s="4">
        <f t="shared" si="115"/>
        <v>0</v>
      </c>
      <c r="EK108" s="4">
        <f t="shared" si="116"/>
        <v>0</v>
      </c>
      <c r="EL108" s="4">
        <f t="shared" si="117"/>
        <v>0</v>
      </c>
      <c r="EM108" s="4">
        <f t="shared" si="118"/>
        <v>2047.7955672828193</v>
      </c>
      <c r="EN108" s="4">
        <f t="shared" si="119"/>
        <v>1016.3934543649996</v>
      </c>
      <c r="EO108" s="52">
        <v>0</v>
      </c>
      <c r="EP108" s="4">
        <f t="shared" si="120"/>
        <v>69683.036497594556</v>
      </c>
      <c r="EQ108" s="4">
        <f t="shared" si="121"/>
        <v>66803.167683855514</v>
      </c>
      <c r="ER108" s="4">
        <f t="shared" si="122"/>
        <v>48673.867846070483</v>
      </c>
      <c r="ES108" s="4">
        <f t="shared" si="123"/>
        <v>20020.684941564399</v>
      </c>
      <c r="ET108" s="4">
        <f t="shared" si="124"/>
        <v>5982.2862411714541</v>
      </c>
      <c r="EU108" s="4">
        <f t="shared" si="125"/>
        <v>2869.2602044956029</v>
      </c>
      <c r="EV108" s="4">
        <v>0</v>
      </c>
      <c r="EW108" s="4">
        <f t="shared" si="126"/>
        <v>0</v>
      </c>
      <c r="EX108" s="4">
        <f t="shared" si="127"/>
        <v>0</v>
      </c>
      <c r="EY108" s="4">
        <f t="shared" si="128"/>
        <v>0</v>
      </c>
      <c r="EZ108" s="4">
        <f t="shared" si="129"/>
        <v>1010.3221250569537</v>
      </c>
      <c r="FA108" s="4">
        <f t="shared" si="130"/>
        <v>501.64625603988293</v>
      </c>
      <c r="FB108" s="52">
        <v>0</v>
      </c>
      <c r="FC108" s="4">
        <f t="shared" si="131"/>
        <v>4944.6961278301269</v>
      </c>
      <c r="FD108" s="4">
        <f t="shared" si="132"/>
        <v>4749.159087848273</v>
      </c>
      <c r="FE108" s="4">
        <f t="shared" si="133"/>
        <v>3479.6213132295402</v>
      </c>
      <c r="FF108" s="4">
        <f t="shared" si="134"/>
        <v>1442.2067227778341</v>
      </c>
      <c r="FG108" s="4">
        <f t="shared" si="135"/>
        <v>433.38306588398154</v>
      </c>
      <c r="FH108" s="4">
        <f t="shared" si="136"/>
        <v>208.68066375827749</v>
      </c>
      <c r="FI108" s="4">
        <v>0</v>
      </c>
      <c r="FJ108" s="4">
        <f t="shared" si="137"/>
        <v>0</v>
      </c>
      <c r="FK108" s="4">
        <f t="shared" si="138"/>
        <v>0</v>
      </c>
      <c r="FL108" s="4">
        <f t="shared" si="139"/>
        <v>0</v>
      </c>
      <c r="FM108" s="4">
        <f t="shared" si="140"/>
        <v>74.001435670432429</v>
      </c>
      <c r="FN108" s="9">
        <f t="shared" si="141"/>
        <v>36.986319836418538</v>
      </c>
      <c r="FO108" s="4">
        <v>0</v>
      </c>
      <c r="FP108" s="4">
        <f t="shared" si="142"/>
        <v>15820.164318260075</v>
      </c>
      <c r="FQ108" s="4">
        <f t="shared" si="143"/>
        <v>15148.440827243463</v>
      </c>
      <c r="FR108" s="4">
        <f t="shared" si="144"/>
        <v>10992.897797247331</v>
      </c>
      <c r="FS108" s="4">
        <f t="shared" si="145"/>
        <v>4491.3030925917919</v>
      </c>
      <c r="FT108" s="4">
        <f t="shared" si="146"/>
        <v>1334.0504688985341</v>
      </c>
      <c r="FU108" s="4">
        <f t="shared" si="147"/>
        <v>636.65674778035418</v>
      </c>
      <c r="FV108" s="4">
        <v>0</v>
      </c>
      <c r="FW108" s="4">
        <f t="shared" si="148"/>
        <v>0</v>
      </c>
      <c r="FX108" s="4">
        <f t="shared" si="149"/>
        <v>0</v>
      </c>
      <c r="FY108" s="4">
        <f t="shared" si="150"/>
        <v>0</v>
      </c>
      <c r="FZ108" s="4">
        <f t="shared" si="151"/>
        <v>221.61081928627755</v>
      </c>
      <c r="GA108" s="4">
        <f t="shared" si="152"/>
        <v>108.43245383957995</v>
      </c>
      <c r="GB108" s="4">
        <v>0</v>
      </c>
      <c r="GC108" s="4">
        <f t="shared" si="153"/>
        <v>7641.869362552934</v>
      </c>
      <c r="GD108" s="4">
        <f t="shared" si="94"/>
        <v>7198.6847687600211</v>
      </c>
      <c r="GE108" s="4">
        <f t="shared" si="95"/>
        <v>4978.443358086527</v>
      </c>
      <c r="GF108" s="4">
        <f t="shared" si="96"/>
        <v>1904.6310442843203</v>
      </c>
      <c r="GG108" s="4">
        <f t="shared" si="97"/>
        <v>538.3764110890437</v>
      </c>
      <c r="GH108" s="4">
        <f t="shared" si="98"/>
        <v>248.08868384088299</v>
      </c>
      <c r="GI108" s="4">
        <v>0</v>
      </c>
      <c r="GJ108" s="4">
        <f t="shared" si="154"/>
        <v>0</v>
      </c>
      <c r="GK108" s="4">
        <f t="shared" si="155"/>
        <v>0</v>
      </c>
      <c r="GL108" s="4">
        <f t="shared" si="99"/>
        <v>0</v>
      </c>
      <c r="GM108" s="4">
        <f t="shared" si="100"/>
        <v>81.033182357480541</v>
      </c>
      <c r="GN108" s="4">
        <f t="shared" si="101"/>
        <v>37.12990662224324</v>
      </c>
      <c r="GO108" s="52">
        <v>0</v>
      </c>
      <c r="GP108" s="4">
        <f>step*(-'By group'!C$32*Population!C108+'By group'!I$33*Population!I108)</f>
        <v>0</v>
      </c>
      <c r="GQ108" s="4">
        <f>step*(-'By group'!D$32*Population!D108+'By group'!J$33*Population!J108)</f>
        <v>0</v>
      </c>
      <c r="GR108" s="4">
        <f>step*(-'By group'!E$32*Population!E108+'By group'!K$33*Population!K108)</f>
        <v>0</v>
      </c>
      <c r="GS108" s="4">
        <f>step*(-'By group'!F$32*Population!F108+'By group'!L$33*Population!L108)</f>
        <v>-5037.3678805124127</v>
      </c>
      <c r="GT108" s="4">
        <f>step*(-'By group'!G$32*Population!G108+'By group'!M$33*Population!M108)</f>
        <v>-654.8456515919512</v>
      </c>
      <c r="GU108" s="4">
        <f>step*(-'By group'!H$32*Population!H108+'By group'!N$33*Population!N108)</f>
        <v>-572.12215236596376</v>
      </c>
      <c r="GV108" s="46">
        <f t="shared" si="156"/>
        <v>0</v>
      </c>
      <c r="GW108" s="14">
        <f t="shared" si="157"/>
        <v>0</v>
      </c>
      <c r="GX108" s="4">
        <f t="shared" si="158"/>
        <v>0</v>
      </c>
      <c r="GY108" s="4">
        <f t="shared" si="159"/>
        <v>5037.3678805124127</v>
      </c>
      <c r="GZ108" s="4">
        <f t="shared" si="160"/>
        <v>654.8456515919512</v>
      </c>
      <c r="HA108" s="4">
        <f t="shared" si="161"/>
        <v>572.12215236596376</v>
      </c>
      <c r="HB108" s="8">
        <v>0</v>
      </c>
      <c r="HC108" s="4">
        <f>step*(-'By group'!P$32*Population!P108+'By group'!V$33*Population!V108)</f>
        <v>0</v>
      </c>
      <c r="HD108" s="4">
        <f>step*(-'By group'!Q$32*Population!Q108+'By group'!W$33*Population!W108)</f>
        <v>0</v>
      </c>
      <c r="HE108" s="4">
        <f>step*(-'By group'!R$32*Population!R108+'By group'!X$33*Population!X108)</f>
        <v>0</v>
      </c>
      <c r="HF108" s="4">
        <f>step*(-'By group'!S$32*Population!S108+'By group'!Y$33*Population!Y108)</f>
        <v>-2485.98205805725</v>
      </c>
      <c r="HG108" s="4">
        <f>step*(-'By group'!T$32*Population!T108+'By group'!Z$33*Population!Z108)</f>
        <v>-323.02891287917919</v>
      </c>
      <c r="HH108" s="4">
        <f>step*(-'By group'!U$32*Population!U108+'By group'!AA$33*Population!AA108)</f>
        <v>-281.86673203130511</v>
      </c>
      <c r="HI108" s="14">
        <f t="shared" si="162"/>
        <v>0</v>
      </c>
      <c r="HJ108" s="46">
        <f t="shared" si="163"/>
        <v>0</v>
      </c>
      <c r="HK108" s="4">
        <f t="shared" si="164"/>
        <v>0</v>
      </c>
      <c r="HL108" s="4">
        <f t="shared" si="165"/>
        <v>2485.98205805725</v>
      </c>
      <c r="HM108" s="4">
        <f t="shared" si="166"/>
        <v>323.02891287917919</v>
      </c>
      <c r="HN108" s="9">
        <f t="shared" si="167"/>
        <v>281.86673203130511</v>
      </c>
      <c r="HO108" s="4">
        <v>0</v>
      </c>
      <c r="HP108" s="4">
        <f>step*(-'By group'!AC$32*Population!AC108+'By group'!AI$33*Population!AI108)</f>
        <v>0</v>
      </c>
      <c r="HQ108" s="4">
        <f>step*(-'By group'!AD$32*Population!AD108+'By group'!AJ$33*Population!AJ108)</f>
        <v>0</v>
      </c>
      <c r="HR108" s="4">
        <f>step*(-'By group'!AE$32*Population!AE108+'By group'!AK$33*Population!AK108)</f>
        <v>0</v>
      </c>
      <c r="HS108" s="4">
        <f>step*(-'By group'!AF$32*Population!AF108+'By group'!AL$33*Population!AL108)</f>
        <v>-179.69081510677455</v>
      </c>
      <c r="HT108" s="4">
        <f>step*(-'By group'!AG$32*Population!AG108+'By group'!AM$33*Population!AM108)</f>
        <v>-23.242972833446235</v>
      </c>
      <c r="HU108" s="4">
        <f>step*(-'By group'!AH$32*Population!AH108+'By group'!AN$33*Population!AN108)</f>
        <v>-20.443384042802045</v>
      </c>
      <c r="HV108" s="14">
        <f t="shared" si="168"/>
        <v>0</v>
      </c>
      <c r="HW108" s="46">
        <f t="shared" si="169"/>
        <v>0</v>
      </c>
      <c r="HX108" s="4">
        <f t="shared" si="170"/>
        <v>0</v>
      </c>
      <c r="HY108" s="4">
        <f t="shared" si="171"/>
        <v>179.69081510677455</v>
      </c>
      <c r="HZ108" s="4">
        <f t="shared" si="172"/>
        <v>23.242972833446235</v>
      </c>
      <c r="IA108" s="4">
        <f t="shared" si="173"/>
        <v>20.443384042802045</v>
      </c>
      <c r="IB108" s="8">
        <v>0</v>
      </c>
      <c r="IC108" s="4">
        <f>step*(-'By group'!AP$32*Population!AP108+'By group'!AV$33*Population!AV108)</f>
        <v>0</v>
      </c>
      <c r="ID108" s="4">
        <f>step*(-'By group'!AQ$32*Population!AQ108+'By group'!AW$33*Population!AW108)</f>
        <v>0</v>
      </c>
      <c r="IE108" s="4">
        <f>step*(-'By group'!AR$32*Population!AR108+'By group'!AX$33*Population!AX108)</f>
        <v>0</v>
      </c>
      <c r="IF108" s="4">
        <f>step*(-'By group'!AS$32*Population!AS108+'By group'!AY$33*Population!AY108)</f>
        <v>-556.21982480612826</v>
      </c>
      <c r="IG108" s="4">
        <f>step*(-'By group'!AT$32*Population!AT108+'By group'!AZ$33*Population!AZ108)</f>
        <v>-73.115122636280873</v>
      </c>
      <c r="IH108" s="4">
        <f>step*(-'By group'!AU$32*Population!AU108+'By group'!BA$33*Population!BA108)</f>
        <v>-63.56027456378564</v>
      </c>
      <c r="II108" s="14">
        <f t="shared" si="102"/>
        <v>0</v>
      </c>
      <c r="IJ108" s="4">
        <f t="shared" si="103"/>
        <v>0</v>
      </c>
      <c r="IK108" s="4">
        <f t="shared" si="174"/>
        <v>0</v>
      </c>
      <c r="IL108" s="4">
        <f t="shared" si="175"/>
        <v>556.21982480612826</v>
      </c>
      <c r="IM108" s="4">
        <f t="shared" si="176"/>
        <v>73.115122636280873</v>
      </c>
      <c r="IN108" s="4">
        <f t="shared" si="177"/>
        <v>63.56027456378564</v>
      </c>
      <c r="IO108" s="8">
        <v>0</v>
      </c>
      <c r="IP108" s="4">
        <f>step*(-'By group'!BC$32*Population!BC108+'By group'!BI$33*Population!BI108)</f>
        <v>0</v>
      </c>
      <c r="IQ108" s="4">
        <f>step*(-'By group'!BD$32*Population!BD108+'By group'!BJ$33*Population!BJ108)</f>
        <v>0</v>
      </c>
      <c r="IR108" s="4">
        <f>step*(-'By group'!BE$32*Population!BE108+'By group'!BK$33*Population!BK108)</f>
        <v>0</v>
      </c>
      <c r="IS108" s="4">
        <f>step*(-'By group'!BF$32*Population!BF108+'By group'!BL$33*Population!BL108)</f>
        <v>-228.67161436578158</v>
      </c>
      <c r="IT108" s="4">
        <f>step*(-'By group'!BG$32*Population!BG108+'By group'!BM$33*Population!BM108)</f>
        <v>-31.052783457054979</v>
      </c>
      <c r="IU108" s="4">
        <f>step*(-'By group'!BH$32*Population!BH108+'By group'!BN$33*Population!BN108)</f>
        <v>-25.405390904892904</v>
      </c>
      <c r="IV108" s="14">
        <f t="shared" si="104"/>
        <v>0</v>
      </c>
      <c r="IW108" s="4">
        <f t="shared" si="105"/>
        <v>0</v>
      </c>
      <c r="IX108" s="4">
        <f t="shared" si="106"/>
        <v>0</v>
      </c>
      <c r="IY108" s="4">
        <f t="shared" si="107"/>
        <v>228.67161436578158</v>
      </c>
      <c r="IZ108" s="4">
        <f t="shared" si="108"/>
        <v>31.052783457054979</v>
      </c>
      <c r="JA108" s="4">
        <f t="shared" si="109"/>
        <v>25.405390904892904</v>
      </c>
      <c r="JB108" s="75">
        <f>step*(+prop_idu_male*'By group'!BB$9*Population!BB108-'By group'!B$8*Population!B108)</f>
        <v>-989.85429874397289</v>
      </c>
      <c r="JC108" s="46">
        <f>step*(+prop_idu_male*'By group'!BC$9*Population!BC108-'By group'!C$8*Population!C108)</f>
        <v>-5.8961371472944082</v>
      </c>
      <c r="JD108" s="46">
        <f>step*(+prop_idu_male*'By group'!BD$9*Population!BD108-'By group'!D$8*Population!D108)</f>
        <v>-17.32015491812485</v>
      </c>
      <c r="JE108" s="46">
        <f>step*(+prop_idu_male*'By group'!BE$9*Population!BE108-'By group'!E$8*Population!E108)</f>
        <v>-17.992719832175688</v>
      </c>
      <c r="JF108" s="46">
        <f>step*(+prop_idu_male*'By group'!BF$9*Population!BF108-'By group'!F$8*Population!F108)</f>
        <v>-5.4152139708469704</v>
      </c>
      <c r="JG108" s="46">
        <f>step*(+prop_idu_male*'By group'!BG$9*Population!BG108-'By group'!G$8*Population!G108)</f>
        <v>-1.0439598105308272</v>
      </c>
      <c r="JH108" s="46">
        <f>step*(+prop_idu_male*'By group'!BH$9*Population!BH108-'By group'!H$8*Population!H108)</f>
        <v>-0.88484149365690601</v>
      </c>
      <c r="JI108" s="46">
        <f>step*(+prop_idu_male*'By group'!BI$9*Population!BI108-'By group'!I$8*Population!I108)</f>
        <v>0</v>
      </c>
      <c r="JJ108" s="46">
        <f>step*(+prop_idu_male*'By group'!BJ$9*Population!BJ108-'By group'!J$8*Population!J108)</f>
        <v>0</v>
      </c>
      <c r="JK108" s="46">
        <f>step*(+prop_idu_male*'By group'!BK$9*Population!BK108-'By group'!K$8*Population!K108)</f>
        <v>0</v>
      </c>
      <c r="JL108" s="46">
        <f>step*(+prop_idu_male*'By group'!BL$9*Population!BL108-'By group'!L$8*Population!L108)</f>
        <v>-1.8533159296248665</v>
      </c>
      <c r="JM108" s="46">
        <f>step*(+prop_idu_male*'By group'!BM$9*Population!BM108-'By group'!M$8*Population!M108)</f>
        <v>-0.9272816784716158</v>
      </c>
      <c r="JN108" s="46">
        <f>step*(+prop_idu_male*'By group'!BN$9*Population!BN108-'By group'!N$8*Population!N108)</f>
        <v>-0.74738455892537026</v>
      </c>
      <c r="JO108" s="45">
        <f>step*(+(1-prop_idu_male)*'By group'!BB$9*Population!BB108-'By group'!O$8*Population!O108-'By group'!O$6*Population!O108+'By group'!AB$7*Population!AB108)</f>
        <v>-7400.3243491612257</v>
      </c>
      <c r="JP108" s="46">
        <f>step*(+(1-prop_idu_male)*'By group'!BC$9*Population!BC108-'By group'!P$8*Population!P108-'By group'!P$6*Population!P108+'By group'!AC$7*Population!AC108)</f>
        <v>-11.292250426665946</v>
      </c>
      <c r="JQ108" s="46">
        <f>step*(+(1-prop_idu_male)*'By group'!BD$9*Population!BD108-'By group'!Q$8*Population!Q108-'By group'!Q$6*Population!Q108+'By group'!AD$7*Population!AD108)</f>
        <v>-32.74978864923289</v>
      </c>
      <c r="JR108" s="46">
        <f>step*(+(1-prop_idu_male)*'By group'!BE$9*Population!BE108-'By group'!R$8*Population!R108-'By group'!R$6*Population!R108+'By group'!AE$7*Population!AE108)</f>
        <v>-33.445839912744241</v>
      </c>
      <c r="JS108" s="46">
        <f>step*(+(1-prop_idu_male)*'By group'!BF$9*Population!BF108-'By group'!S$8*Population!S108-'By group'!S$6*Population!S108+'By group'!AF$7*Population!AF108)</f>
        <v>-9.9419122736738359</v>
      </c>
      <c r="JT108" s="46">
        <f>step*(+(1-prop_idu_male)*'By group'!BG$9*Population!BG108-'By group'!T$8*Population!T108-'By group'!T$6*Population!T108+'By group'!AG$7*Population!AG108)</f>
        <v>-1.9003870066501634</v>
      </c>
      <c r="JU108" s="46">
        <f>step*(+(1-prop_idu_male)*'By group'!BH$9*Population!BH108-'By group'!U$8*Population!U108-'By group'!U$6*Population!U108+'By group'!AH$7*Population!AH108)</f>
        <v>-1.5889552099659272</v>
      </c>
      <c r="JV108" s="46">
        <f>step*(+(1-prop_idu_male)*'By group'!BI$9*Population!BI108-'By group'!V$8*Population!V108-'By group'!V$6*Population!V108+'By group'!AI$7*Population!AI108)</f>
        <v>0</v>
      </c>
      <c r="JW108" s="46">
        <f>step*(+(1-prop_idu_male)*'By group'!BJ$9*Population!BJ108-'By group'!W$8*Population!W108-'By group'!W$6*Population!W108+'By group'!AJ$7*Population!AJ108)</f>
        <v>0</v>
      </c>
      <c r="JX108" s="46">
        <f>step*(+(1-prop_idu_male)*'By group'!BK$9*Population!BK108-'By group'!X$8*Population!X108-'By group'!X$6*Population!X108+'By group'!AK$7*Population!AK108)</f>
        <v>0</v>
      </c>
      <c r="JY108" s="46">
        <f>step*(+(1-prop_idu_male)*'By group'!BL$9*Population!BL108-'By group'!Y$8*Population!Y108-'By group'!Y$6*Population!Y108+'By group'!AL$7*Population!AL108)</f>
        <v>-3.323563182462566</v>
      </c>
      <c r="JZ108" s="46">
        <f>step*(+(1-prop_idu_male)*'By group'!BM$9*Population!BM108-'By group'!Z$8*Population!Z108-'By group'!Z$6*Population!Z108+'By group'!AM$7*Population!AM108)</f>
        <v>-1.639929856484907</v>
      </c>
      <c r="KA108" s="76">
        <f>step*(+(1-prop_idu_male)*'By group'!BN$9*Population!BN108-'By group'!AA$8*Population!AA108-'By group'!AA$6*Population!AA108+'By group'!AN$7*Population!AN108)</f>
        <v>-1.306601044859659</v>
      </c>
      <c r="KB108" s="46">
        <f>step*(+'By group'!O$6*Population!O108-'By group'!AB$7*Population!AB108)</f>
        <v>6332.508803821318</v>
      </c>
      <c r="KC108" s="46">
        <f>step*(+'By group'!P$6*Population!P108-'By group'!AC$7*Population!AC108)</f>
        <v>8.1680525855359694</v>
      </c>
      <c r="KD108" s="46">
        <f>step*(+'By group'!Q$6*Population!Q108-'By group'!AD$7*Population!AD108)</f>
        <v>23.612428282989178</v>
      </c>
      <c r="KE108" s="46">
        <f>step*(+'By group'!R$6*Population!R108-'By group'!AE$7*Population!AE108)</f>
        <v>24.006886755247344</v>
      </c>
      <c r="KF108" s="46">
        <f>step*(+'By group'!S$6*Population!S108-'By group'!AF$7*Population!AF108)</f>
        <v>7.1122820764148216</v>
      </c>
      <c r="KG108" s="46">
        <f>step*(+'By group'!T$6*Population!T108-'By group'!AG$7*Population!AG108)</f>
        <v>1.3563056078119486</v>
      </c>
      <c r="KH108" s="46">
        <f>step*(+'By group'!U$6*Population!U108-'By group'!AH$7*Population!AH108)</f>
        <v>1.1296170794991522</v>
      </c>
      <c r="KI108" s="46">
        <f>step*(+'By group'!V$6*Population!V108-'By group'!AI$7*Population!AI108)</f>
        <v>0</v>
      </c>
      <c r="KJ108" s="46">
        <f>step*(+'By group'!W$6*Population!W108-'By group'!AJ$7*Population!AJ108)</f>
        <v>0</v>
      </c>
      <c r="KK108" s="46">
        <f>step*(+'By group'!X$6*Population!X108-'By group'!AK$7*Population!AK108)</f>
        <v>0</v>
      </c>
      <c r="KL108" s="46">
        <f>step*(+'By group'!Y$6*Population!Y108-'By group'!AL$7*Population!AL108)</f>
        <v>2.3618609668201005</v>
      </c>
      <c r="KM108" s="46">
        <f>step*(+'By group'!Z$6*Population!Z108-'By group'!AM$7*Population!AM108)</f>
        <v>1.1605615444183699</v>
      </c>
      <c r="KN108" s="46">
        <f>step*(+'By group'!AA$6*Population!AA108-'By group'!AN$7*Population!AN108)</f>
        <v>0.92117177890284796</v>
      </c>
      <c r="KO108" s="45">
        <v>0</v>
      </c>
      <c r="KP108" s="46">
        <v>0</v>
      </c>
      <c r="KQ108" s="46">
        <v>0</v>
      </c>
      <c r="KR108" s="46">
        <v>0</v>
      </c>
      <c r="KS108" s="46">
        <v>0</v>
      </c>
      <c r="KT108" s="46">
        <v>0</v>
      </c>
      <c r="KU108" s="46">
        <v>0</v>
      </c>
      <c r="KV108" s="46">
        <v>0</v>
      </c>
      <c r="KW108" s="46">
        <v>0</v>
      </c>
      <c r="KX108" s="46">
        <v>0</v>
      </c>
      <c r="KY108" s="46">
        <v>0</v>
      </c>
      <c r="KZ108" s="46">
        <v>0</v>
      </c>
      <c r="LA108" s="46">
        <v>0</v>
      </c>
      <c r="LB108" s="188">
        <f>step*(-'By group'!BB$9*Population!BB108+'By group'!B$8*Population!B108+'By group'!O$8*Population!O108)</f>
        <v>2057.6698440838809</v>
      </c>
      <c r="LC108" s="189">
        <f>step*(-'By group'!BC$9*Population!BC108+'By group'!C$8*Population!C108+'By group'!P$8*Population!P108)</f>
        <v>9.0203349884243842</v>
      </c>
      <c r="LD108" s="189">
        <f>step*(-'By group'!BD$9*Population!BD108+'By group'!D$8*Population!D108+'By group'!Q$8*Population!Q108)</f>
        <v>26.457515284368561</v>
      </c>
      <c r="LE108" s="189">
        <f>step*(-'By group'!BE$9*Population!BE108+'By group'!E$8*Population!E108+'By group'!R$8*Population!R108)</f>
        <v>27.431672989672592</v>
      </c>
      <c r="LF108" s="189">
        <f>step*(-'By group'!BF$9*Population!BF108+'By group'!F$8*Population!F108+'By group'!S$8*Population!S108)</f>
        <v>8.244844168105983</v>
      </c>
      <c r="LG108" s="189">
        <f>step*(-'By group'!BG$9*Population!BG108+'By group'!G$8*Population!G108+'By group'!T$8*Population!T108)</f>
        <v>1.5880412093690419</v>
      </c>
      <c r="LH108" s="189">
        <f>step*(-'By group'!BH$9*Population!BH108+'By group'!H$8*Population!H108+'By group'!U$8*Population!U108)</f>
        <v>1.3441796241236812</v>
      </c>
      <c r="LI108" s="189">
        <f>step*(-'By group'!BI$9*Population!BI108+'By group'!I$8*Population!I108+'By group'!V$8*Population!V108)</f>
        <v>0</v>
      </c>
      <c r="LJ108" s="189">
        <f>step*(-'By group'!BJ$9*Population!BJ108+'By group'!J$8*Population!J108+'By group'!W$8*Population!W108)</f>
        <v>0</v>
      </c>
      <c r="LK108" s="189">
        <f>step*(-'By group'!BK$9*Population!BK108+'By group'!K$8*Population!K108+'By group'!X$8*Population!X108)</f>
        <v>0</v>
      </c>
      <c r="LL108" s="189">
        <f>step*(-'By group'!BL$9*Population!BL108+'By group'!L$8*Population!L108+'By group'!Y$8*Population!Y108)</f>
        <v>2.8150181452673317</v>
      </c>
      <c r="LM108" s="189">
        <f>step*(-'By group'!BM$9*Population!BM108+'By group'!M$8*Population!M108+'By group'!Z$8*Population!Z108)</f>
        <v>1.4066499905381527</v>
      </c>
      <c r="LN108" s="189">
        <f>step*(-'By group'!BN$9*Population!BN108+'By group'!N$8*Population!N108+'By group'!AA$8*Population!AA108)</f>
        <v>1.1328138248821815</v>
      </c>
    </row>
    <row r="109" spans="1:326" x14ac:dyDescent="0.25">
      <c r="A109">
        <f t="shared" si="178"/>
        <v>52.5</v>
      </c>
      <c r="B109" s="52">
        <f>step*((-'By group'!B$4-'By group'!B$5-'By group'!B$22)*Population!B109+'By group'!B$3*Population!$BO109)</f>
        <v>198214.48051016929</v>
      </c>
      <c r="C109" s="4">
        <f>step*((-'By group'!C$4-'By group'!C$5-'By group'!C$22)*Population!C109+'By group'!C$3*Population!$BO109)</f>
        <v>-5423.7718823491869</v>
      </c>
      <c r="D109" s="4">
        <f>step*((-'By group'!D$4-'By group'!D$5-'By group'!D$22)*Population!D109+'By group'!D$3*Population!$BO109)</f>
        <v>-35581.655544487046</v>
      </c>
      <c r="E109" s="4">
        <f>step*((-'By group'!E$4-'By group'!E$5-'By group'!E$22)*Population!E109+'By group'!E$3*Population!$BO109)</f>
        <v>-56946.520067782272</v>
      </c>
      <c r="F109" s="4">
        <f>step*((-'By group'!F$4-'By group'!F$5-'By group'!F$22)*Population!F109+'By group'!F$3*Population!$BO109)</f>
        <v>-23100.911266355604</v>
      </c>
      <c r="G109" s="4">
        <f>step*((-'By group'!G$4-'By group'!G$5-'By group'!G$22)*Population!G109+'By group'!G$3*Population!$BO109)</f>
        <v>-5599.1217552970966</v>
      </c>
      <c r="H109" s="4">
        <f>step*((-'By group'!H$4-'By group'!H$5-'By group'!H$22)*Population!H109+'By group'!H$3*Population!$BO109)</f>
        <v>-5199.9196668723225</v>
      </c>
      <c r="I109" s="4">
        <f>step*((-'By group'!I$4-'By group'!I$5-'By group'!I$22)*Population!I109+'By group'!I$3*Population!$BO109)</f>
        <v>0</v>
      </c>
      <c r="J109" s="4">
        <f>step*((-'By group'!J$4-'By group'!J$5-'By group'!J$22)*Population!J109+'By group'!J$3*Population!$BO109)</f>
        <v>0</v>
      </c>
      <c r="K109" s="4">
        <f>step*((-'By group'!K$4-'By group'!K$5-'By group'!K$22)*Population!K109+'By group'!K$3*Population!$BO109)</f>
        <v>0</v>
      </c>
      <c r="L109" s="4">
        <f>step*((-'By group'!L$4-'By group'!L$5-'By group'!L$22)*Population!L109+'By group'!L$3*Population!$BO109)</f>
        <v>-2875.3701584132286</v>
      </c>
      <c r="M109" s="4">
        <f>step*((-'By group'!M$4-'By group'!M$5-'By group'!M$22)*Population!M109+'By group'!M$3*Population!$BO109)</f>
        <v>-1630.9568034517833</v>
      </c>
      <c r="N109" s="4">
        <f>step*((-'By group'!N$4-'By group'!N$5-'By group'!N$22)*Population!N109+'By group'!N$3*Population!$BO109)</f>
        <v>-1547.4785377594817</v>
      </c>
      <c r="O109" s="8">
        <f>step*((-'By group'!O$4-'By group'!O$5-'By group'!O$22)*Population!O109+'By group'!O$3*Population!$BO109)</f>
        <v>138341.74156493391</v>
      </c>
      <c r="P109" s="4">
        <f>step*((-'By group'!P$4-'By group'!P$5-'By group'!P$22)*Population!P109+'By group'!P$3*Population!$BO109)</f>
        <v>-2679.9847015925475</v>
      </c>
      <c r="Q109" s="4">
        <f>step*((-'By group'!Q$4-'By group'!Q$5-'By group'!Q$22)*Population!Q109+'By group'!Q$3*Population!$BO109)</f>
        <v>-17574.248610794912</v>
      </c>
      <c r="R109" s="4">
        <f>step*((-'By group'!R$4-'By group'!R$5-'By group'!R$22)*Population!R109+'By group'!R$3*Population!$BO109)</f>
        <v>-28111.667858686604</v>
      </c>
      <c r="S109" s="4">
        <f>step*((-'By group'!S$4-'By group'!S$5-'By group'!S$22)*Population!S109+'By group'!S$3*Population!$BO109)</f>
        <v>-11399.808723874652</v>
      </c>
      <c r="T109" s="4">
        <f>step*((-'By group'!T$4-'By group'!T$5-'By group'!T$22)*Population!T109+'By group'!T$3*Population!$BO109)</f>
        <v>-2762.5554620295979</v>
      </c>
      <c r="U109" s="4">
        <f>step*((-'By group'!U$4-'By group'!U$5-'By group'!U$22)*Population!U109+'By group'!U$3*Population!$BO109)</f>
        <v>-2565.5487167628444</v>
      </c>
      <c r="V109" s="4">
        <f>step*((-'By group'!V$4-'By group'!V$5-'By group'!V$22)*Population!V109+'By group'!V$3*Population!$BO109)</f>
        <v>0</v>
      </c>
      <c r="W109" s="4">
        <f>step*((-'By group'!W$4-'By group'!W$5-'By group'!W$22)*Population!W109+'By group'!W$3*Population!$BO109)</f>
        <v>0</v>
      </c>
      <c r="X109" s="4">
        <f>step*((-'By group'!X$4-'By group'!X$5-'By group'!X$22)*Population!X109+'By group'!X$3*Population!$BO109)</f>
        <v>0</v>
      </c>
      <c r="Y109" s="4">
        <f>step*((-'By group'!Y$4-'By group'!Y$5-'By group'!Y$22)*Population!Y109+'By group'!Y$3*Population!$BO109)</f>
        <v>-1418.502952711402</v>
      </c>
      <c r="Z109" s="4">
        <f>step*((-'By group'!Z$4-'By group'!Z$5-'By group'!Z$22)*Population!Z109+'By group'!Z$3*Population!$BO109)</f>
        <v>-804.82847705388883</v>
      </c>
      <c r="AA109" s="4">
        <f>step*((-'By group'!AA$4-'By group'!AA$5-'By group'!AA$22)*Population!AA109+'By group'!AA$3*Population!$BO109)</f>
        <v>-764.93343147547921</v>
      </c>
      <c r="AB109" s="8">
        <f>step*((-'By group'!AB$4-'By group'!AB$5-'By group'!AB$22)*Population!AB109+'By group'!AB$3*Population!$BO109)</f>
        <v>-1301.981348653436</v>
      </c>
      <c r="AC109" s="4">
        <f>step*((-'By group'!AC$4-'By group'!AC$5-'By group'!AC$22)*Population!AC109+'By group'!AC$3*Population!$BO109)</f>
        <v>-190.51591267606929</v>
      </c>
      <c r="AD109" s="4">
        <f>step*((-'By group'!AD$4-'By group'!AD$5-'By group'!AD$22)*Population!AD109+'By group'!AD$3*Population!$BO109)</f>
        <v>-1256.3074604751525</v>
      </c>
      <c r="AE109" s="4">
        <f>step*((-'By group'!AE$4-'By group'!AE$5-'By group'!AE$22)*Population!AE109+'By group'!AE$3*Population!$BO109)</f>
        <v>-2025.0159010334858</v>
      </c>
      <c r="AF109" s="4">
        <f>step*((-'By group'!AF$4-'By group'!AF$5-'By group'!AF$22)*Population!AF109+'By group'!AF$3*Population!$BO109)</f>
        <v>-825.86311192951132</v>
      </c>
      <c r="AG109" s="4">
        <f>step*((-'By group'!AG$4-'By group'!AG$5-'By group'!AG$22)*Population!AG109+'By group'!AG$3*Population!$BO109)</f>
        <v>-200.92918865405599</v>
      </c>
      <c r="AH109" s="4">
        <f>step*((-'By group'!AH$4-'By group'!AH$5-'By group'!AH$22)*Population!AH109+'By group'!AH$3*Population!$BO109)</f>
        <v>-187.81102334974287</v>
      </c>
      <c r="AI109" s="4">
        <f>step*((-'By group'!AI$4-'By group'!AI$5-'By group'!AI$22)*Population!AI109+'By group'!AI$3*Population!$BO109)</f>
        <v>0</v>
      </c>
      <c r="AJ109" s="4">
        <f>step*((-'By group'!AJ$4-'By group'!AJ$5-'By group'!AJ$22)*Population!AJ109+'By group'!AJ$3*Population!$BO109)</f>
        <v>0</v>
      </c>
      <c r="AK109" s="4">
        <f>step*((-'By group'!AK$4-'By group'!AK$5-'By group'!AK$22)*Population!AK109+'By group'!AK$3*Population!$BO109)</f>
        <v>0</v>
      </c>
      <c r="AL109" s="4">
        <f>step*((-'By group'!AL$4-'By group'!AL$5-'By group'!AL$22)*Population!AL109+'By group'!AL$3*Population!$BO109)</f>
        <v>-103.9134560711244</v>
      </c>
      <c r="AM109" s="4">
        <f>step*((-'By group'!AM$4-'By group'!AM$5-'By group'!AM$22)*Population!AM109+'By group'!AM$3*Population!$BO109)</f>
        <v>-59.357354816158377</v>
      </c>
      <c r="AN109" s="4">
        <f>step*((-'By group'!AN$4-'By group'!AN$5-'By group'!AN$22)*Population!AN109+'By group'!AN$3*Population!$BO109)</f>
        <v>-56.739094676010112</v>
      </c>
      <c r="AO109" s="8">
        <f>step*((-'By group'!AO$4-'By group'!AO$5-'By group'!AO$22)*Population!AO109+'By group'!AO$3*Population!$BO109)</f>
        <v>17042.88348256515</v>
      </c>
      <c r="AP109" s="4">
        <f>step*((-'By group'!AP$4-'By group'!AP$5-'By group'!AP$22)*Population!AP109+'By group'!AP$3*Population!$BO109)</f>
        <v>-608.56906740681347</v>
      </c>
      <c r="AQ109" s="4">
        <f>step*((-'By group'!AQ$4-'By group'!AQ$5-'By group'!AQ$22)*Population!AQ109+'By group'!AQ$3*Population!$BO109)</f>
        <v>-3975.2721910778778</v>
      </c>
      <c r="AR109" s="4">
        <f>step*((-'By group'!AR$4-'By group'!AR$5-'By group'!AR$22)*Population!AR109+'By group'!AR$3*Population!$BO109)</f>
        <v>-6317.7521821322935</v>
      </c>
      <c r="AS109" s="4">
        <f>step*((-'By group'!AS$4-'By group'!AS$5-'By group'!AS$22)*Population!AS109+'By group'!AS$3*Population!$BO109)</f>
        <v>-2547.2999034233985</v>
      </c>
      <c r="AT109" s="4">
        <f>step*((-'By group'!AT$4-'By group'!AT$5-'By group'!AT$22)*Population!AT109+'By group'!AT$3*Population!$BO109)</f>
        <v>-614.33162681620217</v>
      </c>
      <c r="AU109" s="4">
        <f>step*((-'By group'!AU$4-'By group'!AU$5-'By group'!AU$22)*Population!AU109+'By group'!AU$3*Population!$BO109)</f>
        <v>-564.58708654651093</v>
      </c>
      <c r="AV109" s="4">
        <f>step*((-'By group'!AV$4-'By group'!AV$5-'By group'!AV$22)*Population!AV109+'By group'!AV$3*Population!$BO109)</f>
        <v>0</v>
      </c>
      <c r="AW109" s="4">
        <f>step*((-'By group'!AW$4-'By group'!AW$5-'By group'!AW$22)*Population!AW109+'By group'!AW$3*Population!$BO109)</f>
        <v>0</v>
      </c>
      <c r="AX109" s="4">
        <f>step*((-'By group'!AX$4-'By group'!AX$5-'By group'!AX$22)*Population!AX109+'By group'!AX$3*Population!$BO109)</f>
        <v>0</v>
      </c>
      <c r="AY109" s="4">
        <f>step*((-'By group'!AY$4-'By group'!AY$5-'By group'!AY$22)*Population!AY109+'By group'!AY$3*Population!$BO109)</f>
        <v>-311.95991709712297</v>
      </c>
      <c r="AZ109" s="4">
        <f>step*((-'By group'!AZ$4-'By group'!AZ$5-'By group'!AZ$22)*Population!AZ109+'By group'!AZ$3*Population!$BO109)</f>
        <v>-174.51605109849996</v>
      </c>
      <c r="BA109" s="4">
        <f>step*((-'By group'!BA$4-'By group'!BA$5-'By group'!BA$22)*Population!BA109+'By group'!BA$3*Population!$BO109)</f>
        <v>-162.10724265145595</v>
      </c>
      <c r="BB109" s="8">
        <f>step*((-'By group'!BB$4-'By group'!BB$5-'By group'!BB$22)*Population!BB109+'By group'!BB$3*Population!$BO109)</f>
        <v>5705.8377514345957</v>
      </c>
      <c r="BC109" s="4">
        <f>step*((-'By group'!BC$4-'By group'!BC$5-'By group'!BC$22)*Population!BC109+'By group'!BC$3*Population!$BO109)</f>
        <v>-433.13811668494543</v>
      </c>
      <c r="BD109" s="4">
        <f>step*((-'By group'!BD$4-'By group'!BD$5-'By group'!BD$22)*Population!BD109+'By group'!BD$3*Population!$BO109)</f>
        <v>-2196.6953008820492</v>
      </c>
      <c r="BE109" s="4">
        <f>step*((-'By group'!BE$4-'By group'!BE$5-'By group'!BE$22)*Population!BE109+'By group'!BE$3*Population!$BO109)</f>
        <v>-3056.0231614048266</v>
      </c>
      <c r="BF109" s="4">
        <f>step*((-'By group'!BF$4-'By group'!BF$5-'By group'!BF$22)*Population!BF109+'By group'!BF$3*Population!$BO109)</f>
        <v>-1133.7903172262197</v>
      </c>
      <c r="BG109" s="4">
        <f>step*((-'By group'!BG$4-'By group'!BG$5-'By group'!BG$22)*Population!BG109+'By group'!BG$3*Population!$BO109)</f>
        <v>-258.74302718406705</v>
      </c>
      <c r="BH109" s="4">
        <f>step*((-'By group'!BH$4-'By group'!BH$5-'By group'!BH$22)*Population!BH109+'By group'!BH$3*Population!$BO109)</f>
        <v>-222.45079963599662</v>
      </c>
      <c r="BI109" s="4">
        <f>step*((-'By group'!BI$4-'By group'!BI$5-'By group'!BI$22)*Population!BI109+'By group'!BI$3*Population!$BO109)</f>
        <v>0</v>
      </c>
      <c r="BJ109" s="4">
        <f>step*((-'By group'!BJ$4-'By group'!BJ$5-'By group'!BJ$22)*Population!BJ109+'By group'!BJ$3*Population!$BO109)</f>
        <v>0</v>
      </c>
      <c r="BK109" s="4">
        <f>step*((-'By group'!BK$4-'By group'!BK$5-'By group'!BK$22)*Population!BK109+'By group'!BK$3*Population!$BO109)</f>
        <v>0</v>
      </c>
      <c r="BL109" s="4">
        <f>step*((-'By group'!BL$4-'By group'!BL$5-'By group'!BL$22)*Population!BL109+'By group'!BL$3*Population!$BO109)</f>
        <v>-146.27316321537424</v>
      </c>
      <c r="BM109" s="4">
        <f>step*((-'By group'!BM$4-'By group'!BM$5-'By group'!BM$22)*Population!BM109+'By group'!BM$3*Population!$BO109)</f>
        <v>-74.470102838320869</v>
      </c>
      <c r="BN109" s="4">
        <f>step*((-'By group'!BN$4-'By group'!BN$5-'By group'!BN$22)*Population!BN109+'By group'!BN$3*Population!$BO109)</f>
        <v>-62.324333491498415</v>
      </c>
      <c r="BO109" s="71">
        <f>-step*SUM(SCR!B109:N109)*Population!B109</f>
        <v>-141419.29707766874</v>
      </c>
      <c r="BP109" s="4">
        <f>step*-SUM('By group'!C$11:C$21)*Population!C109</f>
        <v>-135594.29705872966</v>
      </c>
      <c r="BQ109" s="4">
        <f>step*-SUM('By group'!D$11:D$21)*Population!D109</f>
        <v>-98837.932068019581</v>
      </c>
      <c r="BR109" s="4">
        <f>step*-SUM('By group'!E$11:E$21)*Population!E109</f>
        <v>-40676.085762701623</v>
      </c>
      <c r="BS109" s="4">
        <f>step*-SUM('By group'!F$11:F$21)*Population!F109</f>
        <v>-12158.374350713477</v>
      </c>
      <c r="BT109" s="4">
        <f>step*-SUM('By group'!G$11:G$21)*Population!G109</f>
        <v>-5832.4184951011421</v>
      </c>
      <c r="BU109" s="4">
        <f>step*-SUM('By group'!H$11:H$21)*Population!H109</f>
        <v>0</v>
      </c>
      <c r="BV109" s="4">
        <f>step*-SUM('By group'!I$11:I$21)*Population!I109</f>
        <v>0</v>
      </c>
      <c r="BW109" s="4">
        <f>step*-SUM('By group'!J$11:J$21)*Population!J109</f>
        <v>0</v>
      </c>
      <c r="BX109" s="4">
        <f>step*-SUM('By group'!K$11:K$21)*Population!K109</f>
        <v>0</v>
      </c>
      <c r="BY109" s="4">
        <f>step*-SUM('By group'!L$11:L$21)*Population!L109</f>
        <v>-2053.8358274380203</v>
      </c>
      <c r="BZ109" s="4">
        <f>step*-SUM('By group'!M$11:M$21)*Population!M109</f>
        <v>-1019.3480021573646</v>
      </c>
      <c r="CA109" s="4">
        <f>step*-SUM('By group'!N$11:N$21)*Population!N109</f>
        <v>0</v>
      </c>
      <c r="CB109" s="13">
        <f>-step*SUM(SCR!O109:AA109)*Population!O109</f>
        <v>-69887.745863487071</v>
      </c>
      <c r="CC109" s="4">
        <f>step*-SUM('By group'!P$11:P$21)*Population!P109</f>
        <v>-66999.617539813684</v>
      </c>
      <c r="CD109" s="4">
        <f>step*-SUM('By group'!Q$11:Q$21)*Population!Q109</f>
        <v>-48817.357252208087</v>
      </c>
      <c r="CE109" s="4">
        <f>step*-SUM('By group'!R$11:R$21)*Population!R109</f>
        <v>-20079.762756204716</v>
      </c>
      <c r="CF109" s="4">
        <f>step*-SUM('By group'!S$11:S$21)*Population!S109</f>
        <v>-5999.8993283550808</v>
      </c>
      <c r="CG109" s="4">
        <f>step*-SUM('By group'!T$11:T$21)*Population!T109</f>
        <v>-2877.6619396141641</v>
      </c>
      <c r="CH109" s="4">
        <f>step*-SUM('By group'!U$11:U$21)*Population!U109</f>
        <v>0</v>
      </c>
      <c r="CI109" s="4">
        <f>step*-SUM('By group'!V$11:V$21)*Population!V109</f>
        <v>0</v>
      </c>
      <c r="CJ109" s="4">
        <f>step*-SUM('By group'!W$11:W$21)*Population!W109</f>
        <v>0</v>
      </c>
      <c r="CK109" s="4">
        <f>step*-SUM('By group'!X$11:X$21)*Population!X109</f>
        <v>0</v>
      </c>
      <c r="CL109" s="4">
        <f>step*-SUM('By group'!Y$11:Y$21)*Population!Y109</f>
        <v>-1013.2163947938585</v>
      </c>
      <c r="CM109" s="4">
        <f>step*-SUM('By group'!Z$11:Z$21)*Population!Z109</f>
        <v>-503.01779815868053</v>
      </c>
      <c r="CN109" s="4">
        <f>step*-SUM('By group'!AA$11:AA$21)*Population!AA109</f>
        <v>0</v>
      </c>
      <c r="CO109" s="13">
        <f>-step*SUM(SCR!AB109:AN109)*Population!AB109</f>
        <v>-4958.9776883613758</v>
      </c>
      <c r="CP109" s="4">
        <f>step*-SUM('By group'!AC$11:AC$21)*Population!AC109</f>
        <v>-4762.8978169017319</v>
      </c>
      <c r="CQ109" s="4">
        <f>step*-SUM('By group'!AD$11:AD$21)*Population!AD109</f>
        <v>-3489.7429457643125</v>
      </c>
      <c r="CR109" s="4">
        <f>step*-SUM('By group'!AE$11:AE$21)*Population!AE109</f>
        <v>-1446.4399293096326</v>
      </c>
      <c r="CS109" s="4">
        <f>step*-SUM('By group'!AF$11:AF$21)*Population!AF109</f>
        <v>-434.6647957523744</v>
      </c>
      <c r="CT109" s="4">
        <f>step*-SUM('By group'!AG$11:AG$21)*Population!AG109</f>
        <v>-209.30123818130832</v>
      </c>
      <c r="CU109" s="4">
        <f>step*-SUM('By group'!AH$11:AH$21)*Population!AH109</f>
        <v>0</v>
      </c>
      <c r="CV109" s="4">
        <f>step*-SUM('By group'!AI$11:AI$21)*Population!AI109</f>
        <v>0</v>
      </c>
      <c r="CW109" s="4">
        <f>step*-SUM('By group'!AJ$11:AJ$21)*Population!AJ109</f>
        <v>0</v>
      </c>
      <c r="CX109" s="4">
        <f>step*-SUM('By group'!AK$11:AK$21)*Population!AK109</f>
        <v>0</v>
      </c>
      <c r="CY109" s="4">
        <f>step*-SUM('By group'!AL$11:AL$21)*Population!AL109</f>
        <v>-74.223897193660278</v>
      </c>
      <c r="CZ109" s="4">
        <f>step*-SUM('By group'!AM$11:AM$21)*Population!AM109</f>
        <v>-37.098346760098984</v>
      </c>
      <c r="DA109" s="4">
        <f>step*-SUM('By group'!AN$11:AN$21)*Population!AN109</f>
        <v>0</v>
      </c>
      <c r="DB109" s="13">
        <f>-step*SUM(SCR!AO109:BA109)*Population!AO109</f>
        <v>-15888.083891512897</v>
      </c>
      <c r="DC109" s="4">
        <f>step*-SUM('By group'!AP$11:AP$21)*Population!AP109</f>
        <v>-15214.226685170335</v>
      </c>
      <c r="DD109" s="4">
        <f>step*-SUM('By group'!AQ$11:AQ$21)*Population!AQ109</f>
        <v>-11042.422752994105</v>
      </c>
      <c r="DE109" s="4">
        <f>step*-SUM('By group'!AR$11:AR$21)*Population!AR109</f>
        <v>-4512.6801300944953</v>
      </c>
      <c r="DF109" s="4">
        <f>step*-SUM('By group'!AS$11:AS$21)*Population!AS109</f>
        <v>-1340.6841596965255</v>
      </c>
      <c r="DG109" s="4">
        <f>step*-SUM('By group'!AT$11:AT$21)*Population!AT109</f>
        <v>-639.92877793354387</v>
      </c>
      <c r="DH109" s="4">
        <f>step*-SUM('By group'!AU$11:AU$21)*Population!AU109</f>
        <v>0</v>
      </c>
      <c r="DI109" s="4">
        <f>step*-SUM('By group'!AV$11:AV$21)*Population!AV109</f>
        <v>0</v>
      </c>
      <c r="DJ109" s="4">
        <f>step*-SUM('By group'!AW$11:AW$21)*Population!AW109</f>
        <v>0</v>
      </c>
      <c r="DK109" s="4">
        <f>step*-SUM('By group'!AX$11:AX$21)*Population!AX109</f>
        <v>0</v>
      </c>
      <c r="DL109" s="4">
        <f>step*-SUM('By group'!AY$11:AY$21)*Population!AY109</f>
        <v>-222.82851221223069</v>
      </c>
      <c r="DM109" s="4">
        <f>step*-SUM('By group'!AZ$11:AZ$21)*Population!AZ109</f>
        <v>-109.07253193656248</v>
      </c>
      <c r="DN109" s="4">
        <f>step*-SUM('By group'!BA$11:BA$21)*Population!BA109</f>
        <v>0</v>
      </c>
      <c r="DO109" s="13">
        <f>-step*SUM(SCR!BB109:BN109)*Population!BB109</f>
        <v>-7663.3929372398115</v>
      </c>
      <c r="DP109" s="4">
        <f>step*-SUM('By group'!BC$11:BC$21)*Population!BC109</f>
        <v>-7218.9686114157566</v>
      </c>
      <c r="DQ109" s="4">
        <f>step*-SUM('By group'!BD$11:BD$21)*Population!BD109</f>
        <v>-4992.4893201864743</v>
      </c>
      <c r="DR109" s="4">
        <f>step*-SUM('By group'!BE$11:BE$21)*Population!BE109</f>
        <v>-1910.0144758780168</v>
      </c>
      <c r="DS109" s="4">
        <f>step*-SUM('By group'!BF$11:BF$21)*Population!BF109</f>
        <v>-539.90015106010458</v>
      </c>
      <c r="DT109" s="4">
        <f>step*-SUM('By group'!BG$11:BG$21)*Population!BG109</f>
        <v>-248.79137229237213</v>
      </c>
      <c r="DU109" s="4">
        <f>step*-SUM('By group'!BH$11:BH$21)*Population!BH109</f>
        <v>0</v>
      </c>
      <c r="DV109" s="4">
        <f>step*-SUM('By group'!BI$11:BI$21)*Population!BI109</f>
        <v>0</v>
      </c>
      <c r="DW109" s="4">
        <f>step*-SUM('By group'!BJ$11:BJ$21)*Population!BJ109</f>
        <v>0</v>
      </c>
      <c r="DX109" s="4">
        <f>step*-SUM('By group'!BK$11:BK$21)*Population!BK109</f>
        <v>0</v>
      </c>
      <c r="DY109" s="4">
        <f>step*-SUM('By group'!BL$11:BL$21)*Population!BL109</f>
        <v>-81.262868452985686</v>
      </c>
      <c r="DZ109" s="4">
        <f>step*-SUM('By group'!BM$11:BM$21)*Population!BM109</f>
        <v>-37.235051419160435</v>
      </c>
      <c r="EA109" s="4">
        <f>step*-SUM('By group'!BN$11:BN$21)*Population!BN109</f>
        <v>0</v>
      </c>
      <c r="EB109" s="52">
        <v>0</v>
      </c>
      <c r="EC109" s="4">
        <f t="shared" si="111"/>
        <v>141419.29707766874</v>
      </c>
      <c r="ED109" s="4">
        <f t="shared" si="111"/>
        <v>135594.29705872966</v>
      </c>
      <c r="EE109" s="4">
        <f t="shared" si="112"/>
        <v>98837.932068019581</v>
      </c>
      <c r="EF109" s="4">
        <f t="shared" si="113"/>
        <v>40676.085762701623</v>
      </c>
      <c r="EG109" s="4">
        <f t="shared" si="114"/>
        <v>12158.374350713477</v>
      </c>
      <c r="EH109" s="4">
        <f t="shared" si="114"/>
        <v>5832.4184951011421</v>
      </c>
      <c r="EI109" s="4">
        <v>0</v>
      </c>
      <c r="EJ109" s="4">
        <f t="shared" si="115"/>
        <v>0</v>
      </c>
      <c r="EK109" s="4">
        <f t="shared" si="116"/>
        <v>0</v>
      </c>
      <c r="EL109" s="4">
        <f t="shared" si="117"/>
        <v>0</v>
      </c>
      <c r="EM109" s="4">
        <f t="shared" si="118"/>
        <v>2053.8358274380203</v>
      </c>
      <c r="EN109" s="4">
        <f t="shared" si="119"/>
        <v>1019.3480021573646</v>
      </c>
      <c r="EO109" s="52">
        <v>0</v>
      </c>
      <c r="EP109" s="4">
        <f t="shared" si="120"/>
        <v>69887.745863487071</v>
      </c>
      <c r="EQ109" s="4">
        <f t="shared" si="121"/>
        <v>66999.617539813684</v>
      </c>
      <c r="ER109" s="4">
        <f t="shared" si="122"/>
        <v>48817.357252208087</v>
      </c>
      <c r="ES109" s="4">
        <f t="shared" si="123"/>
        <v>20079.762756204716</v>
      </c>
      <c r="ET109" s="4">
        <f t="shared" si="124"/>
        <v>5999.8993283550808</v>
      </c>
      <c r="EU109" s="4">
        <f t="shared" si="125"/>
        <v>2877.6619396141641</v>
      </c>
      <c r="EV109" s="4">
        <v>0</v>
      </c>
      <c r="EW109" s="4">
        <f t="shared" si="126"/>
        <v>0</v>
      </c>
      <c r="EX109" s="4">
        <f t="shared" si="127"/>
        <v>0</v>
      </c>
      <c r="EY109" s="4">
        <f t="shared" si="128"/>
        <v>0</v>
      </c>
      <c r="EZ109" s="4">
        <f t="shared" si="129"/>
        <v>1013.2163947938585</v>
      </c>
      <c r="FA109" s="4">
        <f t="shared" si="130"/>
        <v>503.01779815868053</v>
      </c>
      <c r="FB109" s="52">
        <v>0</v>
      </c>
      <c r="FC109" s="4">
        <f t="shared" si="131"/>
        <v>4958.9776883613758</v>
      </c>
      <c r="FD109" s="4">
        <f t="shared" si="132"/>
        <v>4762.8978169017319</v>
      </c>
      <c r="FE109" s="4">
        <f t="shared" si="133"/>
        <v>3489.7429457643125</v>
      </c>
      <c r="FF109" s="4">
        <f t="shared" si="134"/>
        <v>1446.4399293096326</v>
      </c>
      <c r="FG109" s="4">
        <f t="shared" si="135"/>
        <v>434.6647957523744</v>
      </c>
      <c r="FH109" s="4">
        <f t="shared" si="136"/>
        <v>209.30123818130832</v>
      </c>
      <c r="FI109" s="4">
        <v>0</v>
      </c>
      <c r="FJ109" s="4">
        <f t="shared" si="137"/>
        <v>0</v>
      </c>
      <c r="FK109" s="4">
        <f t="shared" si="138"/>
        <v>0</v>
      </c>
      <c r="FL109" s="4">
        <f t="shared" si="139"/>
        <v>0</v>
      </c>
      <c r="FM109" s="4">
        <f t="shared" si="140"/>
        <v>74.223897193660278</v>
      </c>
      <c r="FN109" s="9">
        <f t="shared" si="141"/>
        <v>37.098346760098984</v>
      </c>
      <c r="FO109" s="4">
        <v>0</v>
      </c>
      <c r="FP109" s="4">
        <f t="shared" si="142"/>
        <v>15888.083891512897</v>
      </c>
      <c r="FQ109" s="4">
        <f t="shared" si="143"/>
        <v>15214.226685170335</v>
      </c>
      <c r="FR109" s="4">
        <f t="shared" si="144"/>
        <v>11042.422752994105</v>
      </c>
      <c r="FS109" s="4">
        <f t="shared" si="145"/>
        <v>4512.6801300944953</v>
      </c>
      <c r="FT109" s="4">
        <f t="shared" si="146"/>
        <v>1340.6841596965255</v>
      </c>
      <c r="FU109" s="4">
        <f t="shared" si="147"/>
        <v>639.92877793354387</v>
      </c>
      <c r="FV109" s="4">
        <v>0</v>
      </c>
      <c r="FW109" s="4">
        <f t="shared" si="148"/>
        <v>0</v>
      </c>
      <c r="FX109" s="4">
        <f t="shared" si="149"/>
        <v>0</v>
      </c>
      <c r="FY109" s="4">
        <f t="shared" si="150"/>
        <v>0</v>
      </c>
      <c r="FZ109" s="4">
        <f t="shared" si="151"/>
        <v>222.82851221223069</v>
      </c>
      <c r="GA109" s="4">
        <f t="shared" si="152"/>
        <v>109.07253193656248</v>
      </c>
      <c r="GB109" s="4">
        <v>0</v>
      </c>
      <c r="GC109" s="4">
        <f t="shared" si="153"/>
        <v>7663.3929372398115</v>
      </c>
      <c r="GD109" s="4">
        <f t="shared" si="94"/>
        <v>7218.9686114157566</v>
      </c>
      <c r="GE109" s="4">
        <f t="shared" si="95"/>
        <v>4992.4893201864743</v>
      </c>
      <c r="GF109" s="4">
        <f t="shared" si="96"/>
        <v>1910.0144758780168</v>
      </c>
      <c r="GG109" s="4">
        <f t="shared" si="97"/>
        <v>539.90015106010458</v>
      </c>
      <c r="GH109" s="4">
        <f t="shared" si="98"/>
        <v>248.79137229237213</v>
      </c>
      <c r="GI109" s="4">
        <v>0</v>
      </c>
      <c r="GJ109" s="4">
        <f t="shared" si="154"/>
        <v>0</v>
      </c>
      <c r="GK109" s="4">
        <f t="shared" si="155"/>
        <v>0</v>
      </c>
      <c r="GL109" s="4">
        <f t="shared" si="99"/>
        <v>0</v>
      </c>
      <c r="GM109" s="4">
        <f t="shared" si="100"/>
        <v>81.262868452985686</v>
      </c>
      <c r="GN109" s="4">
        <f t="shared" si="101"/>
        <v>37.235051419160435</v>
      </c>
      <c r="GO109" s="52">
        <v>0</v>
      </c>
      <c r="GP109" s="4">
        <f>step*(-'By group'!C$32*Population!C109+'By group'!I$33*Population!I109)</f>
        <v>0</v>
      </c>
      <c r="GQ109" s="4">
        <f>step*(-'By group'!D$32*Population!D109+'By group'!J$33*Population!J109)</f>
        <v>0</v>
      </c>
      <c r="GR109" s="4">
        <f>step*(-'By group'!E$32*Population!E109+'By group'!K$33*Population!K109)</f>
        <v>0</v>
      </c>
      <c r="GS109" s="4">
        <f>step*(-'By group'!F$32*Population!F109+'By group'!L$33*Population!L109)</f>
        <v>-5052.2692616377281</v>
      </c>
      <c r="GT109" s="4">
        <f>step*(-'By group'!G$32*Population!G109+'By group'!M$33*Population!M109)</f>
        <v>-656.80969794154612</v>
      </c>
      <c r="GU109" s="4">
        <f>step*(-'By group'!H$32*Population!H109+'By group'!N$33*Population!N109)</f>
        <v>-573.88572413056465</v>
      </c>
      <c r="GV109" s="46">
        <f t="shared" si="156"/>
        <v>0</v>
      </c>
      <c r="GW109" s="14">
        <f t="shared" si="157"/>
        <v>0</v>
      </c>
      <c r="GX109" s="4">
        <f t="shared" si="158"/>
        <v>0</v>
      </c>
      <c r="GY109" s="4">
        <f t="shared" si="159"/>
        <v>5052.2692616377281</v>
      </c>
      <c r="GZ109" s="4">
        <f t="shared" si="160"/>
        <v>656.80969794154612</v>
      </c>
      <c r="HA109" s="4">
        <f t="shared" si="161"/>
        <v>573.88572413056465</v>
      </c>
      <c r="HB109" s="8">
        <v>0</v>
      </c>
      <c r="HC109" s="4">
        <f>step*(-'By group'!P$32*Population!P109+'By group'!V$33*Population!V109)</f>
        <v>0</v>
      </c>
      <c r="HD109" s="4">
        <f>step*(-'By group'!Q$32*Population!Q109+'By group'!W$33*Population!W109)</f>
        <v>0</v>
      </c>
      <c r="HE109" s="4">
        <f>step*(-'By group'!R$32*Population!R109+'By group'!X$33*Population!X109)</f>
        <v>0</v>
      </c>
      <c r="HF109" s="4">
        <f>step*(-'By group'!S$32*Population!S109+'By group'!Y$33*Population!Y109)</f>
        <v>-2493.341466780611</v>
      </c>
      <c r="HG109" s="4">
        <f>step*(-'By group'!T$32*Population!T109+'By group'!Z$33*Population!Z109)</f>
        <v>-324.0234888434926</v>
      </c>
      <c r="HH109" s="4">
        <f>step*(-'By group'!U$32*Population!U109+'By group'!AA$33*Population!AA109)</f>
        <v>-282.76752417471545</v>
      </c>
      <c r="HI109" s="14">
        <f t="shared" si="162"/>
        <v>0</v>
      </c>
      <c r="HJ109" s="46">
        <f t="shared" si="163"/>
        <v>0</v>
      </c>
      <c r="HK109" s="4">
        <f t="shared" si="164"/>
        <v>0</v>
      </c>
      <c r="HL109" s="4">
        <f t="shared" si="165"/>
        <v>2493.341466780611</v>
      </c>
      <c r="HM109" s="4">
        <f t="shared" si="166"/>
        <v>324.0234888434926</v>
      </c>
      <c r="HN109" s="9">
        <f t="shared" si="167"/>
        <v>282.76752417471545</v>
      </c>
      <c r="HO109" s="4">
        <v>0</v>
      </c>
      <c r="HP109" s="4">
        <f>step*(-'By group'!AC$32*Population!AC109+'By group'!AI$33*Population!AI109)</f>
        <v>0</v>
      </c>
      <c r="HQ109" s="4">
        <f>step*(-'By group'!AD$32*Population!AD109+'By group'!AJ$33*Population!AJ109)</f>
        <v>0</v>
      </c>
      <c r="HR109" s="4">
        <f>step*(-'By group'!AE$32*Population!AE109+'By group'!AK$33*Population!AK109)</f>
        <v>0</v>
      </c>
      <c r="HS109" s="4">
        <f>step*(-'By group'!AF$32*Population!AF109+'By group'!AL$33*Population!AL109)</f>
        <v>-180.22044927935707</v>
      </c>
      <c r="HT109" s="4">
        <f>step*(-'By group'!AG$32*Population!AG109+'By group'!AM$33*Population!AM109)</f>
        <v>-23.311074256212176</v>
      </c>
      <c r="HU109" s="4">
        <f>step*(-'By group'!AH$32*Population!AH109+'By group'!AN$33*Population!AN109)</f>
        <v>-20.504701437247729</v>
      </c>
      <c r="HV109" s="14">
        <f t="shared" si="168"/>
        <v>0</v>
      </c>
      <c r="HW109" s="46">
        <f t="shared" si="169"/>
        <v>0</v>
      </c>
      <c r="HX109" s="4">
        <f t="shared" si="170"/>
        <v>0</v>
      </c>
      <c r="HY109" s="4">
        <f t="shared" si="171"/>
        <v>180.22044927935707</v>
      </c>
      <c r="HZ109" s="4">
        <f t="shared" si="172"/>
        <v>23.311074256212176</v>
      </c>
      <c r="IA109" s="4">
        <f t="shared" si="173"/>
        <v>20.504701437247729</v>
      </c>
      <c r="IB109" s="8">
        <v>0</v>
      </c>
      <c r="IC109" s="4">
        <f>step*(-'By group'!AP$32*Population!AP109+'By group'!AV$33*Population!AV109)</f>
        <v>0</v>
      </c>
      <c r="ID109" s="4">
        <f>step*(-'By group'!AQ$32*Population!AQ109+'By group'!AW$33*Population!AW109)</f>
        <v>0</v>
      </c>
      <c r="IE109" s="4">
        <f>step*(-'By group'!AR$32*Population!AR109+'By group'!AX$33*Population!AX109)</f>
        <v>0</v>
      </c>
      <c r="IF109" s="4">
        <f>step*(-'By group'!AS$32*Population!AS109+'By group'!AY$33*Population!AY109)</f>
        <v>-558.92782374214744</v>
      </c>
      <c r="IG109" s="4">
        <f>step*(-'By group'!AT$32*Population!AT109+'By group'!AZ$33*Population!AZ109)</f>
        <v>-73.449489618427535</v>
      </c>
      <c r="IH109" s="4">
        <f>step*(-'By group'!AU$32*Population!AU109+'By group'!BA$33*Population!BA109)</f>
        <v>-63.866064688382579</v>
      </c>
      <c r="II109" s="14">
        <f t="shared" si="102"/>
        <v>0</v>
      </c>
      <c r="IJ109" s="4">
        <f t="shared" si="103"/>
        <v>0</v>
      </c>
      <c r="IK109" s="4">
        <f t="shared" si="174"/>
        <v>0</v>
      </c>
      <c r="IL109" s="4">
        <f t="shared" si="175"/>
        <v>558.92782374214744</v>
      </c>
      <c r="IM109" s="4">
        <f t="shared" si="176"/>
        <v>73.449489618427535</v>
      </c>
      <c r="IN109" s="4">
        <f t="shared" si="177"/>
        <v>63.866064688382579</v>
      </c>
      <c r="IO109" s="8">
        <v>0</v>
      </c>
      <c r="IP109" s="4">
        <f>step*(-'By group'!BC$32*Population!BC109+'By group'!BI$33*Population!BI109)</f>
        <v>0</v>
      </c>
      <c r="IQ109" s="4">
        <f>step*(-'By group'!BD$32*Population!BD109+'By group'!BJ$33*Population!BJ109)</f>
        <v>0</v>
      </c>
      <c r="IR109" s="4">
        <f>step*(-'By group'!BE$32*Population!BE109+'By group'!BK$33*Population!BK109)</f>
        <v>0</v>
      </c>
      <c r="IS109" s="4">
        <f>step*(-'By group'!BF$32*Population!BF109+'By group'!BL$33*Population!BL109)</f>
        <v>-229.31864130355945</v>
      </c>
      <c r="IT109" s="4">
        <f>step*(-'By group'!BG$32*Population!BG109+'By group'!BM$33*Population!BM109)</f>
        <v>-31.140748748894215</v>
      </c>
      <c r="IU109" s="4">
        <f>step*(-'By group'!BH$32*Population!BH109+'By group'!BN$33*Population!BN109)</f>
        <v>-25.47768792616489</v>
      </c>
      <c r="IV109" s="14">
        <f t="shared" si="104"/>
        <v>0</v>
      </c>
      <c r="IW109" s="4">
        <f t="shared" si="105"/>
        <v>0</v>
      </c>
      <c r="IX109" s="4">
        <f t="shared" si="106"/>
        <v>0</v>
      </c>
      <c r="IY109" s="4">
        <f t="shared" si="107"/>
        <v>229.31864130355945</v>
      </c>
      <c r="IZ109" s="4">
        <f t="shared" si="108"/>
        <v>31.140748748894215</v>
      </c>
      <c r="JA109" s="4">
        <f t="shared" si="109"/>
        <v>25.47768792616489</v>
      </c>
      <c r="JB109" s="75">
        <f>step*(+prop_idu_male*'By group'!BB$9*Population!BB109-'By group'!B$8*Population!B109)</f>
        <v>-992.62431735780387</v>
      </c>
      <c r="JC109" s="46">
        <f>step*(+prop_idu_male*'By group'!BC$9*Population!BC109-'By group'!C$8*Population!C109)</f>
        <v>-5.9134386195665929</v>
      </c>
      <c r="JD109" s="46">
        <f>step*(+prop_idu_male*'By group'!BD$9*Population!BD109-'By group'!D$8*Population!D109)</f>
        <v>-17.371191539914413</v>
      </c>
      <c r="JE109" s="46">
        <f>step*(+prop_idu_male*'By group'!BE$9*Population!BE109-'By group'!E$8*Population!E109)</f>
        <v>-18.046025510297191</v>
      </c>
      <c r="JF109" s="46">
        <f>step*(+prop_idu_male*'By group'!BF$9*Population!BF109-'By group'!F$8*Population!F109)</f>
        <v>-5.431306994084613</v>
      </c>
      <c r="JG109" s="46">
        <f>step*(+prop_idu_male*'By group'!BG$9*Population!BG109-'By group'!G$8*Population!G109)</f>
        <v>-1.04706384031989</v>
      </c>
      <c r="JH109" s="46">
        <f>step*(+prop_idu_male*'By group'!BH$9*Population!BH109-'By group'!H$8*Population!H109)</f>
        <v>-0.8874534236942192</v>
      </c>
      <c r="JI109" s="46">
        <f>step*(+prop_idu_male*'By group'!BI$9*Population!BI109-'By group'!I$8*Population!I109)</f>
        <v>0</v>
      </c>
      <c r="JJ109" s="46">
        <f>step*(+prop_idu_male*'By group'!BJ$9*Population!BJ109-'By group'!J$8*Population!J109)</f>
        <v>0</v>
      </c>
      <c r="JK109" s="46">
        <f>step*(+prop_idu_male*'By group'!BK$9*Population!BK109-'By group'!K$8*Population!K109)</f>
        <v>0</v>
      </c>
      <c r="JL109" s="46">
        <f>step*(+prop_idu_male*'By group'!BL$9*Population!BL109-'By group'!L$8*Population!L109)</f>
        <v>-1.8588049431508549</v>
      </c>
      <c r="JM109" s="46">
        <f>step*(+prop_idu_male*'By group'!BM$9*Population!BM109-'By group'!M$8*Population!M109)</f>
        <v>-0.92998387875137967</v>
      </c>
      <c r="JN109" s="46">
        <f>step*(+prop_idu_male*'By group'!BN$9*Population!BN109-'By group'!N$8*Population!N109)</f>
        <v>-0.74942830117290049</v>
      </c>
      <c r="JO109" s="45">
        <f>step*(+(1-prop_idu_male)*'By group'!BB$9*Population!BB109-'By group'!O$8*Population!O109-'By group'!O$6*Population!O109+'By group'!AB$7*Population!AB109)</f>
        <v>-7421.4147566215934</v>
      </c>
      <c r="JP109" s="46">
        <f>step*(+(1-prop_idu_male)*'By group'!BC$9*Population!BC109-'By group'!P$8*Population!P109-'By group'!P$6*Population!P109+'By group'!AC$7*Population!AC109)</f>
        <v>-11.326052538337985</v>
      </c>
      <c r="JQ109" s="46">
        <f>step*(+(1-prop_idu_male)*'By group'!BD$9*Population!BD109-'By group'!Q$8*Population!Q109-'By group'!Q$6*Population!Q109+'By group'!AD$7*Population!AD109)</f>
        <v>-32.847771977025815</v>
      </c>
      <c r="JR109" s="46">
        <f>step*(+(1-prop_idu_male)*'By group'!BE$9*Population!BE109-'By group'!R$8*Population!R109-'By group'!R$6*Population!R109+'By group'!AE$7*Population!AE109)</f>
        <v>-33.545167071212283</v>
      </c>
      <c r="JS109" s="46">
        <f>step*(+(1-prop_idu_male)*'By group'!BF$9*Population!BF109-'By group'!S$8*Population!S109-'By group'!S$6*Population!S109+'By group'!AF$7*Population!AF109)</f>
        <v>-9.9710577101153905</v>
      </c>
      <c r="JT109" s="46">
        <f>step*(+(1-prop_idu_male)*'By group'!BG$9*Population!BG109-'By group'!T$8*Population!T109-'By group'!T$6*Population!T109+'By group'!AG$7*Population!AG109)</f>
        <v>-1.9058593689716616</v>
      </c>
      <c r="JU109" s="46">
        <f>step*(+(1-prop_idu_male)*'By group'!BH$9*Population!BH109-'By group'!U$8*Population!U109-'By group'!U$6*Population!U109+'By group'!AH$7*Population!AH109)</f>
        <v>-1.5932425885904766</v>
      </c>
      <c r="JV109" s="46">
        <f>step*(+(1-prop_idu_male)*'By group'!BI$9*Population!BI109-'By group'!V$8*Population!V109-'By group'!V$6*Population!V109+'By group'!AI$7*Population!AI109)</f>
        <v>0</v>
      </c>
      <c r="JW109" s="46">
        <f>step*(+(1-prop_idu_male)*'By group'!BJ$9*Population!BJ109-'By group'!W$8*Population!W109-'By group'!W$6*Population!W109+'By group'!AJ$7*Population!AJ109)</f>
        <v>0</v>
      </c>
      <c r="JX109" s="46">
        <f>step*(+(1-prop_idu_male)*'By group'!BK$9*Population!BK109-'By group'!X$8*Population!X109-'By group'!X$6*Population!X109+'By group'!AK$7*Population!AK109)</f>
        <v>0</v>
      </c>
      <c r="JY109" s="46">
        <f>step*(+(1-prop_idu_male)*'By group'!BL$9*Population!BL109-'By group'!Y$8*Population!Y109-'By group'!Y$6*Population!Y109+'By group'!AL$7*Population!AL109)</f>
        <v>-3.3325621828022034</v>
      </c>
      <c r="JZ109" s="46">
        <f>step*(+(1-prop_idu_male)*'By group'!BM$9*Population!BM109-'By group'!Z$8*Population!Z109-'By group'!Z$6*Population!Z109+'By group'!AM$7*Population!AM109)</f>
        <v>-1.6438662182543178</v>
      </c>
      <c r="KA109" s="76">
        <f>step*(+(1-prop_idu_male)*'By group'!BN$9*Population!BN109-'By group'!AA$8*Population!AA109-'By group'!AA$6*Population!AA109+'By group'!AN$7*Population!AN109)</f>
        <v>-1.3087832079711086</v>
      </c>
      <c r="KB109" s="46">
        <f>step*(+'By group'!O$6*Population!O109-'By group'!AB$7*Population!AB109)</f>
        <v>6350.5570818448014</v>
      </c>
      <c r="KC109" s="46">
        <f>step*(+'By group'!P$6*Population!P109-'By group'!AC$7*Population!AC109)</f>
        <v>8.1926407196897717</v>
      </c>
      <c r="KD109" s="46">
        <f>step*(+'By group'!Q$6*Population!Q109-'By group'!AD$7*Population!AD109)</f>
        <v>23.683399245006569</v>
      </c>
      <c r="KE109" s="46">
        <f>step*(+'By group'!R$6*Population!R109-'By group'!AE$7*Population!AE109)</f>
        <v>24.078290035873323</v>
      </c>
      <c r="KF109" s="46">
        <f>step*(+'By group'!S$6*Population!S109-'By group'!AF$7*Population!AF109)</f>
        <v>7.1330780912558804</v>
      </c>
      <c r="KG109" s="46">
        <f>step*(+'By group'!T$6*Population!T109-'By group'!AG$7*Population!AG109)</f>
        <v>1.3601819457239133</v>
      </c>
      <c r="KH109" s="46">
        <f>step*(+'By group'!U$6*Population!U109-'By group'!AH$7*Population!AH109)</f>
        <v>1.13259266662074</v>
      </c>
      <c r="KI109" s="46">
        <f>step*(+'By group'!V$6*Population!V109-'By group'!AI$7*Population!AI109)</f>
        <v>0</v>
      </c>
      <c r="KJ109" s="46">
        <f>step*(+'By group'!W$6*Population!W109-'By group'!AJ$7*Population!AJ109)</f>
        <v>0</v>
      </c>
      <c r="KK109" s="46">
        <f>step*(+'By group'!X$6*Population!X109-'By group'!AK$7*Population!AK109)</f>
        <v>0</v>
      </c>
      <c r="KL109" s="46">
        <f>step*(+'By group'!Y$6*Population!Y109-'By group'!AL$7*Population!AL109)</f>
        <v>2.3681035090801363</v>
      </c>
      <c r="KM109" s="46">
        <f>step*(+'By group'!Z$6*Population!Z109-'By group'!AM$7*Population!AM109)</f>
        <v>1.1631894509471334</v>
      </c>
      <c r="KN109" s="46">
        <f>step*(+'By group'!AA$6*Population!AA109-'By group'!AN$7*Population!AN109)</f>
        <v>0.92244518686966814</v>
      </c>
      <c r="KO109" s="45">
        <v>0</v>
      </c>
      <c r="KP109" s="46">
        <v>0</v>
      </c>
      <c r="KQ109" s="46">
        <v>0</v>
      </c>
      <c r="KR109" s="46">
        <v>0</v>
      </c>
      <c r="KS109" s="46">
        <v>0</v>
      </c>
      <c r="KT109" s="46">
        <v>0</v>
      </c>
      <c r="KU109" s="46">
        <v>0</v>
      </c>
      <c r="KV109" s="46">
        <v>0</v>
      </c>
      <c r="KW109" s="46">
        <v>0</v>
      </c>
      <c r="KX109" s="46">
        <v>0</v>
      </c>
      <c r="KY109" s="46">
        <v>0</v>
      </c>
      <c r="KZ109" s="46">
        <v>0</v>
      </c>
      <c r="LA109" s="46">
        <v>0</v>
      </c>
      <c r="LB109" s="188">
        <f>step*(-'By group'!BB$9*Population!BB109+'By group'!B$8*Population!B109+'By group'!O$8*Population!O109)</f>
        <v>2063.4819921345961</v>
      </c>
      <c r="LC109" s="189">
        <f>step*(-'By group'!BC$9*Population!BC109+'By group'!C$8*Population!C109+'By group'!P$8*Population!P109)</f>
        <v>9.0468504382148041</v>
      </c>
      <c r="LD109" s="189">
        <f>step*(-'By group'!BD$9*Population!BD109+'By group'!D$8*Population!D109+'By group'!Q$8*Population!Q109)</f>
        <v>26.535564271933652</v>
      </c>
      <c r="LE109" s="189">
        <f>step*(-'By group'!BE$9*Population!BE109+'By group'!E$8*Population!E109+'By group'!R$8*Population!R109)</f>
        <v>27.512902545636145</v>
      </c>
      <c r="LF109" s="189">
        <f>step*(-'By group'!BF$9*Population!BF109+'By group'!F$8*Population!F109+'By group'!S$8*Population!S109)</f>
        <v>8.2692866129441214</v>
      </c>
      <c r="LG109" s="189">
        <f>step*(-'By group'!BG$9*Population!BG109+'By group'!G$8*Population!G109+'By group'!T$8*Population!T109)</f>
        <v>1.5927412635676381</v>
      </c>
      <c r="LH109" s="189">
        <f>step*(-'By group'!BH$9*Population!BH109+'By group'!H$8*Population!H109+'By group'!U$8*Population!U109)</f>
        <v>1.348103345663956</v>
      </c>
      <c r="LI109" s="189">
        <f>step*(-'By group'!BI$9*Population!BI109+'By group'!I$8*Population!I109+'By group'!V$8*Population!V109)</f>
        <v>0</v>
      </c>
      <c r="LJ109" s="189">
        <f>step*(-'By group'!BJ$9*Population!BJ109+'By group'!J$8*Population!J109+'By group'!W$8*Population!W109)</f>
        <v>0</v>
      </c>
      <c r="LK109" s="189">
        <f>step*(-'By group'!BK$9*Population!BK109+'By group'!K$8*Population!K109+'By group'!X$8*Population!X109)</f>
        <v>0</v>
      </c>
      <c r="LL109" s="189">
        <f>step*(-'By group'!BL$9*Population!BL109+'By group'!L$8*Population!L109+'By group'!Y$8*Population!Y109)</f>
        <v>2.8232636168729224</v>
      </c>
      <c r="LM109" s="189">
        <f>step*(-'By group'!BM$9*Population!BM109+'By group'!M$8*Population!M109+'By group'!Z$8*Population!Z109)</f>
        <v>1.410660646058564</v>
      </c>
      <c r="LN109" s="189">
        <f>step*(-'By group'!BN$9*Population!BN109+'By group'!N$8*Population!N109+'By group'!AA$8*Population!AA109)</f>
        <v>1.1357663222743408</v>
      </c>
    </row>
    <row r="110" spans="1:326" x14ac:dyDescent="0.25">
      <c r="A110">
        <f t="shared" si="178"/>
        <v>53</v>
      </c>
      <c r="B110" s="52">
        <f>step*((-'By group'!B$4-'By group'!B$5-'By group'!B$22)*Population!B110+'By group'!B$3*Population!$BO110)</f>
        <v>198777.96762364847</v>
      </c>
      <c r="C110" s="4">
        <f>step*((-'By group'!C$4-'By group'!C$5-'By group'!C$22)*Population!C110+'By group'!C$3*Population!$BO110)</f>
        <v>-5439.5844702679988</v>
      </c>
      <c r="D110" s="4">
        <f>step*((-'By group'!D$4-'By group'!D$5-'By group'!D$22)*Population!D110+'By group'!D$3*Population!$BO110)</f>
        <v>-35685.815987408525</v>
      </c>
      <c r="E110" s="4">
        <f>step*((-'By group'!E$4-'By group'!E$5-'By group'!E$22)*Population!E110+'By group'!E$3*Population!$BO110)</f>
        <v>-57114.13929746583</v>
      </c>
      <c r="F110" s="4">
        <f>step*((-'By group'!F$4-'By group'!F$5-'By group'!F$22)*Population!F110+'By group'!F$3*Population!$BO110)</f>
        <v>-23169.140185985743</v>
      </c>
      <c r="G110" s="4">
        <f>step*((-'By group'!G$4-'By group'!G$5-'By group'!G$22)*Population!G110+'By group'!G$3*Population!$BO110)</f>
        <v>-5615.6763165451066</v>
      </c>
      <c r="H110" s="4">
        <f>step*((-'By group'!H$4-'By group'!H$5-'By group'!H$22)*Population!H110+'By group'!H$3*Population!$BO110)</f>
        <v>-5215.2169643010811</v>
      </c>
      <c r="I110" s="4">
        <f>step*((-'By group'!I$4-'By group'!I$5-'By group'!I$22)*Population!I110+'By group'!I$3*Population!$BO110)</f>
        <v>0</v>
      </c>
      <c r="J110" s="4">
        <f>step*((-'By group'!J$4-'By group'!J$5-'By group'!J$22)*Population!J110+'By group'!J$3*Population!$BO110)</f>
        <v>0</v>
      </c>
      <c r="K110" s="4">
        <f>step*((-'By group'!K$4-'By group'!K$5-'By group'!K$22)*Population!K110+'By group'!K$3*Population!$BO110)</f>
        <v>0</v>
      </c>
      <c r="L110" s="4">
        <f>step*((-'By group'!L$4-'By group'!L$5-'By group'!L$22)*Population!L110+'By group'!L$3*Population!$BO110)</f>
        <v>-2883.8544713722617</v>
      </c>
      <c r="M110" s="4">
        <f>step*((-'By group'!M$4-'By group'!M$5-'By group'!M$22)*Population!M110+'By group'!M$3*Population!$BO110)</f>
        <v>-1635.7096623231166</v>
      </c>
      <c r="N110" s="4">
        <f>step*((-'By group'!N$4-'By group'!N$5-'By group'!N$22)*Population!N110+'By group'!N$3*Population!$BO110)</f>
        <v>-1551.7540849810728</v>
      </c>
      <c r="O110" s="8">
        <f>step*((-'By group'!O$4-'By group'!O$5-'By group'!O$22)*Population!O110+'By group'!O$3*Population!$BO110)</f>
        <v>138696.02780522592</v>
      </c>
      <c r="P110" s="4">
        <f>step*((-'By group'!P$4-'By group'!P$5-'By group'!P$22)*Population!P110+'By group'!P$3*Population!$BO110)</f>
        <v>-2687.8574043742474</v>
      </c>
      <c r="Q110" s="4">
        <f>step*((-'By group'!Q$4-'By group'!Q$5-'By group'!Q$22)*Population!Q110+'By group'!Q$3*Population!$BO110)</f>
        <v>-17626.01336222994</v>
      </c>
      <c r="R110" s="4">
        <f>step*((-'By group'!R$4-'By group'!R$5-'By group'!R$22)*Population!R110+'By group'!R$3*Population!$BO110)</f>
        <v>-28194.601264520981</v>
      </c>
      <c r="S110" s="4">
        <f>step*((-'By group'!S$4-'By group'!S$5-'By group'!S$22)*Population!S110+'By group'!S$3*Population!$BO110)</f>
        <v>-11433.389737976662</v>
      </c>
      <c r="T110" s="4">
        <f>step*((-'By group'!T$4-'By group'!T$5-'By group'!T$22)*Population!T110+'By group'!T$3*Population!$BO110)</f>
        <v>-2770.6560808693221</v>
      </c>
      <c r="U110" s="4">
        <f>step*((-'By group'!U$4-'By group'!U$5-'By group'!U$22)*Population!U110+'By group'!U$3*Population!$BO110)</f>
        <v>-2572.9031176261683</v>
      </c>
      <c r="V110" s="4">
        <f>step*((-'By group'!V$4-'By group'!V$5-'By group'!V$22)*Population!V110+'By group'!V$3*Population!$BO110)</f>
        <v>0</v>
      </c>
      <c r="W110" s="4">
        <f>step*((-'By group'!W$4-'By group'!W$5-'By group'!W$22)*Population!W110+'By group'!W$3*Population!$BO110)</f>
        <v>0</v>
      </c>
      <c r="X110" s="4">
        <f>step*((-'By group'!X$4-'By group'!X$5-'By group'!X$22)*Population!X110+'By group'!X$3*Population!$BO110)</f>
        <v>0</v>
      </c>
      <c r="Y110" s="4">
        <f>step*((-'By group'!Y$4-'By group'!Y$5-'By group'!Y$22)*Population!Y110+'By group'!Y$3*Population!$BO110)</f>
        <v>-1422.5832217078805</v>
      </c>
      <c r="Z110" s="4">
        <f>step*((-'By group'!Z$4-'By group'!Z$5-'By group'!Z$22)*Population!Z110+'By group'!Z$3*Population!$BO110)</f>
        <v>-807.04845643041119</v>
      </c>
      <c r="AA110" s="4">
        <f>step*((-'By group'!AA$4-'By group'!AA$5-'By group'!AA$22)*Population!AA110+'By group'!AA$3*Population!$BO110)</f>
        <v>-766.79002670222405</v>
      </c>
      <c r="AB110" s="8">
        <f>step*((-'By group'!AB$4-'By group'!AB$5-'By group'!AB$22)*Population!AB110+'By group'!AB$3*Population!$BO110)</f>
        <v>-1305.5652704466356</v>
      </c>
      <c r="AC110" s="4">
        <f>step*((-'By group'!AC$4-'By group'!AC$5-'By group'!AC$22)*Population!AC110+'By group'!AC$3*Population!$BO110)</f>
        <v>-191.06617665619987</v>
      </c>
      <c r="AD110" s="4">
        <f>step*((-'By group'!AD$4-'By group'!AD$5-'By group'!AD$22)*Population!AD110+'By group'!AD$3*Population!$BO110)</f>
        <v>-1259.9552333668071</v>
      </c>
      <c r="AE110" s="4">
        <f>step*((-'By group'!AE$4-'By group'!AE$5-'By group'!AE$22)*Population!AE110+'By group'!AE$3*Population!$BO110)</f>
        <v>-2030.9470577974751</v>
      </c>
      <c r="AF110" s="4">
        <f>step*((-'By group'!AF$4-'By group'!AF$5-'By group'!AF$22)*Population!AF110+'By group'!AF$3*Population!$BO110)</f>
        <v>-828.29979551304393</v>
      </c>
      <c r="AG110" s="4">
        <f>step*((-'By group'!AG$4-'By group'!AG$5-'By group'!AG$22)*Population!AG110+'By group'!AG$3*Population!$BO110)</f>
        <v>-201.52522303962124</v>
      </c>
      <c r="AH110" s="4">
        <f>step*((-'By group'!AH$4-'By group'!AH$5-'By group'!AH$22)*Population!AH110+'By group'!AH$3*Population!$BO110)</f>
        <v>-188.37232145589158</v>
      </c>
      <c r="AI110" s="4">
        <f>step*((-'By group'!AI$4-'By group'!AI$5-'By group'!AI$22)*Population!AI110+'By group'!AI$3*Population!$BO110)</f>
        <v>0</v>
      </c>
      <c r="AJ110" s="4">
        <f>step*((-'By group'!AJ$4-'By group'!AJ$5-'By group'!AJ$22)*Population!AJ110+'By group'!AJ$3*Population!$BO110)</f>
        <v>0</v>
      </c>
      <c r="AK110" s="4">
        <f>step*((-'By group'!AK$4-'By group'!AK$5-'By group'!AK$22)*Population!AK110+'By group'!AK$3*Population!$BO110)</f>
        <v>0</v>
      </c>
      <c r="AL110" s="4">
        <f>step*((-'By group'!AL$4-'By group'!AL$5-'By group'!AL$22)*Population!AL110+'By group'!AL$3*Population!$BO110)</f>
        <v>-104.22504003778008</v>
      </c>
      <c r="AM110" s="4">
        <f>step*((-'By group'!AM$4-'By group'!AM$5-'By group'!AM$22)*Population!AM110+'By group'!AM$3*Population!$BO110)</f>
        <v>-59.536751562123357</v>
      </c>
      <c r="AN110" s="4">
        <f>step*((-'By group'!AN$4-'By group'!AN$5-'By group'!AN$22)*Population!AN110+'By group'!AN$3*Population!$BO110)</f>
        <v>-56.908802553289703</v>
      </c>
      <c r="AO110" s="8">
        <f>step*((-'By group'!AO$4-'By group'!AO$5-'By group'!AO$22)*Population!AO110+'By group'!AO$3*Population!$BO110)</f>
        <v>17136.470972827316</v>
      </c>
      <c r="AP110" s="4">
        <f>step*((-'By group'!AP$4-'By group'!AP$5-'By group'!AP$22)*Population!AP110+'By group'!AP$3*Population!$BO110)</f>
        <v>-611.18059296424337</v>
      </c>
      <c r="AQ110" s="4">
        <f>step*((-'By group'!AQ$4-'By group'!AQ$5-'By group'!AQ$22)*Population!AQ110+'By group'!AQ$3*Population!$BO110)</f>
        <v>-3992.9600477767299</v>
      </c>
      <c r="AR110" s="4">
        <f>step*((-'By group'!AR$4-'By group'!AR$5-'By group'!AR$22)*Population!AR110+'By group'!AR$3*Population!$BO110)</f>
        <v>-6347.4308438397175</v>
      </c>
      <c r="AS110" s="4">
        <f>step*((-'By group'!AS$4-'By group'!AS$5-'By group'!AS$22)*Population!AS110+'By group'!AS$3*Population!$BO110)</f>
        <v>-2559.795869637559</v>
      </c>
      <c r="AT110" s="4">
        <f>step*((-'By group'!AT$4-'By group'!AT$5-'By group'!AT$22)*Population!AT110+'By group'!AT$3*Population!$BO110)</f>
        <v>-617.44545049500675</v>
      </c>
      <c r="AU110" s="4">
        <f>step*((-'By group'!AU$4-'By group'!AU$5-'By group'!AU$22)*Population!AU110+'By group'!AU$3*Population!$BO110)</f>
        <v>-567.62812762165333</v>
      </c>
      <c r="AV110" s="4">
        <f>step*((-'By group'!AV$4-'By group'!AV$5-'By group'!AV$22)*Population!AV110+'By group'!AV$3*Population!$BO110)</f>
        <v>0</v>
      </c>
      <c r="AW110" s="4">
        <f>step*((-'By group'!AW$4-'By group'!AW$5-'By group'!AW$22)*Population!AW110+'By group'!AW$3*Population!$BO110)</f>
        <v>0</v>
      </c>
      <c r="AX110" s="4">
        <f>step*((-'By group'!AX$4-'By group'!AX$5-'By group'!AX$22)*Population!AX110+'By group'!AX$3*Population!$BO110)</f>
        <v>0</v>
      </c>
      <c r="AY110" s="4">
        <f>step*((-'By group'!AY$4-'By group'!AY$5-'By group'!AY$22)*Population!AY110+'By group'!AY$3*Population!$BO110)</f>
        <v>-313.64967470741857</v>
      </c>
      <c r="AZ110" s="4">
        <f>step*((-'By group'!AZ$4-'By group'!AZ$5-'By group'!AZ$22)*Population!AZ110+'By group'!AZ$3*Population!$BO110)</f>
        <v>-175.53120460214762</v>
      </c>
      <c r="BA110" s="4">
        <f>step*((-'By group'!BA$4-'By group'!BA$5-'By group'!BA$22)*Population!BA110+'By group'!BA$3*Population!$BO110)</f>
        <v>-163.1362212789374</v>
      </c>
      <c r="BB110" s="8">
        <f>step*((-'By group'!BB$4-'By group'!BB$5-'By group'!BB$22)*Population!BB110+'By group'!BB$3*Population!$BO110)</f>
        <v>5721.8468588795113</v>
      </c>
      <c r="BC110" s="4">
        <f>step*((-'By group'!BC$4-'By group'!BC$5-'By group'!BC$22)*Population!BC110+'By group'!BC$3*Population!$BO110)</f>
        <v>-434.35810025958494</v>
      </c>
      <c r="BD110" s="4">
        <f>step*((-'By group'!BD$4-'By group'!BD$5-'By group'!BD$22)*Population!BD110+'By group'!BD$3*Population!$BO110)</f>
        <v>-2202.8904518901572</v>
      </c>
      <c r="BE110" s="4">
        <f>step*((-'By group'!BE$4-'By group'!BE$5-'By group'!BE$22)*Population!BE110+'By group'!BE$3*Population!$BO110)</f>
        <v>-3064.6574950767094</v>
      </c>
      <c r="BF110" s="4">
        <f>step*((-'By group'!BF$4-'By group'!BF$5-'By group'!BF$22)*Population!BF110+'By group'!BF$3*Population!$BO110)</f>
        <v>-1136.9979943354458</v>
      </c>
      <c r="BG110" s="4">
        <f>step*((-'By group'!BG$4-'By group'!BG$5-'By group'!BG$22)*Population!BG110+'By group'!BG$3*Population!$BO110)</f>
        <v>-259.47564064963512</v>
      </c>
      <c r="BH110" s="4">
        <f>step*((-'By group'!BH$4-'By group'!BH$5-'By group'!BH$22)*Population!BH110+'By group'!BH$3*Population!$BO110)</f>
        <v>-223.08093123762086</v>
      </c>
      <c r="BI110" s="4">
        <f>step*((-'By group'!BI$4-'By group'!BI$5-'By group'!BI$22)*Population!BI110+'By group'!BI$3*Population!$BO110)</f>
        <v>0</v>
      </c>
      <c r="BJ110" s="4">
        <f>step*((-'By group'!BJ$4-'By group'!BJ$5-'By group'!BJ$22)*Population!BJ110+'By group'!BJ$3*Population!$BO110)</f>
        <v>0</v>
      </c>
      <c r="BK110" s="4">
        <f>step*((-'By group'!BK$4-'By group'!BK$5-'By group'!BK$22)*Population!BK110+'By group'!BK$3*Population!$BO110)</f>
        <v>0</v>
      </c>
      <c r="BL110" s="4">
        <f>step*((-'By group'!BL$4-'By group'!BL$5-'By group'!BL$22)*Population!BL110+'By group'!BL$3*Population!$BO110)</f>
        <v>-146.68769180806075</v>
      </c>
      <c r="BM110" s="4">
        <f>step*((-'By group'!BM$4-'By group'!BM$5-'By group'!BM$22)*Population!BM110+'By group'!BM$3*Population!$BO110)</f>
        <v>-74.681015197366591</v>
      </c>
      <c r="BN110" s="4">
        <f>step*((-'By group'!BN$4-'By group'!BN$5-'By group'!BN$22)*Population!BN110+'By group'!BN$3*Population!$BO110)</f>
        <v>-62.499613291750066</v>
      </c>
      <c r="BO110" s="71">
        <f>-step*SUM(SCR!B110:N110)*Population!B110</f>
        <v>-141831.05176486977</v>
      </c>
      <c r="BP110" s="4">
        <f>step*-SUM('By group'!C$11:C$21)*Population!C110</f>
        <v>-135989.61175669997</v>
      </c>
      <c r="BQ110" s="4">
        <f>step*-SUM('By group'!D$11:D$21)*Population!D110</f>
        <v>-99127.266631690349</v>
      </c>
      <c r="BR110" s="4">
        <f>step*-SUM('By group'!E$11:E$21)*Population!E110</f>
        <v>-40795.813783904159</v>
      </c>
      <c r="BS110" s="4">
        <f>step*-SUM('By group'!F$11:F$21)*Population!F110</f>
        <v>-12194.284308413549</v>
      </c>
      <c r="BT110" s="4">
        <f>step*-SUM('By group'!G$11:G$21)*Population!G110</f>
        <v>-5849.662829734486</v>
      </c>
      <c r="BU110" s="4">
        <f>step*-SUM('By group'!H$11:H$21)*Population!H110</f>
        <v>0</v>
      </c>
      <c r="BV110" s="4">
        <f>step*-SUM('By group'!I$11:I$21)*Population!I110</f>
        <v>0</v>
      </c>
      <c r="BW110" s="4">
        <f>step*-SUM('By group'!J$11:J$21)*Population!J110</f>
        <v>0</v>
      </c>
      <c r="BX110" s="4">
        <f>step*-SUM('By group'!K$11:K$21)*Population!K110</f>
        <v>0</v>
      </c>
      <c r="BY110" s="4">
        <f>step*-SUM('By group'!L$11:L$21)*Population!L110</f>
        <v>-2059.8960509801868</v>
      </c>
      <c r="BZ110" s="4">
        <f>step*-SUM('By group'!M$11:M$21)*Population!M110</f>
        <v>-1022.3185389519479</v>
      </c>
      <c r="CA110" s="4">
        <f>step*-SUM('By group'!N$11:N$21)*Population!N110</f>
        <v>0</v>
      </c>
      <c r="CB110" s="13">
        <f>-step*SUM(SCR!O110:AA110)*Population!O110</f>
        <v>-70092.82934529426</v>
      </c>
      <c r="CC110" s="4">
        <f>step*-SUM('By group'!P$11:P$21)*Population!P110</f>
        <v>-67196.435109356185</v>
      </c>
      <c r="CD110" s="4">
        <f>step*-SUM('By group'!Q$11:Q$21)*Population!Q110</f>
        <v>-48961.148228416503</v>
      </c>
      <c r="CE110" s="4">
        <f>step*-SUM('By group'!R$11:R$21)*Population!R110</f>
        <v>-20139.000903229273</v>
      </c>
      <c r="CF110" s="4">
        <f>step*-SUM('By group'!S$11:S$21)*Population!S110</f>
        <v>-6017.5735463035062</v>
      </c>
      <c r="CG110" s="4">
        <f>step*-SUM('By group'!T$11:T$21)*Population!T110</f>
        <v>-2886.1000842388771</v>
      </c>
      <c r="CH110" s="4">
        <f>step*-SUM('By group'!U$11:U$21)*Population!U110</f>
        <v>0</v>
      </c>
      <c r="CI110" s="4">
        <f>step*-SUM('By group'!V$11:V$21)*Population!V110</f>
        <v>0</v>
      </c>
      <c r="CJ110" s="4">
        <f>step*-SUM('By group'!W$11:W$21)*Population!W110</f>
        <v>0</v>
      </c>
      <c r="CK110" s="4">
        <f>step*-SUM('By group'!X$11:X$21)*Population!X110</f>
        <v>0</v>
      </c>
      <c r="CL110" s="4">
        <f>step*-SUM('By group'!Y$11:Y$21)*Population!Y110</f>
        <v>-1016.130872648486</v>
      </c>
      <c r="CM110" s="4">
        <f>step*-SUM('By group'!Z$11:Z$21)*Population!Z110</f>
        <v>-504.40528526900698</v>
      </c>
      <c r="CN110" s="4">
        <f>step*-SUM('By group'!AA$11:AA$21)*Population!AA110</f>
        <v>0</v>
      </c>
      <c r="CO110" s="13">
        <f>-step*SUM(SCR!AB110:AN110)*Population!AB110</f>
        <v>-4973.2787171547661</v>
      </c>
      <c r="CP110" s="4">
        <f>step*-SUM('By group'!AC$11:AC$21)*Population!AC110</f>
        <v>-4776.6544164049965</v>
      </c>
      <c r="CQ110" s="4">
        <f>step*-SUM('By group'!AD$11:AD$21)*Population!AD110</f>
        <v>-3499.8756482411309</v>
      </c>
      <c r="CR110" s="4">
        <f>step*-SUM('By group'!AE$11:AE$21)*Population!AE110</f>
        <v>-1450.6764698553393</v>
      </c>
      <c r="CS110" s="4">
        <f>step*-SUM('By group'!AF$11:AF$21)*Population!AF110</f>
        <v>-435.94726079633892</v>
      </c>
      <c r="CT110" s="4">
        <f>step*-SUM('By group'!AG$11:AG$21)*Population!AG110</f>
        <v>-209.92210733293877</v>
      </c>
      <c r="CU110" s="4">
        <f>step*-SUM('By group'!AH$11:AH$21)*Population!AH110</f>
        <v>0</v>
      </c>
      <c r="CV110" s="4">
        <f>step*-SUM('By group'!AI$11:AI$21)*Population!AI110</f>
        <v>0</v>
      </c>
      <c r="CW110" s="4">
        <f>step*-SUM('By group'!AJ$11:AJ$21)*Population!AJ110</f>
        <v>0</v>
      </c>
      <c r="CX110" s="4">
        <f>step*-SUM('By group'!AK$11:AK$21)*Population!AK110</f>
        <v>0</v>
      </c>
      <c r="CY110" s="4">
        <f>step*-SUM('By group'!AL$11:AL$21)*Population!AL110</f>
        <v>-74.446457169842901</v>
      </c>
      <c r="CZ110" s="4">
        <f>step*-SUM('By group'!AM$11:AM$21)*Population!AM110</f>
        <v>-37.210469726327098</v>
      </c>
      <c r="DA110" s="4">
        <f>step*-SUM('By group'!AN$11:AN$21)*Population!AN110</f>
        <v>0</v>
      </c>
      <c r="DB110" s="13">
        <f>-step*SUM(SCR!AO110:BA110)*Population!AO110</f>
        <v>-15955.498058659276</v>
      </c>
      <c r="DC110" s="4">
        <f>step*-SUM('By group'!AP$11:AP$21)*Population!AP110</f>
        <v>-15279.514824106083</v>
      </c>
      <c r="DD110" s="4">
        <f>step*-SUM('By group'!AQ$11:AQ$21)*Population!AQ110</f>
        <v>-11091.555688268694</v>
      </c>
      <c r="DE110" s="4">
        <f>step*-SUM('By group'!AR$11:AR$21)*Population!AR110</f>
        <v>-4533.8791741712266</v>
      </c>
      <c r="DF110" s="4">
        <f>step*-SUM('By group'!AS$11:AS$21)*Population!AS110</f>
        <v>-1347.2609840197679</v>
      </c>
      <c r="DG110" s="4">
        <f>step*-SUM('By group'!AT$11:AT$21)*Population!AT110</f>
        <v>-643.17234426563198</v>
      </c>
      <c r="DH110" s="4">
        <f>step*-SUM('By group'!AU$11:AU$21)*Population!AU110</f>
        <v>0</v>
      </c>
      <c r="DI110" s="4">
        <f>step*-SUM('By group'!AV$11:AV$21)*Population!AV110</f>
        <v>0</v>
      </c>
      <c r="DJ110" s="4">
        <f>step*-SUM('By group'!AW$11:AW$21)*Population!AW110</f>
        <v>0</v>
      </c>
      <c r="DK110" s="4">
        <f>step*-SUM('By group'!AX$11:AX$21)*Population!AX110</f>
        <v>0</v>
      </c>
      <c r="DL110" s="4">
        <f>step*-SUM('By group'!AY$11:AY$21)*Population!AY110</f>
        <v>-224.03548193387039</v>
      </c>
      <c r="DM110" s="4">
        <f>step*-SUM('By group'!AZ$11:AZ$21)*Population!AZ110</f>
        <v>-109.70700287634227</v>
      </c>
      <c r="DN110" s="4">
        <f>step*-SUM('By group'!BA$11:BA$21)*Population!BA110</f>
        <v>0</v>
      </c>
      <c r="DO110" s="13">
        <f>-step*SUM(SCR!BB110:BN110)*Population!BB110</f>
        <v>-7684.9688581696882</v>
      </c>
      <c r="DP110" s="4">
        <f>step*-SUM('By group'!BC$11:BC$21)*Population!BC110</f>
        <v>-7239.3016709930816</v>
      </c>
      <c r="DQ110" s="4">
        <f>step*-SUM('By group'!BD$11:BD$21)*Population!BD110</f>
        <v>-5006.5692088412661</v>
      </c>
      <c r="DR110" s="4">
        <f>step*-SUM('By group'!BE$11:BE$21)*Population!BE110</f>
        <v>-1915.4109344229435</v>
      </c>
      <c r="DS110" s="4">
        <f>step*-SUM('By group'!BF$11:BF$21)*Population!BF110</f>
        <v>-541.42761635021236</v>
      </c>
      <c r="DT110" s="4">
        <f>step*-SUM('By group'!BG$11:BG$21)*Population!BG110</f>
        <v>-249.49580831695684</v>
      </c>
      <c r="DU110" s="4">
        <f>step*-SUM('By group'!BH$11:BH$21)*Population!BH110</f>
        <v>0</v>
      </c>
      <c r="DV110" s="4">
        <f>step*-SUM('By group'!BI$11:BI$21)*Population!BI110</f>
        <v>0</v>
      </c>
      <c r="DW110" s="4">
        <f>step*-SUM('By group'!BJ$11:BJ$21)*Population!BJ110</f>
        <v>0</v>
      </c>
      <c r="DX110" s="4">
        <f>step*-SUM('By group'!BK$11:BK$21)*Population!BK110</f>
        <v>0</v>
      </c>
      <c r="DY110" s="4">
        <f>step*-SUM('By group'!BL$11:BL$21)*Population!BL110</f>
        <v>-81.493162115589314</v>
      </c>
      <c r="DZ110" s="4">
        <f>step*-SUM('By group'!BM$11:BM$21)*Population!BM110</f>
        <v>-37.340507598683295</v>
      </c>
      <c r="EA110" s="4">
        <f>step*-SUM('By group'!BN$11:BN$21)*Population!BN110</f>
        <v>0</v>
      </c>
      <c r="EB110" s="52">
        <v>0</v>
      </c>
      <c r="EC110" s="4">
        <f t="shared" si="111"/>
        <v>141831.05176486977</v>
      </c>
      <c r="ED110" s="4">
        <f t="shared" si="111"/>
        <v>135989.61175669997</v>
      </c>
      <c r="EE110" s="4">
        <f t="shared" si="112"/>
        <v>99127.266631690349</v>
      </c>
      <c r="EF110" s="4">
        <f t="shared" si="113"/>
        <v>40795.813783904159</v>
      </c>
      <c r="EG110" s="4">
        <f t="shared" si="114"/>
        <v>12194.284308413549</v>
      </c>
      <c r="EH110" s="4">
        <f t="shared" si="114"/>
        <v>5849.662829734486</v>
      </c>
      <c r="EI110" s="4">
        <v>0</v>
      </c>
      <c r="EJ110" s="4">
        <f t="shared" si="115"/>
        <v>0</v>
      </c>
      <c r="EK110" s="4">
        <f t="shared" si="116"/>
        <v>0</v>
      </c>
      <c r="EL110" s="4">
        <f t="shared" si="117"/>
        <v>0</v>
      </c>
      <c r="EM110" s="4">
        <f t="shared" si="118"/>
        <v>2059.8960509801868</v>
      </c>
      <c r="EN110" s="4">
        <f t="shared" si="119"/>
        <v>1022.3185389519479</v>
      </c>
      <c r="EO110" s="52">
        <v>0</v>
      </c>
      <c r="EP110" s="4">
        <f t="shared" si="120"/>
        <v>70092.82934529426</v>
      </c>
      <c r="EQ110" s="4">
        <f t="shared" si="121"/>
        <v>67196.435109356185</v>
      </c>
      <c r="ER110" s="4">
        <f t="shared" si="122"/>
        <v>48961.148228416503</v>
      </c>
      <c r="ES110" s="4">
        <f t="shared" si="123"/>
        <v>20139.000903229273</v>
      </c>
      <c r="ET110" s="4">
        <f t="shared" si="124"/>
        <v>6017.5735463035062</v>
      </c>
      <c r="EU110" s="4">
        <f t="shared" si="125"/>
        <v>2886.1000842388771</v>
      </c>
      <c r="EV110" s="4">
        <v>0</v>
      </c>
      <c r="EW110" s="4">
        <f t="shared" si="126"/>
        <v>0</v>
      </c>
      <c r="EX110" s="4">
        <f t="shared" si="127"/>
        <v>0</v>
      </c>
      <c r="EY110" s="4">
        <f t="shared" si="128"/>
        <v>0</v>
      </c>
      <c r="EZ110" s="4">
        <f t="shared" si="129"/>
        <v>1016.130872648486</v>
      </c>
      <c r="FA110" s="4">
        <f t="shared" si="130"/>
        <v>504.40528526900698</v>
      </c>
      <c r="FB110" s="52">
        <v>0</v>
      </c>
      <c r="FC110" s="4">
        <f t="shared" si="131"/>
        <v>4973.2787171547661</v>
      </c>
      <c r="FD110" s="4">
        <f t="shared" si="132"/>
        <v>4776.6544164049965</v>
      </c>
      <c r="FE110" s="4">
        <f t="shared" si="133"/>
        <v>3499.8756482411309</v>
      </c>
      <c r="FF110" s="4">
        <f t="shared" si="134"/>
        <v>1450.6764698553393</v>
      </c>
      <c r="FG110" s="4">
        <f t="shared" si="135"/>
        <v>435.94726079633892</v>
      </c>
      <c r="FH110" s="4">
        <f t="shared" si="136"/>
        <v>209.92210733293877</v>
      </c>
      <c r="FI110" s="4">
        <v>0</v>
      </c>
      <c r="FJ110" s="4">
        <f t="shared" si="137"/>
        <v>0</v>
      </c>
      <c r="FK110" s="4">
        <f t="shared" si="138"/>
        <v>0</v>
      </c>
      <c r="FL110" s="4">
        <f t="shared" si="139"/>
        <v>0</v>
      </c>
      <c r="FM110" s="4">
        <f t="shared" si="140"/>
        <v>74.446457169842901</v>
      </c>
      <c r="FN110" s="9">
        <f t="shared" si="141"/>
        <v>37.210469726327098</v>
      </c>
      <c r="FO110" s="4">
        <v>0</v>
      </c>
      <c r="FP110" s="4">
        <f t="shared" si="142"/>
        <v>15955.498058659276</v>
      </c>
      <c r="FQ110" s="4">
        <f t="shared" si="143"/>
        <v>15279.514824106083</v>
      </c>
      <c r="FR110" s="4">
        <f t="shared" si="144"/>
        <v>11091.555688268694</v>
      </c>
      <c r="FS110" s="4">
        <f t="shared" si="145"/>
        <v>4533.8791741712266</v>
      </c>
      <c r="FT110" s="4">
        <f t="shared" si="146"/>
        <v>1347.2609840197679</v>
      </c>
      <c r="FU110" s="4">
        <f t="shared" si="147"/>
        <v>643.17234426563198</v>
      </c>
      <c r="FV110" s="4">
        <v>0</v>
      </c>
      <c r="FW110" s="4">
        <f t="shared" si="148"/>
        <v>0</v>
      </c>
      <c r="FX110" s="4">
        <f t="shared" si="149"/>
        <v>0</v>
      </c>
      <c r="FY110" s="4">
        <f t="shared" si="150"/>
        <v>0</v>
      </c>
      <c r="FZ110" s="4">
        <f t="shared" si="151"/>
        <v>224.03548193387039</v>
      </c>
      <c r="GA110" s="4">
        <f t="shared" si="152"/>
        <v>109.70700287634227</v>
      </c>
      <c r="GB110" s="4">
        <v>0</v>
      </c>
      <c r="GC110" s="4">
        <f t="shared" si="153"/>
        <v>7684.9688581696882</v>
      </c>
      <c r="GD110" s="4">
        <f t="shared" si="94"/>
        <v>7239.3016709930816</v>
      </c>
      <c r="GE110" s="4">
        <f t="shared" si="95"/>
        <v>5006.5692088412661</v>
      </c>
      <c r="GF110" s="4">
        <f t="shared" si="96"/>
        <v>1915.4109344229435</v>
      </c>
      <c r="GG110" s="4">
        <f t="shared" si="97"/>
        <v>541.42761635021236</v>
      </c>
      <c r="GH110" s="4">
        <f t="shared" si="98"/>
        <v>249.49580831695684</v>
      </c>
      <c r="GI110" s="4">
        <v>0</v>
      </c>
      <c r="GJ110" s="4">
        <f t="shared" si="154"/>
        <v>0</v>
      </c>
      <c r="GK110" s="4">
        <f t="shared" si="155"/>
        <v>0</v>
      </c>
      <c r="GL110" s="4">
        <f t="shared" si="99"/>
        <v>0</v>
      </c>
      <c r="GM110" s="4">
        <f t="shared" si="100"/>
        <v>81.493162115589314</v>
      </c>
      <c r="GN110" s="4">
        <f t="shared" si="101"/>
        <v>37.340507598683295</v>
      </c>
      <c r="GO110" s="52">
        <v>0</v>
      </c>
      <c r="GP110" s="4">
        <f>step*(-'By group'!C$32*Population!C110+'By group'!I$33*Population!I110)</f>
        <v>0</v>
      </c>
      <c r="GQ110" s="4">
        <f>step*(-'By group'!D$32*Population!D110+'By group'!J$33*Population!J110)</f>
        <v>0</v>
      </c>
      <c r="GR110" s="4">
        <f>step*(-'By group'!E$32*Population!E110+'By group'!K$33*Population!K110)</f>
        <v>0</v>
      </c>
      <c r="GS110" s="4">
        <f>step*(-'By group'!F$32*Population!F110+'By group'!L$33*Population!L110)</f>
        <v>-5067.194128716681</v>
      </c>
      <c r="GT110" s="4">
        <f>step*(-'By group'!G$32*Population!G110+'By group'!M$33*Population!M110)</f>
        <v>-658.77329647092336</v>
      </c>
      <c r="GU110" s="4">
        <f>step*(-'By group'!H$32*Population!H110+'By group'!N$33*Population!N110)</f>
        <v>-575.64686265861087</v>
      </c>
      <c r="GV110" s="46">
        <f t="shared" si="156"/>
        <v>0</v>
      </c>
      <c r="GW110" s="14">
        <f t="shared" si="157"/>
        <v>0</v>
      </c>
      <c r="GX110" s="4">
        <f t="shared" si="158"/>
        <v>0</v>
      </c>
      <c r="GY110" s="4">
        <f t="shared" si="159"/>
        <v>5067.194128716681</v>
      </c>
      <c r="GZ110" s="4">
        <f t="shared" si="160"/>
        <v>658.77329647092336</v>
      </c>
      <c r="HA110" s="4">
        <f t="shared" si="161"/>
        <v>575.64686265861087</v>
      </c>
      <c r="HB110" s="8">
        <v>0</v>
      </c>
      <c r="HC110" s="4">
        <f>step*(-'By group'!P$32*Population!P110+'By group'!V$33*Population!V110)</f>
        <v>0</v>
      </c>
      <c r="HD110" s="4">
        <f>step*(-'By group'!Q$32*Population!Q110+'By group'!W$33*Population!W110)</f>
        <v>0</v>
      </c>
      <c r="HE110" s="4">
        <f>step*(-'By group'!R$32*Population!R110+'By group'!X$33*Population!X110)</f>
        <v>0</v>
      </c>
      <c r="HF110" s="4">
        <f>step*(-'By group'!S$32*Population!S110+'By group'!Y$33*Population!Y110)</f>
        <v>-2500.7213368275102</v>
      </c>
      <c r="HG110" s="4">
        <f>step*(-'By group'!T$32*Population!T110+'By group'!Z$33*Population!Z110)</f>
        <v>-325.01737421327198</v>
      </c>
      <c r="HH110" s="4">
        <f>step*(-'By group'!U$32*Population!U110+'By group'!AA$33*Population!AA110)</f>
        <v>-283.66656928786756</v>
      </c>
      <c r="HI110" s="14">
        <f t="shared" si="162"/>
        <v>0</v>
      </c>
      <c r="HJ110" s="46">
        <f t="shared" si="163"/>
        <v>0</v>
      </c>
      <c r="HK110" s="4">
        <f t="shared" si="164"/>
        <v>0</v>
      </c>
      <c r="HL110" s="4">
        <f t="shared" si="165"/>
        <v>2500.7213368275102</v>
      </c>
      <c r="HM110" s="4">
        <f t="shared" si="166"/>
        <v>325.01737421327198</v>
      </c>
      <c r="HN110" s="9">
        <f t="shared" si="167"/>
        <v>283.66656928786756</v>
      </c>
      <c r="HO110" s="4">
        <v>0</v>
      </c>
      <c r="HP110" s="4">
        <f>step*(-'By group'!AC$32*Population!AC110+'By group'!AI$33*Population!AI110)</f>
        <v>0</v>
      </c>
      <c r="HQ110" s="4">
        <f>step*(-'By group'!AD$32*Population!AD110+'By group'!AJ$33*Population!AJ110)</f>
        <v>0</v>
      </c>
      <c r="HR110" s="4">
        <f>step*(-'By group'!AE$32*Population!AE110+'By group'!AK$33*Population!AK110)</f>
        <v>0</v>
      </c>
      <c r="HS110" s="4">
        <f>step*(-'By group'!AF$32*Population!AF110+'By group'!AL$33*Population!AL110)</f>
        <v>-180.750401813248</v>
      </c>
      <c r="HT110" s="4">
        <f>step*(-'By group'!AG$32*Population!AG110+'By group'!AM$33*Population!AM110)</f>
        <v>-23.379186603424206</v>
      </c>
      <c r="HU110" s="4">
        <f>step*(-'By group'!AH$32*Population!AH110+'By group'!AN$33*Population!AN110)</f>
        <v>-20.565946772589506</v>
      </c>
      <c r="HV110" s="14">
        <f t="shared" si="168"/>
        <v>0</v>
      </c>
      <c r="HW110" s="46">
        <f t="shared" si="169"/>
        <v>0</v>
      </c>
      <c r="HX110" s="4">
        <f t="shared" si="170"/>
        <v>0</v>
      </c>
      <c r="HY110" s="4">
        <f t="shared" si="171"/>
        <v>180.750401813248</v>
      </c>
      <c r="HZ110" s="4">
        <f t="shared" si="172"/>
        <v>23.379186603424206</v>
      </c>
      <c r="IA110" s="4">
        <f t="shared" si="173"/>
        <v>20.565946772589506</v>
      </c>
      <c r="IB110" s="8">
        <v>0</v>
      </c>
      <c r="IC110" s="4">
        <f>step*(-'By group'!AP$32*Population!AP110+'By group'!AV$33*Population!AV110)</f>
        <v>0</v>
      </c>
      <c r="ID110" s="4">
        <f>step*(-'By group'!AQ$32*Population!AQ110+'By group'!AW$33*Population!AW110)</f>
        <v>0</v>
      </c>
      <c r="IE110" s="4">
        <f>step*(-'By group'!AR$32*Population!AR110+'By group'!AX$33*Population!AX110)</f>
        <v>0</v>
      </c>
      <c r="IF110" s="4">
        <f>step*(-'By group'!AS$32*Population!AS110+'By group'!AY$33*Population!AY110)</f>
        <v>-561.61275104294873</v>
      </c>
      <c r="IG110" s="4">
        <f>step*(-'By group'!AT$32*Population!AT110+'By group'!AZ$33*Population!AZ110)</f>
        <v>-73.780967414955271</v>
      </c>
      <c r="IH110" s="4">
        <f>step*(-'By group'!AU$32*Population!AU110+'By group'!BA$33*Population!BA110)</f>
        <v>-64.169062173977892</v>
      </c>
      <c r="II110" s="14">
        <f t="shared" si="102"/>
        <v>0</v>
      </c>
      <c r="IJ110" s="4">
        <f t="shared" si="103"/>
        <v>0</v>
      </c>
      <c r="IK110" s="4">
        <f t="shared" si="174"/>
        <v>0</v>
      </c>
      <c r="IL110" s="4">
        <f t="shared" si="175"/>
        <v>561.61275104294873</v>
      </c>
      <c r="IM110" s="4">
        <f t="shared" si="176"/>
        <v>73.780967414955271</v>
      </c>
      <c r="IN110" s="4">
        <f t="shared" si="177"/>
        <v>64.169062173977892</v>
      </c>
      <c r="IO110" s="8">
        <v>0</v>
      </c>
      <c r="IP110" s="4">
        <f>step*(-'By group'!BC$32*Population!BC110+'By group'!BI$33*Population!BI110)</f>
        <v>0</v>
      </c>
      <c r="IQ110" s="4">
        <f>step*(-'By group'!BD$32*Population!BD110+'By group'!BJ$33*Population!BJ110)</f>
        <v>0</v>
      </c>
      <c r="IR110" s="4">
        <f>step*(-'By group'!BE$32*Population!BE110+'By group'!BK$33*Population!BK110)</f>
        <v>0</v>
      </c>
      <c r="IS110" s="4">
        <f>step*(-'By group'!BF$32*Population!BF110+'By group'!BL$33*Population!BL110)</f>
        <v>-229.96722711731152</v>
      </c>
      <c r="IT110" s="4">
        <f>step*(-'By group'!BG$32*Population!BG110+'By group'!BM$33*Population!BM110)</f>
        <v>-31.22890786404972</v>
      </c>
      <c r="IU110" s="4">
        <f>step*(-'By group'!BH$32*Population!BH110+'By group'!BN$33*Population!BN110)</f>
        <v>-25.550133025556086</v>
      </c>
      <c r="IV110" s="14">
        <f t="shared" si="104"/>
        <v>0</v>
      </c>
      <c r="IW110" s="4">
        <f t="shared" si="105"/>
        <v>0</v>
      </c>
      <c r="IX110" s="4">
        <f t="shared" si="106"/>
        <v>0</v>
      </c>
      <c r="IY110" s="4">
        <f t="shared" si="107"/>
        <v>229.96722711731152</v>
      </c>
      <c r="IZ110" s="4">
        <f t="shared" si="108"/>
        <v>31.22890786404972</v>
      </c>
      <c r="JA110" s="4">
        <f t="shared" si="109"/>
        <v>25.550133025556086</v>
      </c>
      <c r="JB110" s="75">
        <f>step*(+prop_idu_male*'By group'!BB$9*Population!BB110-'By group'!B$8*Population!B110)</f>
        <v>-995.40173409680142</v>
      </c>
      <c r="JC110" s="46">
        <f>step*(+prop_idu_male*'By group'!BC$9*Population!BC110-'By group'!C$8*Population!C110)</f>
        <v>-5.9307643873158291</v>
      </c>
      <c r="JD110" s="46">
        <f>step*(+prop_idu_male*'By group'!BD$9*Population!BD110-'By group'!D$8*Population!D110)</f>
        <v>-17.422300106094262</v>
      </c>
      <c r="JE110" s="46">
        <f>step*(+prop_idu_male*'By group'!BE$9*Population!BE110-'By group'!E$8*Population!E110)</f>
        <v>-18.099413770644546</v>
      </c>
      <c r="JF110" s="46">
        <f>step*(+prop_idu_male*'By group'!BF$9*Population!BF110-'By group'!F$8*Population!F110)</f>
        <v>-5.4474290145865192</v>
      </c>
      <c r="JG110" s="46">
        <f>step*(+prop_idu_male*'By group'!BG$9*Population!BG110-'By group'!G$8*Population!G110)</f>
        <v>-1.050174577954758</v>
      </c>
      <c r="JH110" s="46">
        <f>step*(+prop_idu_male*'By group'!BH$9*Population!BH110-'By group'!H$8*Population!H110)</f>
        <v>-0.89007438765884239</v>
      </c>
      <c r="JI110" s="46">
        <f>step*(+prop_idu_male*'By group'!BI$9*Population!BI110-'By group'!I$8*Population!I110)</f>
        <v>0</v>
      </c>
      <c r="JJ110" s="46">
        <f>step*(+prop_idu_male*'By group'!BJ$9*Population!BJ110-'By group'!J$8*Population!J110)</f>
        <v>0</v>
      </c>
      <c r="JK110" s="46">
        <f>step*(+prop_idu_male*'By group'!BK$9*Population!BK110-'By group'!K$8*Population!K110)</f>
        <v>0</v>
      </c>
      <c r="JL110" s="46">
        <f>step*(+prop_idu_male*'By group'!BL$9*Population!BL110-'By group'!L$8*Population!L110)</f>
        <v>-1.8643124619027727</v>
      </c>
      <c r="JM110" s="46">
        <f>step*(+prop_idu_male*'By group'!BM$9*Population!BM110-'By group'!M$8*Population!M110)</f>
        <v>-0.93270132071510792</v>
      </c>
      <c r="JN110" s="46">
        <f>step*(+prop_idu_male*'By group'!BN$9*Population!BN110-'By group'!N$8*Population!N110)</f>
        <v>-0.75149568852313209</v>
      </c>
      <c r="JO110" s="45">
        <f>step*(+(1-prop_idu_male)*'By group'!BB$9*Population!BB110-'By group'!O$8*Population!O110-'By group'!O$6*Population!O110+'By group'!AB$7*Population!AB110)</f>
        <v>-7442.5489870360188</v>
      </c>
      <c r="JP110" s="46">
        <f>step*(+(1-prop_idu_male)*'By group'!BC$9*Population!BC110-'By group'!P$8*Population!P110-'By group'!P$6*Population!P110+'By group'!AC$7*Population!AC110)</f>
        <v>-11.359937197132377</v>
      </c>
      <c r="JQ110" s="46">
        <f>step*(+(1-prop_idu_male)*'By group'!BD$9*Population!BD110-'By group'!Q$8*Population!Q110-'By group'!Q$6*Population!Q110+'By group'!AD$7*Population!AD110)</f>
        <v>-32.946062732310835</v>
      </c>
      <c r="JR110" s="46">
        <f>step*(+(1-prop_idu_male)*'By group'!BE$9*Population!BE110-'By group'!R$8*Population!R110-'By group'!R$6*Population!R110+'By group'!AE$7*Population!AE110)</f>
        <v>-33.644968134592084</v>
      </c>
      <c r="JS110" s="46">
        <f>step*(+(1-prop_idu_male)*'By group'!BF$9*Population!BF110-'By group'!S$8*Population!S110-'By group'!S$6*Population!S110+'By group'!AF$7*Population!AF110)</f>
        <v>-10.000397607248734</v>
      </c>
      <c r="JT110" s="46">
        <f>step*(+(1-prop_idu_male)*'By group'!BG$9*Population!BG110-'By group'!T$8*Population!T110-'By group'!T$6*Population!T110+'By group'!AG$7*Population!AG110)</f>
        <v>-1.9113795476070052</v>
      </c>
      <c r="JU110" s="46">
        <f>step*(+(1-prop_idu_male)*'By group'!BH$9*Population!BH110-'By group'!U$8*Population!U110-'By group'!U$6*Population!U110+'By group'!AH$7*Population!AH110)</f>
        <v>-1.5975943534266586</v>
      </c>
      <c r="JV110" s="46">
        <f>step*(+(1-prop_idu_male)*'By group'!BI$9*Population!BI110-'By group'!V$8*Population!V110-'By group'!V$6*Population!V110+'By group'!AI$7*Population!AI110)</f>
        <v>0</v>
      </c>
      <c r="JW110" s="46">
        <f>step*(+(1-prop_idu_male)*'By group'!BJ$9*Population!BJ110-'By group'!W$8*Population!W110-'By group'!W$6*Population!W110+'By group'!AJ$7*Population!AJ110)</f>
        <v>0</v>
      </c>
      <c r="JX110" s="46">
        <f>step*(+(1-prop_idu_male)*'By group'!BK$9*Population!BK110-'By group'!X$8*Population!X110-'By group'!X$6*Population!X110+'By group'!AK$7*Population!AK110)</f>
        <v>0</v>
      </c>
      <c r="JY110" s="46">
        <f>step*(+(1-prop_idu_male)*'By group'!BL$9*Population!BL110-'By group'!Y$8*Population!Y110-'By group'!Y$6*Population!Y110+'By group'!AL$7*Population!AL110)</f>
        <v>-3.3416973527779028</v>
      </c>
      <c r="JZ110" s="46">
        <f>step*(+(1-prop_idu_male)*'By group'!BM$9*Population!BM110-'By group'!Z$8*Population!Z110-'By group'!Z$6*Population!Z110+'By group'!AM$7*Population!AM110)</f>
        <v>-1.6479092060074838</v>
      </c>
      <c r="KA110" s="76">
        <f>step*(+(1-prop_idu_male)*'By group'!BN$9*Population!BN110-'By group'!AA$8*Population!AA110-'By group'!AA$6*Population!AA110+'By group'!AN$7*Population!AN110)</f>
        <v>-1.3111115737127907</v>
      </c>
      <c r="KB110" s="46">
        <f>step*(+'By group'!O$6*Population!O110-'By group'!AB$7*Population!AB110)</f>
        <v>6368.6428610161747</v>
      </c>
      <c r="KC110" s="46">
        <f>step*(+'By group'!P$6*Population!P110-'By group'!AC$7*Population!AC110)</f>
        <v>8.2172944917943607</v>
      </c>
      <c r="KD110" s="46">
        <f>step*(+'By group'!Q$6*Population!Q110-'By group'!AD$7*Population!AD110)</f>
        <v>23.754621391688488</v>
      </c>
      <c r="KE110" s="46">
        <f>step*(+'By group'!R$6*Population!R110-'By group'!AE$7*Population!AE110)</f>
        <v>24.150090963304329</v>
      </c>
      <c r="KF110" s="46">
        <f>step*(+'By group'!S$6*Population!S110-'By group'!AF$7*Population!AF110)</f>
        <v>7.1540391190020447</v>
      </c>
      <c r="KG110" s="46">
        <f>step*(+'By group'!T$6*Population!T110-'By group'!AG$7*Population!AG110)</f>
        <v>1.3640990277572644</v>
      </c>
      <c r="KH110" s="46">
        <f>step*(+'By group'!U$6*Population!U110-'By group'!AH$7*Population!AH110)</f>
        <v>1.1356231382947977</v>
      </c>
      <c r="KI110" s="46">
        <f>step*(+'By group'!V$6*Population!V110-'By group'!AI$7*Population!AI110)</f>
        <v>0</v>
      </c>
      <c r="KJ110" s="46">
        <f>step*(+'By group'!W$6*Population!W110-'By group'!AJ$7*Population!AJ110)</f>
        <v>0</v>
      </c>
      <c r="KK110" s="46">
        <f>step*(+'By group'!X$6*Population!X110-'By group'!AK$7*Population!AK110)</f>
        <v>0</v>
      </c>
      <c r="KL110" s="46">
        <f>step*(+'By group'!Y$6*Population!Y110-'By group'!AL$7*Population!AL110)</f>
        <v>2.3744623773987703</v>
      </c>
      <c r="KM110" s="46">
        <f>step*(+'By group'!Z$6*Population!Z110-'By group'!AM$7*Population!AM110)</f>
        <v>1.1659082252976867</v>
      </c>
      <c r="KN110" s="46">
        <f>step*(+'By group'!AA$6*Population!AA110-'By group'!AN$7*Population!AN110)</f>
        <v>0.92384212239413599</v>
      </c>
      <c r="KO110" s="45">
        <v>0</v>
      </c>
      <c r="KP110" s="46">
        <v>0</v>
      </c>
      <c r="KQ110" s="46">
        <v>0</v>
      </c>
      <c r="KR110" s="46">
        <v>0</v>
      </c>
      <c r="KS110" s="46">
        <v>0</v>
      </c>
      <c r="KT110" s="46">
        <v>0</v>
      </c>
      <c r="KU110" s="46">
        <v>0</v>
      </c>
      <c r="KV110" s="46">
        <v>0</v>
      </c>
      <c r="KW110" s="46">
        <v>0</v>
      </c>
      <c r="KX110" s="46">
        <v>0</v>
      </c>
      <c r="KY110" s="46">
        <v>0</v>
      </c>
      <c r="KZ110" s="46">
        <v>0</v>
      </c>
      <c r="LA110" s="46">
        <v>0</v>
      </c>
      <c r="LB110" s="188">
        <f>step*(-'By group'!BB$9*Population!BB110+'By group'!B$8*Population!B110+'By group'!O$8*Population!O110)</f>
        <v>2069.3078601166453</v>
      </c>
      <c r="LC110" s="189">
        <f>step*(-'By group'!BC$9*Population!BC110+'By group'!C$8*Population!C110+'By group'!P$8*Population!P110)</f>
        <v>9.0734070926538468</v>
      </c>
      <c r="LD110" s="189">
        <f>step*(-'By group'!BD$9*Population!BD110+'By group'!D$8*Population!D110+'By group'!Q$8*Population!Q110)</f>
        <v>26.61374144671661</v>
      </c>
      <c r="LE110" s="189">
        <f>step*(-'By group'!BE$9*Population!BE110+'By group'!E$8*Population!E110+'By group'!R$8*Population!R110)</f>
        <v>27.5942909419323</v>
      </c>
      <c r="LF110" s="189">
        <f>step*(-'By group'!BF$9*Population!BF110+'By group'!F$8*Population!F110+'By group'!S$8*Population!S110)</f>
        <v>8.293787502833208</v>
      </c>
      <c r="LG110" s="189">
        <f>step*(-'By group'!BG$9*Population!BG110+'By group'!G$8*Population!G110+'By group'!T$8*Population!T110)</f>
        <v>1.5974550978044986</v>
      </c>
      <c r="LH110" s="189">
        <f>step*(-'By group'!BH$9*Population!BH110+'By group'!H$8*Population!H110+'By group'!U$8*Population!U110)</f>
        <v>1.3520456027907035</v>
      </c>
      <c r="LI110" s="189">
        <f>step*(-'By group'!BI$9*Population!BI110+'By group'!I$8*Population!I110+'By group'!V$8*Population!V110)</f>
        <v>0</v>
      </c>
      <c r="LJ110" s="189">
        <f>step*(-'By group'!BJ$9*Population!BJ110+'By group'!J$8*Population!J110+'By group'!W$8*Population!W110)</f>
        <v>0</v>
      </c>
      <c r="LK110" s="189">
        <f>step*(-'By group'!BK$9*Population!BK110+'By group'!K$8*Population!K110+'By group'!X$8*Population!X110)</f>
        <v>0</v>
      </c>
      <c r="LL110" s="189">
        <f>step*(-'By group'!BL$9*Population!BL110+'By group'!L$8*Population!L110+'By group'!Y$8*Population!Y110)</f>
        <v>2.8315474372819054</v>
      </c>
      <c r="LM110" s="189">
        <f>step*(-'By group'!BM$9*Population!BM110+'By group'!M$8*Population!M110+'By group'!Z$8*Population!Z110)</f>
        <v>1.4147023014249047</v>
      </c>
      <c r="LN110" s="189">
        <f>step*(-'By group'!BN$9*Population!BN110+'By group'!N$8*Population!N110+'By group'!AA$8*Population!AA110)</f>
        <v>1.1387651398417866</v>
      </c>
    </row>
    <row r="111" spans="1:326" x14ac:dyDescent="0.25">
      <c r="A111">
        <f t="shared" si="178"/>
        <v>53.5</v>
      </c>
      <c r="B111" s="52">
        <f>step*((-'By group'!B$4-'By group'!B$5-'By group'!B$22)*Population!B111+'By group'!B$3*Population!$BO111)</f>
        <v>199342.48659509968</v>
      </c>
      <c r="C111" s="4">
        <f>step*((-'By group'!C$4-'By group'!C$5-'By group'!C$22)*Population!C111+'By group'!C$3*Population!$BO111)</f>
        <v>-5455.4214612085789</v>
      </c>
      <c r="D111" s="4">
        <f>step*((-'By group'!D$4-'By group'!D$5-'By group'!D$22)*Population!D111+'By group'!D$3*Population!$BO111)</f>
        <v>-35790.135602783077</v>
      </c>
      <c r="E111" s="4">
        <f>step*((-'By group'!E$4-'By group'!E$5-'By group'!E$22)*Population!E111+'By group'!E$3*Population!$BO111)</f>
        <v>-57282.029276582776</v>
      </c>
      <c r="F111" s="4">
        <f>step*((-'By group'!F$4-'By group'!F$5-'By group'!F$22)*Population!F111+'By group'!F$3*Population!$BO111)</f>
        <v>-23237.492255022724</v>
      </c>
      <c r="G111" s="4">
        <f>step*((-'By group'!G$4-'By group'!G$5-'By group'!G$22)*Population!G111+'By group'!G$3*Population!$BO111)</f>
        <v>-5632.2655224055252</v>
      </c>
      <c r="H111" s="4">
        <f>step*((-'By group'!H$4-'By group'!H$5-'By group'!H$22)*Population!H111+'By group'!H$3*Population!$BO111)</f>
        <v>-5230.5628303236726</v>
      </c>
      <c r="I111" s="4">
        <f>step*((-'By group'!I$4-'By group'!I$5-'By group'!I$22)*Population!I111+'By group'!I$3*Population!$BO111)</f>
        <v>0</v>
      </c>
      <c r="J111" s="4">
        <f>step*((-'By group'!J$4-'By group'!J$5-'By group'!J$22)*Population!J111+'By group'!J$3*Population!$BO111)</f>
        <v>0</v>
      </c>
      <c r="K111" s="4">
        <f>step*((-'By group'!K$4-'By group'!K$5-'By group'!K$22)*Population!K111+'By group'!K$3*Population!$BO111)</f>
        <v>0</v>
      </c>
      <c r="L111" s="4">
        <f>step*((-'By group'!L$4-'By group'!L$5-'By group'!L$22)*Population!L111+'By group'!L$3*Population!$BO111)</f>
        <v>-2892.3650219454257</v>
      </c>
      <c r="M111" s="4">
        <f>step*((-'By group'!M$4-'By group'!M$5-'By group'!M$22)*Population!M111+'By group'!M$3*Population!$BO111)</f>
        <v>-1640.4863379115432</v>
      </c>
      <c r="N111" s="4">
        <f>step*((-'By group'!N$4-'By group'!N$5-'By group'!N$22)*Population!N111+'By group'!N$3*Population!$BO111)</f>
        <v>-1556.0727679704644</v>
      </c>
      <c r="O111" s="8">
        <f>step*((-'By group'!O$4-'By group'!O$5-'By group'!O$22)*Population!O111+'By group'!O$3*Population!$BO111)</f>
        <v>139052.18136274861</v>
      </c>
      <c r="P111" s="4">
        <f>step*((-'By group'!P$4-'By group'!P$5-'By group'!P$22)*Population!P111+'By group'!P$3*Population!$BO111)</f>
        <v>-2695.7444801489155</v>
      </c>
      <c r="Q111" s="4">
        <f>step*((-'By group'!Q$4-'By group'!Q$5-'By group'!Q$22)*Population!Q111+'By group'!Q$3*Population!$BO111)</f>
        <v>-17677.882833267908</v>
      </c>
      <c r="R111" s="4">
        <f>step*((-'By group'!R$4-'By group'!R$5-'By group'!R$22)*Population!R111+'By group'!R$3*Population!$BO111)</f>
        <v>-28277.747417475417</v>
      </c>
      <c r="S111" s="4">
        <f>step*((-'By group'!S$4-'By group'!S$5-'By group'!S$22)*Population!S111+'By group'!S$3*Population!$BO111)</f>
        <v>-11467.079756034387</v>
      </c>
      <c r="T111" s="4">
        <f>step*((-'By group'!T$4-'By group'!T$5-'By group'!T$22)*Population!T111+'By group'!T$3*Population!$BO111)</f>
        <v>-2778.7893514535849</v>
      </c>
      <c r="U111" s="4">
        <f>step*((-'By group'!U$4-'By group'!U$5-'By group'!U$22)*Population!U111+'By group'!U$3*Population!$BO111)</f>
        <v>-2580.3053104135929</v>
      </c>
      <c r="V111" s="4">
        <f>step*((-'By group'!V$4-'By group'!V$5-'By group'!V$22)*Population!V111+'By group'!V$3*Population!$BO111)</f>
        <v>0</v>
      </c>
      <c r="W111" s="4">
        <f>step*((-'By group'!W$4-'By group'!W$5-'By group'!W$22)*Population!W111+'By group'!W$3*Population!$BO111)</f>
        <v>0</v>
      </c>
      <c r="X111" s="4">
        <f>step*((-'By group'!X$4-'By group'!X$5-'By group'!X$22)*Population!X111+'By group'!X$3*Population!$BO111)</f>
        <v>0</v>
      </c>
      <c r="Y111" s="4">
        <f>step*((-'By group'!Y$4-'By group'!Y$5-'By group'!Y$22)*Population!Y111+'By group'!Y$3*Population!$BO111)</f>
        <v>-1426.6898098661661</v>
      </c>
      <c r="Z111" s="4">
        <f>step*((-'By group'!Z$4-'By group'!Z$5-'By group'!Z$22)*Population!Z111+'By group'!Z$3*Population!$BO111)</f>
        <v>-809.29218410691772</v>
      </c>
      <c r="AA111" s="4">
        <f>step*((-'By group'!AA$4-'By group'!AA$5-'By group'!AA$22)*Population!AA111+'By group'!AA$3*Population!$BO111)</f>
        <v>-768.68724474891326</v>
      </c>
      <c r="AB111" s="8">
        <f>step*((-'By group'!AB$4-'By group'!AB$5-'By group'!AB$22)*Population!AB111+'By group'!AB$3*Population!$BO111)</f>
        <v>-1309.1572253832264</v>
      </c>
      <c r="AC111" s="4">
        <f>step*((-'By group'!AC$4-'By group'!AC$5-'By group'!AC$22)*Population!AC111+'By group'!AC$3*Population!$BO111)</f>
        <v>-191.61719339961445</v>
      </c>
      <c r="AD111" s="4">
        <f>step*((-'By group'!AD$4-'By group'!AD$5-'By group'!AD$22)*Population!AD111+'By group'!AD$3*Population!$BO111)</f>
        <v>-1263.6072674237944</v>
      </c>
      <c r="AE111" s="4">
        <f>step*((-'By group'!AE$4-'By group'!AE$5-'By group'!AE$22)*Population!AE111+'By group'!AE$3*Population!$BO111)</f>
        <v>-2036.883367414702</v>
      </c>
      <c r="AF111" s="4">
        <f>step*((-'By group'!AF$4-'By group'!AF$5-'By group'!AF$22)*Population!AF111+'By group'!AF$3*Population!$BO111)</f>
        <v>-830.7380751748691</v>
      </c>
      <c r="AG111" s="4">
        <f>step*((-'By group'!AG$4-'By group'!AG$5-'By group'!AG$22)*Population!AG111+'By group'!AG$3*Population!$BO111)</f>
        <v>-202.12158532316812</v>
      </c>
      <c r="AH111" s="4">
        <f>step*((-'By group'!AH$4-'By group'!AH$5-'By group'!AH$22)*Population!AH111+'By group'!AH$3*Population!$BO111)</f>
        <v>-188.93397895022102</v>
      </c>
      <c r="AI111" s="4">
        <f>step*((-'By group'!AI$4-'By group'!AI$5-'By group'!AI$22)*Population!AI111+'By group'!AI$3*Population!$BO111)</f>
        <v>0</v>
      </c>
      <c r="AJ111" s="4">
        <f>step*((-'By group'!AJ$4-'By group'!AJ$5-'By group'!AJ$22)*Population!AJ111+'By group'!AJ$3*Population!$BO111)</f>
        <v>0</v>
      </c>
      <c r="AK111" s="4">
        <f>step*((-'By group'!AK$4-'By group'!AK$5-'By group'!AK$22)*Population!AK111+'By group'!AK$3*Population!$BO111)</f>
        <v>0</v>
      </c>
      <c r="AL111" s="4">
        <f>step*((-'By group'!AL$4-'By group'!AL$5-'By group'!AL$22)*Population!AL111+'By group'!AL$3*Population!$BO111)</f>
        <v>-104.53677572659173</v>
      </c>
      <c r="AM111" s="4">
        <f>step*((-'By group'!AM$4-'By group'!AM$5-'By group'!AM$22)*Population!AM111+'By group'!AM$3*Population!$BO111)</f>
        <v>-59.716298018932505</v>
      </c>
      <c r="AN111" s="4">
        <f>step*((-'By group'!AN$4-'By group'!AN$5-'By group'!AN$22)*Population!AN111+'By group'!AN$3*Population!$BO111)</f>
        <v>-57.078990879751707</v>
      </c>
      <c r="AO111" s="8">
        <f>step*((-'By group'!AO$4-'By group'!AO$5-'By group'!AO$22)*Population!AO111+'By group'!AO$3*Population!$BO111)</f>
        <v>17229.361033082518</v>
      </c>
      <c r="AP111" s="4">
        <f>step*((-'By group'!AP$4-'By group'!AP$5-'By group'!AP$22)*Population!AP111+'By group'!AP$3*Population!$BO111)</f>
        <v>-613.77269862780133</v>
      </c>
      <c r="AQ111" s="4">
        <f>step*((-'By group'!AQ$4-'By group'!AQ$5-'By group'!AQ$22)*Population!AQ111+'By group'!AQ$3*Population!$BO111)</f>
        <v>-4010.5099657021888</v>
      </c>
      <c r="AR111" s="4">
        <f>step*((-'By group'!AR$4-'By group'!AR$5-'By group'!AR$22)*Population!AR111+'By group'!AR$3*Population!$BO111)</f>
        <v>-6376.8652376758027</v>
      </c>
      <c r="AS111" s="4">
        <f>step*((-'By group'!AS$4-'By group'!AS$5-'By group'!AS$22)*Population!AS111+'By group'!AS$3*Population!$BO111)</f>
        <v>-2572.1856878370395</v>
      </c>
      <c r="AT111" s="4">
        <f>step*((-'By group'!AT$4-'By group'!AT$5-'By group'!AT$22)*Population!AT111+'By group'!AT$3*Population!$BO111)</f>
        <v>-620.53238373760848</v>
      </c>
      <c r="AU111" s="4">
        <f>step*((-'By group'!AU$4-'By group'!AU$5-'By group'!AU$22)*Population!AU111+'By group'!AU$3*Population!$BO111)</f>
        <v>-570.64254355620358</v>
      </c>
      <c r="AV111" s="4">
        <f>step*((-'By group'!AV$4-'By group'!AV$5-'By group'!AV$22)*Population!AV111+'By group'!AV$3*Population!$BO111)</f>
        <v>0</v>
      </c>
      <c r="AW111" s="4">
        <f>step*((-'By group'!AW$4-'By group'!AW$5-'By group'!AW$22)*Population!AW111+'By group'!AW$3*Population!$BO111)</f>
        <v>0</v>
      </c>
      <c r="AX111" s="4">
        <f>step*((-'By group'!AX$4-'By group'!AX$5-'By group'!AX$22)*Population!AX111+'By group'!AX$3*Population!$BO111)</f>
        <v>0</v>
      </c>
      <c r="AY111" s="4">
        <f>step*((-'By group'!AY$4-'By group'!AY$5-'By group'!AY$22)*Population!AY111+'By group'!AY$3*Population!$BO111)</f>
        <v>-315.32460631553477</v>
      </c>
      <c r="AZ111" s="4">
        <f>step*((-'By group'!AZ$4-'By group'!AZ$5-'By group'!AZ$22)*Population!AZ111+'By group'!AZ$3*Population!$BO111)</f>
        <v>-176.53746395177447</v>
      </c>
      <c r="BA111" s="4">
        <f>step*((-'By group'!BA$4-'By group'!BA$5-'By group'!BA$22)*Population!BA111+'By group'!BA$3*Population!$BO111)</f>
        <v>-164.15650643721878</v>
      </c>
      <c r="BB111" s="8">
        <f>step*((-'By group'!BB$4-'By group'!BB$5-'By group'!BB$22)*Population!BB111+'By group'!BB$3*Population!$BO111)</f>
        <v>5737.8963435214318</v>
      </c>
      <c r="BC111" s="4">
        <f>step*((-'By group'!BC$4-'By group'!BC$5-'By group'!BC$22)*Population!BC111+'By group'!BC$3*Population!$BO111)</f>
        <v>-435.58104990016545</v>
      </c>
      <c r="BD111" s="4">
        <f>step*((-'By group'!BD$4-'By group'!BD$5-'By group'!BD$22)*Population!BD111+'By group'!BD$3*Population!$BO111)</f>
        <v>-2209.1005845780787</v>
      </c>
      <c r="BE111" s="4">
        <f>step*((-'By group'!BE$4-'By group'!BE$5-'By group'!BE$22)*Population!BE111+'By group'!BE$3*Population!$BO111)</f>
        <v>-3073.3127063220763</v>
      </c>
      <c r="BF111" s="4">
        <f>step*((-'By group'!BF$4-'By group'!BF$5-'By group'!BF$22)*Population!BF111+'By group'!BF$3*Population!$BO111)</f>
        <v>-1140.2134900012354</v>
      </c>
      <c r="BG111" s="4">
        <f>step*((-'By group'!BG$4-'By group'!BG$5-'By group'!BG$22)*Population!BG111+'By group'!BG$3*Population!$BO111)</f>
        <v>-260.21006645015262</v>
      </c>
      <c r="BH111" s="4">
        <f>step*((-'By group'!BH$4-'By group'!BH$5-'By group'!BH$22)*Population!BH111+'By group'!BH$3*Population!$BO111)</f>
        <v>-223.71271628974347</v>
      </c>
      <c r="BI111" s="4">
        <f>step*((-'By group'!BI$4-'By group'!BI$5-'By group'!BI$22)*Population!BI111+'By group'!BI$3*Population!$BO111)</f>
        <v>0</v>
      </c>
      <c r="BJ111" s="4">
        <f>step*((-'By group'!BJ$4-'By group'!BJ$5-'By group'!BJ$22)*Population!BJ111+'By group'!BJ$3*Population!$BO111)</f>
        <v>0</v>
      </c>
      <c r="BK111" s="4">
        <f>step*((-'By group'!BK$4-'By group'!BK$5-'By group'!BK$22)*Population!BK111+'By group'!BK$3*Population!$BO111)</f>
        <v>0</v>
      </c>
      <c r="BL111" s="4">
        <f>step*((-'By group'!BL$4-'By group'!BL$5-'By group'!BL$22)*Population!BL111+'By group'!BL$3*Population!$BO111)</f>
        <v>-147.10330466484564</v>
      </c>
      <c r="BM111" s="4">
        <f>step*((-'By group'!BM$4-'By group'!BM$5-'By group'!BM$22)*Population!BM111+'By group'!BM$3*Population!$BO111)</f>
        <v>-74.892540145867983</v>
      </c>
      <c r="BN111" s="4">
        <f>step*((-'By group'!BN$4-'By group'!BN$5-'By group'!BN$22)*Population!BN111+'By group'!BN$3*Population!$BO111)</f>
        <v>-62.675539426068141</v>
      </c>
      <c r="BO111" s="71">
        <f>-step*SUM(SCR!B111:N111)*Population!B111</f>
        <v>-142243.4480546352</v>
      </c>
      <c r="BP111" s="4">
        <f>step*-SUM('By group'!C$11:C$21)*Population!C111</f>
        <v>-136385.53653021448</v>
      </c>
      <c r="BQ111" s="4">
        <f>step*-SUM('By group'!D$11:D$21)*Population!D111</f>
        <v>-99417.043341064113</v>
      </c>
      <c r="BR111" s="4">
        <f>step*-SUM('By group'!E$11:E$21)*Population!E111</f>
        <v>-40915.735197559123</v>
      </c>
      <c r="BS111" s="4">
        <f>step*-SUM('By group'!F$11:F$21)*Population!F111</f>
        <v>-12230.259081590908</v>
      </c>
      <c r="BT111" s="4">
        <f>step*-SUM('By group'!G$11:G$21)*Population!G111</f>
        <v>-5866.9432525057546</v>
      </c>
      <c r="BU111" s="4">
        <f>step*-SUM('By group'!H$11:H$21)*Population!H111</f>
        <v>0</v>
      </c>
      <c r="BV111" s="4">
        <f>step*-SUM('By group'!I$11:I$21)*Population!I111</f>
        <v>0</v>
      </c>
      <c r="BW111" s="4">
        <f>step*-SUM('By group'!J$11:J$21)*Population!J111</f>
        <v>0</v>
      </c>
      <c r="BX111" s="4">
        <f>step*-SUM('By group'!K$11:K$21)*Population!K111</f>
        <v>0</v>
      </c>
      <c r="BY111" s="4">
        <f>step*-SUM('By group'!L$11:L$21)*Population!L111</f>
        <v>-2065.9750156753039</v>
      </c>
      <c r="BZ111" s="4">
        <f>step*-SUM('By group'!M$11:M$21)*Population!M111</f>
        <v>-1025.3039611947145</v>
      </c>
      <c r="CA111" s="4">
        <f>step*-SUM('By group'!N$11:N$21)*Population!N111</f>
        <v>0</v>
      </c>
      <c r="CB111" s="13">
        <f>-step*SUM(SCR!O111:AA111)*Population!O111</f>
        <v>-70298.279785585997</v>
      </c>
      <c r="CC111" s="4">
        <f>step*-SUM('By group'!P$11:P$21)*Population!P111</f>
        <v>-67393.612003722883</v>
      </c>
      <c r="CD111" s="4">
        <f>step*-SUM('By group'!Q$11:Q$21)*Population!Q111</f>
        <v>-49105.230092410857</v>
      </c>
      <c r="CE111" s="4">
        <f>step*-SUM('By group'!R$11:R$21)*Population!R111</f>
        <v>-20198.39101248244</v>
      </c>
      <c r="CF111" s="4">
        <f>step*-SUM('By group'!S$11:S$21)*Population!S111</f>
        <v>-6035.3051347549408</v>
      </c>
      <c r="CG111" s="4">
        <f>step*-SUM('By group'!T$11:T$21)*Population!T111</f>
        <v>-2894.572241097484</v>
      </c>
      <c r="CH111" s="4">
        <f>step*-SUM('By group'!U$11:U$21)*Population!U111</f>
        <v>0</v>
      </c>
      <c r="CI111" s="4">
        <f>step*-SUM('By group'!V$11:V$21)*Population!V111</f>
        <v>0</v>
      </c>
      <c r="CJ111" s="4">
        <f>step*-SUM('By group'!W$11:W$21)*Population!W111</f>
        <v>0</v>
      </c>
      <c r="CK111" s="4">
        <f>step*-SUM('By group'!X$11:X$21)*Population!X111</f>
        <v>0</v>
      </c>
      <c r="CL111" s="4">
        <f>step*-SUM('By group'!Y$11:Y$21)*Population!Y111</f>
        <v>-1019.0641499044043</v>
      </c>
      <c r="CM111" s="4">
        <f>step*-SUM('By group'!Z$11:Z$21)*Population!Z111</f>
        <v>-505.80761506682359</v>
      </c>
      <c r="CN111" s="4">
        <f>step*-SUM('By group'!AA$11:AA$21)*Population!AA111</f>
        <v>0</v>
      </c>
      <c r="CO111" s="13">
        <f>-step*SUM(SCR!AB111:AN111)*Population!AB111</f>
        <v>-4987.6001667936125</v>
      </c>
      <c r="CP111" s="4">
        <f>step*-SUM('By group'!AC$11:AC$21)*Population!AC111</f>
        <v>-4790.4298349903611</v>
      </c>
      <c r="CQ111" s="4">
        <f>step*-SUM('By group'!AD$11:AD$21)*Population!AD111</f>
        <v>-3510.0201872883176</v>
      </c>
      <c r="CR111" s="4">
        <f>step*-SUM('By group'!AE$11:AE$21)*Population!AE111</f>
        <v>-1454.9166910105014</v>
      </c>
      <c r="CS111" s="4">
        <f>step*-SUM('By group'!AF$11:AF$21)*Population!AF111</f>
        <v>-437.23056588151007</v>
      </c>
      <c r="CT111" s="4">
        <f>step*-SUM('By group'!AG$11:AG$21)*Population!AG111</f>
        <v>-210.54331804496678</v>
      </c>
      <c r="CU111" s="4">
        <f>step*-SUM('By group'!AH$11:AH$21)*Population!AH111</f>
        <v>0</v>
      </c>
      <c r="CV111" s="4">
        <f>step*-SUM('By group'!AI$11:AI$21)*Population!AI111</f>
        <v>0</v>
      </c>
      <c r="CW111" s="4">
        <f>step*-SUM('By group'!AJ$11:AJ$21)*Population!AJ111</f>
        <v>0</v>
      </c>
      <c r="CX111" s="4">
        <f>step*-SUM('By group'!AK$11:AK$21)*Population!AK111</f>
        <v>0</v>
      </c>
      <c r="CY111" s="4">
        <f>step*-SUM('By group'!AL$11:AL$21)*Population!AL111</f>
        <v>-74.669125518994093</v>
      </c>
      <c r="CZ111" s="4">
        <f>step*-SUM('By group'!AM$11:AM$21)*Population!AM111</f>
        <v>-37.322686261832814</v>
      </c>
      <c r="DA111" s="4">
        <f>step*-SUM('By group'!AN$11:AN$21)*Population!AN111</f>
        <v>0</v>
      </c>
      <c r="DB111" s="13">
        <f>-step*SUM(SCR!AO111:BA111)*Population!AO111</f>
        <v>-16022.419543507516</v>
      </c>
      <c r="DC111" s="4">
        <f>step*-SUM('By group'!AP$11:AP$21)*Population!AP111</f>
        <v>-15344.317465695032</v>
      </c>
      <c r="DD111" s="4">
        <f>step*-SUM('By group'!AQ$11:AQ$21)*Population!AQ111</f>
        <v>-11140.305460283858</v>
      </c>
      <c r="DE111" s="4">
        <f>step*-SUM('By group'!AR$11:AR$21)*Population!AR111</f>
        <v>-4554.9037411970012</v>
      </c>
      <c r="DF111" s="4">
        <f>step*-SUM('By group'!AS$11:AS$21)*Population!AS111</f>
        <v>-1353.781940966863</v>
      </c>
      <c r="DG111" s="4">
        <f>step*-SUM('By group'!AT$11:AT$21)*Population!AT111</f>
        <v>-646.38789972667541</v>
      </c>
      <c r="DH111" s="4">
        <f>step*-SUM('By group'!AU$11:AU$21)*Population!AU111</f>
        <v>0</v>
      </c>
      <c r="DI111" s="4">
        <f>step*-SUM('By group'!AV$11:AV$21)*Population!AV111</f>
        <v>0</v>
      </c>
      <c r="DJ111" s="4">
        <f>step*-SUM('By group'!AW$11:AW$21)*Population!AW111</f>
        <v>0</v>
      </c>
      <c r="DK111" s="4">
        <f>step*-SUM('By group'!AX$11:AX$21)*Population!AX111</f>
        <v>0</v>
      </c>
      <c r="DL111" s="4">
        <f>step*-SUM('By group'!AY$11:AY$21)*Population!AY111</f>
        <v>-225.23186165395339</v>
      </c>
      <c r="DM111" s="4">
        <f>step*-SUM('By group'!AZ$11:AZ$21)*Population!AZ111</f>
        <v>-110.33591496985906</v>
      </c>
      <c r="DN111" s="4">
        <f>step*-SUM('By group'!BA$11:BA$21)*Population!BA111</f>
        <v>0</v>
      </c>
      <c r="DO111" s="13">
        <f>-step*SUM(SCR!BB111:BN111)*Population!BB111</f>
        <v>-7706.5973654361305</v>
      </c>
      <c r="DP111" s="4">
        <f>step*-SUM('By group'!BC$11:BC$21)*Population!BC111</f>
        <v>-7259.6841650027573</v>
      </c>
      <c r="DQ111" s="4">
        <f>step*-SUM('By group'!BD$11:BD$21)*Population!BD111</f>
        <v>-5020.6831467683596</v>
      </c>
      <c r="DR111" s="4">
        <f>step*-SUM('By group'!BE$11:BE$21)*Population!BE111</f>
        <v>-1920.8204414512977</v>
      </c>
      <c r="DS111" s="4">
        <f>step*-SUM('By group'!BF$11:BF$21)*Population!BF111</f>
        <v>-542.95880476249306</v>
      </c>
      <c r="DT111" s="4">
        <f>step*-SUM('By group'!BG$11:BG$21)*Population!BG111</f>
        <v>-250.20198697130061</v>
      </c>
      <c r="DU111" s="4">
        <f>step*-SUM('By group'!BH$11:BH$21)*Population!BH111</f>
        <v>0</v>
      </c>
      <c r="DV111" s="4">
        <f>step*-SUM('By group'!BI$11:BI$21)*Population!BI111</f>
        <v>0</v>
      </c>
      <c r="DW111" s="4">
        <f>step*-SUM('By group'!BJ$11:BJ$21)*Population!BJ111</f>
        <v>0</v>
      </c>
      <c r="DX111" s="4">
        <f>step*-SUM('By group'!BK$11:BK$21)*Population!BK111</f>
        <v>0</v>
      </c>
      <c r="DY111" s="4">
        <f>step*-SUM('By group'!BL$11:BL$21)*Population!BL111</f>
        <v>-81.724058147136475</v>
      </c>
      <c r="DZ111" s="4">
        <f>step*-SUM('By group'!BM$11:BM$21)*Population!BM111</f>
        <v>-37.446270072933991</v>
      </c>
      <c r="EA111" s="4">
        <f>step*-SUM('By group'!BN$11:BN$21)*Population!BN111</f>
        <v>0</v>
      </c>
      <c r="EB111" s="52">
        <v>0</v>
      </c>
      <c r="EC111" s="4">
        <f t="shared" si="111"/>
        <v>142243.4480546352</v>
      </c>
      <c r="ED111" s="4">
        <f t="shared" si="111"/>
        <v>136385.53653021448</v>
      </c>
      <c r="EE111" s="4">
        <f t="shared" si="112"/>
        <v>99417.043341064113</v>
      </c>
      <c r="EF111" s="4">
        <f t="shared" si="113"/>
        <v>40915.735197559123</v>
      </c>
      <c r="EG111" s="4">
        <f t="shared" si="114"/>
        <v>12230.259081590908</v>
      </c>
      <c r="EH111" s="4">
        <f t="shared" si="114"/>
        <v>5866.9432525057546</v>
      </c>
      <c r="EI111" s="4">
        <v>0</v>
      </c>
      <c r="EJ111" s="4">
        <f t="shared" si="115"/>
        <v>0</v>
      </c>
      <c r="EK111" s="4">
        <f t="shared" si="116"/>
        <v>0</v>
      </c>
      <c r="EL111" s="4">
        <f t="shared" si="117"/>
        <v>0</v>
      </c>
      <c r="EM111" s="4">
        <f t="shared" si="118"/>
        <v>2065.9750156753039</v>
      </c>
      <c r="EN111" s="4">
        <f t="shared" si="119"/>
        <v>1025.3039611947145</v>
      </c>
      <c r="EO111" s="52">
        <v>0</v>
      </c>
      <c r="EP111" s="4">
        <f t="shared" si="120"/>
        <v>70298.279785585997</v>
      </c>
      <c r="EQ111" s="4">
        <f t="shared" si="121"/>
        <v>67393.612003722883</v>
      </c>
      <c r="ER111" s="4">
        <f t="shared" si="122"/>
        <v>49105.230092410857</v>
      </c>
      <c r="ES111" s="4">
        <f t="shared" si="123"/>
        <v>20198.39101248244</v>
      </c>
      <c r="ET111" s="4">
        <f t="shared" si="124"/>
        <v>6035.3051347549408</v>
      </c>
      <c r="EU111" s="4">
        <f t="shared" si="125"/>
        <v>2894.572241097484</v>
      </c>
      <c r="EV111" s="4">
        <v>0</v>
      </c>
      <c r="EW111" s="4">
        <f t="shared" si="126"/>
        <v>0</v>
      </c>
      <c r="EX111" s="4">
        <f t="shared" si="127"/>
        <v>0</v>
      </c>
      <c r="EY111" s="4">
        <f t="shared" si="128"/>
        <v>0</v>
      </c>
      <c r="EZ111" s="4">
        <f t="shared" si="129"/>
        <v>1019.0641499044043</v>
      </c>
      <c r="FA111" s="4">
        <f t="shared" si="130"/>
        <v>505.80761506682359</v>
      </c>
      <c r="FB111" s="52">
        <v>0</v>
      </c>
      <c r="FC111" s="4">
        <f t="shared" si="131"/>
        <v>4987.6001667936125</v>
      </c>
      <c r="FD111" s="4">
        <f t="shared" si="132"/>
        <v>4790.4298349903611</v>
      </c>
      <c r="FE111" s="4">
        <f t="shared" si="133"/>
        <v>3510.0201872883176</v>
      </c>
      <c r="FF111" s="4">
        <f t="shared" si="134"/>
        <v>1454.9166910105014</v>
      </c>
      <c r="FG111" s="4">
        <f t="shared" si="135"/>
        <v>437.23056588151007</v>
      </c>
      <c r="FH111" s="4">
        <f t="shared" si="136"/>
        <v>210.54331804496678</v>
      </c>
      <c r="FI111" s="4">
        <v>0</v>
      </c>
      <c r="FJ111" s="4">
        <f t="shared" si="137"/>
        <v>0</v>
      </c>
      <c r="FK111" s="4">
        <f t="shared" si="138"/>
        <v>0</v>
      </c>
      <c r="FL111" s="4">
        <f t="shared" si="139"/>
        <v>0</v>
      </c>
      <c r="FM111" s="4">
        <f t="shared" si="140"/>
        <v>74.669125518994093</v>
      </c>
      <c r="FN111" s="9">
        <f t="shared" si="141"/>
        <v>37.322686261832814</v>
      </c>
      <c r="FO111" s="4">
        <v>0</v>
      </c>
      <c r="FP111" s="4">
        <f t="shared" si="142"/>
        <v>16022.419543507516</v>
      </c>
      <c r="FQ111" s="4">
        <f t="shared" si="143"/>
        <v>15344.317465695032</v>
      </c>
      <c r="FR111" s="4">
        <f t="shared" si="144"/>
        <v>11140.305460283858</v>
      </c>
      <c r="FS111" s="4">
        <f t="shared" si="145"/>
        <v>4554.9037411970012</v>
      </c>
      <c r="FT111" s="4">
        <f t="shared" si="146"/>
        <v>1353.781940966863</v>
      </c>
      <c r="FU111" s="4">
        <f t="shared" si="147"/>
        <v>646.38789972667541</v>
      </c>
      <c r="FV111" s="4">
        <v>0</v>
      </c>
      <c r="FW111" s="4">
        <f t="shared" si="148"/>
        <v>0</v>
      </c>
      <c r="FX111" s="4">
        <f t="shared" si="149"/>
        <v>0</v>
      </c>
      <c r="FY111" s="4">
        <f t="shared" si="150"/>
        <v>0</v>
      </c>
      <c r="FZ111" s="4">
        <f t="shared" si="151"/>
        <v>225.23186165395339</v>
      </c>
      <c r="GA111" s="4">
        <f t="shared" si="152"/>
        <v>110.33591496985906</v>
      </c>
      <c r="GB111" s="4">
        <v>0</v>
      </c>
      <c r="GC111" s="4">
        <f t="shared" si="153"/>
        <v>7706.5973654361305</v>
      </c>
      <c r="GD111" s="4">
        <f t="shared" si="94"/>
        <v>7259.6841650027573</v>
      </c>
      <c r="GE111" s="4">
        <f t="shared" si="95"/>
        <v>5020.6831467683596</v>
      </c>
      <c r="GF111" s="4">
        <f t="shared" si="96"/>
        <v>1920.8204414512977</v>
      </c>
      <c r="GG111" s="4">
        <f t="shared" si="97"/>
        <v>542.95880476249306</v>
      </c>
      <c r="GH111" s="4">
        <f t="shared" si="98"/>
        <v>250.20198697130061</v>
      </c>
      <c r="GI111" s="4">
        <v>0</v>
      </c>
      <c r="GJ111" s="4">
        <f t="shared" si="154"/>
        <v>0</v>
      </c>
      <c r="GK111" s="4">
        <f t="shared" si="155"/>
        <v>0</v>
      </c>
      <c r="GL111" s="4">
        <f t="shared" si="99"/>
        <v>0</v>
      </c>
      <c r="GM111" s="4">
        <f t="shared" si="100"/>
        <v>81.724058147136475</v>
      </c>
      <c r="GN111" s="4">
        <f t="shared" si="101"/>
        <v>37.446270072933991</v>
      </c>
      <c r="GO111" s="52">
        <v>0</v>
      </c>
      <c r="GP111" s="4">
        <f>step*(-'By group'!C$32*Population!C111+'By group'!I$33*Population!I111)</f>
        <v>0</v>
      </c>
      <c r="GQ111" s="4">
        <f>step*(-'By group'!D$32*Population!D111+'By group'!J$33*Population!J111)</f>
        <v>0</v>
      </c>
      <c r="GR111" s="4">
        <f>step*(-'By group'!E$32*Population!E111+'By group'!K$33*Population!K111)</f>
        <v>0</v>
      </c>
      <c r="GS111" s="4">
        <f>step*(-'By group'!F$32*Population!F111+'By group'!L$33*Population!L111)</f>
        <v>-5082.1420329578023</v>
      </c>
      <c r="GT111" s="4">
        <f>step*(-'By group'!G$32*Population!G111+'By group'!M$33*Population!M111)</f>
        <v>-660.73666990379377</v>
      </c>
      <c r="GU111" s="4">
        <f>step*(-'By group'!H$32*Population!H111+'By group'!N$33*Population!N111)</f>
        <v>-577.40581355444351</v>
      </c>
      <c r="GV111" s="46">
        <f t="shared" si="156"/>
        <v>0</v>
      </c>
      <c r="GW111" s="14">
        <f t="shared" si="157"/>
        <v>0</v>
      </c>
      <c r="GX111" s="4">
        <f t="shared" si="158"/>
        <v>0</v>
      </c>
      <c r="GY111" s="4">
        <f t="shared" si="159"/>
        <v>5082.1420329578023</v>
      </c>
      <c r="GZ111" s="4">
        <f t="shared" si="160"/>
        <v>660.73666990379377</v>
      </c>
      <c r="HA111" s="4">
        <f t="shared" si="161"/>
        <v>577.40581355444351</v>
      </c>
      <c r="HB111" s="8">
        <v>0</v>
      </c>
      <c r="HC111" s="4">
        <f>step*(-'By group'!P$32*Population!P111+'By group'!V$33*Population!V111)</f>
        <v>0</v>
      </c>
      <c r="HD111" s="4">
        <f>step*(-'By group'!Q$32*Population!Q111+'By group'!W$33*Population!W111)</f>
        <v>0</v>
      </c>
      <c r="HE111" s="4">
        <f>step*(-'By group'!R$32*Population!R111+'By group'!X$33*Population!X111)</f>
        <v>0</v>
      </c>
      <c r="HF111" s="4">
        <f>step*(-'By group'!S$32*Population!S111+'By group'!Y$33*Population!Y111)</f>
        <v>-2508.1204924252684</v>
      </c>
      <c r="HG111" s="4">
        <f>step*(-'By group'!T$32*Population!T111+'By group'!Z$33*Population!Z111)</f>
        <v>-326.01064068608508</v>
      </c>
      <c r="HH111" s="4">
        <f>step*(-'By group'!U$32*Population!U111+'By group'!AA$33*Population!AA111)</f>
        <v>-284.56394152941471</v>
      </c>
      <c r="HI111" s="14">
        <f t="shared" si="162"/>
        <v>0</v>
      </c>
      <c r="HJ111" s="46">
        <f t="shared" si="163"/>
        <v>0</v>
      </c>
      <c r="HK111" s="4">
        <f t="shared" si="164"/>
        <v>0</v>
      </c>
      <c r="HL111" s="4">
        <f t="shared" si="165"/>
        <v>2508.1204924252684</v>
      </c>
      <c r="HM111" s="4">
        <f t="shared" si="166"/>
        <v>326.01064068608508</v>
      </c>
      <c r="HN111" s="9">
        <f t="shared" si="167"/>
        <v>284.56394152941471</v>
      </c>
      <c r="HO111" s="4">
        <v>0</v>
      </c>
      <c r="HP111" s="4">
        <f>step*(-'By group'!AC$32*Population!AC111+'By group'!AI$33*Population!AI111)</f>
        <v>0</v>
      </c>
      <c r="HQ111" s="4">
        <f>step*(-'By group'!AD$32*Population!AD111+'By group'!AJ$33*Population!AJ111)</f>
        <v>0</v>
      </c>
      <c r="HR111" s="4">
        <f>step*(-'By group'!AE$32*Population!AE111+'By group'!AK$33*Population!AK111)</f>
        <v>0</v>
      </c>
      <c r="HS111" s="4">
        <f>step*(-'By group'!AF$32*Population!AF111+'By group'!AL$33*Population!AL111)</f>
        <v>-181.280720181258</v>
      </c>
      <c r="HT111" s="4">
        <f>step*(-'By group'!AG$32*Population!AG111+'By group'!AM$33*Population!AM111)</f>
        <v>-23.447320478076954</v>
      </c>
      <c r="HU111" s="4">
        <f>step*(-'By group'!AH$32*Population!AH111+'By group'!AN$33*Population!AN111)</f>
        <v>-20.627133483026604</v>
      </c>
      <c r="HV111" s="14">
        <f t="shared" si="168"/>
        <v>0</v>
      </c>
      <c r="HW111" s="46">
        <f t="shared" si="169"/>
        <v>0</v>
      </c>
      <c r="HX111" s="4">
        <f t="shared" si="170"/>
        <v>0</v>
      </c>
      <c r="HY111" s="4">
        <f t="shared" si="171"/>
        <v>181.280720181258</v>
      </c>
      <c r="HZ111" s="4">
        <f t="shared" si="172"/>
        <v>23.447320478076954</v>
      </c>
      <c r="IA111" s="4">
        <f t="shared" si="173"/>
        <v>20.627133483026604</v>
      </c>
      <c r="IB111" s="8">
        <v>0</v>
      </c>
      <c r="IC111" s="4">
        <f>step*(-'By group'!AP$32*Population!AP111+'By group'!AV$33*Population!AV111)</f>
        <v>0</v>
      </c>
      <c r="ID111" s="4">
        <f>step*(-'By group'!AQ$32*Population!AQ111+'By group'!AW$33*Population!AW111)</f>
        <v>0</v>
      </c>
      <c r="IE111" s="4">
        <f>step*(-'By group'!AR$32*Population!AR111+'By group'!AX$33*Population!AX111)</f>
        <v>0</v>
      </c>
      <c r="IF111" s="4">
        <f>step*(-'By group'!AS$32*Population!AS111+'By group'!AY$33*Population!AY111)</f>
        <v>-564.27503965645474</v>
      </c>
      <c r="IG111" s="4">
        <f>step*(-'By group'!AT$32*Population!AT111+'By group'!AZ$33*Population!AZ111)</f>
        <v>-74.109622460405546</v>
      </c>
      <c r="IH111" s="4">
        <f>step*(-'By group'!AU$32*Population!AU111+'By group'!BA$33*Population!BA111)</f>
        <v>-64.469323803193333</v>
      </c>
      <c r="II111" s="14">
        <f t="shared" si="102"/>
        <v>0</v>
      </c>
      <c r="IJ111" s="4">
        <f t="shared" si="103"/>
        <v>0</v>
      </c>
      <c r="IK111" s="4">
        <f t="shared" si="174"/>
        <v>0</v>
      </c>
      <c r="IL111" s="4">
        <f t="shared" si="175"/>
        <v>564.27503965645474</v>
      </c>
      <c r="IM111" s="4">
        <f t="shared" si="176"/>
        <v>74.109622460405546</v>
      </c>
      <c r="IN111" s="4">
        <f t="shared" si="177"/>
        <v>64.469323803193333</v>
      </c>
      <c r="IO111" s="8">
        <v>0</v>
      </c>
      <c r="IP111" s="4">
        <f>step*(-'By group'!BC$32*Population!BC111+'By group'!BI$33*Population!BI111)</f>
        <v>0</v>
      </c>
      <c r="IQ111" s="4">
        <f>step*(-'By group'!BD$32*Population!BD111+'By group'!BJ$33*Population!BJ111)</f>
        <v>0</v>
      </c>
      <c r="IR111" s="4">
        <f>step*(-'By group'!BE$32*Population!BE111+'By group'!BK$33*Population!BK111)</f>
        <v>0</v>
      </c>
      <c r="IS111" s="4">
        <f>step*(-'By group'!BF$32*Population!BF111+'By group'!BL$33*Population!BL111)</f>
        <v>-230.61737330767829</v>
      </c>
      <c r="IT111" s="4">
        <f>step*(-'By group'!BG$32*Population!BG111+'By group'!BM$33*Population!BM111)</f>
        <v>-31.31726235779313</v>
      </c>
      <c r="IU111" s="4">
        <f>step*(-'By group'!BH$32*Population!BH111+'By group'!BN$33*Population!BN111)</f>
        <v>-25.622727696576337</v>
      </c>
      <c r="IV111" s="14">
        <f t="shared" si="104"/>
        <v>0</v>
      </c>
      <c r="IW111" s="4">
        <f t="shared" si="105"/>
        <v>0</v>
      </c>
      <c r="IX111" s="4">
        <f t="shared" si="106"/>
        <v>0</v>
      </c>
      <c r="IY111" s="4">
        <f t="shared" si="107"/>
        <v>230.61737330767829</v>
      </c>
      <c r="IZ111" s="4">
        <f t="shared" si="108"/>
        <v>31.31726235779313</v>
      </c>
      <c r="JA111" s="4">
        <f t="shared" si="109"/>
        <v>25.622727696576337</v>
      </c>
      <c r="JB111" s="75">
        <f>step*(+prop_idu_male*'By group'!BB$9*Population!BB111-'By group'!B$8*Population!B111)</f>
        <v>-998.18656749973638</v>
      </c>
      <c r="JC111" s="46">
        <f>step*(+prop_idu_male*'By group'!BC$9*Population!BC111-'By group'!C$8*Population!C111)</f>
        <v>-5.9481147267103935</v>
      </c>
      <c r="JD111" s="46">
        <f>step*(+prop_idu_male*'By group'!BD$9*Population!BD111-'By group'!D$8*Population!D111)</f>
        <v>-17.473480757764012</v>
      </c>
      <c r="JE111" s="46">
        <f>step*(+prop_idu_male*'By group'!BE$9*Population!BE111-'By group'!E$8*Population!E111)</f>
        <v>-18.152883069038005</v>
      </c>
      <c r="JF111" s="46">
        <f>step*(+prop_idu_male*'By group'!BF$9*Population!BF111-'By group'!F$8*Population!F111)</f>
        <v>-5.4635789750804626</v>
      </c>
      <c r="JG111" s="46">
        <f>step*(+prop_idu_male*'By group'!BG$9*Population!BG111-'By group'!G$8*Population!G111)</f>
        <v>-1.0532916967549268</v>
      </c>
      <c r="JH111" s="46">
        <f>step*(+prop_idu_male*'By group'!BH$9*Population!BH111-'By group'!H$8*Population!H111)</f>
        <v>-0.89270381931941067</v>
      </c>
      <c r="JI111" s="46">
        <f>step*(+prop_idu_male*'By group'!BI$9*Population!BI111-'By group'!I$8*Population!I111)</f>
        <v>0</v>
      </c>
      <c r="JJ111" s="46">
        <f>step*(+prop_idu_male*'By group'!BJ$9*Population!BJ111-'By group'!J$8*Population!J111)</f>
        <v>0</v>
      </c>
      <c r="JK111" s="46">
        <f>step*(+prop_idu_male*'By group'!BK$9*Population!BK111-'By group'!K$8*Population!K111)</f>
        <v>0</v>
      </c>
      <c r="JL111" s="46">
        <f>step*(+prop_idu_male*'By group'!BL$9*Population!BL111-'By group'!L$8*Population!L111)</f>
        <v>-1.8698372761221767</v>
      </c>
      <c r="JM111" s="46">
        <f>step*(+prop_idu_male*'By group'!BM$9*Population!BM111-'By group'!M$8*Population!M111)</f>
        <v>-0.93543291301967302</v>
      </c>
      <c r="JN111" s="46">
        <f>step*(+prop_idu_male*'By group'!BN$9*Population!BN111-'By group'!N$8*Population!N111)</f>
        <v>-0.75358510447350058</v>
      </c>
      <c r="JO111" s="45">
        <f>step*(+(1-prop_idu_male)*'By group'!BB$9*Population!BB111-'By group'!O$8*Population!O111-'By group'!O$6*Population!O111+'By group'!AB$7*Population!AB111)</f>
        <v>-7463.7275315921697</v>
      </c>
      <c r="JP111" s="46">
        <f>step*(+(1-prop_idu_male)*'By group'!BC$9*Population!BC111-'By group'!P$8*Population!P111-'By group'!P$6*Population!P111+'By group'!AC$7*Population!AC111)</f>
        <v>-11.393899088877021</v>
      </c>
      <c r="JQ111" s="46">
        <f>step*(+(1-prop_idu_male)*'By group'!BD$9*Population!BD111-'By group'!Q$8*Population!Q111-'By group'!Q$6*Population!Q111+'By group'!AD$7*Population!AD111)</f>
        <v>-33.044638278879816</v>
      </c>
      <c r="JR111" s="46">
        <f>step*(+(1-prop_idu_male)*'By group'!BE$9*Population!BE111-'By group'!R$8*Population!R111-'By group'!R$6*Population!R111+'By group'!AE$7*Population!AE111)</f>
        <v>-33.745205135990609</v>
      </c>
      <c r="JS111" s="46">
        <f>step*(+(1-prop_idu_male)*'By group'!BF$9*Population!BF111-'By group'!S$8*Population!S111-'By group'!S$6*Population!S111+'By group'!AF$7*Population!AF111)</f>
        <v>-10.029916183175791</v>
      </c>
      <c r="JT111" s="46">
        <f>step*(+(1-prop_idu_male)*'By group'!BG$9*Population!BG111-'By group'!T$8*Population!T111-'By group'!T$6*Population!T111+'By group'!AG$7*Population!AG111)</f>
        <v>-1.9169437186502534</v>
      </c>
      <c r="JU111" s="46">
        <f>step*(+(1-prop_idu_male)*'By group'!BH$9*Population!BH111-'By group'!U$8*Population!U111-'By group'!U$6*Population!U111+'By group'!AH$7*Population!AH111)</f>
        <v>-1.6020056751700755</v>
      </c>
      <c r="JV111" s="46">
        <f>step*(+(1-prop_idu_male)*'By group'!BI$9*Population!BI111-'By group'!V$8*Population!V111-'By group'!V$6*Population!V111+'By group'!AI$7*Population!AI111)</f>
        <v>0</v>
      </c>
      <c r="JW111" s="46">
        <f>step*(+(1-prop_idu_male)*'By group'!BJ$9*Population!BJ111-'By group'!W$8*Population!W111-'By group'!W$6*Population!W111+'By group'!AJ$7*Population!AJ111)</f>
        <v>0</v>
      </c>
      <c r="JX111" s="46">
        <f>step*(+(1-prop_idu_male)*'By group'!BK$9*Population!BK111-'By group'!X$8*Population!X111-'By group'!X$6*Population!X111+'By group'!AK$7*Population!AK111)</f>
        <v>0</v>
      </c>
      <c r="JY111" s="46">
        <f>step*(+(1-prop_idu_male)*'By group'!BL$9*Population!BL111-'By group'!Y$8*Population!Y111-'By group'!Y$6*Population!Y111+'By group'!AL$7*Population!AL111)</f>
        <v>-3.350958338492843</v>
      </c>
      <c r="JZ111" s="46">
        <f>step*(+(1-prop_idu_male)*'By group'!BM$9*Population!BM111-'By group'!Z$8*Population!Z111-'By group'!Z$6*Population!Z111+'By group'!AM$7*Population!AM111)</f>
        <v>-1.6520512303323636</v>
      </c>
      <c r="KA111" s="76">
        <f>step*(+(1-prop_idu_male)*'By group'!BN$9*Population!BN111-'By group'!AA$8*Population!AA111-'By group'!AA$6*Population!AA111+'By group'!AN$7*Population!AN111)</f>
        <v>-1.3135767904668965</v>
      </c>
      <c r="KB111" s="46">
        <f>step*(+'By group'!O$6*Population!O111-'By group'!AB$7*Population!AB111)</f>
        <v>6386.7665586745061</v>
      </c>
      <c r="KC111" s="46">
        <f>step*(+'By group'!P$6*Population!P111-'By group'!AC$7*Population!AC111)</f>
        <v>8.2420090136409598</v>
      </c>
      <c r="KD111" s="46">
        <f>step*(+'By group'!Q$6*Population!Q111-'By group'!AD$7*Population!AD111)</f>
        <v>23.826074238009845</v>
      </c>
      <c r="KE111" s="46">
        <f>step*(+'By group'!R$6*Population!R111-'By group'!AE$7*Population!AE111)</f>
        <v>24.22225576218478</v>
      </c>
      <c r="KF111" s="46">
        <f>step*(+'By group'!S$6*Population!S111-'By group'!AF$7*Population!AF111)</f>
        <v>7.1751512572270695</v>
      </c>
      <c r="KG111" s="46">
        <f>step*(+'By group'!T$6*Population!T111-'By group'!AG$7*Population!AG111)</f>
        <v>1.3680535088673129</v>
      </c>
      <c r="KH111" s="46">
        <f>step*(+'By group'!U$6*Population!U111-'By group'!AH$7*Population!AH111)</f>
        <v>1.1387043235793408</v>
      </c>
      <c r="KI111" s="46">
        <f>step*(+'By group'!V$6*Population!V111-'By group'!AI$7*Population!AI111)</f>
        <v>0</v>
      </c>
      <c r="KJ111" s="46">
        <f>step*(+'By group'!W$6*Population!W111-'By group'!AJ$7*Population!AJ111)</f>
        <v>0</v>
      </c>
      <c r="KK111" s="46">
        <f>step*(+'By group'!X$6*Population!X111-'By group'!AK$7*Population!AK111)</f>
        <v>0</v>
      </c>
      <c r="KL111" s="46">
        <f>step*(+'By group'!Y$6*Population!Y111-'By group'!AL$7*Population!AL111)</f>
        <v>2.3809286234767209</v>
      </c>
      <c r="KM111" s="46">
        <f>step*(+'By group'!Z$6*Population!Z111-'By group'!AM$7*Population!AM111)</f>
        <v>1.1687113773093003</v>
      </c>
      <c r="KN111" s="46">
        <f>step*(+'By group'!AA$6*Population!AA111-'By group'!AN$7*Population!AN111)</f>
        <v>0.92535469710836504</v>
      </c>
      <c r="KO111" s="45">
        <v>0</v>
      </c>
      <c r="KP111" s="46">
        <v>0</v>
      </c>
      <c r="KQ111" s="46">
        <v>0</v>
      </c>
      <c r="KR111" s="46">
        <v>0</v>
      </c>
      <c r="KS111" s="46">
        <v>0</v>
      </c>
      <c r="KT111" s="46">
        <v>0</v>
      </c>
      <c r="KU111" s="46">
        <v>0</v>
      </c>
      <c r="KV111" s="46">
        <v>0</v>
      </c>
      <c r="KW111" s="46">
        <v>0</v>
      </c>
      <c r="KX111" s="46">
        <v>0</v>
      </c>
      <c r="KY111" s="46">
        <v>0</v>
      </c>
      <c r="KZ111" s="46">
        <v>0</v>
      </c>
      <c r="LA111" s="46">
        <v>0</v>
      </c>
      <c r="LB111" s="188">
        <f>step*(-'By group'!BB$9*Population!BB111+'By group'!B$8*Population!B111+'By group'!O$8*Population!O111)</f>
        <v>2075.1475404173998</v>
      </c>
      <c r="LC111" s="189">
        <f>step*(-'By group'!BC$9*Population!BC111+'By group'!C$8*Population!C111+'By group'!P$8*Population!P111)</f>
        <v>9.1000048019464543</v>
      </c>
      <c r="LD111" s="189">
        <f>step*(-'By group'!BD$9*Population!BD111+'By group'!D$8*Population!D111+'By group'!Q$8*Population!Q111)</f>
        <v>26.692044798633979</v>
      </c>
      <c r="LE111" s="189">
        <f>step*(-'By group'!BE$9*Population!BE111+'By group'!E$8*Population!E111+'By group'!R$8*Population!R111)</f>
        <v>27.675832442843834</v>
      </c>
      <c r="LF111" s="189">
        <f>step*(-'By group'!BF$9*Population!BF111+'By group'!F$8*Population!F111+'By group'!S$8*Population!S111)</f>
        <v>8.3183439010291842</v>
      </c>
      <c r="LG111" s="189">
        <f>step*(-'By group'!BG$9*Population!BG111+'By group'!G$8*Population!G111+'By group'!T$8*Population!T111)</f>
        <v>1.6021819065378675</v>
      </c>
      <c r="LH111" s="189">
        <f>step*(-'By group'!BH$9*Population!BH111+'By group'!H$8*Population!H111+'By group'!U$8*Population!U111)</f>
        <v>1.3560051709101455</v>
      </c>
      <c r="LI111" s="189">
        <f>step*(-'By group'!BI$9*Population!BI111+'By group'!I$8*Population!I111+'By group'!V$8*Population!V111)</f>
        <v>0</v>
      </c>
      <c r="LJ111" s="189">
        <f>step*(-'By group'!BJ$9*Population!BJ111+'By group'!J$8*Population!J111+'By group'!W$8*Population!W111)</f>
        <v>0</v>
      </c>
      <c r="LK111" s="189">
        <f>step*(-'By group'!BK$9*Population!BK111+'By group'!K$8*Population!K111+'By group'!X$8*Population!X111)</f>
        <v>0</v>
      </c>
      <c r="LL111" s="189">
        <f>step*(-'By group'!BL$9*Population!BL111+'By group'!L$8*Population!L111+'By group'!Y$8*Population!Y111)</f>
        <v>2.8398669911382992</v>
      </c>
      <c r="LM111" s="189">
        <f>step*(-'By group'!BM$9*Population!BM111+'By group'!M$8*Population!M111+'By group'!Z$8*Population!Z111)</f>
        <v>1.4187727660427361</v>
      </c>
      <c r="LN111" s="189">
        <f>step*(-'By group'!BN$9*Population!BN111+'By group'!N$8*Population!N111+'By group'!AA$8*Population!AA111)</f>
        <v>1.1418071978320321</v>
      </c>
    </row>
    <row r="112" spans="1:326" x14ac:dyDescent="0.25">
      <c r="A112">
        <f t="shared" si="178"/>
        <v>54</v>
      </c>
      <c r="B112" s="52">
        <f>step*((-'By group'!B$4-'By group'!B$5-'By group'!B$22)*Population!B112+'By group'!B$3*Population!$BO112)</f>
        <v>199908.05352666427</v>
      </c>
      <c r="C112" s="4">
        <f>step*((-'By group'!C$4-'By group'!C$5-'By group'!C$22)*Population!C112+'By group'!C$3*Population!$BO112)</f>
        <v>-5471.2831391479958</v>
      </c>
      <c r="D112" s="4">
        <f>step*((-'By group'!D$4-'By group'!D$5-'By group'!D$22)*Population!D112+'By group'!D$3*Population!$BO112)</f>
        <v>-35894.615172287937</v>
      </c>
      <c r="E112" s="4">
        <f>step*((-'By group'!E$4-'By group'!E$5-'By group'!E$22)*Population!E112+'By group'!E$3*Population!$BO112)</f>
        <v>-57450.186914322221</v>
      </c>
      <c r="F112" s="4">
        <f>step*((-'By group'!F$4-'By group'!F$5-'By group'!F$22)*Population!F112+'By group'!F$3*Population!$BO112)</f>
        <v>-23305.964122335121</v>
      </c>
      <c r="G112" s="4">
        <f>step*((-'By group'!G$4-'By group'!G$5-'By group'!G$22)*Population!G112+'By group'!G$3*Population!$BO112)</f>
        <v>-5648.888005224504</v>
      </c>
      <c r="H112" s="4">
        <f>step*((-'By group'!H$4-'By group'!H$5-'By group'!H$22)*Population!H112+'By group'!H$3*Population!$BO112)</f>
        <v>-5245.9545350978769</v>
      </c>
      <c r="I112" s="4">
        <f>step*((-'By group'!I$4-'By group'!I$5-'By group'!I$22)*Population!I112+'By group'!I$3*Population!$BO112)</f>
        <v>0</v>
      </c>
      <c r="J112" s="4">
        <f>step*((-'By group'!J$4-'By group'!J$5-'By group'!J$22)*Population!J112+'By group'!J$3*Population!$BO112)</f>
        <v>0</v>
      </c>
      <c r="K112" s="4">
        <f>step*((-'By group'!K$4-'By group'!K$5-'By group'!K$22)*Population!K112+'By group'!K$3*Population!$BO112)</f>
        <v>0</v>
      </c>
      <c r="L112" s="4">
        <f>step*((-'By group'!L$4-'By group'!L$5-'By group'!L$22)*Population!L112+'By group'!L$3*Population!$BO112)</f>
        <v>-2900.9002730096918</v>
      </c>
      <c r="M112" s="4">
        <f>step*((-'By group'!M$4-'By group'!M$5-'By group'!M$22)*Population!M112+'By group'!M$3*Population!$BO112)</f>
        <v>-1645.285214196329</v>
      </c>
      <c r="N112" s="4">
        <f>step*((-'By group'!N$4-'By group'!N$5-'By group'!N$22)*Population!N112+'By group'!N$3*Population!$BO112)</f>
        <v>-1560.4316930295151</v>
      </c>
      <c r="O112" s="8">
        <f>step*((-'By group'!O$4-'By group'!O$5-'By group'!O$22)*Population!O112+'By group'!O$3*Population!$BO112)</f>
        <v>139410.17541140888</v>
      </c>
      <c r="P112" s="4">
        <f>step*((-'By group'!P$4-'By group'!P$5-'By group'!P$22)*Population!P112+'By group'!P$3*Population!$BO112)</f>
        <v>-2703.6456562539283</v>
      </c>
      <c r="Q112" s="4">
        <f>step*((-'By group'!Q$4-'By group'!Q$5-'By group'!Q$22)*Population!Q112+'By group'!Q$3*Population!$BO112)</f>
        <v>-17729.853732846779</v>
      </c>
      <c r="R112" s="4">
        <f>step*((-'By group'!R$4-'By group'!R$5-'By group'!R$22)*Population!R112+'By group'!R$3*Population!$BO112)</f>
        <v>-28361.0959214998</v>
      </c>
      <c r="S112" s="4">
        <f>step*((-'By group'!S$4-'By group'!S$5-'By group'!S$22)*Population!S112+'By group'!S$3*Population!$BO112)</f>
        <v>-11500.872341520473</v>
      </c>
      <c r="T112" s="4">
        <f>step*((-'By group'!T$4-'By group'!T$5-'By group'!T$22)*Population!T112+'By group'!T$3*Population!$BO112)</f>
        <v>-2786.953181325378</v>
      </c>
      <c r="U112" s="4">
        <f>step*((-'By group'!U$4-'By group'!U$5-'By group'!U$22)*Population!U112+'By group'!U$3*Population!$BO112)</f>
        <v>-2587.7520710356089</v>
      </c>
      <c r="V112" s="4">
        <f>step*((-'By group'!V$4-'By group'!V$5-'By group'!V$22)*Population!V112+'By group'!V$3*Population!$BO112)</f>
        <v>0</v>
      </c>
      <c r="W112" s="4">
        <f>step*((-'By group'!W$4-'By group'!W$5-'By group'!W$22)*Population!W112+'By group'!W$3*Population!$BO112)</f>
        <v>0</v>
      </c>
      <c r="X112" s="4">
        <f>step*((-'By group'!X$4-'By group'!X$5-'By group'!X$22)*Population!X112+'By group'!X$3*Population!$BO112)</f>
        <v>0</v>
      </c>
      <c r="Y112" s="4">
        <f>step*((-'By group'!Y$4-'By group'!Y$5-'By group'!Y$22)*Population!Y112+'By group'!Y$3*Population!$BO112)</f>
        <v>-1430.8209000683005</v>
      </c>
      <c r="Z112" s="4">
        <f>step*((-'By group'!Z$4-'By group'!Z$5-'By group'!Z$22)*Population!Z112+'By group'!Z$3*Population!$BO112)</f>
        <v>-811.55801932183101</v>
      </c>
      <c r="AA112" s="4">
        <f>step*((-'By group'!AA$4-'By group'!AA$5-'By group'!AA$22)*Population!AA112+'By group'!AA$3*Population!$BO112)</f>
        <v>-770.62246457931474</v>
      </c>
      <c r="AB112" s="8">
        <f>step*((-'By group'!AB$4-'By group'!AB$5-'By group'!AB$22)*Population!AB112+'By group'!AB$3*Population!$BO112)</f>
        <v>-1312.7575920431332</v>
      </c>
      <c r="AC112" s="4">
        <f>step*((-'By group'!AC$4-'By group'!AC$5-'By group'!AC$22)*Population!AC112+'By group'!AC$3*Population!$BO112)</f>
        <v>-192.16899929630557</v>
      </c>
      <c r="AD112" s="4">
        <f>step*((-'By group'!AD$4-'By group'!AD$5-'By group'!AD$22)*Population!AD112+'By group'!AD$3*Population!$BO112)</f>
        <v>-1267.2638283302576</v>
      </c>
      <c r="AE112" s="4">
        <f>step*((-'By group'!AE$4-'By group'!AE$5-'By group'!AE$22)*Population!AE112+'By group'!AE$3*Population!$BO112)</f>
        <v>-2042.8253012622436</v>
      </c>
      <c r="AF112" s="4">
        <f>step*((-'By group'!AF$4-'By group'!AF$5-'By group'!AF$22)*Population!AF112+'By group'!AF$3*Population!$BO112)</f>
        <v>-833.17814657058636</v>
      </c>
      <c r="AG112" s="4">
        <f>step*((-'By group'!AG$4-'By group'!AG$5-'By group'!AG$22)*Population!AG112+'By group'!AG$3*Population!$BO112)</f>
        <v>-202.71832025376787</v>
      </c>
      <c r="AH112" s="4">
        <f>step*((-'By group'!AH$4-'By group'!AH$5-'By group'!AH$22)*Population!AH112+'By group'!AH$3*Population!$BO112)</f>
        <v>-189.49602008307511</v>
      </c>
      <c r="AI112" s="4">
        <f>step*((-'By group'!AI$4-'By group'!AI$5-'By group'!AI$22)*Population!AI112+'By group'!AI$3*Population!$BO112)</f>
        <v>0</v>
      </c>
      <c r="AJ112" s="4">
        <f>step*((-'By group'!AJ$4-'By group'!AJ$5-'By group'!AJ$22)*Population!AJ112+'By group'!AJ$3*Population!$BO112)</f>
        <v>0</v>
      </c>
      <c r="AK112" s="4">
        <f>step*((-'By group'!AK$4-'By group'!AK$5-'By group'!AK$22)*Population!AK112+'By group'!AK$3*Population!$BO112)</f>
        <v>0</v>
      </c>
      <c r="AL112" s="4">
        <f>step*((-'By group'!AL$4-'By group'!AL$5-'By group'!AL$22)*Population!AL112+'By group'!AL$3*Population!$BO112)</f>
        <v>-104.84867805573214</v>
      </c>
      <c r="AM112" s="4">
        <f>step*((-'By group'!AM$4-'By group'!AM$5-'By group'!AM$22)*Population!AM112+'By group'!AM$3*Population!$BO112)</f>
        <v>-59.895991866421696</v>
      </c>
      <c r="AN112" s="4">
        <f>step*((-'By group'!AN$4-'By group'!AN$5-'By group'!AN$22)*Population!AN112+'By group'!AN$3*Population!$BO112)</f>
        <v>-57.24962831816223</v>
      </c>
      <c r="AO112" s="8">
        <f>step*((-'By group'!AO$4-'By group'!AO$5-'By group'!AO$22)*Population!AO112+'By group'!AO$3*Population!$BO112)</f>
        <v>17321.563424023676</v>
      </c>
      <c r="AP112" s="4">
        <f>step*((-'By group'!AP$4-'By group'!AP$5-'By group'!AP$22)*Population!AP112+'By group'!AP$3*Population!$BO112)</f>
        <v>-616.3458737951886</v>
      </c>
      <c r="AQ112" s="4">
        <f>step*((-'By group'!AQ$4-'By group'!AQ$5-'By group'!AQ$22)*Population!AQ112+'By group'!AQ$3*Population!$BO112)</f>
        <v>-4027.9251492759981</v>
      </c>
      <c r="AR112" s="4">
        <f>step*((-'By group'!AR$4-'By group'!AR$5-'By group'!AR$22)*Population!AR112+'By group'!AR$3*Population!$BO112)</f>
        <v>-6406.0603450733506</v>
      </c>
      <c r="AS112" s="4">
        <f>step*((-'By group'!AS$4-'By group'!AS$5-'By group'!AS$22)*Population!AS112+'By group'!AS$3*Population!$BO112)</f>
        <v>-2584.471291657002</v>
      </c>
      <c r="AT112" s="4">
        <f>step*((-'By group'!AT$4-'By group'!AT$5-'By group'!AT$22)*Population!AT112+'By group'!AT$3*Population!$BO112)</f>
        <v>-623.59287214773008</v>
      </c>
      <c r="AU112" s="4">
        <f>step*((-'By group'!AU$4-'By group'!AU$5-'By group'!AU$22)*Population!AU112+'By group'!AU$3*Population!$BO112)</f>
        <v>-573.63069213353231</v>
      </c>
      <c r="AV112" s="4">
        <f>step*((-'By group'!AV$4-'By group'!AV$5-'By group'!AV$22)*Population!AV112+'By group'!AV$3*Population!$BO112)</f>
        <v>0</v>
      </c>
      <c r="AW112" s="4">
        <f>step*((-'By group'!AW$4-'By group'!AW$5-'By group'!AW$22)*Population!AW112+'By group'!AW$3*Population!$BO112)</f>
        <v>0</v>
      </c>
      <c r="AX112" s="4">
        <f>step*((-'By group'!AX$4-'By group'!AX$5-'By group'!AX$22)*Population!AX112+'By group'!AX$3*Population!$BO112)</f>
        <v>0</v>
      </c>
      <c r="AY112" s="4">
        <f>step*((-'By group'!AY$4-'By group'!AY$5-'By group'!AY$22)*Population!AY112+'By group'!AY$3*Population!$BO112)</f>
        <v>-316.9849063336224</v>
      </c>
      <c r="AZ112" s="4">
        <f>step*((-'By group'!AZ$4-'By group'!AZ$5-'By group'!AZ$22)*Population!AZ112+'By group'!AZ$3*Population!$BO112)</f>
        <v>-177.53491236719253</v>
      </c>
      <c r="BA112" s="4">
        <f>step*((-'By group'!BA$4-'By group'!BA$5-'By group'!BA$22)*Population!BA112+'By group'!BA$3*Population!$BO112)</f>
        <v>-165.16813600912297</v>
      </c>
      <c r="BB112" s="8">
        <f>step*((-'By group'!BB$4-'By group'!BB$5-'By group'!BB$22)*Population!BB112+'By group'!BB$3*Population!$BO112)</f>
        <v>5753.9863604951352</v>
      </c>
      <c r="BC112" s="4">
        <f>step*((-'By group'!BC$4-'By group'!BC$5-'By group'!BC$22)*Population!BC112+'By group'!BC$3*Population!$BO112)</f>
        <v>-436.80697922027474</v>
      </c>
      <c r="BD112" s="4">
        <f>step*((-'By group'!BD$4-'By group'!BD$5-'By group'!BD$22)*Population!BD112+'By group'!BD$3*Population!$BO112)</f>
        <v>-2215.3257572081234</v>
      </c>
      <c r="BE112" s="4">
        <f>step*((-'By group'!BE$4-'By group'!BE$5-'By group'!BE$22)*Population!BE112+'By group'!BE$3*Population!$BO112)</f>
        <v>-3081.9888393521292</v>
      </c>
      <c r="BF112" s="4">
        <f>step*((-'By group'!BF$4-'By group'!BF$5-'By group'!BF$22)*Population!BF112+'By group'!BF$3*Population!$BO112)</f>
        <v>-1143.4368046302286</v>
      </c>
      <c r="BG112" s="4">
        <f>step*((-'By group'!BG$4-'By group'!BG$5-'By group'!BG$22)*Population!BG112+'By group'!BG$3*Population!$BO112)</f>
        <v>-260.94630088149665</v>
      </c>
      <c r="BH112" s="4">
        <f>step*((-'By group'!BH$4-'By group'!BH$5-'By group'!BH$22)*Population!BH112+'By group'!BH$3*Population!$BO112)</f>
        <v>-224.34614251417239</v>
      </c>
      <c r="BI112" s="4">
        <f>step*((-'By group'!BI$4-'By group'!BI$5-'By group'!BI$22)*Population!BI112+'By group'!BI$3*Population!$BO112)</f>
        <v>0</v>
      </c>
      <c r="BJ112" s="4">
        <f>step*((-'By group'!BJ$4-'By group'!BJ$5-'By group'!BJ$22)*Population!BJ112+'By group'!BJ$3*Population!$BO112)</f>
        <v>0</v>
      </c>
      <c r="BK112" s="4">
        <f>step*((-'By group'!BK$4-'By group'!BK$5-'By group'!BK$22)*Population!BK112+'By group'!BK$3*Population!$BO112)</f>
        <v>0</v>
      </c>
      <c r="BL112" s="4">
        <f>step*((-'By group'!BL$4-'By group'!BL$5-'By group'!BL$22)*Population!BL112+'By group'!BL$3*Population!$BO112)</f>
        <v>-147.51999363866074</v>
      </c>
      <c r="BM112" s="4">
        <f>step*((-'By group'!BM$4-'By group'!BM$5-'By group'!BM$22)*Population!BM112+'By group'!BM$3*Population!$BO112)</f>
        <v>-75.104668451085018</v>
      </c>
      <c r="BN112" s="4">
        <f>step*((-'By group'!BN$4-'By group'!BN$5-'By group'!BN$22)*Population!BN112+'By group'!BN$3*Population!$BO112)</f>
        <v>-62.85209496331467</v>
      </c>
      <c r="BO112" s="71">
        <f>-step*SUM(SCR!B112:N112)*Population!B112</f>
        <v>-142656.49424654475</v>
      </c>
      <c r="BP112" s="4">
        <f>step*-SUM('By group'!C$11:C$21)*Population!C112</f>
        <v>-136782.0784786999</v>
      </c>
      <c r="BQ112" s="4">
        <f>step*-SUM('By group'!D$11:D$21)*Population!D112</f>
        <v>-99707.264367466487</v>
      </c>
      <c r="BR112" s="4">
        <f>step*-SUM('By group'!E$11:E$21)*Population!E112</f>
        <v>-41035.847795944443</v>
      </c>
      <c r="BS112" s="4">
        <f>step*-SUM('By group'!F$11:F$21)*Population!F112</f>
        <v>-12266.296906492171</v>
      </c>
      <c r="BT112" s="4">
        <f>step*-SUM('By group'!G$11:G$21)*Population!G112</f>
        <v>-5884.2583387755249</v>
      </c>
      <c r="BU112" s="4">
        <f>step*-SUM('By group'!H$11:H$21)*Population!H112</f>
        <v>0</v>
      </c>
      <c r="BV112" s="4">
        <f>step*-SUM('By group'!I$11:I$21)*Population!I112</f>
        <v>0</v>
      </c>
      <c r="BW112" s="4">
        <f>step*-SUM('By group'!J$11:J$21)*Population!J112</f>
        <v>0</v>
      </c>
      <c r="BX112" s="4">
        <f>step*-SUM('By group'!K$11:K$21)*Population!K112</f>
        <v>0</v>
      </c>
      <c r="BY112" s="4">
        <f>step*-SUM('By group'!L$11:L$21)*Population!L112</f>
        <v>-2072.0716235783511</v>
      </c>
      <c r="BZ112" s="4">
        <f>step*-SUM('By group'!M$11:M$21)*Population!M112</f>
        <v>-1028.3032588727056</v>
      </c>
      <c r="CA112" s="4">
        <f>step*-SUM('By group'!N$11:N$21)*Population!N112</f>
        <v>0</v>
      </c>
      <c r="CB112" s="13">
        <f>-step*SUM(SCR!O112:AA112)*Population!O112</f>
        <v>-70504.091518960326</v>
      </c>
      <c r="CC112" s="4">
        <f>step*-SUM('By group'!P$11:P$21)*Population!P112</f>
        <v>-67591.141406348208</v>
      </c>
      <c r="CD112" s="4">
        <f>step*-SUM('By group'!Q$11:Q$21)*Population!Q112</f>
        <v>-49249.593702352162</v>
      </c>
      <c r="CE112" s="4">
        <f>step*-SUM('By group'!R$11:R$21)*Population!R112</f>
        <v>-20257.925658214142</v>
      </c>
      <c r="CF112" s="4">
        <f>step*-SUM('By group'!S$11:S$21)*Population!S112</f>
        <v>-6053.0907060634072</v>
      </c>
      <c r="CG112" s="4">
        <f>step*-SUM('By group'!T$11:T$21)*Population!T112</f>
        <v>-2903.0762305472686</v>
      </c>
      <c r="CH112" s="4">
        <f>step*-SUM('By group'!U$11:U$21)*Population!U112</f>
        <v>0</v>
      </c>
      <c r="CI112" s="4">
        <f>step*-SUM('By group'!V$11:V$21)*Population!V112</f>
        <v>0</v>
      </c>
      <c r="CJ112" s="4">
        <f>step*-SUM('By group'!W$11:W$21)*Population!W112</f>
        <v>0</v>
      </c>
      <c r="CK112" s="4">
        <f>step*-SUM('By group'!X$11:X$21)*Population!X112</f>
        <v>0</v>
      </c>
      <c r="CL112" s="4">
        <f>step*-SUM('By group'!Y$11:Y$21)*Population!Y112</f>
        <v>-1022.0149286202146</v>
      </c>
      <c r="CM112" s="4">
        <f>step*-SUM('By group'!Z$11:Z$21)*Population!Z112</f>
        <v>-507.22376207614434</v>
      </c>
      <c r="CN112" s="4">
        <f>step*-SUM('By group'!AA$11:AA$21)*Population!AA112</f>
        <v>0</v>
      </c>
      <c r="CO112" s="13">
        <f>-step*SUM(SCR!AB112:AN112)*Population!AB112</f>
        <v>-5001.9429500883425</v>
      </c>
      <c r="CP112" s="4">
        <f>step*-SUM('By group'!AC$11:AC$21)*Population!AC112</f>
        <v>-4804.2249824076389</v>
      </c>
      <c r="CQ112" s="4">
        <f>step*-SUM('By group'!AD$11:AD$21)*Population!AD112</f>
        <v>-3520.1773009173826</v>
      </c>
      <c r="CR112" s="4">
        <f>step*-SUM('By group'!AE$11:AE$21)*Population!AE112</f>
        <v>-1459.160929473031</v>
      </c>
      <c r="CS112" s="4">
        <f>step*-SUM('By group'!AF$11:AF$21)*Population!AF112</f>
        <v>-438.51481398451915</v>
      </c>
      <c r="CT112" s="4">
        <f>step*-SUM('By group'!AG$11:AG$21)*Population!AG112</f>
        <v>-211.16491693100818</v>
      </c>
      <c r="CU112" s="4">
        <f>step*-SUM('By group'!AH$11:AH$21)*Population!AH112</f>
        <v>0</v>
      </c>
      <c r="CV112" s="4">
        <f>step*-SUM('By group'!AI$11:AI$21)*Population!AI112</f>
        <v>0</v>
      </c>
      <c r="CW112" s="4">
        <f>step*-SUM('By group'!AJ$11:AJ$21)*Population!AJ112</f>
        <v>0</v>
      </c>
      <c r="CX112" s="4">
        <f>step*-SUM('By group'!AK$11:AK$21)*Population!AK112</f>
        <v>0</v>
      </c>
      <c r="CY112" s="4">
        <f>step*-SUM('By group'!AL$11:AL$21)*Population!AL112</f>
        <v>-74.891912896951524</v>
      </c>
      <c r="CZ112" s="4">
        <f>step*-SUM('By group'!AM$11:AM$21)*Population!AM112</f>
        <v>-37.43499491651356</v>
      </c>
      <c r="DA112" s="4">
        <f>step*-SUM('By group'!AN$11:AN$21)*Population!AN112</f>
        <v>0</v>
      </c>
      <c r="DB112" s="13">
        <f>-step*SUM(SCR!AO112:BA112)*Population!AO112</f>
        <v>-16088.861069813611</v>
      </c>
      <c r="DC112" s="4">
        <f>step*-SUM('By group'!AP$11:AP$21)*Population!AP112</f>
        <v>-15408.646844879715</v>
      </c>
      <c r="DD112" s="4">
        <f>step*-SUM('By group'!AQ$11:AQ$21)*Population!AQ112</f>
        <v>-11188.680970211106</v>
      </c>
      <c r="DE112" s="4">
        <f>step*-SUM('By group'!AR$11:AR$21)*Population!AR112</f>
        <v>-4575.7573893381077</v>
      </c>
      <c r="DF112" s="4">
        <f>step*-SUM('By group'!AS$11:AS$21)*Population!AS112</f>
        <v>-1360.2480482405274</v>
      </c>
      <c r="DG112" s="4">
        <f>step*-SUM('By group'!AT$11:AT$21)*Population!AT112</f>
        <v>-649.57590848721873</v>
      </c>
      <c r="DH112" s="4">
        <f>step*-SUM('By group'!AU$11:AU$21)*Population!AU112</f>
        <v>0</v>
      </c>
      <c r="DI112" s="4">
        <f>step*-SUM('By group'!AV$11:AV$21)*Population!AV112</f>
        <v>0</v>
      </c>
      <c r="DJ112" s="4">
        <f>step*-SUM('By group'!AW$11:AW$21)*Population!AW112</f>
        <v>0</v>
      </c>
      <c r="DK112" s="4">
        <f>step*-SUM('By group'!AX$11:AX$21)*Population!AX112</f>
        <v>0</v>
      </c>
      <c r="DL112" s="4">
        <f>step*-SUM('By group'!AY$11:AY$21)*Population!AY112</f>
        <v>-226.41779023830168</v>
      </c>
      <c r="DM112" s="4">
        <f>step*-SUM('By group'!AZ$11:AZ$21)*Population!AZ112</f>
        <v>-110.95932022949533</v>
      </c>
      <c r="DN112" s="4">
        <f>step*-SUM('By group'!BA$11:BA$21)*Population!BA112</f>
        <v>0</v>
      </c>
      <c r="DO112" s="13">
        <f>-step*SUM(SCR!BB112:BN112)*Population!BB112</f>
        <v>-7728.2787078342635</v>
      </c>
      <c r="DP112" s="4">
        <f>step*-SUM('By group'!BC$11:BC$21)*Population!BC112</f>
        <v>-7280.1163203379119</v>
      </c>
      <c r="DQ112" s="4">
        <f>step*-SUM('By group'!BD$11:BD$21)*Population!BD112</f>
        <v>-5034.831266382098</v>
      </c>
      <c r="DR112" s="4">
        <f>step*-SUM('By group'!BE$11:BE$21)*Population!BE112</f>
        <v>-1926.2430245950809</v>
      </c>
      <c r="DS112" s="4">
        <f>step*-SUM('By group'!BF$11:BF$21)*Population!BF112</f>
        <v>-544.49371649058503</v>
      </c>
      <c r="DT112" s="4">
        <f>step*-SUM('By group'!BG$11:BG$21)*Population!BG112</f>
        <v>-250.90990469374677</v>
      </c>
      <c r="DU112" s="4">
        <f>step*-SUM('By group'!BH$11:BH$21)*Population!BH112</f>
        <v>0</v>
      </c>
      <c r="DV112" s="4">
        <f>step*-SUM('By group'!BI$11:BI$21)*Population!BI112</f>
        <v>0</v>
      </c>
      <c r="DW112" s="4">
        <f>step*-SUM('By group'!BJ$11:BJ$21)*Population!BJ112</f>
        <v>0</v>
      </c>
      <c r="DX112" s="4">
        <f>step*-SUM('By group'!BK$11:BK$21)*Population!BK112</f>
        <v>0</v>
      </c>
      <c r="DY112" s="4">
        <f>step*-SUM('By group'!BL$11:BL$21)*Population!BL112</f>
        <v>-81.955552021478198</v>
      </c>
      <c r="DZ112" s="4">
        <f>step*-SUM('By group'!BM$11:BM$21)*Population!BM112</f>
        <v>-37.552334225542509</v>
      </c>
      <c r="EA112" s="4">
        <f>step*-SUM('By group'!BN$11:BN$21)*Population!BN112</f>
        <v>0</v>
      </c>
      <c r="EB112" s="52">
        <v>0</v>
      </c>
      <c r="EC112" s="4">
        <f t="shared" si="111"/>
        <v>142656.49424654475</v>
      </c>
      <c r="ED112" s="4">
        <f t="shared" si="111"/>
        <v>136782.0784786999</v>
      </c>
      <c r="EE112" s="4">
        <f t="shared" si="112"/>
        <v>99707.264367466487</v>
      </c>
      <c r="EF112" s="4">
        <f t="shared" si="113"/>
        <v>41035.847795944443</v>
      </c>
      <c r="EG112" s="4">
        <f t="shared" si="114"/>
        <v>12266.296906492171</v>
      </c>
      <c r="EH112" s="4">
        <f t="shared" si="114"/>
        <v>5884.2583387755249</v>
      </c>
      <c r="EI112" s="4">
        <v>0</v>
      </c>
      <c r="EJ112" s="4">
        <f t="shared" si="115"/>
        <v>0</v>
      </c>
      <c r="EK112" s="4">
        <f t="shared" si="116"/>
        <v>0</v>
      </c>
      <c r="EL112" s="4">
        <f t="shared" si="117"/>
        <v>0</v>
      </c>
      <c r="EM112" s="4">
        <f t="shared" si="118"/>
        <v>2072.0716235783511</v>
      </c>
      <c r="EN112" s="4">
        <f t="shared" si="119"/>
        <v>1028.3032588727056</v>
      </c>
      <c r="EO112" s="52">
        <v>0</v>
      </c>
      <c r="EP112" s="4">
        <f t="shared" si="120"/>
        <v>70504.091518960326</v>
      </c>
      <c r="EQ112" s="4">
        <f t="shared" si="121"/>
        <v>67591.141406348208</v>
      </c>
      <c r="ER112" s="4">
        <f t="shared" si="122"/>
        <v>49249.593702352162</v>
      </c>
      <c r="ES112" s="4">
        <f t="shared" si="123"/>
        <v>20257.925658214142</v>
      </c>
      <c r="ET112" s="4">
        <f t="shared" si="124"/>
        <v>6053.0907060634072</v>
      </c>
      <c r="EU112" s="4">
        <f t="shared" si="125"/>
        <v>2903.0762305472686</v>
      </c>
      <c r="EV112" s="4">
        <v>0</v>
      </c>
      <c r="EW112" s="4">
        <f t="shared" si="126"/>
        <v>0</v>
      </c>
      <c r="EX112" s="4">
        <f t="shared" si="127"/>
        <v>0</v>
      </c>
      <c r="EY112" s="4">
        <f t="shared" si="128"/>
        <v>0</v>
      </c>
      <c r="EZ112" s="4">
        <f t="shared" si="129"/>
        <v>1022.0149286202146</v>
      </c>
      <c r="FA112" s="4">
        <f t="shared" si="130"/>
        <v>507.22376207614434</v>
      </c>
      <c r="FB112" s="52">
        <v>0</v>
      </c>
      <c r="FC112" s="4">
        <f t="shared" si="131"/>
        <v>5001.9429500883425</v>
      </c>
      <c r="FD112" s="4">
        <f t="shared" si="132"/>
        <v>4804.2249824076389</v>
      </c>
      <c r="FE112" s="4">
        <f t="shared" si="133"/>
        <v>3520.1773009173826</v>
      </c>
      <c r="FF112" s="4">
        <f t="shared" si="134"/>
        <v>1459.160929473031</v>
      </c>
      <c r="FG112" s="4">
        <f t="shared" si="135"/>
        <v>438.51481398451915</v>
      </c>
      <c r="FH112" s="4">
        <f t="shared" si="136"/>
        <v>211.16491693100818</v>
      </c>
      <c r="FI112" s="4">
        <v>0</v>
      </c>
      <c r="FJ112" s="4">
        <f t="shared" si="137"/>
        <v>0</v>
      </c>
      <c r="FK112" s="4">
        <f t="shared" si="138"/>
        <v>0</v>
      </c>
      <c r="FL112" s="4">
        <f t="shared" si="139"/>
        <v>0</v>
      </c>
      <c r="FM112" s="4">
        <f t="shared" si="140"/>
        <v>74.891912896951524</v>
      </c>
      <c r="FN112" s="9">
        <f t="shared" si="141"/>
        <v>37.43499491651356</v>
      </c>
      <c r="FO112" s="4">
        <v>0</v>
      </c>
      <c r="FP112" s="4">
        <f t="shared" si="142"/>
        <v>16088.861069813611</v>
      </c>
      <c r="FQ112" s="4">
        <f t="shared" si="143"/>
        <v>15408.646844879715</v>
      </c>
      <c r="FR112" s="4">
        <f t="shared" si="144"/>
        <v>11188.680970211106</v>
      </c>
      <c r="FS112" s="4">
        <f t="shared" si="145"/>
        <v>4575.7573893381077</v>
      </c>
      <c r="FT112" s="4">
        <f t="shared" si="146"/>
        <v>1360.2480482405274</v>
      </c>
      <c r="FU112" s="4">
        <f t="shared" si="147"/>
        <v>649.57590848721873</v>
      </c>
      <c r="FV112" s="4">
        <v>0</v>
      </c>
      <c r="FW112" s="4">
        <f t="shared" si="148"/>
        <v>0</v>
      </c>
      <c r="FX112" s="4">
        <f t="shared" si="149"/>
        <v>0</v>
      </c>
      <c r="FY112" s="4">
        <f t="shared" si="150"/>
        <v>0</v>
      </c>
      <c r="FZ112" s="4">
        <f t="shared" si="151"/>
        <v>226.41779023830168</v>
      </c>
      <c r="GA112" s="4">
        <f t="shared" si="152"/>
        <v>110.95932022949533</v>
      </c>
      <c r="GB112" s="4">
        <v>0</v>
      </c>
      <c r="GC112" s="4">
        <f t="shared" si="153"/>
        <v>7728.2787078342635</v>
      </c>
      <c r="GD112" s="4">
        <f t="shared" si="94"/>
        <v>7280.1163203379119</v>
      </c>
      <c r="GE112" s="4">
        <f t="shared" si="95"/>
        <v>5034.831266382098</v>
      </c>
      <c r="GF112" s="4">
        <f t="shared" si="96"/>
        <v>1926.2430245950809</v>
      </c>
      <c r="GG112" s="4">
        <f t="shared" si="97"/>
        <v>544.49371649058503</v>
      </c>
      <c r="GH112" s="4">
        <f t="shared" si="98"/>
        <v>250.90990469374677</v>
      </c>
      <c r="GI112" s="4">
        <v>0</v>
      </c>
      <c r="GJ112" s="4">
        <f t="shared" si="154"/>
        <v>0</v>
      </c>
      <c r="GK112" s="4">
        <f t="shared" si="155"/>
        <v>0</v>
      </c>
      <c r="GL112" s="4">
        <f t="shared" si="99"/>
        <v>0</v>
      </c>
      <c r="GM112" s="4">
        <f t="shared" si="100"/>
        <v>81.955552021478198</v>
      </c>
      <c r="GN112" s="4">
        <f t="shared" si="101"/>
        <v>37.552334225542509</v>
      </c>
      <c r="GO112" s="52">
        <v>0</v>
      </c>
      <c r="GP112" s="4">
        <f>step*(-'By group'!C$32*Population!C112+'By group'!I$33*Population!I112)</f>
        <v>0</v>
      </c>
      <c r="GQ112" s="4">
        <f>step*(-'By group'!D$32*Population!D112+'By group'!J$33*Population!J112)</f>
        <v>0</v>
      </c>
      <c r="GR112" s="4">
        <f>step*(-'By group'!E$32*Population!E112+'By group'!K$33*Population!K112)</f>
        <v>0</v>
      </c>
      <c r="GS112" s="4">
        <f>step*(-'By group'!F$32*Population!F112+'By group'!L$33*Population!L112)</f>
        <v>-5097.1126414569098</v>
      </c>
      <c r="GT112" s="4">
        <f>step*(-'By group'!G$32*Population!G112+'By group'!M$33*Population!M112)</f>
        <v>-662.70003831875215</v>
      </c>
      <c r="GU112" s="4">
        <f>step*(-'By group'!H$32*Population!H112+'By group'!N$33*Population!N112)</f>
        <v>-579.16282325300403</v>
      </c>
      <c r="GV112" s="46">
        <f t="shared" si="156"/>
        <v>0</v>
      </c>
      <c r="GW112" s="14">
        <f t="shared" si="157"/>
        <v>0</v>
      </c>
      <c r="GX112" s="4">
        <f t="shared" si="158"/>
        <v>0</v>
      </c>
      <c r="GY112" s="4">
        <f t="shared" si="159"/>
        <v>5097.1126414569098</v>
      </c>
      <c r="GZ112" s="4">
        <f t="shared" si="160"/>
        <v>662.70003831875215</v>
      </c>
      <c r="HA112" s="4">
        <f t="shared" si="161"/>
        <v>579.16282325300403</v>
      </c>
      <c r="HB112" s="8">
        <v>0</v>
      </c>
      <c r="HC112" s="4">
        <f>step*(-'By group'!P$32*Population!P112+'By group'!V$33*Population!V112)</f>
        <v>0</v>
      </c>
      <c r="HD112" s="4">
        <f>step*(-'By group'!Q$32*Population!Q112+'By group'!W$33*Population!W112)</f>
        <v>0</v>
      </c>
      <c r="HE112" s="4">
        <f>step*(-'By group'!R$32*Population!R112+'By group'!X$33*Population!X112)</f>
        <v>0</v>
      </c>
      <c r="HF112" s="4">
        <f>step*(-'By group'!S$32*Population!S112+'By group'!Y$33*Population!Y112)</f>
        <v>-2515.5378887215961</v>
      </c>
      <c r="HG112" s="4">
        <f>step*(-'By group'!T$32*Population!T112+'By group'!Z$33*Population!Z112)</f>
        <v>-327.00336507138161</v>
      </c>
      <c r="HH112" s="4">
        <f>step*(-'By group'!U$32*Population!U112+'By group'!AA$33*Population!AA112)</f>
        <v>-285.45972232695863</v>
      </c>
      <c r="HI112" s="14">
        <f t="shared" si="162"/>
        <v>0</v>
      </c>
      <c r="HJ112" s="46">
        <f t="shared" si="163"/>
        <v>0</v>
      </c>
      <c r="HK112" s="4">
        <f t="shared" si="164"/>
        <v>0</v>
      </c>
      <c r="HL112" s="4">
        <f t="shared" si="165"/>
        <v>2515.5378887215961</v>
      </c>
      <c r="HM112" s="4">
        <f t="shared" si="166"/>
        <v>327.00336507138161</v>
      </c>
      <c r="HN112" s="9">
        <f t="shared" si="167"/>
        <v>285.45972232695863</v>
      </c>
      <c r="HO112" s="4">
        <v>0</v>
      </c>
      <c r="HP112" s="4">
        <f>step*(-'By group'!AC$32*Population!AC112+'By group'!AI$33*Population!AI112)</f>
        <v>0</v>
      </c>
      <c r="HQ112" s="4">
        <f>step*(-'By group'!AD$32*Population!AD112+'By group'!AJ$33*Population!AJ112)</f>
        <v>0</v>
      </c>
      <c r="HR112" s="4">
        <f>step*(-'By group'!AE$32*Population!AE112+'By group'!AK$33*Population!AK112)</f>
        <v>0</v>
      </c>
      <c r="HS112" s="4">
        <f>step*(-'By group'!AF$32*Population!AF112+'By group'!AL$33*Population!AL112)</f>
        <v>-181.81145054378382</v>
      </c>
      <c r="HT112" s="4">
        <f>step*(-'By group'!AG$32*Population!AG112+'By group'!AM$33*Population!AM112)</f>
        <v>-23.515485927944859</v>
      </c>
      <c r="HU112" s="4">
        <f>step*(-'By group'!AH$32*Population!AH112+'By group'!AN$33*Population!AN112)</f>
        <v>-20.68827439073613</v>
      </c>
      <c r="HV112" s="14">
        <f t="shared" si="168"/>
        <v>0</v>
      </c>
      <c r="HW112" s="46">
        <f t="shared" si="169"/>
        <v>0</v>
      </c>
      <c r="HX112" s="4">
        <f t="shared" si="170"/>
        <v>0</v>
      </c>
      <c r="HY112" s="4">
        <f t="shared" si="171"/>
        <v>181.81145054378382</v>
      </c>
      <c r="HZ112" s="4">
        <f t="shared" si="172"/>
        <v>23.515485927944859</v>
      </c>
      <c r="IA112" s="4">
        <f t="shared" si="173"/>
        <v>20.68827439073613</v>
      </c>
      <c r="IB112" s="8">
        <v>0</v>
      </c>
      <c r="IC112" s="4">
        <f>step*(-'By group'!AP$32*Population!AP112+'By group'!AV$33*Population!AV112)</f>
        <v>0</v>
      </c>
      <c r="ID112" s="4">
        <f>step*(-'By group'!AQ$32*Population!AQ112+'By group'!AW$33*Population!AW112)</f>
        <v>0</v>
      </c>
      <c r="IE112" s="4">
        <f>step*(-'By group'!AR$32*Population!AR112+'By group'!AX$33*Population!AX112)</f>
        <v>0</v>
      </c>
      <c r="IF112" s="4">
        <f>step*(-'By group'!AS$32*Population!AS112+'By group'!AY$33*Population!AY112)</f>
        <v>-566.91512900111286</v>
      </c>
      <c r="IG112" s="4">
        <f>step*(-'By group'!AT$32*Population!AT112+'By group'!AZ$33*Population!AZ112)</f>
        <v>-74.435521582696083</v>
      </c>
      <c r="IH112" s="4">
        <f>step*(-'By group'!AU$32*Population!AU112+'By group'!BA$33*Population!BA112)</f>
        <v>-64.766907113161423</v>
      </c>
      <c r="II112" s="14">
        <f t="shared" si="102"/>
        <v>0</v>
      </c>
      <c r="IJ112" s="4">
        <f t="shared" si="103"/>
        <v>0</v>
      </c>
      <c r="IK112" s="4">
        <f t="shared" si="174"/>
        <v>0</v>
      </c>
      <c r="IL112" s="4">
        <f t="shared" si="175"/>
        <v>566.91512900111286</v>
      </c>
      <c r="IM112" s="4">
        <f t="shared" si="176"/>
        <v>74.435521582696083</v>
      </c>
      <c r="IN112" s="4">
        <f t="shared" si="177"/>
        <v>64.766907113161423</v>
      </c>
      <c r="IO112" s="8">
        <v>0</v>
      </c>
      <c r="IP112" s="4">
        <f>step*(-'By group'!BC$32*Population!BC112+'By group'!BI$33*Population!BI112)</f>
        <v>0</v>
      </c>
      <c r="IQ112" s="4">
        <f>step*(-'By group'!BD$32*Population!BD112+'By group'!BJ$33*Population!BJ112)</f>
        <v>0</v>
      </c>
      <c r="IR112" s="4">
        <f>step*(-'By group'!BE$32*Population!BE112+'By group'!BK$33*Population!BK112)</f>
        <v>0</v>
      </c>
      <c r="IS112" s="4">
        <f>step*(-'By group'!BF$32*Population!BF112+'By group'!BL$33*Population!BL112)</f>
        <v>-231.26908223455342</v>
      </c>
      <c r="IT112" s="4">
        <f>step*(-'By group'!BG$32*Population!BG112+'By group'!BM$33*Population!BM112)</f>
        <v>-31.4058138259781</v>
      </c>
      <c r="IU112" s="4">
        <f>step*(-'By group'!BH$32*Population!BH112+'By group'!BN$33*Population!BN112)</f>
        <v>-25.695473465839022</v>
      </c>
      <c r="IV112" s="14">
        <f t="shared" si="104"/>
        <v>0</v>
      </c>
      <c r="IW112" s="4">
        <f t="shared" si="105"/>
        <v>0</v>
      </c>
      <c r="IX112" s="4">
        <f t="shared" si="106"/>
        <v>0</v>
      </c>
      <c r="IY112" s="4">
        <f t="shared" si="107"/>
        <v>231.26908223455342</v>
      </c>
      <c r="IZ112" s="4">
        <f t="shared" si="108"/>
        <v>31.4058138259781</v>
      </c>
      <c r="JA112" s="4">
        <f t="shared" si="109"/>
        <v>25.695473465839022</v>
      </c>
      <c r="JB112" s="75">
        <f>step*(+prop_idu_male*'By group'!BB$9*Population!BB112-'By group'!B$8*Population!B112)</f>
        <v>-1000.9788365161643</v>
      </c>
      <c r="JC112" s="46">
        <f>step*(+prop_idu_male*'By group'!BC$9*Population!BC112-'By group'!C$8*Population!C112)</f>
        <v>-5.9654899654944451</v>
      </c>
      <c r="JD112" s="46">
        <f>step*(+prop_idu_male*'By group'!BD$9*Population!BD112-'By group'!D$8*Population!D112)</f>
        <v>-17.524733865629891</v>
      </c>
      <c r="JE112" s="46">
        <f>step*(+prop_idu_male*'By group'!BE$9*Population!BE112-'By group'!E$8*Population!E112)</f>
        <v>-18.206432268458123</v>
      </c>
      <c r="JF112" s="46">
        <f>step*(+prop_idu_male*'By group'!BF$9*Population!BF112-'By group'!F$8*Population!F112)</f>
        <v>-5.479755993457383</v>
      </c>
      <c r="JG112" s="46">
        <f>step*(+prop_idu_male*'By group'!BG$9*Population!BG112-'By group'!G$8*Population!G112)</f>
        <v>-1.0564149135021066</v>
      </c>
      <c r="JH112" s="46">
        <f>step*(+prop_idu_male*'By group'!BH$9*Population!BH112-'By group'!H$8*Population!H112)</f>
        <v>-0.89534120878111967</v>
      </c>
      <c r="JI112" s="46">
        <f>step*(+prop_idu_male*'By group'!BI$9*Population!BI112-'By group'!I$8*Population!I112)</f>
        <v>0</v>
      </c>
      <c r="JJ112" s="46">
        <f>step*(+prop_idu_male*'By group'!BJ$9*Population!BJ112-'By group'!J$8*Population!J112)</f>
        <v>0</v>
      </c>
      <c r="JK112" s="46">
        <f>step*(+prop_idu_male*'By group'!BK$9*Population!BK112-'By group'!K$8*Population!K112)</f>
        <v>0</v>
      </c>
      <c r="JL112" s="46">
        <f>step*(+prop_idu_male*'By group'!BL$9*Population!BL112-'By group'!L$8*Population!L112)</f>
        <v>-1.8753782987268037</v>
      </c>
      <c r="JM112" s="46">
        <f>step*(+prop_idu_male*'By group'!BM$9*Population!BM112-'By group'!M$8*Population!M112)</f>
        <v>-0.93817765673140363</v>
      </c>
      <c r="JN112" s="46">
        <f>step*(+prop_idu_male*'By group'!BN$9*Population!BN112-'By group'!N$8*Population!N112)</f>
        <v>-0.75569504369225871</v>
      </c>
      <c r="JO112" s="45">
        <f>step*(+(1-prop_idu_male)*'By group'!BB$9*Population!BB112-'By group'!O$8*Population!O112-'By group'!O$6*Population!O112+'By group'!AB$7*Population!AB112)</f>
        <v>-7484.9508761963207</v>
      </c>
      <c r="JP112" s="46">
        <f>step*(+(1-prop_idu_male)*'By group'!BC$9*Population!BC112-'By group'!P$8*Population!P112-'By group'!P$6*Population!P112+'By group'!AC$7*Population!AC112)</f>
        <v>-11.427933546592637</v>
      </c>
      <c r="JQ112" s="46">
        <f>step*(+(1-prop_idu_male)*'By group'!BD$9*Population!BD112-'By group'!Q$8*Population!Q112-'By group'!Q$6*Population!Q112+'By group'!AD$7*Population!AD112)</f>
        <v>-33.143478422153343</v>
      </c>
      <c r="JR112" s="46">
        <f>step*(+(1-prop_idu_male)*'By group'!BE$9*Population!BE112-'By group'!R$8*Population!R112-'By group'!R$6*Population!R112+'By group'!AE$7*Population!AE112)</f>
        <v>-33.845843659545189</v>
      </c>
      <c r="JS112" s="46">
        <f>step*(+(1-prop_idu_male)*'By group'!BF$9*Population!BF112-'By group'!S$8*Population!S112-'By group'!S$6*Population!S112+'By group'!AF$7*Population!AF112)</f>
        <v>-10.059599006661768</v>
      </c>
      <c r="JT112" s="46">
        <f>step*(+(1-prop_idu_male)*'By group'!BG$9*Population!BG112-'By group'!T$8*Population!T112-'By group'!T$6*Population!T112+'By group'!AG$7*Population!AG112)</f>
        <v>-1.9225483648928443</v>
      </c>
      <c r="JU112" s="46">
        <f>step*(+(1-prop_idu_male)*'By group'!BH$9*Population!BH112-'By group'!U$8*Population!U112-'By group'!U$6*Population!U112+'By group'!AH$7*Population!AH112)</f>
        <v>-1.6064720681049098</v>
      </c>
      <c r="JV112" s="46">
        <f>step*(+(1-prop_idu_male)*'By group'!BI$9*Population!BI112-'By group'!V$8*Population!V112-'By group'!V$6*Population!V112+'By group'!AI$7*Population!AI112)</f>
        <v>0</v>
      </c>
      <c r="JW112" s="46">
        <f>step*(+(1-prop_idu_male)*'By group'!BJ$9*Population!BJ112-'By group'!W$8*Population!W112-'By group'!W$6*Population!W112+'By group'!AJ$7*Population!AJ112)</f>
        <v>0</v>
      </c>
      <c r="JX112" s="46">
        <f>step*(+(1-prop_idu_male)*'By group'!BK$9*Population!BK112-'By group'!X$8*Population!X112-'By group'!X$6*Population!X112+'By group'!AK$7*Population!AK112)</f>
        <v>0</v>
      </c>
      <c r="JY112" s="46">
        <f>step*(+(1-prop_idu_male)*'By group'!BL$9*Population!BL112-'By group'!Y$8*Population!Y112-'By group'!Y$6*Population!Y112+'By group'!AL$7*Population!AL112)</f>
        <v>-3.3603355242810387</v>
      </c>
      <c r="JZ112" s="46">
        <f>step*(+(1-prop_idu_male)*'By group'!BM$9*Population!BM112-'By group'!Z$8*Population!Z112-'By group'!Z$6*Population!Z112+'By group'!AM$7*Population!AM112)</f>
        <v>-1.6562851881720069</v>
      </c>
      <c r="KA112" s="76">
        <f>step*(+(1-prop_idu_male)*'By group'!BN$9*Population!BN112-'By group'!AA$8*Population!AA112-'By group'!AA$6*Population!AA112+'By group'!AN$7*Population!AN112)</f>
        <v>-1.3161700308650186</v>
      </c>
      <c r="KB112" s="46">
        <f>step*(+'By group'!O$6*Population!O112-'By group'!AB$7*Population!AB112)</f>
        <v>6404.9285879719337</v>
      </c>
      <c r="KC112" s="46">
        <f>step*(+'By group'!P$6*Population!P112-'By group'!AC$7*Population!AC112)</f>
        <v>8.2667799658853625</v>
      </c>
      <c r="KD112" s="46">
        <f>step*(+'By group'!Q$6*Population!Q112-'By group'!AD$7*Population!AD112)</f>
        <v>23.897739433648759</v>
      </c>
      <c r="KE112" s="46">
        <f>step*(+'By group'!R$6*Population!R112-'By group'!AE$7*Population!AE112)</f>
        <v>24.294753737816642</v>
      </c>
      <c r="KF112" s="46">
        <f>step*(+'By group'!S$6*Population!S112-'By group'!AF$7*Population!AF112)</f>
        <v>7.1964017685772408</v>
      </c>
      <c r="KG112" s="46">
        <f>step*(+'By group'!T$6*Population!T112-'By group'!AG$7*Population!AG112)</f>
        <v>1.3720423073466401</v>
      </c>
      <c r="KH112" s="46">
        <f>step*(+'By group'!U$6*Population!U112-'By group'!AH$7*Population!AH112)</f>
        <v>1.1418323437848863</v>
      </c>
      <c r="KI112" s="46">
        <f>step*(+'By group'!V$6*Population!V112-'By group'!AI$7*Population!AI112)</f>
        <v>0</v>
      </c>
      <c r="KJ112" s="46">
        <f>step*(+'By group'!W$6*Population!W112-'By group'!AJ$7*Population!AJ112)</f>
        <v>0</v>
      </c>
      <c r="KK112" s="46">
        <f>step*(+'By group'!X$6*Population!X112-'By group'!AK$7*Population!AK112)</f>
        <v>0</v>
      </c>
      <c r="KL112" s="46">
        <f>step*(+'By group'!Y$6*Population!Y112-'By group'!AL$7*Population!AL112)</f>
        <v>2.3874939268737108</v>
      </c>
      <c r="KM112" s="46">
        <f>step*(+'By group'!Z$6*Population!Z112-'By group'!AM$7*Population!AM112)</f>
        <v>1.1715928266311879</v>
      </c>
      <c r="KN112" s="46">
        <f>step*(+'By group'!AA$6*Population!AA112-'By group'!AN$7*Population!AN112)</f>
        <v>0.92697545871988218</v>
      </c>
      <c r="KO112" s="45">
        <v>0</v>
      </c>
      <c r="KP112" s="46">
        <v>0</v>
      </c>
      <c r="KQ112" s="46">
        <v>0</v>
      </c>
      <c r="KR112" s="46">
        <v>0</v>
      </c>
      <c r="KS112" s="46">
        <v>0</v>
      </c>
      <c r="KT112" s="46">
        <v>0</v>
      </c>
      <c r="KU112" s="46">
        <v>0</v>
      </c>
      <c r="KV112" s="46">
        <v>0</v>
      </c>
      <c r="KW112" s="46">
        <v>0</v>
      </c>
      <c r="KX112" s="46">
        <v>0</v>
      </c>
      <c r="KY112" s="46">
        <v>0</v>
      </c>
      <c r="KZ112" s="46">
        <v>0</v>
      </c>
      <c r="LA112" s="46">
        <v>0</v>
      </c>
      <c r="LB112" s="188">
        <f>step*(-'By group'!BB$9*Population!BB112+'By group'!B$8*Population!B112+'By group'!O$8*Population!O112)</f>
        <v>2081.0011247405514</v>
      </c>
      <c r="LC112" s="189">
        <f>step*(-'By group'!BC$9*Population!BC112+'By group'!C$8*Population!C112+'By group'!P$8*Population!P112)</f>
        <v>9.1266435462017199</v>
      </c>
      <c r="LD112" s="189">
        <f>step*(-'By group'!BD$9*Population!BD112+'By group'!D$8*Population!D112+'By group'!Q$8*Population!Q112)</f>
        <v>26.770472854134471</v>
      </c>
      <c r="LE112" s="189">
        <f>step*(-'By group'!BE$9*Population!BE112+'By group'!E$8*Population!E112+'By group'!R$8*Population!R112)</f>
        <v>27.75752219018667</v>
      </c>
      <c r="LF112" s="189">
        <f>step*(-'By group'!BF$9*Population!BF112+'By group'!F$8*Population!F112+'By group'!S$8*Population!S112)</f>
        <v>8.3429532315419106</v>
      </c>
      <c r="LG112" s="189">
        <f>step*(-'By group'!BG$9*Population!BG112+'By group'!G$8*Population!G112+'By group'!T$8*Population!T112)</f>
        <v>1.6069209710483108</v>
      </c>
      <c r="LH112" s="189">
        <f>step*(-'By group'!BH$9*Population!BH112+'By group'!H$8*Population!H112+'By group'!U$8*Population!U112)</f>
        <v>1.359980933101143</v>
      </c>
      <c r="LI112" s="189">
        <f>step*(-'By group'!BI$9*Population!BI112+'By group'!I$8*Population!I112+'By group'!V$8*Population!V112)</f>
        <v>0</v>
      </c>
      <c r="LJ112" s="189">
        <f>step*(-'By group'!BJ$9*Population!BJ112+'By group'!J$8*Population!J112+'By group'!W$8*Population!W112)</f>
        <v>0</v>
      </c>
      <c r="LK112" s="189">
        <f>step*(-'By group'!BK$9*Population!BK112+'By group'!K$8*Population!K112+'By group'!X$8*Population!X112)</f>
        <v>0</v>
      </c>
      <c r="LL112" s="189">
        <f>step*(-'By group'!BL$9*Population!BL112+'By group'!L$8*Population!L112+'By group'!Y$8*Population!Y112)</f>
        <v>2.8482198961341316</v>
      </c>
      <c r="LM112" s="189">
        <f>step*(-'By group'!BM$9*Population!BM112+'By group'!M$8*Population!M112+'By group'!Z$8*Population!Z112)</f>
        <v>1.4228700182722225</v>
      </c>
      <c r="LN112" s="189">
        <f>step*(-'By group'!BN$9*Population!BN112+'By group'!N$8*Population!N112+'By group'!AA$8*Population!AA112)</f>
        <v>1.1448896158373949</v>
      </c>
    </row>
    <row r="113" spans="1:326" x14ac:dyDescent="0.25">
      <c r="A113">
        <f t="shared" si="178"/>
        <v>54.5</v>
      </c>
      <c r="B113" s="52">
        <f>step*((-'By group'!B$4-'By group'!B$5-'By group'!B$22)*Population!B113+'By group'!B$3*Population!$BO113)</f>
        <v>200474.68495866482</v>
      </c>
      <c r="C113" s="4">
        <f>step*((-'By group'!C$4-'By group'!C$5-'By group'!C$22)*Population!C113+'By group'!C$3*Population!$BO113)</f>
        <v>-5487.169824697251</v>
      </c>
      <c r="D113" s="4">
        <f>step*((-'By group'!D$4-'By group'!D$5-'By group'!D$22)*Population!D113+'By group'!D$3*Population!$BO113)</f>
        <v>-35999.255850745118</v>
      </c>
      <c r="E113" s="4">
        <f>step*((-'By group'!E$4-'By group'!E$5-'By group'!E$22)*Population!E113+'By group'!E$3*Population!$BO113)</f>
        <v>-57618.610165812621</v>
      </c>
      <c r="F113" s="4">
        <f>step*((-'By group'!F$4-'By group'!F$5-'By group'!F$22)*Population!F113+'By group'!F$3*Population!$BO113)</f>
        <v>-23374.553052571813</v>
      </c>
      <c r="G113" s="4">
        <f>step*((-'By group'!G$4-'By group'!G$5-'By group'!G$22)*Population!G113+'By group'!G$3*Population!$BO113)</f>
        <v>-5665.5425914468769</v>
      </c>
      <c r="H113" s="4">
        <f>step*((-'By group'!H$4-'By group'!H$5-'By group'!H$22)*Population!H113+'By group'!H$3*Population!$BO113)</f>
        <v>-5261.3896294900806</v>
      </c>
      <c r="I113" s="4">
        <f>step*((-'By group'!I$4-'By group'!I$5-'By group'!I$22)*Population!I113+'By group'!I$3*Population!$BO113)</f>
        <v>0</v>
      </c>
      <c r="J113" s="4">
        <f>step*((-'By group'!J$4-'By group'!J$5-'By group'!J$22)*Population!J113+'By group'!J$3*Population!$BO113)</f>
        <v>0</v>
      </c>
      <c r="K113" s="4">
        <f>step*((-'By group'!K$4-'By group'!K$5-'By group'!K$22)*Population!K113+'By group'!K$3*Population!$BO113)</f>
        <v>0</v>
      </c>
      <c r="L113" s="4">
        <f>step*((-'By group'!L$4-'By group'!L$5-'By group'!L$22)*Population!L113+'By group'!L$3*Population!$BO113)</f>
        <v>-2909.4588486696016</v>
      </c>
      <c r="M113" s="4">
        <f>step*((-'By group'!M$4-'By group'!M$5-'By group'!M$22)*Population!M113+'By group'!M$3*Population!$BO113)</f>
        <v>-1650.1048150900356</v>
      </c>
      <c r="N113" s="4">
        <f>step*((-'By group'!N$4-'By group'!N$5-'By group'!N$22)*Population!N113+'By group'!N$3*Population!$BO113)</f>
        <v>-1564.828168964503</v>
      </c>
      <c r="O113" s="8">
        <f>step*((-'By group'!O$4-'By group'!O$5-'By group'!O$22)*Population!O113+'By group'!O$3*Population!$BO113)</f>
        <v>139769.98474050337</v>
      </c>
      <c r="P113" s="4">
        <f>step*((-'By group'!P$4-'By group'!P$5-'By group'!P$22)*Population!P113+'By group'!P$3*Population!$BO113)</f>
        <v>-2711.5607171663924</v>
      </c>
      <c r="Q113" s="4">
        <f>step*((-'By group'!Q$4-'By group'!Q$5-'By group'!Q$22)*Population!Q113+'By group'!Q$3*Population!$BO113)</f>
        <v>-17781.923277192218</v>
      </c>
      <c r="R113" s="4">
        <f>step*((-'By group'!R$4-'By group'!R$5-'By group'!R$22)*Population!R113+'By group'!R$3*Population!$BO113)</f>
        <v>-28444.637600556816</v>
      </c>
      <c r="S113" s="4">
        <f>step*((-'By group'!S$4-'By group'!S$5-'By group'!S$22)*Population!S113+'By group'!S$3*Population!$BO113)</f>
        <v>-11534.761714871853</v>
      </c>
      <c r="T113" s="4">
        <f>step*((-'By group'!T$4-'By group'!T$5-'By group'!T$22)*Population!T113+'By group'!T$3*Population!$BO113)</f>
        <v>-2795.1456727064547</v>
      </c>
      <c r="U113" s="4">
        <f>step*((-'By group'!U$4-'By group'!U$5-'By group'!U$22)*Population!U113+'By group'!U$3*Population!$BO113)</f>
        <v>-2595.240431791507</v>
      </c>
      <c r="V113" s="4">
        <f>step*((-'By group'!V$4-'By group'!V$5-'By group'!V$22)*Population!V113+'By group'!V$3*Population!$BO113)</f>
        <v>0</v>
      </c>
      <c r="W113" s="4">
        <f>step*((-'By group'!W$4-'By group'!W$5-'By group'!W$22)*Population!W113+'By group'!W$3*Population!$BO113)</f>
        <v>0</v>
      </c>
      <c r="X113" s="4">
        <f>step*((-'By group'!X$4-'By group'!X$5-'By group'!X$22)*Population!X113+'By group'!X$3*Population!$BO113)</f>
        <v>0</v>
      </c>
      <c r="Y113" s="4">
        <f>step*((-'By group'!Y$4-'By group'!Y$5-'By group'!Y$22)*Population!Y113+'By group'!Y$3*Population!$BO113)</f>
        <v>-1434.9748207839164</v>
      </c>
      <c r="Z113" s="4">
        <f>step*((-'By group'!Z$4-'By group'!Z$5-'By group'!Z$22)*Population!Z113+'By group'!Z$3*Population!$BO113)</f>
        <v>-813.84443749026684</v>
      </c>
      <c r="AA113" s="4">
        <f>step*((-'By group'!AA$4-'By group'!AA$5-'By group'!AA$22)*Population!AA113+'By group'!AA$3*Population!$BO113)</f>
        <v>-772.59322530964255</v>
      </c>
      <c r="AB113" s="8">
        <f>step*((-'By group'!AB$4-'By group'!AB$5-'By group'!AB$22)*Population!AB113+'By group'!AB$3*Population!$BO113)</f>
        <v>-1316.3667138767514</v>
      </c>
      <c r="AC113" s="4">
        <f>step*((-'By group'!AC$4-'By group'!AC$5-'By group'!AC$22)*Population!AC113+'By group'!AC$3*Population!$BO113)</f>
        <v>-192.72162923031692</v>
      </c>
      <c r="AD113" s="4">
        <f>step*((-'By group'!AD$4-'By group'!AD$5-'By group'!AD$22)*Population!AD113+'By group'!AD$3*Population!$BO113)</f>
        <v>-1270.9251716636861</v>
      </c>
      <c r="AE113" s="4">
        <f>step*((-'By group'!AE$4-'By group'!AE$5-'By group'!AE$22)*Population!AE113+'By group'!AE$3*Population!$BO113)</f>
        <v>-2048.7733166110334</v>
      </c>
      <c r="AF113" s="4">
        <f>step*((-'By group'!AF$4-'By group'!AF$5-'By group'!AF$22)*Population!AF113+'By group'!AF$3*Population!$BO113)</f>
        <v>-835.620201397703</v>
      </c>
      <c r="AG113" s="4">
        <f>step*((-'By group'!AG$4-'By group'!AG$5-'By group'!AG$22)*Population!AG113+'By group'!AG$3*Population!$BO113)</f>
        <v>-203.31547221676266</v>
      </c>
      <c r="AH113" s="4">
        <f>step*((-'By group'!AH$4-'By group'!AH$5-'By group'!AH$22)*Population!AH113+'By group'!AH$3*Population!$BO113)</f>
        <v>-190.05847060533529</v>
      </c>
      <c r="AI113" s="4">
        <f>step*((-'By group'!AI$4-'By group'!AI$5-'By group'!AI$22)*Population!AI113+'By group'!AI$3*Population!$BO113)</f>
        <v>0</v>
      </c>
      <c r="AJ113" s="4">
        <f>step*((-'By group'!AJ$4-'By group'!AJ$5-'By group'!AJ$22)*Population!AJ113+'By group'!AJ$3*Population!$BO113)</f>
        <v>0</v>
      </c>
      <c r="AK113" s="4">
        <f>step*((-'By group'!AK$4-'By group'!AK$5-'By group'!AK$22)*Population!AK113+'By group'!AK$3*Population!$BO113)</f>
        <v>0</v>
      </c>
      <c r="AL113" s="4">
        <f>step*((-'By group'!AL$4-'By group'!AL$5-'By group'!AL$22)*Population!AL113+'By group'!AL$3*Population!$BO113)</f>
        <v>-105.16076280199033</v>
      </c>
      <c r="AM113" s="4">
        <f>step*((-'By group'!AM$4-'By group'!AM$5-'By group'!AM$22)*Population!AM113+'By group'!AM$3*Population!$BO113)</f>
        <v>-60.075832255909084</v>
      </c>
      <c r="AN113" s="4">
        <f>step*((-'By group'!AN$4-'By group'!AN$5-'By group'!AN$22)*Population!AN113+'By group'!AN$3*Population!$BO113)</f>
        <v>-57.42068688070394</v>
      </c>
      <c r="AO113" s="8">
        <f>step*((-'By group'!AO$4-'By group'!AO$5-'By group'!AO$22)*Population!AO113+'By group'!AO$3*Population!$BO113)</f>
        <v>17413.088062342496</v>
      </c>
      <c r="AP113" s="4">
        <f>step*((-'By group'!AP$4-'By group'!AP$5-'By group'!AP$22)*Population!AP113+'By group'!AP$3*Population!$BO113)</f>
        <v>-618.90060784073694</v>
      </c>
      <c r="AQ113" s="4">
        <f>step*((-'By group'!AQ$4-'By group'!AQ$5-'By group'!AQ$22)*Population!AQ113+'By group'!AQ$3*Population!$BO113)</f>
        <v>-4045.2088145613329</v>
      </c>
      <c r="AR113" s="4">
        <f>step*((-'By group'!AR$4-'By group'!AR$5-'By group'!AR$22)*Population!AR113+'By group'!AR$3*Population!$BO113)</f>
        <v>-6435.021198085301</v>
      </c>
      <c r="AS113" s="4">
        <f>step*((-'By group'!AS$4-'By group'!AS$5-'By group'!AS$22)*Population!AS113+'By group'!AS$3*Population!$BO113)</f>
        <v>-2596.6546465405004</v>
      </c>
      <c r="AT113" s="4">
        <f>step*((-'By group'!AT$4-'By group'!AT$5-'By group'!AT$22)*Population!AT113+'By group'!AT$3*Population!$BO113)</f>
        <v>-626.62737119322173</v>
      </c>
      <c r="AU113" s="4">
        <f>step*((-'By group'!AU$4-'By group'!AU$5-'By group'!AU$22)*Population!AU113+'By group'!AU$3*Population!$BO113)</f>
        <v>-576.59294408227152</v>
      </c>
      <c r="AV113" s="4">
        <f>step*((-'By group'!AV$4-'By group'!AV$5-'By group'!AV$22)*Population!AV113+'By group'!AV$3*Population!$BO113)</f>
        <v>0</v>
      </c>
      <c r="AW113" s="4">
        <f>step*((-'By group'!AW$4-'By group'!AW$5-'By group'!AW$22)*Population!AW113+'By group'!AW$3*Population!$BO113)</f>
        <v>0</v>
      </c>
      <c r="AX113" s="4">
        <f>step*((-'By group'!AX$4-'By group'!AX$5-'By group'!AX$22)*Population!AX113+'By group'!AX$3*Population!$BO113)</f>
        <v>0</v>
      </c>
      <c r="AY113" s="4">
        <f>step*((-'By group'!AY$4-'By group'!AY$5-'By group'!AY$22)*Population!AY113+'By group'!AY$3*Population!$BO113)</f>
        <v>-318.63077660366559</v>
      </c>
      <c r="AZ113" s="4">
        <f>step*((-'By group'!AZ$4-'By group'!AZ$5-'By group'!AZ$22)*Population!AZ113+'By group'!AZ$3*Population!$BO113)</f>
        <v>-178.52363870513736</v>
      </c>
      <c r="BA113" s="4">
        <f>step*((-'By group'!BA$4-'By group'!BA$5-'By group'!BA$22)*Population!BA113+'By group'!BA$3*Population!$BO113)</f>
        <v>-166.17115468580866</v>
      </c>
      <c r="BB113" s="8">
        <f>step*((-'By group'!BB$4-'By group'!BB$5-'By group'!BB$22)*Population!BB113+'By group'!BB$3*Population!$BO113)</f>
        <v>5770.117071049006</v>
      </c>
      <c r="BC113" s="4">
        <f>step*((-'By group'!BC$4-'By group'!BC$5-'By group'!BC$22)*Population!BC113+'By group'!BC$3*Population!$BO113)</f>
        <v>-438.03590232961147</v>
      </c>
      <c r="BD113" s="4">
        <f>step*((-'By group'!BD$4-'By group'!BD$5-'By group'!BD$22)*Population!BD113+'By group'!BD$3*Population!$BO113)</f>
        <v>-2221.566031864324</v>
      </c>
      <c r="BE113" s="4">
        <f>step*((-'By group'!BE$4-'By group'!BE$5-'By group'!BE$22)*Population!BE113+'By group'!BE$3*Population!$BO113)</f>
        <v>-3090.685947292141</v>
      </c>
      <c r="BF113" s="4">
        <f>step*((-'By group'!BF$4-'By group'!BF$5-'By group'!BF$22)*Population!BF113+'By group'!BF$3*Population!$BO113)</f>
        <v>-1146.6679432691924</v>
      </c>
      <c r="BG113" s="4">
        <f>step*((-'By group'!BG$4-'By group'!BG$5-'By group'!BG$22)*Population!BG113+'By group'!BG$3*Population!$BO113)</f>
        <v>-261.68434157720372</v>
      </c>
      <c r="BH113" s="4">
        <f>step*((-'By group'!BH$4-'By group'!BH$5-'By group'!BH$22)*Population!BH113+'By group'!BH$3*Population!$BO113)</f>
        <v>-224.9811993635208</v>
      </c>
      <c r="BI113" s="4">
        <f>step*((-'By group'!BI$4-'By group'!BI$5-'By group'!BI$22)*Population!BI113+'By group'!BI$3*Population!$BO113)</f>
        <v>0</v>
      </c>
      <c r="BJ113" s="4">
        <f>step*((-'By group'!BJ$4-'By group'!BJ$5-'By group'!BJ$22)*Population!BJ113+'By group'!BJ$3*Population!$BO113)</f>
        <v>0</v>
      </c>
      <c r="BK113" s="4">
        <f>step*((-'By group'!BK$4-'By group'!BK$5-'By group'!BK$22)*Population!BK113+'By group'!BK$3*Population!$BO113)</f>
        <v>0</v>
      </c>
      <c r="BL113" s="4">
        <f>step*((-'By group'!BL$4-'By group'!BL$5-'By group'!BL$22)*Population!BL113+'By group'!BL$3*Population!$BO113)</f>
        <v>-147.93775172101013</v>
      </c>
      <c r="BM113" s="4">
        <f>step*((-'By group'!BM$4-'By group'!BM$5-'By group'!BM$22)*Population!BM113+'By group'!BM$3*Population!$BO113)</f>
        <v>-75.317391769995126</v>
      </c>
      <c r="BN113" s="4">
        <f>step*((-'By group'!BN$4-'By group'!BN$5-'By group'!BN$22)*Population!BN113+'By group'!BN$3*Population!$BO113)</f>
        <v>-63.029264232863653</v>
      </c>
      <c r="BO113" s="71">
        <f>-step*SUM(SCR!B113:N113)*Population!B113</f>
        <v>-143070.19946693926</v>
      </c>
      <c r="BP113" s="4">
        <f>step*-SUM('By group'!C$11:C$21)*Population!C113</f>
        <v>-137179.24561743127</v>
      </c>
      <c r="BQ113" s="4">
        <f>step*-SUM('By group'!D$11:D$21)*Population!D113</f>
        <v>-99997.932918736449</v>
      </c>
      <c r="BR113" s="4">
        <f>step*-SUM('By group'!E$11:E$21)*Population!E113</f>
        <v>-41156.150118437588</v>
      </c>
      <c r="BS113" s="4">
        <f>step*-SUM('By group'!F$11:F$21)*Population!F113</f>
        <v>-12302.39634345885</v>
      </c>
      <c r="BT113" s="4">
        <f>step*-SUM('By group'!G$11:G$21)*Population!G113</f>
        <v>-5901.6068660904966</v>
      </c>
      <c r="BU113" s="4">
        <f>step*-SUM('By group'!H$11:H$21)*Population!H113</f>
        <v>0</v>
      </c>
      <c r="BV113" s="4">
        <f>step*-SUM('By group'!I$11:I$21)*Population!I113</f>
        <v>0</v>
      </c>
      <c r="BW113" s="4">
        <f>step*-SUM('By group'!J$11:J$21)*Population!J113</f>
        <v>0</v>
      </c>
      <c r="BX113" s="4">
        <f>step*-SUM('By group'!K$11:K$21)*Population!K113</f>
        <v>0</v>
      </c>
      <c r="BY113" s="4">
        <f>step*-SUM('By group'!L$11:L$21)*Population!L113</f>
        <v>-2078.184891906858</v>
      </c>
      <c r="BZ113" s="4">
        <f>step*-SUM('By group'!M$11:M$21)*Population!M113</f>
        <v>-1031.3155094312722</v>
      </c>
      <c r="CA113" s="4">
        <f>step*-SUM('By group'!N$11:N$21)*Population!N113</f>
        <v>0</v>
      </c>
      <c r="CB113" s="13">
        <f>-step*SUM(SCR!O113:AA113)*Population!O113</f>
        <v>-70710.260232772402</v>
      </c>
      <c r="CC113" s="4">
        <f>step*-SUM('By group'!P$11:P$21)*Population!P113</f>
        <v>-67789.017929159803</v>
      </c>
      <c r="CD113" s="4">
        <f>step*-SUM('By group'!Q$11:Q$21)*Population!Q113</f>
        <v>-49394.23132553394</v>
      </c>
      <c r="CE113" s="4">
        <f>step*-SUM('By group'!R$11:R$21)*Population!R113</f>
        <v>-20317.598286112014</v>
      </c>
      <c r="CF113" s="4">
        <f>step*-SUM('By group'!S$11:S$21)*Population!S113</f>
        <v>-6070.9272183536068</v>
      </c>
      <c r="CG113" s="4">
        <f>step*-SUM('By group'!T$11:T$21)*Population!T113</f>
        <v>-2911.61007573589</v>
      </c>
      <c r="CH113" s="4">
        <f>step*-SUM('By group'!U$11:U$21)*Population!U113</f>
        <v>0</v>
      </c>
      <c r="CI113" s="4">
        <f>step*-SUM('By group'!V$11:V$21)*Population!V113</f>
        <v>0</v>
      </c>
      <c r="CJ113" s="4">
        <f>step*-SUM('By group'!W$11:W$21)*Population!W113</f>
        <v>0</v>
      </c>
      <c r="CK113" s="4">
        <f>step*-SUM('By group'!X$11:X$21)*Population!X113</f>
        <v>0</v>
      </c>
      <c r="CL113" s="4">
        <f>step*-SUM('By group'!Y$11:Y$21)*Population!Y113</f>
        <v>-1024.9820148456545</v>
      </c>
      <c r="CM113" s="4">
        <f>step*-SUM('By group'!Z$11:Z$21)*Population!Z113</f>
        <v>-508.65277343141679</v>
      </c>
      <c r="CN113" s="4">
        <f>step*-SUM('By group'!AA$11:AA$21)*Population!AA113</f>
        <v>0</v>
      </c>
      <c r="CO113" s="13">
        <f>-step*SUM(SCR!AB113:AN113)*Population!AB113</f>
        <v>-5016.3079414527356</v>
      </c>
      <c r="CP113" s="4">
        <f>step*-SUM('By group'!AC$11:AC$21)*Population!AC113</f>
        <v>-4818.0407307579226</v>
      </c>
      <c r="CQ113" s="4">
        <f>step*-SUM('By group'!AD$11:AD$21)*Population!AD113</f>
        <v>-3530.3476990657946</v>
      </c>
      <c r="CR113" s="4">
        <f>step*-SUM('By group'!AE$11:AE$21)*Population!AE113</f>
        <v>-1463.4095118650237</v>
      </c>
      <c r="CS113" s="4">
        <f>step*-SUM('By group'!AF$11:AF$21)*Population!AF113</f>
        <v>-439.80010599879108</v>
      </c>
      <c r="CT113" s="4">
        <f>step*-SUM('By group'!AG$11:AG$21)*Population!AG113</f>
        <v>-211.78695022579441</v>
      </c>
      <c r="CU113" s="4">
        <f>step*-SUM('By group'!AH$11:AH$21)*Population!AH113</f>
        <v>0</v>
      </c>
      <c r="CV113" s="4">
        <f>step*-SUM('By group'!AI$11:AI$21)*Population!AI113</f>
        <v>0</v>
      </c>
      <c r="CW113" s="4">
        <f>step*-SUM('By group'!AJ$11:AJ$21)*Population!AJ113</f>
        <v>0</v>
      </c>
      <c r="CX113" s="4">
        <f>step*-SUM('By group'!AK$11:AK$21)*Population!AK113</f>
        <v>0</v>
      </c>
      <c r="CY113" s="4">
        <f>step*-SUM('By group'!AL$11:AL$21)*Population!AL113</f>
        <v>-75.114830572850224</v>
      </c>
      <c r="CZ113" s="4">
        <f>step*-SUM('By group'!AM$11:AM$21)*Population!AM113</f>
        <v>-37.547395159943179</v>
      </c>
      <c r="DA113" s="4">
        <f>step*-SUM('By group'!AN$11:AN$21)*Population!AN113</f>
        <v>0</v>
      </c>
      <c r="DB113" s="13">
        <f>-step*SUM(SCR!AO113:BA113)*Population!AO113</f>
        <v>-16154.835347493727</v>
      </c>
      <c r="DC113" s="4">
        <f>step*-SUM('By group'!AP$11:AP$21)*Population!AP113</f>
        <v>-15472.515196018423</v>
      </c>
      <c r="DD113" s="4">
        <f>step*-SUM('By group'!AQ$11:AQ$21)*Population!AQ113</f>
        <v>-11236.691151559258</v>
      </c>
      <c r="DE113" s="4">
        <f>step*-SUM('By group'!AR$11:AR$21)*Population!AR113</f>
        <v>-4596.4437129180724</v>
      </c>
      <c r="DF113" s="4">
        <f>step*-SUM('By group'!AS$11:AS$21)*Population!AS113</f>
        <v>-1366.6603402844739</v>
      </c>
      <c r="DG113" s="4">
        <f>step*-SUM('By group'!AT$11:AT$21)*Population!AT113</f>
        <v>-652.73684499293927</v>
      </c>
      <c r="DH113" s="4">
        <f>step*-SUM('By group'!AU$11:AU$21)*Population!AU113</f>
        <v>0</v>
      </c>
      <c r="DI113" s="4">
        <f>step*-SUM('By group'!AV$11:AV$21)*Population!AV113</f>
        <v>0</v>
      </c>
      <c r="DJ113" s="4">
        <f>step*-SUM('By group'!AW$11:AW$21)*Population!AW113</f>
        <v>0</v>
      </c>
      <c r="DK113" s="4">
        <f>step*-SUM('By group'!AX$11:AX$21)*Population!AX113</f>
        <v>0</v>
      </c>
      <c r="DL113" s="4">
        <f>step*-SUM('By group'!AY$11:AY$21)*Population!AY113</f>
        <v>-227.59341185976115</v>
      </c>
      <c r="DM113" s="4">
        <f>step*-SUM('By group'!AZ$11:AZ$21)*Population!AZ113</f>
        <v>-111.57727419071085</v>
      </c>
      <c r="DN113" s="4">
        <f>step*-SUM('By group'!BA$11:BA$21)*Population!BA113</f>
        <v>0</v>
      </c>
      <c r="DO113" s="13">
        <f>-step*SUM(SCR!BB113:BN113)*Population!BB113</f>
        <v>-7750.0131417846087</v>
      </c>
      <c r="DP113" s="4">
        <f>step*-SUM('By group'!BC$11:BC$21)*Population!BC113</f>
        <v>-7300.5983721601906</v>
      </c>
      <c r="DQ113" s="4">
        <f>step*-SUM('By group'!BD$11:BD$21)*Population!BD113</f>
        <v>-5049.0137087825542</v>
      </c>
      <c r="DR113" s="4">
        <f>step*-SUM('By group'!BE$11:BE$21)*Population!BE113</f>
        <v>-1931.6787170575881</v>
      </c>
      <c r="DS113" s="4">
        <f>step*-SUM('By group'!BF$11:BF$21)*Population!BF113</f>
        <v>-546.0323539377107</v>
      </c>
      <c r="DT113" s="4">
        <f>step*-SUM('By group'!BG$11:BG$21)*Population!BG113</f>
        <v>-251.61955920884975</v>
      </c>
      <c r="DU113" s="4">
        <f>step*-SUM('By group'!BH$11:BH$21)*Population!BH113</f>
        <v>0</v>
      </c>
      <c r="DV113" s="4">
        <f>step*-SUM('By group'!BI$11:BI$21)*Population!BI113</f>
        <v>0</v>
      </c>
      <c r="DW113" s="4">
        <f>step*-SUM('By group'!BJ$11:BJ$21)*Population!BJ113</f>
        <v>0</v>
      </c>
      <c r="DX113" s="4">
        <f>step*-SUM('By group'!BK$11:BK$21)*Population!BK113</f>
        <v>0</v>
      </c>
      <c r="DY113" s="4">
        <f>step*-SUM('By group'!BL$11:BL$21)*Population!BL113</f>
        <v>-82.187639845005634</v>
      </c>
      <c r="DZ113" s="4">
        <f>step*-SUM('By group'!BM$11:BM$21)*Population!BM113</f>
        <v>-37.658695884997563</v>
      </c>
      <c r="EA113" s="4">
        <f>step*-SUM('By group'!BN$11:BN$21)*Population!BN113</f>
        <v>0</v>
      </c>
      <c r="EB113" s="52">
        <v>0</v>
      </c>
      <c r="EC113" s="4">
        <f t="shared" si="111"/>
        <v>143070.19946693926</v>
      </c>
      <c r="ED113" s="4">
        <f t="shared" si="111"/>
        <v>137179.24561743127</v>
      </c>
      <c r="EE113" s="4">
        <f t="shared" si="112"/>
        <v>99997.932918736449</v>
      </c>
      <c r="EF113" s="4">
        <f t="shared" si="113"/>
        <v>41156.150118437588</v>
      </c>
      <c r="EG113" s="4">
        <f t="shared" si="114"/>
        <v>12302.39634345885</v>
      </c>
      <c r="EH113" s="4">
        <f t="shared" si="114"/>
        <v>5901.6068660904966</v>
      </c>
      <c r="EI113" s="4">
        <v>0</v>
      </c>
      <c r="EJ113" s="4">
        <f t="shared" si="115"/>
        <v>0</v>
      </c>
      <c r="EK113" s="4">
        <f t="shared" si="116"/>
        <v>0</v>
      </c>
      <c r="EL113" s="4">
        <f t="shared" si="117"/>
        <v>0</v>
      </c>
      <c r="EM113" s="4">
        <f t="shared" si="118"/>
        <v>2078.184891906858</v>
      </c>
      <c r="EN113" s="4">
        <f t="shared" si="119"/>
        <v>1031.3155094312722</v>
      </c>
      <c r="EO113" s="52">
        <v>0</v>
      </c>
      <c r="EP113" s="4">
        <f t="shared" si="120"/>
        <v>70710.260232772402</v>
      </c>
      <c r="EQ113" s="4">
        <f t="shared" si="121"/>
        <v>67789.017929159803</v>
      </c>
      <c r="ER113" s="4">
        <f t="shared" si="122"/>
        <v>49394.23132553394</v>
      </c>
      <c r="ES113" s="4">
        <f t="shared" si="123"/>
        <v>20317.598286112014</v>
      </c>
      <c r="ET113" s="4">
        <f t="shared" si="124"/>
        <v>6070.9272183536068</v>
      </c>
      <c r="EU113" s="4">
        <f t="shared" si="125"/>
        <v>2911.61007573589</v>
      </c>
      <c r="EV113" s="4">
        <v>0</v>
      </c>
      <c r="EW113" s="4">
        <f t="shared" si="126"/>
        <v>0</v>
      </c>
      <c r="EX113" s="4">
        <f t="shared" si="127"/>
        <v>0</v>
      </c>
      <c r="EY113" s="4">
        <f t="shared" si="128"/>
        <v>0</v>
      </c>
      <c r="EZ113" s="4">
        <f t="shared" si="129"/>
        <v>1024.9820148456545</v>
      </c>
      <c r="FA113" s="4">
        <f t="shared" si="130"/>
        <v>508.65277343141679</v>
      </c>
      <c r="FB113" s="52">
        <v>0</v>
      </c>
      <c r="FC113" s="4">
        <f t="shared" si="131"/>
        <v>5016.3079414527356</v>
      </c>
      <c r="FD113" s="4">
        <f t="shared" si="132"/>
        <v>4818.0407307579226</v>
      </c>
      <c r="FE113" s="4">
        <f t="shared" si="133"/>
        <v>3530.3476990657946</v>
      </c>
      <c r="FF113" s="4">
        <f t="shared" si="134"/>
        <v>1463.4095118650237</v>
      </c>
      <c r="FG113" s="4">
        <f t="shared" si="135"/>
        <v>439.80010599879108</v>
      </c>
      <c r="FH113" s="4">
        <f t="shared" si="136"/>
        <v>211.78695022579441</v>
      </c>
      <c r="FI113" s="4">
        <v>0</v>
      </c>
      <c r="FJ113" s="4">
        <f t="shared" si="137"/>
        <v>0</v>
      </c>
      <c r="FK113" s="4">
        <f t="shared" si="138"/>
        <v>0</v>
      </c>
      <c r="FL113" s="4">
        <f t="shared" si="139"/>
        <v>0</v>
      </c>
      <c r="FM113" s="4">
        <f t="shared" si="140"/>
        <v>75.114830572850224</v>
      </c>
      <c r="FN113" s="9">
        <f t="shared" si="141"/>
        <v>37.547395159943179</v>
      </c>
      <c r="FO113" s="4">
        <v>0</v>
      </c>
      <c r="FP113" s="4">
        <f t="shared" si="142"/>
        <v>16154.835347493727</v>
      </c>
      <c r="FQ113" s="4">
        <f t="shared" si="143"/>
        <v>15472.515196018423</v>
      </c>
      <c r="FR113" s="4">
        <f t="shared" si="144"/>
        <v>11236.691151559258</v>
      </c>
      <c r="FS113" s="4">
        <f t="shared" si="145"/>
        <v>4596.4437129180724</v>
      </c>
      <c r="FT113" s="4">
        <f t="shared" si="146"/>
        <v>1366.6603402844739</v>
      </c>
      <c r="FU113" s="4">
        <f t="shared" si="147"/>
        <v>652.73684499293927</v>
      </c>
      <c r="FV113" s="4">
        <v>0</v>
      </c>
      <c r="FW113" s="4">
        <f t="shared" si="148"/>
        <v>0</v>
      </c>
      <c r="FX113" s="4">
        <f t="shared" si="149"/>
        <v>0</v>
      </c>
      <c r="FY113" s="4">
        <f t="shared" si="150"/>
        <v>0</v>
      </c>
      <c r="FZ113" s="4">
        <f t="shared" si="151"/>
        <v>227.59341185976115</v>
      </c>
      <c r="GA113" s="4">
        <f t="shared" si="152"/>
        <v>111.57727419071085</v>
      </c>
      <c r="GB113" s="4">
        <v>0</v>
      </c>
      <c r="GC113" s="4">
        <f t="shared" si="153"/>
        <v>7750.0131417846087</v>
      </c>
      <c r="GD113" s="4">
        <f t="shared" si="94"/>
        <v>7300.5983721601906</v>
      </c>
      <c r="GE113" s="4">
        <f t="shared" si="95"/>
        <v>5049.0137087825542</v>
      </c>
      <c r="GF113" s="4">
        <f t="shared" si="96"/>
        <v>1931.6787170575881</v>
      </c>
      <c r="GG113" s="4">
        <f t="shared" si="97"/>
        <v>546.0323539377107</v>
      </c>
      <c r="GH113" s="4">
        <f t="shared" si="98"/>
        <v>251.61955920884975</v>
      </c>
      <c r="GI113" s="4">
        <v>0</v>
      </c>
      <c r="GJ113" s="4">
        <f t="shared" si="154"/>
        <v>0</v>
      </c>
      <c r="GK113" s="4">
        <f t="shared" si="155"/>
        <v>0</v>
      </c>
      <c r="GL113" s="4">
        <f t="shared" si="99"/>
        <v>0</v>
      </c>
      <c r="GM113" s="4">
        <f t="shared" si="100"/>
        <v>82.187639845005634</v>
      </c>
      <c r="GN113" s="4">
        <f t="shared" si="101"/>
        <v>37.658695884997563</v>
      </c>
      <c r="GO113" s="52">
        <v>0</v>
      </c>
      <c r="GP113" s="4">
        <f>step*(-'By group'!C$32*Population!C113+'By group'!I$33*Population!I113)</f>
        <v>0</v>
      </c>
      <c r="GQ113" s="4">
        <f>step*(-'By group'!D$32*Population!D113+'By group'!J$33*Population!J113)</f>
        <v>0</v>
      </c>
      <c r="GR113" s="4">
        <f>step*(-'By group'!E$32*Population!E113+'By group'!K$33*Population!K113)</f>
        <v>0</v>
      </c>
      <c r="GS113" s="4">
        <f>step*(-'By group'!F$32*Population!F113+'By group'!L$33*Population!L113)</f>
        <v>-5112.1057257759958</v>
      </c>
      <c r="GT113" s="4">
        <f>step*(-'By group'!G$32*Population!G113+'By group'!M$33*Population!M113)</f>
        <v>-664.66361850246324</v>
      </c>
      <c r="GU113" s="4">
        <f>step*(-'By group'!H$32*Population!H113+'By group'!N$33*Population!N113)</f>
        <v>-580.91813786248463</v>
      </c>
      <c r="GV113" s="46">
        <f t="shared" si="156"/>
        <v>0</v>
      </c>
      <c r="GW113" s="14">
        <f t="shared" si="157"/>
        <v>0</v>
      </c>
      <c r="GX113" s="4">
        <f t="shared" si="158"/>
        <v>0</v>
      </c>
      <c r="GY113" s="4">
        <f t="shared" si="159"/>
        <v>5112.1057257759958</v>
      </c>
      <c r="GZ113" s="4">
        <f t="shared" si="160"/>
        <v>664.66361850246324</v>
      </c>
      <c r="HA113" s="4">
        <f t="shared" si="161"/>
        <v>580.91813786248463</v>
      </c>
      <c r="HB113" s="8">
        <v>0</v>
      </c>
      <c r="HC113" s="4">
        <f>step*(-'By group'!P$32*Population!P113+'By group'!V$33*Population!V113)</f>
        <v>0</v>
      </c>
      <c r="HD113" s="4">
        <f>step*(-'By group'!Q$32*Population!Q113+'By group'!W$33*Population!W113)</f>
        <v>0</v>
      </c>
      <c r="HE113" s="4">
        <f>step*(-'By group'!R$32*Population!R113+'By group'!X$33*Population!X113)</f>
        <v>0</v>
      </c>
      <c r="HF113" s="4">
        <f>step*(-'By group'!S$32*Population!S113+'By group'!Y$33*Population!Y113)</f>
        <v>-2522.9726017539761</v>
      </c>
      <c r="HG113" s="4">
        <f>step*(-'By group'!T$32*Population!T113+'By group'!Z$33*Population!Z113)</f>
        <v>-327.99562843146964</v>
      </c>
      <c r="HH113" s="4">
        <f>step*(-'By group'!U$32*Population!U113+'By group'!AA$33*Population!AA113)</f>
        <v>-286.35399933796532</v>
      </c>
      <c r="HI113" s="14">
        <f t="shared" si="162"/>
        <v>0</v>
      </c>
      <c r="HJ113" s="46">
        <f t="shared" si="163"/>
        <v>0</v>
      </c>
      <c r="HK113" s="4">
        <f t="shared" si="164"/>
        <v>0</v>
      </c>
      <c r="HL113" s="4">
        <f t="shared" si="165"/>
        <v>2522.9726017539761</v>
      </c>
      <c r="HM113" s="4">
        <f t="shared" si="166"/>
        <v>327.99562843146964</v>
      </c>
      <c r="HN113" s="9">
        <f t="shared" si="167"/>
        <v>286.35399933796532</v>
      </c>
      <c r="HO113" s="4">
        <v>0</v>
      </c>
      <c r="HP113" s="4">
        <f>step*(-'By group'!AC$32*Population!AC113+'By group'!AI$33*Population!AI113)</f>
        <v>0</v>
      </c>
      <c r="HQ113" s="4">
        <f>step*(-'By group'!AD$32*Population!AD113+'By group'!AJ$33*Population!AJ113)</f>
        <v>0</v>
      </c>
      <c r="HR113" s="4">
        <f>step*(-'By group'!AE$32*Population!AE113+'By group'!AK$33*Population!AK113)</f>
        <v>0</v>
      </c>
      <c r="HS113" s="4">
        <f>step*(-'By group'!AF$32*Population!AF113+'By group'!AL$33*Population!AL113)</f>
        <v>-182.34263771297043</v>
      </c>
      <c r="HT113" s="4">
        <f>step*(-'By group'!AG$32*Population!AG113+'By group'!AM$33*Population!AM113)</f>
        <v>-23.583692465187298</v>
      </c>
      <c r="HU113" s="4">
        <f>step*(-'By group'!AH$32*Population!AH113+'By group'!AN$33*Population!AN113)</f>
        <v>-20.749381719590033</v>
      </c>
      <c r="HV113" s="14">
        <f t="shared" si="168"/>
        <v>0</v>
      </c>
      <c r="HW113" s="46">
        <f t="shared" si="169"/>
        <v>0</v>
      </c>
      <c r="HX113" s="4">
        <f t="shared" si="170"/>
        <v>0</v>
      </c>
      <c r="HY113" s="4">
        <f t="shared" si="171"/>
        <v>182.34263771297043</v>
      </c>
      <c r="HZ113" s="4">
        <f t="shared" si="172"/>
        <v>23.583692465187298</v>
      </c>
      <c r="IA113" s="4">
        <f t="shared" si="173"/>
        <v>20.749381719590033</v>
      </c>
      <c r="IB113" s="8">
        <v>0</v>
      </c>
      <c r="IC113" s="4">
        <f>step*(-'By group'!AP$32*Population!AP113+'By group'!AV$33*Population!AV113)</f>
        <v>0</v>
      </c>
      <c r="ID113" s="4">
        <f>step*(-'By group'!AQ$32*Population!AQ113+'By group'!AW$33*Population!AW113)</f>
        <v>0</v>
      </c>
      <c r="IE113" s="4">
        <f>step*(-'By group'!AR$32*Population!AR113+'By group'!AX$33*Population!AX113)</f>
        <v>0</v>
      </c>
      <c r="IF113" s="4">
        <f>step*(-'By group'!AS$32*Population!AS113+'By group'!AY$33*Population!AY113)</f>
        <v>-569.53346421235642</v>
      </c>
      <c r="IG113" s="4">
        <f>step*(-'By group'!AT$32*Population!AT113+'By group'!AZ$33*Population!AZ113)</f>
        <v>-74.758731903232444</v>
      </c>
      <c r="IH113" s="4">
        <f>step*(-'By group'!AU$32*Population!AU113+'By group'!BA$33*Population!BA113)</f>
        <v>-65.061870291849345</v>
      </c>
      <c r="II113" s="14">
        <f t="shared" si="102"/>
        <v>0</v>
      </c>
      <c r="IJ113" s="4">
        <f t="shared" si="103"/>
        <v>0</v>
      </c>
      <c r="IK113" s="4">
        <f t="shared" si="174"/>
        <v>0</v>
      </c>
      <c r="IL113" s="4">
        <f t="shared" si="175"/>
        <v>569.53346421235642</v>
      </c>
      <c r="IM113" s="4">
        <f t="shared" si="176"/>
        <v>74.758731903232444</v>
      </c>
      <c r="IN113" s="4">
        <f t="shared" si="177"/>
        <v>65.061870291849345</v>
      </c>
      <c r="IO113" s="8">
        <v>0</v>
      </c>
      <c r="IP113" s="4">
        <f>step*(-'By group'!BC$32*Population!BC113+'By group'!BI$33*Population!BI113)</f>
        <v>0</v>
      </c>
      <c r="IQ113" s="4">
        <f>step*(-'By group'!BD$32*Population!BD113+'By group'!BJ$33*Population!BJ113)</f>
        <v>0</v>
      </c>
      <c r="IR113" s="4">
        <f>step*(-'By group'!BE$32*Population!BE113+'By group'!BK$33*Population!BK113)</f>
        <v>0</v>
      </c>
      <c r="IS113" s="4">
        <f>step*(-'By group'!BF$32*Population!BF113+'By group'!BL$33*Population!BL113)</f>
        <v>-231.92235704635254</v>
      </c>
      <c r="IT113" s="4">
        <f>step*(-'By group'!BG$32*Population!BG113+'By group'!BM$33*Population!BM113)</f>
        <v>-31.494563899271174</v>
      </c>
      <c r="IU113" s="4">
        <f>step*(-'By group'!BH$32*Population!BH113+'By group'!BN$33*Population!BN113)</f>
        <v>-25.76837188958325</v>
      </c>
      <c r="IV113" s="14">
        <f t="shared" si="104"/>
        <v>0</v>
      </c>
      <c r="IW113" s="4">
        <f t="shared" si="105"/>
        <v>0</v>
      </c>
      <c r="IX113" s="4">
        <f t="shared" si="106"/>
        <v>0</v>
      </c>
      <c r="IY113" s="4">
        <f t="shared" si="107"/>
        <v>231.92235704635254</v>
      </c>
      <c r="IZ113" s="4">
        <f t="shared" si="108"/>
        <v>31.494563899271174</v>
      </c>
      <c r="JA113" s="4">
        <f t="shared" si="109"/>
        <v>25.76837188958325</v>
      </c>
      <c r="JB113" s="75">
        <f>step*(+prop_idu_male*'By group'!BB$9*Population!BB113-'By group'!B$8*Population!B113)</f>
        <v>-1003.7785604850562</v>
      </c>
      <c r="JC113" s="46">
        <f>step*(+prop_idu_male*'By group'!BC$9*Population!BC113-'By group'!C$8*Population!C113)</f>
        <v>-5.9828904762123409</v>
      </c>
      <c r="JD113" s="46">
        <f>step*(+prop_idu_male*'By group'!BD$9*Population!BD113-'By group'!D$8*Population!D113)</f>
        <v>-17.576060003531666</v>
      </c>
      <c r="JE113" s="46">
        <f>step*(+prop_idu_male*'By group'!BE$9*Population!BE113-'By group'!E$8*Population!E113)</f>
        <v>-18.260060598749689</v>
      </c>
      <c r="JF113" s="46">
        <f>step*(+prop_idu_male*'By group'!BF$9*Population!BF113-'By group'!F$8*Population!F113)</f>
        <v>-5.4959593470041721</v>
      </c>
      <c r="JG113" s="46">
        <f>step*(+prop_idu_male*'By group'!BG$9*Population!BG113-'By group'!G$8*Population!G113)</f>
        <v>-1.0595439847978516</v>
      </c>
      <c r="JH113" s="46">
        <f>step*(+prop_idu_male*'By group'!BH$9*Population!BH113-'By group'!H$8*Population!H113)</f>
        <v>-0.89798609838429244</v>
      </c>
      <c r="JI113" s="46">
        <f>step*(+prop_idu_male*'By group'!BI$9*Population!BI113-'By group'!I$8*Population!I113)</f>
        <v>0</v>
      </c>
      <c r="JJ113" s="46">
        <f>step*(+prop_idu_male*'By group'!BJ$9*Population!BJ113-'By group'!J$8*Population!J113)</f>
        <v>0</v>
      </c>
      <c r="JK113" s="46">
        <f>step*(+prop_idu_male*'By group'!BK$9*Population!BK113-'By group'!K$8*Population!K113)</f>
        <v>0</v>
      </c>
      <c r="JL113" s="46">
        <f>step*(+prop_idu_male*'By group'!BL$9*Population!BL113-'By group'!L$8*Population!L113)</f>
        <v>-1.8809345562788444</v>
      </c>
      <c r="JM113" s="46">
        <f>step*(+prop_idu_male*'By group'!BM$9*Population!BM113-'By group'!M$8*Population!M113)</f>
        <v>-0.94093463930727816</v>
      </c>
      <c r="JN113" s="46">
        <f>step*(+prop_idu_male*'By group'!BN$9*Population!BN113-'By group'!N$8*Population!N113)</f>
        <v>-0.75782410611361539</v>
      </c>
      <c r="JO113" s="45">
        <f>step*(+(1-prop_idu_male)*'By group'!BB$9*Population!BB113-'By group'!O$8*Population!O113-'By group'!O$6*Population!O113+'By group'!AB$7*Population!AB113)</f>
        <v>-7506.2195013740875</v>
      </c>
      <c r="JP113" s="46">
        <f>step*(+(1-prop_idu_male)*'By group'!BC$9*Population!BC113-'By group'!P$8*Population!P113-'By group'!P$6*Population!P113+'By group'!AC$7*Population!AC113)</f>
        <v>-11.462036497146318</v>
      </c>
      <c r="JQ113" s="46">
        <f>step*(+(1-prop_idu_male)*'By group'!BD$9*Population!BD113-'By group'!Q$8*Population!Q113-'By group'!Q$6*Population!Q113+'By group'!AD$7*Population!AD113)</f>
        <v>-33.242565220035665</v>
      </c>
      <c r="JR113" s="46">
        <f>step*(+(1-prop_idu_male)*'By group'!BE$9*Population!BE113-'By group'!R$8*Population!R113-'By group'!R$6*Population!R113+'By group'!AE$7*Population!AE113)</f>
        <v>-33.946852589649168</v>
      </c>
      <c r="JS113" s="46">
        <f>step*(+(1-prop_idu_male)*'By group'!BF$9*Population!BF113-'By group'!S$8*Population!S113-'By group'!S$6*Population!S113+'By group'!AF$7*Population!AF113)</f>
        <v>-10.089432908086533</v>
      </c>
      <c r="JT113" s="46">
        <f>step*(+(1-prop_idu_male)*'By group'!BG$9*Population!BG113-'By group'!T$8*Population!T113-'By group'!T$6*Population!T113+'By group'!AG$7*Population!AG113)</f>
        <v>-1.9281902566672393</v>
      </c>
      <c r="JU113" s="46">
        <f>step*(+(1-prop_idu_male)*'By group'!BH$9*Population!BH113-'By group'!U$8*Population!U113-'By group'!U$6*Population!U113+'By group'!AH$7*Population!AH113)</f>
        <v>-1.6109893708038585</v>
      </c>
      <c r="JV113" s="46">
        <f>step*(+(1-prop_idu_male)*'By group'!BI$9*Population!BI113-'By group'!V$8*Population!V113-'By group'!V$6*Population!V113+'By group'!AI$7*Population!AI113)</f>
        <v>0</v>
      </c>
      <c r="JW113" s="46">
        <f>step*(+(1-prop_idu_male)*'By group'!BJ$9*Population!BJ113-'By group'!W$8*Population!W113-'By group'!W$6*Population!W113+'By group'!AJ$7*Population!AJ113)</f>
        <v>0</v>
      </c>
      <c r="JX113" s="46">
        <f>step*(+(1-prop_idu_male)*'By group'!BK$9*Population!BK113-'By group'!X$8*Population!X113-'By group'!X$6*Population!X113+'By group'!AK$7*Population!AK113)</f>
        <v>0</v>
      </c>
      <c r="JY113" s="46">
        <f>step*(+(1-prop_idu_male)*'By group'!BL$9*Population!BL113-'By group'!Y$8*Population!Y113-'By group'!Y$6*Population!Y113+'By group'!AL$7*Population!AL113)</f>
        <v>-3.3698199913700662</v>
      </c>
      <c r="JZ113" s="46">
        <f>step*(+(1-prop_idu_male)*'By group'!BM$9*Population!BM113-'By group'!Z$8*Population!Z113-'By group'!Z$6*Population!Z113+'By group'!AM$7*Population!AM113)</f>
        <v>-1.6606044384917598</v>
      </c>
      <c r="KA113" s="76">
        <f>step*(+(1-prop_idu_male)*'By group'!BN$9*Population!BN113-'By group'!AA$8*Population!AA113-'By group'!AA$6*Population!AA113+'By group'!AN$7*Population!AN113)</f>
        <v>-1.3188829691027057</v>
      </c>
      <c r="KB113" s="46">
        <f>step*(+'By group'!O$6*Population!O113-'By group'!AB$7*Population!AB113)</f>
        <v>6423.1293577622091</v>
      </c>
      <c r="KC113" s="46">
        <f>step*(+'By group'!P$6*Population!P113-'By group'!AC$7*Population!AC113)</f>
        <v>8.2916035518531324</v>
      </c>
      <c r="KD113" s="46">
        <f>step*(+'By group'!Q$6*Population!Q113-'By group'!AD$7*Population!AD113)</f>
        <v>23.969600599982776</v>
      </c>
      <c r="KE113" s="46">
        <f>step*(+'By group'!R$6*Population!R113-'By group'!AE$7*Population!AE113)</f>
        <v>24.367557061710436</v>
      </c>
      <c r="KF113" s="46">
        <f>step*(+'By group'!S$6*Population!S113-'By group'!AF$7*Population!AF113)</f>
        <v>7.2177790050910424</v>
      </c>
      <c r="KG113" s="46">
        <f>step*(+'By group'!T$6*Population!T113-'By group'!AG$7*Population!AG113)</f>
        <v>1.3760625886251234</v>
      </c>
      <c r="KH113" s="46">
        <f>step*(+'By group'!U$6*Population!U113-'By group'!AH$7*Population!AH113)</f>
        <v>1.1450035963174103</v>
      </c>
      <c r="KI113" s="46">
        <f>step*(+'By group'!V$6*Population!V113-'By group'!AI$7*Population!AI113)</f>
        <v>0</v>
      </c>
      <c r="KJ113" s="46">
        <f>step*(+'By group'!W$6*Population!W113-'By group'!AJ$7*Population!AJ113)</f>
        <v>0</v>
      </c>
      <c r="KK113" s="46">
        <f>step*(+'By group'!X$6*Population!X113-'By group'!AK$7*Population!AK113)</f>
        <v>0</v>
      </c>
      <c r="KL113" s="46">
        <f>step*(+'By group'!Y$6*Population!Y113-'By group'!AL$7*Population!AL113)</f>
        <v>2.3941505604314153</v>
      </c>
      <c r="KM113" s="46">
        <f>step*(+'By group'!Z$6*Population!Z113-'By group'!AM$7*Population!AM113)</f>
        <v>1.1745468825913414</v>
      </c>
      <c r="KN113" s="46">
        <f>step*(+'By group'!AA$6*Population!AA113-'By group'!AN$7*Population!AN113)</f>
        <v>0.92869737253824058</v>
      </c>
      <c r="KO113" s="45">
        <v>0</v>
      </c>
      <c r="KP113" s="46">
        <v>0</v>
      </c>
      <c r="KQ113" s="46">
        <v>0</v>
      </c>
      <c r="KR113" s="46">
        <v>0</v>
      </c>
      <c r="KS113" s="46">
        <v>0</v>
      </c>
      <c r="KT113" s="46">
        <v>0</v>
      </c>
      <c r="KU113" s="46">
        <v>0</v>
      </c>
      <c r="KV113" s="46">
        <v>0</v>
      </c>
      <c r="KW113" s="46">
        <v>0</v>
      </c>
      <c r="KX113" s="46">
        <v>0</v>
      </c>
      <c r="KY113" s="46">
        <v>0</v>
      </c>
      <c r="KZ113" s="46">
        <v>0</v>
      </c>
      <c r="LA113" s="46">
        <v>0</v>
      </c>
      <c r="LB113" s="188">
        <f>step*(-'By group'!BB$9*Population!BB113+'By group'!B$8*Population!B113+'By group'!O$8*Population!O113)</f>
        <v>2086.8687040969339</v>
      </c>
      <c r="LC113" s="189">
        <f>step*(-'By group'!BC$9*Population!BC113+'By group'!C$8*Population!C113+'By group'!P$8*Population!P113)</f>
        <v>9.1533234215055259</v>
      </c>
      <c r="LD113" s="189">
        <f>step*(-'By group'!BD$9*Population!BD113+'By group'!D$8*Population!D113+'By group'!Q$8*Population!Q113)</f>
        <v>26.849024623584548</v>
      </c>
      <c r="LE113" s="189">
        <f>step*(-'By group'!BE$9*Population!BE113+'By group'!E$8*Population!E113+'By group'!R$8*Population!R113)</f>
        <v>27.839356126688415</v>
      </c>
      <c r="LF113" s="189">
        <f>step*(-'By group'!BF$9*Population!BF113+'By group'!F$8*Population!F113+'By group'!S$8*Population!S113)</f>
        <v>8.3676132499996605</v>
      </c>
      <c r="LG113" s="189">
        <f>step*(-'By group'!BG$9*Population!BG113+'By group'!G$8*Population!G113+'By group'!T$8*Population!T113)</f>
        <v>1.6116716528399675</v>
      </c>
      <c r="LH113" s="189">
        <f>step*(-'By group'!BH$9*Population!BH113+'By group'!H$8*Population!H113+'By group'!U$8*Population!U113)</f>
        <v>1.3639718728707404</v>
      </c>
      <c r="LI113" s="189">
        <f>step*(-'By group'!BI$9*Population!BI113+'By group'!I$8*Population!I113+'By group'!V$8*Population!V113)</f>
        <v>0</v>
      </c>
      <c r="LJ113" s="189">
        <f>step*(-'By group'!BJ$9*Population!BJ113+'By group'!J$8*Population!J113+'By group'!W$8*Population!W113)</f>
        <v>0</v>
      </c>
      <c r="LK113" s="189">
        <f>step*(-'By group'!BK$9*Population!BK113+'By group'!K$8*Population!K113+'By group'!X$8*Population!X113)</f>
        <v>0</v>
      </c>
      <c r="LL113" s="189">
        <f>step*(-'By group'!BL$9*Population!BL113+'By group'!L$8*Population!L113+'By group'!Y$8*Population!Y113)</f>
        <v>2.8566039872174955</v>
      </c>
      <c r="LM113" s="189">
        <f>step*(-'By group'!BM$9*Population!BM113+'By group'!M$8*Population!M113+'By group'!Z$8*Population!Z113)</f>
        <v>1.4269921952076965</v>
      </c>
      <c r="LN113" s="189">
        <f>step*(-'By group'!BN$9*Population!BN113+'By group'!N$8*Population!N113+'By group'!AA$8*Population!AA113)</f>
        <v>1.1480097026780807</v>
      </c>
    </row>
    <row r="114" spans="1:326" x14ac:dyDescent="0.25">
      <c r="A114">
        <f t="shared" si="178"/>
        <v>55</v>
      </c>
      <c r="B114" s="52">
        <f>step*((-'By group'!B$4-'By group'!B$5-'By group'!B$22)*Population!B114+'By group'!B$3*Population!$BO114)</f>
        <v>201042.39778950415</v>
      </c>
      <c r="C114" s="4">
        <f>step*((-'By group'!C$4-'By group'!C$5-'By group'!C$22)*Population!C114+'By group'!C$3*Population!$BO114)</f>
        <v>-5503.0818700706322</v>
      </c>
      <c r="D114" s="4">
        <f>step*((-'By group'!D$4-'By group'!D$5-'By group'!D$22)*Population!D114+'By group'!D$3*Population!$BO114)</f>
        <v>-36104.05912166027</v>
      </c>
      <c r="E114" s="4">
        <f>step*((-'By group'!E$4-'By group'!E$5-'By group'!E$22)*Population!E114+'By group'!E$3*Population!$BO114)</f>
        <v>-57787.297926156876</v>
      </c>
      <c r="F114" s="4">
        <f>step*((-'By group'!F$4-'By group'!F$5-'By group'!F$22)*Population!F114+'By group'!F$3*Population!$BO114)</f>
        <v>-23443.256869655761</v>
      </c>
      <c r="G114" s="4">
        <f>step*((-'By group'!G$4-'By group'!G$5-'By group'!G$22)*Population!G114+'By group'!G$3*Population!$BO114)</f>
        <v>-5682.2282850710899</v>
      </c>
      <c r="H114" s="4">
        <f>step*((-'By group'!H$4-'By group'!H$5-'By group'!H$22)*Population!H114+'By group'!H$3*Population!$BO114)</f>
        <v>-5276.8659243395605</v>
      </c>
      <c r="I114" s="4">
        <f>step*((-'By group'!I$4-'By group'!I$5-'By group'!I$22)*Population!I114+'By group'!I$3*Population!$BO114)</f>
        <v>0</v>
      </c>
      <c r="J114" s="4">
        <f>step*((-'By group'!J$4-'By group'!J$5-'By group'!J$22)*Population!J114+'By group'!J$3*Population!$BO114)</f>
        <v>0</v>
      </c>
      <c r="K114" s="4">
        <f>step*((-'By group'!K$4-'By group'!K$5-'By group'!K$22)*Population!K114+'By group'!K$3*Population!$BO114)</f>
        <v>0</v>
      </c>
      <c r="L114" s="4">
        <f>step*((-'By group'!L$4-'By group'!L$5-'By group'!L$22)*Population!L114+'By group'!L$3*Population!$BO114)</f>
        <v>-2918.0395222146299</v>
      </c>
      <c r="M114" s="4">
        <f>step*((-'By group'!M$4-'By group'!M$5-'By group'!M$22)*Population!M114+'By group'!M$3*Population!$BO114)</f>
        <v>-1654.943795189932</v>
      </c>
      <c r="N114" s="4">
        <f>step*((-'By group'!N$4-'By group'!N$5-'By group'!N$22)*Population!N114+'By group'!N$3*Population!$BO114)</f>
        <v>-1569.2596961157012</v>
      </c>
      <c r="O114" s="8">
        <f>step*((-'By group'!O$4-'By group'!O$5-'By group'!O$22)*Population!O114+'By group'!O$3*Population!$BO114)</f>
        <v>140131.58564833796</v>
      </c>
      <c r="P114" s="4">
        <f>step*((-'By group'!P$4-'By group'!P$5-'By group'!P$22)*Population!P114+'By group'!P$3*Population!$BO114)</f>
        <v>-2719.4894991643546</v>
      </c>
      <c r="Q114" s="4">
        <f>step*((-'By group'!Q$4-'By group'!Q$5-'By group'!Q$22)*Population!Q114+'By group'!Q$3*Population!$BO114)</f>
        <v>-17834.08914570144</v>
      </c>
      <c r="R114" s="4">
        <f>step*((-'By group'!R$4-'By group'!R$5-'By group'!R$22)*Population!R114+'By group'!R$3*Population!$BO114)</f>
        <v>-28528.364402635387</v>
      </c>
      <c r="S114" s="4">
        <f>step*((-'By group'!S$4-'By group'!S$5-'By group'!S$22)*Population!S114+'By group'!S$3*Population!$BO114)</f>
        <v>-11568.742705334505</v>
      </c>
      <c r="T114" s="4">
        <f>step*((-'By group'!T$4-'By group'!T$5-'By group'!T$22)*Population!T114+'By group'!T$3*Population!$BO114)</f>
        <v>-2803.3651090000048</v>
      </c>
      <c r="U114" s="4">
        <f>step*((-'By group'!U$4-'By group'!U$5-'By group'!U$22)*Population!U114+'By group'!U$3*Population!$BO114)</f>
        <v>-2602.7676654289448</v>
      </c>
      <c r="V114" s="4">
        <f>step*((-'By group'!V$4-'By group'!V$5-'By group'!V$22)*Population!V114+'By group'!V$3*Population!$BO114)</f>
        <v>0</v>
      </c>
      <c r="W114" s="4">
        <f>step*((-'By group'!W$4-'By group'!W$5-'By group'!W$22)*Population!W114+'By group'!W$3*Population!$BO114)</f>
        <v>0</v>
      </c>
      <c r="X114" s="4">
        <f>step*((-'By group'!X$4-'By group'!X$5-'By group'!X$22)*Population!X114+'By group'!X$3*Population!$BO114)</f>
        <v>0</v>
      </c>
      <c r="Y114" s="4">
        <f>step*((-'By group'!Y$4-'By group'!Y$5-'By group'!Y$22)*Population!Y114+'By group'!Y$3*Population!$BO114)</f>
        <v>-1439.1500370132292</v>
      </c>
      <c r="Z114" s="4">
        <f>step*((-'By group'!Z$4-'By group'!Z$5-'By group'!Z$22)*Population!Z114+'By group'!Z$3*Population!$BO114)</f>
        <v>-816.15002372362289</v>
      </c>
      <c r="AA114" s="4">
        <f>step*((-'By group'!AA$4-'By group'!AA$5-'By group'!AA$22)*Population!AA114+'By group'!AA$3*Population!$BO114)</f>
        <v>-774.597218436253</v>
      </c>
      <c r="AB114" s="8">
        <f>step*((-'By group'!AB$4-'By group'!AB$5-'By group'!AB$22)*Population!AB114+'By group'!AB$3*Population!$BO114)</f>
        <v>-1319.9849019740604</v>
      </c>
      <c r="AC114" s="4">
        <f>step*((-'By group'!AC$4-'By group'!AC$5-'By group'!AC$22)*Population!AC114+'By group'!AC$3*Population!$BO114)</f>
        <v>-193.27511663097087</v>
      </c>
      <c r="AD114" s="4">
        <f>step*((-'By group'!AD$4-'By group'!AD$5-'By group'!AD$22)*Population!AD114+'By group'!AD$3*Population!$BO114)</f>
        <v>-1274.5915431202443</v>
      </c>
      <c r="AE114" s="4">
        <f>step*((-'By group'!AE$4-'By group'!AE$5-'By group'!AE$22)*Population!AE114+'By group'!AE$3*Population!$BO114)</f>
        <v>-2054.7278564822359</v>
      </c>
      <c r="AF114" s="4">
        <f>step*((-'By group'!AF$4-'By group'!AF$5-'By group'!AF$22)*Population!AF114+'By group'!AF$3*Population!$BO114)</f>
        <v>-838.06442709222642</v>
      </c>
      <c r="AG114" s="4">
        <f>step*((-'By group'!AG$4-'By group'!AG$5-'By group'!AG$22)*Population!AG114+'By group'!AG$3*Population!$BO114)</f>
        <v>-203.91308509988389</v>
      </c>
      <c r="AH114" s="4">
        <f>step*((-'By group'!AH$4-'By group'!AH$5-'By group'!AH$22)*Population!AH114+'By group'!AH$3*Population!$BO114)</f>
        <v>-190.62135750208972</v>
      </c>
      <c r="AI114" s="4">
        <f>step*((-'By group'!AI$4-'By group'!AI$5-'By group'!AI$22)*Population!AI114+'By group'!AI$3*Population!$BO114)</f>
        <v>0</v>
      </c>
      <c r="AJ114" s="4">
        <f>step*((-'By group'!AJ$4-'By group'!AJ$5-'By group'!AJ$22)*Population!AJ114+'By group'!AJ$3*Population!$BO114)</f>
        <v>0</v>
      </c>
      <c r="AK114" s="4">
        <f>step*((-'By group'!AK$4-'By group'!AK$5-'By group'!AK$22)*Population!AK114+'By group'!AK$3*Population!$BO114)</f>
        <v>0</v>
      </c>
      <c r="AL114" s="4">
        <f>step*((-'By group'!AL$4-'By group'!AL$5-'By group'!AL$22)*Population!AL114+'By group'!AL$3*Population!$BO114)</f>
        <v>-105.4730464448896</v>
      </c>
      <c r="AM114" s="4">
        <f>step*((-'By group'!AM$4-'By group'!AM$5-'By group'!AM$22)*Population!AM114+'By group'!AM$3*Population!$BO114)</f>
        <v>-60.255819656291209</v>
      </c>
      <c r="AN114" s="4">
        <f>step*((-'By group'!AN$4-'By group'!AN$5-'By group'!AN$22)*Population!AN114+'By group'!AN$3*Population!$BO114)</f>
        <v>-57.592141680983865</v>
      </c>
      <c r="AO114" s="8">
        <f>step*((-'By group'!AO$4-'By group'!AO$5-'By group'!AO$22)*Population!AO114+'By group'!AO$3*Population!$BO114)</f>
        <v>17503.945009153002</v>
      </c>
      <c r="AP114" s="4">
        <f>step*((-'By group'!AP$4-'By group'!AP$5-'By group'!AP$22)*Population!AP114+'By group'!AP$3*Population!$BO114)</f>
        <v>-621.43738958611959</v>
      </c>
      <c r="AQ114" s="4">
        <f>step*((-'By group'!AQ$4-'By group'!AQ$5-'By group'!AQ$22)*Population!AQ114+'By group'!AQ$3*Population!$BO114)</f>
        <v>-4062.3641852521378</v>
      </c>
      <c r="AR114" s="4">
        <f>step*((-'By group'!AR$4-'By group'!AR$5-'By group'!AR$22)*Population!AR114+'By group'!AR$3*Population!$BO114)</f>
        <v>-6463.7528717631258</v>
      </c>
      <c r="AS114" s="4">
        <f>step*((-'By group'!AS$4-'By group'!AS$5-'By group'!AS$22)*Population!AS114+'By group'!AS$3*Population!$BO114)</f>
        <v>-2608.7377462978407</v>
      </c>
      <c r="AT114" s="4">
        <f>step*((-'By group'!AT$4-'By group'!AT$5-'By group'!AT$22)*Population!AT114+'By group'!AT$3*Population!$BO114)</f>
        <v>-629.63634532004119</v>
      </c>
      <c r="AU114" s="4">
        <f>step*((-'By group'!AU$4-'By group'!AU$5-'By group'!AU$22)*Population!AU114+'By group'!AU$3*Population!$BO114)</f>
        <v>-579.52968219625836</v>
      </c>
      <c r="AV114" s="4">
        <f>step*((-'By group'!AV$4-'By group'!AV$5-'By group'!AV$22)*Population!AV114+'By group'!AV$3*Population!$BO114)</f>
        <v>0</v>
      </c>
      <c r="AW114" s="4">
        <f>step*((-'By group'!AW$4-'By group'!AW$5-'By group'!AW$22)*Population!AW114+'By group'!AW$3*Population!$BO114)</f>
        <v>0</v>
      </c>
      <c r="AX114" s="4">
        <f>step*((-'By group'!AX$4-'By group'!AX$5-'By group'!AX$22)*Population!AX114+'By group'!AX$3*Population!$BO114)</f>
        <v>0</v>
      </c>
      <c r="AY114" s="4">
        <f>step*((-'By group'!AY$4-'By group'!AY$5-'By group'!AY$22)*Population!AY114+'By group'!AY$3*Population!$BO114)</f>
        <v>-320.26242590609075</v>
      </c>
      <c r="AZ114" s="4">
        <f>step*((-'By group'!AZ$4-'By group'!AZ$5-'By group'!AZ$22)*Population!AZ114+'By group'!AZ$3*Population!$BO114)</f>
        <v>-179.50373717450898</v>
      </c>
      <c r="BA114" s="4">
        <f>step*((-'By group'!BA$4-'By group'!BA$5-'By group'!BA$22)*Population!BA114+'By group'!BA$3*Population!$BO114)</f>
        <v>-167.16561371650005</v>
      </c>
      <c r="BB114" s="8">
        <f>step*((-'By group'!BB$4-'By group'!BB$5-'By group'!BB$22)*Population!BB114+'By group'!BB$3*Population!$BO114)</f>
        <v>5786.2886419120387</v>
      </c>
      <c r="BC114" s="4">
        <f>step*((-'By group'!BC$4-'By group'!BC$5-'By group'!BC$22)*Population!BC114+'By group'!BC$3*Population!$BO114)</f>
        <v>-439.26783377259022</v>
      </c>
      <c r="BD114" s="4">
        <f>step*((-'By group'!BD$4-'By group'!BD$5-'By group'!BD$22)*Population!BD114+'By group'!BD$3*Population!$BO114)</f>
        <v>-2227.8214740393832</v>
      </c>
      <c r="BE114" s="4">
        <f>step*((-'By group'!BE$4-'By group'!BE$5-'By group'!BE$22)*Population!BE114+'By group'!BE$3*Population!$BO114)</f>
        <v>-3099.4040913816634</v>
      </c>
      <c r="BF114" s="4">
        <f>step*((-'By group'!BF$4-'By group'!BF$5-'By group'!BF$22)*Population!BF114+'By group'!BF$3*Population!$BO114)</f>
        <v>-1149.9069152406021</v>
      </c>
      <c r="BG114" s="4">
        <f>step*((-'By group'!BG$4-'By group'!BG$5-'By group'!BG$22)*Population!BG114+'By group'!BG$3*Population!$BO114)</f>
        <v>-262.4241874125625</v>
      </c>
      <c r="BH114" s="4">
        <f>step*((-'By group'!BH$4-'By group'!BH$5-'By group'!BH$22)*Population!BH114+'By group'!BH$3*Population!$BO114)</f>
        <v>-225.61787791467648</v>
      </c>
      <c r="BI114" s="4">
        <f>step*((-'By group'!BI$4-'By group'!BI$5-'By group'!BI$22)*Population!BI114+'By group'!BI$3*Population!$BO114)</f>
        <v>0</v>
      </c>
      <c r="BJ114" s="4">
        <f>step*((-'By group'!BJ$4-'By group'!BJ$5-'By group'!BJ$22)*Population!BJ114+'By group'!BJ$3*Population!$BO114)</f>
        <v>0</v>
      </c>
      <c r="BK114" s="4">
        <f>step*((-'By group'!BK$4-'By group'!BK$5-'By group'!BK$22)*Population!BK114+'By group'!BK$3*Population!$BO114)</f>
        <v>0</v>
      </c>
      <c r="BL114" s="4">
        <f>step*((-'By group'!BL$4-'By group'!BL$5-'By group'!BL$22)*Population!BL114+'By group'!BL$3*Population!$BO114)</f>
        <v>-148.35657297309004</v>
      </c>
      <c r="BM114" s="4">
        <f>step*((-'By group'!BM$4-'By group'!BM$5-'By group'!BM$22)*Population!BM114+'By group'!BM$3*Population!$BO114)</f>
        <v>-75.530702598444307</v>
      </c>
      <c r="BN114" s="4">
        <f>step*((-'By group'!BN$4-'By group'!BN$5-'By group'!BN$22)*Population!BN114+'By group'!BN$3*Population!$BO114)</f>
        <v>-63.207032755969109</v>
      </c>
      <c r="BO114" s="71">
        <f>-step*SUM(SCR!B114:N114)*Population!B114</f>
        <v>-143484.57354966493</v>
      </c>
      <c r="BP114" s="4">
        <f>step*-SUM('By group'!C$11:C$21)*Population!C114</f>
        <v>-137577.0467517658</v>
      </c>
      <c r="BQ114" s="4">
        <f>step*-SUM('By group'!D$11:D$21)*Population!D114</f>
        <v>-100289.05311572297</v>
      </c>
      <c r="BR114" s="4">
        <f>step*-SUM('By group'!E$11:E$21)*Population!E114</f>
        <v>-41276.641375826337</v>
      </c>
      <c r="BS114" s="4">
        <f>step*-SUM('By group'!F$11:F$21)*Population!F114</f>
        <v>-12338.556247187244</v>
      </c>
      <c r="BT114" s="4">
        <f>step*-SUM('By group'!G$11:G$21)*Population!G114</f>
        <v>-5918.9877969490517</v>
      </c>
      <c r="BU114" s="4">
        <f>step*-SUM('By group'!H$11:H$21)*Population!H114</f>
        <v>0</v>
      </c>
      <c r="BV114" s="4">
        <f>step*-SUM('By group'!I$11:I$21)*Population!I114</f>
        <v>0</v>
      </c>
      <c r="BW114" s="4">
        <f>step*-SUM('By group'!J$11:J$21)*Population!J114</f>
        <v>0</v>
      </c>
      <c r="BX114" s="4">
        <f>step*-SUM('By group'!K$11:K$21)*Population!K114</f>
        <v>0</v>
      </c>
      <c r="BY114" s="4">
        <f>step*-SUM('By group'!L$11:L$21)*Population!L114</f>
        <v>-2084.3139444390213</v>
      </c>
      <c r="BZ114" s="4">
        <f>step*-SUM('By group'!M$11:M$21)*Population!M114</f>
        <v>-1034.3398719937074</v>
      </c>
      <c r="CA114" s="4">
        <f>step*-SUM('By group'!N$11:N$21)*Population!N114</f>
        <v>0</v>
      </c>
      <c r="CB114" s="13">
        <f>-step*SUM(SCR!O114:AA114)*Population!O114</f>
        <v>-70916.782837959312</v>
      </c>
      <c r="CC114" s="4">
        <f>step*-SUM('By group'!P$11:P$21)*Population!P114</f>
        <v>-67987.237479108866</v>
      </c>
      <c r="CD114" s="4">
        <f>step*-SUM('By group'!Q$11:Q$21)*Population!Q114</f>
        <v>-49539.136515837337</v>
      </c>
      <c r="CE114" s="4">
        <f>step*-SUM('By group'!R$11:R$21)*Population!R114</f>
        <v>-20377.403144739561</v>
      </c>
      <c r="CF114" s="4">
        <f>step*-SUM('By group'!S$11:S$21)*Population!S114</f>
        <v>-6088.8119501760557</v>
      </c>
      <c r="CG114" s="4">
        <f>step*-SUM('By group'!T$11:T$21)*Population!T114</f>
        <v>-2920.1719885416715</v>
      </c>
      <c r="CH114" s="4">
        <f>step*-SUM('By group'!U$11:U$21)*Population!U114</f>
        <v>0</v>
      </c>
      <c r="CI114" s="4">
        <f>step*-SUM('By group'!V$11:V$21)*Population!V114</f>
        <v>0</v>
      </c>
      <c r="CJ114" s="4">
        <f>step*-SUM('By group'!W$11:W$21)*Population!W114</f>
        <v>0</v>
      </c>
      <c r="CK114" s="4">
        <f>step*-SUM('By group'!X$11:X$21)*Population!X114</f>
        <v>0</v>
      </c>
      <c r="CL114" s="4">
        <f>step*-SUM('By group'!Y$11:Y$21)*Population!Y114</f>
        <v>-1027.9643121523065</v>
      </c>
      <c r="CM114" s="4">
        <f>step*-SUM('By group'!Z$11:Z$21)*Population!Z114</f>
        <v>-510.09376482726429</v>
      </c>
      <c r="CN114" s="4">
        <f>step*-SUM('By group'!AA$11:AA$21)*Population!AA114</f>
        <v>0</v>
      </c>
      <c r="CO114" s="13">
        <f>-step*SUM(SCR!AB114:AN114)*Population!AB114</f>
        <v>-5030.6959783124648</v>
      </c>
      <c r="CP114" s="4">
        <f>step*-SUM('By group'!AC$11:AC$21)*Population!AC114</f>
        <v>-4831.877915774272</v>
      </c>
      <c r="CQ114" s="4">
        <f>step*-SUM('By group'!AD$11:AD$21)*Population!AD114</f>
        <v>-3540.5320642229008</v>
      </c>
      <c r="CR114" s="4">
        <f>step*-SUM('By group'!AE$11:AE$21)*Population!AE114</f>
        <v>-1467.6627546301684</v>
      </c>
      <c r="CS114" s="4">
        <f>step*-SUM('By group'!AF$11:AF$21)*Population!AF114</f>
        <v>-441.08654057485603</v>
      </c>
      <c r="CT114" s="4">
        <f>step*-SUM('By group'!AG$11:AG$21)*Population!AG114</f>
        <v>-212.40946364571238</v>
      </c>
      <c r="CU114" s="4">
        <f>step*-SUM('By group'!AH$11:AH$21)*Population!AH114</f>
        <v>0</v>
      </c>
      <c r="CV114" s="4">
        <f>step*-SUM('By group'!AI$11:AI$21)*Population!AI114</f>
        <v>0</v>
      </c>
      <c r="CW114" s="4">
        <f>step*-SUM('By group'!AJ$11:AJ$21)*Population!AJ114</f>
        <v>0</v>
      </c>
      <c r="CX114" s="4">
        <f>step*-SUM('By group'!AK$11:AK$21)*Population!AK114</f>
        <v>0</v>
      </c>
      <c r="CY114" s="4">
        <f>step*-SUM('By group'!AL$11:AL$21)*Population!AL114</f>
        <v>-75.337890317778289</v>
      </c>
      <c r="CZ114" s="4">
        <f>step*-SUM('By group'!AM$11:AM$21)*Population!AM114</f>
        <v>-37.659887285182002</v>
      </c>
      <c r="DA114" s="4">
        <f>step*-SUM('By group'!AN$11:AN$21)*Population!AN114</f>
        <v>0</v>
      </c>
      <c r="DB114" s="13">
        <f>-step*SUM(SCR!AO114:BA114)*Population!AO114</f>
        <v>-16220.355059506808</v>
      </c>
      <c r="DC114" s="4">
        <f>step*-SUM('By group'!AP$11:AP$21)*Population!AP114</f>
        <v>-15535.93473965299</v>
      </c>
      <c r="DD114" s="4">
        <f>step*-SUM('By group'!AQ$11:AQ$21)*Population!AQ114</f>
        <v>-11284.344959033717</v>
      </c>
      <c r="DE114" s="4">
        <f>step*-SUM('By group'!AR$11:AR$21)*Population!AR114</f>
        <v>-4616.9663369736609</v>
      </c>
      <c r="DF114" s="4">
        <f>step*-SUM('By group'!AS$11:AS$21)*Population!AS114</f>
        <v>-1373.0198664725478</v>
      </c>
      <c r="DG114" s="4">
        <f>step*-SUM('By group'!AT$11:AT$21)*Population!AT114</f>
        <v>-655.87119304170949</v>
      </c>
      <c r="DH114" s="4">
        <f>step*-SUM('By group'!AU$11:AU$21)*Population!AU114</f>
        <v>0</v>
      </c>
      <c r="DI114" s="4">
        <f>step*-SUM('By group'!AV$11:AV$21)*Population!AV114</f>
        <v>0</v>
      </c>
      <c r="DJ114" s="4">
        <f>step*-SUM('By group'!AW$11:AW$21)*Population!AW114</f>
        <v>0</v>
      </c>
      <c r="DK114" s="4">
        <f>step*-SUM('By group'!AX$11:AX$21)*Population!AX114</f>
        <v>0</v>
      </c>
      <c r="DL114" s="4">
        <f>step*-SUM('By group'!AY$11:AY$21)*Population!AY114</f>
        <v>-228.75887564720767</v>
      </c>
      <c r="DM114" s="4">
        <f>step*-SUM('By group'!AZ$11:AZ$21)*Population!AZ114</f>
        <v>-112.18983573406811</v>
      </c>
      <c r="DN114" s="4">
        <f>step*-SUM('By group'!BA$11:BA$21)*Population!BA114</f>
        <v>0</v>
      </c>
      <c r="DO114" s="13">
        <f>-step*SUM(SCR!BB114:BN114)*Population!BB114</f>
        <v>-7771.8009303469744</v>
      </c>
      <c r="DP114" s="4">
        <f>step*-SUM('By group'!BC$11:BC$21)*Population!BC114</f>
        <v>-7321.1305628765031</v>
      </c>
      <c r="DQ114" s="4">
        <f>step*-SUM('By group'!BD$11:BD$21)*Population!BD114</f>
        <v>-5063.230622816779</v>
      </c>
      <c r="DR114" s="4">
        <f>step*-SUM('By group'!BE$11:BE$21)*Population!BE114</f>
        <v>-1937.1275571135398</v>
      </c>
      <c r="DS114" s="4">
        <f>step*-SUM('By group'!BF$11:BF$21)*Population!BF114</f>
        <v>-547.57472154314382</v>
      </c>
      <c r="DT114" s="4">
        <f>step*-SUM('By group'!BG$11:BG$21)*Population!BG114</f>
        <v>-252.33094943515627</v>
      </c>
      <c r="DU114" s="4">
        <f>step*-SUM('By group'!BH$11:BH$21)*Population!BH114</f>
        <v>0</v>
      </c>
      <c r="DV114" s="4">
        <f>step*-SUM('By group'!BI$11:BI$21)*Population!BI114</f>
        <v>0</v>
      </c>
      <c r="DW114" s="4">
        <f>step*-SUM('By group'!BJ$11:BJ$21)*Population!BJ114</f>
        <v>0</v>
      </c>
      <c r="DX114" s="4">
        <f>step*-SUM('By group'!BK$11:BK$21)*Population!BK114</f>
        <v>0</v>
      </c>
      <c r="DY114" s="4">
        <f>step*-SUM('By group'!BL$11:BL$21)*Population!BL114</f>
        <v>-82.420318318383352</v>
      </c>
      <c r="DZ114" s="4">
        <f>step*-SUM('By group'!BM$11:BM$21)*Population!BM114</f>
        <v>-37.765351299222154</v>
      </c>
      <c r="EA114" s="4">
        <f>step*-SUM('By group'!BN$11:BN$21)*Population!BN114</f>
        <v>0</v>
      </c>
      <c r="EB114" s="52">
        <v>0</v>
      </c>
      <c r="EC114" s="4">
        <f t="shared" si="111"/>
        <v>143484.57354966493</v>
      </c>
      <c r="ED114" s="4">
        <f t="shared" si="111"/>
        <v>137577.0467517658</v>
      </c>
      <c r="EE114" s="4">
        <f t="shared" si="112"/>
        <v>100289.05311572297</v>
      </c>
      <c r="EF114" s="4">
        <f t="shared" si="113"/>
        <v>41276.641375826337</v>
      </c>
      <c r="EG114" s="4">
        <f t="shared" si="114"/>
        <v>12338.556247187244</v>
      </c>
      <c r="EH114" s="4">
        <f t="shared" si="114"/>
        <v>5918.9877969490517</v>
      </c>
      <c r="EI114" s="4">
        <v>0</v>
      </c>
      <c r="EJ114" s="4">
        <f t="shared" si="115"/>
        <v>0</v>
      </c>
      <c r="EK114" s="4">
        <f t="shared" si="116"/>
        <v>0</v>
      </c>
      <c r="EL114" s="4">
        <f t="shared" si="117"/>
        <v>0</v>
      </c>
      <c r="EM114" s="4">
        <f t="shared" si="118"/>
        <v>2084.3139444390213</v>
      </c>
      <c r="EN114" s="4">
        <f t="shared" si="119"/>
        <v>1034.3398719937074</v>
      </c>
      <c r="EO114" s="52">
        <v>0</v>
      </c>
      <c r="EP114" s="4">
        <f t="shared" si="120"/>
        <v>70916.782837959312</v>
      </c>
      <c r="EQ114" s="4">
        <f t="shared" si="121"/>
        <v>67987.237479108866</v>
      </c>
      <c r="ER114" s="4">
        <f t="shared" si="122"/>
        <v>49539.136515837337</v>
      </c>
      <c r="ES114" s="4">
        <f t="shared" si="123"/>
        <v>20377.403144739561</v>
      </c>
      <c r="ET114" s="4">
        <f t="shared" si="124"/>
        <v>6088.8119501760557</v>
      </c>
      <c r="EU114" s="4">
        <f t="shared" si="125"/>
        <v>2920.1719885416715</v>
      </c>
      <c r="EV114" s="4">
        <v>0</v>
      </c>
      <c r="EW114" s="4">
        <f t="shared" si="126"/>
        <v>0</v>
      </c>
      <c r="EX114" s="4">
        <f t="shared" si="127"/>
        <v>0</v>
      </c>
      <c r="EY114" s="4">
        <f t="shared" si="128"/>
        <v>0</v>
      </c>
      <c r="EZ114" s="4">
        <f t="shared" si="129"/>
        <v>1027.9643121523065</v>
      </c>
      <c r="FA114" s="4">
        <f t="shared" si="130"/>
        <v>510.09376482726429</v>
      </c>
      <c r="FB114" s="52">
        <v>0</v>
      </c>
      <c r="FC114" s="4">
        <f t="shared" si="131"/>
        <v>5030.6959783124648</v>
      </c>
      <c r="FD114" s="4">
        <f t="shared" si="132"/>
        <v>4831.877915774272</v>
      </c>
      <c r="FE114" s="4">
        <f t="shared" si="133"/>
        <v>3540.5320642229008</v>
      </c>
      <c r="FF114" s="4">
        <f t="shared" si="134"/>
        <v>1467.6627546301684</v>
      </c>
      <c r="FG114" s="4">
        <f t="shared" si="135"/>
        <v>441.08654057485603</v>
      </c>
      <c r="FH114" s="4">
        <f t="shared" si="136"/>
        <v>212.40946364571238</v>
      </c>
      <c r="FI114" s="4">
        <v>0</v>
      </c>
      <c r="FJ114" s="4">
        <f t="shared" si="137"/>
        <v>0</v>
      </c>
      <c r="FK114" s="4">
        <f t="shared" si="138"/>
        <v>0</v>
      </c>
      <c r="FL114" s="4">
        <f t="shared" si="139"/>
        <v>0</v>
      </c>
      <c r="FM114" s="4">
        <f t="shared" si="140"/>
        <v>75.337890317778289</v>
      </c>
      <c r="FN114" s="9">
        <f t="shared" si="141"/>
        <v>37.659887285182002</v>
      </c>
      <c r="FO114" s="4">
        <v>0</v>
      </c>
      <c r="FP114" s="4">
        <f t="shared" si="142"/>
        <v>16220.355059506808</v>
      </c>
      <c r="FQ114" s="4">
        <f t="shared" si="143"/>
        <v>15535.93473965299</v>
      </c>
      <c r="FR114" s="4">
        <f t="shared" si="144"/>
        <v>11284.344959033717</v>
      </c>
      <c r="FS114" s="4">
        <f t="shared" si="145"/>
        <v>4616.9663369736609</v>
      </c>
      <c r="FT114" s="4">
        <f t="shared" si="146"/>
        <v>1373.0198664725478</v>
      </c>
      <c r="FU114" s="4">
        <f t="shared" si="147"/>
        <v>655.87119304170949</v>
      </c>
      <c r="FV114" s="4">
        <v>0</v>
      </c>
      <c r="FW114" s="4">
        <f t="shared" si="148"/>
        <v>0</v>
      </c>
      <c r="FX114" s="4">
        <f t="shared" si="149"/>
        <v>0</v>
      </c>
      <c r="FY114" s="4">
        <f t="shared" si="150"/>
        <v>0</v>
      </c>
      <c r="FZ114" s="4">
        <f t="shared" si="151"/>
        <v>228.75887564720767</v>
      </c>
      <c r="GA114" s="4">
        <f t="shared" si="152"/>
        <v>112.18983573406811</v>
      </c>
      <c r="GB114" s="4">
        <v>0</v>
      </c>
      <c r="GC114" s="4">
        <f t="shared" si="153"/>
        <v>7771.8009303469744</v>
      </c>
      <c r="GD114" s="4">
        <f t="shared" si="94"/>
        <v>7321.1305628765031</v>
      </c>
      <c r="GE114" s="4">
        <f t="shared" si="95"/>
        <v>5063.230622816779</v>
      </c>
      <c r="GF114" s="4">
        <f t="shared" si="96"/>
        <v>1937.1275571135398</v>
      </c>
      <c r="GG114" s="4">
        <f t="shared" si="97"/>
        <v>547.57472154314382</v>
      </c>
      <c r="GH114" s="4">
        <f t="shared" si="98"/>
        <v>252.33094943515627</v>
      </c>
      <c r="GI114" s="4">
        <v>0</v>
      </c>
      <c r="GJ114" s="4">
        <f t="shared" si="154"/>
        <v>0</v>
      </c>
      <c r="GK114" s="4">
        <f t="shared" si="155"/>
        <v>0</v>
      </c>
      <c r="GL114" s="4">
        <f t="shared" si="99"/>
        <v>0</v>
      </c>
      <c r="GM114" s="4">
        <f t="shared" si="100"/>
        <v>82.420318318383352</v>
      </c>
      <c r="GN114" s="4">
        <f t="shared" si="101"/>
        <v>37.765351299222154</v>
      </c>
      <c r="GO114" s="52">
        <v>0</v>
      </c>
      <c r="GP114" s="4">
        <f>step*(-'By group'!C$32*Population!C114+'By group'!I$33*Population!I114)</f>
        <v>0</v>
      </c>
      <c r="GQ114" s="4">
        <f>step*(-'By group'!D$32*Population!D114+'By group'!J$33*Population!J114)</f>
        <v>0</v>
      </c>
      <c r="GR114" s="4">
        <f>step*(-'By group'!E$32*Population!E114+'By group'!K$33*Population!K114)</f>
        <v>0</v>
      </c>
      <c r="GS114" s="4">
        <f>step*(-'By group'!F$32*Population!F114+'By group'!L$33*Population!L114)</f>
        <v>-5127.1211513741109</v>
      </c>
      <c r="GT114" s="4">
        <f>step*(-'By group'!G$32*Population!G114+'By group'!M$33*Population!M114)</f>
        <v>-666.62762339295671</v>
      </c>
      <c r="GU114" s="4">
        <f>step*(-'By group'!H$32*Population!H114+'By group'!N$33*Population!N114)</f>
        <v>-582.6720021388835</v>
      </c>
      <c r="GV114" s="46">
        <f t="shared" si="156"/>
        <v>0</v>
      </c>
      <c r="GW114" s="14">
        <f t="shared" si="157"/>
        <v>0</v>
      </c>
      <c r="GX114" s="4">
        <f t="shared" si="158"/>
        <v>0</v>
      </c>
      <c r="GY114" s="4">
        <f t="shared" si="159"/>
        <v>5127.1211513741109</v>
      </c>
      <c r="GZ114" s="4">
        <f t="shared" si="160"/>
        <v>666.62762339295671</v>
      </c>
      <c r="HA114" s="4">
        <f t="shared" si="161"/>
        <v>582.6720021388835</v>
      </c>
      <c r="HB114" s="8">
        <v>0</v>
      </c>
      <c r="HC114" s="4">
        <f>step*(-'By group'!P$32*Population!P114+'By group'!V$33*Population!V114)</f>
        <v>0</v>
      </c>
      <c r="HD114" s="4">
        <f>step*(-'By group'!Q$32*Population!Q114+'By group'!W$33*Population!W114)</f>
        <v>0</v>
      </c>
      <c r="HE114" s="4">
        <f>step*(-'By group'!R$32*Population!R114+'By group'!X$33*Population!X114)</f>
        <v>0</v>
      </c>
      <c r="HF114" s="4">
        <f>step*(-'By group'!S$32*Population!S114+'By group'!Y$33*Population!Y114)</f>
        <v>-2530.4238190118745</v>
      </c>
      <c r="HG114" s="4">
        <f>step*(-'By group'!T$32*Population!T114+'By group'!Z$33*Population!Z114)</f>
        <v>-328.98751529470212</v>
      </c>
      <c r="HH114" s="4">
        <f>step*(-'By group'!U$32*Population!U114+'By group'!AA$33*Population!AA114)</f>
        <v>-287.24686548748002</v>
      </c>
      <c r="HI114" s="14">
        <f t="shared" si="162"/>
        <v>0</v>
      </c>
      <c r="HJ114" s="46">
        <f t="shared" si="163"/>
        <v>0</v>
      </c>
      <c r="HK114" s="4">
        <f t="shared" si="164"/>
        <v>0</v>
      </c>
      <c r="HL114" s="4">
        <f t="shared" si="165"/>
        <v>2530.4238190118745</v>
      </c>
      <c r="HM114" s="4">
        <f t="shared" si="166"/>
        <v>328.98751529470212</v>
      </c>
      <c r="HN114" s="9">
        <f t="shared" si="167"/>
        <v>287.24686548748002</v>
      </c>
      <c r="HO114" s="4">
        <v>0</v>
      </c>
      <c r="HP114" s="4">
        <f>step*(-'By group'!AC$32*Population!AC114+'By group'!AI$33*Population!AI114)</f>
        <v>0</v>
      </c>
      <c r="HQ114" s="4">
        <f>step*(-'By group'!AD$32*Population!AD114+'By group'!AJ$33*Population!AJ114)</f>
        <v>0</v>
      </c>
      <c r="HR114" s="4">
        <f>step*(-'By group'!AE$32*Population!AE114+'By group'!AK$33*Population!AK114)</f>
        <v>0</v>
      </c>
      <c r="HS114" s="4">
        <f>step*(-'By group'!AF$32*Population!AF114+'By group'!AL$33*Population!AL114)</f>
        <v>-182.87432512853889</v>
      </c>
      <c r="HT114" s="4">
        <f>step*(-'By group'!AG$32*Population!AG114+'By group'!AM$33*Population!AM114)</f>
        <v>-23.651949086551479</v>
      </c>
      <c r="HU114" s="4">
        <f>step*(-'By group'!AH$32*Population!AH114+'By group'!AN$33*Population!AN114)</f>
        <v>-20.810467110165163</v>
      </c>
      <c r="HV114" s="14">
        <f t="shared" si="168"/>
        <v>0</v>
      </c>
      <c r="HW114" s="46">
        <f t="shared" si="169"/>
        <v>0</v>
      </c>
      <c r="HX114" s="4">
        <f t="shared" si="170"/>
        <v>0</v>
      </c>
      <c r="HY114" s="4">
        <f t="shared" si="171"/>
        <v>182.87432512853889</v>
      </c>
      <c r="HZ114" s="4">
        <f t="shared" si="172"/>
        <v>23.651949086551479</v>
      </c>
      <c r="IA114" s="4">
        <f t="shared" si="173"/>
        <v>20.810467110165163</v>
      </c>
      <c r="IB114" s="8">
        <v>0</v>
      </c>
      <c r="IC114" s="4">
        <f>step*(-'By group'!AP$32*Population!AP114+'By group'!AV$33*Population!AV114)</f>
        <v>0</v>
      </c>
      <c r="ID114" s="4">
        <f>step*(-'By group'!AQ$32*Population!AQ114+'By group'!AW$33*Population!AW114)</f>
        <v>0</v>
      </c>
      <c r="IE114" s="4">
        <f>step*(-'By group'!AR$32*Population!AR114+'By group'!AX$33*Population!AX114)</f>
        <v>0</v>
      </c>
      <c r="IF114" s="4">
        <f>step*(-'By group'!AS$32*Population!AS114+'By group'!AY$33*Population!AY114)</f>
        <v>-572.13049541267014</v>
      </c>
      <c r="IG114" s="4">
        <f>step*(-'By group'!AT$32*Population!AT114+'By group'!AZ$33*Population!AZ114)</f>
        <v>-75.079320741307853</v>
      </c>
      <c r="IH114" s="4">
        <f>step*(-'By group'!AU$32*Population!AU114+'By group'!BA$33*Population!BA114)</f>
        <v>-65.354272077871471</v>
      </c>
      <c r="II114" s="14">
        <f t="shared" si="102"/>
        <v>0</v>
      </c>
      <c r="IJ114" s="4">
        <f t="shared" si="103"/>
        <v>0</v>
      </c>
      <c r="IK114" s="4">
        <f t="shared" si="174"/>
        <v>0</v>
      </c>
      <c r="IL114" s="4">
        <f t="shared" si="175"/>
        <v>572.13049541267014</v>
      </c>
      <c r="IM114" s="4">
        <f t="shared" si="176"/>
        <v>75.079320741307853</v>
      </c>
      <c r="IN114" s="4">
        <f t="shared" si="177"/>
        <v>65.354272077871471</v>
      </c>
      <c r="IO114" s="8">
        <v>0</v>
      </c>
      <c r="IP114" s="4">
        <f>step*(-'By group'!BC$32*Population!BC114+'By group'!BI$33*Population!BI114)</f>
        <v>0</v>
      </c>
      <c r="IQ114" s="4">
        <f>step*(-'By group'!BD$32*Population!BD114+'By group'!BJ$33*Population!BJ114)</f>
        <v>0</v>
      </c>
      <c r="IR114" s="4">
        <f>step*(-'By group'!BE$32*Population!BE114+'By group'!BK$33*Population!BK114)</f>
        <v>0</v>
      </c>
      <c r="IS114" s="4">
        <f>step*(-'By group'!BF$32*Population!BF114+'By group'!BL$33*Population!BL114)</f>
        <v>-232.57720161238024</v>
      </c>
      <c r="IT114" s="4">
        <f>step*(-'By group'!BG$32*Population!BG114+'By group'!BM$33*Population!BM114)</f>
        <v>-31.583514237420179</v>
      </c>
      <c r="IU114" s="4">
        <f>step*(-'By group'!BH$32*Population!BH114+'By group'!BN$33*Population!BN114)</f>
        <v>-25.84142454990419</v>
      </c>
      <c r="IV114" s="14">
        <f t="shared" si="104"/>
        <v>0</v>
      </c>
      <c r="IW114" s="4">
        <f t="shared" si="105"/>
        <v>0</v>
      </c>
      <c r="IX114" s="4">
        <f t="shared" si="106"/>
        <v>0</v>
      </c>
      <c r="IY114" s="4">
        <f t="shared" si="107"/>
        <v>232.57720161238024</v>
      </c>
      <c r="IZ114" s="4">
        <f t="shared" si="108"/>
        <v>31.583514237420179</v>
      </c>
      <c r="JA114" s="4">
        <f t="shared" si="109"/>
        <v>25.84142454990419</v>
      </c>
      <c r="JB114" s="75">
        <f>step*(+prop_idu_male*'By group'!BB$9*Population!BB114-'By group'!B$8*Population!B114)</f>
        <v>-1006.5857591156149</v>
      </c>
      <c r="JC114" s="46">
        <f>step*(+prop_idu_male*'By group'!BC$9*Population!BC114-'By group'!C$8*Population!C114)</f>
        <v>-6.0003166700431096</v>
      </c>
      <c r="JD114" s="46">
        <f>step*(+prop_idu_male*'By group'!BD$9*Population!BD114-'By group'!D$8*Population!D114)</f>
        <v>-17.627459924192539</v>
      </c>
      <c r="JE114" s="46">
        <f>step*(+prop_idu_male*'By group'!BE$9*Population!BE114-'By group'!E$8*Population!E114)</f>
        <v>-18.313767619376922</v>
      </c>
      <c r="JF114" s="46">
        <f>step*(+prop_idu_male*'By group'!BF$9*Population!BF114-'By group'!F$8*Population!F114)</f>
        <v>-5.512188457741849</v>
      </c>
      <c r="JG114" s="46">
        <f>step*(+prop_idu_male*'By group'!BG$9*Population!BG114-'By group'!G$8*Population!G114)</f>
        <v>-1.0626787036609355</v>
      </c>
      <c r="JH114" s="46">
        <f>step*(+prop_idu_male*'By group'!BH$9*Population!BH114-'By group'!H$8*Population!H114)</f>
        <v>-0.90063807883683578</v>
      </c>
      <c r="JI114" s="46">
        <f>step*(+prop_idu_male*'By group'!BI$9*Population!BI114-'By group'!I$8*Population!I114)</f>
        <v>0</v>
      </c>
      <c r="JJ114" s="46">
        <f>step*(+prop_idu_male*'By group'!BJ$9*Population!BJ114-'By group'!J$8*Population!J114)</f>
        <v>0</v>
      </c>
      <c r="JK114" s="46">
        <f>step*(+prop_idu_male*'By group'!BK$9*Population!BK114-'By group'!K$8*Population!K114)</f>
        <v>0</v>
      </c>
      <c r="JL114" s="46">
        <f>step*(+prop_idu_male*'By group'!BL$9*Population!BL114-'By group'!L$8*Population!L114)</f>
        <v>-1.8865051804749011</v>
      </c>
      <c r="JM114" s="46">
        <f>step*(+prop_idu_male*'By group'!BM$9*Population!BM114-'By group'!M$8*Population!M114)</f>
        <v>-0.94370302887557445</v>
      </c>
      <c r="JN114" s="46">
        <f>step*(+prop_idu_male*'By group'!BN$9*Population!BN114-'By group'!N$8*Population!N114)</f>
        <v>-0.75997099123544487</v>
      </c>
      <c r="JO114" s="45">
        <f>step*(+(1-prop_idu_male)*'By group'!BB$9*Population!BB114-'By group'!O$8*Population!O114-'By group'!O$6*Population!O114+'By group'!AB$7*Population!AB114)</f>
        <v>-7527.5338821912283</v>
      </c>
      <c r="JP114" s="46">
        <f>step*(+(1-prop_idu_male)*'By group'!BC$9*Population!BC114-'By group'!P$8*Population!P114-'By group'!P$6*Population!P114+'By group'!AC$7*Population!AC114)</f>
        <v>-11.496204411366127</v>
      </c>
      <c r="JQ114" s="46">
        <f>step*(+(1-prop_idu_male)*'By group'!BD$9*Population!BD114-'By group'!Q$8*Population!Q114-'By group'!Q$6*Population!Q114+'By group'!AD$7*Population!AD114)</f>
        <v>-33.341882805205252</v>
      </c>
      <c r="JR114" s="46">
        <f>step*(+(1-prop_idu_male)*'By group'!BE$9*Population!BE114-'By group'!R$8*Population!R114-'By group'!R$6*Population!R114+'By group'!AE$7*Population!AE114)</f>
        <v>-34.048203873700189</v>
      </c>
      <c r="JS114" s="46">
        <f>step*(+(1-prop_idu_male)*'By group'!BF$9*Population!BF114-'By group'!S$8*Population!S114-'By group'!S$6*Population!S114+'By group'!AF$7*Population!AF114)</f>
        <v>-10.119405894781851</v>
      </c>
      <c r="JT114" s="46">
        <f>step*(+(1-prop_idu_male)*'By group'!BG$9*Population!BG114-'By group'!T$8*Population!T114-'By group'!T$6*Population!T114+'By group'!AG$7*Population!AG114)</f>
        <v>-1.9338664335689968</v>
      </c>
      <c r="JU114" s="46">
        <f>step*(+(1-prop_idu_male)*'By group'!BH$9*Population!BH114-'By group'!U$8*Population!U114-'By group'!U$6*Population!U114+'By group'!AH$7*Population!AH114)</f>
        <v>-1.6155537275984984</v>
      </c>
      <c r="JV114" s="46">
        <f>step*(+(1-prop_idu_male)*'By group'!BI$9*Population!BI114-'By group'!V$8*Population!V114-'By group'!V$6*Population!V114+'By group'!AI$7*Population!AI114)</f>
        <v>0</v>
      </c>
      <c r="JW114" s="46">
        <f>step*(+(1-prop_idu_male)*'By group'!BJ$9*Population!BJ114-'By group'!W$8*Population!W114-'By group'!W$6*Population!W114+'By group'!AJ$7*Population!AJ114)</f>
        <v>0</v>
      </c>
      <c r="JX114" s="46">
        <f>step*(+(1-prop_idu_male)*'By group'!BK$9*Population!BK114-'By group'!X$8*Population!X114-'By group'!X$6*Population!X114+'By group'!AK$7*Population!AK114)</f>
        <v>0</v>
      </c>
      <c r="JY114" s="46">
        <f>step*(+(1-prop_idu_male)*'By group'!BL$9*Population!BL114-'By group'!Y$8*Population!Y114-'By group'!Y$6*Population!Y114+'By group'!AL$7*Population!AL114)</f>
        <v>-3.3794034781861999</v>
      </c>
      <c r="JZ114" s="46">
        <f>step*(+(1-prop_idu_male)*'By group'!BM$9*Population!BM114-'By group'!Z$8*Population!Z114-'By group'!Z$6*Population!Z114+'By group'!AM$7*Population!AM114)</f>
        <v>-1.6650027787522164</v>
      </c>
      <c r="KA114" s="76">
        <f>step*(+(1-prop_idu_male)*'By group'!BN$9*Population!BN114-'By group'!AA$8*Population!AA114-'By group'!AA$6*Population!AA114+'By group'!AN$7*Population!AN114)</f>
        <v>-1.3217077588486781</v>
      </c>
      <c r="KB114" s="46">
        <f>step*(+'By group'!O$6*Population!O114-'By group'!AB$7*Population!AB114)</f>
        <v>6441.3692725080336</v>
      </c>
      <c r="KC114" s="46">
        <f>step*(+'By group'!P$6*Population!P114-'By group'!AC$7*Population!AC114)</f>
        <v>8.3164764542969802</v>
      </c>
      <c r="KD114" s="46">
        <f>step*(+'By group'!Q$6*Population!Q114-'By group'!AD$7*Population!AD114)</f>
        <v>24.041643176775793</v>
      </c>
      <c r="KE114" s="46">
        <f>step*(+'By group'!R$6*Population!R114-'By group'!AE$7*Population!AE114)</f>
        <v>24.440640568464467</v>
      </c>
      <c r="KF114" s="46">
        <f>step*(+'By group'!S$6*Population!S114-'By group'!AF$7*Population!AF114)</f>
        <v>7.2392723361567644</v>
      </c>
      <c r="KG114" s="46">
        <f>step*(+'By group'!T$6*Population!T114-'By group'!AG$7*Population!AG114)</f>
        <v>1.3801117497928814</v>
      </c>
      <c r="KH114" s="46">
        <f>step*(+'By group'!U$6*Population!U114-'By group'!AH$7*Population!AH114)</f>
        <v>1.1482147391451283</v>
      </c>
      <c r="KI114" s="46">
        <f>step*(+'By group'!V$6*Population!V114-'By group'!AI$7*Population!AI114)</f>
        <v>0</v>
      </c>
      <c r="KJ114" s="46">
        <f>step*(+'By group'!W$6*Population!W114-'By group'!AJ$7*Population!AJ114)</f>
        <v>0</v>
      </c>
      <c r="KK114" s="46">
        <f>step*(+'By group'!X$6*Population!X114-'By group'!AK$7*Population!AK114)</f>
        <v>0</v>
      </c>
      <c r="KL114" s="46">
        <f>step*(+'By group'!Y$6*Population!Y114-'By group'!AL$7*Population!AL114)</f>
        <v>2.4008913570249231</v>
      </c>
      <c r="KM114" s="46">
        <f>step*(+'By group'!Z$6*Population!Z114-'By group'!AM$7*Population!AM114)</f>
        <v>1.1775682247044852</v>
      </c>
      <c r="KN114" s="46">
        <f>step*(+'By group'!AA$6*Population!AA114-'By group'!AN$7*Population!AN114)</f>
        <v>0.93051380345701284</v>
      </c>
      <c r="KO114" s="45">
        <v>0</v>
      </c>
      <c r="KP114" s="46">
        <v>0</v>
      </c>
      <c r="KQ114" s="46">
        <v>0</v>
      </c>
      <c r="KR114" s="46">
        <v>0</v>
      </c>
      <c r="KS114" s="46">
        <v>0</v>
      </c>
      <c r="KT114" s="46">
        <v>0</v>
      </c>
      <c r="KU114" s="46">
        <v>0</v>
      </c>
      <c r="KV114" s="46">
        <v>0</v>
      </c>
      <c r="KW114" s="46">
        <v>0</v>
      </c>
      <c r="KX114" s="46">
        <v>0</v>
      </c>
      <c r="KY114" s="46">
        <v>0</v>
      </c>
      <c r="KZ114" s="46">
        <v>0</v>
      </c>
      <c r="LA114" s="46">
        <v>0</v>
      </c>
      <c r="LB114" s="188">
        <f>step*(-'By group'!BB$9*Population!BB114+'By group'!B$8*Population!B114+'By group'!O$8*Population!O114)</f>
        <v>2092.7503687988101</v>
      </c>
      <c r="LC114" s="189">
        <f>step*(-'By group'!BC$9*Population!BC114+'By group'!C$8*Population!C114+'By group'!P$8*Population!P114)</f>
        <v>9.1800446271122578</v>
      </c>
      <c r="LD114" s="189">
        <f>step*(-'By group'!BD$9*Population!BD114+'By group'!D$8*Population!D114+'By group'!Q$8*Population!Q114)</f>
        <v>26.927699552621995</v>
      </c>
      <c r="LE114" s="189">
        <f>step*(-'By group'!BE$9*Population!BE114+'By group'!E$8*Population!E114+'By group'!R$8*Population!R114)</f>
        <v>27.92133092461264</v>
      </c>
      <c r="LF114" s="189">
        <f>step*(-'By group'!BF$9*Population!BF114+'By group'!F$8*Population!F114+'By group'!S$8*Population!S114)</f>
        <v>8.3923220163669345</v>
      </c>
      <c r="LG114" s="189">
        <f>step*(-'By group'!BG$9*Population!BG114+'By group'!G$8*Population!G114+'By group'!T$8*Population!T114)</f>
        <v>1.6164333874370511</v>
      </c>
      <c r="LH114" s="189">
        <f>step*(-'By group'!BH$9*Population!BH114+'By group'!H$8*Population!H114+'By group'!U$8*Population!U114)</f>
        <v>1.3679770672902061</v>
      </c>
      <c r="LI114" s="189">
        <f>step*(-'By group'!BI$9*Population!BI114+'By group'!I$8*Population!I114+'By group'!V$8*Population!V114)</f>
        <v>0</v>
      </c>
      <c r="LJ114" s="189">
        <f>step*(-'By group'!BJ$9*Population!BJ114+'By group'!J$8*Population!J114+'By group'!W$8*Population!W114)</f>
        <v>0</v>
      </c>
      <c r="LK114" s="189">
        <f>step*(-'By group'!BK$9*Population!BK114+'By group'!K$8*Population!K114+'By group'!X$8*Population!X114)</f>
        <v>0</v>
      </c>
      <c r="LL114" s="189">
        <f>step*(-'By group'!BL$9*Population!BL114+'By group'!L$8*Population!L114+'By group'!Y$8*Population!Y114)</f>
        <v>2.8650173016361773</v>
      </c>
      <c r="LM114" s="189">
        <f>step*(-'By group'!BM$9*Population!BM114+'By group'!M$8*Population!M114+'By group'!Z$8*Population!Z114)</f>
        <v>1.4311375829233055</v>
      </c>
      <c r="LN114" s="189">
        <f>step*(-'By group'!BN$9*Population!BN114+'By group'!N$8*Population!N114+'By group'!AA$8*Population!AA114)</f>
        <v>1.1511649466271101</v>
      </c>
    </row>
    <row r="115" spans="1:326" x14ac:dyDescent="0.25">
      <c r="A115">
        <f t="shared" si="178"/>
        <v>55.5</v>
      </c>
      <c r="B115" s="52">
        <f>step*((-'By group'!B$4-'By group'!B$5-'By group'!B$22)*Population!B115+'By group'!B$3*Population!$BO115)</f>
        <v>201611.20920182276</v>
      </c>
      <c r="C115" s="4">
        <f>step*((-'By group'!C$4-'By group'!C$5-'By group'!C$22)*Population!C115+'By group'!C$3*Population!$BO115)</f>
        <v>-5519.0196545169701</v>
      </c>
      <c r="D115" s="4">
        <f>step*((-'By group'!D$4-'By group'!D$5-'By group'!D$22)*Population!D115+'By group'!D$3*Population!$BO115)</f>
        <v>-36209.026756561521</v>
      </c>
      <c r="E115" s="4">
        <f>step*((-'By group'!E$4-'By group'!E$5-'By group'!E$22)*Population!E115+'By group'!E$3*Population!$BO115)</f>
        <v>-57956.249932613726</v>
      </c>
      <c r="F115" s="4">
        <f>step*((-'By group'!F$4-'By group'!F$5-'By group'!F$22)*Population!F115+'By group'!F$3*Population!$BO115)</f>
        <v>-23512.073904294542</v>
      </c>
      <c r="G115" s="4">
        <f>step*((-'By group'!G$4-'By group'!G$5-'By group'!G$22)*Population!G115+'By group'!G$3*Population!$BO115)</f>
        <v>-5698.9442522080062</v>
      </c>
      <c r="H115" s="4">
        <f>step*((-'By group'!H$4-'By group'!H$5-'By group'!H$22)*Population!H115+'By group'!H$3*Population!$BO115)</f>
        <v>-5292.3814709233793</v>
      </c>
      <c r="I115" s="4">
        <f>step*((-'By group'!I$4-'By group'!I$5-'By group'!I$22)*Population!I115+'By group'!I$3*Population!$BO115)</f>
        <v>0</v>
      </c>
      <c r="J115" s="4">
        <f>step*((-'By group'!J$4-'By group'!J$5-'By group'!J$22)*Population!J115+'By group'!J$3*Population!$BO115)</f>
        <v>0</v>
      </c>
      <c r="K115" s="4">
        <f>step*((-'By group'!K$4-'By group'!K$5-'By group'!K$22)*Population!K115+'By group'!K$3*Population!$BO115)</f>
        <v>0</v>
      </c>
      <c r="L115" s="4">
        <f>step*((-'By group'!L$4-'By group'!L$5-'By group'!L$22)*Population!L115+'By group'!L$3*Population!$BO115)</f>
        <v>-2926.6412047824283</v>
      </c>
      <c r="M115" s="4">
        <f>step*((-'By group'!M$4-'By group'!M$5-'By group'!M$22)*Population!M115+'By group'!M$3*Population!$BO115)</f>
        <v>-1659.8009309994893</v>
      </c>
      <c r="N115" s="4">
        <f>step*((-'By group'!N$4-'By group'!N$5-'By group'!N$22)*Population!N115+'By group'!N$3*Population!$BO115)</f>
        <v>-1573.7239557831385</v>
      </c>
      <c r="O115" s="8">
        <f>step*((-'By group'!O$4-'By group'!O$5-'By group'!O$22)*Population!O115+'By group'!O$3*Population!$BO115)</f>
        <v>140494.95584275795</v>
      </c>
      <c r="P115" s="4">
        <f>step*((-'By group'!P$4-'By group'!P$5-'By group'!P$22)*Population!P115+'By group'!P$3*Population!$BO115)</f>
        <v>-2727.4318853753439</v>
      </c>
      <c r="Q115" s="4">
        <f>step*((-'By group'!Q$4-'By group'!Q$5-'By group'!Q$22)*Population!Q115+'By group'!Q$3*Population!$BO115)</f>
        <v>-17886.349439830279</v>
      </c>
      <c r="R115" s="4">
        <f>step*((-'By group'!R$4-'By group'!R$5-'By group'!R$22)*Population!R115+'By group'!R$3*Population!$BO115)</f>
        <v>-28612.269309677798</v>
      </c>
      <c r="S115" s="4">
        <f>step*((-'By group'!S$4-'By group'!S$5-'By group'!S$22)*Population!S115+'By group'!S$3*Population!$BO115)</f>
        <v>-11602.81070555575</v>
      </c>
      <c r="T115" s="4">
        <f>step*((-'By group'!T$4-'By group'!T$5-'By group'!T$22)*Population!T115+'By group'!T$3*Population!$BO115)</f>
        <v>-2811.6099420174705</v>
      </c>
      <c r="U115" s="4">
        <f>step*((-'By group'!U$4-'By group'!U$5-'By group'!U$22)*Population!U115+'By group'!U$3*Population!$BO115)</f>
        <v>-2610.3312699618218</v>
      </c>
      <c r="V115" s="4">
        <f>step*((-'By group'!V$4-'By group'!V$5-'By group'!V$22)*Population!V115+'By group'!V$3*Population!$BO115)</f>
        <v>0</v>
      </c>
      <c r="W115" s="4">
        <f>step*((-'By group'!W$4-'By group'!W$5-'By group'!W$22)*Population!W115+'By group'!W$3*Population!$BO115)</f>
        <v>0</v>
      </c>
      <c r="X115" s="4">
        <f>step*((-'By group'!X$4-'By group'!X$5-'By group'!X$22)*Population!X115+'By group'!X$3*Population!$BO115)</f>
        <v>0</v>
      </c>
      <c r="Y115" s="4">
        <f>step*((-'By group'!Y$4-'By group'!Y$5-'By group'!Y$22)*Population!Y115+'By group'!Y$3*Population!$BO115)</f>
        <v>-1443.3451416589996</v>
      </c>
      <c r="Z115" s="4">
        <f>step*((-'By group'!Z$4-'By group'!Z$5-'By group'!Z$22)*Population!Z115+'By group'!Z$3*Population!$BO115)</f>
        <v>-818.47346661301231</v>
      </c>
      <c r="AA115" s="4">
        <f>step*((-'By group'!AA$4-'By group'!AA$5-'By group'!AA$22)*Population!AA115+'By group'!AA$3*Population!$BO115)</f>
        <v>-776.63228032761901</v>
      </c>
      <c r="AB115" s="8">
        <f>step*((-'By group'!AB$4-'By group'!AB$5-'By group'!AB$22)*Population!AB115+'By group'!AB$3*Population!$BO115)</f>
        <v>-1323.6124376629207</v>
      </c>
      <c r="AC115" s="4">
        <f>step*((-'By group'!AC$4-'By group'!AC$5-'By group'!AC$22)*Population!AC115+'By group'!AC$3*Population!$BO115)</f>
        <v>-193.82949352543164</v>
      </c>
      <c r="AD115" s="4">
        <f>step*((-'By group'!AD$4-'By group'!AD$5-'By group'!AD$22)*Population!AD115+'By group'!AD$3*Population!$BO115)</f>
        <v>-1278.2631787649552</v>
      </c>
      <c r="AE115" s="4">
        <f>step*((-'By group'!AE$4-'By group'!AE$5-'By group'!AE$22)*Population!AE115+'By group'!AE$3*Population!$BO115)</f>
        <v>-2060.6893495972904</v>
      </c>
      <c r="AF115" s="4">
        <f>step*((-'By group'!AF$4-'By group'!AF$5-'By group'!AF$22)*Population!AF115+'By group'!AF$3*Population!$BO115)</f>
        <v>-840.51100658466009</v>
      </c>
      <c r="AG115" s="4">
        <f>step*((-'By group'!AG$4-'By group'!AG$5-'By group'!AG$22)*Population!AG115+'By group'!AG$3*Population!$BO115)</f>
        <v>-204.51120217808418</v>
      </c>
      <c r="AH115" s="4">
        <f>step*((-'By group'!AH$4-'By group'!AH$5-'By group'!AH$22)*Population!AH115+'By group'!AH$3*Population!$BO115)</f>
        <v>-191.18470875182942</v>
      </c>
      <c r="AI115" s="4">
        <f>step*((-'By group'!AI$4-'By group'!AI$5-'By group'!AI$22)*Population!AI115+'By group'!AI$3*Population!$BO115)</f>
        <v>0</v>
      </c>
      <c r="AJ115" s="4">
        <f>step*((-'By group'!AJ$4-'By group'!AJ$5-'By group'!AJ$22)*Population!AJ115+'By group'!AJ$3*Population!$BO115)</f>
        <v>0</v>
      </c>
      <c r="AK115" s="4">
        <f>step*((-'By group'!AK$4-'By group'!AK$5-'By group'!AK$22)*Population!AK115+'By group'!AK$3*Population!$BO115)</f>
        <v>0</v>
      </c>
      <c r="AL115" s="4">
        <f>step*((-'By group'!AL$4-'By group'!AL$5-'By group'!AL$22)*Population!AL115+'By group'!AL$3*Population!$BO115)</f>
        <v>-105.78554602549231</v>
      </c>
      <c r="AM115" s="4">
        <f>step*((-'By group'!AM$4-'By group'!AM$5-'By group'!AM$22)*Population!AM115+'By group'!AM$3*Population!$BO115)</f>
        <v>-60.435955711296081</v>
      </c>
      <c r="AN115" s="4">
        <f>step*((-'By group'!AN$4-'By group'!AN$5-'By group'!AN$22)*Population!AN115+'By group'!AN$3*Population!$BO115)</f>
        <v>-57.763970700176785</v>
      </c>
      <c r="AO115" s="8">
        <f>step*((-'By group'!AO$4-'By group'!AO$5-'By group'!AO$22)*Population!AO115+'By group'!AO$3*Population!$BO115)</f>
        <v>17594.144458744529</v>
      </c>
      <c r="AP115" s="4">
        <f>step*((-'By group'!AP$4-'By group'!AP$5-'By group'!AP$22)*Population!AP115+'By group'!AP$3*Population!$BO115)</f>
        <v>-623.95670679682758</v>
      </c>
      <c r="AQ115" s="4">
        <f>step*((-'By group'!AQ$4-'By group'!AQ$5-'By group'!AQ$22)*Population!AQ115+'By group'!AQ$3*Population!$BO115)</f>
        <v>-4079.3944888351798</v>
      </c>
      <c r="AR115" s="4">
        <f>step*((-'By group'!AR$4-'By group'!AR$5-'By group'!AR$22)*Population!AR115+'By group'!AR$3*Population!$BO115)</f>
        <v>-6492.2604768046958</v>
      </c>
      <c r="AS115" s="4">
        <f>step*((-'By group'!AS$4-'By group'!AS$5-'By group'!AS$22)*Population!AS115+'By group'!AS$3*Population!$BO115)</f>
        <v>-2620.7226097680555</v>
      </c>
      <c r="AT115" s="4">
        <f>step*((-'By group'!AT$4-'By group'!AT$5-'By group'!AT$22)*Population!AT115+'By group'!AT$3*Population!$BO115)</f>
        <v>-632.62026708871861</v>
      </c>
      <c r="AU115" s="4">
        <f>step*((-'By group'!AU$4-'By group'!AU$5-'By group'!AU$22)*Population!AU115+'By group'!AU$3*Population!$BO115)</f>
        <v>-582.441300469667</v>
      </c>
      <c r="AV115" s="4">
        <f>step*((-'By group'!AV$4-'By group'!AV$5-'By group'!AV$22)*Population!AV115+'By group'!AV$3*Population!$BO115)</f>
        <v>0</v>
      </c>
      <c r="AW115" s="4">
        <f>step*((-'By group'!AW$4-'By group'!AW$5-'By group'!AW$22)*Population!AW115+'By group'!AW$3*Population!$BO115)</f>
        <v>0</v>
      </c>
      <c r="AX115" s="4">
        <f>step*((-'By group'!AX$4-'By group'!AX$5-'By group'!AX$22)*Population!AX115+'By group'!AX$3*Population!$BO115)</f>
        <v>0</v>
      </c>
      <c r="AY115" s="4">
        <f>step*((-'By group'!AY$4-'By group'!AY$5-'By group'!AY$22)*Population!AY115+'By group'!AY$3*Population!$BO115)</f>
        <v>-321.88006947624677</v>
      </c>
      <c r="AZ115" s="4">
        <f>step*((-'By group'!AZ$4-'By group'!AZ$5-'By group'!AZ$22)*Population!AZ115+'By group'!AZ$3*Population!$BO115)</f>
        <v>-180.47530705290407</v>
      </c>
      <c r="BA115" s="4">
        <f>step*((-'By group'!BA$4-'By group'!BA$5-'By group'!BA$22)*Population!BA115+'By group'!BA$3*Population!$BO115)</f>
        <v>-168.15157065556681</v>
      </c>
      <c r="BB115" s="8">
        <f>step*((-'By group'!BB$4-'By group'!BB$5-'By group'!BB$22)*Population!BB115+'By group'!BB$3*Population!$BO115)</f>
        <v>5802.5012447025865</v>
      </c>
      <c r="BC115" s="4">
        <f>step*((-'By group'!BC$4-'By group'!BC$5-'By group'!BC$22)*Population!BC115+'By group'!BC$3*Population!$BO115)</f>
        <v>-440.50278847208983</v>
      </c>
      <c r="BD115" s="4">
        <f>step*((-'By group'!BD$4-'By group'!BD$5-'By group'!BD$22)*Population!BD115+'By group'!BD$3*Population!$BO115)</f>
        <v>-2234.0921522524091</v>
      </c>
      <c r="BE115" s="4">
        <f>step*((-'By group'!BE$4-'By group'!BE$5-'By group'!BE$22)*Population!BE115+'By group'!BE$3*Population!$BO115)</f>
        <v>-3108.1433402210532</v>
      </c>
      <c r="BF115" s="4">
        <f>step*((-'By group'!BF$4-'By group'!BF$5-'By group'!BF$22)*Population!BF115+'By group'!BF$3*Population!$BO115)</f>
        <v>-1153.1537337946961</v>
      </c>
      <c r="BG115" s="4">
        <f>step*((-'By group'!BG$4-'By group'!BG$5-'By group'!BG$22)*Population!BG115+'By group'!BG$3*Population!$BO115)</f>
        <v>-263.16583841237741</v>
      </c>
      <c r="BH115" s="4">
        <f>step*((-'By group'!BH$4-'By group'!BH$5-'By group'!BH$22)*Population!BH115+'By group'!BH$3*Population!$BO115)</f>
        <v>-226.25617076546823</v>
      </c>
      <c r="BI115" s="4">
        <f>step*((-'By group'!BI$4-'By group'!BI$5-'By group'!BI$22)*Population!BI115+'By group'!BI$3*Population!$BO115)</f>
        <v>0</v>
      </c>
      <c r="BJ115" s="4">
        <f>step*((-'By group'!BJ$4-'By group'!BJ$5-'By group'!BJ$22)*Population!BJ115+'By group'!BJ$3*Population!$BO115)</f>
        <v>0</v>
      </c>
      <c r="BK115" s="4">
        <f>step*((-'By group'!BK$4-'By group'!BK$5-'By group'!BK$22)*Population!BK115+'By group'!BK$3*Population!$BO115)</f>
        <v>0</v>
      </c>
      <c r="BL115" s="4">
        <f>step*((-'By group'!BL$4-'By group'!BL$5-'By group'!BL$22)*Population!BL115+'By group'!BL$3*Population!$BO115)</f>
        <v>-148.7764524591189</v>
      </c>
      <c r="BM115" s="4">
        <f>step*((-'By group'!BM$4-'By group'!BM$5-'By group'!BM$22)*Population!BM115+'By group'!BM$3*Population!$BO115)</f>
        <v>-75.744594222550333</v>
      </c>
      <c r="BN115" s="4">
        <f>step*((-'By group'!BN$4-'By group'!BN$5-'By group'!BN$22)*Population!BN115+'By group'!BN$3*Population!$BO115)</f>
        <v>-63.385387180544299</v>
      </c>
      <c r="BO115" s="71">
        <f>-step*SUM(SCR!B115:N115)*Population!B115</f>
        <v>-143899.62692800094</v>
      </c>
      <c r="BP115" s="4">
        <f>step*-SUM('By group'!C$11:C$21)*Population!C115</f>
        <v>-137975.49136292425</v>
      </c>
      <c r="BQ115" s="4">
        <f>step*-SUM('By group'!D$11:D$21)*Population!D115</f>
        <v>-100580.62987933756</v>
      </c>
      <c r="BR115" s="4">
        <f>step*-SUM('By group'!E$11:E$21)*Population!E115</f>
        <v>-41397.32138043837</v>
      </c>
      <c r="BS115" s="4">
        <f>step*-SUM('By group'!F$11:F$21)*Population!F115</f>
        <v>-12374.775739102392</v>
      </c>
      <c r="BT115" s="4">
        <f>step*-SUM('By group'!G$11:G$21)*Population!G115</f>
        <v>-5936.4002627166728</v>
      </c>
      <c r="BU115" s="4">
        <f>step*-SUM('By group'!H$11:H$21)*Population!H115</f>
        <v>0</v>
      </c>
      <c r="BV115" s="4">
        <f>step*-SUM('By group'!I$11:I$21)*Population!I115</f>
        <v>0</v>
      </c>
      <c r="BW115" s="4">
        <f>step*-SUM('By group'!J$11:J$21)*Population!J115</f>
        <v>0</v>
      </c>
      <c r="BX115" s="4">
        <f>step*-SUM('By group'!K$11:K$21)*Population!K115</f>
        <v>0</v>
      </c>
      <c r="BY115" s="4">
        <f>step*-SUM('By group'!L$11:L$21)*Population!L115</f>
        <v>-2090.4580034160203</v>
      </c>
      <c r="BZ115" s="4">
        <f>step*-SUM('By group'!M$11:M$21)*Population!M115</f>
        <v>-1037.3755818746808</v>
      </c>
      <c r="CA115" s="4">
        <f>step*-SUM('By group'!N$11:N$21)*Population!N115</f>
        <v>0</v>
      </c>
      <c r="CB115" s="13">
        <f>-step*SUM(SCR!O115:AA115)*Population!O115</f>
        <v>-71123.657349406785</v>
      </c>
      <c r="CC115" s="4">
        <f>step*-SUM('By group'!P$11:P$21)*Population!P115</f>
        <v>-68185.797134383596</v>
      </c>
      <c r="CD115" s="4">
        <f>step*-SUM('By group'!Q$11:Q$21)*Population!Q115</f>
        <v>-49684.303999528558</v>
      </c>
      <c r="CE115" s="4">
        <f>step*-SUM('By group'!R$11:R$21)*Population!R115</f>
        <v>-20437.335221198427</v>
      </c>
      <c r="CF115" s="4">
        <f>step*-SUM('By group'!S$11:S$21)*Population!S115</f>
        <v>-6106.7424766082904</v>
      </c>
      <c r="CG115" s="4">
        <f>step*-SUM('By group'!T$11:T$21)*Population!T115</f>
        <v>-2928.7603562681984</v>
      </c>
      <c r="CH115" s="4">
        <f>step*-SUM('By group'!U$11:U$21)*Population!U115</f>
        <v>0</v>
      </c>
      <c r="CI115" s="4">
        <f>step*-SUM('By group'!V$11:V$21)*Population!V115</f>
        <v>0</v>
      </c>
      <c r="CJ115" s="4">
        <f>step*-SUM('By group'!W$11:W$21)*Population!W115</f>
        <v>0</v>
      </c>
      <c r="CK115" s="4">
        <f>step*-SUM('By group'!X$11:X$21)*Population!X115</f>
        <v>0</v>
      </c>
      <c r="CL115" s="4">
        <f>step*-SUM('By group'!Y$11:Y$21)*Population!Y115</f>
        <v>-1030.9608154707139</v>
      </c>
      <c r="CM115" s="4">
        <f>step*-SUM('By group'!Z$11:Z$21)*Population!Z115</f>
        <v>-511.54591663313272</v>
      </c>
      <c r="CN115" s="4">
        <f>step*-SUM('By group'!AA$11:AA$21)*Population!AA115</f>
        <v>0</v>
      </c>
      <c r="CO115" s="13">
        <f>-step*SUM(SCR!AB115:AN115)*Population!AB115</f>
        <v>-5045.1078625335967</v>
      </c>
      <c r="CP115" s="4">
        <f>step*-SUM('By group'!AC$11:AC$21)*Population!AC115</f>
        <v>-4845.7373381357911</v>
      </c>
      <c r="CQ115" s="4">
        <f>step*-SUM('By group'!AD$11:AD$21)*Population!AD115</f>
        <v>-3550.731052124876</v>
      </c>
      <c r="CR115" s="4">
        <f>step*-SUM('By group'!AE$11:AE$21)*Population!AE115</f>
        <v>-1471.9209639980645</v>
      </c>
      <c r="CS115" s="4">
        <f>step*-SUM('By group'!AF$11:AF$21)*Population!AF115</f>
        <v>-442.37421399192635</v>
      </c>
      <c r="CT115" s="4">
        <f>step*-SUM('By group'!AG$11:AG$21)*Population!AG115</f>
        <v>-213.03250226883767</v>
      </c>
      <c r="CU115" s="4">
        <f>step*-SUM('By group'!AH$11:AH$21)*Population!AH115</f>
        <v>0</v>
      </c>
      <c r="CV115" s="4">
        <f>step*-SUM('By group'!AI$11:AI$21)*Population!AI115</f>
        <v>0</v>
      </c>
      <c r="CW115" s="4">
        <f>step*-SUM('By group'!AJ$11:AJ$21)*Population!AJ115</f>
        <v>0</v>
      </c>
      <c r="CX115" s="4">
        <f>step*-SUM('By group'!AK$11:AK$21)*Population!AK115</f>
        <v>0</v>
      </c>
      <c r="CY115" s="4">
        <f>step*-SUM('By group'!AL$11:AL$21)*Population!AL115</f>
        <v>-75.561104303923074</v>
      </c>
      <c r="CZ115" s="4">
        <f>step*-SUM('By group'!AM$11:AM$21)*Population!AM115</f>
        <v>-37.772472319560052</v>
      </c>
      <c r="DA115" s="4">
        <f>step*-SUM('By group'!AN$11:AN$21)*Population!AN115</f>
        <v>0</v>
      </c>
      <c r="DB115" s="13">
        <f>-step*SUM(SCR!AO115:BA115)*Population!AO115</f>
        <v>-16285.432849399576</v>
      </c>
      <c r="DC115" s="4">
        <f>step*-SUM('By group'!AP$11:AP$21)*Population!AP115</f>
        <v>-15598.917669920689</v>
      </c>
      <c r="DD115" s="4">
        <f>step*-SUM('By group'!AQ$11:AQ$21)*Population!AQ115</f>
        <v>-11331.6513578755</v>
      </c>
      <c r="DE115" s="4">
        <f>step*-SUM('By group'!AR$11:AR$21)*Population!AR115</f>
        <v>-4637.3289120033542</v>
      </c>
      <c r="DF115" s="4">
        <f>step*-SUM('By group'!AS$11:AS$21)*Population!AS115</f>
        <v>-1379.3276893516081</v>
      </c>
      <c r="DG115" s="4">
        <f>step*-SUM('By group'!AT$11:AT$21)*Population!AT115</f>
        <v>-658.97944488408189</v>
      </c>
      <c r="DH115" s="4">
        <f>step*-SUM('By group'!AU$11:AU$21)*Population!AU115</f>
        <v>0</v>
      </c>
      <c r="DI115" s="4">
        <f>step*-SUM('By group'!AV$11:AV$21)*Population!AV115</f>
        <v>0</v>
      </c>
      <c r="DJ115" s="4">
        <f>step*-SUM('By group'!AW$11:AW$21)*Population!AW115</f>
        <v>0</v>
      </c>
      <c r="DK115" s="4">
        <f>step*-SUM('By group'!AX$11:AX$21)*Population!AX115</f>
        <v>0</v>
      </c>
      <c r="DL115" s="4">
        <f>step*-SUM('By group'!AY$11:AY$21)*Population!AY115</f>
        <v>-229.91433534017625</v>
      </c>
      <c r="DM115" s="4">
        <f>step*-SUM('By group'!AZ$11:AZ$21)*Population!AZ115</f>
        <v>-112.79706690806505</v>
      </c>
      <c r="DN115" s="4">
        <f>step*-SUM('By group'!BA$11:BA$21)*Population!BA115</f>
        <v>0</v>
      </c>
      <c r="DO115" s="13">
        <f>-step*SUM(SCR!BB115:BN115)*Population!BB115</f>
        <v>-7793.6423423192709</v>
      </c>
      <c r="DP115" s="4">
        <f>step*-SUM('By group'!BC$11:BC$21)*Population!BC115</f>
        <v>-7341.7131412014969</v>
      </c>
      <c r="DQ115" s="4">
        <f>step*-SUM('By group'!BD$11:BD$21)*Population!BD115</f>
        <v>-5077.4821642100196</v>
      </c>
      <c r="DR115" s="4">
        <f>step*-SUM('By group'!BE$11:BE$21)*Population!BE115</f>
        <v>-1942.5895876381583</v>
      </c>
      <c r="DS115" s="4">
        <f>step*-SUM('By group'!BF$11:BF$21)*Population!BF115</f>
        <v>-549.12082561652198</v>
      </c>
      <c r="DT115" s="4">
        <f>step*-SUM('By group'!BG$11:BG$21)*Population!BG115</f>
        <v>-253.04407539651675</v>
      </c>
      <c r="DU115" s="4">
        <f>step*-SUM('By group'!BH$11:BH$21)*Population!BH115</f>
        <v>0</v>
      </c>
      <c r="DV115" s="4">
        <f>step*-SUM('By group'!BI$11:BI$21)*Population!BI115</f>
        <v>0</v>
      </c>
      <c r="DW115" s="4">
        <f>step*-SUM('By group'!BJ$11:BJ$21)*Population!BJ115</f>
        <v>0</v>
      </c>
      <c r="DX115" s="4">
        <f>step*-SUM('By group'!BK$11:BK$21)*Population!BK115</f>
        <v>0</v>
      </c>
      <c r="DY115" s="4">
        <f>step*-SUM('By group'!BL$11:BL$21)*Population!BL115</f>
        <v>-82.653584699510503</v>
      </c>
      <c r="DZ115" s="4">
        <f>step*-SUM('By group'!BM$11:BM$21)*Population!BM115</f>
        <v>-37.872297111275167</v>
      </c>
      <c r="EA115" s="4">
        <f>step*-SUM('By group'!BN$11:BN$21)*Population!BN115</f>
        <v>0</v>
      </c>
      <c r="EB115" s="52">
        <v>0</v>
      </c>
      <c r="EC115" s="4">
        <f t="shared" si="111"/>
        <v>143899.62692800094</v>
      </c>
      <c r="ED115" s="4">
        <f t="shared" si="111"/>
        <v>137975.49136292425</v>
      </c>
      <c r="EE115" s="4">
        <f t="shared" si="112"/>
        <v>100580.62987933756</v>
      </c>
      <c r="EF115" s="4">
        <f t="shared" si="113"/>
        <v>41397.32138043837</v>
      </c>
      <c r="EG115" s="4">
        <f t="shared" si="114"/>
        <v>12374.775739102392</v>
      </c>
      <c r="EH115" s="4">
        <f t="shared" si="114"/>
        <v>5936.4002627166728</v>
      </c>
      <c r="EI115" s="4">
        <v>0</v>
      </c>
      <c r="EJ115" s="4">
        <f t="shared" si="115"/>
        <v>0</v>
      </c>
      <c r="EK115" s="4">
        <f t="shared" si="116"/>
        <v>0</v>
      </c>
      <c r="EL115" s="4">
        <f t="shared" si="117"/>
        <v>0</v>
      </c>
      <c r="EM115" s="4">
        <f t="shared" si="118"/>
        <v>2090.4580034160203</v>
      </c>
      <c r="EN115" s="4">
        <f t="shared" si="119"/>
        <v>1037.3755818746808</v>
      </c>
      <c r="EO115" s="52">
        <v>0</v>
      </c>
      <c r="EP115" s="4">
        <f t="shared" si="120"/>
        <v>71123.657349406785</v>
      </c>
      <c r="EQ115" s="4">
        <f t="shared" si="121"/>
        <v>68185.797134383596</v>
      </c>
      <c r="ER115" s="4">
        <f t="shared" si="122"/>
        <v>49684.303999528558</v>
      </c>
      <c r="ES115" s="4">
        <f t="shared" si="123"/>
        <v>20437.335221198427</v>
      </c>
      <c r="ET115" s="4">
        <f t="shared" si="124"/>
        <v>6106.7424766082904</v>
      </c>
      <c r="EU115" s="4">
        <f t="shared" si="125"/>
        <v>2928.7603562681984</v>
      </c>
      <c r="EV115" s="4">
        <v>0</v>
      </c>
      <c r="EW115" s="4">
        <f t="shared" si="126"/>
        <v>0</v>
      </c>
      <c r="EX115" s="4">
        <f t="shared" si="127"/>
        <v>0</v>
      </c>
      <c r="EY115" s="4">
        <f t="shared" si="128"/>
        <v>0</v>
      </c>
      <c r="EZ115" s="4">
        <f t="shared" si="129"/>
        <v>1030.9608154707139</v>
      </c>
      <c r="FA115" s="4">
        <f t="shared" si="130"/>
        <v>511.54591663313272</v>
      </c>
      <c r="FB115" s="52">
        <v>0</v>
      </c>
      <c r="FC115" s="4">
        <f t="shared" si="131"/>
        <v>5045.1078625335967</v>
      </c>
      <c r="FD115" s="4">
        <f t="shared" si="132"/>
        <v>4845.7373381357911</v>
      </c>
      <c r="FE115" s="4">
        <f t="shared" si="133"/>
        <v>3550.731052124876</v>
      </c>
      <c r="FF115" s="4">
        <f t="shared" si="134"/>
        <v>1471.9209639980645</v>
      </c>
      <c r="FG115" s="4">
        <f t="shared" si="135"/>
        <v>442.37421399192635</v>
      </c>
      <c r="FH115" s="4">
        <f t="shared" si="136"/>
        <v>213.03250226883767</v>
      </c>
      <c r="FI115" s="4">
        <v>0</v>
      </c>
      <c r="FJ115" s="4">
        <f t="shared" si="137"/>
        <v>0</v>
      </c>
      <c r="FK115" s="4">
        <f t="shared" si="138"/>
        <v>0</v>
      </c>
      <c r="FL115" s="4">
        <f t="shared" si="139"/>
        <v>0</v>
      </c>
      <c r="FM115" s="4">
        <f t="shared" si="140"/>
        <v>75.561104303923074</v>
      </c>
      <c r="FN115" s="9">
        <f t="shared" si="141"/>
        <v>37.772472319560052</v>
      </c>
      <c r="FO115" s="4">
        <v>0</v>
      </c>
      <c r="FP115" s="4">
        <f t="shared" si="142"/>
        <v>16285.432849399576</v>
      </c>
      <c r="FQ115" s="4">
        <f t="shared" si="143"/>
        <v>15598.917669920689</v>
      </c>
      <c r="FR115" s="4">
        <f t="shared" si="144"/>
        <v>11331.6513578755</v>
      </c>
      <c r="FS115" s="4">
        <f t="shared" si="145"/>
        <v>4637.3289120033542</v>
      </c>
      <c r="FT115" s="4">
        <f t="shared" si="146"/>
        <v>1379.3276893516081</v>
      </c>
      <c r="FU115" s="4">
        <f t="shared" si="147"/>
        <v>658.97944488408189</v>
      </c>
      <c r="FV115" s="4">
        <v>0</v>
      </c>
      <c r="FW115" s="4">
        <f t="shared" si="148"/>
        <v>0</v>
      </c>
      <c r="FX115" s="4">
        <f t="shared" si="149"/>
        <v>0</v>
      </c>
      <c r="FY115" s="4">
        <f t="shared" si="150"/>
        <v>0</v>
      </c>
      <c r="FZ115" s="4">
        <f t="shared" si="151"/>
        <v>229.91433534017625</v>
      </c>
      <c r="GA115" s="4">
        <f t="shared" si="152"/>
        <v>112.79706690806505</v>
      </c>
      <c r="GB115" s="4">
        <v>0</v>
      </c>
      <c r="GC115" s="4">
        <f t="shared" si="153"/>
        <v>7793.6423423192709</v>
      </c>
      <c r="GD115" s="4">
        <f t="shared" si="94"/>
        <v>7341.7131412014969</v>
      </c>
      <c r="GE115" s="4">
        <f t="shared" si="95"/>
        <v>5077.4821642100196</v>
      </c>
      <c r="GF115" s="4">
        <f t="shared" si="96"/>
        <v>1942.5895876381583</v>
      </c>
      <c r="GG115" s="4">
        <f t="shared" si="97"/>
        <v>549.12082561652198</v>
      </c>
      <c r="GH115" s="4">
        <f t="shared" si="98"/>
        <v>253.04407539651675</v>
      </c>
      <c r="GI115" s="4">
        <v>0</v>
      </c>
      <c r="GJ115" s="4">
        <f t="shared" si="154"/>
        <v>0</v>
      </c>
      <c r="GK115" s="4">
        <f t="shared" si="155"/>
        <v>0</v>
      </c>
      <c r="GL115" s="4">
        <f t="shared" si="99"/>
        <v>0</v>
      </c>
      <c r="GM115" s="4">
        <f t="shared" si="100"/>
        <v>82.653584699510503</v>
      </c>
      <c r="GN115" s="4">
        <f t="shared" si="101"/>
        <v>37.872297111275167</v>
      </c>
      <c r="GO115" s="52">
        <v>0</v>
      </c>
      <c r="GP115" s="4">
        <f>step*(-'By group'!C$32*Population!C115+'By group'!I$33*Population!I115)</f>
        <v>0</v>
      </c>
      <c r="GQ115" s="4">
        <f>step*(-'By group'!D$32*Population!D115+'By group'!J$33*Population!J115)</f>
        <v>0</v>
      </c>
      <c r="GR115" s="4">
        <f>step*(-'By group'!E$32*Population!E115+'By group'!K$33*Population!K115)</f>
        <v>0</v>
      </c>
      <c r="GS115" s="4">
        <f>step*(-'By group'!F$32*Population!F115+'By group'!L$33*Population!L115)</f>
        <v>-5142.1588678431854</v>
      </c>
      <c r="GT115" s="4">
        <f>step*(-'By group'!G$32*Population!G115+'By group'!M$33*Population!M115)</f>
        <v>-668.59226160599428</v>
      </c>
      <c r="GU115" s="4">
        <f>step*(-'By group'!H$32*Population!H115+'By group'!N$33*Population!N115)</f>
        <v>-584.42465858283049</v>
      </c>
      <c r="GV115" s="46">
        <f t="shared" si="156"/>
        <v>0</v>
      </c>
      <c r="GW115" s="14">
        <f t="shared" si="157"/>
        <v>0</v>
      </c>
      <c r="GX115" s="4">
        <f t="shared" si="158"/>
        <v>0</v>
      </c>
      <c r="GY115" s="4">
        <f t="shared" si="159"/>
        <v>5142.1588678431854</v>
      </c>
      <c r="GZ115" s="4">
        <f t="shared" si="160"/>
        <v>668.59226160599428</v>
      </c>
      <c r="HA115" s="4">
        <f t="shared" si="161"/>
        <v>584.42465858283049</v>
      </c>
      <c r="HB115" s="8">
        <v>0</v>
      </c>
      <c r="HC115" s="4">
        <f>step*(-'By group'!P$32*Population!P115+'By group'!V$33*Population!V115)</f>
        <v>0</v>
      </c>
      <c r="HD115" s="4">
        <f>step*(-'By group'!Q$32*Population!Q115+'By group'!W$33*Population!W115)</f>
        <v>0</v>
      </c>
      <c r="HE115" s="4">
        <f>step*(-'By group'!R$32*Population!R115+'By group'!X$33*Population!X115)</f>
        <v>0</v>
      </c>
      <c r="HF115" s="4">
        <f>step*(-'By group'!S$32*Population!S115+'By group'!Y$33*Population!Y115)</f>
        <v>-2537.8908305687883</v>
      </c>
      <c r="HG115" s="4">
        <f>step*(-'By group'!T$32*Population!T115+'By group'!Z$33*Population!Z115)</f>
        <v>-329.9791129370733</v>
      </c>
      <c r="HH115" s="4">
        <f>step*(-'By group'!U$32*Population!U115+'By group'!AA$33*Population!AA115)</f>
        <v>-288.13841807937143</v>
      </c>
      <c r="HI115" s="14">
        <f t="shared" si="162"/>
        <v>0</v>
      </c>
      <c r="HJ115" s="46">
        <f t="shared" si="163"/>
        <v>0</v>
      </c>
      <c r="HK115" s="4">
        <f t="shared" si="164"/>
        <v>0</v>
      </c>
      <c r="HL115" s="4">
        <f t="shared" si="165"/>
        <v>2537.8908305687883</v>
      </c>
      <c r="HM115" s="4">
        <f t="shared" si="166"/>
        <v>329.9791129370733</v>
      </c>
      <c r="HN115" s="9">
        <f t="shared" si="167"/>
        <v>288.13841807937143</v>
      </c>
      <c r="HO115" s="4">
        <v>0</v>
      </c>
      <c r="HP115" s="4">
        <f>step*(-'By group'!AC$32*Population!AC115+'By group'!AI$33*Population!AI115)</f>
        <v>0</v>
      </c>
      <c r="HQ115" s="4">
        <f>step*(-'By group'!AD$32*Population!AD115+'By group'!AJ$33*Population!AJ115)</f>
        <v>0</v>
      </c>
      <c r="HR115" s="4">
        <f>step*(-'By group'!AE$32*Population!AE115+'By group'!AK$33*Population!AK115)</f>
        <v>0</v>
      </c>
      <c r="HS115" s="4">
        <f>step*(-'By group'!AF$32*Population!AF115+'By group'!AL$33*Population!AL115)</f>
        <v>-183.40655484400165</v>
      </c>
      <c r="HT115" s="4">
        <f>step*(-'By group'!AG$32*Population!AG115+'By group'!AM$33*Population!AM115)</f>
        <v>-23.720264293987512</v>
      </c>
      <c r="HU115" s="4">
        <f>step*(-'By group'!AH$32*Population!AH115+'By group'!AN$33*Population!AN115)</f>
        <v>-20.871541635849788</v>
      </c>
      <c r="HV115" s="14">
        <f t="shared" si="168"/>
        <v>0</v>
      </c>
      <c r="HW115" s="46">
        <f t="shared" si="169"/>
        <v>0</v>
      </c>
      <c r="HX115" s="4">
        <f t="shared" si="170"/>
        <v>0</v>
      </c>
      <c r="HY115" s="4">
        <f t="shared" si="171"/>
        <v>183.40655484400165</v>
      </c>
      <c r="HZ115" s="4">
        <f t="shared" si="172"/>
        <v>23.720264293987512</v>
      </c>
      <c r="IA115" s="4">
        <f t="shared" si="173"/>
        <v>20.871541635849788</v>
      </c>
      <c r="IB115" s="8">
        <v>0</v>
      </c>
      <c r="IC115" s="4">
        <f>step*(-'By group'!AP$32*Population!AP115+'By group'!AV$33*Population!AV115)</f>
        <v>0</v>
      </c>
      <c r="ID115" s="4">
        <f>step*(-'By group'!AQ$32*Population!AQ115+'By group'!AW$33*Population!AW115)</f>
        <v>0</v>
      </c>
      <c r="IE115" s="4">
        <f>step*(-'By group'!AR$32*Population!AR115+'By group'!AX$33*Population!AX115)</f>
        <v>0</v>
      </c>
      <c r="IF115" s="4">
        <f>step*(-'By group'!AS$32*Population!AS115+'By group'!AY$33*Population!AY115)</f>
        <v>-574.70667700571596</v>
      </c>
      <c r="IG115" s="4">
        <f>step*(-'By group'!AT$32*Population!AT115+'By group'!AZ$33*Population!AZ115)</f>
        <v>-75.39735552278384</v>
      </c>
      <c r="IH115" s="4">
        <f>step*(-'By group'!AU$32*Population!AU115+'By group'!BA$33*Population!BA115)</f>
        <v>-65.644171663864455</v>
      </c>
      <c r="II115" s="14">
        <f t="shared" si="102"/>
        <v>0</v>
      </c>
      <c r="IJ115" s="4">
        <f t="shared" si="103"/>
        <v>0</v>
      </c>
      <c r="IK115" s="4">
        <f t="shared" si="174"/>
        <v>0</v>
      </c>
      <c r="IL115" s="4">
        <f t="shared" si="175"/>
        <v>574.70667700571596</v>
      </c>
      <c r="IM115" s="4">
        <f t="shared" si="176"/>
        <v>75.39735552278384</v>
      </c>
      <c r="IN115" s="4">
        <f t="shared" si="177"/>
        <v>65.644171663864455</v>
      </c>
      <c r="IO115" s="8">
        <v>0</v>
      </c>
      <c r="IP115" s="4">
        <f>step*(-'By group'!BC$32*Population!BC115+'By group'!BI$33*Population!BI115)</f>
        <v>0</v>
      </c>
      <c r="IQ115" s="4">
        <f>step*(-'By group'!BD$32*Population!BD115+'By group'!BJ$33*Population!BJ115)</f>
        <v>0</v>
      </c>
      <c r="IR115" s="4">
        <f>step*(-'By group'!BE$32*Population!BE115+'By group'!BK$33*Population!BK115)</f>
        <v>0</v>
      </c>
      <c r="IS115" s="4">
        <f>step*(-'By group'!BF$32*Population!BF115+'By group'!BL$33*Population!BL115)</f>
        <v>-233.23362045850575</v>
      </c>
      <c r="IT115" s="4">
        <f>step*(-'By group'!BG$32*Population!BG115+'By group'!BM$33*Population!BM115)</f>
        <v>-31.672666523665772</v>
      </c>
      <c r="IU115" s="4">
        <f>step*(-'By group'!BH$32*Population!BH115+'By group'!BN$33*Population!BN115)</f>
        <v>-25.91463305080287</v>
      </c>
      <c r="IV115" s="14">
        <f t="shared" si="104"/>
        <v>0</v>
      </c>
      <c r="IW115" s="4">
        <f t="shared" si="105"/>
        <v>0</v>
      </c>
      <c r="IX115" s="4">
        <f t="shared" si="106"/>
        <v>0</v>
      </c>
      <c r="IY115" s="4">
        <f t="shared" si="107"/>
        <v>233.23362045850575</v>
      </c>
      <c r="IZ115" s="4">
        <f t="shared" si="108"/>
        <v>31.672666523665772</v>
      </c>
      <c r="JA115" s="4">
        <f t="shared" si="109"/>
        <v>25.91463305080287</v>
      </c>
      <c r="JB115" s="75">
        <f>step*(+prop_idu_male*'By group'!BB$9*Population!BB115-'By group'!B$8*Population!B115)</f>
        <v>-1009.4004524700075</v>
      </c>
      <c r="JC115" s="46">
        <f>step*(+prop_idu_male*'By group'!BC$9*Population!BC115-'By group'!C$8*Population!C115)</f>
        <v>-6.0177689912020336</v>
      </c>
      <c r="JD115" s="46">
        <f>step*(+prop_idu_male*'By group'!BD$9*Population!BD115-'By group'!D$8*Population!D115)</f>
        <v>-17.6789345370467</v>
      </c>
      <c r="JE115" s="46">
        <f>step*(+prop_idu_male*'By group'!BE$9*Population!BE115-'By group'!E$8*Population!E115)</f>
        <v>-18.367553185053396</v>
      </c>
      <c r="JF115" s="46">
        <f>step*(+prop_idu_male*'By group'!BF$9*Population!BF115-'By group'!F$8*Population!F115)</f>
        <v>-5.5284428788113695</v>
      </c>
      <c r="JG115" s="46">
        <f>step*(+prop_idu_male*'By group'!BG$9*Population!BG115-'By group'!G$8*Population!G115)</f>
        <v>-1.0658188963530066</v>
      </c>
      <c r="JH115" s="46">
        <f>step*(+prop_idu_male*'By group'!BH$9*Population!BH115-'By group'!H$8*Population!H115)</f>
        <v>-0.90329678557188042</v>
      </c>
      <c r="JI115" s="46">
        <f>step*(+prop_idu_male*'By group'!BI$9*Population!BI115-'By group'!I$8*Population!I115)</f>
        <v>0</v>
      </c>
      <c r="JJ115" s="46">
        <f>step*(+prop_idu_male*'By group'!BJ$9*Population!BJ115-'By group'!J$8*Population!J115)</f>
        <v>0</v>
      </c>
      <c r="JK115" s="46">
        <f>step*(+prop_idu_male*'By group'!BK$9*Population!BK115-'By group'!K$8*Population!K115)</f>
        <v>0</v>
      </c>
      <c r="JL115" s="46">
        <f>step*(+prop_idu_male*'By group'!BL$9*Population!BL115-'By group'!L$8*Population!L115)</f>
        <v>-1.8920894001371951</v>
      </c>
      <c r="JM115" s="46">
        <f>step*(+prop_idu_male*'By group'!BM$9*Population!BM115-'By group'!M$8*Population!M115)</f>
        <v>-0.94648206880762042</v>
      </c>
      <c r="JN115" s="46">
        <f>step*(+prop_idu_male*'By group'!BN$9*Population!BN115-'By group'!N$8*Population!N115)</f>
        <v>-0.76213449262195354</v>
      </c>
      <c r="JO115" s="45">
        <f>step*(+(1-prop_idu_male)*'By group'!BB$9*Population!BB115-'By group'!O$8*Population!O115-'By group'!O$6*Population!O115+'By group'!AB$7*Population!AB115)</f>
        <v>-7548.8944881931311</v>
      </c>
      <c r="JP115" s="46">
        <f>step*(+(1-prop_idu_male)*'By group'!BC$9*Population!BC115-'By group'!P$8*Population!P115-'By group'!P$6*Population!P115+'By group'!AC$7*Population!AC115)</f>
        <v>-11.530434257458737</v>
      </c>
      <c r="JQ115" s="46">
        <f>step*(+(1-prop_idu_male)*'By group'!BD$9*Population!BD115-'By group'!Q$8*Population!Q115-'By group'!Q$6*Population!Q115+'By group'!AD$7*Population!AD115)</f>
        <v>-33.441417218386015</v>
      </c>
      <c r="JR115" s="46">
        <f>step*(+(1-prop_idu_male)*'By group'!BE$9*Population!BE115-'By group'!R$8*Population!R115-'By group'!R$6*Population!R115+'By group'!AE$7*Population!AE115)</f>
        <v>-34.149872297951426</v>
      </c>
      <c r="JS115" s="46">
        <f>step*(+(1-prop_idu_male)*'By group'!BF$9*Population!BF115-'By group'!S$8*Population!S115-'By group'!S$6*Population!S115+'By group'!AF$7*Population!AF115)</f>
        <v>-10.149507070645898</v>
      </c>
      <c r="JT115" s="46">
        <f>step*(+(1-prop_idu_male)*'By group'!BG$9*Population!BG115-'By group'!T$8*Population!T115-'By group'!T$6*Population!T115+'By group'!AG$7*Population!AG115)</f>
        <v>-1.9395741870395189</v>
      </c>
      <c r="JU115" s="46">
        <f>step*(+(1-prop_idu_male)*'By group'!BH$9*Population!BH115-'By group'!U$8*Population!U115-'By group'!U$6*Population!U115+'By group'!AH$7*Population!AH115)</f>
        <v>-1.6201615708100332</v>
      </c>
      <c r="JV115" s="46">
        <f>step*(+(1-prop_idu_male)*'By group'!BI$9*Population!BI115-'By group'!V$8*Population!V115-'By group'!V$6*Population!V115+'By group'!AI$7*Population!AI115)</f>
        <v>0</v>
      </c>
      <c r="JW115" s="46">
        <f>step*(+(1-prop_idu_male)*'By group'!BJ$9*Population!BJ115-'By group'!W$8*Population!W115-'By group'!W$6*Population!W115+'By group'!AJ$7*Population!AJ115)</f>
        <v>0</v>
      </c>
      <c r="JX115" s="46">
        <f>step*(+(1-prop_idu_male)*'By group'!BK$9*Population!BK115-'By group'!X$8*Population!X115-'By group'!X$6*Population!X115+'By group'!AK$7*Population!AK115)</f>
        <v>0</v>
      </c>
      <c r="JY115" s="46">
        <f>step*(+(1-prop_idu_male)*'By group'!BL$9*Population!BL115-'By group'!Y$8*Population!Y115-'By group'!Y$6*Population!Y115+'By group'!AL$7*Population!AL115)</f>
        <v>-3.3890783422791371</v>
      </c>
      <c r="JZ115" s="46">
        <f>step*(+(1-prop_idu_male)*'By group'!BM$9*Population!BM115-'By group'!Z$8*Population!Z115-'By group'!Z$6*Population!Z115+'By group'!AM$7*Population!AM115)</f>
        <v>-1.6694744221871611</v>
      </c>
      <c r="KA115" s="76">
        <f>step*(+(1-prop_idu_male)*'By group'!BN$9*Population!BN115-'By group'!AA$8*Population!AA115-'By group'!AA$6*Population!AA115+'By group'!AN$7*Population!AN115)</f>
        <v>-1.3246370117548092</v>
      </c>
      <c r="KB115" s="46">
        <f>step*(+'By group'!O$6*Population!O115-'By group'!AB$7*Population!AB115)</f>
        <v>6459.6487322059374</v>
      </c>
      <c r="KC115" s="46">
        <f>step*(+'By group'!P$6*Population!P115-'By group'!AC$7*Population!AC115)</f>
        <v>8.3413957949756004</v>
      </c>
      <c r="KD115" s="46">
        <f>step*(+'By group'!Q$6*Population!Q115-'By group'!AD$7*Population!AD115)</f>
        <v>24.113854278185499</v>
      </c>
      <c r="KE115" s="46">
        <f>step*(+'By group'!R$6*Population!R115-'By group'!AE$7*Population!AE115)</f>
        <v>24.513981563643661</v>
      </c>
      <c r="KF115" s="46">
        <f>step*(+'By group'!S$6*Population!S115-'By group'!AF$7*Population!AF115)</f>
        <v>7.2608720800267097</v>
      </c>
      <c r="KG115" s="46">
        <f>step*(+'By group'!T$6*Population!T115-'By group'!AG$7*Population!AG115)</f>
        <v>1.3841874048334608</v>
      </c>
      <c r="KH115" s="46">
        <f>step*(+'By group'!U$6*Population!U115-'By group'!AH$7*Population!AH115)</f>
        <v>1.1514626758829165</v>
      </c>
      <c r="KI115" s="46">
        <f>step*(+'By group'!V$6*Population!V115-'By group'!AI$7*Population!AI115)</f>
        <v>0</v>
      </c>
      <c r="KJ115" s="46">
        <f>step*(+'By group'!W$6*Population!W115-'By group'!AJ$7*Population!AJ115)</f>
        <v>0</v>
      </c>
      <c r="KK115" s="46">
        <f>step*(+'By group'!X$6*Population!X115-'By group'!AK$7*Population!AK115)</f>
        <v>0</v>
      </c>
      <c r="KL115" s="46">
        <f>step*(+'By group'!Y$6*Population!Y115-'By group'!AL$7*Population!AL115)</f>
        <v>2.4077096776281293</v>
      </c>
      <c r="KM115" s="46">
        <f>step*(+'By group'!Z$6*Population!Z115-'By group'!AM$7*Population!AM115)</f>
        <v>1.1806518838207933</v>
      </c>
      <c r="KN115" s="46">
        <f>step*(+'By group'!AA$6*Population!AA115-'By group'!AN$7*Population!AN115)</f>
        <v>0.93241849839835522</v>
      </c>
      <c r="KO115" s="45">
        <v>0</v>
      </c>
      <c r="KP115" s="46">
        <v>0</v>
      </c>
      <c r="KQ115" s="46">
        <v>0</v>
      </c>
      <c r="KR115" s="46">
        <v>0</v>
      </c>
      <c r="KS115" s="46">
        <v>0</v>
      </c>
      <c r="KT115" s="46">
        <v>0</v>
      </c>
      <c r="KU115" s="46">
        <v>0</v>
      </c>
      <c r="KV115" s="46">
        <v>0</v>
      </c>
      <c r="KW115" s="46">
        <v>0</v>
      </c>
      <c r="KX115" s="46">
        <v>0</v>
      </c>
      <c r="KY115" s="46">
        <v>0</v>
      </c>
      <c r="KZ115" s="46">
        <v>0</v>
      </c>
      <c r="LA115" s="46">
        <v>0</v>
      </c>
      <c r="LB115" s="188">
        <f>step*(-'By group'!BB$9*Population!BB115+'By group'!B$8*Population!B115+'By group'!O$8*Population!O115)</f>
        <v>2098.6462084572008</v>
      </c>
      <c r="LC115" s="189">
        <f>step*(-'By group'!BC$9*Population!BC115+'By group'!C$8*Population!C115+'By group'!P$8*Population!P115)</f>
        <v>9.206807453685169</v>
      </c>
      <c r="LD115" s="189">
        <f>step*(-'By group'!BD$9*Population!BD115+'By group'!D$8*Population!D115+'By group'!Q$8*Population!Q115)</f>
        <v>27.006497477247212</v>
      </c>
      <c r="LE115" s="189">
        <f>step*(-'By group'!BE$9*Population!BE115+'By group'!E$8*Population!E115+'By group'!R$8*Population!R115)</f>
        <v>28.00344391936116</v>
      </c>
      <c r="LF115" s="189">
        <f>step*(-'By group'!BF$9*Population!BF115+'By group'!F$8*Population!F115+'By group'!S$8*Population!S115)</f>
        <v>8.4170778694305586</v>
      </c>
      <c r="LG115" s="189">
        <f>step*(-'By group'!BG$9*Population!BG115+'By group'!G$8*Population!G115+'By group'!T$8*Population!T115)</f>
        <v>1.6212056785590643</v>
      </c>
      <c r="LH115" s="189">
        <f>step*(-'By group'!BH$9*Population!BH115+'By group'!H$8*Population!H115+'By group'!U$8*Population!U115)</f>
        <v>1.3719956804989972</v>
      </c>
      <c r="LI115" s="189">
        <f>step*(-'By group'!BI$9*Population!BI115+'By group'!I$8*Population!I115+'By group'!V$8*Population!V115)</f>
        <v>0</v>
      </c>
      <c r="LJ115" s="189">
        <f>step*(-'By group'!BJ$9*Population!BJ115+'By group'!J$8*Population!J115+'By group'!W$8*Population!W115)</f>
        <v>0</v>
      </c>
      <c r="LK115" s="189">
        <f>step*(-'By group'!BK$9*Population!BK115+'By group'!K$8*Population!K115+'By group'!X$8*Population!X115)</f>
        <v>0</v>
      </c>
      <c r="LL115" s="189">
        <f>step*(-'By group'!BL$9*Population!BL115+'By group'!L$8*Population!L115+'By group'!Y$8*Population!Y115)</f>
        <v>2.8734580647882026</v>
      </c>
      <c r="LM115" s="189">
        <f>step*(-'By group'!BM$9*Population!BM115+'By group'!M$8*Population!M115+'By group'!Z$8*Population!Z115)</f>
        <v>1.4353046071739879</v>
      </c>
      <c r="LN115" s="189">
        <f>step*(-'By group'!BN$9*Population!BN115+'By group'!N$8*Population!N115+'By group'!AA$8*Population!AA115)</f>
        <v>1.1543530059784075</v>
      </c>
    </row>
    <row r="116" spans="1:326" x14ac:dyDescent="0.25">
      <c r="A116">
        <f t="shared" si="178"/>
        <v>56</v>
      </c>
      <c r="B116" s="52">
        <f>step*((-'By group'!B$4-'By group'!B$5-'By group'!B$22)*Population!B116+'By group'!B$3*Population!$BO116)</f>
        <v>202181.1365946203</v>
      </c>
      <c r="C116" s="4">
        <f>step*((-'By group'!C$4-'By group'!C$5-'By group'!C$22)*Population!C116+'By group'!C$3*Population!$BO116)</f>
        <v>-5534.9835801797108</v>
      </c>
      <c r="D116" s="4">
        <f>step*((-'By group'!D$4-'By group'!D$5-'By group'!D$22)*Population!D116+'By group'!D$3*Population!$BO116)</f>
        <v>-36314.160777885445</v>
      </c>
      <c r="E116" s="4">
        <f>step*((-'By group'!E$4-'By group'!E$5-'By group'!E$22)*Population!E116+'By group'!E$3*Population!$BO116)</f>
        <v>-58125.46667444778</v>
      </c>
      <c r="F116" s="4">
        <f>step*((-'By group'!F$4-'By group'!F$5-'By group'!F$22)*Population!F116+'By group'!F$3*Population!$BO116)</f>
        <v>-23581.002945295237</v>
      </c>
      <c r="G116" s="4">
        <f>step*((-'By group'!G$4-'By group'!G$5-'By group'!G$22)*Population!G116+'By group'!G$3*Population!$BO116)</f>
        <v>-5715.689806690094</v>
      </c>
      <c r="H116" s="4">
        <f>step*((-'By group'!H$4-'By group'!H$5-'By group'!H$22)*Population!H116+'By group'!H$3*Population!$BO116)</f>
        <v>-5307.9345425759757</v>
      </c>
      <c r="I116" s="4">
        <f>step*((-'By group'!I$4-'By group'!I$5-'By group'!I$22)*Population!I116+'By group'!I$3*Population!$BO116)</f>
        <v>0</v>
      </c>
      <c r="J116" s="4">
        <f>step*((-'By group'!J$4-'By group'!J$5-'By group'!J$22)*Population!J116+'By group'!J$3*Population!$BO116)</f>
        <v>0</v>
      </c>
      <c r="K116" s="4">
        <f>step*((-'By group'!K$4-'By group'!K$5-'By group'!K$22)*Population!K116+'By group'!K$3*Population!$BO116)</f>
        <v>0</v>
      </c>
      <c r="L116" s="4">
        <f>step*((-'By group'!L$4-'By group'!L$5-'By group'!L$22)*Population!L116+'By group'!L$3*Population!$BO116)</f>
        <v>-2935.2629346995509</v>
      </c>
      <c r="M116" s="4">
        <f>step*((-'By group'!M$4-'By group'!M$5-'By group'!M$22)*Population!M116+'By group'!M$3*Population!$BO116)</f>
        <v>-1664.6751126058123</v>
      </c>
      <c r="N116" s="4">
        <f>step*((-'By group'!N$4-'By group'!N$5-'By group'!N$22)*Population!N116+'By group'!N$3*Population!$BO116)</f>
        <v>-1578.218800050405</v>
      </c>
      <c r="O116" s="8">
        <f>step*((-'By group'!O$4-'By group'!O$5-'By group'!O$22)*Population!O116+'By group'!O$3*Population!$BO116)</f>
        <v>140860.07434820337</v>
      </c>
      <c r="P116" s="4">
        <f>step*((-'By group'!P$4-'By group'!P$5-'By group'!P$22)*Population!P116+'By group'!P$3*Population!$BO116)</f>
        <v>-2735.3878011909601</v>
      </c>
      <c r="Q116" s="4">
        <f>step*((-'By group'!Q$4-'By group'!Q$5-'By group'!Q$22)*Population!Q116+'By group'!Q$3*Population!$BO116)</f>
        <v>-17938.702644832851</v>
      </c>
      <c r="R116" s="4">
        <f>step*((-'By group'!R$4-'By group'!R$5-'By group'!R$22)*Population!R116+'By group'!R$3*Population!$BO116)</f>
        <v>-28696.346253167412</v>
      </c>
      <c r="S116" s="4">
        <f>step*((-'By group'!S$4-'By group'!S$5-'By group'!S$22)*Population!S116+'By group'!S$3*Population!$BO116)</f>
        <v>-11636.961628820793</v>
      </c>
      <c r="T116" s="4">
        <f>step*((-'By group'!T$4-'By group'!T$5-'By group'!T$22)*Population!T116+'By group'!T$3*Population!$BO116)</f>
        <v>-2819.8787799051133</v>
      </c>
      <c r="U116" s="4">
        <f>step*((-'By group'!U$4-'By group'!U$5-'By group'!U$22)*Population!U116+'By group'!U$3*Population!$BO116)</f>
        <v>-2617.9289542257129</v>
      </c>
      <c r="V116" s="4">
        <f>step*((-'By group'!V$4-'By group'!V$5-'By group'!V$22)*Population!V116+'By group'!V$3*Population!$BO116)</f>
        <v>0</v>
      </c>
      <c r="W116" s="4">
        <f>step*((-'By group'!W$4-'By group'!W$5-'By group'!W$22)*Population!W116+'By group'!W$3*Population!$BO116)</f>
        <v>0</v>
      </c>
      <c r="X116" s="4">
        <f>step*((-'By group'!X$4-'By group'!X$5-'By group'!X$22)*Population!X116+'By group'!X$3*Population!$BO116)</f>
        <v>0</v>
      </c>
      <c r="Y116" s="4">
        <f>step*((-'By group'!Y$4-'By group'!Y$5-'By group'!Y$22)*Population!Y116+'By group'!Y$3*Population!$BO116)</f>
        <v>-1447.5588473157752</v>
      </c>
      <c r="Z116" s="4">
        <f>step*((-'By group'!Z$4-'By group'!Z$5-'By group'!Z$22)*Population!Z116+'By group'!Z$3*Population!$BO116)</f>
        <v>-820.81355227216875</v>
      </c>
      <c r="AA116" s="4">
        <f>step*((-'By group'!AA$4-'By group'!AA$5-'By group'!AA$22)*Population!AA116+'By group'!AA$3*Population!$BO116)</f>
        <v>-778.69638497806659</v>
      </c>
      <c r="AB116" s="8">
        <f>step*((-'By group'!AB$4-'By group'!AB$5-'By group'!AB$22)*Population!AB116+'By group'!AB$3*Population!$BO116)</f>
        <v>-1327.2495749432976</v>
      </c>
      <c r="AC116" s="4">
        <f>step*((-'By group'!AC$4-'By group'!AC$5-'By group'!AC$22)*Population!AC116+'By group'!AC$3*Population!$BO116)</f>
        <v>-194.38479059212565</v>
      </c>
      <c r="AD116" s="4">
        <f>step*((-'By group'!AD$4-'By group'!AD$5-'By group'!AD$22)*Population!AD116+'By group'!AD$3*Population!$BO116)</f>
        <v>-1281.9403053021283</v>
      </c>
      <c r="AE116" s="4">
        <f>step*((-'By group'!AE$4-'By group'!AE$5-'By group'!AE$22)*Population!AE116+'By group'!AE$3*Population!$BO116)</f>
        <v>-2066.6582104103331</v>
      </c>
      <c r="AF116" s="4">
        <f>step*((-'By group'!AF$4-'By group'!AF$5-'By group'!AF$22)*Population!AF116+'By group'!AF$3*Population!$BO116)</f>
        <v>-842.96011810958555</v>
      </c>
      <c r="AG116" s="4">
        <f>step*((-'By group'!AG$4-'By group'!AG$5-'By group'!AG$22)*Population!AG116+'By group'!AG$3*Population!$BO116)</f>
        <v>-205.10986601548831</v>
      </c>
      <c r="AH116" s="4">
        <f>step*((-'By group'!AH$4-'By group'!AH$5-'By group'!AH$22)*Population!AH116+'By group'!AH$3*Population!$BO116)</f>
        <v>-191.74855310944537</v>
      </c>
      <c r="AI116" s="4">
        <f>step*((-'By group'!AI$4-'By group'!AI$5-'By group'!AI$22)*Population!AI116+'By group'!AI$3*Population!$BO116)</f>
        <v>0</v>
      </c>
      <c r="AJ116" s="4">
        <f>step*((-'By group'!AJ$4-'By group'!AJ$5-'By group'!AJ$22)*Population!AJ116+'By group'!AJ$3*Population!$BO116)</f>
        <v>0</v>
      </c>
      <c r="AK116" s="4">
        <f>step*((-'By group'!AK$4-'By group'!AK$5-'By group'!AK$22)*Population!AK116+'By group'!AK$3*Population!$BO116)</f>
        <v>0</v>
      </c>
      <c r="AL116" s="4">
        <f>step*((-'By group'!AL$4-'By group'!AL$5-'By group'!AL$22)*Population!AL116+'By group'!AL$3*Population!$BO116)</f>
        <v>-106.09827901894732</v>
      </c>
      <c r="AM116" s="4">
        <f>step*((-'By group'!AM$4-'By group'!AM$5-'By group'!AM$22)*Population!AM116+'By group'!AM$3*Population!$BO116)</f>
        <v>-60.61624310736611</v>
      </c>
      <c r="AN116" s="4">
        <f>step*((-'By group'!AN$4-'By group'!AN$5-'By group'!AN$22)*Population!AN116+'By group'!AN$3*Population!$BO116)</f>
        <v>-57.936154566771769</v>
      </c>
      <c r="AO116" s="8">
        <f>step*((-'By group'!AO$4-'By group'!AO$5-'By group'!AO$22)*Population!AO116+'By group'!AO$3*Population!$BO116)</f>
        <v>17683.696727653325</v>
      </c>
      <c r="AP116" s="4">
        <f>step*((-'By group'!AP$4-'By group'!AP$5-'By group'!AP$22)*Population!AP116+'By group'!AP$3*Population!$BO116)</f>
        <v>-626.45904570410994</v>
      </c>
      <c r="AQ116" s="4">
        <f>step*((-'By group'!AQ$4-'By group'!AQ$5-'By group'!AQ$22)*Population!AQ116+'By group'!AQ$3*Population!$BO116)</f>
        <v>-4096.3029529240803</v>
      </c>
      <c r="AR116" s="4">
        <f>step*((-'By group'!AR$4-'By group'!AR$5-'By group'!AR$22)*Population!AR116+'By group'!AR$3*Population!$BO116)</f>
        <v>-6520.5491524741401</v>
      </c>
      <c r="AS116" s="4">
        <f>step*((-'By group'!AS$4-'By group'!AS$5-'By group'!AS$22)*Population!AS116+'By group'!AS$3*Population!$BO116)</f>
        <v>-2632.6112775848705</v>
      </c>
      <c r="AT116" s="4">
        <f>step*((-'By group'!AT$4-'By group'!AT$5-'By group'!AT$22)*Population!AT116+'By group'!AT$3*Population!$BO116)</f>
        <v>-635.57961633416437</v>
      </c>
      <c r="AU116" s="4">
        <f>step*((-'By group'!AU$4-'By group'!AU$5-'By group'!AU$22)*Population!AU116+'By group'!AU$3*Population!$BO116)</f>
        <v>-585.32820324856277</v>
      </c>
      <c r="AV116" s="4">
        <f>step*((-'By group'!AV$4-'By group'!AV$5-'By group'!AV$22)*Population!AV116+'By group'!AV$3*Population!$BO116)</f>
        <v>0</v>
      </c>
      <c r="AW116" s="4">
        <f>step*((-'By group'!AW$4-'By group'!AW$5-'By group'!AW$22)*Population!AW116+'By group'!AW$3*Population!$BO116)</f>
        <v>0</v>
      </c>
      <c r="AX116" s="4">
        <f>step*((-'By group'!AX$4-'By group'!AX$5-'By group'!AX$22)*Population!AX116+'By group'!AX$3*Population!$BO116)</f>
        <v>0</v>
      </c>
      <c r="AY116" s="4">
        <f>step*((-'By group'!AY$4-'By group'!AY$5-'By group'!AY$22)*Population!AY116+'By group'!AY$3*Population!$BO116)</f>
        <v>-323.48392852949723</v>
      </c>
      <c r="AZ116" s="4">
        <f>step*((-'By group'!AZ$4-'By group'!AZ$5-'By group'!AZ$22)*Population!AZ116+'By group'!AZ$3*Population!$BO116)</f>
        <v>-181.43845240506337</v>
      </c>
      <c r="BA116" s="4">
        <f>step*((-'By group'!BA$4-'By group'!BA$5-'By group'!BA$22)*Population!BA116+'By group'!BA$3*Population!$BO116)</f>
        <v>-169.12908910762127</v>
      </c>
      <c r="BB116" s="8">
        <f>step*((-'By group'!BB$4-'By group'!BB$5-'By group'!BB$22)*Population!BB116+'By group'!BB$3*Population!$BO116)</f>
        <v>5818.7550553773708</v>
      </c>
      <c r="BC116" s="4">
        <f>step*((-'By group'!BC$4-'By group'!BC$5-'By group'!BC$22)*Population!BC116+'By group'!BC$3*Population!$BO116)</f>
        <v>-441.74078167805209</v>
      </c>
      <c r="BD116" s="4">
        <f>step*((-'By group'!BD$4-'By group'!BD$5-'By group'!BD$22)*Population!BD116+'By group'!BD$3*Population!$BO116)</f>
        <v>-2240.3781376962038</v>
      </c>
      <c r="BE116" s="4">
        <f>step*((-'By group'!BE$4-'By group'!BE$5-'By group'!BE$22)*Population!BE116+'By group'!BE$3*Population!$BO116)</f>
        <v>-3116.9037690642804</v>
      </c>
      <c r="BF116" s="4">
        <f>step*((-'By group'!BF$4-'By group'!BF$5-'By group'!BF$22)*Population!BF116+'By group'!BF$3*Population!$BO116)</f>
        <v>-1156.4084157786478</v>
      </c>
      <c r="BG116" s="4">
        <f>step*((-'By group'!BG$4-'By group'!BG$5-'By group'!BG$22)*Population!BG116+'By group'!BG$3*Population!$BO116)</f>
        <v>-263.90929566263293</v>
      </c>
      <c r="BH116" s="4">
        <f>step*((-'By group'!BH$4-'By group'!BH$5-'By group'!BH$22)*Population!BH116+'By group'!BH$3*Population!$BO116)</f>
        <v>-226.89607193478045</v>
      </c>
      <c r="BI116" s="4">
        <f>step*((-'By group'!BI$4-'By group'!BI$5-'By group'!BI$22)*Population!BI116+'By group'!BI$3*Population!$BO116)</f>
        <v>0</v>
      </c>
      <c r="BJ116" s="4">
        <f>step*((-'By group'!BJ$4-'By group'!BJ$5-'By group'!BJ$22)*Population!BJ116+'By group'!BJ$3*Population!$BO116)</f>
        <v>0</v>
      </c>
      <c r="BK116" s="4">
        <f>step*((-'By group'!BK$4-'By group'!BK$5-'By group'!BK$22)*Population!BK116+'By group'!BK$3*Population!$BO116)</f>
        <v>0</v>
      </c>
      <c r="BL116" s="4">
        <f>step*((-'By group'!BL$4-'By group'!BL$5-'By group'!BL$22)*Population!BL116+'By group'!BL$3*Population!$BO116)</f>
        <v>-149.1973861819387</v>
      </c>
      <c r="BM116" s="4">
        <f>step*((-'By group'!BM$4-'By group'!BM$5-'By group'!BM$22)*Population!BM116+'By group'!BM$3*Population!$BO116)</f>
        <v>-75.95906067220281</v>
      </c>
      <c r="BN116" s="4">
        <f>step*((-'By group'!BN$4-'By group'!BN$5-'By group'!BN$22)*Population!BN116+'By group'!BN$3*Population!$BO116)</f>
        <v>-63.564315219108209</v>
      </c>
      <c r="BO116" s="71">
        <f>-step*SUM(SCR!B116:N116)*Population!B116</f>
        <v>-144315.37053695149</v>
      </c>
      <c r="BP116" s="4">
        <f>step*-SUM('By group'!C$11:C$21)*Population!C116</f>
        <v>-138374.58950449276</v>
      </c>
      <c r="BQ116" s="4">
        <f>step*-SUM('By group'!D$11:D$21)*Population!D116</f>
        <v>-100872.66882745958</v>
      </c>
      <c r="BR116" s="4">
        <f>step*-SUM('By group'!E$11:E$21)*Population!E116</f>
        <v>-41518.19048174841</v>
      </c>
      <c r="BS116" s="4">
        <f>step*-SUM('By group'!F$11:F$21)*Population!F116</f>
        <v>-12411.054181734335</v>
      </c>
      <c r="BT116" s="4">
        <f>step*-SUM('By group'!G$11:G$21)*Population!G116</f>
        <v>-5953.8435486355138</v>
      </c>
      <c r="BU116" s="4">
        <f>step*-SUM('By group'!H$11:H$21)*Population!H116</f>
        <v>0</v>
      </c>
      <c r="BV116" s="4">
        <f>step*-SUM('By group'!I$11:I$21)*Population!I116</f>
        <v>0</v>
      </c>
      <c r="BW116" s="4">
        <f>step*-SUM('By group'!J$11:J$21)*Population!J116</f>
        <v>0</v>
      </c>
      <c r="BX116" s="4">
        <f>step*-SUM('By group'!K$11:K$21)*Population!K116</f>
        <v>0</v>
      </c>
      <c r="BY116" s="4">
        <f>step*-SUM('By group'!L$11:L$21)*Population!L116</f>
        <v>-2096.6163819282506</v>
      </c>
      <c r="BZ116" s="4">
        <f>step*-SUM('By group'!M$11:M$21)*Population!M116</f>
        <v>-1040.4219453786327</v>
      </c>
      <c r="CA116" s="4">
        <f>step*-SUM('By group'!N$11:N$21)*Population!N116</f>
        <v>0</v>
      </c>
      <c r="CB116" s="13">
        <f>-step*SUM(SCR!O116:AA116)*Population!O116</f>
        <v>-71330.882775317514</v>
      </c>
      <c r="CC116" s="4">
        <f>step*-SUM('By group'!P$11:P$21)*Population!P116</f>
        <v>-68384.695029773997</v>
      </c>
      <c r="CD116" s="4">
        <f>step*-SUM('By group'!Q$11:Q$21)*Population!Q116</f>
        <v>-49829.729568980147</v>
      </c>
      <c r="CE116" s="4">
        <f>step*-SUM('By group'!R$11:R$21)*Population!R116</f>
        <v>-20497.390180833867</v>
      </c>
      <c r="CF116" s="4">
        <f>step*-SUM('By group'!S$11:S$21)*Population!S116</f>
        <v>-6124.7166467477855</v>
      </c>
      <c r="CG116" s="4">
        <f>step*-SUM('By group'!T$11:T$21)*Population!T116</f>
        <v>-2937.3737290678259</v>
      </c>
      <c r="CH116" s="4">
        <f>step*-SUM('By group'!U$11:U$21)*Population!U116</f>
        <v>0</v>
      </c>
      <c r="CI116" s="4">
        <f>step*-SUM('By group'!V$11:V$21)*Population!V116</f>
        <v>0</v>
      </c>
      <c r="CJ116" s="4">
        <f>step*-SUM('By group'!W$11:W$21)*Population!W116</f>
        <v>0</v>
      </c>
      <c r="CK116" s="4">
        <f>step*-SUM('By group'!X$11:X$21)*Population!X116</f>
        <v>0</v>
      </c>
      <c r="CL116" s="4">
        <f>step*-SUM('By group'!Y$11:Y$21)*Population!Y116</f>
        <v>-1033.9706052255538</v>
      </c>
      <c r="CM116" s="4">
        <f>step*-SUM('By group'!Z$11:Z$21)*Population!Z116</f>
        <v>-513.00847017010551</v>
      </c>
      <c r="CN116" s="4">
        <f>step*-SUM('By group'!AA$11:AA$21)*Population!AA116</f>
        <v>0</v>
      </c>
      <c r="CO116" s="13">
        <f>-step*SUM(SCR!AB116:AN116)*Population!AB116</f>
        <v>-5059.5443618600721</v>
      </c>
      <c r="CP116" s="4">
        <f>step*-SUM('By group'!AC$11:AC$21)*Population!AC116</f>
        <v>-4859.6197648031412</v>
      </c>
      <c r="CQ116" s="4">
        <f>step*-SUM('By group'!AD$11:AD$21)*Population!AD116</f>
        <v>-3560.9452925059122</v>
      </c>
      <c r="CR116" s="4">
        <f>step*-SUM('By group'!AE$11:AE$21)*Population!AE116</f>
        <v>-1476.1844360073808</v>
      </c>
      <c r="CS116" s="4">
        <f>step*-SUM('By group'!AF$11:AF$21)*Population!AF116</f>
        <v>-443.66322005767665</v>
      </c>
      <c r="CT116" s="4">
        <f>step*-SUM('By group'!AG$11:AG$21)*Population!AG116</f>
        <v>-213.65611043280029</v>
      </c>
      <c r="CU116" s="4">
        <f>step*-SUM('By group'!AH$11:AH$21)*Population!AH116</f>
        <v>0</v>
      </c>
      <c r="CV116" s="4">
        <f>step*-SUM('By group'!AI$11:AI$21)*Population!AI116</f>
        <v>0</v>
      </c>
      <c r="CW116" s="4">
        <f>step*-SUM('By group'!AJ$11:AJ$21)*Population!AJ116</f>
        <v>0</v>
      </c>
      <c r="CX116" s="4">
        <f>step*-SUM('By group'!AK$11:AK$21)*Population!AK116</f>
        <v>0</v>
      </c>
      <c r="CY116" s="4">
        <f>step*-SUM('By group'!AL$11:AL$21)*Population!AL116</f>
        <v>-75.784485013533796</v>
      </c>
      <c r="CZ116" s="4">
        <f>step*-SUM('By group'!AM$11:AM$21)*Population!AM116</f>
        <v>-37.885151942103818</v>
      </c>
      <c r="DA116" s="4">
        <f>step*-SUM('By group'!AN$11:AN$21)*Population!AN116</f>
        <v>0</v>
      </c>
      <c r="DB116" s="13">
        <f>-step*SUM(SCR!AO116:BA116)*Population!AO116</f>
        <v>-16350.081309504418</v>
      </c>
      <c r="DC116" s="4">
        <f>step*-SUM('By group'!AP$11:AP$21)*Population!AP116</f>
        <v>-15661.476142602749</v>
      </c>
      <c r="DD116" s="4">
        <f>step*-SUM('By group'!AQ$11:AQ$21)*Population!AQ116</f>
        <v>-11378.619313678002</v>
      </c>
      <c r="DE116" s="4">
        <f>step*-SUM('By group'!AR$11:AR$21)*Population!AR116</f>
        <v>-4657.5351089100996</v>
      </c>
      <c r="DF116" s="4">
        <f>step*-SUM('By group'!AS$11:AS$21)*Population!AS116</f>
        <v>-1385.5848829394056</v>
      </c>
      <c r="DG116" s="4">
        <f>step*-SUM('By group'!AT$11:AT$21)*Population!AT116</f>
        <v>-662.06210034808782</v>
      </c>
      <c r="DH116" s="4">
        <f>step*-SUM('By group'!AU$11:AU$21)*Population!AU116</f>
        <v>0</v>
      </c>
      <c r="DI116" s="4">
        <f>step*-SUM('By group'!AV$11:AV$21)*Population!AV116</f>
        <v>0</v>
      </c>
      <c r="DJ116" s="4">
        <f>step*-SUM('By group'!AW$11:AW$21)*Population!AW116</f>
        <v>0</v>
      </c>
      <c r="DK116" s="4">
        <f>step*-SUM('By group'!AX$11:AX$21)*Population!AX116</f>
        <v>0</v>
      </c>
      <c r="DL116" s="4">
        <f>step*-SUM('By group'!AY$11:AY$21)*Population!AY116</f>
        <v>-231.0599489496409</v>
      </c>
      <c r="DM116" s="4">
        <f>step*-SUM('By group'!AZ$11:AZ$21)*Population!AZ116</f>
        <v>-113.3990327531646</v>
      </c>
      <c r="DN116" s="4">
        <f>step*-SUM('By group'!BA$11:BA$21)*Population!BA116</f>
        <v>0</v>
      </c>
      <c r="DO116" s="13">
        <f>-step*SUM(SCR!BB116:BN116)*Population!BB116</f>
        <v>-7815.5376514160325</v>
      </c>
      <c r="DP116" s="4">
        <f>step*-SUM('By group'!BC$11:BC$21)*Population!BC116</f>
        <v>-7362.3463613008671</v>
      </c>
      <c r="DQ116" s="4">
        <f>step*-SUM('By group'!BD$11:BD$21)*Population!BD116</f>
        <v>-5091.7684947640992</v>
      </c>
      <c r="DR116" s="4">
        <f>step*-SUM('By group'!BE$11:BE$21)*Population!BE116</f>
        <v>-1948.0648556651752</v>
      </c>
      <c r="DS116" s="4">
        <f>step*-SUM('By group'!BF$11:BF$21)*Population!BF116</f>
        <v>-550.67067418030854</v>
      </c>
      <c r="DT116" s="4">
        <f>step*-SUM('By group'!BG$11:BG$21)*Population!BG116</f>
        <v>-253.75893813714703</v>
      </c>
      <c r="DU116" s="4">
        <f>step*-SUM('By group'!BH$11:BH$21)*Population!BH116</f>
        <v>0</v>
      </c>
      <c r="DV116" s="4">
        <f>step*-SUM('By group'!BI$11:BI$21)*Population!BI116</f>
        <v>0</v>
      </c>
      <c r="DW116" s="4">
        <f>step*-SUM('By group'!BJ$11:BJ$21)*Population!BJ116</f>
        <v>0</v>
      </c>
      <c r="DX116" s="4">
        <f>step*-SUM('By group'!BK$11:BK$21)*Population!BK116</f>
        <v>0</v>
      </c>
      <c r="DY116" s="4">
        <f>step*-SUM('By group'!BL$11:BL$21)*Population!BL116</f>
        <v>-82.887436767743736</v>
      </c>
      <c r="DZ116" s="4">
        <f>step*-SUM('By group'!BM$11:BM$21)*Population!BM116</f>
        <v>-37.979530336101405</v>
      </c>
      <c r="EA116" s="4">
        <f>step*-SUM('By group'!BN$11:BN$21)*Population!BN116</f>
        <v>0</v>
      </c>
      <c r="EB116" s="52">
        <v>0</v>
      </c>
      <c r="EC116" s="4">
        <f t="shared" si="111"/>
        <v>144315.37053695149</v>
      </c>
      <c r="ED116" s="4">
        <f t="shared" si="111"/>
        <v>138374.58950449276</v>
      </c>
      <c r="EE116" s="4">
        <f t="shared" si="112"/>
        <v>100872.66882745958</v>
      </c>
      <c r="EF116" s="4">
        <f t="shared" si="113"/>
        <v>41518.19048174841</v>
      </c>
      <c r="EG116" s="4">
        <f t="shared" si="114"/>
        <v>12411.054181734335</v>
      </c>
      <c r="EH116" s="4">
        <f t="shared" si="114"/>
        <v>5953.8435486355138</v>
      </c>
      <c r="EI116" s="4">
        <v>0</v>
      </c>
      <c r="EJ116" s="4">
        <f t="shared" si="115"/>
        <v>0</v>
      </c>
      <c r="EK116" s="4">
        <f t="shared" si="116"/>
        <v>0</v>
      </c>
      <c r="EL116" s="4">
        <f t="shared" si="117"/>
        <v>0</v>
      </c>
      <c r="EM116" s="4">
        <f t="shared" si="118"/>
        <v>2096.6163819282506</v>
      </c>
      <c r="EN116" s="4">
        <f t="shared" si="119"/>
        <v>1040.4219453786327</v>
      </c>
      <c r="EO116" s="52">
        <v>0</v>
      </c>
      <c r="EP116" s="4">
        <f t="shared" si="120"/>
        <v>71330.882775317514</v>
      </c>
      <c r="EQ116" s="4">
        <f t="shared" si="121"/>
        <v>68384.695029773997</v>
      </c>
      <c r="ER116" s="4">
        <f t="shared" si="122"/>
        <v>49829.729568980147</v>
      </c>
      <c r="ES116" s="4">
        <f t="shared" si="123"/>
        <v>20497.390180833867</v>
      </c>
      <c r="ET116" s="4">
        <f t="shared" si="124"/>
        <v>6124.7166467477855</v>
      </c>
      <c r="EU116" s="4">
        <f t="shared" si="125"/>
        <v>2937.3737290678259</v>
      </c>
      <c r="EV116" s="4">
        <v>0</v>
      </c>
      <c r="EW116" s="4">
        <f t="shared" si="126"/>
        <v>0</v>
      </c>
      <c r="EX116" s="4">
        <f t="shared" si="127"/>
        <v>0</v>
      </c>
      <c r="EY116" s="4">
        <f t="shared" si="128"/>
        <v>0</v>
      </c>
      <c r="EZ116" s="4">
        <f t="shared" si="129"/>
        <v>1033.9706052255538</v>
      </c>
      <c r="FA116" s="4">
        <f t="shared" si="130"/>
        <v>513.00847017010551</v>
      </c>
      <c r="FB116" s="52">
        <v>0</v>
      </c>
      <c r="FC116" s="4">
        <f t="shared" si="131"/>
        <v>5059.5443618600721</v>
      </c>
      <c r="FD116" s="4">
        <f t="shared" si="132"/>
        <v>4859.6197648031412</v>
      </c>
      <c r="FE116" s="4">
        <f t="shared" si="133"/>
        <v>3560.9452925059122</v>
      </c>
      <c r="FF116" s="4">
        <f t="shared" si="134"/>
        <v>1476.1844360073808</v>
      </c>
      <c r="FG116" s="4">
        <f t="shared" si="135"/>
        <v>443.66322005767665</v>
      </c>
      <c r="FH116" s="4">
        <f t="shared" si="136"/>
        <v>213.65611043280029</v>
      </c>
      <c r="FI116" s="4">
        <v>0</v>
      </c>
      <c r="FJ116" s="4">
        <f t="shared" si="137"/>
        <v>0</v>
      </c>
      <c r="FK116" s="4">
        <f t="shared" si="138"/>
        <v>0</v>
      </c>
      <c r="FL116" s="4">
        <f t="shared" si="139"/>
        <v>0</v>
      </c>
      <c r="FM116" s="4">
        <f t="shared" si="140"/>
        <v>75.784485013533796</v>
      </c>
      <c r="FN116" s="9">
        <f t="shared" si="141"/>
        <v>37.885151942103818</v>
      </c>
      <c r="FO116" s="4">
        <v>0</v>
      </c>
      <c r="FP116" s="4">
        <f t="shared" si="142"/>
        <v>16350.081309504418</v>
      </c>
      <c r="FQ116" s="4">
        <f t="shared" si="143"/>
        <v>15661.476142602749</v>
      </c>
      <c r="FR116" s="4">
        <f t="shared" si="144"/>
        <v>11378.619313678002</v>
      </c>
      <c r="FS116" s="4">
        <f t="shared" si="145"/>
        <v>4657.5351089100996</v>
      </c>
      <c r="FT116" s="4">
        <f t="shared" si="146"/>
        <v>1385.5848829394056</v>
      </c>
      <c r="FU116" s="4">
        <f t="shared" si="147"/>
        <v>662.06210034808782</v>
      </c>
      <c r="FV116" s="4">
        <v>0</v>
      </c>
      <c r="FW116" s="4">
        <f t="shared" si="148"/>
        <v>0</v>
      </c>
      <c r="FX116" s="4">
        <f t="shared" si="149"/>
        <v>0</v>
      </c>
      <c r="FY116" s="4">
        <f t="shared" si="150"/>
        <v>0</v>
      </c>
      <c r="FZ116" s="4">
        <f t="shared" si="151"/>
        <v>231.0599489496409</v>
      </c>
      <c r="GA116" s="4">
        <f t="shared" si="152"/>
        <v>113.3990327531646</v>
      </c>
      <c r="GB116" s="4">
        <v>0</v>
      </c>
      <c r="GC116" s="4">
        <f t="shared" si="153"/>
        <v>7815.5376514160325</v>
      </c>
      <c r="GD116" s="4">
        <f t="shared" si="94"/>
        <v>7362.3463613008671</v>
      </c>
      <c r="GE116" s="4">
        <f t="shared" si="95"/>
        <v>5091.7684947640992</v>
      </c>
      <c r="GF116" s="4">
        <f t="shared" si="96"/>
        <v>1948.0648556651752</v>
      </c>
      <c r="GG116" s="4">
        <f t="shared" si="97"/>
        <v>550.67067418030854</v>
      </c>
      <c r="GH116" s="4">
        <f t="shared" si="98"/>
        <v>253.75893813714703</v>
      </c>
      <c r="GI116" s="4">
        <v>0</v>
      </c>
      <c r="GJ116" s="4">
        <f t="shared" si="154"/>
        <v>0</v>
      </c>
      <c r="GK116" s="4">
        <f t="shared" si="155"/>
        <v>0</v>
      </c>
      <c r="GL116" s="4">
        <f t="shared" si="99"/>
        <v>0</v>
      </c>
      <c r="GM116" s="4">
        <f t="shared" si="100"/>
        <v>82.887436767743736</v>
      </c>
      <c r="GN116" s="4">
        <f t="shared" si="101"/>
        <v>37.979530336101405</v>
      </c>
      <c r="GO116" s="52">
        <v>0</v>
      </c>
      <c r="GP116" s="4">
        <f>step*(-'By group'!C$32*Population!C116+'By group'!I$33*Population!I116)</f>
        <v>0</v>
      </c>
      <c r="GQ116" s="4">
        <f>step*(-'By group'!D$32*Population!D116+'By group'!J$33*Population!J116)</f>
        <v>0</v>
      </c>
      <c r="GR116" s="4">
        <f>step*(-'By group'!E$32*Population!E116+'By group'!K$33*Population!K116)</f>
        <v>0</v>
      </c>
      <c r="GS116" s="4">
        <f>step*(-'By group'!F$32*Population!F116+'By group'!L$33*Population!L116)</f>
        <v>-5157.2188999030423</v>
      </c>
      <c r="GT116" s="4">
        <f>step*(-'By group'!G$32*Population!G116+'By group'!M$33*Population!M116)</f>
        <v>-670.55773703778641</v>
      </c>
      <c r="GU116" s="4">
        <f>step*(-'By group'!H$32*Population!H116+'By group'!N$33*Population!N116)</f>
        <v>-586.17634664953152</v>
      </c>
      <c r="GV116" s="46">
        <f t="shared" si="156"/>
        <v>0</v>
      </c>
      <c r="GW116" s="14">
        <f t="shared" si="157"/>
        <v>0</v>
      </c>
      <c r="GX116" s="4">
        <f t="shared" si="158"/>
        <v>0</v>
      </c>
      <c r="GY116" s="4">
        <f t="shared" si="159"/>
        <v>5157.2188999030423</v>
      </c>
      <c r="GZ116" s="4">
        <f t="shared" si="160"/>
        <v>670.55773703778641</v>
      </c>
      <c r="HA116" s="4">
        <f t="shared" si="161"/>
        <v>586.17634664953152</v>
      </c>
      <c r="HB116" s="8">
        <v>0</v>
      </c>
      <c r="HC116" s="4">
        <f>step*(-'By group'!P$32*Population!P116+'By group'!V$33*Population!V116)</f>
        <v>0</v>
      </c>
      <c r="HD116" s="4">
        <f>step*(-'By group'!Q$32*Population!Q116+'By group'!W$33*Population!W116)</f>
        <v>0</v>
      </c>
      <c r="HE116" s="4">
        <f>step*(-'By group'!R$32*Population!R116+'By group'!X$33*Population!X116)</f>
        <v>0</v>
      </c>
      <c r="HF116" s="4">
        <f>step*(-'By group'!S$32*Population!S116+'By group'!Y$33*Population!Y116)</f>
        <v>-2545.3730207611161</v>
      </c>
      <c r="HG116" s="4">
        <f>step*(-'By group'!T$32*Population!T116+'By group'!Z$33*Population!Z116)</f>
        <v>-330.97051072851241</v>
      </c>
      <c r="HH116" s="4">
        <f>step*(-'By group'!U$32*Population!U116+'By group'!AA$33*Population!AA116)</f>
        <v>-289.02875797785282</v>
      </c>
      <c r="HI116" s="14">
        <f t="shared" si="162"/>
        <v>0</v>
      </c>
      <c r="HJ116" s="46">
        <f t="shared" si="163"/>
        <v>0</v>
      </c>
      <c r="HK116" s="4">
        <f t="shared" si="164"/>
        <v>0</v>
      </c>
      <c r="HL116" s="4">
        <f t="shared" si="165"/>
        <v>2545.3730207611161</v>
      </c>
      <c r="HM116" s="4">
        <f t="shared" si="166"/>
        <v>330.97051072851241</v>
      </c>
      <c r="HN116" s="9">
        <f t="shared" si="167"/>
        <v>289.02875797785282</v>
      </c>
      <c r="HO116" s="4">
        <v>0</v>
      </c>
      <c r="HP116" s="4">
        <f>step*(-'By group'!AC$32*Population!AC116+'By group'!AI$33*Population!AI116)</f>
        <v>0</v>
      </c>
      <c r="HQ116" s="4">
        <f>step*(-'By group'!AD$32*Population!AD116+'By group'!AJ$33*Population!AJ116)</f>
        <v>0</v>
      </c>
      <c r="HR116" s="4">
        <f>step*(-'By group'!AE$32*Population!AE116+'By group'!AK$33*Population!AK116)</f>
        <v>0</v>
      </c>
      <c r="HS116" s="4">
        <f>step*(-'By group'!AF$32*Population!AF116+'By group'!AL$33*Population!AL116)</f>
        <v>-183.93936752207142</v>
      </c>
      <c r="HT116" s="4">
        <f>step*(-'By group'!AG$32*Population!AG116+'By group'!AM$33*Population!AM116)</f>
        <v>-23.788646115508151</v>
      </c>
      <c r="HU116" s="4">
        <f>step*(-'By group'!AH$32*Population!AH116+'By group'!AN$33*Population!AN116)</f>
        <v>-20.932615819861073</v>
      </c>
      <c r="HV116" s="14">
        <f t="shared" si="168"/>
        <v>0</v>
      </c>
      <c r="HW116" s="46">
        <f t="shared" si="169"/>
        <v>0</v>
      </c>
      <c r="HX116" s="4">
        <f t="shared" si="170"/>
        <v>0</v>
      </c>
      <c r="HY116" s="4">
        <f t="shared" si="171"/>
        <v>183.93936752207142</v>
      </c>
      <c r="HZ116" s="4">
        <f t="shared" si="172"/>
        <v>23.788646115508151</v>
      </c>
      <c r="IA116" s="4">
        <f t="shared" si="173"/>
        <v>20.932615819861073</v>
      </c>
      <c r="IB116" s="8">
        <v>0</v>
      </c>
      <c r="IC116" s="4">
        <f>step*(-'By group'!AP$32*Population!AP116+'By group'!AV$33*Population!AV116)</f>
        <v>0</v>
      </c>
      <c r="ID116" s="4">
        <f>step*(-'By group'!AQ$32*Population!AQ116+'By group'!AW$33*Population!AW116)</f>
        <v>0</v>
      </c>
      <c r="IE116" s="4">
        <f>step*(-'By group'!AR$32*Population!AR116+'By group'!AX$33*Population!AX116)</f>
        <v>0</v>
      </c>
      <c r="IF116" s="4">
        <f>step*(-'By group'!AS$32*Population!AS116+'By group'!AY$33*Population!AY116)</f>
        <v>-577.26246699488229</v>
      </c>
      <c r="IG116" s="4">
        <f>step*(-'By group'!AT$32*Population!AT116+'By group'!AZ$33*Population!AZ116)</f>
        <v>-75.712903693035287</v>
      </c>
      <c r="IH116" s="4">
        <f>step*(-'By group'!AU$32*Population!AU116+'By group'!BA$33*Population!BA116)</f>
        <v>-65.93162860348292</v>
      </c>
      <c r="II116" s="14">
        <f t="shared" si="102"/>
        <v>0</v>
      </c>
      <c r="IJ116" s="4">
        <f t="shared" si="103"/>
        <v>0</v>
      </c>
      <c r="IK116" s="4">
        <f t="shared" si="174"/>
        <v>0</v>
      </c>
      <c r="IL116" s="4">
        <f t="shared" si="175"/>
        <v>577.26246699488229</v>
      </c>
      <c r="IM116" s="4">
        <f t="shared" si="176"/>
        <v>75.712903693035287</v>
      </c>
      <c r="IN116" s="4">
        <f t="shared" si="177"/>
        <v>65.93162860348292</v>
      </c>
      <c r="IO116" s="8">
        <v>0</v>
      </c>
      <c r="IP116" s="4">
        <f>step*(-'By group'!BC$32*Population!BC116+'By group'!BI$33*Population!BI116)</f>
        <v>0</v>
      </c>
      <c r="IQ116" s="4">
        <f>step*(-'By group'!BD$32*Population!BD116+'By group'!BJ$33*Population!BJ116)</f>
        <v>0</v>
      </c>
      <c r="IR116" s="4">
        <f>step*(-'By group'!BE$32*Population!BE116+'By group'!BK$33*Population!BK116)</f>
        <v>0</v>
      </c>
      <c r="IS116" s="4">
        <f>step*(-'By group'!BF$32*Population!BF116+'By group'!BL$33*Population!BL116)</f>
        <v>-233.8916187062824</v>
      </c>
      <c r="IT116" s="4">
        <f>step*(-'By group'!BG$32*Population!BG116+'By group'!BM$33*Population!BM116)</f>
        <v>-31.762022459378706</v>
      </c>
      <c r="IU116" s="4">
        <f>step*(-'By group'!BH$32*Population!BH116+'By group'!BN$33*Population!BN116)</f>
        <v>-25.987999014152301</v>
      </c>
      <c r="IV116" s="14">
        <f t="shared" si="104"/>
        <v>0</v>
      </c>
      <c r="IW116" s="4">
        <f t="shared" si="105"/>
        <v>0</v>
      </c>
      <c r="IX116" s="4">
        <f t="shared" si="106"/>
        <v>0</v>
      </c>
      <c r="IY116" s="4">
        <f t="shared" si="107"/>
        <v>233.8916187062824</v>
      </c>
      <c r="IZ116" s="4">
        <f t="shared" si="108"/>
        <v>31.762022459378706</v>
      </c>
      <c r="JA116" s="4">
        <f t="shared" si="109"/>
        <v>25.987999014152301</v>
      </c>
      <c r="JB116" s="75">
        <f>step*(+prop_idu_male*'By group'!BB$9*Population!BB116-'By group'!B$8*Population!B116)</f>
        <v>-1012.2226609477743</v>
      </c>
      <c r="JC116" s="46">
        <f>step*(+prop_idu_male*'By group'!BC$9*Population!BC116-'By group'!C$8*Population!C116)</f>
        <v>-6.0352479118685345</v>
      </c>
      <c r="JD116" s="46">
        <f>step*(+prop_idu_male*'By group'!BD$9*Population!BD116-'By group'!D$8*Population!D116)</f>
        <v>-17.730484888005147</v>
      </c>
      <c r="JE116" s="46">
        <f>step*(+prop_idu_male*'By group'!BE$9*Population!BE116-'By group'!E$8*Population!E116)</f>
        <v>-18.421417414075997</v>
      </c>
      <c r="JF116" s="46">
        <f>step*(+prop_idu_male*'By group'!BF$9*Population!BF116-'By group'!F$8*Population!F116)</f>
        <v>-5.5447222818507971</v>
      </c>
      <c r="JG116" s="46">
        <f>step*(+prop_idu_male*'By group'!BG$9*Population!BG116-'By group'!G$8*Population!G116)</f>
        <v>-1.0689644194212724</v>
      </c>
      <c r="JH116" s="46">
        <f>step*(+prop_idu_male*'By group'!BH$9*Population!BH116-'By group'!H$8*Population!H116)</f>
        <v>-0.90596189532183558</v>
      </c>
      <c r="JI116" s="46">
        <f>step*(+prop_idu_male*'By group'!BI$9*Population!BI116-'By group'!I$8*Population!I116)</f>
        <v>0</v>
      </c>
      <c r="JJ116" s="46">
        <f>step*(+prop_idu_male*'By group'!BJ$9*Population!BJ116-'By group'!J$8*Population!J116)</f>
        <v>0</v>
      </c>
      <c r="JK116" s="46">
        <f>step*(+prop_idu_male*'By group'!BK$9*Population!BK116-'By group'!K$8*Population!K116)</f>
        <v>0</v>
      </c>
      <c r="JL116" s="46">
        <f>step*(+prop_idu_male*'By group'!BL$9*Population!BL116-'By group'!L$8*Population!L116)</f>
        <v>-1.8976865336856654</v>
      </c>
      <c r="JM116" s="46">
        <f>step*(+prop_idu_male*'By group'!BM$9*Population!BM116-'By group'!M$8*Population!M116)</f>
        <v>-0.94927107257198939</v>
      </c>
      <c r="JN116" s="46">
        <f>step*(+prop_idu_male*'By group'!BN$9*Population!BN116-'By group'!N$8*Population!N116)</f>
        <v>-0.76431349261253967</v>
      </c>
      <c r="JO116" s="45">
        <f>step*(+(1-prop_idu_male)*'By group'!BB$9*Population!BB116-'By group'!O$8*Population!O116-'By group'!O$6*Population!O116+'By group'!AB$7*Population!AB116)</f>
        <v>-7570.3017833615868</v>
      </c>
      <c r="JP116" s="46">
        <f>step*(+(1-prop_idu_male)*'By group'!BC$9*Population!BC116-'By group'!P$8*Population!P116-'By group'!P$6*Population!P116+'By group'!AC$7*Population!AC116)</f>
        <v>-11.564723457574017</v>
      </c>
      <c r="JQ116" s="46">
        <f>step*(+(1-prop_idu_male)*'By group'!BD$9*Population!BD116-'By group'!Q$8*Population!Q116-'By group'!Q$6*Population!Q116+'By group'!AD$7*Population!AD116)</f>
        <v>-33.541156252141384</v>
      </c>
      <c r="JR116" s="46">
        <f>step*(+(1-prop_idu_male)*'By group'!BE$9*Population!BE116-'By group'!R$8*Population!R116-'By group'!R$6*Population!R116+'By group'!AE$7*Population!AE116)</f>
        <v>-34.251835276034448</v>
      </c>
      <c r="JS116" s="46">
        <f>step*(+(1-prop_idu_male)*'By group'!BF$9*Population!BF116-'By group'!S$8*Population!S116-'By group'!S$6*Population!S116+'By group'!AF$7*Population!AF116)</f>
        <v>-10.179726559921237</v>
      </c>
      <c r="JT116" s="46">
        <f>step*(+(1-prop_idu_male)*'By group'!BG$9*Population!BG116-'By group'!T$8*Population!T116-'By group'!T$6*Population!T116+'By group'!AG$7*Population!AG116)</f>
        <v>-1.9453110437904955</v>
      </c>
      <c r="JU116" s="46">
        <f>step*(+(1-prop_idu_male)*'By group'!BH$9*Population!BH116-'By group'!U$8*Population!U116-'By group'!U$6*Population!U116+'By group'!AH$7*Population!AH116)</f>
        <v>-1.6248096037292752</v>
      </c>
      <c r="JV116" s="46">
        <f>step*(+(1-prop_idu_male)*'By group'!BI$9*Population!BI116-'By group'!V$8*Population!V116-'By group'!V$6*Population!V116+'By group'!AI$7*Population!AI116)</f>
        <v>0</v>
      </c>
      <c r="JW116" s="46">
        <f>step*(+(1-prop_idu_male)*'By group'!BJ$9*Population!BJ116-'By group'!W$8*Population!W116-'By group'!W$6*Population!W116+'By group'!AJ$7*Population!AJ116)</f>
        <v>0</v>
      </c>
      <c r="JX116" s="46">
        <f>step*(+(1-prop_idu_male)*'By group'!BK$9*Population!BK116-'By group'!X$8*Population!X116-'By group'!X$6*Population!X116+'By group'!AK$7*Population!AK116)</f>
        <v>0</v>
      </c>
      <c r="JY116" s="46">
        <f>step*(+(1-prop_idu_male)*'By group'!BL$9*Population!BL116-'By group'!Y$8*Population!Y116-'By group'!Y$6*Population!Y116+'By group'!AL$7*Population!AL116)</f>
        <v>-3.3988375238415394</v>
      </c>
      <c r="JZ116" s="46">
        <f>step*(+(1-prop_idu_male)*'By group'!BM$9*Population!BM116-'By group'!Z$8*Population!Z116-'By group'!Z$6*Population!Z116+'By group'!AM$7*Population!AM116)</f>
        <v>-1.6740139758838863</v>
      </c>
      <c r="KA116" s="76">
        <f>step*(+(1-prop_idu_male)*'By group'!BN$9*Population!BN116-'By group'!AA$8*Population!AA116-'By group'!AA$6*Population!AA116+'By group'!AN$7*Population!AN116)</f>
        <v>-1.3276637765717014</v>
      </c>
      <c r="KB116" s="46">
        <f>step*(+'By group'!O$6*Population!O116-'By group'!AB$7*Population!AB116)</f>
        <v>6477.9681323274608</v>
      </c>
      <c r="KC116" s="46">
        <f>step*(+'By group'!P$6*Population!P116-'By group'!AC$7*Population!AC116)</f>
        <v>8.3663590969243433</v>
      </c>
      <c r="KD116" s="46">
        <f>step*(+'By group'!Q$6*Population!Q116-'By group'!AD$7*Population!AD116)</f>
        <v>24.186222557717045</v>
      </c>
      <c r="KE116" s="46">
        <f>step*(+'By group'!R$6*Population!R116-'By group'!AE$7*Population!AE116)</f>
        <v>24.587559642317075</v>
      </c>
      <c r="KF116" s="46">
        <f>step*(+'By group'!S$6*Population!S116-'By group'!AF$7*Population!AF116)</f>
        <v>7.2825694388014366</v>
      </c>
      <c r="KG116" s="46">
        <f>step*(+'By group'!T$6*Population!T116-'By group'!AG$7*Population!AG116)</f>
        <v>1.3882873705533876</v>
      </c>
      <c r="KH116" s="46">
        <f>step*(+'By group'!U$6*Population!U116-'By group'!AH$7*Population!AH116)</f>
        <v>1.1547445414871713</v>
      </c>
      <c r="KI116" s="46">
        <f>step*(+'By group'!V$6*Population!V116-'By group'!AI$7*Population!AI116)</f>
        <v>0</v>
      </c>
      <c r="KJ116" s="46">
        <f>step*(+'By group'!W$6*Population!W116-'By group'!AJ$7*Population!AJ116)</f>
        <v>0</v>
      </c>
      <c r="KK116" s="46">
        <f>step*(+'By group'!X$6*Population!X116-'By group'!AK$7*Population!AK116)</f>
        <v>0</v>
      </c>
      <c r="KL116" s="46">
        <f>step*(+'By group'!Y$6*Population!Y116-'By group'!AL$7*Population!AL116)</f>
        <v>2.4145993806766315</v>
      </c>
      <c r="KM116" s="46">
        <f>step*(+'By group'!Z$6*Population!Z116-'By group'!AM$7*Population!AM116)</f>
        <v>1.1837932239154416</v>
      </c>
      <c r="KN116" s="46">
        <f>step*(+'By group'!AA$6*Population!AA116-'By group'!AN$7*Population!AN116)</f>
        <v>0.93440556922621631</v>
      </c>
      <c r="KO116" s="45">
        <v>0</v>
      </c>
      <c r="KP116" s="46">
        <v>0</v>
      </c>
      <c r="KQ116" s="46">
        <v>0</v>
      </c>
      <c r="KR116" s="46">
        <v>0</v>
      </c>
      <c r="KS116" s="46">
        <v>0</v>
      </c>
      <c r="KT116" s="46">
        <v>0</v>
      </c>
      <c r="KU116" s="46">
        <v>0</v>
      </c>
      <c r="KV116" s="46">
        <v>0</v>
      </c>
      <c r="KW116" s="46">
        <v>0</v>
      </c>
      <c r="KX116" s="46">
        <v>0</v>
      </c>
      <c r="KY116" s="46">
        <v>0</v>
      </c>
      <c r="KZ116" s="46">
        <v>0</v>
      </c>
      <c r="LA116" s="46">
        <v>0</v>
      </c>
      <c r="LB116" s="188">
        <f>step*(-'By group'!BB$9*Population!BB116+'By group'!B$8*Population!B116+'By group'!O$8*Population!O116)</f>
        <v>2104.5563119819003</v>
      </c>
      <c r="LC116" s="189">
        <f>step*(-'By group'!BC$9*Population!BC116+'By group'!C$8*Population!C116+'By group'!P$8*Population!P116)</f>
        <v>9.2336122725182079</v>
      </c>
      <c r="LD116" s="189">
        <f>step*(-'By group'!BD$9*Population!BD116+'By group'!D$8*Population!D116+'By group'!Q$8*Population!Q116)</f>
        <v>27.085418582429487</v>
      </c>
      <c r="LE116" s="189">
        <f>step*(-'By group'!BE$9*Population!BE116+'By group'!E$8*Population!E116+'By group'!R$8*Population!R116)</f>
        <v>28.085693047793377</v>
      </c>
      <c r="LF116" s="189">
        <f>step*(-'By group'!BF$9*Population!BF116+'By group'!F$8*Population!F116+'By group'!S$8*Population!S116)</f>
        <v>8.4418794029705975</v>
      </c>
      <c r="LG116" s="189">
        <f>step*(-'By group'!BG$9*Population!BG116+'By group'!G$8*Population!G116+'By group'!T$8*Population!T116)</f>
        <v>1.6259880926583798</v>
      </c>
      <c r="LH116" s="189">
        <f>step*(-'By group'!BH$9*Population!BH116+'By group'!H$8*Population!H116+'By group'!U$8*Population!U116)</f>
        <v>1.3760269575639397</v>
      </c>
      <c r="LI116" s="189">
        <f>step*(-'By group'!BI$9*Population!BI116+'By group'!I$8*Population!I116+'By group'!V$8*Population!V116)</f>
        <v>0</v>
      </c>
      <c r="LJ116" s="189">
        <f>step*(-'By group'!BJ$9*Population!BJ116+'By group'!J$8*Population!J116+'By group'!W$8*Population!W116)</f>
        <v>0</v>
      </c>
      <c r="LK116" s="189">
        <f>step*(-'By group'!BK$9*Population!BK116+'By group'!K$8*Population!K116+'By group'!X$8*Population!X116)</f>
        <v>0</v>
      </c>
      <c r="LL116" s="189">
        <f>step*(-'By group'!BL$9*Population!BL116+'By group'!L$8*Population!L116+'By group'!Y$8*Population!Y116)</f>
        <v>2.8819246768505731</v>
      </c>
      <c r="LM116" s="189">
        <f>step*(-'By group'!BM$9*Population!BM116+'By group'!M$8*Population!M116+'By group'!Z$8*Population!Z116)</f>
        <v>1.439491824540434</v>
      </c>
      <c r="LN116" s="189">
        <f>step*(-'By group'!BN$9*Population!BN116+'By group'!N$8*Population!N116+'By group'!AA$8*Population!AA116)</f>
        <v>1.1575716999580248</v>
      </c>
    </row>
    <row r="117" spans="1:326" x14ac:dyDescent="0.25">
      <c r="A117">
        <f t="shared" si="178"/>
        <v>56.5</v>
      </c>
      <c r="B117" s="52">
        <f>step*((-'By group'!B$4-'By group'!B$5-'By group'!B$22)*Population!B117+'By group'!B$3*Population!$BO117)</f>
        <v>202752.19752104254</v>
      </c>
      <c r="C117" s="4">
        <f>step*((-'By group'!C$4-'By group'!C$5-'By group'!C$22)*Population!C117+'By group'!C$3*Population!$BO117)</f>
        <v>-5550.974068354396</v>
      </c>
      <c r="D117" s="4">
        <f>step*((-'By group'!D$4-'By group'!D$5-'By group'!D$22)*Population!D117+'By group'!D$3*Population!$BO117)</f>
        <v>-36419.463425168819</v>
      </c>
      <c r="E117" s="4">
        <f>step*((-'By group'!E$4-'By group'!E$5-'By group'!E$22)*Population!E117+'By group'!E$3*Population!$BO117)</f>
        <v>-58294.949309986674</v>
      </c>
      <c r="F117" s="4">
        <f>step*((-'By group'!F$4-'By group'!F$5-'By group'!F$22)*Population!F117+'By group'!F$3*Population!$BO117)</f>
        <v>-23650.043194476686</v>
      </c>
      <c r="G117" s="4">
        <f>step*((-'By group'!G$4-'By group'!G$5-'By group'!G$22)*Population!G117+'By group'!G$3*Population!$BO117)</f>
        <v>-5732.4643966784579</v>
      </c>
      <c r="H117" s="4">
        <f>step*((-'By group'!H$4-'By group'!H$5-'By group'!H$22)*Population!H117+'By group'!H$3*Population!$BO117)</f>
        <v>-5323.5236174173679</v>
      </c>
      <c r="I117" s="4">
        <f>step*((-'By group'!I$4-'By group'!I$5-'By group'!I$22)*Population!I117+'By group'!I$3*Population!$BO117)</f>
        <v>0</v>
      </c>
      <c r="J117" s="4">
        <f>step*((-'By group'!J$4-'By group'!J$5-'By group'!J$22)*Population!J117+'By group'!J$3*Population!$BO117)</f>
        <v>0</v>
      </c>
      <c r="K117" s="4">
        <f>step*((-'By group'!K$4-'By group'!K$5-'By group'!K$22)*Population!K117+'By group'!K$3*Population!$BO117)</f>
        <v>0</v>
      </c>
      <c r="L117" s="4">
        <f>step*((-'By group'!L$4-'By group'!L$5-'By group'!L$22)*Population!L117+'By group'!L$3*Population!$BO117)</f>
        <v>-2943.9038674714593</v>
      </c>
      <c r="M117" s="4">
        <f>step*((-'By group'!M$4-'By group'!M$5-'By group'!M$22)*Population!M117+'By group'!M$3*Population!$BO117)</f>
        <v>-1669.5653357985343</v>
      </c>
      <c r="N117" s="4">
        <f>step*((-'By group'!N$4-'By group'!N$5-'By group'!N$22)*Population!N117+'By group'!N$3*Population!$BO117)</f>
        <v>-1582.7422420064941</v>
      </c>
      <c r="O117" s="8">
        <f>step*((-'By group'!O$4-'By group'!O$5-'By group'!O$22)*Population!O117+'By group'!O$3*Population!$BO117)</f>
        <v>141226.92141891329</v>
      </c>
      <c r="P117" s="4">
        <f>step*((-'By group'!P$4-'By group'!P$5-'By group'!P$22)*Population!P117+'By group'!P$3*Population!$BO117)</f>
        <v>-2743.3572100267593</v>
      </c>
      <c r="Q117" s="4">
        <f>step*((-'By group'!Q$4-'By group'!Q$5-'By group'!Q$22)*Population!Q117+'By group'!Q$3*Population!$BO117)</f>
        <v>-17991.14759420665</v>
      </c>
      <c r="R117" s="4">
        <f>step*((-'By group'!R$4-'By group'!R$5-'By group'!R$22)*Population!R117+'By group'!R$3*Population!$BO117)</f>
        <v>-28780.590035125813</v>
      </c>
      <c r="S117" s="4">
        <f>step*((-'By group'!S$4-'By group'!S$5-'By group'!S$22)*Population!S117+'By group'!S$3*Population!$BO117)</f>
        <v>-11671.191868830199</v>
      </c>
      <c r="T117" s="4">
        <f>step*((-'By group'!T$4-'By group'!T$5-'By group'!T$22)*Population!T117+'By group'!T$3*Population!$BO117)</f>
        <v>-2828.170375745724</v>
      </c>
      <c r="U117" s="4">
        <f>step*((-'By group'!U$4-'By group'!U$5-'By group'!U$22)*Population!U117+'By group'!U$3*Population!$BO117)</f>
        <v>-2625.558624149754</v>
      </c>
      <c r="V117" s="4">
        <f>step*((-'By group'!V$4-'By group'!V$5-'By group'!V$22)*Population!V117+'By group'!V$3*Population!$BO117)</f>
        <v>0</v>
      </c>
      <c r="W117" s="4">
        <f>step*((-'By group'!W$4-'By group'!W$5-'By group'!W$22)*Population!W117+'By group'!W$3*Population!$BO117)</f>
        <v>0</v>
      </c>
      <c r="X117" s="4">
        <f>step*((-'By group'!X$4-'By group'!X$5-'By group'!X$22)*Population!X117+'By group'!X$3*Population!$BO117)</f>
        <v>0</v>
      </c>
      <c r="Y117" s="4">
        <f>step*((-'By group'!Y$4-'By group'!Y$5-'By group'!Y$22)*Population!Y117+'By group'!Y$3*Population!$BO117)</f>
        <v>-1451.7899784644915</v>
      </c>
      <c r="Z117" s="4">
        <f>step*((-'By group'!Z$4-'By group'!Z$5-'By group'!Z$22)*Population!Z117+'By group'!Z$3*Population!$BO117)</f>
        <v>-823.1691586350413</v>
      </c>
      <c r="AA117" s="4">
        <f>step*((-'By group'!AA$4-'By group'!AA$5-'By group'!AA$22)*Population!AA117+'By group'!AA$3*Population!$BO117)</f>
        <v>-780.78763702043193</v>
      </c>
      <c r="AB117" s="8">
        <f>step*((-'By group'!AB$4-'By group'!AB$5-'By group'!AB$22)*Population!AB117+'By group'!AB$3*Population!$BO117)</f>
        <v>-1330.8965427642613</v>
      </c>
      <c r="AC117" s="4">
        <f>step*((-'By group'!AC$4-'By group'!AC$5-'By group'!AC$22)*Population!AC117+'By group'!AC$3*Population!$BO117)</f>
        <v>-194.94103721459484</v>
      </c>
      <c r="AD117" s="4">
        <f>step*((-'By group'!AD$4-'By group'!AD$5-'By group'!AD$22)*Population!AD117+'By group'!AD$3*Population!$BO117)</f>
        <v>-1285.623140361882</v>
      </c>
      <c r="AE117" s="4">
        <f>step*((-'By group'!AE$4-'By group'!AE$5-'By group'!AE$22)*Population!AE117+'By group'!AE$3*Population!$BO117)</f>
        <v>-2072.6348392126051</v>
      </c>
      <c r="AF117" s="4">
        <f>step*((-'By group'!AF$4-'By group'!AF$5-'By group'!AF$22)*Population!AF117+'By group'!AF$3*Population!$BO117)</f>
        <v>-845.41193506338675</v>
      </c>
      <c r="AG117" s="4">
        <f>step*((-'By group'!AG$4-'By group'!AG$5-'By group'!AG$22)*Population!AG117+'By group'!AG$3*Population!$BO117)</f>
        <v>-205.70911838295231</v>
      </c>
      <c r="AH117" s="4">
        <f>step*((-'By group'!AH$4-'By group'!AH$5-'By group'!AH$22)*Population!AH117+'By group'!AH$3*Population!$BO117)</f>
        <v>-192.31291991136533</v>
      </c>
      <c r="AI117" s="4">
        <f>step*((-'By group'!AI$4-'By group'!AI$5-'By group'!AI$22)*Population!AI117+'By group'!AI$3*Population!$BO117)</f>
        <v>0</v>
      </c>
      <c r="AJ117" s="4">
        <f>step*((-'By group'!AJ$4-'By group'!AJ$5-'By group'!AJ$22)*Population!AJ117+'By group'!AJ$3*Population!$BO117)</f>
        <v>0</v>
      </c>
      <c r="AK117" s="4">
        <f>step*((-'By group'!AK$4-'By group'!AK$5-'By group'!AK$22)*Population!AK117+'By group'!AK$3*Population!$BO117)</f>
        <v>0</v>
      </c>
      <c r="AL117" s="4">
        <f>step*((-'By group'!AL$4-'By group'!AL$5-'By group'!AL$22)*Population!AL117+'By group'!AL$3*Population!$BO117)</f>
        <v>-106.41126321986602</v>
      </c>
      <c r="AM117" s="4">
        <f>step*((-'By group'!AM$4-'By group'!AM$5-'By group'!AM$22)*Population!AM117+'By group'!AM$3*Population!$BO117)</f>
        <v>-60.796685451645111</v>
      </c>
      <c r="AN117" s="4">
        <f>step*((-'By group'!AN$4-'By group'!AN$5-'By group'!AN$22)*Population!AN117+'By group'!AN$3*Population!$BO117)</f>
        <v>-58.108676349391608</v>
      </c>
      <c r="AO117" s="8">
        <f>step*((-'By group'!AO$4-'By group'!AO$5-'By group'!AO$22)*Population!AO117+'By group'!AO$3*Population!$BO117)</f>
        <v>17772.61224404192</v>
      </c>
      <c r="AP117" s="4">
        <f>step*((-'By group'!AP$4-'By group'!AP$5-'By group'!AP$22)*Population!AP117+'By group'!AP$3*Population!$BO117)</f>
        <v>-628.94489055201234</v>
      </c>
      <c r="AQ117" s="4">
        <f>step*((-'By group'!AQ$4-'By group'!AQ$5-'By group'!AQ$22)*Population!AQ117+'By group'!AQ$3*Population!$BO117)</f>
        <v>-4113.0928017641409</v>
      </c>
      <c r="AR117" s="4">
        <f>step*((-'By group'!AR$4-'By group'!AR$5-'By group'!AR$22)*Population!AR117+'By group'!AR$3*Population!$BO117)</f>
        <v>-6548.6240597952674</v>
      </c>
      <c r="AS117" s="4">
        <f>step*((-'By group'!AS$4-'By group'!AS$5-'By group'!AS$22)*Population!AS117+'By group'!AS$3*Population!$BO117)</f>
        <v>-2644.4058090491499</v>
      </c>
      <c r="AT117" s="4">
        <f>step*((-'By group'!AT$4-'By group'!AT$5-'By group'!AT$22)*Population!AT117+'By group'!AT$3*Population!$BO117)</f>
        <v>-638.51487934955264</v>
      </c>
      <c r="AU117" s="4">
        <f>step*((-'By group'!AU$4-'By group'!AU$5-'By group'!AU$22)*Population!AU117+'By group'!AU$3*Population!$BO117)</f>
        <v>-588.19080440001403</v>
      </c>
      <c r="AV117" s="4">
        <f>step*((-'By group'!AV$4-'By group'!AV$5-'By group'!AV$22)*Population!AV117+'By group'!AV$3*Population!$BO117)</f>
        <v>0</v>
      </c>
      <c r="AW117" s="4">
        <f>step*((-'By group'!AW$4-'By group'!AW$5-'By group'!AW$22)*Population!AW117+'By group'!AW$3*Population!$BO117)</f>
        <v>0</v>
      </c>
      <c r="AX117" s="4">
        <f>step*((-'By group'!AX$4-'By group'!AX$5-'By group'!AX$22)*Population!AX117+'By group'!AX$3*Population!$BO117)</f>
        <v>0</v>
      </c>
      <c r="AY117" s="4">
        <f>step*((-'By group'!AY$4-'By group'!AY$5-'By group'!AY$22)*Population!AY117+'By group'!AY$3*Population!$BO117)</f>
        <v>-325.07422979559931</v>
      </c>
      <c r="AZ117" s="4">
        <f>step*((-'By group'!AZ$4-'By group'!AZ$5-'By group'!AZ$22)*Population!AZ117+'By group'!AZ$3*Population!$BO117)</f>
        <v>-182.39328180381921</v>
      </c>
      <c r="BA117" s="4">
        <f>step*((-'By group'!BA$4-'By group'!BA$5-'By group'!BA$22)*Population!BA117+'By group'!BA$3*Population!$BO117)</f>
        <v>-170.09823847127879</v>
      </c>
      <c r="BB117" s="8">
        <f>step*((-'By group'!BB$4-'By group'!BB$5-'By group'!BB$22)*Population!BB117+'By group'!BB$3*Population!$BO117)</f>
        <v>5835.0502537191041</v>
      </c>
      <c r="BC117" s="4">
        <f>step*((-'By group'!BC$4-'By group'!BC$5-'By group'!BC$22)*Population!BC117+'By group'!BC$3*Population!$BO117)</f>
        <v>-442.98182892062994</v>
      </c>
      <c r="BD117" s="4">
        <f>step*((-'By group'!BD$4-'By group'!BD$5-'By group'!BD$22)*Population!BD117+'By group'!BD$3*Population!$BO117)</f>
        <v>-2246.6795039127333</v>
      </c>
      <c r="BE117" s="4">
        <f>step*((-'By group'!BE$4-'By group'!BE$5-'By group'!BE$22)*Population!BE117+'By group'!BE$3*Population!$BO117)</f>
        <v>-3125.6854591574702</v>
      </c>
      <c r="BF117" s="4">
        <f>step*((-'By group'!BF$4-'By group'!BF$5-'By group'!BF$22)*Population!BF117+'By group'!BF$3*Population!$BO117)</f>
        <v>-1159.6709813232583</v>
      </c>
      <c r="BG117" s="4">
        <f>step*((-'By group'!BG$4-'By group'!BG$5-'By group'!BG$22)*Population!BG117+'By group'!BG$3*Population!$BO117)</f>
        <v>-264.65456122622305</v>
      </c>
      <c r="BH117" s="4">
        <f>step*((-'By group'!BH$4-'By group'!BH$5-'By group'!BH$22)*Population!BH117+'By group'!BH$3*Population!$BO117)</f>
        <v>-227.53757676632728</v>
      </c>
      <c r="BI117" s="4">
        <f>step*((-'By group'!BI$4-'By group'!BI$5-'By group'!BI$22)*Population!BI117+'By group'!BI$3*Population!$BO117)</f>
        <v>0</v>
      </c>
      <c r="BJ117" s="4">
        <f>step*((-'By group'!BJ$4-'By group'!BJ$5-'By group'!BJ$22)*Population!BJ117+'By group'!BJ$3*Population!$BO117)</f>
        <v>0</v>
      </c>
      <c r="BK117" s="4">
        <f>step*((-'By group'!BK$4-'By group'!BK$5-'By group'!BK$22)*Population!BK117+'By group'!BK$3*Population!$BO117)</f>
        <v>0</v>
      </c>
      <c r="BL117" s="4">
        <f>step*((-'By group'!BL$4-'By group'!BL$5-'By group'!BL$22)*Population!BL117+'By group'!BL$3*Population!$BO117)</f>
        <v>-149.61937102094922</v>
      </c>
      <c r="BM117" s="4">
        <f>step*((-'By group'!BM$4-'By group'!BM$5-'By group'!BM$22)*Population!BM117+'By group'!BM$3*Population!$BO117)</f>
        <v>-76.174096676538682</v>
      </c>
      <c r="BN117" s="4">
        <f>step*((-'By group'!BN$4-'By group'!BN$5-'By group'!BN$22)*Population!BN117+'By group'!BN$3*Population!$BO117)</f>
        <v>-63.74380558968511</v>
      </c>
      <c r="BO117" s="71">
        <f>-step*SUM(SCR!B117:N117)*Population!B117</f>
        <v>-144731.81572512633</v>
      </c>
      <c r="BP117" s="4">
        <f>step*-SUM('By group'!C$11:C$21)*Population!C117</f>
        <v>-138774.3517088599</v>
      </c>
      <c r="BQ117" s="4">
        <f>step*-SUM('By group'!D$11:D$21)*Population!D117</f>
        <v>-101165.17618102451</v>
      </c>
      <c r="BR117" s="4">
        <f>step*-SUM('By group'!E$11:E$21)*Population!E117</f>
        <v>-41639.24950713334</v>
      </c>
      <c r="BS117" s="4">
        <f>step*-SUM('By group'!F$11:F$21)*Population!F117</f>
        <v>-12447.39115498773</v>
      </c>
      <c r="BT117" s="4">
        <f>step*-SUM('By group'!G$11:G$21)*Population!G117</f>
        <v>-5971.3170798733936</v>
      </c>
      <c r="BU117" s="4">
        <f>step*-SUM('By group'!H$11:H$21)*Population!H117</f>
        <v>0</v>
      </c>
      <c r="BV117" s="4">
        <f>step*-SUM('By group'!I$11:I$21)*Population!I117</f>
        <v>0</v>
      </c>
      <c r="BW117" s="4">
        <f>step*-SUM('By group'!J$11:J$21)*Population!J117</f>
        <v>0</v>
      </c>
      <c r="BX117" s="4">
        <f>step*-SUM('By group'!K$11:K$21)*Population!K117</f>
        <v>0</v>
      </c>
      <c r="BY117" s="4">
        <f>step*-SUM('By group'!L$11:L$21)*Population!L117</f>
        <v>-2102.7884767653281</v>
      </c>
      <c r="BZ117" s="4">
        <f>step*-SUM('By group'!M$11:M$21)*Population!M117</f>
        <v>-1043.4783348740839</v>
      </c>
      <c r="CA117" s="4">
        <f>step*-SUM('By group'!N$11:N$21)*Population!N117</f>
        <v>0</v>
      </c>
      <c r="CB117" s="13">
        <f>-step*SUM(SCR!O117:AA117)*Population!O117</f>
        <v>-71538.459015061584</v>
      </c>
      <c r="CC117" s="4">
        <f>step*-SUM('By group'!P$11:P$21)*Population!P117</f>
        <v>-68583.930250668986</v>
      </c>
      <c r="CD117" s="4">
        <f>step*-SUM('By group'!Q$11:Q$21)*Population!Q117</f>
        <v>-49975.409983907361</v>
      </c>
      <c r="CE117" s="4">
        <f>step*-SUM('By group'!R$11:R$21)*Population!R117</f>
        <v>-20557.564310804151</v>
      </c>
      <c r="CF117" s="4">
        <f>step*-SUM('By group'!S$11:S$21)*Population!S117</f>
        <v>-6142.7325625422109</v>
      </c>
      <c r="CG117" s="4">
        <f>step*-SUM('By group'!T$11:T$21)*Population!T117</f>
        <v>-2946.0108080684622</v>
      </c>
      <c r="CH117" s="4">
        <f>step*-SUM('By group'!U$11:U$21)*Population!U117</f>
        <v>0</v>
      </c>
      <c r="CI117" s="4">
        <f>step*-SUM('By group'!V$11:V$21)*Population!V117</f>
        <v>0</v>
      </c>
      <c r="CJ117" s="4">
        <f>step*-SUM('By group'!W$11:W$21)*Population!W117</f>
        <v>0</v>
      </c>
      <c r="CK117" s="4">
        <f>step*-SUM('By group'!X$11:X$21)*Population!X117</f>
        <v>0</v>
      </c>
      <c r="CL117" s="4">
        <f>step*-SUM('By group'!Y$11:Y$21)*Population!Y117</f>
        <v>-1036.992841760351</v>
      </c>
      <c r="CM117" s="4">
        <f>step*-SUM('By group'!Z$11:Z$21)*Population!Z117</f>
        <v>-514.4807241469008</v>
      </c>
      <c r="CN117" s="4">
        <f>step*-SUM('By group'!AA$11:AA$21)*Population!AA117</f>
        <v>0</v>
      </c>
      <c r="CO117" s="13">
        <f>-step*SUM(SCR!AB117:AN117)*Population!AB117</f>
        <v>-5074.0062113506419</v>
      </c>
      <c r="CP117" s="4">
        <f>step*-SUM('By group'!AC$11:AC$21)*Population!AC117</f>
        <v>-4873.5259303648709</v>
      </c>
      <c r="CQ117" s="4">
        <f>step*-SUM('By group'!AD$11:AD$21)*Population!AD117</f>
        <v>-3571.1753898941165</v>
      </c>
      <c r="CR117" s="4">
        <f>step*-SUM('By group'!AE$11:AE$21)*Population!AE117</f>
        <v>-1480.4534565804324</v>
      </c>
      <c r="CS117" s="4">
        <f>step*-SUM('By group'!AF$11:AF$21)*Population!AF117</f>
        <v>-444.9536500333615</v>
      </c>
      <c r="CT117" s="4">
        <f>step*-SUM('By group'!AG$11:AG$21)*Population!AG117</f>
        <v>-214.28033164890863</v>
      </c>
      <c r="CU117" s="4">
        <f>step*-SUM('By group'!AH$11:AH$21)*Population!AH117</f>
        <v>0</v>
      </c>
      <c r="CV117" s="4">
        <f>step*-SUM('By group'!AI$11:AI$21)*Population!AI117</f>
        <v>0</v>
      </c>
      <c r="CW117" s="4">
        <f>step*-SUM('By group'!AJ$11:AJ$21)*Population!AJ117</f>
        <v>0</v>
      </c>
      <c r="CX117" s="4">
        <f>step*-SUM('By group'!AK$11:AK$21)*Population!AK117</f>
        <v>0</v>
      </c>
      <c r="CY117" s="4">
        <f>step*-SUM('By group'!AL$11:AL$21)*Population!AL117</f>
        <v>-76.00804515704715</v>
      </c>
      <c r="CZ117" s="4">
        <f>step*-SUM('By group'!AM$11:AM$21)*Population!AM117</f>
        <v>-37.997928407278195</v>
      </c>
      <c r="DA117" s="4">
        <f>step*-SUM('By group'!AN$11:AN$21)*Population!AN117</f>
        <v>0</v>
      </c>
      <c r="DB117" s="13">
        <f>-step*SUM(SCR!AO117:BA117)*Population!AO117</f>
        <v>-16414.312969780098</v>
      </c>
      <c r="DC117" s="4">
        <f>step*-SUM('By group'!AP$11:AP$21)*Population!AP117</f>
        <v>-15723.622263800307</v>
      </c>
      <c r="DD117" s="4">
        <f>step*-SUM('By group'!AQ$11:AQ$21)*Population!AQ117</f>
        <v>-11425.257782678169</v>
      </c>
      <c r="DE117" s="4">
        <f>step*-SUM('By group'!AR$11:AR$21)*Population!AR117</f>
        <v>-4677.5886141394758</v>
      </c>
      <c r="DF117" s="4">
        <f>step*-SUM('By group'!AS$11:AS$21)*Population!AS117</f>
        <v>-1391.7925310784999</v>
      </c>
      <c r="DG117" s="4">
        <f>step*-SUM('By group'!AT$11:AT$21)*Population!AT117</f>
        <v>-665.11966598911727</v>
      </c>
      <c r="DH117" s="4">
        <f>step*-SUM('By group'!AU$11:AU$21)*Population!AU117</f>
        <v>0</v>
      </c>
      <c r="DI117" s="4">
        <f>step*-SUM('By group'!AV$11:AV$21)*Population!AV117</f>
        <v>0</v>
      </c>
      <c r="DJ117" s="4">
        <f>step*-SUM('By group'!AW$11:AW$21)*Population!AW117</f>
        <v>0</v>
      </c>
      <c r="DK117" s="4">
        <f>step*-SUM('By group'!AX$11:AX$21)*Population!AX117</f>
        <v>0</v>
      </c>
      <c r="DL117" s="4">
        <f>step*-SUM('By group'!AY$11:AY$21)*Population!AY117</f>
        <v>-232.19587842542808</v>
      </c>
      <c r="DM117" s="4">
        <f>step*-SUM('By group'!AZ$11:AZ$21)*Population!AZ117</f>
        <v>-113.995801127387</v>
      </c>
      <c r="DN117" s="4">
        <f>step*-SUM('By group'!BA$11:BA$21)*Population!BA117</f>
        <v>0</v>
      </c>
      <c r="DO117" s="13">
        <f>-step*SUM(SCR!BB117:BN117)*Population!BB117</f>
        <v>-7837.4871355214937</v>
      </c>
      <c r="DP117" s="4">
        <f>step*-SUM('By group'!BC$11:BC$21)*Population!BC117</f>
        <v>-7383.0304820104984</v>
      </c>
      <c r="DQ117" s="4">
        <f>step*-SUM('By group'!BD$11:BD$21)*Population!BD117</f>
        <v>-5106.0897816198476</v>
      </c>
      <c r="DR117" s="4">
        <f>step*-SUM('By group'!BE$11:BE$21)*Population!BE117</f>
        <v>-1953.5534119734189</v>
      </c>
      <c r="DS117" s="4">
        <f>step*-SUM('By group'!BF$11:BF$21)*Population!BF117</f>
        <v>-552.22427682059913</v>
      </c>
      <c r="DT117" s="4">
        <f>step*-SUM('By group'!BG$11:BG$21)*Population!BG117</f>
        <v>-254.47553964059907</v>
      </c>
      <c r="DU117" s="4">
        <f>step*-SUM('By group'!BH$11:BH$21)*Population!BH117</f>
        <v>0</v>
      </c>
      <c r="DV117" s="4">
        <f>step*-SUM('By group'!BI$11:BI$21)*Population!BI117</f>
        <v>0</v>
      </c>
      <c r="DW117" s="4">
        <f>step*-SUM('By group'!BJ$11:BJ$21)*Population!BJ117</f>
        <v>0</v>
      </c>
      <c r="DX117" s="4">
        <f>step*-SUM('By group'!BK$11:BK$21)*Population!BK117</f>
        <v>0</v>
      </c>
      <c r="DY117" s="4">
        <f>step*-SUM('By group'!BL$11:BL$21)*Population!BL117</f>
        <v>-83.121872789416244</v>
      </c>
      <c r="DZ117" s="4">
        <f>step*-SUM('By group'!BM$11:BM$21)*Population!BM117</f>
        <v>-38.087048338269341</v>
      </c>
      <c r="EA117" s="4">
        <f>step*-SUM('By group'!BN$11:BN$21)*Population!BN117</f>
        <v>0</v>
      </c>
      <c r="EB117" s="52">
        <v>0</v>
      </c>
      <c r="EC117" s="4">
        <f t="shared" si="111"/>
        <v>144731.81572512633</v>
      </c>
      <c r="ED117" s="4">
        <f t="shared" si="111"/>
        <v>138774.3517088599</v>
      </c>
      <c r="EE117" s="4">
        <f t="shared" si="112"/>
        <v>101165.17618102451</v>
      </c>
      <c r="EF117" s="4">
        <f t="shared" si="113"/>
        <v>41639.24950713334</v>
      </c>
      <c r="EG117" s="4">
        <f t="shared" si="114"/>
        <v>12447.39115498773</v>
      </c>
      <c r="EH117" s="4">
        <f t="shared" si="114"/>
        <v>5971.3170798733936</v>
      </c>
      <c r="EI117" s="4">
        <v>0</v>
      </c>
      <c r="EJ117" s="4">
        <f t="shared" si="115"/>
        <v>0</v>
      </c>
      <c r="EK117" s="4">
        <f t="shared" si="116"/>
        <v>0</v>
      </c>
      <c r="EL117" s="4">
        <f t="shared" si="117"/>
        <v>0</v>
      </c>
      <c r="EM117" s="4">
        <f t="shared" si="118"/>
        <v>2102.7884767653281</v>
      </c>
      <c r="EN117" s="4">
        <f t="shared" si="119"/>
        <v>1043.4783348740839</v>
      </c>
      <c r="EO117" s="52">
        <v>0</v>
      </c>
      <c r="EP117" s="4">
        <f t="shared" si="120"/>
        <v>71538.459015061584</v>
      </c>
      <c r="EQ117" s="4">
        <f t="shared" si="121"/>
        <v>68583.930250668986</v>
      </c>
      <c r="ER117" s="4">
        <f t="shared" si="122"/>
        <v>49975.409983907361</v>
      </c>
      <c r="ES117" s="4">
        <f t="shared" si="123"/>
        <v>20557.564310804151</v>
      </c>
      <c r="ET117" s="4">
        <f t="shared" si="124"/>
        <v>6142.7325625422109</v>
      </c>
      <c r="EU117" s="4">
        <f t="shared" si="125"/>
        <v>2946.0108080684622</v>
      </c>
      <c r="EV117" s="4">
        <v>0</v>
      </c>
      <c r="EW117" s="4">
        <f t="shared" si="126"/>
        <v>0</v>
      </c>
      <c r="EX117" s="4">
        <f t="shared" si="127"/>
        <v>0</v>
      </c>
      <c r="EY117" s="4">
        <f t="shared" si="128"/>
        <v>0</v>
      </c>
      <c r="EZ117" s="4">
        <f t="shared" si="129"/>
        <v>1036.992841760351</v>
      </c>
      <c r="FA117" s="4">
        <f t="shared" si="130"/>
        <v>514.4807241469008</v>
      </c>
      <c r="FB117" s="52">
        <v>0</v>
      </c>
      <c r="FC117" s="4">
        <f t="shared" si="131"/>
        <v>5074.0062113506419</v>
      </c>
      <c r="FD117" s="4">
        <f t="shared" si="132"/>
        <v>4873.5259303648709</v>
      </c>
      <c r="FE117" s="4">
        <f t="shared" si="133"/>
        <v>3571.1753898941165</v>
      </c>
      <c r="FF117" s="4">
        <f t="shared" si="134"/>
        <v>1480.4534565804324</v>
      </c>
      <c r="FG117" s="4">
        <f t="shared" si="135"/>
        <v>444.9536500333615</v>
      </c>
      <c r="FH117" s="4">
        <f t="shared" si="136"/>
        <v>214.28033164890863</v>
      </c>
      <c r="FI117" s="4">
        <v>0</v>
      </c>
      <c r="FJ117" s="4">
        <f t="shared" si="137"/>
        <v>0</v>
      </c>
      <c r="FK117" s="4">
        <f t="shared" si="138"/>
        <v>0</v>
      </c>
      <c r="FL117" s="4">
        <f t="shared" si="139"/>
        <v>0</v>
      </c>
      <c r="FM117" s="4">
        <f t="shared" si="140"/>
        <v>76.00804515704715</v>
      </c>
      <c r="FN117" s="9">
        <f t="shared" si="141"/>
        <v>37.997928407278195</v>
      </c>
      <c r="FO117" s="4">
        <v>0</v>
      </c>
      <c r="FP117" s="4">
        <f t="shared" si="142"/>
        <v>16414.312969780098</v>
      </c>
      <c r="FQ117" s="4">
        <f t="shared" si="143"/>
        <v>15723.622263800307</v>
      </c>
      <c r="FR117" s="4">
        <f t="shared" si="144"/>
        <v>11425.257782678169</v>
      </c>
      <c r="FS117" s="4">
        <f t="shared" si="145"/>
        <v>4677.5886141394758</v>
      </c>
      <c r="FT117" s="4">
        <f t="shared" si="146"/>
        <v>1391.7925310784999</v>
      </c>
      <c r="FU117" s="4">
        <f t="shared" si="147"/>
        <v>665.11966598911727</v>
      </c>
      <c r="FV117" s="4">
        <v>0</v>
      </c>
      <c r="FW117" s="4">
        <f t="shared" si="148"/>
        <v>0</v>
      </c>
      <c r="FX117" s="4">
        <f t="shared" si="149"/>
        <v>0</v>
      </c>
      <c r="FY117" s="4">
        <f t="shared" si="150"/>
        <v>0</v>
      </c>
      <c r="FZ117" s="4">
        <f t="shared" si="151"/>
        <v>232.19587842542808</v>
      </c>
      <c r="GA117" s="4">
        <f t="shared" si="152"/>
        <v>113.995801127387</v>
      </c>
      <c r="GB117" s="4">
        <v>0</v>
      </c>
      <c r="GC117" s="4">
        <f t="shared" si="153"/>
        <v>7837.4871355214937</v>
      </c>
      <c r="GD117" s="4">
        <f t="shared" si="94"/>
        <v>7383.0304820104984</v>
      </c>
      <c r="GE117" s="4">
        <f t="shared" si="95"/>
        <v>5106.0897816198476</v>
      </c>
      <c r="GF117" s="4">
        <f t="shared" si="96"/>
        <v>1953.5534119734189</v>
      </c>
      <c r="GG117" s="4">
        <f t="shared" si="97"/>
        <v>552.22427682059913</v>
      </c>
      <c r="GH117" s="4">
        <f t="shared" si="98"/>
        <v>254.47553964059907</v>
      </c>
      <c r="GI117" s="4">
        <v>0</v>
      </c>
      <c r="GJ117" s="4">
        <f t="shared" si="154"/>
        <v>0</v>
      </c>
      <c r="GK117" s="4">
        <f t="shared" si="155"/>
        <v>0</v>
      </c>
      <c r="GL117" s="4">
        <f t="shared" si="99"/>
        <v>0</v>
      </c>
      <c r="GM117" s="4">
        <f t="shared" si="100"/>
        <v>83.121872789416244</v>
      </c>
      <c r="GN117" s="4">
        <f t="shared" si="101"/>
        <v>38.087048338269341</v>
      </c>
      <c r="GO117" s="52">
        <v>0</v>
      </c>
      <c r="GP117" s="4">
        <f>step*(-'By group'!C$32*Population!C117+'By group'!I$33*Population!I117)</f>
        <v>0</v>
      </c>
      <c r="GQ117" s="4">
        <f>step*(-'By group'!D$32*Population!D117+'By group'!J$33*Population!J117)</f>
        <v>0</v>
      </c>
      <c r="GR117" s="4">
        <f>step*(-'By group'!E$32*Population!E117+'By group'!K$33*Population!K117)</f>
        <v>0</v>
      </c>
      <c r="GS117" s="4">
        <f>step*(-'By group'!F$32*Population!F117+'By group'!L$33*Population!L117)</f>
        <v>-5172.3013391112008</v>
      </c>
      <c r="GT117" s="4">
        <f>step*(-'By group'!G$32*Population!G117+'By group'!M$33*Population!M117)</f>
        <v>-672.52424853763682</v>
      </c>
      <c r="GU117" s="4">
        <f>step*(-'By group'!H$32*Population!H117+'By group'!N$33*Population!N117)</f>
        <v>-587.92730206313706</v>
      </c>
      <c r="GV117" s="46">
        <f t="shared" si="156"/>
        <v>0</v>
      </c>
      <c r="GW117" s="14">
        <f t="shared" si="157"/>
        <v>0</v>
      </c>
      <c r="GX117" s="4">
        <f t="shared" si="158"/>
        <v>0</v>
      </c>
      <c r="GY117" s="4">
        <f t="shared" si="159"/>
        <v>5172.3013391112008</v>
      </c>
      <c r="GZ117" s="4">
        <f t="shared" si="160"/>
        <v>672.52424853763682</v>
      </c>
      <c r="HA117" s="4">
        <f t="shared" si="161"/>
        <v>587.92730206313706</v>
      </c>
      <c r="HB117" s="8">
        <v>0</v>
      </c>
      <c r="HC117" s="4">
        <f>step*(-'By group'!P$32*Population!P117+'By group'!V$33*Population!V117)</f>
        <v>0</v>
      </c>
      <c r="HD117" s="4">
        <f>step*(-'By group'!Q$32*Population!Q117+'By group'!W$33*Population!W117)</f>
        <v>0</v>
      </c>
      <c r="HE117" s="4">
        <f>step*(-'By group'!R$32*Population!R117+'By group'!X$33*Population!X117)</f>
        <v>0</v>
      </c>
      <c r="HF117" s="4">
        <f>step*(-'By group'!S$32*Population!S117+'By group'!Y$33*Population!Y117)</f>
        <v>-2552.8698603909297</v>
      </c>
      <c r="HG117" s="4">
        <f>step*(-'By group'!T$32*Population!T117+'By group'!Z$33*Population!Z117)</f>
        <v>-331.96179954024211</v>
      </c>
      <c r="HH117" s="4">
        <f>step*(-'By group'!U$32*Population!U117+'By group'!AA$33*Population!AA117)</f>
        <v>-289.91798885604646</v>
      </c>
      <c r="HI117" s="14">
        <f t="shared" si="162"/>
        <v>0</v>
      </c>
      <c r="HJ117" s="46">
        <f t="shared" si="163"/>
        <v>0</v>
      </c>
      <c r="HK117" s="4">
        <f t="shared" si="164"/>
        <v>0</v>
      </c>
      <c r="HL117" s="4">
        <f t="shared" si="165"/>
        <v>2552.8698603909297</v>
      </c>
      <c r="HM117" s="4">
        <f t="shared" si="166"/>
        <v>331.96179954024211</v>
      </c>
      <c r="HN117" s="9">
        <f t="shared" si="167"/>
        <v>289.91798885604646</v>
      </c>
      <c r="HO117" s="4">
        <v>0</v>
      </c>
      <c r="HP117" s="4">
        <f>step*(-'By group'!AC$32*Population!AC117+'By group'!AI$33*Population!AI117)</f>
        <v>0</v>
      </c>
      <c r="HQ117" s="4">
        <f>step*(-'By group'!AD$32*Population!AD117+'By group'!AJ$33*Population!AJ117)</f>
        <v>0</v>
      </c>
      <c r="HR117" s="4">
        <f>step*(-'By group'!AE$32*Population!AE117+'By group'!AK$33*Population!AK117)</f>
        <v>0</v>
      </c>
      <c r="HS117" s="4">
        <f>step*(-'By group'!AF$32*Population!AF117+'By group'!AL$33*Population!AL117)</f>
        <v>-184.47280243815717</v>
      </c>
      <c r="HT117" s="4">
        <f>step*(-'By group'!AG$32*Population!AG117+'By group'!AM$33*Population!AM117)</f>
        <v>-23.857102126142628</v>
      </c>
      <c r="HU117" s="4">
        <f>step*(-'By group'!AH$32*Population!AH117+'By group'!AN$33*Population!AN117)</f>
        <v>-20.993699652999638</v>
      </c>
      <c r="HV117" s="14">
        <f t="shared" si="168"/>
        <v>0</v>
      </c>
      <c r="HW117" s="46">
        <f t="shared" si="169"/>
        <v>0</v>
      </c>
      <c r="HX117" s="4">
        <f t="shared" si="170"/>
        <v>0</v>
      </c>
      <c r="HY117" s="4">
        <f t="shared" si="171"/>
        <v>184.47280243815717</v>
      </c>
      <c r="HZ117" s="4">
        <f t="shared" si="172"/>
        <v>23.857102126142628</v>
      </c>
      <c r="IA117" s="4">
        <f t="shared" si="173"/>
        <v>20.993699652999638</v>
      </c>
      <c r="IB117" s="8">
        <v>0</v>
      </c>
      <c r="IC117" s="4">
        <f>step*(-'By group'!AP$32*Population!AP117+'By group'!AV$33*Population!AV117)</f>
        <v>0</v>
      </c>
      <c r="ID117" s="4">
        <f>step*(-'By group'!AQ$32*Population!AQ117+'By group'!AW$33*Population!AW117)</f>
        <v>0</v>
      </c>
      <c r="IE117" s="4">
        <f>step*(-'By group'!AR$32*Population!AR117+'By group'!AX$33*Population!AX117)</f>
        <v>0</v>
      </c>
      <c r="IF117" s="4">
        <f>step*(-'By group'!AS$32*Population!AS117+'By group'!AY$33*Population!AY117)</f>
        <v>-579.79832632653597</v>
      </c>
      <c r="IG117" s="4">
        <f>step*(-'By group'!AT$32*Population!AT117+'By group'!AZ$33*Population!AZ117)</f>
        <v>-76.026032634129962</v>
      </c>
      <c r="IH117" s="4">
        <f>step*(-'By group'!AU$32*Population!AU117+'By group'!BA$33*Population!BA117)</f>
        <v>-66.216702722059381</v>
      </c>
      <c r="II117" s="14">
        <f t="shared" si="102"/>
        <v>0</v>
      </c>
      <c r="IJ117" s="4">
        <f t="shared" si="103"/>
        <v>0</v>
      </c>
      <c r="IK117" s="4">
        <f t="shared" si="174"/>
        <v>0</v>
      </c>
      <c r="IL117" s="4">
        <f t="shared" si="175"/>
        <v>579.79832632653597</v>
      </c>
      <c r="IM117" s="4">
        <f t="shared" si="176"/>
        <v>76.026032634129962</v>
      </c>
      <c r="IN117" s="4">
        <f t="shared" si="177"/>
        <v>66.216702722059381</v>
      </c>
      <c r="IO117" s="8">
        <v>0</v>
      </c>
      <c r="IP117" s="4">
        <f>step*(-'By group'!BC$32*Population!BC117+'By group'!BI$33*Population!BI117)</f>
        <v>0</v>
      </c>
      <c r="IQ117" s="4">
        <f>step*(-'By group'!BD$32*Population!BD117+'By group'!BJ$33*Population!BJ117)</f>
        <v>0</v>
      </c>
      <c r="IR117" s="4">
        <f>step*(-'By group'!BE$32*Population!BE117+'By group'!BK$33*Population!BK117)</f>
        <v>0</v>
      </c>
      <c r="IS117" s="4">
        <f>step*(-'By group'!BF$32*Population!BF117+'By group'!BL$33*Population!BL117)</f>
        <v>-234.55120201559146</v>
      </c>
      <c r="IT117" s="4">
        <f>step*(-'By group'!BG$32*Population!BG117+'By group'!BM$33*Population!BM117)</f>
        <v>-31.851583758985143</v>
      </c>
      <c r="IU117" s="4">
        <f>step*(-'By group'!BH$32*Population!BH117+'By group'!BN$33*Population!BN117)</f>
        <v>-26.061524075663627</v>
      </c>
      <c r="IV117" s="14">
        <f t="shared" si="104"/>
        <v>0</v>
      </c>
      <c r="IW117" s="4">
        <f t="shared" si="105"/>
        <v>0</v>
      </c>
      <c r="IX117" s="4">
        <f t="shared" si="106"/>
        <v>0</v>
      </c>
      <c r="IY117" s="4">
        <f t="shared" si="107"/>
        <v>234.55120201559146</v>
      </c>
      <c r="IZ117" s="4">
        <f t="shared" si="108"/>
        <v>31.851583758985143</v>
      </c>
      <c r="JA117" s="4">
        <f t="shared" si="109"/>
        <v>26.061524075663627</v>
      </c>
      <c r="JB117" s="75">
        <f>step*(+prop_idu_male*'By group'!BB$9*Population!BB117-'By group'!B$8*Population!B117)</f>
        <v>-1015.052405271697</v>
      </c>
      <c r="JC117" s="46">
        <f>step*(+prop_idu_male*'By group'!BC$9*Population!BC117-'By group'!C$8*Population!C117)</f>
        <v>-6.0527539276017359</v>
      </c>
      <c r="JD117" s="46">
        <f>step*(+prop_idu_male*'By group'!BD$9*Population!BD117-'By group'!D$8*Population!D117)</f>
        <v>-17.782112141027376</v>
      </c>
      <c r="JE117" s="46">
        <f>step*(+prop_idu_male*'By group'!BE$9*Population!BE117-'By group'!E$8*Population!E117)</f>
        <v>-18.475360659198564</v>
      </c>
      <c r="JF117" s="46">
        <f>step*(+prop_idu_male*'By group'!BF$9*Population!BF117-'By group'!F$8*Population!F117)</f>
        <v>-5.561026445309146</v>
      </c>
      <c r="JG117" s="46">
        <f>step*(+prop_idu_male*'By group'!BG$9*Population!BG117-'By group'!G$8*Population!G117)</f>
        <v>-1.0721151569471912</v>
      </c>
      <c r="JH117" s="46">
        <f>step*(+prop_idu_male*'By group'!BH$9*Population!BH117-'By group'!H$8*Population!H117)</f>
        <v>-0.90863312290007658</v>
      </c>
      <c r="JI117" s="46">
        <f>step*(+prop_idu_male*'By group'!BI$9*Population!BI117-'By group'!I$8*Population!I117)</f>
        <v>0</v>
      </c>
      <c r="JJ117" s="46">
        <f>step*(+prop_idu_male*'By group'!BJ$9*Population!BJ117-'By group'!J$8*Population!J117)</f>
        <v>0</v>
      </c>
      <c r="JK117" s="46">
        <f>step*(+prop_idu_male*'By group'!BK$9*Population!BK117-'By group'!K$8*Population!K117)</f>
        <v>0</v>
      </c>
      <c r="JL117" s="46">
        <f>step*(+prop_idu_male*'By group'!BL$9*Population!BL117-'By group'!L$8*Population!L117)</f>
        <v>-1.9032959820707291</v>
      </c>
      <c r="JM117" s="46">
        <f>step*(+prop_idu_male*'By group'!BM$9*Population!BM117-'By group'!M$8*Population!M117)</f>
        <v>-0.9520694188622375</v>
      </c>
      <c r="JN117" s="46">
        <f>step*(+prop_idu_male*'By group'!BN$9*Population!BN117-'By group'!N$8*Population!N117)</f>
        <v>-0.76650695723706463</v>
      </c>
      <c r="JO117" s="45">
        <f>step*(+(1-prop_idu_male)*'By group'!BB$9*Population!BB117-'By group'!O$8*Population!O117-'By group'!O$6*Population!O117+'By group'!AB$7*Population!AB117)</f>
        <v>-7591.7562260876339</v>
      </c>
      <c r="JP117" s="46">
        <f>step*(+(1-prop_idu_male)*'By group'!BC$9*Population!BC117-'By group'!P$8*Population!P117-'By group'!P$6*Population!P117+'By group'!AC$7*Population!AC117)</f>
        <v>-11.599069847361649</v>
      </c>
      <c r="JQ117" s="46">
        <f>step*(+(1-prop_idu_male)*'By group'!BD$9*Population!BD117-'By group'!Q$8*Population!Q117-'By group'!Q$6*Population!Q117+'By group'!AD$7*Population!AD117)</f>
        <v>-33.641089304734749</v>
      </c>
      <c r="JR117" s="46">
        <f>step*(+(1-prop_idu_male)*'By group'!BE$9*Population!BE117-'By group'!R$8*Population!R117-'By group'!R$6*Population!R117+'By group'!AE$7*Population!AE117)</f>
        <v>-34.354072649711682</v>
      </c>
      <c r="JS117" s="46">
        <f>step*(+(1-prop_idu_male)*'By group'!BF$9*Population!BF117-'By group'!S$8*Population!S117-'By group'!S$6*Population!S117+'By group'!AF$7*Population!AF117)</f>
        <v>-10.210055435017516</v>
      </c>
      <c r="JT117" s="46">
        <f>step*(+(1-prop_idu_male)*'By group'!BG$9*Population!BG117-'By group'!T$8*Population!T117-'By group'!T$6*Population!T117+'By group'!AG$7*Population!AG117)</f>
        <v>-1.9510747500498882</v>
      </c>
      <c r="JU117" s="46">
        <f>step*(+(1-prop_idu_male)*'By group'!BH$9*Population!BH117-'By group'!U$8*Population!U117-'By group'!U$6*Population!U117+'By group'!AH$7*Population!AH117)</f>
        <v>-1.629494784333636</v>
      </c>
      <c r="JV117" s="46">
        <f>step*(+(1-prop_idu_male)*'By group'!BI$9*Population!BI117-'By group'!V$8*Population!V117-'By group'!V$6*Population!V117+'By group'!AI$7*Population!AI117)</f>
        <v>0</v>
      </c>
      <c r="JW117" s="46">
        <f>step*(+(1-prop_idu_male)*'By group'!BJ$9*Population!BJ117-'By group'!W$8*Population!W117-'By group'!W$6*Population!W117+'By group'!AJ$7*Population!AJ117)</f>
        <v>0</v>
      </c>
      <c r="JX117" s="46">
        <f>step*(+(1-prop_idu_male)*'By group'!BK$9*Population!BK117-'By group'!X$8*Population!X117-'By group'!X$6*Population!X117+'By group'!AK$7*Population!AK117)</f>
        <v>0</v>
      </c>
      <c r="JY117" s="46">
        <f>step*(+(1-prop_idu_male)*'By group'!BL$9*Population!BL117-'By group'!Y$8*Population!Y117-'By group'!Y$6*Population!Y117+'By group'!AL$7*Population!AL117)</f>
        <v>-3.4086745107964478</v>
      </c>
      <c r="JZ117" s="46">
        <f>step*(+(1-prop_idu_male)*'By group'!BM$9*Population!BM117-'By group'!Z$8*Population!Z117-'By group'!Z$6*Population!Z117+'By group'!AM$7*Population!AM117)</f>
        <v>-1.6786164196614337</v>
      </c>
      <c r="KA117" s="76">
        <f>step*(+(1-prop_idu_male)*'By group'!BN$9*Population!BN117-'By group'!AA$8*Population!AA117-'By group'!AA$6*Population!AA117+'By group'!AN$7*Population!AN117)</f>
        <v>-1.3307815188733816</v>
      </c>
      <c r="KB117" s="46">
        <f>step*(+'By group'!O$6*Population!O117-'By group'!AB$7*Population!AB117)</f>
        <v>6496.3278637755093</v>
      </c>
      <c r="KC117" s="46">
        <f>step*(+'By group'!P$6*Population!P117-'By group'!AC$7*Population!AC117)</f>
        <v>8.3913642492885163</v>
      </c>
      <c r="KD117" s="46">
        <f>step*(+'By group'!Q$6*Population!Q117-'By group'!AD$7*Population!AD117)</f>
        <v>24.258738081747659</v>
      </c>
      <c r="KE117" s="46">
        <f>step*(+'By group'!R$6*Population!R117-'By group'!AE$7*Population!AE117)</f>
        <v>24.661356517901638</v>
      </c>
      <c r="KF117" s="46">
        <f>step*(+'By group'!S$6*Population!S117-'By group'!AF$7*Population!AF117)</f>
        <v>7.3043564367925917</v>
      </c>
      <c r="KG117" s="46">
        <f>step*(+'By group'!T$6*Population!T117-'By group'!AG$7*Population!AG117)</f>
        <v>1.3924096531930679</v>
      </c>
      <c r="KH117" s="46">
        <f>step*(+'By group'!U$6*Population!U117-'By group'!AH$7*Population!AH117)</f>
        <v>1.1580576885528786</v>
      </c>
      <c r="KI117" s="46">
        <f>step*(+'By group'!V$6*Population!V117-'By group'!AI$7*Population!AI117)</f>
        <v>0</v>
      </c>
      <c r="KJ117" s="46">
        <f>step*(+'By group'!W$6*Population!W117-'By group'!AJ$7*Population!AJ117)</f>
        <v>0</v>
      </c>
      <c r="KK117" s="46">
        <f>step*(+'By group'!X$6*Population!X117-'By group'!AK$7*Population!AK117)</f>
        <v>0</v>
      </c>
      <c r="KL117" s="46">
        <f>step*(+'By group'!Y$6*Population!Y117-'By group'!AL$7*Population!AL117)</f>
        <v>2.4215547927097467</v>
      </c>
      <c r="KM117" s="46">
        <f>step*(+'By group'!Z$6*Population!Z117-'By group'!AM$7*Population!AM117)</f>
        <v>1.1869879245174946</v>
      </c>
      <c r="KN117" s="46">
        <f>step*(+'By group'!AA$6*Population!AA117-'By group'!AN$7*Population!AN117)</f>
        <v>0.93646947613316378</v>
      </c>
      <c r="KO117" s="45">
        <v>0</v>
      </c>
      <c r="KP117" s="46">
        <v>0</v>
      </c>
      <c r="KQ117" s="46">
        <v>0</v>
      </c>
      <c r="KR117" s="46">
        <v>0</v>
      </c>
      <c r="KS117" s="46">
        <v>0</v>
      </c>
      <c r="KT117" s="46">
        <v>0</v>
      </c>
      <c r="KU117" s="46">
        <v>0</v>
      </c>
      <c r="KV117" s="46">
        <v>0</v>
      </c>
      <c r="KW117" s="46">
        <v>0</v>
      </c>
      <c r="KX117" s="46">
        <v>0</v>
      </c>
      <c r="KY117" s="46">
        <v>0</v>
      </c>
      <c r="KZ117" s="46">
        <v>0</v>
      </c>
      <c r="LA117" s="46">
        <v>0</v>
      </c>
      <c r="LB117" s="188">
        <f>step*(-'By group'!BB$9*Population!BB117+'By group'!B$8*Population!B117+'By group'!O$8*Population!O117)</f>
        <v>2110.480767583821</v>
      </c>
      <c r="LC117" s="189">
        <f>step*(-'By group'!BC$9*Population!BC117+'By group'!C$8*Population!C117+'By group'!P$8*Population!P117)</f>
        <v>9.2604595256748716</v>
      </c>
      <c r="LD117" s="189">
        <f>step*(-'By group'!BD$9*Population!BD117+'By group'!D$8*Population!D117+'By group'!Q$8*Population!Q117)</f>
        <v>27.164463364014466</v>
      </c>
      <c r="LE117" s="189">
        <f>step*(-'By group'!BE$9*Population!BE117+'By group'!E$8*Population!E117+'By group'!R$8*Population!R117)</f>
        <v>28.168076791008616</v>
      </c>
      <c r="LF117" s="189">
        <f>step*(-'By group'!BF$9*Population!BF117+'By group'!F$8*Population!F117+'By group'!S$8*Population!S117)</f>
        <v>8.4667254435340702</v>
      </c>
      <c r="LG117" s="189">
        <f>step*(-'By group'!BG$9*Population!BG117+'By group'!G$8*Population!G117+'By group'!T$8*Population!T117)</f>
        <v>1.6307802538040117</v>
      </c>
      <c r="LH117" s="189">
        <f>step*(-'By group'!BH$9*Population!BH117+'By group'!H$8*Population!H117+'By group'!U$8*Population!U117)</f>
        <v>1.3800702186808338</v>
      </c>
      <c r="LI117" s="189">
        <f>step*(-'By group'!BI$9*Population!BI117+'By group'!I$8*Population!I117+'By group'!V$8*Population!V117)</f>
        <v>0</v>
      </c>
      <c r="LJ117" s="189">
        <f>step*(-'By group'!BJ$9*Population!BJ117+'By group'!J$8*Population!J117+'By group'!W$8*Population!W117)</f>
        <v>0</v>
      </c>
      <c r="LK117" s="189">
        <f>step*(-'By group'!BK$9*Population!BK117+'By group'!K$8*Population!K117+'By group'!X$8*Population!X117)</f>
        <v>0</v>
      </c>
      <c r="LL117" s="189">
        <f>step*(-'By group'!BL$9*Population!BL117+'By group'!L$8*Population!L117+'By group'!Y$8*Population!Y117)</f>
        <v>2.8904157001574302</v>
      </c>
      <c r="LM117" s="189">
        <f>step*(-'By group'!BM$9*Population!BM117+'By group'!M$8*Population!M117+'By group'!Z$8*Population!Z117)</f>
        <v>1.4436979140061768</v>
      </c>
      <c r="LN117" s="189">
        <f>step*(-'By group'!BN$9*Population!BN117+'By group'!N$8*Population!N117+'By group'!AA$8*Population!AA117)</f>
        <v>1.1608189999772827</v>
      </c>
    </row>
    <row r="118" spans="1:326" x14ac:dyDescent="0.25">
      <c r="A118">
        <f t="shared" si="178"/>
        <v>57</v>
      </c>
      <c r="B118" s="52">
        <f>step*((-'By group'!B$4-'By group'!B$5-'By group'!B$22)*Population!B118+'By group'!B$3*Population!$BO118)</f>
        <v>203324.40963153122</v>
      </c>
      <c r="C118" s="4">
        <f>step*((-'By group'!C$4-'By group'!C$5-'By group'!C$22)*Population!C118+'By group'!C$3*Population!$BO118)</f>
        <v>-5566.9915561137732</v>
      </c>
      <c r="D118" s="4">
        <f>step*((-'By group'!D$4-'By group'!D$5-'By group'!D$22)*Population!D118+'By group'!D$3*Population!$BO118)</f>
        <v>-36524.937124316122</v>
      </c>
      <c r="E118" s="4">
        <f>step*((-'By group'!E$4-'By group'!E$5-'By group'!E$22)*Population!E118+'By group'!E$3*Population!$BO118)</f>
        <v>-58464.699590441029</v>
      </c>
      <c r="F118" s="4">
        <f>step*((-'By group'!F$4-'By group'!F$5-'By group'!F$22)*Population!F118+'By group'!F$3*Population!$BO118)</f>
        <v>-23719.19422497804</v>
      </c>
      <c r="G118" s="4">
        <f>step*((-'By group'!G$4-'By group'!G$5-'By group'!G$22)*Population!G118+'By group'!G$3*Population!$BO118)</f>
        <v>-5749.2675922163689</v>
      </c>
      <c r="H118" s="4">
        <f>step*((-'By group'!H$4-'By group'!H$5-'By group'!H$22)*Population!H118+'By group'!H$3*Population!$BO118)</f>
        <v>-5339.1473621439145</v>
      </c>
      <c r="I118" s="4">
        <f>step*((-'By group'!I$4-'By group'!I$5-'By group'!I$22)*Population!I118+'By group'!I$3*Population!$BO118)</f>
        <v>0</v>
      </c>
      <c r="J118" s="4">
        <f>step*((-'By group'!J$4-'By group'!J$5-'By group'!J$22)*Population!J118+'By group'!J$3*Population!$BO118)</f>
        <v>0</v>
      </c>
      <c r="K118" s="4">
        <f>step*((-'By group'!K$4-'By group'!K$5-'By group'!K$22)*Population!K118+'By group'!K$3*Population!$BO118)</f>
        <v>0</v>
      </c>
      <c r="L118" s="4">
        <f>step*((-'By group'!L$4-'By group'!L$5-'By group'!L$22)*Population!L118+'By group'!L$3*Population!$BO118)</f>
        <v>-2952.5632663939232</v>
      </c>
      <c r="M118" s="4">
        <f>step*((-'By group'!M$4-'By group'!M$5-'By group'!M$22)*Population!M118+'By group'!M$3*Population!$BO118)</f>
        <v>-1674.4706946154529</v>
      </c>
      <c r="N118" s="4">
        <f>step*((-'By group'!N$4-'By group'!N$5-'By group'!N$22)*Population!N118+'By group'!N$3*Population!$BO118)</f>
        <v>-1587.2924463639756</v>
      </c>
      <c r="O118" s="8">
        <f>step*((-'By group'!O$4-'By group'!O$5-'By group'!O$22)*Population!O118+'By group'!O$3*Population!$BO118)</f>
        <v>141595.47845791723</v>
      </c>
      <c r="P118" s="4">
        <f>step*((-'By group'!P$4-'By group'!P$5-'By group'!P$22)*Population!P118+'By group'!P$3*Population!$BO118)</f>
        <v>-2751.3401094074984</v>
      </c>
      <c r="Q118" s="4">
        <f>step*((-'By group'!Q$4-'By group'!Q$5-'By group'!Q$22)*Population!Q118+'By group'!Q$3*Population!$BO118)</f>
        <v>-18043.683436699172</v>
      </c>
      <c r="R118" s="4">
        <f>step*((-'By group'!R$4-'By group'!R$5-'By group'!R$22)*Population!R118+'By group'!R$3*Population!$BO118)</f>
        <v>-28864.996254271689</v>
      </c>
      <c r="S118" s="4">
        <f>step*((-'By group'!S$4-'By group'!S$5-'By group'!S$22)*Population!S118+'By group'!S$3*Population!$BO118)</f>
        <v>-11705.498261915303</v>
      </c>
      <c r="T118" s="4">
        <f>step*((-'By group'!T$4-'By group'!T$5-'By group'!T$22)*Population!T118+'By group'!T$3*Population!$BO118)</f>
        <v>-2836.4836168107799</v>
      </c>
      <c r="U118" s="4">
        <f>step*((-'By group'!U$4-'By group'!U$5-'By group'!U$22)*Population!U118+'By group'!U$3*Population!$BO118)</f>
        <v>-2633.2183697235109</v>
      </c>
      <c r="V118" s="4">
        <f>step*((-'By group'!V$4-'By group'!V$5-'By group'!V$22)*Population!V118+'By group'!V$3*Population!$BO118)</f>
        <v>0</v>
      </c>
      <c r="W118" s="4">
        <f>step*((-'By group'!W$4-'By group'!W$5-'By group'!W$22)*Population!W118+'By group'!W$3*Population!$BO118)</f>
        <v>0</v>
      </c>
      <c r="X118" s="4">
        <f>step*((-'By group'!X$4-'By group'!X$5-'By group'!X$22)*Population!X118+'By group'!X$3*Population!$BO118)</f>
        <v>0</v>
      </c>
      <c r="Y118" s="4">
        <f>step*((-'By group'!Y$4-'By group'!Y$5-'By group'!Y$22)*Population!Y118+'By group'!Y$3*Population!$BO118)</f>
        <v>-1456.0374640603618</v>
      </c>
      <c r="Z118" s="4">
        <f>step*((-'By group'!Z$4-'By group'!Z$5-'By group'!Z$22)*Population!Z118+'By group'!Z$3*Population!$BO118)</f>
        <v>-825.53925000296044</v>
      </c>
      <c r="AA118" s="4">
        <f>step*((-'By group'!AA$4-'By group'!AA$5-'By group'!AA$22)*Population!AA118+'By group'!AA$3*Population!$BO118)</f>
        <v>-782.90426499447801</v>
      </c>
      <c r="AB118" s="8">
        <f>step*((-'By group'!AB$4-'By group'!AB$5-'By group'!AB$22)*Population!AB118+'By group'!AB$3*Population!$BO118)</f>
        <v>-1334.5535471506853</v>
      </c>
      <c r="AC118" s="4">
        <f>step*((-'By group'!AC$4-'By group'!AC$5-'By group'!AC$22)*Population!AC118+'By group'!AC$3*Population!$BO118)</f>
        <v>-195.49826153541343</v>
      </c>
      <c r="AD118" s="4">
        <f>step*((-'By group'!AD$4-'By group'!AD$5-'By group'!AD$22)*Population!AD118+'By group'!AD$3*Population!$BO118)</f>
        <v>-1289.3118927990377</v>
      </c>
      <c r="AE118" s="4">
        <f>step*((-'By group'!AE$4-'By group'!AE$5-'By group'!AE$22)*Population!AE118+'By group'!AE$3*Population!$BO118)</f>
        <v>-2078.6196222992626</v>
      </c>
      <c r="AF118" s="4">
        <f>step*((-'By group'!AF$4-'By group'!AF$5-'By group'!AF$22)*Population!AF118+'By group'!AF$3*Population!$BO118)</f>
        <v>-847.86662590502749</v>
      </c>
      <c r="AG118" s="4">
        <f>step*((-'By group'!AG$4-'By group'!AG$5-'By group'!AG$22)*Population!AG118+'By group'!AG$3*Population!$BO118)</f>
        <v>-206.30900018980458</v>
      </c>
      <c r="AH118" s="4">
        <f>step*((-'By group'!AH$4-'By group'!AH$5-'By group'!AH$22)*Population!AH118+'By group'!AH$3*Population!$BO118)</f>
        <v>-192.87783890123586</v>
      </c>
      <c r="AI118" s="4">
        <f>step*((-'By group'!AI$4-'By group'!AI$5-'By group'!AI$22)*Population!AI118+'By group'!AI$3*Population!$BO118)</f>
        <v>0</v>
      </c>
      <c r="AJ118" s="4">
        <f>step*((-'By group'!AJ$4-'By group'!AJ$5-'By group'!AJ$22)*Population!AJ118+'By group'!AJ$3*Population!$BO118)</f>
        <v>0</v>
      </c>
      <c r="AK118" s="4">
        <f>step*((-'By group'!AK$4-'By group'!AK$5-'By group'!AK$22)*Population!AK118+'By group'!AK$3*Population!$BO118)</f>
        <v>0</v>
      </c>
      <c r="AL118" s="4">
        <f>step*((-'By group'!AL$4-'By group'!AL$5-'By group'!AL$22)*Population!AL118+'By group'!AL$3*Population!$BO118)</f>
        <v>-106.72451663964277</v>
      </c>
      <c r="AM118" s="4">
        <f>step*((-'By group'!AM$4-'By group'!AM$5-'By group'!AM$22)*Population!AM118+'By group'!AM$3*Population!$BO118)</f>
        <v>-60.977287159547821</v>
      </c>
      <c r="AN118" s="4">
        <f>step*((-'By group'!AN$4-'By group'!AN$5-'By group'!AN$22)*Population!AN118+'By group'!AN$3*Population!$BO118)</f>
        <v>-58.28152136215845</v>
      </c>
      <c r="AO118" s="8">
        <f>step*((-'By group'!AO$4-'By group'!AO$5-'By group'!AO$22)*Population!AO118+'By group'!AO$3*Population!$BO118)</f>
        <v>17860.901537377169</v>
      </c>
      <c r="AP118" s="4">
        <f>step*((-'By group'!AP$4-'By group'!AP$5-'By group'!AP$22)*Population!AP118+'By group'!AP$3*Population!$BO118)</f>
        <v>-631.41472316912336</v>
      </c>
      <c r="AQ118" s="4">
        <f>step*((-'By group'!AQ$4-'By group'!AQ$5-'By group'!AQ$22)*Population!AQ118+'By group'!AQ$3*Population!$BO118)</f>
        <v>-4129.7672529063602</v>
      </c>
      <c r="AR118" s="4">
        <f>step*((-'By group'!AR$4-'By group'!AR$5-'By group'!AR$22)*Population!AR118+'By group'!AR$3*Population!$BO118)</f>
        <v>-6576.4903750193471</v>
      </c>
      <c r="AS118" s="4">
        <f>step*((-'By group'!AS$4-'By group'!AS$5-'By group'!AS$22)*Population!AS118+'By group'!AS$3*Population!$BO118)</f>
        <v>-2656.1082791093554</v>
      </c>
      <c r="AT118" s="4">
        <f>step*((-'By group'!AT$4-'By group'!AT$5-'By group'!AT$22)*Population!AT118+'By group'!AT$3*Population!$BO118)</f>
        <v>-641.42654809492069</v>
      </c>
      <c r="AU118" s="4">
        <f>step*((-'By group'!AU$4-'By group'!AU$5-'By group'!AU$22)*Population!AU118+'By group'!AU$3*Population!$BO118)</f>
        <v>-591.02952649978067</v>
      </c>
      <c r="AV118" s="4">
        <f>step*((-'By group'!AV$4-'By group'!AV$5-'By group'!AV$22)*Population!AV118+'By group'!AV$3*Population!$BO118)</f>
        <v>0</v>
      </c>
      <c r="AW118" s="4">
        <f>step*((-'By group'!AW$4-'By group'!AW$5-'By group'!AW$22)*Population!AW118+'By group'!AW$3*Population!$BO118)</f>
        <v>0</v>
      </c>
      <c r="AX118" s="4">
        <f>step*((-'By group'!AX$4-'By group'!AX$5-'By group'!AX$22)*Population!AX118+'By group'!AX$3*Population!$BO118)</f>
        <v>0</v>
      </c>
      <c r="AY118" s="4">
        <f>step*((-'By group'!AY$4-'By group'!AY$5-'By group'!AY$22)*Population!AY118+'By group'!AY$3*Population!$BO118)</f>
        <v>-326.6512050629849</v>
      </c>
      <c r="AZ118" s="4">
        <f>step*((-'By group'!AZ$4-'By group'!AZ$5-'By group'!AZ$22)*Population!AZ118+'By group'!AZ$3*Population!$BO118)</f>
        <v>-183.33990805408732</v>
      </c>
      <c r="BA118" s="4">
        <f>step*((-'By group'!BA$4-'By group'!BA$5-'By group'!BA$22)*Population!BA118+'By group'!BA$3*Population!$BO118)</f>
        <v>-171.05909368220469</v>
      </c>
      <c r="BB118" s="8">
        <f>step*((-'By group'!BB$4-'By group'!BB$5-'By group'!BB$22)*Population!BB118+'By group'!BB$3*Population!$BO118)</f>
        <v>5851.3870228611331</v>
      </c>
      <c r="BC118" s="4">
        <f>step*((-'By group'!BC$4-'By group'!BC$5-'By group'!BC$22)*Population!BC118+'By group'!BC$3*Population!$BO118)</f>
        <v>-444.22594596759239</v>
      </c>
      <c r="BD118" s="4">
        <f>step*((-'By group'!BD$4-'By group'!BD$5-'By group'!BD$22)*Population!BD118+'By group'!BD$3*Population!$BO118)</f>
        <v>-2252.9963264953458</v>
      </c>
      <c r="BE118" s="4">
        <f>step*((-'By group'!BE$4-'By group'!BE$5-'By group'!BE$22)*Population!BE118+'By group'!BE$3*Population!$BO118)</f>
        <v>-3134.488497122265</v>
      </c>
      <c r="BF118" s="4">
        <f>step*((-'By group'!BF$4-'By group'!BF$5-'By group'!BF$22)*Population!BF118+'By group'!BF$3*Population!$BO118)</f>
        <v>-1162.941453547334</v>
      </c>
      <c r="BG118" s="4">
        <f>step*((-'By group'!BG$4-'By group'!BG$5-'By group'!BG$22)*Population!BG118+'By group'!BG$3*Population!$BO118)</f>
        <v>-265.40163806285796</v>
      </c>
      <c r="BH118" s="4">
        <f>step*((-'By group'!BH$4-'By group'!BH$5-'By group'!BH$22)*Population!BH118+'By group'!BH$3*Population!$BO118)</f>
        <v>-228.18068183625462</v>
      </c>
      <c r="BI118" s="4">
        <f>step*((-'By group'!BI$4-'By group'!BI$5-'By group'!BI$22)*Population!BI118+'By group'!BI$3*Population!$BO118)</f>
        <v>0</v>
      </c>
      <c r="BJ118" s="4">
        <f>step*((-'By group'!BJ$4-'By group'!BJ$5-'By group'!BJ$22)*Population!BJ118+'By group'!BJ$3*Population!$BO118)</f>
        <v>0</v>
      </c>
      <c r="BK118" s="4">
        <f>step*((-'By group'!BK$4-'By group'!BK$5-'By group'!BK$22)*Population!BK118+'By group'!BK$3*Population!$BO118)</f>
        <v>0</v>
      </c>
      <c r="BL118" s="4">
        <f>step*((-'By group'!BL$4-'By group'!BL$5-'By group'!BL$22)*Population!BL118+'By group'!BL$3*Population!$BO118)</f>
        <v>-150.04240467243375</v>
      </c>
      <c r="BM118" s="4">
        <f>step*((-'By group'!BM$4-'By group'!BM$5-'By group'!BM$22)*Population!BM118+'By group'!BM$3*Population!$BO118)</f>
        <v>-76.389697621298637</v>
      </c>
      <c r="BN118" s="4">
        <f>step*((-'By group'!BN$4-'By group'!BN$5-'By group'!BN$22)*Population!BN118+'By group'!BN$3*Population!$BO118)</f>
        <v>-63.923847959471004</v>
      </c>
      <c r="BO118" s="71">
        <f>-step*SUM(SCR!B118:N118)*Population!B118</f>
        <v>-145148.97417548043</v>
      </c>
      <c r="BP118" s="4">
        <f>step*-SUM('By group'!C$11:C$21)*Population!C118</f>
        <v>-139174.78890284433</v>
      </c>
      <c r="BQ118" s="4">
        <f>step*-SUM('By group'!D$11:D$21)*Population!D118</f>
        <v>-101458.15867865589</v>
      </c>
      <c r="BR118" s="4">
        <f>step*-SUM('By group'!E$11:E$21)*Population!E118</f>
        <v>-41760.499707457871</v>
      </c>
      <c r="BS118" s="4">
        <f>step*-SUM('By group'!F$11:F$21)*Population!F118</f>
        <v>-12483.78643419897</v>
      </c>
      <c r="BT118" s="4">
        <f>step*-SUM('By group'!G$11:G$21)*Population!G118</f>
        <v>-5988.8204085587176</v>
      </c>
      <c r="BU118" s="4">
        <f>step*-SUM('By group'!H$11:H$21)*Population!H118</f>
        <v>0</v>
      </c>
      <c r="BV118" s="4">
        <f>step*-SUM('By group'!I$11:I$21)*Population!I118</f>
        <v>0</v>
      </c>
      <c r="BW118" s="4">
        <f>step*-SUM('By group'!J$11:J$21)*Population!J118</f>
        <v>0</v>
      </c>
      <c r="BX118" s="4">
        <f>step*-SUM('By group'!K$11:K$21)*Population!K118</f>
        <v>0</v>
      </c>
      <c r="BY118" s="4">
        <f>step*-SUM('By group'!L$11:L$21)*Population!L118</f>
        <v>-2108.9737617099449</v>
      </c>
      <c r="BZ118" s="4">
        <f>step*-SUM('By group'!M$11:M$21)*Population!M118</f>
        <v>-1046.5441841346581</v>
      </c>
      <c r="CA118" s="4">
        <f>step*-SUM('By group'!N$11:N$21)*Population!N118</f>
        <v>0</v>
      </c>
      <c r="CB118" s="13">
        <f>-step*SUM(SCR!O118:AA118)*Population!O118</f>
        <v>-71746.38676500415</v>
      </c>
      <c r="CC118" s="4">
        <f>step*-SUM('By group'!P$11:P$21)*Population!P118</f>
        <v>-68783.50273518746</v>
      </c>
      <c r="CD118" s="4">
        <f>step*-SUM('By group'!Q$11:Q$21)*Population!Q118</f>
        <v>-50121.342879719923</v>
      </c>
      <c r="CE118" s="4">
        <f>step*-SUM('By group'!R$11:R$21)*Population!R118</f>
        <v>-20617.854467336918</v>
      </c>
      <c r="CF118" s="4">
        <f>step*-SUM('By group'!S$11:S$21)*Population!S118</f>
        <v>-6160.788558902791</v>
      </c>
      <c r="CG118" s="4">
        <f>step*-SUM('By group'!T$11:T$21)*Population!T118</f>
        <v>-2954.6704341778955</v>
      </c>
      <c r="CH118" s="4">
        <f>step*-SUM('By group'!U$11:U$21)*Population!U118</f>
        <v>0</v>
      </c>
      <c r="CI118" s="4">
        <f>step*-SUM('By group'!V$11:V$21)*Population!V118</f>
        <v>0</v>
      </c>
      <c r="CJ118" s="4">
        <f>step*-SUM('By group'!W$11:W$21)*Population!W118</f>
        <v>0</v>
      </c>
      <c r="CK118" s="4">
        <f>step*-SUM('By group'!X$11:X$21)*Population!X118</f>
        <v>0</v>
      </c>
      <c r="CL118" s="4">
        <f>step*-SUM('By group'!Y$11:Y$21)*Population!Y118</f>
        <v>-1040.0267600431155</v>
      </c>
      <c r="CM118" s="4">
        <f>step*-SUM('By group'!Z$11:Z$21)*Population!Z118</f>
        <v>-515.96203125185036</v>
      </c>
      <c r="CN118" s="4">
        <f>step*-SUM('By group'!AA$11:AA$21)*Population!AA118</f>
        <v>0</v>
      </c>
      <c r="CO118" s="13">
        <f>-step*SUM(SCR!AB118:AN118)*Population!AB118</f>
        <v>-5088.4941148068438</v>
      </c>
      <c r="CP118" s="4">
        <f>step*-SUM('By group'!AC$11:AC$21)*Population!AC118</f>
        <v>-4887.456538385336</v>
      </c>
      <c r="CQ118" s="4">
        <f>step*-SUM('By group'!AD$11:AD$21)*Population!AD118</f>
        <v>-3581.4219244417714</v>
      </c>
      <c r="CR118" s="4">
        <f>step*-SUM('By group'!AE$11:AE$21)*Population!AE118</f>
        <v>-1484.7283016423305</v>
      </c>
      <c r="CS118" s="4">
        <f>step*-SUM('By group'!AF$11:AF$21)*Population!AF118</f>
        <v>-446.24559258159343</v>
      </c>
      <c r="CT118" s="4">
        <f>step*-SUM('By group'!AG$11:AG$21)*Population!AG118</f>
        <v>-214.90520853104641</v>
      </c>
      <c r="CU118" s="4">
        <f>step*-SUM('By group'!AH$11:AH$21)*Population!AH118</f>
        <v>0</v>
      </c>
      <c r="CV118" s="4">
        <f>step*-SUM('By group'!AI$11:AI$21)*Population!AI118</f>
        <v>0</v>
      </c>
      <c r="CW118" s="4">
        <f>step*-SUM('By group'!AJ$11:AJ$21)*Population!AJ118</f>
        <v>0</v>
      </c>
      <c r="CX118" s="4">
        <f>step*-SUM('By group'!AK$11:AK$21)*Population!AK118</f>
        <v>0</v>
      </c>
      <c r="CY118" s="4">
        <f>step*-SUM('By group'!AL$11:AL$21)*Population!AL118</f>
        <v>-76.231797599744837</v>
      </c>
      <c r="CZ118" s="4">
        <f>step*-SUM('By group'!AM$11:AM$21)*Population!AM118</f>
        <v>-38.110804474717391</v>
      </c>
      <c r="DA118" s="4">
        <f>step*-SUM('By group'!AN$11:AN$21)*Population!AN118</f>
        <v>0</v>
      </c>
      <c r="DB118" s="13">
        <f>-step*SUM(SCR!AO118:BA118)*Population!AO118</f>
        <v>-16478.140287283553</v>
      </c>
      <c r="DC118" s="4">
        <f>step*-SUM('By group'!AP$11:AP$21)*Population!AP118</f>
        <v>-15785.368079228085</v>
      </c>
      <c r="DD118" s="4">
        <f>step*-SUM('By group'!AQ$11:AQ$21)*Population!AQ118</f>
        <v>-11471.575702517668</v>
      </c>
      <c r="DE118" s="4">
        <f>step*-SUM('By group'!AR$11:AR$21)*Population!AR118</f>
        <v>-4697.4931250138188</v>
      </c>
      <c r="DF118" s="4">
        <f>step*-SUM('By group'!AS$11:AS$21)*Population!AS118</f>
        <v>-1397.9517258470291</v>
      </c>
      <c r="DG118" s="4">
        <f>step*-SUM('By group'!AT$11:AT$21)*Population!AT118</f>
        <v>-668.15265426554231</v>
      </c>
      <c r="DH118" s="4">
        <f>step*-SUM('By group'!AU$11:AU$21)*Population!AU118</f>
        <v>0</v>
      </c>
      <c r="DI118" s="4">
        <f>step*-SUM('By group'!AV$11:AV$21)*Population!AV118</f>
        <v>0</v>
      </c>
      <c r="DJ118" s="4">
        <f>step*-SUM('By group'!AW$11:AW$21)*Population!AW118</f>
        <v>0</v>
      </c>
      <c r="DK118" s="4">
        <f>step*-SUM('By group'!AX$11:AX$21)*Population!AX118</f>
        <v>0</v>
      </c>
      <c r="DL118" s="4">
        <f>step*-SUM('By group'!AY$11:AY$21)*Population!AY118</f>
        <v>-233.32228933070348</v>
      </c>
      <c r="DM118" s="4">
        <f>step*-SUM('By group'!AZ$11:AZ$21)*Population!AZ118</f>
        <v>-114.58744253380458</v>
      </c>
      <c r="DN118" s="4">
        <f>step*-SUM('By group'!BA$11:BA$21)*Population!BA118</f>
        <v>0</v>
      </c>
      <c r="DO118" s="13">
        <f>-step*SUM(SCR!BB118:BN118)*Population!BB118</f>
        <v>-7859.4910760121056</v>
      </c>
      <c r="DP118" s="4">
        <f>step*-SUM('By group'!BC$11:BC$21)*Population!BC118</f>
        <v>-7403.7657661265393</v>
      </c>
      <c r="DQ118" s="4">
        <f>step*-SUM('By group'!BD$11:BD$21)*Population!BD118</f>
        <v>-5120.4461965803303</v>
      </c>
      <c r="DR118" s="4">
        <f>step*-SUM('By group'!BE$11:BE$21)*Population!BE118</f>
        <v>-1959.0553107014157</v>
      </c>
      <c r="DS118" s="4">
        <f>step*-SUM('By group'!BF$11:BF$21)*Population!BF118</f>
        <v>-553.78164454634964</v>
      </c>
      <c r="DT118" s="4">
        <f>step*-SUM('By group'!BG$11:BG$21)*Population!BG118</f>
        <v>-255.19388275274801</v>
      </c>
      <c r="DU118" s="4">
        <f>step*-SUM('By group'!BH$11:BH$21)*Population!BH118</f>
        <v>0</v>
      </c>
      <c r="DV118" s="4">
        <f>step*-SUM('By group'!BI$11:BI$21)*Population!BI118</f>
        <v>0</v>
      </c>
      <c r="DW118" s="4">
        <f>step*-SUM('By group'!BJ$11:BJ$21)*Population!BJ118</f>
        <v>0</v>
      </c>
      <c r="DX118" s="4">
        <f>step*-SUM('By group'!BK$11:BK$21)*Population!BK118</f>
        <v>0</v>
      </c>
      <c r="DY118" s="4">
        <f>step*-SUM('By group'!BL$11:BL$21)*Population!BL118</f>
        <v>-83.35689148468542</v>
      </c>
      <c r="DZ118" s="4">
        <f>step*-SUM('By group'!BM$11:BM$21)*Population!BM118</f>
        <v>-38.194848810649319</v>
      </c>
      <c r="EA118" s="4">
        <f>step*-SUM('By group'!BN$11:BN$21)*Population!BN118</f>
        <v>0</v>
      </c>
      <c r="EB118" s="52">
        <v>0</v>
      </c>
      <c r="EC118" s="4">
        <f t="shared" si="111"/>
        <v>145148.97417548043</v>
      </c>
      <c r="ED118" s="4">
        <f t="shared" si="111"/>
        <v>139174.78890284433</v>
      </c>
      <c r="EE118" s="4">
        <f t="shared" si="112"/>
        <v>101458.15867865589</v>
      </c>
      <c r="EF118" s="4">
        <f t="shared" si="113"/>
        <v>41760.499707457871</v>
      </c>
      <c r="EG118" s="4">
        <f t="shared" si="114"/>
        <v>12483.78643419897</v>
      </c>
      <c r="EH118" s="4">
        <f t="shared" si="114"/>
        <v>5988.8204085587176</v>
      </c>
      <c r="EI118" s="4">
        <v>0</v>
      </c>
      <c r="EJ118" s="4">
        <f t="shared" si="115"/>
        <v>0</v>
      </c>
      <c r="EK118" s="4">
        <f t="shared" si="116"/>
        <v>0</v>
      </c>
      <c r="EL118" s="4">
        <f t="shared" si="117"/>
        <v>0</v>
      </c>
      <c r="EM118" s="4">
        <f t="shared" si="118"/>
        <v>2108.9737617099449</v>
      </c>
      <c r="EN118" s="4">
        <f t="shared" si="119"/>
        <v>1046.5441841346581</v>
      </c>
      <c r="EO118" s="52">
        <v>0</v>
      </c>
      <c r="EP118" s="4">
        <f t="shared" si="120"/>
        <v>71746.38676500415</v>
      </c>
      <c r="EQ118" s="4">
        <f t="shared" si="121"/>
        <v>68783.50273518746</v>
      </c>
      <c r="ER118" s="4">
        <f t="shared" si="122"/>
        <v>50121.342879719923</v>
      </c>
      <c r="ES118" s="4">
        <f t="shared" si="123"/>
        <v>20617.854467336918</v>
      </c>
      <c r="ET118" s="4">
        <f t="shared" si="124"/>
        <v>6160.788558902791</v>
      </c>
      <c r="EU118" s="4">
        <f t="shared" si="125"/>
        <v>2954.6704341778955</v>
      </c>
      <c r="EV118" s="4">
        <v>0</v>
      </c>
      <c r="EW118" s="4">
        <f t="shared" si="126"/>
        <v>0</v>
      </c>
      <c r="EX118" s="4">
        <f t="shared" si="127"/>
        <v>0</v>
      </c>
      <c r="EY118" s="4">
        <f t="shared" si="128"/>
        <v>0</v>
      </c>
      <c r="EZ118" s="4">
        <f t="shared" si="129"/>
        <v>1040.0267600431155</v>
      </c>
      <c r="FA118" s="4">
        <f t="shared" si="130"/>
        <v>515.96203125185036</v>
      </c>
      <c r="FB118" s="52">
        <v>0</v>
      </c>
      <c r="FC118" s="4">
        <f t="shared" si="131"/>
        <v>5088.4941148068438</v>
      </c>
      <c r="FD118" s="4">
        <f t="shared" si="132"/>
        <v>4887.456538385336</v>
      </c>
      <c r="FE118" s="4">
        <f t="shared" si="133"/>
        <v>3581.4219244417714</v>
      </c>
      <c r="FF118" s="4">
        <f t="shared" si="134"/>
        <v>1484.7283016423305</v>
      </c>
      <c r="FG118" s="4">
        <f t="shared" si="135"/>
        <v>446.24559258159343</v>
      </c>
      <c r="FH118" s="4">
        <f t="shared" si="136"/>
        <v>214.90520853104641</v>
      </c>
      <c r="FI118" s="4">
        <v>0</v>
      </c>
      <c r="FJ118" s="4">
        <f t="shared" si="137"/>
        <v>0</v>
      </c>
      <c r="FK118" s="4">
        <f t="shared" si="138"/>
        <v>0</v>
      </c>
      <c r="FL118" s="4">
        <f t="shared" si="139"/>
        <v>0</v>
      </c>
      <c r="FM118" s="4">
        <f t="shared" si="140"/>
        <v>76.231797599744837</v>
      </c>
      <c r="FN118" s="9">
        <f t="shared" si="141"/>
        <v>38.110804474717391</v>
      </c>
      <c r="FO118" s="4">
        <v>0</v>
      </c>
      <c r="FP118" s="4">
        <f t="shared" si="142"/>
        <v>16478.140287283553</v>
      </c>
      <c r="FQ118" s="4">
        <f t="shared" si="143"/>
        <v>15785.368079228085</v>
      </c>
      <c r="FR118" s="4">
        <f t="shared" si="144"/>
        <v>11471.575702517668</v>
      </c>
      <c r="FS118" s="4">
        <f t="shared" si="145"/>
        <v>4697.4931250138188</v>
      </c>
      <c r="FT118" s="4">
        <f t="shared" si="146"/>
        <v>1397.9517258470291</v>
      </c>
      <c r="FU118" s="4">
        <f t="shared" si="147"/>
        <v>668.15265426554231</v>
      </c>
      <c r="FV118" s="4">
        <v>0</v>
      </c>
      <c r="FW118" s="4">
        <f t="shared" si="148"/>
        <v>0</v>
      </c>
      <c r="FX118" s="4">
        <f t="shared" si="149"/>
        <v>0</v>
      </c>
      <c r="FY118" s="4">
        <f t="shared" si="150"/>
        <v>0</v>
      </c>
      <c r="FZ118" s="4">
        <f t="shared" si="151"/>
        <v>233.32228933070348</v>
      </c>
      <c r="GA118" s="4">
        <f t="shared" si="152"/>
        <v>114.58744253380458</v>
      </c>
      <c r="GB118" s="4">
        <v>0</v>
      </c>
      <c r="GC118" s="4">
        <f t="shared" si="153"/>
        <v>7859.4910760121056</v>
      </c>
      <c r="GD118" s="4">
        <f t="shared" si="94"/>
        <v>7403.7657661265393</v>
      </c>
      <c r="GE118" s="4">
        <f t="shared" si="95"/>
        <v>5120.4461965803303</v>
      </c>
      <c r="GF118" s="4">
        <f t="shared" si="96"/>
        <v>1959.0553107014157</v>
      </c>
      <c r="GG118" s="4">
        <f t="shared" si="97"/>
        <v>553.78164454634964</v>
      </c>
      <c r="GH118" s="4">
        <f t="shared" si="98"/>
        <v>255.19388275274801</v>
      </c>
      <c r="GI118" s="4">
        <v>0</v>
      </c>
      <c r="GJ118" s="4">
        <f t="shared" si="154"/>
        <v>0</v>
      </c>
      <c r="GK118" s="4">
        <f t="shared" si="155"/>
        <v>0</v>
      </c>
      <c r="GL118" s="4">
        <f t="shared" si="99"/>
        <v>0</v>
      </c>
      <c r="GM118" s="4">
        <f t="shared" si="100"/>
        <v>83.35689148468542</v>
      </c>
      <c r="GN118" s="4">
        <f t="shared" si="101"/>
        <v>38.194848810649319</v>
      </c>
      <c r="GO118" s="52">
        <v>0</v>
      </c>
      <c r="GP118" s="4">
        <f>step*(-'By group'!C$32*Population!C118+'By group'!I$33*Population!I118)</f>
        <v>0</v>
      </c>
      <c r="GQ118" s="4">
        <f>step*(-'By group'!D$32*Population!D118+'By group'!J$33*Population!J118)</f>
        <v>0</v>
      </c>
      <c r="GR118" s="4">
        <f>step*(-'By group'!E$32*Population!E118+'By group'!K$33*Population!K118)</f>
        <v>0</v>
      </c>
      <c r="GS118" s="4">
        <f>step*(-'By group'!F$32*Population!F118+'By group'!L$33*Population!L118)</f>
        <v>-5187.4063362445122</v>
      </c>
      <c r="GT118" s="4">
        <f>step*(-'By group'!G$32*Population!G118+'By group'!M$33*Population!M118)</f>
        <v>-674.4919896444145</v>
      </c>
      <c r="GU118" s="4">
        <f>step*(-'By group'!H$32*Population!H118+'By group'!N$33*Population!N118)</f>
        <v>-589.67775622729914</v>
      </c>
      <c r="GV118" s="46">
        <f t="shared" si="156"/>
        <v>0</v>
      </c>
      <c r="GW118" s="14">
        <f t="shared" si="157"/>
        <v>0</v>
      </c>
      <c r="GX118" s="4">
        <f t="shared" si="158"/>
        <v>0</v>
      </c>
      <c r="GY118" s="4">
        <f t="shared" si="159"/>
        <v>5187.4063362445122</v>
      </c>
      <c r="GZ118" s="4">
        <f t="shared" si="160"/>
        <v>674.4919896444145</v>
      </c>
      <c r="HA118" s="4">
        <f t="shared" si="161"/>
        <v>589.67775622729914</v>
      </c>
      <c r="HB118" s="8">
        <v>0</v>
      </c>
      <c r="HC118" s="4">
        <f>step*(-'By group'!P$32*Population!P118+'By group'!V$33*Population!V118)</f>
        <v>0</v>
      </c>
      <c r="HD118" s="4">
        <f>step*(-'By group'!Q$32*Population!Q118+'By group'!W$33*Population!W118)</f>
        <v>0</v>
      </c>
      <c r="HE118" s="4">
        <f>step*(-'By group'!R$32*Population!R118+'By group'!X$33*Population!X118)</f>
        <v>0</v>
      </c>
      <c r="HF118" s="4">
        <f>step*(-'By group'!S$32*Population!S118+'By group'!Y$33*Population!Y118)</f>
        <v>-2560.3808994298379</v>
      </c>
      <c r="HG118" s="4">
        <f>step*(-'By group'!T$32*Population!T118+'By group'!Z$33*Population!Z118)</f>
        <v>-332.95307120965396</v>
      </c>
      <c r="HH118" s="4">
        <f>step*(-'By group'!U$32*Population!U118+'By group'!AA$33*Population!AA118)</f>
        <v>-290.80621650837179</v>
      </c>
      <c r="HI118" s="14">
        <f t="shared" si="162"/>
        <v>0</v>
      </c>
      <c r="HJ118" s="46">
        <f t="shared" si="163"/>
        <v>0</v>
      </c>
      <c r="HK118" s="4">
        <f t="shared" si="164"/>
        <v>0</v>
      </c>
      <c r="HL118" s="4">
        <f t="shared" si="165"/>
        <v>2560.3808994298379</v>
      </c>
      <c r="HM118" s="4">
        <f t="shared" si="166"/>
        <v>332.95307120965396</v>
      </c>
      <c r="HN118" s="9">
        <f t="shared" si="167"/>
        <v>290.80621650837179</v>
      </c>
      <c r="HO118" s="4">
        <v>0</v>
      </c>
      <c r="HP118" s="4">
        <f>step*(-'By group'!AC$32*Population!AC118+'By group'!AI$33*Population!AI118)</f>
        <v>0</v>
      </c>
      <c r="HQ118" s="4">
        <f>step*(-'By group'!AD$32*Population!AD118+'By group'!AJ$33*Population!AJ118)</f>
        <v>0</v>
      </c>
      <c r="HR118" s="4">
        <f>step*(-'By group'!AE$32*Population!AE118+'By group'!AK$33*Population!AK118)</f>
        <v>0</v>
      </c>
      <c r="HS118" s="4">
        <f>step*(-'By group'!AF$32*Population!AF118+'By group'!AL$33*Population!AL118)</f>
        <v>-185.0068974909243</v>
      </c>
      <c r="HT118" s="4">
        <f>step*(-'By group'!AG$32*Population!AG118+'By group'!AM$33*Population!AM118)</f>
        <v>-23.925639468850587</v>
      </c>
      <c r="HU118" s="4">
        <f>step*(-'By group'!AH$32*Population!AH118+'By group'!AN$33*Population!AN118)</f>
        <v>-21.054802611978971</v>
      </c>
      <c r="HV118" s="14">
        <f t="shared" si="168"/>
        <v>0</v>
      </c>
      <c r="HW118" s="46">
        <f t="shared" si="169"/>
        <v>0</v>
      </c>
      <c r="HX118" s="4">
        <f t="shared" si="170"/>
        <v>0</v>
      </c>
      <c r="HY118" s="4">
        <f t="shared" si="171"/>
        <v>185.0068974909243</v>
      </c>
      <c r="HZ118" s="4">
        <f t="shared" si="172"/>
        <v>23.925639468850587</v>
      </c>
      <c r="IA118" s="4">
        <f t="shared" si="173"/>
        <v>21.054802611978971</v>
      </c>
      <c r="IB118" s="8">
        <v>0</v>
      </c>
      <c r="IC118" s="4">
        <f>step*(-'By group'!AP$32*Population!AP118+'By group'!AV$33*Population!AV118)</f>
        <v>0</v>
      </c>
      <c r="ID118" s="4">
        <f>step*(-'By group'!AQ$32*Population!AQ118+'By group'!AW$33*Population!AW118)</f>
        <v>0</v>
      </c>
      <c r="IE118" s="4">
        <f>step*(-'By group'!AR$32*Population!AR118+'By group'!AX$33*Population!AX118)</f>
        <v>0</v>
      </c>
      <c r="IF118" s="4">
        <f>step*(-'By group'!AS$32*Population!AS118+'By group'!AY$33*Population!AY118)</f>
        <v>-582.31471825816288</v>
      </c>
      <c r="IG118" s="4">
        <f>step*(-'By group'!AT$32*Population!AT118+'By group'!AZ$33*Population!AZ118)</f>
        <v>-76.336809586206186</v>
      </c>
      <c r="IH118" s="4">
        <f>step*(-'By group'!AU$32*Population!AU118+'By group'!BA$33*Population!BA118)</f>
        <v>-66.499454030957381</v>
      </c>
      <c r="II118" s="14">
        <f t="shared" si="102"/>
        <v>0</v>
      </c>
      <c r="IJ118" s="4">
        <f t="shared" si="103"/>
        <v>0</v>
      </c>
      <c r="IK118" s="4">
        <f t="shared" si="174"/>
        <v>0</v>
      </c>
      <c r="IL118" s="4">
        <f t="shared" si="175"/>
        <v>582.31471825816288</v>
      </c>
      <c r="IM118" s="4">
        <f t="shared" si="176"/>
        <v>76.336809586206186</v>
      </c>
      <c r="IN118" s="4">
        <f t="shared" si="177"/>
        <v>66.499454030957381</v>
      </c>
      <c r="IO118" s="8">
        <v>0</v>
      </c>
      <c r="IP118" s="4">
        <f>step*(-'By group'!BC$32*Population!BC118+'By group'!BI$33*Population!BI118)</f>
        <v>0</v>
      </c>
      <c r="IQ118" s="4">
        <f>step*(-'By group'!BD$32*Population!BD118+'By group'!BJ$33*Population!BJ118)</f>
        <v>0</v>
      </c>
      <c r="IR118" s="4">
        <f>step*(-'By group'!BE$32*Population!BE118+'By group'!BK$33*Population!BK118)</f>
        <v>0</v>
      </c>
      <c r="IS118" s="4">
        <f>step*(-'By group'!BF$32*Population!BF118+'By group'!BL$33*Population!BL118)</f>
        <v>-235.2123765308321</v>
      </c>
      <c r="IT118" s="4">
        <f>step*(-'By group'!BG$32*Population!BG118+'By group'!BM$33*Population!BM118)</f>
        <v>-31.941352145224947</v>
      </c>
      <c r="IU118" s="4">
        <f>step*(-'By group'!BH$32*Population!BH118+'By group'!BN$33*Population!BN118)</f>
        <v>-26.135209880922446</v>
      </c>
      <c r="IV118" s="14">
        <f t="shared" si="104"/>
        <v>0</v>
      </c>
      <c r="IW118" s="4">
        <f t="shared" si="105"/>
        <v>0</v>
      </c>
      <c r="IX118" s="4">
        <f t="shared" si="106"/>
        <v>0</v>
      </c>
      <c r="IY118" s="4">
        <f t="shared" si="107"/>
        <v>235.2123765308321</v>
      </c>
      <c r="IZ118" s="4">
        <f t="shared" si="108"/>
        <v>31.941352145224947</v>
      </c>
      <c r="JA118" s="4">
        <f t="shared" si="109"/>
        <v>26.135209880922446</v>
      </c>
      <c r="JB118" s="75">
        <f>step*(+prop_idu_male*'By group'!BB$9*Population!BB118-'By group'!B$8*Population!B118)</f>
        <v>-1017.8897064749356</v>
      </c>
      <c r="JC118" s="46">
        <f>step*(+prop_idu_male*'By group'!BC$9*Population!BC118-'By group'!C$8*Population!C118)</f>
        <v>-6.0702875532070326</v>
      </c>
      <c r="JD118" s="46">
        <f>step*(+prop_idu_male*'By group'!BD$9*Population!BD118-'By group'!D$8*Population!D118)</f>
        <v>-17.833817561372623</v>
      </c>
      <c r="JE118" s="46">
        <f>step*(+prop_idu_male*'By group'!BE$9*Population!BE118-'By group'!E$8*Population!E118)</f>
        <v>-18.52938348088724</v>
      </c>
      <c r="JF118" s="46">
        <f>step*(+prop_idu_male*'By group'!BF$9*Population!BF118-'By group'!F$8*Population!F118)</f>
        <v>-5.5773552436438649</v>
      </c>
      <c r="JG118" s="46">
        <f>step*(+prop_idu_male*'By group'!BG$9*Population!BG118-'By group'!G$8*Population!G118)</f>
        <v>-1.0752710179904246</v>
      </c>
      <c r="JH118" s="46">
        <f>step*(+prop_idu_male*'By group'!BH$9*Population!BH118-'By group'!H$8*Population!H118)</f>
        <v>-0.91131021818150126</v>
      </c>
      <c r="JI118" s="46">
        <f>step*(+prop_idu_male*'By group'!BI$9*Population!BI118-'By group'!I$8*Population!I118)</f>
        <v>0</v>
      </c>
      <c r="JJ118" s="46">
        <f>step*(+prop_idu_male*'By group'!BJ$9*Population!BJ118-'By group'!J$8*Population!J118)</f>
        <v>0</v>
      </c>
      <c r="JK118" s="46">
        <f>step*(+prop_idu_male*'By group'!BK$9*Population!BK118-'By group'!K$8*Population!K118)</f>
        <v>0</v>
      </c>
      <c r="JL118" s="46">
        <f>step*(+prop_idu_male*'By group'!BL$9*Population!BL118-'By group'!L$8*Population!L118)</f>
        <v>-1.9089172221467001</v>
      </c>
      <c r="JM118" s="46">
        <f>step*(+prop_idu_male*'By group'!BM$9*Population!BM118-'By group'!M$8*Population!M118)</f>
        <v>-0.95487654698909974</v>
      </c>
      <c r="JN118" s="46">
        <f>step*(+prop_idu_male*'By group'!BN$9*Population!BN118-'By group'!N$8*Population!N118)</f>
        <v>-0.76871393133683208</v>
      </c>
      <c r="JO118" s="45">
        <f>step*(+(1-prop_idu_male)*'By group'!BB$9*Population!BB118-'By group'!O$8*Population!O118-'By group'!O$6*Population!O118+'By group'!AB$7*Population!AB118)</f>
        <v>-7613.2582691591251</v>
      </c>
      <c r="JP118" s="46">
        <f>step*(+(1-prop_idu_male)*'By group'!BC$9*Population!BC118-'By group'!P$8*Population!P118-'By group'!P$6*Population!P118+'By group'!AC$7*Population!AC118)</f>
        <v>-11.633471638368475</v>
      </c>
      <c r="JQ118" s="46">
        <f>step*(+(1-prop_idu_male)*'By group'!BD$9*Population!BD118-'By group'!Q$8*Population!Q118-'By group'!Q$6*Population!Q118+'By group'!AD$7*Population!AD118)</f>
        <v>-33.741207243600527</v>
      </c>
      <c r="JR118" s="46">
        <f>step*(+(1-prop_idu_male)*'By group'!BE$9*Population!BE118-'By group'!R$8*Population!R118-'By group'!R$6*Population!R118+'By group'!AE$7*Population!AE118)</f>
        <v>-34.456566501410528</v>
      </c>
      <c r="JS118" s="46">
        <f>step*(+(1-prop_idu_male)*'By group'!BF$9*Population!BF118-'By group'!S$8*Population!S118-'By group'!S$6*Population!S118+'By group'!AF$7*Population!AF118)</f>
        <v>-10.240485648256028</v>
      </c>
      <c r="JT118" s="46">
        <f>step*(+(1-prop_idu_male)*'By group'!BG$9*Population!BG118-'By group'!T$8*Population!T118-'By group'!T$6*Population!T118+'By group'!AG$7*Population!AG118)</f>
        <v>-1.9568632566082598</v>
      </c>
      <c r="JU118" s="46">
        <f>step*(+(1-prop_idu_male)*'By group'!BH$9*Population!BH118-'By group'!U$8*Population!U118-'By group'!U$6*Population!U118+'By group'!AH$7*Population!AH118)</f>
        <v>-1.634214309727791</v>
      </c>
      <c r="JV118" s="46">
        <f>step*(+(1-prop_idu_male)*'By group'!BI$9*Population!BI118-'By group'!V$8*Population!V118-'By group'!V$6*Population!V118+'By group'!AI$7*Population!AI118)</f>
        <v>0</v>
      </c>
      <c r="JW118" s="46">
        <f>step*(+(1-prop_idu_male)*'By group'!BJ$9*Population!BJ118-'By group'!W$8*Population!W118-'By group'!W$6*Population!W118+'By group'!AJ$7*Population!AJ118)</f>
        <v>0</v>
      </c>
      <c r="JX118" s="46">
        <f>step*(+(1-prop_idu_male)*'By group'!BK$9*Population!BK118-'By group'!X$8*Population!X118-'By group'!X$6*Population!X118+'By group'!AK$7*Population!AK118)</f>
        <v>0</v>
      </c>
      <c r="JY118" s="46">
        <f>step*(+(1-prop_idu_male)*'By group'!BL$9*Population!BL118-'By group'!Y$8*Population!Y118-'By group'!Y$6*Population!Y118+'By group'!AL$7*Population!AL118)</f>
        <v>-3.4185833054237547</v>
      </c>
      <c r="JZ118" s="46">
        <f>step*(+(1-prop_idu_male)*'By group'!BM$9*Population!BM118-'By group'!Z$8*Population!Z118-'By group'!Z$6*Population!Z118+'By group'!AM$7*Population!AM118)</f>
        <v>-1.6832770857406929</v>
      </c>
      <c r="KA118" s="76">
        <f>step*(+(1-prop_idu_male)*'By group'!BN$9*Population!BN118-'By group'!AA$8*Population!AA118-'By group'!AA$6*Population!AA118+'By group'!AN$7*Population!AN118)</f>
        <v>-1.3339841013933815</v>
      </c>
      <c r="KB118" s="46">
        <f>step*(+'By group'!O$6*Population!O118-'By group'!AB$7*Population!AB118)</f>
        <v>6514.728312854686</v>
      </c>
      <c r="KC118" s="46">
        <f>step*(+'By group'!P$6*Population!P118-'By group'!AC$7*Population!AC118)</f>
        <v>8.4164094745928981</v>
      </c>
      <c r="KD118" s="46">
        <f>step*(+'By group'!Q$6*Population!Q118-'By group'!AD$7*Population!AD118)</f>
        <v>24.33139221124619</v>
      </c>
      <c r="KE118" s="46">
        <f>step*(+'By group'!R$6*Population!R118-'By group'!AE$7*Population!AE118)</f>
        <v>24.735355860952488</v>
      </c>
      <c r="KF118" s="46">
        <f>step*(+'By group'!S$6*Population!S118-'By group'!AF$7*Population!AF118)</f>
        <v>7.3262258621685366</v>
      </c>
      <c r="KG118" s="46">
        <f>step*(+'By group'!T$6*Population!T118-'By group'!AG$7*Population!AG118)</f>
        <v>1.3965524357030099</v>
      </c>
      <c r="KH118" s="46">
        <f>step*(+'By group'!U$6*Population!U118-'By group'!AH$7*Population!AH118)</f>
        <v>1.1613996742036359</v>
      </c>
      <c r="KI118" s="46">
        <f>step*(+'By group'!V$6*Population!V118-'By group'!AI$7*Population!AI118)</f>
        <v>0</v>
      </c>
      <c r="KJ118" s="46">
        <f>step*(+'By group'!W$6*Population!W118-'By group'!AJ$7*Population!AJ118)</f>
        <v>0</v>
      </c>
      <c r="KK118" s="46">
        <f>step*(+'By group'!X$6*Population!X118-'By group'!AK$7*Population!AK118)</f>
        <v>0</v>
      </c>
      <c r="KL118" s="46">
        <f>step*(+'By group'!Y$6*Population!Y118-'By group'!AL$7*Population!AL118)</f>
        <v>2.4285706802714504</v>
      </c>
      <c r="KM118" s="46">
        <f>step*(+'By group'!Z$6*Population!Z118-'By group'!AM$7*Population!AM118)</f>
        <v>1.1902319637752321</v>
      </c>
      <c r="KN118" s="46">
        <f>step*(+'By group'!AA$6*Population!AA118-'By group'!AN$7*Population!AN118)</f>
        <v>0.93860501150470799</v>
      </c>
      <c r="KO118" s="45">
        <v>0</v>
      </c>
      <c r="KP118" s="46">
        <v>0</v>
      </c>
      <c r="KQ118" s="46">
        <v>0</v>
      </c>
      <c r="KR118" s="46">
        <v>0</v>
      </c>
      <c r="KS118" s="46">
        <v>0</v>
      </c>
      <c r="KT118" s="46">
        <v>0</v>
      </c>
      <c r="KU118" s="46">
        <v>0</v>
      </c>
      <c r="KV118" s="46">
        <v>0</v>
      </c>
      <c r="KW118" s="46">
        <v>0</v>
      </c>
      <c r="KX118" s="46">
        <v>0</v>
      </c>
      <c r="KY118" s="46">
        <v>0</v>
      </c>
      <c r="KZ118" s="46">
        <v>0</v>
      </c>
      <c r="LA118" s="46">
        <v>0</v>
      </c>
      <c r="LB118" s="188">
        <f>step*(-'By group'!BB$9*Population!BB118+'By group'!B$8*Population!B118+'By group'!O$8*Population!O118)</f>
        <v>2116.4196627793744</v>
      </c>
      <c r="LC118" s="189">
        <f>step*(-'By group'!BC$9*Population!BC118+'By group'!C$8*Population!C118+'By group'!P$8*Population!P118)</f>
        <v>9.2873497169826091</v>
      </c>
      <c r="LD118" s="189">
        <f>step*(-'By group'!BD$9*Population!BD118+'By group'!D$8*Population!D118+'By group'!Q$8*Population!Q118)</f>
        <v>27.243632593726968</v>
      </c>
      <c r="LE118" s="189">
        <f>step*(-'By group'!BE$9*Population!BE118+'By group'!E$8*Population!E118+'By group'!R$8*Population!R118)</f>
        <v>28.250594121345273</v>
      </c>
      <c r="LF118" s="189">
        <f>step*(-'By group'!BF$9*Population!BF118+'By group'!F$8*Population!F118+'By group'!S$8*Population!S118)</f>
        <v>8.4916150297313564</v>
      </c>
      <c r="LG118" s="189">
        <f>step*(-'By group'!BG$9*Population!BG118+'By group'!G$8*Population!G118+'By group'!T$8*Population!T118)</f>
        <v>1.635581838895674</v>
      </c>
      <c r="LH118" s="189">
        <f>step*(-'By group'!BH$9*Population!BH118+'By group'!H$8*Population!H118+'By group'!U$8*Population!U118)</f>
        <v>1.3841248537056563</v>
      </c>
      <c r="LI118" s="189">
        <f>step*(-'By group'!BI$9*Population!BI118+'By group'!I$8*Population!I118+'By group'!V$8*Population!V118)</f>
        <v>0</v>
      </c>
      <c r="LJ118" s="189">
        <f>step*(-'By group'!BJ$9*Population!BJ118+'By group'!J$8*Population!J118+'By group'!W$8*Population!W118)</f>
        <v>0</v>
      </c>
      <c r="LK118" s="189">
        <f>step*(-'By group'!BK$9*Population!BK118+'By group'!K$8*Population!K118+'By group'!X$8*Population!X118)</f>
        <v>0</v>
      </c>
      <c r="LL118" s="189">
        <f>step*(-'By group'!BL$9*Population!BL118+'By group'!L$8*Population!L118+'By group'!Y$8*Population!Y118)</f>
        <v>2.8989298472990042</v>
      </c>
      <c r="LM118" s="189">
        <f>step*(-'By group'!BM$9*Population!BM118+'By group'!M$8*Population!M118+'By group'!Z$8*Population!Z118)</f>
        <v>1.4479216689545606</v>
      </c>
      <c r="LN118" s="189">
        <f>step*(-'By group'!BN$9*Population!BN118+'By group'!N$8*Population!N118+'By group'!AA$8*Population!AA118)</f>
        <v>1.1640930212255056</v>
      </c>
    </row>
    <row r="119" spans="1:326" x14ac:dyDescent="0.25">
      <c r="A119">
        <f t="shared" si="178"/>
        <v>57.5</v>
      </c>
      <c r="B119" s="52">
        <f>step*((-'By group'!B$4-'By group'!B$5-'By group'!B$22)*Population!B119+'By group'!B$3*Population!$BO119)</f>
        <v>203897.79062206892</v>
      </c>
      <c r="C119" s="4">
        <f>step*((-'By group'!C$4-'By group'!C$5-'By group'!C$22)*Population!C119+'By group'!C$3*Population!$BO119)</f>
        <v>-5583.0364932725379</v>
      </c>
      <c r="D119" s="4">
        <f>step*((-'By group'!D$4-'By group'!D$5-'By group'!D$22)*Population!D119+'By group'!D$3*Population!$BO119)</f>
        <v>-36630.584459724101</v>
      </c>
      <c r="E119" s="4">
        <f>step*((-'By group'!E$4-'By group'!E$5-'By group'!E$22)*Population!E119+'By group'!E$3*Population!$BO119)</f>
        <v>-58634.71979005968</v>
      </c>
      <c r="F119" s="4">
        <f>step*((-'By group'!F$4-'By group'!F$5-'By group'!F$22)*Population!F119+'By group'!F$3*Population!$BO119)</f>
        <v>-23788.455942768654</v>
      </c>
      <c r="G119" s="4">
        <f>step*((-'By group'!G$4-'By group'!G$5-'By group'!G$22)*Population!G119+'By group'!G$3*Population!$BO119)</f>
        <v>-5766.0990736791236</v>
      </c>
      <c r="H119" s="4">
        <f>step*((-'By group'!H$4-'By group'!H$5-'By group'!H$22)*Population!H119+'By group'!H$3*Population!$BO119)</f>
        <v>-5354.804616835786</v>
      </c>
      <c r="I119" s="4">
        <f>step*((-'By group'!I$4-'By group'!I$5-'By group'!I$22)*Population!I119+'By group'!I$3*Population!$BO119)</f>
        <v>0</v>
      </c>
      <c r="J119" s="4">
        <f>step*((-'By group'!J$4-'By group'!J$5-'By group'!J$22)*Population!J119+'By group'!J$3*Population!$BO119)</f>
        <v>0</v>
      </c>
      <c r="K119" s="4">
        <f>step*((-'By group'!K$4-'By group'!K$5-'By group'!K$22)*Population!K119+'By group'!K$3*Population!$BO119)</f>
        <v>0</v>
      </c>
      <c r="L119" s="4">
        <f>step*((-'By group'!L$4-'By group'!L$5-'By group'!L$22)*Population!L119+'By group'!L$3*Population!$BO119)</f>
        <v>-2961.2404937582178</v>
      </c>
      <c r="M119" s="4">
        <f>step*((-'By group'!M$4-'By group'!M$5-'By group'!M$22)*Population!M119+'By group'!M$3*Population!$BO119)</f>
        <v>-1679.390374300034</v>
      </c>
      <c r="N119" s="4">
        <f>step*((-'By group'!N$4-'By group'!N$5-'By group'!N$22)*Population!N119+'By group'!N$3*Population!$BO119)</f>
        <v>-1591.8677204703067</v>
      </c>
      <c r="O119" s="8">
        <f>step*((-'By group'!O$4-'By group'!O$5-'By group'!O$22)*Population!O119+'By group'!O$3*Population!$BO119)</f>
        <v>141965.72794148792</v>
      </c>
      <c r="P119" s="4">
        <f>step*((-'By group'!P$4-'By group'!P$5-'By group'!P$22)*Population!P119+'By group'!P$3*Population!$BO119)</f>
        <v>-2759.3365273583313</v>
      </c>
      <c r="Q119" s="4">
        <f>step*((-'By group'!Q$4-'By group'!Q$5-'By group'!Q$22)*Population!Q119+'By group'!Q$3*Population!$BO119)</f>
        <v>-18096.309605736402</v>
      </c>
      <c r="R119" s="4">
        <f>step*((-'By group'!R$4-'By group'!R$5-'By group'!R$22)*Population!R119+'By group'!R$3*Population!$BO119)</f>
        <v>-28949.561237097078</v>
      </c>
      <c r="S119" s="4">
        <f>step*((-'By group'!S$4-'By group'!S$5-'By group'!S$22)*Population!S119+'By group'!S$3*Population!$BO119)</f>
        <v>-11739.878051589041</v>
      </c>
      <c r="T119" s="4">
        <f>step*((-'By group'!T$4-'By group'!T$5-'By group'!T$22)*Population!T119+'By group'!T$3*Population!$BO119)</f>
        <v>-2844.8175144382644</v>
      </c>
      <c r="U119" s="4">
        <f>step*((-'By group'!U$4-'By group'!U$5-'By group'!U$22)*Population!U119+'By group'!U$3*Population!$BO119)</f>
        <v>-2640.9064526371262</v>
      </c>
      <c r="V119" s="4">
        <f>step*((-'By group'!V$4-'By group'!V$5-'By group'!V$22)*Population!V119+'By group'!V$3*Population!$BO119)</f>
        <v>0</v>
      </c>
      <c r="W119" s="4">
        <f>step*((-'By group'!W$4-'By group'!W$5-'By group'!W$22)*Population!W119+'By group'!W$3*Population!$BO119)</f>
        <v>0</v>
      </c>
      <c r="X119" s="4">
        <f>step*((-'By group'!X$4-'By group'!X$5-'By group'!X$22)*Population!X119+'By group'!X$3*Population!$BO119)</f>
        <v>0</v>
      </c>
      <c r="Y119" s="4">
        <f>step*((-'By group'!Y$4-'By group'!Y$5-'By group'!Y$22)*Population!Y119+'By group'!Y$3*Population!$BO119)</f>
        <v>-1460.3003305018271</v>
      </c>
      <c r="Z119" s="4">
        <f>step*((-'By group'!Z$4-'By group'!Z$5-'By group'!Z$22)*Population!Z119+'By group'!Z$3*Population!$BO119)</f>
        <v>-827.92287183593805</v>
      </c>
      <c r="AA119" s="4">
        <f>step*((-'By group'!AA$4-'By group'!AA$5-'By group'!AA$22)*Population!AA119+'By group'!AA$3*Population!$BO119)</f>
        <v>-785.04461486759135</v>
      </c>
      <c r="AB119" s="8">
        <f>step*((-'By group'!AB$4-'By group'!AB$5-'By group'!AB$22)*Population!AB119+'By group'!AB$3*Population!$BO119)</f>
        <v>-1338.2207731865717</v>
      </c>
      <c r="AC119" s="4">
        <f>step*((-'By group'!AC$4-'By group'!AC$5-'By group'!AC$22)*Population!AC119+'By group'!AC$3*Population!$BO119)</f>
        <v>-196.05649050984093</v>
      </c>
      <c r="AD119" s="4">
        <f>step*((-'By group'!AD$4-'By group'!AD$5-'By group'!AD$22)*Population!AD119+'By group'!AD$3*Population!$BO119)</f>
        <v>-1293.0067630010572</v>
      </c>
      <c r="AE119" s="4">
        <f>step*((-'By group'!AE$4-'By group'!AE$5-'By group'!AE$22)*Population!AE119+'By group'!AE$3*Population!$BO119)</f>
        <v>-2084.6129321898211</v>
      </c>
      <c r="AF119" s="4">
        <f>step*((-'By group'!AF$4-'By group'!AF$5-'By group'!AF$22)*Population!AF119+'By group'!AF$3*Population!$BO119)</f>
        <v>-850.32435409514881</v>
      </c>
      <c r="AG119" s="4">
        <f>step*((-'By group'!AG$4-'By group'!AG$5-'By group'!AG$22)*Population!AG119+'By group'!AG$3*Population!$BO119)</f>
        <v>-206.90955142842733</v>
      </c>
      <c r="AH119" s="4">
        <f>step*((-'By group'!AH$4-'By group'!AH$5-'By group'!AH$22)*Population!AH119+'By group'!AH$3*Population!$BO119)</f>
        <v>-193.44334007462516</v>
      </c>
      <c r="AI119" s="4">
        <f>step*((-'By group'!AI$4-'By group'!AI$5-'By group'!AI$22)*Population!AI119+'By group'!AI$3*Population!$BO119)</f>
        <v>0</v>
      </c>
      <c r="AJ119" s="4">
        <f>step*((-'By group'!AJ$4-'By group'!AJ$5-'By group'!AJ$22)*Population!AJ119+'By group'!AJ$3*Population!$BO119)</f>
        <v>0</v>
      </c>
      <c r="AK119" s="4">
        <f>step*((-'By group'!AK$4-'By group'!AK$5-'By group'!AK$22)*Population!AK119+'By group'!AK$3*Population!$BO119)</f>
        <v>0</v>
      </c>
      <c r="AL119" s="4">
        <f>step*((-'By group'!AL$4-'By group'!AL$5-'By group'!AL$22)*Population!AL119+'By group'!AL$3*Population!$BO119)</f>
        <v>-107.03805741486934</v>
      </c>
      <c r="AM119" s="4">
        <f>step*((-'By group'!AM$4-'By group'!AM$5-'By group'!AM$22)*Population!AM119+'By group'!AM$3*Population!$BO119)</f>
        <v>-61.158053351396255</v>
      </c>
      <c r="AN119" s="4">
        <f>step*((-'By group'!AN$4-'By group'!AN$5-'By group'!AN$22)*Population!AN119+'By group'!AN$3*Population!$BO119)</f>
        <v>-58.454676982082503</v>
      </c>
      <c r="AO119" s="8">
        <f>step*((-'By group'!AO$4-'By group'!AO$5-'By group'!AO$22)*Population!AO119+'By group'!AO$3*Population!$BO119)</f>
        <v>17948.575228399466</v>
      </c>
      <c r="AP119" s="4">
        <f>step*((-'By group'!AP$4-'By group'!AP$5-'By group'!AP$22)*Population!AP119+'By group'!AP$3*Population!$BO119)</f>
        <v>-633.86902256457722</v>
      </c>
      <c r="AQ119" s="4">
        <f>step*((-'By group'!AQ$4-'By group'!AQ$5-'By group'!AQ$22)*Population!AQ119+'By group'!AQ$3*Population!$BO119)</f>
        <v>-4146.3295140487253</v>
      </c>
      <c r="AR119" s="4">
        <f>step*((-'By group'!AR$4-'By group'!AR$5-'By group'!AR$22)*Population!AR119+'By group'!AR$3*Population!$BO119)</f>
        <v>-6604.1532833671763</v>
      </c>
      <c r="AS119" s="4">
        <f>step*((-'By group'!AS$4-'By group'!AS$5-'By group'!AS$22)*Population!AS119+'By group'!AS$3*Population!$BO119)</f>
        <v>-2667.7207754512165</v>
      </c>
      <c r="AT119" s="4">
        <f>step*((-'By group'!AT$4-'By group'!AT$5-'By group'!AT$22)*Population!AT119+'By group'!AT$3*Population!$BO119)</f>
        <v>-644.31511943100702</v>
      </c>
      <c r="AU119" s="4">
        <f>step*((-'By group'!AU$4-'By group'!AU$5-'By group'!AU$22)*Population!AU119+'By group'!AU$3*Population!$BO119)</f>
        <v>-593.84480003950387</v>
      </c>
      <c r="AV119" s="4">
        <f>step*((-'By group'!AV$4-'By group'!AV$5-'By group'!AV$22)*Population!AV119+'By group'!AV$3*Population!$BO119)</f>
        <v>0</v>
      </c>
      <c r="AW119" s="4">
        <f>step*((-'By group'!AW$4-'By group'!AW$5-'By group'!AW$22)*Population!AW119+'By group'!AW$3*Population!$BO119)</f>
        <v>0</v>
      </c>
      <c r="AX119" s="4">
        <f>step*((-'By group'!AX$4-'By group'!AX$5-'By group'!AX$22)*Population!AX119+'By group'!AX$3*Population!$BO119)</f>
        <v>0</v>
      </c>
      <c r="AY119" s="4">
        <f>step*((-'By group'!AY$4-'By group'!AY$5-'By group'!AY$22)*Population!AY119+'By group'!AY$3*Population!$BO119)</f>
        <v>-328.21509073349807</v>
      </c>
      <c r="AZ119" s="4">
        <f>step*((-'By group'!AZ$4-'By group'!AZ$5-'By group'!AZ$22)*Population!AZ119+'By group'!AZ$3*Population!$BO119)</f>
        <v>-184.27844792040875</v>
      </c>
      <c r="BA119" s="4">
        <f>step*((-'By group'!BA$4-'By group'!BA$5-'By group'!BA$22)*Population!BA119+'By group'!BA$3*Population!$BO119)</f>
        <v>-172.01173495604763</v>
      </c>
      <c r="BB119" s="8">
        <f>step*((-'By group'!BB$4-'By group'!BB$5-'By group'!BB$22)*Population!BB119+'By group'!BB$3*Population!$BO119)</f>
        <v>5867.7655488475957</v>
      </c>
      <c r="BC119" s="4">
        <f>step*((-'By group'!BC$4-'By group'!BC$5-'By group'!BC$22)*Population!BC119+'By group'!BC$3*Population!$BO119)</f>
        <v>-445.47314878568983</v>
      </c>
      <c r="BD119" s="4">
        <f>step*((-'By group'!BD$4-'By group'!BD$5-'By group'!BD$22)*Population!BD119+'By group'!BD$3*Population!$BO119)</f>
        <v>-2259.3286828162509</v>
      </c>
      <c r="BE119" s="4">
        <f>step*((-'By group'!BE$4-'By group'!BE$5-'By group'!BE$22)*Population!BE119+'By group'!BE$3*Population!$BO119)</f>
        <v>-3143.3129743827444</v>
      </c>
      <c r="BF119" s="4">
        <f>step*((-'By group'!BF$4-'By group'!BF$5-'By group'!BF$22)*Population!BF119+'By group'!BF$3*Population!$BO119)</f>
        <v>-1166.2198582797266</v>
      </c>
      <c r="BG119" s="4">
        <f>step*((-'By group'!BG$4-'By group'!BG$5-'By group'!BG$22)*Population!BG119+'By group'!BG$3*Population!$BO119)</f>
        <v>-266.15052995320571</v>
      </c>
      <c r="BH119" s="4">
        <f>step*((-'By group'!BH$4-'By group'!BH$5-'By group'!BH$22)*Population!BH119+'By group'!BH$3*Population!$BO119)</f>
        <v>-228.82538486469844</v>
      </c>
      <c r="BI119" s="4">
        <f>step*((-'By group'!BI$4-'By group'!BI$5-'By group'!BI$22)*Population!BI119+'By group'!BI$3*Population!$BO119)</f>
        <v>0</v>
      </c>
      <c r="BJ119" s="4">
        <f>step*((-'By group'!BJ$4-'By group'!BJ$5-'By group'!BJ$22)*Population!BJ119+'By group'!BJ$3*Population!$BO119)</f>
        <v>0</v>
      </c>
      <c r="BK119" s="4">
        <f>step*((-'By group'!BK$4-'By group'!BK$5-'By group'!BK$22)*Population!BK119+'By group'!BK$3*Population!$BO119)</f>
        <v>0</v>
      </c>
      <c r="BL119" s="4">
        <f>step*((-'By group'!BL$4-'By group'!BL$5-'By group'!BL$22)*Population!BL119+'By group'!BL$3*Population!$BO119)</f>
        <v>-150.46648559232483</v>
      </c>
      <c r="BM119" s="4">
        <f>step*((-'By group'!BM$4-'By group'!BM$5-'By group'!BM$22)*Population!BM119+'By group'!BM$3*Population!$BO119)</f>
        <v>-76.605859507990345</v>
      </c>
      <c r="BN119" s="4">
        <f>step*((-'By group'!BN$4-'By group'!BN$5-'By group'!BN$22)*Population!BN119+'By group'!BN$3*Population!$BO119)</f>
        <v>-64.104432891103528</v>
      </c>
      <c r="BO119" s="71">
        <f>-step*SUM(SCR!B119:N119)*Population!B119</f>
        <v>-145566.85783422261</v>
      </c>
      <c r="BP119" s="4">
        <f>step*-SUM('By group'!C$11:C$21)*Population!C119</f>
        <v>-139575.91233181345</v>
      </c>
      <c r="BQ119" s="4">
        <f>step*-SUM('By group'!D$11:D$21)*Population!D119</f>
        <v>-101751.62349923362</v>
      </c>
      <c r="BR119" s="4">
        <f>step*-SUM('By group'!E$11:E$21)*Population!E119</f>
        <v>-41881.942707185488</v>
      </c>
      <c r="BS119" s="4">
        <f>step*-SUM('By group'!F$11:F$21)*Population!F119</f>
        <v>-12520.239969878239</v>
      </c>
      <c r="BT119" s="4">
        <f>step*-SUM('By group'!G$11:G$21)*Population!G119</f>
        <v>-6006.353201749087</v>
      </c>
      <c r="BU119" s="4">
        <f>step*-SUM('By group'!H$11:H$21)*Population!H119</f>
        <v>0</v>
      </c>
      <c r="BV119" s="4">
        <f>step*-SUM('By group'!I$11:I$21)*Population!I119</f>
        <v>0</v>
      </c>
      <c r="BW119" s="4">
        <f>step*-SUM('By group'!J$11:J$21)*Population!J119</f>
        <v>0</v>
      </c>
      <c r="BX119" s="4">
        <f>step*-SUM('By group'!K$11:K$21)*Population!K119</f>
        <v>0</v>
      </c>
      <c r="BY119" s="4">
        <f>step*-SUM('By group'!L$11:L$21)*Population!L119</f>
        <v>-2115.17178125587</v>
      </c>
      <c r="BZ119" s="4">
        <f>step*-SUM('By group'!M$11:M$21)*Population!M119</f>
        <v>-1049.6189839375213</v>
      </c>
      <c r="CA119" s="4">
        <f>step*-SUM('By group'!N$11:N$21)*Population!N119</f>
        <v>0</v>
      </c>
      <c r="CB119" s="13">
        <f>-step*SUM(SCR!O119:AA119)*Population!O119</f>
        <v>-71954.667431826485</v>
      </c>
      <c r="CC119" s="4">
        <f>step*-SUM('By group'!P$11:P$21)*Population!P119</f>
        <v>-68983.413183958284</v>
      </c>
      <c r="CD119" s="4">
        <f>step*-SUM('By group'!Q$11:Q$21)*Population!Q119</f>
        <v>-50267.526682601114</v>
      </c>
      <c r="CE119" s="4">
        <f>step*-SUM('By group'!R$11:R$21)*Population!R119</f>
        <v>-20678.258026497911</v>
      </c>
      <c r="CF119" s="4">
        <f>step*-SUM('By group'!S$11:S$21)*Population!S119</f>
        <v>-6178.8831850468641</v>
      </c>
      <c r="CG119" s="4">
        <f>step*-SUM('By group'!T$11:T$21)*Population!T119</f>
        <v>-2963.3515775398587</v>
      </c>
      <c r="CH119" s="4">
        <f>step*-SUM('By group'!U$11:U$21)*Population!U119</f>
        <v>0</v>
      </c>
      <c r="CI119" s="4">
        <f>step*-SUM('By group'!V$11:V$21)*Population!V119</f>
        <v>0</v>
      </c>
      <c r="CJ119" s="4">
        <f>step*-SUM('By group'!W$11:W$21)*Population!W119</f>
        <v>0</v>
      </c>
      <c r="CK119" s="4">
        <f>step*-SUM('By group'!X$11:X$21)*Population!X119</f>
        <v>0</v>
      </c>
      <c r="CL119" s="4">
        <f>step*-SUM('By group'!Y$11:Y$21)*Population!Y119</f>
        <v>-1043.0716646441622</v>
      </c>
      <c r="CM119" s="4">
        <f>step*-SUM('By group'!Z$11:Z$21)*Population!Z119</f>
        <v>-517.45179489746124</v>
      </c>
      <c r="CN119" s="4">
        <f>step*-SUM('By group'!AA$11:AA$21)*Population!AA119</f>
        <v>0</v>
      </c>
      <c r="CO119" s="13">
        <f>-step*SUM(SCR!AB119:AN119)*Population!AB119</f>
        <v>-5103.0087461848516</v>
      </c>
      <c r="CP119" s="4">
        <f>step*-SUM('By group'!AC$11:AC$21)*Population!AC119</f>
        <v>-4901.4122627460229</v>
      </c>
      <c r="CQ119" s="4">
        <f>step*-SUM('By group'!AD$11:AD$21)*Population!AD119</f>
        <v>-3591.6854527807145</v>
      </c>
      <c r="CR119" s="4">
        <f>step*-SUM('By group'!AE$11:AE$21)*Population!AE119</f>
        <v>-1489.0092372784436</v>
      </c>
      <c r="CS119" s="4">
        <f>step*-SUM('By group'!AF$11:AF$21)*Population!AF119</f>
        <v>-447.5391337342889</v>
      </c>
      <c r="CT119" s="4">
        <f>step*-SUM('By group'!AG$11:AG$21)*Population!AG119</f>
        <v>-215.53078273794512</v>
      </c>
      <c r="CU119" s="4">
        <f>step*-SUM('By group'!AH$11:AH$21)*Population!AH119</f>
        <v>0</v>
      </c>
      <c r="CV119" s="4">
        <f>step*-SUM('By group'!AI$11:AI$21)*Population!AI119</f>
        <v>0</v>
      </c>
      <c r="CW119" s="4">
        <f>step*-SUM('By group'!AJ$11:AJ$21)*Population!AJ119</f>
        <v>0</v>
      </c>
      <c r="CX119" s="4">
        <f>step*-SUM('By group'!AK$11:AK$21)*Population!AK119</f>
        <v>0</v>
      </c>
      <c r="CY119" s="4">
        <f>step*-SUM('By group'!AL$11:AL$21)*Population!AL119</f>
        <v>-76.455755296335241</v>
      </c>
      <c r="CZ119" s="4">
        <f>step*-SUM('By group'!AM$11:AM$21)*Population!AM119</f>
        <v>-38.22378334462266</v>
      </c>
      <c r="DA119" s="4">
        <f>step*-SUM('By group'!AN$11:AN$21)*Population!AN119</f>
        <v>0</v>
      </c>
      <c r="DB119" s="13">
        <f>-step*SUM(SCR!AO119:BA119)*Population!AO119</f>
        <v>-16541.575636260437</v>
      </c>
      <c r="DC119" s="4">
        <f>step*-SUM('By group'!AP$11:AP$21)*Population!AP119</f>
        <v>-15846.725564114429</v>
      </c>
      <c r="DD119" s="4">
        <f>step*-SUM('By group'!AQ$11:AQ$21)*Population!AQ119</f>
        <v>-11517.581983468683</v>
      </c>
      <c r="DE119" s="4">
        <f>step*-SUM('By group'!AR$11:AR$21)*Population!AR119</f>
        <v>-4717.252345262269</v>
      </c>
      <c r="DF119" s="4">
        <f>step*-SUM('By group'!AS$11:AS$21)*Population!AS119</f>
        <v>-1404.0635660269561</v>
      </c>
      <c r="DG119" s="4">
        <f>step*-SUM('By group'!AT$11:AT$21)*Population!AT119</f>
        <v>-671.1615827406323</v>
      </c>
      <c r="DH119" s="4">
        <f>step*-SUM('By group'!AU$11:AU$21)*Population!AU119</f>
        <v>0</v>
      </c>
      <c r="DI119" s="4">
        <f>step*-SUM('By group'!AV$11:AV$21)*Population!AV119</f>
        <v>0</v>
      </c>
      <c r="DJ119" s="4">
        <f>step*-SUM('By group'!AW$11:AW$21)*Population!AW119</f>
        <v>0</v>
      </c>
      <c r="DK119" s="4">
        <f>step*-SUM('By group'!AX$11:AX$21)*Population!AX119</f>
        <v>0</v>
      </c>
      <c r="DL119" s="4">
        <f>step*-SUM('By group'!AY$11:AY$21)*Population!AY119</f>
        <v>-234.43935052392717</v>
      </c>
      <c r="DM119" s="4">
        <f>step*-SUM('By group'!AZ$11:AZ$21)*Population!AZ119</f>
        <v>-115.17402995025549</v>
      </c>
      <c r="DN119" s="4">
        <f>step*-SUM('By group'!BA$11:BA$21)*Population!BA119</f>
        <v>0</v>
      </c>
      <c r="DO119" s="13">
        <f>-step*SUM(SCR!BB119:BN119)*Population!BB119</f>
        <v>-7881.5497571434844</v>
      </c>
      <c r="DP119" s="4">
        <f>step*-SUM('By group'!BC$11:BC$21)*Population!BC119</f>
        <v>-7424.5524797614962</v>
      </c>
      <c r="DQ119" s="4">
        <f>step*-SUM('By group'!BD$11:BD$21)*Population!BD119</f>
        <v>-5134.8379154914783</v>
      </c>
      <c r="DR119" s="4">
        <f>step*-SUM('By group'!BE$11:BE$21)*Population!BE119</f>
        <v>-1964.5706089892153</v>
      </c>
      <c r="DS119" s="4">
        <f>step*-SUM('By group'!BF$11:BF$21)*Population!BF119</f>
        <v>-555.34278965701276</v>
      </c>
      <c r="DT119" s="4">
        <f>step*-SUM('By group'!BG$11:BG$21)*Population!BG119</f>
        <v>-255.91397110885163</v>
      </c>
      <c r="DU119" s="4">
        <f>step*-SUM('By group'!BH$11:BH$21)*Population!BH119</f>
        <v>0</v>
      </c>
      <c r="DV119" s="4">
        <f>step*-SUM('By group'!BI$11:BI$21)*Population!BI119</f>
        <v>0</v>
      </c>
      <c r="DW119" s="4">
        <f>step*-SUM('By group'!BJ$11:BJ$21)*Population!BJ119</f>
        <v>0</v>
      </c>
      <c r="DX119" s="4">
        <f>step*-SUM('By group'!BK$11:BK$21)*Population!BK119</f>
        <v>0</v>
      </c>
      <c r="DY119" s="4">
        <f>step*-SUM('By group'!BL$11:BL$21)*Population!BL119</f>
        <v>-83.592491995736026</v>
      </c>
      <c r="DZ119" s="4">
        <f>step*-SUM('By group'!BM$11:BM$21)*Population!BM119</f>
        <v>-38.302929753995173</v>
      </c>
      <c r="EA119" s="4">
        <f>step*-SUM('By group'!BN$11:BN$21)*Population!BN119</f>
        <v>0</v>
      </c>
      <c r="EB119" s="52">
        <v>0</v>
      </c>
      <c r="EC119" s="4">
        <f t="shared" si="111"/>
        <v>145566.85783422261</v>
      </c>
      <c r="ED119" s="4">
        <f t="shared" si="111"/>
        <v>139575.91233181345</v>
      </c>
      <c r="EE119" s="4">
        <f t="shared" si="112"/>
        <v>101751.62349923362</v>
      </c>
      <c r="EF119" s="4">
        <f t="shared" si="113"/>
        <v>41881.942707185488</v>
      </c>
      <c r="EG119" s="4">
        <f t="shared" si="114"/>
        <v>12520.239969878239</v>
      </c>
      <c r="EH119" s="4">
        <f t="shared" si="114"/>
        <v>6006.353201749087</v>
      </c>
      <c r="EI119" s="4">
        <v>0</v>
      </c>
      <c r="EJ119" s="4">
        <f t="shared" si="115"/>
        <v>0</v>
      </c>
      <c r="EK119" s="4">
        <f t="shared" si="116"/>
        <v>0</v>
      </c>
      <c r="EL119" s="4">
        <f t="shared" si="117"/>
        <v>0</v>
      </c>
      <c r="EM119" s="4">
        <f t="shared" si="118"/>
        <v>2115.17178125587</v>
      </c>
      <c r="EN119" s="4">
        <f t="shared" si="119"/>
        <v>1049.6189839375213</v>
      </c>
      <c r="EO119" s="52">
        <v>0</v>
      </c>
      <c r="EP119" s="4">
        <f t="shared" si="120"/>
        <v>71954.667431826485</v>
      </c>
      <c r="EQ119" s="4">
        <f t="shared" si="121"/>
        <v>68983.413183958284</v>
      </c>
      <c r="ER119" s="4">
        <f t="shared" si="122"/>
        <v>50267.526682601114</v>
      </c>
      <c r="ES119" s="4">
        <f t="shared" si="123"/>
        <v>20678.258026497911</v>
      </c>
      <c r="ET119" s="4">
        <f t="shared" si="124"/>
        <v>6178.8831850468641</v>
      </c>
      <c r="EU119" s="4">
        <f t="shared" si="125"/>
        <v>2963.3515775398587</v>
      </c>
      <c r="EV119" s="4">
        <v>0</v>
      </c>
      <c r="EW119" s="4">
        <f t="shared" si="126"/>
        <v>0</v>
      </c>
      <c r="EX119" s="4">
        <f t="shared" si="127"/>
        <v>0</v>
      </c>
      <c r="EY119" s="4">
        <f t="shared" si="128"/>
        <v>0</v>
      </c>
      <c r="EZ119" s="4">
        <f t="shared" si="129"/>
        <v>1043.0716646441622</v>
      </c>
      <c r="FA119" s="4">
        <f t="shared" si="130"/>
        <v>517.45179489746124</v>
      </c>
      <c r="FB119" s="52">
        <v>0</v>
      </c>
      <c r="FC119" s="4">
        <f t="shared" si="131"/>
        <v>5103.0087461848516</v>
      </c>
      <c r="FD119" s="4">
        <f t="shared" si="132"/>
        <v>4901.4122627460229</v>
      </c>
      <c r="FE119" s="4">
        <f t="shared" si="133"/>
        <v>3591.6854527807145</v>
      </c>
      <c r="FF119" s="4">
        <f t="shared" si="134"/>
        <v>1489.0092372784436</v>
      </c>
      <c r="FG119" s="4">
        <f t="shared" si="135"/>
        <v>447.5391337342889</v>
      </c>
      <c r="FH119" s="4">
        <f t="shared" si="136"/>
        <v>215.53078273794512</v>
      </c>
      <c r="FI119" s="4">
        <v>0</v>
      </c>
      <c r="FJ119" s="4">
        <f t="shared" si="137"/>
        <v>0</v>
      </c>
      <c r="FK119" s="4">
        <f t="shared" si="138"/>
        <v>0</v>
      </c>
      <c r="FL119" s="4">
        <f t="shared" si="139"/>
        <v>0</v>
      </c>
      <c r="FM119" s="4">
        <f t="shared" si="140"/>
        <v>76.455755296335241</v>
      </c>
      <c r="FN119" s="9">
        <f t="shared" si="141"/>
        <v>38.22378334462266</v>
      </c>
      <c r="FO119" s="4">
        <v>0</v>
      </c>
      <c r="FP119" s="4">
        <f t="shared" si="142"/>
        <v>16541.575636260437</v>
      </c>
      <c r="FQ119" s="4">
        <f t="shared" si="143"/>
        <v>15846.725564114429</v>
      </c>
      <c r="FR119" s="4">
        <f t="shared" si="144"/>
        <v>11517.581983468683</v>
      </c>
      <c r="FS119" s="4">
        <f t="shared" si="145"/>
        <v>4717.252345262269</v>
      </c>
      <c r="FT119" s="4">
        <f t="shared" si="146"/>
        <v>1404.0635660269561</v>
      </c>
      <c r="FU119" s="4">
        <f t="shared" si="147"/>
        <v>671.1615827406323</v>
      </c>
      <c r="FV119" s="4">
        <v>0</v>
      </c>
      <c r="FW119" s="4">
        <f t="shared" si="148"/>
        <v>0</v>
      </c>
      <c r="FX119" s="4">
        <f t="shared" si="149"/>
        <v>0</v>
      </c>
      <c r="FY119" s="4">
        <f t="shared" si="150"/>
        <v>0</v>
      </c>
      <c r="FZ119" s="4">
        <f t="shared" si="151"/>
        <v>234.43935052392717</v>
      </c>
      <c r="GA119" s="4">
        <f t="shared" si="152"/>
        <v>115.17402995025549</v>
      </c>
      <c r="GB119" s="4">
        <v>0</v>
      </c>
      <c r="GC119" s="4">
        <f t="shared" si="153"/>
        <v>7881.5497571434844</v>
      </c>
      <c r="GD119" s="4">
        <f t="shared" si="94"/>
        <v>7424.5524797614962</v>
      </c>
      <c r="GE119" s="4">
        <f t="shared" si="95"/>
        <v>5134.8379154914783</v>
      </c>
      <c r="GF119" s="4">
        <f t="shared" si="96"/>
        <v>1964.5706089892153</v>
      </c>
      <c r="GG119" s="4">
        <f t="shared" si="97"/>
        <v>555.34278965701276</v>
      </c>
      <c r="GH119" s="4">
        <f t="shared" si="98"/>
        <v>255.91397110885163</v>
      </c>
      <c r="GI119" s="4">
        <v>0</v>
      </c>
      <c r="GJ119" s="4">
        <f t="shared" si="154"/>
        <v>0</v>
      </c>
      <c r="GK119" s="4">
        <f t="shared" si="155"/>
        <v>0</v>
      </c>
      <c r="GL119" s="4">
        <f t="shared" si="99"/>
        <v>0</v>
      </c>
      <c r="GM119" s="4">
        <f t="shared" si="100"/>
        <v>83.592491995736026</v>
      </c>
      <c r="GN119" s="4">
        <f t="shared" si="101"/>
        <v>38.302929753995173</v>
      </c>
      <c r="GO119" s="52">
        <v>0</v>
      </c>
      <c r="GP119" s="4">
        <f>step*(-'By group'!C$32*Population!C119+'By group'!I$33*Population!I119)</f>
        <v>0</v>
      </c>
      <c r="GQ119" s="4">
        <f>step*(-'By group'!D$32*Population!D119+'By group'!J$33*Population!J119)</f>
        <v>0</v>
      </c>
      <c r="GR119" s="4">
        <f>step*(-'By group'!E$32*Population!E119+'By group'!K$33*Population!K119)</f>
        <v>0</v>
      </c>
      <c r="GS119" s="4">
        <f>step*(-'By group'!F$32*Population!F119+'By group'!L$33*Population!L119)</f>
        <v>-5202.5340943111842</v>
      </c>
      <c r="GT119" s="4">
        <f>step*(-'By group'!G$32*Population!G119+'By group'!M$33*Population!M119)</f>
        <v>-676.46114838105689</v>
      </c>
      <c r="GU119" s="4">
        <f>step*(-'By group'!H$32*Population!H119+'By group'!N$33*Population!N119)</f>
        <v>-591.42793572409937</v>
      </c>
      <c r="GV119" s="46">
        <f t="shared" si="156"/>
        <v>0</v>
      </c>
      <c r="GW119" s="14">
        <f t="shared" si="157"/>
        <v>0</v>
      </c>
      <c r="GX119" s="4">
        <f t="shared" si="158"/>
        <v>0</v>
      </c>
      <c r="GY119" s="4">
        <f t="shared" si="159"/>
        <v>5202.5340943111842</v>
      </c>
      <c r="GZ119" s="4">
        <f t="shared" si="160"/>
        <v>676.46114838105689</v>
      </c>
      <c r="HA119" s="4">
        <f t="shared" si="161"/>
        <v>591.42793572409937</v>
      </c>
      <c r="HB119" s="8">
        <v>0</v>
      </c>
      <c r="HC119" s="4">
        <f>step*(-'By group'!P$32*Population!P119+'By group'!V$33*Population!V119)</f>
        <v>0</v>
      </c>
      <c r="HD119" s="4">
        <f>step*(-'By group'!Q$32*Population!Q119+'By group'!W$33*Population!W119)</f>
        <v>0</v>
      </c>
      <c r="HE119" s="4">
        <f>step*(-'By group'!R$32*Population!R119+'By group'!X$33*Population!X119)</f>
        <v>0</v>
      </c>
      <c r="HF119" s="4">
        <f>step*(-'By group'!S$32*Population!S119+'By group'!Y$33*Population!Y119)</f>
        <v>-2567.9057602013509</v>
      </c>
      <c r="HG119" s="4">
        <f>step*(-'By group'!T$32*Population!T119+'By group'!Z$33*Population!Z119)</f>
        <v>-333.94441805924112</v>
      </c>
      <c r="HH119" s="4">
        <f>step*(-'By group'!U$32*Population!U119+'By group'!AA$33*Population!AA119)</f>
        <v>-291.69354822357724</v>
      </c>
      <c r="HI119" s="14">
        <f t="shared" si="162"/>
        <v>0</v>
      </c>
      <c r="HJ119" s="46">
        <f t="shared" si="163"/>
        <v>0</v>
      </c>
      <c r="HK119" s="4">
        <f t="shared" si="164"/>
        <v>0</v>
      </c>
      <c r="HL119" s="4">
        <f t="shared" si="165"/>
        <v>2567.9057602013509</v>
      </c>
      <c r="HM119" s="4">
        <f t="shared" si="166"/>
        <v>333.94441805924112</v>
      </c>
      <c r="HN119" s="9">
        <f t="shared" si="167"/>
        <v>291.69354822357724</v>
      </c>
      <c r="HO119" s="4">
        <v>0</v>
      </c>
      <c r="HP119" s="4">
        <f>step*(-'By group'!AC$32*Population!AC119+'By group'!AI$33*Population!AI119)</f>
        <v>0</v>
      </c>
      <c r="HQ119" s="4">
        <f>step*(-'By group'!AD$32*Population!AD119+'By group'!AJ$33*Population!AJ119)</f>
        <v>0</v>
      </c>
      <c r="HR119" s="4">
        <f>step*(-'By group'!AE$32*Population!AE119+'By group'!AK$33*Population!AK119)</f>
        <v>0</v>
      </c>
      <c r="HS119" s="4">
        <f>step*(-'By group'!AF$32*Population!AF119+'By group'!AL$33*Population!AL119)</f>
        <v>-185.54168921897684</v>
      </c>
      <c r="HT119" s="4">
        <f>step*(-'By group'!AG$32*Population!AG119+'By group'!AM$33*Population!AM119)</f>
        <v>-23.994264875277693</v>
      </c>
      <c r="HU119" s="4">
        <f>step*(-'By group'!AH$32*Population!AH119+'By group'!AN$33*Population!AN119)</f>
        <v>-21.115933678179662</v>
      </c>
      <c r="HV119" s="14">
        <f t="shared" si="168"/>
        <v>0</v>
      </c>
      <c r="HW119" s="46">
        <f t="shared" si="169"/>
        <v>0</v>
      </c>
      <c r="HX119" s="4">
        <f t="shared" si="170"/>
        <v>0</v>
      </c>
      <c r="HY119" s="4">
        <f t="shared" si="171"/>
        <v>185.54168921897684</v>
      </c>
      <c r="HZ119" s="4">
        <f t="shared" si="172"/>
        <v>23.994264875277693</v>
      </c>
      <c r="IA119" s="4">
        <f t="shared" si="173"/>
        <v>21.115933678179662</v>
      </c>
      <c r="IB119" s="8">
        <v>0</v>
      </c>
      <c r="IC119" s="4">
        <f>step*(-'By group'!AP$32*Population!AP119+'By group'!AV$33*Population!AV119)</f>
        <v>0</v>
      </c>
      <c r="ID119" s="4">
        <f>step*(-'By group'!AQ$32*Population!AQ119+'By group'!AW$33*Population!AW119)</f>
        <v>0</v>
      </c>
      <c r="IE119" s="4">
        <f>step*(-'By group'!AR$32*Population!AR119+'By group'!AX$33*Population!AX119)</f>
        <v>0</v>
      </c>
      <c r="IF119" s="4">
        <f>step*(-'By group'!AS$32*Population!AS119+'By group'!AY$33*Population!AY119)</f>
        <v>-584.81210775151442</v>
      </c>
      <c r="IG119" s="4">
        <f>step*(-'By group'!AT$32*Population!AT119+'By group'!AZ$33*Population!AZ119)</f>
        <v>-76.645301572998733</v>
      </c>
      <c r="IH119" s="4">
        <f>step*(-'By group'!AU$32*Population!AU119+'By group'!BA$33*Population!BA119)</f>
        <v>-66.779942645633668</v>
      </c>
      <c r="II119" s="14">
        <f t="shared" si="102"/>
        <v>0</v>
      </c>
      <c r="IJ119" s="4">
        <f t="shared" si="103"/>
        <v>0</v>
      </c>
      <c r="IK119" s="4">
        <f t="shared" si="174"/>
        <v>0</v>
      </c>
      <c r="IL119" s="4">
        <f t="shared" si="175"/>
        <v>584.81210775151442</v>
      </c>
      <c r="IM119" s="4">
        <f t="shared" si="176"/>
        <v>76.645301572998733</v>
      </c>
      <c r="IN119" s="4">
        <f t="shared" si="177"/>
        <v>66.779942645633668</v>
      </c>
      <c r="IO119" s="8">
        <v>0</v>
      </c>
      <c r="IP119" s="4">
        <f>step*(-'By group'!BC$32*Population!BC119+'By group'!BI$33*Population!BI119)</f>
        <v>0</v>
      </c>
      <c r="IQ119" s="4">
        <f>step*(-'By group'!BD$32*Population!BD119+'By group'!BJ$33*Population!BJ119)</f>
        <v>0</v>
      </c>
      <c r="IR119" s="4">
        <f>step*(-'By group'!BE$32*Population!BE119+'By group'!BK$33*Population!BK119)</f>
        <v>0</v>
      </c>
      <c r="IS119" s="4">
        <f>step*(-'By group'!BF$32*Population!BF119+'By group'!BL$33*Population!BL119)</f>
        <v>-235.87514883063835</v>
      </c>
      <c r="IT119" s="4">
        <f>step*(-'By group'!BG$32*Population!BG119+'By group'!BM$33*Population!BM119)</f>
        <v>-32.031329344772743</v>
      </c>
      <c r="IU119" s="4">
        <f>step*(-'By group'!BH$32*Population!BH119+'By group'!BN$33*Population!BN119)</f>
        <v>-26.209058081553117</v>
      </c>
      <c r="IV119" s="14">
        <f t="shared" si="104"/>
        <v>0</v>
      </c>
      <c r="IW119" s="4">
        <f t="shared" si="105"/>
        <v>0</v>
      </c>
      <c r="IX119" s="4">
        <f t="shared" si="106"/>
        <v>0</v>
      </c>
      <c r="IY119" s="4">
        <f t="shared" si="107"/>
        <v>235.87514883063835</v>
      </c>
      <c r="IZ119" s="4">
        <f t="shared" si="108"/>
        <v>32.031329344772743</v>
      </c>
      <c r="JA119" s="4">
        <f t="shared" si="109"/>
        <v>26.209058081553117</v>
      </c>
      <c r="JB119" s="75">
        <f>step*(+prop_idu_male*'By group'!BB$9*Population!BB119-'By group'!B$8*Population!B119)</f>
        <v>-1020.7345858892589</v>
      </c>
      <c r="JC119" s="46">
        <f>step*(+prop_idu_male*'By group'!BC$9*Population!BC119-'By group'!C$8*Population!C119)</f>
        <v>-6.087849319019293</v>
      </c>
      <c r="JD119" s="46">
        <f>step*(+prop_idu_male*'By group'!BD$9*Population!BD119-'By group'!D$8*Population!D119)</f>
        <v>-17.885602500410819</v>
      </c>
      <c r="JE119" s="46">
        <f>step*(+prop_idu_male*'By group'!BE$9*Population!BE119-'By group'!E$8*Population!E119)</f>
        <v>-18.583486622805687</v>
      </c>
      <c r="JF119" s="46">
        <f>step*(+prop_idu_male*'By group'!BF$9*Population!BF119-'By group'!F$8*Population!F119)</f>
        <v>-5.593708637350705</v>
      </c>
      <c r="JG119" s="46">
        <f>step*(+prop_idu_male*'By group'!BG$9*Population!BG119-'By group'!G$8*Population!G119)</f>
        <v>-1.0784319342175688</v>
      </c>
      <c r="JH119" s="46">
        <f>step*(+prop_idu_male*'By group'!BH$9*Population!BH119-'By group'!H$8*Population!H119)</f>
        <v>-0.91399296327325441</v>
      </c>
      <c r="JI119" s="46">
        <f>step*(+prop_idu_male*'By group'!BI$9*Population!BI119-'By group'!I$8*Population!I119)</f>
        <v>0</v>
      </c>
      <c r="JJ119" s="46">
        <f>step*(+prop_idu_male*'By group'!BJ$9*Population!BJ119-'By group'!J$8*Population!J119)</f>
        <v>0</v>
      </c>
      <c r="JK119" s="46">
        <f>step*(+prop_idu_male*'By group'!BK$9*Population!BK119-'By group'!K$8*Population!K119)</f>
        <v>0</v>
      </c>
      <c r="JL119" s="46">
        <f>step*(+prop_idu_male*'By group'!BL$9*Population!BL119-'By group'!L$8*Population!L119)</f>
        <v>-1.9145498004661035</v>
      </c>
      <c r="JM119" s="46">
        <f>step*(+prop_idu_male*'By group'!BM$9*Population!BM119-'By group'!M$8*Population!M119)</f>
        <v>-0.95769195252793304</v>
      </c>
      <c r="JN119" s="46">
        <f>step*(+prop_idu_male*'By group'!BN$9*Population!BN119-'By group'!N$8*Population!N119)</f>
        <v>-0.77093353388976504</v>
      </c>
      <c r="JO119" s="45">
        <f>step*(+(1-prop_idu_male)*'By group'!BB$9*Population!BB119-'By group'!O$8*Population!O119-'By group'!O$6*Population!O119+'By group'!AB$7*Population!AB119)</f>
        <v>-7634.8083597619061</v>
      </c>
      <c r="JP119" s="46">
        <f>step*(+(1-prop_idu_male)*'By group'!BC$9*Population!BC119-'By group'!P$8*Population!P119-'By group'!P$6*Population!P119+'By group'!AC$7*Population!AC119)</f>
        <v>-11.667927383127497</v>
      </c>
      <c r="JQ119" s="46">
        <f>step*(+(1-prop_idu_male)*'By group'!BD$9*Population!BD119-'By group'!Q$8*Population!Q119-'By group'!Q$6*Population!Q119+'By group'!AD$7*Population!AD119)</f>
        <v>-33.841502277975437</v>
      </c>
      <c r="JR119" s="46">
        <f>step*(+(1-prop_idu_male)*'By group'!BE$9*Population!BE119-'By group'!R$8*Population!R119-'By group'!R$6*Population!R119+'By group'!AE$7*Population!AE119)</f>
        <v>-34.559300978084828</v>
      </c>
      <c r="JS119" s="46">
        <f>step*(+(1-prop_idu_male)*'By group'!BF$9*Population!BF119-'By group'!S$8*Population!S119-'By group'!S$6*Population!S119+'By group'!AF$7*Population!AF119)</f>
        <v>-10.2710099674097</v>
      </c>
      <c r="JT119" s="46">
        <f>step*(+(1-prop_idu_male)*'By group'!BG$9*Population!BG119-'By group'!T$8*Population!T119-'By group'!T$6*Population!T119+'By group'!AG$7*Population!AG119)</f>
        <v>-1.9626747046432889</v>
      </c>
      <c r="JU119" s="46">
        <f>step*(+(1-prop_idu_male)*'By group'!BH$9*Population!BH119-'By group'!U$8*Population!U119-'By group'!U$6*Population!U119+'By group'!AH$7*Population!AH119)</f>
        <v>-1.6389656012937246</v>
      </c>
      <c r="JV119" s="46">
        <f>step*(+(1-prop_idu_male)*'By group'!BI$9*Population!BI119-'By group'!V$8*Population!V119-'By group'!V$6*Population!V119+'By group'!AI$7*Population!AI119)</f>
        <v>0</v>
      </c>
      <c r="JW119" s="46">
        <f>step*(+(1-prop_idu_male)*'By group'!BJ$9*Population!BJ119-'By group'!W$8*Population!W119-'By group'!W$6*Population!W119+'By group'!AJ$7*Population!AJ119)</f>
        <v>0</v>
      </c>
      <c r="JX119" s="46">
        <f>step*(+(1-prop_idu_male)*'By group'!BK$9*Population!BK119-'By group'!X$8*Population!X119-'By group'!X$6*Population!X119+'By group'!AK$7*Population!AK119)</f>
        <v>0</v>
      </c>
      <c r="JY119" s="46">
        <f>step*(+(1-prop_idu_male)*'By group'!BL$9*Population!BL119-'By group'!Y$8*Population!Y119-'By group'!Y$6*Population!Y119+'By group'!AL$7*Population!AL119)</f>
        <v>-3.4285583924949314</v>
      </c>
      <c r="JZ119" s="46">
        <f>step*(+(1-prop_idu_male)*'By group'!BM$9*Population!BM119-'By group'!Z$8*Population!Z119-'By group'!Z$6*Population!Z119+'By group'!AM$7*Population!AM119)</f>
        <v>-1.6879916391986984</v>
      </c>
      <c r="KA119" s="76">
        <f>step*(+(1-prop_idu_male)*'By group'!BN$9*Population!BN119-'By group'!AA$8*Population!AA119-'By group'!AA$6*Population!AA119+'By group'!AN$7*Population!AN119)</f>
        <v>-1.3372657649731974</v>
      </c>
      <c r="KB119" s="46">
        <f>step*(+'By group'!O$6*Population!O119-'By group'!AB$7*Population!AB119)</f>
        <v>6533.1698612545688</v>
      </c>
      <c r="KC119" s="46">
        <f>step*(+'By group'!P$6*Population!P119-'By group'!AC$7*Population!AC119)</f>
        <v>8.4414932983224258</v>
      </c>
      <c r="KD119" s="46">
        <f>step*(+'By group'!Q$6*Population!Q119-'By group'!AD$7*Population!AD119)</f>
        <v>24.404177491314186</v>
      </c>
      <c r="KE119" s="46">
        <f>step*(+'By group'!R$6*Population!R119-'By group'!AE$7*Population!AE119)</f>
        <v>24.809543147532636</v>
      </c>
      <c r="KF119" s="46">
        <f>step*(+'By group'!S$6*Population!S119-'By group'!AF$7*Population!AF119)</f>
        <v>7.3481712117833702</v>
      </c>
      <c r="KG119" s="46">
        <f>step*(+'By group'!T$6*Population!T119-'By group'!AG$7*Population!AG119)</f>
        <v>1.400714065668379</v>
      </c>
      <c r="KH119" s="46">
        <f>step*(+'By group'!U$6*Population!U119-'By group'!AH$7*Population!AH119)</f>
        <v>1.1647682475644336</v>
      </c>
      <c r="KI119" s="46">
        <f>step*(+'By group'!V$6*Population!V119-'By group'!AI$7*Population!AI119)</f>
        <v>0</v>
      </c>
      <c r="KJ119" s="46">
        <f>step*(+'By group'!W$6*Population!W119-'By group'!AJ$7*Population!AJ119)</f>
        <v>0</v>
      </c>
      <c r="KK119" s="46">
        <f>step*(+'By group'!X$6*Population!X119-'By group'!AK$7*Population!AK119)</f>
        <v>0</v>
      </c>
      <c r="KL119" s="46">
        <f>step*(+'By group'!Y$6*Population!Y119-'By group'!AL$7*Population!AL119)</f>
        <v>2.4356422230482107</v>
      </c>
      <c r="KM119" s="46">
        <f>step*(+'By group'!Z$6*Population!Z119-'By group'!AM$7*Population!AM119)</f>
        <v>1.1935216021536343</v>
      </c>
      <c r="KN119" s="46">
        <f>step*(+'By group'!AA$6*Population!AA119-'By group'!AN$7*Population!AN119)</f>
        <v>0.94080728426390636</v>
      </c>
      <c r="KO119" s="45">
        <v>0</v>
      </c>
      <c r="KP119" s="46">
        <v>0</v>
      </c>
      <c r="KQ119" s="46">
        <v>0</v>
      </c>
      <c r="KR119" s="46">
        <v>0</v>
      </c>
      <c r="KS119" s="46">
        <v>0</v>
      </c>
      <c r="KT119" s="46">
        <v>0</v>
      </c>
      <c r="KU119" s="46">
        <v>0</v>
      </c>
      <c r="KV119" s="46">
        <v>0</v>
      </c>
      <c r="KW119" s="46">
        <v>0</v>
      </c>
      <c r="KX119" s="46">
        <v>0</v>
      </c>
      <c r="KY119" s="46">
        <v>0</v>
      </c>
      <c r="KZ119" s="46">
        <v>0</v>
      </c>
      <c r="LA119" s="46">
        <v>0</v>
      </c>
      <c r="LB119" s="188">
        <f>step*(-'By group'!BB$9*Population!BB119+'By group'!B$8*Population!B119+'By group'!O$8*Population!O119)</f>
        <v>2122.3730843965964</v>
      </c>
      <c r="LC119" s="189">
        <f>step*(-'By group'!BC$9*Population!BC119+'By group'!C$8*Population!C119+'By group'!P$8*Population!P119)</f>
        <v>9.314283403824362</v>
      </c>
      <c r="LD119" s="189">
        <f>step*(-'By group'!BD$9*Population!BD119+'By group'!D$8*Population!D119+'By group'!Q$8*Population!Q119)</f>
        <v>27.322927287072062</v>
      </c>
      <c r="LE119" s="189">
        <f>step*(-'By group'!BE$9*Population!BE119+'By group'!E$8*Population!E119+'By group'!R$8*Population!R119)</f>
        <v>28.333244453357878</v>
      </c>
      <c r="LF119" s="189">
        <f>step*(-'By group'!BF$9*Population!BF119+'By group'!F$8*Population!F119+'By group'!S$8*Population!S119)</f>
        <v>8.5165473929770332</v>
      </c>
      <c r="LG119" s="189">
        <f>step*(-'By group'!BG$9*Population!BG119+'By group'!G$8*Population!G119+'By group'!T$8*Population!T119)</f>
        <v>1.6403925731924782</v>
      </c>
      <c r="LH119" s="189">
        <f>step*(-'By group'!BH$9*Population!BH119+'By group'!H$8*Population!H119+'By group'!U$8*Population!U119)</f>
        <v>1.3881903170025454</v>
      </c>
      <c r="LI119" s="189">
        <f>step*(-'By group'!BI$9*Population!BI119+'By group'!I$8*Population!I119+'By group'!V$8*Population!V119)</f>
        <v>0</v>
      </c>
      <c r="LJ119" s="189">
        <f>step*(-'By group'!BJ$9*Population!BJ119+'By group'!J$8*Population!J119+'By group'!W$8*Population!W119)</f>
        <v>0</v>
      </c>
      <c r="LK119" s="189">
        <f>step*(-'By group'!BK$9*Population!BK119+'By group'!K$8*Population!K119+'By group'!X$8*Population!X119)</f>
        <v>0</v>
      </c>
      <c r="LL119" s="189">
        <f>step*(-'By group'!BL$9*Population!BL119+'By group'!L$8*Population!L119+'By group'!Y$8*Population!Y119)</f>
        <v>2.907465969912824</v>
      </c>
      <c r="LM119" s="189">
        <f>step*(-'By group'!BM$9*Population!BM119+'By group'!M$8*Population!M119+'By group'!Z$8*Population!Z119)</f>
        <v>1.4521619895729971</v>
      </c>
      <c r="LN119" s="189">
        <f>step*(-'By group'!BN$9*Population!BN119+'By group'!N$8*Population!N119+'By group'!AA$8*Population!AA119)</f>
        <v>1.1673920145990562</v>
      </c>
    </row>
    <row r="120" spans="1:326" x14ac:dyDescent="0.25">
      <c r="A120">
        <f t="shared" si="178"/>
        <v>58</v>
      </c>
      <c r="B120" s="52">
        <f>step*((-'By group'!B$4-'By group'!B$5-'By group'!B$22)*Population!B120+'By group'!B$3*Population!$BO120)</f>
        <v>204472.35818721214</v>
      </c>
      <c r="C120" s="4">
        <f>step*((-'By group'!C$4-'By group'!C$5-'By group'!C$22)*Population!C120+'By group'!C$3*Population!$BO120)</f>
        <v>-5599.1093396652423</v>
      </c>
      <c r="D120" s="4">
        <f>step*((-'By group'!D$4-'By group'!D$5-'By group'!D$22)*Population!D120+'By group'!D$3*Population!$BO120)</f>
        <v>-36736.408149056078</v>
      </c>
      <c r="E120" s="4">
        <f>step*((-'By group'!E$4-'By group'!E$5-'By group'!E$22)*Population!E120+'By group'!E$3*Population!$BO120)</f>
        <v>-58805.012642210881</v>
      </c>
      <c r="F120" s="4">
        <f>step*((-'By group'!F$4-'By group'!F$5-'By group'!F$22)*Population!F120+'By group'!F$3*Population!$BO120)</f>
        <v>-23857.828551170765</v>
      </c>
      <c r="G120" s="4">
        <f>step*((-'By group'!G$4-'By group'!G$5-'By group'!G$22)*Population!G120+'By group'!G$3*Population!$BO120)</f>
        <v>-5782.9586210714642</v>
      </c>
      <c r="H120" s="4">
        <f>step*((-'By group'!H$4-'By group'!H$5-'By group'!H$22)*Population!H120+'By group'!H$3*Population!$BO120)</f>
        <v>-5370.4943807356567</v>
      </c>
      <c r="I120" s="4">
        <f>step*((-'By group'!I$4-'By group'!I$5-'By group'!I$22)*Population!I120+'By group'!I$3*Population!$BO120)</f>
        <v>0</v>
      </c>
      <c r="J120" s="4">
        <f>step*((-'By group'!J$4-'By group'!J$5-'By group'!J$22)*Population!J120+'By group'!J$3*Population!$BO120)</f>
        <v>0</v>
      </c>
      <c r="K120" s="4">
        <f>step*((-'By group'!K$4-'By group'!K$5-'By group'!K$22)*Population!K120+'By group'!K$3*Population!$BO120)</f>
        <v>0</v>
      </c>
      <c r="L120" s="4">
        <f>step*((-'By group'!L$4-'By group'!L$5-'By group'!L$22)*Population!L120+'By group'!L$3*Population!$BO120)</f>
        <v>-2969.9350026229818</v>
      </c>
      <c r="M120" s="4">
        <f>step*((-'By group'!M$4-'By group'!M$5-'By group'!M$22)*Population!M120+'By group'!M$3*Population!$BO120)</f>
        <v>-1684.3236446557817</v>
      </c>
      <c r="N120" s="4">
        <f>step*((-'By group'!N$4-'By group'!N$5-'By group'!N$22)*Population!N120+'By group'!N$3*Population!$BO120)</f>
        <v>-1596.4665057077621</v>
      </c>
      <c r="O120" s="8">
        <f>step*((-'By group'!O$4-'By group'!O$5-'By group'!O$22)*Population!O120+'By group'!O$3*Population!$BO120)</f>
        <v>142337.65334871353</v>
      </c>
      <c r="P120" s="4">
        <f>step*((-'By group'!P$4-'By group'!P$5-'By group'!P$22)*Population!P120+'By group'!P$3*Population!$BO120)</f>
        <v>-2767.3465190834013</v>
      </c>
      <c r="Q120" s="4">
        <f>step*((-'By group'!Q$4-'By group'!Q$5-'By group'!Q$22)*Population!Q120+'By group'!Q$3*Population!$BO120)</f>
        <v>-18149.02579113725</v>
      </c>
      <c r="R120" s="4">
        <f>step*((-'By group'!R$4-'By group'!R$5-'By group'!R$22)*Population!R120+'By group'!R$3*Population!$BO120)</f>
        <v>-29034.281973621004</v>
      </c>
      <c r="S120" s="4">
        <f>step*((-'By group'!S$4-'By group'!S$5-'By group'!S$22)*Population!S120+'By group'!S$3*Population!$BO120)</f>
        <v>-11774.328855330759</v>
      </c>
      <c r="T120" s="4">
        <f>step*((-'By group'!T$4-'By group'!T$5-'By group'!T$22)*Population!T120+'By group'!T$3*Population!$BO120)</f>
        <v>-2853.1711945114293</v>
      </c>
      <c r="U120" s="4">
        <f>step*((-'By group'!U$4-'By group'!U$5-'By group'!U$22)*Population!U120+'By group'!U$3*Population!$BO120)</f>
        <v>-2648.6212945727598</v>
      </c>
      <c r="V120" s="4">
        <f>step*((-'By group'!V$4-'By group'!V$5-'By group'!V$22)*Population!V120+'By group'!V$3*Population!$BO120)</f>
        <v>0</v>
      </c>
      <c r="W120" s="4">
        <f>step*((-'By group'!W$4-'By group'!W$5-'By group'!W$22)*Population!W120+'By group'!W$3*Population!$BO120)</f>
        <v>0</v>
      </c>
      <c r="X120" s="4">
        <f>step*((-'By group'!X$4-'By group'!X$5-'By group'!X$22)*Population!X120+'By group'!X$3*Population!$BO120)</f>
        <v>0</v>
      </c>
      <c r="Y120" s="4">
        <f>step*((-'By group'!Y$4-'By group'!Y$5-'By group'!Y$22)*Population!Y120+'By group'!Y$3*Population!$BO120)</f>
        <v>-1464.5776949682281</v>
      </c>
      <c r="Z120" s="4">
        <f>step*((-'By group'!Z$4-'By group'!Z$5-'By group'!Z$22)*Population!Z120+'By group'!Z$3*Population!$BO120)</f>
        <v>-830.31914578240253</v>
      </c>
      <c r="AA120" s="4">
        <f>step*((-'By group'!AA$4-'By group'!AA$5-'By group'!AA$22)*Population!AA120+'By group'!AA$3*Population!$BO120)</f>
        <v>-787.20714380399636</v>
      </c>
      <c r="AB120" s="8">
        <f>step*((-'By group'!AB$4-'By group'!AB$5-'By group'!AB$22)*Population!AB120+'By group'!AB$3*Population!$BO120)</f>
        <v>-1341.8983868618973</v>
      </c>
      <c r="AC120" s="4">
        <f>step*((-'By group'!AC$4-'By group'!AC$5-'By group'!AC$22)*Population!AC120+'By group'!AC$3*Population!$BO120)</f>
        <v>-196.61574995893335</v>
      </c>
      <c r="AD120" s="4">
        <f>step*((-'By group'!AD$4-'By group'!AD$5-'By group'!AD$22)*Population!AD120+'By group'!AD$3*Population!$BO120)</f>
        <v>-1296.7079432020582</v>
      </c>
      <c r="AE120" s="4">
        <f>step*((-'By group'!AE$4-'By group'!AE$5-'By group'!AE$22)*Population!AE120+'By group'!AE$3*Population!$BO120)</f>
        <v>-2090.6151278942189</v>
      </c>
      <c r="AF120" s="4">
        <f>step*((-'By group'!AF$4-'By group'!AF$5-'By group'!AF$22)*Population!AF120+'By group'!AF$3*Population!$BO120)</f>
        <v>-852.78527806909324</v>
      </c>
      <c r="AG120" s="4">
        <f>step*((-'By group'!AG$4-'By group'!AG$5-'By group'!AG$22)*Population!AG120+'By group'!AG$3*Population!$BO120)</f>
        <v>-207.51081113042102</v>
      </c>
      <c r="AH120" s="4">
        <f>step*((-'By group'!AH$4-'By group'!AH$5-'By group'!AH$22)*Population!AH120+'By group'!AH$3*Population!$BO120)</f>
        <v>-194.00945354129192</v>
      </c>
      <c r="AI120" s="4">
        <f>step*((-'By group'!AI$4-'By group'!AI$5-'By group'!AI$22)*Population!AI120+'By group'!AI$3*Population!$BO120)</f>
        <v>0</v>
      </c>
      <c r="AJ120" s="4">
        <f>step*((-'By group'!AJ$4-'By group'!AJ$5-'By group'!AJ$22)*Population!AJ120+'By group'!AJ$3*Population!$BO120)</f>
        <v>0</v>
      </c>
      <c r="AK120" s="4">
        <f>step*((-'By group'!AK$4-'By group'!AK$5-'By group'!AK$22)*Population!AK120+'By group'!AK$3*Population!$BO120)</f>
        <v>0</v>
      </c>
      <c r="AL120" s="4">
        <f>step*((-'By group'!AL$4-'By group'!AL$5-'By group'!AL$22)*Population!AL120+'By group'!AL$3*Population!$BO120)</f>
        <v>-107.35190372602678</v>
      </c>
      <c r="AM120" s="4">
        <f>step*((-'By group'!AM$4-'By group'!AM$5-'By group'!AM$22)*Population!AM120+'By group'!AM$3*Population!$BO120)</f>
        <v>-61.338989757616076</v>
      </c>
      <c r="AN120" s="4">
        <f>step*((-'By group'!AN$4-'By group'!AN$5-'By group'!AN$22)*Population!AN120+'By group'!AN$3*Population!$BO120)</f>
        <v>-58.628132477955965</v>
      </c>
      <c r="AO120" s="8">
        <f>step*((-'By group'!AO$4-'By group'!AO$5-'By group'!AO$22)*Population!AO120+'By group'!AO$3*Population!$BO120)</f>
        <v>18035.64401937498</v>
      </c>
      <c r="AP120" s="4">
        <f>step*((-'By group'!AP$4-'By group'!AP$5-'By group'!AP$22)*Population!AP120+'By group'!AP$3*Population!$BO120)</f>
        <v>-636.30826454783437</v>
      </c>
      <c r="AQ120" s="4">
        <f>step*((-'By group'!AQ$4-'By group'!AQ$5-'By group'!AQ$22)*Population!AQ120+'By group'!AQ$3*Population!$BO120)</f>
        <v>-4162.7827800424575</v>
      </c>
      <c r="AR120" s="4">
        <f>step*((-'By group'!AR$4-'By group'!AR$5-'By group'!AR$22)*Population!AR120+'By group'!AR$3*Population!$BO120)</f>
        <v>-6631.6179730446702</v>
      </c>
      <c r="AS120" s="4">
        <f>step*((-'By group'!AS$4-'By group'!AS$5-'By group'!AS$22)*Population!AS120+'By group'!AS$3*Population!$BO120)</f>
        <v>-2679.2453956974064</v>
      </c>
      <c r="AT120" s="4">
        <f>step*((-'By group'!AT$4-'By group'!AT$5-'By group'!AT$22)*Population!AT120+'By group'!AT$3*Population!$BO120)</f>
        <v>-647.18109437876353</v>
      </c>
      <c r="AU120" s="4">
        <f>step*((-'By group'!AU$4-'By group'!AU$5-'By group'!AU$22)*Population!AU120+'By group'!AU$3*Population!$BO120)</f>
        <v>-596.63706265421001</v>
      </c>
      <c r="AV120" s="4">
        <f>step*((-'By group'!AV$4-'By group'!AV$5-'By group'!AV$22)*Population!AV120+'By group'!AV$3*Population!$BO120)</f>
        <v>0</v>
      </c>
      <c r="AW120" s="4">
        <f>step*((-'By group'!AW$4-'By group'!AW$5-'By group'!AW$22)*Population!AW120+'By group'!AW$3*Population!$BO120)</f>
        <v>0</v>
      </c>
      <c r="AX120" s="4">
        <f>step*((-'By group'!AX$4-'By group'!AX$5-'By group'!AX$22)*Population!AX120+'By group'!AX$3*Population!$BO120)</f>
        <v>0</v>
      </c>
      <c r="AY120" s="4">
        <f>step*((-'By group'!AY$4-'By group'!AY$5-'By group'!AY$22)*Population!AY120+'By group'!AY$3*Population!$BO120)</f>
        <v>-329.76612738808433</v>
      </c>
      <c r="AZ120" s="4">
        <f>step*((-'By group'!AZ$4-'By group'!AZ$5-'By group'!AZ$22)*Population!AZ120+'By group'!AZ$3*Population!$BO120)</f>
        <v>-185.20902185850966</v>
      </c>
      <c r="BA120" s="4">
        <f>step*((-'By group'!BA$4-'By group'!BA$5-'By group'!BA$22)*Population!BA120+'By group'!BA$3*Population!$BO120)</f>
        <v>-172.95624753183259</v>
      </c>
      <c r="BB120" s="8">
        <f>step*((-'By group'!BB$4-'By group'!BB$5-'By group'!BB$22)*Population!BB120+'By group'!BB$3*Population!$BO120)</f>
        <v>5884.1860202273256</v>
      </c>
      <c r="BC120" s="4">
        <f>step*((-'By group'!BC$4-'By group'!BC$5-'By group'!BC$22)*Population!BC120+'By group'!BC$3*Population!$BO120)</f>
        <v>-446.72345350569719</v>
      </c>
      <c r="BD120" s="4">
        <f>step*((-'By group'!BD$4-'By group'!BD$5-'By group'!BD$22)*Population!BD120+'By group'!BD$3*Population!$BO120)</f>
        <v>-2265.6766517777428</v>
      </c>
      <c r="BE120" s="4">
        <f>step*((-'By group'!BE$4-'By group'!BE$5-'By group'!BE$22)*Population!BE120+'By group'!BE$3*Population!$BO120)</f>
        <v>-3152.1589866344048</v>
      </c>
      <c r="BF120" s="4">
        <f>step*((-'By group'!BF$4-'By group'!BF$5-'By group'!BF$22)*Population!BF120+'By group'!BF$3*Population!$BO120)</f>
        <v>-1169.5062237988379</v>
      </c>
      <c r="BG120" s="4">
        <f>step*((-'By group'!BG$4-'By group'!BG$5-'By group'!BG$22)*Population!BG120+'By group'!BG$3*Population!$BO120)</f>
        <v>-266.90124142728325</v>
      </c>
      <c r="BH120" s="4">
        <f>step*((-'By group'!BH$4-'By group'!BH$5-'By group'!BH$22)*Population!BH120+'By group'!BH$3*Population!$BO120)</f>
        <v>-229.47168463138516</v>
      </c>
      <c r="BI120" s="4">
        <f>step*((-'By group'!BI$4-'By group'!BI$5-'By group'!BI$22)*Population!BI120+'By group'!BI$3*Population!$BO120)</f>
        <v>0</v>
      </c>
      <c r="BJ120" s="4">
        <f>step*((-'By group'!BJ$4-'By group'!BJ$5-'By group'!BJ$22)*Population!BJ120+'By group'!BJ$3*Population!$BO120)</f>
        <v>0</v>
      </c>
      <c r="BK120" s="4">
        <f>step*((-'By group'!BK$4-'By group'!BK$5-'By group'!BK$22)*Population!BK120+'By group'!BK$3*Population!$BO120)</f>
        <v>0</v>
      </c>
      <c r="BL120" s="4">
        <f>step*((-'By group'!BL$4-'By group'!BL$5-'By group'!BL$22)*Population!BL120+'By group'!BL$3*Population!$BO120)</f>
        <v>-150.89161294144895</v>
      </c>
      <c r="BM120" s="4">
        <f>step*((-'By group'!BM$4-'By group'!BM$5-'By group'!BM$22)*Population!BM120+'By group'!BM$3*Population!$BO120)</f>
        <v>-76.822578914799976</v>
      </c>
      <c r="BN120" s="4">
        <f>step*((-'By group'!BN$4-'By group'!BN$5-'By group'!BN$22)*Population!BN120+'By group'!BN$3*Population!$BO120)</f>
        <v>-64.285551791393559</v>
      </c>
      <c r="BO120" s="71">
        <f>-step*SUM(SCR!B120:N120)*Population!B120</f>
        <v>-145985.47884724374</v>
      </c>
      <c r="BP120" s="4">
        <f>step*-SUM('By group'!C$11:C$21)*Population!C120</f>
        <v>-139977.73349163105</v>
      </c>
      <c r="BQ120" s="4">
        <f>step*-SUM('By group'!D$11:D$21)*Population!D120</f>
        <v>-102045.57819182245</v>
      </c>
      <c r="BR120" s="4">
        <f>step*-SUM('By group'!E$11:E$21)*Population!E120</f>
        <v>-42003.580458722055</v>
      </c>
      <c r="BS120" s="4">
        <f>step*-SUM('By group'!F$11:F$21)*Population!F120</f>
        <v>-12556.751869037245</v>
      </c>
      <c r="BT120" s="4">
        <f>step*-SUM('By group'!G$11:G$21)*Population!G120</f>
        <v>-6023.9152302827752</v>
      </c>
      <c r="BU120" s="4">
        <f>step*-SUM('By group'!H$11:H$21)*Population!H120</f>
        <v>0</v>
      </c>
      <c r="BV120" s="4">
        <f>step*-SUM('By group'!I$11:I$21)*Population!I120</f>
        <v>0</v>
      </c>
      <c r="BW120" s="4">
        <f>step*-SUM('By group'!J$11:J$21)*Population!J120</f>
        <v>0</v>
      </c>
      <c r="BX120" s="4">
        <f>step*-SUM('By group'!K$11:K$21)*Population!K120</f>
        <v>0</v>
      </c>
      <c r="BY120" s="4">
        <f>step*-SUM('By group'!L$11:L$21)*Population!L120</f>
        <v>-2121.3821447307014</v>
      </c>
      <c r="BZ120" s="4">
        <f>step*-SUM('By group'!M$11:M$21)*Population!M120</f>
        <v>-1052.7022779098636</v>
      </c>
      <c r="CA120" s="4">
        <f>step*-SUM('By group'!N$11:N$21)*Population!N120</f>
        <v>0</v>
      </c>
      <c r="CB120" s="13">
        <f>-step*SUM(SCR!O120:AA120)*Population!O120</f>
        <v>-72163.30305287418</v>
      </c>
      <c r="CC120" s="4">
        <f>step*-SUM('By group'!P$11:P$21)*Population!P120</f>
        <v>-69183.662977085027</v>
      </c>
      <c r="CD120" s="4">
        <f>step*-SUM('By group'!Q$11:Q$21)*Population!Q120</f>
        <v>-50413.960530936813</v>
      </c>
      <c r="CE120" s="4">
        <f>step*-SUM('By group'!R$11:R$21)*Population!R120</f>
        <v>-20738.772838300716</v>
      </c>
      <c r="CF120" s="4">
        <f>step*-SUM('By group'!S$11:S$21)*Population!S120</f>
        <v>-6197.0151870161899</v>
      </c>
      <c r="CG120" s="4">
        <f>step*-SUM('By group'!T$11:T$21)*Population!T120</f>
        <v>-2972.0533276160722</v>
      </c>
      <c r="CH120" s="4">
        <f>step*-SUM('By group'!U$11:U$21)*Population!U120</f>
        <v>0</v>
      </c>
      <c r="CI120" s="4">
        <f>step*-SUM('By group'!V$11:V$21)*Population!V120</f>
        <v>0</v>
      </c>
      <c r="CJ120" s="4">
        <f>step*-SUM('By group'!W$11:W$21)*Population!W120</f>
        <v>0</v>
      </c>
      <c r="CK120" s="4">
        <f>step*-SUM('By group'!X$11:X$21)*Population!X120</f>
        <v>0</v>
      </c>
      <c r="CL120" s="4">
        <f>step*-SUM('By group'!Y$11:Y$21)*Population!Y120</f>
        <v>-1046.1269249773056</v>
      </c>
      <c r="CM120" s="4">
        <f>step*-SUM('By group'!Z$11:Z$21)*Population!Z120</f>
        <v>-518.94946611400155</v>
      </c>
      <c r="CN120" s="4">
        <f>step*-SUM('By group'!AA$11:AA$21)*Population!AA120</f>
        <v>0</v>
      </c>
      <c r="CO120" s="13">
        <f>-step*SUM(SCR!AB120:AN120)*Population!AB120</f>
        <v>-5117.5507509850022</v>
      </c>
      <c r="CP120" s="4">
        <f>step*-SUM('By group'!AC$11:AC$21)*Population!AC120</f>
        <v>-4915.3937489733335</v>
      </c>
      <c r="CQ120" s="4">
        <f>step*-SUM('By group'!AD$11:AD$21)*Population!AD120</f>
        <v>-3601.9665088946062</v>
      </c>
      <c r="CR120" s="4">
        <f>step*-SUM('By group'!AE$11:AE$21)*Population!AE120</f>
        <v>-1493.2965199244418</v>
      </c>
      <c r="CS120" s="4">
        <f>step*-SUM('By group'!AF$11:AF$21)*Population!AF120</f>
        <v>-448.83435687847015</v>
      </c>
      <c r="CT120" s="4">
        <f>step*-SUM('By group'!AG$11:AG$21)*Population!AG120</f>
        <v>-216.15709492752188</v>
      </c>
      <c r="CU120" s="4">
        <f>step*-SUM('By group'!AH$11:AH$21)*Population!AH120</f>
        <v>0</v>
      </c>
      <c r="CV120" s="4">
        <f>step*-SUM('By group'!AI$11:AI$21)*Population!AI120</f>
        <v>0</v>
      </c>
      <c r="CW120" s="4">
        <f>step*-SUM('By group'!AJ$11:AJ$21)*Population!AJ120</f>
        <v>0</v>
      </c>
      <c r="CX120" s="4">
        <f>step*-SUM('By group'!AK$11:AK$21)*Population!AK120</f>
        <v>0</v>
      </c>
      <c r="CY120" s="4">
        <f>step*-SUM('By group'!AL$11:AL$21)*Population!AL120</f>
        <v>-76.679931232876271</v>
      </c>
      <c r="CZ120" s="4">
        <f>step*-SUM('By group'!AM$11:AM$21)*Population!AM120</f>
        <v>-38.336868598510044</v>
      </c>
      <c r="DA120" s="4">
        <f>step*-SUM('By group'!AN$11:AN$21)*Population!AN120</f>
        <v>0</v>
      </c>
      <c r="DB120" s="13">
        <f>-step*SUM(SCR!AO120:BA120)*Population!AO120</f>
        <v>-16604.631298840974</v>
      </c>
      <c r="DC120" s="4">
        <f>step*-SUM('By group'!AP$11:AP$21)*Population!AP120</f>
        <v>-15907.70661369586</v>
      </c>
      <c r="DD120" s="4">
        <f>step*-SUM('By group'!AQ$11:AQ$21)*Population!AQ120</f>
        <v>-11563.285500117938</v>
      </c>
      <c r="DE120" s="4">
        <f>step*-SUM('By group'!AR$11:AR$21)*Population!AR120</f>
        <v>-4736.8699807461926</v>
      </c>
      <c r="DF120" s="4">
        <f>step*-SUM('By group'!AS$11:AS$21)*Population!AS120</f>
        <v>-1410.129155630214</v>
      </c>
      <c r="DG120" s="4">
        <f>step*-SUM('By group'!AT$11:AT$21)*Population!AT120</f>
        <v>-674.14697331121192</v>
      </c>
      <c r="DH120" s="4">
        <f>step*-SUM('By group'!AU$11:AU$21)*Population!AU120</f>
        <v>0</v>
      </c>
      <c r="DI120" s="4">
        <f>step*-SUM('By group'!AV$11:AV$21)*Population!AV120</f>
        <v>0</v>
      </c>
      <c r="DJ120" s="4">
        <f>step*-SUM('By group'!AW$11:AW$21)*Population!AW120</f>
        <v>0</v>
      </c>
      <c r="DK120" s="4">
        <f>step*-SUM('By group'!AX$11:AX$21)*Population!AX120</f>
        <v>0</v>
      </c>
      <c r="DL120" s="4">
        <f>step*-SUM('By group'!AY$11:AY$21)*Population!AY120</f>
        <v>-235.54723384863166</v>
      </c>
      <c r="DM120" s="4">
        <f>step*-SUM('By group'!AZ$11:AZ$21)*Population!AZ120</f>
        <v>-115.75563866156854</v>
      </c>
      <c r="DN120" s="4">
        <f>step*-SUM('By group'!BA$11:BA$21)*Population!BA120</f>
        <v>0</v>
      </c>
      <c r="DO120" s="13">
        <f>-step*SUM(SCR!BB120:BN120)*Population!BB120</f>
        <v>-7903.6634654971331</v>
      </c>
      <c r="DP120" s="4">
        <f>step*-SUM('By group'!BC$11:BC$21)*Population!BC120</f>
        <v>-7445.3908917616191</v>
      </c>
      <c r="DQ120" s="4">
        <f>step*-SUM('By group'!BD$11:BD$21)*Population!BD120</f>
        <v>-5149.2651176766876</v>
      </c>
      <c r="DR120" s="4">
        <f>step*-SUM('By group'!BE$11:BE$21)*Population!BE120</f>
        <v>-1970.0993666465031</v>
      </c>
      <c r="DS120" s="4">
        <f>step*-SUM('By group'!BF$11:BF$21)*Population!BF120</f>
        <v>-556.90772561849428</v>
      </c>
      <c r="DT120" s="4">
        <f>step*-SUM('By group'!BG$11:BG$21)*Population!BG120</f>
        <v>-256.63580906469542</v>
      </c>
      <c r="DU120" s="4">
        <f>step*-SUM('By group'!BH$11:BH$21)*Population!BH120</f>
        <v>0</v>
      </c>
      <c r="DV120" s="4">
        <f>step*-SUM('By group'!BI$11:BI$21)*Population!BI120</f>
        <v>0</v>
      </c>
      <c r="DW120" s="4">
        <f>step*-SUM('By group'!BJ$11:BJ$21)*Population!BJ120</f>
        <v>0</v>
      </c>
      <c r="DX120" s="4">
        <f>step*-SUM('By group'!BK$11:BK$21)*Population!BK120</f>
        <v>0</v>
      </c>
      <c r="DY120" s="4">
        <f>step*-SUM('By group'!BL$11:BL$21)*Population!BL120</f>
        <v>-83.828673856360538</v>
      </c>
      <c r="DZ120" s="4">
        <f>step*-SUM('By group'!BM$11:BM$21)*Population!BM120</f>
        <v>-38.411289457399988</v>
      </c>
      <c r="EA120" s="4">
        <f>step*-SUM('By group'!BN$11:BN$21)*Population!BN120</f>
        <v>0</v>
      </c>
      <c r="EB120" s="52">
        <v>0</v>
      </c>
      <c r="EC120" s="4">
        <f t="shared" si="111"/>
        <v>145985.47884724374</v>
      </c>
      <c r="ED120" s="4">
        <f t="shared" si="111"/>
        <v>139977.73349163105</v>
      </c>
      <c r="EE120" s="4">
        <f t="shared" si="112"/>
        <v>102045.57819182245</v>
      </c>
      <c r="EF120" s="4">
        <f t="shared" si="113"/>
        <v>42003.580458722055</v>
      </c>
      <c r="EG120" s="4">
        <f t="shared" si="114"/>
        <v>12556.751869037245</v>
      </c>
      <c r="EH120" s="4">
        <f t="shared" si="114"/>
        <v>6023.9152302827752</v>
      </c>
      <c r="EI120" s="4">
        <v>0</v>
      </c>
      <c r="EJ120" s="4">
        <f t="shared" si="115"/>
        <v>0</v>
      </c>
      <c r="EK120" s="4">
        <f t="shared" si="116"/>
        <v>0</v>
      </c>
      <c r="EL120" s="4">
        <f t="shared" si="117"/>
        <v>0</v>
      </c>
      <c r="EM120" s="4">
        <f t="shared" si="118"/>
        <v>2121.3821447307014</v>
      </c>
      <c r="EN120" s="4">
        <f t="shared" si="119"/>
        <v>1052.7022779098636</v>
      </c>
      <c r="EO120" s="52">
        <v>0</v>
      </c>
      <c r="EP120" s="4">
        <f t="shared" si="120"/>
        <v>72163.30305287418</v>
      </c>
      <c r="EQ120" s="4">
        <f t="shared" si="121"/>
        <v>69183.662977085027</v>
      </c>
      <c r="ER120" s="4">
        <f t="shared" si="122"/>
        <v>50413.960530936813</v>
      </c>
      <c r="ES120" s="4">
        <f t="shared" si="123"/>
        <v>20738.772838300716</v>
      </c>
      <c r="ET120" s="4">
        <f t="shared" si="124"/>
        <v>6197.0151870161899</v>
      </c>
      <c r="EU120" s="4">
        <f t="shared" si="125"/>
        <v>2972.0533276160722</v>
      </c>
      <c r="EV120" s="4">
        <v>0</v>
      </c>
      <c r="EW120" s="4">
        <f t="shared" si="126"/>
        <v>0</v>
      </c>
      <c r="EX120" s="4">
        <f t="shared" si="127"/>
        <v>0</v>
      </c>
      <c r="EY120" s="4">
        <f t="shared" si="128"/>
        <v>0</v>
      </c>
      <c r="EZ120" s="4">
        <f t="shared" si="129"/>
        <v>1046.1269249773056</v>
      </c>
      <c r="FA120" s="4">
        <f t="shared" si="130"/>
        <v>518.94946611400155</v>
      </c>
      <c r="FB120" s="52">
        <v>0</v>
      </c>
      <c r="FC120" s="4">
        <f t="shared" si="131"/>
        <v>5117.5507509850022</v>
      </c>
      <c r="FD120" s="4">
        <f t="shared" si="132"/>
        <v>4915.3937489733335</v>
      </c>
      <c r="FE120" s="4">
        <f t="shared" si="133"/>
        <v>3601.9665088946062</v>
      </c>
      <c r="FF120" s="4">
        <f t="shared" si="134"/>
        <v>1493.2965199244418</v>
      </c>
      <c r="FG120" s="4">
        <f t="shared" si="135"/>
        <v>448.83435687847015</v>
      </c>
      <c r="FH120" s="4">
        <f t="shared" si="136"/>
        <v>216.15709492752188</v>
      </c>
      <c r="FI120" s="4">
        <v>0</v>
      </c>
      <c r="FJ120" s="4">
        <f t="shared" si="137"/>
        <v>0</v>
      </c>
      <c r="FK120" s="4">
        <f t="shared" si="138"/>
        <v>0</v>
      </c>
      <c r="FL120" s="4">
        <f t="shared" si="139"/>
        <v>0</v>
      </c>
      <c r="FM120" s="4">
        <f t="shared" si="140"/>
        <v>76.679931232876271</v>
      </c>
      <c r="FN120" s="9">
        <f t="shared" si="141"/>
        <v>38.336868598510044</v>
      </c>
      <c r="FO120" s="4">
        <v>0</v>
      </c>
      <c r="FP120" s="4">
        <f t="shared" si="142"/>
        <v>16604.631298840974</v>
      </c>
      <c r="FQ120" s="4">
        <f t="shared" si="143"/>
        <v>15907.70661369586</v>
      </c>
      <c r="FR120" s="4">
        <f t="shared" si="144"/>
        <v>11563.285500117938</v>
      </c>
      <c r="FS120" s="4">
        <f t="shared" si="145"/>
        <v>4736.8699807461926</v>
      </c>
      <c r="FT120" s="4">
        <f t="shared" si="146"/>
        <v>1410.129155630214</v>
      </c>
      <c r="FU120" s="4">
        <f t="shared" si="147"/>
        <v>674.14697331121192</v>
      </c>
      <c r="FV120" s="4">
        <v>0</v>
      </c>
      <c r="FW120" s="4">
        <f t="shared" si="148"/>
        <v>0</v>
      </c>
      <c r="FX120" s="4">
        <f t="shared" si="149"/>
        <v>0</v>
      </c>
      <c r="FY120" s="4">
        <f t="shared" si="150"/>
        <v>0</v>
      </c>
      <c r="FZ120" s="4">
        <f t="shared" si="151"/>
        <v>235.54723384863166</v>
      </c>
      <c r="GA120" s="4">
        <f t="shared" si="152"/>
        <v>115.75563866156854</v>
      </c>
      <c r="GB120" s="4">
        <v>0</v>
      </c>
      <c r="GC120" s="4">
        <f t="shared" si="153"/>
        <v>7903.6634654971331</v>
      </c>
      <c r="GD120" s="4">
        <f t="shared" si="94"/>
        <v>7445.3908917616191</v>
      </c>
      <c r="GE120" s="4">
        <f t="shared" si="95"/>
        <v>5149.2651176766876</v>
      </c>
      <c r="GF120" s="4">
        <f t="shared" si="96"/>
        <v>1970.0993666465031</v>
      </c>
      <c r="GG120" s="4">
        <f t="shared" si="97"/>
        <v>556.90772561849428</v>
      </c>
      <c r="GH120" s="4">
        <f t="shared" si="98"/>
        <v>256.63580906469542</v>
      </c>
      <c r="GI120" s="4">
        <v>0</v>
      </c>
      <c r="GJ120" s="4">
        <f t="shared" si="154"/>
        <v>0</v>
      </c>
      <c r="GK120" s="4">
        <f t="shared" si="155"/>
        <v>0</v>
      </c>
      <c r="GL120" s="4">
        <f t="shared" si="99"/>
        <v>0</v>
      </c>
      <c r="GM120" s="4">
        <f t="shared" si="100"/>
        <v>83.828673856360538</v>
      </c>
      <c r="GN120" s="4">
        <f t="shared" si="101"/>
        <v>38.411289457399988</v>
      </c>
      <c r="GO120" s="52">
        <v>0</v>
      </c>
      <c r="GP120" s="4">
        <f>step*(-'By group'!C$32*Population!C120+'By group'!I$33*Population!I120)</f>
        <v>0</v>
      </c>
      <c r="GQ120" s="4">
        <f>step*(-'By group'!D$32*Population!D120+'By group'!J$33*Population!J120)</f>
        <v>0</v>
      </c>
      <c r="GR120" s="4">
        <f>step*(-'By group'!E$32*Population!E120+'By group'!K$33*Population!K120)</f>
        <v>0</v>
      </c>
      <c r="GS120" s="4">
        <f>step*(-'By group'!F$32*Population!F120+'By group'!L$33*Population!L120)</f>
        <v>-5217.6848621532718</v>
      </c>
      <c r="GT120" s="4">
        <f>step*(-'By group'!G$32*Population!G120+'By group'!M$33*Population!M120)</f>
        <v>-678.43190710162332</v>
      </c>
      <c r="GU120" s="4">
        <f>step*(-'By group'!H$32*Population!H120+'By group'!N$33*Population!N120)</f>
        <v>-593.17806189396003</v>
      </c>
      <c r="GV120" s="46">
        <f t="shared" si="156"/>
        <v>0</v>
      </c>
      <c r="GW120" s="14">
        <f t="shared" si="157"/>
        <v>0</v>
      </c>
      <c r="GX120" s="4">
        <f t="shared" si="158"/>
        <v>0</v>
      </c>
      <c r="GY120" s="4">
        <f t="shared" si="159"/>
        <v>5217.6848621532718</v>
      </c>
      <c r="GZ120" s="4">
        <f t="shared" si="160"/>
        <v>678.43190710162332</v>
      </c>
      <c r="HA120" s="4">
        <f t="shared" si="161"/>
        <v>593.17806189396003</v>
      </c>
      <c r="HB120" s="8">
        <v>0</v>
      </c>
      <c r="HC120" s="4">
        <f>step*(-'By group'!P$32*Population!P120+'By group'!V$33*Population!V120)</f>
        <v>0</v>
      </c>
      <c r="HD120" s="4">
        <f>step*(-'By group'!Q$32*Population!Q120+'By group'!W$33*Population!W120)</f>
        <v>0</v>
      </c>
      <c r="HE120" s="4">
        <f>step*(-'By group'!R$32*Population!R120+'By group'!X$33*Population!X120)</f>
        <v>0</v>
      </c>
      <c r="HF120" s="4">
        <f>step*(-'By group'!S$32*Population!S120+'By group'!Y$33*Population!Y120)</f>
        <v>-2575.444131019442</v>
      </c>
      <c r="HG120" s="4">
        <f>step*(-'By group'!T$32*Population!T120+'By group'!Z$33*Population!Z120)</f>
        <v>-334.93593246621367</v>
      </c>
      <c r="HH120" s="4">
        <f>step*(-'By group'!U$32*Population!U120+'By group'!AA$33*Population!AA120)</f>
        <v>-292.5800922152585</v>
      </c>
      <c r="HI120" s="14">
        <f t="shared" si="162"/>
        <v>0</v>
      </c>
      <c r="HJ120" s="46">
        <f t="shared" si="163"/>
        <v>0</v>
      </c>
      <c r="HK120" s="4">
        <f t="shared" si="164"/>
        <v>0</v>
      </c>
      <c r="HL120" s="4">
        <f t="shared" si="165"/>
        <v>2575.444131019442</v>
      </c>
      <c r="HM120" s="4">
        <f t="shared" si="166"/>
        <v>334.93593246621367</v>
      </c>
      <c r="HN120" s="9">
        <f t="shared" si="167"/>
        <v>292.5800922152585</v>
      </c>
      <c r="HO120" s="4">
        <v>0</v>
      </c>
      <c r="HP120" s="4">
        <f>step*(-'By group'!AC$32*Population!AC120+'By group'!AI$33*Population!AI120)</f>
        <v>0</v>
      </c>
      <c r="HQ120" s="4">
        <f>step*(-'By group'!AD$32*Population!AD120+'By group'!AJ$33*Population!AJ120)</f>
        <v>0</v>
      </c>
      <c r="HR120" s="4">
        <f>step*(-'By group'!AE$32*Population!AE120+'By group'!AK$33*Population!AK120)</f>
        <v>0</v>
      </c>
      <c r="HS120" s="4">
        <f>step*(-'By group'!AF$32*Population!AF120+'By group'!AL$33*Population!AL120)</f>
        <v>-186.07721282279692</v>
      </c>
      <c r="HT120" s="4">
        <f>step*(-'By group'!AG$32*Population!AG120+'By group'!AM$33*Population!AM120)</f>
        <v>-24.062984686249354</v>
      </c>
      <c r="HU120" s="4">
        <f>step*(-'By group'!AH$32*Population!AH120+'By group'!AN$33*Population!AN120)</f>
        <v>-21.177101356690301</v>
      </c>
      <c r="HV120" s="14">
        <f t="shared" si="168"/>
        <v>0</v>
      </c>
      <c r="HW120" s="46">
        <f t="shared" si="169"/>
        <v>0</v>
      </c>
      <c r="HX120" s="4">
        <f t="shared" si="170"/>
        <v>0</v>
      </c>
      <c r="HY120" s="4">
        <f t="shared" si="171"/>
        <v>186.07721282279692</v>
      </c>
      <c r="HZ120" s="4">
        <f t="shared" si="172"/>
        <v>24.062984686249354</v>
      </c>
      <c r="IA120" s="4">
        <f t="shared" si="173"/>
        <v>21.177101356690301</v>
      </c>
      <c r="IB120" s="8">
        <v>0</v>
      </c>
      <c r="IC120" s="4">
        <f>step*(-'By group'!AP$32*Population!AP120+'By group'!AV$33*Population!AV120)</f>
        <v>0</v>
      </c>
      <c r="ID120" s="4">
        <f>step*(-'By group'!AQ$32*Population!AQ120+'By group'!AW$33*Population!AW120)</f>
        <v>0</v>
      </c>
      <c r="IE120" s="4">
        <f>step*(-'By group'!AR$32*Population!AR120+'By group'!AX$33*Population!AX120)</f>
        <v>0</v>
      </c>
      <c r="IF120" s="4">
        <f>step*(-'By group'!AS$32*Population!AS120+'By group'!AY$33*Population!AY120)</f>
        <v>-587.29096089079121</v>
      </c>
      <c r="IG120" s="4">
        <f>step*(-'By group'!AT$32*Population!AT120+'By group'!AZ$33*Population!AZ120)</f>
        <v>-76.951575331458116</v>
      </c>
      <c r="IH120" s="4">
        <f>step*(-'By group'!AU$32*Population!AU120+'By group'!BA$33*Population!BA120)</f>
        <v>-67.058228707412383</v>
      </c>
      <c r="II120" s="14">
        <f t="shared" si="102"/>
        <v>0</v>
      </c>
      <c r="IJ120" s="4">
        <f t="shared" si="103"/>
        <v>0</v>
      </c>
      <c r="IK120" s="4">
        <f t="shared" si="174"/>
        <v>0</v>
      </c>
      <c r="IL120" s="4">
        <f t="shared" si="175"/>
        <v>587.29096089079121</v>
      </c>
      <c r="IM120" s="4">
        <f t="shared" si="176"/>
        <v>76.951575331458116</v>
      </c>
      <c r="IN120" s="4">
        <f t="shared" si="177"/>
        <v>67.058228707412383</v>
      </c>
      <c r="IO120" s="8">
        <v>0</v>
      </c>
      <c r="IP120" s="4">
        <f>step*(-'By group'!BC$32*Population!BC120+'By group'!BI$33*Population!BI120)</f>
        <v>0</v>
      </c>
      <c r="IQ120" s="4">
        <f>step*(-'By group'!BD$32*Population!BD120+'By group'!BJ$33*Population!BJ120)</f>
        <v>0</v>
      </c>
      <c r="IR120" s="4">
        <f>step*(-'By group'!BE$32*Population!BE120+'By group'!BK$33*Population!BK120)</f>
        <v>0</v>
      </c>
      <c r="IS120" s="4">
        <f>step*(-'By group'!BF$32*Population!BF120+'By group'!BL$33*Population!BL120)</f>
        <v>-236.53952588106688</v>
      </c>
      <c r="IT120" s="4">
        <f>step*(-'By group'!BG$32*Population!BG120+'By group'!BM$33*Population!BM120)</f>
        <v>-32.121517084239095</v>
      </c>
      <c r="IU120" s="4">
        <f>step*(-'By group'!BH$32*Population!BH120+'By group'!BN$33*Population!BN120)</f>
        <v>-26.283070331557148</v>
      </c>
      <c r="IV120" s="14">
        <f t="shared" si="104"/>
        <v>0</v>
      </c>
      <c r="IW120" s="4">
        <f t="shared" si="105"/>
        <v>0</v>
      </c>
      <c r="IX120" s="4">
        <f t="shared" si="106"/>
        <v>0</v>
      </c>
      <c r="IY120" s="4">
        <f t="shared" si="107"/>
        <v>236.53952588106688</v>
      </c>
      <c r="IZ120" s="4">
        <f t="shared" si="108"/>
        <v>32.121517084239095</v>
      </c>
      <c r="JA120" s="4">
        <f t="shared" si="109"/>
        <v>26.283070331557148</v>
      </c>
      <c r="JB120" s="75">
        <f>step*(+prop_idu_male*'By group'!BB$9*Population!BB120-'By group'!B$8*Population!B120)</f>
        <v>-1023.587065134225</v>
      </c>
      <c r="JC120" s="46">
        <f>step*(+prop_idu_male*'By group'!BC$9*Population!BC120-'By group'!C$8*Population!C120)</f>
        <v>-6.105439767570159</v>
      </c>
      <c r="JD120" s="46">
        <f>step*(+prop_idu_male*'By group'!BD$9*Population!BD120-'By group'!D$8*Population!D120)</f>
        <v>-17.937468381879679</v>
      </c>
      <c r="JE120" s="46">
        <f>step*(+prop_idu_male*'By group'!BE$9*Population!BE120-'By group'!E$8*Population!E120)</f>
        <v>-18.637670989385224</v>
      </c>
      <c r="JF120" s="46">
        <f>step*(+prop_idu_male*'By group'!BF$9*Population!BF120-'By group'!F$8*Population!F120)</f>
        <v>-5.6100866637764302</v>
      </c>
      <c r="JG120" s="46">
        <f>step*(+prop_idu_male*'By group'!BG$9*Population!BG120-'By group'!G$8*Population!G120)</f>
        <v>-1.0815978577055014</v>
      </c>
      <c r="JH120" s="46">
        <f>step*(+prop_idu_male*'By group'!BH$9*Population!BH120-'By group'!H$8*Population!H120)</f>
        <v>-0.91668116986699844</v>
      </c>
      <c r="JI120" s="46">
        <f>step*(+prop_idu_male*'By group'!BI$9*Population!BI120-'By group'!I$8*Population!I120)</f>
        <v>0</v>
      </c>
      <c r="JJ120" s="46">
        <f>step*(+prop_idu_male*'By group'!BJ$9*Population!BJ120-'By group'!J$8*Population!J120)</f>
        <v>0</v>
      </c>
      <c r="JK120" s="46">
        <f>step*(+prop_idu_male*'By group'!BK$9*Population!BK120-'By group'!K$8*Population!K120)</f>
        <v>0</v>
      </c>
      <c r="JL120" s="46">
        <f>step*(+prop_idu_male*'By group'!BL$9*Population!BL120-'By group'!L$8*Population!L120)</f>
        <v>-1.9201933274754359</v>
      </c>
      <c r="JM120" s="46">
        <f>step*(+prop_idu_male*'By group'!BM$9*Population!BM120-'By group'!M$8*Population!M120)</f>
        <v>-0.96051518321210361</v>
      </c>
      <c r="JN120" s="46">
        <f>step*(+prop_idu_male*'By group'!BN$9*Population!BN120-'By group'!N$8*Population!N120)</f>
        <v>-0.77316495353755099</v>
      </c>
      <c r="JO120" s="45">
        <f>step*(+(1-prop_idu_male)*'By group'!BB$9*Population!BB120-'By group'!O$8*Population!O120-'By group'!O$6*Population!O120+'By group'!AB$7*Population!AB120)</f>
        <v>-7656.4069394933804</v>
      </c>
      <c r="JP120" s="46">
        <f>step*(+(1-prop_idu_male)*'By group'!BC$9*Population!BC120-'By group'!P$8*Population!P120-'By group'!P$6*Population!P120+'By group'!AC$7*Population!AC120)</f>
        <v>-11.702435942793574</v>
      </c>
      <c r="JQ120" s="46">
        <f>step*(+(1-prop_idu_male)*'By group'!BD$9*Population!BD120-'By group'!Q$8*Population!Q120-'By group'!Q$6*Population!Q120+'By group'!AD$7*Population!AD120)</f>
        <v>-33.941967840244267</v>
      </c>
      <c r="JR120" s="46">
        <f>step*(+(1-prop_idu_male)*'By group'!BE$9*Population!BE120-'By group'!R$8*Population!R120-'By group'!R$6*Population!R120+'By group'!AE$7*Population!AE120)</f>
        <v>-34.6622621259475</v>
      </c>
      <c r="JS120" s="46">
        <f>step*(+(1-prop_idu_male)*'By group'!BF$9*Population!BF120-'By group'!S$8*Population!S120-'By group'!S$6*Population!S120+'By group'!AF$7*Population!AF120)</f>
        <v>-10.301621914909362</v>
      </c>
      <c r="JT120" s="46">
        <f>step*(+(1-prop_idu_male)*'By group'!BG$9*Population!BG120-'By group'!T$8*Population!T120-'By group'!T$6*Population!T120+'By group'!AG$7*Population!AG120)</f>
        <v>-1.9685074122995183</v>
      </c>
      <c r="JU120" s="46">
        <f>step*(+(1-prop_idu_male)*'By group'!BH$9*Population!BH120-'By group'!U$8*Population!U120-'By group'!U$6*Population!U120+'By group'!AH$7*Population!AH120)</f>
        <v>-1.6437462905348261</v>
      </c>
      <c r="JV120" s="46">
        <f>step*(+(1-prop_idu_male)*'By group'!BI$9*Population!BI120-'By group'!V$8*Population!V120-'By group'!V$6*Population!V120+'By group'!AI$7*Population!AI120)</f>
        <v>0</v>
      </c>
      <c r="JW120" s="46">
        <f>step*(+(1-prop_idu_male)*'By group'!BJ$9*Population!BJ120-'By group'!W$8*Population!W120-'By group'!W$6*Population!W120+'By group'!AJ$7*Population!AJ120)</f>
        <v>0</v>
      </c>
      <c r="JX120" s="46">
        <f>step*(+(1-prop_idu_male)*'By group'!BK$9*Population!BK120-'By group'!X$8*Population!X120-'By group'!X$6*Population!X120+'By group'!AK$7*Population!AK120)</f>
        <v>0</v>
      </c>
      <c r="JY120" s="46">
        <f>step*(+(1-prop_idu_male)*'By group'!BL$9*Population!BL120-'By group'!Y$8*Population!Y120-'By group'!Y$6*Population!Y120+'By group'!AL$7*Population!AL120)</f>
        <v>-3.4385947088835094</v>
      </c>
      <c r="JZ120" s="46">
        <f>step*(+(1-prop_idu_male)*'By group'!BM$9*Population!BM120-'By group'!Z$8*Population!Z120-'By group'!Z$6*Population!Z120+'By group'!AM$7*Population!AM120)</f>
        <v>-1.6927560591980684</v>
      </c>
      <c r="KA120" s="76">
        <f>step*(+(1-prop_idu_male)*'By group'!BN$9*Population!BN120-'By group'!AA$8*Population!AA120-'By group'!AA$6*Population!AA120+'By group'!AN$7*Population!AN120)</f>
        <v>-1.3406211101229326</v>
      </c>
      <c r="KB120" s="46">
        <f>step*(+'By group'!O$6*Population!O120-'By group'!AB$7*Population!AB120)</f>
        <v>6551.6528860448307</v>
      </c>
      <c r="KC120" s="46">
        <f>step*(+'By group'!P$6*Population!P120-'By group'!AC$7*Population!AC120)</f>
        <v>8.4666145206921719</v>
      </c>
      <c r="KD120" s="46">
        <f>step*(+'By group'!Q$6*Population!Q120-'By group'!AD$7*Population!AD120)</f>
        <v>24.477087548178105</v>
      </c>
      <c r="KE120" s="46">
        <f>step*(+'By group'!R$6*Population!R120-'By group'!AE$7*Population!AE120)</f>
        <v>24.883905516791089</v>
      </c>
      <c r="KF120" s="46">
        <f>step*(+'By group'!S$6*Population!S120-'By group'!AF$7*Population!AF120)</f>
        <v>7.370186639086814</v>
      </c>
      <c r="KG120" s="46">
        <f>step*(+'By group'!T$6*Population!T120-'By group'!AG$7*Population!AG120)</f>
        <v>1.4048930438640674</v>
      </c>
      <c r="KH120" s="46">
        <f>step*(+'By group'!U$6*Population!U120-'By group'!AH$7*Population!AH120)</f>
        <v>1.1681613378060303</v>
      </c>
      <c r="KI120" s="46">
        <f>step*(+'By group'!V$6*Population!V120-'By group'!AI$7*Population!AI120)</f>
        <v>0</v>
      </c>
      <c r="KJ120" s="46">
        <f>step*(+'By group'!W$6*Population!W120-'By group'!AJ$7*Population!AJ120)</f>
        <v>0</v>
      </c>
      <c r="KK120" s="46">
        <f>step*(+'By group'!X$6*Population!X120-'By group'!AK$7*Population!AK120)</f>
        <v>0</v>
      </c>
      <c r="KL120" s="46">
        <f>step*(+'By group'!Y$6*Population!Y120-'By group'!AL$7*Population!AL120)</f>
        <v>2.44276498822002</v>
      </c>
      <c r="KM120" s="46">
        <f>step*(+'By group'!Z$6*Population!Z120-'By group'!AM$7*Population!AM120)</f>
        <v>1.1968533667585066</v>
      </c>
      <c r="KN120" s="46">
        <f>step*(+'By group'!AA$6*Population!AA120-'By group'!AN$7*Population!AN120)</f>
        <v>0.94307170469798907</v>
      </c>
      <c r="KO120" s="45">
        <v>0</v>
      </c>
      <c r="KP120" s="46">
        <v>0</v>
      </c>
      <c r="KQ120" s="46">
        <v>0</v>
      </c>
      <c r="KR120" s="46">
        <v>0</v>
      </c>
      <c r="KS120" s="46">
        <v>0</v>
      </c>
      <c r="KT120" s="46">
        <v>0</v>
      </c>
      <c r="KU120" s="46">
        <v>0</v>
      </c>
      <c r="KV120" s="46">
        <v>0</v>
      </c>
      <c r="KW120" s="46">
        <v>0</v>
      </c>
      <c r="KX120" s="46">
        <v>0</v>
      </c>
      <c r="KY120" s="46">
        <v>0</v>
      </c>
      <c r="KZ120" s="46">
        <v>0</v>
      </c>
      <c r="LA120" s="46">
        <v>0</v>
      </c>
      <c r="LB120" s="188">
        <f>step*(-'By group'!BB$9*Population!BB120+'By group'!B$8*Population!B120+'By group'!O$8*Population!O120)</f>
        <v>2128.3411185827745</v>
      </c>
      <c r="LC120" s="189">
        <f>step*(-'By group'!BC$9*Population!BC120+'By group'!C$8*Population!C120+'By group'!P$8*Population!P120)</f>
        <v>9.3412611896715614</v>
      </c>
      <c r="LD120" s="189">
        <f>step*(-'By group'!BD$9*Population!BD120+'By group'!D$8*Population!D120+'By group'!Q$8*Population!Q120)</f>
        <v>27.402348673945841</v>
      </c>
      <c r="LE120" s="189">
        <f>step*(-'By group'!BE$9*Population!BE120+'By group'!E$8*Population!E120+'By group'!R$8*Population!R120)</f>
        <v>28.416027598541632</v>
      </c>
      <c r="LF120" s="189">
        <f>step*(-'By group'!BF$9*Population!BF120+'By group'!F$8*Population!F120+'By group'!S$8*Population!S120)</f>
        <v>8.5415219395989759</v>
      </c>
      <c r="LG120" s="189">
        <f>step*(-'By group'!BG$9*Population!BG120+'By group'!G$8*Population!G120+'By group'!T$8*Population!T120)</f>
        <v>1.6452122261409523</v>
      </c>
      <c r="LH120" s="189">
        <f>step*(-'By group'!BH$9*Population!BH120+'By group'!H$8*Population!H120+'By group'!U$8*Population!U120)</f>
        <v>1.3922661225957944</v>
      </c>
      <c r="LI120" s="189">
        <f>step*(-'By group'!BI$9*Population!BI120+'By group'!I$8*Population!I120+'By group'!V$8*Population!V120)</f>
        <v>0</v>
      </c>
      <c r="LJ120" s="189">
        <f>step*(-'By group'!BJ$9*Population!BJ120+'By group'!J$8*Population!J120+'By group'!W$8*Population!W120)</f>
        <v>0</v>
      </c>
      <c r="LK120" s="189">
        <f>step*(-'By group'!BK$9*Population!BK120+'By group'!K$8*Population!K120+'By group'!X$8*Population!X120)</f>
        <v>0</v>
      </c>
      <c r="LL120" s="189">
        <f>step*(-'By group'!BL$9*Population!BL120+'By group'!L$8*Population!L120+'By group'!Y$8*Population!Y120)</f>
        <v>2.9160230481389258</v>
      </c>
      <c r="LM120" s="189">
        <f>step*(-'By group'!BM$9*Population!BM120+'By group'!M$8*Population!M120+'By group'!Z$8*Population!Z120)</f>
        <v>1.4564178756516653</v>
      </c>
      <c r="LN120" s="189">
        <f>step*(-'By group'!BN$9*Population!BN120+'By group'!N$8*Population!N120+'By group'!AA$8*Population!AA120)</f>
        <v>1.1707143589624947</v>
      </c>
    </row>
    <row r="121" spans="1:326" x14ac:dyDescent="0.25">
      <c r="A121">
        <f t="shared" si="178"/>
        <v>58.5</v>
      </c>
      <c r="B121" s="52">
        <f>step*((-'By group'!B$4-'By group'!B$5-'By group'!B$22)*Population!B121+'By group'!B$3*Population!$BO121)</f>
        <v>205048.12997764267</v>
      </c>
      <c r="C121" s="4">
        <f>step*((-'By group'!C$4-'By group'!C$5-'By group'!C$22)*Population!C121+'By group'!C$3*Population!$BO121)</f>
        <v>-5615.2105627124374</v>
      </c>
      <c r="D121" s="4">
        <f>step*((-'By group'!D$4-'By group'!D$5-'By group'!D$22)*Population!D121+'By group'!D$3*Population!$BO121)</f>
        <v>-36842.411020469437</v>
      </c>
      <c r="E121" s="4">
        <f>step*((-'By group'!E$4-'By group'!E$5-'By group'!E$22)*Population!E121+'By group'!E$3*Population!$BO121)</f>
        <v>-58975.581280996899</v>
      </c>
      <c r="F121" s="4">
        <f>step*((-'By group'!F$4-'By group'!F$5-'By group'!F$22)*Population!F121+'By group'!F$3*Population!$BO121)</f>
        <v>-23927.312518213195</v>
      </c>
      <c r="G121" s="4">
        <f>step*((-'By group'!G$4-'By group'!G$5-'By group'!G$22)*Population!G121+'By group'!G$3*Population!$BO121)</f>
        <v>-5799.8461041251485</v>
      </c>
      <c r="H121" s="4">
        <f>step*((-'By group'!H$4-'By group'!H$5-'By group'!H$22)*Population!H121+'By group'!H$3*Population!$BO121)</f>
        <v>-5386.2157989537291</v>
      </c>
      <c r="I121" s="4">
        <f>step*((-'By group'!I$4-'By group'!I$5-'By group'!I$22)*Population!I121+'By group'!I$3*Population!$BO121)</f>
        <v>0</v>
      </c>
      <c r="J121" s="4">
        <f>step*((-'By group'!J$4-'By group'!J$5-'By group'!J$22)*Population!J121+'By group'!J$3*Population!$BO121)</f>
        <v>0</v>
      </c>
      <c r="K121" s="4">
        <f>step*((-'By group'!K$4-'By group'!K$5-'By group'!K$22)*Population!K121+'By group'!K$3*Population!$BO121)</f>
        <v>0</v>
      </c>
      <c r="L121" s="4">
        <f>step*((-'By group'!L$4-'By group'!L$5-'By group'!L$22)*Population!L121+'By group'!L$3*Population!$BO121)</f>
        <v>-2978.6463291260302</v>
      </c>
      <c r="M121" s="4">
        <f>step*((-'By group'!M$4-'By group'!M$5-'By group'!M$22)*Population!M121+'By group'!M$3*Population!$BO121)</f>
        <v>-1689.2698537824592</v>
      </c>
      <c r="N121" s="4">
        <f>step*((-'By group'!N$4-'By group'!N$5-'By group'!N$22)*Population!N121+'By group'!N$3*Population!$BO121)</f>
        <v>-1601.0873692763018</v>
      </c>
      <c r="O121" s="8">
        <f>step*((-'By group'!O$4-'By group'!O$5-'By group'!O$22)*Population!O121+'By group'!O$3*Population!$BO121)</f>
        <v>142711.23909588356</v>
      </c>
      <c r="P121" s="4">
        <f>step*((-'By group'!P$4-'By group'!P$5-'By group'!P$22)*Population!P121+'By group'!P$3*Population!$BO121)</f>
        <v>-2775.3701639139199</v>
      </c>
      <c r="Q121" s="4">
        <f>step*((-'By group'!Q$4-'By group'!Q$5-'By group'!Q$22)*Population!Q121+'By group'!Q$3*Population!$BO121)</f>
        <v>-18201.83191298262</v>
      </c>
      <c r="R121" s="4">
        <f>step*((-'By group'!R$4-'By group'!R$5-'By group'!R$22)*Population!R121+'By group'!R$3*Population!$BO121)</f>
        <v>-29119.156057585482</v>
      </c>
      <c r="S121" s="4">
        <f>step*((-'By group'!S$4-'By group'!S$5-'By group'!S$22)*Population!S121+'By group'!S$3*Population!$BO121)</f>
        <v>-11808.848633504451</v>
      </c>
      <c r="T121" s="4">
        <f>step*((-'By group'!T$4-'By group'!T$5-'By group'!T$22)*Population!T121+'By group'!T$3*Population!$BO121)</f>
        <v>-2861.5438885138719</v>
      </c>
      <c r="U121" s="4">
        <f>step*((-'By group'!U$4-'By group'!U$5-'By group'!U$22)*Population!U121+'By group'!U$3*Population!$BO121)</f>
        <v>-2656.3614661252027</v>
      </c>
      <c r="V121" s="4">
        <f>step*((-'By group'!V$4-'By group'!V$5-'By group'!V$22)*Population!V121+'By group'!V$3*Population!$BO121)</f>
        <v>0</v>
      </c>
      <c r="W121" s="4">
        <f>step*((-'By group'!W$4-'By group'!W$5-'By group'!W$22)*Population!W121+'By group'!W$3*Population!$BO121)</f>
        <v>0</v>
      </c>
      <c r="X121" s="4">
        <f>step*((-'By group'!X$4-'By group'!X$5-'By group'!X$22)*Population!X121+'By group'!X$3*Population!$BO121)</f>
        <v>0</v>
      </c>
      <c r="Y121" s="4">
        <f>step*((-'By group'!Y$4-'By group'!Y$5-'By group'!Y$22)*Population!Y121+'By group'!Y$3*Population!$BO121)</f>
        <v>-1468.8687591137796</v>
      </c>
      <c r="Z121" s="4">
        <f>step*((-'By group'!Z$4-'By group'!Z$5-'By group'!Z$22)*Population!Z121+'By group'!Z$3*Population!$BO121)</f>
        <v>-832.72726494143569</v>
      </c>
      <c r="AA121" s="4">
        <f>step*((-'By group'!AA$4-'By group'!AA$5-'By group'!AA$22)*Population!AA121+'By group'!AA$3*Population!$BO121)</f>
        <v>-789.39041417843487</v>
      </c>
      <c r="AB121" s="8">
        <f>step*((-'By group'!AB$4-'By group'!AB$5-'By group'!AB$22)*Population!AB121+'By group'!AB$3*Population!$BO121)</f>
        <v>-1345.5865367898148</v>
      </c>
      <c r="AC121" s="4">
        <f>step*((-'By group'!AC$4-'By group'!AC$5-'By group'!AC$22)*Population!AC121+'By group'!AC$3*Population!$BO121)</f>
        <v>-197.17606462187044</v>
      </c>
      <c r="AD121" s="4">
        <f>step*((-'By group'!AD$4-'By group'!AD$5-'By group'!AD$22)*Population!AD121+'By group'!AD$3*Population!$BO121)</f>
        <v>-1300.4156178002945</v>
      </c>
      <c r="AE121" s="4">
        <f>step*((-'By group'!AE$4-'By group'!AE$5-'By group'!AE$22)*Population!AE121+'By group'!AE$3*Population!$BO121)</f>
        <v>-2096.6265552172017</v>
      </c>
      <c r="AF121" s="4">
        <f>step*((-'By group'!AF$4-'By group'!AF$5-'By group'!AF$22)*Population!AF121+'By group'!AF$3*Population!$BO121)</f>
        <v>-855.24955123979498</v>
      </c>
      <c r="AG121" s="4">
        <f>step*((-'By group'!AG$4-'By group'!AG$5-'By group'!AG$22)*Population!AG121+'By group'!AG$3*Population!$BO121)</f>
        <v>-208.11281733317509</v>
      </c>
      <c r="AH121" s="4">
        <f>step*((-'By group'!AH$4-'By group'!AH$5-'By group'!AH$22)*Population!AH121+'By group'!AH$3*Population!$BO121)</f>
        <v>-194.57620940363853</v>
      </c>
      <c r="AI121" s="4">
        <f>step*((-'By group'!AI$4-'By group'!AI$5-'By group'!AI$22)*Population!AI121+'By group'!AI$3*Population!$BO121)</f>
        <v>0</v>
      </c>
      <c r="AJ121" s="4">
        <f>step*((-'By group'!AJ$4-'By group'!AJ$5-'By group'!AJ$22)*Population!AJ121+'By group'!AJ$3*Population!$BO121)</f>
        <v>0</v>
      </c>
      <c r="AK121" s="4">
        <f>step*((-'By group'!AK$4-'By group'!AK$5-'By group'!AK$22)*Population!AK121+'By group'!AK$3*Population!$BO121)</f>
        <v>0</v>
      </c>
      <c r="AL121" s="4">
        <f>step*((-'By group'!AL$4-'By group'!AL$5-'By group'!AL$22)*Population!AL121+'By group'!AL$3*Population!$BO121)</f>
        <v>-107.66607372567475</v>
      </c>
      <c r="AM121" s="4">
        <f>step*((-'By group'!AM$4-'By group'!AM$5-'By group'!AM$22)*Population!AM121+'By group'!AM$3*Population!$BO121)</f>
        <v>-61.520102631996714</v>
      </c>
      <c r="AN121" s="4">
        <f>step*((-'By group'!AN$4-'By group'!AN$5-'By group'!AN$22)*Population!AN121+'By group'!AN$3*Population!$BO121)</f>
        <v>-58.801878850240485</v>
      </c>
      <c r="AO121" s="8">
        <f>step*((-'By group'!AO$4-'By group'!AO$5-'By group'!AO$22)*Population!AO121+'By group'!AO$3*Population!$BO121)</f>
        <v>18122.118684624817</v>
      </c>
      <c r="AP121" s="4">
        <f>step*((-'By group'!AP$4-'By group'!AP$5-'By group'!AP$22)*Population!AP121+'By group'!AP$3*Population!$BO121)</f>
        <v>-638.73292137172552</v>
      </c>
      <c r="AQ121" s="4">
        <f>step*((-'By group'!AQ$4-'By group'!AQ$5-'By group'!AQ$22)*Population!AQ121+'By group'!AQ$3*Population!$BO121)</f>
        <v>-4179.1302300606494</v>
      </c>
      <c r="AR121" s="4">
        <f>step*((-'By group'!AR$4-'By group'!AR$5-'By group'!AR$22)*Population!AR121+'By group'!AR$3*Population!$BO121)</f>
        <v>-6658.8896295304612</v>
      </c>
      <c r="AS121" s="4">
        <f>step*((-'By group'!AS$4-'By group'!AS$5-'By group'!AS$22)*Population!AS121+'By group'!AS$3*Population!$BO121)</f>
        <v>-2690.684244717685</v>
      </c>
      <c r="AT121" s="4">
        <f>step*((-'By group'!AT$4-'By group'!AT$5-'By group'!AT$22)*Population!AT121+'By group'!AT$3*Population!$BO121)</f>
        <v>-650.0249774048707</v>
      </c>
      <c r="AU121" s="4">
        <f>step*((-'By group'!AU$4-'By group'!AU$5-'By group'!AU$22)*Population!AU121+'By group'!AU$3*Population!$BO121)</f>
        <v>-599.40675837085121</v>
      </c>
      <c r="AV121" s="4">
        <f>step*((-'By group'!AV$4-'By group'!AV$5-'By group'!AV$22)*Population!AV121+'By group'!AV$3*Population!$BO121)</f>
        <v>0</v>
      </c>
      <c r="AW121" s="4">
        <f>step*((-'By group'!AW$4-'By group'!AW$5-'By group'!AW$22)*Population!AW121+'By group'!AW$3*Population!$BO121)</f>
        <v>0</v>
      </c>
      <c r="AX121" s="4">
        <f>step*((-'By group'!AX$4-'By group'!AX$5-'By group'!AX$22)*Population!AX121+'By group'!AX$3*Population!$BO121)</f>
        <v>0</v>
      </c>
      <c r="AY121" s="4">
        <f>step*((-'By group'!AY$4-'By group'!AY$5-'By group'!AY$22)*Population!AY121+'By group'!AY$3*Population!$BO121)</f>
        <v>-331.3045593638696</v>
      </c>
      <c r="AZ121" s="4">
        <f>step*((-'By group'!AZ$4-'By group'!AZ$5-'By group'!AZ$22)*Population!AZ121+'By group'!AZ$3*Population!$BO121)</f>
        <v>-186.13175375131061</v>
      </c>
      <c r="BA121" s="4">
        <f>step*((-'By group'!BA$4-'By group'!BA$5-'By group'!BA$22)*Population!BA121+'By group'!BA$3*Population!$BO121)</f>
        <v>-173.89272141636167</v>
      </c>
      <c r="BB121" s="8">
        <f>step*((-'By group'!BB$4-'By group'!BB$5-'By group'!BB$22)*Population!BB121+'By group'!BB$3*Population!$BO121)</f>
        <v>5900.6486276799387</v>
      </c>
      <c r="BC121" s="4">
        <f>step*((-'By group'!BC$4-'By group'!BC$5-'By group'!BC$22)*Population!BC121+'By group'!BC$3*Population!$BO121)</f>
        <v>-447.97687639086655</v>
      </c>
      <c r="BD121" s="4">
        <f>step*((-'By group'!BD$4-'By group'!BD$5-'By group'!BD$22)*Population!BD121+'By group'!BD$3*Population!$BO121)</f>
        <v>-2272.0403135856673</v>
      </c>
      <c r="BE121" s="4">
        <f>step*((-'By group'!BE$4-'By group'!BE$5-'By group'!BE$22)*Population!BE121+'By group'!BE$3*Population!$BO121)</f>
        <v>-3161.0266333534964</v>
      </c>
      <c r="BF121" s="4">
        <f>step*((-'By group'!BF$4-'By group'!BF$5-'By group'!BF$22)*Population!BF121+'By group'!BF$3*Population!$BO121)</f>
        <v>-1172.8005805892558</v>
      </c>
      <c r="BG121" s="4">
        <f>step*((-'By group'!BG$4-'By group'!BG$5-'By group'!BG$22)*Population!BG121+'By group'!BG$3*Population!$BO121)</f>
        <v>-267.6537776970718</v>
      </c>
      <c r="BH121" s="4">
        <f>step*((-'By group'!BH$4-'By group'!BH$5-'By group'!BH$22)*Population!BH121+'By group'!BH$3*Population!$BO121)</f>
        <v>-230.11958089532456</v>
      </c>
      <c r="BI121" s="4">
        <f>step*((-'By group'!BI$4-'By group'!BI$5-'By group'!BI$22)*Population!BI121+'By group'!BI$3*Population!$BO121)</f>
        <v>0</v>
      </c>
      <c r="BJ121" s="4">
        <f>step*((-'By group'!BJ$4-'By group'!BJ$5-'By group'!BJ$22)*Population!BJ121+'By group'!BJ$3*Population!$BO121)</f>
        <v>0</v>
      </c>
      <c r="BK121" s="4">
        <f>step*((-'By group'!BK$4-'By group'!BK$5-'By group'!BK$22)*Population!BK121+'By group'!BK$3*Population!$BO121)</f>
        <v>0</v>
      </c>
      <c r="BL121" s="4">
        <f>step*((-'By group'!BL$4-'By group'!BL$5-'By group'!BL$22)*Population!BL121+'By group'!BL$3*Population!$BO121)</f>
        <v>-151.31778653327459</v>
      </c>
      <c r="BM121" s="4">
        <f>step*((-'By group'!BM$4-'By group'!BM$5-'By group'!BM$22)*Population!BM121+'By group'!BM$3*Population!$BO121)</f>
        <v>-77.03985295920512</v>
      </c>
      <c r="BN121" s="4">
        <f>step*((-'By group'!BN$4-'By group'!BN$5-'By group'!BN$22)*Population!BN121+'By group'!BN$3*Population!$BO121)</f>
        <v>-64.467196862394061</v>
      </c>
      <c r="BO121" s="71">
        <f>-step*SUM(SCR!B121:N121)*Population!B121</f>
        <v>-146404.8495034581</v>
      </c>
      <c r="BP121" s="4">
        <f>step*-SUM('By group'!C$11:C$21)*Population!C121</f>
        <v>-140380.26406781093</v>
      </c>
      <c r="BQ121" s="4">
        <f>step*-SUM('By group'!D$11:D$21)*Population!D121</f>
        <v>-102340.03061241511</v>
      </c>
      <c r="BR121" s="4">
        <f>step*-SUM('By group'!E$11:E$21)*Population!E121</f>
        <v>-42125.415200712072</v>
      </c>
      <c r="BS121" s="4">
        <f>step*-SUM('By group'!F$11:F$21)*Population!F121</f>
        <v>-12593.322378006946</v>
      </c>
      <c r="BT121" s="4">
        <f>step*-SUM('By group'!G$11:G$21)*Population!G121</f>
        <v>-6041.5063584636955</v>
      </c>
      <c r="BU121" s="4">
        <f>step*-SUM('By group'!H$11:H$21)*Population!H121</f>
        <v>0</v>
      </c>
      <c r="BV121" s="4">
        <f>step*-SUM('By group'!I$11:I$21)*Population!I121</f>
        <v>0</v>
      </c>
      <c r="BW121" s="4">
        <f>step*-SUM('By group'!J$11:J$21)*Population!J121</f>
        <v>0</v>
      </c>
      <c r="BX121" s="4">
        <f>step*-SUM('By group'!K$11:K$21)*Population!K121</f>
        <v>0</v>
      </c>
      <c r="BY121" s="4">
        <f>step*-SUM('By group'!L$11:L$21)*Population!L121</f>
        <v>-2127.604520804307</v>
      </c>
      <c r="BZ121" s="4">
        <f>step*-SUM('By group'!M$11:M$21)*Population!M121</f>
        <v>-1055.793658614037</v>
      </c>
      <c r="CA121" s="4">
        <f>step*-SUM('By group'!N$11:N$21)*Population!N121</f>
        <v>0</v>
      </c>
      <c r="CB121" s="13">
        <f>-step*SUM(SCR!O121:AA121)*Population!O121</f>
        <v>-72372.296223085577</v>
      </c>
      <c r="CC121" s="4">
        <f>step*-SUM('By group'!P$11:P$21)*Population!P121</f>
        <v>-69384.254097847996</v>
      </c>
      <c r="CD121" s="4">
        <f>step*-SUM('By group'!Q$11:Q$21)*Population!Q121</f>
        <v>-50560.644202729498</v>
      </c>
      <c r="CE121" s="4">
        <f>step*-SUM('By group'!R$11:R$21)*Population!R121</f>
        <v>-20799.397183989629</v>
      </c>
      <c r="CF121" s="4">
        <f>step*-SUM('By group'!S$11:S$21)*Population!S121</f>
        <v>-6215.1834913181319</v>
      </c>
      <c r="CG121" s="4">
        <f>step*-SUM('By group'!T$11:T$21)*Population!T121</f>
        <v>-2980.7748838686161</v>
      </c>
      <c r="CH121" s="4">
        <f>step*-SUM('By group'!U$11:U$21)*Population!U121</f>
        <v>0</v>
      </c>
      <c r="CI121" s="4">
        <f>step*-SUM('By group'!V$11:V$21)*Population!V121</f>
        <v>0</v>
      </c>
      <c r="CJ121" s="4">
        <f>step*-SUM('By group'!W$11:W$21)*Population!W121</f>
        <v>0</v>
      </c>
      <c r="CK121" s="4">
        <f>step*-SUM('By group'!X$11:X$21)*Population!X121</f>
        <v>0</v>
      </c>
      <c r="CL121" s="4">
        <f>step*-SUM('By group'!Y$11:Y$21)*Population!Y121</f>
        <v>-1049.1919707955567</v>
      </c>
      <c r="CM121" s="4">
        <f>step*-SUM('By group'!Z$11:Z$21)*Population!Z121</f>
        <v>-520.45454058839732</v>
      </c>
      <c r="CN121" s="4">
        <f>step*-SUM('By group'!AA$11:AA$21)*Population!AA121</f>
        <v>0</v>
      </c>
      <c r="CO121" s="13">
        <f>-step*SUM(SCR!AB121:AN121)*Population!AB121</f>
        <v>-5132.1207476137051</v>
      </c>
      <c r="CP121" s="4">
        <f>step*-SUM('By group'!AC$11:AC$21)*Population!AC121</f>
        <v>-4929.4016155467607</v>
      </c>
      <c r="CQ121" s="4">
        <f>step*-SUM('By group'!AD$11:AD$21)*Population!AD121</f>
        <v>-3612.2656050008181</v>
      </c>
      <c r="CR121" s="4">
        <f>step*-SUM('By group'!AE$11:AE$21)*Population!AE121</f>
        <v>-1497.5903965837156</v>
      </c>
      <c r="CS121" s="4">
        <f>step*-SUM('By group'!AF$11:AF$21)*Population!AF121</f>
        <v>-450.13134275778685</v>
      </c>
      <c r="CT121" s="4">
        <f>step*-SUM('By group'!AG$11:AG$21)*Population!AG121</f>
        <v>-216.78418472205738</v>
      </c>
      <c r="CU121" s="4">
        <f>step*-SUM('By group'!AH$11:AH$21)*Population!AH121</f>
        <v>0</v>
      </c>
      <c r="CV121" s="4">
        <f>step*-SUM('By group'!AI$11:AI$21)*Population!AI121</f>
        <v>0</v>
      </c>
      <c r="CW121" s="4">
        <f>step*-SUM('By group'!AJ$11:AJ$21)*Population!AJ121</f>
        <v>0</v>
      </c>
      <c r="CX121" s="4">
        <f>step*-SUM('By group'!AK$11:AK$21)*Population!AK121</f>
        <v>0</v>
      </c>
      <c r="CY121" s="4">
        <f>step*-SUM('By group'!AL$11:AL$21)*Population!AL121</f>
        <v>-76.90433837548197</v>
      </c>
      <c r="CZ121" s="4">
        <f>step*-SUM('By group'!AM$11:AM$21)*Population!AM121</f>
        <v>-38.450064144997953</v>
      </c>
      <c r="DA121" s="4">
        <f>step*-SUM('By group'!AN$11:AN$21)*Population!AN121</f>
        <v>0</v>
      </c>
      <c r="DB121" s="13">
        <f>-step*SUM(SCR!AO121:BA121)*Population!AO121</f>
        <v>-16667.319456327023</v>
      </c>
      <c r="DC121" s="4">
        <f>step*-SUM('By group'!AP$11:AP$21)*Population!AP121</f>
        <v>-15968.323034293138</v>
      </c>
      <c r="DD121" s="4">
        <f>step*-SUM('By group'!AQ$11:AQ$21)*Population!AQ121</f>
        <v>-11608.695083501803</v>
      </c>
      <c r="DE121" s="4">
        <f>step*-SUM('By group'!AR$11:AR$21)*Population!AR121</f>
        <v>-4756.3497353789007</v>
      </c>
      <c r="DF121" s="4">
        <f>step*-SUM('By group'!AS$11:AS$21)*Population!AS121</f>
        <v>-1416.1496024829921</v>
      </c>
      <c r="DG121" s="4">
        <f>step*-SUM('By group'!AT$11:AT$21)*Population!AT121</f>
        <v>-677.10935146340694</v>
      </c>
      <c r="DH121" s="4">
        <f>step*-SUM('By group'!AU$11:AU$21)*Population!AU121</f>
        <v>0</v>
      </c>
      <c r="DI121" s="4">
        <f>step*-SUM('By group'!AV$11:AV$21)*Population!AV121</f>
        <v>0</v>
      </c>
      <c r="DJ121" s="4">
        <f>step*-SUM('By group'!AW$11:AW$21)*Population!AW121</f>
        <v>0</v>
      </c>
      <c r="DK121" s="4">
        <f>step*-SUM('By group'!AX$11:AX$21)*Population!AX121</f>
        <v>0</v>
      </c>
      <c r="DL121" s="4">
        <f>step*-SUM('By group'!AY$11:AY$21)*Population!AY121</f>
        <v>-236.64611383133544</v>
      </c>
      <c r="DM121" s="4">
        <f>step*-SUM('By group'!AZ$11:AZ$21)*Population!AZ121</f>
        <v>-116.33234609456913</v>
      </c>
      <c r="DN121" s="4">
        <f>step*-SUM('By group'!BA$11:BA$21)*Population!BA121</f>
        <v>0</v>
      </c>
      <c r="DO121" s="13">
        <f>-step*SUM(SCR!BB121:BN121)*Population!BB121</f>
        <v>-7925.8324894822172</v>
      </c>
      <c r="DP121" s="4">
        <f>step*-SUM('By group'!BC$11:BC$21)*Population!BC121</f>
        <v>-7466.2812731811082</v>
      </c>
      <c r="DQ121" s="4">
        <f>step*-SUM('By group'!BD$11:BD$21)*Population!BD121</f>
        <v>-5163.7279854219705</v>
      </c>
      <c r="DR121" s="4">
        <f>step*-SUM('By group'!BE$11:BE$21)*Population!BE121</f>
        <v>-1975.6416458459353</v>
      </c>
      <c r="DS121" s="4">
        <f>step*-SUM('By group'!BF$11:BF$21)*Population!BF121</f>
        <v>-558.47646694726461</v>
      </c>
      <c r="DT121" s="4">
        <f>step*-SUM('By group'!BG$11:BG$21)*Population!BG121</f>
        <v>-257.35940163179981</v>
      </c>
      <c r="DU121" s="4">
        <f>step*-SUM('By group'!BH$11:BH$21)*Population!BH121</f>
        <v>0</v>
      </c>
      <c r="DV121" s="4">
        <f>step*-SUM('By group'!BI$11:BI$21)*Population!BI121</f>
        <v>0</v>
      </c>
      <c r="DW121" s="4">
        <f>step*-SUM('By group'!BJ$11:BJ$21)*Population!BJ121</f>
        <v>0</v>
      </c>
      <c r="DX121" s="4">
        <f>step*-SUM('By group'!BK$11:BK$21)*Population!BK121</f>
        <v>0</v>
      </c>
      <c r="DY121" s="4">
        <f>step*-SUM('By group'!BL$11:BL$21)*Population!BL121</f>
        <v>-84.065436962930335</v>
      </c>
      <c r="DZ121" s="4">
        <f>step*-SUM('By group'!BM$11:BM$21)*Population!BM121</f>
        <v>-38.51992647960256</v>
      </c>
      <c r="EA121" s="4">
        <f>step*-SUM('By group'!BN$11:BN$21)*Population!BN121</f>
        <v>0</v>
      </c>
      <c r="EB121" s="52">
        <v>0</v>
      </c>
      <c r="EC121" s="4">
        <f t="shared" si="111"/>
        <v>146404.8495034581</v>
      </c>
      <c r="ED121" s="4">
        <f t="shared" si="111"/>
        <v>140380.26406781093</v>
      </c>
      <c r="EE121" s="4">
        <f t="shared" si="112"/>
        <v>102340.03061241511</v>
      </c>
      <c r="EF121" s="4">
        <f t="shared" si="113"/>
        <v>42125.415200712072</v>
      </c>
      <c r="EG121" s="4">
        <f t="shared" si="114"/>
        <v>12593.322378006946</v>
      </c>
      <c r="EH121" s="4">
        <f t="shared" si="114"/>
        <v>6041.5063584636955</v>
      </c>
      <c r="EI121" s="4">
        <v>0</v>
      </c>
      <c r="EJ121" s="4">
        <f t="shared" si="115"/>
        <v>0</v>
      </c>
      <c r="EK121" s="4">
        <f t="shared" si="116"/>
        <v>0</v>
      </c>
      <c r="EL121" s="4">
        <f t="shared" si="117"/>
        <v>0</v>
      </c>
      <c r="EM121" s="4">
        <f t="shared" si="118"/>
        <v>2127.604520804307</v>
      </c>
      <c r="EN121" s="4">
        <f t="shared" si="119"/>
        <v>1055.793658614037</v>
      </c>
      <c r="EO121" s="52">
        <v>0</v>
      </c>
      <c r="EP121" s="4">
        <f t="shared" si="120"/>
        <v>72372.296223085577</v>
      </c>
      <c r="EQ121" s="4">
        <f t="shared" si="121"/>
        <v>69384.254097847996</v>
      </c>
      <c r="ER121" s="4">
        <f t="shared" si="122"/>
        <v>50560.644202729498</v>
      </c>
      <c r="ES121" s="4">
        <f t="shared" si="123"/>
        <v>20799.397183989629</v>
      </c>
      <c r="ET121" s="4">
        <f t="shared" si="124"/>
        <v>6215.1834913181319</v>
      </c>
      <c r="EU121" s="4">
        <f t="shared" si="125"/>
        <v>2980.7748838686161</v>
      </c>
      <c r="EV121" s="4">
        <v>0</v>
      </c>
      <c r="EW121" s="4">
        <f t="shared" si="126"/>
        <v>0</v>
      </c>
      <c r="EX121" s="4">
        <f t="shared" si="127"/>
        <v>0</v>
      </c>
      <c r="EY121" s="4">
        <f t="shared" si="128"/>
        <v>0</v>
      </c>
      <c r="EZ121" s="4">
        <f t="shared" si="129"/>
        <v>1049.1919707955567</v>
      </c>
      <c r="FA121" s="4">
        <f t="shared" si="130"/>
        <v>520.45454058839732</v>
      </c>
      <c r="FB121" s="52">
        <v>0</v>
      </c>
      <c r="FC121" s="4">
        <f t="shared" si="131"/>
        <v>5132.1207476137051</v>
      </c>
      <c r="FD121" s="4">
        <f t="shared" si="132"/>
        <v>4929.4016155467607</v>
      </c>
      <c r="FE121" s="4">
        <f t="shared" si="133"/>
        <v>3612.2656050008181</v>
      </c>
      <c r="FF121" s="4">
        <f t="shared" si="134"/>
        <v>1497.5903965837156</v>
      </c>
      <c r="FG121" s="4">
        <f t="shared" si="135"/>
        <v>450.13134275778685</v>
      </c>
      <c r="FH121" s="4">
        <f t="shared" si="136"/>
        <v>216.78418472205738</v>
      </c>
      <c r="FI121" s="4">
        <v>0</v>
      </c>
      <c r="FJ121" s="4">
        <f t="shared" si="137"/>
        <v>0</v>
      </c>
      <c r="FK121" s="4">
        <f t="shared" si="138"/>
        <v>0</v>
      </c>
      <c r="FL121" s="4">
        <f t="shared" si="139"/>
        <v>0</v>
      </c>
      <c r="FM121" s="4">
        <f t="shared" si="140"/>
        <v>76.90433837548197</v>
      </c>
      <c r="FN121" s="9">
        <f t="shared" si="141"/>
        <v>38.450064144997953</v>
      </c>
      <c r="FO121" s="4">
        <v>0</v>
      </c>
      <c r="FP121" s="4">
        <f t="shared" si="142"/>
        <v>16667.319456327023</v>
      </c>
      <c r="FQ121" s="4">
        <f t="shared" si="143"/>
        <v>15968.323034293138</v>
      </c>
      <c r="FR121" s="4">
        <f t="shared" si="144"/>
        <v>11608.695083501803</v>
      </c>
      <c r="FS121" s="4">
        <f t="shared" si="145"/>
        <v>4756.3497353789007</v>
      </c>
      <c r="FT121" s="4">
        <f t="shared" si="146"/>
        <v>1416.1496024829921</v>
      </c>
      <c r="FU121" s="4">
        <f t="shared" si="147"/>
        <v>677.10935146340694</v>
      </c>
      <c r="FV121" s="4">
        <v>0</v>
      </c>
      <c r="FW121" s="4">
        <f t="shared" si="148"/>
        <v>0</v>
      </c>
      <c r="FX121" s="4">
        <f t="shared" si="149"/>
        <v>0</v>
      </c>
      <c r="FY121" s="4">
        <f t="shared" si="150"/>
        <v>0</v>
      </c>
      <c r="FZ121" s="4">
        <f t="shared" si="151"/>
        <v>236.64611383133544</v>
      </c>
      <c r="GA121" s="4">
        <f t="shared" si="152"/>
        <v>116.33234609456913</v>
      </c>
      <c r="GB121" s="4">
        <v>0</v>
      </c>
      <c r="GC121" s="4">
        <f t="shared" si="153"/>
        <v>7925.8324894822172</v>
      </c>
      <c r="GD121" s="4">
        <f t="shared" si="94"/>
        <v>7466.2812731811082</v>
      </c>
      <c r="GE121" s="4">
        <f t="shared" si="95"/>
        <v>5163.7279854219705</v>
      </c>
      <c r="GF121" s="4">
        <f t="shared" si="96"/>
        <v>1975.6416458459353</v>
      </c>
      <c r="GG121" s="4">
        <f t="shared" si="97"/>
        <v>558.47646694726461</v>
      </c>
      <c r="GH121" s="4">
        <f t="shared" si="98"/>
        <v>257.35940163179981</v>
      </c>
      <c r="GI121" s="4">
        <v>0</v>
      </c>
      <c r="GJ121" s="4">
        <f t="shared" si="154"/>
        <v>0</v>
      </c>
      <c r="GK121" s="4">
        <f t="shared" si="155"/>
        <v>0</v>
      </c>
      <c r="GL121" s="4">
        <f t="shared" si="99"/>
        <v>0</v>
      </c>
      <c r="GM121" s="4">
        <f t="shared" si="100"/>
        <v>84.065436962930335</v>
      </c>
      <c r="GN121" s="4">
        <f t="shared" si="101"/>
        <v>38.51992647960256</v>
      </c>
      <c r="GO121" s="52">
        <v>0</v>
      </c>
      <c r="GP121" s="4">
        <f>step*(-'By group'!C$32*Population!C121+'By group'!I$33*Population!I121)</f>
        <v>0</v>
      </c>
      <c r="GQ121" s="4">
        <f>step*(-'By group'!D$32*Population!D121+'By group'!J$33*Population!J121)</f>
        <v>0</v>
      </c>
      <c r="GR121" s="4">
        <f>step*(-'By group'!E$32*Population!E121+'By group'!K$33*Population!K121)</f>
        <v>0</v>
      </c>
      <c r="GS121" s="4">
        <f>step*(-'By group'!F$32*Population!F121+'By group'!L$33*Population!L121)</f>
        <v>-5232.8589286013193</v>
      </c>
      <c r="GT121" s="4">
        <f>step*(-'By group'!G$32*Population!G121+'By group'!M$33*Population!M121)</f>
        <v>-680.4044423857207</v>
      </c>
      <c r="GU121" s="4">
        <f>step*(-'By group'!H$32*Population!H121+'By group'!N$33*Population!N121)</f>
        <v>-594.92835048956158</v>
      </c>
      <c r="GV121" s="46">
        <f t="shared" si="156"/>
        <v>0</v>
      </c>
      <c r="GW121" s="14">
        <f t="shared" si="157"/>
        <v>0</v>
      </c>
      <c r="GX121" s="4">
        <f t="shared" si="158"/>
        <v>0</v>
      </c>
      <c r="GY121" s="4">
        <f t="shared" si="159"/>
        <v>5232.8589286013193</v>
      </c>
      <c r="GZ121" s="4">
        <f t="shared" si="160"/>
        <v>680.4044423857207</v>
      </c>
      <c r="HA121" s="4">
        <f t="shared" si="161"/>
        <v>594.92835048956158</v>
      </c>
      <c r="HB121" s="8">
        <v>0</v>
      </c>
      <c r="HC121" s="4">
        <f>step*(-'By group'!P$32*Population!P121+'By group'!V$33*Population!V121)</f>
        <v>0</v>
      </c>
      <c r="HD121" s="4">
        <f>step*(-'By group'!Q$32*Population!Q121+'By group'!W$33*Population!W121)</f>
        <v>0</v>
      </c>
      <c r="HE121" s="4">
        <f>step*(-'By group'!R$32*Population!R121+'By group'!X$33*Population!X121)</f>
        <v>0</v>
      </c>
      <c r="HF121" s="4">
        <f>step*(-'By group'!S$32*Population!S121+'By group'!Y$33*Population!Y121)</f>
        <v>-2582.9957602612876</v>
      </c>
      <c r="HG121" s="4">
        <f>step*(-'By group'!T$32*Population!T121+'By group'!Z$33*Population!Z121)</f>
        <v>-335.92770647952455</v>
      </c>
      <c r="HH121" s="4">
        <f>step*(-'By group'!U$32*Population!U121+'By group'!AA$33*Population!AA121)</f>
        <v>-293.46595710675592</v>
      </c>
      <c r="HI121" s="14">
        <f t="shared" si="162"/>
        <v>0</v>
      </c>
      <c r="HJ121" s="46">
        <f t="shared" si="163"/>
        <v>0</v>
      </c>
      <c r="HK121" s="4">
        <f t="shared" si="164"/>
        <v>0</v>
      </c>
      <c r="HL121" s="4">
        <f t="shared" si="165"/>
        <v>2582.9957602612876</v>
      </c>
      <c r="HM121" s="4">
        <f t="shared" si="166"/>
        <v>335.92770647952455</v>
      </c>
      <c r="HN121" s="9">
        <f t="shared" si="167"/>
        <v>293.46595710675592</v>
      </c>
      <c r="HO121" s="4">
        <v>0</v>
      </c>
      <c r="HP121" s="4">
        <f>step*(-'By group'!AC$32*Population!AC121+'By group'!AI$33*Population!AI121)</f>
        <v>0</v>
      </c>
      <c r="HQ121" s="4">
        <f>step*(-'By group'!AD$32*Population!AD121+'By group'!AJ$33*Population!AJ121)</f>
        <v>0</v>
      </c>
      <c r="HR121" s="4">
        <f>step*(-'By group'!AE$32*Population!AE121+'By group'!AK$33*Population!AK121)</f>
        <v>0</v>
      </c>
      <c r="HS121" s="4">
        <f>step*(-'By group'!AF$32*Population!AF121+'By group'!AL$33*Population!AL121)</f>
        <v>-186.61350219115243</v>
      </c>
      <c r="HT121" s="4">
        <f>step*(-'By group'!AG$32*Population!AG121+'By group'!AM$33*Population!AM121)</f>
        <v>-24.1318048719125</v>
      </c>
      <c r="HU121" s="4">
        <f>step*(-'By group'!AH$32*Population!AH121+'By group'!AN$33*Population!AN121)</f>
        <v>-21.238313695509028</v>
      </c>
      <c r="HV121" s="14">
        <f t="shared" si="168"/>
        <v>0</v>
      </c>
      <c r="HW121" s="46">
        <f t="shared" si="169"/>
        <v>0</v>
      </c>
      <c r="HX121" s="4">
        <f t="shared" si="170"/>
        <v>0</v>
      </c>
      <c r="HY121" s="4">
        <f t="shared" si="171"/>
        <v>186.61350219115243</v>
      </c>
      <c r="HZ121" s="4">
        <f t="shared" si="172"/>
        <v>24.1318048719125</v>
      </c>
      <c r="IA121" s="4">
        <f t="shared" si="173"/>
        <v>21.238313695509028</v>
      </c>
      <c r="IB121" s="8">
        <v>0</v>
      </c>
      <c r="IC121" s="4">
        <f>step*(-'By group'!AP$32*Population!AP121+'By group'!AV$33*Population!AV121)</f>
        <v>0</v>
      </c>
      <c r="ID121" s="4">
        <f>step*(-'By group'!AQ$32*Population!AQ121+'By group'!AW$33*Population!AW121)</f>
        <v>0</v>
      </c>
      <c r="IE121" s="4">
        <f>step*(-'By group'!AR$32*Population!AR121+'By group'!AX$33*Population!AX121)</f>
        <v>0</v>
      </c>
      <c r="IF121" s="4">
        <f>step*(-'By group'!AS$32*Population!AS121+'By group'!AY$33*Population!AY121)</f>
        <v>-589.75174432582833</v>
      </c>
      <c r="IG121" s="4">
        <f>step*(-'By group'!AT$32*Population!AT121+'By group'!AZ$33*Population!AZ121)</f>
        <v>-77.255697245396846</v>
      </c>
      <c r="IH121" s="4">
        <f>step*(-'By group'!AU$32*Population!AU121+'By group'!BA$33*Population!BA121)</f>
        <v>-67.33437230896314</v>
      </c>
      <c r="II121" s="14">
        <f t="shared" si="102"/>
        <v>0</v>
      </c>
      <c r="IJ121" s="4">
        <f t="shared" si="103"/>
        <v>0</v>
      </c>
      <c r="IK121" s="4">
        <f t="shared" si="174"/>
        <v>0</v>
      </c>
      <c r="IL121" s="4">
        <f t="shared" si="175"/>
        <v>589.75174432582833</v>
      </c>
      <c r="IM121" s="4">
        <f t="shared" si="176"/>
        <v>77.255697245396846</v>
      </c>
      <c r="IN121" s="4">
        <f t="shared" si="177"/>
        <v>67.33437230896314</v>
      </c>
      <c r="IO121" s="8">
        <v>0</v>
      </c>
      <c r="IP121" s="4">
        <f>step*(-'By group'!BC$32*Population!BC121+'By group'!BI$33*Population!BI121)</f>
        <v>0</v>
      </c>
      <c r="IQ121" s="4">
        <f>step*(-'By group'!BD$32*Population!BD121+'By group'!BJ$33*Population!BJ121)</f>
        <v>0</v>
      </c>
      <c r="IR121" s="4">
        <f>step*(-'By group'!BE$32*Population!BE121+'By group'!BK$33*Population!BK121)</f>
        <v>0</v>
      </c>
      <c r="IS121" s="4">
        <f>step*(-'By group'!BF$32*Population!BF121+'By group'!BL$33*Population!BL121)</f>
        <v>-237.20551499216714</v>
      </c>
      <c r="IT121" s="4">
        <f>step*(-'By group'!BG$32*Population!BG121+'By group'!BM$33*Population!BM121)</f>
        <v>-32.211917086558685</v>
      </c>
      <c r="IU121" s="4">
        <f>step*(-'By group'!BH$32*Population!BH121+'By group'!BN$33*Population!BN121)</f>
        <v>-26.357248283861431</v>
      </c>
      <c r="IV121" s="14">
        <f t="shared" si="104"/>
        <v>0</v>
      </c>
      <c r="IW121" s="4">
        <f t="shared" si="105"/>
        <v>0</v>
      </c>
      <c r="IX121" s="4">
        <f t="shared" si="106"/>
        <v>0</v>
      </c>
      <c r="IY121" s="4">
        <f t="shared" si="107"/>
        <v>237.20551499216714</v>
      </c>
      <c r="IZ121" s="4">
        <f t="shared" si="108"/>
        <v>32.211917086558685</v>
      </c>
      <c r="JA121" s="4">
        <f t="shared" si="109"/>
        <v>26.357248283861431</v>
      </c>
      <c r="JB121" s="75">
        <f>step*(+prop_idu_male*'By group'!BB$9*Population!BB121-'By group'!B$8*Population!B121)</f>
        <v>-1026.4471661071691</v>
      </c>
      <c r="JC121" s="46">
        <f>step*(+prop_idu_male*'By group'!BC$9*Population!BC121-'By group'!C$8*Population!C121)</f>
        <v>-6.1230594506088138</v>
      </c>
      <c r="JD121" s="46">
        <f>step*(+prop_idu_male*'By group'!BD$9*Population!BD121-'By group'!D$8*Population!D121)</f>
        <v>-17.989416689480475</v>
      </c>
      <c r="JE121" s="46">
        <f>step*(+prop_idu_male*'By group'!BE$9*Population!BE121-'By group'!E$8*Population!E121)</f>
        <v>-18.691937625340913</v>
      </c>
      <c r="JF121" s="46">
        <f>step*(+prop_idu_male*'By group'!BF$9*Population!BF121-'By group'!F$8*Population!F121)</f>
        <v>-5.6264894286667548</v>
      </c>
      <c r="JG121" s="46">
        <f>step*(+prop_idu_male*'By group'!BG$9*Population!BG121-'By group'!G$8*Population!G121)</f>
        <v>-1.0847687589094754</v>
      </c>
      <c r="JH121" s="46">
        <f>step*(+prop_idu_male*'By group'!BH$9*Population!BH121-'By group'!H$8*Population!H121)</f>
        <v>-0.91937467676424123</v>
      </c>
      <c r="JI121" s="46">
        <f>step*(+prop_idu_male*'By group'!BI$9*Population!BI121-'By group'!I$8*Population!I121)</f>
        <v>0</v>
      </c>
      <c r="JJ121" s="46">
        <f>step*(+prop_idu_male*'By group'!BJ$9*Population!BJ121-'By group'!J$8*Population!J121)</f>
        <v>0</v>
      </c>
      <c r="JK121" s="46">
        <f>step*(+prop_idu_male*'By group'!BK$9*Population!BK121-'By group'!K$8*Population!K121)</f>
        <v>0</v>
      </c>
      <c r="JL121" s="46">
        <f>step*(+prop_idu_male*'By group'!BL$9*Population!BL121-'By group'!L$8*Population!L121)</f>
        <v>-1.9258474720932743</v>
      </c>
      <c r="JM121" s="46">
        <f>step*(+prop_idu_male*'By group'!BM$9*Population!BM121-'By group'!M$8*Population!M121)</f>
        <v>-0.96334583506299087</v>
      </c>
      <c r="JN121" s="46">
        <f>step*(+prop_idu_male*'By group'!BN$9*Population!BN121-'By group'!N$8*Population!N121)</f>
        <v>-0.77540744431189412</v>
      </c>
      <c r="JO121" s="45">
        <f>step*(+(1-prop_idu_male)*'By group'!BB$9*Population!BB121-'By group'!O$8*Population!O121-'By group'!O$6*Population!O121+'By group'!AB$7*Population!AB121)</f>
        <v>-7678.0544443874078</v>
      </c>
      <c r="JP121" s="46">
        <f>step*(+(1-prop_idu_male)*'By group'!BC$9*Population!BC121-'By group'!P$8*Population!P121-'By group'!P$6*Population!P121+'By group'!AC$7*Population!AC121)</f>
        <v>-11.736996457184459</v>
      </c>
      <c r="JQ121" s="46">
        <f>step*(+(1-prop_idu_male)*'By group'!BD$9*Population!BD121-'By group'!Q$8*Population!Q121-'By group'!Q$6*Population!Q121+'By group'!AD$7*Population!AD121)</f>
        <v>-34.042598475562478</v>
      </c>
      <c r="JR121" s="46">
        <f>step*(+(1-prop_idu_male)*'By group'!BE$9*Population!BE121-'By group'!R$8*Population!R121-'By group'!R$6*Population!R121+'By group'!AE$7*Population!AE121)</f>
        <v>-34.76543773561702</v>
      </c>
      <c r="JS121" s="46">
        <f>step*(+(1-prop_idu_male)*'By group'!BF$9*Population!BF121-'By group'!S$8*Population!S121-'By group'!S$6*Population!S121+'By group'!AF$7*Population!AF121)</f>
        <v>-10.332315710584609</v>
      </c>
      <c r="JT121" s="46">
        <f>step*(+(1-prop_idu_male)*'By group'!BG$9*Population!BG121-'By group'!T$8*Population!T121-'By group'!T$6*Population!T121+'By group'!AG$7*Population!AG121)</f>
        <v>-1.9743598619996723</v>
      </c>
      <c r="JU121" s="46">
        <f>step*(+(1-prop_idu_male)*'By group'!BH$9*Population!BH121-'By group'!U$8*Population!U121-'By group'!U$6*Population!U121+'By group'!AH$7*Population!AH121)</f>
        <v>-1.6485542055978637</v>
      </c>
      <c r="JV121" s="46">
        <f>step*(+(1-prop_idu_male)*'By group'!BI$9*Population!BI121-'By group'!V$8*Population!V121-'By group'!V$6*Population!V121+'By group'!AI$7*Population!AI121)</f>
        <v>0</v>
      </c>
      <c r="JW121" s="46">
        <f>step*(+(1-prop_idu_male)*'By group'!BJ$9*Population!BJ121-'By group'!W$8*Population!W121-'By group'!W$6*Population!W121+'By group'!AJ$7*Population!AJ121)</f>
        <v>0</v>
      </c>
      <c r="JX121" s="46">
        <f>step*(+(1-prop_idu_male)*'By group'!BK$9*Population!BK121-'By group'!X$8*Population!X121-'By group'!X$6*Population!X121+'By group'!AK$7*Population!AK121)</f>
        <v>0</v>
      </c>
      <c r="JY121" s="46">
        <f>step*(+(1-prop_idu_male)*'By group'!BL$9*Population!BL121-'By group'!Y$8*Population!Y121-'By group'!Y$6*Population!Y121+'By group'!AL$7*Population!AL121)</f>
        <v>-3.4486876146170404</v>
      </c>
      <c r="JZ121" s="46">
        <f>step*(+(1-prop_idu_male)*'By group'!BM$9*Population!BM121-'By group'!Z$8*Population!Z121-'By group'!Z$6*Population!Z121+'By group'!AM$7*Population!AM121)</f>
        <v>-1.697566620981122</v>
      </c>
      <c r="KA121" s="76">
        <f>step*(+(1-prop_idu_male)*'By group'!BN$9*Population!BN121-'By group'!AA$8*Population!AA121-'By group'!AA$6*Population!AA121+'By group'!AN$7*Population!AN121)</f>
        <v>-1.3440450791926808</v>
      </c>
      <c r="KB121" s="46">
        <f>step*(+'By group'!O$6*Population!O121-'By group'!AB$7*Population!AB121)</f>
        <v>6570.1777596812408</v>
      </c>
      <c r="KC121" s="46">
        <f>step*(+'By group'!P$6*Population!P121-'By group'!AC$7*Population!AC121)</f>
        <v>8.4917721904874934</v>
      </c>
      <c r="KD121" s="46">
        <f>step*(+'By group'!Q$6*Population!Q121-'By group'!AD$7*Population!AD121)</f>
        <v>24.55011699326721</v>
      </c>
      <c r="KE121" s="46">
        <f>step*(+'By group'!R$6*Population!R121-'By group'!AE$7*Population!AE121)</f>
        <v>24.958431637375988</v>
      </c>
      <c r="KF121" s="46">
        <f>step*(+'By group'!S$6*Population!S121-'By group'!AF$7*Population!AF121)</f>
        <v>7.3922669050097234</v>
      </c>
      <c r="KG121" s="46">
        <f>step*(+'By group'!T$6*Population!T121-'By group'!AG$7*Population!AG121)</f>
        <v>1.4090880134217652</v>
      </c>
      <c r="KH121" s="46">
        <f>step*(+'By group'!U$6*Population!U121-'By group'!AH$7*Population!AH121)</f>
        <v>1.171577042748922</v>
      </c>
      <c r="KI121" s="46">
        <f>step*(+'By group'!V$6*Population!V121-'By group'!AI$7*Population!AI121)</f>
        <v>0</v>
      </c>
      <c r="KJ121" s="46">
        <f>step*(+'By group'!W$6*Population!W121-'By group'!AJ$7*Population!AJ121)</f>
        <v>0</v>
      </c>
      <c r="KK121" s="46">
        <f>step*(+'By group'!X$6*Population!X121-'By group'!AK$7*Population!AK121)</f>
        <v>0</v>
      </c>
      <c r="KL121" s="46">
        <f>step*(+'By group'!Y$6*Population!Y121-'By group'!AL$7*Population!AL121)</f>
        <v>2.4499349059992417</v>
      </c>
      <c r="KM121" s="46">
        <f>step*(+'By group'!Z$6*Population!Z121-'By group'!AM$7*Population!AM121)</f>
        <v>1.2002240362804864</v>
      </c>
      <c r="KN121" s="46">
        <f>step*(+'By group'!AA$6*Population!AA121-'By group'!AN$7*Population!AN121)</f>
        <v>0.94539396976767609</v>
      </c>
      <c r="KO121" s="45">
        <v>0</v>
      </c>
      <c r="KP121" s="46">
        <v>0</v>
      </c>
      <c r="KQ121" s="46">
        <v>0</v>
      </c>
      <c r="KR121" s="46">
        <v>0</v>
      </c>
      <c r="KS121" s="46">
        <v>0</v>
      </c>
      <c r="KT121" s="46">
        <v>0</v>
      </c>
      <c r="KU121" s="46">
        <v>0</v>
      </c>
      <c r="KV121" s="46">
        <v>0</v>
      </c>
      <c r="KW121" s="46">
        <v>0</v>
      </c>
      <c r="KX121" s="46">
        <v>0</v>
      </c>
      <c r="KY121" s="46">
        <v>0</v>
      </c>
      <c r="KZ121" s="46">
        <v>0</v>
      </c>
      <c r="LA121" s="46">
        <v>0</v>
      </c>
      <c r="LB121" s="188">
        <f>step*(-'By group'!BB$9*Population!BB121+'By group'!B$8*Population!B121+'By group'!O$8*Population!O121)</f>
        <v>2134.3238508133363</v>
      </c>
      <c r="LC121" s="189">
        <f>step*(-'By group'!BC$9*Population!BC121+'By group'!C$8*Population!C121+'By group'!P$8*Population!P121)</f>
        <v>9.3682837173057809</v>
      </c>
      <c r="LD121" s="189">
        <f>step*(-'By group'!BD$9*Population!BD121+'By group'!D$8*Population!D121+'By group'!Q$8*Population!Q121)</f>
        <v>27.48189817177574</v>
      </c>
      <c r="LE121" s="189">
        <f>step*(-'By group'!BE$9*Population!BE121+'By group'!E$8*Population!E121+'By group'!R$8*Population!R121)</f>
        <v>28.498943723581945</v>
      </c>
      <c r="LF121" s="189">
        <f>step*(-'By group'!BF$9*Population!BF121+'By group'!F$8*Population!F121+'By group'!S$8*Population!S121)</f>
        <v>8.5665382342416425</v>
      </c>
      <c r="LG121" s="189">
        <f>step*(-'By group'!BG$9*Population!BG121+'By group'!G$8*Population!G121+'By group'!T$8*Population!T121)</f>
        <v>1.6500406074873828</v>
      </c>
      <c r="LH121" s="189">
        <f>step*(-'By group'!BH$9*Population!BH121+'By group'!H$8*Population!H121+'By group'!U$8*Population!U121)</f>
        <v>1.3963518396131827</v>
      </c>
      <c r="LI121" s="189">
        <f>step*(-'By group'!BI$9*Population!BI121+'By group'!I$8*Population!I121+'By group'!V$8*Population!V121)</f>
        <v>0</v>
      </c>
      <c r="LJ121" s="189">
        <f>step*(-'By group'!BJ$9*Population!BJ121+'By group'!J$8*Population!J121+'By group'!W$8*Population!W121)</f>
        <v>0</v>
      </c>
      <c r="LK121" s="189">
        <f>step*(-'By group'!BK$9*Population!BK121+'By group'!K$8*Population!K121+'By group'!X$8*Population!X121)</f>
        <v>0</v>
      </c>
      <c r="LL121" s="189">
        <f>step*(-'By group'!BL$9*Population!BL121+'By group'!L$8*Population!L121+'By group'!Y$8*Population!Y121)</f>
        <v>2.9246001807110726</v>
      </c>
      <c r="LM121" s="189">
        <f>step*(-'By group'!BM$9*Population!BM121+'By group'!M$8*Population!M121+'By group'!Z$8*Population!Z121)</f>
        <v>1.4606884197636267</v>
      </c>
      <c r="LN121" s="189">
        <f>step*(-'By group'!BN$9*Population!BN121+'By group'!N$8*Population!N121+'By group'!AA$8*Population!AA121)</f>
        <v>1.174058553736899</v>
      </c>
    </row>
    <row r="122" spans="1:326" x14ac:dyDescent="0.25">
      <c r="A122">
        <f t="shared" si="178"/>
        <v>59</v>
      </c>
      <c r="B122" s="52">
        <f>step*((-'By group'!B$4-'By group'!B$5-'By group'!B$22)*Population!B122+'By group'!B$3*Population!$BO122)</f>
        <v>205625.12356197927</v>
      </c>
      <c r="C122" s="4">
        <f>step*((-'By group'!C$4-'By group'!C$5-'By group'!C$22)*Population!C122+'By group'!C$3*Population!$BO122)</f>
        <v>-5631.3406352518023</v>
      </c>
      <c r="D122" s="4">
        <f>step*((-'By group'!D$4-'By group'!D$5-'By group'!D$22)*Population!D122+'By group'!D$3*Population!$BO122)</f>
        <v>-36948.595992110757</v>
      </c>
      <c r="E122" s="4">
        <f>step*((-'By group'!E$4-'By group'!E$5-'By group'!E$22)*Population!E122+'By group'!E$3*Population!$BO122)</f>
        <v>-59146.429188028211</v>
      </c>
      <c r="F122" s="4">
        <f>step*((-'By group'!F$4-'By group'!F$5-'By group'!F$22)*Population!F122+'By group'!F$3*Population!$BO122)</f>
        <v>-23996.908546640967</v>
      </c>
      <c r="G122" s="4">
        <f>step*((-'By group'!G$4-'By group'!G$5-'By group'!G$22)*Population!G122+'By group'!G$3*Population!$BO122)</f>
        <v>-5816.7614731507811</v>
      </c>
      <c r="H122" s="4">
        <f>step*((-'By group'!H$4-'By group'!H$5-'By group'!H$22)*Population!H122+'By group'!H$3*Population!$BO122)</f>
        <v>-5401.968150054794</v>
      </c>
      <c r="I122" s="4">
        <f>step*((-'By group'!I$4-'By group'!I$5-'By group'!I$22)*Population!I122+'By group'!I$3*Population!$BO122)</f>
        <v>0</v>
      </c>
      <c r="J122" s="4">
        <f>step*((-'By group'!J$4-'By group'!J$5-'By group'!J$22)*Population!J122+'By group'!J$3*Population!$BO122)</f>
        <v>0</v>
      </c>
      <c r="K122" s="4">
        <f>step*((-'By group'!K$4-'By group'!K$5-'By group'!K$22)*Population!K122+'By group'!K$3*Population!$BO122)</f>
        <v>0</v>
      </c>
      <c r="L122" s="4">
        <f>step*((-'By group'!L$4-'By group'!L$5-'By group'!L$22)*Population!L122+'By group'!L$3*Population!$BO122)</f>
        <v>-2987.3740853099521</v>
      </c>
      <c r="M122" s="4">
        <f>step*((-'By group'!M$4-'By group'!M$5-'By group'!M$22)*Population!M122+'By group'!M$3*Population!$BO122)</f>
        <v>-1694.2284221791365</v>
      </c>
      <c r="N122" s="4">
        <f>step*((-'By group'!N$4-'By group'!N$5-'By group'!N$22)*Population!N122+'By group'!N$3*Population!$BO122)</f>
        <v>-1605.7289963526857</v>
      </c>
      <c r="O122" s="8">
        <f>step*((-'By group'!O$4-'By group'!O$5-'By group'!O$22)*Population!O122+'By group'!O$3*Population!$BO122)</f>
        <v>143086.47047540685</v>
      </c>
      <c r="P122" s="4">
        <f>step*((-'By group'!P$4-'By group'!P$5-'By group'!P$22)*Population!P122+'By group'!P$3*Population!$BO122)</f>
        <v>-2783.4075625085788</v>
      </c>
      <c r="Q122" s="4">
        <f>step*((-'By group'!Q$4-'By group'!Q$5-'By group'!Q$22)*Population!Q122+'By group'!Q$3*Population!$BO122)</f>
        <v>-18254.728097512045</v>
      </c>
      <c r="R122" s="4">
        <f>step*((-'By group'!R$4-'By group'!R$5-'By group'!R$22)*Population!R122+'By group'!R$3*Population!$BO122)</f>
        <v>-29204.18163086411</v>
      </c>
      <c r="S122" s="4">
        <f>step*((-'By group'!S$4-'By group'!S$5-'By group'!S$22)*Population!S122+'By group'!S$3*Population!$BO122)</f>
        <v>-11843.435660311534</v>
      </c>
      <c r="T122" s="4">
        <f>step*((-'By group'!T$4-'By group'!T$5-'By group'!T$22)*Population!T122+'By group'!T$3*Population!$BO122)</f>
        <v>-2869.9349251364606</v>
      </c>
      <c r="U122" s="4">
        <f>step*((-'By group'!U$4-'By group'!U$5-'By group'!U$22)*Population!U122+'By group'!U$3*Population!$BO122)</f>
        <v>-2664.1256763294332</v>
      </c>
      <c r="V122" s="4">
        <f>step*((-'By group'!V$4-'By group'!V$5-'By group'!V$22)*Population!V122+'By group'!V$3*Population!$BO122)</f>
        <v>0</v>
      </c>
      <c r="W122" s="4">
        <f>step*((-'By group'!W$4-'By group'!W$5-'By group'!W$22)*Population!W122+'By group'!W$3*Population!$BO122)</f>
        <v>0</v>
      </c>
      <c r="X122" s="4">
        <f>step*((-'By group'!X$4-'By group'!X$5-'By group'!X$22)*Population!X122+'By group'!X$3*Population!$BO122)</f>
        <v>0</v>
      </c>
      <c r="Y122" s="4">
        <f>step*((-'By group'!Y$4-'By group'!Y$5-'By group'!Y$22)*Population!Y122+'By group'!Y$3*Population!$BO122)</f>
        <v>-1473.1728031053929</v>
      </c>
      <c r="Z122" s="4">
        <f>step*((-'By group'!Z$4-'By group'!Z$5-'By group'!Z$22)*Population!Z122+'By group'!Z$3*Population!$BO122)</f>
        <v>-835.14648935137711</v>
      </c>
      <c r="AA122" s="4">
        <f>step*((-'By group'!AA$4-'By group'!AA$5-'By group'!AA$22)*Population!AA122+'By group'!AA$3*Population!$BO122)</f>
        <v>-791.59308782999972</v>
      </c>
      <c r="AB122" s="8">
        <f>step*((-'By group'!AB$4-'By group'!AB$5-'By group'!AB$22)*Population!AB122+'By group'!AB$3*Population!$BO122)</f>
        <v>-1349.2853558009235</v>
      </c>
      <c r="AC122" s="4">
        <f>step*((-'By group'!AC$4-'By group'!AC$5-'By group'!AC$22)*Population!AC122+'By group'!AC$3*Population!$BO122)</f>
        <v>-197.73745820729289</v>
      </c>
      <c r="AD122" s="4">
        <f>step*((-'By group'!AD$4-'By group'!AD$5-'By group'!AD$22)*Population!AD122+'By group'!AD$3*Population!$BO122)</f>
        <v>-1304.1299636767969</v>
      </c>
      <c r="AE122" s="4">
        <f>step*((-'By group'!AE$4-'By group'!AE$5-'By group'!AE$22)*Population!AE122+'By group'!AE$3*Population!$BO122)</f>
        <v>-2102.6475470944206</v>
      </c>
      <c r="AF122" s="4">
        <f>step*((-'By group'!AF$4-'By group'!AF$5-'By group'!AF$22)*Population!AF122+'By group'!AF$3*Population!$BO122)</f>
        <v>-857.71732202679334</v>
      </c>
      <c r="AG122" s="4">
        <f>step*((-'By group'!AG$4-'By group'!AG$5-'By group'!AG$22)*Population!AG122+'By group'!AG$3*Population!$BO122)</f>
        <v>-208.71560705575035</v>
      </c>
      <c r="AH122" s="4">
        <f>step*((-'By group'!AH$4-'By group'!AH$5-'By group'!AH$22)*Population!AH122+'By group'!AH$3*Population!$BO122)</f>
        <v>-195.14363765003807</v>
      </c>
      <c r="AI122" s="4">
        <f>step*((-'By group'!AI$4-'By group'!AI$5-'By group'!AI$22)*Population!AI122+'By group'!AI$3*Population!$BO122)</f>
        <v>0</v>
      </c>
      <c r="AJ122" s="4">
        <f>step*((-'By group'!AJ$4-'By group'!AJ$5-'By group'!AJ$22)*Population!AJ122+'By group'!AJ$3*Population!$BO122)</f>
        <v>0</v>
      </c>
      <c r="AK122" s="4">
        <f>step*((-'By group'!AK$4-'By group'!AK$5-'By group'!AK$22)*Population!AK122+'By group'!AK$3*Population!$BO122)</f>
        <v>0</v>
      </c>
      <c r="AL122" s="4">
        <f>step*((-'By group'!AL$4-'By group'!AL$5-'By group'!AL$22)*Population!AL122+'By group'!AL$3*Population!$BO122)</f>
        <v>-107.98058547539441</v>
      </c>
      <c r="AM122" s="4">
        <f>step*((-'By group'!AM$4-'By group'!AM$5-'By group'!AM$22)*Population!AM122+'By group'!AM$3*Population!$BO122)</f>
        <v>-61.701398672531141</v>
      </c>
      <c r="AN122" s="4">
        <f>step*((-'By group'!AN$4-'By group'!AN$5-'By group'!AN$22)*Population!AN122+'By group'!AN$3*Population!$BO122)</f>
        <v>-58.975908681443741</v>
      </c>
      <c r="AO122" s="8">
        <f>step*((-'By group'!AO$4-'By group'!AO$5-'By group'!AO$22)*Population!AO122+'By group'!AO$3*Population!$BO122)</f>
        <v>18208.010061325898</v>
      </c>
      <c r="AP122" s="4">
        <f>step*((-'By group'!AP$4-'By group'!AP$5-'By group'!AP$22)*Population!AP122+'By group'!AP$3*Population!$BO122)</f>
        <v>-641.14346139821191</v>
      </c>
      <c r="AQ122" s="4">
        <f>step*((-'By group'!AQ$4-'By group'!AQ$5-'By group'!AQ$22)*Population!AQ122+'By group'!AQ$3*Population!$BO122)</f>
        <v>-4195.3750249264112</v>
      </c>
      <c r="AR122" s="4">
        <f>step*((-'By group'!AR$4-'By group'!AR$5-'By group'!AR$22)*Population!AR122+'By group'!AR$3*Population!$BO122)</f>
        <v>-6685.9734301334038</v>
      </c>
      <c r="AS122" s="4">
        <f>step*((-'By group'!AS$4-'By group'!AS$5-'By group'!AS$22)*Population!AS122+'By group'!AS$3*Population!$BO122)</f>
        <v>-2702.0394320496403</v>
      </c>
      <c r="AT122" s="4">
        <f>step*((-'By group'!AT$4-'By group'!AT$5-'By group'!AT$22)*Population!AT122+'By group'!AT$3*Population!$BO122)</f>
        <v>-652.84727573350699</v>
      </c>
      <c r="AU122" s="4">
        <f>step*((-'By group'!AU$4-'By group'!AU$5-'By group'!AU$22)*Population!AU122+'By group'!AU$3*Population!$BO122)</f>
        <v>-602.15433687850316</v>
      </c>
      <c r="AV122" s="4">
        <f>step*((-'By group'!AV$4-'By group'!AV$5-'By group'!AV$22)*Population!AV122+'By group'!AV$3*Population!$BO122)</f>
        <v>0</v>
      </c>
      <c r="AW122" s="4">
        <f>step*((-'By group'!AW$4-'By group'!AW$5-'By group'!AW$22)*Population!AW122+'By group'!AW$3*Population!$BO122)</f>
        <v>0</v>
      </c>
      <c r="AX122" s="4">
        <f>step*((-'By group'!AX$4-'By group'!AX$5-'By group'!AX$22)*Population!AX122+'By group'!AX$3*Population!$BO122)</f>
        <v>0</v>
      </c>
      <c r="AY122" s="4">
        <f>step*((-'By group'!AY$4-'By group'!AY$5-'By group'!AY$22)*Population!AY122+'By group'!AY$3*Population!$BO122)</f>
        <v>-332.83063434301323</v>
      </c>
      <c r="AZ122" s="4">
        <f>step*((-'By group'!AZ$4-'By group'!AZ$5-'By group'!AZ$22)*Population!AZ122+'By group'!AZ$3*Population!$BO122)</f>
        <v>-187.04677064977881</v>
      </c>
      <c r="BA122" s="4">
        <f>step*((-'By group'!BA$4-'By group'!BA$5-'By group'!BA$22)*Population!BA122+'By group'!BA$3*Population!$BO122)</f>
        <v>-174.82125113014288</v>
      </c>
      <c r="BB122" s="8">
        <f>step*((-'By group'!BB$4-'By group'!BB$5-'By group'!BB$22)*Population!BB122+'By group'!BB$3*Population!$BO122)</f>
        <v>5917.1535636725539</v>
      </c>
      <c r="BC122" s="4">
        <f>step*((-'By group'!BC$4-'By group'!BC$5-'By group'!BC$22)*Population!BC122+'By group'!BC$3*Population!$BO122)</f>
        <v>-449.23343380851941</v>
      </c>
      <c r="BD122" s="4">
        <f>step*((-'By group'!BD$4-'By group'!BD$5-'By group'!BD$22)*Population!BD122+'By group'!BD$3*Population!$BO122)</f>
        <v>-2278.4197495436447</v>
      </c>
      <c r="BE122" s="4">
        <f>step*((-'By group'!BE$4-'By group'!BE$5-'By group'!BE$22)*Population!BE122+'By group'!BE$3*Population!$BO122)</f>
        <v>-3169.9160173448759</v>
      </c>
      <c r="BF122" s="4">
        <f>step*((-'By group'!BF$4-'By group'!BF$5-'By group'!BF$22)*Population!BF122+'By group'!BF$3*Population!$BO122)</f>
        <v>-1176.1029611150686</v>
      </c>
      <c r="BG122" s="4">
        <f>step*((-'By group'!BG$4-'By group'!BG$5-'By group'!BG$22)*Population!BG122+'By group'!BG$3*Population!$BO122)</f>
        <v>-268.40814459329545</v>
      </c>
      <c r="BH122" s="4">
        <f>step*((-'By group'!BH$4-'By group'!BH$5-'By group'!BH$22)*Population!BH122+'By group'!BH$3*Population!$BO122)</f>
        <v>-230.76907431860926</v>
      </c>
      <c r="BI122" s="4">
        <f>step*((-'By group'!BI$4-'By group'!BI$5-'By group'!BI$22)*Population!BI122+'By group'!BI$3*Population!$BO122)</f>
        <v>0</v>
      </c>
      <c r="BJ122" s="4">
        <f>step*((-'By group'!BJ$4-'By group'!BJ$5-'By group'!BJ$22)*Population!BJ122+'By group'!BJ$3*Population!$BO122)</f>
        <v>0</v>
      </c>
      <c r="BK122" s="4">
        <f>step*((-'By group'!BK$4-'By group'!BK$5-'By group'!BK$22)*Population!BK122+'By group'!BK$3*Population!$BO122)</f>
        <v>0</v>
      </c>
      <c r="BL122" s="4">
        <f>step*((-'By group'!BL$4-'By group'!BL$5-'By group'!BL$22)*Population!BL122+'By group'!BL$3*Population!$BO122)</f>
        <v>-151.74500678417519</v>
      </c>
      <c r="BM122" s="4">
        <f>step*((-'By group'!BM$4-'By group'!BM$5-'By group'!BM$22)*Population!BM122+'By group'!BM$3*Population!$BO122)</f>
        <v>-77.25767926224961</v>
      </c>
      <c r="BN122" s="4">
        <f>step*((-'By group'!BN$4-'By group'!BN$5-'By group'!BN$22)*Population!BN122+'By group'!BN$3*Population!$BO122)</f>
        <v>-64.64936105469684</v>
      </c>
      <c r="BO122" s="71">
        <f>-step*SUM(SCR!B122:N122)*Population!B122</f>
        <v>-146824.98218448454</v>
      </c>
      <c r="BP122" s="4">
        <f>step*-SUM('By group'!C$11:C$21)*Population!C122</f>
        <v>-140783.51588129505</v>
      </c>
      <c r="BQ122" s="4">
        <f>step*-SUM('By group'!D$11:D$21)*Population!D122</f>
        <v>-102634.98886697434</v>
      </c>
      <c r="BR122" s="4">
        <f>step*-SUM('By group'!E$11:E$21)*Population!E122</f>
        <v>-42247.449420020152</v>
      </c>
      <c r="BS122" s="4">
        <f>step*-SUM('By group'!F$11:F$21)*Population!F122</f>
        <v>-12629.951866653142</v>
      </c>
      <c r="BT122" s="4">
        <f>step*-SUM('By group'!G$11:G$21)*Population!G122</f>
        <v>-6059.1265345320635</v>
      </c>
      <c r="BU122" s="4">
        <f>step*-SUM('By group'!H$11:H$21)*Population!H122</f>
        <v>0</v>
      </c>
      <c r="BV122" s="4">
        <f>step*-SUM('By group'!I$11:I$21)*Population!I122</f>
        <v>0</v>
      </c>
      <c r="BW122" s="4">
        <f>step*-SUM('By group'!J$11:J$21)*Population!J122</f>
        <v>0</v>
      </c>
      <c r="BX122" s="4">
        <f>step*-SUM('By group'!K$11:K$21)*Population!K122</f>
        <v>0</v>
      </c>
      <c r="BY122" s="4">
        <f>step*-SUM('By group'!L$11:L$21)*Population!L122</f>
        <v>-2133.8386323642512</v>
      </c>
      <c r="BZ122" s="4">
        <f>step*-SUM('By group'!M$11:M$21)*Population!M122</f>
        <v>-1058.8927638619605</v>
      </c>
      <c r="CA122" s="4">
        <f>step*-SUM('By group'!N$11:N$21)*Population!N122</f>
        <v>0</v>
      </c>
      <c r="CB122" s="13">
        <f>-step*SUM(SCR!O122:AA122)*Population!O122</f>
        <v>-72581.650028073098</v>
      </c>
      <c r="CC122" s="4">
        <f>step*-SUM('By group'!P$11:P$21)*Population!P122</f>
        <v>-69585.189062714475</v>
      </c>
      <c r="CD122" s="4">
        <f>step*-SUM('By group'!Q$11:Q$21)*Population!Q122</f>
        <v>-50707.578048644573</v>
      </c>
      <c r="CE122" s="4">
        <f>step*-SUM('By group'!R$11:R$21)*Population!R122</f>
        <v>-20860.129736331506</v>
      </c>
      <c r="CF122" s="4">
        <f>step*-SUM('By group'!S$11:S$21)*Population!S122</f>
        <v>-6233.3871896376495</v>
      </c>
      <c r="CG122" s="4">
        <f>step*-SUM('By group'!T$11:T$21)*Population!T122</f>
        <v>-2989.5155470171462</v>
      </c>
      <c r="CH122" s="4">
        <f>step*-SUM('By group'!U$11:U$21)*Population!U122</f>
        <v>0</v>
      </c>
      <c r="CI122" s="4">
        <f>step*-SUM('By group'!V$11:V$21)*Population!V122</f>
        <v>0</v>
      </c>
      <c r="CJ122" s="4">
        <f>step*-SUM('By group'!W$11:W$21)*Population!W122</f>
        <v>0</v>
      </c>
      <c r="CK122" s="4">
        <f>step*-SUM('By group'!X$11:X$21)*Population!X122</f>
        <v>0</v>
      </c>
      <c r="CL122" s="4">
        <f>step*-SUM('By group'!Y$11:Y$21)*Population!Y122</f>
        <v>-1052.2662879324234</v>
      </c>
      <c r="CM122" s="4">
        <f>step*-SUM('By group'!Z$11:Z$21)*Population!Z122</f>
        <v>-521.96655584461075</v>
      </c>
      <c r="CN122" s="4">
        <f>step*-SUM('By group'!AA$11:AA$21)*Population!AA122</f>
        <v>0</v>
      </c>
      <c r="CO122" s="13">
        <f>-step*SUM(SCR!AB122:AN122)*Population!AB122</f>
        <v>-5146.7193287134351</v>
      </c>
      <c r="CP122" s="4">
        <f>step*-SUM('By group'!AC$11:AC$21)*Population!AC122</f>
        <v>-4943.4364551823219</v>
      </c>
      <c r="CQ122" s="4">
        <f>step*-SUM('By group'!AD$11:AD$21)*Population!AD122</f>
        <v>-3622.5832324355474</v>
      </c>
      <c r="CR122" s="4">
        <f>step*-SUM('By group'!AE$11:AE$21)*Population!AE122</f>
        <v>-1501.8911050674433</v>
      </c>
      <c r="CS122" s="4">
        <f>step*-SUM('By group'!AF$11:AF$21)*Population!AF122</f>
        <v>-451.43016948778597</v>
      </c>
      <c r="CT122" s="4">
        <f>step*-SUM('By group'!AG$11:AG$21)*Population!AG122</f>
        <v>-217.41209068307327</v>
      </c>
      <c r="CU122" s="4">
        <f>step*-SUM('By group'!AH$11:AH$21)*Population!AH122</f>
        <v>0</v>
      </c>
      <c r="CV122" s="4">
        <f>step*-SUM('By group'!AI$11:AI$21)*Population!AI122</f>
        <v>0</v>
      </c>
      <c r="CW122" s="4">
        <f>step*-SUM('By group'!AJ$11:AJ$21)*Population!AJ122</f>
        <v>0</v>
      </c>
      <c r="CX122" s="4">
        <f>step*-SUM('By group'!AK$11:AK$21)*Population!AK122</f>
        <v>0</v>
      </c>
      <c r="CY122" s="4">
        <f>step*-SUM('By group'!AL$11:AL$21)*Population!AL122</f>
        <v>-77.128989625281719</v>
      </c>
      <c r="CZ122" s="4">
        <f>step*-SUM('By group'!AM$11:AM$21)*Population!AM122</f>
        <v>-38.563374170331969</v>
      </c>
      <c r="DA122" s="4">
        <f>step*-SUM('By group'!AN$11:AN$21)*Population!AN122</f>
        <v>0</v>
      </c>
      <c r="DB122" s="13">
        <f>-step*SUM(SCR!AO122:BA122)*Population!AO122</f>
        <v>-16729.652181055579</v>
      </c>
      <c r="DC122" s="4">
        <f>step*-SUM('By group'!AP$11:AP$21)*Population!AP122</f>
        <v>-16028.586534955297</v>
      </c>
      <c r="DD122" s="4">
        <f>step*-SUM('By group'!AQ$11:AQ$21)*Population!AQ122</f>
        <v>-11653.819513684475</v>
      </c>
      <c r="DE122" s="4">
        <f>step*-SUM('By group'!AR$11:AR$21)*Population!AR122</f>
        <v>-4775.6953072381457</v>
      </c>
      <c r="DF122" s="4">
        <f>step*-SUM('By group'!AS$11:AS$21)*Population!AS122</f>
        <v>-1422.1260168682318</v>
      </c>
      <c r="DG122" s="4">
        <f>step*-SUM('By group'!AT$11:AT$21)*Population!AT122</f>
        <v>-680.04924555573643</v>
      </c>
      <c r="DH122" s="4">
        <f>step*-SUM('By group'!AU$11:AU$21)*Population!AU122</f>
        <v>0</v>
      </c>
      <c r="DI122" s="4">
        <f>step*-SUM('By group'!AV$11:AV$21)*Population!AV122</f>
        <v>0</v>
      </c>
      <c r="DJ122" s="4">
        <f>step*-SUM('By group'!AW$11:AW$21)*Population!AW122</f>
        <v>0</v>
      </c>
      <c r="DK122" s="4">
        <f>step*-SUM('By group'!AX$11:AX$21)*Population!AX122</f>
        <v>0</v>
      </c>
      <c r="DL122" s="4">
        <f>step*-SUM('By group'!AY$11:AY$21)*Population!AY122</f>
        <v>-237.7361673878666</v>
      </c>
      <c r="DM122" s="4">
        <f>step*-SUM('By group'!AZ$11:AZ$21)*Population!AZ122</f>
        <v>-116.90423165611176</v>
      </c>
      <c r="DN122" s="4">
        <f>step*-SUM('By group'!BA$11:BA$21)*Population!BA122</f>
        <v>0</v>
      </c>
      <c r="DO122" s="13">
        <f>-step*SUM(SCR!BB122:BN122)*Population!BB122</f>
        <v>-7948.0571188881631</v>
      </c>
      <c r="DP122" s="4">
        <f>step*-SUM('By group'!BC$11:BC$21)*Population!BC122</f>
        <v>-7487.2238968086558</v>
      </c>
      <c r="DQ122" s="4">
        <f>step*-SUM('By group'!BD$11:BD$21)*Population!BD122</f>
        <v>-5178.2267035082823</v>
      </c>
      <c r="DR122" s="4">
        <f>step*-SUM('By group'!BE$11:BE$21)*Population!BE122</f>
        <v>-1981.1975108405475</v>
      </c>
      <c r="DS122" s="4">
        <f>step*-SUM('By group'!BF$11:BF$21)*Population!BF122</f>
        <v>-560.04902910241367</v>
      </c>
      <c r="DT122" s="4">
        <f>step*-SUM('By group'!BG$11:BG$21)*Population!BG122</f>
        <v>-258.08475441663023</v>
      </c>
      <c r="DU122" s="4">
        <f>step*-SUM('By group'!BH$11:BH$21)*Population!BH122</f>
        <v>0</v>
      </c>
      <c r="DV122" s="4">
        <f>step*-SUM('By group'!BI$11:BI$21)*Population!BI122</f>
        <v>0</v>
      </c>
      <c r="DW122" s="4">
        <f>step*-SUM('By group'!BJ$11:BJ$21)*Population!BJ122</f>
        <v>0</v>
      </c>
      <c r="DX122" s="4">
        <f>step*-SUM('By group'!BK$11:BK$21)*Population!BK122</f>
        <v>0</v>
      </c>
      <c r="DY122" s="4">
        <f>step*-SUM('By group'!BL$11:BL$21)*Population!BL122</f>
        <v>-84.302781546763995</v>
      </c>
      <c r="DZ122" s="4">
        <f>step*-SUM('By group'!BM$11:BM$21)*Population!BM122</f>
        <v>-38.628839631124805</v>
      </c>
      <c r="EA122" s="4">
        <f>step*-SUM('By group'!BN$11:BN$21)*Population!BN122</f>
        <v>0</v>
      </c>
      <c r="EB122" s="52">
        <v>0</v>
      </c>
      <c r="EC122" s="4">
        <f t="shared" si="111"/>
        <v>146824.98218448454</v>
      </c>
      <c r="ED122" s="4">
        <f t="shared" si="111"/>
        <v>140783.51588129505</v>
      </c>
      <c r="EE122" s="4">
        <f t="shared" si="112"/>
        <v>102634.98886697434</v>
      </c>
      <c r="EF122" s="4">
        <f t="shared" si="113"/>
        <v>42247.449420020152</v>
      </c>
      <c r="EG122" s="4">
        <f t="shared" si="114"/>
        <v>12629.951866653142</v>
      </c>
      <c r="EH122" s="4">
        <f t="shared" si="114"/>
        <v>6059.1265345320635</v>
      </c>
      <c r="EI122" s="4">
        <v>0</v>
      </c>
      <c r="EJ122" s="4">
        <f t="shared" si="115"/>
        <v>0</v>
      </c>
      <c r="EK122" s="4">
        <f t="shared" si="116"/>
        <v>0</v>
      </c>
      <c r="EL122" s="4">
        <f t="shared" si="117"/>
        <v>0</v>
      </c>
      <c r="EM122" s="4">
        <f t="shared" si="118"/>
        <v>2133.8386323642512</v>
      </c>
      <c r="EN122" s="4">
        <f t="shared" si="119"/>
        <v>1058.8927638619605</v>
      </c>
      <c r="EO122" s="52">
        <v>0</v>
      </c>
      <c r="EP122" s="4">
        <f t="shared" si="120"/>
        <v>72581.650028073098</v>
      </c>
      <c r="EQ122" s="4">
        <f t="shared" si="121"/>
        <v>69585.189062714475</v>
      </c>
      <c r="ER122" s="4">
        <f t="shared" si="122"/>
        <v>50707.578048644573</v>
      </c>
      <c r="ES122" s="4">
        <f t="shared" si="123"/>
        <v>20860.129736331506</v>
      </c>
      <c r="ET122" s="4">
        <f t="shared" si="124"/>
        <v>6233.3871896376495</v>
      </c>
      <c r="EU122" s="4">
        <f t="shared" si="125"/>
        <v>2989.5155470171462</v>
      </c>
      <c r="EV122" s="4">
        <v>0</v>
      </c>
      <c r="EW122" s="4">
        <f t="shared" si="126"/>
        <v>0</v>
      </c>
      <c r="EX122" s="4">
        <f t="shared" si="127"/>
        <v>0</v>
      </c>
      <c r="EY122" s="4">
        <f t="shared" si="128"/>
        <v>0</v>
      </c>
      <c r="EZ122" s="4">
        <f t="shared" si="129"/>
        <v>1052.2662879324234</v>
      </c>
      <c r="FA122" s="4">
        <f t="shared" si="130"/>
        <v>521.96655584461075</v>
      </c>
      <c r="FB122" s="52">
        <v>0</v>
      </c>
      <c r="FC122" s="4">
        <f t="shared" si="131"/>
        <v>5146.7193287134351</v>
      </c>
      <c r="FD122" s="4">
        <f t="shared" si="132"/>
        <v>4943.4364551823219</v>
      </c>
      <c r="FE122" s="4">
        <f t="shared" si="133"/>
        <v>3622.5832324355474</v>
      </c>
      <c r="FF122" s="4">
        <f t="shared" si="134"/>
        <v>1501.8911050674433</v>
      </c>
      <c r="FG122" s="4">
        <f t="shared" si="135"/>
        <v>451.43016948778597</v>
      </c>
      <c r="FH122" s="4">
        <f t="shared" si="136"/>
        <v>217.41209068307327</v>
      </c>
      <c r="FI122" s="4">
        <v>0</v>
      </c>
      <c r="FJ122" s="4">
        <f t="shared" si="137"/>
        <v>0</v>
      </c>
      <c r="FK122" s="4">
        <f t="shared" si="138"/>
        <v>0</v>
      </c>
      <c r="FL122" s="4">
        <f t="shared" si="139"/>
        <v>0</v>
      </c>
      <c r="FM122" s="4">
        <f t="shared" si="140"/>
        <v>77.128989625281719</v>
      </c>
      <c r="FN122" s="9">
        <f t="shared" si="141"/>
        <v>38.563374170331969</v>
      </c>
      <c r="FO122" s="4">
        <v>0</v>
      </c>
      <c r="FP122" s="4">
        <f t="shared" si="142"/>
        <v>16729.652181055579</v>
      </c>
      <c r="FQ122" s="4">
        <f t="shared" si="143"/>
        <v>16028.586534955297</v>
      </c>
      <c r="FR122" s="4">
        <f t="shared" si="144"/>
        <v>11653.819513684475</v>
      </c>
      <c r="FS122" s="4">
        <f t="shared" si="145"/>
        <v>4775.6953072381457</v>
      </c>
      <c r="FT122" s="4">
        <f t="shared" si="146"/>
        <v>1422.1260168682318</v>
      </c>
      <c r="FU122" s="4">
        <f t="shared" si="147"/>
        <v>680.04924555573643</v>
      </c>
      <c r="FV122" s="4">
        <v>0</v>
      </c>
      <c r="FW122" s="4">
        <f t="shared" si="148"/>
        <v>0</v>
      </c>
      <c r="FX122" s="4">
        <f t="shared" si="149"/>
        <v>0</v>
      </c>
      <c r="FY122" s="4">
        <f t="shared" si="150"/>
        <v>0</v>
      </c>
      <c r="FZ122" s="4">
        <f t="shared" si="151"/>
        <v>237.7361673878666</v>
      </c>
      <c r="GA122" s="4">
        <f t="shared" si="152"/>
        <v>116.90423165611176</v>
      </c>
      <c r="GB122" s="4">
        <v>0</v>
      </c>
      <c r="GC122" s="4">
        <f t="shared" si="153"/>
        <v>7948.0571188881631</v>
      </c>
      <c r="GD122" s="4">
        <f t="shared" si="94"/>
        <v>7487.2238968086558</v>
      </c>
      <c r="GE122" s="4">
        <f t="shared" si="95"/>
        <v>5178.2267035082823</v>
      </c>
      <c r="GF122" s="4">
        <f t="shared" si="96"/>
        <v>1981.1975108405475</v>
      </c>
      <c r="GG122" s="4">
        <f t="shared" si="97"/>
        <v>560.04902910241367</v>
      </c>
      <c r="GH122" s="4">
        <f t="shared" si="98"/>
        <v>258.08475441663023</v>
      </c>
      <c r="GI122" s="4">
        <v>0</v>
      </c>
      <c r="GJ122" s="4">
        <f t="shared" si="154"/>
        <v>0</v>
      </c>
      <c r="GK122" s="4">
        <f t="shared" si="155"/>
        <v>0</v>
      </c>
      <c r="GL122" s="4">
        <f t="shared" si="99"/>
        <v>0</v>
      </c>
      <c r="GM122" s="4">
        <f t="shared" si="100"/>
        <v>84.302781546763995</v>
      </c>
      <c r="GN122" s="4">
        <f t="shared" si="101"/>
        <v>38.628839631124805</v>
      </c>
      <c r="GO122" s="52">
        <v>0</v>
      </c>
      <c r="GP122" s="4">
        <f>step*(-'By group'!C$32*Population!C122+'By group'!I$33*Population!I122)</f>
        <v>0</v>
      </c>
      <c r="GQ122" s="4">
        <f>step*(-'By group'!D$32*Population!D122+'By group'!J$33*Population!J122)</f>
        <v>0</v>
      </c>
      <c r="GR122" s="4">
        <f>step*(-'By group'!E$32*Population!E122+'By group'!K$33*Population!K122)</f>
        <v>0</v>
      </c>
      <c r="GS122" s="4">
        <f>step*(-'By group'!F$32*Population!F122+'By group'!L$33*Population!L122)</f>
        <v>-5248.0566171444452</v>
      </c>
      <c r="GT122" s="4">
        <f>step*(-'By group'!G$32*Population!G122+'By group'!M$33*Population!M122)</f>
        <v>-682.3789249754326</v>
      </c>
      <c r="GU122" s="4">
        <f>step*(-'By group'!H$32*Population!H122+'By group'!N$33*Population!N122)</f>
        <v>-596.67901139716889</v>
      </c>
      <c r="GV122" s="46">
        <f t="shared" si="156"/>
        <v>0</v>
      </c>
      <c r="GW122" s="14">
        <f t="shared" si="157"/>
        <v>0</v>
      </c>
      <c r="GX122" s="4">
        <f t="shared" si="158"/>
        <v>0</v>
      </c>
      <c r="GY122" s="4">
        <f t="shared" si="159"/>
        <v>5248.0566171444452</v>
      </c>
      <c r="GZ122" s="4">
        <f t="shared" si="160"/>
        <v>682.3789249754326</v>
      </c>
      <c r="HA122" s="4">
        <f t="shared" si="161"/>
        <v>596.67901139716889</v>
      </c>
      <c r="HB122" s="8">
        <v>0</v>
      </c>
      <c r="HC122" s="4">
        <f>step*(-'By group'!P$32*Population!P122+'By group'!V$33*Population!V122)</f>
        <v>0</v>
      </c>
      <c r="HD122" s="4">
        <f>step*(-'By group'!Q$32*Population!Q122+'By group'!W$33*Population!W122)</f>
        <v>0</v>
      </c>
      <c r="HE122" s="4">
        <f>step*(-'By group'!R$32*Population!R122+'By group'!X$33*Population!X122)</f>
        <v>0</v>
      </c>
      <c r="HF122" s="4">
        <f>step*(-'By group'!S$32*Population!S122+'By group'!Y$33*Population!Y122)</f>
        <v>-2590.560450852613</v>
      </c>
      <c r="HG122" s="4">
        <f>step*(-'By group'!T$32*Population!T122+'By group'!Z$33*Population!Z122)</f>
        <v>-336.91983148112394</v>
      </c>
      <c r="HH122" s="4">
        <f>step*(-'By group'!U$32*Population!U122+'By group'!AA$33*Population!AA122)</f>
        <v>-294.35125146737073</v>
      </c>
      <c r="HI122" s="14">
        <f t="shared" si="162"/>
        <v>0</v>
      </c>
      <c r="HJ122" s="46">
        <f t="shared" si="163"/>
        <v>0</v>
      </c>
      <c r="HK122" s="4">
        <f t="shared" si="164"/>
        <v>0</v>
      </c>
      <c r="HL122" s="4">
        <f t="shared" si="165"/>
        <v>2590.560450852613</v>
      </c>
      <c r="HM122" s="4">
        <f t="shared" si="166"/>
        <v>336.91983148112394</v>
      </c>
      <c r="HN122" s="9">
        <f t="shared" si="167"/>
        <v>294.35125146737073</v>
      </c>
      <c r="HO122" s="4">
        <v>0</v>
      </c>
      <c r="HP122" s="4">
        <f>step*(-'By group'!AC$32*Population!AC122+'By group'!AI$33*Population!AI122)</f>
        <v>0</v>
      </c>
      <c r="HQ122" s="4">
        <f>step*(-'By group'!AD$32*Population!AD122+'By group'!AJ$33*Population!AJ122)</f>
        <v>0</v>
      </c>
      <c r="HR122" s="4">
        <f>step*(-'By group'!AE$32*Population!AE122+'By group'!AK$33*Population!AK122)</f>
        <v>0</v>
      </c>
      <c r="HS122" s="4">
        <f>step*(-'By group'!AF$32*Population!AF122+'By group'!AL$33*Population!AL122)</f>
        <v>-187.15058993125211</v>
      </c>
      <c r="HT122" s="4">
        <f>step*(-'By group'!AG$32*Population!AG122+'By group'!AM$33*Population!AM122)</f>
        <v>-24.20073105144867</v>
      </c>
      <c r="HU122" s="4">
        <f>step*(-'By group'!AH$32*Population!AH122+'By group'!AN$33*Population!AN122)</f>
        <v>-21.299578304791105</v>
      </c>
      <c r="HV122" s="14">
        <f t="shared" si="168"/>
        <v>0</v>
      </c>
      <c r="HW122" s="46">
        <f t="shared" si="169"/>
        <v>0</v>
      </c>
      <c r="HX122" s="4">
        <f t="shared" si="170"/>
        <v>0</v>
      </c>
      <c r="HY122" s="4">
        <f t="shared" si="171"/>
        <v>187.15058993125211</v>
      </c>
      <c r="HZ122" s="4">
        <f t="shared" si="172"/>
        <v>24.20073105144867</v>
      </c>
      <c r="IA122" s="4">
        <f t="shared" si="173"/>
        <v>21.299578304791105</v>
      </c>
      <c r="IB122" s="8">
        <v>0</v>
      </c>
      <c r="IC122" s="4">
        <f>step*(-'By group'!AP$32*Population!AP122+'By group'!AV$33*Population!AV122)</f>
        <v>0</v>
      </c>
      <c r="ID122" s="4">
        <f>step*(-'By group'!AQ$32*Population!AQ122+'By group'!AW$33*Population!AW122)</f>
        <v>0</v>
      </c>
      <c r="IE122" s="4">
        <f>step*(-'By group'!AR$32*Population!AR122+'By group'!AX$33*Population!AX122)</f>
        <v>0</v>
      </c>
      <c r="IF122" s="4">
        <f>step*(-'By group'!AS$32*Population!AS122+'By group'!AY$33*Population!AY122)</f>
        <v>-592.19492474018261</v>
      </c>
      <c r="IG122" s="4">
        <f>step*(-'By group'!AT$32*Population!AT122+'By group'!AZ$33*Population!AZ122)</f>
        <v>-77.557733283091423</v>
      </c>
      <c r="IH122" s="4">
        <f>step*(-'By group'!AU$32*Population!AU122+'By group'!BA$33*Population!BA122)</f>
        <v>-67.608433423463481</v>
      </c>
      <c r="II122" s="14">
        <f t="shared" si="102"/>
        <v>0</v>
      </c>
      <c r="IJ122" s="4">
        <f t="shared" si="103"/>
        <v>0</v>
      </c>
      <c r="IK122" s="4">
        <f t="shared" si="174"/>
        <v>0</v>
      </c>
      <c r="IL122" s="4">
        <f t="shared" si="175"/>
        <v>592.19492474018261</v>
      </c>
      <c r="IM122" s="4">
        <f t="shared" si="176"/>
        <v>77.557733283091423</v>
      </c>
      <c r="IN122" s="4">
        <f t="shared" si="177"/>
        <v>67.608433423463481</v>
      </c>
      <c r="IO122" s="8">
        <v>0</v>
      </c>
      <c r="IP122" s="4">
        <f>step*(-'By group'!BC$32*Population!BC122+'By group'!BI$33*Population!BI122)</f>
        <v>0</v>
      </c>
      <c r="IQ122" s="4">
        <f>step*(-'By group'!BD$32*Population!BD122+'By group'!BJ$33*Population!BJ122)</f>
        <v>0</v>
      </c>
      <c r="IR122" s="4">
        <f>step*(-'By group'!BE$32*Population!BE122+'By group'!BK$33*Population!BK122)</f>
        <v>0</v>
      </c>
      <c r="IS122" s="4">
        <f>step*(-'By group'!BF$32*Population!BF122+'By group'!BL$33*Population!BL122)</f>
        <v>-237.87312377782484</v>
      </c>
      <c r="IT122" s="4">
        <f>step*(-'By group'!BG$32*Population!BG122+'By group'!BM$33*Population!BM122)</f>
        <v>-32.302531067763645</v>
      </c>
      <c r="IU122" s="4">
        <f>step*(-'By group'!BH$32*Population!BH122+'By group'!BN$33*Population!BN122)</f>
        <v>-26.431593587102618</v>
      </c>
      <c r="IV122" s="14">
        <f t="shared" si="104"/>
        <v>0</v>
      </c>
      <c r="IW122" s="4">
        <f t="shared" si="105"/>
        <v>0</v>
      </c>
      <c r="IX122" s="4">
        <f t="shared" si="106"/>
        <v>0</v>
      </c>
      <c r="IY122" s="4">
        <f t="shared" si="107"/>
        <v>237.87312377782484</v>
      </c>
      <c r="IZ122" s="4">
        <f t="shared" si="108"/>
        <v>32.302531067763645</v>
      </c>
      <c r="JA122" s="4">
        <f t="shared" si="109"/>
        <v>26.431593587102618</v>
      </c>
      <c r="JB122" s="75">
        <f>step*(+prop_idu_male*'By group'!BB$9*Population!BB122-'By group'!B$8*Population!B122)</f>
        <v>-1029.3149109738918</v>
      </c>
      <c r="JC122" s="46">
        <f>step*(+prop_idu_male*'By group'!BC$9*Population!BC122-'By group'!C$8*Population!C122)</f>
        <v>-6.1407089264477142</v>
      </c>
      <c r="JD122" s="46">
        <f>step*(+prop_idu_male*'By group'!BD$9*Population!BD122-'By group'!D$8*Population!D122)</f>
        <v>-18.041448955710891</v>
      </c>
      <c r="JE122" s="46">
        <f>step*(+prop_idu_male*'By group'!BE$9*Population!BE122-'By group'!E$8*Population!E122)</f>
        <v>-18.746287697001417</v>
      </c>
      <c r="JF122" s="46">
        <f>step*(+prop_idu_male*'By group'!BF$9*Population!BF122-'By group'!F$8*Population!F122)</f>
        <v>-5.6429170984036752</v>
      </c>
      <c r="JG122" s="46">
        <f>step*(+prop_idu_male*'By group'!BG$9*Population!BG122-'By group'!G$8*Population!G122)</f>
        <v>-1.0879446247864302</v>
      </c>
      <c r="JH122" s="46">
        <f>step*(+prop_idu_male*'By group'!BH$9*Population!BH122-'By group'!H$8*Population!H122)</f>
        <v>-0.92207334756635595</v>
      </c>
      <c r="JI122" s="46">
        <f>step*(+prop_idu_male*'By group'!BI$9*Population!BI122-'By group'!I$8*Population!I122)</f>
        <v>0</v>
      </c>
      <c r="JJ122" s="46">
        <f>step*(+prop_idu_male*'By group'!BJ$9*Population!BJ122-'By group'!J$8*Population!J122)</f>
        <v>0</v>
      </c>
      <c r="JK122" s="46">
        <f>step*(+prop_idu_male*'By group'!BK$9*Population!BK122-'By group'!K$8*Population!K122)</f>
        <v>0</v>
      </c>
      <c r="JL122" s="46">
        <f>step*(+prop_idu_male*'By group'!BL$9*Population!BL122-'By group'!L$8*Population!L122)</f>
        <v>-1.931511956652018</v>
      </c>
      <c r="JM122" s="46">
        <f>step*(+prop_idu_male*'By group'!BM$9*Population!BM122-'By group'!M$8*Population!M122)</f>
        <v>-0.96618354874726076</v>
      </c>
      <c r="JN122" s="46">
        <f>step*(+prop_idu_male*'By group'!BN$9*Population!BN122-'By group'!N$8*Population!N122)</f>
        <v>-0.77766032155646669</v>
      </c>
      <c r="JO122" s="45">
        <f>step*(+(1-prop_idu_male)*'By group'!BB$9*Population!BB122-'By group'!O$8*Population!O122-'By group'!O$6*Population!O122+'By group'!AB$7*Population!AB122)</f>
        <v>-7699.7513049494883</v>
      </c>
      <c r="JP122" s="46">
        <f>step*(+(1-prop_idu_male)*'By group'!BC$9*Population!BC122-'By group'!P$8*Population!P122-'By group'!P$6*Population!P122+'By group'!AC$7*Population!AC122)</f>
        <v>-11.771608317089999</v>
      </c>
      <c r="JQ122" s="46">
        <f>step*(+(1-prop_idu_male)*'By group'!BD$9*Population!BD122-'By group'!Q$8*Population!Q122-'By group'!Q$6*Population!Q122+'By group'!AD$7*Population!AD122)</f>
        <v>-34.143389739325933</v>
      </c>
      <c r="JR122" s="46">
        <f>step*(+(1-prop_idu_male)*'By group'!BE$9*Population!BE122-'By group'!R$8*Population!R122-'By group'!R$6*Population!R122+'By group'!AE$7*Population!AE122)</f>
        <v>-34.868817197222015</v>
      </c>
      <c r="JS122" s="46">
        <f>step*(+(1-prop_idu_male)*'By group'!BF$9*Population!BF122-'By group'!S$8*Population!S122-'By group'!S$6*Population!S122+'By group'!AF$7*Population!AF122)</f>
        <v>-10.363086217806398</v>
      </c>
      <c r="JT122" s="46">
        <f>step*(+(1-prop_idu_male)*'By group'!BG$9*Population!BG122-'By group'!T$8*Population!T122-'By group'!T$6*Population!T122+'By group'!AG$7*Population!AG122)</f>
        <v>-1.9802306884632759</v>
      </c>
      <c r="JU122" s="46">
        <f>step*(+(1-prop_idu_male)*'By group'!BH$9*Population!BH122-'By group'!U$8*Population!U122-'By group'!U$6*Population!U122+'By group'!AH$7*Population!AH122)</f>
        <v>-1.6533873584558205</v>
      </c>
      <c r="JV122" s="46">
        <f>step*(+(1-prop_idu_male)*'By group'!BI$9*Population!BI122-'By group'!V$8*Population!V122-'By group'!V$6*Population!V122+'By group'!AI$7*Population!AI122)</f>
        <v>0</v>
      </c>
      <c r="JW122" s="46">
        <f>step*(+(1-prop_idu_male)*'By group'!BJ$9*Population!BJ122-'By group'!W$8*Population!W122-'By group'!W$6*Population!W122+'By group'!AJ$7*Population!AJ122)</f>
        <v>0</v>
      </c>
      <c r="JX122" s="46">
        <f>step*(+(1-prop_idu_male)*'By group'!BK$9*Population!BK122-'By group'!X$8*Population!X122-'By group'!X$6*Population!X122+'By group'!AK$7*Population!AK122)</f>
        <v>0</v>
      </c>
      <c r="JY122" s="46">
        <f>step*(+(1-prop_idu_male)*'By group'!BL$9*Population!BL122-'By group'!Y$8*Population!Y122-'By group'!Y$6*Population!Y122+'By group'!AL$7*Population!AL122)</f>
        <v>-3.458832865334819</v>
      </c>
      <c r="JZ122" s="46">
        <f>step*(+(1-prop_idu_male)*'By group'!BM$9*Population!BM122-'By group'!Z$8*Population!Z122-'By group'!Z$6*Population!Z122+'By group'!AM$7*Population!AM122)</f>
        <v>-1.7024198786170017</v>
      </c>
      <c r="KA122" s="76">
        <f>step*(+(1-prop_idu_male)*'By group'!BN$9*Population!BN122-'By group'!AA$8*Population!AA122-'By group'!AA$6*Population!AA122+'By group'!AN$7*Population!AN122)</f>
        <v>-1.3475329391520847</v>
      </c>
      <c r="KB122" s="46">
        <f>step*(+'By group'!O$6*Population!O122-'By group'!AB$7*Population!AB122)</f>
        <v>6588.7448500215705</v>
      </c>
      <c r="KC122" s="46">
        <f>step*(+'By group'!P$6*Population!P122-'By group'!AC$7*Population!AC122)</f>
        <v>8.5169655808585354</v>
      </c>
      <c r="KD122" s="46">
        <f>step*(+'By group'!Q$6*Population!Q122-'By group'!AD$7*Population!AD122)</f>
        <v>24.623261334018011</v>
      </c>
      <c r="KE122" s="46">
        <f>step*(+'By group'!R$6*Population!R122-'By group'!AE$7*Population!AE122)</f>
        <v>25.033111582308422</v>
      </c>
      <c r="KF122" s="46">
        <f>step*(+'By group'!S$6*Population!S122-'By group'!AF$7*Population!AF122)</f>
        <v>7.4144073317182979</v>
      </c>
      <c r="KG122" s="46">
        <f>step*(+'By group'!T$6*Population!T122-'By group'!AG$7*Population!AG122)</f>
        <v>1.4132977495898422</v>
      </c>
      <c r="KH122" s="46">
        <f>step*(+'By group'!U$6*Population!U122-'By group'!AH$7*Population!AH122)</f>
        <v>1.1750136180140931</v>
      </c>
      <c r="KI122" s="46">
        <f>step*(+'By group'!V$6*Population!V122-'By group'!AI$7*Population!AI122)</f>
        <v>0</v>
      </c>
      <c r="KJ122" s="46">
        <f>step*(+'By group'!W$6*Population!W122-'By group'!AJ$7*Population!AJ122)</f>
        <v>0</v>
      </c>
      <c r="KK122" s="46">
        <f>step*(+'By group'!X$6*Population!X122-'By group'!AK$7*Population!AK122)</f>
        <v>0</v>
      </c>
      <c r="KL122" s="46">
        <f>step*(+'By group'!Y$6*Population!Y122-'By group'!AL$7*Population!AL122)</f>
        <v>2.4571482463304539</v>
      </c>
      <c r="KM122" s="46">
        <f>step*(+'By group'!Z$6*Population!Z122-'By group'!AM$7*Population!AM122)</f>
        <v>1.2036306265510657</v>
      </c>
      <c r="KN122" s="46">
        <f>step*(+'By group'!AA$6*Population!AA122-'By group'!AN$7*Population!AN122)</f>
        <v>0.94777004889884786</v>
      </c>
      <c r="KO122" s="45">
        <v>0</v>
      </c>
      <c r="KP122" s="46">
        <v>0</v>
      </c>
      <c r="KQ122" s="46">
        <v>0</v>
      </c>
      <c r="KR122" s="46">
        <v>0</v>
      </c>
      <c r="KS122" s="46">
        <v>0</v>
      </c>
      <c r="KT122" s="46">
        <v>0</v>
      </c>
      <c r="KU122" s="46">
        <v>0</v>
      </c>
      <c r="KV122" s="46">
        <v>0</v>
      </c>
      <c r="KW122" s="46">
        <v>0</v>
      </c>
      <c r="KX122" s="46">
        <v>0</v>
      </c>
      <c r="KY122" s="46">
        <v>0</v>
      </c>
      <c r="KZ122" s="46">
        <v>0</v>
      </c>
      <c r="LA122" s="46">
        <v>0</v>
      </c>
      <c r="LB122" s="188">
        <f>step*(-'By group'!BB$9*Population!BB122+'By group'!B$8*Population!B122+'By group'!O$8*Population!O122)</f>
        <v>2140.3213659018097</v>
      </c>
      <c r="LC122" s="189">
        <f>step*(-'By group'!BC$9*Population!BC122+'By group'!C$8*Population!C122+'By group'!P$8*Population!P122)</f>
        <v>9.3953516626791789</v>
      </c>
      <c r="LD122" s="189">
        <f>step*(-'By group'!BD$9*Population!BD122+'By group'!D$8*Population!D122+'By group'!Q$8*Population!Q122)</f>
        <v>27.561577361018813</v>
      </c>
      <c r="LE122" s="189">
        <f>step*(-'By group'!BE$9*Population!BE122+'By group'!E$8*Population!E122+'By group'!R$8*Population!R122)</f>
        <v>28.581993311915006</v>
      </c>
      <c r="LF122" s="189">
        <f>step*(-'By group'!BF$9*Population!BF122+'By group'!F$8*Population!F122+'By group'!S$8*Population!S122)</f>
        <v>8.5915959844917751</v>
      </c>
      <c r="LG122" s="189">
        <f>step*(-'By group'!BG$9*Population!BG122+'By group'!G$8*Population!G122+'By group'!T$8*Population!T122)</f>
        <v>1.6548775636598638</v>
      </c>
      <c r="LH122" s="189">
        <f>step*(-'By group'!BH$9*Population!BH122+'By group'!H$8*Population!H122+'By group'!U$8*Population!U122)</f>
        <v>1.4004470880080835</v>
      </c>
      <c r="LI122" s="189">
        <f>step*(-'By group'!BI$9*Population!BI122+'By group'!I$8*Population!I122+'By group'!V$8*Population!V122)</f>
        <v>0</v>
      </c>
      <c r="LJ122" s="189">
        <f>step*(-'By group'!BJ$9*Population!BJ122+'By group'!J$8*Population!J122+'By group'!W$8*Population!W122)</f>
        <v>0</v>
      </c>
      <c r="LK122" s="189">
        <f>step*(-'By group'!BK$9*Population!BK122+'By group'!K$8*Population!K122+'By group'!X$8*Population!X122)</f>
        <v>0</v>
      </c>
      <c r="LL122" s="189">
        <f>step*(-'By group'!BL$9*Population!BL122+'By group'!L$8*Population!L122+'By group'!Y$8*Population!Y122)</f>
        <v>2.9331965756563827</v>
      </c>
      <c r="LM122" s="189">
        <f>step*(-'By group'!BM$9*Population!BM122+'By group'!M$8*Population!M122+'By group'!Z$8*Population!Z122)</f>
        <v>1.4649728008131966</v>
      </c>
      <c r="LN122" s="189">
        <f>step*(-'By group'!BN$9*Population!BN122+'By group'!N$8*Population!N122+'By group'!AA$8*Population!AA122)</f>
        <v>1.1774232118097034</v>
      </c>
    </row>
    <row r="123" spans="1:326" x14ac:dyDescent="0.25">
      <c r="A123">
        <f t="shared" si="178"/>
        <v>59.5</v>
      </c>
      <c r="B123" s="52">
        <f>step*((-'By group'!B$4-'By group'!B$5-'By group'!B$22)*Population!B123+'By group'!B$3*Population!$BO123)</f>
        <v>206203.35639256495</v>
      </c>
      <c r="C123" s="4">
        <f>step*((-'By group'!C$4-'By group'!C$5-'By group'!C$22)*Population!C123+'By group'!C$3*Population!$BO123)</f>
        <v>-5647.5000336122512</v>
      </c>
      <c r="D123" s="4">
        <f>step*((-'By group'!D$4-'By group'!D$5-'By group'!D$22)*Population!D123+'By group'!D$3*Population!$BO123)</f>
        <v>-37054.96605370364</v>
      </c>
      <c r="E123" s="4">
        <f>step*((-'By group'!E$4-'By group'!E$5-'By group'!E$22)*Population!E123+'By group'!E$3*Population!$BO123)</f>
        <v>-59317.560144000265</v>
      </c>
      <c r="F123" s="4">
        <f>step*((-'By group'!F$4-'By group'!F$5-'By group'!F$22)*Population!F123+'By group'!F$3*Population!$BO123)</f>
        <v>-24066.617546412777</v>
      </c>
      <c r="G123" s="4">
        <f>step*((-'By group'!G$4-'By group'!G$5-'By group'!G$22)*Population!G123+'By group'!G$3*Population!$BO123)</f>
        <v>-5833.7047505996006</v>
      </c>
      <c r="H123" s="4">
        <f>step*((-'By group'!H$4-'By group'!H$5-'By group'!H$22)*Population!H123+'By group'!H$3*Population!$BO123)</f>
        <v>-5417.7508344839152</v>
      </c>
      <c r="I123" s="4">
        <f>step*((-'By group'!I$4-'By group'!I$5-'By group'!I$22)*Population!I123+'By group'!I$3*Population!$BO123)</f>
        <v>0</v>
      </c>
      <c r="J123" s="4">
        <f>step*((-'By group'!J$4-'By group'!J$5-'By group'!J$22)*Population!J123+'By group'!J$3*Population!$BO123)</f>
        <v>0</v>
      </c>
      <c r="K123" s="4">
        <f>step*((-'By group'!K$4-'By group'!K$5-'By group'!K$22)*Population!K123+'By group'!K$3*Population!$BO123)</f>
        <v>0</v>
      </c>
      <c r="L123" s="4">
        <f>step*((-'By group'!L$4-'By group'!L$5-'By group'!L$22)*Population!L123+'By group'!L$3*Population!$BO123)</f>
        <v>-2996.1179524359036</v>
      </c>
      <c r="M123" s="4">
        <f>step*((-'By group'!M$4-'By group'!M$5-'By group'!M$22)*Population!M123+'By group'!M$3*Population!$BO123)</f>
        <v>-1699.1988371991238</v>
      </c>
      <c r="N123" s="4">
        <f>step*((-'By group'!N$4-'By group'!N$5-'By group'!N$22)*Population!N123+'By group'!N$3*Population!$BO123)</f>
        <v>-1610.39018261825</v>
      </c>
      <c r="O123" s="8">
        <f>step*((-'By group'!O$4-'By group'!O$5-'By group'!O$22)*Population!O123+'By group'!O$3*Population!$BO123)</f>
        <v>143463.33359895798</v>
      </c>
      <c r="P123" s="4">
        <f>step*((-'By group'!P$4-'By group'!P$5-'By group'!P$22)*Population!P123+'By group'!P$3*Population!$BO123)</f>
        <v>-2791.4588342898969</v>
      </c>
      <c r="Q123" s="4">
        <f>step*((-'By group'!Q$4-'By group'!Q$5-'By group'!Q$22)*Population!Q123+'By group'!Q$3*Population!$BO123)</f>
        <v>-18307.714654925712</v>
      </c>
      <c r="R123" s="4">
        <f>step*((-'By group'!R$4-'By group'!R$5-'By group'!R$22)*Population!R123+'By group'!R$3*Population!$BO123)</f>
        <v>-29289.357331859355</v>
      </c>
      <c r="S123" s="4">
        <f>step*((-'By group'!S$4-'By group'!S$5-'By group'!S$22)*Population!S123+'By group'!S$3*Population!$BO123)</f>
        <v>-11878.088496680795</v>
      </c>
      <c r="T123" s="4">
        <f>step*((-'By group'!T$4-'By group'!T$5-'By group'!T$22)*Population!T123+'By group'!T$3*Population!$BO123)</f>
        <v>-2878.3437224119298</v>
      </c>
      <c r="U123" s="4">
        <f>step*((-'By group'!U$4-'By group'!U$5-'By group'!U$22)*Population!U123+'By group'!U$3*Population!$BO123)</f>
        <v>-2671.912762772833</v>
      </c>
      <c r="V123" s="4">
        <f>step*((-'By group'!V$4-'By group'!V$5-'By group'!V$22)*Population!V123+'By group'!V$3*Population!$BO123)</f>
        <v>0</v>
      </c>
      <c r="W123" s="4">
        <f>step*((-'By group'!W$4-'By group'!W$5-'By group'!W$22)*Population!W123+'By group'!W$3*Population!$BO123)</f>
        <v>0</v>
      </c>
      <c r="X123" s="4">
        <f>step*((-'By group'!X$4-'By group'!X$5-'By group'!X$22)*Population!X123+'By group'!X$3*Population!$BO123)</f>
        <v>0</v>
      </c>
      <c r="Y123" s="4">
        <f>step*((-'By group'!Y$4-'By group'!Y$5-'By group'!Y$22)*Population!Y123+'By group'!Y$3*Population!$BO123)</f>
        <v>-1477.4891799918553</v>
      </c>
      <c r="Z123" s="4">
        <f>step*((-'By group'!Z$4-'By group'!Z$5-'By group'!Z$22)*Population!Z123+'By group'!Z$3*Population!$BO123)</f>
        <v>-837.57614169849262</v>
      </c>
      <c r="AA123" s="4">
        <f>step*((-'By group'!AA$4-'By group'!AA$5-'By group'!AA$22)*Population!AA123+'By group'!AA$3*Population!$BO123)</f>
        <v>-793.81392055156857</v>
      </c>
      <c r="AB123" s="8">
        <f>step*((-'By group'!AB$4-'By group'!AB$5-'By group'!AB$22)*Population!AB123+'By group'!AB$3*Population!$BO123)</f>
        <v>-1352.9949624212118</v>
      </c>
      <c r="AC123" s="4">
        <f>step*((-'By group'!AC$4-'By group'!AC$5-'By group'!AC$22)*Population!AC123+'By group'!AC$3*Population!$BO123)</f>
        <v>-198.29995344348004</v>
      </c>
      <c r="AD123" s="4">
        <f>step*((-'By group'!AD$4-'By group'!AD$5-'By group'!AD$22)*Population!AD123+'By group'!AD$3*Population!$BO123)</f>
        <v>-1307.8511505131567</v>
      </c>
      <c r="AE123" s="4">
        <f>step*((-'By group'!AE$4-'By group'!AE$5-'By group'!AE$22)*Population!AE123+'By group'!AE$3*Population!$BO123)</f>
        <v>-2108.6784239542594</v>
      </c>
      <c r="AF123" s="4">
        <f>step*((-'By group'!AF$4-'By group'!AF$5-'By group'!AF$22)*Population!AF123+'By group'!AF$3*Population!$BO123)</f>
        <v>-860.18873390792601</v>
      </c>
      <c r="AG123" s="4">
        <f>step*((-'By group'!AG$4-'By group'!AG$5-'By group'!AG$22)*Population!AG123+'By group'!AG$3*Population!$BO123)</f>
        <v>-209.31921628305517</v>
      </c>
      <c r="AH123" s="4">
        <f>step*((-'By group'!AH$4-'By group'!AH$5-'By group'!AH$22)*Population!AH123+'By group'!AH$3*Population!$BO123)</f>
        <v>-195.7117680617965</v>
      </c>
      <c r="AI123" s="4">
        <f>step*((-'By group'!AI$4-'By group'!AI$5-'By group'!AI$22)*Population!AI123+'By group'!AI$3*Population!$BO123)</f>
        <v>0</v>
      </c>
      <c r="AJ123" s="4">
        <f>step*((-'By group'!AJ$4-'By group'!AJ$5-'By group'!AJ$22)*Population!AJ123+'By group'!AJ$3*Population!$BO123)</f>
        <v>0</v>
      </c>
      <c r="AK123" s="4">
        <f>step*((-'By group'!AK$4-'By group'!AK$5-'By group'!AK$22)*Population!AK123+'By group'!AK$3*Population!$BO123)</f>
        <v>0</v>
      </c>
      <c r="AL123" s="4">
        <f>step*((-'By group'!AL$4-'By group'!AL$5-'By group'!AL$22)*Population!AL123+'By group'!AL$3*Population!$BO123)</f>
        <v>-108.29545689077786</v>
      </c>
      <c r="AM123" s="4">
        <f>step*((-'By group'!AM$4-'By group'!AM$5-'By group'!AM$22)*Population!AM123+'By group'!AM$3*Population!$BO123)</f>
        <v>-61.882884949364616</v>
      </c>
      <c r="AN123" s="4">
        <f>step*((-'By group'!AN$4-'By group'!AN$5-'By group'!AN$22)*Population!AN123+'By group'!AN$3*Population!$BO123)</f>
        <v>-59.150215996488669</v>
      </c>
      <c r="AO123" s="8">
        <f>step*((-'By group'!AO$4-'By group'!AO$5-'By group'!AO$22)*Population!AO123+'By group'!AO$3*Population!$BO123)</f>
        <v>18293.32904057741</v>
      </c>
      <c r="AP123" s="4">
        <f>step*((-'By group'!AP$4-'By group'!AP$5-'By group'!AP$22)*Population!AP123+'By group'!AP$3*Population!$BO123)</f>
        <v>-643.54034878629477</v>
      </c>
      <c r="AQ123" s="4">
        <f>step*((-'By group'!AQ$4-'By group'!AQ$5-'By group'!AQ$22)*Population!AQ123+'By group'!AQ$3*Population!$BO123)</f>
        <v>-4211.5203045974085</v>
      </c>
      <c r="AR123" s="4">
        <f>step*((-'By group'!AR$4-'By group'!AR$5-'By group'!AR$22)*Population!AR123+'By group'!AR$3*Population!$BO123)</f>
        <v>-6712.8745388172138</v>
      </c>
      <c r="AS123" s="4">
        <f>step*((-'By group'!AS$4-'By group'!AS$5-'By group'!AS$22)*Population!AS123+'By group'!AS$3*Population!$BO123)</f>
        <v>-2713.3130694298575</v>
      </c>
      <c r="AT123" s="4">
        <f>step*((-'By group'!AT$4-'By group'!AT$5-'By group'!AT$22)*Population!AT123+'By group'!AT$3*Population!$BO123)</f>
        <v>-655.64849868452234</v>
      </c>
      <c r="AU123" s="4">
        <f>step*((-'By group'!AU$4-'By group'!AU$5-'By group'!AU$22)*Population!AU123+'By group'!AU$3*Population!$BO123)</f>
        <v>-604.88025282075216</v>
      </c>
      <c r="AV123" s="4">
        <f>step*((-'By group'!AV$4-'By group'!AV$5-'By group'!AV$22)*Population!AV123+'By group'!AV$3*Population!$BO123)</f>
        <v>0</v>
      </c>
      <c r="AW123" s="4">
        <f>step*((-'By group'!AW$4-'By group'!AW$5-'By group'!AW$22)*Population!AW123+'By group'!AW$3*Population!$BO123)</f>
        <v>0</v>
      </c>
      <c r="AX123" s="4">
        <f>step*((-'By group'!AX$4-'By group'!AX$5-'By group'!AX$22)*Population!AX123+'By group'!AX$3*Population!$BO123)</f>
        <v>0</v>
      </c>
      <c r="AY123" s="4">
        <f>step*((-'By group'!AY$4-'By group'!AY$5-'By group'!AY$22)*Population!AY123+'By group'!AY$3*Population!$BO123)</f>
        <v>-334.34460295366443</v>
      </c>
      <c r="AZ123" s="4">
        <f>step*((-'By group'!AZ$4-'By group'!AZ$5-'By group'!AZ$22)*Population!AZ123+'By group'!AZ$3*Population!$BO123)</f>
        <v>-187.9542025189842</v>
      </c>
      <c r="BA123" s="4">
        <f>step*((-'By group'!BA$4-'By group'!BA$5-'By group'!BA$22)*Population!BA123+'By group'!BA$3*Population!$BO123)</f>
        <v>-175.74193545533896</v>
      </c>
      <c r="BB123" s="8">
        <f>step*((-'By group'!BB$4-'By group'!BB$5-'By group'!BB$22)*Population!BB123+'By group'!BB$3*Population!$BO123)</f>
        <v>5933.7010221453547</v>
      </c>
      <c r="BC123" s="4">
        <f>step*((-'By group'!BC$4-'By group'!BC$5-'By group'!BC$22)*Population!BC123+'By group'!BC$3*Population!$BO123)</f>
        <v>-450.49314220453942</v>
      </c>
      <c r="BD123" s="4">
        <f>step*((-'By group'!BD$4-'By group'!BD$5-'By group'!BD$22)*Population!BD123+'By group'!BD$3*Population!$BO123)</f>
        <v>-2284.8150418665964</v>
      </c>
      <c r="BE123" s="4">
        <f>step*((-'By group'!BE$4-'By group'!BE$5-'By group'!BE$22)*Population!BE123+'By group'!BE$3*Population!$BO123)</f>
        <v>-3178.8272443264395</v>
      </c>
      <c r="BF123" s="4">
        <f>step*((-'By group'!BF$4-'By group'!BF$5-'By group'!BF$22)*Population!BF123+'By group'!BF$3*Population!$BO123)</f>
        <v>-1179.4133996093124</v>
      </c>
      <c r="BG123" s="4">
        <f>step*((-'By group'!BG$4-'By group'!BG$5-'By group'!BG$22)*Population!BG123+'By group'!BG$3*Population!$BO123)</f>
        <v>-269.16434850627542</v>
      </c>
      <c r="BH123" s="4">
        <f>step*((-'By group'!BH$4-'By group'!BH$5-'By group'!BH$22)*Population!BH123+'By group'!BH$3*Population!$BO123)</f>
        <v>-231.42016639430327</v>
      </c>
      <c r="BI123" s="4">
        <f>step*((-'By group'!BI$4-'By group'!BI$5-'By group'!BI$22)*Population!BI123+'By group'!BI$3*Population!$BO123)</f>
        <v>0</v>
      </c>
      <c r="BJ123" s="4">
        <f>step*((-'By group'!BJ$4-'By group'!BJ$5-'By group'!BJ$22)*Population!BJ123+'By group'!BJ$3*Population!$BO123)</f>
        <v>0</v>
      </c>
      <c r="BK123" s="4">
        <f>step*((-'By group'!BK$4-'By group'!BK$5-'By group'!BK$22)*Population!BK123+'By group'!BK$3*Population!$BO123)</f>
        <v>0</v>
      </c>
      <c r="BL123" s="4">
        <f>step*((-'By group'!BL$4-'By group'!BL$5-'By group'!BL$22)*Population!BL123+'By group'!BL$3*Population!$BO123)</f>
        <v>-152.17327466620395</v>
      </c>
      <c r="BM123" s="4">
        <f>step*((-'By group'!BM$4-'By group'!BM$5-'By group'!BM$22)*Population!BM123+'By group'!BM$3*Population!$BO123)</f>
        <v>-77.476055914446249</v>
      </c>
      <c r="BN123" s="4">
        <f>step*((-'By group'!BN$4-'By group'!BN$5-'By group'!BN$22)*Population!BN123+'By group'!BN$3*Population!$BO123)</f>
        <v>-64.832038022860971</v>
      </c>
      <c r="BO123" s="71">
        <f>-step*SUM(SCR!B123:N123)*Population!B123</f>
        <v>-147245.88932013497</v>
      </c>
      <c r="BP123" s="4">
        <f>step*-SUM('By group'!C$11:C$21)*Population!C123</f>
        <v>-141187.50084030628</v>
      </c>
      <c r="BQ123" s="4">
        <f>step*-SUM('By group'!D$11:D$21)*Population!D123</f>
        <v>-102930.46126028789</v>
      </c>
      <c r="BR123" s="4">
        <f>step*-SUM('By group'!E$11:E$21)*Population!E123</f>
        <v>-42369.685817143043</v>
      </c>
      <c r="BS123" s="4">
        <f>step*-SUM('By group'!F$11:F$21)*Population!F123</f>
        <v>-12666.640813901462</v>
      </c>
      <c r="BT123" s="4">
        <f>step*-SUM('By group'!G$11:G$21)*Population!G123</f>
        <v>-6076.7757818745831</v>
      </c>
      <c r="BU123" s="4">
        <f>step*-SUM('By group'!H$11:H$21)*Population!H123</f>
        <v>0</v>
      </c>
      <c r="BV123" s="4">
        <f>step*-SUM('By group'!I$11:I$21)*Population!I123</f>
        <v>0</v>
      </c>
      <c r="BW123" s="4">
        <f>step*-SUM('By group'!J$11:J$21)*Population!J123</f>
        <v>0</v>
      </c>
      <c r="BX123" s="4">
        <f>step*-SUM('By group'!K$11:K$21)*Population!K123</f>
        <v>0</v>
      </c>
      <c r="BY123" s="4">
        <f>step*-SUM('By group'!L$11:L$21)*Population!L123</f>
        <v>-2140.084251739931</v>
      </c>
      <c r="BZ123" s="4">
        <f>step*-SUM('By group'!M$11:M$21)*Population!M123</f>
        <v>-1061.9992732494525</v>
      </c>
      <c r="CA123" s="4">
        <f>step*-SUM('By group'!N$11:N$21)*Population!N123</f>
        <v>0</v>
      </c>
      <c r="CB123" s="13">
        <f>-step*SUM(SCR!O123:AA123)*Population!O123</f>
        <v>-72791.367982948359</v>
      </c>
      <c r="CC123" s="4">
        <f>step*-SUM('By group'!P$11:P$21)*Population!P123</f>
        <v>-69786.470857247419</v>
      </c>
      <c r="CD123" s="4">
        <f>step*-SUM('By group'!Q$11:Q$21)*Population!Q123</f>
        <v>-50854.762930349199</v>
      </c>
      <c r="CE123" s="4">
        <f>step*-SUM('By group'!R$11:R$21)*Population!R123</f>
        <v>-20920.969522756684</v>
      </c>
      <c r="CF123" s="4">
        <f>step*-SUM('By group'!S$11:S$21)*Population!S123</f>
        <v>-6251.6255245688399</v>
      </c>
      <c r="CG123" s="4">
        <f>step*-SUM('By group'!T$11:T$21)*Population!T123</f>
        <v>-2998.2747108457602</v>
      </c>
      <c r="CH123" s="4">
        <f>step*-SUM('By group'!U$11:U$21)*Population!U123</f>
        <v>0</v>
      </c>
      <c r="CI123" s="4">
        <f>step*-SUM('By group'!V$11:V$21)*Population!V123</f>
        <v>0</v>
      </c>
      <c r="CJ123" s="4">
        <f>step*-SUM('By group'!W$11:W$21)*Population!W123</f>
        <v>0</v>
      </c>
      <c r="CK123" s="4">
        <f>step*-SUM('By group'!X$11:X$21)*Population!X123</f>
        <v>0</v>
      </c>
      <c r="CL123" s="4">
        <f>step*-SUM('By group'!Y$11:Y$21)*Population!Y123</f>
        <v>-1055.3494142798966</v>
      </c>
      <c r="CM123" s="4">
        <f>step*-SUM('By group'!Z$11:Z$21)*Population!Z123</f>
        <v>-523.48508856155786</v>
      </c>
      <c r="CN123" s="4">
        <f>step*-SUM('By group'!AA$11:AA$21)*Population!AA123</f>
        <v>0</v>
      </c>
      <c r="CO123" s="13">
        <f>-step*SUM(SCR!AB123:AN123)*Population!AB123</f>
        <v>-5161.347062457121</v>
      </c>
      <c r="CP123" s="4">
        <f>step*-SUM('By group'!AC$11:AC$21)*Population!AC123</f>
        <v>-4957.4988360870011</v>
      </c>
      <c r="CQ123" s="4">
        <f>step*-SUM('By group'!AD$11:AD$21)*Population!AD123</f>
        <v>-3632.9198625365466</v>
      </c>
      <c r="CR123" s="4">
        <f>step*-SUM('By group'!AE$11:AE$21)*Population!AE123</f>
        <v>-1506.1988742530425</v>
      </c>
      <c r="CS123" s="4">
        <f>step*-SUM('By group'!AF$11:AF$21)*Population!AF123</f>
        <v>-452.73091258311899</v>
      </c>
      <c r="CT123" s="4">
        <f>step*-SUM('By group'!AG$11:AG$21)*Population!AG123</f>
        <v>-218.04085029484912</v>
      </c>
      <c r="CU123" s="4">
        <f>step*-SUM('By group'!AH$11:AH$21)*Population!AH123</f>
        <v>0</v>
      </c>
      <c r="CV123" s="4">
        <f>step*-SUM('By group'!AI$11:AI$21)*Population!AI123</f>
        <v>0</v>
      </c>
      <c r="CW123" s="4">
        <f>step*-SUM('By group'!AJ$11:AJ$21)*Population!AJ123</f>
        <v>0</v>
      </c>
      <c r="CX123" s="4">
        <f>step*-SUM('By group'!AK$11:AK$21)*Population!AK123</f>
        <v>0</v>
      </c>
      <c r="CY123" s="4">
        <f>step*-SUM('By group'!AL$11:AL$21)*Population!AL123</f>
        <v>-77.353897779127038</v>
      </c>
      <c r="CZ123" s="4">
        <f>step*-SUM('By group'!AM$11:AM$21)*Population!AM123</f>
        <v>-38.676803093352888</v>
      </c>
      <c r="DA123" s="4">
        <f>step*-SUM('By group'!AN$11:AN$21)*Population!AN123</f>
        <v>0</v>
      </c>
      <c r="DB123" s="13">
        <f>-step*SUM(SCR!AO123:BA123)*Population!AO123</f>
        <v>-16791.641428823175</v>
      </c>
      <c r="DC123" s="4">
        <f>step*-SUM('By group'!AP$11:AP$21)*Population!AP123</f>
        <v>-16088.508719657368</v>
      </c>
      <c r="DD123" s="4">
        <f>step*-SUM('By group'!AQ$11:AQ$21)*Population!AQ123</f>
        <v>-11698.667512770578</v>
      </c>
      <c r="DE123" s="4">
        <f>step*-SUM('By group'!AR$11:AR$21)*Population!AR123</f>
        <v>-4794.9103848694385</v>
      </c>
      <c r="DF123" s="4">
        <f>step*-SUM('By group'!AS$11:AS$21)*Population!AS123</f>
        <v>-1428.0595102262409</v>
      </c>
      <c r="DG123" s="4">
        <f>step*-SUM('By group'!AT$11:AT$21)*Population!AT123</f>
        <v>-682.96718612971074</v>
      </c>
      <c r="DH123" s="4">
        <f>step*-SUM('By group'!AU$11:AU$21)*Population!AU123</f>
        <v>0</v>
      </c>
      <c r="DI123" s="4">
        <f>step*-SUM('By group'!AV$11:AV$21)*Population!AV123</f>
        <v>0</v>
      </c>
      <c r="DJ123" s="4">
        <f>step*-SUM('By group'!AW$11:AW$21)*Population!AW123</f>
        <v>0</v>
      </c>
      <c r="DK123" s="4">
        <f>step*-SUM('By group'!AX$11:AX$21)*Population!AX123</f>
        <v>0</v>
      </c>
      <c r="DL123" s="4">
        <f>step*-SUM('By group'!AY$11:AY$21)*Population!AY123</f>
        <v>-238.81757353833174</v>
      </c>
      <c r="DM123" s="4">
        <f>step*-SUM('By group'!AZ$11:AZ$21)*Population!AZ123</f>
        <v>-117.47137657436514</v>
      </c>
      <c r="DN123" s="4">
        <f>step*-SUM('By group'!BA$11:BA$21)*Population!BA123</f>
        <v>0</v>
      </c>
      <c r="DO123" s="13">
        <f>-step*SUM(SCR!BB123:BN123)*Population!BB123</f>
        <v>-7970.3376444839232</v>
      </c>
      <c r="DP123" s="4">
        <f>step*-SUM('By group'!BC$11:BC$21)*Population!BC123</f>
        <v>-7508.2190367423227</v>
      </c>
      <c r="DQ123" s="4">
        <f>step*-SUM('By group'!BD$11:BD$21)*Population!BD123</f>
        <v>-5192.7614587877188</v>
      </c>
      <c r="DR123" s="4">
        <f>step*-SUM('By group'!BE$11:BE$21)*Population!BE123</f>
        <v>-1986.7670277040249</v>
      </c>
      <c r="DS123" s="4">
        <f>step*-SUM('By group'!BF$11:BF$21)*Population!BF123</f>
        <v>-561.62542838538684</v>
      </c>
      <c r="DT123" s="4">
        <f>step*-SUM('By group'!BG$11:BG$21)*Population!BG123</f>
        <v>-258.81187356372635</v>
      </c>
      <c r="DU123" s="4">
        <f>step*-SUM('By group'!BH$11:BH$21)*Population!BH123</f>
        <v>0</v>
      </c>
      <c r="DV123" s="4">
        <f>step*-SUM('By group'!BI$11:BI$21)*Population!BI123</f>
        <v>0</v>
      </c>
      <c r="DW123" s="4">
        <f>step*-SUM('By group'!BJ$11:BJ$21)*Population!BJ123</f>
        <v>0</v>
      </c>
      <c r="DX123" s="4">
        <f>step*-SUM('By group'!BK$11:BK$21)*Population!BK123</f>
        <v>0</v>
      </c>
      <c r="DY123" s="4">
        <f>step*-SUM('By group'!BL$11:BL$21)*Population!BL123</f>
        <v>-84.540708147891095</v>
      </c>
      <c r="DZ123" s="4">
        <f>step*-SUM('By group'!BM$11:BM$21)*Population!BM123</f>
        <v>-38.738027957223125</v>
      </c>
      <c r="EA123" s="4">
        <f>step*-SUM('By group'!BN$11:BN$21)*Population!BN123</f>
        <v>0</v>
      </c>
      <c r="EB123" s="52">
        <v>0</v>
      </c>
      <c r="EC123" s="4">
        <f t="shared" si="111"/>
        <v>147245.88932013497</v>
      </c>
      <c r="ED123" s="4">
        <f t="shared" si="111"/>
        <v>141187.50084030628</v>
      </c>
      <c r="EE123" s="4">
        <f t="shared" si="112"/>
        <v>102930.46126028789</v>
      </c>
      <c r="EF123" s="4">
        <f t="shared" si="113"/>
        <v>42369.685817143043</v>
      </c>
      <c r="EG123" s="4">
        <f t="shared" si="114"/>
        <v>12666.640813901462</v>
      </c>
      <c r="EH123" s="4">
        <f t="shared" si="114"/>
        <v>6076.7757818745831</v>
      </c>
      <c r="EI123" s="4">
        <v>0</v>
      </c>
      <c r="EJ123" s="4">
        <f t="shared" si="115"/>
        <v>0</v>
      </c>
      <c r="EK123" s="4">
        <f t="shared" si="116"/>
        <v>0</v>
      </c>
      <c r="EL123" s="4">
        <f t="shared" si="117"/>
        <v>0</v>
      </c>
      <c r="EM123" s="4">
        <f t="shared" si="118"/>
        <v>2140.084251739931</v>
      </c>
      <c r="EN123" s="4">
        <f t="shared" si="119"/>
        <v>1061.9992732494525</v>
      </c>
      <c r="EO123" s="52">
        <v>0</v>
      </c>
      <c r="EP123" s="4">
        <f t="shared" si="120"/>
        <v>72791.367982948359</v>
      </c>
      <c r="EQ123" s="4">
        <f t="shared" si="121"/>
        <v>69786.470857247419</v>
      </c>
      <c r="ER123" s="4">
        <f t="shared" si="122"/>
        <v>50854.762930349199</v>
      </c>
      <c r="ES123" s="4">
        <f t="shared" si="123"/>
        <v>20920.969522756684</v>
      </c>
      <c r="ET123" s="4">
        <f t="shared" si="124"/>
        <v>6251.6255245688399</v>
      </c>
      <c r="EU123" s="4">
        <f t="shared" si="125"/>
        <v>2998.2747108457602</v>
      </c>
      <c r="EV123" s="4">
        <v>0</v>
      </c>
      <c r="EW123" s="4">
        <f t="shared" si="126"/>
        <v>0</v>
      </c>
      <c r="EX123" s="4">
        <f t="shared" si="127"/>
        <v>0</v>
      </c>
      <c r="EY123" s="4">
        <f t="shared" si="128"/>
        <v>0</v>
      </c>
      <c r="EZ123" s="4">
        <f t="shared" si="129"/>
        <v>1055.3494142798966</v>
      </c>
      <c r="FA123" s="4">
        <f t="shared" si="130"/>
        <v>523.48508856155786</v>
      </c>
      <c r="FB123" s="52">
        <v>0</v>
      </c>
      <c r="FC123" s="4">
        <f t="shared" si="131"/>
        <v>5161.347062457121</v>
      </c>
      <c r="FD123" s="4">
        <f t="shared" si="132"/>
        <v>4957.4988360870011</v>
      </c>
      <c r="FE123" s="4">
        <f t="shared" si="133"/>
        <v>3632.9198625365466</v>
      </c>
      <c r="FF123" s="4">
        <f t="shared" si="134"/>
        <v>1506.1988742530425</v>
      </c>
      <c r="FG123" s="4">
        <f t="shared" si="135"/>
        <v>452.73091258311899</v>
      </c>
      <c r="FH123" s="4">
        <f t="shared" si="136"/>
        <v>218.04085029484912</v>
      </c>
      <c r="FI123" s="4">
        <v>0</v>
      </c>
      <c r="FJ123" s="4">
        <f t="shared" si="137"/>
        <v>0</v>
      </c>
      <c r="FK123" s="4">
        <f t="shared" si="138"/>
        <v>0</v>
      </c>
      <c r="FL123" s="4">
        <f t="shared" si="139"/>
        <v>0</v>
      </c>
      <c r="FM123" s="4">
        <f t="shared" si="140"/>
        <v>77.353897779127038</v>
      </c>
      <c r="FN123" s="9">
        <f t="shared" si="141"/>
        <v>38.676803093352888</v>
      </c>
      <c r="FO123" s="4">
        <v>0</v>
      </c>
      <c r="FP123" s="4">
        <f t="shared" si="142"/>
        <v>16791.641428823175</v>
      </c>
      <c r="FQ123" s="4">
        <f t="shared" si="143"/>
        <v>16088.508719657368</v>
      </c>
      <c r="FR123" s="4">
        <f t="shared" si="144"/>
        <v>11698.667512770578</v>
      </c>
      <c r="FS123" s="4">
        <f t="shared" si="145"/>
        <v>4794.9103848694385</v>
      </c>
      <c r="FT123" s="4">
        <f t="shared" si="146"/>
        <v>1428.0595102262409</v>
      </c>
      <c r="FU123" s="4">
        <f t="shared" si="147"/>
        <v>682.96718612971074</v>
      </c>
      <c r="FV123" s="4">
        <v>0</v>
      </c>
      <c r="FW123" s="4">
        <f t="shared" si="148"/>
        <v>0</v>
      </c>
      <c r="FX123" s="4">
        <f t="shared" si="149"/>
        <v>0</v>
      </c>
      <c r="FY123" s="4">
        <f t="shared" si="150"/>
        <v>0</v>
      </c>
      <c r="FZ123" s="4">
        <f t="shared" si="151"/>
        <v>238.81757353833174</v>
      </c>
      <c r="GA123" s="4">
        <f t="shared" si="152"/>
        <v>117.47137657436514</v>
      </c>
      <c r="GB123" s="4">
        <v>0</v>
      </c>
      <c r="GC123" s="4">
        <f t="shared" si="153"/>
        <v>7970.3376444839232</v>
      </c>
      <c r="GD123" s="4">
        <f t="shared" si="94"/>
        <v>7508.2190367423227</v>
      </c>
      <c r="GE123" s="4">
        <f t="shared" si="95"/>
        <v>5192.7614587877188</v>
      </c>
      <c r="GF123" s="4">
        <f t="shared" si="96"/>
        <v>1986.7670277040249</v>
      </c>
      <c r="GG123" s="4">
        <f t="shared" si="97"/>
        <v>561.62542838538684</v>
      </c>
      <c r="GH123" s="4">
        <f t="shared" si="98"/>
        <v>258.81187356372635</v>
      </c>
      <c r="GI123" s="4">
        <v>0</v>
      </c>
      <c r="GJ123" s="4">
        <f t="shared" si="154"/>
        <v>0</v>
      </c>
      <c r="GK123" s="4">
        <f t="shared" si="155"/>
        <v>0</v>
      </c>
      <c r="GL123" s="4">
        <f t="shared" si="99"/>
        <v>0</v>
      </c>
      <c r="GM123" s="4">
        <f t="shared" si="100"/>
        <v>84.540708147891095</v>
      </c>
      <c r="GN123" s="4">
        <f t="shared" si="101"/>
        <v>38.738027957223125</v>
      </c>
      <c r="GO123" s="52">
        <v>0</v>
      </c>
      <c r="GP123" s="4">
        <f>step*(-'By group'!C$32*Population!C123+'By group'!I$33*Population!I123)</f>
        <v>0</v>
      </c>
      <c r="GQ123" s="4">
        <f>step*(-'By group'!D$32*Population!D123+'By group'!J$33*Population!J123)</f>
        <v>0</v>
      </c>
      <c r="GR123" s="4">
        <f>step*(-'By group'!E$32*Population!E123+'By group'!K$33*Population!K123)</f>
        <v>0</v>
      </c>
      <c r="GS123" s="4">
        <f>step*(-'By group'!F$32*Population!F123+'By group'!L$33*Population!L123)</f>
        <v>-5263.2782810807657</v>
      </c>
      <c r="GT123" s="4">
        <f>step*(-'By group'!G$32*Population!G123+'By group'!M$33*Population!M123)</f>
        <v>-684.35551975019052</v>
      </c>
      <c r="GU123" s="4">
        <f>step*(-'By group'!H$32*Population!H123+'By group'!N$33*Population!N123)</f>
        <v>-598.43024841917327</v>
      </c>
      <c r="GV123" s="46">
        <f t="shared" si="156"/>
        <v>0</v>
      </c>
      <c r="GW123" s="14">
        <f t="shared" si="157"/>
        <v>0</v>
      </c>
      <c r="GX123" s="4">
        <f t="shared" si="158"/>
        <v>0</v>
      </c>
      <c r="GY123" s="4">
        <f t="shared" si="159"/>
        <v>5263.2782810807657</v>
      </c>
      <c r="GZ123" s="4">
        <f t="shared" si="160"/>
        <v>684.35551975019052</v>
      </c>
      <c r="HA123" s="4">
        <f t="shared" si="161"/>
        <v>598.43024841917327</v>
      </c>
      <c r="HB123" s="8">
        <v>0</v>
      </c>
      <c r="HC123" s="4">
        <f>step*(-'By group'!P$32*Population!P123+'By group'!V$33*Population!V123)</f>
        <v>0</v>
      </c>
      <c r="HD123" s="4">
        <f>step*(-'By group'!Q$32*Population!Q123+'By group'!W$33*Population!W123)</f>
        <v>0</v>
      </c>
      <c r="HE123" s="4">
        <f>step*(-'By group'!R$32*Population!R123+'By group'!X$33*Population!X123)</f>
        <v>0</v>
      </c>
      <c r="HF123" s="4">
        <f>step*(-'By group'!S$32*Population!S123+'By group'!Y$33*Population!Y123)</f>
        <v>-2598.1380551444718</v>
      </c>
      <c r="HG123" s="4">
        <f>step*(-'By group'!T$32*Population!T123+'By group'!Z$33*Population!Z123)</f>
        <v>-337.91239788837311</v>
      </c>
      <c r="HH123" s="4">
        <f>step*(-'By group'!U$32*Population!U123+'By group'!AA$33*Population!AA123)</f>
        <v>-295.23608339689429</v>
      </c>
      <c r="HI123" s="14">
        <f t="shared" si="162"/>
        <v>0</v>
      </c>
      <c r="HJ123" s="46">
        <f t="shared" si="163"/>
        <v>0</v>
      </c>
      <c r="HK123" s="4">
        <f t="shared" si="164"/>
        <v>0</v>
      </c>
      <c r="HL123" s="4">
        <f t="shared" si="165"/>
        <v>2598.1380551444718</v>
      </c>
      <c r="HM123" s="4">
        <f t="shared" si="166"/>
        <v>337.91239788837311</v>
      </c>
      <c r="HN123" s="9">
        <f t="shared" si="167"/>
        <v>295.23608339689429</v>
      </c>
      <c r="HO123" s="4">
        <v>0</v>
      </c>
      <c r="HP123" s="4">
        <f>step*(-'By group'!AC$32*Population!AC123+'By group'!AI$33*Population!AI123)</f>
        <v>0</v>
      </c>
      <c r="HQ123" s="4">
        <f>step*(-'By group'!AD$32*Population!AD123+'By group'!AJ$33*Population!AJ123)</f>
        <v>0</v>
      </c>
      <c r="HR123" s="4">
        <f>step*(-'By group'!AE$32*Population!AE123+'By group'!AK$33*Population!AK123)</f>
        <v>0</v>
      </c>
      <c r="HS123" s="4">
        <f>step*(-'By group'!AF$32*Population!AF123+'By group'!AL$33*Population!AL123)</f>
        <v>-187.68850740199599</v>
      </c>
      <c r="HT123" s="4">
        <f>step*(-'By group'!AG$32*Population!AG123+'By group'!AM$33*Population!AM123)</f>
        <v>-24.269768512293382</v>
      </c>
      <c r="HU123" s="4">
        <f>step*(-'By group'!AH$32*Population!AH123+'By group'!AN$33*Population!AN123)</f>
        <v>-21.360902376039562</v>
      </c>
      <c r="HV123" s="14">
        <f t="shared" si="168"/>
        <v>0</v>
      </c>
      <c r="HW123" s="46">
        <f t="shared" si="169"/>
        <v>0</v>
      </c>
      <c r="HX123" s="4">
        <f t="shared" si="170"/>
        <v>0</v>
      </c>
      <c r="HY123" s="4">
        <f t="shared" si="171"/>
        <v>187.68850740199599</v>
      </c>
      <c r="HZ123" s="4">
        <f t="shared" si="172"/>
        <v>24.269768512293382</v>
      </c>
      <c r="IA123" s="4">
        <f t="shared" si="173"/>
        <v>21.360902376039562</v>
      </c>
      <c r="IB123" s="8">
        <v>0</v>
      </c>
      <c r="IC123" s="4">
        <f>step*(-'By group'!AP$32*Population!AP123+'By group'!AV$33*Population!AV123)</f>
        <v>0</v>
      </c>
      <c r="ID123" s="4">
        <f>step*(-'By group'!AQ$32*Population!AQ123+'By group'!AW$33*Population!AW123)</f>
        <v>0</v>
      </c>
      <c r="IE123" s="4">
        <f>step*(-'By group'!AR$32*Population!AR123+'By group'!AX$33*Population!AX123)</f>
        <v>0</v>
      </c>
      <c r="IF123" s="4">
        <f>step*(-'By group'!AS$32*Population!AS123+'By group'!AY$33*Population!AY123)</f>
        <v>-594.62096834395459</v>
      </c>
      <c r="IG123" s="4">
        <f>step*(-'By group'!AT$32*Population!AT123+'By group'!AZ$33*Population!AZ123)</f>
        <v>-77.857748938759585</v>
      </c>
      <c r="IH123" s="4">
        <f>step*(-'By group'!AU$32*Population!AU123+'By group'!BA$33*Population!BA123)</f>
        <v>-67.880471837416167</v>
      </c>
      <c r="II123" s="14">
        <f t="shared" si="102"/>
        <v>0</v>
      </c>
      <c r="IJ123" s="4">
        <f t="shared" si="103"/>
        <v>0</v>
      </c>
      <c r="IK123" s="4">
        <f t="shared" si="174"/>
        <v>0</v>
      </c>
      <c r="IL123" s="4">
        <f t="shared" si="175"/>
        <v>594.62096834395459</v>
      </c>
      <c r="IM123" s="4">
        <f t="shared" si="176"/>
        <v>77.857748938759585</v>
      </c>
      <c r="IN123" s="4">
        <f t="shared" si="177"/>
        <v>67.880471837416167</v>
      </c>
      <c r="IO123" s="8">
        <v>0</v>
      </c>
      <c r="IP123" s="4">
        <f>step*(-'By group'!BC$32*Population!BC123+'By group'!BI$33*Population!BI123)</f>
        <v>0</v>
      </c>
      <c r="IQ123" s="4">
        <f>step*(-'By group'!BD$32*Population!BD123+'By group'!BJ$33*Population!BJ123)</f>
        <v>0</v>
      </c>
      <c r="IR123" s="4">
        <f>step*(-'By group'!BE$32*Population!BE123+'By group'!BK$33*Population!BK123)</f>
        <v>0</v>
      </c>
      <c r="IS123" s="4">
        <f>step*(-'By group'!BF$32*Population!BF123+'By group'!BL$33*Population!BL123)</f>
        <v>-238.54236011874787</v>
      </c>
      <c r="IT123" s="4">
        <f>step*(-'By group'!BG$32*Population!BG123+'By group'!BM$33*Population!BM123)</f>
        <v>-32.393360734133708</v>
      </c>
      <c r="IU123" s="4">
        <f>step*(-'By group'!BH$32*Population!BH123+'By group'!BN$33*Population!BN123)</f>
        <v>-26.506107882665425</v>
      </c>
      <c r="IV123" s="14">
        <f t="shared" si="104"/>
        <v>0</v>
      </c>
      <c r="IW123" s="4">
        <f t="shared" si="105"/>
        <v>0</v>
      </c>
      <c r="IX123" s="4">
        <f t="shared" si="106"/>
        <v>0</v>
      </c>
      <c r="IY123" s="4">
        <f t="shared" si="107"/>
        <v>238.54236011874787</v>
      </c>
      <c r="IZ123" s="4">
        <f t="shared" si="108"/>
        <v>32.393360734133708</v>
      </c>
      <c r="JA123" s="4">
        <f t="shared" si="109"/>
        <v>26.506107882665425</v>
      </c>
      <c r="JB123" s="75">
        <f>step*(+prop_idu_male*'By group'!BB$9*Population!BB123-'By group'!B$8*Population!B123)</f>
        <v>-1032.1903221599352</v>
      </c>
      <c r="JC123" s="46">
        <f>step*(+prop_idu_male*'By group'!BC$9*Population!BC123-'By group'!C$8*Population!C123)</f>
        <v>-6.1583887576062351</v>
      </c>
      <c r="JD123" s="46">
        <f>step*(+prop_idu_male*'By group'!BD$9*Population!BD123-'By group'!D$8*Population!D123)</f>
        <v>-18.093566751839475</v>
      </c>
      <c r="JE123" s="46">
        <f>step*(+prop_idu_male*'By group'!BE$9*Population!BE123-'By group'!E$8*Population!E123)</f>
        <v>-18.800722475326694</v>
      </c>
      <c r="JF123" s="46">
        <f>step*(+prop_idu_male*'By group'!BF$9*Population!BF123-'By group'!F$8*Population!F123)</f>
        <v>-5.6593698928882672</v>
      </c>
      <c r="JG123" s="46">
        <f>step*(+prop_idu_male*'By group'!BG$9*Population!BG123-'By group'!G$8*Population!G123)</f>
        <v>-1.0911254570643281</v>
      </c>
      <c r="JH123" s="46">
        <f>step*(+prop_idu_male*'By group'!BH$9*Population!BH123-'By group'!H$8*Population!H123)</f>
        <v>-0.92477706852111152</v>
      </c>
      <c r="JI123" s="46">
        <f>step*(+prop_idu_male*'By group'!BI$9*Population!BI123-'By group'!I$8*Population!I123)</f>
        <v>0</v>
      </c>
      <c r="JJ123" s="46">
        <f>step*(+prop_idu_male*'By group'!BJ$9*Population!BJ123-'By group'!J$8*Population!J123)</f>
        <v>0</v>
      </c>
      <c r="JK123" s="46">
        <f>step*(+prop_idu_male*'By group'!BK$9*Population!BK123-'By group'!K$8*Population!K123)</f>
        <v>0</v>
      </c>
      <c r="JL123" s="46">
        <f>step*(+prop_idu_male*'By group'!BL$9*Population!BL123-'By group'!L$8*Population!L123)</f>
        <v>-1.9371865521849925</v>
      </c>
      <c r="JM123" s="46">
        <f>step*(+prop_idu_male*'By group'!BM$9*Population!BM123-'By group'!M$8*Population!M123)</f>
        <v>-0.96902800615211704</v>
      </c>
      <c r="JN123" s="46">
        <f>step*(+prop_idu_male*'By group'!BN$9*Population!BN123-'By group'!N$8*Population!N123)</f>
        <v>-0.77992295804067024</v>
      </c>
      <c r="JO123" s="45">
        <f>step*(+(1-prop_idu_male)*'By group'!BB$9*Population!BB123-'By group'!O$8*Population!O123-'By group'!O$6*Population!O123+'By group'!AB$7*Population!AB123)</f>
        <v>-7721.4979462012325</v>
      </c>
      <c r="JP123" s="46">
        <f>step*(+(1-prop_idu_male)*'By group'!BC$9*Population!BC123-'By group'!P$8*Population!P123-'By group'!P$6*Population!P123+'By group'!AC$7*Population!AC123)</f>
        <v>-11.806271138716824</v>
      </c>
      <c r="JQ123" s="46">
        <f>step*(+(1-prop_idu_male)*'By group'!BD$9*Population!BD123-'By group'!Q$8*Population!Q123-'By group'!Q$6*Population!Q123+'By group'!AD$7*Population!AD123)</f>
        <v>-34.24433810206888</v>
      </c>
      <c r="JR123" s="46">
        <f>step*(+(1-prop_idu_male)*'By group'!BE$9*Population!BE123-'By group'!R$8*Population!R123-'By group'!R$6*Population!R123+'By group'!AE$7*Population!AE123)</f>
        <v>-34.972391365011113</v>
      </c>
      <c r="JS123" s="46">
        <f>step*(+(1-prop_idu_male)*'By group'!BF$9*Population!BF123-'By group'!S$8*Population!S123-'By group'!S$6*Population!S123+'By group'!AF$7*Population!AF123)</f>
        <v>-10.393928892897344</v>
      </c>
      <c r="JT123" s="46">
        <f>step*(+(1-prop_idu_male)*'By group'!BG$9*Population!BG123-'By group'!T$8*Population!T123-'By group'!T$6*Population!T123+'By group'!AG$7*Population!AG123)</f>
        <v>-1.9861186674079261</v>
      </c>
      <c r="JU123" s="46">
        <f>step*(+(1-prop_idu_male)*'By group'!BH$9*Population!BH123-'By group'!U$8*Population!U123-'By group'!U$6*Population!U123+'By group'!AH$7*Population!AH123)</f>
        <v>-1.6582439327338674</v>
      </c>
      <c r="JV123" s="46">
        <f>step*(+(1-prop_idu_male)*'By group'!BI$9*Population!BI123-'By group'!V$8*Population!V123-'By group'!V$6*Population!V123+'By group'!AI$7*Population!AI123)</f>
        <v>0</v>
      </c>
      <c r="JW123" s="46">
        <f>step*(+(1-prop_idu_male)*'By group'!BJ$9*Population!BJ123-'By group'!W$8*Population!W123-'By group'!W$6*Population!W123+'By group'!AJ$7*Population!AJ123)</f>
        <v>0</v>
      </c>
      <c r="JX123" s="46">
        <f>step*(+(1-prop_idu_male)*'By group'!BK$9*Population!BK123-'By group'!X$8*Population!X123-'By group'!X$6*Population!X123+'By group'!AK$7*Population!AK123)</f>
        <v>0</v>
      </c>
      <c r="JY123" s="46">
        <f>step*(+(1-prop_idu_male)*'By group'!BL$9*Population!BL123-'By group'!Y$8*Population!Y123-'By group'!Y$6*Population!Y123+'By group'!AL$7*Population!AL123)</f>
        <v>-3.4690265861141882</v>
      </c>
      <c r="JZ123" s="46">
        <f>step*(+(1-prop_idu_male)*'By group'!BM$9*Population!BM123-'By group'!Z$8*Population!Z123-'By group'!Z$6*Population!Z123+'By group'!AM$7*Population!AM123)</f>
        <v>-1.7073126484889267</v>
      </c>
      <c r="KA123" s="76">
        <f>step*(+(1-prop_idu_male)*'By group'!BN$9*Population!BN123-'By group'!AA$8*Population!AA123-'By group'!AA$6*Population!AA123+'By group'!AN$7*Population!AN123)</f>
        <v>-1.3510802649743692</v>
      </c>
      <c r="KB123" s="46">
        <f>step*(+'By group'!O$6*Population!O123-'By group'!AB$7*Population!AB123)</f>
        <v>6607.3545203505164</v>
      </c>
      <c r="KC123" s="46">
        <f>step*(+'By group'!P$6*Population!P123-'By group'!AC$7*Population!AC123)</f>
        <v>8.5421941669567225</v>
      </c>
      <c r="KD123" s="46">
        <f>step*(+'By group'!Q$6*Population!Q123-'By group'!AD$7*Population!AD123)</f>
        <v>24.69651689105357</v>
      </c>
      <c r="KE123" s="46">
        <f>step*(+'By group'!R$6*Population!R123-'By group'!AE$7*Population!AE123)</f>
        <v>25.107936711943978</v>
      </c>
      <c r="KF123" s="46">
        <f>step*(+'By group'!S$6*Population!S123-'By group'!AF$7*Population!AF123)</f>
        <v>7.4366037591285394</v>
      </c>
      <c r="KG123" s="46">
        <f>step*(+'By group'!T$6*Population!T123-'By group'!AG$7*Population!AG123)</f>
        <v>1.4175211500664209</v>
      </c>
      <c r="KH123" s="46">
        <f>step*(+'By group'!U$6*Population!U123-'By group'!AH$7*Population!AH123)</f>
        <v>1.1784694667070135</v>
      </c>
      <c r="KI123" s="46">
        <f>step*(+'By group'!V$6*Population!V123-'By group'!AI$7*Population!AI123)</f>
        <v>0</v>
      </c>
      <c r="KJ123" s="46">
        <f>step*(+'By group'!W$6*Population!W123-'By group'!AJ$7*Population!AJ123)</f>
        <v>0</v>
      </c>
      <c r="KK123" s="46">
        <f>step*(+'By group'!X$6*Population!X123-'By group'!AK$7*Population!AK123)</f>
        <v>0</v>
      </c>
      <c r="KL123" s="46">
        <f>step*(+'By group'!Y$6*Population!Y123-'By group'!AL$7*Population!AL123)</f>
        <v>2.4644015967230266</v>
      </c>
      <c r="KM123" s="46">
        <f>step*(+'By group'!Z$6*Population!Z123-'By group'!AM$7*Population!AM123)</f>
        <v>1.2070703767017028</v>
      </c>
      <c r="KN123" s="46">
        <f>step*(+'By group'!AA$6*Population!AA123-'By group'!AN$7*Population!AN123)</f>
        <v>0.95019617025525127</v>
      </c>
      <c r="KO123" s="45">
        <v>0</v>
      </c>
      <c r="KP123" s="46">
        <v>0</v>
      </c>
      <c r="KQ123" s="46">
        <v>0</v>
      </c>
      <c r="KR123" s="46">
        <v>0</v>
      </c>
      <c r="KS123" s="46">
        <v>0</v>
      </c>
      <c r="KT123" s="46">
        <v>0</v>
      </c>
      <c r="KU123" s="46">
        <v>0</v>
      </c>
      <c r="KV123" s="46">
        <v>0</v>
      </c>
      <c r="KW123" s="46">
        <v>0</v>
      </c>
      <c r="KX123" s="46">
        <v>0</v>
      </c>
      <c r="KY123" s="46">
        <v>0</v>
      </c>
      <c r="KZ123" s="46">
        <v>0</v>
      </c>
      <c r="LA123" s="46">
        <v>0</v>
      </c>
      <c r="LB123" s="188">
        <f>step*(-'By group'!BB$9*Population!BB123+'By group'!B$8*Population!B123+'By group'!O$8*Population!O123)</f>
        <v>2146.3337480106516</v>
      </c>
      <c r="LC123" s="189">
        <f>step*(-'By group'!BC$9*Population!BC123+'By group'!C$8*Population!C123+'By group'!P$8*Population!P123)</f>
        <v>9.422465729366337</v>
      </c>
      <c r="LD123" s="189">
        <f>step*(-'By group'!BD$9*Population!BD123+'By group'!D$8*Population!D123+'By group'!Q$8*Population!Q123)</f>
        <v>27.641387962854786</v>
      </c>
      <c r="LE123" s="189">
        <f>step*(-'By group'!BE$9*Population!BE123+'By group'!E$8*Population!E123+'By group'!R$8*Population!R123)</f>
        <v>28.665177128393829</v>
      </c>
      <c r="LF123" s="189">
        <f>step*(-'By group'!BF$9*Population!BF123+'By group'!F$8*Population!F123+'By group'!S$8*Population!S123)</f>
        <v>8.6166950266570712</v>
      </c>
      <c r="LG123" s="189">
        <f>step*(-'By group'!BG$9*Population!BG123+'By group'!G$8*Population!G123+'By group'!T$8*Population!T123)</f>
        <v>1.6597229744058328</v>
      </c>
      <c r="LH123" s="189">
        <f>step*(-'By group'!BH$9*Population!BH123+'By group'!H$8*Population!H123+'By group'!U$8*Population!U123)</f>
        <v>1.4045515345479656</v>
      </c>
      <c r="LI123" s="189">
        <f>step*(-'By group'!BI$9*Population!BI123+'By group'!I$8*Population!I123+'By group'!V$8*Population!V123)</f>
        <v>0</v>
      </c>
      <c r="LJ123" s="189">
        <f>step*(-'By group'!BJ$9*Population!BJ123+'By group'!J$8*Population!J123+'By group'!W$8*Population!W123)</f>
        <v>0</v>
      </c>
      <c r="LK123" s="189">
        <f>step*(-'By group'!BK$9*Population!BK123+'By group'!K$8*Population!K123+'By group'!X$8*Population!X123)</f>
        <v>0</v>
      </c>
      <c r="LL123" s="189">
        <f>step*(-'By group'!BL$9*Population!BL123+'By group'!L$8*Population!L123+'By group'!Y$8*Population!Y123)</f>
        <v>2.9418115415761541</v>
      </c>
      <c r="LM123" s="189">
        <f>step*(-'By group'!BM$9*Population!BM123+'By group'!M$8*Population!M123+'By group'!Z$8*Population!Z123)</f>
        <v>1.4692702779393412</v>
      </c>
      <c r="LN123" s="189">
        <f>step*(-'By group'!BN$9*Population!BN123+'By group'!N$8*Population!N123+'By group'!AA$8*Population!AA123)</f>
        <v>1.1808070527597885</v>
      </c>
    </row>
    <row r="124" spans="1:326" s="12" customFormat="1" x14ac:dyDescent="0.25">
      <c r="A124">
        <f t="shared" si="178"/>
        <v>60</v>
      </c>
      <c r="B124" s="52">
        <f>step*((-'By group'!B$4-'By group'!B$5-'By group'!B$22)*Population!B124+'By group'!B$3*Population!$BO124)</f>
        <v>206782.84577499854</v>
      </c>
      <c r="C124" s="4">
        <f>step*((-'By group'!C$4-'By group'!C$5-'By group'!C$22)*Population!C124+'By group'!C$3*Population!$BO124)</f>
        <v>-5663.689235910605</v>
      </c>
      <c r="D124" s="4">
        <f>step*((-'By group'!D$4-'By group'!D$5-'By group'!D$22)*Population!D124+'By group'!D$3*Population!$BO124)</f>
        <v>-37161.5242500643</v>
      </c>
      <c r="E124" s="4">
        <f>step*((-'By group'!E$4-'By group'!E$5-'By group'!E$22)*Population!E124+'By group'!E$3*Population!$BO124)</f>
        <v>-59488.978184733955</v>
      </c>
      <c r="F124" s="4">
        <f>step*((-'By group'!F$4-'By group'!F$5-'By group'!F$22)*Population!F124+'By group'!F$3*Population!$BO124)</f>
        <v>-24136.440609525253</v>
      </c>
      <c r="G124" s="4">
        <f>step*((-'By group'!G$4-'By group'!G$5-'By group'!G$22)*Population!G124+'By group'!G$3*Population!$BO124)</f>
        <v>-5850.6760232924053</v>
      </c>
      <c r="H124" s="4">
        <f>step*((-'By group'!H$4-'By group'!H$5-'By group'!H$22)*Population!H124+'By group'!H$3*Population!$BO124)</f>
        <v>-5433.5633637882029</v>
      </c>
      <c r="I124" s="4">
        <f>step*((-'By group'!I$4-'By group'!I$5-'By group'!I$22)*Population!I124+'By group'!I$3*Population!$BO124)</f>
        <v>0</v>
      </c>
      <c r="J124" s="4">
        <f>step*((-'By group'!J$4-'By group'!J$5-'By group'!J$22)*Population!J124+'By group'!J$3*Population!$BO124)</f>
        <v>0</v>
      </c>
      <c r="K124" s="4">
        <f>step*((-'By group'!K$4-'By group'!K$5-'By group'!K$22)*Population!K124+'By group'!K$3*Population!$BO124)</f>
        <v>0</v>
      </c>
      <c r="L124" s="4">
        <f>step*((-'By group'!L$4-'By group'!L$5-'By group'!L$22)*Population!L124+'By group'!L$3*Population!$BO124)</f>
        <v>-3004.8776747605966</v>
      </c>
      <c r="M124" s="4">
        <f>step*((-'By group'!M$4-'By group'!M$5-'By group'!M$22)*Population!M124+'By group'!M$3*Population!$BO124)</f>
        <v>-1704.1806478419553</v>
      </c>
      <c r="N124" s="4">
        <f>step*((-'By group'!N$4-'By group'!N$5-'By group'!N$22)*Population!N124+'By group'!N$3*Population!$BO124)</f>
        <v>-1615.0698271470217</v>
      </c>
      <c r="O124" s="8">
        <f>step*((-'By group'!O$4-'By group'!O$5-'By group'!O$22)*Population!O124+'By group'!O$3*Population!$BO124)</f>
        <v>143841.81534461025</v>
      </c>
      <c r="P124" s="4">
        <f>step*((-'By group'!P$4-'By group'!P$5-'By group'!P$22)*Population!P124+'By group'!P$3*Population!$BO124)</f>
        <v>-2799.5241151007899</v>
      </c>
      <c r="Q124" s="4">
        <f>step*((-'By group'!Q$4-'By group'!Q$5-'By group'!Q$22)*Population!Q124+'By group'!Q$3*Population!$BO124)</f>
        <v>-18360.792058974053</v>
      </c>
      <c r="R124" s="4">
        <f>step*((-'By group'!R$4-'By group'!R$5-'By group'!R$22)*Population!R124+'By group'!R$3*Population!$BO124)</f>
        <v>-29374.682247670899</v>
      </c>
      <c r="S124" s="4">
        <f>step*((-'By group'!S$4-'By group'!S$5-'By group'!S$22)*Population!S124+'By group'!S$3*Population!$BO124)</f>
        <v>-11912.805965000034</v>
      </c>
      <c r="T124" s="4">
        <f>step*((-'By group'!T$4-'By group'!T$5-'By group'!T$22)*Population!T124+'By group'!T$3*Population!$BO124)</f>
        <v>-2886.7697803532187</v>
      </c>
      <c r="U124" s="4">
        <f>step*((-'By group'!U$4-'By group'!U$5-'By group'!U$22)*Population!U124+'By group'!U$3*Population!$BO124)</f>
        <v>-2679.7216822698069</v>
      </c>
      <c r="V124" s="4">
        <f>step*((-'By group'!V$4-'By group'!V$5-'By group'!V$22)*Population!V124+'By group'!V$3*Population!$BO124)</f>
        <v>0</v>
      </c>
      <c r="W124" s="4">
        <f>step*((-'By group'!W$4-'By group'!W$5-'By group'!W$22)*Population!W124+'By group'!W$3*Population!$BO124)</f>
        <v>0</v>
      </c>
      <c r="X124" s="4">
        <f>step*((-'By group'!X$4-'By group'!X$5-'By group'!X$22)*Population!X124+'By group'!X$3*Population!$BO124)</f>
        <v>0</v>
      </c>
      <c r="Y124" s="4">
        <f>step*((-'By group'!Y$4-'By group'!Y$5-'By group'!Y$22)*Population!Y124+'By group'!Y$3*Population!$BO124)</f>
        <v>-1481.8173103919178</v>
      </c>
      <c r="Z124" s="4">
        <f>step*((-'By group'!Z$4-'By group'!Z$5-'By group'!Z$22)*Population!Z124+'By group'!Z$3*Population!$BO124)</f>
        <v>-840.01560323927106</v>
      </c>
      <c r="AA124" s="4">
        <f>step*((-'By group'!AA$4-'By group'!AA$5-'By group'!AA$22)*Population!AA124+'By group'!AA$3*Population!$BO124)</f>
        <v>-796.05175681004982</v>
      </c>
      <c r="AB124" s="8">
        <f>step*((-'By group'!AB$4-'By group'!AB$5-'By group'!AB$22)*Population!AB124+'By group'!AB$3*Population!$BO124)</f>
        <v>-1356.7154622400992</v>
      </c>
      <c r="AC124" s="4">
        <f>step*((-'By group'!AC$4-'By group'!AC$5-'By group'!AC$22)*Population!AC124+'By group'!AC$3*Population!$BO124)</f>
        <v>-198.8635721272239</v>
      </c>
      <c r="AD124" s="4">
        <f>step*((-'By group'!AD$4-'By group'!AD$5-'By group'!AD$22)*Population!AD124+'By group'!AD$3*Population!$BO124)</f>
        <v>-1311.5793411067084</v>
      </c>
      <c r="AE124" s="4">
        <f>step*((-'By group'!AE$4-'By group'!AE$5-'By group'!AE$22)*Population!AE124+'By group'!AE$3*Population!$BO124)</f>
        <v>-2114.7194941000257</v>
      </c>
      <c r="AF124" s="4">
        <f>step*((-'By group'!AF$4-'By group'!AF$5-'By group'!AF$22)*Population!AF124+'By group'!AF$3*Population!$BO124)</f>
        <v>-862.66392549056104</v>
      </c>
      <c r="AG124" s="4">
        <f>step*((-'By group'!AG$4-'By group'!AG$5-'By group'!AG$22)*Population!AG124+'By group'!AG$3*Population!$BO124)</f>
        <v>-209.92367995737223</v>
      </c>
      <c r="AH124" s="4">
        <f>step*((-'By group'!AH$4-'By group'!AH$5-'By group'!AH$22)*Population!AH124+'By group'!AH$3*Population!$BO124)</f>
        <v>-196.28063013258233</v>
      </c>
      <c r="AI124" s="4">
        <f>step*((-'By group'!AI$4-'By group'!AI$5-'By group'!AI$22)*Population!AI124+'By group'!AI$3*Population!$BO124)</f>
        <v>0</v>
      </c>
      <c r="AJ124" s="4">
        <f>step*((-'By group'!AJ$4-'By group'!AJ$5-'By group'!AJ$22)*Population!AJ124+'By group'!AJ$3*Population!$BO124)</f>
        <v>0</v>
      </c>
      <c r="AK124" s="4">
        <f>step*((-'By group'!AK$4-'By group'!AK$5-'By group'!AK$22)*Population!AK124+'By group'!AK$3*Population!$BO124)</f>
        <v>0</v>
      </c>
      <c r="AL124" s="4">
        <f>step*((-'By group'!AL$4-'By group'!AL$5-'By group'!AL$22)*Population!AL124+'By group'!AL$3*Population!$BO124)</f>
        <v>-108.61070569379486</v>
      </c>
      <c r="AM124" s="4">
        <f>step*((-'By group'!AM$4-'By group'!AM$5-'By group'!AM$22)*Population!AM124+'By group'!AM$3*Population!$BO124)</f>
        <v>-62.064568839396983</v>
      </c>
      <c r="AN124" s="4">
        <f>step*((-'By group'!AN$4-'By group'!AN$5-'By group'!AN$22)*Population!AN124+'By group'!AN$3*Population!$BO124)</f>
        <v>-59.32479613258878</v>
      </c>
      <c r="AO124" s="8">
        <f>step*((-'By group'!AO$4-'By group'!AO$5-'By group'!AO$22)*Population!AO124+'By group'!AO$3*Population!$BO124)</f>
        <v>18378.086558729461</v>
      </c>
      <c r="AP124" s="4">
        <f>step*((-'By group'!AP$4-'By group'!AP$5-'By group'!AP$22)*Population!AP124+'By group'!AP$3*Population!$BO124)</f>
        <v>-645.92404320147523</v>
      </c>
      <c r="AQ124" s="4">
        <f>step*((-'By group'!AQ$4-'By group'!AQ$5-'By group'!AQ$22)*Population!AQ124+'By group'!AQ$3*Population!$BO124)</f>
        <v>-4227.5691858034525</v>
      </c>
      <c r="AR124" s="4">
        <f>step*((-'By group'!AR$4-'By group'!AR$5-'By group'!AR$22)*Population!AR124+'By group'!AR$3*Population!$BO124)</f>
        <v>-6739.5981012889642</v>
      </c>
      <c r="AS124" s="4">
        <f>step*((-'By group'!AS$4-'By group'!AS$5-'By group'!AS$22)*Population!AS124+'By group'!AS$3*Population!$BO124)</f>
        <v>-2724.5072684350412</v>
      </c>
      <c r="AT124" s="4">
        <f>step*((-'By group'!AT$4-'By group'!AT$5-'By group'!AT$22)*Population!AT124+'By group'!AT$3*Population!$BO124)</f>
        <v>-658.42915703810206</v>
      </c>
      <c r="AU124" s="4">
        <f>step*((-'By group'!AU$4-'By group'!AU$5-'By group'!AU$22)*Population!AU124+'By group'!AU$3*Population!$BO124)</f>
        <v>-607.58496511071087</v>
      </c>
      <c r="AV124" s="4">
        <f>step*((-'By group'!AV$4-'By group'!AV$5-'By group'!AV$22)*Population!AV124+'By group'!AV$3*Population!$BO124)</f>
        <v>0</v>
      </c>
      <c r="AW124" s="4">
        <f>step*((-'By group'!AW$4-'By group'!AW$5-'By group'!AW$22)*Population!AW124+'By group'!AW$3*Population!$BO124)</f>
        <v>0</v>
      </c>
      <c r="AX124" s="4">
        <f>step*((-'By group'!AX$4-'By group'!AX$5-'By group'!AX$22)*Population!AX124+'By group'!AX$3*Population!$BO124)</f>
        <v>0</v>
      </c>
      <c r="AY124" s="4">
        <f>step*((-'By group'!AY$4-'By group'!AY$5-'By group'!AY$22)*Population!AY124+'By group'!AY$3*Population!$BO124)</f>
        <v>-335.84671838330155</v>
      </c>
      <c r="AZ124" s="4">
        <f>step*((-'By group'!AZ$4-'By group'!AZ$5-'By group'!AZ$22)*Population!AZ124+'By group'!AZ$3*Population!$BO124)</f>
        <v>-188.85418198968352</v>
      </c>
      <c r="BA124" s="4">
        <f>step*((-'By group'!BA$4-'By group'!BA$5-'By group'!BA$22)*Population!BA124+'By group'!BA$3*Population!$BO124)</f>
        <v>-176.65487718620099</v>
      </c>
      <c r="BB124" s="8">
        <f>step*((-'By group'!BB$4-'By group'!BB$5-'By group'!BB$22)*Population!BB124+'By group'!BB$3*Population!$BO124)</f>
        <v>5950.2911982245842</v>
      </c>
      <c r="BC124" s="4">
        <f>step*((-'By group'!BC$4-'By group'!BC$5-'By group'!BC$22)*Population!BC124+'By group'!BC$3*Population!$BO124)</f>
        <v>-451.75601808052505</v>
      </c>
      <c r="BD124" s="4">
        <f>step*((-'By group'!BD$4-'By group'!BD$5-'By group'!BD$22)*Population!BD124+'By group'!BD$3*Population!$BO124)</f>
        <v>-2291.2262735121913</v>
      </c>
      <c r="BE124" s="4">
        <f>step*((-'By group'!BE$4-'By group'!BE$5-'By group'!BE$22)*Population!BE124+'By group'!BE$3*Population!$BO124)</f>
        <v>-3187.7604225481437</v>
      </c>
      <c r="BF124" s="4">
        <f>step*((-'By group'!BF$4-'By group'!BF$5-'By group'!BF$22)*Population!BF124+'By group'!BF$3*Population!$BO124)</f>
        <v>-1182.7319318789318</v>
      </c>
      <c r="BG124" s="4">
        <f>step*((-'By group'!BG$4-'By group'!BG$5-'By group'!BG$22)*Population!BG124+'By group'!BG$3*Population!$BO124)</f>
        <v>-269.92239633074632</v>
      </c>
      <c r="BH124" s="4">
        <f>step*((-'By group'!BH$4-'By group'!BH$5-'By group'!BH$22)*Population!BH124+'By group'!BH$3*Population!$BO124)</f>
        <v>-232.0728593783754</v>
      </c>
      <c r="BI124" s="4">
        <f>step*((-'By group'!BI$4-'By group'!BI$5-'By group'!BI$22)*Population!BI124+'By group'!BI$3*Population!$BO124)</f>
        <v>0</v>
      </c>
      <c r="BJ124" s="4">
        <f>step*((-'By group'!BJ$4-'By group'!BJ$5-'By group'!BJ$22)*Population!BJ124+'By group'!BJ$3*Population!$BO124)</f>
        <v>0</v>
      </c>
      <c r="BK124" s="4">
        <f>step*((-'By group'!BK$4-'By group'!BK$5-'By group'!BK$22)*Population!BK124+'By group'!BK$3*Population!$BO124)</f>
        <v>0</v>
      </c>
      <c r="BL124" s="4">
        <f>step*((-'By group'!BL$4-'By group'!BL$5-'By group'!BL$22)*Population!BL124+'By group'!BL$3*Population!$BO124)</f>
        <v>-152.60259166236455</v>
      </c>
      <c r="BM124" s="4">
        <f>step*((-'By group'!BM$4-'By group'!BM$5-'By group'!BM$22)*Population!BM124+'By group'!BM$3*Population!$BO124)</f>
        <v>-77.694981443275736</v>
      </c>
      <c r="BN124" s="4">
        <f>step*((-'By group'!BN$4-'By group'!BN$5-'By group'!BN$22)*Population!BN124+'By group'!BN$3*Population!$BO124)</f>
        <v>-65.015222082886524</v>
      </c>
      <c r="BO124" s="71">
        <f>-step*SUM(SCR!B124:N124)*Population!B124</f>
        <v>-147667.583349211</v>
      </c>
      <c r="BP124" s="4">
        <f>step*-SUM('By group'!C$11:C$21)*Population!C124</f>
        <v>-141592.23089776511</v>
      </c>
      <c r="BQ124" s="4">
        <f>step*-SUM('By group'!D$11:D$21)*Population!D124</f>
        <v>-103226.45625017861</v>
      </c>
      <c r="BR124" s="4">
        <f>step*-SUM('By group'!E$11:E$21)*Population!E124</f>
        <v>-42492.127274809965</v>
      </c>
      <c r="BS124" s="4">
        <f>step*-SUM('By group'!F$11:F$21)*Population!F124</f>
        <v>-12703.389794486975</v>
      </c>
      <c r="BT124" s="4">
        <f>step*-SUM('By group'!G$11:G$21)*Population!G124</f>
        <v>-6094.4541909295885</v>
      </c>
      <c r="BU124" s="4">
        <f>step*-SUM('By group'!H$11:H$21)*Population!H124</f>
        <v>0</v>
      </c>
      <c r="BV124" s="4">
        <f>step*-SUM('By group'!I$11:I$21)*Population!I124</f>
        <v>0</v>
      </c>
      <c r="BW124" s="4">
        <f>step*-SUM('By group'!J$11:J$21)*Population!J124</f>
        <v>0</v>
      </c>
      <c r="BX124" s="4">
        <f>step*-SUM('By group'!K$11:K$21)*Population!K124</f>
        <v>0</v>
      </c>
      <c r="BY124" s="4">
        <f>step*-SUM('By group'!L$11:L$21)*Population!L124</f>
        <v>-2146.3411962575688</v>
      </c>
      <c r="BZ124" s="4">
        <f>step*-SUM('By group'!M$11:M$21)*Population!M124</f>
        <v>-1065.1129049012222</v>
      </c>
      <c r="CA124" s="4">
        <f>step*-SUM('By group'!N$11:N$21)*Population!N124</f>
        <v>0</v>
      </c>
      <c r="CB124" s="13">
        <f>-step*SUM(SCR!O124:AA124)*Population!O124</f>
        <v>-73001.45397650254</v>
      </c>
      <c r="CC124" s="4">
        <f>step*-SUM('By group'!P$11:P$21)*Population!P124</f>
        <v>-69988.102877519748</v>
      </c>
      <c r="CD124" s="4">
        <f>step*-SUM('By group'!Q$11:Q$21)*Population!Q124</f>
        <v>-51002.200163816815</v>
      </c>
      <c r="CE124" s="4">
        <f>step*-SUM('By group'!R$11:R$21)*Population!R124</f>
        <v>-20981.915891193497</v>
      </c>
      <c r="CF124" s="4">
        <f>step*-SUM('By group'!S$11:S$21)*Population!S124</f>
        <v>-6269.8978763158084</v>
      </c>
      <c r="CG124" s="4">
        <f>step*-SUM('By group'!T$11:T$21)*Population!T124</f>
        <v>-3007.0518545346026</v>
      </c>
      <c r="CH124" s="4">
        <f>step*-SUM('By group'!U$11:U$21)*Population!U124</f>
        <v>0</v>
      </c>
      <c r="CI124" s="4">
        <f>step*-SUM('By group'!V$11:V$21)*Population!V124</f>
        <v>0</v>
      </c>
      <c r="CJ124" s="4">
        <f>step*-SUM('By group'!W$11:W$21)*Population!W124</f>
        <v>0</v>
      </c>
      <c r="CK124" s="4">
        <f>step*-SUM('By group'!X$11:X$21)*Population!X124</f>
        <v>0</v>
      </c>
      <c r="CL124" s="4">
        <f>step*-SUM('By group'!Y$11:Y$21)*Population!Y124</f>
        <v>-1058.4409359942269</v>
      </c>
      <c r="CM124" s="4">
        <f>step*-SUM('By group'!Z$11:Z$21)*Population!Z124</f>
        <v>-525.00975202454435</v>
      </c>
      <c r="CN124" s="4">
        <f>step*-SUM('By group'!AA$11:AA$21)*Population!AA124</f>
        <v>0</v>
      </c>
      <c r="CO124" s="13">
        <f>-step*SUM(SCR!AB124:AN124)*Population!AB124</f>
        <v>-5176.004493804021</v>
      </c>
      <c r="CP124" s="4">
        <f>step*-SUM('By group'!AC$11:AC$21)*Population!AC124</f>
        <v>-4971.5893031805972</v>
      </c>
      <c r="CQ124" s="4">
        <f>step*-SUM('By group'!AD$11:AD$21)*Population!AD124</f>
        <v>-3643.2759475186344</v>
      </c>
      <c r="CR124" s="4">
        <f>step*-SUM('By group'!AE$11:AE$21)*Population!AE124</f>
        <v>-1510.5139243571612</v>
      </c>
      <c r="CS124" s="4">
        <f>step*-SUM('By group'!AF$11:AF$21)*Population!AF124</f>
        <v>-454.03364499503215</v>
      </c>
      <c r="CT124" s="4">
        <f>step*-SUM('By group'!AG$11:AG$21)*Population!AG124</f>
        <v>-218.67049995559606</v>
      </c>
      <c r="CU124" s="4">
        <f>step*-SUM('By group'!AH$11:AH$21)*Population!AH124</f>
        <v>0</v>
      </c>
      <c r="CV124" s="4">
        <f>step*-SUM('By group'!AI$11:AI$21)*Population!AI124</f>
        <v>0</v>
      </c>
      <c r="CW124" s="4">
        <f>step*-SUM('By group'!AJ$11:AJ$21)*Population!AJ124</f>
        <v>0</v>
      </c>
      <c r="CX124" s="4">
        <f>step*-SUM('By group'!AK$11:AK$21)*Population!AK124</f>
        <v>0</v>
      </c>
      <c r="CY124" s="4">
        <f>step*-SUM('By group'!AL$11:AL$21)*Population!AL124</f>
        <v>-77.57907549556775</v>
      </c>
      <c r="CZ124" s="4">
        <f>step*-SUM('By group'!AM$11:AM$21)*Population!AM124</f>
        <v>-38.790355524623116</v>
      </c>
      <c r="DA124" s="4">
        <f>step*-SUM('By group'!AN$11:AN$21)*Population!AN124</f>
        <v>0</v>
      </c>
      <c r="DB124" s="13">
        <f>-step*SUM(SCR!AO124:BA124)*Population!AO124</f>
        <v>-16853.299031855448</v>
      </c>
      <c r="DC124" s="4">
        <f>step*-SUM('By group'!AP$11:AP$21)*Population!AP124</f>
        <v>-16148.10108003688</v>
      </c>
      <c r="DD124" s="4">
        <f>step*-SUM('By group'!AQ$11:AQ$21)*Population!AQ124</f>
        <v>-11743.247738342925</v>
      </c>
      <c r="DE124" s="4">
        <f>step*-SUM('By group'!AR$11:AR$21)*Population!AR124</f>
        <v>-4813.9986437778307</v>
      </c>
      <c r="DF124" s="4">
        <f>step*-SUM('By group'!AS$11:AS$21)*Population!AS124</f>
        <v>-1433.9511939131796</v>
      </c>
      <c r="DG124" s="4">
        <f>step*-SUM('By group'!AT$11:AT$21)*Population!AT124</f>
        <v>-685.86370524802294</v>
      </c>
      <c r="DH124" s="4">
        <f>step*-SUM('By group'!AU$11:AU$21)*Population!AU124</f>
        <v>0</v>
      </c>
      <c r="DI124" s="4">
        <f>step*-SUM('By group'!AV$11:AV$21)*Population!AV124</f>
        <v>0</v>
      </c>
      <c r="DJ124" s="4">
        <f>step*-SUM('By group'!AW$11:AW$21)*Population!AW124</f>
        <v>0</v>
      </c>
      <c r="DK124" s="4">
        <f>step*-SUM('By group'!AX$11:AX$21)*Population!AX124</f>
        <v>0</v>
      </c>
      <c r="DL124" s="4">
        <f>step*-SUM('By group'!AY$11:AY$21)*Population!AY124</f>
        <v>-239.89051313092966</v>
      </c>
      <c r="DM124" s="4">
        <f>step*-SUM('By group'!AZ$11:AZ$21)*Population!AZ124</f>
        <v>-118.03386374355222</v>
      </c>
      <c r="DN124" s="4">
        <f>step*-SUM('By group'!BA$11:BA$21)*Population!BA124</f>
        <v>0</v>
      </c>
      <c r="DO124" s="13">
        <f>-step*SUM(SCR!BB124:BN124)*Population!BB124</f>
        <v>-7992.674357659982</v>
      </c>
      <c r="DP124" s="4">
        <f>step*-SUM('By group'!BC$11:BC$21)*Population!BC124</f>
        <v>-7529.2669680087502</v>
      </c>
      <c r="DQ124" s="4">
        <f>step*-SUM('By group'!BD$11:BD$21)*Population!BD124</f>
        <v>-5207.3324398004343</v>
      </c>
      <c r="DR124" s="4">
        <f>step*-SUM('By group'!BE$11:BE$21)*Population!BE124</f>
        <v>-1992.3502640925899</v>
      </c>
      <c r="DS124" s="4">
        <f>step*-SUM('By group'!BF$11:BF$21)*Population!BF124</f>
        <v>-563.20568184711044</v>
      </c>
      <c r="DT124" s="4">
        <f>step*-SUM('By group'!BG$11:BG$21)*Population!BG124</f>
        <v>-259.54076570264067</v>
      </c>
      <c r="DU124" s="4">
        <f>step*-SUM('By group'!BH$11:BH$21)*Population!BH124</f>
        <v>0</v>
      </c>
      <c r="DV124" s="4">
        <f>step*-SUM('By group'!BI$11:BI$21)*Population!BI124</f>
        <v>0</v>
      </c>
      <c r="DW124" s="4">
        <f>step*-SUM('By group'!BJ$11:BJ$21)*Population!BJ124</f>
        <v>0</v>
      </c>
      <c r="DX124" s="4">
        <f>step*-SUM('By group'!BK$11:BK$21)*Population!BK124</f>
        <v>0</v>
      </c>
      <c r="DY124" s="4">
        <f>step*-SUM('By group'!BL$11:BL$21)*Population!BL124</f>
        <v>-84.779217590202535</v>
      </c>
      <c r="DZ124" s="4">
        <f>step*-SUM('By group'!BM$11:BM$21)*Population!BM124</f>
        <v>-38.847490721637868</v>
      </c>
      <c r="EA124" s="4">
        <f>step*-SUM('By group'!BN$11:BN$21)*Population!BN124</f>
        <v>0</v>
      </c>
      <c r="EB124" s="52">
        <v>0</v>
      </c>
      <c r="EC124" s="4">
        <f t="shared" si="111"/>
        <v>147667.583349211</v>
      </c>
      <c r="ED124" s="4">
        <f t="shared" si="111"/>
        <v>141592.23089776511</v>
      </c>
      <c r="EE124" s="4">
        <f t="shared" si="112"/>
        <v>103226.45625017861</v>
      </c>
      <c r="EF124" s="4">
        <f t="shared" si="113"/>
        <v>42492.127274809965</v>
      </c>
      <c r="EG124" s="4">
        <f t="shared" si="114"/>
        <v>12703.389794486975</v>
      </c>
      <c r="EH124" s="4">
        <f t="shared" si="114"/>
        <v>6094.4541909295885</v>
      </c>
      <c r="EI124" s="4">
        <v>0</v>
      </c>
      <c r="EJ124" s="4">
        <f t="shared" si="115"/>
        <v>0</v>
      </c>
      <c r="EK124" s="4">
        <f t="shared" si="116"/>
        <v>0</v>
      </c>
      <c r="EL124" s="4">
        <f t="shared" si="117"/>
        <v>0</v>
      </c>
      <c r="EM124" s="4">
        <f t="shared" si="118"/>
        <v>2146.3411962575688</v>
      </c>
      <c r="EN124" s="4">
        <f t="shared" si="119"/>
        <v>1065.1129049012222</v>
      </c>
      <c r="EO124" s="52">
        <v>0</v>
      </c>
      <c r="EP124" s="4">
        <f t="shared" si="120"/>
        <v>73001.45397650254</v>
      </c>
      <c r="EQ124" s="4">
        <f t="shared" si="121"/>
        <v>69988.102877519748</v>
      </c>
      <c r="ER124" s="4">
        <f t="shared" si="122"/>
        <v>51002.200163816815</v>
      </c>
      <c r="ES124" s="4">
        <f t="shared" si="123"/>
        <v>20981.915891193497</v>
      </c>
      <c r="ET124" s="4">
        <f t="shared" si="124"/>
        <v>6269.8978763158084</v>
      </c>
      <c r="EU124" s="4">
        <f t="shared" si="125"/>
        <v>3007.0518545346026</v>
      </c>
      <c r="EV124" s="4">
        <v>0</v>
      </c>
      <c r="EW124" s="4">
        <f t="shared" si="126"/>
        <v>0</v>
      </c>
      <c r="EX124" s="4">
        <f t="shared" si="127"/>
        <v>0</v>
      </c>
      <c r="EY124" s="4">
        <f t="shared" si="128"/>
        <v>0</v>
      </c>
      <c r="EZ124" s="4">
        <f t="shared" si="129"/>
        <v>1058.4409359942269</v>
      </c>
      <c r="FA124" s="4">
        <f t="shared" si="130"/>
        <v>525.00975202454435</v>
      </c>
      <c r="FB124" s="52">
        <v>0</v>
      </c>
      <c r="FC124" s="4">
        <f t="shared" si="131"/>
        <v>5176.004493804021</v>
      </c>
      <c r="FD124" s="4">
        <f t="shared" si="132"/>
        <v>4971.5893031805972</v>
      </c>
      <c r="FE124" s="4">
        <f t="shared" si="133"/>
        <v>3643.2759475186344</v>
      </c>
      <c r="FF124" s="4">
        <f t="shared" si="134"/>
        <v>1510.5139243571612</v>
      </c>
      <c r="FG124" s="4">
        <f t="shared" si="135"/>
        <v>454.03364499503215</v>
      </c>
      <c r="FH124" s="4">
        <f t="shared" si="136"/>
        <v>218.67049995559606</v>
      </c>
      <c r="FI124" s="4">
        <v>0</v>
      </c>
      <c r="FJ124" s="4">
        <f t="shared" si="137"/>
        <v>0</v>
      </c>
      <c r="FK124" s="4">
        <f t="shared" si="138"/>
        <v>0</v>
      </c>
      <c r="FL124" s="4">
        <f t="shared" si="139"/>
        <v>0</v>
      </c>
      <c r="FM124" s="4">
        <f t="shared" si="140"/>
        <v>77.57907549556775</v>
      </c>
      <c r="FN124" s="9">
        <f t="shared" si="141"/>
        <v>38.790355524623116</v>
      </c>
      <c r="FO124" s="4">
        <v>0</v>
      </c>
      <c r="FP124" s="4">
        <f t="shared" si="142"/>
        <v>16853.299031855448</v>
      </c>
      <c r="FQ124" s="4">
        <f t="shared" si="143"/>
        <v>16148.10108003688</v>
      </c>
      <c r="FR124" s="4">
        <f t="shared" si="144"/>
        <v>11743.247738342925</v>
      </c>
      <c r="FS124" s="4">
        <f t="shared" si="145"/>
        <v>4813.9986437778307</v>
      </c>
      <c r="FT124" s="4">
        <f t="shared" si="146"/>
        <v>1433.9511939131796</v>
      </c>
      <c r="FU124" s="4">
        <f t="shared" si="147"/>
        <v>685.86370524802294</v>
      </c>
      <c r="FV124" s="4">
        <v>0</v>
      </c>
      <c r="FW124" s="4">
        <f t="shared" si="148"/>
        <v>0</v>
      </c>
      <c r="FX124" s="4">
        <f t="shared" si="149"/>
        <v>0</v>
      </c>
      <c r="FY124" s="4">
        <f t="shared" si="150"/>
        <v>0</v>
      </c>
      <c r="FZ124" s="4">
        <f t="shared" si="151"/>
        <v>239.89051313092966</v>
      </c>
      <c r="GA124" s="4">
        <f t="shared" si="152"/>
        <v>118.03386374355222</v>
      </c>
      <c r="GB124" s="4">
        <v>0</v>
      </c>
      <c r="GC124" s="4">
        <f t="shared" si="153"/>
        <v>7992.674357659982</v>
      </c>
      <c r="GD124" s="4">
        <f t="shared" si="94"/>
        <v>7529.2669680087502</v>
      </c>
      <c r="GE124" s="4">
        <f t="shared" si="95"/>
        <v>5207.3324398004343</v>
      </c>
      <c r="GF124" s="4">
        <f t="shared" si="96"/>
        <v>1992.3502640925899</v>
      </c>
      <c r="GG124" s="4">
        <f t="shared" si="97"/>
        <v>563.20568184711044</v>
      </c>
      <c r="GH124" s="4">
        <f t="shared" si="98"/>
        <v>259.54076570264067</v>
      </c>
      <c r="GI124" s="4">
        <v>0</v>
      </c>
      <c r="GJ124" s="4">
        <f t="shared" si="154"/>
        <v>0</v>
      </c>
      <c r="GK124" s="4">
        <f t="shared" si="155"/>
        <v>0</v>
      </c>
      <c r="GL124" s="4">
        <f t="shared" si="99"/>
        <v>0</v>
      </c>
      <c r="GM124" s="4">
        <f t="shared" si="100"/>
        <v>84.779217590202535</v>
      </c>
      <c r="GN124" s="4">
        <f t="shared" si="101"/>
        <v>38.847490721637868</v>
      </c>
      <c r="GO124" s="52">
        <v>0</v>
      </c>
      <c r="GP124" s="4">
        <f>step*(-'By group'!C$32*Population!C124+'By group'!I$33*Population!I124)</f>
        <v>0</v>
      </c>
      <c r="GQ124" s="4">
        <f>step*(-'By group'!D$32*Population!D124+'By group'!J$33*Population!J124)</f>
        <v>0</v>
      </c>
      <c r="GR124" s="4">
        <f>step*(-'By group'!E$32*Population!E124+'By group'!K$33*Population!K124)</f>
        <v>0</v>
      </c>
      <c r="GS124" s="4">
        <f>step*(-'By group'!F$32*Population!F124+'By group'!L$33*Population!L124)</f>
        <v>-5278.5242991147034</v>
      </c>
      <c r="GT124" s="4">
        <f>step*(-'By group'!G$32*Population!G124+'By group'!M$33*Population!M124)</f>
        <v>-686.33438573530668</v>
      </c>
      <c r="GU124" s="4">
        <f>step*(-'By group'!H$32*Population!H124+'By group'!N$33*Population!N124)</f>
        <v>-600.18225911201353</v>
      </c>
      <c r="GV124" s="46">
        <f t="shared" si="156"/>
        <v>0</v>
      </c>
      <c r="GW124" s="14">
        <f t="shared" si="157"/>
        <v>0</v>
      </c>
      <c r="GX124" s="4">
        <f t="shared" si="158"/>
        <v>0</v>
      </c>
      <c r="GY124" s="4">
        <f t="shared" si="159"/>
        <v>5278.5242991147034</v>
      </c>
      <c r="GZ124" s="4">
        <f t="shared" si="160"/>
        <v>686.33438573530668</v>
      </c>
      <c r="HA124" s="4">
        <f t="shared" si="161"/>
        <v>600.18225911201353</v>
      </c>
      <c r="HB124" s="8">
        <v>0</v>
      </c>
      <c r="HC124" s="4">
        <f>step*(-'By group'!P$32*Population!P124+'By group'!V$33*Population!V124)</f>
        <v>0</v>
      </c>
      <c r="HD124" s="4">
        <f>step*(-'By group'!Q$32*Population!Q124+'By group'!W$33*Population!W124)</f>
        <v>0</v>
      </c>
      <c r="HE124" s="4">
        <f>step*(-'By group'!R$32*Population!R124+'By group'!X$33*Population!X124)</f>
        <v>0</v>
      </c>
      <c r="HF124" s="4">
        <f>step*(-'By group'!S$32*Population!S124+'By group'!Y$33*Population!Y124)</f>
        <v>-2605.7284701607905</v>
      </c>
      <c r="HG124" s="4">
        <f>step*(-'By group'!T$32*Population!T124+'By group'!Z$33*Population!Z124)</f>
        <v>-338.90549489464837</v>
      </c>
      <c r="HH124" s="4">
        <f>step*(-'By group'!U$32*Population!U124+'By group'!AA$33*Population!AA124)</f>
        <v>-296.1205601555115</v>
      </c>
      <c r="HI124" s="14">
        <f t="shared" si="162"/>
        <v>0</v>
      </c>
      <c r="HJ124" s="46">
        <f t="shared" si="163"/>
        <v>0</v>
      </c>
      <c r="HK124" s="4">
        <f t="shared" si="164"/>
        <v>0</v>
      </c>
      <c r="HL124" s="4">
        <f t="shared" si="165"/>
        <v>2605.7284701607905</v>
      </c>
      <c r="HM124" s="4">
        <f t="shared" si="166"/>
        <v>338.90549489464837</v>
      </c>
      <c r="HN124" s="9">
        <f t="shared" si="167"/>
        <v>296.1205601555115</v>
      </c>
      <c r="HO124" s="4">
        <v>0</v>
      </c>
      <c r="HP124" s="4">
        <f>step*(-'By group'!AC$32*Population!AC124+'By group'!AI$33*Population!AI124)</f>
        <v>0</v>
      </c>
      <c r="HQ124" s="4">
        <f>step*(-'By group'!AD$32*Population!AD124+'By group'!AJ$33*Population!AJ124)</f>
        <v>0</v>
      </c>
      <c r="HR124" s="4">
        <f>step*(-'By group'!AE$32*Population!AE124+'By group'!AK$33*Population!AK124)</f>
        <v>0</v>
      </c>
      <c r="HS124" s="4">
        <f>step*(-'By group'!AF$32*Population!AF124+'By group'!AL$33*Population!AL124)</f>
        <v>-188.22728474973221</v>
      </c>
      <c r="HT124" s="4">
        <f>step*(-'By group'!AG$32*Population!AG124+'By group'!AM$33*Population!AM124)</f>
        <v>-24.338922228807657</v>
      </c>
      <c r="HU124" s="4">
        <f>step*(-'By group'!AH$32*Population!AH124+'By group'!AN$33*Population!AN124)</f>
        <v>-21.422292701146588</v>
      </c>
      <c r="HV124" s="14">
        <f t="shared" si="168"/>
        <v>0</v>
      </c>
      <c r="HW124" s="46">
        <f t="shared" si="169"/>
        <v>0</v>
      </c>
      <c r="HX124" s="4">
        <f t="shared" si="170"/>
        <v>0</v>
      </c>
      <c r="HY124" s="4">
        <f t="shared" si="171"/>
        <v>188.22728474973221</v>
      </c>
      <c r="HZ124" s="4">
        <f t="shared" si="172"/>
        <v>24.338922228807657</v>
      </c>
      <c r="IA124" s="4">
        <f t="shared" si="173"/>
        <v>21.422292701146588</v>
      </c>
      <c r="IB124" s="8">
        <v>0</v>
      </c>
      <c r="IC124" s="4">
        <f>step*(-'By group'!AP$32*Population!AP124+'By group'!AV$33*Population!AV124)</f>
        <v>0</v>
      </c>
      <c r="ID124" s="4">
        <f>step*(-'By group'!AQ$32*Population!AQ124+'By group'!AW$33*Population!AW124)</f>
        <v>0</v>
      </c>
      <c r="IE124" s="4">
        <f>step*(-'By group'!AR$32*Population!AR124+'By group'!AX$33*Population!AX124)</f>
        <v>0</v>
      </c>
      <c r="IF124" s="4">
        <f>step*(-'By group'!AS$32*Population!AS124+'By group'!AY$33*Population!AY124)</f>
        <v>-597.03034039112504</v>
      </c>
      <c r="IG124" s="4">
        <f>step*(-'By group'!AT$32*Population!AT124+'By group'!AZ$33*Population!AZ124)</f>
        <v>-78.155809177828473</v>
      </c>
      <c r="IH124" s="4">
        <f>step*(-'By group'!AU$32*Population!AU124+'By group'!BA$33*Population!BA124)</f>
        <v>-68.150547087082231</v>
      </c>
      <c r="II124" s="14">
        <f t="shared" si="102"/>
        <v>0</v>
      </c>
      <c r="IJ124" s="4">
        <f t="shared" si="103"/>
        <v>0</v>
      </c>
      <c r="IK124" s="4">
        <f t="shared" si="174"/>
        <v>0</v>
      </c>
      <c r="IL124" s="4">
        <f t="shared" si="175"/>
        <v>597.03034039112504</v>
      </c>
      <c r="IM124" s="4">
        <f t="shared" si="176"/>
        <v>78.155809177828473</v>
      </c>
      <c r="IN124" s="4">
        <f t="shared" si="177"/>
        <v>68.150547087082231</v>
      </c>
      <c r="IO124" s="8">
        <v>0</v>
      </c>
      <c r="IP124" s="4">
        <f>step*(-'By group'!BC$32*Population!BC124+'By group'!BI$33*Population!BI124)</f>
        <v>0</v>
      </c>
      <c r="IQ124" s="4">
        <f>step*(-'By group'!BD$32*Population!BD124+'By group'!BJ$33*Population!BJ124)</f>
        <v>0</v>
      </c>
      <c r="IR124" s="4">
        <f>step*(-'By group'!BE$32*Population!BE124+'By group'!BK$33*Population!BK124)</f>
        <v>0</v>
      </c>
      <c r="IS124" s="4">
        <f>step*(-'By group'!BF$32*Population!BF124+'By group'!BL$33*Population!BL124)</f>
        <v>-239.21323212845397</v>
      </c>
      <c r="IT124" s="4">
        <f>step*(-'By group'!BG$32*Population!BG124+'By group'!BM$33*Population!BM124)</f>
        <v>-32.484407779709201</v>
      </c>
      <c r="IU124" s="4">
        <f>step*(-'By group'!BH$32*Population!BH124+'By group'!BN$33*Population!BN124)</f>
        <v>-26.580792801986025</v>
      </c>
      <c r="IV124" s="14">
        <f t="shared" si="104"/>
        <v>0</v>
      </c>
      <c r="IW124" s="4">
        <f t="shared" si="105"/>
        <v>0</v>
      </c>
      <c r="IX124" s="4">
        <f t="shared" si="106"/>
        <v>0</v>
      </c>
      <c r="IY124" s="4">
        <f t="shared" si="107"/>
        <v>239.21323212845397</v>
      </c>
      <c r="IZ124" s="4">
        <f t="shared" si="108"/>
        <v>32.484407779709201</v>
      </c>
      <c r="JA124" s="4">
        <f t="shared" si="109"/>
        <v>26.580792801986025</v>
      </c>
      <c r="JB124" s="75">
        <f>step*(+prop_idu_male*'By group'!BB$9*Population!BB124-'By group'!B$8*Population!B124)</f>
        <v>-1035.0734223423681</v>
      </c>
      <c r="JC124" s="46">
        <f>step*(+prop_idu_male*'By group'!BC$9*Population!BC124-'By group'!C$8*Population!C124)</f>
        <v>-6.1760995087272059</v>
      </c>
      <c r="JD124" s="46">
        <f>step*(+prop_idu_male*'By group'!BD$9*Population!BD124-'By group'!D$8*Population!D124)</f>
        <v>-18.145771678931514</v>
      </c>
      <c r="JE124" s="46">
        <f>step*(+prop_idu_male*'By group'!BE$9*Population!BE124-'By group'!E$8*Population!E124)</f>
        <v>-18.855243320493877</v>
      </c>
      <c r="JF124" s="46">
        <f>step*(+prop_idu_male*'By group'!BF$9*Population!BF124-'By group'!F$8*Population!F124)</f>
        <v>-5.675848079026955</v>
      </c>
      <c r="JG124" s="46">
        <f>step*(+prop_idu_male*'By group'!BG$9*Population!BG124-'By group'!G$8*Population!G124)</f>
        <v>-1.0943112706486504</v>
      </c>
      <c r="JH124" s="46">
        <f>step*(+prop_idu_male*'By group'!BH$9*Population!BH124-'By group'!H$8*Population!H124)</f>
        <v>-0.92748574651770332</v>
      </c>
      <c r="JI124" s="46">
        <f>step*(+prop_idu_male*'By group'!BI$9*Population!BI124-'By group'!I$8*Population!I124)</f>
        <v>0</v>
      </c>
      <c r="JJ124" s="46">
        <f>step*(+prop_idu_male*'By group'!BJ$9*Population!BJ124-'By group'!J$8*Population!J124)</f>
        <v>0</v>
      </c>
      <c r="JK124" s="46">
        <f>step*(+prop_idu_male*'By group'!BK$9*Population!BK124-'By group'!K$8*Population!K124)</f>
        <v>0</v>
      </c>
      <c r="JL124" s="46">
        <f>step*(+prop_idu_male*'By group'!BL$9*Population!BL124-'By group'!L$8*Population!L124)</f>
        <v>-1.9428710740410828</v>
      </c>
      <c r="JM124" s="46">
        <f>step*(+prop_idu_male*'By group'!BM$9*Population!BM124-'By group'!M$8*Population!M124)</f>
        <v>-0.97187892716929136</v>
      </c>
      <c r="JN124" s="46">
        <f>step*(+prop_idu_male*'By group'!BN$9*Population!BN124-'By group'!N$8*Population!N124)</f>
        <v>-0.78219478026091249</v>
      </c>
      <c r="JO124" s="45">
        <f>step*(+(1-prop_idu_male)*'By group'!BB$9*Population!BB124-'By group'!O$8*Population!O124-'By group'!O$6*Population!O124+'By group'!AB$7*Population!AB124)</f>
        <v>-7743.2947877332135</v>
      </c>
      <c r="JP124" s="46">
        <f>step*(+(1-prop_idu_male)*'By group'!BC$9*Population!BC124-'By group'!P$8*Population!P124-'By group'!P$6*Population!P124+'By group'!AC$7*Population!AC124)</f>
        <v>-11.840984740140154</v>
      </c>
      <c r="JQ124" s="46">
        <f>step*(+(1-prop_idu_male)*'By group'!BD$9*Population!BD124-'By group'!Q$8*Population!Q124-'By group'!Q$6*Population!Q124+'By group'!AD$7*Population!AD124)</f>
        <v>-34.345440861381135</v>
      </c>
      <c r="JR124" s="46">
        <f>step*(+(1-prop_idu_male)*'By group'!BE$9*Population!BE124-'By group'!R$8*Population!R124-'By group'!R$6*Population!R124+'By group'!AE$7*Population!AE124)</f>
        <v>-35.076152431020425</v>
      </c>
      <c r="JS124" s="46">
        <f>step*(+(1-prop_idu_male)*'By group'!BF$9*Population!BF124-'By group'!S$8*Population!S124-'By group'!S$6*Population!S124+'By group'!AF$7*Population!AF124)</f>
        <v>-10.424839737675388</v>
      </c>
      <c r="JT124" s="46">
        <f>step*(+(1-prop_idu_male)*'By group'!BG$9*Population!BG124-'By group'!T$8*Population!T124-'By group'!T$6*Population!T124+'By group'!AG$7*Population!AG124)</f>
        <v>-1.992022704908166</v>
      </c>
      <c r="JU124" s="46">
        <f>step*(+(1-prop_idu_male)*'By group'!BH$9*Population!BH124-'By group'!U$8*Population!U124-'By group'!U$6*Population!U124+'By group'!AH$7*Population!AH124)</f>
        <v>-1.6631222721600825</v>
      </c>
      <c r="JV124" s="46">
        <f>step*(+(1-prop_idu_male)*'By group'!BI$9*Population!BI124-'By group'!V$8*Population!V124-'By group'!V$6*Population!V124+'By group'!AI$7*Population!AI124)</f>
        <v>0</v>
      </c>
      <c r="JW124" s="46">
        <f>step*(+(1-prop_idu_male)*'By group'!BJ$9*Population!BJ124-'By group'!W$8*Population!W124-'By group'!W$6*Population!W124+'By group'!AJ$7*Population!AJ124)</f>
        <v>0</v>
      </c>
      <c r="JX124" s="46">
        <f>step*(+(1-prop_idu_male)*'By group'!BK$9*Population!BK124-'By group'!X$8*Population!X124-'By group'!X$6*Population!X124+'By group'!AK$7*Population!AK124)</f>
        <v>0</v>
      </c>
      <c r="JY124" s="46">
        <f>step*(+(1-prop_idu_male)*'By group'!BL$9*Population!BL124-'By group'!Y$8*Population!Y124-'By group'!Y$6*Population!Y124+'By group'!AL$7*Population!AL124)</f>
        <v>-3.4792652466270786</v>
      </c>
      <c r="JZ124" s="46">
        <f>step*(+(1-prop_idu_male)*'By group'!BM$9*Population!BM124-'By group'!Z$8*Population!Z124-'By group'!Z$6*Population!Z124+'By group'!AM$7*Population!AM124)</f>
        <v>-1.7122419935076718</v>
      </c>
      <c r="KA124" s="76">
        <f>step*(+(1-prop_idu_male)*'By group'!BN$9*Population!BN124-'By group'!AA$8*Population!AA124-'By group'!AA$6*Population!AA124+'By group'!AN$7*Population!AN124)</f>
        <v>-1.3546829236200462</v>
      </c>
      <c r="KB124" s="46">
        <f>step*(+'By group'!O$6*Population!O124-'By group'!AB$7*Population!AB124)</f>
        <v>6626.0071294127774</v>
      </c>
      <c r="KC124" s="46">
        <f>step*(+'By group'!P$6*Population!P124-'By group'!AC$7*Population!AC124)</f>
        <v>8.5674576053044298</v>
      </c>
      <c r="KD124" s="46">
        <f>step*(+'By group'!Q$6*Population!Q124-'By group'!AD$7*Population!AD124)</f>
        <v>24.769880721393825</v>
      </c>
      <c r="KE124" s="46">
        <f>step*(+'By group'!R$6*Population!R124-'By group'!AE$7*Population!AE124)</f>
        <v>25.182899564651457</v>
      </c>
      <c r="KF124" s="46">
        <f>step*(+'By group'!S$6*Population!S124-'By group'!AF$7*Population!AF124)</f>
        <v>7.4588525040716185</v>
      </c>
      <c r="KG124" s="46">
        <f>step*(+'By group'!T$6*Population!T124-'By group'!AG$7*Population!AG124)</f>
        <v>1.4217572258855622</v>
      </c>
      <c r="KH124" s="46">
        <f>step*(+'By group'!U$6*Population!U124-'By group'!AH$7*Population!AH124)</f>
        <v>1.1819431296207026</v>
      </c>
      <c r="KI124" s="46">
        <f>step*(+'By group'!V$6*Population!V124-'By group'!AI$7*Population!AI124)</f>
        <v>0</v>
      </c>
      <c r="KJ124" s="46">
        <f>step*(+'By group'!W$6*Population!W124-'By group'!AJ$7*Population!AJ124)</f>
        <v>0</v>
      </c>
      <c r="KK124" s="46">
        <f>step*(+'By group'!X$6*Population!X124-'By group'!AK$7*Population!AK124)</f>
        <v>0</v>
      </c>
      <c r="KL124" s="46">
        <f>step*(+'By group'!Y$6*Population!Y124-'By group'!AL$7*Population!AL124)</f>
        <v>2.4716918411869733</v>
      </c>
      <c r="KM124" s="46">
        <f>step*(+'By group'!Z$6*Population!Z124-'By group'!AM$7*Population!AM124)</f>
        <v>1.2105407359161102</v>
      </c>
      <c r="KN124" s="46">
        <f>step*(+'By group'!AA$6*Population!AA124-'By group'!AN$7*Population!AN124)</f>
        <v>0.95266880748992611</v>
      </c>
      <c r="KO124" s="45">
        <v>0</v>
      </c>
      <c r="KP124" s="46">
        <v>0</v>
      </c>
      <c r="KQ124" s="46">
        <v>0</v>
      </c>
      <c r="KR124" s="46">
        <v>0</v>
      </c>
      <c r="KS124" s="46">
        <v>0</v>
      </c>
      <c r="KT124" s="46">
        <v>0</v>
      </c>
      <c r="KU124" s="46">
        <v>0</v>
      </c>
      <c r="KV124" s="46">
        <v>0</v>
      </c>
      <c r="KW124" s="46">
        <v>0</v>
      </c>
      <c r="KX124" s="46">
        <v>0</v>
      </c>
      <c r="KY124" s="46">
        <v>0</v>
      </c>
      <c r="KZ124" s="46">
        <v>0</v>
      </c>
      <c r="LA124" s="46">
        <v>0</v>
      </c>
      <c r="LB124" s="188">
        <f>step*(-'By group'!BB$9*Population!BB124+'By group'!B$8*Population!B124+'By group'!O$8*Population!O124)</f>
        <v>2152.3610806628044</v>
      </c>
      <c r="LC124" s="189">
        <f>step*(-'By group'!BC$9*Population!BC124+'By group'!C$8*Population!C124+'By group'!P$8*Population!P124)</f>
        <v>9.4496266435629312</v>
      </c>
      <c r="LD124" s="189">
        <f>step*(-'By group'!BD$9*Population!BD124+'By group'!D$8*Population!D124+'By group'!Q$8*Population!Q124)</f>
        <v>27.721331818918827</v>
      </c>
      <c r="LE124" s="189">
        <f>step*(-'By group'!BE$9*Population!BE124+'By group'!E$8*Population!E124+'By group'!R$8*Population!R124)</f>
        <v>28.748496186862845</v>
      </c>
      <c r="LF124" s="189">
        <f>step*(-'By group'!BF$9*Population!BF124+'By group'!F$8*Population!F124+'By group'!S$8*Population!S124)</f>
        <v>8.6418353126307252</v>
      </c>
      <c r="LG124" s="189">
        <f>step*(-'By group'!BG$9*Population!BG124+'By group'!G$8*Population!G124+'By group'!T$8*Population!T124)</f>
        <v>1.664576749671254</v>
      </c>
      <c r="LH124" s="189">
        <f>step*(-'By group'!BH$9*Population!BH124+'By group'!H$8*Population!H124+'By group'!U$8*Population!U124)</f>
        <v>1.4086648890570834</v>
      </c>
      <c r="LI124" s="189">
        <f>step*(-'By group'!BI$9*Population!BI124+'By group'!I$8*Population!I124+'By group'!V$8*Population!V124)</f>
        <v>0</v>
      </c>
      <c r="LJ124" s="189">
        <f>step*(-'By group'!BJ$9*Population!BJ124+'By group'!J$8*Population!J124+'By group'!W$8*Population!W124)</f>
        <v>0</v>
      </c>
      <c r="LK124" s="189">
        <f>step*(-'By group'!BK$9*Population!BK124+'By group'!K$8*Population!K124+'By group'!X$8*Population!X124)</f>
        <v>0</v>
      </c>
      <c r="LL124" s="189">
        <f>step*(-'By group'!BL$9*Population!BL124+'By group'!L$8*Population!L124+'By group'!Y$8*Population!Y124)</f>
        <v>2.9504444794811882</v>
      </c>
      <c r="LM124" s="189">
        <f>step*(-'By group'!BM$9*Population!BM124+'By group'!M$8*Population!M124+'By group'!Z$8*Population!Z124)</f>
        <v>1.473580184760853</v>
      </c>
      <c r="LN124" s="189">
        <f>step*(-'By group'!BN$9*Population!BN124+'By group'!N$8*Population!N124+'By group'!AA$8*Population!AA124)</f>
        <v>1.1842088963910324</v>
      </c>
    </row>
    <row r="125" spans="1:326" x14ac:dyDescent="0.25">
      <c r="A125">
        <f t="shared" si="178"/>
        <v>60.5</v>
      </c>
      <c r="B125" s="52">
        <f>step*((-'By group'!B$4-'By group'!B$5-'By group'!B$22)*Population!B125+'By group'!B$3*Population!$BO125)</f>
        <v>207363.60884115263</v>
      </c>
      <c r="C125" s="4">
        <f>step*((-'By group'!C$4-'By group'!C$5-'By group'!C$22)*Population!C125+'By group'!C$3*Population!$BO125)</f>
        <v>-5679.9087205516662</v>
      </c>
      <c r="D125" s="4">
        <f>step*((-'By group'!D$4-'By group'!D$5-'By group'!D$22)*Population!D125+'By group'!D$3*Population!$BO125)</f>
        <v>-37268.273666390189</v>
      </c>
      <c r="E125" s="4">
        <f>step*((-'By group'!E$4-'By group'!E$5-'By group'!E$22)*Population!E125+'By group'!E$3*Population!$BO125)</f>
        <v>-59660.68756135794</v>
      </c>
      <c r="F125" s="4">
        <f>step*((-'By group'!F$4-'By group'!F$5-'By group'!F$22)*Population!F125+'By group'!F$3*Population!$BO125)</f>
        <v>-24206.378987010012</v>
      </c>
      <c r="G125" s="4">
        <f>step*((-'By group'!G$4-'By group'!G$5-'By group'!G$22)*Population!G125+'By group'!G$3*Population!$BO125)</f>
        <v>-5867.675435274572</v>
      </c>
      <c r="H125" s="4">
        <f>step*((-'By group'!H$4-'By group'!H$5-'By group'!H$22)*Population!H125+'By group'!H$3*Population!$BO125)</f>
        <v>-5449.4053505931588</v>
      </c>
      <c r="I125" s="4">
        <f>step*((-'By group'!I$4-'By group'!I$5-'By group'!I$22)*Population!I125+'By group'!I$3*Population!$BO125)</f>
        <v>0</v>
      </c>
      <c r="J125" s="4">
        <f>step*((-'By group'!J$4-'By group'!J$5-'By group'!J$22)*Population!J125+'By group'!J$3*Population!$BO125)</f>
        <v>0</v>
      </c>
      <c r="K125" s="4">
        <f>step*((-'By group'!K$4-'By group'!K$5-'By group'!K$22)*Population!K125+'By group'!K$3*Population!$BO125)</f>
        <v>0</v>
      </c>
      <c r="L125" s="4">
        <f>step*((-'By group'!L$4-'By group'!L$5-'By group'!L$22)*Population!L125+'By group'!L$3*Population!$BO125)</f>
        <v>-3013.6530537521712</v>
      </c>
      <c r="M125" s="4">
        <f>step*((-'By group'!M$4-'By group'!M$5-'By group'!M$22)*Population!M125+'By group'!M$3*Population!$BO125)</f>
        <v>-1709.1734598677576</v>
      </c>
      <c r="N125" s="4">
        <f>step*((-'By group'!N$4-'By group'!N$5-'By group'!N$22)*Population!N125+'By group'!N$3*Population!$BO125)</f>
        <v>-1619.7669256451873</v>
      </c>
      <c r="O125" s="8">
        <f>step*((-'By group'!O$4-'By group'!O$5-'By group'!O$22)*Population!O125+'By group'!O$3*Population!$BO125)</f>
        <v>144221.90330768726</v>
      </c>
      <c r="P125" s="4">
        <f>step*((-'By group'!P$4-'By group'!P$5-'By group'!P$22)*Population!P125+'By group'!P$3*Population!$BO125)</f>
        <v>-2807.6035550664647</v>
      </c>
      <c r="Q125" s="4">
        <f>step*((-'By group'!Q$4-'By group'!Q$5-'By group'!Q$22)*Population!Q125+'By group'!Q$3*Population!$BO125)</f>
        <v>-18413.960928222128</v>
      </c>
      <c r="R125" s="4">
        <f>step*((-'By group'!R$4-'By group'!R$5-'By group'!R$22)*Population!R125+'By group'!R$3*Population!$BO125)</f>
        <v>-29460.155869823899</v>
      </c>
      <c r="S125" s="4">
        <f>step*((-'By group'!S$4-'By group'!S$5-'By group'!S$22)*Population!S125+'By group'!S$3*Population!$BO125)</f>
        <v>-11947.587125596081</v>
      </c>
      <c r="T125" s="4">
        <f>step*((-'By group'!T$4-'By group'!T$5-'By group'!T$22)*Population!T125+'By group'!T$3*Population!$BO125)</f>
        <v>-2895.2126740720419</v>
      </c>
      <c r="U125" s="4">
        <f>step*((-'By group'!U$4-'By group'!U$5-'By group'!U$22)*Population!U125+'By group'!U$3*Population!$BO125)</f>
        <v>-2687.5515020766447</v>
      </c>
      <c r="V125" s="4">
        <f>step*((-'By group'!V$4-'By group'!V$5-'By group'!V$22)*Population!V125+'By group'!V$3*Population!$BO125)</f>
        <v>0</v>
      </c>
      <c r="W125" s="4">
        <f>step*((-'By group'!W$4-'By group'!W$5-'By group'!W$22)*Population!W125+'By group'!W$3*Population!$BO125)</f>
        <v>0</v>
      </c>
      <c r="X125" s="4">
        <f>step*((-'By group'!X$4-'By group'!X$5-'By group'!X$22)*Population!X125+'By group'!X$3*Population!$BO125)</f>
        <v>0</v>
      </c>
      <c r="Y125" s="4">
        <f>step*((-'By group'!Y$4-'By group'!Y$5-'By group'!Y$22)*Population!Y125+'By group'!Y$3*Population!$BO125)</f>
        <v>-1486.156677488879</v>
      </c>
      <c r="Z125" s="4">
        <f>step*((-'By group'!Z$4-'By group'!Z$5-'By group'!Z$22)*Population!Z125+'By group'!Z$3*Population!$BO125)</f>
        <v>-842.46430992979526</v>
      </c>
      <c r="AA125" s="4">
        <f>step*((-'By group'!AA$4-'By group'!AA$5-'By group'!AA$22)*Population!AA125+'By group'!AA$3*Population!$BO125)</f>
        <v>-798.30552469245652</v>
      </c>
      <c r="AB125" s="8">
        <f>step*((-'By group'!AB$4-'By group'!AB$5-'By group'!AB$22)*Population!AB125+'By group'!AB$3*Population!$BO125)</f>
        <v>-1360.4469491748455</v>
      </c>
      <c r="AC125" s="4">
        <f>step*((-'By group'!AC$4-'By group'!AC$5-'By group'!AC$22)*Population!AC125+'By group'!AC$3*Population!$BO125)</f>
        <v>-199.42833517128406</v>
      </c>
      <c r="AD125" s="4">
        <f>step*((-'By group'!AD$4-'By group'!AD$5-'By group'!AD$22)*Population!AD125+'By group'!AD$3*Population!$BO125)</f>
        <v>-1315.3146916816067</v>
      </c>
      <c r="AE125" s="4">
        <f>step*((-'By group'!AE$4-'By group'!AE$5-'By group'!AE$22)*Population!AE125+'By group'!AE$3*Population!$BO125)</f>
        <v>-2120.7710541076799</v>
      </c>
      <c r="AF125" s="4">
        <f>step*((-'By group'!AF$4-'By group'!AF$5-'By group'!AF$22)*Population!AF125+'By group'!AF$3*Population!$BO125)</f>
        <v>-865.1430305994835</v>
      </c>
      <c r="AG125" s="4">
        <f>step*((-'By group'!AG$4-'By group'!AG$5-'By group'!AG$22)*Population!AG125+'By group'!AG$3*Population!$BO125)</f>
        <v>-210.5290319763663</v>
      </c>
      <c r="AH125" s="4">
        <f>step*((-'By group'!AH$4-'By group'!AH$5-'By group'!AH$22)*Population!AH125+'By group'!AH$3*Population!$BO125)</f>
        <v>-196.85025299922657</v>
      </c>
      <c r="AI125" s="4">
        <f>step*((-'By group'!AI$4-'By group'!AI$5-'By group'!AI$22)*Population!AI125+'By group'!AI$3*Population!$BO125)</f>
        <v>0</v>
      </c>
      <c r="AJ125" s="4">
        <f>step*((-'By group'!AJ$4-'By group'!AJ$5-'By group'!AJ$22)*Population!AJ125+'By group'!AJ$3*Population!$BO125)</f>
        <v>0</v>
      </c>
      <c r="AK125" s="4">
        <f>step*((-'By group'!AK$4-'By group'!AK$5-'By group'!AK$22)*Population!AK125+'By group'!AK$3*Population!$BO125)</f>
        <v>0</v>
      </c>
      <c r="AL125" s="4">
        <f>step*((-'By group'!AL$4-'By group'!AL$5-'By group'!AL$22)*Population!AL125+'By group'!AL$3*Population!$BO125)</f>
        <v>-108.92634937190381</v>
      </c>
      <c r="AM125" s="4">
        <f>step*((-'By group'!AM$4-'By group'!AM$5-'By group'!AM$22)*Population!AM125+'By group'!AM$3*Population!$BO125)</f>
        <v>-62.246457967098685</v>
      </c>
      <c r="AN125" s="4">
        <f>step*((-'By group'!AN$4-'By group'!AN$5-'By group'!AN$22)*Population!AN125+'By group'!AN$3*Population!$BO125)</f>
        <v>-59.499645618152513</v>
      </c>
      <c r="AO125" s="8">
        <f>step*((-'By group'!AO$4-'By group'!AO$5-'By group'!AO$22)*Population!AO125+'By group'!AO$3*Population!$BO125)</f>
        <v>18462.293588969093</v>
      </c>
      <c r="AP125" s="4">
        <f>step*((-'By group'!AP$4-'By group'!AP$5-'By group'!AP$22)*Population!AP125+'By group'!AP$3*Population!$BO125)</f>
        <v>-648.29499954615892</v>
      </c>
      <c r="AQ125" s="4">
        <f>step*((-'By group'!AQ$4-'By group'!AQ$5-'By group'!AQ$22)*Population!AQ125+'By group'!AQ$3*Population!$BO125)</f>
        <v>-4243.5247598335973</v>
      </c>
      <c r="AR125" s="4">
        <f>step*((-'By group'!AR$4-'By group'!AR$5-'By group'!AR$22)*Population!AR125+'By group'!AR$3*Population!$BO125)</f>
        <v>-6766.1492403476213</v>
      </c>
      <c r="AS125" s="4">
        <f>step*((-'By group'!AS$4-'By group'!AS$5-'By group'!AS$22)*Population!AS125+'By group'!AS$3*Population!$BO125)</f>
        <v>-2735.6241382323533</v>
      </c>
      <c r="AT125" s="4">
        <f>step*((-'By group'!AT$4-'By group'!AT$5-'By group'!AT$22)*Population!AT125+'By group'!AT$3*Population!$BO125)</f>
        <v>-661.18976242591646</v>
      </c>
      <c r="AU125" s="4">
        <f>step*((-'By group'!AU$4-'By group'!AU$5-'By group'!AU$22)*Population!AU125+'By group'!AU$3*Population!$BO125)</f>
        <v>-610.26893626902176</v>
      </c>
      <c r="AV125" s="4">
        <f>step*((-'By group'!AV$4-'By group'!AV$5-'By group'!AV$22)*Population!AV125+'By group'!AV$3*Population!$BO125)</f>
        <v>0</v>
      </c>
      <c r="AW125" s="4">
        <f>step*((-'By group'!AW$4-'By group'!AW$5-'By group'!AW$22)*Population!AW125+'By group'!AW$3*Population!$BO125)</f>
        <v>0</v>
      </c>
      <c r="AX125" s="4">
        <f>step*((-'By group'!AX$4-'By group'!AX$5-'By group'!AX$22)*Population!AX125+'By group'!AX$3*Population!$BO125)</f>
        <v>0</v>
      </c>
      <c r="AY125" s="4">
        <f>step*((-'By group'!AY$4-'By group'!AY$5-'By group'!AY$22)*Population!AY125+'By group'!AY$3*Population!$BO125)</f>
        <v>-337.33723600468409</v>
      </c>
      <c r="AZ125" s="4">
        <f>step*((-'By group'!AZ$4-'By group'!AZ$5-'By group'!AZ$22)*Population!AZ125+'By group'!AZ$3*Population!$BO125)</f>
        <v>-189.74684411572534</v>
      </c>
      <c r="BA125" s="4">
        <f>step*((-'By group'!BA$4-'By group'!BA$5-'By group'!BA$22)*Population!BA125+'By group'!BA$3*Population!$BO125)</f>
        <v>-177.5601828824222</v>
      </c>
      <c r="BB125" s="8">
        <f>step*((-'By group'!BB$4-'By group'!BB$5-'By group'!BB$22)*Population!BB125+'By group'!BB$3*Population!$BO125)</f>
        <v>5966.9242879612757</v>
      </c>
      <c r="BC125" s="4">
        <f>step*((-'By group'!BC$4-'By group'!BC$5-'By group'!BC$22)*Population!BC125+'By group'!BC$3*Population!$BO125)</f>
        <v>-453.02207797338122</v>
      </c>
      <c r="BD125" s="4">
        <f>step*((-'By group'!BD$4-'By group'!BD$5-'By group'!BD$22)*Population!BD125+'By group'!BD$3*Population!$BO125)</f>
        <v>-2297.6535280288463</v>
      </c>
      <c r="BE125" s="4">
        <f>step*((-'By group'!BE$4-'By group'!BE$5-'By group'!BE$22)*Population!BE125+'By group'!BE$3*Population!$BO125)</f>
        <v>-3196.7156624435929</v>
      </c>
      <c r="BF125" s="4">
        <f>step*((-'By group'!BF$4-'By group'!BF$5-'By group'!BF$22)*Population!BF125+'By group'!BF$3*Population!$BO125)</f>
        <v>-1186.0585951245837</v>
      </c>
      <c r="BG125" s="4">
        <f>step*((-'By group'!BG$4-'By group'!BG$5-'By group'!BG$22)*Population!BG125+'By group'!BG$3*Population!$BO125)</f>
        <v>-270.68229541450449</v>
      </c>
      <c r="BH125" s="4">
        <f>step*((-'By group'!BH$4-'By group'!BH$5-'By group'!BH$22)*Population!BH125+'By group'!BH$3*Population!$BO125)</f>
        <v>-232.72715622560625</v>
      </c>
      <c r="BI125" s="4">
        <f>step*((-'By group'!BI$4-'By group'!BI$5-'By group'!BI$22)*Population!BI125+'By group'!BI$3*Population!$BO125)</f>
        <v>0</v>
      </c>
      <c r="BJ125" s="4">
        <f>step*((-'By group'!BJ$4-'By group'!BJ$5-'By group'!BJ$22)*Population!BJ125+'By group'!BJ$3*Population!$BO125)</f>
        <v>0</v>
      </c>
      <c r="BK125" s="4">
        <f>step*((-'By group'!BK$4-'By group'!BK$5-'By group'!BK$22)*Population!BK125+'By group'!BK$3*Population!$BO125)</f>
        <v>0</v>
      </c>
      <c r="BL125" s="4">
        <f>step*((-'By group'!BL$4-'By group'!BL$5-'By group'!BL$22)*Population!BL125+'By group'!BL$3*Population!$BO125)</f>
        <v>-153.03295972434765</v>
      </c>
      <c r="BM125" s="4">
        <f>step*((-'By group'!BM$4-'By group'!BM$5-'By group'!BM$22)*Population!BM125+'By group'!BM$3*Population!$BO125)</f>
        <v>-77.914454782251624</v>
      </c>
      <c r="BN125" s="4">
        <f>step*((-'By group'!BN$4-'By group'!BN$5-'By group'!BN$22)*Population!BN125+'By group'!BN$3*Population!$BO125)</f>
        <v>-65.198908171656285</v>
      </c>
      <c r="BO125" s="71">
        <f>-step*SUM(SCR!B125:N125)*Population!B125</f>
        <v>-148090.07668514305</v>
      </c>
      <c r="BP125" s="4">
        <f>step*-SUM('By group'!C$11:C$21)*Population!C125</f>
        <v>-141997.71801379166</v>
      </c>
      <c r="BQ125" s="4">
        <f>step*-SUM('By group'!D$11:D$21)*Population!D125</f>
        <v>-103522.98240663942</v>
      </c>
      <c r="BR125" s="4">
        <f>step*-SUM('By group'!E$11:E$21)*Population!E125</f>
        <v>-42614.776829541384</v>
      </c>
      <c r="BS125" s="4">
        <f>step*-SUM('By group'!F$11:F$21)*Population!F125</f>
        <v>-12740.199466847376</v>
      </c>
      <c r="BT125" s="4">
        <f>step*-SUM('By group'!G$11:G$21)*Population!G125</f>
        <v>-6112.1619117443452</v>
      </c>
      <c r="BU125" s="4">
        <f>step*-SUM('By group'!H$11:H$21)*Population!H125</f>
        <v>0</v>
      </c>
      <c r="BV125" s="4">
        <f>step*-SUM('By group'!I$11:I$21)*Population!I125</f>
        <v>0</v>
      </c>
      <c r="BW125" s="4">
        <f>step*-SUM('By group'!J$11:J$21)*Population!J125</f>
        <v>0</v>
      </c>
      <c r="BX125" s="4">
        <f>step*-SUM('By group'!K$11:K$21)*Population!K125</f>
        <v>0</v>
      </c>
      <c r="BY125" s="4">
        <f>step*-SUM('By group'!L$11:L$21)*Population!L125</f>
        <v>-2152.6093241086937</v>
      </c>
      <c r="BZ125" s="4">
        <f>step*-SUM('By group'!M$11:M$21)*Population!M125</f>
        <v>-1068.2334124173485</v>
      </c>
      <c r="CA125" s="4">
        <f>step*-SUM('By group'!N$11:N$21)*Population!N125</f>
        <v>0</v>
      </c>
      <c r="CB125" s="13">
        <f>-step*SUM(SCR!O125:AA125)*Population!O125</f>
        <v>-73211.912220371451</v>
      </c>
      <c r="CC125" s="4">
        <f>step*-SUM('By group'!P$11:P$21)*Population!P125</f>
        <v>-70190.088876661612</v>
      </c>
      <c r="CD125" s="4">
        <f>step*-SUM('By group'!Q$11:Q$21)*Population!Q125</f>
        <v>-51149.891467283691</v>
      </c>
      <c r="CE125" s="4">
        <f>step*-SUM('By group'!R$11:R$21)*Population!R125</f>
        <v>-21042.96847844564</v>
      </c>
      <c r="CF125" s="4">
        <f>step*-SUM('By group'!S$11:S$21)*Population!S125</f>
        <v>-6288.2037503137271</v>
      </c>
      <c r="CG125" s="4">
        <f>step*-SUM('By group'!T$11:T$21)*Population!T125</f>
        <v>-3015.8465354917103</v>
      </c>
      <c r="CH125" s="4">
        <f>step*-SUM('By group'!U$11:U$21)*Population!U125</f>
        <v>0</v>
      </c>
      <c r="CI125" s="4">
        <f>step*-SUM('By group'!V$11:V$21)*Population!V125</f>
        <v>0</v>
      </c>
      <c r="CJ125" s="4">
        <f>step*-SUM('By group'!W$11:W$21)*Population!W125</f>
        <v>0</v>
      </c>
      <c r="CK125" s="4">
        <f>step*-SUM('By group'!X$11:X$21)*Population!X125</f>
        <v>0</v>
      </c>
      <c r="CL125" s="4">
        <f>step*-SUM('By group'!Y$11:Y$21)*Population!Y125</f>
        <v>-1061.5404839206278</v>
      </c>
      <c r="CM125" s="4">
        <f>step*-SUM('By group'!Z$11:Z$21)*Population!Z125</f>
        <v>-526.54019370612207</v>
      </c>
      <c r="CN125" s="4">
        <f>step*-SUM('By group'!AA$11:AA$21)*Population!AA125</f>
        <v>0</v>
      </c>
      <c r="CO125" s="13">
        <f>-step*SUM(SCR!AB125:AN125)*Population!AB125</f>
        <v>-5190.6921457147946</v>
      </c>
      <c r="CP125" s="4">
        <f>step*-SUM('By group'!AC$11:AC$21)*Population!AC125</f>
        <v>-4985.7083792821013</v>
      </c>
      <c r="CQ125" s="4">
        <f>step*-SUM('By group'!AD$11:AD$21)*Population!AD125</f>
        <v>-3653.6519213377969</v>
      </c>
      <c r="CR125" s="4">
        <f>step*-SUM('By group'!AE$11:AE$21)*Population!AE125</f>
        <v>-1514.8364672197713</v>
      </c>
      <c r="CS125" s="4">
        <f>step*-SUM('By group'!AF$11:AF$21)*Population!AF125</f>
        <v>-455.33843715762288</v>
      </c>
      <c r="CT125" s="4">
        <f>step*-SUM('By group'!AG$11:AG$21)*Population!AG125</f>
        <v>-219.30107497538154</v>
      </c>
      <c r="CU125" s="4">
        <f>step*-SUM('By group'!AH$11:AH$21)*Population!AH125</f>
        <v>0</v>
      </c>
      <c r="CV125" s="4">
        <f>step*-SUM('By group'!AI$11:AI$21)*Population!AI125</f>
        <v>0</v>
      </c>
      <c r="CW125" s="4">
        <f>step*-SUM('By group'!AJ$11:AJ$21)*Population!AJ125</f>
        <v>0</v>
      </c>
      <c r="CX125" s="4">
        <f>step*-SUM('By group'!AK$11:AK$21)*Population!AK125</f>
        <v>0</v>
      </c>
      <c r="CY125" s="4">
        <f>step*-SUM('By group'!AL$11:AL$21)*Population!AL125</f>
        <v>-77.804535265645583</v>
      </c>
      <c r="CZ125" s="4">
        <f>step*-SUM('By group'!AM$11:AM$21)*Population!AM125</f>
        <v>-38.904036229436684</v>
      </c>
      <c r="DA125" s="4">
        <f>step*-SUM('By group'!AN$11:AN$21)*Population!AN125</f>
        <v>0</v>
      </c>
      <c r="DB125" s="13">
        <f>-step*SUM(SCR!AO125:BA125)*Population!AO125</f>
        <v>-16914.636692305492</v>
      </c>
      <c r="DC125" s="4">
        <f>step*-SUM('By group'!AP$11:AP$21)*Population!AP125</f>
        <v>-16207.374988653972</v>
      </c>
      <c r="DD125" s="4">
        <f>step*-SUM('By group'!AQ$11:AQ$21)*Population!AQ125</f>
        <v>-11787.56877731555</v>
      </c>
      <c r="DE125" s="4">
        <f>step*-SUM('By group'!AR$11:AR$21)*Population!AR125</f>
        <v>-4832.9637431054434</v>
      </c>
      <c r="DF125" s="4">
        <f>step*-SUM('By group'!AS$11:AS$21)*Population!AS125</f>
        <v>-1439.8021780170282</v>
      </c>
      <c r="DG125" s="4">
        <f>step*-SUM('By group'!AT$11:AT$21)*Population!AT125</f>
        <v>-688.73933586032956</v>
      </c>
      <c r="DH125" s="4">
        <f>step*-SUM('By group'!AU$11:AU$21)*Population!AU125</f>
        <v>0</v>
      </c>
      <c r="DI125" s="4">
        <f>step*-SUM('By group'!AV$11:AV$21)*Population!AV125</f>
        <v>0</v>
      </c>
      <c r="DJ125" s="4">
        <f>step*-SUM('By group'!AW$11:AW$21)*Population!AW125</f>
        <v>0</v>
      </c>
      <c r="DK125" s="4">
        <f>step*-SUM('By group'!AX$11:AX$21)*Population!AX125</f>
        <v>0</v>
      </c>
      <c r="DL125" s="4">
        <f>step*-SUM('By group'!AY$11:AY$21)*Population!AY125</f>
        <v>-240.95516857477435</v>
      </c>
      <c r="DM125" s="4">
        <f>step*-SUM('By group'!AZ$11:AZ$21)*Population!AZ125</f>
        <v>-118.59177757232834</v>
      </c>
      <c r="DN125" s="4">
        <f>step*-SUM('By group'!BA$11:BA$21)*Population!BA125</f>
        <v>0</v>
      </c>
      <c r="DO125" s="13">
        <f>-step*SUM(SCR!BB125:BN125)*Population!BB125</f>
        <v>-8015.0675501096339</v>
      </c>
      <c r="DP125" s="4">
        <f>step*-SUM('By group'!BC$11:BC$21)*Population!BC125</f>
        <v>-7550.3679662230197</v>
      </c>
      <c r="DQ125" s="4">
        <f>step*-SUM('By group'!BD$11:BD$21)*Population!BD125</f>
        <v>-5221.9398364291956</v>
      </c>
      <c r="DR125" s="4">
        <f>step*-SUM('By group'!BE$11:BE$21)*Population!BE125</f>
        <v>-1997.9472890272457</v>
      </c>
      <c r="DS125" s="4">
        <f>step*-SUM('By group'!BF$11:BF$21)*Population!BF125</f>
        <v>-564.78980720218283</v>
      </c>
      <c r="DT125" s="4">
        <f>step*-SUM('By group'!BG$11:BG$21)*Population!BG125</f>
        <v>-260.271437898562</v>
      </c>
      <c r="DU125" s="4">
        <f>step*-SUM('By group'!BH$11:BH$21)*Population!BH125</f>
        <v>0</v>
      </c>
      <c r="DV125" s="4">
        <f>step*-SUM('By group'!BI$11:BI$21)*Population!BI125</f>
        <v>0</v>
      </c>
      <c r="DW125" s="4">
        <f>step*-SUM('By group'!BJ$11:BJ$21)*Population!BJ125</f>
        <v>0</v>
      </c>
      <c r="DX125" s="4">
        <f>step*-SUM('By group'!BK$11:BK$21)*Population!BK125</f>
        <v>0</v>
      </c>
      <c r="DY125" s="4">
        <f>step*-SUM('By group'!BL$11:BL$21)*Population!BL125</f>
        <v>-85.018310957970925</v>
      </c>
      <c r="DZ125" s="4">
        <f>step*-SUM('By group'!BM$11:BM$21)*Population!BM125</f>
        <v>-38.957227391125812</v>
      </c>
      <c r="EA125" s="4">
        <f>step*-SUM('By group'!BN$11:BN$21)*Population!BN125</f>
        <v>0</v>
      </c>
      <c r="EB125" s="52">
        <v>0</v>
      </c>
      <c r="EC125" s="4">
        <f t="shared" si="111"/>
        <v>148090.07668514305</v>
      </c>
      <c r="ED125" s="4">
        <f t="shared" si="111"/>
        <v>141997.71801379166</v>
      </c>
      <c r="EE125" s="4">
        <f t="shared" si="112"/>
        <v>103522.98240663942</v>
      </c>
      <c r="EF125" s="4">
        <f t="shared" si="113"/>
        <v>42614.776829541384</v>
      </c>
      <c r="EG125" s="4">
        <f t="shared" si="114"/>
        <v>12740.199466847376</v>
      </c>
      <c r="EH125" s="4">
        <f t="shared" si="114"/>
        <v>6112.1619117443452</v>
      </c>
      <c r="EI125" s="4">
        <v>0</v>
      </c>
      <c r="EJ125" s="4">
        <f t="shared" si="115"/>
        <v>0</v>
      </c>
      <c r="EK125" s="4">
        <f t="shared" si="116"/>
        <v>0</v>
      </c>
      <c r="EL125" s="4">
        <f t="shared" si="117"/>
        <v>0</v>
      </c>
      <c r="EM125" s="4">
        <f t="shared" si="118"/>
        <v>2152.6093241086937</v>
      </c>
      <c r="EN125" s="4">
        <f t="shared" si="119"/>
        <v>1068.2334124173485</v>
      </c>
      <c r="EO125" s="52">
        <v>0</v>
      </c>
      <c r="EP125" s="4">
        <f t="shared" si="120"/>
        <v>73211.912220371451</v>
      </c>
      <c r="EQ125" s="4">
        <f t="shared" si="121"/>
        <v>70190.088876661612</v>
      </c>
      <c r="ER125" s="4">
        <f t="shared" si="122"/>
        <v>51149.891467283691</v>
      </c>
      <c r="ES125" s="4">
        <f t="shared" si="123"/>
        <v>21042.96847844564</v>
      </c>
      <c r="ET125" s="4">
        <f t="shared" si="124"/>
        <v>6288.2037503137271</v>
      </c>
      <c r="EU125" s="4">
        <f t="shared" si="125"/>
        <v>3015.8465354917103</v>
      </c>
      <c r="EV125" s="4">
        <v>0</v>
      </c>
      <c r="EW125" s="4">
        <f t="shared" si="126"/>
        <v>0</v>
      </c>
      <c r="EX125" s="4">
        <f t="shared" si="127"/>
        <v>0</v>
      </c>
      <c r="EY125" s="4">
        <f t="shared" si="128"/>
        <v>0</v>
      </c>
      <c r="EZ125" s="4">
        <f t="shared" si="129"/>
        <v>1061.5404839206278</v>
      </c>
      <c r="FA125" s="4">
        <f t="shared" si="130"/>
        <v>526.54019370612207</v>
      </c>
      <c r="FB125" s="52">
        <v>0</v>
      </c>
      <c r="FC125" s="4">
        <f t="shared" si="131"/>
        <v>5190.6921457147946</v>
      </c>
      <c r="FD125" s="4">
        <f t="shared" si="132"/>
        <v>4985.7083792821013</v>
      </c>
      <c r="FE125" s="4">
        <f t="shared" si="133"/>
        <v>3653.6519213377969</v>
      </c>
      <c r="FF125" s="4">
        <f t="shared" si="134"/>
        <v>1514.8364672197713</v>
      </c>
      <c r="FG125" s="4">
        <f t="shared" si="135"/>
        <v>455.33843715762288</v>
      </c>
      <c r="FH125" s="4">
        <f t="shared" si="136"/>
        <v>219.30107497538154</v>
      </c>
      <c r="FI125" s="4">
        <v>0</v>
      </c>
      <c r="FJ125" s="4">
        <f t="shared" si="137"/>
        <v>0</v>
      </c>
      <c r="FK125" s="4">
        <f t="shared" si="138"/>
        <v>0</v>
      </c>
      <c r="FL125" s="4">
        <f t="shared" si="139"/>
        <v>0</v>
      </c>
      <c r="FM125" s="4">
        <f t="shared" si="140"/>
        <v>77.804535265645583</v>
      </c>
      <c r="FN125" s="9">
        <f t="shared" si="141"/>
        <v>38.904036229436684</v>
      </c>
      <c r="FO125" s="4">
        <v>0</v>
      </c>
      <c r="FP125" s="4">
        <f t="shared" si="142"/>
        <v>16914.636692305492</v>
      </c>
      <c r="FQ125" s="4">
        <f t="shared" si="143"/>
        <v>16207.374988653972</v>
      </c>
      <c r="FR125" s="4">
        <f t="shared" si="144"/>
        <v>11787.56877731555</v>
      </c>
      <c r="FS125" s="4">
        <f t="shared" si="145"/>
        <v>4832.9637431054434</v>
      </c>
      <c r="FT125" s="4">
        <f t="shared" si="146"/>
        <v>1439.8021780170282</v>
      </c>
      <c r="FU125" s="4">
        <f t="shared" si="147"/>
        <v>688.73933586032956</v>
      </c>
      <c r="FV125" s="4">
        <v>0</v>
      </c>
      <c r="FW125" s="4">
        <f t="shared" si="148"/>
        <v>0</v>
      </c>
      <c r="FX125" s="4">
        <f t="shared" si="149"/>
        <v>0</v>
      </c>
      <c r="FY125" s="4">
        <f t="shared" si="150"/>
        <v>0</v>
      </c>
      <c r="FZ125" s="4">
        <f t="shared" si="151"/>
        <v>240.95516857477435</v>
      </c>
      <c r="GA125" s="4">
        <f t="shared" si="152"/>
        <v>118.59177757232834</v>
      </c>
      <c r="GB125" s="4">
        <v>0</v>
      </c>
      <c r="GC125" s="4">
        <f t="shared" si="153"/>
        <v>8015.0675501096339</v>
      </c>
      <c r="GD125" s="4">
        <f t="shared" si="94"/>
        <v>7550.3679662230197</v>
      </c>
      <c r="GE125" s="4">
        <f t="shared" si="95"/>
        <v>5221.9398364291956</v>
      </c>
      <c r="GF125" s="4">
        <f t="shared" si="96"/>
        <v>1997.9472890272457</v>
      </c>
      <c r="GG125" s="4">
        <f t="shared" si="97"/>
        <v>564.78980720218283</v>
      </c>
      <c r="GH125" s="4">
        <f t="shared" si="98"/>
        <v>260.271437898562</v>
      </c>
      <c r="GI125" s="4">
        <v>0</v>
      </c>
      <c r="GJ125" s="4">
        <f t="shared" si="154"/>
        <v>0</v>
      </c>
      <c r="GK125" s="4">
        <f t="shared" si="155"/>
        <v>0</v>
      </c>
      <c r="GL125" s="4">
        <f t="shared" si="99"/>
        <v>0</v>
      </c>
      <c r="GM125" s="4">
        <f t="shared" si="100"/>
        <v>85.018310957970925</v>
      </c>
      <c r="GN125" s="4">
        <f t="shared" si="101"/>
        <v>38.957227391125812</v>
      </c>
      <c r="GO125" s="52">
        <v>0</v>
      </c>
      <c r="GP125" s="4">
        <f>step*(-'By group'!C$32*Population!C125+'By group'!I$33*Population!I125)</f>
        <v>0</v>
      </c>
      <c r="GQ125" s="4">
        <f>step*(-'By group'!D$32*Population!D125+'By group'!J$33*Population!J125)</f>
        <v>0</v>
      </c>
      <c r="GR125" s="4">
        <f>step*(-'By group'!E$32*Population!E125+'By group'!K$33*Population!K125)</f>
        <v>0</v>
      </c>
      <c r="GS125" s="4">
        <f>step*(-'By group'!F$32*Population!F125+'By group'!L$33*Population!L125)</f>
        <v>-5293.7950713693408</v>
      </c>
      <c r="GT125" s="4">
        <f>step*(-'By group'!G$32*Population!G125+'By group'!M$33*Population!M125)</f>
        <v>-688.31567614019491</v>
      </c>
      <c r="GU125" s="4">
        <f>step*(-'By group'!H$32*Population!H125+'By group'!N$33*Population!N125)</f>
        <v>-601.93523467400746</v>
      </c>
      <c r="GV125" s="46">
        <f t="shared" si="156"/>
        <v>0</v>
      </c>
      <c r="GW125" s="14">
        <f t="shared" si="157"/>
        <v>0</v>
      </c>
      <c r="GX125" s="4">
        <f t="shared" si="158"/>
        <v>0</v>
      </c>
      <c r="GY125" s="4">
        <f t="shared" si="159"/>
        <v>5293.7950713693408</v>
      </c>
      <c r="GZ125" s="4">
        <f t="shared" si="160"/>
        <v>688.31567614019491</v>
      </c>
      <c r="HA125" s="4">
        <f t="shared" si="161"/>
        <v>601.93523467400746</v>
      </c>
      <c r="HB125" s="8">
        <v>0</v>
      </c>
      <c r="HC125" s="4">
        <f>step*(-'By group'!P$32*Population!P125+'By group'!V$33*Population!V125)</f>
        <v>0</v>
      </c>
      <c r="HD125" s="4">
        <f>step*(-'By group'!Q$32*Population!Q125+'By group'!W$33*Population!W125)</f>
        <v>0</v>
      </c>
      <c r="HE125" s="4">
        <f>step*(-'By group'!R$32*Population!R125+'By group'!X$33*Population!X125)</f>
        <v>0</v>
      </c>
      <c r="HF125" s="4">
        <f>step*(-'By group'!S$32*Population!S125+'By group'!Y$33*Population!Y125)</f>
        <v>-2613.3316331965498</v>
      </c>
      <c r="HG125" s="4">
        <f>step*(-'By group'!T$32*Population!T125+'By group'!Z$33*Population!Z125)</f>
        <v>-339.89921024528104</v>
      </c>
      <c r="HH125" s="4">
        <f>step*(-'By group'!U$32*Population!U125+'By group'!AA$33*Population!AA125)</f>
        <v>-297.00478783620804</v>
      </c>
      <c r="HI125" s="14">
        <f t="shared" si="162"/>
        <v>0</v>
      </c>
      <c r="HJ125" s="46">
        <f t="shared" si="163"/>
        <v>0</v>
      </c>
      <c r="HK125" s="4">
        <f t="shared" si="164"/>
        <v>0</v>
      </c>
      <c r="HL125" s="4">
        <f t="shared" si="165"/>
        <v>2613.3316331965498</v>
      </c>
      <c r="HM125" s="4">
        <f t="shared" si="166"/>
        <v>339.89921024528104</v>
      </c>
      <c r="HN125" s="9">
        <f t="shared" si="167"/>
        <v>297.00478783620804</v>
      </c>
      <c r="HO125" s="4">
        <v>0</v>
      </c>
      <c r="HP125" s="4">
        <f>step*(-'By group'!AC$32*Population!AC125+'By group'!AI$33*Population!AI125)</f>
        <v>0</v>
      </c>
      <c r="HQ125" s="4">
        <f>step*(-'By group'!AD$32*Population!AD125+'By group'!AJ$33*Population!AJ125)</f>
        <v>0</v>
      </c>
      <c r="HR125" s="4">
        <f>step*(-'By group'!AE$32*Population!AE125+'By group'!AK$33*Population!AK125)</f>
        <v>0</v>
      </c>
      <c r="HS125" s="4">
        <f>step*(-'By group'!AF$32*Population!AF125+'By group'!AL$33*Population!AL125)</f>
        <v>-188.76695094598864</v>
      </c>
      <c r="HT125" s="4">
        <f>step*(-'By group'!AG$32*Population!AG125+'By group'!AM$33*Population!AM125)</f>
        <v>-24.40819688035797</v>
      </c>
      <c r="HU125" s="4">
        <f>step*(-'By group'!AH$32*Population!AH125+'By group'!AN$33*Population!AN125)</f>
        <v>-21.483755691204202</v>
      </c>
      <c r="HV125" s="14">
        <f t="shared" si="168"/>
        <v>0</v>
      </c>
      <c r="HW125" s="46">
        <f t="shared" si="169"/>
        <v>0</v>
      </c>
      <c r="HX125" s="4">
        <f t="shared" si="170"/>
        <v>0</v>
      </c>
      <c r="HY125" s="4">
        <f t="shared" si="171"/>
        <v>188.76695094598864</v>
      </c>
      <c r="HZ125" s="4">
        <f t="shared" si="172"/>
        <v>24.40819688035797</v>
      </c>
      <c r="IA125" s="4">
        <f t="shared" si="173"/>
        <v>21.483755691204202</v>
      </c>
      <c r="IB125" s="8">
        <v>0</v>
      </c>
      <c r="IC125" s="4">
        <f>step*(-'By group'!AP$32*Population!AP125+'By group'!AV$33*Population!AV125)</f>
        <v>0</v>
      </c>
      <c r="ID125" s="4">
        <f>step*(-'By group'!AQ$32*Population!AQ125+'By group'!AW$33*Population!AW125)</f>
        <v>0</v>
      </c>
      <c r="IE125" s="4">
        <f>step*(-'By group'!AR$32*Population!AR125+'By group'!AX$33*Population!AX125)</f>
        <v>0</v>
      </c>
      <c r="IF125" s="4">
        <f>step*(-'By group'!AS$32*Population!AS125+'By group'!AY$33*Population!AY125)</f>
        <v>-599.42350472112685</v>
      </c>
      <c r="IG125" s="4">
        <f>step*(-'By group'!AT$32*Population!AT125+'By group'!AZ$33*Population!AZ125)</f>
        <v>-78.451978385901754</v>
      </c>
      <c r="IH125" s="4">
        <f>step*(-'By group'!AU$32*Population!AU125+'By group'!BA$33*Population!BA125)</f>
        <v>-68.418718398482881</v>
      </c>
      <c r="II125" s="14">
        <f t="shared" si="102"/>
        <v>0</v>
      </c>
      <c r="IJ125" s="4">
        <f t="shared" si="103"/>
        <v>0</v>
      </c>
      <c r="IK125" s="4">
        <f t="shared" si="174"/>
        <v>0</v>
      </c>
      <c r="IL125" s="4">
        <f t="shared" si="175"/>
        <v>599.42350472112685</v>
      </c>
      <c r="IM125" s="4">
        <f t="shared" si="176"/>
        <v>78.451978385901754</v>
      </c>
      <c r="IN125" s="4">
        <f t="shared" si="177"/>
        <v>68.418718398482881</v>
      </c>
      <c r="IO125" s="8">
        <v>0</v>
      </c>
      <c r="IP125" s="4">
        <f>step*(-'By group'!BC$32*Population!BC125+'By group'!BI$33*Population!BI125)</f>
        <v>0</v>
      </c>
      <c r="IQ125" s="4">
        <f>step*(-'By group'!BD$32*Population!BD125+'By group'!BJ$33*Population!BJ125)</f>
        <v>0</v>
      </c>
      <c r="IR125" s="4">
        <f>step*(-'By group'!BE$32*Population!BE125+'By group'!BK$33*Population!BK125)</f>
        <v>0</v>
      </c>
      <c r="IS125" s="4">
        <f>step*(-'By group'!BF$32*Population!BF125+'By group'!BL$33*Population!BL125)</f>
        <v>-239.88574812210595</v>
      </c>
      <c r="IT125" s="4">
        <f>step*(-'By group'!BG$32*Population!BG125+'By group'!BM$33*Population!BM125)</f>
        <v>-32.575673884149495</v>
      </c>
      <c r="IU125" s="4">
        <f>step*(-'By group'!BH$32*Population!BH125+'By group'!BN$33*Population!BN125)</f>
        <v>-26.655649964124631</v>
      </c>
      <c r="IV125" s="14">
        <f t="shared" si="104"/>
        <v>0</v>
      </c>
      <c r="IW125" s="4">
        <f t="shared" si="105"/>
        <v>0</v>
      </c>
      <c r="IX125" s="4">
        <f t="shared" si="106"/>
        <v>0</v>
      </c>
      <c r="IY125" s="4">
        <f t="shared" si="107"/>
        <v>239.88574812210595</v>
      </c>
      <c r="IZ125" s="4">
        <f t="shared" si="108"/>
        <v>32.575673884149495</v>
      </c>
      <c r="JA125" s="4">
        <f t="shared" si="109"/>
        <v>26.655649964124631</v>
      </c>
      <c r="JB125" s="75">
        <f>step*(+prop_idu_male*'By group'!BB$9*Population!BB125-'By group'!B$8*Population!B125)</f>
        <v>-1037.9642344419933</v>
      </c>
      <c r="JC125" s="46">
        <f>step*(+prop_idu_male*'By group'!BC$9*Population!BC125-'By group'!C$8*Population!C125)</f>
        <v>-6.1938417447428211</v>
      </c>
      <c r="JD125" s="46">
        <f>step*(+prop_idu_male*'By group'!BD$9*Population!BD125-'By group'!D$8*Population!D125)</f>
        <v>-18.198065359841873</v>
      </c>
      <c r="JE125" s="46">
        <f>step*(+prop_idu_male*'By group'!BE$9*Population!BE125-'By group'!E$8*Population!E125)</f>
        <v>-18.909851667937996</v>
      </c>
      <c r="JF125" s="46">
        <f>step*(+prop_idu_male*'By group'!BF$9*Population!BF125-'By group'!F$8*Population!F125)</f>
        <v>-5.6923519647810688</v>
      </c>
      <c r="JG125" s="46">
        <f>step*(+prop_idu_male*'By group'!BG$9*Population!BG125-'By group'!G$8*Population!G125)</f>
        <v>-1.0975020921575593</v>
      </c>
      <c r="JH125" s="46">
        <f>step*(+prop_idu_male*'By group'!BH$9*Population!BH125-'By group'!H$8*Population!H125)</f>
        <v>-0.93019930722248589</v>
      </c>
      <c r="JI125" s="46">
        <f>step*(+prop_idu_male*'By group'!BI$9*Population!BI125-'By group'!I$8*Population!I125)</f>
        <v>0</v>
      </c>
      <c r="JJ125" s="46">
        <f>step*(+prop_idu_male*'By group'!BJ$9*Population!BJ125-'By group'!J$8*Population!J125)</f>
        <v>0</v>
      </c>
      <c r="JK125" s="46">
        <f>step*(+prop_idu_male*'By group'!BK$9*Population!BK125-'By group'!K$8*Population!K125)</f>
        <v>0</v>
      </c>
      <c r="JL125" s="46">
        <f>step*(+prop_idu_male*'By group'!BL$9*Population!BL125-'By group'!L$8*Population!L125)</f>
        <v>-1.9485653778095635</v>
      </c>
      <c r="JM125" s="46">
        <f>step*(+prop_idu_male*'By group'!BM$9*Population!BM125-'By group'!M$8*Population!M125)</f>
        <v>-0.97473606667864654</v>
      </c>
      <c r="JN125" s="46">
        <f>step*(+prop_idu_male*'By group'!BN$9*Population!BN125-'By group'!N$8*Population!N125)</f>
        <v>-0.78447526492475472</v>
      </c>
      <c r="JO125" s="45">
        <f>step*(+(1-prop_idu_male)*'By group'!BB$9*Population!BB125-'By group'!O$8*Population!O125-'By group'!O$6*Population!O125+'By group'!AB$7*Population!AB125)</f>
        <v>-7765.1422437652864</v>
      </c>
      <c r="JP125" s="46">
        <f>step*(+(1-prop_idu_male)*'By group'!BC$9*Population!BC125-'By group'!P$8*Population!P125-'By group'!P$6*Population!P125+'By group'!AC$7*Population!AC125)</f>
        <v>-11.875749119639618</v>
      </c>
      <c r="JQ125" s="46">
        <f>step*(+(1-prop_idu_male)*'By group'!BD$9*Population!BD125-'By group'!Q$8*Population!Q125-'By group'!Q$6*Population!Q125+'By group'!AD$7*Population!AD125)</f>
        <v>-34.446696060447692</v>
      </c>
      <c r="JR125" s="46">
        <f>step*(+(1-prop_idu_male)*'By group'!BE$9*Population!BE125-'By group'!R$8*Population!R125-'By group'!R$6*Population!R125+'By group'!AE$7*Population!AE125)</f>
        <v>-35.180093807357274</v>
      </c>
      <c r="JS125" s="46">
        <f>step*(+(1-prop_idu_male)*'By group'!BF$9*Population!BF125-'By group'!S$8*Population!S125-'By group'!S$6*Population!S125+'By group'!AF$7*Population!AF125)</f>
        <v>-10.455815254996814</v>
      </c>
      <c r="JT125" s="46">
        <f>step*(+(1-prop_idu_male)*'By group'!BG$9*Population!BG125-'By group'!T$8*Population!T125-'By group'!T$6*Population!T125+'By group'!AG$7*Population!AG125)</f>
        <v>-1.9979418273867511</v>
      </c>
      <c r="JU125" s="46">
        <f>step*(+(1-prop_idu_male)*'By group'!BH$9*Population!BH125-'By group'!U$8*Population!U125-'By group'!U$6*Population!U125+'By group'!AH$7*Population!AH125)</f>
        <v>-1.6680208696220162</v>
      </c>
      <c r="JV125" s="46">
        <f>step*(+(1-prop_idu_male)*'By group'!BI$9*Population!BI125-'By group'!V$8*Population!V125-'By group'!V$6*Population!V125+'By group'!AI$7*Population!AI125)</f>
        <v>0</v>
      </c>
      <c r="JW125" s="46">
        <f>step*(+(1-prop_idu_male)*'By group'!BJ$9*Population!BJ125-'By group'!W$8*Population!W125-'By group'!W$6*Population!W125+'By group'!AJ$7*Population!AJ125)</f>
        <v>0</v>
      </c>
      <c r="JX125" s="46">
        <f>step*(+(1-prop_idu_male)*'By group'!BK$9*Population!BK125-'By group'!X$8*Population!X125-'By group'!X$6*Population!X125+'By group'!AK$7*Population!AK125)</f>
        <v>0</v>
      </c>
      <c r="JY125" s="46">
        <f>step*(+(1-prop_idu_male)*'By group'!BL$9*Population!BL125-'By group'!Y$8*Population!Y125-'By group'!Y$6*Population!Y125+'By group'!AL$7*Population!AL125)</f>
        <v>-3.4895456375873324</v>
      </c>
      <c r="JZ125" s="46">
        <f>step*(+(1-prop_idu_male)*'By group'!BM$9*Population!BM125-'By group'!Z$8*Population!Z125-'By group'!Z$6*Population!Z125+'By group'!AM$7*Population!AM125)</f>
        <v>-1.7172052080363442</v>
      </c>
      <c r="KA125" s="76">
        <f>step*(+(1-prop_idu_male)*'By group'!BN$9*Population!BN125-'By group'!AA$8*Population!AA125-'By group'!AA$6*Population!AA125+'By group'!AN$7*Population!AN125)</f>
        <v>-1.3583370586144907</v>
      </c>
      <c r="KB125" s="46">
        <f>step*(+'By group'!O$6*Population!O125-'By group'!AB$7*Population!AB125)</f>
        <v>6644.7030314534677</v>
      </c>
      <c r="KC125" s="46">
        <f>step*(+'By group'!P$6*Population!P125-'By group'!AC$7*Population!AC125)</f>
        <v>8.5927557147932276</v>
      </c>
      <c r="KD125" s="46">
        <f>step*(+'By group'!Q$6*Population!Q125-'By group'!AD$7*Population!AD125)</f>
        <v>24.843350547362455</v>
      </c>
      <c r="KE125" s="46">
        <f>step*(+'By group'!R$6*Population!R125-'By group'!AE$7*Population!AE125)</f>
        <v>25.25799375484263</v>
      </c>
      <c r="KF125" s="46">
        <f>step*(+'By group'!S$6*Population!S125-'By group'!AF$7*Population!AF125)</f>
        <v>7.4811503220006053</v>
      </c>
      <c r="KG125" s="46">
        <f>step*(+'By group'!T$6*Population!T125-'By group'!AG$7*Population!AG125)</f>
        <v>1.4260050928362364</v>
      </c>
      <c r="KH125" s="46">
        <f>step*(+'By group'!U$6*Population!U125-'By group'!AH$7*Population!AH125)</f>
        <v>1.1854332759431203</v>
      </c>
      <c r="KI125" s="46">
        <f>step*(+'By group'!V$6*Population!V125-'By group'!AI$7*Population!AI125)</f>
        <v>0</v>
      </c>
      <c r="KJ125" s="46">
        <f>step*(+'By group'!W$6*Population!W125-'By group'!AJ$7*Population!AJ125)</f>
        <v>0</v>
      </c>
      <c r="KK125" s="46">
        <f>step*(+'By group'!X$6*Population!X125-'By group'!AK$7*Population!AK125)</f>
        <v>0</v>
      </c>
      <c r="KL125" s="46">
        <f>step*(+'By group'!Y$6*Population!Y125-'By group'!AL$7*Population!AL125)</f>
        <v>2.479016140241487</v>
      </c>
      <c r="KM125" s="46">
        <f>step*(+'By group'!Z$6*Population!Z125-'By group'!AM$7*Population!AM125)</f>
        <v>1.2140393507648979</v>
      </c>
      <c r="KN125" s="46">
        <f>step*(+'By group'!AA$6*Population!AA125-'By group'!AN$7*Population!AN125)</f>
        <v>0.95518466697216509</v>
      </c>
      <c r="KO125" s="45">
        <v>0</v>
      </c>
      <c r="KP125" s="46">
        <v>0</v>
      </c>
      <c r="KQ125" s="46">
        <v>0</v>
      </c>
      <c r="KR125" s="46">
        <v>0</v>
      </c>
      <c r="KS125" s="46">
        <v>0</v>
      </c>
      <c r="KT125" s="46">
        <v>0</v>
      </c>
      <c r="KU125" s="46">
        <v>0</v>
      </c>
      <c r="KV125" s="46">
        <v>0</v>
      </c>
      <c r="KW125" s="46">
        <v>0</v>
      </c>
      <c r="KX125" s="46">
        <v>0</v>
      </c>
      <c r="KY125" s="46">
        <v>0</v>
      </c>
      <c r="KZ125" s="46">
        <v>0</v>
      </c>
      <c r="LA125" s="46">
        <v>0</v>
      </c>
      <c r="LB125" s="188">
        <f>step*(-'By group'!BB$9*Population!BB125+'By group'!B$8*Population!B125+'By group'!O$8*Population!O125)</f>
        <v>2158.4034467538113</v>
      </c>
      <c r="LC125" s="189">
        <f>step*(-'By group'!BC$9*Population!BC125+'By group'!C$8*Population!C125+'By group'!P$8*Population!P125)</f>
        <v>9.4768351495892098</v>
      </c>
      <c r="LD125" s="189">
        <f>step*(-'By group'!BD$9*Population!BD125+'By group'!D$8*Population!D125+'By group'!Q$8*Population!Q125)</f>
        <v>27.801410872927107</v>
      </c>
      <c r="LE125" s="189">
        <f>step*(-'By group'!BE$9*Population!BE125+'By group'!E$8*Population!E125+'By group'!R$8*Population!R125)</f>
        <v>28.831951720452643</v>
      </c>
      <c r="LF125" s="189">
        <f>step*(-'By group'!BF$9*Population!BF125+'By group'!F$8*Population!F125+'By group'!S$8*Population!S125)</f>
        <v>8.6670168977772768</v>
      </c>
      <c r="LG125" s="189">
        <f>step*(-'By group'!BG$9*Population!BG125+'By group'!G$8*Population!G125+'By group'!T$8*Population!T125)</f>
        <v>1.669438826708074</v>
      </c>
      <c r="LH125" s="189">
        <f>step*(-'By group'!BH$9*Population!BH125+'By group'!H$8*Population!H125+'By group'!U$8*Population!U125)</f>
        <v>1.4127869009013818</v>
      </c>
      <c r="LI125" s="189">
        <f>step*(-'By group'!BI$9*Population!BI125+'By group'!I$8*Population!I125+'By group'!V$8*Population!V125)</f>
        <v>0</v>
      </c>
      <c r="LJ125" s="189">
        <f>step*(-'By group'!BJ$9*Population!BJ125+'By group'!J$8*Population!J125+'By group'!W$8*Population!W125)</f>
        <v>0</v>
      </c>
      <c r="LK125" s="189">
        <f>step*(-'By group'!BK$9*Population!BK125+'By group'!K$8*Population!K125+'By group'!X$8*Population!X125)</f>
        <v>0</v>
      </c>
      <c r="LL125" s="189">
        <f>step*(-'By group'!BL$9*Population!BL125+'By group'!L$8*Population!L125+'By group'!Y$8*Population!Y125)</f>
        <v>2.9590948751554089</v>
      </c>
      <c r="LM125" s="189">
        <f>step*(-'By group'!BM$9*Population!BM125+'By group'!M$8*Population!M125+'By group'!Z$8*Population!Z125)</f>
        <v>1.477901923950093</v>
      </c>
      <c r="LN125" s="189">
        <f>step*(-'By group'!BN$9*Population!BN125+'By group'!N$8*Population!N125+'By group'!AA$8*Population!AA125)</f>
        <v>1.1876276565670802</v>
      </c>
    </row>
    <row r="126" spans="1:326" x14ac:dyDescent="0.25">
      <c r="A126">
        <f t="shared" si="178"/>
        <v>61</v>
      </c>
      <c r="B126" s="52">
        <f>step*((-'By group'!B$4-'By group'!B$5-'By group'!B$22)*Population!B126+'By group'!B$3*Population!$BO126)</f>
        <v>207945.66252543789</v>
      </c>
      <c r="C126" s="4">
        <f>step*((-'By group'!C$4-'By group'!C$5-'By group'!C$22)*Population!C126+'By group'!C$3*Population!$BO126)</f>
        <v>-5696.1589649138659</v>
      </c>
      <c r="D126" s="4">
        <f>step*((-'By group'!D$4-'By group'!D$5-'By group'!D$22)*Population!D126+'By group'!D$3*Population!$BO126)</f>
        <v>-37375.21741517639</v>
      </c>
      <c r="E126" s="4">
        <f>step*((-'By group'!E$4-'By group'!E$5-'By group'!E$22)*Population!E126+'By group'!E$3*Population!$BO126)</f>
        <v>-59832.692704328052</v>
      </c>
      <c r="F126" s="4">
        <f>step*((-'By group'!F$4-'By group'!F$5-'By group'!F$22)*Population!F126+'By group'!F$3*Population!$BO126)</f>
        <v>-24276.434067956492</v>
      </c>
      <c r="G126" s="4">
        <f>step*((-'By group'!G$4-'By group'!G$5-'By group'!G$22)*Population!G126+'By group'!G$3*Population!$BO126)</f>
        <v>-5884.703181257637</v>
      </c>
      <c r="H126" s="4">
        <f>step*((-'By group'!H$4-'By group'!H$5-'By group'!H$22)*Population!H126+'By group'!H$3*Population!$BO126)</f>
        <v>-5465.276499293197</v>
      </c>
      <c r="I126" s="4">
        <f>step*((-'By group'!I$4-'By group'!I$5-'By group'!I$22)*Population!I126+'By group'!I$3*Population!$BO126)</f>
        <v>0</v>
      </c>
      <c r="J126" s="4">
        <f>step*((-'By group'!J$4-'By group'!J$5-'By group'!J$22)*Population!J126+'By group'!J$3*Population!$BO126)</f>
        <v>0</v>
      </c>
      <c r="K126" s="4">
        <f>step*((-'By group'!K$4-'By group'!K$5-'By group'!K$22)*Population!K126+'By group'!K$3*Population!$BO126)</f>
        <v>0</v>
      </c>
      <c r="L126" s="4">
        <f>step*((-'By group'!L$4-'By group'!L$5-'By group'!L$22)*Population!L126+'By group'!L$3*Population!$BO126)</f>
        <v>-3022.4439427213183</v>
      </c>
      <c r="M126" s="4">
        <f>step*((-'By group'!M$4-'By group'!M$5-'By group'!M$22)*Population!M126+'By group'!M$3*Population!$BO126)</f>
        <v>-1714.1769312195258</v>
      </c>
      <c r="N126" s="4">
        <f>step*((-'By group'!N$4-'By group'!N$5-'By group'!N$22)*Population!N126+'By group'!N$3*Population!$BO126)</f>
        <v>-1624.4805640324057</v>
      </c>
      <c r="O126" s="8">
        <f>step*((-'By group'!O$4-'By group'!O$5-'By group'!O$22)*Population!O126+'By group'!O$3*Population!$BO126)</f>
        <v>144603.58575509302</v>
      </c>
      <c r="P126" s="4">
        <f>step*((-'By group'!P$4-'By group'!P$5-'By group'!P$22)*Population!P126+'By group'!P$3*Population!$BO126)</f>
        <v>-2815.6973166474136</v>
      </c>
      <c r="Q126" s="4">
        <f>step*((-'By group'!Q$4-'By group'!Q$5-'By group'!Q$22)*Population!Q126+'By group'!Q$3*Population!$BO126)</f>
        <v>-18467.222008880708</v>
      </c>
      <c r="R126" s="4">
        <f>step*((-'By group'!R$4-'By group'!R$5-'By group'!R$22)*Population!R126+'By group'!R$3*Population!$BO126)</f>
        <v>-29545.778053352849</v>
      </c>
      <c r="S126" s="4">
        <f>step*((-'By group'!S$4-'By group'!S$5-'By group'!S$22)*Population!S126+'By group'!S$3*Population!$BO126)</f>
        <v>-11982.431254872095</v>
      </c>
      <c r="T126" s="4">
        <f>step*((-'By group'!T$4-'By group'!T$5-'By group'!T$22)*Population!T126+'By group'!T$3*Population!$BO126)</f>
        <v>-2903.6720473545961</v>
      </c>
      <c r="U126" s="4">
        <f>step*((-'By group'!U$4-'By group'!U$5-'By group'!U$22)*Population!U126+'By group'!U$3*Population!$BO126)</f>
        <v>-2695.4013916245922</v>
      </c>
      <c r="V126" s="4">
        <f>step*((-'By group'!V$4-'By group'!V$5-'By group'!V$22)*Population!V126+'By group'!V$3*Population!$BO126)</f>
        <v>0</v>
      </c>
      <c r="W126" s="4">
        <f>step*((-'By group'!W$4-'By group'!W$5-'By group'!W$22)*Population!W126+'By group'!W$3*Population!$BO126)</f>
        <v>0</v>
      </c>
      <c r="X126" s="4">
        <f>step*((-'By group'!X$4-'By group'!X$5-'By group'!X$22)*Population!X126+'By group'!X$3*Population!$BO126)</f>
        <v>0</v>
      </c>
      <c r="Y126" s="4">
        <f>step*((-'By group'!Y$4-'By group'!Y$5-'By group'!Y$22)*Population!Y126+'By group'!Y$3*Population!$BO126)</f>
        <v>-1490.5068223193409</v>
      </c>
      <c r="Z126" s="4">
        <f>step*((-'By group'!Z$4-'By group'!Z$5-'By group'!Z$22)*Population!Z126+'By group'!Z$3*Population!$BO126)</f>
        <v>-844.92174875555168</v>
      </c>
      <c r="AA126" s="4">
        <f>step*((-'By group'!AA$4-'By group'!AA$5-'By group'!AA$22)*Population!AA126+'By group'!AA$3*Population!$BO126)</f>
        <v>-800.57423107262605</v>
      </c>
      <c r="AB126" s="8">
        <f>step*((-'By group'!AB$4-'By group'!AB$5-'By group'!AB$22)*Population!AB126+'By group'!AB$3*Population!$BO126)</f>
        <v>-1364.1895066373984</v>
      </c>
      <c r="AC126" s="4">
        <f>step*((-'By group'!AC$4-'By group'!AC$5-'By group'!AC$22)*Population!AC126+'By group'!AC$3*Population!$BO126)</f>
        <v>-199.99426265033216</v>
      </c>
      <c r="AD126" s="4">
        <f>step*((-'By group'!AD$4-'By group'!AD$5-'By group'!AD$22)*Population!AD126+'By group'!AD$3*Population!$BO126)</f>
        <v>-1319.0573521945121</v>
      </c>
      <c r="AE126" s="4">
        <f>step*((-'By group'!AE$4-'By group'!AE$5-'By group'!AE$22)*Population!AE126+'By group'!AE$3*Population!$BO126)</f>
        <v>-2126.8333892348064</v>
      </c>
      <c r="AF126" s="4">
        <f>step*((-'By group'!AF$4-'By group'!AF$5-'By group'!AF$22)*Population!AF126+'By group'!AF$3*Population!$BO126)</f>
        <v>-867.62617837883204</v>
      </c>
      <c r="AG126" s="4">
        <f>step*((-'By group'!AG$4-'By group'!AG$5-'By group'!AG$22)*Population!AG126+'By group'!AG$3*Population!$BO126)</f>
        <v>-211.1353051967711</v>
      </c>
      <c r="AH126" s="4">
        <f>step*((-'By group'!AH$4-'By group'!AH$5-'By group'!AH$22)*Population!AH126+'By group'!AH$3*Population!$BO126)</f>
        <v>-197.42066538286343</v>
      </c>
      <c r="AI126" s="4">
        <f>step*((-'By group'!AI$4-'By group'!AI$5-'By group'!AI$22)*Population!AI126+'By group'!AI$3*Population!$BO126)</f>
        <v>0</v>
      </c>
      <c r="AJ126" s="4">
        <f>step*((-'By group'!AJ$4-'By group'!AJ$5-'By group'!AJ$22)*Population!AJ126+'By group'!AJ$3*Population!$BO126)</f>
        <v>0</v>
      </c>
      <c r="AK126" s="4">
        <f>step*((-'By group'!AK$4-'By group'!AK$5-'By group'!AK$22)*Population!AK126+'By group'!AK$3*Population!$BO126)</f>
        <v>0</v>
      </c>
      <c r="AL126" s="4">
        <f>step*((-'By group'!AL$4-'By group'!AL$5-'By group'!AL$22)*Population!AL126+'By group'!AL$3*Population!$BO126)</f>
        <v>-109.24240514331146</v>
      </c>
      <c r="AM126" s="4">
        <f>step*((-'By group'!AM$4-'By group'!AM$5-'By group'!AM$22)*Population!AM126+'By group'!AM$3*Population!$BO126)</f>
        <v>-62.428560151117338</v>
      </c>
      <c r="AN126" s="4">
        <f>step*((-'By group'!AN$4-'By group'!AN$5-'By group'!AN$22)*Population!AN126+'By group'!AN$3*Population!$BO126)</f>
        <v>-59.674762060251261</v>
      </c>
      <c r="AO126" s="8">
        <f>step*((-'By group'!AO$4-'By group'!AO$5-'By group'!AO$22)*Population!AO126+'By group'!AO$3*Population!$BO126)</f>
        <v>18545.961133159944</v>
      </c>
      <c r="AP126" s="4">
        <f>step*((-'By group'!AP$4-'By group'!AP$5-'By group'!AP$22)*Population!AP126+'By group'!AP$3*Population!$BO126)</f>
        <v>-650.65366771037338</v>
      </c>
      <c r="AQ126" s="4">
        <f>step*((-'By group'!AQ$4-'By group'!AQ$5-'By group'!AQ$22)*Population!AQ126+'By group'!AQ$3*Population!$BO126)</f>
        <v>-4259.3900904690317</v>
      </c>
      <c r="AR126" s="4">
        <f>step*((-'By group'!AR$4-'By group'!AR$5-'By group'!AR$22)*Population!AR126+'By group'!AR$3*Population!$BO126)</f>
        <v>-6792.5330514883699</v>
      </c>
      <c r="AS126" s="4">
        <f>step*((-'By group'!AS$4-'By group'!AS$5-'By group'!AS$22)*Population!AS126+'By group'!AS$3*Population!$BO126)</f>
        <v>-2746.6657834379907</v>
      </c>
      <c r="AT126" s="4">
        <f>step*((-'By group'!AT$4-'By group'!AT$5-'By group'!AT$22)*Population!AT126+'By group'!AT$3*Population!$BO126)</f>
        <v>-663.93082674868765</v>
      </c>
      <c r="AU126" s="4">
        <f>step*((-'By group'!AU$4-'By group'!AU$5-'By group'!AU$22)*Population!AU126+'By group'!AU$3*Population!$BO126)</f>
        <v>-612.93263178512041</v>
      </c>
      <c r="AV126" s="4">
        <f>step*((-'By group'!AV$4-'By group'!AV$5-'By group'!AV$22)*Population!AV126+'By group'!AV$3*Population!$BO126)</f>
        <v>0</v>
      </c>
      <c r="AW126" s="4">
        <f>step*((-'By group'!AW$4-'By group'!AW$5-'By group'!AW$22)*Population!AW126+'By group'!AW$3*Population!$BO126)</f>
        <v>0</v>
      </c>
      <c r="AX126" s="4">
        <f>step*((-'By group'!AX$4-'By group'!AX$5-'By group'!AX$22)*Population!AX126+'By group'!AX$3*Population!$BO126)</f>
        <v>0</v>
      </c>
      <c r="AY126" s="4">
        <f>step*((-'By group'!AY$4-'By group'!AY$5-'By group'!AY$22)*Population!AY126+'By group'!AY$3*Population!$BO126)</f>
        <v>-338.81641301460087</v>
      </c>
      <c r="AZ126" s="4">
        <f>step*((-'By group'!AZ$4-'By group'!AZ$5-'By group'!AZ$22)*Population!AZ126+'By group'!AZ$3*Population!$BO126)</f>
        <v>-190.63232613753513</v>
      </c>
      <c r="BA126" s="4">
        <f>step*((-'By group'!BA$4-'By group'!BA$5-'By group'!BA$22)*Population!BA126+'By group'!BA$3*Population!$BO126)</f>
        <v>-178.45796262581914</v>
      </c>
      <c r="BB126" s="8">
        <f>step*((-'By group'!BB$4-'By group'!BB$5-'By group'!BB$22)*Population!BB126+'By group'!BB$3*Population!$BO126)</f>
        <v>5983.6004880941318</v>
      </c>
      <c r="BC126" s="4">
        <f>step*((-'By group'!BC$4-'By group'!BC$5-'By group'!BC$22)*Population!BC126+'By group'!BC$3*Population!$BO126)</f>
        <v>-454.29133843715061</v>
      </c>
      <c r="BD126" s="4">
        <f>step*((-'By group'!BD$4-'By group'!BD$5-'By group'!BD$22)*Population!BD126+'By group'!BD$3*Population!$BO126)</f>
        <v>-2304.096889419016</v>
      </c>
      <c r="BE126" s="4">
        <f>step*((-'By group'!BE$4-'By group'!BE$5-'By group'!BE$22)*Population!BE126+'By group'!BE$3*Population!$BO126)</f>
        <v>-3205.6930763122023</v>
      </c>
      <c r="BF126" s="4">
        <f>step*((-'By group'!BF$4-'By group'!BF$5-'By group'!BF$22)*Population!BF126+'By group'!BF$3*Population!$BO126)</f>
        <v>-1189.3934277745755</v>
      </c>
      <c r="BG126" s="4">
        <f>step*((-'By group'!BG$4-'By group'!BG$5-'By group'!BG$22)*Population!BG126+'By group'!BG$3*Population!$BO126)</f>
        <v>-271.44405351073999</v>
      </c>
      <c r="BH126" s="4">
        <f>step*((-'By group'!BH$4-'By group'!BH$5-'By group'!BH$22)*Population!BH126+'By group'!BH$3*Population!$BO126)</f>
        <v>-233.38306052938</v>
      </c>
      <c r="BI126" s="4">
        <f>step*((-'By group'!BI$4-'By group'!BI$5-'By group'!BI$22)*Population!BI126+'By group'!BI$3*Population!$BO126)</f>
        <v>0</v>
      </c>
      <c r="BJ126" s="4">
        <f>step*((-'By group'!BJ$4-'By group'!BJ$5-'By group'!BJ$22)*Population!BJ126+'By group'!BJ$3*Population!$BO126)</f>
        <v>0</v>
      </c>
      <c r="BK126" s="4">
        <f>step*((-'By group'!BK$4-'By group'!BK$5-'By group'!BK$22)*Population!BK126+'By group'!BK$3*Population!$BO126)</f>
        <v>0</v>
      </c>
      <c r="BL126" s="4">
        <f>step*((-'By group'!BL$4-'By group'!BL$5-'By group'!BL$22)*Population!BL126+'By group'!BL$3*Population!$BO126)</f>
        <v>-153.46438123269252</v>
      </c>
      <c r="BM126" s="4">
        <f>step*((-'By group'!BM$4-'By group'!BM$5-'By group'!BM$22)*Population!BM126+'By group'!BM$3*Population!$BO126)</f>
        <v>-78.134475241520931</v>
      </c>
      <c r="BN126" s="4">
        <f>step*((-'By group'!BN$4-'By group'!BN$5-'By group'!BN$22)*Population!BN126+'By group'!BN$3*Population!$BO126)</f>
        <v>-65.383091808274841</v>
      </c>
      <c r="BO126" s="71">
        <f>-step*SUM(SCR!B126:N126)*Population!B126</f>
        <v>-148513.38168603991</v>
      </c>
      <c r="BP126" s="4">
        <f>step*-SUM('By group'!C$11:C$21)*Population!C126</f>
        <v>-142403.97412284664</v>
      </c>
      <c r="BQ126" s="4">
        <f>step*-SUM('By group'!D$11:D$21)*Population!D126</f>
        <v>-103820.04837548998</v>
      </c>
      <c r="BR126" s="4">
        <f>step*-SUM('By group'!E$11:E$21)*Population!E126</f>
        <v>-42737.637645948605</v>
      </c>
      <c r="BS126" s="4">
        <f>step*-SUM('By group'!F$11:F$21)*Population!F126</f>
        <v>-12777.070562082365</v>
      </c>
      <c r="BT126" s="4">
        <f>step*-SUM('By group'!G$11:G$21)*Population!G126</f>
        <v>-6129.899147143371</v>
      </c>
      <c r="BU126" s="4">
        <f>step*-SUM('By group'!H$11:H$21)*Population!H126</f>
        <v>0</v>
      </c>
      <c r="BV126" s="4">
        <f>step*-SUM('By group'!I$11:I$21)*Population!I126</f>
        <v>0</v>
      </c>
      <c r="BW126" s="4">
        <f>step*-SUM('By group'!J$11:J$21)*Population!J126</f>
        <v>0</v>
      </c>
      <c r="BX126" s="4">
        <f>step*-SUM('By group'!K$11:K$21)*Population!K126</f>
        <v>0</v>
      </c>
      <c r="BY126" s="4">
        <f>step*-SUM('By group'!L$11:L$21)*Population!L126</f>
        <v>-2158.8885305152271</v>
      </c>
      <c r="BZ126" s="4">
        <f>step*-SUM('By group'!M$11:M$21)*Population!M126</f>
        <v>-1071.3605820122036</v>
      </c>
      <c r="CA126" s="4">
        <f>step*-SUM('By group'!N$11:N$21)*Population!N126</f>
        <v>0</v>
      </c>
      <c r="CB126" s="13">
        <f>-step*SUM(SCR!O126:AA126)*Population!O126</f>
        <v>-73422.747202833285</v>
      </c>
      <c r="CC126" s="4">
        <f>step*-SUM('By group'!P$11:P$21)*Population!P126</f>
        <v>-70392.432916185338</v>
      </c>
      <c r="CD126" s="4">
        <f>step*-SUM('By group'!Q$11:Q$21)*Population!Q126</f>
        <v>-51297.838913557527</v>
      </c>
      <c r="CE126" s="4">
        <f>step*-SUM('By group'!R$11:R$21)*Population!R126</f>
        <v>-21104.127180966319</v>
      </c>
      <c r="CF126" s="4">
        <f>step*-SUM('By group'!S$11:S$21)*Population!S126</f>
        <v>-6306.5427657221553</v>
      </c>
      <c r="CG126" s="4">
        <f>step*-SUM('By group'!T$11:T$21)*Population!T126</f>
        <v>-3024.6583826610372</v>
      </c>
      <c r="CH126" s="4">
        <f>step*-SUM('By group'!U$11:U$21)*Population!U126</f>
        <v>0</v>
      </c>
      <c r="CI126" s="4">
        <f>step*-SUM('By group'!V$11:V$21)*Population!V126</f>
        <v>0</v>
      </c>
      <c r="CJ126" s="4">
        <f>step*-SUM('By group'!W$11:W$21)*Population!W126</f>
        <v>0</v>
      </c>
      <c r="CK126" s="4">
        <f>step*-SUM('By group'!X$11:X$21)*Population!X126</f>
        <v>0</v>
      </c>
      <c r="CL126" s="4">
        <f>step*-SUM('By group'!Y$11:Y$21)*Population!Y126</f>
        <v>-1064.6477302281007</v>
      </c>
      <c r="CM126" s="4">
        <f>step*-SUM('By group'!Z$11:Z$21)*Population!Z126</f>
        <v>-528.07609297221984</v>
      </c>
      <c r="CN126" s="4">
        <f>step*-SUM('By group'!AA$11:AA$21)*Population!AA126</f>
        <v>0</v>
      </c>
      <c r="CO126" s="13">
        <f>-step*SUM(SCR!AB126:AN126)*Population!AB126</f>
        <v>-5205.4105203240433</v>
      </c>
      <c r="CP126" s="4">
        <f>step*-SUM('By group'!AC$11:AC$21)*Population!AC126</f>
        <v>-4999.8565662583042</v>
      </c>
      <c r="CQ126" s="4">
        <f>step*-SUM('By group'!AD$11:AD$21)*Population!AD126</f>
        <v>-3664.0482005403114</v>
      </c>
      <c r="CR126" s="4">
        <f>step*-SUM('By group'!AE$11:AE$21)*Population!AE126</f>
        <v>-1519.1667065962902</v>
      </c>
      <c r="CS126" s="4">
        <f>step*-SUM('By group'!AF$11:AF$21)*Population!AF126</f>
        <v>-456.64535704149057</v>
      </c>
      <c r="CT126" s="4">
        <f>step*-SUM('By group'!AG$11:AG$21)*Population!AG126</f>
        <v>-219.93260957996989</v>
      </c>
      <c r="CU126" s="4">
        <f>step*-SUM('By group'!AH$11:AH$21)*Population!AH126</f>
        <v>0</v>
      </c>
      <c r="CV126" s="4">
        <f>step*-SUM('By group'!AI$11:AI$21)*Population!AI126</f>
        <v>0</v>
      </c>
      <c r="CW126" s="4">
        <f>step*-SUM('By group'!AJ$11:AJ$21)*Population!AJ126</f>
        <v>0</v>
      </c>
      <c r="CX126" s="4">
        <f>step*-SUM('By group'!AK$11:AK$21)*Population!AK126</f>
        <v>0</v>
      </c>
      <c r="CY126" s="4">
        <f>step*-SUM('By group'!AL$11:AL$21)*Population!AL126</f>
        <v>-78.030289388079609</v>
      </c>
      <c r="CZ126" s="4">
        <f>step*-SUM('By group'!AM$11:AM$21)*Population!AM126</f>
        <v>-39.017850094448335</v>
      </c>
      <c r="DA126" s="4">
        <f>step*-SUM('By group'!AN$11:AN$21)*Population!AN126</f>
        <v>0</v>
      </c>
      <c r="DB126" s="13">
        <f>-step*SUM(SCR!AO126:BA126)*Population!AO126</f>
        <v>-16975.665976264361</v>
      </c>
      <c r="DC126" s="4">
        <f>step*-SUM('By group'!AP$11:AP$21)*Population!AP126</f>
        <v>-16266.341692759333</v>
      </c>
      <c r="DD126" s="4">
        <f>step*-SUM('By group'!AQ$11:AQ$21)*Population!AQ126</f>
        <v>-11831.639140191755</v>
      </c>
      <c r="DE126" s="4">
        <f>step*-SUM('By group'!AR$11:AR$21)*Population!AR126</f>
        <v>-4851.809322491692</v>
      </c>
      <c r="DF126" s="4">
        <f>step*-SUM('By group'!AS$11:AS$21)*Population!AS126</f>
        <v>-1445.6135702305216</v>
      </c>
      <c r="DG126" s="4">
        <f>step*-SUM('By group'!AT$11:AT$21)*Population!AT126</f>
        <v>-691.59461119654964</v>
      </c>
      <c r="DH126" s="4">
        <f>step*-SUM('By group'!AU$11:AU$21)*Population!AU126</f>
        <v>0</v>
      </c>
      <c r="DI126" s="4">
        <f>step*-SUM('By group'!AV$11:AV$21)*Population!AV126</f>
        <v>0</v>
      </c>
      <c r="DJ126" s="4">
        <f>step*-SUM('By group'!AW$11:AW$21)*Population!AW126</f>
        <v>0</v>
      </c>
      <c r="DK126" s="4">
        <f>step*-SUM('By group'!AX$11:AX$21)*Population!AX126</f>
        <v>0</v>
      </c>
      <c r="DL126" s="4">
        <f>step*-SUM('By group'!AY$11:AY$21)*Population!AY126</f>
        <v>-242.01172358185772</v>
      </c>
      <c r="DM126" s="4">
        <f>step*-SUM('By group'!AZ$11:AZ$21)*Population!AZ126</f>
        <v>-119.14520383595946</v>
      </c>
      <c r="DN126" s="4">
        <f>step*-SUM('By group'!BA$11:BA$21)*Population!BA126</f>
        <v>0</v>
      </c>
      <c r="DO126" s="13">
        <f>-step*SUM(SCR!BB126:BN126)*Population!BB126</f>
        <v>-8037.5175135459804</v>
      </c>
      <c r="DP126" s="4">
        <f>step*-SUM('By group'!BC$11:BC$21)*Population!BC126</f>
        <v>-7571.5223072858425</v>
      </c>
      <c r="DQ126" s="4">
        <f>step*-SUM('By group'!BD$11:BD$21)*Population!BD126</f>
        <v>-5236.5838395886722</v>
      </c>
      <c r="DR126" s="4">
        <f>step*-SUM('By group'!BE$11:BE$21)*Population!BE126</f>
        <v>-2003.5581726951264</v>
      </c>
      <c r="DS126" s="4">
        <f>step*-SUM('By group'!BF$11:BF$21)*Population!BF126</f>
        <v>-566.37782274979782</v>
      </c>
      <c r="DT126" s="4">
        <f>step*-SUM('By group'!BG$11:BG$21)*Population!BG126</f>
        <v>-261.00389760648073</v>
      </c>
      <c r="DU126" s="4">
        <f>step*-SUM('By group'!BH$11:BH$21)*Population!BH126</f>
        <v>0</v>
      </c>
      <c r="DV126" s="4">
        <f>step*-SUM('By group'!BI$11:BI$21)*Population!BI126</f>
        <v>0</v>
      </c>
      <c r="DW126" s="4">
        <f>step*-SUM('By group'!BJ$11:BJ$21)*Population!BJ126</f>
        <v>0</v>
      </c>
      <c r="DX126" s="4">
        <f>step*-SUM('By group'!BK$11:BK$21)*Population!BK126</f>
        <v>0</v>
      </c>
      <c r="DY126" s="4">
        <f>step*-SUM('By group'!BL$11:BL$21)*Population!BL126</f>
        <v>-85.257989573718078</v>
      </c>
      <c r="DZ126" s="4">
        <f>step*-SUM('By group'!BM$11:BM$21)*Population!BM126</f>
        <v>-39.067237620760466</v>
      </c>
      <c r="EA126" s="4">
        <f>step*-SUM('By group'!BN$11:BN$21)*Population!BN126</f>
        <v>0</v>
      </c>
      <c r="EB126" s="52">
        <v>0</v>
      </c>
      <c r="EC126" s="4">
        <f t="shared" si="111"/>
        <v>148513.38168603991</v>
      </c>
      <c r="ED126" s="4">
        <f t="shared" si="111"/>
        <v>142403.97412284664</v>
      </c>
      <c r="EE126" s="4">
        <f t="shared" si="112"/>
        <v>103820.04837548998</v>
      </c>
      <c r="EF126" s="4">
        <f t="shared" si="113"/>
        <v>42737.637645948605</v>
      </c>
      <c r="EG126" s="4">
        <f t="shared" si="114"/>
        <v>12777.070562082365</v>
      </c>
      <c r="EH126" s="4">
        <f t="shared" si="114"/>
        <v>6129.899147143371</v>
      </c>
      <c r="EI126" s="4">
        <v>0</v>
      </c>
      <c r="EJ126" s="4">
        <f t="shared" si="115"/>
        <v>0</v>
      </c>
      <c r="EK126" s="4">
        <f t="shared" si="116"/>
        <v>0</v>
      </c>
      <c r="EL126" s="4">
        <f t="shared" si="117"/>
        <v>0</v>
      </c>
      <c r="EM126" s="4">
        <f t="shared" si="118"/>
        <v>2158.8885305152271</v>
      </c>
      <c r="EN126" s="4">
        <f t="shared" si="119"/>
        <v>1071.3605820122036</v>
      </c>
      <c r="EO126" s="52">
        <v>0</v>
      </c>
      <c r="EP126" s="4">
        <f t="shared" si="120"/>
        <v>73422.747202833285</v>
      </c>
      <c r="EQ126" s="4">
        <f t="shared" si="121"/>
        <v>70392.432916185338</v>
      </c>
      <c r="ER126" s="4">
        <f t="shared" si="122"/>
        <v>51297.838913557527</v>
      </c>
      <c r="ES126" s="4">
        <f t="shared" si="123"/>
        <v>21104.127180966319</v>
      </c>
      <c r="ET126" s="4">
        <f t="shared" si="124"/>
        <v>6306.5427657221553</v>
      </c>
      <c r="EU126" s="4">
        <f t="shared" si="125"/>
        <v>3024.6583826610372</v>
      </c>
      <c r="EV126" s="4">
        <v>0</v>
      </c>
      <c r="EW126" s="4">
        <f t="shared" si="126"/>
        <v>0</v>
      </c>
      <c r="EX126" s="4">
        <f t="shared" si="127"/>
        <v>0</v>
      </c>
      <c r="EY126" s="4">
        <f t="shared" si="128"/>
        <v>0</v>
      </c>
      <c r="EZ126" s="4">
        <f t="shared" si="129"/>
        <v>1064.6477302281007</v>
      </c>
      <c r="FA126" s="4">
        <f t="shared" si="130"/>
        <v>528.07609297221984</v>
      </c>
      <c r="FB126" s="52">
        <v>0</v>
      </c>
      <c r="FC126" s="4">
        <f t="shared" si="131"/>
        <v>5205.4105203240433</v>
      </c>
      <c r="FD126" s="4">
        <f t="shared" si="132"/>
        <v>4999.8565662583042</v>
      </c>
      <c r="FE126" s="4">
        <f t="shared" si="133"/>
        <v>3664.0482005403114</v>
      </c>
      <c r="FF126" s="4">
        <f t="shared" si="134"/>
        <v>1519.1667065962902</v>
      </c>
      <c r="FG126" s="4">
        <f t="shared" si="135"/>
        <v>456.64535704149057</v>
      </c>
      <c r="FH126" s="4">
        <f t="shared" si="136"/>
        <v>219.93260957996989</v>
      </c>
      <c r="FI126" s="4">
        <v>0</v>
      </c>
      <c r="FJ126" s="4">
        <f t="shared" si="137"/>
        <v>0</v>
      </c>
      <c r="FK126" s="4">
        <f t="shared" si="138"/>
        <v>0</v>
      </c>
      <c r="FL126" s="4">
        <f t="shared" si="139"/>
        <v>0</v>
      </c>
      <c r="FM126" s="4">
        <f t="shared" si="140"/>
        <v>78.030289388079609</v>
      </c>
      <c r="FN126" s="9">
        <f t="shared" si="141"/>
        <v>39.017850094448335</v>
      </c>
      <c r="FO126" s="4">
        <v>0</v>
      </c>
      <c r="FP126" s="4">
        <f t="shared" si="142"/>
        <v>16975.665976264361</v>
      </c>
      <c r="FQ126" s="4">
        <f t="shared" si="143"/>
        <v>16266.341692759333</v>
      </c>
      <c r="FR126" s="4">
        <f t="shared" si="144"/>
        <v>11831.639140191755</v>
      </c>
      <c r="FS126" s="4">
        <f t="shared" si="145"/>
        <v>4851.809322491692</v>
      </c>
      <c r="FT126" s="4">
        <f t="shared" si="146"/>
        <v>1445.6135702305216</v>
      </c>
      <c r="FU126" s="4">
        <f t="shared" si="147"/>
        <v>691.59461119654964</v>
      </c>
      <c r="FV126" s="4">
        <v>0</v>
      </c>
      <c r="FW126" s="4">
        <f t="shared" si="148"/>
        <v>0</v>
      </c>
      <c r="FX126" s="4">
        <f t="shared" si="149"/>
        <v>0</v>
      </c>
      <c r="FY126" s="4">
        <f t="shared" si="150"/>
        <v>0</v>
      </c>
      <c r="FZ126" s="4">
        <f t="shared" si="151"/>
        <v>242.01172358185772</v>
      </c>
      <c r="GA126" s="4">
        <f t="shared" si="152"/>
        <v>119.14520383595946</v>
      </c>
      <c r="GB126" s="4">
        <v>0</v>
      </c>
      <c r="GC126" s="4">
        <f t="shared" si="153"/>
        <v>8037.5175135459804</v>
      </c>
      <c r="GD126" s="4">
        <f t="shared" si="94"/>
        <v>7571.5223072858425</v>
      </c>
      <c r="GE126" s="4">
        <f t="shared" si="95"/>
        <v>5236.5838395886722</v>
      </c>
      <c r="GF126" s="4">
        <f t="shared" si="96"/>
        <v>2003.5581726951264</v>
      </c>
      <c r="GG126" s="4">
        <f t="shared" si="97"/>
        <v>566.37782274979782</v>
      </c>
      <c r="GH126" s="4">
        <f t="shared" si="98"/>
        <v>261.00389760648073</v>
      </c>
      <c r="GI126" s="4">
        <v>0</v>
      </c>
      <c r="GJ126" s="4">
        <f t="shared" si="154"/>
        <v>0</v>
      </c>
      <c r="GK126" s="4">
        <f t="shared" si="155"/>
        <v>0</v>
      </c>
      <c r="GL126" s="4">
        <f t="shared" si="99"/>
        <v>0</v>
      </c>
      <c r="GM126" s="4">
        <f t="shared" si="100"/>
        <v>85.257989573718078</v>
      </c>
      <c r="GN126" s="4">
        <f t="shared" si="101"/>
        <v>39.067237620760466</v>
      </c>
      <c r="GO126" s="52">
        <v>0</v>
      </c>
      <c r="GP126" s="4">
        <f>step*(-'By group'!C$32*Population!C126+'By group'!I$33*Population!I126)</f>
        <v>0</v>
      </c>
      <c r="GQ126" s="4">
        <f>step*(-'By group'!D$32*Population!D126+'By group'!J$33*Population!J126)</f>
        <v>0</v>
      </c>
      <c r="GR126" s="4">
        <f>step*(-'By group'!E$32*Population!E126+'By group'!K$33*Population!K126)</f>
        <v>0</v>
      </c>
      <c r="GS126" s="4">
        <f>step*(-'By group'!F$32*Population!F126+'By group'!L$33*Population!L126)</f>
        <v>-5309.0910157835688</v>
      </c>
      <c r="GT126" s="4">
        <f>step*(-'By group'!G$32*Population!G126+'By group'!M$33*Population!M126)</f>
        <v>-690.29953842257248</v>
      </c>
      <c r="GU126" s="4">
        <f>step*(-'By group'!H$32*Population!H126+'By group'!N$33*Population!N126)</f>
        <v>-603.68935987797408</v>
      </c>
      <c r="GV126" s="46">
        <f t="shared" si="156"/>
        <v>0</v>
      </c>
      <c r="GW126" s="14">
        <f t="shared" si="157"/>
        <v>0</v>
      </c>
      <c r="GX126" s="4">
        <f t="shared" si="158"/>
        <v>0</v>
      </c>
      <c r="GY126" s="4">
        <f t="shared" si="159"/>
        <v>5309.0910157835688</v>
      </c>
      <c r="GZ126" s="4">
        <f t="shared" si="160"/>
        <v>690.29953842257248</v>
      </c>
      <c r="HA126" s="4">
        <f t="shared" si="161"/>
        <v>603.68935987797408</v>
      </c>
      <c r="HB126" s="8">
        <v>0</v>
      </c>
      <c r="HC126" s="4">
        <f>step*(-'By group'!P$32*Population!P126+'By group'!V$33*Population!V126)</f>
        <v>0</v>
      </c>
      <c r="HD126" s="4">
        <f>step*(-'By group'!Q$32*Population!Q126+'By group'!W$33*Population!W126)</f>
        <v>0</v>
      </c>
      <c r="HE126" s="4">
        <f>step*(-'By group'!R$32*Population!R126+'By group'!X$33*Population!X126)</f>
        <v>0</v>
      </c>
      <c r="HF126" s="4">
        <f>step*(-'By group'!S$32*Population!S126+'By group'!Y$33*Population!Y126)</f>
        <v>-2620.9475177470272</v>
      </c>
      <c r="HG126" s="4">
        <f>step*(-'By group'!T$32*Population!T126+'By group'!Z$33*Population!Z126)</f>
        <v>-340.89363004609754</v>
      </c>
      <c r="HH126" s="4">
        <f>step*(-'By group'!U$32*Population!U126+'By group'!AA$33*Population!AA126)</f>
        <v>-297.88887107688834</v>
      </c>
      <c r="HI126" s="14">
        <f t="shared" si="162"/>
        <v>0</v>
      </c>
      <c r="HJ126" s="46">
        <f t="shared" si="163"/>
        <v>0</v>
      </c>
      <c r="HK126" s="4">
        <f t="shared" si="164"/>
        <v>0</v>
      </c>
      <c r="HL126" s="4">
        <f t="shared" si="165"/>
        <v>2620.9475177470272</v>
      </c>
      <c r="HM126" s="4">
        <f t="shared" si="166"/>
        <v>340.89363004609754</v>
      </c>
      <c r="HN126" s="9">
        <f t="shared" si="167"/>
        <v>297.88887107688834</v>
      </c>
      <c r="HO126" s="4">
        <v>0</v>
      </c>
      <c r="HP126" s="4">
        <f>step*(-'By group'!AC$32*Population!AC126+'By group'!AI$33*Population!AI126)</f>
        <v>0</v>
      </c>
      <c r="HQ126" s="4">
        <f>step*(-'By group'!AD$32*Population!AD126+'By group'!AJ$33*Population!AJ126)</f>
        <v>0</v>
      </c>
      <c r="HR126" s="4">
        <f>step*(-'By group'!AE$32*Population!AE126+'By group'!AK$33*Population!AK126)</f>
        <v>0</v>
      </c>
      <c r="HS126" s="4">
        <f>step*(-'By group'!AF$32*Population!AF126+'By group'!AL$33*Population!AL126)</f>
        <v>-189.30753382670548</v>
      </c>
      <c r="HT126" s="4">
        <f>step*(-'By group'!AG$32*Population!AG126+'By group'!AM$33*Population!AM126)</f>
        <v>-24.477596868769815</v>
      </c>
      <c r="HU126" s="4">
        <f>step*(-'By group'!AH$32*Population!AH126+'By group'!AN$33*Population!AN126)</f>
        <v>-21.545297395012376</v>
      </c>
      <c r="HV126" s="14">
        <f t="shared" si="168"/>
        <v>0</v>
      </c>
      <c r="HW126" s="46">
        <f t="shared" si="169"/>
        <v>0</v>
      </c>
      <c r="HX126" s="4">
        <f t="shared" si="170"/>
        <v>0</v>
      </c>
      <c r="HY126" s="4">
        <f t="shared" si="171"/>
        <v>189.30753382670548</v>
      </c>
      <c r="HZ126" s="4">
        <f t="shared" si="172"/>
        <v>24.477596868769815</v>
      </c>
      <c r="IA126" s="4">
        <f t="shared" si="173"/>
        <v>21.545297395012376</v>
      </c>
      <c r="IB126" s="8">
        <v>0</v>
      </c>
      <c r="IC126" s="4">
        <f>step*(-'By group'!AP$32*Population!AP126+'By group'!AV$33*Population!AV126)</f>
        <v>0</v>
      </c>
      <c r="ID126" s="4">
        <f>step*(-'By group'!AQ$32*Population!AQ126+'By group'!AW$33*Population!AW126)</f>
        <v>0</v>
      </c>
      <c r="IE126" s="4">
        <f>step*(-'By group'!AR$32*Population!AR126+'By group'!AX$33*Population!AX126)</f>
        <v>0</v>
      </c>
      <c r="IF126" s="4">
        <f>step*(-'By group'!AS$32*Population!AS126+'By group'!AY$33*Population!AY126)</f>
        <v>-601.80092332433196</v>
      </c>
      <c r="IG126" s="4">
        <f>step*(-'By group'!AT$32*Population!AT126+'By group'!AZ$33*Population!AZ126)</f>
        <v>-78.746320321330188</v>
      </c>
      <c r="IH126" s="4">
        <f>step*(-'By group'!AU$32*Population!AU126+'By group'!BA$33*Population!BA126)</f>
        <v>-68.685044630914405</v>
      </c>
      <c r="II126" s="14">
        <f t="shared" si="102"/>
        <v>0</v>
      </c>
      <c r="IJ126" s="4">
        <f t="shared" si="103"/>
        <v>0</v>
      </c>
      <c r="IK126" s="4">
        <f t="shared" si="174"/>
        <v>0</v>
      </c>
      <c r="IL126" s="4">
        <f t="shared" si="175"/>
        <v>601.80092332433196</v>
      </c>
      <c r="IM126" s="4">
        <f t="shared" si="176"/>
        <v>78.746320321330188</v>
      </c>
      <c r="IN126" s="4">
        <f t="shared" si="177"/>
        <v>68.685044630914405</v>
      </c>
      <c r="IO126" s="8">
        <v>0</v>
      </c>
      <c r="IP126" s="4">
        <f>step*(-'By group'!BC$32*Population!BC126+'By group'!BI$33*Population!BI126)</f>
        <v>0</v>
      </c>
      <c r="IQ126" s="4">
        <f>step*(-'By group'!BD$32*Population!BD126+'By group'!BJ$33*Population!BJ126)</f>
        <v>0</v>
      </c>
      <c r="IR126" s="4">
        <f>step*(-'By group'!BE$32*Population!BE126+'By group'!BK$33*Population!BK126)</f>
        <v>0</v>
      </c>
      <c r="IS126" s="4">
        <f>step*(-'By group'!BF$32*Population!BF126+'By group'!BL$33*Population!BL126)</f>
        <v>-240.55991658803987</v>
      </c>
      <c r="IT126" s="4">
        <f>step*(-'By group'!BG$32*Population!BG126+'By group'!BM$33*Population!BM126)</f>
        <v>-32.667160710915915</v>
      </c>
      <c r="IU126" s="4">
        <f>step*(-'By group'!BH$32*Population!BH126+'By group'!BN$33*Population!BN126)</f>
        <v>-26.730680973607221</v>
      </c>
      <c r="IV126" s="14">
        <f t="shared" si="104"/>
        <v>0</v>
      </c>
      <c r="IW126" s="4">
        <f t="shared" si="105"/>
        <v>0</v>
      </c>
      <c r="IX126" s="4">
        <f t="shared" si="106"/>
        <v>0</v>
      </c>
      <c r="IY126" s="4">
        <f t="shared" si="107"/>
        <v>240.55991658803987</v>
      </c>
      <c r="IZ126" s="4">
        <f t="shared" si="108"/>
        <v>32.667160710915915</v>
      </c>
      <c r="JA126" s="4">
        <f t="shared" si="109"/>
        <v>26.730680973607221</v>
      </c>
      <c r="JB126" s="75">
        <f>step*(+prop_idu_male*'By group'!BB$9*Population!BB126-'By group'!B$8*Population!B126)</f>
        <v>-1040.8627816159189</v>
      </c>
      <c r="JC126" s="46">
        <f>step*(+prop_idu_male*'By group'!BC$9*Population!BC126-'By group'!C$8*Population!C126)</f>
        <v>-6.2116160292680309</v>
      </c>
      <c r="JD126" s="46">
        <f>step*(+prop_idu_male*'By group'!BD$9*Population!BD126-'By group'!D$8*Population!D126)</f>
        <v>-18.250449432095433</v>
      </c>
      <c r="JE126" s="46">
        <f>step*(+prop_idu_male*'By group'!BE$9*Population!BE126-'By group'!E$8*Population!E126)</f>
        <v>-18.96454901574015</v>
      </c>
      <c r="JF126" s="46">
        <f>step*(+prop_idu_male*'By group'!BF$9*Population!BF126-'By group'!F$8*Population!F126)</f>
        <v>-5.7088818937414239</v>
      </c>
      <c r="JG126" s="46">
        <f>step*(+prop_idu_male*'By group'!BG$9*Population!BG126-'By group'!G$8*Population!G126)</f>
        <v>-1.1006979585775636</v>
      </c>
      <c r="JH126" s="46">
        <f>step*(+prop_idu_male*'By group'!BH$9*Population!BH126-'By group'!H$8*Population!H126)</f>
        <v>-0.9329176933478156</v>
      </c>
      <c r="JI126" s="46">
        <f>step*(+prop_idu_male*'By group'!BI$9*Population!BI126-'By group'!I$8*Population!I126)</f>
        <v>0</v>
      </c>
      <c r="JJ126" s="46">
        <f>step*(+prop_idu_male*'By group'!BJ$9*Population!BJ126-'By group'!J$8*Population!J126)</f>
        <v>0</v>
      </c>
      <c r="JK126" s="46">
        <f>step*(+prop_idu_male*'By group'!BK$9*Population!BK126-'By group'!K$8*Population!K126)</f>
        <v>0</v>
      </c>
      <c r="JL126" s="46">
        <f>step*(+prop_idu_male*'By group'!BL$9*Population!BL126-'By group'!L$8*Population!L126)</f>
        <v>-1.9542693555383037</v>
      </c>
      <c r="JM126" s="46">
        <f>step*(+prop_idu_male*'By group'!BM$9*Population!BM126-'By group'!M$8*Population!M126)</f>
        <v>-0.97759921172237851</v>
      </c>
      <c r="JN126" s="46">
        <f>step*(+prop_idu_male*'By group'!BN$9*Population!BN126-'By group'!N$8*Population!N126)</f>
        <v>-0.78676393561299773</v>
      </c>
      <c r="JO126" s="45">
        <f>step*(+(1-prop_idu_male)*'By group'!BB$9*Population!BB126-'By group'!O$8*Population!O126-'By group'!O$6*Population!O126+'By group'!AB$7*Population!AB126)</f>
        <v>-7787.0407232135822</v>
      </c>
      <c r="JP126" s="46">
        <f>step*(+(1-prop_idu_male)*'By group'!BC$9*Population!BC126-'By group'!P$8*Population!P126-'By group'!P$6*Population!P126+'By group'!AC$7*Population!AC126)</f>
        <v>-11.910564435800529</v>
      </c>
      <c r="JQ126" s="46">
        <f>step*(+(1-prop_idu_male)*'By group'!BD$9*Population!BD126-'By group'!Q$8*Population!Q126-'By group'!Q$6*Population!Q126+'By group'!AD$7*Population!AD126)</f>
        <v>-34.548102412826779</v>
      </c>
      <c r="JR126" s="46">
        <f>step*(+(1-prop_idu_male)*'By group'!BE$9*Population!BE126-'By group'!R$8*Population!R126-'By group'!R$6*Population!R126+'By group'!AE$7*Population!AE126)</f>
        <v>-35.284210016666314</v>
      </c>
      <c r="JS126" s="46">
        <f>step*(+(1-prop_idu_male)*'By group'!BF$9*Population!BF126-'By group'!S$8*Population!S126-'By group'!S$6*Population!S126+'By group'!AF$7*Population!AF126)</f>
        <v>-10.48685240716534</v>
      </c>
      <c r="JT126" s="46">
        <f>step*(+(1-prop_idu_male)*'By group'!BG$9*Population!BG126-'By group'!T$8*Population!T126-'By group'!T$6*Population!T126+'By group'!AG$7*Population!AG126)</f>
        <v>-2.0038751722129753</v>
      </c>
      <c r="JU126" s="46">
        <f>step*(+(1-prop_idu_male)*'By group'!BH$9*Population!BH126-'By group'!U$8*Population!U126-'By group'!U$6*Population!U126+'By group'!AH$7*Population!AH126)</f>
        <v>-1.6729383568097222</v>
      </c>
      <c r="JV126" s="46">
        <f>step*(+(1-prop_idu_male)*'By group'!BI$9*Population!BI126-'By group'!V$8*Population!V126-'By group'!V$6*Population!V126+'By group'!AI$7*Population!AI126)</f>
        <v>0</v>
      </c>
      <c r="JW126" s="46">
        <f>step*(+(1-prop_idu_male)*'By group'!BJ$9*Population!BJ126-'By group'!W$8*Population!W126-'By group'!W$6*Population!W126+'By group'!AJ$7*Population!AJ126)</f>
        <v>0</v>
      </c>
      <c r="JX126" s="46">
        <f>step*(+(1-prop_idu_male)*'By group'!BK$9*Population!BK126-'By group'!X$8*Population!X126-'By group'!X$6*Population!X126+'By group'!AK$7*Population!AK126)</f>
        <v>0</v>
      </c>
      <c r="JY126" s="46">
        <f>step*(+(1-prop_idu_male)*'By group'!BL$9*Population!BL126-'By group'!Y$8*Population!Y126-'By group'!Y$6*Population!Y126+'By group'!AL$7*Population!AL126)</f>
        <v>-3.499864848448492</v>
      </c>
      <c r="JZ126" s="46">
        <f>step*(+(1-prop_idu_male)*'By group'!BM$9*Population!BM126-'By group'!Z$8*Population!Z126-'By group'!Z$6*Population!Z126+'By group'!AM$7*Population!AM126)</f>
        <v>-1.7221998035106654</v>
      </c>
      <c r="KA126" s="76">
        <f>step*(+(1-prop_idu_male)*'By group'!BN$9*Population!BN126-'By group'!AA$8*Population!AA126-'By group'!AA$6*Population!AA126+'By group'!AN$7*Population!AN126)</f>
        <v>-1.3620390752125746</v>
      </c>
      <c r="KB126" s="46">
        <f>step*(+'By group'!O$6*Population!O126-'By group'!AB$7*Population!AB126)</f>
        <v>6663.4425762651244</v>
      </c>
      <c r="KC126" s="46">
        <f>step*(+'By group'!P$6*Population!P126-'By group'!AC$7*Population!AC126)</f>
        <v>8.6180884592098383</v>
      </c>
      <c r="KD126" s="46">
        <f>step*(+'By group'!Q$6*Population!Q126-'By group'!AD$7*Population!AD126)</f>
        <v>24.916924690865912</v>
      </c>
      <c r="KE126" s="46">
        <f>step*(+'By group'!R$6*Population!R126-'By group'!AE$7*Population!AE126)</f>
        <v>25.333213877991689</v>
      </c>
      <c r="KF126" s="46">
        <f>step*(+'By group'!S$6*Population!S126-'By group'!AF$7*Population!AF126)</f>
        <v>7.5034943711292001</v>
      </c>
      <c r="KG126" s="46">
        <f>step*(+'By group'!T$6*Population!T126-'By group'!AG$7*Population!AG126)</f>
        <v>1.4302639633935454</v>
      </c>
      <c r="KH126" s="46">
        <f>step*(+'By group'!U$6*Population!U126-'By group'!AH$7*Population!AH126)</f>
        <v>1.1889386944536564</v>
      </c>
      <c r="KI126" s="46">
        <f>step*(+'By group'!V$6*Population!V126-'By group'!AI$7*Population!AI126)</f>
        <v>0</v>
      </c>
      <c r="KJ126" s="46">
        <f>step*(+'By group'!W$6*Population!W126-'By group'!AJ$7*Population!AJ126)</f>
        <v>0</v>
      </c>
      <c r="KK126" s="46">
        <f>step*(+'By group'!X$6*Population!X126-'By group'!AK$7*Population!AK126)</f>
        <v>0</v>
      </c>
      <c r="KL126" s="46">
        <f>step*(+'By group'!Y$6*Population!Y126-'By group'!AL$7*Population!AL126)</f>
        <v>2.4863719119646226</v>
      </c>
      <c r="KM126" s="46">
        <f>step*(+'By group'!Z$6*Population!Z126-'By group'!AM$7*Population!AM126)</f>
        <v>1.2175640531109018</v>
      </c>
      <c r="KN126" s="46">
        <f>step*(+'By group'!AA$6*Population!AA126-'By group'!AN$7*Population!AN126)</f>
        <v>0.95774067548589104</v>
      </c>
      <c r="KO126" s="45">
        <v>0</v>
      </c>
      <c r="KP126" s="46">
        <v>0</v>
      </c>
      <c r="KQ126" s="46">
        <v>0</v>
      </c>
      <c r="KR126" s="46">
        <v>0</v>
      </c>
      <c r="KS126" s="46">
        <v>0</v>
      </c>
      <c r="KT126" s="46">
        <v>0</v>
      </c>
      <c r="KU126" s="46">
        <v>0</v>
      </c>
      <c r="KV126" s="46">
        <v>0</v>
      </c>
      <c r="KW126" s="46">
        <v>0</v>
      </c>
      <c r="KX126" s="46">
        <v>0</v>
      </c>
      <c r="KY126" s="46">
        <v>0</v>
      </c>
      <c r="KZ126" s="46">
        <v>0</v>
      </c>
      <c r="LA126" s="46">
        <v>0</v>
      </c>
      <c r="LB126" s="188">
        <f>step*(-'By group'!BB$9*Population!BB126+'By group'!B$8*Population!B126+'By group'!O$8*Population!O126)</f>
        <v>2164.4609285643764</v>
      </c>
      <c r="LC126" s="189">
        <f>step*(-'By group'!BC$9*Population!BC126+'By group'!C$8*Population!C126+'By group'!P$8*Population!P126)</f>
        <v>9.5040920058587233</v>
      </c>
      <c r="LD126" s="189">
        <f>step*(-'By group'!BD$9*Population!BD126+'By group'!D$8*Population!D126+'By group'!Q$8*Population!Q126)</f>
        <v>27.881627154056297</v>
      </c>
      <c r="LE126" s="189">
        <f>step*(-'By group'!BE$9*Population!BE126+'By group'!E$8*Population!E126+'By group'!R$8*Population!R126)</f>
        <v>28.915545154414772</v>
      </c>
      <c r="LF126" s="189">
        <f>step*(-'By group'!BF$9*Population!BF126+'By group'!F$8*Population!F126+'By group'!S$8*Population!S126)</f>
        <v>8.6922399297775623</v>
      </c>
      <c r="LG126" s="189">
        <f>step*(-'By group'!BG$9*Population!BG126+'By group'!G$8*Population!G126+'By group'!T$8*Population!T126)</f>
        <v>1.6743091673969934</v>
      </c>
      <c r="LH126" s="189">
        <f>step*(-'By group'!BH$9*Population!BH126+'By group'!H$8*Population!H126+'By group'!U$8*Population!U126)</f>
        <v>1.4169173557038812</v>
      </c>
      <c r="LI126" s="189">
        <f>step*(-'By group'!BI$9*Population!BI126+'By group'!I$8*Population!I126+'By group'!V$8*Population!V126)</f>
        <v>0</v>
      </c>
      <c r="LJ126" s="189">
        <f>step*(-'By group'!BJ$9*Population!BJ126+'By group'!J$8*Population!J126+'By group'!W$8*Population!W126)</f>
        <v>0</v>
      </c>
      <c r="LK126" s="189">
        <f>step*(-'By group'!BK$9*Population!BK126+'By group'!K$8*Population!K126+'By group'!X$8*Population!X126)</f>
        <v>0</v>
      </c>
      <c r="LL126" s="189">
        <f>step*(-'By group'!BL$9*Population!BL126+'By group'!L$8*Population!L126+'By group'!Y$8*Population!Y126)</f>
        <v>2.9677622920221731</v>
      </c>
      <c r="LM126" s="189">
        <f>step*(-'By group'!BM$9*Population!BM126+'By group'!M$8*Population!M126+'By group'!Z$8*Population!Z126)</f>
        <v>1.482234962122142</v>
      </c>
      <c r="LN126" s="189">
        <f>step*(-'By group'!BN$9*Population!BN126+'By group'!N$8*Population!N126+'By group'!AA$8*Population!AA126)</f>
        <v>1.1910623353396812</v>
      </c>
    </row>
    <row r="127" spans="1:326" x14ac:dyDescent="0.25">
      <c r="A127">
        <f t="shared" si="178"/>
        <v>61.5</v>
      </c>
      <c r="B127" s="52">
        <f>step*((-'By group'!B$4-'By group'!B$5-'By group'!B$22)*Population!B127+'By group'!B$3*Population!$BO127)</f>
        <v>208529.02354410617</v>
      </c>
      <c r="C127" s="4">
        <f>step*((-'By group'!C$4-'By group'!C$5-'By group'!C$22)*Population!C127+'By group'!C$3*Population!$BO127)</f>
        <v>-5712.4404442038713</v>
      </c>
      <c r="D127" s="4">
        <f>step*((-'By group'!D$4-'By group'!D$5-'By group'!D$22)*Population!D127+'By group'!D$3*Population!$BO127)</f>
        <v>-37482.358624623725</v>
      </c>
      <c r="E127" s="4">
        <f>step*((-'By group'!E$4-'By group'!E$5-'By group'!E$22)*Population!E127+'By group'!E$3*Population!$BO127)</f>
        <v>-60004.998190995706</v>
      </c>
      <c r="F127" s="4">
        <f>step*((-'By group'!F$4-'By group'!F$5-'By group'!F$22)*Population!F127+'By group'!F$3*Population!$BO127)</f>
        <v>-24346.607360420647</v>
      </c>
      <c r="G127" s="4">
        <f>step*((-'By group'!G$4-'By group'!G$5-'By group'!G$22)*Population!G127+'By group'!G$3*Population!$BO127)</f>
        <v>-5901.7595006096863</v>
      </c>
      <c r="H127" s="4">
        <f>step*((-'By group'!H$4-'By group'!H$5-'By group'!H$22)*Population!H127+'By group'!H$3*Population!$BO127)</f>
        <v>-5481.176597417093</v>
      </c>
      <c r="I127" s="4">
        <f>step*((-'By group'!I$4-'By group'!I$5-'By group'!I$22)*Population!I127+'By group'!I$3*Population!$BO127)</f>
        <v>0</v>
      </c>
      <c r="J127" s="4">
        <f>step*((-'By group'!J$4-'By group'!J$5-'By group'!J$22)*Population!J127+'By group'!J$3*Population!$BO127)</f>
        <v>0</v>
      </c>
      <c r="K127" s="4">
        <f>step*((-'By group'!K$4-'By group'!K$5-'By group'!K$22)*Population!K127+'By group'!K$3*Population!$BO127)</f>
        <v>0</v>
      </c>
      <c r="L127" s="4">
        <f>step*((-'By group'!L$4-'By group'!L$5-'By group'!L$22)*Population!L127+'By group'!L$3*Population!$BO127)</f>
        <v>-3031.250241844722</v>
      </c>
      <c r="M127" s="4">
        <f>step*((-'By group'!M$4-'By group'!M$5-'By group'!M$22)*Population!M127+'By group'!M$3*Population!$BO127)</f>
        <v>-1719.1907677390741</v>
      </c>
      <c r="N127" s="4">
        <f>step*((-'By group'!N$4-'By group'!N$5-'By group'!N$22)*Population!N127+'By group'!N$3*Population!$BO127)</f>
        <v>-1629.2099123550111</v>
      </c>
      <c r="O127" s="8">
        <f>step*((-'By group'!O$4-'By group'!O$5-'By group'!O$22)*Population!O127+'By group'!O$3*Population!$BO127)</f>
        <v>144986.85158291063</v>
      </c>
      <c r="P127" s="4">
        <f>step*((-'By group'!P$4-'By group'!P$5-'By group'!P$22)*Population!P127+'By group'!P$3*Population!$BO127)</f>
        <v>-2823.8055728700024</v>
      </c>
      <c r="Q127" s="4">
        <f>step*((-'By group'!Q$4-'By group'!Q$5-'By group'!Q$22)*Population!Q127+'By group'!Q$3*Population!$BO127)</f>
        <v>-18520.576159100794</v>
      </c>
      <c r="R127" s="4">
        <f>step*((-'By group'!R$4-'By group'!R$5-'By group'!R$22)*Population!R127+'By group'!R$3*Population!$BO127)</f>
        <v>-29631.548979043888</v>
      </c>
      <c r="S127" s="4">
        <f>step*((-'By group'!S$4-'By group'!S$5-'By group'!S$22)*Population!S127+'By group'!S$3*Population!$BO127)</f>
        <v>-12017.337825013488</v>
      </c>
      <c r="T127" s="4">
        <f>step*((-'By group'!T$4-'By group'!T$5-'By group'!T$22)*Population!T127+'By group'!T$3*Population!$BO127)</f>
        <v>-2912.1476066717669</v>
      </c>
      <c r="U127" s="4">
        <f>step*((-'By group'!U$4-'By group'!U$5-'By group'!U$22)*Population!U127+'By group'!U$3*Population!$BO127)</f>
        <v>-2703.2706147493204</v>
      </c>
      <c r="V127" s="4">
        <f>step*((-'By group'!V$4-'By group'!V$5-'By group'!V$22)*Population!V127+'By group'!V$3*Population!$BO127)</f>
        <v>0</v>
      </c>
      <c r="W127" s="4">
        <f>step*((-'By group'!W$4-'By group'!W$5-'By group'!W$22)*Population!W127+'By group'!W$3*Population!$BO127)</f>
        <v>0</v>
      </c>
      <c r="X127" s="4">
        <f>step*((-'By group'!X$4-'By group'!X$5-'By group'!X$22)*Population!X127+'By group'!X$3*Population!$BO127)</f>
        <v>0</v>
      </c>
      <c r="Y127" s="4">
        <f>step*((-'By group'!Y$4-'By group'!Y$5-'By group'!Y$22)*Population!Y127+'By group'!Y$3*Population!$BO127)</f>
        <v>-1494.8673393439205</v>
      </c>
      <c r="Z127" s="4">
        <f>step*((-'By group'!Z$4-'By group'!Z$5-'By group'!Z$22)*Population!Z127+'By group'!Z$3*Population!$BO127)</f>
        <v>-847.38745425498473</v>
      </c>
      <c r="AA127" s="4">
        <f>step*((-'By group'!AA$4-'By group'!AA$5-'By group'!AA$22)*Population!AA127+'By group'!AA$3*Population!$BO127)</f>
        <v>-802.85695699324663</v>
      </c>
      <c r="AB127" s="8">
        <f>step*((-'By group'!AB$4-'By group'!AB$5-'By group'!AB$22)*Population!AB127+'By group'!AB$3*Population!$BO127)</f>
        <v>-1367.9432086095458</v>
      </c>
      <c r="AC127" s="4">
        <f>step*((-'By group'!AC$4-'By group'!AC$5-'By group'!AC$22)*Population!AC127+'By group'!AC$3*Population!$BO127)</f>
        <v>-200.56137384531681</v>
      </c>
      <c r="AD127" s="4">
        <f>step*((-'By group'!AD$4-'By group'!AD$5-'By group'!AD$22)*Population!AD127+'By group'!AD$3*Population!$BO127)</f>
        <v>-1322.8074666338032</v>
      </c>
      <c r="AE127" s="4">
        <f>step*((-'By group'!AE$4-'By group'!AE$5-'By group'!AE$22)*Population!AE127+'By group'!AE$3*Population!$BO127)</f>
        <v>-2132.9067738370154</v>
      </c>
      <c r="AF127" s="4">
        <f>step*((-'By group'!AF$4-'By group'!AF$5-'By group'!AF$22)*Population!AF127+'By group'!AF$3*Population!$BO127)</f>
        <v>-870.11349340570632</v>
      </c>
      <c r="AG127" s="4">
        <f>step*((-'By group'!AG$4-'By group'!AG$5-'By group'!AG$22)*Population!AG127+'By group'!AG$3*Population!$BO127)</f>
        <v>-211.74253144302071</v>
      </c>
      <c r="AH127" s="4">
        <f>step*((-'By group'!AH$4-'By group'!AH$5-'By group'!AH$22)*Population!AH127+'By group'!AH$3*Population!$BO127)</f>
        <v>-197.99189553944862</v>
      </c>
      <c r="AI127" s="4">
        <f>step*((-'By group'!AI$4-'By group'!AI$5-'By group'!AI$22)*Population!AI127+'By group'!AI$3*Population!$BO127)</f>
        <v>0</v>
      </c>
      <c r="AJ127" s="4">
        <f>step*((-'By group'!AJ$4-'By group'!AJ$5-'By group'!AJ$22)*Population!AJ127+'By group'!AJ$3*Population!$BO127)</f>
        <v>0</v>
      </c>
      <c r="AK127" s="4">
        <f>step*((-'By group'!AK$4-'By group'!AK$5-'By group'!AK$22)*Population!AK127+'By group'!AK$3*Population!$BO127)</f>
        <v>0</v>
      </c>
      <c r="AL127" s="4">
        <f>step*((-'By group'!AL$4-'By group'!AL$5-'By group'!AL$22)*Population!AL127+'By group'!AL$3*Population!$BO127)</f>
        <v>-109.55888992782099</v>
      </c>
      <c r="AM127" s="4">
        <f>step*((-'By group'!AM$4-'By group'!AM$5-'By group'!AM$22)*Population!AM127+'By group'!AM$3*Population!$BO127)</f>
        <v>-62.610883356268907</v>
      </c>
      <c r="AN127" s="4">
        <f>step*((-'By group'!AN$4-'By group'!AN$5-'By group'!AN$22)*Population!AN127+'By group'!AN$3*Population!$BO127)</f>
        <v>-59.850144040197321</v>
      </c>
      <c r="AO127" s="8">
        <f>step*((-'By group'!AO$4-'By group'!AO$5-'By group'!AO$22)*Population!AO127+'By group'!AO$3*Population!$BO127)</f>
        <v>18629.100213933118</v>
      </c>
      <c r="AP127" s="4">
        <f>step*((-'By group'!AP$4-'By group'!AP$5-'By group'!AP$22)*Population!AP127+'By group'!AP$3*Population!$BO127)</f>
        <v>-653.00049234215953</v>
      </c>
      <c r="AQ127" s="4">
        <f>step*((-'By group'!AQ$4-'By group'!AQ$5-'By group'!AQ$22)*Population!AQ127+'By group'!AQ$3*Population!$BO127)</f>
        <v>-4275.1682120579007</v>
      </c>
      <c r="AR127" s="4">
        <f>step*((-'By group'!AR$4-'By group'!AR$5-'By group'!AR$22)*Population!AR127+'By group'!AR$3*Population!$BO127)</f>
        <v>-6818.7545987580079</v>
      </c>
      <c r="AS127" s="4">
        <f>step*((-'By group'!AS$4-'By group'!AS$5-'By group'!AS$22)*Population!AS127+'By group'!AS$3*Population!$BO127)</f>
        <v>-2757.6343020827717</v>
      </c>
      <c r="AT127" s="4">
        <f>step*((-'By group'!AT$4-'By group'!AT$5-'By group'!AT$22)*Population!AT127+'By group'!AT$3*Population!$BO127)</f>
        <v>-666.65286162003667</v>
      </c>
      <c r="AU127" s="4">
        <f>step*((-'By group'!AU$4-'By group'!AU$5-'By group'!AU$22)*Population!AU127+'By group'!AU$3*Population!$BO127)</f>
        <v>-615.5765195019568</v>
      </c>
      <c r="AV127" s="4">
        <f>step*((-'By group'!AV$4-'By group'!AV$5-'By group'!AV$22)*Population!AV127+'By group'!AV$3*Population!$BO127)</f>
        <v>0</v>
      </c>
      <c r="AW127" s="4">
        <f>step*((-'By group'!AW$4-'By group'!AW$5-'By group'!AW$22)*Population!AW127+'By group'!AW$3*Population!$BO127)</f>
        <v>0</v>
      </c>
      <c r="AX127" s="4">
        <f>step*((-'By group'!AX$4-'By group'!AX$5-'By group'!AX$22)*Population!AX127+'By group'!AX$3*Population!$BO127)</f>
        <v>0</v>
      </c>
      <c r="AY127" s="4">
        <f>step*((-'By group'!AY$4-'By group'!AY$5-'By group'!AY$22)*Population!AY127+'By group'!AY$3*Population!$BO127)</f>
        <v>-340.28450808555198</v>
      </c>
      <c r="AZ127" s="4">
        <f>step*((-'By group'!AZ$4-'By group'!AZ$5-'By group'!AZ$22)*Population!AZ127+'By group'!AZ$3*Population!$BO127)</f>
        <v>-191.51076725191058</v>
      </c>
      <c r="BA127" s="4">
        <f>step*((-'By group'!BA$4-'By group'!BA$5-'By group'!BA$22)*Population!BA127+'By group'!BA$3*Population!$BO127)</f>
        <v>-179.34832978071935</v>
      </c>
      <c r="BB127" s="8">
        <f>step*((-'By group'!BB$4-'By group'!BB$5-'By group'!BB$22)*Population!BB127+'By group'!BB$3*Population!$BO127)</f>
        <v>6000.3199958352188</v>
      </c>
      <c r="BC127" s="4">
        <f>step*((-'By group'!BC$4-'By group'!BC$5-'By group'!BC$22)*Population!BC127+'By group'!BC$3*Population!$BO127)</f>
        <v>-455.5638160268814</v>
      </c>
      <c r="BD127" s="4">
        <f>step*((-'By group'!BD$4-'By group'!BD$5-'By group'!BD$22)*Population!BD127+'By group'!BD$3*Population!$BO127)</f>
        <v>-2310.5564420165592</v>
      </c>
      <c r="BE127" s="4">
        <f>step*((-'By group'!BE$4-'By group'!BE$5-'By group'!BE$22)*Population!BE127+'By group'!BE$3*Population!$BO127)</f>
        <v>-3214.6927780299234</v>
      </c>
      <c r="BF127" s="4">
        <f>step*((-'By group'!BF$4-'By group'!BF$5-'By group'!BF$22)*Population!BF127+'By group'!BF$3*Population!$BO127)</f>
        <v>-1192.7364693321986</v>
      </c>
      <c r="BG127" s="4">
        <f>step*((-'By group'!BG$4-'By group'!BG$5-'By group'!BG$22)*Population!BG127+'By group'!BG$3*Population!$BO127)</f>
        <v>-272.20767873389514</v>
      </c>
      <c r="BH127" s="4">
        <f>step*((-'By group'!BH$4-'By group'!BH$5-'By group'!BH$22)*Population!BH127+'By group'!BH$3*Population!$BO127)</f>
        <v>-234.04057646525126</v>
      </c>
      <c r="BI127" s="4">
        <f>step*((-'By group'!BI$4-'By group'!BI$5-'By group'!BI$22)*Population!BI127+'By group'!BI$3*Population!$BO127)</f>
        <v>0</v>
      </c>
      <c r="BJ127" s="4">
        <f>step*((-'By group'!BJ$4-'By group'!BJ$5-'By group'!BJ$22)*Population!BJ127+'By group'!BJ$3*Population!$BO127)</f>
        <v>0</v>
      </c>
      <c r="BK127" s="4">
        <f>step*((-'By group'!BK$4-'By group'!BK$5-'By group'!BK$22)*Population!BK127+'By group'!BK$3*Population!$BO127)</f>
        <v>0</v>
      </c>
      <c r="BL127" s="4">
        <f>step*((-'By group'!BL$4-'By group'!BL$5-'By group'!BL$22)*Population!BL127+'By group'!BL$3*Population!$BO127)</f>
        <v>-153.89685895932115</v>
      </c>
      <c r="BM127" s="4">
        <f>step*((-'By group'!BM$4-'By group'!BM$5-'By group'!BM$22)*Population!BM127+'By group'!BM$3*Population!$BO127)</f>
        <v>-78.355042479968404</v>
      </c>
      <c r="BN127" s="4">
        <f>step*((-'By group'!BN$4-'By group'!BN$5-'By group'!BN$22)*Population!BN127+'By group'!BN$3*Population!$BO127)</f>
        <v>-65.567769057239587</v>
      </c>
      <c r="BO127" s="71">
        <f>-step*SUM(SCR!B127:N127)*Population!B127</f>
        <v>-148937.51062874484</v>
      </c>
      <c r="BP127" s="4">
        <f>step*-SUM('By group'!C$11:C$21)*Population!C127</f>
        <v>-142811.01110509678</v>
      </c>
      <c r="BQ127" s="4">
        <f>step*-SUM('By group'!D$11:D$21)*Population!D127</f>
        <v>-104117.66284617702</v>
      </c>
      <c r="BR127" s="4">
        <f>step*-SUM('By group'!E$11:E$21)*Population!E127</f>
        <v>-42860.712993568362</v>
      </c>
      <c r="BS127" s="4">
        <f>step*-SUM('By group'!F$11:F$21)*Population!F127</f>
        <v>-12814.003873905604</v>
      </c>
      <c r="BT127" s="4">
        <f>step*-SUM('By group'!G$11:G$21)*Population!G127</f>
        <v>-6147.666146468423</v>
      </c>
      <c r="BU127" s="4">
        <f>step*-SUM('By group'!H$11:H$21)*Population!H127</f>
        <v>0</v>
      </c>
      <c r="BV127" s="4">
        <f>step*-SUM('By group'!I$11:I$21)*Population!I127</f>
        <v>0</v>
      </c>
      <c r="BW127" s="4">
        <f>step*-SUM('By group'!J$11:J$21)*Population!J127</f>
        <v>0</v>
      </c>
      <c r="BX127" s="4">
        <f>step*-SUM('By group'!K$11:K$21)*Population!K127</f>
        <v>0</v>
      </c>
      <c r="BY127" s="4">
        <f>step*-SUM('By group'!L$11:L$21)*Population!L127</f>
        <v>-2165.1787441748015</v>
      </c>
      <c r="BZ127" s="4">
        <f>step*-SUM('By group'!M$11:M$21)*Population!M127</f>
        <v>-1074.4942298369212</v>
      </c>
      <c r="CA127" s="4">
        <f>step*-SUM('By group'!N$11:N$21)*Population!N127</f>
        <v>0</v>
      </c>
      <c r="CB127" s="13">
        <f>-step*SUM(SCR!O127:AA127)*Population!O127</f>
        <v>-73633.963646906137</v>
      </c>
      <c r="CC127" s="4">
        <f>step*-SUM('By group'!P$11:P$21)*Population!P127</f>
        <v>-70595.139321750059</v>
      </c>
      <c r="CD127" s="4">
        <f>step*-SUM('By group'!Q$11:Q$21)*Population!Q127</f>
        <v>-51446.044886391101</v>
      </c>
      <c r="CE127" s="4">
        <f>step*-SUM('By group'!R$11:R$21)*Population!R127</f>
        <v>-21165.392127888492</v>
      </c>
      <c r="CF127" s="4">
        <f>step*-SUM('By group'!S$11:S$21)*Population!S127</f>
        <v>-6324.9146447439416</v>
      </c>
      <c r="CG127" s="4">
        <f>step*-SUM('By group'!T$11:T$21)*Population!T127</f>
        <v>-3033.4870902830903</v>
      </c>
      <c r="CH127" s="4">
        <f>step*-SUM('By group'!U$11:U$21)*Population!U127</f>
        <v>0</v>
      </c>
      <c r="CI127" s="4">
        <f>step*-SUM('By group'!V$11:V$21)*Population!V127</f>
        <v>0</v>
      </c>
      <c r="CJ127" s="4">
        <f>step*-SUM('By group'!W$11:W$21)*Population!W127</f>
        <v>0</v>
      </c>
      <c r="CK127" s="4">
        <f>step*-SUM('By group'!X$11:X$21)*Population!X127</f>
        <v>0</v>
      </c>
      <c r="CL127" s="4">
        <f>step*-SUM('By group'!Y$11:Y$21)*Population!Y127</f>
        <v>-1067.7623852456575</v>
      </c>
      <c r="CM127" s="4">
        <f>step*-SUM('By group'!Z$11:Z$21)*Population!Z127</f>
        <v>-529.61715890936546</v>
      </c>
      <c r="CN127" s="4">
        <f>step*-SUM('By group'!AA$11:AA$21)*Population!AA127</f>
        <v>0</v>
      </c>
      <c r="CO127" s="13">
        <f>-step*SUM(SCR!AB127:AN127)*Population!AB127</f>
        <v>-5220.1601000690225</v>
      </c>
      <c r="CP127" s="4">
        <f>step*-SUM('By group'!AC$11:AC$21)*Population!AC127</f>
        <v>-5014.0343461329203</v>
      </c>
      <c r="CQ127" s="4">
        <f>step*-SUM('By group'!AD$11:AD$21)*Population!AD127</f>
        <v>-3674.4651850938981</v>
      </c>
      <c r="CR127" s="4">
        <f>step*-SUM('By group'!AE$11:AE$21)*Population!AE127</f>
        <v>-1523.5048384550109</v>
      </c>
      <c r="CS127" s="4">
        <f>step*-SUM('By group'!AF$11:AF$21)*Population!AF127</f>
        <v>-457.9544702135297</v>
      </c>
      <c r="CT127" s="4">
        <f>step*-SUM('By group'!AG$11:AG$21)*Population!AG127</f>
        <v>-220.56513691981323</v>
      </c>
      <c r="CU127" s="4">
        <f>step*-SUM('By group'!AH$11:AH$21)*Population!AH127</f>
        <v>0</v>
      </c>
      <c r="CV127" s="4">
        <f>step*-SUM('By group'!AI$11:AI$21)*Population!AI127</f>
        <v>0</v>
      </c>
      <c r="CW127" s="4">
        <f>step*-SUM('By group'!AJ$11:AJ$21)*Population!AJ127</f>
        <v>0</v>
      </c>
      <c r="CX127" s="4">
        <f>step*-SUM('By group'!AK$11:AK$21)*Population!AK127</f>
        <v>0</v>
      </c>
      <c r="CY127" s="4">
        <f>step*-SUM('By group'!AL$11:AL$21)*Population!AL127</f>
        <v>-78.256349948443557</v>
      </c>
      <c r="CZ127" s="4">
        <f>step*-SUM('By group'!AM$11:AM$21)*Population!AM127</f>
        <v>-39.131802097668071</v>
      </c>
      <c r="DA127" s="4">
        <f>step*-SUM('By group'!AN$11:AN$21)*Population!AN127</f>
        <v>0</v>
      </c>
      <c r="DB127" s="13">
        <f>-step*SUM(SCR!AO127:BA127)*Population!AO127</f>
        <v>-17036.398308266773</v>
      </c>
      <c r="DC127" s="4">
        <f>step*-SUM('By group'!AP$11:AP$21)*Population!AP127</f>
        <v>-16325.012308553987</v>
      </c>
      <c r="DD127" s="4">
        <f>step*-SUM('By group'!AQ$11:AQ$21)*Population!AQ127</f>
        <v>-11875.467255716392</v>
      </c>
      <c r="DE127" s="4">
        <f>step*-SUM('By group'!AR$11:AR$21)*Population!AR127</f>
        <v>-4870.5389991128623</v>
      </c>
      <c r="DF127" s="4">
        <f>step*-SUM('By group'!AS$11:AS$21)*Population!AS127</f>
        <v>-1451.3864747804064</v>
      </c>
      <c r="DG127" s="4">
        <f>step*-SUM('By group'!AT$11:AT$21)*Population!AT127</f>
        <v>-694.43006418753816</v>
      </c>
      <c r="DH127" s="4">
        <f>step*-SUM('By group'!AU$11:AU$21)*Population!AU127</f>
        <v>0</v>
      </c>
      <c r="DI127" s="4">
        <f>step*-SUM('By group'!AV$11:AV$21)*Population!AV127</f>
        <v>0</v>
      </c>
      <c r="DJ127" s="4">
        <f>step*-SUM('By group'!AW$11:AW$21)*Population!AW127</f>
        <v>0</v>
      </c>
      <c r="DK127" s="4">
        <f>step*-SUM('By group'!AX$11:AX$21)*Population!AX127</f>
        <v>0</v>
      </c>
      <c r="DL127" s="4">
        <f>step*-SUM('By group'!AY$11:AY$21)*Population!AY127</f>
        <v>-243.0603629182514</v>
      </c>
      <c r="DM127" s="4">
        <f>step*-SUM('By group'!AZ$11:AZ$21)*Population!AZ127</f>
        <v>-119.69422953244413</v>
      </c>
      <c r="DN127" s="4">
        <f>step*-SUM('By group'!BA$11:BA$21)*Population!BA127</f>
        <v>0</v>
      </c>
      <c r="DO127" s="13">
        <f>-step*SUM(SCR!BB127:BN127)*Population!BB127</f>
        <v>-8060.0245394516687</v>
      </c>
      <c r="DP127" s="4">
        <f>step*-SUM('By group'!BC$11:BC$21)*Population!BC127</f>
        <v>-7592.730267114689</v>
      </c>
      <c r="DQ127" s="4">
        <f>step*-SUM('By group'!BD$11:BD$21)*Population!BD127</f>
        <v>-5251.2646409467252</v>
      </c>
      <c r="DR127" s="4">
        <f>step*-SUM('By group'!BE$11:BE$21)*Population!BE127</f>
        <v>-2009.1829862687021</v>
      </c>
      <c r="DS127" s="4">
        <f>step*-SUM('By group'!BF$11:BF$21)*Population!BF127</f>
        <v>-567.96974730104694</v>
      </c>
      <c r="DT127" s="4">
        <f>step*-SUM('By group'!BG$11:BG$21)*Population!BG127</f>
        <v>-261.7381526287453</v>
      </c>
      <c r="DU127" s="4">
        <f>step*-SUM('By group'!BH$11:BH$21)*Population!BH127</f>
        <v>0</v>
      </c>
      <c r="DV127" s="4">
        <f>step*-SUM('By group'!BI$11:BI$21)*Population!BI127</f>
        <v>0</v>
      </c>
      <c r="DW127" s="4">
        <f>step*-SUM('By group'!BJ$11:BJ$21)*Population!BJ127</f>
        <v>0</v>
      </c>
      <c r="DX127" s="4">
        <f>step*-SUM('By group'!BK$11:BK$21)*Population!BK127</f>
        <v>0</v>
      </c>
      <c r="DY127" s="4">
        <f>step*-SUM('By group'!BL$11:BL$21)*Population!BL127</f>
        <v>-85.498254977400649</v>
      </c>
      <c r="DZ127" s="4">
        <f>step*-SUM('By group'!BM$11:BM$21)*Population!BM127</f>
        <v>-39.177521239984202</v>
      </c>
      <c r="EA127" s="4">
        <f>step*-SUM('By group'!BN$11:BN$21)*Population!BN127</f>
        <v>0</v>
      </c>
      <c r="EB127" s="52">
        <v>0</v>
      </c>
      <c r="EC127" s="4">
        <f t="shared" si="111"/>
        <v>148937.51062874484</v>
      </c>
      <c r="ED127" s="4">
        <f t="shared" si="111"/>
        <v>142811.01110509678</v>
      </c>
      <c r="EE127" s="4">
        <f t="shared" si="112"/>
        <v>104117.66284617702</v>
      </c>
      <c r="EF127" s="4">
        <f t="shared" si="113"/>
        <v>42860.712993568362</v>
      </c>
      <c r="EG127" s="4">
        <f t="shared" si="114"/>
        <v>12814.003873905604</v>
      </c>
      <c r="EH127" s="4">
        <f t="shared" si="114"/>
        <v>6147.666146468423</v>
      </c>
      <c r="EI127" s="4">
        <v>0</v>
      </c>
      <c r="EJ127" s="4">
        <f t="shared" si="115"/>
        <v>0</v>
      </c>
      <c r="EK127" s="4">
        <f t="shared" si="116"/>
        <v>0</v>
      </c>
      <c r="EL127" s="4">
        <f t="shared" si="117"/>
        <v>0</v>
      </c>
      <c r="EM127" s="4">
        <f t="shared" si="118"/>
        <v>2165.1787441748015</v>
      </c>
      <c r="EN127" s="4">
        <f t="shared" si="119"/>
        <v>1074.4942298369212</v>
      </c>
      <c r="EO127" s="52">
        <v>0</v>
      </c>
      <c r="EP127" s="4">
        <f t="shared" si="120"/>
        <v>73633.963646906137</v>
      </c>
      <c r="EQ127" s="4">
        <f t="shared" si="121"/>
        <v>70595.139321750059</v>
      </c>
      <c r="ER127" s="4">
        <f t="shared" si="122"/>
        <v>51446.044886391101</v>
      </c>
      <c r="ES127" s="4">
        <f t="shared" si="123"/>
        <v>21165.392127888492</v>
      </c>
      <c r="ET127" s="4">
        <f t="shared" si="124"/>
        <v>6324.9146447439416</v>
      </c>
      <c r="EU127" s="4">
        <f t="shared" si="125"/>
        <v>3033.4870902830903</v>
      </c>
      <c r="EV127" s="4">
        <v>0</v>
      </c>
      <c r="EW127" s="4">
        <f t="shared" si="126"/>
        <v>0</v>
      </c>
      <c r="EX127" s="4">
        <f t="shared" si="127"/>
        <v>0</v>
      </c>
      <c r="EY127" s="4">
        <f t="shared" si="128"/>
        <v>0</v>
      </c>
      <c r="EZ127" s="4">
        <f t="shared" si="129"/>
        <v>1067.7623852456575</v>
      </c>
      <c r="FA127" s="4">
        <f t="shared" si="130"/>
        <v>529.61715890936546</v>
      </c>
      <c r="FB127" s="52">
        <v>0</v>
      </c>
      <c r="FC127" s="4">
        <f t="shared" si="131"/>
        <v>5220.1601000690225</v>
      </c>
      <c r="FD127" s="4">
        <f t="shared" si="132"/>
        <v>5014.0343461329203</v>
      </c>
      <c r="FE127" s="4">
        <f t="shared" si="133"/>
        <v>3674.4651850938981</v>
      </c>
      <c r="FF127" s="4">
        <f t="shared" si="134"/>
        <v>1523.5048384550109</v>
      </c>
      <c r="FG127" s="4">
        <f t="shared" si="135"/>
        <v>457.9544702135297</v>
      </c>
      <c r="FH127" s="4">
        <f t="shared" si="136"/>
        <v>220.56513691981323</v>
      </c>
      <c r="FI127" s="4">
        <v>0</v>
      </c>
      <c r="FJ127" s="4">
        <f t="shared" si="137"/>
        <v>0</v>
      </c>
      <c r="FK127" s="4">
        <f t="shared" si="138"/>
        <v>0</v>
      </c>
      <c r="FL127" s="4">
        <f t="shared" si="139"/>
        <v>0</v>
      </c>
      <c r="FM127" s="4">
        <f t="shared" si="140"/>
        <v>78.256349948443557</v>
      </c>
      <c r="FN127" s="9">
        <f t="shared" si="141"/>
        <v>39.131802097668071</v>
      </c>
      <c r="FO127" s="4">
        <v>0</v>
      </c>
      <c r="FP127" s="4">
        <f t="shared" si="142"/>
        <v>17036.398308266773</v>
      </c>
      <c r="FQ127" s="4">
        <f t="shared" si="143"/>
        <v>16325.012308553987</v>
      </c>
      <c r="FR127" s="4">
        <f t="shared" si="144"/>
        <v>11875.467255716392</v>
      </c>
      <c r="FS127" s="4">
        <f t="shared" si="145"/>
        <v>4870.5389991128623</v>
      </c>
      <c r="FT127" s="4">
        <f t="shared" si="146"/>
        <v>1451.3864747804064</v>
      </c>
      <c r="FU127" s="4">
        <f t="shared" si="147"/>
        <v>694.43006418753816</v>
      </c>
      <c r="FV127" s="4">
        <v>0</v>
      </c>
      <c r="FW127" s="4">
        <f t="shared" si="148"/>
        <v>0</v>
      </c>
      <c r="FX127" s="4">
        <f t="shared" si="149"/>
        <v>0</v>
      </c>
      <c r="FY127" s="4">
        <f t="shared" si="150"/>
        <v>0</v>
      </c>
      <c r="FZ127" s="4">
        <f t="shared" si="151"/>
        <v>243.0603629182514</v>
      </c>
      <c r="GA127" s="4">
        <f t="shared" si="152"/>
        <v>119.69422953244413</v>
      </c>
      <c r="GB127" s="4">
        <v>0</v>
      </c>
      <c r="GC127" s="4">
        <f t="shared" si="153"/>
        <v>8060.0245394516687</v>
      </c>
      <c r="GD127" s="4">
        <f t="shared" si="94"/>
        <v>7592.730267114689</v>
      </c>
      <c r="GE127" s="4">
        <f t="shared" si="95"/>
        <v>5251.2646409467252</v>
      </c>
      <c r="GF127" s="4">
        <f t="shared" si="96"/>
        <v>2009.1829862687021</v>
      </c>
      <c r="GG127" s="4">
        <f t="shared" si="97"/>
        <v>567.96974730104694</v>
      </c>
      <c r="GH127" s="4">
        <f t="shared" si="98"/>
        <v>261.7381526287453</v>
      </c>
      <c r="GI127" s="4">
        <v>0</v>
      </c>
      <c r="GJ127" s="4">
        <f t="shared" si="154"/>
        <v>0</v>
      </c>
      <c r="GK127" s="4">
        <f t="shared" si="155"/>
        <v>0</v>
      </c>
      <c r="GL127" s="4">
        <f t="shared" si="99"/>
        <v>0</v>
      </c>
      <c r="GM127" s="4">
        <f t="shared" si="100"/>
        <v>85.498254977400649</v>
      </c>
      <c r="GN127" s="4">
        <f t="shared" si="101"/>
        <v>39.177521239984202</v>
      </c>
      <c r="GO127" s="52">
        <v>0</v>
      </c>
      <c r="GP127" s="4">
        <f>step*(-'By group'!C$32*Population!C127+'By group'!I$33*Population!I127)</f>
        <v>0</v>
      </c>
      <c r="GQ127" s="4">
        <f>step*(-'By group'!D$32*Population!D127+'By group'!J$33*Population!J127)</f>
        <v>0</v>
      </c>
      <c r="GR127" s="4">
        <f>step*(-'By group'!E$32*Population!E127+'By group'!K$33*Population!K127)</f>
        <v>0</v>
      </c>
      <c r="GS127" s="4">
        <f>step*(-'By group'!F$32*Population!F127+'By group'!L$33*Population!L127)</f>
        <v>-5324.4125648654008</v>
      </c>
      <c r="GT127" s="4">
        <f>step*(-'By group'!G$32*Population!G127+'By group'!M$33*Population!M127)</f>
        <v>-692.28611437522397</v>
      </c>
      <c r="GU127" s="4">
        <f>step*(-'By group'!H$32*Population!H127+'By group'!N$33*Population!N127)</f>
        <v>-605.44481304386272</v>
      </c>
      <c r="GV127" s="46">
        <f t="shared" si="156"/>
        <v>0</v>
      </c>
      <c r="GW127" s="14">
        <f t="shared" si="157"/>
        <v>0</v>
      </c>
      <c r="GX127" s="4">
        <f t="shared" si="158"/>
        <v>0</v>
      </c>
      <c r="GY127" s="4">
        <f t="shared" si="159"/>
        <v>5324.4125648654008</v>
      </c>
      <c r="GZ127" s="4">
        <f t="shared" si="160"/>
        <v>692.28611437522397</v>
      </c>
      <c r="HA127" s="4">
        <f t="shared" si="161"/>
        <v>605.44481304386272</v>
      </c>
      <c r="HB127" s="8">
        <v>0</v>
      </c>
      <c r="HC127" s="4">
        <f>step*(-'By group'!P$32*Population!P127+'By group'!V$33*Population!V127)</f>
        <v>0</v>
      </c>
      <c r="HD127" s="4">
        <f>step*(-'By group'!Q$32*Population!Q127+'By group'!W$33*Population!W127)</f>
        <v>0</v>
      </c>
      <c r="HE127" s="4">
        <f>step*(-'By group'!R$32*Population!R127+'By group'!X$33*Population!X127)</f>
        <v>0</v>
      </c>
      <c r="HF127" s="4">
        <f>step*(-'By group'!S$32*Population!S127+'By group'!Y$33*Population!Y127)</f>
        <v>-2628.5761297491422</v>
      </c>
      <c r="HG127" s="4">
        <f>step*(-'By group'!T$32*Population!T127+'By group'!Z$33*Population!Z127)</f>
        <v>-341.88883860193533</v>
      </c>
      <c r="HH127" s="4">
        <f>step*(-'By group'!U$32*Population!U127+'By group'!AA$33*Population!AA127)</f>
        <v>-298.77291280949407</v>
      </c>
      <c r="HI127" s="14">
        <f t="shared" si="162"/>
        <v>0</v>
      </c>
      <c r="HJ127" s="46">
        <f t="shared" si="163"/>
        <v>0</v>
      </c>
      <c r="HK127" s="4">
        <f t="shared" si="164"/>
        <v>0</v>
      </c>
      <c r="HL127" s="4">
        <f t="shared" si="165"/>
        <v>2628.5761297491422</v>
      </c>
      <c r="HM127" s="4">
        <f t="shared" si="166"/>
        <v>341.88883860193533</v>
      </c>
      <c r="HN127" s="9">
        <f t="shared" si="167"/>
        <v>298.77291280949407</v>
      </c>
      <c r="HO127" s="4">
        <v>0</v>
      </c>
      <c r="HP127" s="4">
        <f>step*(-'By group'!AC$32*Population!AC127+'By group'!AI$33*Population!AI127)</f>
        <v>0</v>
      </c>
      <c r="HQ127" s="4">
        <f>step*(-'By group'!AD$32*Population!AD127+'By group'!AJ$33*Population!AJ127)</f>
        <v>0</v>
      </c>
      <c r="HR127" s="4">
        <f>step*(-'By group'!AE$32*Population!AE127+'By group'!AK$33*Population!AK127)</f>
        <v>0</v>
      </c>
      <c r="HS127" s="4">
        <f>step*(-'By group'!AF$32*Population!AF127+'By group'!AL$33*Population!AL127)</f>
        <v>-189.84906013254306</v>
      </c>
      <c r="HT127" s="4">
        <f>step*(-'By group'!AG$32*Population!AG127+'By group'!AM$33*Population!AM127)</f>
        <v>-24.54712633512861</v>
      </c>
      <c r="HU127" s="4">
        <f>step*(-'By group'!AH$32*Population!AH127+'By group'!AN$33*Population!AN127)</f>
        <v>-21.606923517222388</v>
      </c>
      <c r="HV127" s="14">
        <f t="shared" si="168"/>
        <v>0</v>
      </c>
      <c r="HW127" s="46">
        <f t="shared" si="169"/>
        <v>0</v>
      </c>
      <c r="HX127" s="4">
        <f t="shared" si="170"/>
        <v>0</v>
      </c>
      <c r="HY127" s="4">
        <f t="shared" si="171"/>
        <v>189.84906013254306</v>
      </c>
      <c r="HZ127" s="4">
        <f t="shared" si="172"/>
        <v>24.54712633512861</v>
      </c>
      <c r="IA127" s="4">
        <f t="shared" si="173"/>
        <v>21.606923517222388</v>
      </c>
      <c r="IB127" s="8">
        <v>0</v>
      </c>
      <c r="IC127" s="4">
        <f>step*(-'By group'!AP$32*Population!AP127+'By group'!AV$33*Population!AV127)</f>
        <v>0</v>
      </c>
      <c r="ID127" s="4">
        <f>step*(-'By group'!AQ$32*Population!AQ127+'By group'!AW$33*Population!AW127)</f>
        <v>0</v>
      </c>
      <c r="IE127" s="4">
        <f>step*(-'By group'!AR$32*Population!AR127+'By group'!AX$33*Population!AX127)</f>
        <v>0</v>
      </c>
      <c r="IF127" s="4">
        <f>step*(-'By group'!AS$32*Population!AS127+'By group'!AY$33*Population!AY127)</f>
        <v>-604.16305593107745</v>
      </c>
      <c r="IG127" s="4">
        <f>step*(-'By group'!AT$32*Population!AT127+'By group'!AZ$33*Population!AZ127)</f>
        <v>-79.038898071285587</v>
      </c>
      <c r="IH127" s="4">
        <f>step*(-'By group'!AU$32*Population!AU127+'By group'!BA$33*Population!BA127)</f>
        <v>-68.949584223913774</v>
      </c>
      <c r="II127" s="14">
        <f t="shared" si="102"/>
        <v>0</v>
      </c>
      <c r="IJ127" s="4">
        <f t="shared" si="103"/>
        <v>0</v>
      </c>
      <c r="IK127" s="4">
        <f t="shared" si="174"/>
        <v>0</v>
      </c>
      <c r="IL127" s="4">
        <f t="shared" si="175"/>
        <v>604.16305593107745</v>
      </c>
      <c r="IM127" s="4">
        <f t="shared" si="176"/>
        <v>79.038898071285587</v>
      </c>
      <c r="IN127" s="4">
        <f t="shared" si="177"/>
        <v>68.949584223913774</v>
      </c>
      <c r="IO127" s="8">
        <v>0</v>
      </c>
      <c r="IP127" s="4">
        <f>step*(-'By group'!BC$32*Population!BC127+'By group'!BI$33*Population!BI127)</f>
        <v>0</v>
      </c>
      <c r="IQ127" s="4">
        <f>step*(-'By group'!BD$32*Population!BD127+'By group'!BJ$33*Population!BJ127)</f>
        <v>0</v>
      </c>
      <c r="IR127" s="4">
        <f>step*(-'By group'!BE$32*Population!BE127+'By group'!BK$33*Population!BK127)</f>
        <v>0</v>
      </c>
      <c r="IS127" s="4">
        <f>step*(-'By group'!BF$32*Population!BF127+'By group'!BL$33*Population!BL127)</f>
        <v>-241.23574616182316</v>
      </c>
      <c r="IT127" s="4">
        <f>step*(-'By group'!BG$32*Population!BG127+'By group'!BM$33*Population!BM127)</f>
        <v>-32.75886990575696</v>
      </c>
      <c r="IU127" s="4">
        <f>step*(-'By group'!BH$32*Population!BH127+'By group'!BN$33*Population!BN127)</f>
        <v>-26.805887418531277</v>
      </c>
      <c r="IV127" s="14">
        <f t="shared" si="104"/>
        <v>0</v>
      </c>
      <c r="IW127" s="4">
        <f t="shared" si="105"/>
        <v>0</v>
      </c>
      <c r="IX127" s="4">
        <f t="shared" si="106"/>
        <v>0</v>
      </c>
      <c r="IY127" s="4">
        <f t="shared" si="107"/>
        <v>241.23574616182316</v>
      </c>
      <c r="IZ127" s="4">
        <f t="shared" si="108"/>
        <v>32.75886990575696</v>
      </c>
      <c r="JA127" s="4">
        <f t="shared" si="109"/>
        <v>26.805887418531277</v>
      </c>
      <c r="JB127" s="75">
        <f>step*(+prop_idu_male*'By group'!BB$9*Population!BB127-'By group'!B$8*Population!B127)</f>
        <v>-1043.7690872504347</v>
      </c>
      <c r="JC127" s="46">
        <f>step*(+prop_idu_male*'By group'!BC$9*Population!BC127-'By group'!C$8*Population!C127)</f>
        <v>-6.2294229232010769</v>
      </c>
      <c r="JD127" s="46">
        <f>step*(+prop_idu_male*'By group'!BD$9*Population!BD127-'By group'!D$8*Population!D127)</f>
        <v>-18.302925541580976</v>
      </c>
      <c r="JE127" s="46">
        <f>step*(+prop_idu_male*'By group'!BE$9*Population!BE127-'By group'!E$8*Population!E127)</f>
        <v>-19.019336913261736</v>
      </c>
      <c r="JF127" s="46">
        <f>step*(+prop_idu_male*'By group'!BF$9*Population!BF127-'By group'!F$8*Population!F127)</f>
        <v>-5.7254382401915453</v>
      </c>
      <c r="JG127" s="46">
        <f>step*(+prop_idu_male*'By group'!BG$9*Population!BG127-'By group'!G$8*Population!G127)</f>
        <v>-1.1038989160318871</v>
      </c>
      <c r="JH127" s="46">
        <f>step*(+prop_idu_male*'By group'!BH$9*Population!BH127-'By group'!H$8*Population!H127)</f>
        <v>-0.93564086304665461</v>
      </c>
      <c r="JI127" s="46">
        <f>step*(+prop_idu_male*'By group'!BI$9*Population!BI127-'By group'!I$8*Population!I127)</f>
        <v>0</v>
      </c>
      <c r="JJ127" s="46">
        <f>step*(+prop_idu_male*'By group'!BJ$9*Population!BJ127-'By group'!J$8*Population!J127)</f>
        <v>0</v>
      </c>
      <c r="JK127" s="46">
        <f>step*(+prop_idu_male*'By group'!BK$9*Population!BK127-'By group'!K$8*Population!K127)</f>
        <v>0</v>
      </c>
      <c r="JL127" s="46">
        <f>step*(+prop_idu_male*'By group'!BL$9*Population!BL127-'By group'!L$8*Population!L127)</f>
        <v>-1.9599829322290399</v>
      </c>
      <c r="JM127" s="46">
        <f>step*(+prop_idu_male*'By group'!BM$9*Population!BM127-'By group'!M$8*Population!M127)</f>
        <v>-0.98046817886095927</v>
      </c>
      <c r="JN127" s="46">
        <f>step*(+prop_idu_male*'By group'!BN$9*Population!BN127-'By group'!N$8*Population!N127)</f>
        <v>-0.7890603596145338</v>
      </c>
      <c r="JO127" s="45">
        <f>step*(+(1-prop_idu_male)*'By group'!BB$9*Population!BB127-'By group'!O$8*Population!O127-'By group'!O$6*Population!O127+'By group'!AB$7*Population!AB127)</f>
        <v>-7808.990629763397</v>
      </c>
      <c r="JP127" s="46">
        <f>step*(+(1-prop_idu_male)*'By group'!BC$9*Population!BC127-'By group'!P$8*Population!P127-'By group'!P$6*Population!P127+'By group'!AC$7*Population!AC127)</f>
        <v>-11.94543098926678</v>
      </c>
      <c r="JQ127" s="46">
        <f>step*(+(1-prop_idu_male)*'By group'!BD$9*Population!BD127-'By group'!Q$8*Population!Q127-'By group'!Q$6*Population!Q127+'By group'!AD$7*Population!AD127)</f>
        <v>-34.649659233094951</v>
      </c>
      <c r="JR127" s="46">
        <f>step*(+(1-prop_idu_male)*'By group'!BE$9*Population!BE127-'By group'!R$8*Population!R127-'By group'!R$6*Population!R127+'By group'!AE$7*Population!AE127)</f>
        <v>-35.388496590353832</v>
      </c>
      <c r="JS127" s="46">
        <f>step*(+(1-prop_idu_male)*'By group'!BF$9*Population!BF127-'By group'!S$8*Population!S127-'By group'!S$6*Population!S127+'By group'!AF$7*Population!AF127)</f>
        <v>-10.51794857707524</v>
      </c>
      <c r="JT127" s="46">
        <f>step*(+(1-prop_idu_male)*'By group'!BG$9*Population!BG127-'By group'!T$8*Population!T127-'By group'!T$6*Population!T127+'By group'!AG$7*Population!AG127)</f>
        <v>-2.0098219788827447</v>
      </c>
      <c r="JU127" s="46">
        <f>step*(+(1-prop_idu_male)*'By group'!BH$9*Population!BH127-'By group'!U$8*Population!U127-'By group'!U$6*Population!U127+'By group'!AH$7*Population!AH127)</f>
        <v>-1.6778734944255382</v>
      </c>
      <c r="JV127" s="46">
        <f>step*(+(1-prop_idu_male)*'By group'!BI$9*Population!BI127-'By group'!V$8*Population!V127-'By group'!V$6*Population!V127+'By group'!AI$7*Population!AI127)</f>
        <v>0</v>
      </c>
      <c r="JW127" s="46">
        <f>step*(+(1-prop_idu_male)*'By group'!BJ$9*Population!BJ127-'By group'!W$8*Population!W127-'By group'!W$6*Population!W127+'By group'!AJ$7*Population!AJ127)</f>
        <v>0</v>
      </c>
      <c r="JX127" s="46">
        <f>step*(+(1-prop_idu_male)*'By group'!BK$9*Population!BK127-'By group'!X$8*Population!X127-'By group'!X$6*Population!X127+'By group'!AK$7*Population!AK127)</f>
        <v>0</v>
      </c>
      <c r="JY127" s="46">
        <f>step*(+(1-prop_idu_male)*'By group'!BL$9*Population!BL127-'By group'!Y$8*Population!Y127-'By group'!Y$6*Population!Y127+'By group'!AL$7*Population!AL127)</f>
        <v>-3.5102202463109835</v>
      </c>
      <c r="JZ127" s="46">
        <f>step*(+(1-prop_idu_male)*'By group'!BM$9*Population!BM127-'By group'!Z$8*Population!Z127-'By group'!Z$6*Population!Z127+'By group'!AM$7*Population!AM127)</f>
        <v>-1.7272234947381644</v>
      </c>
      <c r="KA127" s="76">
        <f>step*(+(1-prop_idu_male)*'By group'!BN$9*Population!BN127-'By group'!AA$8*Population!AA127-'By group'!AA$6*Population!AA127+'By group'!AN$7*Population!AN127)</f>
        <v>-1.3657856261426369</v>
      </c>
      <c r="KB127" s="46">
        <f>step*(+'By group'!O$6*Population!O127-'By group'!AB$7*Population!AB127)</f>
        <v>6682.2261092405797</v>
      </c>
      <c r="KC127" s="46">
        <f>step*(+'By group'!P$6*Population!P127-'By group'!AC$7*Population!AC127)</f>
        <v>8.643455931192717</v>
      </c>
      <c r="KD127" s="46">
        <f>step*(+'By group'!Q$6*Population!Q127-'By group'!AD$7*Population!AD127)</f>
        <v>24.990602012730335</v>
      </c>
      <c r="KE127" s="46">
        <f>step*(+'By group'!R$6*Population!R127-'By group'!AE$7*Population!AE127)</f>
        <v>25.408555422290192</v>
      </c>
      <c r="KF127" s="46">
        <f>step*(+'By group'!S$6*Population!S127-'By group'!AF$7*Population!AF127)</f>
        <v>7.5258821788935837</v>
      </c>
      <c r="KG127" s="46">
        <f>step*(+'By group'!T$6*Population!T127-'By group'!AG$7*Population!AG127)</f>
        <v>1.4345331391415757</v>
      </c>
      <c r="KH127" s="46">
        <f>step*(+'By group'!U$6*Population!U127-'By group'!AH$7*Population!AH127)</f>
        <v>1.1924582851931111</v>
      </c>
      <c r="KI127" s="46">
        <f>step*(+'By group'!V$6*Population!V127-'By group'!AI$7*Population!AI127)</f>
        <v>0</v>
      </c>
      <c r="KJ127" s="46">
        <f>step*(+'By group'!W$6*Population!W127-'By group'!AJ$7*Population!AJ127)</f>
        <v>0</v>
      </c>
      <c r="KK127" s="46">
        <f>step*(+'By group'!X$6*Population!X127-'By group'!AK$7*Population!AK127)</f>
        <v>0</v>
      </c>
      <c r="KL127" s="46">
        <f>step*(+'By group'!Y$6*Population!Y127-'By group'!AL$7*Population!AL127)</f>
        <v>2.4937568140517667</v>
      </c>
      <c r="KM127" s="46">
        <f>step*(+'By group'!Z$6*Population!Z127-'By group'!AM$7*Population!AM127)</f>
        <v>1.2211128485727893</v>
      </c>
      <c r="KN127" s="46">
        <f>step*(+'By group'!AA$6*Population!AA127-'By group'!AN$7*Population!AN127)</f>
        <v>0.96033396839453311</v>
      </c>
      <c r="KO127" s="45">
        <v>0</v>
      </c>
      <c r="KP127" s="46">
        <v>0</v>
      </c>
      <c r="KQ127" s="46">
        <v>0</v>
      </c>
      <c r="KR127" s="46">
        <v>0</v>
      </c>
      <c r="KS127" s="46">
        <v>0</v>
      </c>
      <c r="KT127" s="46">
        <v>0</v>
      </c>
      <c r="KU127" s="46">
        <v>0</v>
      </c>
      <c r="KV127" s="46">
        <v>0</v>
      </c>
      <c r="KW127" s="46">
        <v>0</v>
      </c>
      <c r="KX127" s="46">
        <v>0</v>
      </c>
      <c r="KY127" s="46">
        <v>0</v>
      </c>
      <c r="KZ127" s="46">
        <v>0</v>
      </c>
      <c r="LA127" s="46">
        <v>0</v>
      </c>
      <c r="LB127" s="188">
        <f>step*(-'By group'!BB$9*Population!BB127+'By group'!B$8*Population!B127+'By group'!O$8*Population!O127)</f>
        <v>2170.5336077732518</v>
      </c>
      <c r="LC127" s="189">
        <f>step*(-'By group'!BC$9*Population!BC127+'By group'!C$8*Population!C127+'By group'!P$8*Population!P127)</f>
        <v>9.5313979812751395</v>
      </c>
      <c r="LD127" s="189">
        <f>step*(-'By group'!BD$9*Population!BD127+'By group'!D$8*Population!D127+'By group'!Q$8*Population!Q127)</f>
        <v>27.961982761945592</v>
      </c>
      <c r="LE127" s="189">
        <f>step*(-'By group'!BE$9*Population!BE127+'By group'!E$8*Population!E127+'By group'!R$8*Population!R127)</f>
        <v>28.999278081325372</v>
      </c>
      <c r="LF127" s="189">
        <f>step*(-'By group'!BF$9*Population!BF127+'By group'!F$8*Population!F127+'By group'!S$8*Population!S127)</f>
        <v>8.7175046383732031</v>
      </c>
      <c r="LG127" s="189">
        <f>step*(-'By group'!BG$9*Population!BG127+'By group'!G$8*Population!G127+'By group'!T$8*Population!T127)</f>
        <v>1.6791877557730559</v>
      </c>
      <c r="LH127" s="189">
        <f>step*(-'By group'!BH$9*Population!BH127+'By group'!H$8*Population!H127+'By group'!U$8*Population!U127)</f>
        <v>1.4210560722790819</v>
      </c>
      <c r="LI127" s="189">
        <f>step*(-'By group'!BI$9*Population!BI127+'By group'!I$8*Population!I127+'By group'!V$8*Population!V127)</f>
        <v>0</v>
      </c>
      <c r="LJ127" s="189">
        <f>step*(-'By group'!BJ$9*Population!BJ127+'By group'!J$8*Population!J127+'By group'!W$8*Population!W127)</f>
        <v>0</v>
      </c>
      <c r="LK127" s="189">
        <f>step*(-'By group'!BK$9*Population!BK127+'By group'!K$8*Population!K127+'By group'!X$8*Population!X127)</f>
        <v>0</v>
      </c>
      <c r="LL127" s="189">
        <f>step*(-'By group'!BL$9*Population!BL127+'By group'!L$8*Population!L127+'By group'!Y$8*Population!Y127)</f>
        <v>2.9764463644882566</v>
      </c>
      <c r="LM127" s="189">
        <f>step*(-'By group'!BM$9*Population!BM127+'By group'!M$8*Population!M127+'By group'!Z$8*Population!Z127)</f>
        <v>1.4865788250263343</v>
      </c>
      <c r="LN127" s="189">
        <f>step*(-'By group'!BN$9*Population!BN127+'By group'!N$8*Population!N127+'By group'!AA$8*Population!AA127)</f>
        <v>1.1945120173626378</v>
      </c>
    </row>
    <row r="128" spans="1:326" x14ac:dyDescent="0.25">
      <c r="A128">
        <f t="shared" si="178"/>
        <v>62</v>
      </c>
      <c r="B128" s="52">
        <f>step*((-'By group'!B$4-'By group'!B$5-'By group'!B$22)*Population!B128+'By group'!B$3*Population!$BO128)</f>
        <v>209113.70837735094</v>
      </c>
      <c r="C128" s="4">
        <f>step*((-'By group'!C$4-'By group'!C$5-'By group'!C$22)*Population!C128+'By group'!C$3*Population!$BO128)</f>
        <v>-5728.7536304647101</v>
      </c>
      <c r="D128" s="4">
        <f>step*((-'By group'!D$4-'By group'!D$5-'By group'!D$22)*Population!D128+'By group'!D$3*Population!$BO128)</f>
        <v>-37589.700428411626</v>
      </c>
      <c r="E128" s="4">
        <f>step*((-'By group'!E$4-'By group'!E$5-'By group'!E$22)*Population!E128+'By group'!E$3*Population!$BO128)</f>
        <v>-60177.608716453666</v>
      </c>
      <c r="F128" s="4">
        <f>step*((-'By group'!F$4-'By group'!F$5-'By group'!F$22)*Population!F128+'By group'!F$3*Population!$BO128)</f>
        <v>-24416.900474086589</v>
      </c>
      <c r="G128" s="4">
        <f>step*((-'By group'!G$4-'By group'!G$5-'By group'!G$22)*Population!G128+'By group'!G$3*Population!$BO128)</f>
        <v>-5918.8446718583837</v>
      </c>
      <c r="H128" s="4">
        <f>step*((-'By group'!H$4-'By group'!H$5-'By group'!H$22)*Population!H128+'By group'!H$3*Population!$BO128)</f>
        <v>-5497.1055076303637</v>
      </c>
      <c r="I128" s="4">
        <f>step*((-'By group'!I$4-'By group'!I$5-'By group'!I$22)*Population!I128+'By group'!I$3*Population!$BO128)</f>
        <v>0</v>
      </c>
      <c r="J128" s="4">
        <f>step*((-'By group'!J$4-'By group'!J$5-'By group'!J$22)*Population!J128+'By group'!J$3*Population!$BO128)</f>
        <v>0</v>
      </c>
      <c r="K128" s="4">
        <f>step*((-'By group'!K$4-'By group'!K$5-'By group'!K$22)*Population!K128+'By group'!K$3*Population!$BO128)</f>
        <v>0</v>
      </c>
      <c r="L128" s="4">
        <f>step*((-'By group'!L$4-'By group'!L$5-'By group'!L$22)*Population!L128+'By group'!L$3*Population!$BO128)</f>
        <v>-3040.0718935586769</v>
      </c>
      <c r="M128" s="4">
        <f>step*((-'By group'!M$4-'By group'!M$5-'By group'!M$22)*Population!M128+'By group'!M$3*Population!$BO128)</f>
        <v>-1724.214719162688</v>
      </c>
      <c r="N128" s="4">
        <f>step*((-'By group'!N$4-'By group'!N$5-'By group'!N$22)*Population!N128+'By group'!N$3*Population!$BO128)</f>
        <v>-1633.954219020796</v>
      </c>
      <c r="O128" s="8">
        <f>step*((-'By group'!O$4-'By group'!O$5-'By group'!O$22)*Population!O128+'By group'!O$3*Population!$BO128)</f>
        <v>145371.69027703023</v>
      </c>
      <c r="P128" s="4">
        <f>step*((-'By group'!P$4-'By group'!P$5-'By group'!P$22)*Population!P128+'By group'!P$3*Population!$BO128)</f>
        <v>-2831.9285057218754</v>
      </c>
      <c r="Q128" s="4">
        <f>step*((-'By group'!Q$4-'By group'!Q$5-'By group'!Q$22)*Population!Q128+'By group'!Q$3*Population!$BO128)</f>
        <v>-18574.024334633054</v>
      </c>
      <c r="R128" s="4">
        <f>step*((-'By group'!R$4-'By group'!R$5-'By group'!R$22)*Population!R128+'By group'!R$3*Population!$BO128)</f>
        <v>-29717.469118645466</v>
      </c>
      <c r="S128" s="4">
        <f>step*((-'By group'!S$4-'By group'!S$5-'By group'!S$22)*Population!S128+'By group'!S$3*Population!$BO128)</f>
        <v>-12052.30648517641</v>
      </c>
      <c r="T128" s="4">
        <f>step*((-'By group'!T$4-'By group'!T$5-'By group'!T$22)*Population!T128+'By group'!T$3*Population!$BO128)</f>
        <v>-2920.6391156017507</v>
      </c>
      <c r="U128" s="4">
        <f>step*((-'By group'!U$4-'By group'!U$5-'By group'!U$22)*Population!U128+'By group'!U$3*Population!$BO128)</f>
        <v>-2711.1585223952306</v>
      </c>
      <c r="V128" s="4">
        <f>step*((-'By group'!V$4-'By group'!V$5-'By group'!V$22)*Population!V128+'By group'!V$3*Population!$BO128)</f>
        <v>0</v>
      </c>
      <c r="W128" s="4">
        <f>step*((-'By group'!W$4-'By group'!W$5-'By group'!W$22)*Population!W128+'By group'!W$3*Population!$BO128)</f>
        <v>0</v>
      </c>
      <c r="X128" s="4">
        <f>step*((-'By group'!X$4-'By group'!X$5-'By group'!X$22)*Population!X128+'By group'!X$3*Population!$BO128)</f>
        <v>0</v>
      </c>
      <c r="Y128" s="4">
        <f>step*((-'By group'!Y$4-'By group'!Y$5-'By group'!Y$22)*Population!Y128+'By group'!Y$3*Population!$BO128)</f>
        <v>-1499.2378722878484</v>
      </c>
      <c r="Z128" s="4">
        <f>step*((-'By group'!Z$4-'By group'!Z$5-'By group'!Z$22)*Population!Z128+'By group'!Z$3*Population!$BO128)</f>
        <v>-849.86100523006542</v>
      </c>
      <c r="AA128" s="4">
        <f>step*((-'By group'!AA$4-'By group'!AA$5-'By group'!AA$22)*Population!AA128+'By group'!AA$3*Population!$BO128)</f>
        <v>-805.15285325769628</v>
      </c>
      <c r="AB128" s="8">
        <f>step*((-'By group'!AB$4-'By group'!AB$5-'By group'!AB$22)*Population!AB128+'By group'!AB$3*Population!$BO128)</f>
        <v>-1371.7081206320265</v>
      </c>
      <c r="AC128" s="4">
        <f>step*((-'By group'!AC$4-'By group'!AC$5-'By group'!AC$22)*Population!AC128+'By group'!AC$3*Population!$BO128)</f>
        <v>-201.12968728619595</v>
      </c>
      <c r="AD128" s="4">
        <f>step*((-'By group'!AD$4-'By group'!AD$5-'By group'!AD$22)*Population!AD128+'By group'!AD$3*Population!$BO128)</f>
        <v>-1326.5651733114189</v>
      </c>
      <c r="AE128" s="4">
        <f>step*((-'By group'!AE$4-'By group'!AE$5-'By group'!AE$22)*Population!AE128+'By group'!AE$3*Population!$BO128)</f>
        <v>-2138.991471788398</v>
      </c>
      <c r="AF128" s="4">
        <f>step*((-'By group'!AF$4-'By group'!AF$5-'By group'!AF$22)*Population!AF128+'By group'!AF$3*Population!$BO128)</f>
        <v>-872.60509581331019</v>
      </c>
      <c r="AG128" s="4">
        <f>step*((-'By group'!AG$4-'By group'!AG$5-'By group'!AG$22)*Population!AG128+'By group'!AG$3*Population!$BO128)</f>
        <v>-212.35074152015079</v>
      </c>
      <c r="AH128" s="4">
        <f>step*((-'By group'!AH$4-'By group'!AH$5-'By group'!AH$22)*Population!AH128+'By group'!AH$3*Population!$BO128)</f>
        <v>-198.56397121875747</v>
      </c>
      <c r="AI128" s="4">
        <f>step*((-'By group'!AI$4-'By group'!AI$5-'By group'!AI$22)*Population!AI128+'By group'!AI$3*Population!$BO128)</f>
        <v>0</v>
      </c>
      <c r="AJ128" s="4">
        <f>step*((-'By group'!AJ$4-'By group'!AJ$5-'By group'!AJ$22)*Population!AJ128+'By group'!AJ$3*Population!$BO128)</f>
        <v>0</v>
      </c>
      <c r="AK128" s="4">
        <f>step*((-'By group'!AK$4-'By group'!AK$5-'By group'!AK$22)*Population!AK128+'By group'!AK$3*Population!$BO128)</f>
        <v>0</v>
      </c>
      <c r="AL128" s="4">
        <f>step*((-'By group'!AL$4-'By group'!AL$5-'By group'!AL$22)*Population!AL128+'By group'!AL$3*Population!$BO128)</f>
        <v>-109.8758203227441</v>
      </c>
      <c r="AM128" s="4">
        <f>step*((-'By group'!AM$4-'By group'!AM$5-'By group'!AM$22)*Population!AM128+'By group'!AM$3*Population!$BO128)</f>
        <v>-62.793435650525545</v>
      </c>
      <c r="AN128" s="4">
        <f>step*((-'By group'!AN$4-'By group'!AN$5-'By group'!AN$22)*Population!AN128+'By group'!AN$3*Population!$BO128)</f>
        <v>-60.025791016790649</v>
      </c>
      <c r="AO128" s="8">
        <f>step*((-'By group'!AO$4-'By group'!AO$5-'By group'!AO$22)*Population!AO128+'By group'!AO$3*Population!$BO128)</f>
        <v>18711.72186702492</v>
      </c>
      <c r="AP128" s="4">
        <f>step*((-'By group'!AP$4-'By group'!AP$5-'By group'!AP$22)*Population!AP128+'By group'!AP$3*Population!$BO128)</f>
        <v>-655.33591263698452</v>
      </c>
      <c r="AQ128" s="4">
        <f>step*((-'By group'!AQ$4-'By group'!AQ$5-'By group'!AQ$22)*Population!AQ128+'By group'!AQ$3*Population!$BO128)</f>
        <v>-4290.8621277280736</v>
      </c>
      <c r="AR128" s="4">
        <f>step*((-'By group'!AR$4-'By group'!AR$5-'By group'!AR$22)*Population!AR128+'By group'!AR$3*Population!$BO128)</f>
        <v>-6844.8189108563811</v>
      </c>
      <c r="AS128" s="4">
        <f>step*((-'By group'!AS$4-'By group'!AS$5-'By group'!AS$22)*Population!AS128+'By group'!AS$3*Population!$BO128)</f>
        <v>-2768.5317836833069</v>
      </c>
      <c r="AT128" s="4">
        <f>step*((-'By group'!AT$4-'By group'!AT$5-'By group'!AT$22)*Population!AT128+'By group'!AT$3*Population!$BO128)</f>
        <v>-669.35637783640777</v>
      </c>
      <c r="AU128" s="4">
        <f>step*((-'By group'!AU$4-'By group'!AU$5-'By group'!AU$22)*Population!AU128+'By group'!AU$3*Population!$BO128)</f>
        <v>-618.20106902429859</v>
      </c>
      <c r="AV128" s="4">
        <f>step*((-'By group'!AV$4-'By group'!AV$5-'By group'!AV$22)*Population!AV128+'By group'!AV$3*Population!$BO128)</f>
        <v>0</v>
      </c>
      <c r="AW128" s="4">
        <f>step*((-'By group'!AW$4-'By group'!AW$5-'By group'!AW$22)*Population!AW128+'By group'!AW$3*Population!$BO128)</f>
        <v>0</v>
      </c>
      <c r="AX128" s="4">
        <f>step*((-'By group'!AX$4-'By group'!AX$5-'By group'!AX$22)*Population!AX128+'By group'!AX$3*Population!$BO128)</f>
        <v>0</v>
      </c>
      <c r="AY128" s="4">
        <f>step*((-'By group'!AY$4-'By group'!AY$5-'By group'!AY$22)*Population!AY128+'By group'!AY$3*Population!$BO128)</f>
        <v>-341.74178103046108</v>
      </c>
      <c r="AZ128" s="4">
        <f>step*((-'By group'!AZ$4-'By group'!AZ$5-'By group'!AZ$22)*Population!AZ128+'By group'!AZ$3*Population!$BO128)</f>
        <v>-192.38230838832516</v>
      </c>
      <c r="BA128" s="4">
        <f>step*((-'By group'!BA$4-'By group'!BA$5-'By group'!BA$22)*Population!BA128+'By group'!BA$3*Population!$BO128)</f>
        <v>-180.23140075840499</v>
      </c>
      <c r="BB128" s="8">
        <f>step*((-'By group'!BB$4-'By group'!BB$5-'By group'!BB$22)*Population!BB128+'By group'!BB$3*Population!$BO128)</f>
        <v>6017.0830086767619</v>
      </c>
      <c r="BC128" s="4">
        <f>step*((-'By group'!BC$4-'By group'!BC$5-'By group'!BC$22)*Population!BC128+'By group'!BC$3*Population!$BO128)</f>
        <v>-456.83952728436378</v>
      </c>
      <c r="BD128" s="4">
        <f>step*((-'By group'!BD$4-'By group'!BD$5-'By group'!BD$22)*Population!BD128+'By group'!BD$3*Population!$BO128)</f>
        <v>-2317.0322703770275</v>
      </c>
      <c r="BE128" s="4">
        <f>step*((-'By group'!BE$4-'By group'!BE$5-'By group'!BE$22)*Population!BE128+'By group'!BE$3*Population!$BO128)</f>
        <v>-3223.7148827866313</v>
      </c>
      <c r="BF128" s="4">
        <f>step*((-'By group'!BF$4-'By group'!BF$5-'By group'!BF$22)*Population!BF128+'By group'!BF$3*Population!$BO128)</f>
        <v>-1196.08776023572</v>
      </c>
      <c r="BG128" s="4">
        <f>step*((-'By group'!BG$4-'By group'!BG$5-'By group'!BG$22)*Population!BG128+'By group'!BG$3*Population!$BO128)</f>
        <v>-272.97317951888499</v>
      </c>
      <c r="BH128" s="4">
        <f>step*((-'By group'!BH$4-'By group'!BH$5-'By group'!BH$22)*Population!BH128+'By group'!BH$3*Population!$BO128)</f>
        <v>-234.69970873816516</v>
      </c>
      <c r="BI128" s="4">
        <f>step*((-'By group'!BI$4-'By group'!BI$5-'By group'!BI$22)*Population!BI128+'By group'!BI$3*Population!$BO128)</f>
        <v>0</v>
      </c>
      <c r="BJ128" s="4">
        <f>step*((-'By group'!BJ$4-'By group'!BJ$5-'By group'!BJ$22)*Population!BJ128+'By group'!BJ$3*Population!$BO128)</f>
        <v>0</v>
      </c>
      <c r="BK128" s="4">
        <f>step*((-'By group'!BK$4-'By group'!BK$5-'By group'!BK$22)*Population!BK128+'By group'!BK$3*Population!$BO128)</f>
        <v>0</v>
      </c>
      <c r="BL128" s="4">
        <f>step*((-'By group'!BL$4-'By group'!BL$5-'By group'!BL$22)*Population!BL128+'By group'!BL$3*Population!$BO128)</f>
        <v>-154.33039603238421</v>
      </c>
      <c r="BM128" s="4">
        <f>step*((-'By group'!BM$4-'By group'!BM$5-'By group'!BM$22)*Population!BM128+'By group'!BM$3*Population!$BO128)</f>
        <v>-78.576156478791532</v>
      </c>
      <c r="BN128" s="4">
        <f>step*((-'By group'!BN$4-'By group'!BN$5-'By group'!BN$22)*Population!BN128+'By group'!BN$3*Population!$BO128)</f>
        <v>-65.752936493383018</v>
      </c>
      <c r="BO128" s="71">
        <f>-step*SUM(SCR!B128:N128)*Population!B128</f>
        <v>-149362.4756865261</v>
      </c>
      <c r="BP128" s="4">
        <f>step*-SUM('By group'!C$11:C$21)*Population!C128</f>
        <v>-143218.84076161776</v>
      </c>
      <c r="BQ128" s="4">
        <f>step*-SUM('By group'!D$11:D$21)*Population!D128</f>
        <v>-104415.83452336563</v>
      </c>
      <c r="BR128" s="4">
        <f>step*-SUM('By group'!E$11:E$21)*Population!E128</f>
        <v>-42984.006226038327</v>
      </c>
      <c r="BS128" s="4">
        <f>step*-SUM('By group'!F$11:F$21)*Population!F128</f>
        <v>-12851.000249519258</v>
      </c>
      <c r="BT128" s="4">
        <f>step*-SUM('By group'!G$11:G$21)*Population!G128</f>
        <v>-6165.4631998524828</v>
      </c>
      <c r="BU128" s="4">
        <f>step*-SUM('By group'!H$11:H$21)*Population!H128</f>
        <v>0</v>
      </c>
      <c r="BV128" s="4">
        <f>step*-SUM('By group'!I$11:I$21)*Population!I128</f>
        <v>0</v>
      </c>
      <c r="BW128" s="4">
        <f>step*-SUM('By group'!J$11:J$21)*Population!J128</f>
        <v>0</v>
      </c>
      <c r="BX128" s="4">
        <f>step*-SUM('By group'!K$11:K$21)*Population!K128</f>
        <v>0</v>
      </c>
      <c r="BY128" s="4">
        <f>step*-SUM('By group'!L$11:L$21)*Population!L128</f>
        <v>-2171.4799239704835</v>
      </c>
      <c r="BZ128" s="4">
        <f>step*-SUM('By group'!M$11:M$21)*Population!M128</f>
        <v>-1077.6341994766799</v>
      </c>
      <c r="CA128" s="4">
        <f>step*-SUM('By group'!N$11:N$21)*Population!N128</f>
        <v>0</v>
      </c>
      <c r="CB128" s="13">
        <f>-step*SUM(SCR!O128:AA128)*Population!O128</f>
        <v>-73845.566472430015</v>
      </c>
      <c r="CC128" s="4">
        <f>step*-SUM('By group'!P$11:P$21)*Population!P128</f>
        <v>-70798.212643046878</v>
      </c>
      <c r="CD128" s="4">
        <f>step*-SUM('By group'!Q$11:Q$21)*Population!Q128</f>
        <v>-51594.512040647372</v>
      </c>
      <c r="CE128" s="4">
        <f>step*-SUM('By group'!R$11:R$21)*Population!R128</f>
        <v>-21226.763656175332</v>
      </c>
      <c r="CF128" s="4">
        <f>step*-SUM('By group'!S$11:S$21)*Population!S128</f>
        <v>-6343.3192027244268</v>
      </c>
      <c r="CG128" s="4">
        <f>step*-SUM('By group'!T$11:T$21)*Population!T128</f>
        <v>-3042.3324120851566</v>
      </c>
      <c r="CH128" s="4">
        <f>step*-SUM('By group'!U$11:U$21)*Population!U128</f>
        <v>0</v>
      </c>
      <c r="CI128" s="4">
        <f>step*-SUM('By group'!V$11:V$21)*Population!V128</f>
        <v>0</v>
      </c>
      <c r="CJ128" s="4">
        <f>step*-SUM('By group'!W$11:W$21)*Population!W128</f>
        <v>0</v>
      </c>
      <c r="CK128" s="4">
        <f>step*-SUM('By group'!X$11:X$21)*Population!X128</f>
        <v>0</v>
      </c>
      <c r="CL128" s="4">
        <f>step*-SUM('By group'!Y$11:Y$21)*Population!Y128</f>
        <v>-1070.8841944913202</v>
      </c>
      <c r="CM128" s="4">
        <f>step*-SUM('By group'!Z$11:Z$21)*Population!Z128</f>
        <v>-531.16312826879084</v>
      </c>
      <c r="CN128" s="4">
        <f>step*-SUM('By group'!AA$11:AA$21)*Population!AA128</f>
        <v>0</v>
      </c>
      <c r="CO128" s="13">
        <f>-step*SUM(SCR!AB128:AN128)*Population!AB128</f>
        <v>-5234.9413487737629</v>
      </c>
      <c r="CP128" s="4">
        <f>step*-SUM('By group'!AC$11:AC$21)*Population!AC128</f>
        <v>-5028.2421821548987</v>
      </c>
      <c r="CQ128" s="4">
        <f>step*-SUM('By group'!AD$11:AD$21)*Population!AD128</f>
        <v>-3684.903259198386</v>
      </c>
      <c r="CR128" s="4">
        <f>step*-SUM('By group'!AE$11:AE$21)*Population!AE128</f>
        <v>-1527.8510512774274</v>
      </c>
      <c r="CS128" s="4">
        <f>step*-SUM('By group'!AF$11:AF$21)*Population!AF128</f>
        <v>-459.26583990174225</v>
      </c>
      <c r="CT128" s="4">
        <f>step*-SUM('By group'!AG$11:AG$21)*Population!AG128</f>
        <v>-221.19868908349039</v>
      </c>
      <c r="CU128" s="4">
        <f>step*-SUM('By group'!AH$11:AH$21)*Population!AH128</f>
        <v>0</v>
      </c>
      <c r="CV128" s="4">
        <f>step*-SUM('By group'!AI$11:AI$21)*Population!AI128</f>
        <v>0</v>
      </c>
      <c r="CW128" s="4">
        <f>step*-SUM('By group'!AJ$11:AJ$21)*Population!AJ128</f>
        <v>0</v>
      </c>
      <c r="CX128" s="4">
        <f>step*-SUM('By group'!AK$11:AK$21)*Population!AK128</f>
        <v>0</v>
      </c>
      <c r="CY128" s="4">
        <f>step*-SUM('By group'!AL$11:AL$21)*Population!AL128</f>
        <v>-78.482728801960079</v>
      </c>
      <c r="CZ128" s="4">
        <f>step*-SUM('By group'!AM$11:AM$21)*Population!AM128</f>
        <v>-39.245897281578465</v>
      </c>
      <c r="DA128" s="4">
        <f>step*-SUM('By group'!AN$11:AN$21)*Population!AN128</f>
        <v>0</v>
      </c>
      <c r="DB128" s="13">
        <f>-step*SUM(SCR!AO128:BA128)*Population!AO128</f>
        <v>-17096.844966275083</v>
      </c>
      <c r="DC128" s="4">
        <f>step*-SUM('By group'!AP$11:AP$21)*Population!AP128</f>
        <v>-16383.397815924613</v>
      </c>
      <c r="DD128" s="4">
        <f>step*-SUM('By group'!AQ$11:AQ$21)*Population!AQ128</f>
        <v>-11919.061465911316</v>
      </c>
      <c r="DE128" s="4">
        <f>step*-SUM('By group'!AR$11:AR$21)*Population!AR128</f>
        <v>-4889.1563648974143</v>
      </c>
      <c r="DF128" s="4">
        <f>step*-SUM('By group'!AS$11:AS$21)*Population!AS128</f>
        <v>-1457.1219914122669</v>
      </c>
      <c r="DG128" s="4">
        <f>step*-SUM('By group'!AT$11:AT$21)*Population!AT128</f>
        <v>-697.24622691292473</v>
      </c>
      <c r="DH128" s="4">
        <f>step*-SUM('By group'!AU$11:AU$21)*Population!AU128</f>
        <v>0</v>
      </c>
      <c r="DI128" s="4">
        <f>step*-SUM('By group'!AV$11:AV$21)*Population!AV128</f>
        <v>0</v>
      </c>
      <c r="DJ128" s="4">
        <f>step*-SUM('By group'!AW$11:AW$21)*Population!AW128</f>
        <v>0</v>
      </c>
      <c r="DK128" s="4">
        <f>step*-SUM('By group'!AX$11:AX$21)*Population!AX128</f>
        <v>0</v>
      </c>
      <c r="DL128" s="4">
        <f>step*-SUM('By group'!AY$11:AY$21)*Population!AY128</f>
        <v>-244.10127216461507</v>
      </c>
      <c r="DM128" s="4">
        <f>step*-SUM('By group'!AZ$11:AZ$21)*Population!AZ128</f>
        <v>-120.23894274270322</v>
      </c>
      <c r="DN128" s="4">
        <f>step*-SUM('By group'!BA$11:BA$21)*Population!BA128</f>
        <v>0</v>
      </c>
      <c r="DO128" s="13">
        <f>-step*SUM(SCR!BB128:BN128)*Population!BB128</f>
        <v>-8082.5889188583096</v>
      </c>
      <c r="DP128" s="4">
        <f>step*-SUM('By group'!BC$11:BC$21)*Population!BC128</f>
        <v>-7613.9921214060623</v>
      </c>
      <c r="DQ128" s="4">
        <f>step*-SUM('By group'!BD$11:BD$21)*Population!BD128</f>
        <v>-5265.9824326750622</v>
      </c>
      <c r="DR128" s="4">
        <f>step*-SUM('By group'!BE$11:BE$21)*Population!BE128</f>
        <v>-2014.8218017416448</v>
      </c>
      <c r="DS128" s="4">
        <f>step*-SUM('By group'!BF$11:BF$21)*Population!BF128</f>
        <v>-569.56560011224769</v>
      </c>
      <c r="DT128" s="4">
        <f>step*-SUM('By group'!BG$11:BG$21)*Population!BG128</f>
        <v>-262.47421107585092</v>
      </c>
      <c r="DU128" s="4">
        <f>step*-SUM('By group'!BH$11:BH$21)*Population!BH128</f>
        <v>0</v>
      </c>
      <c r="DV128" s="4">
        <f>step*-SUM('By group'!BI$11:BI$21)*Population!BI128</f>
        <v>0</v>
      </c>
      <c r="DW128" s="4">
        <f>step*-SUM('By group'!BJ$11:BJ$21)*Population!BJ128</f>
        <v>0</v>
      </c>
      <c r="DX128" s="4">
        <f>step*-SUM('By group'!BK$11:BK$21)*Population!BK128</f>
        <v>0</v>
      </c>
      <c r="DY128" s="4">
        <f>step*-SUM('By group'!BL$11:BL$21)*Population!BL128</f>
        <v>-85.739108906880119</v>
      </c>
      <c r="DZ128" s="4">
        <f>step*-SUM('By group'!BM$11:BM$21)*Population!BM128</f>
        <v>-39.288078239395766</v>
      </c>
      <c r="EA128" s="4">
        <f>step*-SUM('By group'!BN$11:BN$21)*Population!BN128</f>
        <v>0</v>
      </c>
      <c r="EB128" s="52">
        <v>0</v>
      </c>
      <c r="EC128" s="4">
        <f t="shared" si="111"/>
        <v>149362.4756865261</v>
      </c>
      <c r="ED128" s="4">
        <f t="shared" si="111"/>
        <v>143218.84076161776</v>
      </c>
      <c r="EE128" s="4">
        <f t="shared" si="112"/>
        <v>104415.83452336563</v>
      </c>
      <c r="EF128" s="4">
        <f t="shared" si="113"/>
        <v>42984.006226038327</v>
      </c>
      <c r="EG128" s="4">
        <f t="shared" si="114"/>
        <v>12851.000249519258</v>
      </c>
      <c r="EH128" s="4">
        <f t="shared" si="114"/>
        <v>6165.4631998524828</v>
      </c>
      <c r="EI128" s="4">
        <v>0</v>
      </c>
      <c r="EJ128" s="4">
        <f t="shared" si="115"/>
        <v>0</v>
      </c>
      <c r="EK128" s="4">
        <f t="shared" si="116"/>
        <v>0</v>
      </c>
      <c r="EL128" s="4">
        <f t="shared" si="117"/>
        <v>0</v>
      </c>
      <c r="EM128" s="4">
        <f t="shared" si="118"/>
        <v>2171.4799239704835</v>
      </c>
      <c r="EN128" s="4">
        <f t="shared" si="119"/>
        <v>1077.6341994766799</v>
      </c>
      <c r="EO128" s="52">
        <v>0</v>
      </c>
      <c r="EP128" s="4">
        <f t="shared" si="120"/>
        <v>73845.566472430015</v>
      </c>
      <c r="EQ128" s="4">
        <f t="shared" si="121"/>
        <v>70798.212643046878</v>
      </c>
      <c r="ER128" s="4">
        <f t="shared" si="122"/>
        <v>51594.512040647372</v>
      </c>
      <c r="ES128" s="4">
        <f t="shared" si="123"/>
        <v>21226.763656175332</v>
      </c>
      <c r="ET128" s="4">
        <f t="shared" si="124"/>
        <v>6343.3192027244268</v>
      </c>
      <c r="EU128" s="4">
        <f t="shared" si="125"/>
        <v>3042.3324120851566</v>
      </c>
      <c r="EV128" s="4">
        <v>0</v>
      </c>
      <c r="EW128" s="4">
        <f t="shared" si="126"/>
        <v>0</v>
      </c>
      <c r="EX128" s="4">
        <f t="shared" si="127"/>
        <v>0</v>
      </c>
      <c r="EY128" s="4">
        <f t="shared" si="128"/>
        <v>0</v>
      </c>
      <c r="EZ128" s="4">
        <f t="shared" si="129"/>
        <v>1070.8841944913202</v>
      </c>
      <c r="FA128" s="4">
        <f t="shared" si="130"/>
        <v>531.16312826879084</v>
      </c>
      <c r="FB128" s="52">
        <v>0</v>
      </c>
      <c r="FC128" s="4">
        <f t="shared" si="131"/>
        <v>5234.9413487737629</v>
      </c>
      <c r="FD128" s="4">
        <f t="shared" si="132"/>
        <v>5028.2421821548987</v>
      </c>
      <c r="FE128" s="4">
        <f t="shared" si="133"/>
        <v>3684.903259198386</v>
      </c>
      <c r="FF128" s="4">
        <f t="shared" si="134"/>
        <v>1527.8510512774274</v>
      </c>
      <c r="FG128" s="4">
        <f t="shared" si="135"/>
        <v>459.26583990174225</v>
      </c>
      <c r="FH128" s="4">
        <f t="shared" si="136"/>
        <v>221.19868908349039</v>
      </c>
      <c r="FI128" s="4">
        <v>0</v>
      </c>
      <c r="FJ128" s="4">
        <f t="shared" si="137"/>
        <v>0</v>
      </c>
      <c r="FK128" s="4">
        <f t="shared" si="138"/>
        <v>0</v>
      </c>
      <c r="FL128" s="4">
        <f t="shared" si="139"/>
        <v>0</v>
      </c>
      <c r="FM128" s="4">
        <f t="shared" si="140"/>
        <v>78.482728801960079</v>
      </c>
      <c r="FN128" s="9">
        <f t="shared" si="141"/>
        <v>39.245897281578465</v>
      </c>
      <c r="FO128" s="4">
        <v>0</v>
      </c>
      <c r="FP128" s="4">
        <f t="shared" si="142"/>
        <v>17096.844966275083</v>
      </c>
      <c r="FQ128" s="4">
        <f t="shared" si="143"/>
        <v>16383.397815924613</v>
      </c>
      <c r="FR128" s="4">
        <f t="shared" si="144"/>
        <v>11919.061465911316</v>
      </c>
      <c r="FS128" s="4">
        <f t="shared" si="145"/>
        <v>4889.1563648974143</v>
      </c>
      <c r="FT128" s="4">
        <f t="shared" si="146"/>
        <v>1457.1219914122669</v>
      </c>
      <c r="FU128" s="4">
        <f t="shared" si="147"/>
        <v>697.24622691292473</v>
      </c>
      <c r="FV128" s="4">
        <v>0</v>
      </c>
      <c r="FW128" s="4">
        <f t="shared" si="148"/>
        <v>0</v>
      </c>
      <c r="FX128" s="4">
        <f t="shared" si="149"/>
        <v>0</v>
      </c>
      <c r="FY128" s="4">
        <f t="shared" si="150"/>
        <v>0</v>
      </c>
      <c r="FZ128" s="4">
        <f t="shared" si="151"/>
        <v>244.10127216461507</v>
      </c>
      <c r="GA128" s="4">
        <f t="shared" si="152"/>
        <v>120.23894274270322</v>
      </c>
      <c r="GB128" s="4">
        <v>0</v>
      </c>
      <c r="GC128" s="4">
        <f t="shared" si="153"/>
        <v>8082.5889188583096</v>
      </c>
      <c r="GD128" s="4">
        <f t="shared" si="94"/>
        <v>7613.9921214060623</v>
      </c>
      <c r="GE128" s="4">
        <f t="shared" si="95"/>
        <v>5265.9824326750622</v>
      </c>
      <c r="GF128" s="4">
        <f t="shared" si="96"/>
        <v>2014.8218017416448</v>
      </c>
      <c r="GG128" s="4">
        <f t="shared" si="97"/>
        <v>569.56560011224769</v>
      </c>
      <c r="GH128" s="4">
        <f t="shared" si="98"/>
        <v>262.47421107585092</v>
      </c>
      <c r="GI128" s="4">
        <v>0</v>
      </c>
      <c r="GJ128" s="4">
        <f t="shared" si="154"/>
        <v>0</v>
      </c>
      <c r="GK128" s="4">
        <f t="shared" si="155"/>
        <v>0</v>
      </c>
      <c r="GL128" s="4">
        <f t="shared" si="99"/>
        <v>0</v>
      </c>
      <c r="GM128" s="4">
        <f t="shared" si="100"/>
        <v>85.739108906880119</v>
      </c>
      <c r="GN128" s="4">
        <f t="shared" si="101"/>
        <v>39.288078239395766</v>
      </c>
      <c r="GO128" s="52">
        <v>0</v>
      </c>
      <c r="GP128" s="4">
        <f>step*(-'By group'!C$32*Population!C128+'By group'!I$33*Population!I128)</f>
        <v>0</v>
      </c>
      <c r="GQ128" s="4">
        <f>step*(-'By group'!D$32*Population!D128+'By group'!J$33*Population!J128)</f>
        <v>0</v>
      </c>
      <c r="GR128" s="4">
        <f>step*(-'By group'!E$32*Population!E128+'By group'!K$33*Population!K128)</f>
        <v>0</v>
      </c>
      <c r="GS128" s="4">
        <f>step*(-'By group'!F$32*Population!F128+'By group'!L$33*Population!L128)</f>
        <v>-5339.7601627743879</v>
      </c>
      <c r="GT128" s="4">
        <f>step*(-'By group'!G$32*Population!G128+'By group'!M$33*Population!M128)</f>
        <v>-694.2755402321568</v>
      </c>
      <c r="GU128" s="4">
        <f>step*(-'By group'!H$32*Population!H128+'By group'!N$33*Population!N128)</f>
        <v>-607.20176604692983</v>
      </c>
      <c r="GV128" s="46">
        <f t="shared" si="156"/>
        <v>0</v>
      </c>
      <c r="GW128" s="14">
        <f t="shared" si="157"/>
        <v>0</v>
      </c>
      <c r="GX128" s="4">
        <f t="shared" si="158"/>
        <v>0</v>
      </c>
      <c r="GY128" s="4">
        <f t="shared" si="159"/>
        <v>5339.7601627743879</v>
      </c>
      <c r="GZ128" s="4">
        <f t="shared" si="160"/>
        <v>694.2755402321568</v>
      </c>
      <c r="HA128" s="4">
        <f t="shared" si="161"/>
        <v>607.20176604692983</v>
      </c>
      <c r="HB128" s="8">
        <v>0</v>
      </c>
      <c r="HC128" s="4">
        <f>step*(-'By group'!P$32*Population!P128+'By group'!V$33*Population!V128)</f>
        <v>0</v>
      </c>
      <c r="HD128" s="4">
        <f>step*(-'By group'!Q$32*Population!Q128+'By group'!W$33*Population!W128)</f>
        <v>0</v>
      </c>
      <c r="HE128" s="4">
        <f>step*(-'By group'!R$32*Population!R128+'By group'!X$33*Population!X128)</f>
        <v>0</v>
      </c>
      <c r="HF128" s="4">
        <f>step*(-'By group'!S$32*Population!S128+'By group'!Y$33*Population!Y128)</f>
        <v>-2636.2175041165533</v>
      </c>
      <c r="HG128" s="4">
        <f>step*(-'By group'!T$32*Population!T128+'By group'!Z$33*Population!Z128)</f>
        <v>-342.88491828263591</v>
      </c>
      <c r="HH128" s="4">
        <f>step*(-'By group'!U$32*Population!U128+'By group'!AA$33*Population!AA128)</f>
        <v>-299.65701404349977</v>
      </c>
      <c r="HI128" s="14">
        <f t="shared" si="162"/>
        <v>0</v>
      </c>
      <c r="HJ128" s="46">
        <f t="shared" si="163"/>
        <v>0</v>
      </c>
      <c r="HK128" s="4">
        <f t="shared" si="164"/>
        <v>0</v>
      </c>
      <c r="HL128" s="4">
        <f t="shared" si="165"/>
        <v>2636.2175041165533</v>
      </c>
      <c r="HM128" s="4">
        <f t="shared" si="166"/>
        <v>342.88491828263591</v>
      </c>
      <c r="HN128" s="9">
        <f t="shared" si="167"/>
        <v>299.65701404349977</v>
      </c>
      <c r="HO128" s="4">
        <v>0</v>
      </c>
      <c r="HP128" s="4">
        <f>step*(-'By group'!AC$32*Population!AC128+'By group'!AI$33*Population!AI128)</f>
        <v>0</v>
      </c>
      <c r="HQ128" s="4">
        <f>step*(-'By group'!AD$32*Population!AD128+'By group'!AJ$33*Population!AJ128)</f>
        <v>0</v>
      </c>
      <c r="HR128" s="4">
        <f>step*(-'By group'!AE$32*Population!AE128+'By group'!AK$33*Population!AK128)</f>
        <v>0</v>
      </c>
      <c r="HS128" s="4">
        <f>step*(-'By group'!AF$32*Population!AF128+'By group'!AL$33*Population!AL128)</f>
        <v>-190.39155554989108</v>
      </c>
      <c r="HT128" s="4">
        <f>step*(-'By group'!AG$32*Population!AG128+'By group'!AM$33*Population!AM128)</f>
        <v>-24.616789175908849</v>
      </c>
      <c r="HU128" s="4">
        <f>step*(-'By group'!AH$32*Population!AH128+'By group'!AN$33*Population!AN128)</f>
        <v>-21.668639436061962</v>
      </c>
      <c r="HV128" s="14">
        <f t="shared" si="168"/>
        <v>0</v>
      </c>
      <c r="HW128" s="46">
        <f t="shared" si="169"/>
        <v>0</v>
      </c>
      <c r="HX128" s="4">
        <f t="shared" si="170"/>
        <v>0</v>
      </c>
      <c r="HY128" s="4">
        <f t="shared" si="171"/>
        <v>190.39155554989108</v>
      </c>
      <c r="HZ128" s="4">
        <f t="shared" si="172"/>
        <v>24.616789175908849</v>
      </c>
      <c r="IA128" s="4">
        <f t="shared" si="173"/>
        <v>21.668639436061962</v>
      </c>
      <c r="IB128" s="8">
        <v>0</v>
      </c>
      <c r="IC128" s="4">
        <f>step*(-'By group'!AP$32*Population!AP128+'By group'!AV$33*Population!AV128)</f>
        <v>0</v>
      </c>
      <c r="ID128" s="4">
        <f>step*(-'By group'!AQ$32*Population!AQ128+'By group'!AW$33*Population!AW128)</f>
        <v>0</v>
      </c>
      <c r="IE128" s="4">
        <f>step*(-'By group'!AR$32*Population!AR128+'By group'!AX$33*Population!AX128)</f>
        <v>0</v>
      </c>
      <c r="IF128" s="4">
        <f>step*(-'By group'!AS$32*Population!AS128+'By group'!AY$33*Population!AY128)</f>
        <v>-606.51035962382593</v>
      </c>
      <c r="IG128" s="4">
        <f>step*(-'By group'!AT$32*Population!AT128+'By group'!AZ$33*Population!AZ128)</f>
        <v>-79.329774011233354</v>
      </c>
      <c r="IH128" s="4">
        <f>step*(-'By group'!AU$32*Population!AU128+'By group'!BA$33*Population!BA128)</f>
        <v>-69.212395147606173</v>
      </c>
      <c r="II128" s="14">
        <f t="shared" si="102"/>
        <v>0</v>
      </c>
      <c r="IJ128" s="4">
        <f t="shared" si="103"/>
        <v>0</v>
      </c>
      <c r="IK128" s="4">
        <f t="shared" si="174"/>
        <v>0</v>
      </c>
      <c r="IL128" s="4">
        <f t="shared" si="175"/>
        <v>606.51035962382593</v>
      </c>
      <c r="IM128" s="4">
        <f t="shared" si="176"/>
        <v>79.329774011233354</v>
      </c>
      <c r="IN128" s="4">
        <f t="shared" si="177"/>
        <v>69.212395147606173</v>
      </c>
      <c r="IO128" s="8">
        <v>0</v>
      </c>
      <c r="IP128" s="4">
        <f>step*(-'By group'!BC$32*Population!BC128+'By group'!BI$33*Population!BI128)</f>
        <v>0</v>
      </c>
      <c r="IQ128" s="4">
        <f>step*(-'By group'!BD$32*Population!BD128+'By group'!BJ$33*Population!BJ128)</f>
        <v>0</v>
      </c>
      <c r="IR128" s="4">
        <f>step*(-'By group'!BE$32*Population!BE128+'By group'!BK$33*Population!BK128)</f>
        <v>0</v>
      </c>
      <c r="IS128" s="4">
        <f>step*(-'By group'!BF$32*Population!BF128+'By group'!BL$33*Population!BL128)</f>
        <v>-241.91324560268379</v>
      </c>
      <c r="IT128" s="4">
        <f>step*(-'By group'!BG$32*Population!BG128+'By group'!BM$33*Population!BM128)</f>
        <v>-32.850803095472301</v>
      </c>
      <c r="IU128" s="4">
        <f>step*(-'By group'!BH$32*Population!BH128+'By group'!BN$33*Population!BN128)</f>
        <v>-26.881270868927402</v>
      </c>
      <c r="IV128" s="14">
        <f t="shared" si="104"/>
        <v>0</v>
      </c>
      <c r="IW128" s="4">
        <f t="shared" si="105"/>
        <v>0</v>
      </c>
      <c r="IX128" s="4">
        <f t="shared" si="106"/>
        <v>0</v>
      </c>
      <c r="IY128" s="4">
        <f t="shared" si="107"/>
        <v>241.91324560268379</v>
      </c>
      <c r="IZ128" s="4">
        <f t="shared" si="108"/>
        <v>32.850803095472301</v>
      </c>
      <c r="JA128" s="4">
        <f t="shared" si="109"/>
        <v>26.881270868927402</v>
      </c>
      <c r="JB128" s="75">
        <f>step*(+prop_idu_male*'By group'!BB$9*Population!BB128-'By group'!B$8*Population!B128)</f>
        <v>-1046.6831749541411</v>
      </c>
      <c r="JC128" s="46">
        <f>step*(+prop_idu_male*'By group'!BC$9*Population!BC128-'By group'!C$8*Population!C128)</f>
        <v>-6.2472629835121607</v>
      </c>
      <c r="JD128" s="46">
        <f>step*(+prop_idu_male*'By group'!BD$9*Population!BD128-'By group'!D$8*Population!D128)</f>
        <v>-18.355495336989097</v>
      </c>
      <c r="JE128" s="46">
        <f>step*(+prop_idu_male*'By group'!BE$9*Population!BE128-'By group'!E$8*Population!E128)</f>
        <v>-19.074216950929191</v>
      </c>
      <c r="JF128" s="46">
        <f>step*(+prop_idu_male*'By group'!BF$9*Population!BF128-'By group'!F$8*Population!F128)</f>
        <v>-5.742021404624932</v>
      </c>
      <c r="JG128" s="46">
        <f>step*(+prop_idu_male*'By group'!BG$9*Population!BG128-'By group'!G$8*Population!G128)</f>
        <v>-1.1071050186540883</v>
      </c>
      <c r="JH128" s="46">
        <f>step*(+prop_idu_male*'By group'!BH$9*Population!BH128-'By group'!H$8*Population!H128)</f>
        <v>-0.93836878842580651</v>
      </c>
      <c r="JI128" s="46">
        <f>step*(+prop_idu_male*'By group'!BI$9*Population!BI128-'By group'!I$8*Population!I128)</f>
        <v>0</v>
      </c>
      <c r="JJ128" s="46">
        <f>step*(+prop_idu_male*'By group'!BJ$9*Population!BJ128-'By group'!J$8*Population!J128)</f>
        <v>0</v>
      </c>
      <c r="JK128" s="46">
        <f>step*(+prop_idu_male*'By group'!BK$9*Population!BK128-'By group'!K$8*Population!K128)</f>
        <v>0</v>
      </c>
      <c r="JL128" s="46">
        <f>step*(+prop_idu_male*'By group'!BL$9*Population!BL128-'By group'!L$8*Population!L128)</f>
        <v>-1.9657060625939711</v>
      </c>
      <c r="JM128" s="46">
        <f>step*(+prop_idu_male*'By group'!BM$9*Population!BM128-'By group'!M$8*Population!M128)</f>
        <v>-0.98334281170213023</v>
      </c>
      <c r="JN128" s="46">
        <f>step*(+prop_idu_male*'By group'!BN$9*Population!BN128-'By group'!N$8*Population!N128)</f>
        <v>-0.79136414492860518</v>
      </c>
      <c r="JO128" s="45">
        <f>step*(+(1-prop_idu_male)*'By group'!BB$9*Population!BB128-'By group'!O$8*Population!O128-'By group'!O$6*Population!O128+'By group'!AB$7*Population!AB128)</f>
        <v>-7830.9923619472511</v>
      </c>
      <c r="JP128" s="46">
        <f>step*(+(1-prop_idu_male)*'By group'!BC$9*Population!BC128-'By group'!P$8*Population!P128-'By group'!P$6*Population!P128+'By group'!AC$7*Population!AC128)</f>
        <v>-11.980349206036978</v>
      </c>
      <c r="JQ128" s="46">
        <f>step*(+(1-prop_idu_male)*'By group'!BD$9*Population!BD128-'By group'!Q$8*Population!Q128-'By group'!Q$6*Population!Q128+'By group'!AD$7*Population!AD128)</f>
        <v>-34.751366373001439</v>
      </c>
      <c r="JR128" s="46">
        <f>step*(+(1-prop_idu_male)*'By group'!BE$9*Population!BE128-'By group'!R$8*Population!R128-'By group'!R$6*Population!R128+'By group'!AE$7*Population!AE128)</f>
        <v>-35.492949974155479</v>
      </c>
      <c r="JS128" s="46">
        <f>step*(+(1-prop_idu_male)*'By group'!BF$9*Population!BF128-'By group'!S$8*Population!S128-'By group'!S$6*Population!S128+'By group'!AF$7*Population!AF128)</f>
        <v>-10.549101531958261</v>
      </c>
      <c r="JT128" s="46">
        <f>step*(+(1-prop_idu_male)*'By group'!BG$9*Population!BG128-'By group'!T$8*Population!T128-'By group'!T$6*Population!T128+'By group'!AG$7*Population!AG128)</f>
        <v>-2.0157815807552133</v>
      </c>
      <c r="JU128" s="46">
        <f>step*(+(1-prop_idu_male)*'By group'!BH$9*Population!BH128-'By group'!U$8*Population!U128-'By group'!U$6*Population!U128+'By group'!AH$7*Population!AH128)</f>
        <v>-1.6828251629406301</v>
      </c>
      <c r="JV128" s="46">
        <f>step*(+(1-prop_idu_male)*'By group'!BI$9*Population!BI128-'By group'!V$8*Population!V128-'By group'!V$6*Population!V128+'By group'!AI$7*Population!AI128)</f>
        <v>0</v>
      </c>
      <c r="JW128" s="46">
        <f>step*(+(1-prop_idu_male)*'By group'!BJ$9*Population!BJ128-'By group'!W$8*Population!W128-'By group'!W$6*Population!W128+'By group'!AJ$7*Population!AJ128)</f>
        <v>0</v>
      </c>
      <c r="JX128" s="46">
        <f>step*(+(1-prop_idu_male)*'By group'!BK$9*Population!BK128-'By group'!X$8*Population!X128-'By group'!X$6*Population!X128+'By group'!AK$7*Population!AK128)</f>
        <v>0</v>
      </c>
      <c r="JY128" s="46">
        <f>step*(+(1-prop_idu_male)*'By group'!BL$9*Population!BL128-'By group'!Y$8*Population!Y128-'By group'!Y$6*Population!Y128+'By group'!AL$7*Population!AL128)</f>
        <v>-3.5206094559971084</v>
      </c>
      <c r="JZ128" s="46">
        <f>step*(+(1-prop_idu_male)*'By group'!BM$9*Population!BM128-'By group'!Z$8*Population!Z128-'By group'!Z$6*Population!Z128+'By group'!AM$7*Population!AM128)</f>
        <v>-1.7322741868589751</v>
      </c>
      <c r="KA128" s="76">
        <f>step*(+(1-prop_idu_male)*'By group'!BN$9*Population!BN128-'By group'!AA$8*Population!AA128-'By group'!AA$6*Population!AA128+'By group'!AN$7*Population!AN128)</f>
        <v>-1.3695735979211736</v>
      </c>
      <c r="KB128" s="46">
        <f>step*(+'By group'!O$6*Population!O128-'By group'!AB$7*Population!AB128)</f>
        <v>6701.0539714310471</v>
      </c>
      <c r="KC128" s="46">
        <f>step*(+'By group'!P$6*Population!P128-'By group'!AC$7*Population!AC128)</f>
        <v>8.6688583375268156</v>
      </c>
      <c r="KD128" s="46">
        <f>step*(+'By group'!Q$6*Population!Q128-'By group'!AD$7*Population!AD128)</f>
        <v>25.064381856792977</v>
      </c>
      <c r="KE128" s="46">
        <f>step*(+'By group'!R$6*Population!R128-'By group'!AE$7*Population!AE128)</f>
        <v>25.484014686590307</v>
      </c>
      <c r="KF128" s="46">
        <f>step*(+'By group'!S$6*Population!S128-'By group'!AF$7*Population!AF128)</f>
        <v>7.548311610629721</v>
      </c>
      <c r="KG128" s="46">
        <f>step*(+'By group'!T$6*Population!T128-'By group'!AG$7*Population!AG128)</f>
        <v>1.4388120036672838</v>
      </c>
      <c r="KH128" s="46">
        <f>step*(+'By group'!U$6*Population!U128-'By group'!AH$7*Population!AH128)</f>
        <v>1.1959910515912275</v>
      </c>
      <c r="KI128" s="46">
        <f>step*(+'By group'!V$6*Population!V128-'By group'!AI$7*Population!AI128)</f>
        <v>0</v>
      </c>
      <c r="KJ128" s="46">
        <f>step*(+'By group'!W$6*Population!W128-'By group'!AJ$7*Population!AJ128)</f>
        <v>0</v>
      </c>
      <c r="KK128" s="46">
        <f>step*(+'By group'!X$6*Population!X128-'By group'!AK$7*Population!AK128)</f>
        <v>0</v>
      </c>
      <c r="KL128" s="46">
        <f>step*(+'By group'!Y$6*Population!Y128-'By group'!AL$7*Population!AL128)</f>
        <v>2.5011687268499165</v>
      </c>
      <c r="KM128" s="46">
        <f>step*(+'By group'!Z$6*Population!Z128-'By group'!AM$7*Population!AM128)</f>
        <v>1.2246839055338217</v>
      </c>
      <c r="KN128" s="46">
        <f>step*(+'By group'!AA$6*Population!AA128-'By group'!AN$7*Population!AN128)</f>
        <v>0.96296187826665514</v>
      </c>
      <c r="KO128" s="45">
        <v>0</v>
      </c>
      <c r="KP128" s="46">
        <v>0</v>
      </c>
      <c r="KQ128" s="46">
        <v>0</v>
      </c>
      <c r="KR128" s="46">
        <v>0</v>
      </c>
      <c r="KS128" s="46">
        <v>0</v>
      </c>
      <c r="KT128" s="46">
        <v>0</v>
      </c>
      <c r="KU128" s="46">
        <v>0</v>
      </c>
      <c r="KV128" s="46">
        <v>0</v>
      </c>
      <c r="KW128" s="46">
        <v>0</v>
      </c>
      <c r="KX128" s="46">
        <v>0</v>
      </c>
      <c r="KY128" s="46">
        <v>0</v>
      </c>
      <c r="KZ128" s="46">
        <v>0</v>
      </c>
      <c r="LA128" s="46">
        <v>0</v>
      </c>
      <c r="LB128" s="188">
        <f>step*(-'By group'!BB$9*Population!BB128+'By group'!B$8*Population!B128+'By group'!O$8*Population!O128)</f>
        <v>2176.6215654703456</v>
      </c>
      <c r="LC128" s="189">
        <f>step*(-'By group'!BC$9*Population!BC128+'By group'!C$8*Population!C128+'By group'!P$8*Population!P128)</f>
        <v>9.5587538520223223</v>
      </c>
      <c r="LD128" s="189">
        <f>step*(-'By group'!BD$9*Population!BD128+'By group'!D$8*Population!D128+'By group'!Q$8*Population!Q128)</f>
        <v>28.042479853197566</v>
      </c>
      <c r="LE128" s="189">
        <f>step*(-'By group'!BE$9*Population!BE128+'By group'!E$8*Population!E128+'By group'!R$8*Population!R128)</f>
        <v>29.083152238494364</v>
      </c>
      <c r="LF128" s="189">
        <f>step*(-'By group'!BF$9*Population!BF128+'By group'!F$8*Population!F128+'By group'!S$8*Population!S128)</f>
        <v>8.7428113259534719</v>
      </c>
      <c r="LG128" s="189">
        <f>step*(-'By group'!BG$9*Population!BG128+'By group'!G$8*Population!G128+'By group'!T$8*Population!T128)</f>
        <v>1.6840745957420176</v>
      </c>
      <c r="LH128" s="189">
        <f>step*(-'By group'!BH$9*Population!BH128+'By group'!H$8*Population!H128+'By group'!U$8*Population!U128)</f>
        <v>1.4252028997752091</v>
      </c>
      <c r="LI128" s="189">
        <f>step*(-'By group'!BI$9*Population!BI128+'By group'!I$8*Population!I128+'By group'!V$8*Population!V128)</f>
        <v>0</v>
      </c>
      <c r="LJ128" s="189">
        <f>step*(-'By group'!BJ$9*Population!BJ128+'By group'!J$8*Population!J128+'By group'!W$8*Population!W128)</f>
        <v>0</v>
      </c>
      <c r="LK128" s="189">
        <f>step*(-'By group'!BK$9*Population!BK128+'By group'!K$8*Population!K128+'By group'!X$8*Population!X128)</f>
        <v>0</v>
      </c>
      <c r="LL128" s="189">
        <f>step*(-'By group'!BL$9*Population!BL128+'By group'!L$8*Population!L128+'By group'!Y$8*Population!Y128)</f>
        <v>2.9851467917411632</v>
      </c>
      <c r="LM128" s="189">
        <f>step*(-'By group'!BM$9*Population!BM128+'By group'!M$8*Population!M128+'By group'!Z$8*Population!Z128)</f>
        <v>1.4909330930272837</v>
      </c>
      <c r="LN128" s="189">
        <f>step*(-'By group'!BN$9*Population!BN128+'By group'!N$8*Population!N128+'By group'!AA$8*Population!AA128)</f>
        <v>1.1979758645831233</v>
      </c>
    </row>
    <row r="129" spans="1:326" x14ac:dyDescent="0.25">
      <c r="A129">
        <f t="shared" si="178"/>
        <v>62.5</v>
      </c>
      <c r="B129" s="52">
        <f>step*((-'By group'!B$4-'By group'!B$5-'By group'!B$22)*Population!B129+'By group'!B$3*Population!$BO129)</f>
        <v>209699.73325402196</v>
      </c>
      <c r="C129" s="4">
        <f>step*((-'By group'!C$4-'By group'!C$5-'By group'!C$22)*Population!C129+'By group'!C$3*Population!$BO129)</f>
        <v>-5745.0989917231145</v>
      </c>
      <c r="D129" s="4">
        <f>step*((-'By group'!D$4-'By group'!D$5-'By group'!D$22)*Population!D129+'By group'!D$3*Population!$BO129)</f>
        <v>-37697.24595671695</v>
      </c>
      <c r="E129" s="4">
        <f>step*((-'By group'!E$4-'By group'!E$5-'By group'!E$22)*Population!E129+'By group'!E$3*Population!$BO129)</f>
        <v>-60350.529067402844</v>
      </c>
      <c r="F129" s="4">
        <f>step*((-'By group'!F$4-'By group'!F$5-'By group'!F$22)*Population!F129+'By group'!F$3*Population!$BO129)</f>
        <v>-24487.315104554746</v>
      </c>
      <c r="G129" s="4">
        <f>step*((-'By group'!G$4-'By group'!G$5-'By group'!G$22)*Population!G129+'By group'!G$3*Population!$BO129)</f>
        <v>-5935.9590076722034</v>
      </c>
      <c r="H129" s="4">
        <f>step*((-'By group'!H$4-'By group'!H$5-'By group'!H$22)*Population!H129+'By group'!H$3*Population!$BO129)</f>
        <v>-5513.063160337857</v>
      </c>
      <c r="I129" s="4">
        <f>step*((-'By group'!I$4-'By group'!I$5-'By group'!I$22)*Population!I129+'By group'!I$3*Population!$BO129)</f>
        <v>0</v>
      </c>
      <c r="J129" s="4">
        <f>step*((-'By group'!J$4-'By group'!J$5-'By group'!J$22)*Population!J129+'By group'!J$3*Population!$BO129)</f>
        <v>0</v>
      </c>
      <c r="K129" s="4">
        <f>step*((-'By group'!K$4-'By group'!K$5-'By group'!K$22)*Population!K129+'By group'!K$3*Population!$BO129)</f>
        <v>0</v>
      </c>
      <c r="L129" s="4">
        <f>step*((-'By group'!L$4-'By group'!L$5-'By group'!L$22)*Population!L129+'By group'!L$3*Population!$BO129)</f>
        <v>-3048.9088783014613</v>
      </c>
      <c r="M129" s="4">
        <f>step*((-'By group'!M$4-'By group'!M$5-'By group'!M$22)*Population!M129+'By group'!M$3*Population!$BO129)</f>
        <v>-1729.2485753828137</v>
      </c>
      <c r="N129" s="4">
        <f>step*((-'By group'!N$4-'By group'!N$5-'By group'!N$22)*Population!N129+'By group'!N$3*Population!$BO129)</f>
        <v>-1638.7128053447948</v>
      </c>
      <c r="O129" s="8">
        <f>step*((-'By group'!O$4-'By group'!O$5-'By group'!O$22)*Population!O129+'By group'!O$3*Population!$BO129)</f>
        <v>145758.09187662997</v>
      </c>
      <c r="P129" s="4">
        <f>step*((-'By group'!P$4-'By group'!P$5-'By group'!P$22)*Population!P129+'By group'!P$3*Population!$BO129)</f>
        <v>-2840.0663047000844</v>
      </c>
      <c r="Q129" s="4">
        <f>step*((-'By group'!Q$4-'By group'!Q$5-'By group'!Q$22)*Population!Q129+'By group'!Q$3*Population!$BO129)</f>
        <v>-18627.567575758465</v>
      </c>
      <c r="R129" s="4">
        <f>step*((-'By group'!R$4-'By group'!R$5-'By group'!R$22)*Population!R129+'By group'!R$3*Population!$BO129)</f>
        <v>-29803.539202864809</v>
      </c>
      <c r="S129" s="4">
        <f>step*((-'By group'!S$4-'By group'!S$5-'By group'!S$22)*Population!S129+'By group'!S$3*Population!$BO129)</f>
        <v>-12087.337044075346</v>
      </c>
      <c r="T129" s="4">
        <f>step*((-'By group'!T$4-'By group'!T$5-'By group'!T$22)*Population!T129+'By group'!T$3*Population!$BO129)</f>
        <v>-2929.1463896435412</v>
      </c>
      <c r="U129" s="4">
        <f>step*((-'By group'!U$4-'By group'!U$5-'By group'!U$22)*Population!U129+'By group'!U$3*Population!$BO129)</f>
        <v>-2719.064545773354</v>
      </c>
      <c r="V129" s="4">
        <f>step*((-'By group'!V$4-'By group'!V$5-'By group'!V$22)*Population!V129+'By group'!V$3*Population!$BO129)</f>
        <v>0</v>
      </c>
      <c r="W129" s="4">
        <f>step*((-'By group'!W$4-'By group'!W$5-'By group'!W$22)*Population!W129+'By group'!W$3*Population!$BO129)</f>
        <v>0</v>
      </c>
      <c r="X129" s="4">
        <f>step*((-'By group'!X$4-'By group'!X$5-'By group'!X$22)*Population!X129+'By group'!X$3*Population!$BO129)</f>
        <v>0</v>
      </c>
      <c r="Y129" s="4">
        <f>step*((-'By group'!Y$4-'By group'!Y$5-'By group'!Y$22)*Population!Y129+'By group'!Y$3*Population!$BO129)</f>
        <v>-1503.6181102395453</v>
      </c>
      <c r="Z129" s="4">
        <f>step*((-'By group'!Z$4-'By group'!Z$5-'By group'!Z$22)*Population!Z129+'By group'!Z$3*Population!$BO129)</f>
        <v>-852.34202163712473</v>
      </c>
      <c r="AA129" s="4">
        <f>step*((-'By group'!AA$4-'By group'!AA$5-'By group'!AA$22)*Population!AA129+'By group'!AA$3*Population!$BO129)</f>
        <v>-807.46113622608016</v>
      </c>
      <c r="AB129" s="8">
        <f>step*((-'By group'!AB$4-'By group'!AB$5-'By group'!AB$22)*Population!AB129+'By group'!AB$3*Population!$BO129)</f>
        <v>-1375.4843007130369</v>
      </c>
      <c r="AC129" s="4">
        <f>step*((-'By group'!AC$4-'By group'!AC$5-'By group'!AC$22)*Population!AC129+'By group'!AC$3*Population!$BO129)</f>
        <v>-201.69922079300378</v>
      </c>
      <c r="AD129" s="4">
        <f>step*((-'By group'!AD$4-'By group'!AD$5-'By group'!AD$22)*Population!AD129+'By group'!AD$3*Population!$BO129)</f>
        <v>-1330.3306051465888</v>
      </c>
      <c r="AE129" s="4">
        <f>step*((-'By group'!AE$4-'By group'!AE$5-'By group'!AE$22)*Population!AE129+'By group'!AE$3*Population!$BO129)</f>
        <v>-2145.0877369030791</v>
      </c>
      <c r="AF129" s="4">
        <f>step*((-'By group'!AF$4-'By group'!AF$5-'By group'!AF$22)*Population!AF129+'By group'!AF$3*Population!$BO129)</f>
        <v>-875.10110142170197</v>
      </c>
      <c r="AG129" s="4">
        <f>step*((-'By group'!AG$4-'By group'!AG$5-'By group'!AG$22)*Population!AG129+'By group'!AG$3*Population!$BO129)</f>
        <v>-212.95996523035706</v>
      </c>
      <c r="AH129" s="4">
        <f>step*((-'By group'!AH$4-'By group'!AH$5-'By group'!AH$22)*Population!AH129+'By group'!AH$3*Population!$BO129)</f>
        <v>-199.13691963102693</v>
      </c>
      <c r="AI129" s="4">
        <f>step*((-'By group'!AI$4-'By group'!AI$5-'By group'!AI$22)*Population!AI129+'By group'!AI$3*Population!$BO129)</f>
        <v>0</v>
      </c>
      <c r="AJ129" s="4">
        <f>step*((-'By group'!AJ$4-'By group'!AJ$5-'By group'!AJ$22)*Population!AJ129+'By group'!AJ$3*Population!$BO129)</f>
        <v>0</v>
      </c>
      <c r="AK129" s="4">
        <f>step*((-'By group'!AK$4-'By group'!AK$5-'By group'!AK$22)*Population!AK129+'By group'!AK$3*Population!$BO129)</f>
        <v>0</v>
      </c>
      <c r="AL129" s="4">
        <f>step*((-'By group'!AL$4-'By group'!AL$5-'By group'!AL$22)*Population!AL129+'By group'!AL$3*Population!$BO129)</f>
        <v>-110.19321258338668</v>
      </c>
      <c r="AM129" s="4">
        <f>step*((-'By group'!AM$4-'By group'!AM$5-'By group'!AM$22)*Population!AM129+'By group'!AM$3*Population!$BO129)</f>
        <v>-62.97622516662944</v>
      </c>
      <c r="AN129" s="4">
        <f>step*((-'By group'!AN$4-'By group'!AN$5-'By group'!AN$22)*Population!AN129+'By group'!AN$3*Population!$BO129)</f>
        <v>-60.201703236806715</v>
      </c>
      <c r="AO129" s="8">
        <f>step*((-'By group'!AO$4-'By group'!AO$5-'By group'!AO$22)*Population!AO129+'By group'!AO$3*Population!$BO129)</f>
        <v>18793.837133860208</v>
      </c>
      <c r="AP129" s="4">
        <f>step*((-'By group'!AP$4-'By group'!AP$5-'By group'!AP$22)*Population!AP129+'By group'!AP$3*Population!$BO129)</f>
        <v>-657.66036214552389</v>
      </c>
      <c r="AQ129" s="4">
        <f>step*((-'By group'!AQ$4-'By group'!AQ$5-'By group'!AQ$22)*Population!AQ129+'By group'!AQ$3*Population!$BO129)</f>
        <v>-4306.4748077337435</v>
      </c>
      <c r="AR129" s="4">
        <f>step*((-'By group'!AR$4-'By group'!AR$5-'By group'!AR$22)*Population!AR129+'By group'!AR$3*Population!$BO129)</f>
        <v>-6870.7309774784344</v>
      </c>
      <c r="AS129" s="4">
        <f>step*((-'By group'!AS$4-'By group'!AS$5-'By group'!AS$22)*Population!AS129+'By group'!AS$3*Population!$BO129)</f>
        <v>-2779.3603074171301</v>
      </c>
      <c r="AT129" s="4">
        <f>step*((-'By group'!AT$4-'By group'!AT$5-'By group'!AT$22)*Population!AT129+'By group'!AT$3*Population!$BO129)</f>
        <v>-672.04188487281613</v>
      </c>
      <c r="AU129" s="4">
        <f>step*((-'By group'!AU$4-'By group'!AU$5-'By group'!AU$22)*Population!AU129+'By group'!AU$3*Population!$BO129)</f>
        <v>-620.8067511506689</v>
      </c>
      <c r="AV129" s="4">
        <f>step*((-'By group'!AV$4-'By group'!AV$5-'By group'!AV$22)*Population!AV129+'By group'!AV$3*Population!$BO129)</f>
        <v>0</v>
      </c>
      <c r="AW129" s="4">
        <f>step*((-'By group'!AW$4-'By group'!AW$5-'By group'!AW$22)*Population!AW129+'By group'!AW$3*Population!$BO129)</f>
        <v>0</v>
      </c>
      <c r="AX129" s="4">
        <f>step*((-'By group'!AX$4-'By group'!AX$5-'By group'!AX$22)*Population!AX129+'By group'!AX$3*Population!$BO129)</f>
        <v>0</v>
      </c>
      <c r="AY129" s="4">
        <f>step*((-'By group'!AY$4-'By group'!AY$5-'By group'!AY$22)*Population!AY129+'By group'!AY$3*Population!$BO129)</f>
        <v>-343.1884924804736</v>
      </c>
      <c r="AZ129" s="4">
        <f>step*((-'By group'!AZ$4-'By group'!AZ$5-'By group'!AZ$22)*Population!AZ129+'By group'!AZ$3*Population!$BO129)</f>
        <v>-193.24709199191076</v>
      </c>
      <c r="BA129" s="4">
        <f>step*((-'By group'!BA$4-'By group'!BA$5-'By group'!BA$22)*Population!BA129+'By group'!BA$3*Population!$BO129)</f>
        <v>-181.10729478593592</v>
      </c>
      <c r="BB129" s="8">
        <f>step*((-'By group'!BB$4-'By group'!BB$5-'By group'!BB$22)*Population!BB129+'By group'!BB$3*Population!$BO129)</f>
        <v>6033.8897242178809</v>
      </c>
      <c r="BC129" s="4">
        <f>step*((-'By group'!BC$4-'By group'!BC$5-'By group'!BC$22)*Population!BC129+'By group'!BC$3*Population!$BO129)</f>
        <v>-458.11848872555811</v>
      </c>
      <c r="BD129" s="4">
        <f>step*((-'By group'!BD$4-'By group'!BD$5-'By group'!BD$22)*Population!BD129+'By group'!BD$3*Population!$BO129)</f>
        <v>-2323.5244591798159</v>
      </c>
      <c r="BE129" s="4">
        <f>step*((-'By group'!BE$4-'By group'!BE$5-'By group'!BE$22)*Population!BE129+'By group'!BE$3*Population!$BO129)</f>
        <v>-3232.759506848276</v>
      </c>
      <c r="BF129" s="4">
        <f>step*((-'By group'!BF$4-'By group'!BF$5-'By group'!BF$22)*Population!BF129+'By group'!BF$3*Population!$BO129)</f>
        <v>-1199.4473417302788</v>
      </c>
      <c r="BG129" s="4">
        <f>step*((-'By group'!BG$4-'By group'!BG$5-'By group'!BG$22)*Population!BG129+'By group'!BG$3*Population!$BO129)</f>
        <v>-273.74056458350816</v>
      </c>
      <c r="BH129" s="4">
        <f>step*((-'By group'!BH$4-'By group'!BH$5-'By group'!BH$22)*Population!BH129+'By group'!BH$3*Population!$BO129)</f>
        <v>-235.36046253319719</v>
      </c>
      <c r="BI129" s="4">
        <f>step*((-'By group'!BI$4-'By group'!BI$5-'By group'!BI$22)*Population!BI129+'By group'!BI$3*Population!$BO129)</f>
        <v>0</v>
      </c>
      <c r="BJ129" s="4">
        <f>step*((-'By group'!BJ$4-'By group'!BJ$5-'By group'!BJ$22)*Population!BJ129+'By group'!BJ$3*Population!$BO129)</f>
        <v>0</v>
      </c>
      <c r="BK129" s="4">
        <f>step*((-'By group'!BK$4-'By group'!BK$5-'By group'!BK$22)*Population!BK129+'By group'!BK$3*Population!$BO129)</f>
        <v>0</v>
      </c>
      <c r="BL129" s="4">
        <f>step*((-'By group'!BL$4-'By group'!BL$5-'By group'!BL$22)*Population!BL129+'By group'!BL$3*Population!$BO129)</f>
        <v>-154.76499590334868</v>
      </c>
      <c r="BM129" s="4">
        <f>step*((-'By group'!BM$4-'By group'!BM$5-'By group'!BM$22)*Population!BM129+'By group'!BM$3*Population!$BO129)</f>
        <v>-78.797817516510776</v>
      </c>
      <c r="BN129" s="4">
        <f>step*((-'By group'!BN$4-'By group'!BN$5-'By group'!BN$22)*Population!BN129+'By group'!BN$3*Population!$BO129)</f>
        <v>-65.938591168528177</v>
      </c>
      <c r="BO129" s="71">
        <f>-step*SUM(SCR!B129:N129)*Population!B129</f>
        <v>-149788.28891005515</v>
      </c>
      <c r="BP129" s="4">
        <f>step*-SUM('By group'!C$11:C$21)*Population!C129</f>
        <v>-143627.47479307785</v>
      </c>
      <c r="BQ129" s="4">
        <f>step*-SUM('By group'!D$11:D$21)*Population!D129</f>
        <v>-104714.57210199152</v>
      </c>
      <c r="BR129" s="4">
        <f>step*-SUM('By group'!E$11:E$21)*Population!E129</f>
        <v>-43107.520762430599</v>
      </c>
      <c r="BS129" s="4">
        <f>step*-SUM('By group'!F$11:F$21)*Population!F129</f>
        <v>-12888.060581344604</v>
      </c>
      <c r="BT129" s="4">
        <f>step*-SUM('By group'!G$11:G$21)*Population!G129</f>
        <v>-6183.2906329918778</v>
      </c>
      <c r="BU129" s="4">
        <f>step*-SUM('By group'!H$11:H$21)*Population!H129</f>
        <v>0</v>
      </c>
      <c r="BV129" s="4">
        <f>step*-SUM('By group'!I$11:I$21)*Population!I129</f>
        <v>0</v>
      </c>
      <c r="BW129" s="4">
        <f>step*-SUM('By group'!J$11:J$21)*Population!J129</f>
        <v>0</v>
      </c>
      <c r="BX129" s="4">
        <f>step*-SUM('By group'!K$11:K$21)*Population!K129</f>
        <v>0</v>
      </c>
      <c r="BY129" s="4">
        <f>step*-SUM('By group'!L$11:L$21)*Population!L129</f>
        <v>-2177.7920559296153</v>
      </c>
      <c r="BZ129" s="4">
        <f>step*-SUM('By group'!M$11:M$21)*Population!M129</f>
        <v>-1080.7803596142585</v>
      </c>
      <c r="CA129" s="4">
        <f>step*-SUM('By group'!N$11:N$21)*Population!N129</f>
        <v>0</v>
      </c>
      <c r="CB129" s="13">
        <f>-step*SUM(SCR!O129:AA129)*Population!O129</f>
        <v>-74057.560761835091</v>
      </c>
      <c r="CC129" s="4">
        <f>step*-SUM('By group'!P$11:P$21)*Population!P129</f>
        <v>-71001.657617502104</v>
      </c>
      <c r="CD129" s="4">
        <f>step*-SUM('By group'!Q$11:Q$21)*Population!Q129</f>
        <v>-51743.243265995734</v>
      </c>
      <c r="CE129" s="4">
        <f>step*-SUM('By group'!R$11:R$21)*Population!R129</f>
        <v>-21288.242287760579</v>
      </c>
      <c r="CF129" s="4">
        <f>step*-SUM('By group'!S$11:S$21)*Population!S129</f>
        <v>-6361.7563389870247</v>
      </c>
      <c r="CG129" s="4">
        <f>step*-SUM('By group'!T$11:T$21)*Population!T129</f>
        <v>-3051.1941558786884</v>
      </c>
      <c r="CH129" s="4">
        <f>step*-SUM('By group'!U$11:U$21)*Population!U129</f>
        <v>0</v>
      </c>
      <c r="CI129" s="4">
        <f>step*-SUM('By group'!V$11:V$21)*Population!V129</f>
        <v>0</v>
      </c>
      <c r="CJ129" s="4">
        <f>step*-SUM('By group'!W$11:W$21)*Population!W129</f>
        <v>0</v>
      </c>
      <c r="CK129" s="4">
        <f>step*-SUM('By group'!X$11:X$21)*Population!X129</f>
        <v>0</v>
      </c>
      <c r="CL129" s="4">
        <f>step*-SUM('By group'!Y$11:Y$21)*Population!Y129</f>
        <v>-1074.0129358853894</v>
      </c>
      <c r="CM129" s="4">
        <f>step*-SUM('By group'!Z$11:Z$21)*Population!Z129</f>
        <v>-532.71376352320294</v>
      </c>
      <c r="CN129" s="4">
        <f>step*-SUM('By group'!AA$11:AA$21)*Population!AA129</f>
        <v>0</v>
      </c>
      <c r="CO129" s="13">
        <f>-step*SUM(SCR!AB129:AN129)*Population!AB129</f>
        <v>-5249.7547126881364</v>
      </c>
      <c r="CP129" s="4">
        <f>step*-SUM('By group'!AC$11:AC$21)*Population!AC129</f>
        <v>-5042.4805198250942</v>
      </c>
      <c r="CQ129" s="4">
        <f>step*-SUM('By group'!AD$11:AD$21)*Population!AD129</f>
        <v>-3695.3627920738577</v>
      </c>
      <c r="CR129" s="4">
        <f>step*-SUM('By group'!AE$11:AE$21)*Population!AE129</f>
        <v>-1532.2055263593422</v>
      </c>
      <c r="CS129" s="4">
        <f>step*-SUM('By group'!AF$11:AF$21)*Population!AF129</f>
        <v>-460.57952706405371</v>
      </c>
      <c r="CT129" s="4">
        <f>step*-SUM('By group'!AG$11:AG$21)*Population!AG129</f>
        <v>-221.83329711495526</v>
      </c>
      <c r="CU129" s="4">
        <f>step*-SUM('By group'!AH$11:AH$21)*Population!AH129</f>
        <v>0</v>
      </c>
      <c r="CV129" s="4">
        <f>step*-SUM('By group'!AI$11:AI$21)*Population!AI129</f>
        <v>0</v>
      </c>
      <c r="CW129" s="4">
        <f>step*-SUM('By group'!AJ$11:AJ$21)*Population!AJ129</f>
        <v>0</v>
      </c>
      <c r="CX129" s="4">
        <f>step*-SUM('By group'!AK$11:AK$21)*Population!AK129</f>
        <v>0</v>
      </c>
      <c r="CY129" s="4">
        <f>step*-SUM('By group'!AL$11:AL$21)*Population!AL129</f>
        <v>-78.70943755956192</v>
      </c>
      <c r="CZ129" s="4">
        <f>step*-SUM('By group'!AM$11:AM$21)*Population!AM129</f>
        <v>-39.360140729143403</v>
      </c>
      <c r="DA129" s="4">
        <f>step*-SUM('By group'!AN$11:AN$21)*Population!AN129</f>
        <v>0</v>
      </c>
      <c r="DB129" s="13">
        <f>-step*SUM(SCR!AO129:BA129)*Population!AO129</f>
        <v>-17157.017077124168</v>
      </c>
      <c r="DC129" s="4">
        <f>step*-SUM('By group'!AP$11:AP$21)*Population!AP129</f>
        <v>-16441.509053638096</v>
      </c>
      <c r="DD129" s="4">
        <f>step*-SUM('By group'!AQ$11:AQ$21)*Population!AQ129</f>
        <v>-11962.430021482622</v>
      </c>
      <c r="DE129" s="4">
        <f>step*-SUM('By group'!AR$11:AR$21)*Population!AR129</f>
        <v>-4907.6649839131669</v>
      </c>
      <c r="DF129" s="4">
        <f>step*-SUM('By group'!AS$11:AS$21)*Population!AS129</f>
        <v>-1462.8212144300685</v>
      </c>
      <c r="DG129" s="4">
        <f>step*-SUM('By group'!AT$11:AT$21)*Population!AT129</f>
        <v>-700.04363007585005</v>
      </c>
      <c r="DH129" s="4">
        <f>step*-SUM('By group'!AU$11:AU$21)*Population!AU129</f>
        <v>0</v>
      </c>
      <c r="DI129" s="4">
        <f>step*-SUM('By group'!AV$11:AV$21)*Population!AV129</f>
        <v>0</v>
      </c>
      <c r="DJ129" s="4">
        <f>step*-SUM('By group'!AW$11:AW$21)*Population!AW129</f>
        <v>0</v>
      </c>
      <c r="DK129" s="4">
        <f>step*-SUM('By group'!AX$11:AX$21)*Population!AX129</f>
        <v>0</v>
      </c>
      <c r="DL129" s="4">
        <f>step*-SUM('By group'!AY$11:AY$21)*Population!AY129</f>
        <v>-245.13463748605255</v>
      </c>
      <c r="DM129" s="4">
        <f>step*-SUM('By group'!AZ$11:AZ$21)*Population!AZ129</f>
        <v>-120.77943249494422</v>
      </c>
      <c r="DN129" s="4">
        <f>step*-SUM('By group'!BA$11:BA$21)*Population!BA129</f>
        <v>0</v>
      </c>
      <c r="DO129" s="13">
        <f>-step*SUM(SCR!BB129:BN129)*Population!BB129</f>
        <v>-8105.2109421530413</v>
      </c>
      <c r="DP129" s="4">
        <f>step*-SUM('By group'!BC$11:BC$21)*Population!BC129</f>
        <v>-7635.3081454259682</v>
      </c>
      <c r="DQ129" s="4">
        <f>step*-SUM('By group'!BD$11:BD$21)*Population!BD129</f>
        <v>-5280.737407226854</v>
      </c>
      <c r="DR129" s="4">
        <f>step*-SUM('By group'!BE$11:BE$21)*Population!BE129</f>
        <v>-2020.4746917801724</v>
      </c>
      <c r="DS129" s="4">
        <f>step*-SUM('By group'!BF$11:BF$21)*Population!BF129</f>
        <v>-571.16540082394238</v>
      </c>
      <c r="DT129" s="4">
        <f>step*-SUM('By group'!BG$11:BG$21)*Population!BG129</f>
        <v>-263.21208133029631</v>
      </c>
      <c r="DU129" s="4">
        <f>step*-SUM('By group'!BH$11:BH$21)*Population!BH129</f>
        <v>0</v>
      </c>
      <c r="DV129" s="4">
        <f>step*-SUM('By group'!BI$11:BI$21)*Population!BI129</f>
        <v>0</v>
      </c>
      <c r="DW129" s="4">
        <f>step*-SUM('By group'!BJ$11:BJ$21)*Population!BJ129</f>
        <v>0</v>
      </c>
      <c r="DX129" s="4">
        <f>step*-SUM('By group'!BK$11:BK$21)*Population!BK129</f>
        <v>0</v>
      </c>
      <c r="DY129" s="4">
        <f>step*-SUM('By group'!BL$11:BL$21)*Population!BL129</f>
        <v>-85.980553279638158</v>
      </c>
      <c r="DZ129" s="4">
        <f>step*-SUM('By group'!BM$11:BM$21)*Population!BM129</f>
        <v>-39.398908758255388</v>
      </c>
      <c r="EA129" s="4">
        <f>step*-SUM('By group'!BN$11:BN$21)*Population!BN129</f>
        <v>0</v>
      </c>
      <c r="EB129" s="52">
        <v>0</v>
      </c>
      <c r="EC129" s="4">
        <f t="shared" si="111"/>
        <v>149788.28891005515</v>
      </c>
      <c r="ED129" s="4">
        <f t="shared" si="111"/>
        <v>143627.47479307785</v>
      </c>
      <c r="EE129" s="4">
        <f t="shared" si="112"/>
        <v>104714.57210199152</v>
      </c>
      <c r="EF129" s="4">
        <f t="shared" si="113"/>
        <v>43107.520762430599</v>
      </c>
      <c r="EG129" s="4">
        <f t="shared" si="114"/>
        <v>12888.060581344604</v>
      </c>
      <c r="EH129" s="4">
        <f t="shared" si="114"/>
        <v>6183.2906329918778</v>
      </c>
      <c r="EI129" s="4">
        <v>0</v>
      </c>
      <c r="EJ129" s="4">
        <f t="shared" si="115"/>
        <v>0</v>
      </c>
      <c r="EK129" s="4">
        <f t="shared" si="116"/>
        <v>0</v>
      </c>
      <c r="EL129" s="4">
        <f t="shared" si="117"/>
        <v>0</v>
      </c>
      <c r="EM129" s="4">
        <f t="shared" si="118"/>
        <v>2177.7920559296153</v>
      </c>
      <c r="EN129" s="4">
        <f t="shared" si="119"/>
        <v>1080.7803596142585</v>
      </c>
      <c r="EO129" s="52">
        <v>0</v>
      </c>
      <c r="EP129" s="4">
        <f t="shared" si="120"/>
        <v>74057.560761835091</v>
      </c>
      <c r="EQ129" s="4">
        <f t="shared" si="121"/>
        <v>71001.657617502104</v>
      </c>
      <c r="ER129" s="4">
        <f t="shared" si="122"/>
        <v>51743.243265995734</v>
      </c>
      <c r="ES129" s="4">
        <f t="shared" si="123"/>
        <v>21288.242287760579</v>
      </c>
      <c r="ET129" s="4">
        <f t="shared" si="124"/>
        <v>6361.7563389870247</v>
      </c>
      <c r="EU129" s="4">
        <f t="shared" si="125"/>
        <v>3051.1941558786884</v>
      </c>
      <c r="EV129" s="4">
        <v>0</v>
      </c>
      <c r="EW129" s="4">
        <f t="shared" si="126"/>
        <v>0</v>
      </c>
      <c r="EX129" s="4">
        <f t="shared" si="127"/>
        <v>0</v>
      </c>
      <c r="EY129" s="4">
        <f t="shared" si="128"/>
        <v>0</v>
      </c>
      <c r="EZ129" s="4">
        <f t="shared" si="129"/>
        <v>1074.0129358853894</v>
      </c>
      <c r="FA129" s="4">
        <f t="shared" si="130"/>
        <v>532.71376352320294</v>
      </c>
      <c r="FB129" s="52">
        <v>0</v>
      </c>
      <c r="FC129" s="4">
        <f t="shared" si="131"/>
        <v>5249.7547126881364</v>
      </c>
      <c r="FD129" s="4">
        <f t="shared" si="132"/>
        <v>5042.4805198250942</v>
      </c>
      <c r="FE129" s="4">
        <f t="shared" si="133"/>
        <v>3695.3627920738577</v>
      </c>
      <c r="FF129" s="4">
        <f t="shared" si="134"/>
        <v>1532.2055263593422</v>
      </c>
      <c r="FG129" s="4">
        <f t="shared" si="135"/>
        <v>460.57952706405371</v>
      </c>
      <c r="FH129" s="4">
        <f t="shared" si="136"/>
        <v>221.83329711495526</v>
      </c>
      <c r="FI129" s="4">
        <v>0</v>
      </c>
      <c r="FJ129" s="4">
        <f t="shared" si="137"/>
        <v>0</v>
      </c>
      <c r="FK129" s="4">
        <f t="shared" si="138"/>
        <v>0</v>
      </c>
      <c r="FL129" s="4">
        <f t="shared" si="139"/>
        <v>0</v>
      </c>
      <c r="FM129" s="4">
        <f t="shared" si="140"/>
        <v>78.70943755956192</v>
      </c>
      <c r="FN129" s="9">
        <f t="shared" si="141"/>
        <v>39.360140729143403</v>
      </c>
      <c r="FO129" s="4">
        <v>0</v>
      </c>
      <c r="FP129" s="4">
        <f t="shared" si="142"/>
        <v>17157.017077124168</v>
      </c>
      <c r="FQ129" s="4">
        <f t="shared" si="143"/>
        <v>16441.509053638096</v>
      </c>
      <c r="FR129" s="4">
        <f t="shared" si="144"/>
        <v>11962.430021482622</v>
      </c>
      <c r="FS129" s="4">
        <f t="shared" si="145"/>
        <v>4907.6649839131669</v>
      </c>
      <c r="FT129" s="4">
        <f t="shared" si="146"/>
        <v>1462.8212144300685</v>
      </c>
      <c r="FU129" s="4">
        <f t="shared" si="147"/>
        <v>700.04363007585005</v>
      </c>
      <c r="FV129" s="4">
        <v>0</v>
      </c>
      <c r="FW129" s="4">
        <f t="shared" si="148"/>
        <v>0</v>
      </c>
      <c r="FX129" s="4">
        <f t="shared" si="149"/>
        <v>0</v>
      </c>
      <c r="FY129" s="4">
        <f t="shared" si="150"/>
        <v>0</v>
      </c>
      <c r="FZ129" s="4">
        <f t="shared" si="151"/>
        <v>245.13463748605255</v>
      </c>
      <c r="GA129" s="4">
        <f t="shared" si="152"/>
        <v>120.77943249494422</v>
      </c>
      <c r="GB129" s="4">
        <v>0</v>
      </c>
      <c r="GC129" s="4">
        <f t="shared" si="153"/>
        <v>8105.2109421530413</v>
      </c>
      <c r="GD129" s="4">
        <f t="shared" si="94"/>
        <v>7635.3081454259682</v>
      </c>
      <c r="GE129" s="4">
        <f t="shared" si="95"/>
        <v>5280.737407226854</v>
      </c>
      <c r="GF129" s="4">
        <f t="shared" si="96"/>
        <v>2020.4746917801724</v>
      </c>
      <c r="GG129" s="4">
        <f t="shared" si="97"/>
        <v>571.16540082394238</v>
      </c>
      <c r="GH129" s="4">
        <f t="shared" si="98"/>
        <v>263.21208133029631</v>
      </c>
      <c r="GI129" s="4">
        <v>0</v>
      </c>
      <c r="GJ129" s="4">
        <f t="shared" si="154"/>
        <v>0</v>
      </c>
      <c r="GK129" s="4">
        <f t="shared" si="155"/>
        <v>0</v>
      </c>
      <c r="GL129" s="4">
        <f t="shared" si="99"/>
        <v>0</v>
      </c>
      <c r="GM129" s="4">
        <f t="shared" si="100"/>
        <v>85.980553279638158</v>
      </c>
      <c r="GN129" s="4">
        <f t="shared" si="101"/>
        <v>39.398908758255388</v>
      </c>
      <c r="GO129" s="52">
        <v>0</v>
      </c>
      <c r="GP129" s="4">
        <f>step*(-'By group'!C$32*Population!C129+'By group'!I$33*Population!I129)</f>
        <v>0</v>
      </c>
      <c r="GQ129" s="4">
        <f>step*(-'By group'!D$32*Population!D129+'By group'!J$33*Population!J129)</f>
        <v>0</v>
      </c>
      <c r="GR129" s="4">
        <f>step*(-'By group'!E$32*Population!E129+'By group'!K$33*Population!K129)</f>
        <v>0</v>
      </c>
      <c r="GS129" s="4">
        <f>step*(-'By group'!F$32*Population!F129+'By group'!L$33*Population!L129)</f>
        <v>-5355.1342627074937</v>
      </c>
      <c r="GT129" s="4">
        <f>step*(-'By group'!G$32*Population!G129+'By group'!M$33*Population!M129)</f>
        <v>-696.26794679124646</v>
      </c>
      <c r="GU129" s="4">
        <f>step*(-'By group'!H$32*Population!H129+'By group'!N$33*Population!N129)</f>
        <v>-608.96038435732089</v>
      </c>
      <c r="GV129" s="46">
        <f t="shared" si="156"/>
        <v>0</v>
      </c>
      <c r="GW129" s="14">
        <f t="shared" si="157"/>
        <v>0</v>
      </c>
      <c r="GX129" s="4">
        <f t="shared" si="158"/>
        <v>0</v>
      </c>
      <c r="GY129" s="4">
        <f t="shared" si="159"/>
        <v>5355.1342627074937</v>
      </c>
      <c r="GZ129" s="4">
        <f t="shared" si="160"/>
        <v>696.26794679124646</v>
      </c>
      <c r="HA129" s="4">
        <f t="shared" si="161"/>
        <v>608.96038435732089</v>
      </c>
      <c r="HB129" s="8">
        <v>0</v>
      </c>
      <c r="HC129" s="4">
        <f>step*(-'By group'!P$32*Population!P129+'By group'!V$33*Population!V129)</f>
        <v>0</v>
      </c>
      <c r="HD129" s="4">
        <f>step*(-'By group'!Q$32*Population!Q129+'By group'!W$33*Population!W129)</f>
        <v>0</v>
      </c>
      <c r="HE129" s="4">
        <f>step*(-'By group'!R$32*Population!R129+'By group'!X$33*Population!X129)</f>
        <v>0</v>
      </c>
      <c r="HF129" s="4">
        <f>step*(-'By group'!S$32*Population!S129+'By group'!Y$33*Population!Y129)</f>
        <v>-2643.8717015508178</v>
      </c>
      <c r="HG129" s="4">
        <f>step*(-'By group'!T$32*Population!T129+'By group'!Z$33*Population!Z129)</f>
        <v>-343.88194941413622</v>
      </c>
      <c r="HH129" s="4">
        <f>step*(-'By group'!U$32*Population!U129+'By group'!AA$33*Population!AA129)</f>
        <v>-300.54127368125717</v>
      </c>
      <c r="HI129" s="14">
        <f t="shared" si="162"/>
        <v>0</v>
      </c>
      <c r="HJ129" s="46">
        <f t="shared" si="163"/>
        <v>0</v>
      </c>
      <c r="HK129" s="4">
        <f t="shared" si="164"/>
        <v>0</v>
      </c>
      <c r="HL129" s="4">
        <f t="shared" si="165"/>
        <v>2643.8717015508178</v>
      </c>
      <c r="HM129" s="4">
        <f t="shared" si="166"/>
        <v>343.88194941413622</v>
      </c>
      <c r="HN129" s="9">
        <f t="shared" si="167"/>
        <v>300.54127368125717</v>
      </c>
      <c r="HO129" s="4">
        <v>0</v>
      </c>
      <c r="HP129" s="4">
        <f>step*(-'By group'!AC$32*Population!AC129+'By group'!AI$33*Population!AI129)</f>
        <v>0</v>
      </c>
      <c r="HQ129" s="4">
        <f>step*(-'By group'!AD$32*Population!AD129+'By group'!AJ$33*Population!AJ129)</f>
        <v>0</v>
      </c>
      <c r="HR129" s="4">
        <f>step*(-'By group'!AE$32*Population!AE129+'By group'!AK$33*Population!AK129)</f>
        <v>0</v>
      </c>
      <c r="HS129" s="4">
        <f>step*(-'By group'!AF$32*Population!AF129+'By group'!AL$33*Population!AL129)</f>
        <v>-190.93504475224589</v>
      </c>
      <c r="HT129" s="4">
        <f>step*(-'By group'!AG$32*Population!AG129+'By group'!AM$33*Population!AM129)</f>
        <v>-24.686589058419354</v>
      </c>
      <c r="HU129" s="4">
        <f>step*(-'By group'!AH$32*Population!AH129+'By group'!AN$33*Population!AN129)</f>
        <v>-21.730450220597156</v>
      </c>
      <c r="HV129" s="14">
        <f t="shared" si="168"/>
        <v>0</v>
      </c>
      <c r="HW129" s="46">
        <f t="shared" si="169"/>
        <v>0</v>
      </c>
      <c r="HX129" s="4">
        <f t="shared" si="170"/>
        <v>0</v>
      </c>
      <c r="HY129" s="4">
        <f t="shared" si="171"/>
        <v>190.93504475224589</v>
      </c>
      <c r="HZ129" s="4">
        <f t="shared" si="172"/>
        <v>24.686589058419354</v>
      </c>
      <c r="IA129" s="4">
        <f t="shared" si="173"/>
        <v>21.730450220597156</v>
      </c>
      <c r="IB129" s="8">
        <v>0</v>
      </c>
      <c r="IC129" s="4">
        <f>step*(-'By group'!AP$32*Population!AP129+'By group'!AV$33*Population!AV129)</f>
        <v>0</v>
      </c>
      <c r="ID129" s="4">
        <f>step*(-'By group'!AQ$32*Population!AQ129+'By group'!AW$33*Population!AW129)</f>
        <v>0</v>
      </c>
      <c r="IE129" s="4">
        <f>step*(-'By group'!AR$32*Population!AR129+'By group'!AX$33*Population!AX129)</f>
        <v>0</v>
      </c>
      <c r="IF129" s="4">
        <f>step*(-'By group'!AS$32*Population!AS129+'By group'!AY$33*Population!AY129)</f>
        <v>-608.843288472008</v>
      </c>
      <c r="IG129" s="4">
        <f>step*(-'By group'!AT$32*Population!AT129+'By group'!AZ$33*Population!AZ129)</f>
        <v>-79.619009767697918</v>
      </c>
      <c r="IH129" s="4">
        <f>step*(-'By group'!AU$32*Population!AU129+'By group'!BA$33*Population!BA129)</f>
        <v>-69.473534856359564</v>
      </c>
      <c r="II129" s="14">
        <f t="shared" si="102"/>
        <v>0</v>
      </c>
      <c r="IJ129" s="4">
        <f t="shared" si="103"/>
        <v>0</v>
      </c>
      <c r="IK129" s="4">
        <f t="shared" si="174"/>
        <v>0</v>
      </c>
      <c r="IL129" s="4">
        <f t="shared" si="175"/>
        <v>608.843288472008</v>
      </c>
      <c r="IM129" s="4">
        <f t="shared" si="176"/>
        <v>79.619009767697918</v>
      </c>
      <c r="IN129" s="4">
        <f t="shared" si="177"/>
        <v>69.473534856359564</v>
      </c>
      <c r="IO129" s="8">
        <v>0</v>
      </c>
      <c r="IP129" s="4">
        <f>step*(-'By group'!BC$32*Population!BC129+'By group'!BI$33*Population!BI129)</f>
        <v>0</v>
      </c>
      <c r="IQ129" s="4">
        <f>step*(-'By group'!BD$32*Population!BD129+'By group'!BJ$33*Population!BJ129)</f>
        <v>0</v>
      </c>
      <c r="IR129" s="4">
        <f>step*(-'By group'!BE$32*Population!BE129+'By group'!BK$33*Population!BK129)</f>
        <v>0</v>
      </c>
      <c r="IS129" s="4">
        <f>step*(-'By group'!BF$32*Population!BF129+'By group'!BL$33*Population!BL129)</f>
        <v>-242.5924237721521</v>
      </c>
      <c r="IT129" s="4">
        <f>step*(-'By group'!BG$32*Population!BG129+'By group'!BM$33*Population!BM129)</f>
        <v>-32.94296188693157</v>
      </c>
      <c r="IU129" s="4">
        <f>step*(-'By group'!BH$32*Population!BH129+'By group'!BN$33*Population!BN129)</f>
        <v>-26.956832875365997</v>
      </c>
      <c r="IV129" s="14">
        <f t="shared" si="104"/>
        <v>0</v>
      </c>
      <c r="IW129" s="4">
        <f t="shared" si="105"/>
        <v>0</v>
      </c>
      <c r="IX129" s="4">
        <f t="shared" si="106"/>
        <v>0</v>
      </c>
      <c r="IY129" s="4">
        <f t="shared" si="107"/>
        <v>242.5924237721521</v>
      </c>
      <c r="IZ129" s="4">
        <f t="shared" si="108"/>
        <v>32.94296188693157</v>
      </c>
      <c r="JA129" s="4">
        <f t="shared" si="109"/>
        <v>26.956832875365997</v>
      </c>
      <c r="JB129" s="75">
        <f>step*(+prop_idu_male*'By group'!BB$9*Population!BB129-'By group'!B$8*Population!B129)</f>
        <v>-1049.6050685513003</v>
      </c>
      <c r="JC129" s="46">
        <f>step*(+prop_idu_male*'By group'!BC$9*Population!BC129-'By group'!C$8*Population!C129)</f>
        <v>-6.2651367622027774</v>
      </c>
      <c r="JD129" s="46">
        <f>step*(+prop_idu_male*'By group'!BD$9*Population!BD129-'By group'!D$8*Population!D129)</f>
        <v>-18.408160464929416</v>
      </c>
      <c r="JE129" s="46">
        <f>step*(+prop_idu_male*'By group'!BE$9*Population!BE129-'By group'!E$8*Population!E129)</f>
        <v>-19.12919075107909</v>
      </c>
      <c r="JF129" s="46">
        <f>step*(+prop_idu_male*'By group'!BF$9*Population!BF129-'By group'!F$8*Population!F129)</f>
        <v>-5.7586318096835711</v>
      </c>
      <c r="JG129" s="46">
        <f>step*(+prop_idu_male*'By group'!BG$9*Population!BG129-'By group'!G$8*Population!G129)</f>
        <v>-1.1103163275598333</v>
      </c>
      <c r="JH129" s="46">
        <f>step*(+prop_idu_male*'By group'!BH$9*Population!BH129-'By group'!H$8*Population!H129)</f>
        <v>-0.94110145417092084</v>
      </c>
      <c r="JI129" s="46">
        <f>step*(+prop_idu_male*'By group'!BI$9*Population!BI129-'By group'!I$8*Population!I129)</f>
        <v>0</v>
      </c>
      <c r="JJ129" s="46">
        <f>step*(+prop_idu_male*'By group'!BJ$9*Population!BJ129-'By group'!J$8*Population!J129)</f>
        <v>0</v>
      </c>
      <c r="JK129" s="46">
        <f>step*(+prop_idu_male*'By group'!BK$9*Population!BK129-'By group'!K$8*Population!K129)</f>
        <v>0</v>
      </c>
      <c r="JL129" s="46">
        <f>step*(+prop_idu_male*'By group'!BL$9*Population!BL129-'By group'!L$8*Population!L129)</f>
        <v>-1.9714387280584837</v>
      </c>
      <c r="JM129" s="46">
        <f>step*(+prop_idu_male*'By group'!BM$9*Population!BM129-'By group'!M$8*Population!M129)</f>
        <v>-0.98622297859444552</v>
      </c>
      <c r="JN129" s="46">
        <f>step*(+prop_idu_male*'By group'!BN$9*Population!BN129-'By group'!N$8*Population!N129)</f>
        <v>-0.79367493742895645</v>
      </c>
      <c r="JO129" s="45">
        <f>step*(+(1-prop_idu_male)*'By group'!BB$9*Population!BB129-'By group'!O$8*Population!O129-'By group'!O$6*Population!O129+'By group'!AB$7*Population!AB129)</f>
        <v>-7853.0463132274572</v>
      </c>
      <c r="JP129" s="46">
        <f>step*(+(1-prop_idu_male)*'By group'!BC$9*Population!BC129-'By group'!P$8*Population!P129-'By group'!P$6*Population!P129+'By group'!AC$7*Population!AC129)</f>
        <v>-12.015319622200218</v>
      </c>
      <c r="JQ129" s="46">
        <f>step*(+(1-prop_idu_male)*'By group'!BD$9*Population!BD129-'By group'!Q$8*Population!Q129-'By group'!Q$6*Population!Q129+'By group'!AD$7*Population!AD129)</f>
        <v>-34.85322416278823</v>
      </c>
      <c r="JR129" s="46">
        <f>step*(+(1-prop_idu_male)*'By group'!BE$9*Population!BE129-'By group'!R$8*Population!R129-'By group'!R$6*Population!R129+'By group'!AE$7*Population!AE129)</f>
        <v>-35.597567440644411</v>
      </c>
      <c r="JS129" s="46">
        <f>step*(+(1-prop_idu_male)*'By group'!BF$9*Population!BF129-'By group'!S$8*Population!S129-'By group'!S$6*Population!S129+'By group'!AF$7*Population!AF129)</f>
        <v>-10.580309389606059</v>
      </c>
      <c r="JT129" s="46">
        <f>step*(+(1-prop_idu_male)*'By group'!BG$9*Population!BG129-'By group'!T$8*Population!T129-'By group'!T$6*Population!T129+'By group'!AG$7*Population!AG129)</f>
        <v>-2.0217533973209751</v>
      </c>
      <c r="JU129" s="46">
        <f>step*(+(1-prop_idu_male)*'By group'!BH$9*Population!BH129-'By group'!U$8*Population!U129-'By group'!U$6*Population!U129+'By group'!AH$7*Population!AH129)</f>
        <v>-1.6877923538781388</v>
      </c>
      <c r="JV129" s="46">
        <f>step*(+(1-prop_idu_male)*'By group'!BI$9*Population!BI129-'By group'!V$8*Population!V129-'By group'!V$6*Population!V129+'By group'!AI$7*Population!AI129)</f>
        <v>0</v>
      </c>
      <c r="JW129" s="46">
        <f>step*(+(1-prop_idu_male)*'By group'!BJ$9*Population!BJ129-'By group'!W$8*Population!W129-'By group'!W$6*Population!W129+'By group'!AJ$7*Population!AJ129)</f>
        <v>0</v>
      </c>
      <c r="JX129" s="46">
        <f>step*(+(1-prop_idu_male)*'By group'!BK$9*Population!BK129-'By group'!X$8*Population!X129-'By group'!X$6*Population!X129+'By group'!AK$7*Population!AK129)</f>
        <v>0</v>
      </c>
      <c r="JY129" s="46">
        <f>step*(+(1-prop_idu_male)*'By group'!BL$9*Population!BL129-'By group'!Y$8*Population!Y129-'By group'!Y$6*Population!Y129+'By group'!AL$7*Population!AL129)</f>
        <v>-3.5310303412518462</v>
      </c>
      <c r="JZ129" s="46">
        <f>step*(+(1-prop_idu_male)*'By group'!BM$9*Population!BM129-'By group'!Z$8*Population!Z129-'By group'!Z$6*Population!Z129+'By group'!AM$7*Population!AM129)</f>
        <v>-1.7373499629502971</v>
      </c>
      <c r="KA129" s="76">
        <f>step*(+(1-prop_idu_male)*'By group'!BN$9*Population!BN129-'By group'!AA$8*Population!AA129-'By group'!AA$6*Population!AA129+'By group'!AN$7*Population!AN129)</f>
        <v>-1.3734000977288321</v>
      </c>
      <c r="KB129" s="46">
        <f>step*(+'By group'!O$6*Population!O129-'By group'!AB$7*Population!AB129)</f>
        <v>6719.9264996087795</v>
      </c>
      <c r="KC129" s="46">
        <f>step*(+'By group'!P$6*Population!P129-'By group'!AC$7*Population!AC129)</f>
        <v>8.6942959856878925</v>
      </c>
      <c r="KD129" s="46">
        <f>step*(+'By group'!Q$6*Population!Q129-'By group'!AD$7*Population!AD129)</f>
        <v>25.138263998456303</v>
      </c>
      <c r="KE129" s="46">
        <f>step*(+'By group'!R$6*Population!R129-'By group'!AE$7*Population!AE129)</f>
        <v>25.559588704298172</v>
      </c>
      <c r="KF129" s="46">
        <f>step*(+'By group'!S$6*Population!S129-'By group'!AF$7*Population!AF129)</f>
        <v>7.5707808403597294</v>
      </c>
      <c r="KG129" s="46">
        <f>step*(+'By group'!T$6*Population!T129-'By group'!AG$7*Population!AG129)</f>
        <v>1.4431000159048732</v>
      </c>
      <c r="KH129" s="46">
        <f>step*(+'By group'!U$6*Population!U129-'By group'!AH$7*Population!AH129)</f>
        <v>1.199536093035618</v>
      </c>
      <c r="KI129" s="46">
        <f>step*(+'By group'!V$6*Population!V129-'By group'!AI$7*Population!AI129)</f>
        <v>0</v>
      </c>
      <c r="KJ129" s="46">
        <f>step*(+'By group'!W$6*Population!W129-'By group'!AJ$7*Population!AJ129)</f>
        <v>0</v>
      </c>
      <c r="KK129" s="46">
        <f>step*(+'By group'!X$6*Population!X129-'By group'!AK$7*Population!AK129)</f>
        <v>0</v>
      </c>
      <c r="KL129" s="46">
        <f>step*(+'By group'!Y$6*Population!Y129-'By group'!AL$7*Population!AL129)</f>
        <v>2.5086057373342396</v>
      </c>
      <c r="KM129" s="46">
        <f>step*(+'By group'!Z$6*Population!Z129-'By group'!AM$7*Population!AM129)</f>
        <v>1.2282755446820472</v>
      </c>
      <c r="KN129" s="46">
        <f>step*(+'By group'!AA$6*Population!AA129-'By group'!AN$7*Population!AN129)</f>
        <v>0.96562192395586588</v>
      </c>
      <c r="KO129" s="45">
        <v>0</v>
      </c>
      <c r="KP129" s="46">
        <v>0</v>
      </c>
      <c r="KQ129" s="46">
        <v>0</v>
      </c>
      <c r="KR129" s="46">
        <v>0</v>
      </c>
      <c r="KS129" s="46">
        <v>0</v>
      </c>
      <c r="KT129" s="46">
        <v>0</v>
      </c>
      <c r="KU129" s="46">
        <v>0</v>
      </c>
      <c r="KV129" s="46">
        <v>0</v>
      </c>
      <c r="KW129" s="46">
        <v>0</v>
      </c>
      <c r="KX129" s="46">
        <v>0</v>
      </c>
      <c r="KY129" s="46">
        <v>0</v>
      </c>
      <c r="KZ129" s="46">
        <v>0</v>
      </c>
      <c r="LA129" s="46">
        <v>0</v>
      </c>
      <c r="LB129" s="188">
        <f>step*(-'By group'!BB$9*Population!BB129+'By group'!B$8*Population!B129+'By group'!O$8*Population!O129)</f>
        <v>2182.7248821699786</v>
      </c>
      <c r="LC129" s="189">
        <f>step*(-'By group'!BC$9*Population!BC129+'By group'!C$8*Population!C129+'By group'!P$8*Population!P129)</f>
        <v>9.5861603987151032</v>
      </c>
      <c r="LD129" s="189">
        <f>step*(-'By group'!BD$9*Population!BD129+'By group'!D$8*Population!D129+'By group'!Q$8*Population!Q129)</f>
        <v>28.123120629261344</v>
      </c>
      <c r="LE129" s="189">
        <f>step*(-'By group'!BE$9*Population!BE129+'By group'!E$8*Population!E129+'By group'!R$8*Population!R129)</f>
        <v>29.167169487425326</v>
      </c>
      <c r="LF129" s="189">
        <f>step*(-'By group'!BF$9*Population!BF129+'By group'!F$8*Population!F129+'By group'!S$8*Population!S129)</f>
        <v>8.7681603589299009</v>
      </c>
      <c r="LG129" s="189">
        <f>step*(-'By group'!BG$9*Population!BG129+'By group'!G$8*Population!G129+'By group'!T$8*Population!T129)</f>
        <v>1.6889697089759355</v>
      </c>
      <c r="LH129" s="189">
        <f>step*(-'By group'!BH$9*Population!BH129+'By group'!H$8*Population!H129+'By group'!U$8*Population!U129)</f>
        <v>1.4293577150134416</v>
      </c>
      <c r="LI129" s="189">
        <f>step*(-'By group'!BI$9*Population!BI129+'By group'!I$8*Population!I129+'By group'!V$8*Population!V129)</f>
        <v>0</v>
      </c>
      <c r="LJ129" s="189">
        <f>step*(-'By group'!BJ$9*Population!BJ129+'By group'!J$8*Population!J129+'By group'!W$8*Population!W129)</f>
        <v>0</v>
      </c>
      <c r="LK129" s="189">
        <f>step*(-'By group'!BK$9*Population!BK129+'By group'!K$8*Population!K129+'By group'!X$8*Population!X129)</f>
        <v>0</v>
      </c>
      <c r="LL129" s="189">
        <f>step*(-'By group'!BL$9*Population!BL129+'By group'!L$8*Population!L129+'By group'!Y$8*Population!Y129)</f>
        <v>2.9938633319760903</v>
      </c>
      <c r="LM129" s="189">
        <f>step*(-'By group'!BM$9*Population!BM129+'By group'!M$8*Population!M129+'By group'!Z$8*Population!Z129)</f>
        <v>1.4952973968626952</v>
      </c>
      <c r="LN129" s="189">
        <f>step*(-'By group'!BN$9*Population!BN129+'By group'!N$8*Population!N129+'By group'!AA$8*Population!AA129)</f>
        <v>1.2014531112019227</v>
      </c>
    </row>
    <row r="130" spans="1:326" x14ac:dyDescent="0.25">
      <c r="A130">
        <f t="shared" si="178"/>
        <v>63</v>
      </c>
      <c r="B130" s="52">
        <f>step*((-'By group'!B$4-'By group'!B$5-'By group'!B$22)*Population!B130+'By group'!B$3*Population!$BO130)</f>
        <v>210287.11413873418</v>
      </c>
      <c r="C130" s="4">
        <f>step*((-'By group'!C$4-'By group'!C$5-'By group'!C$22)*Population!C130+'By group'!C$3*Population!$BO130)</f>
        <v>-5761.4769912627935</v>
      </c>
      <c r="D130" s="4">
        <f>step*((-'By group'!D$4-'By group'!D$5-'By group'!D$22)*Population!D130+'By group'!D$3*Population!$BO130)</f>
        <v>-37804.998328368347</v>
      </c>
      <c r="E130" s="4">
        <f>step*((-'By group'!E$4-'By group'!E$5-'By group'!E$22)*Population!E130+'By group'!E$3*Population!$BO130)</f>
        <v>-60523.764098799824</v>
      </c>
      <c r="F130" s="4">
        <f>step*((-'By group'!F$4-'By group'!F$5-'By group'!F$22)*Population!F130+'By group'!F$3*Population!$BO130)</f>
        <v>-24557.853019137423</v>
      </c>
      <c r="G130" s="4">
        <f>step*((-'By group'!G$4-'By group'!G$5-'By group'!G$22)*Population!G130+'By group'!G$3*Population!$BO130)</f>
        <v>-5953.1028502870149</v>
      </c>
      <c r="H130" s="4">
        <f>step*((-'By group'!H$4-'By group'!H$5-'By group'!H$22)*Population!H130+'By group'!H$3*Population!$BO130)</f>
        <v>-5529.0495468511272</v>
      </c>
      <c r="I130" s="4">
        <f>step*((-'By group'!I$4-'By group'!I$5-'By group'!I$22)*Population!I130+'By group'!I$3*Population!$BO130)</f>
        <v>0</v>
      </c>
      <c r="J130" s="4">
        <f>step*((-'By group'!J$4-'By group'!J$5-'By group'!J$22)*Population!J130+'By group'!J$3*Population!$BO130)</f>
        <v>0</v>
      </c>
      <c r="K130" s="4">
        <f>step*((-'By group'!K$4-'By group'!K$5-'By group'!K$22)*Population!K130+'By group'!K$3*Population!$BO130)</f>
        <v>0</v>
      </c>
      <c r="L130" s="4">
        <f>step*((-'By group'!L$4-'By group'!L$5-'By group'!L$22)*Population!L130+'By group'!L$3*Population!$BO130)</f>
        <v>-3057.7612105838462</v>
      </c>
      <c r="M130" s="4">
        <f>step*((-'By group'!M$4-'By group'!M$5-'By group'!M$22)*Population!M130+'By group'!M$3*Population!$BO130)</f>
        <v>-1734.2921629624291</v>
      </c>
      <c r="N130" s="4">
        <f>step*((-'By group'!N$4-'By group'!N$5-'By group'!N$22)*Population!N130+'By group'!N$3*Population!$BO130)</f>
        <v>-1643.4850603952834</v>
      </c>
      <c r="O130" s="8">
        <f>step*((-'By group'!O$4-'By group'!O$5-'By group'!O$22)*Population!O130+'By group'!O$3*Population!$BO130)</f>
        <v>146146.04694029619</v>
      </c>
      <c r="P130" s="4">
        <f>step*((-'By group'!P$4-'By group'!P$5-'By group'!P$22)*Population!P130+'By group'!P$3*Population!$BO130)</f>
        <v>-2848.2191655005126</v>
      </c>
      <c r="Q130" s="4">
        <f>step*((-'By group'!Q$4-'By group'!Q$5-'By group'!Q$22)*Population!Q130+'By group'!Q$3*Population!$BO130)</f>
        <v>-18681.206995401124</v>
      </c>
      <c r="R130" s="4">
        <f>step*((-'By group'!R$4-'By group'!R$5-'By group'!R$22)*Population!R130+'By group'!R$3*Population!$BO130)</f>
        <v>-29889.760191974969</v>
      </c>
      <c r="S130" s="4">
        <f>step*((-'By group'!S$4-'By group'!S$5-'By group'!S$22)*Population!S130+'By group'!S$3*Population!$BO130)</f>
        <v>-12122.429453889326</v>
      </c>
      <c r="T130" s="4">
        <f>step*((-'By group'!T$4-'By group'!T$5-'By group'!T$22)*Population!T130+'By group'!T$3*Population!$BO130)</f>
        <v>-2937.6692914003424</v>
      </c>
      <c r="U130" s="4">
        <f>step*((-'By group'!U$4-'By group'!U$5-'By group'!U$22)*Population!U130+'By group'!U$3*Population!$BO130)</f>
        <v>-2726.9881899519569</v>
      </c>
      <c r="V130" s="4">
        <f>step*((-'By group'!V$4-'By group'!V$5-'By group'!V$22)*Population!V130+'By group'!V$3*Population!$BO130)</f>
        <v>0</v>
      </c>
      <c r="W130" s="4">
        <f>step*((-'By group'!W$4-'By group'!W$5-'By group'!W$22)*Population!W130+'By group'!W$3*Population!$BO130)</f>
        <v>0</v>
      </c>
      <c r="X130" s="4">
        <f>step*((-'By group'!X$4-'By group'!X$5-'By group'!X$22)*Population!X130+'By group'!X$3*Population!$BO130)</f>
        <v>0</v>
      </c>
      <c r="Y130" s="4">
        <f>step*((-'By group'!Y$4-'By group'!Y$5-'By group'!Y$22)*Population!Y130+'By group'!Y$3*Population!$BO130)</f>
        <v>-1508.0077839954697</v>
      </c>
      <c r="Z130" s="4">
        <f>step*((-'By group'!Z$4-'By group'!Z$5-'By group'!Z$22)*Population!Z130+'By group'!Z$3*Population!$BO130)</f>
        <v>-854.83016165122444</v>
      </c>
      <c r="AA130" s="4">
        <f>step*((-'By group'!AA$4-'By group'!AA$5-'By group'!AA$22)*Population!AA130+'By group'!AA$3*Population!$BO130)</f>
        <v>-809.78108380974197</v>
      </c>
      <c r="AB130" s="8">
        <f>step*((-'By group'!AB$4-'By group'!AB$5-'By group'!AB$22)*Population!AB130+'By group'!AB$3*Population!$BO130)</f>
        <v>-1379.2718001613409</v>
      </c>
      <c r="AC130" s="4">
        <f>step*((-'By group'!AC$4-'By group'!AC$5-'By group'!AC$22)*Population!AC130+'By group'!AC$3*Population!$BO130)</f>
        <v>-202.26999151523285</v>
      </c>
      <c r="AD130" s="4">
        <f>step*((-'By group'!AD$4-'By group'!AD$5-'By group'!AD$22)*Population!AD130+'By group'!AD$3*Population!$BO130)</f>
        <v>-1334.1038899408679</v>
      </c>
      <c r="AE130" s="4">
        <f>step*((-'By group'!AE$4-'By group'!AE$5-'By group'!AE$22)*Population!AE130+'By group'!AE$3*Population!$BO130)</f>
        <v>-2151.1958133552821</v>
      </c>
      <c r="AF130" s="4">
        <f>step*((-'By group'!AF$4-'By group'!AF$5-'By group'!AF$22)*Population!AF130+'By group'!AF$3*Population!$BO130)</f>
        <v>-877.60162187442506</v>
      </c>
      <c r="AG130" s="4">
        <f>step*((-'By group'!AG$4-'By group'!AG$5-'By group'!AG$22)*Population!AG130+'By group'!AG$3*Population!$BO130)</f>
        <v>-213.57023139265152</v>
      </c>
      <c r="AH130" s="4">
        <f>step*((-'By group'!AH$4-'By group'!AH$5-'By group'!AH$22)*Population!AH130+'By group'!AH$3*Population!$BO130)</f>
        <v>-199.71076742046412</v>
      </c>
      <c r="AI130" s="4">
        <f>step*((-'By group'!AI$4-'By group'!AI$5-'By group'!AI$22)*Population!AI130+'By group'!AI$3*Population!$BO130)</f>
        <v>0</v>
      </c>
      <c r="AJ130" s="4">
        <f>step*((-'By group'!AJ$4-'By group'!AJ$5-'By group'!AJ$22)*Population!AJ130+'By group'!AJ$3*Population!$BO130)</f>
        <v>0</v>
      </c>
      <c r="AK130" s="4">
        <f>step*((-'By group'!AK$4-'By group'!AK$5-'By group'!AK$22)*Population!AK130+'By group'!AK$3*Population!$BO130)</f>
        <v>0</v>
      </c>
      <c r="AL130" s="4">
        <f>step*((-'By group'!AL$4-'By group'!AL$5-'By group'!AL$22)*Population!AL130+'By group'!AL$3*Population!$BO130)</f>
        <v>-110.51108260765089</v>
      </c>
      <c r="AM130" s="4">
        <f>step*((-'By group'!AM$4-'By group'!AM$5-'By group'!AM$22)*Population!AM130+'By group'!AM$3*Population!$BO130)</f>
        <v>-63.159260067980675</v>
      </c>
      <c r="AN130" s="4">
        <f>step*((-'By group'!AN$4-'By group'!AN$5-'By group'!AN$22)*Population!AN130+'By group'!AN$3*Population!$BO130)</f>
        <v>-60.377881652311231</v>
      </c>
      <c r="AO130" s="8">
        <f>step*((-'By group'!AO$4-'By group'!AO$5-'By group'!AO$22)*Population!AO130+'By group'!AO$3*Population!$BO130)</f>
        <v>18875.457054377228</v>
      </c>
      <c r="AP130" s="4">
        <f>step*((-'By group'!AP$4-'By group'!AP$5-'By group'!AP$22)*Population!AP130+'By group'!AP$3*Population!$BO130)</f>
        <v>-659.97426859914583</v>
      </c>
      <c r="AQ130" s="4">
        <f>step*((-'By group'!AQ$4-'By group'!AQ$5-'By group'!AQ$22)*Population!AQ130+'By group'!AQ$3*Population!$BO130)</f>
        <v>-4322.0091879316997</v>
      </c>
      <c r="AR130" s="4">
        <f>step*((-'By group'!AR$4-'By group'!AR$5-'By group'!AR$22)*Population!AR130+'By group'!AR$3*Population!$BO130)</f>
        <v>-6896.4957458911776</v>
      </c>
      <c r="AS130" s="4">
        <f>step*((-'By group'!AS$4-'By group'!AS$5-'By group'!AS$22)*Population!AS130+'By group'!AS$3*Population!$BO130)</f>
        <v>-2790.1219403999821</v>
      </c>
      <c r="AT130" s="4">
        <f>step*((-'By group'!AT$4-'By group'!AT$5-'By group'!AT$22)*Population!AT130+'By group'!AT$3*Population!$BO130)</f>
        <v>-674.70989040410507</v>
      </c>
      <c r="AU130" s="4">
        <f>step*((-'By group'!AU$4-'By group'!AU$5-'By group'!AU$22)*Population!AU130+'By group'!AU$3*Population!$BO130)</f>
        <v>-623.39403732890673</v>
      </c>
      <c r="AV130" s="4">
        <f>step*((-'By group'!AV$4-'By group'!AV$5-'By group'!AV$22)*Population!AV130+'By group'!AV$3*Population!$BO130)</f>
        <v>0</v>
      </c>
      <c r="AW130" s="4">
        <f>step*((-'By group'!AW$4-'By group'!AW$5-'By group'!AW$22)*Population!AW130+'By group'!AW$3*Population!$BO130)</f>
        <v>0</v>
      </c>
      <c r="AX130" s="4">
        <f>step*((-'By group'!AX$4-'By group'!AX$5-'By group'!AX$22)*Population!AX130+'By group'!AX$3*Population!$BO130)</f>
        <v>0</v>
      </c>
      <c r="AY130" s="4">
        <f>step*((-'By group'!AY$4-'By group'!AY$5-'By group'!AY$22)*Population!AY130+'By group'!AY$3*Population!$BO130)</f>
        <v>-344.62490357585733</v>
      </c>
      <c r="AZ130" s="4">
        <f>step*((-'By group'!AZ$4-'By group'!AZ$5-'By group'!AZ$22)*Population!AZ130+'By group'!AZ$3*Population!$BO130)</f>
        <v>-194.10526181326244</v>
      </c>
      <c r="BA130" s="4">
        <f>step*((-'By group'!BA$4-'By group'!BA$5-'By group'!BA$22)*Population!BA130+'By group'!BA$3*Population!$BO130)</f>
        <v>-181.97613367964584</v>
      </c>
      <c r="BB130" s="8">
        <f>step*((-'By group'!BB$4-'By group'!BB$5-'By group'!BB$22)*Population!BB130+'By group'!BB$3*Population!$BO130)</f>
        <v>6050.7403400096264</v>
      </c>
      <c r="BC130" s="4">
        <f>step*((-'By group'!BC$4-'By group'!BC$5-'By group'!BC$22)*Population!BC130+'By group'!BC$3*Population!$BO130)</f>
        <v>-459.40071682957188</v>
      </c>
      <c r="BD130" s="4">
        <f>step*((-'By group'!BD$4-'By group'!BD$5-'By group'!BD$22)*Population!BD130+'By group'!BD$3*Population!$BO130)</f>
        <v>-2330.0330931411577</v>
      </c>
      <c r="BE130" s="4">
        <f>step*((-'By group'!BE$4-'By group'!BE$5-'By group'!BE$22)*Population!BE130+'By group'!BE$3*Population!$BO130)</f>
        <v>-3241.8267673420082</v>
      </c>
      <c r="BF130" s="4">
        <f>step*((-'By group'!BF$4-'By group'!BF$5-'By group'!BF$22)*Population!BF130+'By group'!BF$3*Population!$BO130)</f>
        <v>-1202.815255750952</v>
      </c>
      <c r="BG130" s="4">
        <f>step*((-'By group'!BG$4-'By group'!BG$5-'By group'!BG$22)*Population!BG130+'By group'!BG$3*Population!$BO130)</f>
        <v>-274.5098428938756</v>
      </c>
      <c r="BH130" s="4">
        <f>step*((-'By group'!BH$4-'By group'!BH$5-'By group'!BH$22)*Population!BH130+'By group'!BH$3*Population!$BO130)</f>
        <v>-236.02284346966997</v>
      </c>
      <c r="BI130" s="4">
        <f>step*((-'By group'!BI$4-'By group'!BI$5-'By group'!BI$22)*Population!BI130+'By group'!BI$3*Population!$BO130)</f>
        <v>0</v>
      </c>
      <c r="BJ130" s="4">
        <f>step*((-'By group'!BJ$4-'By group'!BJ$5-'By group'!BJ$22)*Population!BJ130+'By group'!BJ$3*Population!$BO130)</f>
        <v>0</v>
      </c>
      <c r="BK130" s="4">
        <f>step*((-'By group'!BK$4-'By group'!BK$5-'By group'!BK$22)*Population!BK130+'By group'!BK$3*Population!$BO130)</f>
        <v>0</v>
      </c>
      <c r="BL130" s="4">
        <f>step*((-'By group'!BL$4-'By group'!BL$5-'By group'!BL$22)*Population!BL130+'By group'!BL$3*Population!$BO130)</f>
        <v>-155.20066231625142</v>
      </c>
      <c r="BM130" s="4">
        <f>step*((-'By group'!BM$4-'By group'!BM$5-'By group'!BM$22)*Population!BM130+'By group'!BM$3*Population!$BO130)</f>
        <v>-79.0200261453774</v>
      </c>
      <c r="BN130" s="4">
        <f>step*((-'By group'!BN$4-'By group'!BN$5-'By group'!BN$22)*Population!BN130+'By group'!BN$3*Population!$BO130)</f>
        <v>-66.124730579802119</v>
      </c>
      <c r="BO130" s="71">
        <f>-step*SUM(SCR!B130:N130)*Population!B130</f>
        <v>-150214.96221135254</v>
      </c>
      <c r="BP130" s="4">
        <f>step*-SUM('By group'!C$11:C$21)*Population!C130</f>
        <v>-144036.92478156983</v>
      </c>
      <c r="BQ130" s="4">
        <f>step*-SUM('By group'!D$11:D$21)*Population!D130</f>
        <v>-105013.88424546763</v>
      </c>
      <c r="BR130" s="4">
        <f>step*-SUM('By group'!E$11:E$21)*Population!E130</f>
        <v>-43231.260070571298</v>
      </c>
      <c r="BS130" s="4">
        <f>step*-SUM('By group'!F$11:F$21)*Population!F130</f>
        <v>-12925.185799546012</v>
      </c>
      <c r="BT130" s="4">
        <f>step*-SUM('By group'!G$11:G$21)*Population!G130</f>
        <v>-6201.1488023823067</v>
      </c>
      <c r="BU130" s="4">
        <f>step*-SUM('By group'!H$11:H$21)*Population!H130</f>
        <v>0</v>
      </c>
      <c r="BV130" s="4">
        <f>step*-SUM('By group'!I$11:I$21)*Population!I130</f>
        <v>0</v>
      </c>
      <c r="BW130" s="4">
        <f>step*-SUM('By group'!J$11:J$21)*Population!J130</f>
        <v>0</v>
      </c>
      <c r="BX130" s="4">
        <f>step*-SUM('By group'!K$11:K$21)*Population!K130</f>
        <v>0</v>
      </c>
      <c r="BY130" s="4">
        <f>step*-SUM('By group'!L$11:L$21)*Population!L130</f>
        <v>-2184.115150417033</v>
      </c>
      <c r="BZ130" s="4">
        <f>step*-SUM('By group'!M$11:M$21)*Population!M130</f>
        <v>-1083.9326018515183</v>
      </c>
      <c r="CA130" s="4">
        <f>step*-SUM('By group'!N$11:N$21)*Population!N130</f>
        <v>0</v>
      </c>
      <c r="CB130" s="13">
        <f>-step*SUM(SCR!O130:AA130)*Population!O130</f>
        <v>-74269.951729316192</v>
      </c>
      <c r="CC130" s="4">
        <f>step*-SUM('By group'!P$11:P$21)*Population!P130</f>
        <v>-71205.479137512812</v>
      </c>
      <c r="CD130" s="4">
        <f>step*-SUM('By group'!Q$11:Q$21)*Population!Q130</f>
        <v>-51892.241653892015</v>
      </c>
      <c r="CE130" s="4">
        <f>step*-SUM('By group'!R$11:R$21)*Population!R130</f>
        <v>-21349.828708553548</v>
      </c>
      <c r="CF130" s="4">
        <f>step*-SUM('By group'!S$11:S$21)*Population!S130</f>
        <v>-6380.2260283628038</v>
      </c>
      <c r="CG130" s="4">
        <f>step*-SUM('By group'!T$11:T$21)*Population!T130</f>
        <v>-3060.0721785420233</v>
      </c>
      <c r="CH130" s="4">
        <f>step*-SUM('By group'!U$11:U$21)*Population!U130</f>
        <v>0</v>
      </c>
      <c r="CI130" s="4">
        <f>step*-SUM('By group'!V$11:V$21)*Population!V130</f>
        <v>0</v>
      </c>
      <c r="CJ130" s="4">
        <f>step*-SUM('By group'!W$11:W$21)*Population!W130</f>
        <v>0</v>
      </c>
      <c r="CK130" s="4">
        <f>step*-SUM('By group'!X$11:X$21)*Population!X130</f>
        <v>0</v>
      </c>
      <c r="CL130" s="4">
        <f>step*-SUM('By group'!Y$11:Y$21)*Population!Y130</f>
        <v>-1077.1484171396212</v>
      </c>
      <c r="CM130" s="4">
        <f>step*-SUM('By group'!Z$11:Z$21)*Population!Z130</f>
        <v>-534.26885103201528</v>
      </c>
      <c r="CN130" s="4">
        <f>step*-SUM('By group'!AA$11:AA$21)*Population!AA130</f>
        <v>0</v>
      </c>
      <c r="CO130" s="13">
        <f>-step*SUM(SCR!AB130:AN130)*Population!AB130</f>
        <v>-5264.6006214818044</v>
      </c>
      <c r="CP130" s="4">
        <f>step*-SUM('By group'!AC$11:AC$21)*Population!AC130</f>
        <v>-5056.7497878808208</v>
      </c>
      <c r="CQ130" s="4">
        <f>step*-SUM('By group'!AD$11:AD$21)*Population!AD130</f>
        <v>-3705.8441387246335</v>
      </c>
      <c r="CR130" s="4">
        <f>step*-SUM('By group'!AE$11:AE$21)*Population!AE130</f>
        <v>-1536.5684381109158</v>
      </c>
      <c r="CS130" s="4">
        <f>step*-SUM('By group'!AF$11:AF$21)*Population!AF130</f>
        <v>-461.89559046022373</v>
      </c>
      <c r="CT130" s="4">
        <f>step*-SUM('By group'!AG$11:AG$21)*Population!AG130</f>
        <v>-222.46899103401199</v>
      </c>
      <c r="CU130" s="4">
        <f>step*-SUM('By group'!AH$11:AH$21)*Population!AH130</f>
        <v>0</v>
      </c>
      <c r="CV130" s="4">
        <f>step*-SUM('By group'!AI$11:AI$21)*Population!AI130</f>
        <v>0</v>
      </c>
      <c r="CW130" s="4">
        <f>step*-SUM('By group'!AJ$11:AJ$21)*Population!AJ130</f>
        <v>0</v>
      </c>
      <c r="CX130" s="4">
        <f>step*-SUM('By group'!AK$11:AK$21)*Population!AK130</f>
        <v>0</v>
      </c>
      <c r="CY130" s="4">
        <f>step*-SUM('By group'!AL$11:AL$21)*Population!AL130</f>
        <v>-78.936487576893498</v>
      </c>
      <c r="CZ130" s="4">
        <f>step*-SUM('By group'!AM$11:AM$21)*Population!AM130</f>
        <v>-39.474537542487923</v>
      </c>
      <c r="DA130" s="4">
        <f>step*-SUM('By group'!AN$11:AN$21)*Population!AN130</f>
        <v>0</v>
      </c>
      <c r="DB130" s="13">
        <f>-step*SUM(SCR!AO130:BA130)*Population!AO130</f>
        <v>-17216.925612410079</v>
      </c>
      <c r="DC130" s="4">
        <f>step*-SUM('By group'!AP$11:AP$21)*Population!AP130</f>
        <v>-16499.356714978647</v>
      </c>
      <c r="DD130" s="4">
        <f>step*-SUM('By group'!AQ$11:AQ$21)*Population!AQ130</f>
        <v>-12005.581077588055</v>
      </c>
      <c r="DE130" s="4">
        <f>step*-SUM('By group'!AR$11:AR$21)*Population!AR130</f>
        <v>-4926.0683899222695</v>
      </c>
      <c r="DF130" s="4">
        <f>step*-SUM('By group'!AS$11:AS$21)*Population!AS130</f>
        <v>-1468.4852317894645</v>
      </c>
      <c r="DG130" s="4">
        <f>step*-SUM('By group'!AT$11:AT$21)*Population!AT130</f>
        <v>-702.82280250427607</v>
      </c>
      <c r="DH130" s="4">
        <f>step*-SUM('By group'!AU$11:AU$21)*Population!AU130</f>
        <v>0</v>
      </c>
      <c r="DI130" s="4">
        <f>step*-SUM('By group'!AV$11:AV$21)*Population!AV130</f>
        <v>0</v>
      </c>
      <c r="DJ130" s="4">
        <f>step*-SUM('By group'!AW$11:AW$21)*Population!AW130</f>
        <v>0</v>
      </c>
      <c r="DK130" s="4">
        <f>step*-SUM('By group'!AX$11:AX$21)*Population!AX130</f>
        <v>0</v>
      </c>
      <c r="DL130" s="4">
        <f>step*-SUM('By group'!AY$11:AY$21)*Population!AY130</f>
        <v>-246.16064541132664</v>
      </c>
      <c r="DM130" s="4">
        <f>step*-SUM('By group'!AZ$11:AZ$21)*Population!AZ130</f>
        <v>-121.31578863328903</v>
      </c>
      <c r="DN130" s="4">
        <f>step*-SUM('By group'!BA$11:BA$21)*Population!BA130</f>
        <v>0</v>
      </c>
      <c r="DO130" s="13">
        <f>-step*SUM(SCR!BB130:BN130)*Population!BB130</f>
        <v>-8127.890898909639</v>
      </c>
      <c r="DP130" s="4">
        <f>step*-SUM('By group'!BC$11:BC$21)*Population!BC130</f>
        <v>-7656.6786138261978</v>
      </c>
      <c r="DQ130" s="4">
        <f>step*-SUM('By group'!BD$11:BD$21)*Population!BD130</f>
        <v>-5295.5297571389938</v>
      </c>
      <c r="DR130" s="4">
        <f>step*-SUM('By group'!BE$11:BE$21)*Population!BE130</f>
        <v>-2026.141729588755</v>
      </c>
      <c r="DS130" s="4">
        <f>step*-SUM('By group'!BF$11:BF$21)*Population!BF130</f>
        <v>-572.76916940521528</v>
      </c>
      <c r="DT130" s="4">
        <f>step*-SUM('By group'!BG$11:BG$21)*Population!BG130</f>
        <v>-263.95177201334189</v>
      </c>
      <c r="DU130" s="4">
        <f>step*-SUM('By group'!BH$11:BH$21)*Population!BH130</f>
        <v>0</v>
      </c>
      <c r="DV130" s="4">
        <f>step*-SUM('By group'!BI$11:BI$21)*Population!BI130</f>
        <v>0</v>
      </c>
      <c r="DW130" s="4">
        <f>step*-SUM('By group'!BJ$11:BJ$21)*Population!BJ130</f>
        <v>0</v>
      </c>
      <c r="DX130" s="4">
        <f>step*-SUM('By group'!BK$11:BK$21)*Population!BK130</f>
        <v>0</v>
      </c>
      <c r="DY130" s="4">
        <f>step*-SUM('By group'!BL$11:BL$21)*Population!BL130</f>
        <v>-86.222590175695245</v>
      </c>
      <c r="DZ130" s="4">
        <f>step*-SUM('By group'!BM$11:BM$21)*Population!BM130</f>
        <v>-39.5100130726887</v>
      </c>
      <c r="EA130" s="4">
        <f>step*-SUM('By group'!BN$11:BN$21)*Population!BN130</f>
        <v>0</v>
      </c>
      <c r="EB130" s="52">
        <v>0</v>
      </c>
      <c r="EC130" s="4">
        <f t="shared" si="111"/>
        <v>150214.96221135254</v>
      </c>
      <c r="ED130" s="4">
        <f t="shared" si="111"/>
        <v>144036.92478156983</v>
      </c>
      <c r="EE130" s="4">
        <f t="shared" si="112"/>
        <v>105013.88424546763</v>
      </c>
      <c r="EF130" s="4">
        <f t="shared" si="113"/>
        <v>43231.260070571298</v>
      </c>
      <c r="EG130" s="4">
        <f t="shared" si="114"/>
        <v>12925.185799546012</v>
      </c>
      <c r="EH130" s="4">
        <f t="shared" si="114"/>
        <v>6201.1488023823067</v>
      </c>
      <c r="EI130" s="4">
        <v>0</v>
      </c>
      <c r="EJ130" s="4">
        <f t="shared" si="115"/>
        <v>0</v>
      </c>
      <c r="EK130" s="4">
        <f t="shared" si="116"/>
        <v>0</v>
      </c>
      <c r="EL130" s="4">
        <f t="shared" si="117"/>
        <v>0</v>
      </c>
      <c r="EM130" s="4">
        <f t="shared" si="118"/>
        <v>2184.115150417033</v>
      </c>
      <c r="EN130" s="4">
        <f t="shared" si="119"/>
        <v>1083.9326018515183</v>
      </c>
      <c r="EO130" s="52">
        <v>0</v>
      </c>
      <c r="EP130" s="4">
        <f t="shared" si="120"/>
        <v>74269.951729316192</v>
      </c>
      <c r="EQ130" s="4">
        <f t="shared" si="121"/>
        <v>71205.479137512812</v>
      </c>
      <c r="ER130" s="4">
        <f t="shared" si="122"/>
        <v>51892.241653892015</v>
      </c>
      <c r="ES130" s="4">
        <f t="shared" si="123"/>
        <v>21349.828708553548</v>
      </c>
      <c r="ET130" s="4">
        <f t="shared" si="124"/>
        <v>6380.2260283628038</v>
      </c>
      <c r="EU130" s="4">
        <f t="shared" si="125"/>
        <v>3060.0721785420233</v>
      </c>
      <c r="EV130" s="4">
        <v>0</v>
      </c>
      <c r="EW130" s="4">
        <f t="shared" si="126"/>
        <v>0</v>
      </c>
      <c r="EX130" s="4">
        <f t="shared" si="127"/>
        <v>0</v>
      </c>
      <c r="EY130" s="4">
        <f t="shared" si="128"/>
        <v>0</v>
      </c>
      <c r="EZ130" s="4">
        <f t="shared" si="129"/>
        <v>1077.1484171396212</v>
      </c>
      <c r="FA130" s="4">
        <f t="shared" si="130"/>
        <v>534.26885103201528</v>
      </c>
      <c r="FB130" s="52">
        <v>0</v>
      </c>
      <c r="FC130" s="4">
        <f t="shared" si="131"/>
        <v>5264.6006214818044</v>
      </c>
      <c r="FD130" s="4">
        <f t="shared" si="132"/>
        <v>5056.7497878808208</v>
      </c>
      <c r="FE130" s="4">
        <f t="shared" si="133"/>
        <v>3705.8441387246335</v>
      </c>
      <c r="FF130" s="4">
        <f t="shared" si="134"/>
        <v>1536.5684381109158</v>
      </c>
      <c r="FG130" s="4">
        <f t="shared" si="135"/>
        <v>461.89559046022373</v>
      </c>
      <c r="FH130" s="4">
        <f t="shared" si="136"/>
        <v>222.46899103401199</v>
      </c>
      <c r="FI130" s="4">
        <v>0</v>
      </c>
      <c r="FJ130" s="4">
        <f t="shared" si="137"/>
        <v>0</v>
      </c>
      <c r="FK130" s="4">
        <f t="shared" si="138"/>
        <v>0</v>
      </c>
      <c r="FL130" s="4">
        <f t="shared" si="139"/>
        <v>0</v>
      </c>
      <c r="FM130" s="4">
        <f t="shared" si="140"/>
        <v>78.936487576893498</v>
      </c>
      <c r="FN130" s="9">
        <f t="shared" si="141"/>
        <v>39.474537542487923</v>
      </c>
      <c r="FO130" s="4">
        <v>0</v>
      </c>
      <c r="FP130" s="4">
        <f t="shared" si="142"/>
        <v>17216.925612410079</v>
      </c>
      <c r="FQ130" s="4">
        <f t="shared" si="143"/>
        <v>16499.356714978647</v>
      </c>
      <c r="FR130" s="4">
        <f t="shared" si="144"/>
        <v>12005.581077588055</v>
      </c>
      <c r="FS130" s="4">
        <f t="shared" si="145"/>
        <v>4926.0683899222695</v>
      </c>
      <c r="FT130" s="4">
        <f t="shared" si="146"/>
        <v>1468.4852317894645</v>
      </c>
      <c r="FU130" s="4">
        <f t="shared" si="147"/>
        <v>702.82280250427607</v>
      </c>
      <c r="FV130" s="4">
        <v>0</v>
      </c>
      <c r="FW130" s="4">
        <f t="shared" si="148"/>
        <v>0</v>
      </c>
      <c r="FX130" s="4">
        <f t="shared" si="149"/>
        <v>0</v>
      </c>
      <c r="FY130" s="4">
        <f t="shared" si="150"/>
        <v>0</v>
      </c>
      <c r="FZ130" s="4">
        <f t="shared" si="151"/>
        <v>246.16064541132664</v>
      </c>
      <c r="GA130" s="4">
        <f t="shared" si="152"/>
        <v>121.31578863328903</v>
      </c>
      <c r="GB130" s="4">
        <v>0</v>
      </c>
      <c r="GC130" s="4">
        <f t="shared" si="153"/>
        <v>8127.890898909639</v>
      </c>
      <c r="GD130" s="4">
        <f t="shared" si="94"/>
        <v>7656.6786138261978</v>
      </c>
      <c r="GE130" s="4">
        <f t="shared" si="95"/>
        <v>5295.5297571389938</v>
      </c>
      <c r="GF130" s="4">
        <f t="shared" si="96"/>
        <v>2026.141729588755</v>
      </c>
      <c r="GG130" s="4">
        <f t="shared" si="97"/>
        <v>572.76916940521528</v>
      </c>
      <c r="GH130" s="4">
        <f t="shared" si="98"/>
        <v>263.95177201334189</v>
      </c>
      <c r="GI130" s="4">
        <v>0</v>
      </c>
      <c r="GJ130" s="4">
        <f t="shared" si="154"/>
        <v>0</v>
      </c>
      <c r="GK130" s="4">
        <f t="shared" si="155"/>
        <v>0</v>
      </c>
      <c r="GL130" s="4">
        <f t="shared" si="99"/>
        <v>0</v>
      </c>
      <c r="GM130" s="4">
        <f t="shared" si="100"/>
        <v>86.222590175695245</v>
      </c>
      <c r="GN130" s="4">
        <f t="shared" si="101"/>
        <v>39.5100130726887</v>
      </c>
      <c r="GO130" s="52">
        <v>0</v>
      </c>
      <c r="GP130" s="4">
        <f>step*(-'By group'!C$32*Population!C130+'By group'!I$33*Population!I130)</f>
        <v>0</v>
      </c>
      <c r="GQ130" s="4">
        <f>step*(-'By group'!D$32*Population!D130+'By group'!J$33*Population!J130)</f>
        <v>0</v>
      </c>
      <c r="GR130" s="4">
        <f>step*(-'By group'!E$32*Population!E130+'By group'!K$33*Population!K130)</f>
        <v>0</v>
      </c>
      <c r="GS130" s="4">
        <f>step*(-'By group'!F$32*Population!F130+'By group'!L$33*Population!L130)</f>
        <v>-5370.5353245644892</v>
      </c>
      <c r="GT130" s="4">
        <f>step*(-'By group'!G$32*Population!G130+'By group'!M$33*Population!M130)</f>
        <v>-698.26345955070235</v>
      </c>
      <c r="GU130" s="4">
        <f>step*(-'By group'!H$32*Population!H130+'By group'!N$33*Population!N130)</f>
        <v>-610.72082710721361</v>
      </c>
      <c r="GV130" s="46">
        <f t="shared" si="156"/>
        <v>0</v>
      </c>
      <c r="GW130" s="14">
        <f t="shared" si="157"/>
        <v>0</v>
      </c>
      <c r="GX130" s="4">
        <f t="shared" si="158"/>
        <v>0</v>
      </c>
      <c r="GY130" s="4">
        <f t="shared" si="159"/>
        <v>5370.5353245644892</v>
      </c>
      <c r="GZ130" s="4">
        <f t="shared" si="160"/>
        <v>698.26345955070235</v>
      </c>
      <c r="HA130" s="4">
        <f t="shared" si="161"/>
        <v>610.72082710721361</v>
      </c>
      <c r="HB130" s="8">
        <v>0</v>
      </c>
      <c r="HC130" s="4">
        <f>step*(-'By group'!P$32*Population!P130+'By group'!V$33*Population!V130)</f>
        <v>0</v>
      </c>
      <c r="HD130" s="4">
        <f>step*(-'By group'!Q$32*Population!Q130+'By group'!W$33*Population!W130)</f>
        <v>0</v>
      </c>
      <c r="HE130" s="4">
        <f>step*(-'By group'!R$32*Population!R130+'By group'!X$33*Population!X130)</f>
        <v>0</v>
      </c>
      <c r="HF130" s="4">
        <f>step*(-'By group'!S$32*Population!S130+'By group'!Y$33*Population!Y130)</f>
        <v>-2651.5388056115912</v>
      </c>
      <c r="HG130" s="4">
        <f>step*(-'By group'!T$32*Population!T130+'By group'!Z$33*Population!Z130)</f>
        <v>-344.88001019239704</v>
      </c>
      <c r="HH130" s="4">
        <f>step*(-'By group'!U$32*Population!U130+'By group'!AA$33*Population!AA130)</f>
        <v>-301.42578836275095</v>
      </c>
      <c r="HI130" s="14">
        <f t="shared" si="162"/>
        <v>0</v>
      </c>
      <c r="HJ130" s="46">
        <f t="shared" si="163"/>
        <v>0</v>
      </c>
      <c r="HK130" s="4">
        <f t="shared" si="164"/>
        <v>0</v>
      </c>
      <c r="HL130" s="4">
        <f t="shared" si="165"/>
        <v>2651.5388056115912</v>
      </c>
      <c r="HM130" s="4">
        <f t="shared" si="166"/>
        <v>344.88001019239704</v>
      </c>
      <c r="HN130" s="9">
        <f t="shared" si="167"/>
        <v>301.42578836275095</v>
      </c>
      <c r="HO130" s="4">
        <v>0</v>
      </c>
      <c r="HP130" s="4">
        <f>step*(-'By group'!AC$32*Population!AC130+'By group'!AI$33*Population!AI130)</f>
        <v>0</v>
      </c>
      <c r="HQ130" s="4">
        <f>step*(-'By group'!AD$32*Population!AD130+'By group'!AJ$33*Population!AJ130)</f>
        <v>0</v>
      </c>
      <c r="HR130" s="4">
        <f>step*(-'By group'!AE$32*Population!AE130+'By group'!AK$33*Population!AK130)</f>
        <v>0</v>
      </c>
      <c r="HS130" s="4">
        <f>step*(-'By group'!AF$32*Population!AF130+'By group'!AL$33*Population!AL130)</f>
        <v>-191.47955144166511</v>
      </c>
      <c r="HT130" s="4">
        <f>step*(-'By group'!AG$32*Population!AG130+'By group'!AM$33*Population!AM130)</f>
        <v>-24.756529435558441</v>
      </c>
      <c r="HU130" s="4">
        <f>step*(-'By group'!AH$32*Population!AH130+'By group'!AN$33*Population!AN130)</f>
        <v>-21.792360647493254</v>
      </c>
      <c r="HV130" s="14">
        <f t="shared" si="168"/>
        <v>0</v>
      </c>
      <c r="HW130" s="46">
        <f t="shared" si="169"/>
        <v>0</v>
      </c>
      <c r="HX130" s="4">
        <f t="shared" si="170"/>
        <v>0</v>
      </c>
      <c r="HY130" s="4">
        <f t="shared" si="171"/>
        <v>191.47955144166511</v>
      </c>
      <c r="HZ130" s="4">
        <f t="shared" si="172"/>
        <v>24.756529435558441</v>
      </c>
      <c r="IA130" s="4">
        <f t="shared" si="173"/>
        <v>21.792360647493254</v>
      </c>
      <c r="IB130" s="8">
        <v>0</v>
      </c>
      <c r="IC130" s="4">
        <f>step*(-'By group'!AP$32*Population!AP130+'By group'!AV$33*Population!AV130)</f>
        <v>0</v>
      </c>
      <c r="ID130" s="4">
        <f>step*(-'By group'!AQ$32*Population!AQ130+'By group'!AW$33*Population!AW130)</f>
        <v>0</v>
      </c>
      <c r="IE130" s="4">
        <f>step*(-'By group'!AR$32*Population!AR130+'By group'!AX$33*Population!AX130)</f>
        <v>0</v>
      </c>
      <c r="IF130" s="4">
        <f>step*(-'By group'!AS$32*Population!AS130+'By group'!AY$33*Population!AY130)</f>
        <v>-611.16229318906892</v>
      </c>
      <c r="IG130" s="4">
        <f>step*(-'By group'!AT$32*Population!AT130+'By group'!AZ$33*Population!AZ130)</f>
        <v>-79.906666184210692</v>
      </c>
      <c r="IH130" s="4">
        <f>step*(-'By group'!AU$32*Population!AU130+'By group'!BA$33*Population!BA130)</f>
        <v>-69.733060245666465</v>
      </c>
      <c r="II130" s="14">
        <f t="shared" si="102"/>
        <v>0</v>
      </c>
      <c r="IJ130" s="4">
        <f t="shared" si="103"/>
        <v>0</v>
      </c>
      <c r="IK130" s="4">
        <f t="shared" si="174"/>
        <v>0</v>
      </c>
      <c r="IL130" s="4">
        <f t="shared" si="175"/>
        <v>611.16229318906892</v>
      </c>
      <c r="IM130" s="4">
        <f t="shared" si="176"/>
        <v>79.906666184210692</v>
      </c>
      <c r="IN130" s="4">
        <f t="shared" si="177"/>
        <v>69.733060245666465</v>
      </c>
      <c r="IO130" s="8">
        <v>0</v>
      </c>
      <c r="IP130" s="4">
        <f>step*(-'By group'!BC$32*Population!BC130+'By group'!BI$33*Population!BI130)</f>
        <v>0</v>
      </c>
      <c r="IQ130" s="4">
        <f>step*(-'By group'!BD$32*Population!BD130+'By group'!BJ$33*Population!BJ130)</f>
        <v>0</v>
      </c>
      <c r="IR130" s="4">
        <f>step*(-'By group'!BE$32*Population!BE130+'By group'!BK$33*Population!BK130)</f>
        <v>0</v>
      </c>
      <c r="IS130" s="4">
        <f>step*(-'By group'!BF$32*Population!BF130+'By group'!BL$33*Population!BL130)</f>
        <v>-243.27328961476002</v>
      </c>
      <c r="IT130" s="4">
        <f>step*(-'By group'!BG$32*Population!BG130+'By group'!BM$33*Population!BM130)</f>
        <v>-33.035347866324031</v>
      </c>
      <c r="IU130" s="4">
        <f>step*(-'By group'!BH$32*Population!BH130+'By group'!BN$33*Population!BN130)</f>
        <v>-27.032574967795945</v>
      </c>
      <c r="IV130" s="14">
        <f t="shared" si="104"/>
        <v>0</v>
      </c>
      <c r="IW130" s="4">
        <f t="shared" si="105"/>
        <v>0</v>
      </c>
      <c r="IX130" s="4">
        <f t="shared" si="106"/>
        <v>0</v>
      </c>
      <c r="IY130" s="4">
        <f t="shared" si="107"/>
        <v>243.27328961476002</v>
      </c>
      <c r="IZ130" s="4">
        <f t="shared" si="108"/>
        <v>33.035347866324031</v>
      </c>
      <c r="JA130" s="4">
        <f t="shared" si="109"/>
        <v>27.032574967795945</v>
      </c>
      <c r="JB130" s="75">
        <f>step*(+prop_idu_male*'By group'!BB$9*Population!BB130-'By group'!B$8*Population!B130)</f>
        <v>-1052.5347920753629</v>
      </c>
      <c r="JC130" s="46">
        <f>step*(+prop_idu_male*'By group'!BC$9*Population!BC130-'By group'!C$8*Population!C130)</f>
        <v>-6.2830448054193484</v>
      </c>
      <c r="JD130" s="46">
        <f>step*(+prop_idu_male*'By group'!BD$9*Population!BD130-'By group'!D$8*Population!D130)</f>
        <v>-18.460922565666813</v>
      </c>
      <c r="JE130" s="46">
        <f>step*(+prop_idu_male*'By group'!BE$9*Population!BE130-'By group'!E$8*Population!E130)</f>
        <v>-19.184259959779144</v>
      </c>
      <c r="JF130" s="46">
        <f>step*(+prop_idu_male*'By group'!BF$9*Population!BF130-'By group'!F$8*Population!F130)</f>
        <v>-5.7752698964867477</v>
      </c>
      <c r="JG130" s="46">
        <f>step*(+prop_idu_male*'By group'!BG$9*Population!BG130-'By group'!G$8*Population!G130)</f>
        <v>-1.1135329099100573</v>
      </c>
      <c r="JH130" s="46">
        <f>step*(+prop_idu_male*'By group'!BH$9*Population!BH130-'By group'!H$8*Population!H130)</f>
        <v>-0.94383885627663777</v>
      </c>
      <c r="JI130" s="46">
        <f>step*(+prop_idu_male*'By group'!BI$9*Population!BI130-'By group'!I$8*Population!I130)</f>
        <v>0</v>
      </c>
      <c r="JJ130" s="46">
        <f>step*(+prop_idu_male*'By group'!BJ$9*Population!BJ130-'By group'!J$8*Population!J130)</f>
        <v>0</v>
      </c>
      <c r="JK130" s="46">
        <f>step*(+prop_idu_male*'By group'!BK$9*Population!BK130-'By group'!K$8*Population!K130)</f>
        <v>0</v>
      </c>
      <c r="JL130" s="46">
        <f>step*(+prop_idu_male*'By group'!BL$9*Population!BL130-'By group'!L$8*Population!L130)</f>
        <v>-1.9771809339953643</v>
      </c>
      <c r="JM130" s="46">
        <f>step*(+prop_idu_male*'By group'!BM$9*Population!BM130-'By group'!M$8*Population!M130)</f>
        <v>-0.98910857047706524</v>
      </c>
      <c r="JN130" s="46">
        <f>step*(+prop_idu_male*'By group'!BN$9*Population!BN130-'By group'!N$8*Population!N130)</f>
        <v>-0.7959924181842688</v>
      </c>
      <c r="JO130" s="45">
        <f>step*(+(1-prop_idu_male)*'By group'!BB$9*Population!BB130-'By group'!O$8*Population!O130-'By group'!O$6*Population!O130+'By group'!AB$7*Population!AB130)</f>
        <v>-7875.15287208256</v>
      </c>
      <c r="JP130" s="46">
        <f>step*(+(1-prop_idu_male)*'By group'!BC$9*Population!BC130-'By group'!P$8*Population!P130-'By group'!P$6*Population!P130+'By group'!AC$7*Population!AC130)</f>
        <v>-12.050342870012646</v>
      </c>
      <c r="JQ130" s="46">
        <f>step*(+(1-prop_idu_male)*'By group'!BD$9*Population!BD130-'By group'!Q$8*Population!Q130-'By group'!Q$6*Population!Q130+'By group'!AD$7*Population!AD130)</f>
        <v>-34.955233357345804</v>
      </c>
      <c r="JR130" s="46">
        <f>step*(+(1-prop_idu_male)*'By group'!BE$9*Population!BE130-'By group'!R$8*Population!R130-'By group'!R$6*Population!R130+'By group'!AE$7*Population!AE130)</f>
        <v>-35.702347008287887</v>
      </c>
      <c r="JS130" s="46">
        <f>step*(+(1-prop_idu_male)*'By group'!BF$9*Population!BF130-'By group'!S$8*Population!S130-'By group'!S$6*Population!S130+'By group'!AF$7*Population!AF130)</f>
        <v>-10.611570586942655</v>
      </c>
      <c r="JT130" s="46">
        <f>step*(+(1-prop_idu_male)*'By group'!BG$9*Population!BG130-'By group'!T$8*Population!T130-'By group'!T$6*Population!T130+'By group'!AG$7*Population!AG130)</f>
        <v>-2.0277369269771115</v>
      </c>
      <c r="JU130" s="46">
        <f>step*(+(1-prop_idu_male)*'By group'!BH$9*Population!BH130-'By group'!U$8*Population!U130-'By group'!U$6*Population!U130+'By group'!AH$7*Population!AH130)</f>
        <v>-1.6927741616026892</v>
      </c>
      <c r="JV130" s="46">
        <f>step*(+(1-prop_idu_male)*'By group'!BI$9*Population!BI130-'By group'!V$8*Population!V130-'By group'!V$6*Population!V130+'By group'!AI$7*Population!AI130)</f>
        <v>0</v>
      </c>
      <c r="JW130" s="46">
        <f>step*(+(1-prop_idu_male)*'By group'!BJ$9*Population!BJ130-'By group'!W$8*Population!W130-'By group'!W$6*Population!W130+'By group'!AJ$7*Population!AJ130)</f>
        <v>0</v>
      </c>
      <c r="JX130" s="46">
        <f>step*(+(1-prop_idu_male)*'By group'!BK$9*Population!BK130-'By group'!X$8*Population!X130-'By group'!X$6*Population!X130+'By group'!AK$7*Population!AK130)</f>
        <v>0</v>
      </c>
      <c r="JY130" s="46">
        <f>step*(+(1-prop_idu_male)*'By group'!BL$9*Population!BL130-'By group'!Y$8*Population!Y130-'By group'!Y$6*Population!Y130+'By group'!AL$7*Population!AL130)</f>
        <v>-3.541480987027255</v>
      </c>
      <c r="JZ130" s="46">
        <f>step*(+(1-prop_idu_male)*'By group'!BM$9*Population!BM130-'By group'!Z$8*Population!Z130-'By group'!Z$6*Population!Z130+'By group'!AM$7*Population!AM130)</f>
        <v>-1.7424490722560979</v>
      </c>
      <c r="KA130" s="76">
        <f>step*(+(1-prop_idu_male)*'By group'!BN$9*Population!BN130-'By group'!AA$8*Population!AA130-'By group'!AA$6*Population!AA130+'By group'!AN$7*Population!AN130)</f>
        <v>-1.3772624408375469</v>
      </c>
      <c r="KB130" s="46">
        <f>step*(+'By group'!O$6*Population!O130-'By group'!AB$7*Population!AB130)</f>
        <v>6738.8440263337307</v>
      </c>
      <c r="KC130" s="46">
        <f>step*(+'By group'!P$6*Population!P130-'By group'!AC$7*Population!AC130)</f>
        <v>8.7197692715517903</v>
      </c>
      <c r="KD130" s="46">
        <f>step*(+'By group'!Q$6*Population!Q130-'By group'!AD$7*Population!AD130)</f>
        <v>25.212248597424079</v>
      </c>
      <c r="KE130" s="46">
        <f>step*(+'By group'!R$6*Population!R130-'By group'!AE$7*Population!AE130)</f>
        <v>25.635275172887745</v>
      </c>
      <c r="KF130" s="46">
        <f>step*(+'By group'!S$6*Population!S130-'By group'!AF$7*Population!AF130)</f>
        <v>7.5932883235828186</v>
      </c>
      <c r="KG130" s="46">
        <f>step*(+'By group'!T$6*Population!T130-'By group'!AG$7*Population!AG130)</f>
        <v>1.4473967039103077</v>
      </c>
      <c r="KH130" s="46">
        <f>step*(+'By group'!U$6*Population!U130-'By group'!AH$7*Population!AH130)</f>
        <v>1.2030925978657609</v>
      </c>
      <c r="KI130" s="46">
        <f>step*(+'By group'!V$6*Population!V130-'By group'!AI$7*Population!AI130)</f>
        <v>0</v>
      </c>
      <c r="KJ130" s="46">
        <f>step*(+'By group'!W$6*Population!W130-'By group'!AJ$7*Population!AJ130)</f>
        <v>0</v>
      </c>
      <c r="KK130" s="46">
        <f>step*(+'By group'!X$6*Population!X130-'By group'!AK$7*Population!AK130)</f>
        <v>0</v>
      </c>
      <c r="KL130" s="46">
        <f>step*(+'By group'!Y$6*Population!Y130-'By group'!AL$7*Population!AL130)</f>
        <v>2.5160661239930513</v>
      </c>
      <c r="KM130" s="46">
        <f>step*(+'By group'!Z$6*Population!Z130-'By group'!AM$7*Population!AM130)</f>
        <v>1.2318862290676955</v>
      </c>
      <c r="KN130" s="46">
        <f>step*(+'By group'!AA$6*Population!AA130-'By group'!AN$7*Population!AN130)</f>
        <v>0.9683118001278368</v>
      </c>
      <c r="KO130" s="45">
        <v>0</v>
      </c>
      <c r="KP130" s="46">
        <v>0</v>
      </c>
      <c r="KQ130" s="46">
        <v>0</v>
      </c>
      <c r="KR130" s="46">
        <v>0</v>
      </c>
      <c r="KS130" s="46">
        <v>0</v>
      </c>
      <c r="KT130" s="46">
        <v>0</v>
      </c>
      <c r="KU130" s="46">
        <v>0</v>
      </c>
      <c r="KV130" s="46">
        <v>0</v>
      </c>
      <c r="KW130" s="46">
        <v>0</v>
      </c>
      <c r="KX130" s="46">
        <v>0</v>
      </c>
      <c r="KY130" s="46">
        <v>0</v>
      </c>
      <c r="KZ130" s="46">
        <v>0</v>
      </c>
      <c r="LA130" s="46">
        <v>0</v>
      </c>
      <c r="LB130" s="188">
        <f>step*(-'By group'!BB$9*Population!BB130+'By group'!B$8*Population!B130+'By group'!O$8*Population!O130)</f>
        <v>2188.8436378241922</v>
      </c>
      <c r="LC130" s="189">
        <f>step*(-'By group'!BC$9*Population!BC130+'By group'!C$8*Population!C130+'By group'!P$8*Population!P130)</f>
        <v>9.6136184038802028</v>
      </c>
      <c r="LD130" s="189">
        <f>step*(-'By group'!BD$9*Population!BD130+'By group'!D$8*Population!D130+'By group'!Q$8*Population!Q130)</f>
        <v>28.203907325588538</v>
      </c>
      <c r="LE130" s="189">
        <f>step*(-'By group'!BE$9*Population!BE130+'By group'!E$8*Population!E130+'By group'!R$8*Population!R130)</f>
        <v>29.25133179517929</v>
      </c>
      <c r="LF130" s="189">
        <f>step*(-'By group'!BF$9*Population!BF130+'By group'!F$8*Population!F130+'By group'!S$8*Population!S130)</f>
        <v>8.7935521598465858</v>
      </c>
      <c r="LG130" s="189">
        <f>step*(-'By group'!BG$9*Population!BG130+'By group'!G$8*Population!G130+'By group'!T$8*Population!T130)</f>
        <v>1.693873132976861</v>
      </c>
      <c r="LH130" s="189">
        <f>step*(-'By group'!BH$9*Population!BH130+'By group'!H$8*Population!H130+'By group'!U$8*Population!U130)</f>
        <v>1.4335204200135661</v>
      </c>
      <c r="LI130" s="189">
        <f>step*(-'By group'!BI$9*Population!BI130+'By group'!I$8*Population!I130+'By group'!V$8*Population!V130)</f>
        <v>0</v>
      </c>
      <c r="LJ130" s="189">
        <f>step*(-'By group'!BJ$9*Population!BJ130+'By group'!J$8*Population!J130+'By group'!W$8*Population!W130)</f>
        <v>0</v>
      </c>
      <c r="LK130" s="189">
        <f>step*(-'By group'!BK$9*Population!BK130+'By group'!K$8*Population!K130+'By group'!X$8*Population!X130)</f>
        <v>0</v>
      </c>
      <c r="LL130" s="189">
        <f>step*(-'By group'!BL$9*Population!BL130+'By group'!L$8*Population!L130+'By group'!Y$8*Population!Y130)</f>
        <v>3.002595797029568</v>
      </c>
      <c r="LM130" s="189">
        <f>step*(-'By group'!BM$9*Population!BM130+'By group'!M$8*Population!M130+'By group'!Z$8*Population!Z130)</f>
        <v>1.4996714136654674</v>
      </c>
      <c r="LN130" s="189">
        <f>step*(-'By group'!BN$9*Population!BN130+'By group'!N$8*Population!N130+'By group'!AA$8*Population!AA130)</f>
        <v>1.2049430588939787</v>
      </c>
    </row>
    <row r="131" spans="1:326" x14ac:dyDescent="0.25">
      <c r="A131">
        <f t="shared" si="178"/>
        <v>63.5</v>
      </c>
      <c r="B131" s="52">
        <f>step*((-'By group'!B$4-'By group'!B$5-'By group'!B$22)*Population!B131+'By group'!B$3*Population!$BO131)</f>
        <v>210875.86672120227</v>
      </c>
      <c r="C131" s="4">
        <f>step*((-'By group'!C$4-'By group'!C$5-'By group'!C$22)*Population!C131+'By group'!C$3*Population!$BO131)</f>
        <v>-5777.8880870113735</v>
      </c>
      <c r="D131" s="4">
        <f>step*((-'By group'!D$4-'By group'!D$5-'By group'!D$22)*Population!D131+'By group'!D$3*Population!$BO131)</f>
        <v>-37912.960644033483</v>
      </c>
      <c r="E131" s="4">
        <f>step*((-'By group'!E$4-'By group'!E$5-'By group'!E$22)*Population!E131+'By group'!E$3*Population!$BO131)</f>
        <v>-60697.31871305895</v>
      </c>
      <c r="F131" s="4">
        <f>step*((-'By group'!F$4-'By group'!F$5-'By group'!F$22)*Population!F131+'By group'!F$3*Population!$BO131)</f>
        <v>-24628.516044048531</v>
      </c>
      <c r="G131" s="4">
        <f>step*((-'By group'!G$4-'By group'!G$5-'By group'!G$22)*Population!G131+'By group'!G$3*Population!$BO131)</f>
        <v>-5970.2765673468748</v>
      </c>
      <c r="H131" s="4">
        <f>step*((-'By group'!H$4-'By group'!H$5-'By group'!H$22)*Population!H131+'By group'!H$3*Population!$BO131)</f>
        <v>-5545.0647130865646</v>
      </c>
      <c r="I131" s="4">
        <f>step*((-'By group'!I$4-'By group'!I$5-'By group'!I$22)*Population!I131+'By group'!I$3*Population!$BO131)</f>
        <v>0</v>
      </c>
      <c r="J131" s="4">
        <f>step*((-'By group'!J$4-'By group'!J$5-'By group'!J$22)*Population!J131+'By group'!J$3*Population!$BO131)</f>
        <v>0</v>
      </c>
      <c r="K131" s="4">
        <f>step*((-'By group'!K$4-'By group'!K$5-'By group'!K$22)*Population!K131+'By group'!K$3*Population!$BO131)</f>
        <v>0</v>
      </c>
      <c r="L131" s="4">
        <f>step*((-'By group'!L$4-'By group'!L$5-'By group'!L$22)*Population!L131+'By group'!L$3*Population!$BO131)</f>
        <v>-3066.628935367919</v>
      </c>
      <c r="M131" s="4">
        <f>step*((-'By group'!M$4-'By group'!M$5-'By group'!M$22)*Population!M131+'By group'!M$3*Population!$BO131)</f>
        <v>-1739.345341889094</v>
      </c>
      <c r="N131" s="4">
        <f>step*((-'By group'!N$4-'By group'!N$5-'By group'!N$22)*Population!N131+'By group'!N$3*Population!$BO131)</f>
        <v>-1648.2704361290832</v>
      </c>
      <c r="O131" s="8">
        <f>step*((-'By group'!O$4-'By group'!O$5-'By group'!O$22)*Population!O131+'By group'!O$3*Population!$BO131)</f>
        <v>146535.54651462054</v>
      </c>
      <c r="P131" s="4">
        <f>step*((-'By group'!P$4-'By group'!P$5-'By group'!P$22)*Population!P131+'By group'!P$3*Population!$BO131)</f>
        <v>-2856.3872888378264</v>
      </c>
      <c r="Q131" s="4">
        <f>step*((-'By group'!Q$4-'By group'!Q$5-'By group'!Q$22)*Population!Q131+'By group'!Q$3*Population!$BO131)</f>
        <v>-18734.943768338733</v>
      </c>
      <c r="R131" s="4">
        <f>step*((-'By group'!R$4-'By group'!R$5-'By group'!R$22)*Population!R131+'By group'!R$3*Population!$BO131)</f>
        <v>-29976.133248864702</v>
      </c>
      <c r="S131" s="4">
        <f>step*((-'By group'!S$4-'By group'!S$5-'By group'!S$22)*Population!S131+'By group'!S$3*Population!$BO131)</f>
        <v>-12157.583795408875</v>
      </c>
      <c r="T131" s="4">
        <f>step*((-'By group'!T$4-'By group'!T$5-'By group'!T$22)*Population!T131+'By group'!T$3*Population!$BO131)</f>
        <v>-2946.2077261125983</v>
      </c>
      <c r="U131" s="4">
        <f>step*((-'By group'!U$4-'By group'!U$5-'By group'!U$22)*Population!U131+'By group'!U$3*Population!$BO131)</f>
        <v>-2734.9290278593712</v>
      </c>
      <c r="V131" s="4">
        <f>step*((-'By group'!V$4-'By group'!V$5-'By group'!V$22)*Population!V131+'By group'!V$3*Population!$BO131)</f>
        <v>0</v>
      </c>
      <c r="W131" s="4">
        <f>step*((-'By group'!W$4-'By group'!W$5-'By group'!W$22)*Population!W131+'By group'!W$3*Population!$BO131)</f>
        <v>0</v>
      </c>
      <c r="X131" s="4">
        <f>step*((-'By group'!X$4-'By group'!X$5-'By group'!X$22)*Population!X131+'By group'!X$3*Population!$BO131)</f>
        <v>0</v>
      </c>
      <c r="Y131" s="4">
        <f>step*((-'By group'!Y$4-'By group'!Y$5-'By group'!Y$22)*Population!Y131+'By group'!Y$3*Population!$BO131)</f>
        <v>-1512.4066626397328</v>
      </c>
      <c r="Z131" s="4">
        <f>step*((-'By group'!Z$4-'By group'!Z$5-'By group'!Z$22)*Population!Z131+'By group'!Z$3*Population!$BO131)</f>
        <v>-857.3251188973461</v>
      </c>
      <c r="AA131" s="4">
        <f>step*((-'By group'!AA$4-'By group'!AA$5-'By group'!AA$22)*Population!AA131+'By group'!AA$3*Population!$BO131)</f>
        <v>-812.11203165843972</v>
      </c>
      <c r="AB131" s="8">
        <f>step*((-'By group'!AB$4-'By group'!AB$5-'By group'!AB$22)*Population!AB131+'By group'!AB$3*Population!$BO131)</f>
        <v>-1383.0706643489643</v>
      </c>
      <c r="AC131" s="4">
        <f>step*((-'By group'!AC$4-'By group'!AC$5-'By group'!AC$22)*Population!AC131+'By group'!AC$3*Population!$BO131)</f>
        <v>-202.84201596952494</v>
      </c>
      <c r="AD131" s="4">
        <f>step*((-'By group'!AD$4-'By group'!AD$5-'By group'!AD$22)*Population!AD131+'By group'!AD$3*Population!$BO131)</f>
        <v>-1337.8851506440149</v>
      </c>
      <c r="AE131" s="4">
        <f>step*((-'By group'!AE$4-'By group'!AE$5-'By group'!AE$22)*Population!AE131+'By group'!AE$3*Population!$BO131)</f>
        <v>-2157.3159360956674</v>
      </c>
      <c r="AF131" s="4">
        <f>step*((-'By group'!AF$4-'By group'!AF$5-'By group'!AF$22)*Population!AF131+'By group'!AF$3*Population!$BO131)</f>
        <v>-880.10676477948005</v>
      </c>
      <c r="AG131" s="4">
        <f>step*((-'By group'!AG$4-'By group'!AG$5-'By group'!AG$22)*Population!AG131+'By group'!AG$3*Population!$BO131)</f>
        <v>-214.1815678651104</v>
      </c>
      <c r="AH131" s="4">
        <f>step*((-'By group'!AH$4-'By group'!AH$5-'By group'!AH$22)*Population!AH131+'By group'!AH$3*Population!$BO131)</f>
        <v>-200.28554064490302</v>
      </c>
      <c r="AI131" s="4">
        <f>step*((-'By group'!AI$4-'By group'!AI$5-'By group'!AI$22)*Population!AI131+'By group'!AI$3*Population!$BO131)</f>
        <v>0</v>
      </c>
      <c r="AJ131" s="4">
        <f>step*((-'By group'!AJ$4-'By group'!AJ$5-'By group'!AJ$22)*Population!AJ131+'By group'!AJ$3*Population!$BO131)</f>
        <v>0</v>
      </c>
      <c r="AK131" s="4">
        <f>step*((-'By group'!AK$4-'By group'!AK$5-'By group'!AK$22)*Population!AK131+'By group'!AK$3*Population!$BO131)</f>
        <v>0</v>
      </c>
      <c r="AL131" s="4">
        <f>step*((-'By group'!AL$4-'By group'!AL$5-'By group'!AL$22)*Population!AL131+'By group'!AL$3*Population!$BO131)</f>
        <v>-110.82944592432885</v>
      </c>
      <c r="AM131" s="4">
        <f>step*((-'By group'!AM$4-'By group'!AM$5-'By group'!AM$22)*Population!AM131+'By group'!AM$3*Population!$BO131)</f>
        <v>-63.34254851846476</v>
      </c>
      <c r="AN131" s="4">
        <f>step*((-'By group'!AN$4-'By group'!AN$5-'By group'!AN$22)*Population!AN131+'By group'!AN$3*Population!$BO131)</f>
        <v>-60.554327844402032</v>
      </c>
      <c r="AO131" s="8">
        <f>step*((-'By group'!AO$4-'By group'!AO$5-'By group'!AO$22)*Population!AO131+'By group'!AO$3*Population!$BO131)</f>
        <v>18956.592660092552</v>
      </c>
      <c r="AP131" s="4">
        <f>step*((-'By group'!AP$4-'By group'!AP$5-'By group'!AP$22)*Population!AP131+'By group'!AP$3*Population!$BO131)</f>
        <v>-662.27805375243747</v>
      </c>
      <c r="AQ131" s="4">
        <f>step*((-'By group'!AQ$4-'By group'!AQ$5-'By group'!AQ$22)*Population!AQ131+'By group'!AQ$3*Population!$BO131)</f>
        <v>-4337.4681683830004</v>
      </c>
      <c r="AR131" s="4">
        <f>step*((-'By group'!AR$4-'By group'!AR$5-'By group'!AR$22)*Population!AR131+'By group'!AR$3*Population!$BO131)</f>
        <v>-6922.1181177396229</v>
      </c>
      <c r="AS131" s="4">
        <f>step*((-'By group'!AS$4-'By group'!AS$5-'By group'!AS$22)*Population!AS131+'By group'!AS$3*Population!$BO131)</f>
        <v>-2800.8187360632955</v>
      </c>
      <c r="AT131" s="4">
        <f>step*((-'By group'!AT$4-'By group'!AT$5-'By group'!AT$22)*Population!AT131+'By group'!AT$3*Population!$BO131)</f>
        <v>-677.36089985135459</v>
      </c>
      <c r="AU131" s="4">
        <f>step*((-'By group'!AU$4-'By group'!AU$5-'By group'!AU$22)*Population!AU131+'By group'!AU$3*Population!$BO131)</f>
        <v>-625.963399135278</v>
      </c>
      <c r="AV131" s="4">
        <f>step*((-'By group'!AV$4-'By group'!AV$5-'By group'!AV$22)*Population!AV131+'By group'!AV$3*Population!$BO131)</f>
        <v>0</v>
      </c>
      <c r="AW131" s="4">
        <f>step*((-'By group'!AW$4-'By group'!AW$5-'By group'!AW$22)*Population!AW131+'By group'!AW$3*Population!$BO131)</f>
        <v>0</v>
      </c>
      <c r="AX131" s="4">
        <f>step*((-'By group'!AX$4-'By group'!AX$5-'By group'!AX$22)*Population!AX131+'By group'!AX$3*Population!$BO131)</f>
        <v>0</v>
      </c>
      <c r="AY131" s="4">
        <f>step*((-'By group'!AY$4-'By group'!AY$5-'By group'!AY$22)*Population!AY131+'By group'!AY$3*Population!$BO131)</f>
        <v>-346.05127566998931</v>
      </c>
      <c r="AZ131" s="4">
        <f>step*((-'By group'!AZ$4-'By group'!AZ$5-'By group'!AZ$22)*Population!AZ131+'By group'!AZ$3*Population!$BO131)</f>
        <v>-194.9569627051813</v>
      </c>
      <c r="BA131" s="4">
        <f>step*((-'By group'!BA$4-'By group'!BA$5-'By group'!BA$22)*Population!BA131+'By group'!BA$3*Population!$BO131)</f>
        <v>-182.83804162358024</v>
      </c>
      <c r="BB131" s="8">
        <f>step*((-'By group'!BB$4-'By group'!BB$5-'By group'!BB$22)*Population!BB131+'By group'!BB$3*Population!$BO131)</f>
        <v>6067.6350534172161</v>
      </c>
      <c r="BC131" s="4">
        <f>step*((-'By group'!BC$4-'By group'!BC$5-'By group'!BC$22)*Population!BC131+'By group'!BC$3*Population!$BO131)</f>
        <v>-460.6862280290369</v>
      </c>
      <c r="BD131" s="4">
        <f>step*((-'By group'!BD$4-'By group'!BD$5-'By group'!BD$22)*Population!BD131+'By group'!BD$3*Population!$BO131)</f>
        <v>-2336.5582569370372</v>
      </c>
      <c r="BE131" s="4">
        <f>step*((-'By group'!BE$4-'By group'!BE$5-'By group'!BE$22)*Population!BE131+'By group'!BE$3*Population!$BO131)</f>
        <v>-3250.916782062553</v>
      </c>
      <c r="BF131" s="4">
        <f>step*((-'By group'!BF$4-'By group'!BF$5-'By group'!BF$22)*Population!BF131+'By group'!BF$3*Population!$BO131)</f>
        <v>-1206.1915448162636</v>
      </c>
      <c r="BG131" s="4">
        <f>step*((-'By group'!BG$4-'By group'!BG$5-'By group'!BG$22)*Population!BG131+'By group'!BG$3*Population!$BO131)</f>
        <v>-275.28102363268476</v>
      </c>
      <c r="BH131" s="4">
        <f>step*((-'By group'!BH$4-'By group'!BH$5-'By group'!BH$22)*Population!BH131+'By group'!BH$3*Population!$BO131)</f>
        <v>-236.6868575584985</v>
      </c>
      <c r="BI131" s="4">
        <f>step*((-'By group'!BI$4-'By group'!BI$5-'By group'!BI$22)*Population!BI131+'By group'!BI$3*Population!$BO131)</f>
        <v>0</v>
      </c>
      <c r="BJ131" s="4">
        <f>step*((-'By group'!BJ$4-'By group'!BJ$5-'By group'!BJ$22)*Population!BJ131+'By group'!BJ$3*Population!$BO131)</f>
        <v>0</v>
      </c>
      <c r="BK131" s="4">
        <f>step*((-'By group'!BK$4-'By group'!BK$5-'By group'!BK$22)*Population!BK131+'By group'!BK$3*Population!$BO131)</f>
        <v>0</v>
      </c>
      <c r="BL131" s="4">
        <f>step*((-'By group'!BL$4-'By group'!BL$5-'By group'!BL$22)*Population!BL131+'By group'!BL$3*Population!$BO131)</f>
        <v>-155.63739927903725</v>
      </c>
      <c r="BM131" s="4">
        <f>step*((-'By group'!BM$4-'By group'!BM$5-'By group'!BM$22)*Population!BM131+'By group'!BM$3*Population!$BO131)</f>
        <v>-79.242783169139273</v>
      </c>
      <c r="BN131" s="4">
        <f>step*((-'By group'!BN$4-'By group'!BN$5-'By group'!BN$22)*Population!BN131+'By group'!BN$3*Population!$BO131)</f>
        <v>-66.311352639553405</v>
      </c>
      <c r="BO131" s="71">
        <f>-step*SUM(SCR!B131:N131)*Population!B131</f>
        <v>-150642.50735040635</v>
      </c>
      <c r="BP131" s="4">
        <f>step*-SUM('By group'!C$11:C$21)*Population!C131</f>
        <v>-144447.20217528433</v>
      </c>
      <c r="BQ131" s="4">
        <f>step*-SUM('By group'!D$11:D$21)*Population!D131</f>
        <v>-105313.77956675968</v>
      </c>
      <c r="BR131" s="4">
        <f>step*-SUM('By group'!E$11:E$21)*Population!E131</f>
        <v>-43355.227652184964</v>
      </c>
      <c r="BS131" s="4">
        <f>step*-SUM('By group'!F$11:F$21)*Population!F131</f>
        <v>-12962.376865288701</v>
      </c>
      <c r="BT131" s="4">
        <f>step*-SUM('By group'!G$11:G$21)*Population!G131</f>
        <v>-6219.038090986327</v>
      </c>
      <c r="BU131" s="4">
        <f>step*-SUM('By group'!H$11:H$21)*Population!H131</f>
        <v>0</v>
      </c>
      <c r="BV131" s="4">
        <f>step*-SUM('By group'!I$11:I$21)*Population!I131</f>
        <v>0</v>
      </c>
      <c r="BW131" s="4">
        <f>step*-SUM('By group'!J$11:J$21)*Population!J131</f>
        <v>0</v>
      </c>
      <c r="BX131" s="4">
        <f>step*-SUM('By group'!K$11:K$21)*Population!K131</f>
        <v>0</v>
      </c>
      <c r="BY131" s="4">
        <f>step*-SUM('By group'!L$11:L$21)*Population!L131</f>
        <v>-2190.4492395485136</v>
      </c>
      <c r="BZ131" s="4">
        <f>step*-SUM('By group'!M$11:M$21)*Population!M131</f>
        <v>-1087.0908386806839</v>
      </c>
      <c r="CA131" s="4">
        <f>step*-SUM('By group'!N$11:N$21)*Population!N131</f>
        <v>0</v>
      </c>
      <c r="CB131" s="13">
        <f>-step*SUM(SCR!O131:AA131)*Population!O131</f>
        <v>-74482.744693147746</v>
      </c>
      <c r="CC131" s="4">
        <f>step*-SUM('By group'!P$11:P$21)*Population!P131</f>
        <v>-71409.682220945659</v>
      </c>
      <c r="CD131" s="4">
        <f>step*-SUM('By group'!Q$11:Q$21)*Population!Q131</f>
        <v>-52041.510467607593</v>
      </c>
      <c r="CE131" s="4">
        <f>step*-SUM('By group'!R$11:R$21)*Population!R131</f>
        <v>-21411.523749189073</v>
      </c>
      <c r="CF131" s="4">
        <f>step*-SUM('By group'!S$11:S$21)*Population!S131</f>
        <v>-6398.7283133730925</v>
      </c>
      <c r="CG131" s="4">
        <f>step*-SUM('By group'!T$11:T$21)*Population!T131</f>
        <v>-3068.9663813672896</v>
      </c>
      <c r="CH131" s="4">
        <f>step*-SUM('By group'!U$11:U$21)*Population!U131</f>
        <v>0</v>
      </c>
      <c r="CI131" s="4">
        <f>step*-SUM('By group'!V$11:V$21)*Population!V131</f>
        <v>0</v>
      </c>
      <c r="CJ131" s="4">
        <f>step*-SUM('By group'!W$11:W$21)*Population!W131</f>
        <v>0</v>
      </c>
      <c r="CK131" s="4">
        <f>step*-SUM('By group'!X$11:X$21)*Population!X131</f>
        <v>0</v>
      </c>
      <c r="CL131" s="4">
        <f>step*-SUM('By group'!Y$11:Y$21)*Population!Y131</f>
        <v>-1080.2904733140947</v>
      </c>
      <c r="CM131" s="4">
        <f>step*-SUM('By group'!Z$11:Z$21)*Population!Z131</f>
        <v>-535.82819931084134</v>
      </c>
      <c r="CN131" s="4">
        <f>step*-SUM('By group'!AA$11:AA$21)*Population!AA131</f>
        <v>0</v>
      </c>
      <c r="CO131" s="13">
        <f>-step*SUM(SCR!AB131:AN131)*Population!AB131</f>
        <v>-5279.4794891932243</v>
      </c>
      <c r="CP131" s="4">
        <f>step*-SUM('By group'!AC$11:AC$21)*Population!AC131</f>
        <v>-5071.0503992381236</v>
      </c>
      <c r="CQ131" s="4">
        <f>step*-SUM('By group'!AD$11:AD$21)*Population!AD131</f>
        <v>-3716.3476406778191</v>
      </c>
      <c r="CR131" s="4">
        <f>step*-SUM('By group'!AE$11:AE$21)*Population!AE131</f>
        <v>-1540.9399543540483</v>
      </c>
      <c r="CS131" s="4">
        <f>step*-SUM('By group'!AF$11:AF$21)*Population!AF131</f>
        <v>-463.21408672604213</v>
      </c>
      <c r="CT131" s="4">
        <f>step*-SUM('By group'!AG$11:AG$21)*Population!AG131</f>
        <v>-223.10579985948999</v>
      </c>
      <c r="CU131" s="4">
        <f>step*-SUM('By group'!AH$11:AH$21)*Population!AH131</f>
        <v>0</v>
      </c>
      <c r="CV131" s="4">
        <f>step*-SUM('By group'!AI$11:AI$21)*Population!AI131</f>
        <v>0</v>
      </c>
      <c r="CW131" s="4">
        <f>step*-SUM('By group'!AJ$11:AJ$21)*Population!AJ131</f>
        <v>0</v>
      </c>
      <c r="CX131" s="4">
        <f>step*-SUM('By group'!AK$11:AK$21)*Population!AK131</f>
        <v>0</v>
      </c>
      <c r="CY131" s="4">
        <f>step*-SUM('By group'!AL$11:AL$21)*Population!AL131</f>
        <v>-79.16388994594918</v>
      </c>
      <c r="CZ131" s="4">
        <f>step*-SUM('By group'!AM$11:AM$21)*Population!AM131</f>
        <v>-39.589092824040478</v>
      </c>
      <c r="DA131" s="4">
        <f>step*-SUM('By group'!AN$11:AN$21)*Population!AN131</f>
        <v>0</v>
      </c>
      <c r="DB131" s="13">
        <f>-step*SUM(SCR!AO131:BA131)*Population!AO131</f>
        <v>-17276.581384805086</v>
      </c>
      <c r="DC131" s="4">
        <f>step*-SUM('By group'!AP$11:AP$21)*Population!AP131</f>
        <v>-16556.951343810935</v>
      </c>
      <c r="DD131" s="4">
        <f>step*-SUM('By group'!AQ$11:AQ$21)*Population!AQ131</f>
        <v>-12048.522689952779</v>
      </c>
      <c r="DE131" s="4">
        <f>step*-SUM('By group'!AR$11:AR$21)*Population!AR131</f>
        <v>-4944.3700840997299</v>
      </c>
      <c r="DF131" s="4">
        <f>step*-SUM('By group'!AS$11:AS$21)*Population!AS131</f>
        <v>-1474.11512424384</v>
      </c>
      <c r="DG131" s="4">
        <f>step*-SUM('By group'!AT$11:AT$21)*Population!AT131</f>
        <v>-705.58427067849425</v>
      </c>
      <c r="DH131" s="4">
        <f>step*-SUM('By group'!AU$11:AU$21)*Population!AU131</f>
        <v>0</v>
      </c>
      <c r="DI131" s="4">
        <f>step*-SUM('By group'!AV$11:AV$21)*Population!AV131</f>
        <v>0</v>
      </c>
      <c r="DJ131" s="4">
        <f>step*-SUM('By group'!AW$11:AW$21)*Population!AW131</f>
        <v>0</v>
      </c>
      <c r="DK131" s="4">
        <f>step*-SUM('By group'!AX$11:AX$21)*Population!AX131</f>
        <v>0</v>
      </c>
      <c r="DL131" s="4">
        <f>step*-SUM('By group'!AY$11:AY$21)*Population!AY131</f>
        <v>-247.1794826214209</v>
      </c>
      <c r="DM131" s="4">
        <f>step*-SUM('By group'!AZ$11:AZ$21)*Population!AZ131</f>
        <v>-121.8481016907383</v>
      </c>
      <c r="DN131" s="4">
        <f>step*-SUM('By group'!BA$11:BA$21)*Population!BA131</f>
        <v>0</v>
      </c>
      <c r="DO131" s="13">
        <f>-step*SUM(SCR!BB131:BN131)*Population!BB131</f>
        <v>-8150.6290777419608</v>
      </c>
      <c r="DP131" s="4">
        <f>step*-SUM('By group'!BC$11:BC$21)*Population!BC131</f>
        <v>-7678.1038004839475</v>
      </c>
      <c r="DQ131" s="4">
        <f>step*-SUM('By group'!BD$11:BD$21)*Population!BD131</f>
        <v>-5310.3596748569016</v>
      </c>
      <c r="DR131" s="4">
        <f>step*-SUM('By group'!BE$11:BE$21)*Population!BE131</f>
        <v>-2031.8229887890957</v>
      </c>
      <c r="DS131" s="4">
        <f>step*-SUM('By group'!BF$11:BF$21)*Population!BF131</f>
        <v>-574.37692610298268</v>
      </c>
      <c r="DT131" s="4">
        <f>step*-SUM('By group'!BG$11:BG$21)*Population!BG131</f>
        <v>-264.69329195450456</v>
      </c>
      <c r="DU131" s="4">
        <f>step*-SUM('By group'!BH$11:BH$21)*Population!BH131</f>
        <v>0</v>
      </c>
      <c r="DV131" s="4">
        <f>step*-SUM('By group'!BI$11:BI$21)*Population!BI131</f>
        <v>0</v>
      </c>
      <c r="DW131" s="4">
        <f>step*-SUM('By group'!BJ$11:BJ$21)*Population!BJ131</f>
        <v>0</v>
      </c>
      <c r="DX131" s="4">
        <f>step*-SUM('By group'!BK$11:BK$21)*Population!BK131</f>
        <v>0</v>
      </c>
      <c r="DY131" s="4">
        <f>step*-SUM('By group'!BL$11:BL$21)*Population!BL131</f>
        <v>-86.465221821687365</v>
      </c>
      <c r="DZ131" s="4">
        <f>step*-SUM('By group'!BM$11:BM$21)*Population!BM131</f>
        <v>-39.621391584569636</v>
      </c>
      <c r="EA131" s="4">
        <f>step*-SUM('By group'!BN$11:BN$21)*Population!BN131</f>
        <v>0</v>
      </c>
      <c r="EB131" s="52">
        <v>0</v>
      </c>
      <c r="EC131" s="4">
        <f t="shared" si="111"/>
        <v>150642.50735040635</v>
      </c>
      <c r="ED131" s="4">
        <f t="shared" si="111"/>
        <v>144447.20217528433</v>
      </c>
      <c r="EE131" s="4">
        <f t="shared" si="112"/>
        <v>105313.77956675968</v>
      </c>
      <c r="EF131" s="4">
        <f t="shared" si="113"/>
        <v>43355.227652184964</v>
      </c>
      <c r="EG131" s="4">
        <f t="shared" si="114"/>
        <v>12962.376865288701</v>
      </c>
      <c r="EH131" s="4">
        <f t="shared" si="114"/>
        <v>6219.038090986327</v>
      </c>
      <c r="EI131" s="4">
        <v>0</v>
      </c>
      <c r="EJ131" s="4">
        <f t="shared" si="115"/>
        <v>0</v>
      </c>
      <c r="EK131" s="4">
        <f t="shared" si="116"/>
        <v>0</v>
      </c>
      <c r="EL131" s="4">
        <f t="shared" si="117"/>
        <v>0</v>
      </c>
      <c r="EM131" s="4">
        <f t="shared" si="118"/>
        <v>2190.4492395485136</v>
      </c>
      <c r="EN131" s="4">
        <f t="shared" si="119"/>
        <v>1087.0908386806839</v>
      </c>
      <c r="EO131" s="52">
        <v>0</v>
      </c>
      <c r="EP131" s="4">
        <f t="shared" si="120"/>
        <v>74482.744693147746</v>
      </c>
      <c r="EQ131" s="4">
        <f t="shared" si="121"/>
        <v>71409.682220945659</v>
      </c>
      <c r="ER131" s="4">
        <f t="shared" si="122"/>
        <v>52041.510467607593</v>
      </c>
      <c r="ES131" s="4">
        <f t="shared" si="123"/>
        <v>21411.523749189073</v>
      </c>
      <c r="ET131" s="4">
        <f t="shared" si="124"/>
        <v>6398.7283133730925</v>
      </c>
      <c r="EU131" s="4">
        <f t="shared" si="125"/>
        <v>3068.9663813672896</v>
      </c>
      <c r="EV131" s="4">
        <v>0</v>
      </c>
      <c r="EW131" s="4">
        <f t="shared" si="126"/>
        <v>0</v>
      </c>
      <c r="EX131" s="4">
        <f t="shared" si="127"/>
        <v>0</v>
      </c>
      <c r="EY131" s="4">
        <f t="shared" si="128"/>
        <v>0</v>
      </c>
      <c r="EZ131" s="4">
        <f t="shared" si="129"/>
        <v>1080.2904733140947</v>
      </c>
      <c r="FA131" s="4">
        <f t="shared" si="130"/>
        <v>535.82819931084134</v>
      </c>
      <c r="FB131" s="52">
        <v>0</v>
      </c>
      <c r="FC131" s="4">
        <f t="shared" si="131"/>
        <v>5279.4794891932243</v>
      </c>
      <c r="FD131" s="4">
        <f t="shared" si="132"/>
        <v>5071.0503992381236</v>
      </c>
      <c r="FE131" s="4">
        <f t="shared" si="133"/>
        <v>3716.3476406778191</v>
      </c>
      <c r="FF131" s="4">
        <f t="shared" si="134"/>
        <v>1540.9399543540483</v>
      </c>
      <c r="FG131" s="4">
        <f t="shared" si="135"/>
        <v>463.21408672604213</v>
      </c>
      <c r="FH131" s="4">
        <f t="shared" si="136"/>
        <v>223.10579985948999</v>
      </c>
      <c r="FI131" s="4">
        <v>0</v>
      </c>
      <c r="FJ131" s="4">
        <f t="shared" si="137"/>
        <v>0</v>
      </c>
      <c r="FK131" s="4">
        <f t="shared" si="138"/>
        <v>0</v>
      </c>
      <c r="FL131" s="4">
        <f t="shared" si="139"/>
        <v>0</v>
      </c>
      <c r="FM131" s="4">
        <f t="shared" si="140"/>
        <v>79.16388994594918</v>
      </c>
      <c r="FN131" s="9">
        <f t="shared" si="141"/>
        <v>39.589092824040478</v>
      </c>
      <c r="FO131" s="4">
        <v>0</v>
      </c>
      <c r="FP131" s="4">
        <f t="shared" si="142"/>
        <v>17276.581384805086</v>
      </c>
      <c r="FQ131" s="4">
        <f t="shared" si="143"/>
        <v>16556.951343810935</v>
      </c>
      <c r="FR131" s="4">
        <f t="shared" si="144"/>
        <v>12048.522689952779</v>
      </c>
      <c r="FS131" s="4">
        <f t="shared" si="145"/>
        <v>4944.3700840997299</v>
      </c>
      <c r="FT131" s="4">
        <f t="shared" si="146"/>
        <v>1474.11512424384</v>
      </c>
      <c r="FU131" s="4">
        <f t="shared" si="147"/>
        <v>705.58427067849425</v>
      </c>
      <c r="FV131" s="4">
        <v>0</v>
      </c>
      <c r="FW131" s="4">
        <f t="shared" si="148"/>
        <v>0</v>
      </c>
      <c r="FX131" s="4">
        <f t="shared" si="149"/>
        <v>0</v>
      </c>
      <c r="FY131" s="4">
        <f t="shared" si="150"/>
        <v>0</v>
      </c>
      <c r="FZ131" s="4">
        <f t="shared" si="151"/>
        <v>247.1794826214209</v>
      </c>
      <c r="GA131" s="4">
        <f t="shared" si="152"/>
        <v>121.8481016907383</v>
      </c>
      <c r="GB131" s="4">
        <v>0</v>
      </c>
      <c r="GC131" s="4">
        <f t="shared" si="153"/>
        <v>8150.6290777419608</v>
      </c>
      <c r="GD131" s="4">
        <f t="shared" si="94"/>
        <v>7678.1038004839475</v>
      </c>
      <c r="GE131" s="4">
        <f t="shared" si="95"/>
        <v>5310.3596748569016</v>
      </c>
      <c r="GF131" s="4">
        <f t="shared" si="96"/>
        <v>2031.8229887890957</v>
      </c>
      <c r="GG131" s="4">
        <f t="shared" si="97"/>
        <v>574.37692610298268</v>
      </c>
      <c r="GH131" s="4">
        <f t="shared" si="98"/>
        <v>264.69329195450456</v>
      </c>
      <c r="GI131" s="4">
        <v>0</v>
      </c>
      <c r="GJ131" s="4">
        <f t="shared" si="154"/>
        <v>0</v>
      </c>
      <c r="GK131" s="4">
        <f t="shared" si="155"/>
        <v>0</v>
      </c>
      <c r="GL131" s="4">
        <f t="shared" si="99"/>
        <v>0</v>
      </c>
      <c r="GM131" s="4">
        <f t="shared" si="100"/>
        <v>86.465221821687365</v>
      </c>
      <c r="GN131" s="4">
        <f t="shared" si="101"/>
        <v>39.621391584569636</v>
      </c>
      <c r="GO131" s="52">
        <v>0</v>
      </c>
      <c r="GP131" s="4">
        <f>step*(-'By group'!C$32*Population!C131+'By group'!I$33*Population!I131)</f>
        <v>0</v>
      </c>
      <c r="GQ131" s="4">
        <f>step*(-'By group'!D$32*Population!D131+'By group'!J$33*Population!J131)</f>
        <v>0</v>
      </c>
      <c r="GR131" s="4">
        <f>step*(-'By group'!E$32*Population!E131+'By group'!K$33*Population!K131)</f>
        <v>0</v>
      </c>
      <c r="GS131" s="4">
        <f>step*(-'By group'!F$32*Population!F131+'By group'!L$33*Population!L131)</f>
        <v>-5385.9638128700935</v>
      </c>
      <c r="GT131" s="4">
        <f>step*(-'By group'!G$32*Population!G131+'By group'!M$33*Population!M131)</f>
        <v>-700.26219885692365</v>
      </c>
      <c r="GU131" s="4">
        <f>step*(-'By group'!H$32*Population!H131+'By group'!N$33*Population!N131)</f>
        <v>-612.48324718196636</v>
      </c>
      <c r="GV131" s="46">
        <f t="shared" si="156"/>
        <v>0</v>
      </c>
      <c r="GW131" s="14">
        <f t="shared" si="157"/>
        <v>0</v>
      </c>
      <c r="GX131" s="4">
        <f t="shared" si="158"/>
        <v>0</v>
      </c>
      <c r="GY131" s="4">
        <f t="shared" si="159"/>
        <v>5385.9638128700935</v>
      </c>
      <c r="GZ131" s="4">
        <f t="shared" si="160"/>
        <v>700.26219885692365</v>
      </c>
      <c r="HA131" s="4">
        <f t="shared" si="161"/>
        <v>612.48324718196636</v>
      </c>
      <c r="HB131" s="8">
        <v>0</v>
      </c>
      <c r="HC131" s="4">
        <f>step*(-'By group'!P$32*Population!P131+'By group'!V$33*Population!V131)</f>
        <v>0</v>
      </c>
      <c r="HD131" s="4">
        <f>step*(-'By group'!Q$32*Population!Q131+'By group'!W$33*Population!W131)</f>
        <v>0</v>
      </c>
      <c r="HE131" s="4">
        <f>step*(-'By group'!R$32*Population!R131+'By group'!X$33*Population!X131)</f>
        <v>0</v>
      </c>
      <c r="HF131" s="4">
        <f>step*(-'By group'!S$32*Population!S131+'By group'!Y$33*Population!Y131)</f>
        <v>-2659.2189200294988</v>
      </c>
      <c r="HG131" s="4">
        <f>step*(-'By group'!T$32*Population!T131+'By group'!Z$33*Population!Z131)</f>
        <v>-345.87917661803732</v>
      </c>
      <c r="HH131" s="4">
        <f>step*(-'By group'!U$32*Population!U131+'By group'!AA$33*Population!AA131)</f>
        <v>-302.31065233743192</v>
      </c>
      <c r="HI131" s="14">
        <f t="shared" si="162"/>
        <v>0</v>
      </c>
      <c r="HJ131" s="46">
        <f t="shared" si="163"/>
        <v>0</v>
      </c>
      <c r="HK131" s="4">
        <f t="shared" si="164"/>
        <v>0</v>
      </c>
      <c r="HL131" s="4">
        <f t="shared" si="165"/>
        <v>2659.2189200294988</v>
      </c>
      <c r="HM131" s="4">
        <f t="shared" si="166"/>
        <v>345.87917661803732</v>
      </c>
      <c r="HN131" s="9">
        <f t="shared" si="167"/>
        <v>302.31065233743192</v>
      </c>
      <c r="HO131" s="4">
        <v>0</v>
      </c>
      <c r="HP131" s="4">
        <f>step*(-'By group'!AC$32*Population!AC131+'By group'!AI$33*Population!AI131)</f>
        <v>0</v>
      </c>
      <c r="HQ131" s="4">
        <f>step*(-'By group'!AD$32*Population!AD131+'By group'!AJ$33*Population!AJ131)</f>
        <v>0</v>
      </c>
      <c r="HR131" s="4">
        <f>step*(-'By group'!AE$32*Population!AE131+'By group'!AK$33*Population!AK131)</f>
        <v>0</v>
      </c>
      <c r="HS131" s="4">
        <f>step*(-'By group'!AF$32*Population!AF131+'By group'!AL$33*Population!AL131)</f>
        <v>-192.02509839004648</v>
      </c>
      <c r="HT131" s="4">
        <f>step*(-'By group'!AG$32*Population!AG131+'By group'!AM$33*Population!AM131)</f>
        <v>-24.826613559877764</v>
      </c>
      <c r="HU131" s="4">
        <f>step*(-'By group'!AH$32*Population!AH131+'By group'!AN$33*Population!AN131)</f>
        <v>-21.854375217244325</v>
      </c>
      <c r="HV131" s="14">
        <f t="shared" si="168"/>
        <v>0</v>
      </c>
      <c r="HW131" s="46">
        <f t="shared" si="169"/>
        <v>0</v>
      </c>
      <c r="HX131" s="4">
        <f t="shared" si="170"/>
        <v>0</v>
      </c>
      <c r="HY131" s="4">
        <f t="shared" si="171"/>
        <v>192.02509839004648</v>
      </c>
      <c r="HZ131" s="4">
        <f t="shared" si="172"/>
        <v>24.826613559877764</v>
      </c>
      <c r="IA131" s="4">
        <f t="shared" si="173"/>
        <v>21.854375217244325</v>
      </c>
      <c r="IB131" s="8">
        <v>0</v>
      </c>
      <c r="IC131" s="4">
        <f>step*(-'By group'!AP$32*Population!AP131+'By group'!AV$33*Population!AV131)</f>
        <v>0</v>
      </c>
      <c r="ID131" s="4">
        <f>step*(-'By group'!AQ$32*Population!AQ131+'By group'!AW$33*Population!AW131)</f>
        <v>0</v>
      </c>
      <c r="IE131" s="4">
        <f>step*(-'By group'!AR$32*Population!AR131+'By group'!AX$33*Population!AX131)</f>
        <v>0</v>
      </c>
      <c r="IF131" s="4">
        <f>step*(-'By group'!AS$32*Population!AS131+'By group'!AY$33*Population!AY131)</f>
        <v>-613.46782081120955</v>
      </c>
      <c r="IG131" s="4">
        <f>step*(-'By group'!AT$32*Population!AT131+'By group'!AZ$33*Population!AZ131)</f>
        <v>-80.192803290329692</v>
      </c>
      <c r="IH131" s="4">
        <f>step*(-'By group'!AU$32*Population!AU131+'By group'!BA$33*Population!BA131)</f>
        <v>-69.991027612168864</v>
      </c>
      <c r="II131" s="14">
        <f t="shared" si="102"/>
        <v>0</v>
      </c>
      <c r="IJ131" s="4">
        <f t="shared" si="103"/>
        <v>0</v>
      </c>
      <c r="IK131" s="4">
        <f t="shared" si="174"/>
        <v>0</v>
      </c>
      <c r="IL131" s="4">
        <f t="shared" si="175"/>
        <v>613.46782081120955</v>
      </c>
      <c r="IM131" s="4">
        <f t="shared" si="176"/>
        <v>80.192803290329692</v>
      </c>
      <c r="IN131" s="4">
        <f t="shared" si="177"/>
        <v>69.991027612168864</v>
      </c>
      <c r="IO131" s="8">
        <v>0</v>
      </c>
      <c r="IP131" s="4">
        <f>step*(-'By group'!BC$32*Population!BC131+'By group'!BI$33*Population!BI131)</f>
        <v>0</v>
      </c>
      <c r="IQ131" s="4">
        <f>step*(-'By group'!BD$32*Population!BD131+'By group'!BJ$33*Population!BJ131)</f>
        <v>0</v>
      </c>
      <c r="IR131" s="4">
        <f>step*(-'By group'!BE$32*Population!BE131+'By group'!BK$33*Population!BK131)</f>
        <v>0</v>
      </c>
      <c r="IS131" s="4">
        <f>step*(-'By group'!BF$32*Population!BF131+'By group'!BL$33*Population!BL131)</f>
        <v>-243.95585214064766</v>
      </c>
      <c r="IT131" s="4">
        <f>step*(-'By group'!BG$32*Population!BG131+'By group'!BM$33*Population!BM131)</f>
        <v>-33.127962598616094</v>
      </c>
      <c r="IU131" s="4">
        <f>step*(-'By group'!BH$32*Population!BH131+'By group'!BN$33*Population!BN131)</f>
        <v>-27.108498654601014</v>
      </c>
      <c r="IV131" s="14">
        <f t="shared" si="104"/>
        <v>0</v>
      </c>
      <c r="IW131" s="4">
        <f t="shared" si="105"/>
        <v>0</v>
      </c>
      <c r="IX131" s="4">
        <f t="shared" si="106"/>
        <v>0</v>
      </c>
      <c r="IY131" s="4">
        <f t="shared" si="107"/>
        <v>243.95585214064766</v>
      </c>
      <c r="IZ131" s="4">
        <f t="shared" si="108"/>
        <v>33.127962598616094</v>
      </c>
      <c r="JA131" s="4">
        <f t="shared" si="109"/>
        <v>27.108498654601014</v>
      </c>
      <c r="JB131" s="75">
        <f>step*(+prop_idu_male*'By group'!BB$9*Population!BB131-'By group'!B$8*Population!B131)</f>
        <v>-1055.4723697626573</v>
      </c>
      <c r="JC131" s="46">
        <f>step*(+prop_idu_male*'By group'!BC$9*Population!BC131-'By group'!C$8*Population!C131)</f>
        <v>-6.3009876527061426</v>
      </c>
      <c r="JD131" s="46">
        <f>step*(+prop_idu_male*'By group'!BD$9*Population!BD131-'By group'!D$8*Population!D131)</f>
        <v>-18.513783269420621</v>
      </c>
      <c r="JE131" s="46">
        <f>step*(+prop_idu_male*'By group'!BE$9*Population!BE131-'By group'!E$8*Population!E131)</f>
        <v>-19.239426239545569</v>
      </c>
      <c r="JF131" s="46">
        <f>step*(+prop_idu_male*'By group'!BF$9*Population!BF131-'By group'!F$8*Population!F131)</f>
        <v>-5.791936121320771</v>
      </c>
      <c r="JG131" s="46">
        <f>step*(+prop_idu_male*'By group'!BG$9*Population!BG131-'By group'!G$8*Population!G131)</f>
        <v>-1.1167548380591032</v>
      </c>
      <c r="JH131" s="46">
        <f>step*(+prop_idu_male*'By group'!BH$9*Population!BH131-'By group'!H$8*Population!H131)</f>
        <v>-0.94658100087551533</v>
      </c>
      <c r="JI131" s="46">
        <f>step*(+prop_idu_male*'By group'!BI$9*Population!BI131-'By group'!I$8*Population!I131)</f>
        <v>0</v>
      </c>
      <c r="JJ131" s="46">
        <f>step*(+prop_idu_male*'By group'!BJ$9*Population!BJ131-'By group'!J$8*Population!J131)</f>
        <v>0</v>
      </c>
      <c r="JK131" s="46">
        <f>step*(+prop_idu_male*'By group'!BK$9*Population!BK131-'By group'!K$8*Population!K131)</f>
        <v>0</v>
      </c>
      <c r="JL131" s="46">
        <f>step*(+prop_idu_male*'By group'!BL$9*Population!BL131-'By group'!L$8*Population!L131)</f>
        <v>-1.982932707176464</v>
      </c>
      <c r="JM131" s="46">
        <f>step*(+prop_idu_male*'By group'!BM$9*Population!BM131-'By group'!M$8*Population!M131)</f>
        <v>-0.99199949887771655</v>
      </c>
      <c r="JN131" s="46">
        <f>step*(+prop_idu_male*'By group'!BN$9*Population!BN131-'By group'!N$8*Population!N131)</f>
        <v>-0.7983163009291826</v>
      </c>
      <c r="JO131" s="45">
        <f>step*(+(1-prop_idu_male)*'By group'!BB$9*Population!BB131-'By group'!O$8*Population!O131-'By group'!O$6*Population!O131+'By group'!AB$7*Population!AB131)</f>
        <v>-7897.3124220970813</v>
      </c>
      <c r="JP131" s="46">
        <f>step*(+(1-prop_idu_male)*'By group'!BC$9*Population!BC131-'By group'!P$8*Population!P131-'By group'!P$6*Population!P131+'By group'!AC$7*Population!AC131)</f>
        <v>-12.085419665221153</v>
      </c>
      <c r="JQ131" s="46">
        <f>step*(+(1-prop_idu_male)*'By group'!BD$9*Population!BD131-'By group'!Q$8*Population!Q131-'By group'!Q$6*Population!Q131+'By group'!AD$7*Population!AD131)</f>
        <v>-35.057395086889606</v>
      </c>
      <c r="JR131" s="46">
        <f>step*(+(1-prop_idu_male)*'By group'!BE$9*Population!BE131-'By group'!R$8*Population!R131-'By group'!R$6*Population!R131+'By group'!AE$7*Population!AE131)</f>
        <v>-35.807287366673798</v>
      </c>
      <c r="JS131" s="46">
        <f>step*(+(1-prop_idu_male)*'By group'!BF$9*Population!BF131-'By group'!S$8*Population!S131-'By group'!S$6*Population!S131+'By group'!AF$7*Population!AF131)</f>
        <v>-10.642883850823873</v>
      </c>
      <c r="JT131" s="46">
        <f>step*(+(1-prop_idu_male)*'By group'!BG$9*Population!BG131-'By group'!T$8*Population!T131-'By group'!T$6*Population!T131+'By group'!AG$7*Population!AG131)</f>
        <v>-2.0337317402847646</v>
      </c>
      <c r="JU131" s="46">
        <f>step*(+(1-prop_idu_male)*'By group'!BH$9*Population!BH131-'By group'!U$8*Population!U131-'By group'!U$6*Population!U131+'By group'!AH$7*Population!AH131)</f>
        <v>-1.6977697755960115</v>
      </c>
      <c r="JV131" s="46">
        <f>step*(+(1-prop_idu_male)*'By group'!BI$9*Population!BI131-'By group'!V$8*Population!V131-'By group'!V$6*Population!V131+'By group'!AI$7*Population!AI131)</f>
        <v>0</v>
      </c>
      <c r="JW131" s="46">
        <f>step*(+(1-prop_idu_male)*'By group'!BJ$9*Population!BJ131-'By group'!W$8*Population!W131-'By group'!W$6*Population!W131+'By group'!AJ$7*Population!AJ131)</f>
        <v>0</v>
      </c>
      <c r="JX131" s="46">
        <f>step*(+(1-prop_idu_male)*'By group'!BK$9*Population!BK131-'By group'!X$8*Population!X131-'By group'!X$6*Population!X131+'By group'!AK$7*Population!AK131)</f>
        <v>0</v>
      </c>
      <c r="JY131" s="46">
        <f>step*(+(1-prop_idu_male)*'By group'!BL$9*Population!BL131-'By group'!Y$8*Population!Y131-'By group'!Y$6*Population!Y131+'By group'!AL$7*Population!AL131)</f>
        <v>-3.5519596828081914</v>
      </c>
      <c r="JZ131" s="46">
        <f>step*(+(1-prop_idu_male)*'By group'!BM$9*Population!BM131-'By group'!Z$8*Population!Z131-'By group'!Z$6*Population!Z131+'By group'!AM$7*Population!AM131)</f>
        <v>-1.7475699190231235</v>
      </c>
      <c r="KA131" s="76">
        <f>step*(+(1-prop_idu_male)*'By group'!BN$9*Population!BN131-'By group'!AA$8*Population!AA131-'By group'!AA$6*Population!AA131+'By group'!AN$7*Population!AN131)</f>
        <v>-1.3811581385779301</v>
      </c>
      <c r="KB131" s="46">
        <f>step*(+'By group'!O$6*Population!O131-'By group'!AB$7*Population!AB131)</f>
        <v>6757.8068800236742</v>
      </c>
      <c r="KC131" s="46">
        <f>step*(+'By group'!P$6*Population!P131-'By group'!AC$7*Population!AC131)</f>
        <v>8.7452786681883872</v>
      </c>
      <c r="KD131" s="46">
        <f>step*(+'By group'!Q$6*Population!Q131-'By group'!AD$7*Population!AD131)</f>
        <v>25.286336154350913</v>
      </c>
      <c r="KE131" s="46">
        <f>step*(+'By group'!R$6*Population!R131-'By group'!AE$7*Population!AE131)</f>
        <v>25.711072388715998</v>
      </c>
      <c r="KF131" s="46">
        <f>step*(+'By group'!S$6*Population!S131-'By group'!AF$7*Population!AF131)</f>
        <v>7.6158327719682202</v>
      </c>
      <c r="KG131" s="46">
        <f>step*(+'By group'!T$6*Population!T131-'By group'!AG$7*Population!AG131)</f>
        <v>1.4517016590458471</v>
      </c>
      <c r="KH131" s="46">
        <f>step*(+'By group'!U$6*Population!U131-'By group'!AH$7*Population!AH131)</f>
        <v>1.2066598367756742</v>
      </c>
      <c r="KI131" s="46">
        <f>step*(+'By group'!V$6*Population!V131-'By group'!AI$7*Population!AI131)</f>
        <v>0</v>
      </c>
      <c r="KJ131" s="46">
        <f>step*(+'By group'!W$6*Population!W131-'By group'!AJ$7*Population!AJ131)</f>
        <v>0</v>
      </c>
      <c r="KK131" s="46">
        <f>step*(+'By group'!X$6*Population!X131-'By group'!AK$7*Population!AK131)</f>
        <v>0</v>
      </c>
      <c r="KL131" s="46">
        <f>step*(+'By group'!Y$6*Population!Y131-'By group'!AL$7*Population!AL131)</f>
        <v>2.5235483425871088</v>
      </c>
      <c r="KM131" s="46">
        <f>step*(+'By group'!Z$6*Population!Z131-'By group'!AM$7*Population!AM131)</f>
        <v>1.235514554663024</v>
      </c>
      <c r="KN131" s="46">
        <f>step*(+'By group'!AA$6*Population!AA131-'By group'!AN$7*Population!AN131)</f>
        <v>0.97102936722659816</v>
      </c>
      <c r="KO131" s="45">
        <v>0</v>
      </c>
      <c r="KP131" s="46">
        <v>0</v>
      </c>
      <c r="KQ131" s="46">
        <v>0</v>
      </c>
      <c r="KR131" s="46">
        <v>0</v>
      </c>
      <c r="KS131" s="46">
        <v>0</v>
      </c>
      <c r="KT131" s="46">
        <v>0</v>
      </c>
      <c r="KU131" s="46">
        <v>0</v>
      </c>
      <c r="KV131" s="46">
        <v>0</v>
      </c>
      <c r="KW131" s="46">
        <v>0</v>
      </c>
      <c r="KX131" s="46">
        <v>0</v>
      </c>
      <c r="KY131" s="46">
        <v>0</v>
      </c>
      <c r="KZ131" s="46">
        <v>0</v>
      </c>
      <c r="LA131" s="46">
        <v>0</v>
      </c>
      <c r="LB131" s="188">
        <f>step*(-'By group'!BB$9*Population!BB131+'By group'!B$8*Population!B131+'By group'!O$8*Population!O131)</f>
        <v>2194.9779118360639</v>
      </c>
      <c r="LC131" s="189">
        <f>step*(-'By group'!BC$9*Population!BC131+'By group'!C$8*Population!C131+'By group'!P$8*Population!P131)</f>
        <v>9.6411286497389064</v>
      </c>
      <c r="LD131" s="189">
        <f>step*(-'By group'!BD$9*Population!BD131+'By group'!D$8*Population!D131+'By group'!Q$8*Population!Q131)</f>
        <v>28.284842201959314</v>
      </c>
      <c r="LE131" s="189">
        <f>step*(-'By group'!BE$9*Population!BE131+'By group'!E$8*Population!E131+'By group'!R$8*Population!R131)</f>
        <v>29.335641217503376</v>
      </c>
      <c r="LF131" s="189">
        <f>step*(-'By group'!BF$9*Population!BF131+'By group'!F$8*Population!F131+'By group'!S$8*Population!S131)</f>
        <v>8.8189872001764229</v>
      </c>
      <c r="LG131" s="189">
        <f>step*(-'By group'!BG$9*Population!BG131+'By group'!G$8*Population!G131+'By group'!T$8*Population!T131)</f>
        <v>1.6987849192980207</v>
      </c>
      <c r="LH131" s="189">
        <f>step*(-'By group'!BH$9*Population!BH131+'By group'!H$8*Population!H131+'By group'!U$8*Population!U131)</f>
        <v>1.4376909396958526</v>
      </c>
      <c r="LI131" s="189">
        <f>step*(-'By group'!BI$9*Population!BI131+'By group'!I$8*Population!I131+'By group'!V$8*Population!V131)</f>
        <v>0</v>
      </c>
      <c r="LJ131" s="189">
        <f>step*(-'By group'!BJ$9*Population!BJ131+'By group'!J$8*Population!J131+'By group'!W$8*Population!W131)</f>
        <v>0</v>
      </c>
      <c r="LK131" s="189">
        <f>step*(-'By group'!BK$9*Population!BK131+'By group'!K$8*Population!K131+'By group'!X$8*Population!X131)</f>
        <v>0</v>
      </c>
      <c r="LL131" s="189">
        <f>step*(-'By group'!BL$9*Population!BL131+'By group'!L$8*Population!L131+'By group'!Y$8*Population!Y131)</f>
        <v>3.0113440473975466</v>
      </c>
      <c r="LM131" s="189">
        <f>step*(-'By group'!BM$9*Population!BM131+'By group'!M$8*Population!M131+'By group'!Z$8*Population!Z131)</f>
        <v>1.5040548632378161</v>
      </c>
      <c r="LN131" s="189">
        <f>step*(-'By group'!BN$9*Population!BN131+'By group'!N$8*Population!N131+'By group'!AA$8*Population!AA131)</f>
        <v>1.2084450722805145</v>
      </c>
    </row>
    <row r="132" spans="1:326" x14ac:dyDescent="0.25">
      <c r="A132">
        <f t="shared" si="178"/>
        <v>64</v>
      </c>
      <c r="B132" s="52">
        <f>step*((-'By group'!B$4-'By group'!B$5-'By group'!B$22)*Population!B132+'By group'!B$3*Population!$BO132)</f>
        <v>211466.00640760479</v>
      </c>
      <c r="C132" s="4">
        <f>step*((-'By group'!C$4-'By group'!C$5-'By group'!C$22)*Population!C132+'By group'!C$3*Population!$BO132)</f>
        <v>-5794.3327310296909</v>
      </c>
      <c r="D132" s="4">
        <f>step*((-'By group'!D$4-'By group'!D$5-'By group'!D$22)*Population!D132+'By group'!D$3*Population!$BO132)</f>
        <v>-38021.135980343432</v>
      </c>
      <c r="E132" s="4">
        <f>step*((-'By group'!E$4-'By group'!E$5-'By group'!E$22)*Population!E132+'By group'!E$3*Population!$BO132)</f>
        <v>-60871.197841597626</v>
      </c>
      <c r="F132" s="4">
        <f>step*((-'By group'!F$4-'By group'!F$5-'By group'!F$22)*Population!F132+'By group'!F$3*Population!$BO132)</f>
        <v>-24699.306052881228</v>
      </c>
      <c r="G132" s="4">
        <f>step*((-'By group'!G$4-'By group'!G$5-'By group'!G$22)*Population!G132+'By group'!G$3*Population!$BO132)</f>
        <v>-5987.4805481293988</v>
      </c>
      <c r="H132" s="4">
        <f>step*((-'By group'!H$4-'By group'!H$5-'By group'!H$22)*Population!H132+'By group'!H$3*Population!$BO132)</f>
        <v>-5561.1087537615485</v>
      </c>
      <c r="I132" s="4">
        <f>step*((-'By group'!I$4-'By group'!I$5-'By group'!I$22)*Population!I132+'By group'!I$3*Population!$BO132)</f>
        <v>0</v>
      </c>
      <c r="J132" s="4">
        <f>step*((-'By group'!J$4-'By group'!J$5-'By group'!J$22)*Population!J132+'By group'!J$3*Population!$BO132)</f>
        <v>0</v>
      </c>
      <c r="K132" s="4">
        <f>step*((-'By group'!K$4-'By group'!K$5-'By group'!K$22)*Population!K132+'By group'!K$3*Population!$BO132)</f>
        <v>0</v>
      </c>
      <c r="L132" s="4">
        <f>step*((-'By group'!L$4-'By group'!L$5-'By group'!L$22)*Population!L132+'By group'!L$3*Population!$BO132)</f>
        <v>-3075.5121247351726</v>
      </c>
      <c r="M132" s="4">
        <f>step*((-'By group'!M$4-'By group'!M$5-'By group'!M$22)*Population!M132+'By group'!M$3*Population!$BO132)</f>
        <v>-1744.4080025560365</v>
      </c>
      <c r="N132" s="4">
        <f>step*((-'By group'!N$4-'By group'!N$5-'By group'!N$22)*Population!N132+'By group'!N$3*Population!$BO132)</f>
        <v>-1653.0684428051836</v>
      </c>
      <c r="O132" s="8">
        <f>step*((-'By group'!O$4-'By group'!O$5-'By group'!O$22)*Population!O132+'By group'!O$3*Population!$BO132)</f>
        <v>146926.58210508944</v>
      </c>
      <c r="P132" s="4">
        <f>step*((-'By group'!P$4-'By group'!P$5-'By group'!P$22)*Population!P132+'By group'!P$3*Population!$BO132)</f>
        <v>-2864.570879385788</v>
      </c>
      <c r="Q132" s="4">
        <f>step*((-'By group'!Q$4-'By group'!Q$5-'By group'!Q$22)*Population!Q132+'By group'!Q$3*Population!$BO132)</f>
        <v>-18788.779121430853</v>
      </c>
      <c r="R132" s="4">
        <f>step*((-'By group'!R$4-'By group'!R$5-'By group'!R$22)*Population!R132+'By group'!R$3*Population!$BO132)</f>
        <v>-30062.6597143709</v>
      </c>
      <c r="S132" s="4">
        <f>step*((-'By group'!S$4-'By group'!S$5-'By group'!S$22)*Population!S132+'By group'!S$3*Population!$BO132)</f>
        <v>-12192.800264348964</v>
      </c>
      <c r="T132" s="4">
        <f>step*((-'By group'!T$4-'By group'!T$5-'By group'!T$22)*Population!T132+'By group'!T$3*Population!$BO132)</f>
        <v>-2954.76163752097</v>
      </c>
      <c r="U132" s="4">
        <f>step*((-'By group'!U$4-'By group'!U$5-'By group'!U$22)*Population!U132+'By group'!U$3*Population!$BO132)</f>
        <v>-2742.8866946790172</v>
      </c>
      <c r="V132" s="4">
        <f>step*((-'By group'!V$4-'By group'!V$5-'By group'!V$22)*Population!V132+'By group'!V$3*Population!$BO132)</f>
        <v>0</v>
      </c>
      <c r="W132" s="4">
        <f>step*((-'By group'!W$4-'By group'!W$5-'By group'!W$22)*Population!W132+'By group'!W$3*Population!$BO132)</f>
        <v>0</v>
      </c>
      <c r="X132" s="4">
        <f>step*((-'By group'!X$4-'By group'!X$5-'By group'!X$22)*Population!X132+'By group'!X$3*Population!$BO132)</f>
        <v>0</v>
      </c>
      <c r="Y132" s="4">
        <f>step*((-'By group'!Y$4-'By group'!Y$5-'By group'!Y$22)*Population!Y132+'By group'!Y$3*Population!$BO132)</f>
        <v>-1516.8145503472333</v>
      </c>
      <c r="Z132" s="4">
        <f>step*((-'By group'!Z$4-'By group'!Z$5-'By group'!Z$22)*Population!Z132+'By group'!Z$3*Population!$BO132)</f>
        <v>-859.82661984173978</v>
      </c>
      <c r="AA132" s="4">
        <f>step*((-'By group'!AA$4-'By group'!AA$5-'By group'!AA$22)*Population!AA132+'By group'!AA$3*Population!$BO132)</f>
        <v>-814.45336953430899</v>
      </c>
      <c r="AB132" s="8">
        <f>step*((-'By group'!AB$4-'By group'!AB$5-'By group'!AB$22)*Population!AB132+'By group'!AB$3*Population!$BO132)</f>
        <v>-1386.8809334082239</v>
      </c>
      <c r="AC132" s="4">
        <f>step*((-'By group'!AC$4-'By group'!AC$5-'By group'!AC$22)*Population!AC132+'By group'!AC$3*Population!$BO132)</f>
        <v>-203.41531007567551</v>
      </c>
      <c r="AD132" s="4">
        <f>step*((-'By group'!AD$4-'By group'!AD$5-'By group'!AD$22)*Population!AD132+'By group'!AD$3*Population!$BO132)</f>
        <v>-1341.6745056103725</v>
      </c>
      <c r="AE132" s="4">
        <f>step*((-'By group'!AE$4-'By group'!AE$5-'By group'!AE$22)*Population!AE132+'By group'!AE$3*Population!$BO132)</f>
        <v>-2163.4483312620223</v>
      </c>
      <c r="AF132" s="4">
        <f>step*((-'By group'!AF$4-'By group'!AF$5-'By group'!AF$22)*Population!AF132+'By group'!AF$3*Population!$BO132)</f>
        <v>-882.61663385326517</v>
      </c>
      <c r="AG132" s="4">
        <f>step*((-'By group'!AG$4-'By group'!AG$5-'By group'!AG$22)*Population!AG132+'By group'!AG$3*Population!$BO132)</f>
        <v>-214.79400156925678</v>
      </c>
      <c r="AH132" s="4">
        <f>step*((-'By group'!AH$4-'By group'!AH$5-'By group'!AH$22)*Population!AH132+'By group'!AH$3*Population!$BO132)</f>
        <v>-200.86126476094438</v>
      </c>
      <c r="AI132" s="4">
        <f>step*((-'By group'!AI$4-'By group'!AI$5-'By group'!AI$22)*Population!AI132+'By group'!AI$3*Population!$BO132)</f>
        <v>0</v>
      </c>
      <c r="AJ132" s="4">
        <f>step*((-'By group'!AJ$4-'By group'!AJ$5-'By group'!AJ$22)*Population!AJ132+'By group'!AJ$3*Population!$BO132)</f>
        <v>0</v>
      </c>
      <c r="AK132" s="4">
        <f>step*((-'By group'!AK$4-'By group'!AK$5-'By group'!AK$22)*Population!AK132+'By group'!AK$3*Population!$BO132)</f>
        <v>0</v>
      </c>
      <c r="AL132" s="4">
        <f>step*((-'By group'!AL$4-'By group'!AL$5-'By group'!AL$22)*Population!AL132+'By group'!AL$3*Population!$BO132)</f>
        <v>-111.14831768469375</v>
      </c>
      <c r="AM132" s="4">
        <f>step*((-'By group'!AM$4-'By group'!AM$5-'By group'!AM$22)*Population!AM132+'By group'!AM$3*Population!$BO132)</f>
        <v>-63.526098655903532</v>
      </c>
      <c r="AN132" s="4">
        <f>step*((-'By group'!AN$4-'By group'!AN$5-'By group'!AN$22)*Population!AN132+'By group'!AN$3*Population!$BO132)</f>
        <v>-60.731043952992422</v>
      </c>
      <c r="AO132" s="8">
        <f>step*((-'By group'!AO$4-'By group'!AO$5-'By group'!AO$22)*Population!AO132+'By group'!AO$3*Population!$BO132)</f>
        <v>19037.254967403234</v>
      </c>
      <c r="AP132" s="4">
        <f>step*((-'By group'!AP$4-'By group'!AP$5-'By group'!AP$22)*Population!AP132+'By group'!AP$3*Population!$BO132)</f>
        <v>-664.57213324210591</v>
      </c>
      <c r="AQ132" s="4">
        <f>step*((-'By group'!AQ$4-'By group'!AQ$5-'By group'!AQ$22)*Population!AQ132+'By group'!AQ$3*Population!$BO132)</f>
        <v>-4352.8546120757646</v>
      </c>
      <c r="AR132" s="4">
        <f>step*((-'By group'!AR$4-'By group'!AR$5-'By group'!AR$22)*Population!AR132+'By group'!AR$3*Population!$BO132)</f>
        <v>-6947.6029460755026</v>
      </c>
      <c r="AS132" s="4">
        <f>step*((-'By group'!AS$4-'By group'!AS$5-'By group'!AS$22)*Population!AS132+'By group'!AS$3*Population!$BO132)</f>
        <v>-2811.4527326297593</v>
      </c>
      <c r="AT132" s="4">
        <f>step*((-'By group'!AT$4-'By group'!AT$5-'By group'!AT$22)*Population!AT132+'By group'!AT$3*Population!$BO132)</f>
        <v>-679.99541595303333</v>
      </c>
      <c r="AU132" s="4">
        <f>step*((-'By group'!AU$4-'By group'!AU$5-'By group'!AU$22)*Population!AU132+'By group'!AU$3*Population!$BO132)</f>
        <v>-628.51530777700566</v>
      </c>
      <c r="AV132" s="4">
        <f>step*((-'By group'!AV$4-'By group'!AV$5-'By group'!AV$22)*Population!AV132+'By group'!AV$3*Population!$BO132)</f>
        <v>0</v>
      </c>
      <c r="AW132" s="4">
        <f>step*((-'By group'!AW$4-'By group'!AW$5-'By group'!AW$22)*Population!AW132+'By group'!AW$3*Population!$BO132)</f>
        <v>0</v>
      </c>
      <c r="AX132" s="4">
        <f>step*((-'By group'!AX$4-'By group'!AX$5-'By group'!AX$22)*Population!AX132+'By group'!AX$3*Population!$BO132)</f>
        <v>0</v>
      </c>
      <c r="AY132" s="4">
        <f>step*((-'By group'!AY$4-'By group'!AY$5-'By group'!AY$22)*Population!AY132+'By group'!AY$3*Population!$BO132)</f>
        <v>-347.46787004637531</v>
      </c>
      <c r="AZ132" s="4">
        <f>step*((-'By group'!AZ$4-'By group'!AZ$5-'By group'!AZ$22)*Population!AZ132+'By group'!AZ$3*Population!$BO132)</f>
        <v>-195.80234042644778</v>
      </c>
      <c r="BA132" s="4">
        <f>step*((-'By group'!BA$4-'By group'!BA$5-'By group'!BA$22)*Population!BA132+'By group'!BA$3*Population!$BO132)</f>
        <v>-183.6931449531163</v>
      </c>
      <c r="BB132" s="8">
        <f>step*((-'By group'!BB$4-'By group'!BB$5-'By group'!BB$22)*Population!BB132+'By group'!BB$3*Population!$BO132)</f>
        <v>6084.5740614980878</v>
      </c>
      <c r="BC132" s="4">
        <f>step*((-'By group'!BC$4-'By group'!BC$5-'By group'!BC$22)*Population!BC132+'By group'!BC$3*Population!$BO132)</f>
        <v>-461.97503870175979</v>
      </c>
      <c r="BD132" s="4">
        <f>step*((-'By group'!BD$4-'By group'!BD$5-'By group'!BD$22)*Population!BD132+'By group'!BD$3*Population!$BO132)</f>
        <v>-2343.1000351351536</v>
      </c>
      <c r="BE132" s="4">
        <f>step*((-'By group'!BE$4-'By group'!BE$5-'By group'!BE$22)*Population!BE132+'By group'!BE$3*Population!$BO132)</f>
        <v>-3260.0296692981938</v>
      </c>
      <c r="BF132" s="4">
        <f>step*((-'By group'!BF$4-'By group'!BF$5-'By group'!BF$22)*Population!BF132+'By group'!BF$3*Population!$BO132)</f>
        <v>-1209.5762519314328</v>
      </c>
      <c r="BG132" s="4">
        <f>step*((-'By group'!BG$4-'By group'!BG$5-'By group'!BG$22)*Population!BG132+'By group'!BG$3*Population!$BO132)</f>
        <v>-276.05411617016836</v>
      </c>
      <c r="BH132" s="4">
        <f>step*((-'By group'!BH$4-'By group'!BH$5-'By group'!BH$22)*Population!BH132+'By group'!BH$3*Population!$BO132)</f>
        <v>-237.35251116261225</v>
      </c>
      <c r="BI132" s="4">
        <f>step*((-'By group'!BI$4-'By group'!BI$5-'By group'!BI$22)*Population!BI132+'By group'!BI$3*Population!$BO132)</f>
        <v>0</v>
      </c>
      <c r="BJ132" s="4">
        <f>step*((-'By group'!BJ$4-'By group'!BJ$5-'By group'!BJ$22)*Population!BJ132+'By group'!BJ$3*Population!$BO132)</f>
        <v>0</v>
      </c>
      <c r="BK132" s="4">
        <f>step*((-'By group'!BK$4-'By group'!BK$5-'By group'!BK$22)*Population!BK132+'By group'!BK$3*Population!$BO132)</f>
        <v>0</v>
      </c>
      <c r="BL132" s="4">
        <f>step*((-'By group'!BL$4-'By group'!BL$5-'By group'!BL$22)*Population!BL132+'By group'!BL$3*Population!$BO132)</f>
        <v>-156.07521103689609</v>
      </c>
      <c r="BM132" s="4">
        <f>step*((-'By group'!BM$4-'By group'!BM$5-'By group'!BM$22)*Population!BM132+'By group'!BM$3*Population!$BO132)</f>
        <v>-79.466089622122496</v>
      </c>
      <c r="BN132" s="4">
        <f>step*((-'By group'!BN$4-'By group'!BN$5-'By group'!BN$22)*Population!BN132+'By group'!BN$3*Population!$BO132)</f>
        <v>-66.49845564682164</v>
      </c>
      <c r="BO132" s="71">
        <f>-step*SUM(SCR!B132:N132)*Population!B132</f>
        <v>-151070.93592419088</v>
      </c>
      <c r="BP132" s="4">
        <f>step*-SUM('By group'!C$11:C$21)*Population!C132</f>
        <v>-144858.31827574226</v>
      </c>
      <c r="BQ132" s="4">
        <f>step*-SUM('By group'!D$11:D$21)*Population!D132</f>
        <v>-105614.2666120651</v>
      </c>
      <c r="BR132" s="4">
        <f>step*-SUM('By group'!E$11:E$21)*Population!E132</f>
        <v>-43479.427029712591</v>
      </c>
      <c r="BS132" s="4">
        <f>step*-SUM('By group'!F$11:F$21)*Population!F132</f>
        <v>-12999.634764674331</v>
      </c>
      <c r="BT132" s="4">
        <f>step*-SUM('By group'!G$11:G$21)*Population!G132</f>
        <v>-6236.9589043014566</v>
      </c>
      <c r="BU132" s="4">
        <f>step*-SUM('By group'!H$11:H$21)*Population!H132</f>
        <v>0</v>
      </c>
      <c r="BV132" s="4">
        <f>step*-SUM('By group'!I$11:I$21)*Population!I132</f>
        <v>0</v>
      </c>
      <c r="BW132" s="4">
        <f>step*-SUM('By group'!J$11:J$21)*Population!J132</f>
        <v>0</v>
      </c>
      <c r="BX132" s="4">
        <f>step*-SUM('By group'!K$11:K$21)*Population!K132</f>
        <v>0</v>
      </c>
      <c r="BY132" s="4">
        <f>step*-SUM('By group'!L$11:L$21)*Population!L132</f>
        <v>-2196.7943748108373</v>
      </c>
      <c r="BZ132" s="4">
        <f>step*-SUM('By group'!M$11:M$21)*Population!M132</f>
        <v>-1090.2550015975228</v>
      </c>
      <c r="CA132" s="4">
        <f>step*-SUM('By group'!N$11:N$21)*Population!N132</f>
        <v>0</v>
      </c>
      <c r="CB132" s="13">
        <f>-step*SUM(SCR!O132:AA132)*Population!O132</f>
        <v>-74695.945050893017</v>
      </c>
      <c r="CC132" s="4">
        <f>step*-SUM('By group'!P$11:P$21)*Population!P132</f>
        <v>-71614.2719846447</v>
      </c>
      <c r="CD132" s="4">
        <f>step*-SUM('By group'!Q$11:Q$21)*Population!Q132</f>
        <v>-52191.053115085706</v>
      </c>
      <c r="CE132" s="4">
        <f>step*-SUM('By group'!R$11:R$21)*Population!R132</f>
        <v>-21473.328367407783</v>
      </c>
      <c r="CF132" s="4">
        <f>step*-SUM('By group'!S$11:S$21)*Population!S132</f>
        <v>-6417.26329702577</v>
      </c>
      <c r="CG132" s="4">
        <f>step*-SUM('By group'!T$11:T$21)*Population!T132</f>
        <v>-3077.8767057510104</v>
      </c>
      <c r="CH132" s="4">
        <f>step*-SUM('By group'!U$11:U$21)*Population!U132</f>
        <v>0</v>
      </c>
      <c r="CI132" s="4">
        <f>step*-SUM('By group'!V$11:V$21)*Population!V132</f>
        <v>0</v>
      </c>
      <c r="CJ132" s="4">
        <f>step*-SUM('By group'!W$11:W$21)*Population!W132</f>
        <v>0</v>
      </c>
      <c r="CK132" s="4">
        <f>step*-SUM('By group'!X$11:X$21)*Population!X132</f>
        <v>0</v>
      </c>
      <c r="CL132" s="4">
        <f>step*-SUM('By group'!Y$11:Y$21)*Population!Y132</f>
        <v>-1083.438964533738</v>
      </c>
      <c r="CM132" s="4">
        <f>step*-SUM('By group'!Z$11:Z$21)*Population!Z132</f>
        <v>-537.39163740108734</v>
      </c>
      <c r="CN132" s="4">
        <f>step*-SUM('By group'!AA$11:AA$21)*Population!AA132</f>
        <v>0</v>
      </c>
      <c r="CO132" s="13">
        <f>-step*SUM(SCR!AB132:AN132)*Population!AB132</f>
        <v>-5294.391715134183</v>
      </c>
      <c r="CP132" s="4">
        <f>step*-SUM('By group'!AC$11:AC$21)*Population!AC132</f>
        <v>-5085.3827518918879</v>
      </c>
      <c r="CQ132" s="4">
        <f>step*-SUM('By group'!AD$11:AD$21)*Population!AD132</f>
        <v>-3726.8736266954793</v>
      </c>
      <c r="CR132" s="4">
        <f>step*-SUM('By group'!AE$11:AE$21)*Population!AE132</f>
        <v>-1545.3202366157302</v>
      </c>
      <c r="CS132" s="4">
        <f>step*-SUM('By group'!AF$11:AF$21)*Population!AF132</f>
        <v>-464.53507044908696</v>
      </c>
      <c r="CT132" s="4">
        <f>step*-SUM('By group'!AG$11:AG$21)*Population!AG132</f>
        <v>-223.74375163464245</v>
      </c>
      <c r="CU132" s="4">
        <f>step*-SUM('By group'!AH$11:AH$21)*Population!AH132</f>
        <v>0</v>
      </c>
      <c r="CV132" s="4">
        <f>step*-SUM('By group'!AI$11:AI$21)*Population!AI132</f>
        <v>0</v>
      </c>
      <c r="CW132" s="4">
        <f>step*-SUM('By group'!AJ$11:AJ$21)*Population!AJ132</f>
        <v>0</v>
      </c>
      <c r="CX132" s="4">
        <f>step*-SUM('By group'!AK$11:AK$21)*Population!AK132</f>
        <v>0</v>
      </c>
      <c r="CY132" s="4">
        <f>step*-SUM('By group'!AL$11:AL$21)*Population!AL132</f>
        <v>-79.391655489066963</v>
      </c>
      <c r="CZ132" s="4">
        <f>step*-SUM('By group'!AM$11:AM$21)*Population!AM132</f>
        <v>-39.70381165993971</v>
      </c>
      <c r="DA132" s="4">
        <f>step*-SUM('By group'!AN$11:AN$21)*Population!AN132</f>
        <v>0</v>
      </c>
      <c r="DB132" s="13">
        <f>-step*SUM(SCR!AO132:BA132)*Population!AO132</f>
        <v>-17335.995044782088</v>
      </c>
      <c r="DC132" s="4">
        <f>step*-SUM('By group'!AP$11:AP$21)*Population!AP132</f>
        <v>-16614.303331052648</v>
      </c>
      <c r="DD132" s="4">
        <f>step*-SUM('By group'!AQ$11:AQ$21)*Population!AQ132</f>
        <v>-12091.262811321569</v>
      </c>
      <c r="DE132" s="4">
        <f>step*-SUM('By group'!AR$11:AR$21)*Population!AR132</f>
        <v>-4962.573532911073</v>
      </c>
      <c r="DF132" s="4">
        <f>step*-SUM('By group'!AS$11:AS$21)*Population!AS132</f>
        <v>-1479.7119645419787</v>
      </c>
      <c r="DG132" s="4">
        <f>step*-SUM('By group'!AT$11:AT$21)*Population!AT132</f>
        <v>-708.32855828440961</v>
      </c>
      <c r="DH132" s="4">
        <f>step*-SUM('By group'!AU$11:AU$21)*Population!AU132</f>
        <v>0</v>
      </c>
      <c r="DI132" s="4">
        <f>step*-SUM('By group'!AV$11:AV$21)*Population!AV132</f>
        <v>0</v>
      </c>
      <c r="DJ132" s="4">
        <f>step*-SUM('By group'!AW$11:AW$21)*Population!AW132</f>
        <v>0</v>
      </c>
      <c r="DK132" s="4">
        <f>step*-SUM('By group'!AX$11:AX$21)*Population!AX132</f>
        <v>0</v>
      </c>
      <c r="DL132" s="4">
        <f>step*-SUM('By group'!AY$11:AY$21)*Population!AY132</f>
        <v>-248.1913357474109</v>
      </c>
      <c r="DM132" s="4">
        <f>step*-SUM('By group'!AZ$11:AZ$21)*Population!AZ132</f>
        <v>-122.37646276652987</v>
      </c>
      <c r="DN132" s="4">
        <f>step*-SUM('By group'!BA$11:BA$21)*Population!BA132</f>
        <v>0</v>
      </c>
      <c r="DO132" s="13">
        <f>-step*SUM(SCR!BB132:BN132)*Population!BB132</f>
        <v>-8173.4257661776064</v>
      </c>
      <c r="DP132" s="4">
        <f>step*-SUM('By group'!BC$11:BC$21)*Population!BC132</f>
        <v>-7699.5839783626625</v>
      </c>
      <c r="DQ132" s="4">
        <f>step*-SUM('By group'!BD$11:BD$21)*Population!BD132</f>
        <v>-5325.2273525798937</v>
      </c>
      <c r="DR132" s="4">
        <f>step*-SUM('By group'!BE$11:BE$21)*Population!BE132</f>
        <v>-2037.5185433113711</v>
      </c>
      <c r="DS132" s="4">
        <f>step*-SUM('By group'!BF$11:BF$21)*Population!BF132</f>
        <v>-575.98869139592045</v>
      </c>
      <c r="DT132" s="4">
        <f>step*-SUM('By group'!BG$11:BG$21)*Population!BG132</f>
        <v>-265.43665016362343</v>
      </c>
      <c r="DU132" s="4">
        <f>step*-SUM('By group'!BH$11:BH$21)*Population!BH132</f>
        <v>0</v>
      </c>
      <c r="DV132" s="4">
        <f>step*-SUM('By group'!BI$11:BI$21)*Population!BI132</f>
        <v>0</v>
      </c>
      <c r="DW132" s="4">
        <f>step*-SUM('By group'!BJ$11:BJ$21)*Population!BJ132</f>
        <v>0</v>
      </c>
      <c r="DX132" s="4">
        <f>step*-SUM('By group'!BK$11:BK$21)*Population!BK132</f>
        <v>0</v>
      </c>
      <c r="DY132" s="4">
        <f>step*-SUM('By group'!BL$11:BL$21)*Population!BL132</f>
        <v>-86.708450576053394</v>
      </c>
      <c r="DZ132" s="4">
        <f>step*-SUM('By group'!BM$11:BM$21)*Population!BM132</f>
        <v>-39.733044811061248</v>
      </c>
      <c r="EA132" s="4">
        <f>step*-SUM('By group'!BN$11:BN$21)*Population!BN132</f>
        <v>0</v>
      </c>
      <c r="EB132" s="52">
        <v>0</v>
      </c>
      <c r="EC132" s="4">
        <f t="shared" si="111"/>
        <v>151070.93592419088</v>
      </c>
      <c r="ED132" s="4">
        <f t="shared" si="111"/>
        <v>144858.31827574226</v>
      </c>
      <c r="EE132" s="4">
        <f t="shared" si="112"/>
        <v>105614.2666120651</v>
      </c>
      <c r="EF132" s="4">
        <f t="shared" si="113"/>
        <v>43479.427029712591</v>
      </c>
      <c r="EG132" s="4">
        <f t="shared" si="114"/>
        <v>12999.634764674331</v>
      </c>
      <c r="EH132" s="4">
        <f t="shared" si="114"/>
        <v>6236.9589043014566</v>
      </c>
      <c r="EI132" s="4">
        <v>0</v>
      </c>
      <c r="EJ132" s="4">
        <f t="shared" si="115"/>
        <v>0</v>
      </c>
      <c r="EK132" s="4">
        <f t="shared" si="116"/>
        <v>0</v>
      </c>
      <c r="EL132" s="4">
        <f t="shared" si="117"/>
        <v>0</v>
      </c>
      <c r="EM132" s="4">
        <f t="shared" si="118"/>
        <v>2196.7943748108373</v>
      </c>
      <c r="EN132" s="4">
        <f t="shared" si="119"/>
        <v>1090.2550015975228</v>
      </c>
      <c r="EO132" s="52">
        <v>0</v>
      </c>
      <c r="EP132" s="4">
        <f t="shared" si="120"/>
        <v>74695.945050893017</v>
      </c>
      <c r="EQ132" s="4">
        <f t="shared" si="121"/>
        <v>71614.2719846447</v>
      </c>
      <c r="ER132" s="4">
        <f t="shared" si="122"/>
        <v>52191.053115085706</v>
      </c>
      <c r="ES132" s="4">
        <f t="shared" si="123"/>
        <v>21473.328367407783</v>
      </c>
      <c r="ET132" s="4">
        <f t="shared" si="124"/>
        <v>6417.26329702577</v>
      </c>
      <c r="EU132" s="4">
        <f t="shared" si="125"/>
        <v>3077.8767057510104</v>
      </c>
      <c r="EV132" s="4">
        <v>0</v>
      </c>
      <c r="EW132" s="4">
        <f t="shared" si="126"/>
        <v>0</v>
      </c>
      <c r="EX132" s="4">
        <f t="shared" si="127"/>
        <v>0</v>
      </c>
      <c r="EY132" s="4">
        <f t="shared" si="128"/>
        <v>0</v>
      </c>
      <c r="EZ132" s="4">
        <f t="shared" si="129"/>
        <v>1083.438964533738</v>
      </c>
      <c r="FA132" s="4">
        <f t="shared" si="130"/>
        <v>537.39163740108734</v>
      </c>
      <c r="FB132" s="52">
        <v>0</v>
      </c>
      <c r="FC132" s="4">
        <f t="shared" si="131"/>
        <v>5294.391715134183</v>
      </c>
      <c r="FD132" s="4">
        <f t="shared" si="132"/>
        <v>5085.3827518918879</v>
      </c>
      <c r="FE132" s="4">
        <f t="shared" si="133"/>
        <v>3726.8736266954793</v>
      </c>
      <c r="FF132" s="4">
        <f t="shared" si="134"/>
        <v>1545.3202366157302</v>
      </c>
      <c r="FG132" s="4">
        <f t="shared" si="135"/>
        <v>464.53507044908696</v>
      </c>
      <c r="FH132" s="4">
        <f t="shared" si="136"/>
        <v>223.74375163464245</v>
      </c>
      <c r="FI132" s="4">
        <v>0</v>
      </c>
      <c r="FJ132" s="4">
        <f t="shared" si="137"/>
        <v>0</v>
      </c>
      <c r="FK132" s="4">
        <f t="shared" si="138"/>
        <v>0</v>
      </c>
      <c r="FL132" s="4">
        <f t="shared" si="139"/>
        <v>0</v>
      </c>
      <c r="FM132" s="4">
        <f t="shared" si="140"/>
        <v>79.391655489066963</v>
      </c>
      <c r="FN132" s="9">
        <f t="shared" si="141"/>
        <v>39.70381165993971</v>
      </c>
      <c r="FO132" s="4">
        <v>0</v>
      </c>
      <c r="FP132" s="4">
        <f t="shared" si="142"/>
        <v>17335.995044782088</v>
      </c>
      <c r="FQ132" s="4">
        <f t="shared" si="143"/>
        <v>16614.303331052648</v>
      </c>
      <c r="FR132" s="4">
        <f t="shared" si="144"/>
        <v>12091.262811321569</v>
      </c>
      <c r="FS132" s="4">
        <f t="shared" si="145"/>
        <v>4962.573532911073</v>
      </c>
      <c r="FT132" s="4">
        <f t="shared" si="146"/>
        <v>1479.7119645419787</v>
      </c>
      <c r="FU132" s="4">
        <f t="shared" si="147"/>
        <v>708.32855828440961</v>
      </c>
      <c r="FV132" s="4">
        <v>0</v>
      </c>
      <c r="FW132" s="4">
        <f t="shared" si="148"/>
        <v>0</v>
      </c>
      <c r="FX132" s="4">
        <f t="shared" si="149"/>
        <v>0</v>
      </c>
      <c r="FY132" s="4">
        <f t="shared" si="150"/>
        <v>0</v>
      </c>
      <c r="FZ132" s="4">
        <f t="shared" si="151"/>
        <v>248.1913357474109</v>
      </c>
      <c r="GA132" s="4">
        <f t="shared" si="152"/>
        <v>122.37646276652987</v>
      </c>
      <c r="GB132" s="4">
        <v>0</v>
      </c>
      <c r="GC132" s="4">
        <f t="shared" si="153"/>
        <v>8173.4257661776064</v>
      </c>
      <c r="GD132" s="4">
        <f t="shared" ref="GD132:GD195" si="179">-DP132</f>
        <v>7699.5839783626625</v>
      </c>
      <c r="GE132" s="4">
        <f t="shared" ref="GE132:GE195" si="180">-DQ132</f>
        <v>5325.2273525798937</v>
      </c>
      <c r="GF132" s="4">
        <f t="shared" ref="GF132:GF195" si="181">-DR132</f>
        <v>2037.5185433113711</v>
      </c>
      <c r="GG132" s="4">
        <f t="shared" ref="GG132:GG195" si="182">-DS132</f>
        <v>575.98869139592045</v>
      </c>
      <c r="GH132" s="4">
        <f t="shared" ref="GH132:GH195" si="183">-DT132</f>
        <v>265.43665016362343</v>
      </c>
      <c r="GI132" s="4">
        <v>0</v>
      </c>
      <c r="GJ132" s="4">
        <f t="shared" si="154"/>
        <v>0</v>
      </c>
      <c r="GK132" s="4">
        <f t="shared" si="155"/>
        <v>0</v>
      </c>
      <c r="GL132" s="4">
        <f t="shared" ref="GL132:GL195" si="184">-DX132</f>
        <v>0</v>
      </c>
      <c r="GM132" s="4">
        <f t="shared" ref="GM132:GM195" si="185">-DY132</f>
        <v>86.708450576053394</v>
      </c>
      <c r="GN132" s="4">
        <f t="shared" ref="GN132:GN195" si="186">-DZ132</f>
        <v>39.733044811061248</v>
      </c>
      <c r="GO132" s="52">
        <v>0</v>
      </c>
      <c r="GP132" s="4">
        <f>step*(-'By group'!C$32*Population!C132+'By group'!I$33*Population!I132)</f>
        <v>0</v>
      </c>
      <c r="GQ132" s="4">
        <f>step*(-'By group'!D$32*Population!D132+'By group'!J$33*Population!J132)</f>
        <v>0</v>
      </c>
      <c r="GR132" s="4">
        <f>step*(-'By group'!E$32*Population!E132+'By group'!K$33*Population!K132)</f>
        <v>0</v>
      </c>
      <c r="GS132" s="4">
        <f>step*(-'By group'!F$32*Population!F132+'By group'!L$33*Population!L132)</f>
        <v>-5401.4201949317467</v>
      </c>
      <c r="GT132" s="4">
        <f>step*(-'By group'!G$32*Population!G132+'By group'!M$33*Population!M132)</f>
        <v>-702.26428006153003</v>
      </c>
      <c r="GU132" s="4">
        <f>step*(-'By group'!H$32*Population!H132+'By group'!N$33*Population!N132)</f>
        <v>-614.2477913319965</v>
      </c>
      <c r="GV132" s="46">
        <f t="shared" si="156"/>
        <v>0</v>
      </c>
      <c r="GW132" s="14">
        <f t="shared" si="157"/>
        <v>0</v>
      </c>
      <c r="GX132" s="4">
        <f t="shared" si="158"/>
        <v>0</v>
      </c>
      <c r="GY132" s="4">
        <f t="shared" si="159"/>
        <v>5401.4201949317467</v>
      </c>
      <c r="GZ132" s="4">
        <f t="shared" si="160"/>
        <v>702.26428006153003</v>
      </c>
      <c r="HA132" s="4">
        <f t="shared" si="161"/>
        <v>614.2477913319965</v>
      </c>
      <c r="HB132" s="8">
        <v>0</v>
      </c>
      <c r="HC132" s="4">
        <f>step*(-'By group'!P$32*Population!P132+'By group'!V$33*Population!V132)</f>
        <v>0</v>
      </c>
      <c r="HD132" s="4">
        <f>step*(-'By group'!Q$32*Population!Q132+'By group'!W$33*Population!W132)</f>
        <v>0</v>
      </c>
      <c r="HE132" s="4">
        <f>step*(-'By group'!R$32*Population!R132+'By group'!X$33*Population!X132)</f>
        <v>0</v>
      </c>
      <c r="HF132" s="4">
        <f>step*(-'By group'!S$32*Population!S132+'By group'!Y$33*Population!Y132)</f>
        <v>-2666.9121662460161</v>
      </c>
      <c r="HG132" s="4">
        <f>step*(-'By group'!T$32*Population!T132+'By group'!Z$33*Population!Z132)</f>
        <v>-346.87952244965845</v>
      </c>
      <c r="HH132" s="4">
        <f>step*(-'By group'!U$32*Population!U132+'By group'!AA$33*Population!AA132)</f>
        <v>-303.19595736089508</v>
      </c>
      <c r="HI132" s="14">
        <f t="shared" si="162"/>
        <v>0</v>
      </c>
      <c r="HJ132" s="46">
        <f t="shared" si="163"/>
        <v>0</v>
      </c>
      <c r="HK132" s="4">
        <f t="shared" si="164"/>
        <v>0</v>
      </c>
      <c r="HL132" s="4">
        <f t="shared" si="165"/>
        <v>2666.9121662460161</v>
      </c>
      <c r="HM132" s="4">
        <f t="shared" si="166"/>
        <v>346.87952244965845</v>
      </c>
      <c r="HN132" s="9">
        <f t="shared" si="167"/>
        <v>303.19595736089508</v>
      </c>
      <c r="HO132" s="4">
        <v>0</v>
      </c>
      <c r="HP132" s="4">
        <f>step*(-'By group'!AC$32*Population!AC132+'By group'!AI$33*Population!AI132)</f>
        <v>0</v>
      </c>
      <c r="HQ132" s="4">
        <f>step*(-'By group'!AD$32*Population!AD132+'By group'!AJ$33*Population!AJ132)</f>
        <v>0</v>
      </c>
      <c r="HR132" s="4">
        <f>step*(-'By group'!AE$32*Population!AE132+'By group'!AK$33*Population!AK132)</f>
        <v>0</v>
      </c>
      <c r="HS132" s="4">
        <f>step*(-'By group'!AF$32*Population!AF132+'By group'!AL$33*Population!AL132)</f>
        <v>-192.57170748000999</v>
      </c>
      <c r="HT132" s="4">
        <f>step*(-'By group'!AG$32*Population!AG132+'By group'!AM$33*Population!AM132)</f>
        <v>-24.896844496958639</v>
      </c>
      <c r="HU132" s="4">
        <f>step*(-'By group'!AH$32*Population!AH132+'By group'!AN$33*Population!AN132)</f>
        <v>-21.916498169847507</v>
      </c>
      <c r="HV132" s="14">
        <f t="shared" si="168"/>
        <v>0</v>
      </c>
      <c r="HW132" s="46">
        <f t="shared" si="169"/>
        <v>0</v>
      </c>
      <c r="HX132" s="4">
        <f t="shared" si="170"/>
        <v>0</v>
      </c>
      <c r="HY132" s="4">
        <f t="shared" si="171"/>
        <v>192.57170748000999</v>
      </c>
      <c r="HZ132" s="4">
        <f t="shared" si="172"/>
        <v>24.896844496958639</v>
      </c>
      <c r="IA132" s="4">
        <f t="shared" si="173"/>
        <v>21.916498169847507</v>
      </c>
      <c r="IB132" s="8">
        <v>0</v>
      </c>
      <c r="IC132" s="4">
        <f>step*(-'By group'!AP$32*Population!AP132+'By group'!AV$33*Population!AV132)</f>
        <v>0</v>
      </c>
      <c r="ID132" s="4">
        <f>step*(-'By group'!AQ$32*Population!AQ132+'By group'!AW$33*Population!AW132)</f>
        <v>0</v>
      </c>
      <c r="IE132" s="4">
        <f>step*(-'By group'!AR$32*Population!AR132+'By group'!AX$33*Population!AX132)</f>
        <v>0</v>
      </c>
      <c r="IF132" s="4">
        <f>step*(-'By group'!AS$32*Population!AS132+'By group'!AY$33*Population!AY132)</f>
        <v>-615.76031439728388</v>
      </c>
      <c r="IG132" s="4">
        <f>step*(-'By group'!AT$32*Population!AT132+'By group'!AZ$33*Population!AZ132)</f>
        <v>-80.477480273617005</v>
      </c>
      <c r="IH132" s="4">
        <f>step*(-'By group'!AU$32*Population!AU132+'By group'!BA$33*Population!BA132)</f>
        <v>-70.247492616738072</v>
      </c>
      <c r="II132" s="14">
        <f t="shared" ref="II132:II195" si="187">-IC132</f>
        <v>0</v>
      </c>
      <c r="IJ132" s="4">
        <f t="shared" ref="IJ132:IJ195" si="188">-ID132</f>
        <v>0</v>
      </c>
      <c r="IK132" s="4">
        <f t="shared" si="174"/>
        <v>0</v>
      </c>
      <c r="IL132" s="4">
        <f t="shared" si="175"/>
        <v>615.76031439728388</v>
      </c>
      <c r="IM132" s="4">
        <f t="shared" si="176"/>
        <v>80.477480273617005</v>
      </c>
      <c r="IN132" s="4">
        <f t="shared" si="177"/>
        <v>70.247492616738072</v>
      </c>
      <c r="IO132" s="8">
        <v>0</v>
      </c>
      <c r="IP132" s="4">
        <f>step*(-'By group'!BC$32*Population!BC132+'By group'!BI$33*Population!BI132)</f>
        <v>0</v>
      </c>
      <c r="IQ132" s="4">
        <f>step*(-'By group'!BD$32*Population!BD132+'By group'!BJ$33*Population!BJ132)</f>
        <v>0</v>
      </c>
      <c r="IR132" s="4">
        <f>step*(-'By group'!BE$32*Population!BE132+'By group'!BK$33*Population!BK132)</f>
        <v>0</v>
      </c>
      <c r="IS132" s="4">
        <f>step*(-'By group'!BF$32*Population!BF132+'By group'!BL$33*Population!BL132)</f>
        <v>-244.64012040993353</v>
      </c>
      <c r="IT132" s="4">
        <f>step*(-'By group'!BG$32*Population!BG132+'By group'!BM$33*Population!BM132)</f>
        <v>-33.220807627194063</v>
      </c>
      <c r="IU132" s="4">
        <f>step*(-'By group'!BH$32*Population!BH132+'By group'!BN$33*Population!BN132)</f>
        <v>-27.184605421858613</v>
      </c>
      <c r="IV132" s="14">
        <f t="shared" ref="IV132:IV195" si="189">-IP132</f>
        <v>0</v>
      </c>
      <c r="IW132" s="4">
        <f t="shared" ref="IW132:IW195" si="190">-IQ132</f>
        <v>0</v>
      </c>
      <c r="IX132" s="4">
        <f t="shared" ref="IX132:IX195" si="191">-IR132</f>
        <v>0</v>
      </c>
      <c r="IY132" s="4">
        <f t="shared" ref="IY132:IY195" si="192">-IS132</f>
        <v>244.64012040993353</v>
      </c>
      <c r="IZ132" s="4">
        <f t="shared" ref="IZ132:IZ195" si="193">-IT132</f>
        <v>33.220807627194063</v>
      </c>
      <c r="JA132" s="4">
        <f t="shared" ref="JA132:JA195" si="194">-IU132</f>
        <v>27.184605421858613</v>
      </c>
      <c r="JB132" s="75">
        <f>step*(+prop_idu_male*'By group'!BB$9*Population!BB132-'By group'!B$8*Population!B132)</f>
        <v>-1058.4178260462074</v>
      </c>
      <c r="JC132" s="46">
        <f>step*(+prop_idu_male*'By group'!BC$9*Population!BC132-'By group'!C$8*Population!C132)</f>
        <v>-6.3189658363835939</v>
      </c>
      <c r="JD132" s="46">
        <f>step*(+prop_idu_male*'By group'!BD$9*Population!BD132-'By group'!D$8*Population!D132)</f>
        <v>-18.566744193174674</v>
      </c>
      <c r="JE132" s="46">
        <f>step*(+prop_idu_male*'By group'!BE$9*Population!BE132-'By group'!E$8*Population!E132)</f>
        <v>-19.294691262882651</v>
      </c>
      <c r="JF132" s="46">
        <f>step*(+prop_idu_male*'By group'!BF$9*Population!BF132-'By group'!F$8*Population!F132)</f>
        <v>-5.8086309526620603</v>
      </c>
      <c r="JG132" s="46">
        <f>step*(+prop_idu_male*'By group'!BG$9*Population!BG132-'By group'!G$8*Population!G132)</f>
        <v>-1.1199821887817523</v>
      </c>
      <c r="JH132" s="46">
        <f>step*(+prop_idu_male*'By group'!BH$9*Population!BH132-'By group'!H$8*Population!H132)</f>
        <v>-0.94932790315962934</v>
      </c>
      <c r="JI132" s="46">
        <f>step*(+prop_idu_male*'By group'!BI$9*Population!BI132-'By group'!I$8*Population!I132)</f>
        <v>0</v>
      </c>
      <c r="JJ132" s="46">
        <f>step*(+prop_idu_male*'By group'!BJ$9*Population!BJ132-'By group'!J$8*Population!J132)</f>
        <v>0</v>
      </c>
      <c r="JK132" s="46">
        <f>step*(+prop_idu_male*'By group'!BK$9*Population!BK132-'By group'!K$8*Population!K132)</f>
        <v>0</v>
      </c>
      <c r="JL132" s="46">
        <f>step*(+prop_idu_male*'By group'!BL$9*Population!BL132-'By group'!L$8*Population!L132)</f>
        <v>-1.9886940934283095</v>
      </c>
      <c r="JM132" s="46">
        <f>step*(+prop_idu_male*'By group'!BM$9*Population!BM132-'By group'!M$8*Population!M132)</f>
        <v>-0.994895694050976</v>
      </c>
      <c r="JN132" s="46">
        <f>step*(+prop_idu_male*'By group'!BN$9*Population!BN132-'By group'!N$8*Population!N132)</f>
        <v>-0.80064632968018679</v>
      </c>
      <c r="JO132" s="45">
        <f>step*(+(1-prop_idu_male)*'By group'!BB$9*Population!BB132-'By group'!O$8*Population!O132-'By group'!O$6*Population!O132+'By group'!AB$7*Population!AB132)</f>
        <v>-7919.525342054033</v>
      </c>
      <c r="JP132" s="46">
        <f>step*(+(1-prop_idu_male)*'By group'!BC$9*Population!BC132-'By group'!P$8*Population!P132-'By group'!P$6*Population!P132+'By group'!AC$7*Population!AC132)</f>
        <v>-12.120550795545043</v>
      </c>
      <c r="JQ132" s="46">
        <f>step*(+(1-prop_idu_male)*'By group'!BD$9*Population!BD132-'By group'!Q$8*Population!Q132-'By group'!Q$6*Population!Q132+'By group'!AD$7*Population!AD132)</f>
        <v>-35.159710811855597</v>
      </c>
      <c r="JR132" s="46">
        <f>step*(+(1-prop_idu_male)*'By group'!BE$9*Population!BE132-'By group'!R$8*Population!R132-'By group'!R$6*Population!R132+'By group'!AE$7*Population!AE132)</f>
        <v>-35.912387807540568</v>
      </c>
      <c r="JS132" s="46">
        <f>step*(+(1-prop_idu_male)*'By group'!BF$9*Population!BF132-'By group'!S$8*Population!S132-'By group'!S$6*Population!S132+'By group'!AF$7*Population!AF132)</f>
        <v>-10.674248170944246</v>
      </c>
      <c r="JT132" s="46">
        <f>step*(+(1-prop_idu_male)*'By group'!BG$9*Population!BG132-'By group'!T$8*Population!T132-'By group'!T$6*Population!T132+'By group'!AG$7*Population!AG132)</f>
        <v>-2.0397374736853551</v>
      </c>
      <c r="JU132" s="46">
        <f>step*(+(1-prop_idu_male)*'By group'!BH$9*Population!BH132-'By group'!U$8*Population!U132-'By group'!U$6*Population!U132+'By group'!AH$7*Population!AH132)</f>
        <v>-1.7027784731984947</v>
      </c>
      <c r="JV132" s="46">
        <f>step*(+(1-prop_idu_male)*'By group'!BI$9*Population!BI132-'By group'!V$8*Population!V132-'By group'!V$6*Population!V132+'By group'!AI$7*Population!AI132)</f>
        <v>0</v>
      </c>
      <c r="JW132" s="46">
        <f>step*(+(1-prop_idu_male)*'By group'!BJ$9*Population!BJ132-'By group'!W$8*Population!W132-'By group'!W$6*Population!W132+'By group'!AJ$7*Population!AJ132)</f>
        <v>0</v>
      </c>
      <c r="JX132" s="46">
        <f>step*(+(1-prop_idu_male)*'By group'!BK$9*Population!BK132-'By group'!X$8*Population!X132-'By group'!X$6*Population!X132+'By group'!AK$7*Population!AK132)</f>
        <v>0</v>
      </c>
      <c r="JY132" s="46">
        <f>step*(+(1-prop_idu_male)*'By group'!BL$9*Population!BL132-'By group'!Y$8*Population!Y132-'By group'!Y$6*Population!Y132+'By group'!AL$7*Population!AL132)</f>
        <v>-3.5624649069371861</v>
      </c>
      <c r="JZ132" s="46">
        <f>step*(+(1-prop_idu_male)*'By group'!BM$9*Population!BM132-'By group'!Z$8*Population!Z132-'By group'!Z$6*Population!Z132+'By group'!AM$7*Population!AM132)</f>
        <v>-1.752711051923989</v>
      </c>
      <c r="KA132" s="76">
        <f>step*(+(1-prop_idu_male)*'By group'!BN$9*Population!BN132-'By group'!AA$8*Population!AA132-'By group'!AA$6*Population!AA132+'By group'!AN$7*Population!AN132)</f>
        <v>-1.3850848868354388</v>
      </c>
      <c r="KB132" s="46">
        <f>step*(+'By group'!O$6*Population!O132-'By group'!AB$7*Population!AB132)</f>
        <v>6776.8153850272829</v>
      </c>
      <c r="KC132" s="46">
        <f>step*(+'By group'!P$6*Population!P132-'By group'!AC$7*Population!AC132)</f>
        <v>8.7708247156636894</v>
      </c>
      <c r="KD132" s="46">
        <f>step*(+'By group'!Q$6*Population!Q132-'By group'!AD$7*Population!AD132)</f>
        <v>25.360527471148046</v>
      </c>
      <c r="KE132" s="46">
        <f>step*(+'By group'!R$6*Population!R132-'By group'!AE$7*Population!AE132)</f>
        <v>25.786979186830081</v>
      </c>
      <c r="KF132" s="46">
        <f>step*(+'By group'!S$6*Population!S132-'By group'!AF$7*Population!AF132)</f>
        <v>7.6384131298501359</v>
      </c>
      <c r="KG132" s="46">
        <f>step*(+'By group'!T$6*Population!T132-'By group'!AG$7*Population!AG132)</f>
        <v>1.4560145305547874</v>
      </c>
      <c r="KH132" s="46">
        <f>step*(+'By group'!U$6*Population!U132-'By group'!AH$7*Population!AH132)</f>
        <v>1.2102371566088459</v>
      </c>
      <c r="KI132" s="46">
        <f>step*(+'By group'!V$6*Population!V132-'By group'!AI$7*Population!AI132)</f>
        <v>0</v>
      </c>
      <c r="KJ132" s="46">
        <f>step*(+'By group'!W$6*Population!W132-'By group'!AJ$7*Population!AJ132)</f>
        <v>0</v>
      </c>
      <c r="KK132" s="46">
        <f>step*(+'By group'!X$6*Population!X132-'By group'!AK$7*Population!AK132)</f>
        <v>0</v>
      </c>
      <c r="KL132" s="46">
        <f>step*(+'By group'!Y$6*Population!Y132-'By group'!AL$7*Population!AL132)</f>
        <v>2.5310510127490797</v>
      </c>
      <c r="KM132" s="46">
        <f>step*(+'By group'!Z$6*Population!Z132-'By group'!AM$7*Population!AM132)</f>
        <v>1.2391592414095383</v>
      </c>
      <c r="KN132" s="46">
        <f>step*(+'By group'!AA$6*Population!AA132-'By group'!AN$7*Population!AN132)</f>
        <v>0.97377264187170098</v>
      </c>
      <c r="KO132" s="45">
        <v>0</v>
      </c>
      <c r="KP132" s="46">
        <v>0</v>
      </c>
      <c r="KQ132" s="46">
        <v>0</v>
      </c>
      <c r="KR132" s="46">
        <v>0</v>
      </c>
      <c r="KS132" s="46">
        <v>0</v>
      </c>
      <c r="KT132" s="46">
        <v>0</v>
      </c>
      <c r="KU132" s="46">
        <v>0</v>
      </c>
      <c r="KV132" s="46">
        <v>0</v>
      </c>
      <c r="KW132" s="46">
        <v>0</v>
      </c>
      <c r="KX132" s="46">
        <v>0</v>
      </c>
      <c r="KY132" s="46">
        <v>0</v>
      </c>
      <c r="KZ132" s="46">
        <v>0</v>
      </c>
      <c r="LA132" s="46">
        <v>0</v>
      </c>
      <c r="LB132" s="188">
        <f>step*(-'By group'!BB$9*Population!BB132+'By group'!B$8*Population!B132+'By group'!O$8*Population!O132)</f>
        <v>2201.1277830729578</v>
      </c>
      <c r="LC132" s="189">
        <f>step*(-'By group'!BC$9*Population!BC132+'By group'!C$8*Population!C132+'By group'!P$8*Population!P132)</f>
        <v>9.6686919162649492</v>
      </c>
      <c r="LD132" s="189">
        <f>step*(-'By group'!BD$9*Population!BD132+'By group'!D$8*Population!D132+'By group'!Q$8*Population!Q132)</f>
        <v>28.365927533882228</v>
      </c>
      <c r="LE132" s="189">
        <f>step*(-'By group'!BE$9*Population!BE132+'By group'!E$8*Population!E132+'By group'!R$8*Population!R132)</f>
        <v>29.420099883593132</v>
      </c>
      <c r="LF132" s="189">
        <f>step*(-'By group'!BF$9*Population!BF132+'By group'!F$8*Population!F132+'By group'!S$8*Population!S132)</f>
        <v>8.8444659937561685</v>
      </c>
      <c r="LG132" s="189">
        <f>step*(-'By group'!BG$9*Population!BG132+'By group'!G$8*Population!G132+'By group'!T$8*Population!T132)</f>
        <v>1.7037051319123195</v>
      </c>
      <c r="LH132" s="189">
        <f>step*(-'By group'!BH$9*Population!BH132+'By group'!H$8*Population!H132+'By group'!U$8*Population!U132)</f>
        <v>1.4418692197492782</v>
      </c>
      <c r="LI132" s="189">
        <f>step*(-'By group'!BI$9*Population!BI132+'By group'!I$8*Population!I132+'By group'!V$8*Population!V132)</f>
        <v>0</v>
      </c>
      <c r="LJ132" s="189">
        <f>step*(-'By group'!BJ$9*Population!BJ132+'By group'!J$8*Population!J132+'By group'!W$8*Population!W132)</f>
        <v>0</v>
      </c>
      <c r="LK132" s="189">
        <f>step*(-'By group'!BK$9*Population!BK132+'By group'!K$8*Population!K132+'By group'!X$8*Population!X132)</f>
        <v>0</v>
      </c>
      <c r="LL132" s="189">
        <f>step*(-'By group'!BL$9*Population!BL132+'By group'!L$8*Population!L132+'By group'!Y$8*Population!Y132)</f>
        <v>3.0201079876164156</v>
      </c>
      <c r="LM132" s="189">
        <f>step*(-'By group'!BM$9*Population!BM132+'By group'!M$8*Population!M132+'By group'!Z$8*Population!Z132)</f>
        <v>1.5084475045654266</v>
      </c>
      <c r="LN132" s="189">
        <f>step*(-'By group'!BN$9*Population!BN132+'By group'!N$8*Population!N132+'By group'!AA$8*Population!AA132)</f>
        <v>1.2119585746439245</v>
      </c>
    </row>
    <row r="133" spans="1:326" x14ac:dyDescent="0.25">
      <c r="A133">
        <f t="shared" ref="A133:A164" si="195">A132+step</f>
        <v>64.5</v>
      </c>
      <c r="B133" s="52">
        <f>step*((-'By group'!B$4-'By group'!B$5-'By group'!B$22)*Population!B133+'By group'!B$3*Population!$BO133)</f>
        <v>212057.54831382609</v>
      </c>
      <c r="C133" s="4">
        <f>step*((-'By group'!C$4-'By group'!C$5-'By group'!C$22)*Population!C133+'By group'!C$3*Population!$BO133)</f>
        <v>-5810.8113690929931</v>
      </c>
      <c r="D133" s="4">
        <f>step*((-'By group'!D$4-'By group'!D$5-'By group'!D$22)*Population!D133+'By group'!D$3*Population!$BO133)</f>
        <v>-38129.52738486608</v>
      </c>
      <c r="E133" s="4">
        <f>step*((-'By group'!E$4-'By group'!E$5-'By group'!E$22)*Population!E133+'By group'!E$3*Population!$BO133)</f>
        <v>-61045.406428526505</v>
      </c>
      <c r="F133" s="4">
        <f>step*((-'By group'!F$4-'By group'!F$5-'By group'!F$22)*Population!F133+'By group'!F$3*Population!$BO133)</f>
        <v>-24770.224956273025</v>
      </c>
      <c r="G133" s="4">
        <f>step*((-'By group'!G$4-'By group'!G$5-'By group'!G$22)*Population!G133+'By group'!G$3*Population!$BO133)</f>
        <v>-6004.7152001277582</v>
      </c>
      <c r="H133" s="4">
        <f>step*((-'By group'!H$4-'By group'!H$5-'By group'!H$22)*Population!H133+'By group'!H$3*Population!$BO133)</f>
        <v>-5577.1818070573081</v>
      </c>
      <c r="I133" s="4">
        <f>step*((-'By group'!I$4-'By group'!I$5-'By group'!I$22)*Population!I133+'By group'!I$3*Population!$BO133)</f>
        <v>0</v>
      </c>
      <c r="J133" s="4">
        <f>step*((-'By group'!J$4-'By group'!J$5-'By group'!J$22)*Population!J133+'By group'!J$3*Population!$BO133)</f>
        <v>0</v>
      </c>
      <c r="K133" s="4">
        <f>step*((-'By group'!K$4-'By group'!K$5-'By group'!K$22)*Population!K133+'By group'!K$3*Population!$BO133)</f>
        <v>0</v>
      </c>
      <c r="L133" s="4">
        <f>step*((-'By group'!L$4-'By group'!L$5-'By group'!L$22)*Population!L133+'By group'!L$3*Population!$BO133)</f>
        <v>-3084.410874825634</v>
      </c>
      <c r="M133" s="4">
        <f>step*((-'By group'!M$4-'By group'!M$5-'By group'!M$22)*Population!M133+'By group'!M$3*Population!$BO133)</f>
        <v>-1749.4800629580172</v>
      </c>
      <c r="N133" s="4">
        <f>step*((-'By group'!N$4-'By group'!N$5-'By group'!N$22)*Population!N133+'By group'!N$3*Population!$BO133)</f>
        <v>-1657.8786446656759</v>
      </c>
      <c r="O133" s="8">
        <f>step*((-'By group'!O$4-'By group'!O$5-'By group'!O$22)*Population!O133+'By group'!O$3*Population!$BO133)</f>
        <v>147319.14564911963</v>
      </c>
      <c r="P133" s="4">
        <f>step*((-'By group'!P$4-'By group'!P$5-'By group'!P$22)*Population!P133+'By group'!P$3*Population!$BO133)</f>
        <v>-2872.7701448284674</v>
      </c>
      <c r="Q133" s="4">
        <f>step*((-'By group'!Q$4-'By group'!Q$5-'By group'!Q$22)*Population!Q133+'By group'!Q$3*Population!$BO133)</f>
        <v>-18842.714324789318</v>
      </c>
      <c r="R133" s="4">
        <f>step*((-'By group'!R$4-'By group'!R$5-'By group'!R$22)*Population!R133+'By group'!R$3*Population!$BO133)</f>
        <v>-30149.341084740827</v>
      </c>
      <c r="S133" s="4">
        <f>step*((-'By group'!S$4-'By group'!S$5-'By group'!S$22)*Population!S133+'By group'!S$3*Population!$BO133)</f>
        <v>-12228.07915875602</v>
      </c>
      <c r="T133" s="4">
        <f>step*((-'By group'!T$4-'By group'!T$5-'By group'!T$22)*Population!T133+'By group'!T$3*Population!$BO133)</f>
        <v>-2963.3310040402775</v>
      </c>
      <c r="U133" s="4">
        <f>step*((-'By group'!U$4-'By group'!U$5-'By group'!U$22)*Population!U133+'By group'!U$3*Population!$BO133)</f>
        <v>-2750.8608826170607</v>
      </c>
      <c r="V133" s="4">
        <f>step*((-'By group'!V$4-'By group'!V$5-'By group'!V$22)*Population!V133+'By group'!V$3*Population!$BO133)</f>
        <v>0</v>
      </c>
      <c r="W133" s="4">
        <f>step*((-'By group'!W$4-'By group'!W$5-'By group'!W$22)*Population!W133+'By group'!W$3*Population!$BO133)</f>
        <v>0</v>
      </c>
      <c r="X133" s="4">
        <f>step*((-'By group'!X$4-'By group'!X$5-'By group'!X$22)*Population!X133+'By group'!X$3*Population!$BO133)</f>
        <v>0</v>
      </c>
      <c r="Y133" s="4">
        <f>step*((-'By group'!Y$4-'By group'!Y$5-'By group'!Y$22)*Population!Y133+'By group'!Y$3*Population!$BO133)</f>
        <v>-1521.231283399301</v>
      </c>
      <c r="Z133" s="4">
        <f>step*((-'By group'!Z$4-'By group'!Z$5-'By group'!Z$22)*Population!Z133+'By group'!Z$3*Population!$BO133)</f>
        <v>-862.33442133683127</v>
      </c>
      <c r="AA133" s="4">
        <f>step*((-'By group'!AA$4-'By group'!AA$5-'By group'!AA$22)*Population!AA133+'By group'!AA$3*Population!$BO133)</f>
        <v>-816.80453786668863</v>
      </c>
      <c r="AB133" s="8">
        <f>step*((-'By group'!AB$4-'By group'!AB$5-'By group'!AB$22)*Population!AB133+'By group'!AB$3*Population!$BO133)</f>
        <v>-1390.7026428676188</v>
      </c>
      <c r="AC133" s="4">
        <f>step*((-'By group'!AC$4-'By group'!AC$5-'By group'!AC$22)*Population!AC133+'By group'!AC$3*Population!$BO133)</f>
        <v>-203.98988919096684</v>
      </c>
      <c r="AD133" s="4">
        <f>step*((-'By group'!AD$4-'By group'!AD$5-'By group'!AD$22)*Population!AD133+'By group'!AD$3*Population!$BO133)</f>
        <v>-1345.4720688455191</v>
      </c>
      <c r="AE133" s="4">
        <f>step*((-'By group'!AE$4-'By group'!AE$5-'By group'!AE$22)*Population!AE133+'By group'!AE$3*Population!$BO133)</f>
        <v>-2169.5932165826603</v>
      </c>
      <c r="AF133" s="4">
        <f>step*((-'By group'!AF$4-'By group'!AF$5-'By group'!AF$22)*Population!AF133+'By group'!AF$3*Population!$BO133)</f>
        <v>-885.13132906627663</v>
      </c>
      <c r="AG133" s="4">
        <f>step*((-'By group'!AG$4-'By group'!AG$5-'By group'!AG$22)*Population!AG133+'By group'!AG$3*Population!$BO133)</f>
        <v>-215.40755851616487</v>
      </c>
      <c r="AH133" s="4">
        <f>step*((-'By group'!AH$4-'By group'!AH$5-'By group'!AH$22)*Population!AH133+'By group'!AH$3*Population!$BO133)</f>
        <v>-201.4379646139661</v>
      </c>
      <c r="AI133" s="4">
        <f>step*((-'By group'!AI$4-'By group'!AI$5-'By group'!AI$22)*Population!AI133+'By group'!AI$3*Population!$BO133)</f>
        <v>0</v>
      </c>
      <c r="AJ133" s="4">
        <f>step*((-'By group'!AJ$4-'By group'!AJ$5-'By group'!AJ$22)*Population!AJ133+'By group'!AJ$3*Population!$BO133)</f>
        <v>0</v>
      </c>
      <c r="AK133" s="4">
        <f>step*((-'By group'!AK$4-'By group'!AK$5-'By group'!AK$22)*Population!AK133+'By group'!AK$3*Population!$BO133)</f>
        <v>0</v>
      </c>
      <c r="AL133" s="4">
        <f>step*((-'By group'!AL$4-'By group'!AL$5-'By group'!AL$22)*Population!AL133+'By group'!AL$3*Population!$BO133)</f>
        <v>-111.46771265702363</v>
      </c>
      <c r="AM133" s="4">
        <f>step*((-'By group'!AM$4-'By group'!AM$5-'By group'!AM$22)*Population!AM133+'By group'!AM$3*Population!$BO133)</f>
        <v>-63.709918568830894</v>
      </c>
      <c r="AN133" s="4">
        <f>step*((-'By group'!AN$4-'By group'!AN$5-'By group'!AN$22)*Population!AN133+'By group'!AN$3*Population!$BO133)</f>
        <v>-60.908032612265735</v>
      </c>
      <c r="AO133" s="8">
        <f>step*((-'By group'!AO$4-'By group'!AO$5-'By group'!AO$22)*Population!AO133+'By group'!AO$3*Population!$BO133)</f>
        <v>19117.454971124185</v>
      </c>
      <c r="AP133" s="4">
        <f>step*((-'By group'!AP$4-'By group'!AP$5-'By group'!AP$22)*Population!AP133+'By group'!AP$3*Population!$BO133)</f>
        <v>-666.85691646159933</v>
      </c>
      <c r="AQ133" s="4">
        <f>step*((-'By group'!AQ$4-'By group'!AQ$5-'By group'!AQ$22)*Population!AQ133+'By group'!AQ$3*Population!$BO133)</f>
        <v>-4368.1713437647422</v>
      </c>
      <c r="AR133" s="4">
        <f>step*((-'By group'!AR$4-'By group'!AR$5-'By group'!AR$22)*Population!AR133+'By group'!AR$3*Population!$BO133)</f>
        <v>-6972.9550326024018</v>
      </c>
      <c r="AS133" s="4">
        <f>step*((-'By group'!AS$4-'By group'!AS$5-'By group'!AS$22)*Population!AS133+'By group'!AS$3*Population!$BO133)</f>
        <v>-2822.0259516847486</v>
      </c>
      <c r="AT133" s="4">
        <f>step*((-'By group'!AT$4-'By group'!AT$5-'By group'!AT$22)*Population!AT133+'By group'!AT$3*Population!$BO133)</f>
        <v>-682.61393836045374</v>
      </c>
      <c r="AU133" s="4">
        <f>step*((-'By group'!AU$4-'By group'!AU$5-'By group'!AU$22)*Population!AU133+'By group'!AU$3*Population!$BO133)</f>
        <v>-631.05023361803217</v>
      </c>
      <c r="AV133" s="4">
        <f>step*((-'By group'!AV$4-'By group'!AV$5-'By group'!AV$22)*Population!AV133+'By group'!AV$3*Population!$BO133)</f>
        <v>0</v>
      </c>
      <c r="AW133" s="4">
        <f>step*((-'By group'!AW$4-'By group'!AW$5-'By group'!AW$22)*Population!AW133+'By group'!AW$3*Population!$BO133)</f>
        <v>0</v>
      </c>
      <c r="AX133" s="4">
        <f>step*((-'By group'!AX$4-'By group'!AX$5-'By group'!AX$22)*Population!AX133+'By group'!AX$3*Population!$BO133)</f>
        <v>0</v>
      </c>
      <c r="AY133" s="4">
        <f>step*((-'By group'!AY$4-'By group'!AY$5-'By group'!AY$22)*Population!AY133+'By group'!AY$3*Population!$BO133)</f>
        <v>-348.87494764862009</v>
      </c>
      <c r="AZ133" s="4">
        <f>step*((-'By group'!AZ$4-'By group'!AZ$5-'By group'!AZ$22)*Population!AZ133+'By group'!AZ$3*Population!$BO133)</f>
        <v>-196.6415414526918</v>
      </c>
      <c r="BA133" s="4">
        <f>step*((-'By group'!BA$4-'By group'!BA$5-'By group'!BA$22)*Population!BA133+'By group'!BA$3*Population!$BO133)</f>
        <v>-184.5415719439807</v>
      </c>
      <c r="BB133" s="8">
        <f>step*((-'By group'!BB$4-'By group'!BB$5-'By group'!BB$22)*Population!BB133+'By group'!BB$3*Population!$BO133)</f>
        <v>6101.5575608946065</v>
      </c>
      <c r="BC133" s="4">
        <f>step*((-'By group'!BC$4-'By group'!BC$5-'By group'!BC$22)*Population!BC133+'By group'!BC$3*Population!$BO133)</f>
        <v>-463.26716516352667</v>
      </c>
      <c r="BD133" s="4">
        <f>step*((-'By group'!BD$4-'By group'!BD$5-'By group'!BD$22)*Population!BD133+'By group'!BD$3*Population!$BO133)</f>
        <v>-2349.6585121351186</v>
      </c>
      <c r="BE133" s="4">
        <f>step*((-'By group'!BE$4-'By group'!BE$5-'By group'!BE$22)*Population!BE133+'By group'!BE$3*Population!$BO133)</f>
        <v>-3269.165547674821</v>
      </c>
      <c r="BF133" s="4">
        <f>step*((-'By group'!BF$4-'By group'!BF$5-'By group'!BF$22)*Population!BF133+'By group'!BF$3*Population!$BO133)</f>
        <v>-1212.969420500679</v>
      </c>
      <c r="BG133" s="4">
        <f>step*((-'By group'!BG$4-'By group'!BG$5-'By group'!BG$22)*Population!BG133+'By group'!BG$3*Population!$BO133)</f>
        <v>-276.82913003754857</v>
      </c>
      <c r="BH133" s="4">
        <f>step*((-'By group'!BH$4-'By group'!BH$5-'By group'!BH$22)*Population!BH133+'By group'!BH$3*Population!$BO133)</f>
        <v>-238.01981096029928</v>
      </c>
      <c r="BI133" s="4">
        <f>step*((-'By group'!BI$4-'By group'!BI$5-'By group'!BI$22)*Population!BI133+'By group'!BI$3*Population!$BO133)</f>
        <v>0</v>
      </c>
      <c r="BJ133" s="4">
        <f>step*((-'By group'!BJ$4-'By group'!BJ$5-'By group'!BJ$22)*Population!BJ133+'By group'!BJ$3*Population!$BO133)</f>
        <v>0</v>
      </c>
      <c r="BK133" s="4">
        <f>step*((-'By group'!BK$4-'By group'!BK$5-'By group'!BK$22)*Population!BK133+'By group'!BK$3*Population!$BO133)</f>
        <v>0</v>
      </c>
      <c r="BL133" s="4">
        <f>step*((-'By group'!BL$4-'By group'!BL$5-'By group'!BL$22)*Population!BL133+'By group'!BL$3*Population!$BO133)</f>
        <v>-156.51410204751016</v>
      </c>
      <c r="BM133" s="4">
        <f>step*((-'By group'!BM$4-'By group'!BM$5-'By group'!BM$22)*Population!BM133+'By group'!BM$3*Population!$BO133)</f>
        <v>-79.689946749585417</v>
      </c>
      <c r="BN133" s="4">
        <f>step*((-'By group'!BN$4-'By group'!BN$5-'By group'!BN$22)*Population!BN133+'By group'!BN$3*Population!$BO133)</f>
        <v>-66.686038260307001</v>
      </c>
      <c r="BO133" s="71">
        <f>-step*SUM(SCR!B133:N133)*Population!B133</f>
        <v>-151500.25935783485</v>
      </c>
      <c r="BP133" s="4">
        <f>step*-SUM('By group'!C$11:C$21)*Population!C133</f>
        <v>-145270.28422732482</v>
      </c>
      <c r="BQ133" s="4">
        <f>step*-SUM('By group'!D$11:D$21)*Population!D133</f>
        <v>-105915.35384685022</v>
      </c>
      <c r="BR133" s="4">
        <f>step*-SUM('By group'!E$11:E$21)*Population!E133</f>
        <v>-43603.86173466179</v>
      </c>
      <c r="BS133" s="4">
        <f>step*-SUM('By group'!F$11:F$21)*Population!F133</f>
        <v>-13036.960503301592</v>
      </c>
      <c r="BT133" s="4">
        <f>step*-SUM('By group'!G$11:G$21)*Population!G133</f>
        <v>-6254.9116667997478</v>
      </c>
      <c r="BU133" s="4">
        <f>step*-SUM('By group'!H$11:H$21)*Population!H133</f>
        <v>0</v>
      </c>
      <c r="BV133" s="4">
        <f>step*-SUM('By group'!I$11:I$21)*Population!I133</f>
        <v>0</v>
      </c>
      <c r="BW133" s="4">
        <f>step*-SUM('By group'!J$11:J$21)*Population!J133</f>
        <v>0</v>
      </c>
      <c r="BX133" s="4">
        <f>step*-SUM('By group'!K$11:K$21)*Population!K133</f>
        <v>0</v>
      </c>
      <c r="BY133" s="4">
        <f>step*-SUM('By group'!L$11:L$21)*Population!L133</f>
        <v>-2203.1506248754526</v>
      </c>
      <c r="BZ133" s="4">
        <f>step*-SUM('By group'!M$11:M$21)*Population!M133</f>
        <v>-1093.4250393487607</v>
      </c>
      <c r="CA133" s="4">
        <f>step*-SUM('By group'!N$11:N$21)*Population!N133</f>
        <v>0</v>
      </c>
      <c r="CB133" s="13">
        <f>-step*SUM(SCR!O133:AA133)*Population!O133</f>
        <v>-74909.558257272191</v>
      </c>
      <c r="CC133" s="4">
        <f>step*-SUM('By group'!P$11:P$21)*Population!P133</f>
        <v>-71819.253620711679</v>
      </c>
      <c r="CD133" s="4">
        <f>step*-SUM('By group'!Q$11:Q$21)*Population!Q133</f>
        <v>-52340.873124414778</v>
      </c>
      <c r="CE133" s="4">
        <f>step*-SUM('By group'!R$11:R$21)*Population!R133</f>
        <v>-21535.243631957732</v>
      </c>
      <c r="CF133" s="4">
        <f>step*-SUM('By group'!S$11:S$21)*Population!S133</f>
        <v>-6435.8311361873784</v>
      </c>
      <c r="CG133" s="4">
        <f>step*-SUM('By group'!T$11:T$21)*Population!T133</f>
        <v>-3086.8031292086221</v>
      </c>
      <c r="CH133" s="4">
        <f>step*-SUM('By group'!U$11:U$21)*Population!U133</f>
        <v>0</v>
      </c>
      <c r="CI133" s="4">
        <f>step*-SUM('By group'!V$11:V$21)*Population!V133</f>
        <v>0</v>
      </c>
      <c r="CJ133" s="4">
        <f>step*-SUM('By group'!W$11:W$21)*Population!W133</f>
        <v>0</v>
      </c>
      <c r="CK133" s="4">
        <f>step*-SUM('By group'!X$11:X$21)*Population!X133</f>
        <v>0</v>
      </c>
      <c r="CL133" s="4">
        <f>step*-SUM('By group'!Y$11:Y$21)*Population!Y133</f>
        <v>-1086.5937738566433</v>
      </c>
      <c r="CM133" s="4">
        <f>step*-SUM('By group'!Z$11:Z$21)*Population!Z133</f>
        <v>-538.95901333551956</v>
      </c>
      <c r="CN133" s="4">
        <f>step*-SUM('By group'!AA$11:AA$21)*Population!AA133</f>
        <v>0</v>
      </c>
      <c r="CO133" s="13">
        <f>-step*SUM(SCR!AB133:AN133)*Population!AB133</f>
        <v>-5309.3376847505269</v>
      </c>
      <c r="CP133" s="4">
        <f>step*-SUM('By group'!AC$11:AC$21)*Population!AC133</f>
        <v>-5099.7472297741706</v>
      </c>
      <c r="CQ133" s="4">
        <f>step*-SUM('By group'!AD$11:AD$21)*Population!AD133</f>
        <v>-3737.4224134597753</v>
      </c>
      <c r="CR133" s="4">
        <f>step*-SUM('By group'!AE$11:AE$21)*Population!AE133</f>
        <v>-1549.709440416186</v>
      </c>
      <c r="CS133" s="4">
        <f>step*-SUM('By group'!AF$11:AF$21)*Population!AF133</f>
        <v>-465.85859424540877</v>
      </c>
      <c r="CT133" s="4">
        <f>step*-SUM('By group'!AG$11:AG$21)*Population!AG133</f>
        <v>-224.38287345433838</v>
      </c>
      <c r="CU133" s="4">
        <f>step*-SUM('By group'!AH$11:AH$21)*Population!AH133</f>
        <v>0</v>
      </c>
      <c r="CV133" s="4">
        <f>step*-SUM('By group'!AI$11:AI$21)*Population!AI133</f>
        <v>0</v>
      </c>
      <c r="CW133" s="4">
        <f>step*-SUM('By group'!AJ$11:AJ$21)*Population!AJ133</f>
        <v>0</v>
      </c>
      <c r="CX133" s="4">
        <f>step*-SUM('By group'!AK$11:AK$21)*Population!AK133</f>
        <v>0</v>
      </c>
      <c r="CY133" s="4">
        <f>step*-SUM('By group'!AL$11:AL$21)*Population!AL133</f>
        <v>-79.619794755016869</v>
      </c>
      <c r="CZ133" s="4">
        <f>step*-SUM('By group'!AM$11:AM$21)*Population!AM133</f>
        <v>-39.818699105519308</v>
      </c>
      <c r="DA133" s="4">
        <f>step*-SUM('By group'!AN$11:AN$21)*Population!AN133</f>
        <v>0</v>
      </c>
      <c r="DB133" s="13">
        <f>-step*SUM(SCR!AO133:BA133)*Population!AO133</f>
        <v>-17395.177077731089</v>
      </c>
      <c r="DC133" s="4">
        <f>step*-SUM('By group'!AP$11:AP$21)*Population!AP133</f>
        <v>-16671.422911539983</v>
      </c>
      <c r="DD133" s="4">
        <f>step*-SUM('By group'!AQ$11:AQ$21)*Population!AQ133</f>
        <v>-12133.809288235396</v>
      </c>
      <c r="DE133" s="4">
        <f>step*-SUM('By group'!AR$11:AR$21)*Population!AR133</f>
        <v>-4980.682166144572</v>
      </c>
      <c r="DF133" s="4">
        <f>step*-SUM('By group'!AS$11:AS$21)*Population!AS133</f>
        <v>-1485.2768166761834</v>
      </c>
      <c r="DG133" s="4">
        <f>step*-SUM('By group'!AT$11:AT$21)*Population!AT133</f>
        <v>-711.05618579213922</v>
      </c>
      <c r="DH133" s="4">
        <f>step*-SUM('By group'!AU$11:AU$21)*Population!AU133</f>
        <v>0</v>
      </c>
      <c r="DI133" s="4">
        <f>step*-SUM('By group'!AV$11:AV$21)*Population!AV133</f>
        <v>0</v>
      </c>
      <c r="DJ133" s="4">
        <f>step*-SUM('By group'!AW$11:AW$21)*Population!AW133</f>
        <v>0</v>
      </c>
      <c r="DK133" s="4">
        <f>step*-SUM('By group'!AX$11:AX$21)*Population!AX133</f>
        <v>0</v>
      </c>
      <c r="DL133" s="4">
        <f>step*-SUM('By group'!AY$11:AY$21)*Population!AY133</f>
        <v>-249.19639117758575</v>
      </c>
      <c r="DM133" s="4">
        <f>step*-SUM('By group'!AZ$11:AZ$21)*Population!AZ133</f>
        <v>-122.90096340793237</v>
      </c>
      <c r="DN133" s="4">
        <f>step*-SUM('By group'!BA$11:BA$21)*Population!BA133</f>
        <v>0</v>
      </c>
      <c r="DO133" s="13">
        <f>-step*SUM(SCR!BB133:BN133)*Population!BB133</f>
        <v>-8196.2812505498532</v>
      </c>
      <c r="DP133" s="4">
        <f>step*-SUM('By group'!BC$11:BC$21)*Population!BC133</f>
        <v>-7721.119419392111</v>
      </c>
      <c r="DQ133" s="4">
        <f>step*-SUM('By group'!BD$11:BD$21)*Population!BD133</f>
        <v>-5340.1329821252684</v>
      </c>
      <c r="DR133" s="4">
        <f>step*-SUM('By group'!BE$11:BE$21)*Population!BE133</f>
        <v>-2043.2284672967633</v>
      </c>
      <c r="DS133" s="4">
        <f>step*-SUM('By group'!BF$11:BF$21)*Population!BF133</f>
        <v>-577.60448595270441</v>
      </c>
      <c r="DT133" s="4">
        <f>step*-SUM('By group'!BG$11:BG$21)*Population!BG133</f>
        <v>-266.18185580533515</v>
      </c>
      <c r="DU133" s="4">
        <f>step*-SUM('By group'!BH$11:BH$21)*Population!BH133</f>
        <v>0</v>
      </c>
      <c r="DV133" s="4">
        <f>step*-SUM('By group'!BI$11:BI$21)*Population!BI133</f>
        <v>0</v>
      </c>
      <c r="DW133" s="4">
        <f>step*-SUM('By group'!BJ$11:BJ$21)*Population!BJ133</f>
        <v>0</v>
      </c>
      <c r="DX133" s="4">
        <f>step*-SUM('By group'!BK$11:BK$21)*Population!BK133</f>
        <v>0</v>
      </c>
      <c r="DY133" s="4">
        <f>step*-SUM('By group'!BL$11:BL$21)*Population!BL133</f>
        <v>-86.952278915283443</v>
      </c>
      <c r="DZ133" s="4">
        <f>step*-SUM('By group'!BM$11:BM$21)*Population!BM133</f>
        <v>-39.844973374792708</v>
      </c>
      <c r="EA133" s="4">
        <f>step*-SUM('By group'!BN$11:BN$21)*Population!BN133</f>
        <v>0</v>
      </c>
      <c r="EB133" s="52">
        <v>0</v>
      </c>
      <c r="EC133" s="4">
        <f t="shared" ref="EC133:ED196" si="196">-BO133</f>
        <v>151500.25935783485</v>
      </c>
      <c r="ED133" s="4">
        <f t="shared" si="196"/>
        <v>145270.28422732482</v>
      </c>
      <c r="EE133" s="4">
        <f t="shared" ref="EE133:EE196" si="197">-BQ133</f>
        <v>105915.35384685022</v>
      </c>
      <c r="EF133" s="4">
        <f t="shared" ref="EF133:EF196" si="198">-BR133</f>
        <v>43603.86173466179</v>
      </c>
      <c r="EG133" s="4">
        <f t="shared" ref="EG133:EH196" si="199">-BS133</f>
        <v>13036.960503301592</v>
      </c>
      <c r="EH133" s="4">
        <f t="shared" si="199"/>
        <v>6254.9116667997478</v>
      </c>
      <c r="EI133" s="4">
        <v>0</v>
      </c>
      <c r="EJ133" s="4">
        <f t="shared" ref="EJ133:EJ196" si="200">-BV133</f>
        <v>0</v>
      </c>
      <c r="EK133" s="4">
        <f t="shared" ref="EK133:EK196" si="201">-BW133</f>
        <v>0</v>
      </c>
      <c r="EL133" s="4">
        <f t="shared" ref="EL133:EL196" si="202">-BX133</f>
        <v>0</v>
      </c>
      <c r="EM133" s="4">
        <f t="shared" ref="EM133:EM196" si="203">-BY133</f>
        <v>2203.1506248754526</v>
      </c>
      <c r="EN133" s="4">
        <f t="shared" ref="EN133:EN196" si="204">-BZ133</f>
        <v>1093.4250393487607</v>
      </c>
      <c r="EO133" s="52">
        <v>0</v>
      </c>
      <c r="EP133" s="4">
        <f t="shared" ref="EP133:EP196" si="205">-CB133</f>
        <v>74909.558257272191</v>
      </c>
      <c r="EQ133" s="4">
        <f t="shared" ref="EQ133:EQ196" si="206">-CC133</f>
        <v>71819.253620711679</v>
      </c>
      <c r="ER133" s="4">
        <f t="shared" ref="ER133:ER196" si="207">-CD133</f>
        <v>52340.873124414778</v>
      </c>
      <c r="ES133" s="4">
        <f t="shared" ref="ES133:ES196" si="208">-CE133</f>
        <v>21535.243631957732</v>
      </c>
      <c r="ET133" s="4">
        <f t="shared" ref="ET133:ET196" si="209">-CF133</f>
        <v>6435.8311361873784</v>
      </c>
      <c r="EU133" s="4">
        <f t="shared" ref="EU133:EU196" si="210">-CG133</f>
        <v>3086.8031292086221</v>
      </c>
      <c r="EV133" s="4">
        <v>0</v>
      </c>
      <c r="EW133" s="4">
        <f t="shared" ref="EW133:EW196" si="211">-CI133</f>
        <v>0</v>
      </c>
      <c r="EX133" s="4">
        <f t="shared" ref="EX133:EX196" si="212">-CJ133</f>
        <v>0</v>
      </c>
      <c r="EY133" s="4">
        <f t="shared" ref="EY133:EY196" si="213">-CK133</f>
        <v>0</v>
      </c>
      <c r="EZ133" s="4">
        <f t="shared" ref="EZ133:EZ196" si="214">-CL133</f>
        <v>1086.5937738566433</v>
      </c>
      <c r="FA133" s="4">
        <f t="shared" ref="FA133:FA196" si="215">-CM133</f>
        <v>538.95901333551956</v>
      </c>
      <c r="FB133" s="52">
        <v>0</v>
      </c>
      <c r="FC133" s="4">
        <f t="shared" ref="FC133:FC196" si="216">-CO133</f>
        <v>5309.3376847505269</v>
      </c>
      <c r="FD133" s="4">
        <f t="shared" ref="FD133:FD196" si="217">-CP133</f>
        <v>5099.7472297741706</v>
      </c>
      <c r="FE133" s="4">
        <f t="shared" ref="FE133:FE196" si="218">-CQ133</f>
        <v>3737.4224134597753</v>
      </c>
      <c r="FF133" s="4">
        <f t="shared" ref="FF133:FF196" si="219">-CR133</f>
        <v>1549.709440416186</v>
      </c>
      <c r="FG133" s="4">
        <f t="shared" ref="FG133:FG196" si="220">-CS133</f>
        <v>465.85859424540877</v>
      </c>
      <c r="FH133" s="4">
        <f t="shared" ref="FH133:FH196" si="221">-CT133</f>
        <v>224.38287345433838</v>
      </c>
      <c r="FI133" s="4">
        <v>0</v>
      </c>
      <c r="FJ133" s="4">
        <f t="shared" ref="FJ133:FJ196" si="222">-CV133</f>
        <v>0</v>
      </c>
      <c r="FK133" s="4">
        <f t="shared" ref="FK133:FK196" si="223">-CW133</f>
        <v>0</v>
      </c>
      <c r="FL133" s="4">
        <f t="shared" ref="FL133:FL196" si="224">-CX133</f>
        <v>0</v>
      </c>
      <c r="FM133" s="4">
        <f t="shared" ref="FM133:FM196" si="225">-CY133</f>
        <v>79.619794755016869</v>
      </c>
      <c r="FN133" s="9">
        <f t="shared" ref="FN133:FN196" si="226">-CZ133</f>
        <v>39.818699105519308</v>
      </c>
      <c r="FO133" s="4">
        <v>0</v>
      </c>
      <c r="FP133" s="4">
        <f t="shared" ref="FP133:FP196" si="227">-DB133</f>
        <v>17395.177077731089</v>
      </c>
      <c r="FQ133" s="4">
        <f t="shared" ref="FQ133:FQ196" si="228">-DC133</f>
        <v>16671.422911539983</v>
      </c>
      <c r="FR133" s="4">
        <f t="shared" ref="FR133:FR196" si="229">-DD133</f>
        <v>12133.809288235396</v>
      </c>
      <c r="FS133" s="4">
        <f t="shared" ref="FS133:FS196" si="230">-DE133</f>
        <v>4980.682166144572</v>
      </c>
      <c r="FT133" s="4">
        <f t="shared" ref="FT133:FT196" si="231">-DF133</f>
        <v>1485.2768166761834</v>
      </c>
      <c r="FU133" s="4">
        <f t="shared" ref="FU133:FU196" si="232">-DG133</f>
        <v>711.05618579213922</v>
      </c>
      <c r="FV133" s="4">
        <v>0</v>
      </c>
      <c r="FW133" s="4">
        <f t="shared" ref="FW133:FW196" si="233">-DI133</f>
        <v>0</v>
      </c>
      <c r="FX133" s="4">
        <f t="shared" ref="FX133:FX196" si="234">-DJ133</f>
        <v>0</v>
      </c>
      <c r="FY133" s="4">
        <f t="shared" ref="FY133:FY196" si="235">-DK133</f>
        <v>0</v>
      </c>
      <c r="FZ133" s="4">
        <f t="shared" ref="FZ133:FZ196" si="236">-DL133</f>
        <v>249.19639117758575</v>
      </c>
      <c r="GA133" s="4">
        <f t="shared" ref="GA133:GA196" si="237">-DM133</f>
        <v>122.90096340793237</v>
      </c>
      <c r="GB133" s="4">
        <v>0</v>
      </c>
      <c r="GC133" s="4">
        <f t="shared" ref="GC133:GC196" si="238">-DO133</f>
        <v>8196.2812505498532</v>
      </c>
      <c r="GD133" s="4">
        <f t="shared" si="179"/>
        <v>7721.119419392111</v>
      </c>
      <c r="GE133" s="4">
        <f t="shared" si="180"/>
        <v>5340.1329821252684</v>
      </c>
      <c r="GF133" s="4">
        <f t="shared" si="181"/>
        <v>2043.2284672967633</v>
      </c>
      <c r="GG133" s="4">
        <f t="shared" si="182"/>
        <v>577.60448595270441</v>
      </c>
      <c r="GH133" s="4">
        <f t="shared" si="183"/>
        <v>266.18185580533515</v>
      </c>
      <c r="GI133" s="4">
        <v>0</v>
      </c>
      <c r="GJ133" s="4">
        <f t="shared" ref="GJ133:GJ196" si="239">-DV133</f>
        <v>0</v>
      </c>
      <c r="GK133" s="4">
        <f t="shared" ref="GK133:GK196" si="240">-DW133</f>
        <v>0</v>
      </c>
      <c r="GL133" s="4">
        <f t="shared" si="184"/>
        <v>0</v>
      </c>
      <c r="GM133" s="4">
        <f t="shared" si="185"/>
        <v>86.952278915283443</v>
      </c>
      <c r="GN133" s="4">
        <f t="shared" si="186"/>
        <v>39.844973374792708</v>
      </c>
      <c r="GO133" s="52">
        <v>0</v>
      </c>
      <c r="GP133" s="4">
        <f>step*(-'By group'!C$32*Population!C133+'By group'!I$33*Population!I133)</f>
        <v>0</v>
      </c>
      <c r="GQ133" s="4">
        <f>step*(-'By group'!D$32*Population!D133+'By group'!J$33*Population!J133)</f>
        <v>0</v>
      </c>
      <c r="GR133" s="4">
        <f>step*(-'By group'!E$32*Population!E133+'By group'!K$33*Population!K133)</f>
        <v>0</v>
      </c>
      <c r="GS133" s="4">
        <f>step*(-'By group'!F$32*Population!F133+'By group'!L$33*Population!L133)</f>
        <v>-5416.9049392130701</v>
      </c>
      <c r="GT133" s="4">
        <f>step*(-'By group'!G$32*Population!G133+'By group'!M$33*Population!M133)</f>
        <v>-704.26981368556937</v>
      </c>
      <c r="GU133" s="4">
        <f>step*(-'By group'!H$32*Population!H133+'By group'!N$33*Population!N133)</f>
        <v>-616.01460030236774</v>
      </c>
      <c r="GV133" s="46">
        <f t="shared" ref="GV133:GV196" si="241">-GP133</f>
        <v>0</v>
      </c>
      <c r="GW133" s="14">
        <f t="shared" ref="GW133:GW196" si="242">-GQ133</f>
        <v>0</v>
      </c>
      <c r="GX133" s="4">
        <f t="shared" ref="GX133:GX196" si="243">-GR133</f>
        <v>0</v>
      </c>
      <c r="GY133" s="4">
        <f t="shared" ref="GY133:GY196" si="244">-GS133</f>
        <v>5416.9049392130701</v>
      </c>
      <c r="GZ133" s="4">
        <f t="shared" ref="GZ133:GZ196" si="245">-GT133</f>
        <v>704.26981368556937</v>
      </c>
      <c r="HA133" s="4">
        <f t="shared" ref="HA133:HA196" si="246">-GU133</f>
        <v>616.01460030236774</v>
      </c>
      <c r="HB133" s="8">
        <v>0</v>
      </c>
      <c r="HC133" s="4">
        <f>step*(-'By group'!P$32*Population!P133+'By group'!V$33*Population!V133)</f>
        <v>0</v>
      </c>
      <c r="HD133" s="4">
        <f>step*(-'By group'!Q$32*Population!Q133+'By group'!W$33*Population!W133)</f>
        <v>0</v>
      </c>
      <c r="HE133" s="4">
        <f>step*(-'By group'!R$32*Population!R133+'By group'!X$33*Population!X133)</f>
        <v>0</v>
      </c>
      <c r="HF133" s="4">
        <f>step*(-'By group'!S$32*Population!S133+'By group'!Y$33*Population!Y133)</f>
        <v>-2674.6186811653674</v>
      </c>
      <c r="HG133" s="4">
        <f>step*(-'By group'!T$32*Population!T133+'By group'!Z$33*Population!Z133)</f>
        <v>-347.88111917396463</v>
      </c>
      <c r="HH133" s="4">
        <f>step*(-'By group'!U$32*Population!U133+'By group'!AA$33*Population!AA133)</f>
        <v>-304.08179261426915</v>
      </c>
      <c r="HI133" s="14">
        <f t="shared" ref="HI133:HI196" si="247">-HC133</f>
        <v>0</v>
      </c>
      <c r="HJ133" s="46">
        <f t="shared" ref="HJ133:HJ196" si="248">-HD133</f>
        <v>0</v>
      </c>
      <c r="HK133" s="4">
        <f t="shared" ref="HK133:HK196" si="249">-HE133</f>
        <v>0</v>
      </c>
      <c r="HL133" s="4">
        <f t="shared" ref="HL133:HL196" si="250">-HF133</f>
        <v>2674.6186811653674</v>
      </c>
      <c r="HM133" s="4">
        <f t="shared" ref="HM133:HM196" si="251">-HG133</f>
        <v>347.88111917396463</v>
      </c>
      <c r="HN133" s="9">
        <f t="shared" ref="HN133:HN196" si="252">-HH133</f>
        <v>304.08179261426915</v>
      </c>
      <c r="HO133" s="4">
        <v>0</v>
      </c>
      <c r="HP133" s="4">
        <f>step*(-'By group'!AC$32*Population!AC133+'By group'!AI$33*Population!AI133)</f>
        <v>0</v>
      </c>
      <c r="HQ133" s="4">
        <f>step*(-'By group'!AD$32*Population!AD133+'By group'!AJ$33*Population!AJ133)</f>
        <v>0</v>
      </c>
      <c r="HR133" s="4">
        <f>step*(-'By group'!AE$32*Population!AE133+'By group'!AK$33*Population!AK133)</f>
        <v>0</v>
      </c>
      <c r="HS133" s="4">
        <f>step*(-'By group'!AF$32*Population!AF133+'By group'!AL$33*Population!AL133)</f>
        <v>-193.11939974519595</v>
      </c>
      <c r="HT133" s="4">
        <f>step*(-'By group'!AG$32*Population!AG133+'By group'!AM$33*Population!AM133)</f>
        <v>-24.967225138108024</v>
      </c>
      <c r="HU133" s="4">
        <f>step*(-'By group'!AH$32*Population!AH133+'By group'!AN$33*Population!AN133)</f>
        <v>-21.978733499903814</v>
      </c>
      <c r="HV133" s="14">
        <f t="shared" ref="HV133:HV196" si="253">-HP133</f>
        <v>0</v>
      </c>
      <c r="HW133" s="46">
        <f t="shared" ref="HW133:HW196" si="254">-HQ133</f>
        <v>0</v>
      </c>
      <c r="HX133" s="4">
        <f t="shared" ref="HX133:HX196" si="255">-HR133</f>
        <v>0</v>
      </c>
      <c r="HY133" s="4">
        <f t="shared" ref="HY133:HY196" si="256">-HS133</f>
        <v>193.11939974519595</v>
      </c>
      <c r="HZ133" s="4">
        <f t="shared" ref="HZ133:HZ196" si="257">-HT133</f>
        <v>24.967225138108024</v>
      </c>
      <c r="IA133" s="4">
        <f t="shared" ref="IA133:IA196" si="258">-HU133</f>
        <v>21.978733499903814</v>
      </c>
      <c r="IB133" s="8">
        <v>0</v>
      </c>
      <c r="IC133" s="4">
        <f>step*(-'By group'!AP$32*Population!AP133+'By group'!AV$33*Population!AV133)</f>
        <v>0</v>
      </c>
      <c r="ID133" s="4">
        <f>step*(-'By group'!AQ$32*Population!AQ133+'By group'!AW$33*Population!AW133)</f>
        <v>0</v>
      </c>
      <c r="IE133" s="4">
        <f>step*(-'By group'!AR$32*Population!AR133+'By group'!AX$33*Population!AX133)</f>
        <v>0</v>
      </c>
      <c r="IF133" s="4">
        <f>step*(-'By group'!AS$32*Population!AS133+'By group'!AY$33*Population!AY133)</f>
        <v>-618.0402127492988</v>
      </c>
      <c r="IG133" s="4">
        <f>step*(-'By group'!AT$32*Population!AT133+'By group'!AZ$33*Population!AZ133)</f>
        <v>-80.760755454461673</v>
      </c>
      <c r="IH133" s="4">
        <f>step*(-'By group'!AU$32*Population!AU133+'By group'!BA$33*Population!BA133)</f>
        <v>-70.502510250517588</v>
      </c>
      <c r="II133" s="14">
        <f t="shared" si="187"/>
        <v>0</v>
      </c>
      <c r="IJ133" s="4">
        <f t="shared" si="188"/>
        <v>0</v>
      </c>
      <c r="IK133" s="4">
        <f t="shared" ref="IK133:IK196" si="259">-IE133</f>
        <v>0</v>
      </c>
      <c r="IL133" s="4">
        <f t="shared" ref="IL133:IL196" si="260">-IF133</f>
        <v>618.0402127492988</v>
      </c>
      <c r="IM133" s="4">
        <f t="shared" ref="IM133:IM196" si="261">-IG133</f>
        <v>80.760755454461673</v>
      </c>
      <c r="IN133" s="4">
        <f t="shared" ref="IN133:IN196" si="262">-IH133</f>
        <v>70.502510250517588</v>
      </c>
      <c r="IO133" s="8">
        <v>0</v>
      </c>
      <c r="IP133" s="4">
        <f>step*(-'By group'!BC$32*Population!BC133+'By group'!BI$33*Population!BI133)</f>
        <v>0</v>
      </c>
      <c r="IQ133" s="4">
        <f>step*(-'By group'!BD$32*Population!BD133+'By group'!BJ$33*Population!BJ133)</f>
        <v>0</v>
      </c>
      <c r="IR133" s="4">
        <f>step*(-'By group'!BE$32*Population!BE133+'By group'!BK$33*Population!BK133)</f>
        <v>0</v>
      </c>
      <c r="IS133" s="4">
        <f>step*(-'By group'!BF$32*Population!BF133+'By group'!BL$33*Population!BL133)</f>
        <v>-245.32610351871048</v>
      </c>
      <c r="IT133" s="4">
        <f>step*(-'By group'!BG$32*Population!BG133+'By group'!BM$33*Population!BM133)</f>
        <v>-33.313884473670683</v>
      </c>
      <c r="IU133" s="4">
        <f>step*(-'By group'!BH$32*Population!BH133+'By group'!BN$33*Population!BN133)</f>
        <v>-27.260896732785149</v>
      </c>
      <c r="IV133" s="14">
        <f t="shared" si="189"/>
        <v>0</v>
      </c>
      <c r="IW133" s="4">
        <f t="shared" si="190"/>
        <v>0</v>
      </c>
      <c r="IX133" s="4">
        <f t="shared" si="191"/>
        <v>0</v>
      </c>
      <c r="IY133" s="4">
        <f t="shared" si="192"/>
        <v>245.32610351871048</v>
      </c>
      <c r="IZ133" s="4">
        <f t="shared" si="193"/>
        <v>33.313884473670683</v>
      </c>
      <c r="JA133" s="4">
        <f t="shared" si="194"/>
        <v>27.260896732785149</v>
      </c>
      <c r="JB133" s="75">
        <f>step*(+prop_idu_male*'By group'!BB$9*Population!BB133-'By group'!B$8*Population!B133)</f>
        <v>-1061.3711855496686</v>
      </c>
      <c r="JC133" s="46">
        <f>step*(+prop_idu_male*'By group'!BC$9*Population!BC133-'By group'!C$8*Population!C133)</f>
        <v>-6.3369798810391886</v>
      </c>
      <c r="JD133" s="46">
        <f>step*(+prop_idu_male*'By group'!BD$9*Population!BD133-'By group'!D$8*Population!D133)</f>
        <v>-18.619806937949914</v>
      </c>
      <c r="JE133" s="46">
        <f>step*(+prop_idu_male*'By group'!BE$9*Population!BE133-'By group'!E$8*Population!E133)</f>
        <v>-19.350056706574779</v>
      </c>
      <c r="JF133" s="46">
        <f>step*(+prop_idu_male*'By group'!BF$9*Population!BF133-'By group'!F$8*Population!F133)</f>
        <v>-5.8253548685075511</v>
      </c>
      <c r="JG133" s="46">
        <f>step*(+prop_idu_male*'By group'!BG$9*Population!BG133-'By group'!G$8*Population!G133)</f>
        <v>-1.1232150425733889</v>
      </c>
      <c r="JH133" s="46">
        <f>step*(+prop_idu_male*'By group'!BH$9*Population!BH133-'By group'!H$8*Population!H133)</f>
        <v>-0.95207958638899859</v>
      </c>
      <c r="JI133" s="46">
        <f>step*(+prop_idu_male*'By group'!BI$9*Population!BI133-'By group'!I$8*Population!I133)</f>
        <v>0</v>
      </c>
      <c r="JJ133" s="46">
        <f>step*(+prop_idu_male*'By group'!BJ$9*Population!BJ133-'By group'!J$8*Population!J133)</f>
        <v>0</v>
      </c>
      <c r="JK133" s="46">
        <f>step*(+prop_idu_male*'By group'!BK$9*Population!BK133-'By group'!K$8*Population!K133)</f>
        <v>0</v>
      </c>
      <c r="JL133" s="46">
        <f>step*(+prop_idu_male*'By group'!BL$9*Population!BL133-'By group'!L$8*Population!L133)</f>
        <v>-1.9944651554787725</v>
      </c>
      <c r="JM133" s="46">
        <f>step*(+prop_idu_male*'By group'!BM$9*Population!BM133-'By group'!M$8*Population!M133)</f>
        <v>-0.9977971032492583</v>
      </c>
      <c r="JN133" s="46">
        <f>step*(+prop_idu_male*'By group'!BN$9*Population!BN133-'By group'!N$8*Population!N133)</f>
        <v>-0.80298227649063036</v>
      </c>
      <c r="JO133" s="45">
        <f>step*(+(1-prop_idu_male)*'By group'!BB$9*Population!BB133-'By group'!O$8*Population!O133-'By group'!O$6*Population!O133+'By group'!AB$7*Population!AB133)</f>
        <v>-7941.7920060297192</v>
      </c>
      <c r="JP133" s="46">
        <f>step*(+(1-prop_idu_male)*'By group'!BC$9*Population!BC133-'By group'!P$8*Population!P133-'By group'!P$6*Population!P133+'By group'!AC$7*Population!AC133)</f>
        <v>-12.155737110231893</v>
      </c>
      <c r="JQ133" s="46">
        <f>step*(+(1-prop_idu_male)*'By group'!BD$9*Population!BD133-'By group'!Q$8*Population!Q133-'By group'!Q$6*Population!Q133+'By group'!AD$7*Population!AD133)</f>
        <v>-35.262182281727902</v>
      </c>
      <c r="JR133" s="46">
        <f>step*(+(1-prop_idu_male)*'By group'!BE$9*Population!BE133-'By group'!R$8*Population!R133-'By group'!R$6*Population!R133+'By group'!AE$7*Population!AE133)</f>
        <v>-36.017648161258371</v>
      </c>
      <c r="JS133" s="46">
        <f>step*(+(1-prop_idu_male)*'By group'!BF$9*Population!BF133-'By group'!S$8*Population!S133-'By group'!S$6*Population!S133+'By group'!AF$7*Population!AF133)</f>
        <v>-10.705662774734792</v>
      </c>
      <c r="JT133" s="46">
        <f>step*(+(1-prop_idu_male)*'By group'!BG$9*Population!BG133-'By group'!T$8*Population!T133-'By group'!T$6*Population!T133+'By group'!AG$7*Population!AG133)</f>
        <v>-2.0457538236520465</v>
      </c>
      <c r="JU133" s="46">
        <f>step*(+(1-prop_idu_male)*'By group'!BH$9*Population!BH133-'By group'!U$8*Population!U133-'By group'!U$6*Population!U133+'By group'!AH$7*Population!AH133)</f>
        <v>-1.7077996127966446</v>
      </c>
      <c r="JV133" s="46">
        <f>step*(+(1-prop_idu_male)*'By group'!BI$9*Population!BI133-'By group'!V$8*Population!V133-'By group'!V$6*Population!V133+'By group'!AI$7*Population!AI133)</f>
        <v>0</v>
      </c>
      <c r="JW133" s="46">
        <f>step*(+(1-prop_idu_male)*'By group'!BJ$9*Population!BJ133-'By group'!W$8*Population!W133-'By group'!W$6*Population!W133+'By group'!AJ$7*Population!AJ133)</f>
        <v>0</v>
      </c>
      <c r="JX133" s="46">
        <f>step*(+(1-prop_idu_male)*'By group'!BK$9*Population!BK133-'By group'!X$8*Population!X133-'By group'!X$6*Population!X133+'By group'!AK$7*Population!AK133)</f>
        <v>0</v>
      </c>
      <c r="JY133" s="46">
        <f>step*(+(1-prop_idu_male)*'By group'!BL$9*Population!BL133-'By group'!Y$8*Population!Y133-'By group'!Y$6*Population!Y133+'By group'!AL$7*Population!AL133)</f>
        <v>-3.5729953118964897</v>
      </c>
      <c r="JZ133" s="46">
        <f>step*(+(1-prop_idu_male)*'By group'!BM$9*Population!BM133-'By group'!Z$8*Population!Z133-'By group'!Z$6*Population!Z133+'By group'!AM$7*Population!AM133)</f>
        <v>-1.7578711540477958</v>
      </c>
      <c r="KA133" s="76">
        <f>step*(+(1-prop_idu_male)*'By group'!BN$9*Population!BN133-'By group'!AA$8*Population!AA133-'By group'!AA$6*Population!AA133+'By group'!AN$7*Population!AN133)</f>
        <v>-1.3890405550632439</v>
      </c>
      <c r="KB133" s="46">
        <f>step*(+'By group'!O$6*Population!O133-'By group'!AB$7*Population!AB133)</f>
        <v>6795.8698616997135</v>
      </c>
      <c r="KC133" s="46">
        <f>step*(+'By group'!P$6*Population!P133-'By group'!AC$7*Population!AC133)</f>
        <v>8.7964080117780732</v>
      </c>
      <c r="KD133" s="46">
        <f>step*(+'By group'!Q$6*Population!Q133-'By group'!AD$7*Population!AD133)</f>
        <v>25.434823614699972</v>
      </c>
      <c r="KE133" s="46">
        <f>step*(+'By group'!R$6*Population!R133-'By group'!AE$7*Population!AE133)</f>
        <v>25.862994885468531</v>
      </c>
      <c r="KF133" s="46">
        <f>step*(+'By group'!S$6*Population!S133-'By group'!AF$7*Population!AF133)</f>
        <v>7.6610285524269148</v>
      </c>
      <c r="KG133" s="46">
        <f>step*(+'By group'!T$6*Population!T133-'By group'!AG$7*Population!AG133)</f>
        <v>1.4603350205069621</v>
      </c>
      <c r="KH133" s="46">
        <f>step*(+'By group'!U$6*Population!U133-'By group'!AH$7*Population!AH133)</f>
        <v>1.2138239745290678</v>
      </c>
      <c r="KI133" s="46">
        <f>step*(+'By group'!V$6*Population!V133-'By group'!AI$7*Population!AI133)</f>
        <v>0</v>
      </c>
      <c r="KJ133" s="46">
        <f>step*(+'By group'!W$6*Population!W133-'By group'!AJ$7*Population!AJ133)</f>
        <v>0</v>
      </c>
      <c r="KK133" s="46">
        <f>step*(+'By group'!X$6*Population!X133-'By group'!AK$7*Population!AK133)</f>
        <v>0</v>
      </c>
      <c r="KL133" s="46">
        <f>step*(+'By group'!Y$6*Population!Y133-'By group'!AL$7*Population!AL133)</f>
        <v>2.5385729053890165</v>
      </c>
      <c r="KM133" s="46">
        <f>step*(+'By group'!Z$6*Population!Z133-'By group'!AM$7*Population!AM133)</f>
        <v>1.2428191247371518</v>
      </c>
      <c r="KN133" s="46">
        <f>step*(+'By group'!AA$6*Population!AA133-'By group'!AN$7*Population!AN133)</f>
        <v>0.97653978767728633</v>
      </c>
      <c r="KO133" s="45">
        <v>0</v>
      </c>
      <c r="KP133" s="46">
        <v>0</v>
      </c>
      <c r="KQ133" s="46">
        <v>0</v>
      </c>
      <c r="KR133" s="46">
        <v>0</v>
      </c>
      <c r="KS133" s="46">
        <v>0</v>
      </c>
      <c r="KT133" s="46">
        <v>0</v>
      </c>
      <c r="KU133" s="46">
        <v>0</v>
      </c>
      <c r="KV133" s="46">
        <v>0</v>
      </c>
      <c r="KW133" s="46">
        <v>0</v>
      </c>
      <c r="KX133" s="46">
        <v>0</v>
      </c>
      <c r="KY133" s="46">
        <v>0</v>
      </c>
      <c r="KZ133" s="46">
        <v>0</v>
      </c>
      <c r="LA133" s="46">
        <v>0</v>
      </c>
      <c r="LB133" s="188">
        <f>step*(-'By group'!BB$9*Population!BB133+'By group'!B$8*Population!B133+'By group'!O$8*Population!O133)</f>
        <v>2207.2933298796743</v>
      </c>
      <c r="LC133" s="189">
        <f>step*(-'By group'!BC$9*Population!BC133+'By group'!C$8*Population!C133+'By group'!P$8*Population!P133)</f>
        <v>9.6963089794930095</v>
      </c>
      <c r="LD133" s="189">
        <f>step*(-'By group'!BD$9*Population!BD133+'By group'!D$8*Population!D133+'By group'!Q$8*Population!Q133)</f>
        <v>28.44716560497784</v>
      </c>
      <c r="LE133" s="189">
        <f>step*(-'By group'!BE$9*Population!BE133+'By group'!E$8*Population!E133+'By group'!R$8*Population!R133)</f>
        <v>29.504709982364616</v>
      </c>
      <c r="LF133" s="189">
        <f>step*(-'By group'!BF$9*Population!BF133+'By group'!F$8*Population!F133+'By group'!S$8*Population!S133)</f>
        <v>8.8699890908154302</v>
      </c>
      <c r="LG133" s="189">
        <f>step*(-'By group'!BG$9*Population!BG133+'By group'!G$8*Population!G133+'By group'!T$8*Population!T133)</f>
        <v>1.7086338457184729</v>
      </c>
      <c r="LH133" s="189">
        <f>step*(-'By group'!BH$9*Population!BH133+'By group'!H$8*Population!H133+'By group'!U$8*Population!U133)</f>
        <v>1.4460552246565754</v>
      </c>
      <c r="LI133" s="189">
        <f>step*(-'By group'!BI$9*Population!BI133+'By group'!I$8*Population!I133+'By group'!V$8*Population!V133)</f>
        <v>0</v>
      </c>
      <c r="LJ133" s="189">
        <f>step*(-'By group'!BJ$9*Population!BJ133+'By group'!J$8*Population!J133+'By group'!W$8*Population!W133)</f>
        <v>0</v>
      </c>
      <c r="LK133" s="189">
        <f>step*(-'By group'!BK$9*Population!BK133+'By group'!K$8*Population!K133+'By group'!X$8*Population!X133)</f>
        <v>0</v>
      </c>
      <c r="LL133" s="189">
        <f>step*(-'By group'!BL$9*Population!BL133+'By group'!L$8*Population!L133+'By group'!Y$8*Population!Y133)</f>
        <v>3.0288875619862456</v>
      </c>
      <c r="LM133" s="189">
        <f>step*(-'By group'!BM$9*Population!BM133+'By group'!M$8*Population!M133+'By group'!Z$8*Population!Z133)</f>
        <v>1.5128491325599023</v>
      </c>
      <c r="LN133" s="189">
        <f>step*(-'By group'!BN$9*Population!BN133+'By group'!N$8*Population!N133+'By group'!AA$8*Population!AA133)</f>
        <v>1.2154830438765878</v>
      </c>
    </row>
    <row r="134" spans="1:326" x14ac:dyDescent="0.25">
      <c r="A134">
        <f t="shared" si="195"/>
        <v>65</v>
      </c>
      <c r="B134" s="52">
        <f>step*((-'By group'!B$4-'By group'!B$5-'By group'!B$22)*Population!B134+'By group'!B$3*Population!$BO134)</f>
        <v>212650.50726039999</v>
      </c>
      <c r="C134" s="4">
        <f>step*((-'By group'!C$4-'By group'!C$5-'By group'!C$22)*Population!C134+'By group'!C$3*Population!$BO134)</f>
        <v>-5827.3244403544322</v>
      </c>
      <c r="D134" s="4">
        <f>step*((-'By group'!D$4-'By group'!D$5-'By group'!D$22)*Population!D134+'By group'!D$3*Population!$BO134)</f>
        <v>-38238.137871846433</v>
      </c>
      <c r="E134" s="4">
        <f>step*((-'By group'!E$4-'By group'!E$5-'By group'!E$22)*Population!E134+'By group'!E$3*Population!$BO134)</f>
        <v>-61219.949416300253</v>
      </c>
      <c r="F134" s="4">
        <f>step*((-'By group'!F$4-'By group'!F$5-'By group'!F$22)*Population!F134+'By group'!F$3*Population!$BO134)</f>
        <v>-24841.27469266409</v>
      </c>
      <c r="G134" s="4">
        <f>step*((-'By group'!G$4-'By group'!G$5-'By group'!G$22)*Population!G134+'By group'!G$3*Population!$BO134)</f>
        <v>-6021.980945962785</v>
      </c>
      <c r="H134" s="4">
        <f>step*((-'By group'!H$4-'By group'!H$5-'By group'!H$22)*Population!H134+'By group'!H$3*Population!$BO134)</f>
        <v>-5593.2840497185334</v>
      </c>
      <c r="I134" s="4">
        <f>step*((-'By group'!I$4-'By group'!I$5-'By group'!I$22)*Population!I134+'By group'!I$3*Population!$BO134)</f>
        <v>0</v>
      </c>
      <c r="J134" s="4">
        <f>step*((-'By group'!J$4-'By group'!J$5-'By group'!J$22)*Population!J134+'By group'!J$3*Population!$BO134)</f>
        <v>0</v>
      </c>
      <c r="K134" s="4">
        <f>step*((-'By group'!K$4-'By group'!K$5-'By group'!K$22)*Population!K134+'By group'!K$3*Population!$BO134)</f>
        <v>0</v>
      </c>
      <c r="L134" s="4">
        <f>step*((-'By group'!L$4-'By group'!L$5-'By group'!L$22)*Population!L134+'By group'!L$3*Population!$BO134)</f>
        <v>-3093.3253030305896</v>
      </c>
      <c r="M134" s="4">
        <f>step*((-'By group'!M$4-'By group'!M$5-'By group'!M$22)*Population!M134+'By group'!M$3*Population!$BO134)</f>
        <v>-1754.5614660900969</v>
      </c>
      <c r="N134" s="4">
        <f>step*((-'By group'!N$4-'By group'!N$5-'By group'!N$22)*Population!N134+'By group'!N$3*Population!$BO134)</f>
        <v>-1662.7006558730275</v>
      </c>
      <c r="O134" s="8">
        <f>step*((-'By group'!O$4-'By group'!O$5-'By group'!O$22)*Population!O134+'By group'!O$3*Population!$BO134)</f>
        <v>147713.22949107853</v>
      </c>
      <c r="P134" s="4">
        <f>step*((-'By group'!P$4-'By group'!P$5-'By group'!P$22)*Population!P134+'By group'!P$3*Population!$BO134)</f>
        <v>-2880.9852950133395</v>
      </c>
      <c r="Q134" s="4">
        <f>step*((-'By group'!Q$4-'By group'!Q$5-'By group'!Q$22)*Population!Q134+'By group'!Q$3*Population!$BO134)</f>
        <v>-18896.750683819646</v>
      </c>
      <c r="R134" s="4">
        <f>step*((-'By group'!R$4-'By group'!R$5-'By group'!R$22)*Population!R134+'By group'!R$3*Population!$BO134)</f>
        <v>-30236.178991078519</v>
      </c>
      <c r="S134" s="4">
        <f>step*((-'By group'!S$4-'By group'!S$5-'By group'!S$22)*Population!S134+'By group'!S$3*Population!$BO134)</f>
        <v>-12263.420867440123</v>
      </c>
      <c r="T134" s="4">
        <f>step*((-'By group'!T$4-'By group'!T$5-'By group'!T$22)*Population!T134+'By group'!T$3*Population!$BO134)</f>
        <v>-2971.9158352260847</v>
      </c>
      <c r="U134" s="4">
        <f>step*((-'By group'!U$4-'By group'!U$5-'By group'!U$22)*Population!U134+'By group'!U$3*Population!$BO134)</f>
        <v>-2758.8513360236516</v>
      </c>
      <c r="V134" s="4">
        <f>step*((-'By group'!V$4-'By group'!V$5-'By group'!V$22)*Population!V134+'By group'!V$3*Population!$BO134)</f>
        <v>0</v>
      </c>
      <c r="W134" s="4">
        <f>step*((-'By group'!W$4-'By group'!W$5-'By group'!W$22)*Population!W134+'By group'!W$3*Population!$BO134)</f>
        <v>0</v>
      </c>
      <c r="X134" s="4">
        <f>step*((-'By group'!X$4-'By group'!X$5-'By group'!X$22)*Population!X134+'By group'!X$3*Population!$BO134)</f>
        <v>0</v>
      </c>
      <c r="Y134" s="4">
        <f>step*((-'By group'!Y$4-'By group'!Y$5-'By group'!Y$22)*Population!Y134+'By group'!Y$3*Population!$BO134)</f>
        <v>-1525.6567274011277</v>
      </c>
      <c r="Z134" s="4">
        <f>step*((-'By group'!Z$4-'By group'!Z$5-'By group'!Z$22)*Population!Z134+'By group'!Z$3*Population!$BO134)</f>
        <v>-864.84830831316799</v>
      </c>
      <c r="AA134" s="4">
        <f>step*((-'By group'!AA$4-'By group'!AA$5-'By group'!AA$22)*Population!AA134+'By group'!AA$3*Population!$BO134)</f>
        <v>-819.16502448185224</v>
      </c>
      <c r="AB134" s="8">
        <f>step*((-'By group'!AB$4-'By group'!AB$5-'By group'!AB$22)*Population!AB134+'By group'!AB$3*Population!$BO134)</f>
        <v>-1394.5358242308814</v>
      </c>
      <c r="AC134" s="4">
        <f>step*((-'By group'!AC$4-'By group'!AC$5-'By group'!AC$22)*Population!AC134+'By group'!AC$3*Population!$BO134)</f>
        <v>-204.56576814285353</v>
      </c>
      <c r="AD134" s="4">
        <f>step*((-'By group'!AD$4-'By group'!AD$5-'By group'!AD$22)*Population!AD134+'By group'!AD$3*Population!$BO134)</f>
        <v>-1349.2779502430408</v>
      </c>
      <c r="AE134" s="4">
        <f>step*((-'By group'!AE$4-'By group'!AE$5-'By group'!AE$22)*Population!AE134+'By group'!AE$3*Population!$BO134)</f>
        <v>-2175.7508017711561</v>
      </c>
      <c r="AF134" s="4">
        <f>step*((-'By group'!AF$4-'By group'!AF$5-'By group'!AF$22)*Population!AF134+'By group'!AF$3*Population!$BO134)</f>
        <v>-887.65094678950561</v>
      </c>
      <c r="AG134" s="4">
        <f>step*((-'By group'!AG$4-'By group'!AG$5-'By group'!AG$22)*Population!AG134+'By group'!AG$3*Population!$BO134)</f>
        <v>-216.02226383391792</v>
      </c>
      <c r="AH134" s="4">
        <f>step*((-'By group'!AH$4-'By group'!AH$5-'By group'!AH$22)*Population!AH134+'By group'!AH$3*Population!$BO134)</f>
        <v>-202.01566443244047</v>
      </c>
      <c r="AI134" s="4">
        <f>step*((-'By group'!AI$4-'By group'!AI$5-'By group'!AI$22)*Population!AI134+'By group'!AI$3*Population!$BO134)</f>
        <v>0</v>
      </c>
      <c r="AJ134" s="4">
        <f>step*((-'By group'!AJ$4-'By group'!AJ$5-'By group'!AJ$22)*Population!AJ134+'By group'!AJ$3*Population!$BO134)</f>
        <v>0</v>
      </c>
      <c r="AK134" s="4">
        <f>step*((-'By group'!AK$4-'By group'!AK$5-'By group'!AK$22)*Population!AK134+'By group'!AK$3*Population!$BO134)</f>
        <v>0</v>
      </c>
      <c r="AL134" s="4">
        <f>step*((-'By group'!AL$4-'By group'!AL$5-'By group'!AL$22)*Population!AL134+'By group'!AL$3*Population!$BO134)</f>
        <v>-111.78764522372175</v>
      </c>
      <c r="AM134" s="4">
        <f>step*((-'By group'!AM$4-'By group'!AM$5-'By group'!AM$22)*Population!AM134+'By group'!AM$3*Population!$BO134)</f>
        <v>-63.894016276311845</v>
      </c>
      <c r="AN134" s="4">
        <f>step*((-'By group'!AN$4-'By group'!AN$5-'By group'!AN$22)*Population!AN134+'By group'!AN$3*Population!$BO134)</f>
        <v>-61.085296891445026</v>
      </c>
      <c r="AO134" s="8">
        <f>step*((-'By group'!AO$4-'By group'!AO$5-'By group'!AO$22)*Population!AO134+'By group'!AO$3*Population!$BO134)</f>
        <v>19197.203638258048</v>
      </c>
      <c r="AP134" s="4">
        <f>step*((-'By group'!AP$4-'By group'!AP$5-'By group'!AP$22)*Population!AP134+'By group'!AP$3*Population!$BO134)</f>
        <v>-669.13280645077964</v>
      </c>
      <c r="AQ134" s="4">
        <f>step*((-'By group'!AQ$4-'By group'!AQ$5-'By group'!AQ$22)*Population!AQ134+'By group'!AQ$3*Population!$BO134)</f>
        <v>-4383.4211489233285</v>
      </c>
      <c r="AR134" s="4">
        <f>step*((-'By group'!AR$4-'By group'!AR$5-'By group'!AR$22)*Population!AR134+'By group'!AR$3*Population!$BO134)</f>
        <v>-6998.1791251307804</v>
      </c>
      <c r="AS134" s="4">
        <f>step*((-'By group'!AS$4-'By group'!AS$5-'By group'!AS$22)*Population!AS134+'By group'!AS$3*Population!$BO134)</f>
        <v>-2832.5403968412734</v>
      </c>
      <c r="AT134" s="4">
        <f>step*((-'By group'!AT$4-'By group'!AT$5-'By group'!AT$22)*Population!AT134+'By group'!AT$3*Population!$BO134)</f>
        <v>-685.21696325704465</v>
      </c>
      <c r="AU134" s="4">
        <f>step*((-'By group'!AU$4-'By group'!AU$5-'By group'!AU$22)*Population!AU134+'By group'!AU$3*Population!$BO134)</f>
        <v>-633.56864572778352</v>
      </c>
      <c r="AV134" s="4">
        <f>step*((-'By group'!AV$4-'By group'!AV$5-'By group'!AV$22)*Population!AV134+'By group'!AV$3*Population!$BO134)</f>
        <v>0</v>
      </c>
      <c r="AW134" s="4">
        <f>step*((-'By group'!AW$4-'By group'!AW$5-'By group'!AW$22)*Population!AW134+'By group'!AW$3*Population!$BO134)</f>
        <v>0</v>
      </c>
      <c r="AX134" s="4">
        <f>step*((-'By group'!AX$4-'By group'!AX$5-'By group'!AX$22)*Population!AX134+'By group'!AX$3*Population!$BO134)</f>
        <v>0</v>
      </c>
      <c r="AY134" s="4">
        <f>step*((-'By group'!AY$4-'By group'!AY$5-'By group'!AY$22)*Population!AY134+'By group'!AY$3*Population!$BO134)</f>
        <v>-350.27276882323662</v>
      </c>
      <c r="AZ134" s="4">
        <f>step*((-'By group'!AZ$4-'By group'!AZ$5-'By group'!AZ$22)*Population!AZ134+'By group'!AZ$3*Population!$BO134)</f>
        <v>-197.4747127944056</v>
      </c>
      <c r="BA134" s="4">
        <f>step*((-'By group'!BA$4-'By group'!BA$5-'By group'!BA$22)*Population!BA134+'By group'!BA$3*Population!$BO134)</f>
        <v>-185.38345260685529</v>
      </c>
      <c r="BB134" s="8">
        <f>step*((-'By group'!BB$4-'By group'!BB$5-'By group'!BB$22)*Population!BB134+'By group'!BB$3*Population!$BO134)</f>
        <v>6118.5857477402751</v>
      </c>
      <c r="BC134" s="4">
        <f>step*((-'By group'!BC$4-'By group'!BC$5-'By group'!BC$22)*Population!BC134+'By group'!BC$3*Population!$BO134)</f>
        <v>-464.5626236619492</v>
      </c>
      <c r="BD134" s="4">
        <f>step*((-'By group'!BD$4-'By group'!BD$5-'By group'!BD$22)*Population!BD134+'By group'!BD$3*Population!$BO134)</f>
        <v>-2356.2337721161557</v>
      </c>
      <c r="BE134" s="4">
        <f>step*((-'By group'!BE$4-'By group'!BE$5-'By group'!BE$22)*Population!BE134+'By group'!BE$3*Population!$BO134)</f>
        <v>-3278.3245360165888</v>
      </c>
      <c r="BF134" s="4">
        <f>step*((-'By group'!BF$4-'By group'!BF$5-'By group'!BF$22)*Population!BF134+'By group'!BF$3*Population!$BO134)</f>
        <v>-1216.3710942479308</v>
      </c>
      <c r="BG134" s="4">
        <f>step*((-'By group'!BG$4-'By group'!BG$5-'By group'!BG$22)*Population!BG134+'By group'!BG$3*Population!$BO134)</f>
        <v>-277.60607490283439</v>
      </c>
      <c r="BH134" s="4">
        <f>step*((-'By group'!BH$4-'By group'!BH$5-'By group'!BH$22)*Population!BH134+'By group'!BH$3*Population!$BO134)</f>
        <v>-238.68876391131784</v>
      </c>
      <c r="BI134" s="4">
        <f>step*((-'By group'!BI$4-'By group'!BI$5-'By group'!BI$22)*Population!BI134+'By group'!BI$3*Population!$BO134)</f>
        <v>0</v>
      </c>
      <c r="BJ134" s="4">
        <f>step*((-'By group'!BJ$4-'By group'!BJ$5-'By group'!BJ$22)*Population!BJ134+'By group'!BJ$3*Population!$BO134)</f>
        <v>0</v>
      </c>
      <c r="BK134" s="4">
        <f>step*((-'By group'!BK$4-'By group'!BK$5-'By group'!BK$22)*Population!BK134+'By group'!BK$3*Population!$BO134)</f>
        <v>0</v>
      </c>
      <c r="BL134" s="4">
        <f>step*((-'By group'!BL$4-'By group'!BL$5-'By group'!BL$22)*Population!BL134+'By group'!BL$3*Population!$BO134)</f>
        <v>-156.95407695812145</v>
      </c>
      <c r="BM134" s="4">
        <f>step*((-'By group'!BM$4-'By group'!BM$5-'By group'!BM$22)*Population!BM134+'By group'!BM$3*Population!$BO134)</f>
        <v>-79.914355989298997</v>
      </c>
      <c r="BN134" s="4">
        <f>step*((-'By group'!BN$4-'By group'!BN$5-'By group'!BN$22)*Population!BN134+'By group'!BN$3*Population!$BO134)</f>
        <v>-66.874099472788956</v>
      </c>
      <c r="BO134" s="71">
        <f>-step*SUM(SCR!B134:N134)*Population!B134</f>
        <v>-151930.48889770862</v>
      </c>
      <c r="BP134" s="4">
        <f>step*-SUM('By group'!C$11:C$21)*Population!C134</f>
        <v>-145683.11100886081</v>
      </c>
      <c r="BQ134" s="4">
        <f>step*-SUM('By group'!D$11:D$21)*Population!D134</f>
        <v>-106217.04964401787</v>
      </c>
      <c r="BR134" s="4">
        <f>step*-SUM('By group'!E$11:E$21)*Population!E134</f>
        <v>-43728.535297357324</v>
      </c>
      <c r="BS134" s="4">
        <f>step*-SUM('By group'!F$11:F$21)*Population!F134</f>
        <v>-13074.355101402152</v>
      </c>
      <c r="BT134" s="4">
        <f>step*-SUM('By group'!G$11:G$21)*Population!G134</f>
        <v>-6272.8968187112341</v>
      </c>
      <c r="BU134" s="4">
        <f>step*-SUM('By group'!H$11:H$21)*Population!H134</f>
        <v>0</v>
      </c>
      <c r="BV134" s="4">
        <f>step*-SUM('By group'!I$11:I$21)*Population!I134</f>
        <v>0</v>
      </c>
      <c r="BW134" s="4">
        <f>step*-SUM('By group'!J$11:J$21)*Population!J134</f>
        <v>0</v>
      </c>
      <c r="BX134" s="4">
        <f>step*-SUM('By group'!K$11:K$21)*Population!K134</f>
        <v>0</v>
      </c>
      <c r="BY134" s="4">
        <f>step*-SUM('By group'!L$11:L$21)*Population!L134</f>
        <v>-2209.5180735932781</v>
      </c>
      <c r="BZ134" s="4">
        <f>step*-SUM('By group'!M$11:M$21)*Population!M134</f>
        <v>-1096.6009163063106</v>
      </c>
      <c r="CA134" s="4">
        <f>step*-SUM('By group'!N$11:N$21)*Population!N134</f>
        <v>0</v>
      </c>
      <c r="CB134" s="13">
        <f>-step*SUM(SCR!O134:AA134)*Population!O134</f>
        <v>-75123.589804473027</v>
      </c>
      <c r="CC134" s="4">
        <f>step*-SUM('By group'!P$11:P$21)*Population!P134</f>
        <v>-72024.632375333487</v>
      </c>
      <c r="CD134" s="4">
        <f>step*-SUM('By group'!Q$11:Q$21)*Population!Q134</f>
        <v>-52490.974121721236</v>
      </c>
      <c r="CE134" s="4">
        <f>step*-SUM('By group'!R$11:R$21)*Population!R134</f>
        <v>-21597.270707913227</v>
      </c>
      <c r="CF134" s="4">
        <f>step*-SUM('By group'!S$11:S$21)*Population!S134</f>
        <v>-6454.4320354948022</v>
      </c>
      <c r="CG134" s="4">
        <f>step*-SUM('By group'!T$11:T$21)*Population!T134</f>
        <v>-3095.745661693838</v>
      </c>
      <c r="CH134" s="4">
        <f>step*-SUM('By group'!U$11:U$21)*Population!U134</f>
        <v>0</v>
      </c>
      <c r="CI134" s="4">
        <f>step*-SUM('By group'!V$11:V$21)*Population!V134</f>
        <v>0</v>
      </c>
      <c r="CJ134" s="4">
        <f>step*-SUM('By group'!W$11:W$21)*Population!W134</f>
        <v>0</v>
      </c>
      <c r="CK134" s="4">
        <f>step*-SUM('By group'!X$11:X$21)*Population!X134</f>
        <v>0</v>
      </c>
      <c r="CL134" s="4">
        <f>step*-SUM('By group'!Y$11:Y$21)*Population!Y134</f>
        <v>-1089.7548052865197</v>
      </c>
      <c r="CM134" s="4">
        <f>step*-SUM('By group'!Z$11:Z$21)*Population!Z134</f>
        <v>-540.53019269572997</v>
      </c>
      <c r="CN134" s="4">
        <f>step*-SUM('By group'!AA$11:AA$21)*Population!AA134</f>
        <v>0</v>
      </c>
      <c r="CO134" s="13">
        <f>-step*SUM(SCR!AB134:AN134)*Population!AB134</f>
        <v>-5324.3177704399459</v>
      </c>
      <c r="CP134" s="4">
        <f>step*-SUM('By group'!AC$11:AC$21)*Population!AC134</f>
        <v>-5114.144203571338</v>
      </c>
      <c r="CQ134" s="4">
        <f>step*-SUM('By group'!AD$11:AD$21)*Population!AD134</f>
        <v>-3747.9943062306688</v>
      </c>
      <c r="CR134" s="4">
        <f>step*-SUM('By group'!AE$11:AE$21)*Population!AE134</f>
        <v>-1554.1077155508258</v>
      </c>
      <c r="CS134" s="4">
        <f>step*-SUM('By group'!AF$11:AF$21)*Population!AF134</f>
        <v>-467.18470883658193</v>
      </c>
      <c r="CT134" s="4">
        <f>step*-SUM('By group'!AG$11:AG$21)*Population!AG134</f>
        <v>-225.02319149366448</v>
      </c>
      <c r="CU134" s="4">
        <f>step*-SUM('By group'!AH$11:AH$21)*Population!AH134</f>
        <v>0</v>
      </c>
      <c r="CV134" s="4">
        <f>step*-SUM('By group'!AI$11:AI$21)*Population!AI134</f>
        <v>0</v>
      </c>
      <c r="CW134" s="4">
        <f>step*-SUM('By group'!AJ$11:AJ$21)*Population!AJ134</f>
        <v>0</v>
      </c>
      <c r="CX134" s="4">
        <f>step*-SUM('By group'!AK$11:AK$21)*Population!AK134</f>
        <v>0</v>
      </c>
      <c r="CY134" s="4">
        <f>step*-SUM('By group'!AL$11:AL$21)*Population!AL134</f>
        <v>-79.848318016944106</v>
      </c>
      <c r="CZ134" s="4">
        <f>step*-SUM('By group'!AM$11:AM$21)*Population!AM134</f>
        <v>-39.933760172694903</v>
      </c>
      <c r="DA134" s="4">
        <f>step*-SUM('By group'!AN$11:AN$21)*Population!AN134</f>
        <v>0</v>
      </c>
      <c r="DB134" s="13">
        <f>-step*SUM(SCR!AO134:BA134)*Population!AO134</f>
        <v>-17454.137801450939</v>
      </c>
      <c r="DC134" s="4">
        <f>step*-SUM('By group'!AP$11:AP$21)*Population!AP134</f>
        <v>-16728.32016126949</v>
      </c>
      <c r="DD134" s="4">
        <f>step*-SUM('By group'!AQ$11:AQ$21)*Population!AQ134</f>
        <v>-12176.169858120356</v>
      </c>
      <c r="DE134" s="4">
        <f>step*-SUM('By group'!AR$11:AR$21)*Population!AR134</f>
        <v>-4998.6993750934143</v>
      </c>
      <c r="DF134" s="4">
        <f>step*-SUM('By group'!AS$11:AS$21)*Population!AS134</f>
        <v>-1490.8107351796177</v>
      </c>
      <c r="DG134" s="4">
        <f>step*-SUM('By group'!AT$11:AT$21)*Population!AT134</f>
        <v>-713.76767005942145</v>
      </c>
      <c r="DH134" s="4">
        <f>step*-SUM('By group'!AU$11:AU$21)*Population!AU134</f>
        <v>0</v>
      </c>
      <c r="DI134" s="4">
        <f>step*-SUM('By group'!AV$11:AV$21)*Population!AV134</f>
        <v>0</v>
      </c>
      <c r="DJ134" s="4">
        <f>step*-SUM('By group'!AW$11:AW$21)*Population!AW134</f>
        <v>0</v>
      </c>
      <c r="DK134" s="4">
        <f>step*-SUM('By group'!AX$11:AX$21)*Population!AX134</f>
        <v>0</v>
      </c>
      <c r="DL134" s="4">
        <f>step*-SUM('By group'!AY$11:AY$21)*Population!AY134</f>
        <v>-250.19483487374043</v>
      </c>
      <c r="DM134" s="4">
        <f>step*-SUM('By group'!AZ$11:AZ$21)*Population!AZ134</f>
        <v>-123.4216954965035</v>
      </c>
      <c r="DN134" s="4">
        <f>step*-SUM('By group'!BA$11:BA$21)*Population!BA134</f>
        <v>0</v>
      </c>
      <c r="DO134" s="13">
        <f>-step*SUM(SCR!BB134:BN134)*Population!BB134</f>
        <v>-8219.1958159061905</v>
      </c>
      <c r="DP134" s="4">
        <f>step*-SUM('By group'!BC$11:BC$21)*Population!BC134</f>
        <v>-7742.7103943658194</v>
      </c>
      <c r="DQ134" s="4">
        <f>step*-SUM('By group'!BD$11:BD$21)*Population!BD134</f>
        <v>-5355.0767548094436</v>
      </c>
      <c r="DR134" s="4">
        <f>step*-SUM('By group'!BE$11:BE$21)*Population!BE134</f>
        <v>-2048.9528350103678</v>
      </c>
      <c r="DS134" s="4">
        <f>step*-SUM('By group'!BF$11:BF$21)*Population!BF134</f>
        <v>-579.22433059425282</v>
      </c>
      <c r="DT134" s="4">
        <f>step*-SUM('By group'!BG$11:BG$21)*Population!BG134</f>
        <v>-266.92891817580227</v>
      </c>
      <c r="DU134" s="4">
        <f>step*-SUM('By group'!BH$11:BH$21)*Population!BH134</f>
        <v>0</v>
      </c>
      <c r="DV134" s="4">
        <f>step*-SUM('By group'!BI$11:BI$21)*Population!BI134</f>
        <v>0</v>
      </c>
      <c r="DW134" s="4">
        <f>step*-SUM('By group'!BJ$11:BJ$21)*Population!BJ134</f>
        <v>0</v>
      </c>
      <c r="DX134" s="4">
        <f>step*-SUM('By group'!BK$11:BK$21)*Population!BK134</f>
        <v>0</v>
      </c>
      <c r="DY134" s="4">
        <f>step*-SUM('By group'!BL$11:BL$21)*Population!BL134</f>
        <v>-87.196709421178582</v>
      </c>
      <c r="DZ134" s="4">
        <f>step*-SUM('By group'!BM$11:BM$21)*Population!BM134</f>
        <v>-39.957177994649498</v>
      </c>
      <c r="EA134" s="4">
        <f>step*-SUM('By group'!BN$11:BN$21)*Population!BN134</f>
        <v>0</v>
      </c>
      <c r="EB134" s="52">
        <v>0</v>
      </c>
      <c r="EC134" s="4">
        <f t="shared" si="196"/>
        <v>151930.48889770862</v>
      </c>
      <c r="ED134" s="4">
        <f t="shared" si="196"/>
        <v>145683.11100886081</v>
      </c>
      <c r="EE134" s="4">
        <f t="shared" si="197"/>
        <v>106217.04964401787</v>
      </c>
      <c r="EF134" s="4">
        <f t="shared" si="198"/>
        <v>43728.535297357324</v>
      </c>
      <c r="EG134" s="4">
        <f t="shared" si="199"/>
        <v>13074.355101402152</v>
      </c>
      <c r="EH134" s="4">
        <f t="shared" si="199"/>
        <v>6272.8968187112341</v>
      </c>
      <c r="EI134" s="4">
        <v>0</v>
      </c>
      <c r="EJ134" s="4">
        <f t="shared" si="200"/>
        <v>0</v>
      </c>
      <c r="EK134" s="4">
        <f t="shared" si="201"/>
        <v>0</v>
      </c>
      <c r="EL134" s="4">
        <f t="shared" si="202"/>
        <v>0</v>
      </c>
      <c r="EM134" s="4">
        <f t="shared" si="203"/>
        <v>2209.5180735932781</v>
      </c>
      <c r="EN134" s="4">
        <f t="shared" si="204"/>
        <v>1096.6009163063106</v>
      </c>
      <c r="EO134" s="52">
        <v>0</v>
      </c>
      <c r="EP134" s="4">
        <f t="shared" si="205"/>
        <v>75123.589804473027</v>
      </c>
      <c r="EQ134" s="4">
        <f t="shared" si="206"/>
        <v>72024.632375333487</v>
      </c>
      <c r="ER134" s="4">
        <f t="shared" si="207"/>
        <v>52490.974121721236</v>
      </c>
      <c r="ES134" s="4">
        <f t="shared" si="208"/>
        <v>21597.270707913227</v>
      </c>
      <c r="ET134" s="4">
        <f t="shared" si="209"/>
        <v>6454.4320354948022</v>
      </c>
      <c r="EU134" s="4">
        <f t="shared" si="210"/>
        <v>3095.745661693838</v>
      </c>
      <c r="EV134" s="4">
        <v>0</v>
      </c>
      <c r="EW134" s="4">
        <f t="shared" si="211"/>
        <v>0</v>
      </c>
      <c r="EX134" s="4">
        <f t="shared" si="212"/>
        <v>0</v>
      </c>
      <c r="EY134" s="4">
        <f t="shared" si="213"/>
        <v>0</v>
      </c>
      <c r="EZ134" s="4">
        <f t="shared" si="214"/>
        <v>1089.7548052865197</v>
      </c>
      <c r="FA134" s="4">
        <f t="shared" si="215"/>
        <v>540.53019269572997</v>
      </c>
      <c r="FB134" s="52">
        <v>0</v>
      </c>
      <c r="FC134" s="4">
        <f t="shared" si="216"/>
        <v>5324.3177704399459</v>
      </c>
      <c r="FD134" s="4">
        <f t="shared" si="217"/>
        <v>5114.144203571338</v>
      </c>
      <c r="FE134" s="4">
        <f t="shared" si="218"/>
        <v>3747.9943062306688</v>
      </c>
      <c r="FF134" s="4">
        <f t="shared" si="219"/>
        <v>1554.1077155508258</v>
      </c>
      <c r="FG134" s="4">
        <f t="shared" si="220"/>
        <v>467.18470883658193</v>
      </c>
      <c r="FH134" s="4">
        <f t="shared" si="221"/>
        <v>225.02319149366448</v>
      </c>
      <c r="FI134" s="4">
        <v>0</v>
      </c>
      <c r="FJ134" s="4">
        <f t="shared" si="222"/>
        <v>0</v>
      </c>
      <c r="FK134" s="4">
        <f t="shared" si="223"/>
        <v>0</v>
      </c>
      <c r="FL134" s="4">
        <f t="shared" si="224"/>
        <v>0</v>
      </c>
      <c r="FM134" s="4">
        <f t="shared" si="225"/>
        <v>79.848318016944106</v>
      </c>
      <c r="FN134" s="9">
        <f t="shared" si="226"/>
        <v>39.933760172694903</v>
      </c>
      <c r="FO134" s="4">
        <v>0</v>
      </c>
      <c r="FP134" s="4">
        <f t="shared" si="227"/>
        <v>17454.137801450939</v>
      </c>
      <c r="FQ134" s="4">
        <f t="shared" si="228"/>
        <v>16728.32016126949</v>
      </c>
      <c r="FR134" s="4">
        <f t="shared" si="229"/>
        <v>12176.169858120356</v>
      </c>
      <c r="FS134" s="4">
        <f t="shared" si="230"/>
        <v>4998.6993750934143</v>
      </c>
      <c r="FT134" s="4">
        <f t="shared" si="231"/>
        <v>1490.8107351796177</v>
      </c>
      <c r="FU134" s="4">
        <f t="shared" si="232"/>
        <v>713.76767005942145</v>
      </c>
      <c r="FV134" s="4">
        <v>0</v>
      </c>
      <c r="FW134" s="4">
        <f t="shared" si="233"/>
        <v>0</v>
      </c>
      <c r="FX134" s="4">
        <f t="shared" si="234"/>
        <v>0</v>
      </c>
      <c r="FY134" s="4">
        <f t="shared" si="235"/>
        <v>0</v>
      </c>
      <c r="FZ134" s="4">
        <f t="shared" si="236"/>
        <v>250.19483487374043</v>
      </c>
      <c r="GA134" s="4">
        <f t="shared" si="237"/>
        <v>123.4216954965035</v>
      </c>
      <c r="GB134" s="4">
        <v>0</v>
      </c>
      <c r="GC134" s="4">
        <f t="shared" si="238"/>
        <v>8219.1958159061905</v>
      </c>
      <c r="GD134" s="4">
        <f t="shared" si="179"/>
        <v>7742.7103943658194</v>
      </c>
      <c r="GE134" s="4">
        <f t="shared" si="180"/>
        <v>5355.0767548094436</v>
      </c>
      <c r="GF134" s="4">
        <f t="shared" si="181"/>
        <v>2048.9528350103678</v>
      </c>
      <c r="GG134" s="4">
        <f t="shared" si="182"/>
        <v>579.22433059425282</v>
      </c>
      <c r="GH134" s="4">
        <f t="shared" si="183"/>
        <v>266.92891817580227</v>
      </c>
      <c r="GI134" s="4">
        <v>0</v>
      </c>
      <c r="GJ134" s="4">
        <f t="shared" si="239"/>
        <v>0</v>
      </c>
      <c r="GK134" s="4">
        <f t="shared" si="240"/>
        <v>0</v>
      </c>
      <c r="GL134" s="4">
        <f t="shared" si="184"/>
        <v>0</v>
      </c>
      <c r="GM134" s="4">
        <f t="shared" si="185"/>
        <v>87.196709421178582</v>
      </c>
      <c r="GN134" s="4">
        <f t="shared" si="186"/>
        <v>39.957177994649498</v>
      </c>
      <c r="GO134" s="52">
        <v>0</v>
      </c>
      <c r="GP134" s="4">
        <f>step*(-'By group'!C$32*Population!C134+'By group'!I$33*Population!I134)</f>
        <v>0</v>
      </c>
      <c r="GQ134" s="4">
        <f>step*(-'By group'!D$32*Population!D134+'By group'!J$33*Population!J134)</f>
        <v>0</v>
      </c>
      <c r="GR134" s="4">
        <f>step*(-'By group'!E$32*Population!E134+'By group'!K$33*Population!K134)</f>
        <v>0</v>
      </c>
      <c r="GS134" s="4">
        <f>step*(-'By group'!F$32*Population!F134+'By group'!L$33*Population!L134)</f>
        <v>-5432.4185139044366</v>
      </c>
      <c r="GT134" s="4">
        <f>step*(-'By group'!G$32*Population!G134+'By group'!M$33*Population!M134)</f>
        <v>-706.27890558909155</v>
      </c>
      <c r="GU134" s="4">
        <f>step*(-'By group'!H$32*Population!H134+'By group'!N$33*Population!N134)</f>
        <v>-617.78380897732791</v>
      </c>
      <c r="GV134" s="46">
        <f t="shared" si="241"/>
        <v>0</v>
      </c>
      <c r="GW134" s="14">
        <f t="shared" si="242"/>
        <v>0</v>
      </c>
      <c r="GX134" s="4">
        <f t="shared" si="243"/>
        <v>0</v>
      </c>
      <c r="GY134" s="4">
        <f t="shared" si="244"/>
        <v>5432.4185139044366</v>
      </c>
      <c r="GZ134" s="4">
        <f t="shared" si="245"/>
        <v>706.27890558909155</v>
      </c>
      <c r="HA134" s="4">
        <f t="shared" si="246"/>
        <v>617.78380897732791</v>
      </c>
      <c r="HB134" s="8">
        <v>0</v>
      </c>
      <c r="HC134" s="4">
        <f>step*(-'By group'!P$32*Population!P134+'By group'!V$33*Population!V134)</f>
        <v>0</v>
      </c>
      <c r="HD134" s="4">
        <f>step*(-'By group'!Q$32*Population!Q134+'By group'!W$33*Population!W134)</f>
        <v>0</v>
      </c>
      <c r="HE134" s="4">
        <f>step*(-'By group'!R$32*Population!R134+'By group'!X$33*Population!X134)</f>
        <v>0</v>
      </c>
      <c r="HF134" s="4">
        <f>step*(-'By group'!S$32*Population!S134+'By group'!Y$33*Population!Y134)</f>
        <v>-2682.3386151041414</v>
      </c>
      <c r="HG134" s="4">
        <f>step*(-'By group'!T$32*Population!T134+'By group'!Z$33*Population!Z134)</f>
        <v>-348.8840359909027</v>
      </c>
      <c r="HH134" s="4">
        <f>step*(-'By group'!U$32*Population!U134+'By group'!AA$33*Population!AA134)</f>
        <v>-304.96824464429289</v>
      </c>
      <c r="HI134" s="14">
        <f t="shared" si="247"/>
        <v>0</v>
      </c>
      <c r="HJ134" s="46">
        <f t="shared" si="248"/>
        <v>0</v>
      </c>
      <c r="HK134" s="4">
        <f t="shared" si="249"/>
        <v>0</v>
      </c>
      <c r="HL134" s="4">
        <f t="shared" si="250"/>
        <v>2682.3386151041414</v>
      </c>
      <c r="HM134" s="4">
        <f t="shared" si="251"/>
        <v>348.8840359909027</v>
      </c>
      <c r="HN134" s="9">
        <f t="shared" si="252"/>
        <v>304.96824464429289</v>
      </c>
      <c r="HO134" s="4">
        <v>0</v>
      </c>
      <c r="HP134" s="4">
        <f>step*(-'By group'!AC$32*Population!AC134+'By group'!AI$33*Population!AI134)</f>
        <v>0</v>
      </c>
      <c r="HQ134" s="4">
        <f>step*(-'By group'!AD$32*Population!AD134+'By group'!AJ$33*Population!AJ134)</f>
        <v>0</v>
      </c>
      <c r="HR134" s="4">
        <f>step*(-'By group'!AE$32*Population!AE134+'By group'!AK$33*Population!AK134)</f>
        <v>0</v>
      </c>
      <c r="HS134" s="4">
        <f>step*(-'By group'!AF$32*Population!AF134+'By group'!AL$33*Population!AL134)</f>
        <v>-193.66819540981891</v>
      </c>
      <c r="HT134" s="4">
        <f>step*(-'By group'!AG$32*Population!AG134+'By group'!AM$33*Population!AM134)</f>
        <v>-25.037758212385448</v>
      </c>
      <c r="HU134" s="4">
        <f>step*(-'By group'!AH$32*Population!AH134+'By group'!AN$33*Population!AN134)</f>
        <v>-22.041084971132829</v>
      </c>
      <c r="HV134" s="14">
        <f t="shared" si="253"/>
        <v>0</v>
      </c>
      <c r="HW134" s="46">
        <f t="shared" si="254"/>
        <v>0</v>
      </c>
      <c r="HX134" s="4">
        <f t="shared" si="255"/>
        <v>0</v>
      </c>
      <c r="HY134" s="4">
        <f t="shared" si="256"/>
        <v>193.66819540981891</v>
      </c>
      <c r="HZ134" s="4">
        <f t="shared" si="257"/>
        <v>25.037758212385448</v>
      </c>
      <c r="IA134" s="4">
        <f t="shared" si="258"/>
        <v>22.041084971132829</v>
      </c>
      <c r="IB134" s="8">
        <v>0</v>
      </c>
      <c r="IC134" s="4">
        <f>step*(-'By group'!AP$32*Population!AP134+'By group'!AV$33*Population!AV134)</f>
        <v>0</v>
      </c>
      <c r="ID134" s="4">
        <f>step*(-'By group'!AQ$32*Population!AQ134+'By group'!AW$33*Population!AW134)</f>
        <v>0</v>
      </c>
      <c r="IE134" s="4">
        <f>step*(-'By group'!AR$32*Population!AR134+'By group'!AX$33*Population!AX134)</f>
        <v>0</v>
      </c>
      <c r="IF134" s="4">
        <f>step*(-'By group'!AS$32*Population!AS134+'By group'!AY$33*Population!AY134)</f>
        <v>-620.3079501529387</v>
      </c>
      <c r="IG134" s="4">
        <f>step*(-'By group'!AT$32*Population!AT134+'By group'!AZ$33*Population!AZ134)</f>
        <v>-81.042686263632532</v>
      </c>
      <c r="IH134" s="4">
        <f>step*(-'By group'!AU$32*Population!AU134+'By group'!BA$33*Population!BA134)</f>
        <v>-70.756134803835351</v>
      </c>
      <c r="II134" s="14">
        <f t="shared" si="187"/>
        <v>0</v>
      </c>
      <c r="IJ134" s="4">
        <f t="shared" si="188"/>
        <v>0</v>
      </c>
      <c r="IK134" s="4">
        <f t="shared" si="259"/>
        <v>0</v>
      </c>
      <c r="IL134" s="4">
        <f t="shared" si="260"/>
        <v>620.3079501529387</v>
      </c>
      <c r="IM134" s="4">
        <f t="shared" si="261"/>
        <v>81.042686263632532</v>
      </c>
      <c r="IN134" s="4">
        <f t="shared" si="262"/>
        <v>70.756134803835351</v>
      </c>
      <c r="IO134" s="8">
        <v>0</v>
      </c>
      <c r="IP134" s="4">
        <f>step*(-'By group'!BC$32*Population!BC134+'By group'!BI$33*Population!BI134)</f>
        <v>0</v>
      </c>
      <c r="IQ134" s="4">
        <f>step*(-'By group'!BD$32*Population!BD134+'By group'!BJ$33*Population!BJ134)</f>
        <v>0</v>
      </c>
      <c r="IR134" s="4">
        <f>step*(-'By group'!BE$32*Population!BE134+'By group'!BK$33*Population!BK134)</f>
        <v>0</v>
      </c>
      <c r="IS134" s="4">
        <f>step*(-'By group'!BF$32*Population!BF134+'By group'!BL$33*Population!BL134)</f>
        <v>-246.01381058653712</v>
      </c>
      <c r="IT134" s="4">
        <f>step*(-'By group'!BG$32*Population!BG134+'By group'!BM$33*Population!BM134)</f>
        <v>-33.407194637835708</v>
      </c>
      <c r="IU134" s="4">
        <f>step*(-'By group'!BH$32*Population!BH134+'By group'!BN$33*Population!BN134)</f>
        <v>-27.337374027351828</v>
      </c>
      <c r="IV134" s="14">
        <f t="shared" si="189"/>
        <v>0</v>
      </c>
      <c r="IW134" s="4">
        <f t="shared" si="190"/>
        <v>0</v>
      </c>
      <c r="IX134" s="4">
        <f t="shared" si="191"/>
        <v>0</v>
      </c>
      <c r="IY134" s="4">
        <f t="shared" si="192"/>
        <v>246.01381058653712</v>
      </c>
      <c r="IZ134" s="4">
        <f t="shared" si="193"/>
        <v>33.407194637835708</v>
      </c>
      <c r="JA134" s="4">
        <f t="shared" si="194"/>
        <v>27.337374027351828</v>
      </c>
      <c r="JB134" s="75">
        <f>step*(+prop_idu_male*'By group'!BB$9*Population!BB134-'By group'!B$8*Population!B134)</f>
        <v>-1064.3324730813636</v>
      </c>
      <c r="JC134" s="46">
        <f>step*(+prop_idu_male*'By group'!BC$9*Population!BC134-'By group'!C$8*Population!C134)</f>
        <v>-6.3550303031191424</v>
      </c>
      <c r="JD134" s="46">
        <f>step*(+prop_idu_male*'By group'!BD$9*Population!BD134-'By group'!D$8*Population!D134)</f>
        <v>-18.672973086495045</v>
      </c>
      <c r="JE134" s="46">
        <f>step*(+prop_idu_male*'By group'!BE$9*Population!BE134-'By group'!E$8*Population!E134)</f>
        <v>-19.405524246666221</v>
      </c>
      <c r="JF134" s="46">
        <f>step*(+prop_idu_male*'By group'!BF$9*Population!BF134-'By group'!F$8*Population!F134)</f>
        <v>-5.8421083539879728</v>
      </c>
      <c r="JG134" s="46">
        <f>step*(+prop_idu_male*'By group'!BG$9*Population!BG134-'By group'!G$8*Population!G134)</f>
        <v>-1.1264534830178619</v>
      </c>
      <c r="JH134" s="46">
        <f>step*(+prop_idu_male*'By group'!BH$9*Population!BH134-'By group'!H$8*Population!H134)</f>
        <v>-0.95483608098125394</v>
      </c>
      <c r="JI134" s="46">
        <f>step*(+prop_idu_male*'By group'!BI$9*Population!BI134-'By group'!I$8*Population!I134)</f>
        <v>0</v>
      </c>
      <c r="JJ134" s="46">
        <f>step*(+prop_idu_male*'By group'!BJ$9*Population!BJ134-'By group'!J$8*Population!J134)</f>
        <v>0</v>
      </c>
      <c r="JK134" s="46">
        <f>step*(+prop_idu_male*'By group'!BK$9*Population!BK134-'By group'!K$8*Population!K134)</f>
        <v>0</v>
      </c>
      <c r="JL134" s="46">
        <f>step*(+prop_idu_male*'By group'!BL$9*Population!BL134-'By group'!L$8*Population!L134)</f>
        <v>-2.0002459709824496</v>
      </c>
      <c r="JM134" s="46">
        <f>step*(+prop_idu_male*'By group'!BM$9*Population!BM134-'By group'!M$8*Population!M134)</f>
        <v>-1.0007036891191519</v>
      </c>
      <c r="JN134" s="46">
        <f>step*(+prop_idu_male*'By group'!BN$9*Population!BN134-'By group'!N$8*Population!N134)</f>
        <v>-0.80532393933914093</v>
      </c>
      <c r="JO134" s="45">
        <f>step*(+(1-prop_idu_male)*'By group'!BB$9*Population!BB134-'By group'!O$8*Population!O134-'By group'!O$6*Population!O134+'By group'!AB$7*Population!AB134)</f>
        <v>-7964.1127834903446</v>
      </c>
      <c r="JP134" s="46">
        <f>step*(+(1-prop_idu_male)*'By group'!BC$9*Population!BC134-'By group'!P$8*Population!P134-'By group'!P$6*Population!P134+'By group'!AC$7*Population!AC134)</f>
        <v>-12.190979510607402</v>
      </c>
      <c r="JQ134" s="46">
        <f>step*(+(1-prop_idu_male)*'By group'!BD$9*Population!BD134-'By group'!Q$8*Population!Q134-'By group'!Q$6*Population!Q134+'By group'!AD$7*Population!AD134)</f>
        <v>-35.364811497525906</v>
      </c>
      <c r="JR134" s="46">
        <f>step*(+(1-prop_idu_male)*'By group'!BE$9*Population!BE134-'By group'!R$8*Population!R134-'By group'!R$6*Population!R134+'By group'!AE$7*Population!AE134)</f>
        <v>-36.123068738422532</v>
      </c>
      <c r="JS134" s="46">
        <f>step*(+(1-prop_idu_male)*'By group'!BF$9*Population!BF134-'By group'!S$8*Population!S134-'By group'!S$6*Population!S134+'By group'!AF$7*Population!AF134)</f>
        <v>-10.737127104138979</v>
      </c>
      <c r="JT134" s="46">
        <f>step*(+(1-prop_idu_male)*'By group'!BG$9*Population!BG134-'By group'!T$8*Population!T134-'By group'!T$6*Population!T134+'By group'!AG$7*Population!AG134)</f>
        <v>-2.0517805412536312</v>
      </c>
      <c r="JU134" s="46">
        <f>step*(+(1-prop_idu_male)*'By group'!BH$9*Population!BH134-'By group'!U$8*Population!U134-'By group'!U$6*Population!U134+'By group'!AH$7*Population!AH134)</f>
        <v>-1.7128326274366161</v>
      </c>
      <c r="JV134" s="46">
        <f>step*(+(1-prop_idu_male)*'By group'!BI$9*Population!BI134-'By group'!V$8*Population!V134-'By group'!V$6*Population!V134+'By group'!AI$7*Population!AI134)</f>
        <v>0</v>
      </c>
      <c r="JW134" s="46">
        <f>step*(+(1-prop_idu_male)*'By group'!BJ$9*Population!BJ134-'By group'!W$8*Population!W134-'By group'!W$6*Population!W134+'By group'!AJ$7*Population!AJ134)</f>
        <v>0</v>
      </c>
      <c r="JX134" s="46">
        <f>step*(+(1-prop_idu_male)*'By group'!BK$9*Population!BK134-'By group'!X$8*Population!X134-'By group'!X$6*Population!X134+'By group'!AK$7*Population!AK134)</f>
        <v>0</v>
      </c>
      <c r="JY134" s="46">
        <f>step*(+(1-prop_idu_male)*'By group'!BL$9*Population!BL134-'By group'!Y$8*Population!Y134-'By group'!Y$6*Population!Y134+'By group'!AL$7*Population!AL134)</f>
        <v>-3.5835497105057259</v>
      </c>
      <c r="JZ134" s="46">
        <f>step*(+(1-prop_idu_male)*'By group'!BM$9*Population!BM134-'By group'!Z$8*Population!Z134-'By group'!Z$6*Population!Z134+'By group'!AM$7*Population!AM134)</f>
        <v>-1.7630490334385747</v>
      </c>
      <c r="KA134" s="76">
        <f>step*(+(1-prop_idu_male)*'By group'!BN$9*Population!BN134-'By group'!AA$8*Population!AA134-'By group'!AA$6*Population!AA134+'By group'!AN$7*Population!AN134)</f>
        <v>-1.3930231757992362</v>
      </c>
      <c r="KB134" s="46">
        <f>step*(+'By group'!O$6*Population!O134-'By group'!AB$7*Population!AB134)</f>
        <v>6814.9706264802544</v>
      </c>
      <c r="KC134" s="46">
        <f>step*(+'By group'!P$6*Population!P134-'By group'!AC$7*Population!AC134)</f>
        <v>8.8220292036717005</v>
      </c>
      <c r="KD134" s="46">
        <f>step*(+'By group'!Q$6*Population!Q134-'By group'!AD$7*Population!AD134)</f>
        <v>25.509225883758788</v>
      </c>
      <c r="KE134" s="46">
        <f>step*(+'By group'!R$6*Population!R134-'By group'!AE$7*Population!AE134)</f>
        <v>25.939119234969027</v>
      </c>
      <c r="KF134" s="46">
        <f>step*(+'By group'!S$6*Population!S134-'By group'!AF$7*Population!AF134)</f>
        <v>7.6836783855698538</v>
      </c>
      <c r="KG134" s="46">
        <f>step*(+'By group'!T$6*Population!T134-'By group'!AG$7*Population!AG134)</f>
        <v>1.4646628790959602</v>
      </c>
      <c r="KH134" s="46">
        <f>step*(+'By group'!U$6*Population!U134-'By group'!AH$7*Population!AH134)</f>
        <v>1.2174197725509219</v>
      </c>
      <c r="KI134" s="46">
        <f>step*(+'By group'!V$6*Population!V134-'By group'!AI$7*Population!AI134)</f>
        <v>0</v>
      </c>
      <c r="KJ134" s="46">
        <f>step*(+'By group'!W$6*Population!W134-'By group'!AJ$7*Population!AJ134)</f>
        <v>0</v>
      </c>
      <c r="KK134" s="46">
        <f>step*(+'By group'!X$6*Population!X134-'By group'!AK$7*Population!AK134)</f>
        <v>0</v>
      </c>
      <c r="KL134" s="46">
        <f>step*(+'By group'!Y$6*Population!Y134-'By group'!AL$7*Population!AL134)</f>
        <v>2.5461129308719128</v>
      </c>
      <c r="KM134" s="46">
        <f>step*(+'By group'!Z$6*Population!Z134-'By group'!AM$7*Population!AM134)</f>
        <v>1.2464931475396344</v>
      </c>
      <c r="KN134" s="46">
        <f>step*(+'By group'!AA$6*Population!AA134-'By group'!AN$7*Population!AN134)</f>
        <v>0.97932910648361138</v>
      </c>
      <c r="KO134" s="45">
        <v>0</v>
      </c>
      <c r="KP134" s="46">
        <v>0</v>
      </c>
      <c r="KQ134" s="46">
        <v>0</v>
      </c>
      <c r="KR134" s="46">
        <v>0</v>
      </c>
      <c r="KS134" s="46">
        <v>0</v>
      </c>
      <c r="KT134" s="46">
        <v>0</v>
      </c>
      <c r="KU134" s="46">
        <v>0</v>
      </c>
      <c r="KV134" s="46">
        <v>0</v>
      </c>
      <c r="KW134" s="46">
        <v>0</v>
      </c>
      <c r="KX134" s="46">
        <v>0</v>
      </c>
      <c r="KY134" s="46">
        <v>0</v>
      </c>
      <c r="KZ134" s="46">
        <v>0</v>
      </c>
      <c r="LA134" s="46">
        <v>0</v>
      </c>
      <c r="LB134" s="188">
        <f>step*(-'By group'!BB$9*Population!BB134+'By group'!B$8*Population!B134+'By group'!O$8*Population!O134)</f>
        <v>2213.474630091453</v>
      </c>
      <c r="LC134" s="189">
        <f>step*(-'By group'!BC$9*Population!BC134+'By group'!C$8*Population!C134+'By group'!P$8*Population!P134)</f>
        <v>9.7239806100548414</v>
      </c>
      <c r="LD134" s="189">
        <f>step*(-'By group'!BD$9*Population!BD134+'By group'!D$8*Population!D134+'By group'!Q$8*Population!Q134)</f>
        <v>28.52855870026216</v>
      </c>
      <c r="LE134" s="189">
        <f>step*(-'By group'!BE$9*Population!BE134+'By group'!E$8*Population!E134+'By group'!R$8*Population!R134)</f>
        <v>29.589473750119723</v>
      </c>
      <c r="LF134" s="189">
        <f>step*(-'By group'!BF$9*Population!BF134+'By group'!F$8*Population!F134+'By group'!S$8*Population!S134)</f>
        <v>8.8955570725570983</v>
      </c>
      <c r="LG134" s="189">
        <f>step*(-'By group'!BG$9*Population!BG134+'By group'!G$8*Population!G134+'By group'!T$8*Population!T134)</f>
        <v>1.7135711451755333</v>
      </c>
      <c r="LH134" s="189">
        <f>step*(-'By group'!BH$9*Population!BH134+'By group'!H$8*Population!H134+'By group'!U$8*Population!U134)</f>
        <v>1.4502489358669481</v>
      </c>
      <c r="LI134" s="189">
        <f>step*(-'By group'!BI$9*Population!BI134+'By group'!I$8*Population!I134+'By group'!V$8*Population!V134)</f>
        <v>0</v>
      </c>
      <c r="LJ134" s="189">
        <f>step*(-'By group'!BJ$9*Population!BJ134+'By group'!J$8*Population!J134+'By group'!W$8*Population!W134)</f>
        <v>0</v>
      </c>
      <c r="LK134" s="189">
        <f>step*(-'By group'!BK$9*Population!BK134+'By group'!K$8*Population!K134+'By group'!X$8*Population!X134)</f>
        <v>0</v>
      </c>
      <c r="LL134" s="189">
        <f>step*(-'By group'!BL$9*Population!BL134+'By group'!L$8*Population!L134+'By group'!Y$8*Population!Y134)</f>
        <v>3.0376827506162623</v>
      </c>
      <c r="LM134" s="189">
        <f>step*(-'By group'!BM$9*Population!BM134+'By group'!M$8*Population!M134+'By group'!Z$8*Population!Z134)</f>
        <v>1.5172595750180922</v>
      </c>
      <c r="LN134" s="189">
        <f>step*(-'By group'!BN$9*Population!BN134+'By group'!N$8*Population!N134+'By group'!AA$8*Population!AA134)</f>
        <v>1.2190180086547659</v>
      </c>
    </row>
    <row r="135" spans="1:326" x14ac:dyDescent="0.25">
      <c r="A135">
        <f t="shared" si="195"/>
        <v>65.5</v>
      </c>
      <c r="B135" s="52">
        <f>step*((-'By group'!B$4-'By group'!B$5-'By group'!B$22)*Population!B135+'By group'!B$3*Population!$BO135)</f>
        <v>213244.8977690161</v>
      </c>
      <c r="C135" s="4">
        <f>step*((-'By group'!C$4-'By group'!C$5-'By group'!C$22)*Population!C135+'By group'!C$3*Population!$BO135)</f>
        <v>-5843.8723770820434</v>
      </c>
      <c r="D135" s="4">
        <f>step*((-'By group'!D$4-'By group'!D$5-'By group'!D$22)*Population!D135+'By group'!D$3*Population!$BO135)</f>
        <v>-38346.970418638331</v>
      </c>
      <c r="E135" s="4">
        <f>step*((-'By group'!E$4-'By group'!E$5-'By group'!E$22)*Population!E135+'By group'!E$3*Population!$BO135)</f>
        <v>-61394.83173315617</v>
      </c>
      <c r="F135" s="4">
        <f>step*((-'By group'!F$4-'By group'!F$5-'By group'!F$22)*Population!F135+'By group'!F$3*Population!$BO135)</f>
        <v>-24912.457220060292</v>
      </c>
      <c r="G135" s="4">
        <f>step*((-'By group'!G$4-'By group'!G$5-'By group'!G$22)*Population!G135+'By group'!G$3*Population!$BO135)</f>
        <v>-6039.2782206002312</v>
      </c>
      <c r="H135" s="4">
        <f>step*((-'By group'!H$4-'By group'!H$5-'By group'!H$22)*Population!H135+'By group'!H$3*Population!$BO135)</f>
        <v>-5609.4156925611469</v>
      </c>
      <c r="I135" s="4">
        <f>step*((-'By group'!I$4-'By group'!I$5-'By group'!I$22)*Population!I135+'By group'!I$3*Population!$BO135)</f>
        <v>0</v>
      </c>
      <c r="J135" s="4">
        <f>step*((-'By group'!J$4-'By group'!J$5-'By group'!J$22)*Population!J135+'By group'!J$3*Population!$BO135)</f>
        <v>0</v>
      </c>
      <c r="K135" s="4">
        <f>step*((-'By group'!K$4-'By group'!K$5-'By group'!K$22)*Population!K135+'By group'!K$3*Population!$BO135)</f>
        <v>0</v>
      </c>
      <c r="L135" s="4">
        <f>step*((-'By group'!L$4-'By group'!L$5-'By group'!L$22)*Population!L135+'By group'!L$3*Population!$BO135)</f>
        <v>-3102.2555454222602</v>
      </c>
      <c r="M135" s="4">
        <f>step*((-'By group'!M$4-'By group'!M$5-'By group'!M$22)*Population!M135+'By group'!M$3*Population!$BO135)</f>
        <v>-1759.6521775378442</v>
      </c>
      <c r="N135" s="4">
        <f>step*((-'By group'!N$4-'By group'!N$5-'By group'!N$22)*Population!N135+'By group'!N$3*Population!$BO135)</f>
        <v>-1667.5341366927983</v>
      </c>
      <c r="O135" s="8">
        <f>step*((-'By group'!O$4-'By group'!O$5-'By group'!O$22)*Population!O135+'By group'!O$3*Population!$BO135)</f>
        <v>148108.82635915466</v>
      </c>
      <c r="P135" s="4">
        <f>step*((-'By group'!P$4-'By group'!P$5-'By group'!P$22)*Population!P135+'By group'!P$3*Population!$BO135)</f>
        <v>-2889.2165411979636</v>
      </c>
      <c r="Q135" s="4">
        <f>step*((-'By group'!Q$4-'By group'!Q$5-'By group'!Q$22)*Population!Q135+'By group'!Q$3*Population!$BO135)</f>
        <v>-18950.889532066201</v>
      </c>
      <c r="R135" s="4">
        <f>step*((-'By group'!R$4-'By group'!R$5-'By group'!R$22)*Population!R135+'By group'!R$3*Population!$BO135)</f>
        <v>-30323.17518063727</v>
      </c>
      <c r="S135" s="4">
        <f>step*((-'By group'!S$4-'By group'!S$5-'By group'!S$22)*Population!S135+'By group'!S$3*Population!$BO135)</f>
        <v>-12298.825859366427</v>
      </c>
      <c r="T135" s="4">
        <f>step*((-'By group'!T$4-'By group'!T$5-'By group'!T$22)*Population!T135+'By group'!T$3*Population!$BO135)</f>
        <v>-2980.516168516338</v>
      </c>
      <c r="U135" s="4">
        <f>step*((-'By group'!U$4-'By group'!U$5-'By group'!U$22)*Population!U135+'By group'!U$3*Population!$BO135)</f>
        <v>-2766.8578468492428</v>
      </c>
      <c r="V135" s="4">
        <f>step*((-'By group'!V$4-'By group'!V$5-'By group'!V$22)*Population!V135+'By group'!V$3*Population!$BO135)</f>
        <v>0</v>
      </c>
      <c r="W135" s="4">
        <f>step*((-'By group'!W$4-'By group'!W$5-'By group'!W$22)*Population!W135+'By group'!W$3*Population!$BO135)</f>
        <v>0</v>
      </c>
      <c r="X135" s="4">
        <f>step*((-'By group'!X$4-'By group'!X$5-'By group'!X$22)*Population!X135+'By group'!X$3*Population!$BO135)</f>
        <v>0</v>
      </c>
      <c r="Y135" s="4">
        <f>step*((-'By group'!Y$4-'By group'!Y$5-'By group'!Y$22)*Population!Y135+'By group'!Y$3*Population!$BO135)</f>
        <v>-1530.0907746905466</v>
      </c>
      <c r="Z135" s="4">
        <f>step*((-'By group'!Z$4-'By group'!Z$5-'By group'!Z$22)*Population!Z135+'By group'!Z$3*Population!$BO135)</f>
        <v>-867.36809161197493</v>
      </c>
      <c r="AA135" s="4">
        <f>step*((-'By group'!AA$4-'By group'!AA$5-'By group'!AA$22)*Population!AA135+'By group'!AA$3*Population!$BO135)</f>
        <v>-821.53436150167749</v>
      </c>
      <c r="AB135" s="8">
        <f>step*((-'By group'!AB$4-'By group'!AB$5-'By group'!AB$22)*Population!AB135+'By group'!AB$3*Population!$BO135)</f>
        <v>-1398.3805055032587</v>
      </c>
      <c r="AC135" s="4">
        <f>step*((-'By group'!AC$4-'By group'!AC$5-'By group'!AC$22)*Population!AC135+'By group'!AC$3*Population!$BO135)</f>
        <v>-205.14296126003055</v>
      </c>
      <c r="AD135" s="4">
        <f>step*((-'By group'!AD$4-'By group'!AD$5-'By group'!AD$22)*Population!AD135+'By group'!AD$3*Population!$BO135)</f>
        <v>-1353.0922558113657</v>
      </c>
      <c r="AE135" s="4">
        <f>step*((-'By group'!AE$4-'By group'!AE$5-'By group'!AE$22)*Population!AE135+'By group'!AE$3*Population!$BO135)</f>
        <v>-2181.9212889112678</v>
      </c>
      <c r="AF135" s="4">
        <f>step*((-'By group'!AF$4-'By group'!AF$5-'By group'!AF$22)*Population!AF135+'By group'!AF$3*Population!$BO135)</f>
        <v>-890.1755799405986</v>
      </c>
      <c r="AG135" s="4">
        <f>step*((-'By group'!AG$4-'By group'!AG$5-'By group'!AG$22)*Population!AG135+'By group'!AG$3*Population!$BO135)</f>
        <v>-216.63814179608832</v>
      </c>
      <c r="AH135" s="4">
        <f>step*((-'By group'!AH$4-'By group'!AH$5-'By group'!AH$22)*Population!AH135+'By group'!AH$3*Population!$BO135)</f>
        <v>-202.59438782604062</v>
      </c>
      <c r="AI135" s="4">
        <f>step*((-'By group'!AI$4-'By group'!AI$5-'By group'!AI$22)*Population!AI135+'By group'!AI$3*Population!$BO135)</f>
        <v>0</v>
      </c>
      <c r="AJ135" s="4">
        <f>step*((-'By group'!AJ$4-'By group'!AJ$5-'By group'!AJ$22)*Population!AJ135+'By group'!AJ$3*Population!$BO135)</f>
        <v>0</v>
      </c>
      <c r="AK135" s="4">
        <f>step*((-'By group'!AK$4-'By group'!AK$5-'By group'!AK$22)*Population!AK135+'By group'!AK$3*Population!$BO135)</f>
        <v>0</v>
      </c>
      <c r="AL135" s="4">
        <f>step*((-'By group'!AL$4-'By group'!AL$5-'By group'!AL$22)*Population!AL135+'By group'!AL$3*Population!$BO135)</f>
        <v>-112.1081293807235</v>
      </c>
      <c r="AM135" s="4">
        <f>step*((-'By group'!AM$4-'By group'!AM$5-'By group'!AM$22)*Population!AM135+'By group'!AM$3*Population!$BO135)</f>
        <v>-64.078399710540836</v>
      </c>
      <c r="AN135" s="4">
        <f>step*((-'By group'!AN$4-'By group'!AN$5-'By group'!AN$22)*Population!AN135+'By group'!AN$3*Population!$BO135)</f>
        <v>-61.262840240537322</v>
      </c>
      <c r="AO135" s="8">
        <f>step*((-'By group'!AO$4-'By group'!AO$5-'By group'!AO$22)*Population!AO135+'By group'!AO$3*Population!$BO135)</f>
        <v>19276.511901995793</v>
      </c>
      <c r="AP135" s="4">
        <f>step*((-'By group'!AP$4-'By group'!AP$5-'By group'!AP$22)*Population!AP135+'By group'!AP$3*Population!$BO135)</f>
        <v>-671.40019980000636</v>
      </c>
      <c r="AQ135" s="4">
        <f>step*((-'By group'!AQ$4-'By group'!AQ$5-'By group'!AQ$22)*Population!AQ135+'By group'!AQ$3*Population!$BO135)</f>
        <v>-4398.6067728036505</v>
      </c>
      <c r="AR135" s="4">
        <f>step*((-'By group'!AR$4-'By group'!AR$5-'By group'!AR$22)*Population!AR135+'By group'!AR$3*Population!$BO135)</f>
        <v>-7023.2799152362422</v>
      </c>
      <c r="AS135" s="4">
        <f>step*((-'By group'!AS$4-'By group'!AS$5-'By group'!AS$22)*Population!AS135+'By group'!AS$3*Population!$BO135)</f>
        <v>-2842.9980524959947</v>
      </c>
      <c r="AT135" s="4">
        <f>step*((-'By group'!AT$4-'By group'!AT$5-'By group'!AT$22)*Population!AT135+'By group'!AT$3*Population!$BO135)</f>
        <v>-687.80498300092916</v>
      </c>
      <c r="AU135" s="4">
        <f>step*((-'By group'!AU$4-'By group'!AU$5-'By group'!AU$22)*Population!AU135+'By group'!AU$3*Population!$BO135)</f>
        <v>-636.07101145265119</v>
      </c>
      <c r="AV135" s="4">
        <f>step*((-'By group'!AV$4-'By group'!AV$5-'By group'!AV$22)*Population!AV135+'By group'!AV$3*Population!$BO135)</f>
        <v>0</v>
      </c>
      <c r="AW135" s="4">
        <f>step*((-'By group'!AW$4-'By group'!AW$5-'By group'!AW$22)*Population!AW135+'By group'!AW$3*Population!$BO135)</f>
        <v>0</v>
      </c>
      <c r="AX135" s="4">
        <f>step*((-'By group'!AX$4-'By group'!AX$5-'By group'!AX$22)*Population!AX135+'By group'!AX$3*Population!$BO135)</f>
        <v>0</v>
      </c>
      <c r="AY135" s="4">
        <f>step*((-'By group'!AY$4-'By group'!AY$5-'By group'!AY$22)*Population!AY135+'By group'!AY$3*Population!$BO135)</f>
        <v>-351.66159307515397</v>
      </c>
      <c r="AZ135" s="4">
        <f>step*((-'By group'!AZ$4-'By group'!AZ$5-'By group'!AZ$22)*Population!AZ135+'By group'!AZ$3*Population!$BO135)</f>
        <v>-198.30200182212275</v>
      </c>
      <c r="BA135" s="4">
        <f>step*((-'By group'!BA$4-'By group'!BA$5-'By group'!BA$22)*Population!BA135+'By group'!BA$3*Population!$BO135)</f>
        <v>-186.21891848773623</v>
      </c>
      <c r="BB135" s="8">
        <f>step*((-'By group'!BB$4-'By group'!BB$5-'By group'!BB$22)*Population!BB135+'By group'!BB$3*Population!$BO135)</f>
        <v>6135.6588175783472</v>
      </c>
      <c r="BC135" s="4">
        <f>step*((-'By group'!BC$4-'By group'!BC$5-'By group'!BC$22)*Population!BC135+'By group'!BC$3*Population!$BO135)</f>
        <v>-465.86143037125782</v>
      </c>
      <c r="BD135" s="4">
        <f>step*((-'By group'!BD$4-'By group'!BD$5-'By group'!BD$22)*Population!BD135+'By group'!BD$3*Population!$BO135)</f>
        <v>-2362.825898991608</v>
      </c>
      <c r="BE135" s="4">
        <f>step*((-'By group'!BE$4-'By group'!BE$5-'By group'!BE$22)*Population!BE135+'By group'!BE$3*Population!$BO135)</f>
        <v>-3287.5067532218054</v>
      </c>
      <c r="BF135" s="4">
        <f>step*((-'By group'!BF$4-'By group'!BF$5-'By group'!BF$22)*Population!BF135+'By group'!BF$3*Population!$BO135)</f>
        <v>-1219.7813171453138</v>
      </c>
      <c r="BG135" s="4">
        <f>step*((-'By group'!BG$4-'By group'!BG$5-'By group'!BG$22)*Population!BG135+'By group'!BG$3*Population!$BO135)</f>
        <v>-278.38496054880295</v>
      </c>
      <c r="BH135" s="4">
        <f>step*((-'By group'!BH$4-'By group'!BH$5-'By group'!BH$22)*Population!BH135+'By group'!BH$3*Population!$BO135)</f>
        <v>-239.35937722562269</v>
      </c>
      <c r="BI135" s="4">
        <f>step*((-'By group'!BI$4-'By group'!BI$5-'By group'!BI$22)*Population!BI135+'By group'!BI$3*Population!$BO135)</f>
        <v>0</v>
      </c>
      <c r="BJ135" s="4">
        <f>step*((-'By group'!BJ$4-'By group'!BJ$5-'By group'!BJ$22)*Population!BJ135+'By group'!BJ$3*Population!$BO135)</f>
        <v>0</v>
      </c>
      <c r="BK135" s="4">
        <f>step*((-'By group'!BK$4-'By group'!BK$5-'By group'!BK$22)*Population!BK135+'By group'!BK$3*Population!$BO135)</f>
        <v>0</v>
      </c>
      <c r="BL135" s="4">
        <f>step*((-'By group'!BL$4-'By group'!BL$5-'By group'!BL$22)*Population!BL135+'By group'!BL$3*Population!$BO135)</f>
        <v>-157.39514058432823</v>
      </c>
      <c r="BM135" s="4">
        <f>step*((-'By group'!BM$4-'By group'!BM$5-'By group'!BM$22)*Population!BM135+'By group'!BM$3*Population!$BO135)</f>
        <v>-80.139318954307399</v>
      </c>
      <c r="BN135" s="4">
        <f>step*((-'By group'!BN$4-'By group'!BN$5-'By group'!BN$22)*Population!BN135+'By group'!BN$3*Population!$BO135)</f>
        <v>-67.062638586943663</v>
      </c>
      <c r="BO135" s="71">
        <f>-step*SUM(SCR!B135:N135)*Population!B135</f>
        <v>-152361.63560621993</v>
      </c>
      <c r="BP135" s="4">
        <f>step*-SUM('By group'!C$11:C$21)*Population!C135</f>
        <v>-146096.80942705108</v>
      </c>
      <c r="BQ135" s="4">
        <f>step*-SUM('By group'!D$11:D$21)*Population!D135</f>
        <v>-106519.36227399537</v>
      </c>
      <c r="BR135" s="4">
        <f>step*-SUM('By group'!E$11:E$21)*Population!E135</f>
        <v>-43853.451237968693</v>
      </c>
      <c r="BS135" s="4">
        <f>step*-SUM('By group'!F$11:F$21)*Population!F135</f>
        <v>-13111.819589505418</v>
      </c>
      <c r="BT135" s="4">
        <f>step*-SUM('By group'!G$11:G$21)*Population!G135</f>
        <v>-6290.9148131252405</v>
      </c>
      <c r="BU135" s="4">
        <f>step*-SUM('By group'!H$11:H$21)*Population!H135</f>
        <v>0</v>
      </c>
      <c r="BV135" s="4">
        <f>step*-SUM('By group'!I$11:I$21)*Population!I135</f>
        <v>0</v>
      </c>
      <c r="BW135" s="4">
        <f>step*-SUM('By group'!J$11:J$21)*Population!J135</f>
        <v>0</v>
      </c>
      <c r="BX135" s="4">
        <f>step*-SUM('By group'!K$11:K$21)*Population!K135</f>
        <v>0</v>
      </c>
      <c r="BY135" s="4">
        <f>step*-SUM('By group'!L$11:L$21)*Population!L135</f>
        <v>-2215.896818158757</v>
      </c>
      <c r="BZ135" s="4">
        <f>step*-SUM('By group'!M$11:M$21)*Population!M135</f>
        <v>-1099.7826109611526</v>
      </c>
      <c r="CA135" s="4">
        <f>step*-SUM('By group'!N$11:N$21)*Population!N135</f>
        <v>0</v>
      </c>
      <c r="CB135" s="13">
        <f>-step*SUM(SCR!O135:AA135)*Population!O135</f>
        <v>-75338.045204698617</v>
      </c>
      <c r="CC135" s="4">
        <f>step*-SUM('By group'!P$11:P$21)*Population!P135</f>
        <v>-72230.413529949088</v>
      </c>
      <c r="CD135" s="4">
        <f>step*-SUM('By group'!Q$11:Q$21)*Population!Q135</f>
        <v>-52641.359811295006</v>
      </c>
      <c r="CE135" s="4">
        <f>step*-SUM('By group'!R$11:R$21)*Population!R135</f>
        <v>-21659.410843312333</v>
      </c>
      <c r="CF135" s="4">
        <f>step*-SUM('By group'!S$11:S$21)*Population!S135</f>
        <v>-6473.066241771804</v>
      </c>
      <c r="CG135" s="4">
        <f>step*-SUM('By group'!T$11:T$21)*Population!T135</f>
        <v>-3104.7043422045185</v>
      </c>
      <c r="CH135" s="4">
        <f>step*-SUM('By group'!U$11:U$21)*Population!U135</f>
        <v>0</v>
      </c>
      <c r="CI135" s="4">
        <f>step*-SUM('By group'!V$11:V$21)*Population!V135</f>
        <v>0</v>
      </c>
      <c r="CJ135" s="4">
        <f>step*-SUM('By group'!W$11:W$21)*Population!W135</f>
        <v>0</v>
      </c>
      <c r="CK135" s="4">
        <f>step*-SUM('By group'!X$11:X$21)*Population!X135</f>
        <v>0</v>
      </c>
      <c r="CL135" s="4">
        <f>step*-SUM('By group'!Y$11:Y$21)*Population!Y135</f>
        <v>-1092.921981921819</v>
      </c>
      <c r="CM135" s="4">
        <f>step*-SUM('By group'!Z$11:Z$21)*Population!Z135</f>
        <v>-542.10505725748442</v>
      </c>
      <c r="CN135" s="4">
        <f>step*-SUM('By group'!AA$11:AA$21)*Population!AA135</f>
        <v>0</v>
      </c>
      <c r="CO135" s="13">
        <f>-step*SUM(SCR!AB135:AN135)*Population!AB135</f>
        <v>-5339.3323323277573</v>
      </c>
      <c r="CP135" s="4">
        <f>step*-SUM('By group'!AC$11:AC$21)*Population!AC135</f>
        <v>-5128.5740315007633</v>
      </c>
      <c r="CQ135" s="4">
        <f>step*-SUM('By group'!AD$11:AD$21)*Population!AD135</f>
        <v>-3758.5895994760162</v>
      </c>
      <c r="CR135" s="4">
        <f>step*-SUM('By group'!AE$11:AE$21)*Population!AE135</f>
        <v>-1558.5152063651913</v>
      </c>
      <c r="CS135" s="4">
        <f>step*-SUM('By group'!AF$11:AF$21)*Population!AF135</f>
        <v>-468.51346312663082</v>
      </c>
      <c r="CT135" s="4">
        <f>step*-SUM('By group'!AG$11:AG$21)*Population!AG135</f>
        <v>-225.66473103759199</v>
      </c>
      <c r="CU135" s="4">
        <f>step*-SUM('By group'!AH$11:AH$21)*Population!AH135</f>
        <v>0</v>
      </c>
      <c r="CV135" s="4">
        <f>step*-SUM('By group'!AI$11:AI$21)*Population!AI135</f>
        <v>0</v>
      </c>
      <c r="CW135" s="4">
        <f>step*-SUM('By group'!AJ$11:AJ$21)*Population!AJ135</f>
        <v>0</v>
      </c>
      <c r="CX135" s="4">
        <f>step*-SUM('By group'!AK$11:AK$21)*Population!AK135</f>
        <v>0</v>
      </c>
      <c r="CY135" s="4">
        <f>step*-SUM('By group'!AL$11:AL$21)*Population!AL135</f>
        <v>-80.077235271945355</v>
      </c>
      <c r="CZ135" s="4">
        <f>step*-SUM('By group'!AM$11:AM$21)*Population!AM135</f>
        <v>-40.048999819088024</v>
      </c>
      <c r="DA135" s="4">
        <f>step*-SUM('By group'!AN$11:AN$21)*Population!AN135</f>
        <v>0</v>
      </c>
      <c r="DB135" s="13">
        <f>-step*SUM(SCR!AO135:BA135)*Population!AO135</f>
        <v>-17512.887363999431</v>
      </c>
      <c r="DC135" s="4">
        <f>step*-SUM('By group'!AP$11:AP$21)*Population!AP135</f>
        <v>-16785.004995000159</v>
      </c>
      <c r="DD135" s="4">
        <f>step*-SUM('By group'!AQ$11:AQ$21)*Population!AQ135</f>
        <v>-12218.352146676807</v>
      </c>
      <c r="DE135" s="4">
        <f>step*-SUM('By group'!AR$11:AR$21)*Population!AR135</f>
        <v>-5016.6285108830307</v>
      </c>
      <c r="DF135" s="4">
        <f>step*-SUM('By group'!AS$11:AS$21)*Population!AS135</f>
        <v>-1496.3147644715762</v>
      </c>
      <c r="DG135" s="4">
        <f>step*-SUM('By group'!AT$11:AT$21)*Population!AT135</f>
        <v>-716.46352395930114</v>
      </c>
      <c r="DH135" s="4">
        <f>step*-SUM('By group'!AU$11:AU$21)*Population!AU135</f>
        <v>0</v>
      </c>
      <c r="DI135" s="4">
        <f>step*-SUM('By group'!AV$11:AV$21)*Population!AV135</f>
        <v>0</v>
      </c>
      <c r="DJ135" s="4">
        <f>step*-SUM('By group'!AW$11:AW$21)*Population!AW135</f>
        <v>0</v>
      </c>
      <c r="DK135" s="4">
        <f>step*-SUM('By group'!AX$11:AX$21)*Population!AX135</f>
        <v>0</v>
      </c>
      <c r="DL135" s="4">
        <f>step*-SUM('By group'!AY$11:AY$21)*Population!AY135</f>
        <v>-251.18685219653855</v>
      </c>
      <c r="DM135" s="4">
        <f>step*-SUM('By group'!AZ$11:AZ$21)*Population!AZ135</f>
        <v>-123.93875113882672</v>
      </c>
      <c r="DN135" s="4">
        <f>step*-SUM('By group'!BA$11:BA$21)*Population!BA135</f>
        <v>0</v>
      </c>
      <c r="DO135" s="13">
        <f>-step*SUM(SCR!BB135:BN135)*Population!BB135</f>
        <v>-8242.1697459317165</v>
      </c>
      <c r="DP135" s="4">
        <f>step*-SUM('By group'!BC$11:BC$21)*Population!BC135</f>
        <v>-7764.3571728542966</v>
      </c>
      <c r="DQ135" s="4">
        <f>step*-SUM('By group'!BD$11:BD$21)*Population!BD135</f>
        <v>-5370.0588613445634</v>
      </c>
      <c r="DR135" s="4">
        <f>step*-SUM('By group'!BE$11:BE$21)*Population!BE135</f>
        <v>-2054.6917207636284</v>
      </c>
      <c r="DS135" s="4">
        <f>step*-SUM('By group'!BF$11:BF$21)*Population!BF135</f>
        <v>-580.84824625967326</v>
      </c>
      <c r="DT135" s="4">
        <f>step*-SUM('By group'!BG$11:BG$21)*Population!BG135</f>
        <v>-267.67784668154127</v>
      </c>
      <c r="DU135" s="4">
        <f>step*-SUM('By group'!BH$11:BH$21)*Population!BH135</f>
        <v>0</v>
      </c>
      <c r="DV135" s="4">
        <f>step*-SUM('By group'!BI$11:BI$21)*Population!BI135</f>
        <v>0</v>
      </c>
      <c r="DW135" s="4">
        <f>step*-SUM('By group'!BJ$11:BJ$21)*Population!BJ135</f>
        <v>0</v>
      </c>
      <c r="DX135" s="4">
        <f>step*-SUM('By group'!BK$11:BK$21)*Population!BK135</f>
        <v>0</v>
      </c>
      <c r="DY135" s="4">
        <f>step*-SUM('By group'!BL$11:BL$21)*Population!BL135</f>
        <v>-87.441744769071249</v>
      </c>
      <c r="DZ135" s="4">
        <f>step*-SUM('By group'!BM$11:BM$21)*Population!BM135</f>
        <v>-40.069659477153699</v>
      </c>
      <c r="EA135" s="4">
        <f>step*-SUM('By group'!BN$11:BN$21)*Population!BN135</f>
        <v>0</v>
      </c>
      <c r="EB135" s="52">
        <v>0</v>
      </c>
      <c r="EC135" s="4">
        <f t="shared" si="196"/>
        <v>152361.63560621993</v>
      </c>
      <c r="ED135" s="4">
        <f t="shared" si="196"/>
        <v>146096.80942705108</v>
      </c>
      <c r="EE135" s="4">
        <f t="shared" si="197"/>
        <v>106519.36227399537</v>
      </c>
      <c r="EF135" s="4">
        <f t="shared" si="198"/>
        <v>43853.451237968693</v>
      </c>
      <c r="EG135" s="4">
        <f t="shared" si="199"/>
        <v>13111.819589505418</v>
      </c>
      <c r="EH135" s="4">
        <f t="shared" si="199"/>
        <v>6290.9148131252405</v>
      </c>
      <c r="EI135" s="4">
        <v>0</v>
      </c>
      <c r="EJ135" s="4">
        <f t="shared" si="200"/>
        <v>0</v>
      </c>
      <c r="EK135" s="4">
        <f t="shared" si="201"/>
        <v>0</v>
      </c>
      <c r="EL135" s="4">
        <f t="shared" si="202"/>
        <v>0</v>
      </c>
      <c r="EM135" s="4">
        <f t="shared" si="203"/>
        <v>2215.896818158757</v>
      </c>
      <c r="EN135" s="4">
        <f t="shared" si="204"/>
        <v>1099.7826109611526</v>
      </c>
      <c r="EO135" s="52">
        <v>0</v>
      </c>
      <c r="EP135" s="4">
        <f t="shared" si="205"/>
        <v>75338.045204698617</v>
      </c>
      <c r="EQ135" s="4">
        <f t="shared" si="206"/>
        <v>72230.413529949088</v>
      </c>
      <c r="ER135" s="4">
        <f t="shared" si="207"/>
        <v>52641.359811295006</v>
      </c>
      <c r="ES135" s="4">
        <f t="shared" si="208"/>
        <v>21659.410843312333</v>
      </c>
      <c r="ET135" s="4">
        <f t="shared" si="209"/>
        <v>6473.066241771804</v>
      </c>
      <c r="EU135" s="4">
        <f t="shared" si="210"/>
        <v>3104.7043422045185</v>
      </c>
      <c r="EV135" s="4">
        <v>0</v>
      </c>
      <c r="EW135" s="4">
        <f t="shared" si="211"/>
        <v>0</v>
      </c>
      <c r="EX135" s="4">
        <f t="shared" si="212"/>
        <v>0</v>
      </c>
      <c r="EY135" s="4">
        <f t="shared" si="213"/>
        <v>0</v>
      </c>
      <c r="EZ135" s="4">
        <f t="shared" si="214"/>
        <v>1092.921981921819</v>
      </c>
      <c r="FA135" s="4">
        <f t="shared" si="215"/>
        <v>542.10505725748442</v>
      </c>
      <c r="FB135" s="52">
        <v>0</v>
      </c>
      <c r="FC135" s="4">
        <f t="shared" si="216"/>
        <v>5339.3323323277573</v>
      </c>
      <c r="FD135" s="4">
        <f t="shared" si="217"/>
        <v>5128.5740315007633</v>
      </c>
      <c r="FE135" s="4">
        <f t="shared" si="218"/>
        <v>3758.5895994760162</v>
      </c>
      <c r="FF135" s="4">
        <f t="shared" si="219"/>
        <v>1558.5152063651913</v>
      </c>
      <c r="FG135" s="4">
        <f t="shared" si="220"/>
        <v>468.51346312663082</v>
      </c>
      <c r="FH135" s="4">
        <f t="shared" si="221"/>
        <v>225.66473103759199</v>
      </c>
      <c r="FI135" s="4">
        <v>0</v>
      </c>
      <c r="FJ135" s="4">
        <f t="shared" si="222"/>
        <v>0</v>
      </c>
      <c r="FK135" s="4">
        <f t="shared" si="223"/>
        <v>0</v>
      </c>
      <c r="FL135" s="4">
        <f t="shared" si="224"/>
        <v>0</v>
      </c>
      <c r="FM135" s="4">
        <f t="shared" si="225"/>
        <v>80.077235271945355</v>
      </c>
      <c r="FN135" s="9">
        <f t="shared" si="226"/>
        <v>40.048999819088024</v>
      </c>
      <c r="FO135" s="4">
        <v>0</v>
      </c>
      <c r="FP135" s="4">
        <f t="shared" si="227"/>
        <v>17512.887363999431</v>
      </c>
      <c r="FQ135" s="4">
        <f t="shared" si="228"/>
        <v>16785.004995000159</v>
      </c>
      <c r="FR135" s="4">
        <f t="shared" si="229"/>
        <v>12218.352146676807</v>
      </c>
      <c r="FS135" s="4">
        <f t="shared" si="230"/>
        <v>5016.6285108830307</v>
      </c>
      <c r="FT135" s="4">
        <f t="shared" si="231"/>
        <v>1496.3147644715762</v>
      </c>
      <c r="FU135" s="4">
        <f t="shared" si="232"/>
        <v>716.46352395930114</v>
      </c>
      <c r="FV135" s="4">
        <v>0</v>
      </c>
      <c r="FW135" s="4">
        <f t="shared" si="233"/>
        <v>0</v>
      </c>
      <c r="FX135" s="4">
        <f t="shared" si="234"/>
        <v>0</v>
      </c>
      <c r="FY135" s="4">
        <f t="shared" si="235"/>
        <v>0</v>
      </c>
      <c r="FZ135" s="4">
        <f t="shared" si="236"/>
        <v>251.18685219653855</v>
      </c>
      <c r="GA135" s="4">
        <f t="shared" si="237"/>
        <v>123.93875113882672</v>
      </c>
      <c r="GB135" s="4">
        <v>0</v>
      </c>
      <c r="GC135" s="4">
        <f t="shared" si="238"/>
        <v>8242.1697459317165</v>
      </c>
      <c r="GD135" s="4">
        <f t="shared" si="179"/>
        <v>7764.3571728542966</v>
      </c>
      <c r="GE135" s="4">
        <f t="shared" si="180"/>
        <v>5370.0588613445634</v>
      </c>
      <c r="GF135" s="4">
        <f t="shared" si="181"/>
        <v>2054.6917207636284</v>
      </c>
      <c r="GG135" s="4">
        <f t="shared" si="182"/>
        <v>580.84824625967326</v>
      </c>
      <c r="GH135" s="4">
        <f t="shared" si="183"/>
        <v>267.67784668154127</v>
      </c>
      <c r="GI135" s="4">
        <v>0</v>
      </c>
      <c r="GJ135" s="4">
        <f t="shared" si="239"/>
        <v>0</v>
      </c>
      <c r="GK135" s="4">
        <f t="shared" si="240"/>
        <v>0</v>
      </c>
      <c r="GL135" s="4">
        <f t="shared" si="184"/>
        <v>0</v>
      </c>
      <c r="GM135" s="4">
        <f t="shared" si="185"/>
        <v>87.441744769071249</v>
      </c>
      <c r="GN135" s="4">
        <f t="shared" si="186"/>
        <v>40.069659477153699</v>
      </c>
      <c r="GO135" s="52">
        <v>0</v>
      </c>
      <c r="GP135" s="4">
        <f>step*(-'By group'!C$32*Population!C135+'By group'!I$33*Population!I135)</f>
        <v>0</v>
      </c>
      <c r="GQ135" s="4">
        <f>step*(-'By group'!D$32*Population!D135+'By group'!J$33*Population!J135)</f>
        <v>0</v>
      </c>
      <c r="GR135" s="4">
        <f>step*(-'By group'!E$32*Population!E135+'By group'!K$33*Population!K135)</f>
        <v>0</v>
      </c>
      <c r="GS135" s="4">
        <f>step*(-'By group'!F$32*Population!F135+'By group'!L$33*Population!L135)</f>
        <v>-5447.9613856733304</v>
      </c>
      <c r="GT135" s="4">
        <f>step*(-'By group'!G$32*Population!G135+'By group'!M$33*Population!M135)</f>
        <v>-708.29165714447197</v>
      </c>
      <c r="GU135" s="4">
        <f>step*(-'By group'!H$32*Population!H135+'By group'!N$33*Population!N135)</f>
        <v>-619.55554653726563</v>
      </c>
      <c r="GV135" s="46">
        <f t="shared" si="241"/>
        <v>0</v>
      </c>
      <c r="GW135" s="14">
        <f t="shared" si="242"/>
        <v>0</v>
      </c>
      <c r="GX135" s="4">
        <f t="shared" si="243"/>
        <v>0</v>
      </c>
      <c r="GY135" s="4">
        <f t="shared" si="244"/>
        <v>5447.9613856733304</v>
      </c>
      <c r="GZ135" s="4">
        <f t="shared" si="245"/>
        <v>708.29165714447197</v>
      </c>
      <c r="HA135" s="4">
        <f t="shared" si="246"/>
        <v>619.55554653726563</v>
      </c>
      <c r="HB135" s="8">
        <v>0</v>
      </c>
      <c r="HC135" s="4">
        <f>step*(-'By group'!P$32*Population!P135+'By group'!V$33*Population!V135)</f>
        <v>0</v>
      </c>
      <c r="HD135" s="4">
        <f>step*(-'By group'!Q$32*Population!Q135+'By group'!W$33*Population!W135)</f>
        <v>0</v>
      </c>
      <c r="HE135" s="4">
        <f>step*(-'By group'!R$32*Population!R135+'By group'!X$33*Population!X135)</f>
        <v>0</v>
      </c>
      <c r="HF135" s="4">
        <f>step*(-'By group'!S$32*Population!S135+'By group'!Y$33*Population!Y135)</f>
        <v>-2690.0721299249926</v>
      </c>
      <c r="HG135" s="4">
        <f>step*(-'By group'!T$32*Population!T135+'By group'!Z$33*Population!Z135)</f>
        <v>-349.88833981216152</v>
      </c>
      <c r="HH135" s="4">
        <f>step*(-'By group'!U$32*Population!U135+'By group'!AA$33*Population!AA135)</f>
        <v>-305.85539732215648</v>
      </c>
      <c r="HI135" s="14">
        <f t="shared" si="247"/>
        <v>0</v>
      </c>
      <c r="HJ135" s="46">
        <f t="shared" si="248"/>
        <v>0</v>
      </c>
      <c r="HK135" s="4">
        <f t="shared" si="249"/>
        <v>0</v>
      </c>
      <c r="HL135" s="4">
        <f t="shared" si="250"/>
        <v>2690.0721299249926</v>
      </c>
      <c r="HM135" s="4">
        <f t="shared" si="251"/>
        <v>349.88833981216152</v>
      </c>
      <c r="HN135" s="9">
        <f t="shared" si="252"/>
        <v>305.85539732215648</v>
      </c>
      <c r="HO135" s="4">
        <v>0</v>
      </c>
      <c r="HP135" s="4">
        <f>step*(-'By group'!AC$32*Population!AC135+'By group'!AI$33*Population!AI135)</f>
        <v>0</v>
      </c>
      <c r="HQ135" s="4">
        <f>step*(-'By group'!AD$32*Population!AD135+'By group'!AJ$33*Population!AJ135)</f>
        <v>0</v>
      </c>
      <c r="HR135" s="4">
        <f>step*(-'By group'!AE$32*Population!AE135+'By group'!AK$33*Population!AK135)</f>
        <v>0</v>
      </c>
      <c r="HS135" s="4">
        <f>step*(-'By group'!AF$32*Population!AF135+'By group'!AL$33*Population!AL135)</f>
        <v>-194.21811392734273</v>
      </c>
      <c r="HT135" s="4">
        <f>step*(-'By group'!AG$32*Population!AG135+'By group'!AM$33*Population!AM135)</f>
        <v>-25.108446297974389</v>
      </c>
      <c r="HU135" s="4">
        <f>step*(-'By group'!AH$32*Population!AH135+'By group'!AN$33*Population!AN135)</f>
        <v>-22.103556130293271</v>
      </c>
      <c r="HV135" s="14">
        <f t="shared" si="253"/>
        <v>0</v>
      </c>
      <c r="HW135" s="46">
        <f t="shared" si="254"/>
        <v>0</v>
      </c>
      <c r="HX135" s="4">
        <f t="shared" si="255"/>
        <v>0</v>
      </c>
      <c r="HY135" s="4">
        <f t="shared" si="256"/>
        <v>194.21811392734273</v>
      </c>
      <c r="HZ135" s="4">
        <f t="shared" si="257"/>
        <v>25.108446297974389</v>
      </c>
      <c r="IA135" s="4">
        <f t="shared" si="258"/>
        <v>22.103556130293271</v>
      </c>
      <c r="IB135" s="8">
        <v>0</v>
      </c>
      <c r="IC135" s="4">
        <f>step*(-'By group'!AP$32*Population!AP135+'By group'!AV$33*Population!AV135)</f>
        <v>0</v>
      </c>
      <c r="ID135" s="4">
        <f>step*(-'By group'!AQ$32*Population!AQ135+'By group'!AW$33*Population!AW135)</f>
        <v>0</v>
      </c>
      <c r="IE135" s="4">
        <f>step*(-'By group'!AR$32*Population!AR135+'By group'!AX$33*Population!AX135)</f>
        <v>0</v>
      </c>
      <c r="IF135" s="4">
        <f>step*(-'By group'!AS$32*Population!AS135+'By group'!AY$33*Population!AY135)</f>
        <v>-622.56395613751874</v>
      </c>
      <c r="IG135" s="4">
        <f>step*(-'By group'!AT$32*Population!AT135+'By group'!AZ$33*Population!AZ135)</f>
        <v>-81.323329222446887</v>
      </c>
      <c r="IH135" s="4">
        <f>step*(-'By group'!AU$32*Population!AU135+'By group'!BA$33*Population!BA135)</f>
        <v>-71.008419837888411</v>
      </c>
      <c r="II135" s="14">
        <f t="shared" si="187"/>
        <v>0</v>
      </c>
      <c r="IJ135" s="4">
        <f t="shared" si="188"/>
        <v>0</v>
      </c>
      <c r="IK135" s="4">
        <f t="shared" si="259"/>
        <v>0</v>
      </c>
      <c r="IL135" s="4">
        <f t="shared" si="260"/>
        <v>622.56395613751874</v>
      </c>
      <c r="IM135" s="4">
        <f t="shared" si="261"/>
        <v>81.323329222446887</v>
      </c>
      <c r="IN135" s="4">
        <f t="shared" si="262"/>
        <v>71.008419837888411</v>
      </c>
      <c r="IO135" s="8">
        <v>0</v>
      </c>
      <c r="IP135" s="4">
        <f>step*(-'By group'!BC$32*Population!BC135+'By group'!BI$33*Population!BI135)</f>
        <v>0</v>
      </c>
      <c r="IQ135" s="4">
        <f>step*(-'By group'!BD$32*Population!BD135+'By group'!BJ$33*Population!BJ135)</f>
        <v>0</v>
      </c>
      <c r="IR135" s="4">
        <f>step*(-'By group'!BE$32*Population!BE135+'By group'!BK$33*Population!BK135)</f>
        <v>0</v>
      </c>
      <c r="IS135" s="4">
        <f>step*(-'By group'!BF$32*Population!BF135+'By group'!BL$33*Population!BL135)</f>
        <v>-246.70325074530101</v>
      </c>
      <c r="IT135" s="4">
        <f>step*(-'By group'!BG$32*Population!BG135+'By group'!BM$33*Population!BM135)</f>
        <v>-33.50073959773141</v>
      </c>
      <c r="IU135" s="4">
        <f>step*(-'By group'!BH$32*Population!BH135+'By group'!BN$33*Population!BN135)</f>
        <v>-27.414038722055125</v>
      </c>
      <c r="IV135" s="14">
        <f t="shared" si="189"/>
        <v>0</v>
      </c>
      <c r="IW135" s="4">
        <f t="shared" si="190"/>
        <v>0</v>
      </c>
      <c r="IX135" s="4">
        <f t="shared" si="191"/>
        <v>0</v>
      </c>
      <c r="IY135" s="4">
        <f t="shared" si="192"/>
        <v>246.70325074530101</v>
      </c>
      <c r="IZ135" s="4">
        <f t="shared" si="193"/>
        <v>33.50073959773141</v>
      </c>
      <c r="JA135" s="4">
        <f t="shared" si="194"/>
        <v>27.414038722055125</v>
      </c>
      <c r="JB135" s="75">
        <f>step*(+prop_idu_male*'By group'!BB$9*Population!BB135-'By group'!B$8*Population!B135)</f>
        <v>-1067.3017136284134</v>
      </c>
      <c r="JC135" s="46">
        <f>step*(+prop_idu_male*'By group'!BC$9*Population!BC135-'By group'!C$8*Population!C135)</f>
        <v>-6.3731176106100387</v>
      </c>
      <c r="JD135" s="46">
        <f>step*(+prop_idu_male*'By group'!BD$9*Population!BD135-'By group'!D$8*Population!D135)</f>
        <v>-18.726244201353687</v>
      </c>
      <c r="JE135" s="46">
        <f>step*(+prop_idu_male*'By group'!BE$9*Population!BE135-'By group'!E$8*Population!E135)</f>
        <v>-19.461095554067992</v>
      </c>
      <c r="JF135" s="46">
        <f>step*(+prop_idu_male*'By group'!BF$9*Population!BF135-'By group'!F$8*Population!F135)</f>
        <v>-5.858891899241101</v>
      </c>
      <c r="JG135" s="46">
        <f>step*(+prop_idu_male*'By group'!BG$9*Population!BG135-'By group'!G$8*Population!G135)</f>
        <v>-1.1296975962179086</v>
      </c>
      <c r="JH135" s="46">
        <f>step*(+prop_idu_male*'By group'!BH$9*Population!BH135-'By group'!H$8*Population!H135)</f>
        <v>-0.95759742367721346</v>
      </c>
      <c r="JI135" s="46">
        <f>step*(+prop_idu_male*'By group'!BI$9*Population!BI135-'By group'!I$8*Population!I135)</f>
        <v>0</v>
      </c>
      <c r="JJ135" s="46">
        <f>step*(+prop_idu_male*'By group'!BJ$9*Population!BJ135-'By group'!J$8*Population!J135)</f>
        <v>0</v>
      </c>
      <c r="JK135" s="46">
        <f>step*(+prop_idu_male*'By group'!BK$9*Population!BK135-'By group'!K$8*Population!K135)</f>
        <v>0</v>
      </c>
      <c r="JL135" s="46">
        <f>step*(+prop_idu_male*'By group'!BL$9*Population!BL135-'By group'!L$8*Population!L135)</f>
        <v>-2.0060366307129862</v>
      </c>
      <c r="JM135" s="46">
        <f>step*(+prop_idu_male*'By group'!BM$9*Population!BM135-'By group'!M$8*Population!M135)</f>
        <v>-1.0036154282159837</v>
      </c>
      <c r="JN135" s="46">
        <f>step*(+prop_idu_male*'By group'!BN$9*Population!BN135-'By group'!N$8*Population!N135)</f>
        <v>-0.80767114014576047</v>
      </c>
      <c r="JO135" s="45">
        <f>step*(+(1-prop_idu_male)*'By group'!BB$9*Population!BB135-'By group'!O$8*Population!O135-'By group'!O$6*Population!O135+'By group'!AB$7*Population!AB135)</f>
        <v>-7986.4880393900521</v>
      </c>
      <c r="JP135" s="46">
        <f>step*(+(1-prop_idu_male)*'By group'!BC$9*Population!BC135-'By group'!P$8*Population!P135-'By group'!P$6*Population!P135+'By group'!AC$7*Population!AC135)</f>
        <v>-12.22627894154464</v>
      </c>
      <c r="JQ135" s="46">
        <f>step*(+(1-prop_idu_male)*'By group'!BD$9*Population!BD135-'By group'!Q$8*Population!Q135-'By group'!Q$6*Population!Q135+'By group'!AD$7*Population!AD135)</f>
        <v>-35.467600677691493</v>
      </c>
      <c r="JR135" s="46">
        <f>step*(+(1-prop_idu_male)*'By group'!BE$9*Population!BE135-'By group'!R$8*Population!R135-'By group'!R$6*Population!R135+'By group'!AE$7*Population!AE135)</f>
        <v>-36.228650276234291</v>
      </c>
      <c r="JS135" s="46">
        <f>step*(+(1-prop_idu_male)*'By group'!BF$9*Population!BF135-'By group'!S$8*Population!S135-'By group'!S$6*Population!S135+'By group'!AF$7*Population!AF135)</f>
        <v>-10.768640794157637</v>
      </c>
      <c r="JT135" s="46">
        <f>step*(+(1-prop_idu_male)*'By group'!BG$9*Population!BG135-'By group'!T$8*Population!T135-'By group'!T$6*Population!T135+'By group'!AG$7*Population!AG135)</f>
        <v>-2.0578174271086209</v>
      </c>
      <c r="JU135" s="46">
        <f>step*(+(1-prop_idu_male)*'By group'!BH$9*Population!BH135-'By group'!U$8*Population!U135-'By group'!U$6*Population!U135+'By group'!AH$7*Population!AH135)</f>
        <v>-1.7178770188442807</v>
      </c>
      <c r="JV135" s="46">
        <f>step*(+(1-prop_idu_male)*'By group'!BI$9*Population!BI135-'By group'!V$8*Population!V135-'By group'!V$6*Population!V135+'By group'!AI$7*Population!AI135)</f>
        <v>0</v>
      </c>
      <c r="JW135" s="46">
        <f>step*(+(1-prop_idu_male)*'By group'!BJ$9*Population!BJ135-'By group'!W$8*Population!W135-'By group'!W$6*Population!W135+'By group'!AJ$7*Population!AJ135)</f>
        <v>0</v>
      </c>
      <c r="JX135" s="46">
        <f>step*(+(1-prop_idu_male)*'By group'!BK$9*Population!BK135-'By group'!X$8*Population!X135-'By group'!X$6*Population!X135+'By group'!AK$7*Population!AK135)</f>
        <v>0</v>
      </c>
      <c r="JY135" s="46">
        <f>step*(+(1-prop_idu_male)*'By group'!BL$9*Population!BL135-'By group'!Y$8*Population!Y135-'By group'!Y$6*Population!Y135+'By group'!AL$7*Population!AL135)</f>
        <v>-3.5941270629940218</v>
      </c>
      <c r="JZ135" s="46">
        <f>step*(+(1-prop_idu_male)*'By group'!BM$9*Population!BM135-'By group'!Z$8*Population!Z135-'By group'!Z$6*Population!Z135+'By group'!AM$7*Population!AM135)</f>
        <v>-1.7682436141616971</v>
      </c>
      <c r="KA135" s="76">
        <f>step*(+(1-prop_idu_male)*'By group'!BN$9*Population!BN135-'By group'!AA$8*Population!AA135-'By group'!AA$6*Population!AA135+'By group'!AN$7*Population!AN135)</f>
        <v>-1.3970309346741645</v>
      </c>
      <c r="KB135" s="46">
        <f>step*(+'By group'!O$6*Population!O135-'By group'!AB$7*Population!AB135)</f>
        <v>6834.1179919716651</v>
      </c>
      <c r="KC135" s="46">
        <f>step*(+'By group'!P$6*Population!P135-'By group'!AC$7*Population!AC135)</f>
        <v>8.8476889802328156</v>
      </c>
      <c r="KD135" s="46">
        <f>step*(+'By group'!Q$6*Population!Q135-'By group'!AD$7*Population!AD135)</f>
        <v>25.583735778793837</v>
      </c>
      <c r="KE135" s="46">
        <f>step*(+'By group'!R$6*Population!R135-'By group'!AE$7*Population!AE135)</f>
        <v>26.015352370807207</v>
      </c>
      <c r="KF135" s="46">
        <f>step*(+'By group'!S$6*Population!S135-'By group'!AF$7*Population!AF135)</f>
        <v>7.7063621471496369</v>
      </c>
      <c r="KG135" s="46">
        <f>step*(+'By group'!T$6*Population!T135-'By group'!AG$7*Population!AG135)</f>
        <v>1.4689979002695019</v>
      </c>
      <c r="KH135" s="46">
        <f>step*(+'By group'!U$6*Population!U135-'By group'!AH$7*Population!AH135)</f>
        <v>1.2210240924138536</v>
      </c>
      <c r="KI135" s="46">
        <f>step*(+'By group'!V$6*Population!V135-'By group'!AI$7*Population!AI135)</f>
        <v>0</v>
      </c>
      <c r="KJ135" s="46">
        <f>step*(+'By group'!W$6*Population!W135-'By group'!AJ$7*Population!AJ135)</f>
        <v>0</v>
      </c>
      <c r="KK135" s="46">
        <f>step*(+'By group'!X$6*Population!X135-'By group'!AK$7*Population!AK135)</f>
        <v>0</v>
      </c>
      <c r="KL135" s="46">
        <f>step*(+'By group'!Y$6*Population!Y135-'By group'!AL$7*Population!AL135)</f>
        <v>2.5536701279336453</v>
      </c>
      <c r="KM135" s="46">
        <f>step*(+'By group'!Z$6*Population!Z135-'By group'!AM$7*Population!AM135)</f>
        <v>1.2501803525905046</v>
      </c>
      <c r="KN135" s="46">
        <f>step*(+'By group'!AA$6*Population!AA135-'By group'!AN$7*Population!AN135)</f>
        <v>0.98213902999115699</v>
      </c>
      <c r="KO135" s="45">
        <v>0</v>
      </c>
      <c r="KP135" s="46">
        <v>0</v>
      </c>
      <c r="KQ135" s="46">
        <v>0</v>
      </c>
      <c r="KR135" s="46">
        <v>0</v>
      </c>
      <c r="KS135" s="46">
        <v>0</v>
      </c>
      <c r="KT135" s="46">
        <v>0</v>
      </c>
      <c r="KU135" s="46">
        <v>0</v>
      </c>
      <c r="KV135" s="46">
        <v>0</v>
      </c>
      <c r="KW135" s="46">
        <v>0</v>
      </c>
      <c r="KX135" s="46">
        <v>0</v>
      </c>
      <c r="KY135" s="46">
        <v>0</v>
      </c>
      <c r="KZ135" s="46">
        <v>0</v>
      </c>
      <c r="LA135" s="46">
        <v>0</v>
      </c>
      <c r="LB135" s="188">
        <f>step*(-'By group'!BB$9*Population!BB135+'By group'!B$8*Population!B135+'By group'!O$8*Population!O135)</f>
        <v>2219.6717610468008</v>
      </c>
      <c r="LC135" s="189">
        <f>step*(-'By group'!BC$9*Population!BC135+'By group'!C$8*Population!C135+'By group'!P$8*Population!P135)</f>
        <v>9.7517075719218642</v>
      </c>
      <c r="LD135" s="189">
        <f>step*(-'By group'!BD$9*Population!BD135+'By group'!D$8*Population!D135+'By group'!Q$8*Population!Q135)</f>
        <v>28.610109100251339</v>
      </c>
      <c r="LE135" s="189">
        <f>step*(-'By group'!BE$9*Population!BE135+'By group'!E$8*Population!E135+'By group'!R$8*Population!R135)</f>
        <v>29.674393459495072</v>
      </c>
      <c r="LF135" s="189">
        <f>step*(-'By group'!BF$9*Population!BF135+'By group'!F$8*Population!F135+'By group'!S$8*Population!S135)</f>
        <v>8.9211705462491011</v>
      </c>
      <c r="LG135" s="189">
        <f>step*(-'By group'!BG$9*Population!BG135+'By group'!G$8*Population!G135+'By group'!T$8*Population!T135)</f>
        <v>1.7185171230570271</v>
      </c>
      <c r="LH135" s="189">
        <f>step*(-'By group'!BH$9*Population!BH135+'By group'!H$8*Population!H135+'By group'!U$8*Population!U135)</f>
        <v>1.4544503501076407</v>
      </c>
      <c r="LI135" s="189">
        <f>step*(-'By group'!BI$9*Population!BI135+'By group'!I$8*Population!I135+'By group'!V$8*Population!V135)</f>
        <v>0</v>
      </c>
      <c r="LJ135" s="189">
        <f>step*(-'By group'!BJ$9*Population!BJ135+'By group'!J$8*Population!J135+'By group'!W$8*Population!W135)</f>
        <v>0</v>
      </c>
      <c r="LK135" s="189">
        <f>step*(-'By group'!BK$9*Population!BK135+'By group'!K$8*Population!K135+'By group'!X$8*Population!X135)</f>
        <v>0</v>
      </c>
      <c r="LL135" s="189">
        <f>step*(-'By group'!BL$9*Population!BL135+'By group'!L$8*Population!L135+'By group'!Y$8*Population!Y135)</f>
        <v>3.0464935657733623</v>
      </c>
      <c r="LM135" s="189">
        <f>step*(-'By group'!BM$9*Population!BM135+'By group'!M$8*Population!M135+'By group'!Z$8*Population!Z135)</f>
        <v>1.5216786897871759</v>
      </c>
      <c r="LN135" s="189">
        <f>step*(-'By group'!BN$9*Population!BN135+'By group'!N$8*Population!N135+'By group'!AA$8*Population!AA135)</f>
        <v>1.2225630448287679</v>
      </c>
    </row>
    <row r="136" spans="1:326" x14ac:dyDescent="0.25">
      <c r="A136">
        <f t="shared" si="195"/>
        <v>66</v>
      </c>
      <c r="B136" s="52">
        <f>step*((-'By group'!B$4-'By group'!B$5-'By group'!B$22)*Population!B136+'By group'!B$3*Population!$BO136)</f>
        <v>213840.73406044522</v>
      </c>
      <c r="C136" s="4">
        <f>step*((-'By group'!C$4-'By group'!C$5-'By group'!C$22)*Population!C136+'By group'!C$3*Population!$BO136)</f>
        <v>-5860.4556044610918</v>
      </c>
      <c r="D136" s="4">
        <f>step*((-'By group'!D$4-'By group'!D$5-'By group'!D$22)*Population!D136+'By group'!D$3*Population!$BO136)</f>
        <v>-38456.027962757777</v>
      </c>
      <c r="E136" s="4">
        <f>step*((-'By group'!E$4-'By group'!E$5-'By group'!E$22)*Population!E136+'By group'!E$3*Population!$BO136)</f>
        <v>-61570.058282180471</v>
      </c>
      <c r="F136" s="4">
        <f>step*((-'By group'!F$4-'By group'!F$5-'By group'!F$22)*Population!F136+'By group'!F$3*Population!$BO136)</f>
        <v>-24983.774508718077</v>
      </c>
      <c r="G136" s="4">
        <f>step*((-'By group'!G$4-'By group'!G$5-'By group'!G$22)*Population!G136+'By group'!G$3*Population!$BO136)</f>
        <v>-6056.6074688496528</v>
      </c>
      <c r="H136" s="4">
        <f>step*((-'By group'!H$4-'By group'!H$5-'By group'!H$22)*Population!H136+'By group'!H$3*Population!$BO136)</f>
        <v>-5625.5769763609824</v>
      </c>
      <c r="I136" s="4">
        <f>step*((-'By group'!I$4-'By group'!I$5-'By group'!I$22)*Population!I136+'By group'!I$3*Population!$BO136)</f>
        <v>0</v>
      </c>
      <c r="J136" s="4">
        <f>step*((-'By group'!J$4-'By group'!J$5-'By group'!J$22)*Population!J136+'By group'!J$3*Population!$BO136)</f>
        <v>0</v>
      </c>
      <c r="K136" s="4">
        <f>step*((-'By group'!K$4-'By group'!K$5-'By group'!K$22)*Population!K136+'By group'!K$3*Population!$BO136)</f>
        <v>0</v>
      </c>
      <c r="L136" s="4">
        <f>step*((-'By group'!L$4-'By group'!L$5-'By group'!L$22)*Population!L136+'By group'!L$3*Population!$BO136)</f>
        <v>-3111.2017544045721</v>
      </c>
      <c r="M136" s="4">
        <f>step*((-'By group'!M$4-'By group'!M$5-'By group'!M$22)*Population!M136+'By group'!M$3*Population!$BO136)</f>
        <v>-1764.7521832479254</v>
      </c>
      <c r="N136" s="4">
        <f>step*((-'By group'!N$4-'By group'!N$5-'By group'!N$22)*Population!N136+'By group'!N$3*Population!$BO136)</f>
        <v>-1672.3787899110187</v>
      </c>
      <c r="O136" s="8">
        <f>step*((-'By group'!O$4-'By group'!O$5-'By group'!O$22)*Population!O136+'By group'!O$3*Population!$BO136)</f>
        <v>148505.92934394791</v>
      </c>
      <c r="P136" s="4">
        <f>step*((-'By group'!P$4-'By group'!P$5-'By group'!P$22)*Population!P136+'By group'!P$3*Population!$BO136)</f>
        <v>-2897.4640953823646</v>
      </c>
      <c r="Q136" s="4">
        <f>step*((-'By group'!Q$4-'By group'!Q$5-'By group'!Q$22)*Population!Q136+'By group'!Q$3*Population!$BO136)</f>
        <v>-19005.132224798119</v>
      </c>
      <c r="R136" s="4">
        <f>step*((-'By group'!R$4-'By group'!R$5-'By group'!R$22)*Population!R136+'By group'!R$3*Population!$BO136)</f>
        <v>-30410.331499826952</v>
      </c>
      <c r="S136" s="4">
        <f>step*((-'By group'!S$4-'By group'!S$5-'By group'!S$22)*Population!S136+'By group'!S$3*Population!$BO136)</f>
        <v>-12334.294673942866</v>
      </c>
      <c r="T136" s="4">
        <f>step*((-'By group'!T$4-'By group'!T$5-'By group'!T$22)*Population!T136+'By group'!T$3*Population!$BO136)</f>
        <v>-2989.13206623114</v>
      </c>
      <c r="U136" s="4">
        <f>step*((-'By group'!U$4-'By group'!U$5-'By group'!U$22)*Population!U136+'By group'!U$3*Population!$BO136)</f>
        <v>-2774.8802504180258</v>
      </c>
      <c r="V136" s="4">
        <f>step*((-'By group'!V$4-'By group'!V$5-'By group'!V$22)*Population!V136+'By group'!V$3*Population!$BO136)</f>
        <v>0</v>
      </c>
      <c r="W136" s="4">
        <f>step*((-'By group'!W$4-'By group'!W$5-'By group'!W$22)*Population!W136+'By group'!W$3*Population!$BO136)</f>
        <v>0</v>
      </c>
      <c r="X136" s="4">
        <f>step*((-'By group'!X$4-'By group'!X$5-'By group'!X$22)*Population!X136+'By group'!X$3*Population!$BO136)</f>
        <v>0</v>
      </c>
      <c r="Y136" s="4">
        <f>step*((-'By group'!Y$4-'By group'!Y$5-'By group'!Y$22)*Population!Y136+'By group'!Y$3*Population!$BO136)</f>
        <v>-1534.5333419280207</v>
      </c>
      <c r="Z136" s="4">
        <f>step*((-'By group'!Z$4-'By group'!Z$5-'By group'!Z$22)*Population!Z136+'By group'!Z$3*Population!$BO136)</f>
        <v>-869.89360595200378</v>
      </c>
      <c r="AA136" s="4">
        <f>step*((-'By group'!AA$4-'By group'!AA$5-'By group'!AA$22)*Population!AA136+'By group'!AA$3*Population!$BO136)</f>
        <v>-823.91212240529001</v>
      </c>
      <c r="AB136" s="8">
        <f>step*((-'By group'!AB$4-'By group'!AB$5-'By group'!AB$22)*Population!AB136+'By group'!AB$3*Population!$BO136)</f>
        <v>-1402.2367116688847</v>
      </c>
      <c r="AC136" s="4">
        <f>step*((-'By group'!AC$4-'By group'!AC$5-'By group'!AC$22)*Population!AC136+'By group'!AC$3*Population!$BO136)</f>
        <v>-205.72148240191839</v>
      </c>
      <c r="AD136" s="4">
        <f>step*((-'By group'!AD$4-'By group'!AD$5-'By group'!AD$22)*Population!AD136+'By group'!AD$3*Population!$BO136)</f>
        <v>-1356.9150878906614</v>
      </c>
      <c r="AE136" s="4">
        <f>step*((-'By group'!AE$4-'By group'!AE$5-'By group'!AE$22)*Population!AE136+'By group'!AE$3*Population!$BO136)</f>
        <v>-2188.1048728311189</v>
      </c>
      <c r="AF136" s="4">
        <f>step*((-'By group'!AF$4-'By group'!AF$5-'By group'!AF$22)*Population!AF136+'By group'!AF$3*Population!$BO136)</f>
        <v>-892.70531812897457</v>
      </c>
      <c r="AG136" s="4">
        <f>step*((-'By group'!AG$4-'By group'!AG$5-'By group'!AG$22)*Population!AG136+'By group'!AG$3*Population!$BO136)</f>
        <v>-217.25521585094725</v>
      </c>
      <c r="AH136" s="4">
        <f>step*((-'By group'!AH$4-'By group'!AH$5-'By group'!AH$22)*Population!AH136+'By group'!AH$3*Population!$BO136)</f>
        <v>-203.17415778706368</v>
      </c>
      <c r="AI136" s="4">
        <f>step*((-'By group'!AI$4-'By group'!AI$5-'By group'!AI$22)*Population!AI136+'By group'!AI$3*Population!$BO136)</f>
        <v>0</v>
      </c>
      <c r="AJ136" s="4">
        <f>step*((-'By group'!AJ$4-'By group'!AJ$5-'By group'!AJ$22)*Population!AJ136+'By group'!AJ$3*Population!$BO136)</f>
        <v>0</v>
      </c>
      <c r="AK136" s="4">
        <f>step*((-'By group'!AK$4-'By group'!AK$5-'By group'!AK$22)*Population!AK136+'By group'!AK$3*Population!$BO136)</f>
        <v>0</v>
      </c>
      <c r="AL136" s="4">
        <f>step*((-'By group'!AL$4-'By group'!AL$5-'By group'!AL$22)*Population!AL136+'By group'!AL$3*Population!$BO136)</f>
        <v>-112.42917873890603</v>
      </c>
      <c r="AM136" s="4">
        <f>step*((-'By group'!AM$4-'By group'!AM$5-'By group'!AM$22)*Population!AM136+'By group'!AM$3*Population!$BO136)</f>
        <v>-64.263076701971357</v>
      </c>
      <c r="AN136" s="4">
        <f>step*((-'By group'!AN$4-'By group'!AN$5-'By group'!AN$22)*Population!AN136+'By group'!AN$3*Population!$BO136)</f>
        <v>-61.440666440726652</v>
      </c>
      <c r="AO136" s="8">
        <f>step*((-'By group'!AO$4-'By group'!AO$5-'By group'!AO$22)*Population!AO136+'By group'!AO$3*Population!$BO136)</f>
        <v>19355.390655945739</v>
      </c>
      <c r="AP136" s="4">
        <f>step*((-'By group'!AP$4-'By group'!AP$5-'By group'!AP$22)*Population!AP136+'By group'!AP$3*Population!$BO136)</f>
        <v>-673.65948656797707</v>
      </c>
      <c r="AQ136" s="4">
        <f>step*((-'By group'!AQ$4-'By group'!AQ$5-'By group'!AQ$22)*Population!AQ136+'By group'!AQ$3*Population!$BO136)</f>
        <v>-4413.7309196004235</v>
      </c>
      <c r="AR136" s="4">
        <f>step*((-'By group'!AR$4-'By group'!AR$5-'By group'!AR$22)*Population!AR136+'By group'!AR$3*Population!$BO136)</f>
        <v>-7048.2620361142972</v>
      </c>
      <c r="AS136" s="4">
        <f>step*((-'By group'!AS$4-'By group'!AS$5-'By group'!AS$22)*Population!AS136+'By group'!AS$3*Population!$BO136)</f>
        <v>-2853.4008826738032</v>
      </c>
      <c r="AT136" s="4">
        <f>step*((-'By group'!AT$4-'By group'!AT$5-'By group'!AT$22)*Population!AT136+'By group'!AT$3*Population!$BO136)</f>
        <v>-690.3784857902649</v>
      </c>
      <c r="AU136" s="4">
        <f>step*((-'By group'!AU$4-'By group'!AU$5-'By group'!AU$22)*Population!AU136+'By group'!AU$3*Population!$BO136)</f>
        <v>-638.55779600987296</v>
      </c>
      <c r="AV136" s="4">
        <f>step*((-'By group'!AV$4-'By group'!AV$5-'By group'!AV$22)*Population!AV136+'By group'!AV$3*Population!$BO136)</f>
        <v>0</v>
      </c>
      <c r="AW136" s="4">
        <f>step*((-'By group'!AW$4-'By group'!AW$5-'By group'!AW$22)*Population!AW136+'By group'!AW$3*Population!$BO136)</f>
        <v>0</v>
      </c>
      <c r="AX136" s="4">
        <f>step*((-'By group'!AX$4-'By group'!AX$5-'By group'!AX$22)*Population!AX136+'By group'!AX$3*Population!$BO136)</f>
        <v>0</v>
      </c>
      <c r="AY136" s="4">
        <f>step*((-'By group'!AY$4-'By group'!AY$5-'By group'!AY$22)*Population!AY136+'By group'!AY$3*Population!$BO136)</f>
        <v>-353.04167883576179</v>
      </c>
      <c r="AZ136" s="4">
        <f>step*((-'By group'!AZ$4-'By group'!AZ$5-'By group'!AZ$22)*Population!AZ136+'By group'!AZ$3*Population!$BO136)</f>
        <v>-199.12355609876559</v>
      </c>
      <c r="BA136" s="4">
        <f>step*((-'By group'!BA$4-'By group'!BA$5-'By group'!BA$22)*Population!BA136+'By group'!BA$3*Population!$BO136)</f>
        <v>-187.04810247418922</v>
      </c>
      <c r="BB136" s="8">
        <f>step*((-'By group'!BB$4-'By group'!BB$5-'By group'!BB$22)*Population!BB136+'By group'!BB$3*Population!$BO136)</f>
        <v>6152.7769652919087</v>
      </c>
      <c r="BC136" s="4">
        <f>step*((-'By group'!BC$4-'By group'!BC$5-'By group'!BC$22)*Population!BC136+'By group'!BC$3*Population!$BO136)</f>
        <v>-467.16360138794289</v>
      </c>
      <c r="BD136" s="4">
        <f>step*((-'By group'!BD$4-'By group'!BD$5-'By group'!BD$22)*Population!BD136+'By group'!BD$3*Population!$BO136)</f>
        <v>-2369.43497636963</v>
      </c>
      <c r="BE136" s="4">
        <f>step*((-'By group'!BE$4-'By group'!BE$5-'By group'!BE$22)*Population!BE136+'By group'!BE$3*Population!$BO136)</f>
        <v>-3296.7123181527859</v>
      </c>
      <c r="BF136" s="4">
        <f>step*((-'By group'!BF$4-'By group'!BF$5-'By group'!BF$22)*Population!BF136+'By group'!BF$3*Population!$BO136)</f>
        <v>-1223.2001333488274</v>
      </c>
      <c r="BG136" s="4">
        <f>step*((-'By group'!BG$4-'By group'!BG$5-'By group'!BG$22)*Population!BG136+'By group'!BG$3*Population!$BO136)</f>
        <v>-279.16579685301315</v>
      </c>
      <c r="BH136" s="4">
        <f>step*((-'By group'!BH$4-'By group'!BH$5-'By group'!BH$22)*Population!BH136+'By group'!BH$3*Population!$BO136)</f>
        <v>-240.03165833455446</v>
      </c>
      <c r="BI136" s="4">
        <f>step*((-'By group'!BI$4-'By group'!BI$5-'By group'!BI$22)*Population!BI136+'By group'!BI$3*Population!$BO136)</f>
        <v>0</v>
      </c>
      <c r="BJ136" s="4">
        <f>step*((-'By group'!BJ$4-'By group'!BJ$5-'By group'!BJ$22)*Population!BJ136+'By group'!BJ$3*Population!$BO136)</f>
        <v>0</v>
      </c>
      <c r="BK136" s="4">
        <f>step*((-'By group'!BK$4-'By group'!BK$5-'By group'!BK$22)*Population!BK136+'By group'!BK$3*Population!$BO136)</f>
        <v>0</v>
      </c>
      <c r="BL136" s="4">
        <f>step*((-'By group'!BL$4-'By group'!BL$5-'By group'!BL$22)*Population!BL136+'By group'!BL$3*Population!$BO136)</f>
        <v>-157.83729789051898</v>
      </c>
      <c r="BM136" s="4">
        <f>step*((-'By group'!BM$4-'By group'!BM$5-'By group'!BM$22)*Population!BM136+'By group'!BM$3*Population!$BO136)</f>
        <v>-80.364837416820279</v>
      </c>
      <c r="BN136" s="4">
        <f>step*((-'By group'!BN$4-'By group'!BN$5-'By group'!BN$22)*Population!BN136+'By group'!BN$3*Population!$BO136)</f>
        <v>-67.251655192509475</v>
      </c>
      <c r="BO136" s="71">
        <f>-step*SUM(SCR!B136:N136)*Population!B136</f>
        <v>-152793.71035812463</v>
      </c>
      <c r="BP136" s="4">
        <f>step*-SUM('By group'!C$11:C$21)*Population!C136</f>
        <v>-146511.39011152729</v>
      </c>
      <c r="BQ136" s="4">
        <f>step*-SUM('By group'!D$11:D$21)*Population!D136</f>
        <v>-106822.29989654939</v>
      </c>
      <c r="BR136" s="4">
        <f>step*-SUM('By group'!E$11:E$21)*Population!E136</f>
        <v>-43978.613058700335</v>
      </c>
      <c r="BS136" s="4">
        <f>step*-SUM('By group'!F$11:F$21)*Population!F136</f>
        <v>-13149.355004588462</v>
      </c>
      <c r="BT136" s="4">
        <f>step*-SUM('By group'!G$11:G$21)*Population!G136</f>
        <v>-6308.966113385055</v>
      </c>
      <c r="BU136" s="4">
        <f>step*-SUM('By group'!H$11:H$21)*Population!H136</f>
        <v>0</v>
      </c>
      <c r="BV136" s="4">
        <f>step*-SUM('By group'!I$11:I$21)*Population!I136</f>
        <v>0</v>
      </c>
      <c r="BW136" s="4">
        <f>step*-SUM('By group'!J$11:J$21)*Population!J136</f>
        <v>0</v>
      </c>
      <c r="BX136" s="4">
        <f>step*-SUM('By group'!K$11:K$21)*Population!K136</f>
        <v>0</v>
      </c>
      <c r="BY136" s="4">
        <f>step*-SUM('By group'!L$11:L$21)*Population!L136</f>
        <v>-2222.2869674318367</v>
      </c>
      <c r="BZ136" s="4">
        <f>step*-SUM('By group'!M$11:M$21)*Population!M136</f>
        <v>-1102.9701145299534</v>
      </c>
      <c r="CA136" s="4">
        <f>step*-SUM('By group'!N$11:N$21)*Population!N136</f>
        <v>0</v>
      </c>
      <c r="CB136" s="13">
        <f>-step*SUM(SCR!O136:AA136)*Population!O136</f>
        <v>-75552.929974762606</v>
      </c>
      <c r="CC136" s="4">
        <f>step*-SUM('By group'!P$11:P$21)*Population!P136</f>
        <v>-72436.602384559112</v>
      </c>
      <c r="CD136" s="4">
        <f>step*-SUM('By group'!Q$11:Q$21)*Population!Q136</f>
        <v>-52792.033957772554</v>
      </c>
      <c r="CE136" s="4">
        <f>step*-SUM('By group'!R$11:R$21)*Population!R136</f>
        <v>-21721.66535701925</v>
      </c>
      <c r="CF136" s="4">
        <f>step*-SUM('By group'!S$11:S$21)*Population!S136</f>
        <v>-6491.7340389172987</v>
      </c>
      <c r="CG136" s="4">
        <f>step*-SUM('By group'!T$11:T$21)*Population!T136</f>
        <v>-3113.6792356574374</v>
      </c>
      <c r="CH136" s="4">
        <f>step*-SUM('By group'!U$11:U$21)*Population!U136</f>
        <v>0</v>
      </c>
      <c r="CI136" s="4">
        <f>step*-SUM('By group'!V$11:V$21)*Population!V136</f>
        <v>0</v>
      </c>
      <c r="CJ136" s="4">
        <f>step*-SUM('By group'!W$11:W$21)*Population!W136</f>
        <v>0</v>
      </c>
      <c r="CK136" s="4">
        <f>step*-SUM('By group'!X$11:X$21)*Population!X136</f>
        <v>0</v>
      </c>
      <c r="CL136" s="4">
        <f>step*-SUM('By group'!Y$11:Y$21)*Population!Y136</f>
        <v>-1096.0952442343005</v>
      </c>
      <c r="CM136" s="4">
        <f>step*-SUM('By group'!Z$11:Z$21)*Population!Z136</f>
        <v>-543.68350372000236</v>
      </c>
      <c r="CN136" s="4">
        <f>step*-SUM('By group'!AA$11:AA$21)*Population!AA136</f>
        <v>0</v>
      </c>
      <c r="CO136" s="13">
        <f>-step*SUM(SCR!AB136:AN136)*Population!AB136</f>
        <v>-5354.3817190019454</v>
      </c>
      <c r="CP136" s="4">
        <f>step*-SUM('By group'!AC$11:AC$21)*Population!AC136</f>
        <v>-5143.03706004796</v>
      </c>
      <c r="CQ136" s="4">
        <f>step*-SUM('By group'!AD$11:AD$21)*Population!AD136</f>
        <v>-3769.2085774740599</v>
      </c>
      <c r="CR136" s="4">
        <f>step*-SUM('By group'!AE$11:AE$21)*Population!AE136</f>
        <v>-1562.9320520222277</v>
      </c>
      <c r="CS136" s="4">
        <f>step*-SUM('By group'!AF$11:AF$21)*Population!AF136</f>
        <v>-469.84490427840768</v>
      </c>
      <c r="CT136" s="4">
        <f>step*-SUM('By group'!AG$11:AG$21)*Population!AG136</f>
        <v>-226.30751651140338</v>
      </c>
      <c r="CU136" s="4">
        <f>step*-SUM('By group'!AH$11:AH$21)*Population!AH136</f>
        <v>0</v>
      </c>
      <c r="CV136" s="4">
        <f>step*-SUM('By group'!AI$11:AI$21)*Population!AI136</f>
        <v>0</v>
      </c>
      <c r="CW136" s="4">
        <f>step*-SUM('By group'!AJ$11:AJ$21)*Population!AJ136</f>
        <v>0</v>
      </c>
      <c r="CX136" s="4">
        <f>step*-SUM('By group'!AK$11:AK$21)*Population!AK136</f>
        <v>0</v>
      </c>
      <c r="CY136" s="4">
        <f>step*-SUM('By group'!AL$11:AL$21)*Population!AL136</f>
        <v>-80.306556242075729</v>
      </c>
      <c r="CZ136" s="4">
        <f>step*-SUM('By group'!AM$11:AM$21)*Population!AM136</f>
        <v>-40.164422938732095</v>
      </c>
      <c r="DA136" s="4">
        <f>step*-SUM('By group'!AN$11:AN$21)*Population!AN136</f>
        <v>0</v>
      </c>
      <c r="DB136" s="13">
        <f>-step*SUM(SCR!AO136:BA136)*Population!AO136</f>
        <v>-17571.435741885358</v>
      </c>
      <c r="DC136" s="4">
        <f>step*-SUM('By group'!AP$11:AP$21)*Population!AP136</f>
        <v>-16841.487164199425</v>
      </c>
      <c r="DD136" s="4">
        <f>step*-SUM('By group'!AQ$11:AQ$21)*Population!AQ136</f>
        <v>-12260.363665556732</v>
      </c>
      <c r="DE136" s="4">
        <f>step*-SUM('By group'!AR$11:AR$21)*Population!AR136</f>
        <v>-5034.4728829387832</v>
      </c>
      <c r="DF136" s="4">
        <f>step*-SUM('By group'!AS$11:AS$21)*Population!AS136</f>
        <v>-1501.7899382493702</v>
      </c>
      <c r="DG136" s="4">
        <f>step*-SUM('By group'!AT$11:AT$21)*Population!AT136</f>
        <v>-719.14425603152586</v>
      </c>
      <c r="DH136" s="4">
        <f>step*-SUM('By group'!AU$11:AU$21)*Population!AU136</f>
        <v>0</v>
      </c>
      <c r="DI136" s="4">
        <f>step*-SUM('By group'!AV$11:AV$21)*Population!AV136</f>
        <v>0</v>
      </c>
      <c r="DJ136" s="4">
        <f>step*-SUM('By group'!AW$11:AW$21)*Population!AW136</f>
        <v>0</v>
      </c>
      <c r="DK136" s="4">
        <f>step*-SUM('By group'!AX$11:AX$21)*Population!AX136</f>
        <v>0</v>
      </c>
      <c r="DL136" s="4">
        <f>step*-SUM('By group'!AY$11:AY$21)*Population!AY136</f>
        <v>-252.17262773982986</v>
      </c>
      <c r="DM136" s="4">
        <f>step*-SUM('By group'!AZ$11:AZ$21)*Population!AZ136</f>
        <v>-124.45222256172849</v>
      </c>
      <c r="DN136" s="4">
        <f>step*-SUM('By group'!BA$11:BA$21)*Population!BA136</f>
        <v>0</v>
      </c>
      <c r="DO136" s="13">
        <f>-step*SUM(SCR!BB136:BN136)*Population!BB136</f>
        <v>-8265.2033228860455</v>
      </c>
      <c r="DP136" s="4">
        <f>step*-SUM('By group'!BC$11:BC$21)*Population!BC136</f>
        <v>-7786.0600231323806</v>
      </c>
      <c r="DQ136" s="4">
        <f>step*-SUM('By group'!BD$11:BD$21)*Population!BD136</f>
        <v>-5385.0794917491585</v>
      </c>
      <c r="DR136" s="4">
        <f>step*-SUM('By group'!BE$11:BE$21)*Population!BE136</f>
        <v>-2060.4451988454912</v>
      </c>
      <c r="DS136" s="4">
        <f>step*-SUM('By group'!BF$11:BF$21)*Population!BF136</f>
        <v>-582.47625397563218</v>
      </c>
      <c r="DT136" s="4">
        <f>step*-SUM('By group'!BG$11:BG$21)*Population!BG136</f>
        <v>-268.42865082020495</v>
      </c>
      <c r="DU136" s="4">
        <f>step*-SUM('By group'!BH$11:BH$21)*Population!BH136</f>
        <v>0</v>
      </c>
      <c r="DV136" s="4">
        <f>step*-SUM('By group'!BI$11:BI$21)*Population!BI136</f>
        <v>0</v>
      </c>
      <c r="DW136" s="4">
        <f>step*-SUM('By group'!BJ$11:BJ$21)*Population!BJ136</f>
        <v>0</v>
      </c>
      <c r="DX136" s="4">
        <f>step*-SUM('By group'!BK$11:BK$21)*Population!BK136</f>
        <v>0</v>
      </c>
      <c r="DY136" s="4">
        <f>step*-SUM('By group'!BL$11:BL$21)*Population!BL136</f>
        <v>-87.687387716955001</v>
      </c>
      <c r="DZ136" s="4">
        <f>step*-SUM('By group'!BM$11:BM$21)*Population!BM136</f>
        <v>-40.18241870841014</v>
      </c>
      <c r="EA136" s="4">
        <f>step*-SUM('By group'!BN$11:BN$21)*Population!BN136</f>
        <v>0</v>
      </c>
      <c r="EB136" s="52">
        <v>0</v>
      </c>
      <c r="EC136" s="4">
        <f t="shared" si="196"/>
        <v>152793.71035812463</v>
      </c>
      <c r="ED136" s="4">
        <f t="shared" si="196"/>
        <v>146511.39011152729</v>
      </c>
      <c r="EE136" s="4">
        <f t="shared" si="197"/>
        <v>106822.29989654939</v>
      </c>
      <c r="EF136" s="4">
        <f t="shared" si="198"/>
        <v>43978.613058700335</v>
      </c>
      <c r="EG136" s="4">
        <f t="shared" si="199"/>
        <v>13149.355004588462</v>
      </c>
      <c r="EH136" s="4">
        <f t="shared" si="199"/>
        <v>6308.966113385055</v>
      </c>
      <c r="EI136" s="4">
        <v>0</v>
      </c>
      <c r="EJ136" s="4">
        <f t="shared" si="200"/>
        <v>0</v>
      </c>
      <c r="EK136" s="4">
        <f t="shared" si="201"/>
        <v>0</v>
      </c>
      <c r="EL136" s="4">
        <f t="shared" si="202"/>
        <v>0</v>
      </c>
      <c r="EM136" s="4">
        <f t="shared" si="203"/>
        <v>2222.2869674318367</v>
      </c>
      <c r="EN136" s="4">
        <f t="shared" si="204"/>
        <v>1102.9701145299534</v>
      </c>
      <c r="EO136" s="52">
        <v>0</v>
      </c>
      <c r="EP136" s="4">
        <f t="shared" si="205"/>
        <v>75552.929974762606</v>
      </c>
      <c r="EQ136" s="4">
        <f t="shared" si="206"/>
        <v>72436.602384559112</v>
      </c>
      <c r="ER136" s="4">
        <f t="shared" si="207"/>
        <v>52792.033957772554</v>
      </c>
      <c r="ES136" s="4">
        <f t="shared" si="208"/>
        <v>21721.66535701925</v>
      </c>
      <c r="ET136" s="4">
        <f t="shared" si="209"/>
        <v>6491.7340389172987</v>
      </c>
      <c r="EU136" s="4">
        <f t="shared" si="210"/>
        <v>3113.6792356574374</v>
      </c>
      <c r="EV136" s="4">
        <v>0</v>
      </c>
      <c r="EW136" s="4">
        <f t="shared" si="211"/>
        <v>0</v>
      </c>
      <c r="EX136" s="4">
        <f t="shared" si="212"/>
        <v>0</v>
      </c>
      <c r="EY136" s="4">
        <f t="shared" si="213"/>
        <v>0</v>
      </c>
      <c r="EZ136" s="4">
        <f t="shared" si="214"/>
        <v>1096.0952442343005</v>
      </c>
      <c r="FA136" s="4">
        <f t="shared" si="215"/>
        <v>543.68350372000236</v>
      </c>
      <c r="FB136" s="52">
        <v>0</v>
      </c>
      <c r="FC136" s="4">
        <f t="shared" si="216"/>
        <v>5354.3817190019454</v>
      </c>
      <c r="FD136" s="4">
        <f t="shared" si="217"/>
        <v>5143.03706004796</v>
      </c>
      <c r="FE136" s="4">
        <f t="shared" si="218"/>
        <v>3769.2085774740599</v>
      </c>
      <c r="FF136" s="4">
        <f t="shared" si="219"/>
        <v>1562.9320520222277</v>
      </c>
      <c r="FG136" s="4">
        <f t="shared" si="220"/>
        <v>469.84490427840768</v>
      </c>
      <c r="FH136" s="4">
        <f t="shared" si="221"/>
        <v>226.30751651140338</v>
      </c>
      <c r="FI136" s="4">
        <v>0</v>
      </c>
      <c r="FJ136" s="4">
        <f t="shared" si="222"/>
        <v>0</v>
      </c>
      <c r="FK136" s="4">
        <f t="shared" si="223"/>
        <v>0</v>
      </c>
      <c r="FL136" s="4">
        <f t="shared" si="224"/>
        <v>0</v>
      </c>
      <c r="FM136" s="4">
        <f t="shared" si="225"/>
        <v>80.306556242075729</v>
      </c>
      <c r="FN136" s="9">
        <f t="shared" si="226"/>
        <v>40.164422938732095</v>
      </c>
      <c r="FO136" s="4">
        <v>0</v>
      </c>
      <c r="FP136" s="4">
        <f t="shared" si="227"/>
        <v>17571.435741885358</v>
      </c>
      <c r="FQ136" s="4">
        <f t="shared" si="228"/>
        <v>16841.487164199425</v>
      </c>
      <c r="FR136" s="4">
        <f t="shared" si="229"/>
        <v>12260.363665556732</v>
      </c>
      <c r="FS136" s="4">
        <f t="shared" si="230"/>
        <v>5034.4728829387832</v>
      </c>
      <c r="FT136" s="4">
        <f t="shared" si="231"/>
        <v>1501.7899382493702</v>
      </c>
      <c r="FU136" s="4">
        <f t="shared" si="232"/>
        <v>719.14425603152586</v>
      </c>
      <c r="FV136" s="4">
        <v>0</v>
      </c>
      <c r="FW136" s="4">
        <f t="shared" si="233"/>
        <v>0</v>
      </c>
      <c r="FX136" s="4">
        <f t="shared" si="234"/>
        <v>0</v>
      </c>
      <c r="FY136" s="4">
        <f t="shared" si="235"/>
        <v>0</v>
      </c>
      <c r="FZ136" s="4">
        <f t="shared" si="236"/>
        <v>252.17262773982986</v>
      </c>
      <c r="GA136" s="4">
        <f t="shared" si="237"/>
        <v>124.45222256172849</v>
      </c>
      <c r="GB136" s="4">
        <v>0</v>
      </c>
      <c r="GC136" s="4">
        <f t="shared" si="238"/>
        <v>8265.2033228860455</v>
      </c>
      <c r="GD136" s="4">
        <f t="shared" si="179"/>
        <v>7786.0600231323806</v>
      </c>
      <c r="GE136" s="4">
        <f t="shared" si="180"/>
        <v>5385.0794917491585</v>
      </c>
      <c r="GF136" s="4">
        <f t="shared" si="181"/>
        <v>2060.4451988454912</v>
      </c>
      <c r="GG136" s="4">
        <f t="shared" si="182"/>
        <v>582.47625397563218</v>
      </c>
      <c r="GH136" s="4">
        <f t="shared" si="183"/>
        <v>268.42865082020495</v>
      </c>
      <c r="GI136" s="4">
        <v>0</v>
      </c>
      <c r="GJ136" s="4">
        <f t="shared" si="239"/>
        <v>0</v>
      </c>
      <c r="GK136" s="4">
        <f t="shared" si="240"/>
        <v>0</v>
      </c>
      <c r="GL136" s="4">
        <f t="shared" si="184"/>
        <v>0</v>
      </c>
      <c r="GM136" s="4">
        <f t="shared" si="185"/>
        <v>87.687387716955001</v>
      </c>
      <c r="GN136" s="4">
        <f t="shared" si="186"/>
        <v>40.18241870841014</v>
      </c>
      <c r="GO136" s="52">
        <v>0</v>
      </c>
      <c r="GP136" s="4">
        <f>step*(-'By group'!C$32*Population!C136+'By group'!I$33*Population!I136)</f>
        <v>0</v>
      </c>
      <c r="GQ136" s="4">
        <f>step*(-'By group'!D$32*Population!D136+'By group'!J$33*Population!J136)</f>
        <v>0</v>
      </c>
      <c r="GR136" s="4">
        <f>step*(-'By group'!E$32*Population!E136+'By group'!K$33*Population!K136)</f>
        <v>0</v>
      </c>
      <c r="GS136" s="4">
        <f>step*(-'By group'!F$32*Population!F136+'By group'!L$33*Population!L136)</f>
        <v>-5463.5340185783125</v>
      </c>
      <c r="GT136" s="4">
        <f>step*(-'By group'!G$32*Population!G136+'By group'!M$33*Population!M136)</f>
        <v>-710.30816541203433</v>
      </c>
      <c r="GU136" s="4">
        <f>step*(-'By group'!H$32*Population!H136+'By group'!N$33*Population!N136)</f>
        <v>-621.3299366257861</v>
      </c>
      <c r="GV136" s="46">
        <f t="shared" si="241"/>
        <v>0</v>
      </c>
      <c r="GW136" s="14">
        <f t="shared" si="242"/>
        <v>0</v>
      </c>
      <c r="GX136" s="4">
        <f t="shared" si="243"/>
        <v>0</v>
      </c>
      <c r="GY136" s="4">
        <f t="shared" si="244"/>
        <v>5463.5340185783125</v>
      </c>
      <c r="GZ136" s="4">
        <f t="shared" si="245"/>
        <v>710.30816541203433</v>
      </c>
      <c r="HA136" s="4">
        <f t="shared" si="246"/>
        <v>621.3299366257861</v>
      </c>
      <c r="HB136" s="8">
        <v>0</v>
      </c>
      <c r="HC136" s="4">
        <f>step*(-'By group'!P$32*Population!P136+'By group'!V$33*Population!V136)</f>
        <v>0</v>
      </c>
      <c r="HD136" s="4">
        <f>step*(-'By group'!Q$32*Population!Q136+'By group'!W$33*Population!W136)</f>
        <v>0</v>
      </c>
      <c r="HE136" s="4">
        <f>step*(-'By group'!R$32*Population!R136+'By group'!X$33*Population!X136)</f>
        <v>0</v>
      </c>
      <c r="HF136" s="4">
        <f>step*(-'By group'!S$32*Population!S136+'By group'!Y$33*Population!Y136)</f>
        <v>-2697.8193973414991</v>
      </c>
      <c r="HG136" s="4">
        <f>step*(-'By group'!T$32*Population!T136+'By group'!Z$33*Population!Z136)</f>
        <v>-350.89409527148632</v>
      </c>
      <c r="HH136" s="4">
        <f>step*(-'By group'!U$32*Population!U136+'By group'!AA$33*Population!AA136)</f>
        <v>-306.74333181928796</v>
      </c>
      <c r="HI136" s="14">
        <f t="shared" si="247"/>
        <v>0</v>
      </c>
      <c r="HJ136" s="46">
        <f t="shared" si="248"/>
        <v>0</v>
      </c>
      <c r="HK136" s="4">
        <f t="shared" si="249"/>
        <v>0</v>
      </c>
      <c r="HL136" s="4">
        <f t="shared" si="250"/>
        <v>2697.8193973414991</v>
      </c>
      <c r="HM136" s="4">
        <f t="shared" si="251"/>
        <v>350.89409527148632</v>
      </c>
      <c r="HN136" s="9">
        <f t="shared" si="252"/>
        <v>306.74333181928796</v>
      </c>
      <c r="HO136" s="4">
        <v>0</v>
      </c>
      <c r="HP136" s="4">
        <f>step*(-'By group'!AC$32*Population!AC136+'By group'!AI$33*Population!AI136)</f>
        <v>0</v>
      </c>
      <c r="HQ136" s="4">
        <f>step*(-'By group'!AD$32*Population!AD136+'By group'!AJ$33*Population!AJ136)</f>
        <v>0</v>
      </c>
      <c r="HR136" s="4">
        <f>step*(-'By group'!AE$32*Population!AE136+'By group'!AK$33*Population!AK136)</f>
        <v>0</v>
      </c>
      <c r="HS136" s="4">
        <f>step*(-'By group'!AF$32*Population!AF136+'By group'!AL$33*Population!AL136)</f>
        <v>-194.76917401816598</v>
      </c>
      <c r="HT136" s="4">
        <f>step*(-'By group'!AG$32*Population!AG136+'By group'!AM$33*Population!AM136)</f>
        <v>-25.179291832914632</v>
      </c>
      <c r="HU136" s="4">
        <f>step*(-'By group'!AH$32*Population!AH136+'By group'!AN$33*Population!AN136)</f>
        <v>-22.166150320505995</v>
      </c>
      <c r="HV136" s="14">
        <f t="shared" si="253"/>
        <v>0</v>
      </c>
      <c r="HW136" s="46">
        <f t="shared" si="254"/>
        <v>0</v>
      </c>
      <c r="HX136" s="4">
        <f t="shared" si="255"/>
        <v>0</v>
      </c>
      <c r="HY136" s="4">
        <f t="shared" si="256"/>
        <v>194.76917401816598</v>
      </c>
      <c r="HZ136" s="4">
        <f t="shared" si="257"/>
        <v>25.179291832914632</v>
      </c>
      <c r="IA136" s="4">
        <f t="shared" si="258"/>
        <v>22.166150320505995</v>
      </c>
      <c r="IB136" s="8">
        <v>0</v>
      </c>
      <c r="IC136" s="4">
        <f>step*(-'By group'!AP$32*Population!AP136+'By group'!AV$33*Population!AV136)</f>
        <v>0</v>
      </c>
      <c r="ID136" s="4">
        <f>step*(-'By group'!AQ$32*Population!AQ136+'By group'!AW$33*Population!AW136)</f>
        <v>0</v>
      </c>
      <c r="IE136" s="4">
        <f>step*(-'By group'!AR$32*Population!AR136+'By group'!AX$33*Population!AX136)</f>
        <v>0</v>
      </c>
      <c r="IF136" s="4">
        <f>step*(-'By group'!AS$32*Population!AS136+'By group'!AY$33*Population!AY136)</f>
        <v>-624.8086552547702</v>
      </c>
      <c r="IG136" s="4">
        <f>step*(-'By group'!AT$32*Population!AT136+'By group'!AZ$33*Population!AZ136)</f>
        <v>-81.602739925440943</v>
      </c>
      <c r="IH136" s="4">
        <f>step*(-'By group'!AU$32*Population!AU136+'By group'!BA$33*Population!BA136)</f>
        <v>-71.259418159102012</v>
      </c>
      <c r="II136" s="14">
        <f t="shared" si="187"/>
        <v>0</v>
      </c>
      <c r="IJ136" s="4">
        <f t="shared" si="188"/>
        <v>0</v>
      </c>
      <c r="IK136" s="4">
        <f t="shared" si="259"/>
        <v>0</v>
      </c>
      <c r="IL136" s="4">
        <f t="shared" si="260"/>
        <v>624.8086552547702</v>
      </c>
      <c r="IM136" s="4">
        <f t="shared" si="261"/>
        <v>81.602739925440943</v>
      </c>
      <c r="IN136" s="4">
        <f t="shared" si="262"/>
        <v>71.259418159102012</v>
      </c>
      <c r="IO136" s="8">
        <v>0</v>
      </c>
      <c r="IP136" s="4">
        <f>step*(-'By group'!BC$32*Population!BC136+'By group'!BI$33*Population!BI136)</f>
        <v>0</v>
      </c>
      <c r="IQ136" s="4">
        <f>step*(-'By group'!BD$32*Population!BD136+'By group'!BJ$33*Population!BJ136)</f>
        <v>0</v>
      </c>
      <c r="IR136" s="4">
        <f>step*(-'By group'!BE$32*Population!BE136+'By group'!BK$33*Population!BK136)</f>
        <v>0</v>
      </c>
      <c r="IS136" s="4">
        <f>step*(-'By group'!BF$32*Population!BF136+'By group'!BL$33*Population!BL136)</f>
        <v>-247.39443312933858</v>
      </c>
      <c r="IT136" s="4">
        <f>step*(-'By group'!BG$32*Population!BG136+'By group'!BM$33*Population!BM136)</f>
        <v>-33.59452080983592</v>
      </c>
      <c r="IU136" s="4">
        <f>step*(-'By group'!BH$32*Population!BH136+'By group'!BN$33*Population!BN136)</f>
        <v>-27.490892209826338</v>
      </c>
      <c r="IV136" s="14">
        <f t="shared" si="189"/>
        <v>0</v>
      </c>
      <c r="IW136" s="4">
        <f t="shared" si="190"/>
        <v>0</v>
      </c>
      <c r="IX136" s="4">
        <f t="shared" si="191"/>
        <v>0</v>
      </c>
      <c r="IY136" s="4">
        <f t="shared" si="192"/>
        <v>247.39443312933858</v>
      </c>
      <c r="IZ136" s="4">
        <f t="shared" si="193"/>
        <v>33.59452080983592</v>
      </c>
      <c r="JA136" s="4">
        <f t="shared" si="194"/>
        <v>27.490892209826338</v>
      </c>
      <c r="JB136" s="75">
        <f>step*(+prop_idu_male*'By group'!BB$9*Population!BB136-'By group'!B$8*Population!B136)</f>
        <v>-1070.2789323509485</v>
      </c>
      <c r="JC136" s="46">
        <f>step*(+prop_idu_male*'By group'!BC$9*Population!BC136-'By group'!C$8*Population!C136)</f>
        <v>-6.391242302800479</v>
      </c>
      <c r="JD136" s="46">
        <f>step*(+prop_idu_male*'By group'!BD$9*Population!BD136-'By group'!D$8*Population!D136)</f>
        <v>-18.779621823270283</v>
      </c>
      <c r="JE136" s="46">
        <f>step*(+prop_idu_male*'By group'!BE$9*Population!BE136-'By group'!E$8*Population!E136)</f>
        <v>-19.516772290735577</v>
      </c>
      <c r="JF136" s="46">
        <f>step*(+prop_idu_male*'By group'!BF$9*Population!BF136-'By group'!F$8*Population!F136)</f>
        <v>-5.8757059975234727</v>
      </c>
      <c r="JG136" s="46">
        <f>step*(+prop_idu_male*'By group'!BG$9*Population!BG136-'By group'!G$8*Population!G136)</f>
        <v>-1.1329474702833127</v>
      </c>
      <c r="JH136" s="46">
        <f>step*(+prop_idu_male*'By group'!BH$9*Population!BH136-'By group'!H$8*Population!H136)</f>
        <v>-0.96036365677729452</v>
      </c>
      <c r="JI136" s="46">
        <f>step*(+prop_idu_male*'By group'!BI$9*Population!BI136-'By group'!I$8*Population!I136)</f>
        <v>0</v>
      </c>
      <c r="JJ136" s="46">
        <f>step*(+prop_idu_male*'By group'!BJ$9*Population!BJ136-'By group'!J$8*Population!J136)</f>
        <v>0</v>
      </c>
      <c r="JK136" s="46">
        <f>step*(+prop_idu_male*'By group'!BK$9*Population!BK136-'By group'!K$8*Population!K136)</f>
        <v>0</v>
      </c>
      <c r="JL136" s="46">
        <f>step*(+prop_idu_male*'By group'!BL$9*Population!BL136-'By group'!L$8*Population!L136)</f>
        <v>-2.0118372369111448</v>
      </c>
      <c r="JM136" s="46">
        <f>step*(+prop_idu_male*'By group'!BM$9*Population!BM136-'By group'!M$8*Population!M136)</f>
        <v>-1.0065323096297691</v>
      </c>
      <c r="JN136" s="46">
        <f>step*(+prop_idu_male*'By group'!BN$9*Population!BN136-'By group'!N$8*Population!N136)</f>
        <v>-0.8100237229101831</v>
      </c>
      <c r="JO136" s="45">
        <f>step*(+(1-prop_idu_male)*'By group'!BB$9*Population!BB136-'By group'!O$8*Population!O136-'By group'!O$6*Population!O136+'By group'!AB$7*Population!AB136)</f>
        <v>-8008.918134269994</v>
      </c>
      <c r="JP136" s="46">
        <f>step*(+(1-prop_idu_male)*'By group'!BC$9*Population!BC136-'By group'!P$8*Population!P136-'By group'!P$6*Population!P136+'By group'!AC$7*Population!AC136)</f>
        <v>-12.261636383781818</v>
      </c>
      <c r="JQ136" s="46">
        <f>step*(+(1-prop_idu_male)*'By group'!BD$9*Population!BD136-'By group'!Q$8*Population!Q136-'By group'!Q$6*Population!Q136+'By group'!AD$7*Population!AD136)</f>
        <v>-35.570552227131067</v>
      </c>
      <c r="JR136" s="46">
        <f>step*(+(1-prop_idu_male)*'By group'!BE$9*Population!BE136-'By group'!R$8*Population!R136-'By group'!R$6*Population!R136+'By group'!AE$7*Population!AE136)</f>
        <v>-36.334393889358033</v>
      </c>
      <c r="JS136" s="46">
        <f>step*(+(1-prop_idu_male)*'By group'!BF$9*Population!BF136-'By group'!S$8*Population!S136-'By group'!S$6*Population!S136+'By group'!AF$7*Population!AF136)</f>
        <v>-10.800203653057661</v>
      </c>
      <c r="JT136" s="46">
        <f>step*(+(1-prop_idu_male)*'By group'!BG$9*Population!BG136-'By group'!T$8*Population!T136-'By group'!T$6*Population!T136+'By group'!AG$7*Population!AG136)</f>
        <v>-2.0638643267079542</v>
      </c>
      <c r="JU136" s="46">
        <f>step*(+(1-prop_idu_male)*'By group'!BH$9*Population!BH136-'By group'!U$8*Population!U136-'By group'!U$6*Population!U136+'By group'!AH$7*Population!AH136)</f>
        <v>-1.7229323518325781</v>
      </c>
      <c r="JV136" s="46">
        <f>step*(+(1-prop_idu_male)*'By group'!BI$9*Population!BI136-'By group'!V$8*Population!V136-'By group'!V$6*Population!V136+'By group'!AI$7*Population!AI136)</f>
        <v>0</v>
      </c>
      <c r="JW136" s="46">
        <f>step*(+(1-prop_idu_male)*'By group'!BJ$9*Population!BJ136-'By group'!W$8*Population!W136-'By group'!W$6*Population!W136+'By group'!AJ$7*Population!AJ136)</f>
        <v>0</v>
      </c>
      <c r="JX136" s="46">
        <f>step*(+(1-prop_idu_male)*'By group'!BK$9*Population!BK136-'By group'!X$8*Population!X136-'By group'!X$6*Population!X136+'By group'!AK$7*Population!AK136)</f>
        <v>0</v>
      </c>
      <c r="JY136" s="46">
        <f>step*(+(1-prop_idu_male)*'By group'!BL$9*Population!BL136-'By group'!Y$8*Population!Y136-'By group'!Y$6*Population!Y136+'By group'!AL$7*Population!AL136)</f>
        <v>-3.6047264649061441</v>
      </c>
      <c r="JZ136" s="46">
        <f>step*(+(1-prop_idu_male)*'By group'!BM$9*Population!BM136-'By group'!Z$8*Population!Z136-'By group'!Z$6*Population!Z136+'By group'!AM$7*Population!AM136)</f>
        <v>-1.7734539278783652</v>
      </c>
      <c r="KA136" s="76">
        <f>step*(+(1-prop_idu_male)*'By group'!BN$9*Population!BN136-'By group'!AA$8*Population!AA136-'By group'!AA$6*Population!AA136+'By group'!AN$7*Population!AN136)</f>
        <v>-1.4010621608975149</v>
      </c>
      <c r="KB136" s="46">
        <f>step*(+'By group'!O$6*Population!O136-'By group'!AB$7*Population!AB136)</f>
        <v>6853.312267020834</v>
      </c>
      <c r="KC136" s="46">
        <f>step*(+'By group'!P$6*Population!P136-'By group'!AC$7*Population!AC136)</f>
        <v>8.8733880652478323</v>
      </c>
      <c r="KD136" s="46">
        <f>step*(+'By group'!Q$6*Population!Q136-'By group'!AD$7*Population!AD136)</f>
        <v>25.658354974586459</v>
      </c>
      <c r="KE136" s="46">
        <f>step*(+'By group'!R$6*Population!R136-'By group'!AE$7*Population!AE136)</f>
        <v>26.091694770502052</v>
      </c>
      <c r="KF136" s="46">
        <f>step*(+'By group'!S$6*Population!S136-'By group'!AF$7*Population!AF136)</f>
        <v>7.7290795097917027</v>
      </c>
      <c r="KG136" s="46">
        <f>step*(+'By group'!T$6*Population!T136-'By group'!AG$7*Population!AG136)</f>
        <v>1.4733399176748909</v>
      </c>
      <c r="KH136" s="46">
        <f>step*(+'By group'!U$6*Population!U136-'By group'!AH$7*Population!AH136)</f>
        <v>1.2246365307839564</v>
      </c>
      <c r="KI136" s="46">
        <f>step*(+'By group'!V$6*Population!V136-'By group'!AI$7*Population!AI136)</f>
        <v>0</v>
      </c>
      <c r="KJ136" s="46">
        <f>step*(+'By group'!W$6*Population!W136-'By group'!AJ$7*Population!AJ136)</f>
        <v>0</v>
      </c>
      <c r="KK136" s="46">
        <f>step*(+'By group'!X$6*Population!X136-'By group'!AK$7*Population!AK136)</f>
        <v>0</v>
      </c>
      <c r="KL136" s="46">
        <f>step*(+'By group'!Y$6*Population!Y136-'By group'!AL$7*Population!AL136)</f>
        <v>2.5612436533020162</v>
      </c>
      <c r="KM136" s="46">
        <f>step*(+'By group'!Z$6*Population!Z136-'By group'!AM$7*Population!AM136)</f>
        <v>1.2538798753834088</v>
      </c>
      <c r="KN136" s="46">
        <f>step*(+'By group'!AA$6*Population!AA136-'By group'!AN$7*Population!AN136)</f>
        <v>0.9849681117870559</v>
      </c>
      <c r="KO136" s="45">
        <v>0</v>
      </c>
      <c r="KP136" s="46">
        <v>0</v>
      </c>
      <c r="KQ136" s="46">
        <v>0</v>
      </c>
      <c r="KR136" s="46">
        <v>0</v>
      </c>
      <c r="KS136" s="46">
        <v>0</v>
      </c>
      <c r="KT136" s="46">
        <v>0</v>
      </c>
      <c r="KU136" s="46">
        <v>0</v>
      </c>
      <c r="KV136" s="46">
        <v>0</v>
      </c>
      <c r="KW136" s="46">
        <v>0</v>
      </c>
      <c r="KX136" s="46">
        <v>0</v>
      </c>
      <c r="KY136" s="46">
        <v>0</v>
      </c>
      <c r="KZ136" s="46">
        <v>0</v>
      </c>
      <c r="LA136" s="46">
        <v>0</v>
      </c>
      <c r="LB136" s="188">
        <f>step*(-'By group'!BB$9*Population!BB136+'By group'!B$8*Population!B136+'By group'!O$8*Population!O136)</f>
        <v>2225.8847996001086</v>
      </c>
      <c r="LC136" s="189">
        <f>step*(-'By group'!BC$9*Population!BC136+'By group'!C$8*Population!C136+'By group'!P$8*Population!P136)</f>
        <v>9.7794906213344639</v>
      </c>
      <c r="LD136" s="189">
        <f>step*(-'By group'!BD$9*Population!BD136+'By group'!D$8*Population!D136+'By group'!Q$8*Population!Q136)</f>
        <v>28.691819075814895</v>
      </c>
      <c r="LE136" s="189">
        <f>step*(-'By group'!BE$9*Population!BE136+'By group'!E$8*Population!E136+'By group'!R$8*Population!R136)</f>
        <v>29.759471409591555</v>
      </c>
      <c r="LF136" s="189">
        <f>step*(-'By group'!BF$9*Population!BF136+'By group'!F$8*Population!F136+'By group'!S$8*Population!S136)</f>
        <v>8.9468301407894337</v>
      </c>
      <c r="LG136" s="189">
        <f>step*(-'By group'!BG$9*Population!BG136+'By group'!G$8*Population!G136+'By group'!T$8*Population!T136)</f>
        <v>1.7234718793163757</v>
      </c>
      <c r="LH136" s="189">
        <f>step*(-'By group'!BH$9*Population!BH136+'By group'!H$8*Population!H136+'By group'!U$8*Population!U136)</f>
        <v>1.4586594778259163</v>
      </c>
      <c r="LI136" s="189">
        <f>step*(-'By group'!BI$9*Population!BI136+'By group'!I$8*Population!I136+'By group'!V$8*Population!V136)</f>
        <v>0</v>
      </c>
      <c r="LJ136" s="189">
        <f>step*(-'By group'!BJ$9*Population!BJ136+'By group'!J$8*Population!J136+'By group'!W$8*Population!W136)</f>
        <v>0</v>
      </c>
      <c r="LK136" s="189">
        <f>step*(-'By group'!BK$9*Population!BK136+'By group'!K$8*Population!K136+'By group'!X$8*Population!X136)</f>
        <v>0</v>
      </c>
      <c r="LL136" s="189">
        <f>step*(-'By group'!BL$9*Population!BL136+'By group'!L$8*Population!L136+'By group'!Y$8*Population!Y136)</f>
        <v>3.0553200485152727</v>
      </c>
      <c r="LM136" s="189">
        <f>step*(-'By group'!BM$9*Population!BM136+'By group'!M$8*Population!M136+'By group'!Z$8*Population!Z136)</f>
        <v>1.5261063621247253</v>
      </c>
      <c r="LN136" s="189">
        <f>step*(-'By group'!BN$9*Population!BN136+'By group'!N$8*Population!N136+'By group'!AA$8*Population!AA136)</f>
        <v>1.226117772020642</v>
      </c>
    </row>
    <row r="137" spans="1:326" x14ac:dyDescent="0.25">
      <c r="A137">
        <f t="shared" si="195"/>
        <v>66.5</v>
      </c>
      <c r="B137" s="52">
        <f>step*((-'By group'!B$4-'By group'!B$5-'By group'!B$22)*Population!B137+'By group'!B$3*Population!$BO137)</f>
        <v>214438.03005373816</v>
      </c>
      <c r="C137" s="4">
        <f>step*((-'By group'!C$4-'By group'!C$5-'By group'!C$22)*Population!C137+'By group'!C$3*Population!$BO137)</f>
        <v>-5877.0745404544296</v>
      </c>
      <c r="D137" s="4">
        <f>step*((-'By group'!D$4-'By group'!D$5-'By group'!D$22)*Population!D137+'By group'!D$3*Population!$BO137)</f>
        <v>-38565.313399493491</v>
      </c>
      <c r="E137" s="4">
        <f>step*((-'By group'!E$4-'By group'!E$5-'By group'!E$22)*Population!E137+'By group'!E$3*Population!$BO137)</f>
        <v>-61745.633931853365</v>
      </c>
      <c r="F137" s="4">
        <f>step*((-'By group'!F$4-'By group'!F$5-'By group'!F$22)*Population!F137+'By group'!F$3*Population!$BO137)</f>
        <v>-25055.228534673493</v>
      </c>
      <c r="G137" s="4">
        <f>step*((-'By group'!G$4-'By group'!G$5-'By group'!G$22)*Population!G137+'By group'!G$3*Population!$BO137)</f>
        <v>-6073.9691431227984</v>
      </c>
      <c r="H137" s="4">
        <f>step*((-'By group'!H$4-'By group'!H$5-'By group'!H$22)*Population!H137+'By group'!H$3*Population!$BO137)</f>
        <v>-5641.7681680974829</v>
      </c>
      <c r="I137" s="4">
        <f>step*((-'By group'!I$4-'By group'!I$5-'By group'!I$22)*Population!I137+'By group'!I$3*Population!$BO137)</f>
        <v>0</v>
      </c>
      <c r="J137" s="4">
        <f>step*((-'By group'!J$4-'By group'!J$5-'By group'!J$22)*Population!J137+'By group'!J$3*Population!$BO137)</f>
        <v>0</v>
      </c>
      <c r="K137" s="4">
        <f>step*((-'By group'!K$4-'By group'!K$5-'By group'!K$22)*Population!K137+'By group'!K$3*Population!$BO137)</f>
        <v>0</v>
      </c>
      <c r="L137" s="4">
        <f>step*((-'By group'!L$4-'By group'!L$5-'By group'!L$22)*Population!L137+'By group'!L$3*Population!$BO137)</f>
        <v>-3120.1640965699212</v>
      </c>
      <c r="M137" s="4">
        <f>step*((-'By group'!M$4-'By group'!M$5-'By group'!M$22)*Population!M137+'By group'!M$3*Population!$BO137)</f>
        <v>-1769.8614874684342</v>
      </c>
      <c r="N137" s="4">
        <f>step*((-'By group'!N$4-'By group'!N$5-'By group'!N$22)*Population!N137+'By group'!N$3*Population!$BO137)</f>
        <v>-1677.2343574755905</v>
      </c>
      <c r="O137" s="8">
        <f>step*((-'By group'!O$4-'By group'!O$5-'By group'!O$22)*Population!O137+'By group'!O$3*Population!$BO137)</f>
        <v>148904.53187864285</v>
      </c>
      <c r="P137" s="4">
        <f>step*((-'By group'!P$4-'By group'!P$5-'By group'!P$22)*Population!P137+'By group'!P$3*Population!$BO137)</f>
        <v>-2905.7281697198582</v>
      </c>
      <c r="Q137" s="4">
        <f>step*((-'By group'!Q$4-'By group'!Q$5-'By group'!Q$22)*Population!Q137+'By group'!Q$3*Population!$BO137)</f>
        <v>-19059.480133276633</v>
      </c>
      <c r="R137" s="4">
        <f>step*((-'By group'!R$4-'By group'!R$5-'By group'!R$22)*Population!R137+'By group'!R$3*Population!$BO137)</f>
        <v>-30497.649878812132</v>
      </c>
      <c r="S137" s="4">
        <f>step*((-'By group'!S$4-'By group'!S$5-'By group'!S$22)*Population!S137+'By group'!S$3*Population!$BO137)</f>
        <v>-12369.82791214413</v>
      </c>
      <c r="T137" s="4">
        <f>step*((-'By group'!T$4-'By group'!T$5-'By group'!T$22)*Population!T137+'By group'!T$3*Population!$BO137)</f>
        <v>-2997.7636128144668</v>
      </c>
      <c r="U137" s="4">
        <f>step*((-'By group'!U$4-'By group'!U$5-'By group'!U$22)*Population!U137+'By group'!U$3*Population!$BO137)</f>
        <v>-2782.9184215011228</v>
      </c>
      <c r="V137" s="4">
        <f>step*((-'By group'!V$4-'By group'!V$5-'By group'!V$22)*Population!V137+'By group'!V$3*Population!$BO137)</f>
        <v>0</v>
      </c>
      <c r="W137" s="4">
        <f>step*((-'By group'!W$4-'By group'!W$5-'By group'!W$22)*Population!W137+'By group'!W$3*Population!$BO137)</f>
        <v>0</v>
      </c>
      <c r="X137" s="4">
        <f>step*((-'By group'!X$4-'By group'!X$5-'By group'!X$22)*Population!X137+'By group'!X$3*Population!$BO137)</f>
        <v>0</v>
      </c>
      <c r="Y137" s="4">
        <f>step*((-'By group'!Y$4-'By group'!Y$5-'By group'!Y$22)*Population!Y137+'By group'!Y$3*Population!$BO137)</f>
        <v>-1538.9843678580198</v>
      </c>
      <c r="Z137" s="4">
        <f>step*((-'By group'!Z$4-'By group'!Z$5-'By group'!Z$22)*Population!Z137+'By group'!Z$3*Population!$BO137)</f>
        <v>-872.42470802447588</v>
      </c>
      <c r="AA137" s="4">
        <f>step*((-'By group'!AA$4-'By group'!AA$5-'By group'!AA$22)*Population!AA137+'By group'!AA$3*Population!$BO137)</f>
        <v>-826.29791924773474</v>
      </c>
      <c r="AB137" s="8">
        <f>step*((-'By group'!AB$4-'By group'!AB$5-'By group'!AB$22)*Population!AB137+'By group'!AB$3*Population!$BO137)</f>
        <v>-1406.1044651228847</v>
      </c>
      <c r="AC137" s="4">
        <f>step*((-'By group'!AC$4-'By group'!AC$5-'By group'!AC$22)*Population!AC137+'By group'!AC$3*Population!$BO137)</f>
        <v>-206.30134498661101</v>
      </c>
      <c r="AD137" s="4">
        <f>step*((-'By group'!AD$4-'By group'!AD$5-'By group'!AD$22)*Population!AD137+'By group'!AD$3*Population!$BO137)</f>
        <v>-1360.7465453598659</v>
      </c>
      <c r="AE137" s="4">
        <f>step*((-'By group'!AE$4-'By group'!AE$5-'By group'!AE$22)*Population!AE137+'By group'!AE$3*Population!$BO137)</f>
        <v>-2194.3017414658889</v>
      </c>
      <c r="AF137" s="4">
        <f>step*((-'By group'!AF$4-'By group'!AF$5-'By group'!AF$22)*Population!AF137+'By group'!AF$3*Population!$BO137)</f>
        <v>-895.24024779920387</v>
      </c>
      <c r="AG137" s="4">
        <f>step*((-'By group'!AG$4-'By group'!AG$5-'By group'!AG$22)*Population!AG137+'By group'!AG$3*Population!$BO137)</f>
        <v>-217.87350865114342</v>
      </c>
      <c r="AH137" s="4">
        <f>step*((-'By group'!AH$4-'By group'!AH$5-'By group'!AH$22)*Population!AH137+'By group'!AH$3*Population!$BO137)</f>
        <v>-203.75499669473737</v>
      </c>
      <c r="AI137" s="4">
        <f>step*((-'By group'!AI$4-'By group'!AI$5-'By group'!AI$22)*Population!AI137+'By group'!AI$3*Population!$BO137)</f>
        <v>0</v>
      </c>
      <c r="AJ137" s="4">
        <f>step*((-'By group'!AJ$4-'By group'!AJ$5-'By group'!AJ$22)*Population!AJ137+'By group'!AJ$3*Population!$BO137)</f>
        <v>0</v>
      </c>
      <c r="AK137" s="4">
        <f>step*((-'By group'!AK$4-'By group'!AK$5-'By group'!AK$22)*Population!AK137+'By group'!AK$3*Population!$BO137)</f>
        <v>0</v>
      </c>
      <c r="AL137" s="4">
        <f>step*((-'By group'!AL$4-'By group'!AL$5-'By group'!AL$22)*Population!AL137+'By group'!AL$3*Population!$BO137)</f>
        <v>-112.75080652724006</v>
      </c>
      <c r="AM137" s="4">
        <f>step*((-'By group'!AM$4-'By group'!AM$5-'By group'!AM$22)*Population!AM137+'By group'!AM$3*Population!$BO137)</f>
        <v>-64.448054966744976</v>
      </c>
      <c r="AN137" s="4">
        <f>step*((-'By group'!AN$4-'By group'!AN$5-'By group'!AN$22)*Population!AN137+'By group'!AN$3*Population!$BO137)</f>
        <v>-61.618779559105008</v>
      </c>
      <c r="AO137" s="8">
        <f>step*((-'By group'!AO$4-'By group'!AO$5-'By group'!AO$22)*Population!AO137+'By group'!AO$3*Population!$BO137)</f>
        <v>19433.850748587909</v>
      </c>
      <c r="AP137" s="4">
        <f>step*((-'By group'!AP$4-'By group'!AP$5-'By group'!AP$22)*Population!AP137+'By group'!AP$3*Population!$BO137)</f>
        <v>-675.91105021269527</v>
      </c>
      <c r="AQ137" s="4">
        <f>step*((-'By group'!AQ$4-'By group'!AQ$5-'By group'!AQ$22)*Population!AQ137+'By group'!AQ$3*Population!$BO137)</f>
        <v>-4428.7962517142278</v>
      </c>
      <c r="AR137" s="4">
        <f>step*((-'By group'!AR$4-'By group'!AR$5-'By group'!AR$22)*Population!AR137+'By group'!AR$3*Population!$BO137)</f>
        <v>-7073.1300606248078</v>
      </c>
      <c r="AS137" s="4">
        <f>step*((-'By group'!AS$4-'By group'!AS$5-'By group'!AS$22)*Population!AS137+'By group'!AS$3*Population!$BO137)</f>
        <v>-2863.7508299583628</v>
      </c>
      <c r="AT137" s="4">
        <f>step*((-'By group'!AT$4-'By group'!AT$5-'By group'!AT$22)*Population!AT137+'By group'!AT$3*Population!$BO137)</f>
        <v>-692.93795535077822</v>
      </c>
      <c r="AU137" s="4">
        <f>step*((-'By group'!AU$4-'By group'!AU$5-'By group'!AU$22)*Population!AU137+'By group'!AU$3*Population!$BO137)</f>
        <v>-641.02946210344896</v>
      </c>
      <c r="AV137" s="4">
        <f>step*((-'By group'!AV$4-'By group'!AV$5-'By group'!AV$22)*Population!AV137+'By group'!AV$3*Population!$BO137)</f>
        <v>0</v>
      </c>
      <c r="AW137" s="4">
        <f>step*((-'By group'!AW$4-'By group'!AW$5-'By group'!AW$22)*Population!AW137+'By group'!AW$3*Population!$BO137)</f>
        <v>0</v>
      </c>
      <c r="AX137" s="4">
        <f>step*((-'By group'!AX$4-'By group'!AX$5-'By group'!AX$22)*Population!AX137+'By group'!AX$3*Population!$BO137)</f>
        <v>0</v>
      </c>
      <c r="AY137" s="4">
        <f>step*((-'By group'!AY$4-'By group'!AY$5-'By group'!AY$22)*Population!AY137+'By group'!AY$3*Population!$BO137)</f>
        <v>-354.41328324330431</v>
      </c>
      <c r="AZ137" s="4">
        <f>step*((-'By group'!AZ$4-'By group'!AZ$5-'By group'!AZ$22)*Population!AZ137+'By group'!AZ$3*Population!$BO137)</f>
        <v>-199.9395232191477</v>
      </c>
      <c r="BA137" s="4">
        <f>step*((-'By group'!BA$4-'By group'!BA$5-'By group'!BA$22)*Population!BA137+'By group'!BA$3*Population!$BO137)</f>
        <v>-187.87113860762017</v>
      </c>
      <c r="BB137" s="8">
        <f>step*((-'By group'!BB$4-'By group'!BB$5-'By group'!BB$22)*Population!BB137+'By group'!BB$3*Population!$BO137)</f>
        <v>6169.940385044285</v>
      </c>
      <c r="BC137" s="4">
        <f>step*((-'By group'!BC$4-'By group'!BC$5-'By group'!BC$22)*Population!BC137+'By group'!BC$3*Population!$BO137)</f>
        <v>-468.46915272716626</v>
      </c>
      <c r="BD137" s="4">
        <f>step*((-'By group'!BD$4-'By group'!BD$5-'By group'!BD$22)*Population!BD137+'By group'!BD$3*Population!$BO137)</f>
        <v>-2376.0610875194648</v>
      </c>
      <c r="BE137" s="4">
        <f>step*((-'By group'!BE$4-'By group'!BE$5-'By group'!BE$22)*Population!BE137+'By group'!BE$3*Population!$BO137)</f>
        <v>-3305.9413495384611</v>
      </c>
      <c r="BF137" s="4">
        <f>step*((-'By group'!BF$4-'By group'!BF$5-'By group'!BF$22)*Population!BF137+'By group'!BF$3*Population!$BO137)</f>
        <v>-1226.627587140649</v>
      </c>
      <c r="BG137" s="4">
        <f>step*((-'By group'!BG$4-'By group'!BG$5-'By group'!BG$22)*Population!BG137+'By group'!BG$3*Population!$BO137)</f>
        <v>-279.94859376970567</v>
      </c>
      <c r="BH137" s="4">
        <f>step*((-'By group'!BH$4-'By group'!BH$5-'By group'!BH$22)*Population!BH137+'By group'!BH$3*Population!$BO137)</f>
        <v>-240.70561486434471</v>
      </c>
      <c r="BI137" s="4">
        <f>step*((-'By group'!BI$4-'By group'!BI$5-'By group'!BI$22)*Population!BI137+'By group'!BI$3*Population!$BO137)</f>
        <v>0</v>
      </c>
      <c r="BJ137" s="4">
        <f>step*((-'By group'!BJ$4-'By group'!BJ$5-'By group'!BJ$22)*Population!BJ137+'By group'!BJ$3*Population!$BO137)</f>
        <v>0</v>
      </c>
      <c r="BK137" s="4">
        <f>step*((-'By group'!BK$4-'By group'!BK$5-'By group'!BK$22)*Population!BK137+'By group'!BK$3*Population!$BO137)</f>
        <v>0</v>
      </c>
      <c r="BL137" s="4">
        <f>step*((-'By group'!BL$4-'By group'!BL$5-'By group'!BL$22)*Population!BL137+'By group'!BL$3*Population!$BO137)</f>
        <v>-158.28055397185315</v>
      </c>
      <c r="BM137" s="4">
        <f>step*((-'By group'!BM$4-'By group'!BM$5-'By group'!BM$22)*Population!BM137+'By group'!BM$3*Population!$BO137)</f>
        <v>-80.590913293188805</v>
      </c>
      <c r="BN137" s="4">
        <f>step*((-'By group'!BN$4-'By group'!BN$5-'By group'!BN$22)*Population!BN137+'By group'!BN$3*Population!$BO137)</f>
        <v>-67.441149144750455</v>
      </c>
      <c r="BO137" s="71">
        <f>-step*SUM(SCR!B137:N137)*Population!B137</f>
        <v>-153226.72383817504</v>
      </c>
      <c r="BP137" s="4">
        <f>step*-SUM('By group'!C$11:C$21)*Population!C137</f>
        <v>-146926.86351136075</v>
      </c>
      <c r="BQ137" s="4">
        <f>step*-SUM('By group'!D$11:D$21)*Population!D137</f>
        <v>-107125.8705541486</v>
      </c>
      <c r="BR137" s="4">
        <f>step*-SUM('By group'!E$11:E$21)*Population!E137</f>
        <v>-44104.024237038117</v>
      </c>
      <c r="BS137" s="4">
        <f>step*-SUM('By group'!F$11:F$21)*Population!F137</f>
        <v>-13186.96238667026</v>
      </c>
      <c r="BT137" s="4">
        <f>step*-SUM('By group'!G$11:G$21)*Population!G137</f>
        <v>-6327.0511907529144</v>
      </c>
      <c r="BU137" s="4">
        <f>step*-SUM('By group'!H$11:H$21)*Population!H137</f>
        <v>0</v>
      </c>
      <c r="BV137" s="4">
        <f>step*-SUM('By group'!I$11:I$21)*Population!I137</f>
        <v>0</v>
      </c>
      <c r="BW137" s="4">
        <f>step*-SUM('By group'!J$11:J$21)*Population!J137</f>
        <v>0</v>
      </c>
      <c r="BX137" s="4">
        <f>step*-SUM('By group'!K$11:K$21)*Population!K137</f>
        <v>0</v>
      </c>
      <c r="BY137" s="4">
        <f>step*-SUM('By group'!L$11:L$21)*Population!L137</f>
        <v>-2228.6886404070865</v>
      </c>
      <c r="BZ137" s="4">
        <f>step*-SUM('By group'!M$11:M$21)*Population!M137</f>
        <v>-1106.1634296677714</v>
      </c>
      <c r="CA137" s="4">
        <f>step*-SUM('By group'!N$11:N$21)*Population!N137</f>
        <v>0</v>
      </c>
      <c r="CB137" s="13">
        <f>-step*SUM(SCR!O137:AA137)*Population!O137</f>
        <v>-75768.24962255318</v>
      </c>
      <c r="CC137" s="4">
        <f>step*-SUM('By group'!P$11:P$21)*Population!P137</f>
        <v>-72643.204242996449</v>
      </c>
      <c r="CD137" s="4">
        <f>step*-SUM('By group'!Q$11:Q$21)*Population!Q137</f>
        <v>-52943.000370212874</v>
      </c>
      <c r="CE137" s="4">
        <f>step*-SUM('By group'!R$11:R$21)*Population!R137</f>
        <v>-21784.035627722951</v>
      </c>
      <c r="CF137" s="4">
        <f>step*-SUM('By group'!S$11:S$21)*Population!S137</f>
        <v>-6510.4357432337529</v>
      </c>
      <c r="CG137" s="4">
        <f>step*-SUM('By group'!T$11:T$21)*Population!T137</f>
        <v>-3122.6704300150695</v>
      </c>
      <c r="CH137" s="4">
        <f>step*-SUM('By group'!U$11:U$21)*Population!U137</f>
        <v>0</v>
      </c>
      <c r="CI137" s="4">
        <f>step*-SUM('By group'!V$11:V$21)*Population!V137</f>
        <v>0</v>
      </c>
      <c r="CJ137" s="4">
        <f>step*-SUM('By group'!W$11:W$21)*Population!W137</f>
        <v>0</v>
      </c>
      <c r="CK137" s="4">
        <f>step*-SUM('By group'!X$11:X$21)*Population!X137</f>
        <v>0</v>
      </c>
      <c r="CL137" s="4">
        <f>step*-SUM('By group'!Y$11:Y$21)*Population!Y137</f>
        <v>-1099.2745484700142</v>
      </c>
      <c r="CM137" s="4">
        <f>step*-SUM('By group'!Z$11:Z$21)*Population!Z137</f>
        <v>-545.26544251529742</v>
      </c>
      <c r="CN137" s="4">
        <f>step*-SUM('By group'!AA$11:AA$21)*Population!AA137</f>
        <v>0</v>
      </c>
      <c r="CO137" s="13">
        <f>-step*SUM(SCR!AB137:AN137)*Population!AB137</f>
        <v>-5369.4662682085209</v>
      </c>
      <c r="CP137" s="4">
        <f>step*-SUM('By group'!AC$11:AC$21)*Population!AC137</f>
        <v>-5157.5336246652751</v>
      </c>
      <c r="CQ137" s="4">
        <f>step*-SUM('By group'!AD$11:AD$21)*Population!AD137</f>
        <v>-3779.8515148885162</v>
      </c>
      <c r="CR137" s="4">
        <f>step*-SUM('By group'!AE$11:AE$21)*Population!AE137</f>
        <v>-1567.358386761349</v>
      </c>
      <c r="CS137" s="4">
        <f>step*-SUM('By group'!AF$11:AF$21)*Population!AF137</f>
        <v>-471.17907778905465</v>
      </c>
      <c r="CT137" s="4">
        <f>step*-SUM('By group'!AG$11:AG$21)*Population!AG137</f>
        <v>-226.95157151160771</v>
      </c>
      <c r="CU137" s="4">
        <f>step*-SUM('By group'!AH$11:AH$21)*Population!AH137</f>
        <v>0</v>
      </c>
      <c r="CV137" s="4">
        <f>step*-SUM('By group'!AI$11:AI$21)*Population!AI137</f>
        <v>0</v>
      </c>
      <c r="CW137" s="4">
        <f>step*-SUM('By group'!AJ$11:AJ$21)*Population!AJ137</f>
        <v>0</v>
      </c>
      <c r="CX137" s="4">
        <f>step*-SUM('By group'!AK$11:AK$21)*Population!AK137</f>
        <v>0</v>
      </c>
      <c r="CY137" s="4">
        <f>step*-SUM('By group'!AL$11:AL$21)*Population!AL137</f>
        <v>-80.53629037660005</v>
      </c>
      <c r="CZ137" s="4">
        <f>step*-SUM('By group'!AM$11:AM$21)*Population!AM137</f>
        <v>-40.280034354215616</v>
      </c>
      <c r="DA137" s="4">
        <f>step*-SUM('By group'!AN$11:AN$21)*Population!AN137</f>
        <v>0</v>
      </c>
      <c r="DB137" s="13">
        <f>-step*SUM(SCR!AO137:BA137)*Population!AO137</f>
        <v>-17629.792738586122</v>
      </c>
      <c r="DC137" s="4">
        <f>step*-SUM('By group'!AP$11:AP$21)*Population!AP137</f>
        <v>-16897.776255317382</v>
      </c>
      <c r="DD137" s="4">
        <f>step*-SUM('By group'!AQ$11:AQ$21)*Population!AQ137</f>
        <v>-12302.2118103173</v>
      </c>
      <c r="DE137" s="4">
        <f>step*-SUM('By group'!AR$11:AR$21)*Population!AR137</f>
        <v>-5052.2357575891483</v>
      </c>
      <c r="DF137" s="4">
        <f>step*-SUM('By group'!AS$11:AS$21)*Population!AS137</f>
        <v>-1507.2372789254541</v>
      </c>
      <c r="DG137" s="4">
        <f>step*-SUM('By group'!AT$11:AT$21)*Population!AT137</f>
        <v>-721.81037015706056</v>
      </c>
      <c r="DH137" s="4">
        <f>step*-SUM('By group'!AU$11:AU$21)*Population!AU137</f>
        <v>0</v>
      </c>
      <c r="DI137" s="4">
        <f>step*-SUM('By group'!AV$11:AV$21)*Population!AV137</f>
        <v>0</v>
      </c>
      <c r="DJ137" s="4">
        <f>step*-SUM('By group'!AW$11:AW$21)*Population!AW137</f>
        <v>0</v>
      </c>
      <c r="DK137" s="4">
        <f>step*-SUM('By group'!AX$11:AX$21)*Population!AX137</f>
        <v>0</v>
      </c>
      <c r="DL137" s="4">
        <f>step*-SUM('By group'!AY$11:AY$21)*Population!AY137</f>
        <v>-253.15234517378877</v>
      </c>
      <c r="DM137" s="4">
        <f>step*-SUM('By group'!AZ$11:AZ$21)*Population!AZ137</f>
        <v>-124.96220201196732</v>
      </c>
      <c r="DN137" s="4">
        <f>step*-SUM('By group'!BA$11:BA$21)*Population!BA137</f>
        <v>0</v>
      </c>
      <c r="DO137" s="13">
        <f>-step*SUM(SCR!BB137:BN137)*Population!BB137</f>
        <v>-8288.2968275523162</v>
      </c>
      <c r="DP137" s="4">
        <f>step*-SUM('By group'!BC$11:BC$21)*Population!BC137</f>
        <v>-7807.819212119437</v>
      </c>
      <c r="DQ137" s="4">
        <f>step*-SUM('By group'!BD$11:BD$21)*Population!BD137</f>
        <v>-5400.1388352715103</v>
      </c>
      <c r="DR137" s="4">
        <f>step*-SUM('By group'!BE$11:BE$21)*Population!BE137</f>
        <v>-2066.2133434615384</v>
      </c>
      <c r="DS137" s="4">
        <f>step*-SUM('By group'!BF$11:BF$21)*Population!BF137</f>
        <v>-584.10837482888053</v>
      </c>
      <c r="DT137" s="4">
        <f>step*-SUM('By group'!BG$11:BG$21)*Population!BG137</f>
        <v>-269.1813401631785</v>
      </c>
      <c r="DU137" s="4">
        <f>step*-SUM('By group'!BH$11:BH$21)*Population!BH137</f>
        <v>0</v>
      </c>
      <c r="DV137" s="4">
        <f>step*-SUM('By group'!BI$11:BI$21)*Population!BI137</f>
        <v>0</v>
      </c>
      <c r="DW137" s="4">
        <f>step*-SUM('By group'!BJ$11:BJ$21)*Population!BJ137</f>
        <v>0</v>
      </c>
      <c r="DX137" s="4">
        <f>step*-SUM('By group'!BK$11:BK$21)*Population!BK137</f>
        <v>0</v>
      </c>
      <c r="DY137" s="4">
        <f>step*-SUM('By group'!BL$11:BL$21)*Population!BL137</f>
        <v>-87.933641095473988</v>
      </c>
      <c r="DZ137" s="4">
        <f>step*-SUM('By group'!BM$11:BM$21)*Population!BM137</f>
        <v>-40.295456646594403</v>
      </c>
      <c r="EA137" s="4">
        <f>step*-SUM('By group'!BN$11:BN$21)*Population!BN137</f>
        <v>0</v>
      </c>
      <c r="EB137" s="52">
        <v>0</v>
      </c>
      <c r="EC137" s="4">
        <f t="shared" si="196"/>
        <v>153226.72383817504</v>
      </c>
      <c r="ED137" s="4">
        <f t="shared" si="196"/>
        <v>146926.86351136075</v>
      </c>
      <c r="EE137" s="4">
        <f t="shared" si="197"/>
        <v>107125.8705541486</v>
      </c>
      <c r="EF137" s="4">
        <f t="shared" si="198"/>
        <v>44104.024237038117</v>
      </c>
      <c r="EG137" s="4">
        <f t="shared" si="199"/>
        <v>13186.96238667026</v>
      </c>
      <c r="EH137" s="4">
        <f t="shared" si="199"/>
        <v>6327.0511907529144</v>
      </c>
      <c r="EI137" s="4">
        <v>0</v>
      </c>
      <c r="EJ137" s="4">
        <f t="shared" si="200"/>
        <v>0</v>
      </c>
      <c r="EK137" s="4">
        <f t="shared" si="201"/>
        <v>0</v>
      </c>
      <c r="EL137" s="4">
        <f t="shared" si="202"/>
        <v>0</v>
      </c>
      <c r="EM137" s="4">
        <f t="shared" si="203"/>
        <v>2228.6886404070865</v>
      </c>
      <c r="EN137" s="4">
        <f t="shared" si="204"/>
        <v>1106.1634296677714</v>
      </c>
      <c r="EO137" s="52">
        <v>0</v>
      </c>
      <c r="EP137" s="4">
        <f t="shared" si="205"/>
        <v>75768.24962255318</v>
      </c>
      <c r="EQ137" s="4">
        <f t="shared" si="206"/>
        <v>72643.204242996449</v>
      </c>
      <c r="ER137" s="4">
        <f t="shared" si="207"/>
        <v>52943.000370212874</v>
      </c>
      <c r="ES137" s="4">
        <f t="shared" si="208"/>
        <v>21784.035627722951</v>
      </c>
      <c r="ET137" s="4">
        <f t="shared" si="209"/>
        <v>6510.4357432337529</v>
      </c>
      <c r="EU137" s="4">
        <f t="shared" si="210"/>
        <v>3122.6704300150695</v>
      </c>
      <c r="EV137" s="4">
        <v>0</v>
      </c>
      <c r="EW137" s="4">
        <f t="shared" si="211"/>
        <v>0</v>
      </c>
      <c r="EX137" s="4">
        <f t="shared" si="212"/>
        <v>0</v>
      </c>
      <c r="EY137" s="4">
        <f t="shared" si="213"/>
        <v>0</v>
      </c>
      <c r="EZ137" s="4">
        <f t="shared" si="214"/>
        <v>1099.2745484700142</v>
      </c>
      <c r="FA137" s="4">
        <f t="shared" si="215"/>
        <v>545.26544251529742</v>
      </c>
      <c r="FB137" s="52">
        <v>0</v>
      </c>
      <c r="FC137" s="4">
        <f t="shared" si="216"/>
        <v>5369.4662682085209</v>
      </c>
      <c r="FD137" s="4">
        <f t="shared" si="217"/>
        <v>5157.5336246652751</v>
      </c>
      <c r="FE137" s="4">
        <f t="shared" si="218"/>
        <v>3779.8515148885162</v>
      </c>
      <c r="FF137" s="4">
        <f t="shared" si="219"/>
        <v>1567.358386761349</v>
      </c>
      <c r="FG137" s="4">
        <f t="shared" si="220"/>
        <v>471.17907778905465</v>
      </c>
      <c r="FH137" s="4">
        <f t="shared" si="221"/>
        <v>226.95157151160771</v>
      </c>
      <c r="FI137" s="4">
        <v>0</v>
      </c>
      <c r="FJ137" s="4">
        <f t="shared" si="222"/>
        <v>0</v>
      </c>
      <c r="FK137" s="4">
        <f t="shared" si="223"/>
        <v>0</v>
      </c>
      <c r="FL137" s="4">
        <f t="shared" si="224"/>
        <v>0</v>
      </c>
      <c r="FM137" s="4">
        <f t="shared" si="225"/>
        <v>80.53629037660005</v>
      </c>
      <c r="FN137" s="9">
        <f t="shared" si="226"/>
        <v>40.280034354215616</v>
      </c>
      <c r="FO137" s="4">
        <v>0</v>
      </c>
      <c r="FP137" s="4">
        <f t="shared" si="227"/>
        <v>17629.792738586122</v>
      </c>
      <c r="FQ137" s="4">
        <f t="shared" si="228"/>
        <v>16897.776255317382</v>
      </c>
      <c r="FR137" s="4">
        <f t="shared" si="229"/>
        <v>12302.2118103173</v>
      </c>
      <c r="FS137" s="4">
        <f t="shared" si="230"/>
        <v>5052.2357575891483</v>
      </c>
      <c r="FT137" s="4">
        <f t="shared" si="231"/>
        <v>1507.2372789254541</v>
      </c>
      <c r="FU137" s="4">
        <f t="shared" si="232"/>
        <v>721.81037015706056</v>
      </c>
      <c r="FV137" s="4">
        <v>0</v>
      </c>
      <c r="FW137" s="4">
        <f t="shared" si="233"/>
        <v>0</v>
      </c>
      <c r="FX137" s="4">
        <f t="shared" si="234"/>
        <v>0</v>
      </c>
      <c r="FY137" s="4">
        <f t="shared" si="235"/>
        <v>0</v>
      </c>
      <c r="FZ137" s="4">
        <f t="shared" si="236"/>
        <v>253.15234517378877</v>
      </c>
      <c r="GA137" s="4">
        <f t="shared" si="237"/>
        <v>124.96220201196732</v>
      </c>
      <c r="GB137" s="4">
        <v>0</v>
      </c>
      <c r="GC137" s="4">
        <f t="shared" si="238"/>
        <v>8288.2968275523162</v>
      </c>
      <c r="GD137" s="4">
        <f t="shared" si="179"/>
        <v>7807.819212119437</v>
      </c>
      <c r="GE137" s="4">
        <f t="shared" si="180"/>
        <v>5400.1388352715103</v>
      </c>
      <c r="GF137" s="4">
        <f t="shared" si="181"/>
        <v>2066.2133434615384</v>
      </c>
      <c r="GG137" s="4">
        <f t="shared" si="182"/>
        <v>584.10837482888053</v>
      </c>
      <c r="GH137" s="4">
        <f t="shared" si="183"/>
        <v>269.1813401631785</v>
      </c>
      <c r="GI137" s="4">
        <v>0</v>
      </c>
      <c r="GJ137" s="4">
        <f t="shared" si="239"/>
        <v>0</v>
      </c>
      <c r="GK137" s="4">
        <f t="shared" si="240"/>
        <v>0</v>
      </c>
      <c r="GL137" s="4">
        <f t="shared" si="184"/>
        <v>0</v>
      </c>
      <c r="GM137" s="4">
        <f t="shared" si="185"/>
        <v>87.933641095473988</v>
      </c>
      <c r="GN137" s="4">
        <f t="shared" si="186"/>
        <v>40.295456646594403</v>
      </c>
      <c r="GO137" s="52">
        <v>0</v>
      </c>
      <c r="GP137" s="4">
        <f>step*(-'By group'!C$32*Population!C137+'By group'!I$33*Population!I137)</f>
        <v>0</v>
      </c>
      <c r="GQ137" s="4">
        <f>step*(-'By group'!D$32*Population!D137+'By group'!J$33*Population!J137)</f>
        <v>0</v>
      </c>
      <c r="GR137" s="4">
        <f>step*(-'By group'!E$32*Population!E137+'By group'!K$33*Population!K137)</f>
        <v>0</v>
      </c>
      <c r="GS137" s="4">
        <f>step*(-'By group'!F$32*Population!F137+'By group'!L$33*Population!L137)</f>
        <v>-5479.136873131587</v>
      </c>
      <c r="GT137" s="4">
        <f>step*(-'By group'!G$32*Population!G137+'By group'!M$33*Population!M137)</f>
        <v>-712.32852331669721</v>
      </c>
      <c r="GU137" s="4">
        <f>step*(-'By group'!H$32*Population!H137+'By group'!N$33*Population!N137)</f>
        <v>-623.1070975248166</v>
      </c>
      <c r="GV137" s="46">
        <f t="shared" si="241"/>
        <v>0</v>
      </c>
      <c r="GW137" s="14">
        <f t="shared" si="242"/>
        <v>0</v>
      </c>
      <c r="GX137" s="4">
        <f t="shared" si="243"/>
        <v>0</v>
      </c>
      <c r="GY137" s="4">
        <f t="shared" si="244"/>
        <v>5479.136873131587</v>
      </c>
      <c r="GZ137" s="4">
        <f t="shared" si="245"/>
        <v>712.32852331669721</v>
      </c>
      <c r="HA137" s="4">
        <f t="shared" si="246"/>
        <v>623.1070975248166</v>
      </c>
      <c r="HB137" s="8">
        <v>0</v>
      </c>
      <c r="HC137" s="4">
        <f>step*(-'By group'!P$32*Population!P137+'By group'!V$33*Population!V137)</f>
        <v>0</v>
      </c>
      <c r="HD137" s="4">
        <f>step*(-'By group'!Q$32*Population!Q137+'By group'!W$33*Population!W137)</f>
        <v>0</v>
      </c>
      <c r="HE137" s="4">
        <f>step*(-'By group'!R$32*Population!R137+'By group'!X$33*Population!X137)</f>
        <v>0</v>
      </c>
      <c r="HF137" s="4">
        <f>step*(-'By group'!S$32*Population!S137+'By group'!Y$33*Population!Y137)</f>
        <v>-2705.5805973818692</v>
      </c>
      <c r="HG137" s="4">
        <f>step*(-'By group'!T$32*Population!T137+'By group'!Z$33*Population!Z137)</f>
        <v>-351.90136474536524</v>
      </c>
      <c r="HH137" s="4">
        <f>step*(-'By group'!U$32*Population!U137+'By group'!AA$33*Population!AA137)</f>
        <v>-307.63212659837495</v>
      </c>
      <c r="HI137" s="14">
        <f t="shared" si="247"/>
        <v>0</v>
      </c>
      <c r="HJ137" s="46">
        <f t="shared" si="248"/>
        <v>0</v>
      </c>
      <c r="HK137" s="4">
        <f t="shared" si="249"/>
        <v>0</v>
      </c>
      <c r="HL137" s="4">
        <f t="shared" si="250"/>
        <v>2705.5805973818692</v>
      </c>
      <c r="HM137" s="4">
        <f t="shared" si="251"/>
        <v>351.90136474536524</v>
      </c>
      <c r="HN137" s="9">
        <f t="shared" si="252"/>
        <v>307.63212659837495</v>
      </c>
      <c r="HO137" s="4">
        <v>0</v>
      </c>
      <c r="HP137" s="4">
        <f>step*(-'By group'!AC$32*Population!AC137+'By group'!AI$33*Population!AI137)</f>
        <v>0</v>
      </c>
      <c r="HQ137" s="4">
        <f>step*(-'By group'!AD$32*Population!AD137+'By group'!AJ$33*Population!AJ137)</f>
        <v>0</v>
      </c>
      <c r="HR137" s="4">
        <f>step*(-'By group'!AE$32*Population!AE137+'By group'!AK$33*Population!AK137)</f>
        <v>0</v>
      </c>
      <c r="HS137" s="4">
        <f>step*(-'By group'!AF$32*Population!AF137+'By group'!AL$33*Population!AL137)</f>
        <v>-195.3213937062273</v>
      </c>
      <c r="HT137" s="4">
        <f>step*(-'By group'!AG$32*Population!AG137+'By group'!AM$33*Population!AM137)</f>
        <v>-25.250297125213734</v>
      </c>
      <c r="HU137" s="4">
        <f>step*(-'By group'!AH$32*Population!AH137+'By group'!AN$33*Population!AN137)</f>
        <v>-22.228870693979417</v>
      </c>
      <c r="HV137" s="14">
        <f t="shared" si="253"/>
        <v>0</v>
      </c>
      <c r="HW137" s="46">
        <f t="shared" si="254"/>
        <v>0</v>
      </c>
      <c r="HX137" s="4">
        <f t="shared" si="255"/>
        <v>0</v>
      </c>
      <c r="HY137" s="4">
        <f t="shared" si="256"/>
        <v>195.3213937062273</v>
      </c>
      <c r="HZ137" s="4">
        <f t="shared" si="257"/>
        <v>25.250297125213734</v>
      </c>
      <c r="IA137" s="4">
        <f t="shared" si="258"/>
        <v>22.228870693979417</v>
      </c>
      <c r="IB137" s="8">
        <v>0</v>
      </c>
      <c r="IC137" s="4">
        <f>step*(-'By group'!AP$32*Population!AP137+'By group'!AV$33*Population!AV137)</f>
        <v>0</v>
      </c>
      <c r="ID137" s="4">
        <f>step*(-'By group'!AQ$32*Population!AQ137+'By group'!AW$33*Population!AW137)</f>
        <v>0</v>
      </c>
      <c r="IE137" s="4">
        <f>step*(-'By group'!AR$32*Population!AR137+'By group'!AX$33*Population!AX137)</f>
        <v>0</v>
      </c>
      <c r="IF137" s="4">
        <f>step*(-'By group'!AS$32*Population!AS137+'By group'!AY$33*Population!AY137)</f>
        <v>-627.0424668758327</v>
      </c>
      <c r="IG137" s="4">
        <f>step*(-'By group'!AT$32*Population!AT137+'By group'!AZ$33*Population!AZ137)</f>
        <v>-81.880973025428446</v>
      </c>
      <c r="IH137" s="4">
        <f>step*(-'By group'!AU$32*Population!AU137+'By group'!BA$33*Population!BA137)</f>
        <v>-71.509181796063501</v>
      </c>
      <c r="II137" s="14">
        <f t="shared" si="187"/>
        <v>0</v>
      </c>
      <c r="IJ137" s="4">
        <f t="shared" si="188"/>
        <v>0</v>
      </c>
      <c r="IK137" s="4">
        <f t="shared" si="259"/>
        <v>0</v>
      </c>
      <c r="IL137" s="4">
        <f t="shared" si="260"/>
        <v>627.0424668758327</v>
      </c>
      <c r="IM137" s="4">
        <f t="shared" si="261"/>
        <v>81.880973025428446</v>
      </c>
      <c r="IN137" s="4">
        <f t="shared" si="262"/>
        <v>71.509181796063501</v>
      </c>
      <c r="IO137" s="8">
        <v>0</v>
      </c>
      <c r="IP137" s="4">
        <f>step*(-'By group'!BC$32*Population!BC137+'By group'!BI$33*Population!BI137)</f>
        <v>0</v>
      </c>
      <c r="IQ137" s="4">
        <f>step*(-'By group'!BD$32*Population!BD137+'By group'!BJ$33*Population!BJ137)</f>
        <v>0</v>
      </c>
      <c r="IR137" s="4">
        <f>step*(-'By group'!BE$32*Population!BE137+'By group'!BK$33*Population!BK137)</f>
        <v>0</v>
      </c>
      <c r="IS137" s="4">
        <f>step*(-'By group'!BF$32*Population!BF137+'By group'!BL$33*Population!BL137)</f>
        <v>-248.08736686670326</v>
      </c>
      <c r="IT137" s="4">
        <f>step*(-'By group'!BG$32*Population!BG137+'By group'!BM$33*Population!BM137)</f>
        <v>-33.6885397093385</v>
      </c>
      <c r="IU137" s="4">
        <f>step*(-'By group'!BH$32*Population!BH137+'By group'!BN$33*Population!BN137)</f>
        <v>-27.567935860065141</v>
      </c>
      <c r="IV137" s="14">
        <f t="shared" si="189"/>
        <v>0</v>
      </c>
      <c r="IW137" s="4">
        <f t="shared" si="190"/>
        <v>0</v>
      </c>
      <c r="IX137" s="4">
        <f t="shared" si="191"/>
        <v>0</v>
      </c>
      <c r="IY137" s="4">
        <f t="shared" si="192"/>
        <v>248.08736686670326</v>
      </c>
      <c r="IZ137" s="4">
        <f t="shared" si="193"/>
        <v>33.6885397093385</v>
      </c>
      <c r="JA137" s="4">
        <f t="shared" si="194"/>
        <v>27.567935860065141</v>
      </c>
      <c r="JB137" s="75">
        <f>step*(+prop_idu_male*'By group'!BB$9*Population!BB137-'By group'!B$8*Population!B137)</f>
        <v>-1073.2641545764063</v>
      </c>
      <c r="JC137" s="46">
        <f>step*(+prop_idu_male*'By group'!BC$9*Population!BC137-'By group'!C$8*Population!C137)</f>
        <v>-6.409404870113705</v>
      </c>
      <c r="JD137" s="46">
        <f>step*(+prop_idu_male*'By group'!BD$9*Population!BD137-'By group'!D$8*Population!D137)</f>
        <v>-18.833107469899396</v>
      </c>
      <c r="JE137" s="46">
        <f>step*(+prop_idu_male*'By group'!BE$9*Population!BE137-'By group'!E$8*Population!E137)</f>
        <v>-19.572556106365212</v>
      </c>
      <c r="JF137" s="46">
        <f>step*(+prop_idu_male*'By group'!BF$9*Population!BF137-'By group'!F$8*Population!F137)</f>
        <v>-5.8925511435404747</v>
      </c>
      <c r="JG137" s="46">
        <f>step*(+prop_idu_male*'By group'!BG$9*Population!BG137-'By group'!G$8*Population!G137)</f>
        <v>-1.1362031948722573</v>
      </c>
      <c r="JH137" s="46">
        <f>step*(+prop_idu_male*'By group'!BH$9*Population!BH137-'By group'!H$8*Population!H137)</f>
        <v>-0.96313482744393208</v>
      </c>
      <c r="JI137" s="46">
        <f>step*(+prop_idu_male*'By group'!BI$9*Population!BI137-'By group'!I$8*Population!I137)</f>
        <v>0</v>
      </c>
      <c r="JJ137" s="46">
        <f>step*(+prop_idu_male*'By group'!BJ$9*Population!BJ137-'By group'!J$8*Population!J137)</f>
        <v>0</v>
      </c>
      <c r="JK137" s="46">
        <f>step*(+prop_idu_male*'By group'!BK$9*Population!BK137-'By group'!K$8*Population!K137)</f>
        <v>0</v>
      </c>
      <c r="JL137" s="46">
        <f>step*(+prop_idu_male*'By group'!BL$9*Population!BL137-'By group'!L$8*Population!L137)</f>
        <v>-2.0176479017779489</v>
      </c>
      <c r="JM137" s="46">
        <f>step*(+prop_idu_male*'By group'!BM$9*Population!BM137-'By group'!M$8*Population!M137)</f>
        <v>-1.0094543337159447</v>
      </c>
      <c r="JN137" s="46">
        <f>step*(+prop_idu_male*'By group'!BN$9*Population!BN137-'By group'!N$8*Population!N137)</f>
        <v>-0.81238155196654371</v>
      </c>
      <c r="JO137" s="45">
        <f>step*(+(1-prop_idu_male)*'By group'!BB$9*Population!BB137-'By group'!O$8*Population!O137-'By group'!O$6*Population!O137+'By group'!AB$7*Population!AB137)</f>
        <v>-8031.4034243580791</v>
      </c>
      <c r="JP137" s="46">
        <f>step*(+(1-prop_idu_male)*'By group'!BC$9*Population!BC137-'By group'!P$8*Population!P137-'By group'!P$6*Population!P137+'By group'!AC$7*Population!AC137)</f>
        <v>-12.297052847021984</v>
      </c>
      <c r="JQ137" s="46">
        <f>step*(+(1-prop_idu_male)*'By group'!BD$9*Population!BD137-'By group'!Q$8*Population!Q137-'By group'!Q$6*Population!Q137+'By group'!AD$7*Population!AD137)</f>
        <v>-35.673668709180269</v>
      </c>
      <c r="JR137" s="46">
        <f>step*(+(1-prop_idu_male)*'By group'!BE$9*Population!BE137-'By group'!R$8*Population!R137-'By group'!R$6*Population!R137+'By group'!AE$7*Population!AE137)</f>
        <v>-36.440301024958131</v>
      </c>
      <c r="JS137" s="46">
        <f>step*(+(1-prop_idu_male)*'By group'!BF$9*Population!BF137-'By group'!S$8*Population!S137-'By group'!S$6*Population!S137+'By group'!AF$7*Population!AF137)</f>
        <v>-10.8318156441431</v>
      </c>
      <c r="JT137" s="46">
        <f>step*(+(1-prop_idu_male)*'By group'!BG$9*Population!BG137-'By group'!T$8*Population!T137-'By group'!T$6*Population!T137+'By group'!AG$7*Population!AG137)</f>
        <v>-2.0699211260854384</v>
      </c>
      <c r="JU137" s="46">
        <f>step*(+(1-prop_idu_male)*'By group'!BH$9*Population!BH137-'By group'!U$8*Population!U137-'By group'!U$6*Population!U137+'By group'!AH$7*Population!AH137)</f>
        <v>-1.727998249077326</v>
      </c>
      <c r="JV137" s="46">
        <f>step*(+(1-prop_idu_male)*'By group'!BI$9*Population!BI137-'By group'!V$8*Population!V137-'By group'!V$6*Population!V137+'By group'!AI$7*Population!AI137)</f>
        <v>0</v>
      </c>
      <c r="JW137" s="46">
        <f>step*(+(1-prop_idu_male)*'By group'!BJ$9*Population!BJ137-'By group'!W$8*Population!W137-'By group'!W$6*Population!W137+'By group'!AJ$7*Population!AJ137)</f>
        <v>0</v>
      </c>
      <c r="JX137" s="46">
        <f>step*(+(1-prop_idu_male)*'By group'!BK$9*Population!BK137-'By group'!X$8*Population!X137-'By group'!X$6*Population!X137+'By group'!AK$7*Population!AK137)</f>
        <v>0</v>
      </c>
      <c r="JY137" s="46">
        <f>step*(+(1-prop_idu_male)*'By group'!BL$9*Population!BL137-'By group'!Y$8*Population!Y137-'By group'!Y$6*Population!Y137+'By group'!AL$7*Population!AL137)</f>
        <v>-3.6153471358028115</v>
      </c>
      <c r="JZ137" s="46">
        <f>step*(+(1-prop_idu_male)*'By group'!BM$9*Population!BM137-'By group'!Z$8*Population!Z137-'By group'!Z$6*Population!Z137+'By group'!AM$7*Population!AM137)</f>
        <v>-1.7786791059083442</v>
      </c>
      <c r="KA137" s="76">
        <f>step*(+(1-prop_idu_male)*'By group'!BN$9*Population!BN137-'By group'!AA$8*Population!AA137-'By group'!AA$6*Population!AA137+'By group'!AN$7*Population!AN137)</f>
        <v>-1.4051153182074225</v>
      </c>
      <c r="KB137" s="46">
        <f>step*(+'By group'!O$6*Population!O137-'By group'!AB$7*Population!AB137)</f>
        <v>6872.5537568004338</v>
      </c>
      <c r="KC137" s="46">
        <f>step*(+'By group'!P$6*Population!P137-'By group'!AC$7*Population!AC137)</f>
        <v>8.8991272112357436</v>
      </c>
      <c r="KD137" s="46">
        <f>step*(+'By group'!Q$6*Population!Q137-'By group'!AD$7*Population!AD137)</f>
        <v>25.73308529537028</v>
      </c>
      <c r="KE137" s="46">
        <f>step*(+'By group'!R$6*Population!R137-'By group'!AE$7*Population!AE137)</f>
        <v>26.168147214135118</v>
      </c>
      <c r="KF137" s="46">
        <f>step*(+'By group'!S$6*Population!S137-'By group'!AF$7*Population!AF137)</f>
        <v>7.7518302849748881</v>
      </c>
      <c r="KG137" s="46">
        <f>step*(+'By group'!T$6*Population!T137-'By group'!AG$7*Population!AG137)</f>
        <v>1.4776888009020057</v>
      </c>
      <c r="KH137" s="46">
        <f>step*(+'By group'!U$6*Population!U137-'By group'!AH$7*Population!AH137)</f>
        <v>1.2282567347678992</v>
      </c>
      <c r="KI137" s="46">
        <f>step*(+'By group'!V$6*Population!V137-'By group'!AI$7*Population!AI137)</f>
        <v>0</v>
      </c>
      <c r="KJ137" s="46">
        <f>step*(+'By group'!W$6*Population!W137-'By group'!AJ$7*Population!AJ137)</f>
        <v>0</v>
      </c>
      <c r="KK137" s="46">
        <f>step*(+'By group'!X$6*Population!X137-'By group'!AK$7*Population!AK137)</f>
        <v>0</v>
      </c>
      <c r="KL137" s="46">
        <f>step*(+'By group'!Y$6*Population!Y137-'By group'!AL$7*Population!AL137)</f>
        <v>2.5688327719900821</v>
      </c>
      <c r="KM137" s="46">
        <f>step*(+'By group'!Z$6*Population!Z137-'By group'!AM$7*Population!AM137)</f>
        <v>1.2575909373810035</v>
      </c>
      <c r="KN137" s="46">
        <f>step*(+'By group'!AA$6*Population!AA137-'By group'!AN$7*Population!AN137)</f>
        <v>0.98781501975324071</v>
      </c>
      <c r="KO137" s="45">
        <v>0</v>
      </c>
      <c r="KP137" s="46">
        <v>0</v>
      </c>
      <c r="KQ137" s="46">
        <v>0</v>
      </c>
      <c r="KR137" s="46">
        <v>0</v>
      </c>
      <c r="KS137" s="46">
        <v>0</v>
      </c>
      <c r="KT137" s="46">
        <v>0</v>
      </c>
      <c r="KU137" s="46">
        <v>0</v>
      </c>
      <c r="KV137" s="46">
        <v>0</v>
      </c>
      <c r="KW137" s="46">
        <v>0</v>
      </c>
      <c r="KX137" s="46">
        <v>0</v>
      </c>
      <c r="KY137" s="46">
        <v>0</v>
      </c>
      <c r="KZ137" s="46">
        <v>0</v>
      </c>
      <c r="LA137" s="46">
        <v>0</v>
      </c>
      <c r="LB137" s="188">
        <f>step*(-'By group'!BB$9*Population!BB137+'By group'!B$8*Population!B137+'By group'!O$8*Population!O137)</f>
        <v>2232.113822134052</v>
      </c>
      <c r="LC137" s="189">
        <f>step*(-'By group'!BC$9*Population!BC137+'By group'!C$8*Population!C137+'By group'!P$8*Population!P137)</f>
        <v>9.8073305058999445</v>
      </c>
      <c r="LD137" s="189">
        <f>step*(-'By group'!BD$9*Population!BD137+'By group'!D$8*Population!D137+'By group'!Q$8*Population!Q137)</f>
        <v>28.773690883709392</v>
      </c>
      <c r="LE137" s="189">
        <f>step*(-'By group'!BE$9*Population!BE137+'By group'!E$8*Population!E137+'By group'!R$8*Population!R137)</f>
        <v>29.844709917188226</v>
      </c>
      <c r="LF137" s="189">
        <f>step*(-'By group'!BF$9*Population!BF137+'By group'!F$8*Population!F137+'By group'!S$8*Population!S137)</f>
        <v>8.972536502708687</v>
      </c>
      <c r="LG137" s="189">
        <f>step*(-'By group'!BG$9*Population!BG137+'By group'!G$8*Population!G137+'By group'!T$8*Population!T137)</f>
        <v>1.7284355200556898</v>
      </c>
      <c r="LH137" s="189">
        <f>step*(-'By group'!BH$9*Population!BH137+'By group'!H$8*Population!H137+'By group'!U$8*Population!U137)</f>
        <v>1.462876341753359</v>
      </c>
      <c r="LI137" s="189">
        <f>step*(-'By group'!BI$9*Population!BI137+'By group'!I$8*Population!I137+'By group'!V$8*Population!V137)</f>
        <v>0</v>
      </c>
      <c r="LJ137" s="189">
        <f>step*(-'By group'!BJ$9*Population!BJ137+'By group'!J$8*Population!J137+'By group'!W$8*Population!W137)</f>
        <v>0</v>
      </c>
      <c r="LK137" s="189">
        <f>step*(-'By group'!BK$9*Population!BK137+'By group'!K$8*Population!K137+'By group'!X$8*Population!X137)</f>
        <v>0</v>
      </c>
      <c r="LL137" s="189">
        <f>step*(-'By group'!BL$9*Population!BL137+'By group'!L$8*Population!L137+'By group'!Y$8*Population!Y137)</f>
        <v>3.0641622655906788</v>
      </c>
      <c r="LM137" s="189">
        <f>step*(-'By group'!BM$9*Population!BM137+'By group'!M$8*Population!M137+'By group'!Z$8*Population!Z137)</f>
        <v>1.5305425022432857</v>
      </c>
      <c r="LN137" s="189">
        <f>step*(-'By group'!BN$9*Population!BN137+'By group'!N$8*Population!N137+'By group'!AA$8*Population!AA137)</f>
        <v>1.2296818504207256</v>
      </c>
    </row>
    <row r="138" spans="1:326" x14ac:dyDescent="0.25">
      <c r="A138">
        <f t="shared" si="195"/>
        <v>67</v>
      </c>
      <c r="B138" s="52">
        <f>step*((-'By group'!B$4-'By group'!B$5-'By group'!B$22)*Population!B138+'By group'!B$3*Population!$BO138)</f>
        <v>215036.7993665929</v>
      </c>
      <c r="C138" s="4">
        <f>step*((-'By group'!C$4-'By group'!C$5-'By group'!C$22)*Population!C138+'By group'!C$3*Population!$BO138)</f>
        <v>-5893.7295957140195</v>
      </c>
      <c r="D138" s="4">
        <f>step*((-'By group'!D$4-'By group'!D$5-'By group'!D$22)*Population!D138+'By group'!D$3*Population!$BO138)</f>
        <v>-38674.829580015888</v>
      </c>
      <c r="E138" s="4">
        <f>step*((-'By group'!E$4-'By group'!E$5-'By group'!E$22)*Population!E138+'By group'!E$3*Population!$BO138)</f>
        <v>-61921.563507934472</v>
      </c>
      <c r="F138" s="4">
        <f>step*((-'By group'!F$4-'By group'!F$5-'By group'!F$22)*Population!F138+'By group'!F$3*Population!$BO138)</f>
        <v>-25126.821274043148</v>
      </c>
      <c r="G138" s="4">
        <f>step*((-'By group'!G$4-'By group'!G$5-'By group'!G$22)*Population!G138+'By group'!G$3*Population!$BO138)</f>
        <v>-6091.3637014307124</v>
      </c>
      <c r="H138" s="4">
        <f>step*((-'By group'!H$4-'By group'!H$5-'By group'!H$22)*Population!H138+'By group'!H$3*Population!$BO138)</f>
        <v>-5657.9895575278233</v>
      </c>
      <c r="I138" s="4">
        <f>step*((-'By group'!I$4-'By group'!I$5-'By group'!I$22)*Population!I138+'By group'!I$3*Population!$BO138)</f>
        <v>0</v>
      </c>
      <c r="J138" s="4">
        <f>step*((-'By group'!J$4-'By group'!J$5-'By group'!J$22)*Population!J138+'By group'!J$3*Population!$BO138)</f>
        <v>0</v>
      </c>
      <c r="K138" s="4">
        <f>step*((-'By group'!K$4-'By group'!K$5-'By group'!K$22)*Population!K138+'By group'!K$3*Population!$BO138)</f>
        <v>0</v>
      </c>
      <c r="L138" s="4">
        <f>step*((-'By group'!L$4-'By group'!L$5-'By group'!L$22)*Population!L138+'By group'!L$3*Population!$BO138)</f>
        <v>-3129.1427507476183</v>
      </c>
      <c r="M138" s="4">
        <f>step*((-'By group'!M$4-'By group'!M$5-'By group'!M$22)*Population!M138+'By group'!M$3*Population!$BO138)</f>
        <v>-1774.9801108487432</v>
      </c>
      <c r="N138" s="4">
        <f>step*((-'By group'!N$4-'By group'!N$5-'By group'!N$22)*Population!N138+'By group'!N$3*Population!$BO138)</f>
        <v>-1682.1006173512685</v>
      </c>
      <c r="O138" s="8">
        <f>step*((-'By group'!O$4-'By group'!O$5-'By group'!O$22)*Population!O138+'By group'!O$3*Population!$BO138)</f>
        <v>149304.62772066786</v>
      </c>
      <c r="P138" s="4">
        <f>step*((-'By group'!P$4-'By group'!P$5-'By group'!P$22)*Population!P138+'By group'!P$3*Population!$BO138)</f>
        <v>-2914.0089759994521</v>
      </c>
      <c r="Q138" s="4">
        <f>step*((-'By group'!Q$4-'By group'!Q$5-'By group'!Q$22)*Population!Q138+'By group'!Q$3*Population!$BO138)</f>
        <v>-19113.934639648436</v>
      </c>
      <c r="R138" s="4">
        <f>step*((-'By group'!R$4-'By group'!R$5-'By group'!R$22)*Population!R138+'By group'!R$3*Population!$BO138)</f>
        <v>-30585.132317583528</v>
      </c>
      <c r="S138" s="4">
        <f>step*((-'By group'!S$4-'By group'!S$5-'By group'!S$22)*Population!S138+'By group'!S$3*Population!$BO138)</f>
        <v>-12405.426228414746</v>
      </c>
      <c r="T138" s="4">
        <f>step*((-'By group'!T$4-'By group'!T$5-'By group'!T$22)*Population!T138+'By group'!T$3*Population!$BO138)</f>
        <v>-3006.4109123023309</v>
      </c>
      <c r="U138" s="4">
        <f>step*((-'By group'!U$4-'By group'!U$5-'By group'!U$22)*Population!U138+'By group'!U$3*Population!$BO138)</f>
        <v>-2790.9722706727439</v>
      </c>
      <c r="V138" s="4">
        <f>step*((-'By group'!V$4-'By group'!V$5-'By group'!V$22)*Population!V138+'By group'!V$3*Population!$BO138)</f>
        <v>0</v>
      </c>
      <c r="W138" s="4">
        <f>step*((-'By group'!W$4-'By group'!W$5-'By group'!W$22)*Population!W138+'By group'!W$3*Population!$BO138)</f>
        <v>0</v>
      </c>
      <c r="X138" s="4">
        <f>step*((-'By group'!X$4-'By group'!X$5-'By group'!X$22)*Population!X138+'By group'!X$3*Population!$BO138)</f>
        <v>0</v>
      </c>
      <c r="Y138" s="4">
        <f>step*((-'By group'!Y$4-'By group'!Y$5-'By group'!Y$22)*Population!Y138+'By group'!Y$3*Population!$BO138)</f>
        <v>-1543.4438112322823</v>
      </c>
      <c r="Z138" s="4">
        <f>step*((-'By group'!Z$4-'By group'!Z$5-'By group'!Z$22)*Population!Z138+'By group'!Z$3*Population!$BO138)</f>
        <v>-874.96127471005173</v>
      </c>
      <c r="AA138" s="4">
        <f>step*((-'By group'!AA$4-'By group'!AA$5-'By group'!AA$22)*Population!AA138+'By group'!AA$3*Population!$BO138)</f>
        <v>-828.69140002976894</v>
      </c>
      <c r="AB138" s="8">
        <f>step*((-'By group'!AB$4-'By group'!AB$5-'By group'!AB$22)*Population!AB138+'By group'!AB$3*Population!$BO138)</f>
        <v>-1409.9837860616458</v>
      </c>
      <c r="AC138" s="4">
        <f>step*((-'By group'!AC$4-'By group'!AC$5-'By group'!AC$22)*Population!AC138+'By group'!AC$3*Population!$BO138)</f>
        <v>-206.88256201732585</v>
      </c>
      <c r="AD138" s="4">
        <f>step*((-'By group'!AD$4-'By group'!AD$5-'By group'!AD$22)*Population!AD138+'By group'!AD$3*Population!$BO138)</f>
        <v>-1364.5867238339697</v>
      </c>
      <c r="AE138" s="4">
        <f>step*((-'By group'!AE$4-'By group'!AE$5-'By group'!AE$22)*Population!AE138+'By group'!AE$3*Population!$BO138)</f>
        <v>-2200.5120762084471</v>
      </c>
      <c r="AF138" s="4">
        <f>step*((-'By group'!AF$4-'By group'!AF$5-'By group'!AF$22)*Population!AF138+'By group'!AF$3*Population!$BO138)</f>
        <v>-897.78045237205311</v>
      </c>
      <c r="AG138" s="4">
        <f>step*((-'By group'!AG$4-'By group'!AG$5-'By group'!AG$22)*Population!AG138+'By group'!AG$3*Population!$BO138)</f>
        <v>-218.49304208362145</v>
      </c>
      <c r="AH138" s="4">
        <f>step*((-'By group'!AH$4-'By group'!AH$5-'By group'!AH$22)*Population!AH138+'By group'!AH$3*Population!$BO138)</f>
        <v>-204.33692632201695</v>
      </c>
      <c r="AI138" s="4">
        <f>step*((-'By group'!AI$4-'By group'!AI$5-'By group'!AI$22)*Population!AI138+'By group'!AI$3*Population!$BO138)</f>
        <v>0</v>
      </c>
      <c r="AJ138" s="4">
        <f>step*((-'By group'!AJ$4-'By group'!AJ$5-'By group'!AJ$22)*Population!AJ138+'By group'!AJ$3*Population!$BO138)</f>
        <v>0</v>
      </c>
      <c r="AK138" s="4">
        <f>step*((-'By group'!AK$4-'By group'!AK$5-'By group'!AK$22)*Population!AK138+'By group'!AK$3*Population!$BO138)</f>
        <v>0</v>
      </c>
      <c r="AL138" s="4">
        <f>step*((-'By group'!AL$4-'By group'!AL$5-'By group'!AL$22)*Population!AL138+'By group'!AL$3*Population!$BO138)</f>
        <v>-113.07302559744647</v>
      </c>
      <c r="AM138" s="4">
        <f>step*((-'By group'!AM$4-'By group'!AM$5-'By group'!AM$22)*Population!AM138+'By group'!AM$3*Population!$BO138)</f>
        <v>-64.63334209620372</v>
      </c>
      <c r="AN138" s="4">
        <f>step*((-'By group'!AN$4-'By group'!AN$5-'By group'!AN$22)*Population!AN138+'By group'!AN$3*Population!$BO138)</f>
        <v>-61.797183907445117</v>
      </c>
      <c r="AO138" s="8">
        <f>step*((-'By group'!AO$4-'By group'!AO$5-'By group'!AO$22)*Population!AO138+'By group'!AO$3*Population!$BO138)</f>
        <v>19511.902977952544</v>
      </c>
      <c r="AP138" s="4">
        <f>step*((-'By group'!AP$4-'By group'!AP$5-'By group'!AP$22)*Population!AP138+'By group'!AP$3*Population!$BO138)</f>
        <v>-678.15526753493702</v>
      </c>
      <c r="AQ138" s="4">
        <f>step*((-'By group'!AQ$4-'By group'!AQ$5-'By group'!AQ$22)*Population!AQ138+'By group'!AQ$3*Population!$BO138)</f>
        <v>-4443.8053891099544</v>
      </c>
      <c r="AR138" s="4">
        <f>step*((-'By group'!AR$4-'By group'!AR$5-'By group'!AR$22)*Population!AR138+'By group'!AR$3*Population!$BO138)</f>
        <v>-7097.8884995192748</v>
      </c>
      <c r="AS138" s="4">
        <f>step*((-'By group'!AS$4-'By group'!AS$5-'By group'!AS$22)*Population!AS138+'By group'!AS$3*Population!$BO138)</f>
        <v>-2874.0498145059673</v>
      </c>
      <c r="AT138" s="4">
        <f>step*((-'By group'!AT$4-'By group'!AT$5-'By group'!AT$22)*Population!AT138+'By group'!AT$3*Population!$BO138)</f>
        <v>-695.48387064490305</v>
      </c>
      <c r="AU138" s="4">
        <f>step*((-'By group'!AU$4-'By group'!AU$5-'By group'!AU$22)*Population!AU138+'By group'!AU$3*Population!$BO138)</f>
        <v>-643.4864695616991</v>
      </c>
      <c r="AV138" s="4">
        <f>step*((-'By group'!AV$4-'By group'!AV$5-'By group'!AV$22)*Population!AV138+'By group'!AV$3*Population!$BO138)</f>
        <v>0</v>
      </c>
      <c r="AW138" s="4">
        <f>step*((-'By group'!AW$4-'By group'!AW$5-'By group'!AW$22)*Population!AW138+'By group'!AW$3*Population!$BO138)</f>
        <v>0</v>
      </c>
      <c r="AX138" s="4">
        <f>step*((-'By group'!AX$4-'By group'!AX$5-'By group'!AX$22)*Population!AX138+'By group'!AX$3*Population!$BO138)</f>
        <v>0</v>
      </c>
      <c r="AY138" s="4">
        <f>step*((-'By group'!AY$4-'By group'!AY$5-'By group'!AY$22)*Population!AY138+'By group'!AY$3*Population!$BO138)</f>
        <v>-355.77666193541609</v>
      </c>
      <c r="AZ138" s="4">
        <f>step*((-'By group'!AZ$4-'By group'!AZ$5-'By group'!AZ$22)*Population!AZ138+'By group'!AZ$3*Population!$BO138)</f>
        <v>-200.7500506565959</v>
      </c>
      <c r="BA138" s="4">
        <f>step*((-'By group'!BA$4-'By group'!BA$5-'By group'!BA$22)*Population!BA138+'By group'!BA$3*Population!$BO138)</f>
        <v>-188.68816190165916</v>
      </c>
      <c r="BB138" s="8">
        <f>step*((-'By group'!BB$4-'By group'!BB$5-'By group'!BB$22)*Population!BB138+'By group'!BB$3*Population!$BO138)</f>
        <v>6187.149270229078</v>
      </c>
      <c r="BC138" s="4">
        <f>step*((-'By group'!BC$4-'By group'!BC$5-'By group'!BC$22)*Population!BC138+'By group'!BC$3*Population!$BO138)</f>
        <v>-469.77810031986303</v>
      </c>
      <c r="BD138" s="4">
        <f>step*((-'By group'!BD$4-'By group'!BD$5-'By group'!BD$22)*Population!BD138+'By group'!BD$3*Population!$BO138)</f>
        <v>-2382.7043153428035</v>
      </c>
      <c r="BE138" s="4">
        <f>step*((-'By group'!BE$4-'By group'!BE$5-'By group'!BE$22)*Population!BE138+'By group'!BE$3*Population!$BO138)</f>
        <v>-3315.1939658886531</v>
      </c>
      <c r="BF138" s="4">
        <f>step*((-'By group'!BF$4-'By group'!BF$5-'By group'!BF$22)*Population!BF138+'By group'!BF$3*Population!$BO138)</f>
        <v>-1230.063722877532</v>
      </c>
      <c r="BG138" s="4">
        <f>step*((-'By group'!BG$4-'By group'!BG$5-'By group'!BG$22)*Population!BG138+'By group'!BG$3*Population!$BO138)</f>
        <v>-280.73336131345121</v>
      </c>
      <c r="BH138" s="4">
        <f>step*((-'By group'!BH$4-'By group'!BH$5-'By group'!BH$22)*Population!BH138+'By group'!BH$3*Population!$BO138)</f>
        <v>-241.38125461179348</v>
      </c>
      <c r="BI138" s="4">
        <f>step*((-'By group'!BI$4-'By group'!BI$5-'By group'!BI$22)*Population!BI138+'By group'!BI$3*Population!$BO138)</f>
        <v>0</v>
      </c>
      <c r="BJ138" s="4">
        <f>step*((-'By group'!BJ$4-'By group'!BJ$5-'By group'!BJ$22)*Population!BJ138+'By group'!BJ$3*Population!$BO138)</f>
        <v>0</v>
      </c>
      <c r="BK138" s="4">
        <f>step*((-'By group'!BK$4-'By group'!BK$5-'By group'!BK$22)*Population!BK138+'By group'!BK$3*Population!$BO138)</f>
        <v>0</v>
      </c>
      <c r="BL138" s="4">
        <f>step*((-'By group'!BL$4-'By group'!BL$5-'By group'!BL$22)*Population!BL138+'By group'!BL$3*Population!$BO138)</f>
        <v>-158.72491403770016</v>
      </c>
      <c r="BM138" s="4">
        <f>step*((-'By group'!BM$4-'By group'!BM$5-'By group'!BM$22)*Population!BM138+'By group'!BM$3*Population!$BO138)</f>
        <v>-80.817548629916061</v>
      </c>
      <c r="BN138" s="4">
        <f>step*((-'By group'!BN$4-'By group'!BN$5-'By group'!BN$22)*Population!BN138+'By group'!BN$3*Population!$BO138)</f>
        <v>-67.631120544168397</v>
      </c>
      <c r="BO138" s="71">
        <f>-step*SUM(SCR!B138:N138)*Population!B138</f>
        <v>-153660.68653994662</v>
      </c>
      <c r="BP138" s="4">
        <f>step*-SUM('By group'!C$11:C$21)*Population!C138</f>
        <v>-147343.23989285048</v>
      </c>
      <c r="BQ138" s="4">
        <f>step*-SUM('By group'!D$11:D$21)*Population!D138</f>
        <v>-107430.0821667108</v>
      </c>
      <c r="BR138" s="4">
        <f>step*-SUM('By group'!E$11:E$21)*Population!E138</f>
        <v>-44229.68821995319</v>
      </c>
      <c r="BS138" s="4">
        <f>step*-SUM('By group'!F$11:F$21)*Population!F138</f>
        <v>-13224.642775812184</v>
      </c>
      <c r="BT138" s="4">
        <f>step*-SUM('By group'!G$11:G$21)*Population!G138</f>
        <v>-6345.1705223236586</v>
      </c>
      <c r="BU138" s="4">
        <f>step*-SUM('By group'!H$11:H$21)*Population!H138</f>
        <v>0</v>
      </c>
      <c r="BV138" s="4">
        <f>step*-SUM('By group'!I$11:I$21)*Population!I138</f>
        <v>0</v>
      </c>
      <c r="BW138" s="4">
        <f>step*-SUM('By group'!J$11:J$21)*Population!J138</f>
        <v>0</v>
      </c>
      <c r="BX138" s="4">
        <f>step*-SUM('By group'!K$11:K$21)*Population!K138</f>
        <v>0</v>
      </c>
      <c r="BY138" s="4">
        <f>step*-SUM('By group'!L$11:L$21)*Population!L138</f>
        <v>-2235.1019648197271</v>
      </c>
      <c r="BZ138" s="4">
        <f>step*-SUM('By group'!M$11:M$21)*Population!M138</f>
        <v>-1109.3625692804644</v>
      </c>
      <c r="CA138" s="4">
        <f>step*-SUM('By group'!N$11:N$21)*Population!N138</f>
        <v>0</v>
      </c>
      <c r="CB138" s="13">
        <f>-step*SUM(SCR!O138:AA138)*Population!O138</f>
        <v>-75984.009635201175</v>
      </c>
      <c r="CC138" s="4">
        <f>step*-SUM('By group'!P$11:P$21)*Population!P138</f>
        <v>-72850.224399986299</v>
      </c>
      <c r="CD138" s="4">
        <f>step*-SUM('By group'!Q$11:Q$21)*Population!Q138</f>
        <v>-53094.262887912322</v>
      </c>
      <c r="CE138" s="4">
        <f>step*-SUM('By group'!R$11:R$21)*Population!R138</f>
        <v>-21846.523083988232</v>
      </c>
      <c r="CF138" s="4">
        <f>step*-SUM('By group'!S$11:S$21)*Population!S138</f>
        <v>-6529.1716991656567</v>
      </c>
      <c r="CG138" s="4">
        <f>step*-SUM('By group'!T$11:T$21)*Population!T138</f>
        <v>-3131.6780336482611</v>
      </c>
      <c r="CH138" s="4">
        <f>step*-SUM('By group'!U$11:U$21)*Population!U138</f>
        <v>0</v>
      </c>
      <c r="CI138" s="4">
        <f>step*-SUM('By group'!V$11:V$21)*Population!V138</f>
        <v>0</v>
      </c>
      <c r="CJ138" s="4">
        <f>step*-SUM('By group'!W$11:W$21)*Population!W138</f>
        <v>0</v>
      </c>
      <c r="CK138" s="4">
        <f>step*-SUM('By group'!X$11:X$21)*Population!X138</f>
        <v>0</v>
      </c>
      <c r="CL138" s="4">
        <f>step*-SUM('By group'!Y$11:Y$21)*Population!Y138</f>
        <v>-1102.459865165916</v>
      </c>
      <c r="CM138" s="4">
        <f>step*-SUM('By group'!Z$11:Z$21)*Population!Z138</f>
        <v>-546.85079669378229</v>
      </c>
      <c r="CN138" s="4">
        <f>step*-SUM('By group'!AA$11:AA$21)*Population!AA138</f>
        <v>0</v>
      </c>
      <c r="CO138" s="13">
        <f>-step*SUM(SCR!AB138:AN138)*Population!AB138</f>
        <v>-5384.5863075086563</v>
      </c>
      <c r="CP138" s="4">
        <f>step*-SUM('By group'!AC$11:AC$21)*Population!AC138</f>
        <v>-5172.0640504331459</v>
      </c>
      <c r="CQ138" s="4">
        <f>step*-SUM('By group'!AD$11:AD$21)*Population!AD138</f>
        <v>-3790.5186773165824</v>
      </c>
      <c r="CR138" s="4">
        <f>step*-SUM('By group'!AE$11:AE$21)*Population!AE138</f>
        <v>-1571.7943401488906</v>
      </c>
      <c r="CS138" s="4">
        <f>step*-SUM('By group'!AF$11:AF$21)*Population!AF138</f>
        <v>-472.51602756423847</v>
      </c>
      <c r="CT138" s="4">
        <f>step*-SUM('By group'!AG$11:AG$21)*Population!AG138</f>
        <v>-227.59691883710565</v>
      </c>
      <c r="CU138" s="4">
        <f>step*-SUM('By group'!AH$11:AH$21)*Population!AH138</f>
        <v>0</v>
      </c>
      <c r="CV138" s="4">
        <f>step*-SUM('By group'!AI$11:AI$21)*Population!AI138</f>
        <v>0</v>
      </c>
      <c r="CW138" s="4">
        <f>step*-SUM('By group'!AJ$11:AJ$21)*Population!AJ138</f>
        <v>0</v>
      </c>
      <c r="CX138" s="4">
        <f>step*-SUM('By group'!AK$11:AK$21)*Population!AK138</f>
        <v>0</v>
      </c>
      <c r="CY138" s="4">
        <f>step*-SUM('By group'!AL$11:AL$21)*Population!AL138</f>
        <v>-80.766446855318918</v>
      </c>
      <c r="CZ138" s="4">
        <f>step*-SUM('By group'!AM$11:AM$21)*Population!AM138</f>
        <v>-40.395838810127323</v>
      </c>
      <c r="DA138" s="4">
        <f>step*-SUM('By group'!AN$11:AN$21)*Population!AN138</f>
        <v>0</v>
      </c>
      <c r="DB138" s="13">
        <f>-step*SUM(SCR!AO138:BA138)*Population!AO138</f>
        <v>-17687.967983374918</v>
      </c>
      <c r="DC138" s="4">
        <f>step*-SUM('By group'!AP$11:AP$21)*Population!AP138</f>
        <v>-16953.881688373425</v>
      </c>
      <c r="DD138" s="4">
        <f>step*-SUM('By group'!AQ$11:AQ$21)*Population!AQ138</f>
        <v>-12343.903858638763</v>
      </c>
      <c r="DE138" s="4">
        <f>step*-SUM('By group'!AR$11:AR$21)*Population!AR138</f>
        <v>-5069.9203567994819</v>
      </c>
      <c r="DF138" s="4">
        <f>step*-SUM('By group'!AS$11:AS$21)*Population!AS138</f>
        <v>-1512.6577971084039</v>
      </c>
      <c r="DG138" s="4">
        <f>step*-SUM('By group'!AT$11:AT$21)*Population!AT138</f>
        <v>-724.46236525510733</v>
      </c>
      <c r="DH138" s="4">
        <f>step*-SUM('By group'!AU$11:AU$21)*Population!AU138</f>
        <v>0</v>
      </c>
      <c r="DI138" s="4">
        <f>step*-SUM('By group'!AV$11:AV$21)*Population!AV138</f>
        <v>0</v>
      </c>
      <c r="DJ138" s="4">
        <f>step*-SUM('By group'!AW$11:AW$21)*Population!AW138</f>
        <v>0</v>
      </c>
      <c r="DK138" s="4">
        <f>step*-SUM('By group'!AX$11:AX$21)*Population!AX138</f>
        <v>0</v>
      </c>
      <c r="DL138" s="4">
        <f>step*-SUM('By group'!AY$11:AY$21)*Population!AY138</f>
        <v>-254.12618709672574</v>
      </c>
      <c r="DM138" s="4">
        <f>step*-SUM('By group'!AZ$11:AZ$21)*Population!AZ138</f>
        <v>-125.46878166037243</v>
      </c>
      <c r="DN138" s="4">
        <f>step*-SUM('By group'!BA$11:BA$21)*Population!BA138</f>
        <v>0</v>
      </c>
      <c r="DO138" s="13">
        <f>-step*SUM(SCR!BB138:BN138)*Population!BB138</f>
        <v>-8311.4505391970888</v>
      </c>
      <c r="DP138" s="4">
        <f>step*-SUM('By group'!BC$11:BC$21)*Population!BC138</f>
        <v>-7829.6350053310498</v>
      </c>
      <c r="DQ138" s="4">
        <f>step*-SUM('By group'!BD$11:BD$21)*Population!BD138</f>
        <v>-5415.2370803245531</v>
      </c>
      <c r="DR138" s="4">
        <f>step*-SUM('By group'!BE$11:BE$21)*Population!BE138</f>
        <v>-2071.9962286804084</v>
      </c>
      <c r="DS138" s="4">
        <f>step*-SUM('By group'!BF$11:BF$21)*Population!BF138</f>
        <v>-585.74462994168186</v>
      </c>
      <c r="DT138" s="4">
        <f>step*-SUM('By group'!BG$11:BG$21)*Population!BG138</f>
        <v>-269.93592433985691</v>
      </c>
      <c r="DU138" s="4">
        <f>step*-SUM('By group'!BH$11:BH$21)*Population!BH138</f>
        <v>0</v>
      </c>
      <c r="DV138" s="4">
        <f>step*-SUM('By group'!BI$11:BI$21)*Population!BI138</f>
        <v>0</v>
      </c>
      <c r="DW138" s="4">
        <f>step*-SUM('By group'!BJ$11:BJ$21)*Population!BJ138</f>
        <v>0</v>
      </c>
      <c r="DX138" s="4">
        <f>step*-SUM('By group'!BK$11:BK$21)*Population!BK138</f>
        <v>0</v>
      </c>
      <c r="DY138" s="4">
        <f>step*-SUM('By group'!BL$11:BL$21)*Population!BL138</f>
        <v>-88.180507798722317</v>
      </c>
      <c r="DZ138" s="4">
        <f>step*-SUM('By group'!BM$11:BM$21)*Population!BM138</f>
        <v>-40.408774314958031</v>
      </c>
      <c r="EA138" s="4">
        <f>step*-SUM('By group'!BN$11:BN$21)*Population!BN138</f>
        <v>0</v>
      </c>
      <c r="EB138" s="52">
        <v>0</v>
      </c>
      <c r="EC138" s="4">
        <f t="shared" si="196"/>
        <v>153660.68653994662</v>
      </c>
      <c r="ED138" s="4">
        <f t="shared" si="196"/>
        <v>147343.23989285048</v>
      </c>
      <c r="EE138" s="4">
        <f t="shared" si="197"/>
        <v>107430.0821667108</v>
      </c>
      <c r="EF138" s="4">
        <f t="shared" si="198"/>
        <v>44229.68821995319</v>
      </c>
      <c r="EG138" s="4">
        <f t="shared" si="199"/>
        <v>13224.642775812184</v>
      </c>
      <c r="EH138" s="4">
        <f t="shared" si="199"/>
        <v>6345.1705223236586</v>
      </c>
      <c r="EI138" s="4">
        <v>0</v>
      </c>
      <c r="EJ138" s="4">
        <f t="shared" si="200"/>
        <v>0</v>
      </c>
      <c r="EK138" s="4">
        <f t="shared" si="201"/>
        <v>0</v>
      </c>
      <c r="EL138" s="4">
        <f t="shared" si="202"/>
        <v>0</v>
      </c>
      <c r="EM138" s="4">
        <f t="shared" si="203"/>
        <v>2235.1019648197271</v>
      </c>
      <c r="EN138" s="4">
        <f t="shared" si="204"/>
        <v>1109.3625692804644</v>
      </c>
      <c r="EO138" s="52">
        <v>0</v>
      </c>
      <c r="EP138" s="4">
        <f t="shared" si="205"/>
        <v>75984.009635201175</v>
      </c>
      <c r="EQ138" s="4">
        <f t="shared" si="206"/>
        <v>72850.224399986299</v>
      </c>
      <c r="ER138" s="4">
        <f t="shared" si="207"/>
        <v>53094.262887912322</v>
      </c>
      <c r="ES138" s="4">
        <f t="shared" si="208"/>
        <v>21846.523083988232</v>
      </c>
      <c r="ET138" s="4">
        <f t="shared" si="209"/>
        <v>6529.1716991656567</v>
      </c>
      <c r="EU138" s="4">
        <f t="shared" si="210"/>
        <v>3131.6780336482611</v>
      </c>
      <c r="EV138" s="4">
        <v>0</v>
      </c>
      <c r="EW138" s="4">
        <f t="shared" si="211"/>
        <v>0</v>
      </c>
      <c r="EX138" s="4">
        <f t="shared" si="212"/>
        <v>0</v>
      </c>
      <c r="EY138" s="4">
        <f t="shared" si="213"/>
        <v>0</v>
      </c>
      <c r="EZ138" s="4">
        <f t="shared" si="214"/>
        <v>1102.459865165916</v>
      </c>
      <c r="FA138" s="4">
        <f t="shared" si="215"/>
        <v>546.85079669378229</v>
      </c>
      <c r="FB138" s="52">
        <v>0</v>
      </c>
      <c r="FC138" s="4">
        <f t="shared" si="216"/>
        <v>5384.5863075086563</v>
      </c>
      <c r="FD138" s="4">
        <f t="shared" si="217"/>
        <v>5172.0640504331459</v>
      </c>
      <c r="FE138" s="4">
        <f t="shared" si="218"/>
        <v>3790.5186773165824</v>
      </c>
      <c r="FF138" s="4">
        <f t="shared" si="219"/>
        <v>1571.7943401488906</v>
      </c>
      <c r="FG138" s="4">
        <f t="shared" si="220"/>
        <v>472.51602756423847</v>
      </c>
      <c r="FH138" s="4">
        <f t="shared" si="221"/>
        <v>227.59691883710565</v>
      </c>
      <c r="FI138" s="4">
        <v>0</v>
      </c>
      <c r="FJ138" s="4">
        <f t="shared" si="222"/>
        <v>0</v>
      </c>
      <c r="FK138" s="4">
        <f t="shared" si="223"/>
        <v>0</v>
      </c>
      <c r="FL138" s="4">
        <f t="shared" si="224"/>
        <v>0</v>
      </c>
      <c r="FM138" s="4">
        <f t="shared" si="225"/>
        <v>80.766446855318918</v>
      </c>
      <c r="FN138" s="9">
        <f t="shared" si="226"/>
        <v>40.395838810127323</v>
      </c>
      <c r="FO138" s="4">
        <v>0</v>
      </c>
      <c r="FP138" s="4">
        <f t="shared" si="227"/>
        <v>17687.967983374918</v>
      </c>
      <c r="FQ138" s="4">
        <f t="shared" si="228"/>
        <v>16953.881688373425</v>
      </c>
      <c r="FR138" s="4">
        <f t="shared" si="229"/>
        <v>12343.903858638763</v>
      </c>
      <c r="FS138" s="4">
        <f t="shared" si="230"/>
        <v>5069.9203567994819</v>
      </c>
      <c r="FT138" s="4">
        <f t="shared" si="231"/>
        <v>1512.6577971084039</v>
      </c>
      <c r="FU138" s="4">
        <f t="shared" si="232"/>
        <v>724.46236525510733</v>
      </c>
      <c r="FV138" s="4">
        <v>0</v>
      </c>
      <c r="FW138" s="4">
        <f t="shared" si="233"/>
        <v>0</v>
      </c>
      <c r="FX138" s="4">
        <f t="shared" si="234"/>
        <v>0</v>
      </c>
      <c r="FY138" s="4">
        <f t="shared" si="235"/>
        <v>0</v>
      </c>
      <c r="FZ138" s="4">
        <f t="shared" si="236"/>
        <v>254.12618709672574</v>
      </c>
      <c r="GA138" s="4">
        <f t="shared" si="237"/>
        <v>125.46878166037243</v>
      </c>
      <c r="GB138" s="4">
        <v>0</v>
      </c>
      <c r="GC138" s="4">
        <f t="shared" si="238"/>
        <v>8311.4505391970888</v>
      </c>
      <c r="GD138" s="4">
        <f t="shared" si="179"/>
        <v>7829.6350053310498</v>
      </c>
      <c r="GE138" s="4">
        <f t="shared" si="180"/>
        <v>5415.2370803245531</v>
      </c>
      <c r="GF138" s="4">
        <f t="shared" si="181"/>
        <v>2071.9962286804084</v>
      </c>
      <c r="GG138" s="4">
        <f t="shared" si="182"/>
        <v>585.74462994168186</v>
      </c>
      <c r="GH138" s="4">
        <f t="shared" si="183"/>
        <v>269.93592433985691</v>
      </c>
      <c r="GI138" s="4">
        <v>0</v>
      </c>
      <c r="GJ138" s="4">
        <f t="shared" si="239"/>
        <v>0</v>
      </c>
      <c r="GK138" s="4">
        <f t="shared" si="240"/>
        <v>0</v>
      </c>
      <c r="GL138" s="4">
        <f t="shared" si="184"/>
        <v>0</v>
      </c>
      <c r="GM138" s="4">
        <f t="shared" si="185"/>
        <v>88.180507798722317</v>
      </c>
      <c r="GN138" s="4">
        <f t="shared" si="186"/>
        <v>40.408774314958031</v>
      </c>
      <c r="GO138" s="52">
        <v>0</v>
      </c>
      <c r="GP138" s="4">
        <f>step*(-'By group'!C$32*Population!C138+'By group'!I$33*Population!I138)</f>
        <v>0</v>
      </c>
      <c r="GQ138" s="4">
        <f>step*(-'By group'!D$32*Population!D138+'By group'!J$33*Population!J138)</f>
        <v>0</v>
      </c>
      <c r="GR138" s="4">
        <f>step*(-'By group'!E$32*Population!E138+'By group'!K$33*Population!K138)</f>
        <v>0</v>
      </c>
      <c r="GS138" s="4">
        <f>step*(-'By group'!F$32*Population!F138+'By group'!L$33*Population!L138)</f>
        <v>-5494.7704054962287</v>
      </c>
      <c r="GT138" s="4">
        <f>step*(-'By group'!G$32*Population!G138+'By group'!M$33*Population!M138)</f>
        <v>-714.35281982449965</v>
      </c>
      <c r="GU138" s="4">
        <f>step*(-'By group'!H$32*Population!H138+'By group'!N$33*Population!N138)</f>
        <v>-624.88714233584938</v>
      </c>
      <c r="GV138" s="46">
        <f t="shared" si="241"/>
        <v>0</v>
      </c>
      <c r="GW138" s="14">
        <f t="shared" si="242"/>
        <v>0</v>
      </c>
      <c r="GX138" s="4">
        <f t="shared" si="243"/>
        <v>0</v>
      </c>
      <c r="GY138" s="4">
        <f t="shared" si="244"/>
        <v>5494.7704054962287</v>
      </c>
      <c r="GZ138" s="4">
        <f t="shared" si="245"/>
        <v>714.35281982449965</v>
      </c>
      <c r="HA138" s="4">
        <f t="shared" si="246"/>
        <v>624.88714233584938</v>
      </c>
      <c r="HB138" s="8">
        <v>0</v>
      </c>
      <c r="HC138" s="4">
        <f>step*(-'By group'!P$32*Population!P138+'By group'!V$33*Population!V138)</f>
        <v>0</v>
      </c>
      <c r="HD138" s="4">
        <f>step*(-'By group'!Q$32*Population!Q138+'By group'!W$33*Population!W138)</f>
        <v>0</v>
      </c>
      <c r="HE138" s="4">
        <f>step*(-'By group'!R$32*Population!R138+'By group'!X$33*Population!X138)</f>
        <v>0</v>
      </c>
      <c r="HF138" s="4">
        <f>step*(-'By group'!S$32*Population!S138+'By group'!Y$33*Population!Y138)</f>
        <v>-2713.3559169998703</v>
      </c>
      <c r="HG138" s="4">
        <f>step*(-'By group'!T$32*Population!T138+'By group'!Z$33*Population!Z138)</f>
        <v>-352.91020838276108</v>
      </c>
      <c r="HH138" s="4">
        <f>step*(-'By group'!U$32*Population!U138+'By group'!AA$33*Population!AA138)</f>
        <v>-308.52185741800656</v>
      </c>
      <c r="HI138" s="14">
        <f t="shared" si="247"/>
        <v>0</v>
      </c>
      <c r="HJ138" s="46">
        <f t="shared" si="248"/>
        <v>0</v>
      </c>
      <c r="HK138" s="4">
        <f t="shared" si="249"/>
        <v>0</v>
      </c>
      <c r="HL138" s="4">
        <f t="shared" si="250"/>
        <v>2713.3559169998703</v>
      </c>
      <c r="HM138" s="4">
        <f t="shared" si="251"/>
        <v>352.91020838276108</v>
      </c>
      <c r="HN138" s="9">
        <f t="shared" si="252"/>
        <v>308.52185741800656</v>
      </c>
      <c r="HO138" s="4">
        <v>0</v>
      </c>
      <c r="HP138" s="4">
        <f>step*(-'By group'!AC$32*Population!AC138+'By group'!AI$33*Population!AI138)</f>
        <v>0</v>
      </c>
      <c r="HQ138" s="4">
        <f>step*(-'By group'!AD$32*Population!AD138+'By group'!AJ$33*Population!AJ138)</f>
        <v>0</v>
      </c>
      <c r="HR138" s="4">
        <f>step*(-'By group'!AE$32*Population!AE138+'By group'!AK$33*Population!AK138)</f>
        <v>0</v>
      </c>
      <c r="HS138" s="4">
        <f>step*(-'By group'!AF$32*Population!AF138+'By group'!AL$33*Population!AL138)</f>
        <v>-195.87479035445978</v>
      </c>
      <c r="HT138" s="4">
        <f>step*(-'By group'!AG$32*Population!AG138+'By group'!AM$33*Population!AM138)</f>
        <v>-25.321464362357471</v>
      </c>
      <c r="HU138" s="4">
        <f>step*(-'By group'!AH$32*Population!AH138+'By group'!AN$33*Population!AN138)</f>
        <v>-22.291720224141272</v>
      </c>
      <c r="HV138" s="14">
        <f t="shared" si="253"/>
        <v>0</v>
      </c>
      <c r="HW138" s="46">
        <f t="shared" si="254"/>
        <v>0</v>
      </c>
      <c r="HX138" s="4">
        <f t="shared" si="255"/>
        <v>0</v>
      </c>
      <c r="HY138" s="4">
        <f t="shared" si="256"/>
        <v>195.87479035445978</v>
      </c>
      <c r="HZ138" s="4">
        <f t="shared" si="257"/>
        <v>25.321464362357471</v>
      </c>
      <c r="IA138" s="4">
        <f t="shared" si="258"/>
        <v>22.291720224141272</v>
      </c>
      <c r="IB138" s="8">
        <v>0</v>
      </c>
      <c r="IC138" s="4">
        <f>step*(-'By group'!AP$32*Population!AP138+'By group'!AV$33*Population!AV138)</f>
        <v>0</v>
      </c>
      <c r="ID138" s="4">
        <f>step*(-'By group'!AQ$32*Population!AQ138+'By group'!AW$33*Population!AW138)</f>
        <v>0</v>
      </c>
      <c r="IE138" s="4">
        <f>step*(-'By group'!AR$32*Population!AR138+'By group'!AX$33*Population!AX138)</f>
        <v>0</v>
      </c>
      <c r="IF138" s="4">
        <f>step*(-'By group'!AS$32*Population!AS138+'By group'!AY$33*Population!AY138)</f>
        <v>-629.26580500583907</v>
      </c>
      <c r="IG138" s="4">
        <f>step*(-'By group'!AT$32*Population!AT138+'By group'!AZ$33*Population!AZ138)</f>
        <v>-82.158082220835269</v>
      </c>
      <c r="IH138" s="4">
        <f>step*(-'By group'!AU$32*Population!AU138+'By group'!BA$33*Population!BA138)</f>
        <v>-71.757761978930631</v>
      </c>
      <c r="II138" s="14">
        <f t="shared" si="187"/>
        <v>0</v>
      </c>
      <c r="IJ138" s="4">
        <f t="shared" si="188"/>
        <v>0</v>
      </c>
      <c r="IK138" s="4">
        <f t="shared" si="259"/>
        <v>0</v>
      </c>
      <c r="IL138" s="4">
        <f t="shared" si="260"/>
        <v>629.26580500583907</v>
      </c>
      <c r="IM138" s="4">
        <f t="shared" si="261"/>
        <v>82.158082220835269</v>
      </c>
      <c r="IN138" s="4">
        <f t="shared" si="262"/>
        <v>71.757761978930631</v>
      </c>
      <c r="IO138" s="8">
        <v>0</v>
      </c>
      <c r="IP138" s="4">
        <f>step*(-'By group'!BC$32*Population!BC138+'By group'!BI$33*Population!BI138)</f>
        <v>0</v>
      </c>
      <c r="IQ138" s="4">
        <f>step*(-'By group'!BD$32*Population!BD138+'By group'!BJ$33*Population!BJ138)</f>
        <v>0</v>
      </c>
      <c r="IR138" s="4">
        <f>step*(-'By group'!BE$32*Population!BE138+'By group'!BK$33*Population!BK138)</f>
        <v>0</v>
      </c>
      <c r="IS138" s="4">
        <f>step*(-'By group'!BF$32*Population!BF138+'By group'!BL$33*Population!BL138)</f>
        <v>-248.78206107147977</v>
      </c>
      <c r="IT138" s="4">
        <f>step*(-'By group'!BG$32*Population!BG138+'By group'!BM$33*Population!BM138)</f>
        <v>-33.782797710492375</v>
      </c>
      <c r="IU138" s="4">
        <f>step*(-'By group'!BH$32*Population!BH138+'By group'!BN$33*Population!BN138)</f>
        <v>-27.645171018782996</v>
      </c>
      <c r="IV138" s="14">
        <f t="shared" si="189"/>
        <v>0</v>
      </c>
      <c r="IW138" s="4">
        <f t="shared" si="190"/>
        <v>0</v>
      </c>
      <c r="IX138" s="4">
        <f t="shared" si="191"/>
        <v>0</v>
      </c>
      <c r="IY138" s="4">
        <f t="shared" si="192"/>
        <v>248.78206107147977</v>
      </c>
      <c r="IZ138" s="4">
        <f t="shared" si="193"/>
        <v>33.782797710492375</v>
      </c>
      <c r="JA138" s="4">
        <f t="shared" si="194"/>
        <v>27.645171018782996</v>
      </c>
      <c r="JB138" s="75">
        <f>step*(+prop_idu_male*'By group'!BB$9*Population!BB138-'By group'!B$8*Population!B138)</f>
        <v>-1076.2574057939005</v>
      </c>
      <c r="JC138" s="46">
        <f>step*(+prop_idu_male*'By group'!BC$9*Population!BC138-'By group'!C$8*Population!C138)</f>
        <v>-6.4276057940027984</v>
      </c>
      <c r="JD138" s="46">
        <f>step*(+prop_idu_male*'By group'!BD$9*Population!BD138-'By group'!D$8*Population!D138)</f>
        <v>-18.886702634786378</v>
      </c>
      <c r="JE138" s="46">
        <f>step*(+prop_idu_male*'By group'!BE$9*Population!BE138-'By group'!E$8*Population!E138)</f>
        <v>-19.628448635560105</v>
      </c>
      <c r="JF138" s="46">
        <f>step*(+prop_idu_male*'By group'!BF$9*Population!BF138-'By group'!F$8*Population!F138)</f>
        <v>-5.9094278319760738</v>
      </c>
      <c r="JG138" s="46">
        <f>step*(+prop_idu_male*'By group'!BG$9*Population!BG138-'By group'!G$8*Population!G138)</f>
        <v>-1.1394648607816005</v>
      </c>
      <c r="JH138" s="46">
        <f>step*(+prop_idu_male*'By group'!BH$9*Population!BH138-'By group'!H$8*Population!H138)</f>
        <v>-0.96591098706542811</v>
      </c>
      <c r="JI138" s="46">
        <f>step*(+prop_idu_male*'By group'!BI$9*Population!BI138-'By group'!I$8*Population!I138)</f>
        <v>0</v>
      </c>
      <c r="JJ138" s="46">
        <f>step*(+prop_idu_male*'By group'!BJ$9*Population!BJ138-'By group'!J$8*Population!J138)</f>
        <v>0</v>
      </c>
      <c r="JK138" s="46">
        <f>step*(+prop_idu_male*'By group'!BK$9*Population!BK138-'By group'!K$8*Population!K138)</f>
        <v>0</v>
      </c>
      <c r="JL138" s="46">
        <f>step*(+prop_idu_male*'By group'!BL$9*Population!BL138-'By group'!L$8*Population!L138)</f>
        <v>-2.0234687461027936</v>
      </c>
      <c r="JM138" s="46">
        <f>step*(+prop_idu_male*'By group'!BM$9*Population!BM138-'By group'!M$8*Population!M138)</f>
        <v>-1.0123815109245653</v>
      </c>
      <c r="JN138" s="46">
        <f>step*(+prop_idu_male*'By group'!BN$9*Population!BN138-'By group'!N$8*Population!N138)</f>
        <v>-0.81474451034931572</v>
      </c>
      <c r="JO138" s="45">
        <f>step*(+(1-prop_idu_male)*'By group'!BB$9*Population!BB138-'By group'!O$8*Population!O138-'By group'!O$6*Population!O138+'By group'!AB$7*Population!AB138)</f>
        <v>-8053.944261669124</v>
      </c>
      <c r="JP138" s="46">
        <f>step*(+(1-prop_idu_male)*'By group'!BC$9*Population!BC138-'By group'!P$8*Population!P138-'By group'!P$6*Population!P138+'By group'!AC$7*Population!AC138)</f>
        <v>-12.332529363752409</v>
      </c>
      <c r="JQ138" s="46">
        <f>step*(+(1-prop_idu_male)*'By group'!BD$9*Population!BD138-'By group'!Q$8*Population!Q138-'By group'!Q$6*Population!Q138+'By group'!AD$7*Population!AD138)</f>
        <v>-35.776952820272484</v>
      </c>
      <c r="JR138" s="46">
        <f>step*(+(1-prop_idu_male)*'By group'!BE$9*Population!BE138-'By group'!R$8*Population!R138-'By group'!R$6*Population!R138+'By group'!AE$7*Population!AE138)</f>
        <v>-36.546373421632431</v>
      </c>
      <c r="JS138" s="46">
        <f>step*(+(1-prop_idu_male)*'By group'!BF$9*Population!BF138-'By group'!S$8*Population!S138-'By group'!S$6*Population!S138+'By group'!AF$7*Population!AF138)</f>
        <v>-10.863476868991333</v>
      </c>
      <c r="JT138" s="46">
        <f>step*(+(1-prop_idu_male)*'By group'!BG$9*Population!BG138-'By group'!T$8*Population!T138-'By group'!T$6*Population!T138+'By group'!AG$7*Population!AG138)</f>
        <v>-2.0759877478157263</v>
      </c>
      <c r="JU138" s="46">
        <f>step*(+(1-prop_idu_male)*'By group'!BH$9*Population!BH138-'By group'!U$8*Population!U138-'By group'!U$6*Population!U138+'By group'!AH$7*Population!AH138)</f>
        <v>-1.7330743862430367</v>
      </c>
      <c r="JV138" s="46">
        <f>step*(+(1-prop_idu_male)*'By group'!BI$9*Population!BI138-'By group'!V$8*Population!V138-'By group'!V$6*Population!V138+'By group'!AI$7*Population!AI138)</f>
        <v>0</v>
      </c>
      <c r="JW138" s="46">
        <f>step*(+(1-prop_idu_male)*'By group'!BJ$9*Population!BJ138-'By group'!W$8*Population!W138-'By group'!W$6*Population!W138+'By group'!AJ$7*Population!AJ138)</f>
        <v>0</v>
      </c>
      <c r="JX138" s="46">
        <f>step*(+(1-prop_idu_male)*'By group'!BK$9*Population!BK138-'By group'!X$8*Population!X138-'By group'!X$6*Population!X138+'By group'!AK$7*Population!AK138)</f>
        <v>0</v>
      </c>
      <c r="JY138" s="46">
        <f>step*(+(1-prop_idu_male)*'By group'!BL$9*Population!BL138-'By group'!Y$8*Population!Y138-'By group'!Y$6*Population!Y138+'By group'!AL$7*Population!AL138)</f>
        <v>-3.6259884087162311</v>
      </c>
      <c r="JZ138" s="46">
        <f>step*(+(1-prop_idu_male)*'By group'!BM$9*Population!BM138-'By group'!Z$8*Population!Z138-'By group'!Z$6*Population!Z138+'By group'!AM$7*Population!AM138)</f>
        <v>-1.7839183717611351</v>
      </c>
      <c r="KA138" s="76">
        <f>step*(+(1-prop_idu_male)*'By group'!BN$9*Population!BN138-'By group'!AA$8*Population!AA138-'By group'!AA$6*Population!AA138+'By group'!AN$7*Population!AN138)</f>
        <v>-1.4091889962706499</v>
      </c>
      <c r="KB138" s="46">
        <f>step*(+'By group'!O$6*Population!O138-'By group'!AB$7*Population!AB138)</f>
        <v>6891.8427628912805</v>
      </c>
      <c r="KC138" s="46">
        <f>step*(+'By group'!P$6*Population!P138-'By group'!AC$7*Population!AC138)</f>
        <v>8.9249071939130236</v>
      </c>
      <c r="KD138" s="46">
        <f>step*(+'By group'!Q$6*Population!Q138-'By group'!AD$7*Population!AD138)</f>
        <v>25.807928692328957</v>
      </c>
      <c r="KE138" s="46">
        <f>step*(+'By group'!R$6*Population!R138-'By group'!AE$7*Population!AE138)</f>
        <v>26.244710748242433</v>
      </c>
      <c r="KF138" s="46">
        <f>step*(+'By group'!S$6*Population!S138-'By group'!AF$7*Population!AF138)</f>
        <v>7.7746144083910078</v>
      </c>
      <c r="KG138" s="46">
        <f>step*(+'By group'!T$6*Population!T138-'By group'!AG$7*Population!AG138)</f>
        <v>1.4820444520068565</v>
      </c>
      <c r="KH138" s="46">
        <f>step*(+'By group'!U$6*Population!U138-'By group'!AH$7*Population!AH138)</f>
        <v>1.2318843977237008</v>
      </c>
      <c r="KI138" s="46">
        <f>step*(+'By group'!V$6*Population!V138-'By group'!AI$7*Population!AI138)</f>
        <v>0</v>
      </c>
      <c r="KJ138" s="46">
        <f>step*(+'By group'!W$6*Population!W138-'By group'!AJ$7*Population!AJ138)</f>
        <v>0</v>
      </c>
      <c r="KK138" s="46">
        <f>step*(+'By group'!X$6*Population!X138-'By group'!AK$7*Population!AK138)</f>
        <v>0</v>
      </c>
      <c r="KL138" s="46">
        <f>step*(+'By group'!Y$6*Population!Y138-'By group'!AL$7*Population!AL138)</f>
        <v>2.576436848229549</v>
      </c>
      <c r="KM138" s="46">
        <f>step*(+'By group'!Z$6*Population!Z138-'By group'!AM$7*Population!AM138)</f>
        <v>1.2613128396563273</v>
      </c>
      <c r="KN138" s="46">
        <f>step*(+'By group'!AA$6*Population!AA138-'By group'!AN$7*Population!AN138)</f>
        <v>0.99067852884545138</v>
      </c>
      <c r="KO138" s="45">
        <v>0</v>
      </c>
      <c r="KP138" s="46">
        <v>0</v>
      </c>
      <c r="KQ138" s="46">
        <v>0</v>
      </c>
      <c r="KR138" s="46">
        <v>0</v>
      </c>
      <c r="KS138" s="46">
        <v>0</v>
      </c>
      <c r="KT138" s="46">
        <v>0</v>
      </c>
      <c r="KU138" s="46">
        <v>0</v>
      </c>
      <c r="KV138" s="46">
        <v>0</v>
      </c>
      <c r="KW138" s="46">
        <v>0</v>
      </c>
      <c r="KX138" s="46">
        <v>0</v>
      </c>
      <c r="KY138" s="46">
        <v>0</v>
      </c>
      <c r="KZ138" s="46">
        <v>0</v>
      </c>
      <c r="LA138" s="46">
        <v>0</v>
      </c>
      <c r="LB138" s="188">
        <f>step*(-'By group'!BB$9*Population!BB138+'By group'!B$8*Population!B138+'By group'!O$8*Population!O138)</f>
        <v>2238.358904571744</v>
      </c>
      <c r="LC138" s="189">
        <f>step*(-'By group'!BC$9*Population!BC138+'By group'!C$8*Population!C138+'By group'!P$8*Population!P138)</f>
        <v>9.8352279638421827</v>
      </c>
      <c r="LD138" s="189">
        <f>step*(-'By group'!BD$9*Population!BD138+'By group'!D$8*Population!D138+'By group'!Q$8*Population!Q138)</f>
        <v>28.855726762729894</v>
      </c>
      <c r="LE138" s="189">
        <f>step*(-'By group'!BE$9*Population!BE138+'By group'!E$8*Population!E138+'By group'!R$8*Population!R138)</f>
        <v>29.930111308950099</v>
      </c>
      <c r="LF138" s="189">
        <f>step*(-'By group'!BF$9*Population!BF138+'By group'!F$8*Population!F138+'By group'!S$8*Population!S138)</f>
        <v>8.9982902925763977</v>
      </c>
      <c r="LG138" s="189">
        <f>step*(-'By group'!BG$9*Population!BG138+'By group'!G$8*Population!G138+'By group'!T$8*Population!T138)</f>
        <v>1.7334081565904698</v>
      </c>
      <c r="LH138" s="189">
        <f>step*(-'By group'!BH$9*Population!BH138+'By group'!H$8*Population!H138+'By group'!U$8*Population!U138)</f>
        <v>1.4671009755847639</v>
      </c>
      <c r="LI138" s="189">
        <f>step*(-'By group'!BI$9*Population!BI138+'By group'!I$8*Population!I138+'By group'!V$8*Population!V138)</f>
        <v>0</v>
      </c>
      <c r="LJ138" s="189">
        <f>step*(-'By group'!BJ$9*Population!BJ138+'By group'!J$8*Population!J138+'By group'!W$8*Population!W138)</f>
        <v>0</v>
      </c>
      <c r="LK138" s="189">
        <f>step*(-'By group'!BK$9*Population!BK138+'By group'!K$8*Population!K138+'By group'!X$8*Population!X138)</f>
        <v>0</v>
      </c>
      <c r="LL138" s="189">
        <f>step*(-'By group'!BL$9*Population!BL138+'By group'!L$8*Population!L138+'By group'!Y$8*Population!Y138)</f>
        <v>3.0730203065894761</v>
      </c>
      <c r="LM138" s="189">
        <f>step*(-'By group'!BM$9*Population!BM138+'By group'!M$8*Population!M138+'By group'!Z$8*Population!Z138)</f>
        <v>1.5349870430293728</v>
      </c>
      <c r="LN138" s="189">
        <f>step*(-'By group'!BN$9*Population!BN138+'By group'!N$8*Population!N138+'By group'!AA$8*Population!AA138)</f>
        <v>1.2332549777745139</v>
      </c>
    </row>
    <row r="139" spans="1:326" x14ac:dyDescent="0.25">
      <c r="A139">
        <f t="shared" si="195"/>
        <v>67.5</v>
      </c>
      <c r="B139" s="52">
        <f>step*((-'By group'!B$4-'By group'!B$5-'By group'!B$22)*Population!B139+'By group'!B$3*Population!$BO139)</f>
        <v>215637.05531675438</v>
      </c>
      <c r="C139" s="4">
        <f>step*((-'By group'!C$4-'By group'!C$5-'By group'!C$22)*Population!C139+'By group'!C$3*Population!$BO139)</f>
        <v>-5910.4211735375438</v>
      </c>
      <c r="D139" s="4">
        <f>step*((-'By group'!D$4-'By group'!D$5-'By group'!D$22)*Population!D139+'By group'!D$3*Population!$BO139)</f>
        <v>-38784.57930992989</v>
      </c>
      <c r="E139" s="4">
        <f>step*((-'By group'!E$4-'By group'!E$5-'By group'!E$22)*Population!E139+'By group'!E$3*Population!$BO139)</f>
        <v>-62097.851786560728</v>
      </c>
      <c r="F139" s="4">
        <f>step*((-'By group'!F$4-'By group'!F$5-'By group'!F$22)*Population!F139+'By group'!F$3*Population!$BO139)</f>
        <v>-25198.55469802938</v>
      </c>
      <c r="G139" s="4">
        <f>step*((-'By group'!G$4-'By group'!G$5-'By group'!G$22)*Population!G139+'By group'!G$3*Population!$BO139)</f>
        <v>-6108.7916056001204</v>
      </c>
      <c r="H139" s="4">
        <f>step*((-'By group'!H$4-'By group'!H$5-'By group'!H$22)*Population!H139+'By group'!H$3*Population!$BO139)</f>
        <v>-5674.2414540681475</v>
      </c>
      <c r="I139" s="4">
        <f>step*((-'By group'!I$4-'By group'!I$5-'By group'!I$22)*Population!I139+'By group'!I$3*Population!$BO139)</f>
        <v>0</v>
      </c>
      <c r="J139" s="4">
        <f>step*((-'By group'!J$4-'By group'!J$5-'By group'!J$22)*Population!J139+'By group'!J$3*Population!$BO139)</f>
        <v>0</v>
      </c>
      <c r="K139" s="4">
        <f>step*((-'By group'!K$4-'By group'!K$5-'By group'!K$22)*Population!K139+'By group'!K$3*Population!$BO139)</f>
        <v>0</v>
      </c>
      <c r="L139" s="4">
        <f>step*((-'By group'!L$4-'By group'!L$5-'By group'!L$22)*Population!L139+'By group'!L$3*Population!$BO139)</f>
        <v>-3138.1379062304131</v>
      </c>
      <c r="M139" s="4">
        <f>step*((-'By group'!M$4-'By group'!M$5-'By group'!M$22)*Population!M139+'By group'!M$3*Population!$BO139)</f>
        <v>-1780.1080886890707</v>
      </c>
      <c r="N139" s="4">
        <f>step*((-'By group'!N$4-'By group'!N$5-'By group'!N$22)*Population!N139+'By group'!N$3*Population!$BO139)</f>
        <v>-1686.9773805779646</v>
      </c>
      <c r="O139" s="8">
        <f>step*((-'By group'!O$4-'By group'!O$5-'By group'!O$22)*Population!O139+'By group'!O$3*Population!$BO139)</f>
        <v>149706.2109347115</v>
      </c>
      <c r="P139" s="4">
        <f>step*((-'By group'!P$4-'By group'!P$5-'By group'!P$22)*Population!P139+'By group'!P$3*Population!$BO139)</f>
        <v>-2922.306725193519</v>
      </c>
      <c r="Q139" s="4">
        <f>step*((-'By group'!Q$4-'By group'!Q$5-'By group'!Q$22)*Population!Q139+'By group'!Q$3*Population!$BO139)</f>
        <v>-19168.497132412911</v>
      </c>
      <c r="R139" s="4">
        <f>step*((-'By group'!R$4-'By group'!R$5-'By group'!R$22)*Population!R139+'By group'!R$3*Population!$BO139)</f>
        <v>-30672.780873392177</v>
      </c>
      <c r="S139" s="4">
        <f>step*((-'By group'!S$4-'By group'!S$5-'By group'!S$22)*Population!S139+'By group'!S$3*Population!$BO139)</f>
        <v>-12441.090323297152</v>
      </c>
      <c r="T139" s="4">
        <f>step*((-'By group'!T$4-'By group'!T$5-'By group'!T$22)*Population!T139+'By group'!T$3*Population!$BO139)</f>
        <v>-3015.0740860026081</v>
      </c>
      <c r="U139" s="4">
        <f>step*((-'By group'!U$4-'By group'!U$5-'By group'!U$22)*Population!U139+'By group'!U$3*Population!$BO139)</f>
        <v>-2799.0417409331294</v>
      </c>
      <c r="V139" s="4">
        <f>step*((-'By group'!V$4-'By group'!V$5-'By group'!V$22)*Population!V139+'By group'!V$3*Population!$BO139)</f>
        <v>0</v>
      </c>
      <c r="W139" s="4">
        <f>step*((-'By group'!W$4-'By group'!W$5-'By group'!W$22)*Population!W139+'By group'!W$3*Population!$BO139)</f>
        <v>0</v>
      </c>
      <c r="X139" s="4">
        <f>step*((-'By group'!X$4-'By group'!X$5-'By group'!X$22)*Population!X139+'By group'!X$3*Population!$BO139)</f>
        <v>0</v>
      </c>
      <c r="Y139" s="4">
        <f>step*((-'By group'!Y$4-'By group'!Y$5-'By group'!Y$22)*Population!Y139+'By group'!Y$3*Population!$BO139)</f>
        <v>-1547.9116488857894</v>
      </c>
      <c r="Z139" s="4">
        <f>step*((-'By group'!Z$4-'By group'!Z$5-'By group'!Z$22)*Population!Z139+'By group'!Z$3*Population!$BO139)</f>
        <v>-877.50320141189832</v>
      </c>
      <c r="AA139" s="4">
        <f>step*((-'By group'!AA$4-'By group'!AA$5-'By group'!AA$22)*Population!AA139+'By group'!AA$3*Population!$BO139)</f>
        <v>-831.09224621291514</v>
      </c>
      <c r="AB139" s="8">
        <f>step*((-'By group'!AB$4-'By group'!AB$5-'By group'!AB$22)*Population!AB139+'By group'!AB$3*Population!$BO139)</f>
        <v>-1413.8746928344847</v>
      </c>
      <c r="AC139" s="4">
        <f>step*((-'By group'!AC$4-'By group'!AC$5-'By group'!AC$22)*Population!AC139+'By group'!AC$3*Population!$BO139)</f>
        <v>-207.46514610740974</v>
      </c>
      <c r="AD139" s="4">
        <f>step*((-'By group'!AD$4-'By group'!AD$5-'By group'!AD$22)*Population!AD139+'By group'!AD$3*Population!$BO139)</f>
        <v>-1368.4357158517125</v>
      </c>
      <c r="AE139" s="4">
        <f>step*((-'By group'!AE$4-'By group'!AE$5-'By group'!AE$22)*Population!AE139+'By group'!AE$3*Population!$BO139)</f>
        <v>-2206.7360522474951</v>
      </c>
      <c r="AF139" s="4">
        <f>step*((-'By group'!AF$4-'By group'!AF$5-'By group'!AF$22)*Population!AF139+'By group'!AF$3*Population!$BO139)</f>
        <v>-900.32601238269376</v>
      </c>
      <c r="AG139" s="4">
        <f>step*((-'By group'!AG$4-'By group'!AG$5-'By group'!AG$22)*Population!AG139+'By group'!AG$3*Population!$BO139)</f>
        <v>-219.11383729958004</v>
      </c>
      <c r="AH139" s="4">
        <f>step*((-'By group'!AH$4-'By group'!AH$5-'By group'!AH$22)*Population!AH139+'By group'!AH$3*Population!$BO139)</f>
        <v>-204.91996784451479</v>
      </c>
      <c r="AI139" s="4">
        <f>step*((-'By group'!AI$4-'By group'!AI$5-'By group'!AI$22)*Population!AI139+'By group'!AI$3*Population!$BO139)</f>
        <v>0</v>
      </c>
      <c r="AJ139" s="4">
        <f>step*((-'By group'!AJ$4-'By group'!AJ$5-'By group'!AJ$22)*Population!AJ139+'By group'!AJ$3*Population!$BO139)</f>
        <v>0</v>
      </c>
      <c r="AK139" s="4">
        <f>step*((-'By group'!AK$4-'By group'!AK$5-'By group'!AK$22)*Population!AK139+'By group'!AK$3*Population!$BO139)</f>
        <v>0</v>
      </c>
      <c r="AL139" s="4">
        <f>step*((-'By group'!AL$4-'By group'!AL$5-'By group'!AL$22)*Population!AL139+'By group'!AL$3*Population!$BO139)</f>
        <v>-113.39584842994115</v>
      </c>
      <c r="AM139" s="4">
        <f>step*((-'By group'!AM$4-'By group'!AM$5-'By group'!AM$22)*Population!AM139+'By group'!AM$3*Population!$BO139)</f>
        <v>-64.81894554828385</v>
      </c>
      <c r="AN139" s="4">
        <f>step*((-'By group'!AN$4-'By group'!AN$5-'By group'!AN$22)*Population!AN139+'By group'!AN$3*Population!$BO139)</f>
        <v>-61.975884004733672</v>
      </c>
      <c r="AO139" s="8">
        <f>step*((-'By group'!AO$4-'By group'!AO$5-'By group'!AO$22)*Population!AO139+'By group'!AO$3*Population!$BO139)</f>
        <v>19589.558086519217</v>
      </c>
      <c r="AP139" s="4">
        <f>step*((-'By group'!AP$4-'By group'!AP$5-'By group'!AP$22)*Population!AP139+'By group'!AP$3*Population!$BO139)</f>
        <v>-680.39250863359928</v>
      </c>
      <c r="AQ139" s="4">
        <f>step*((-'By group'!AQ$4-'By group'!AQ$5-'By group'!AQ$22)*Population!AQ139+'By group'!AQ$3*Population!$BO139)</f>
        <v>-4458.7609087661785</v>
      </c>
      <c r="AR139" s="4">
        <f>step*((-'By group'!AR$4-'By group'!AR$5-'By group'!AR$22)*Population!AR139+'By group'!AR$3*Population!$BO139)</f>
        <v>-7122.5417998440744</v>
      </c>
      <c r="AS139" s="4">
        <f>step*((-'By group'!AS$4-'By group'!AS$5-'By group'!AS$22)*Population!AS139+'By group'!AS$3*Population!$BO139)</f>
        <v>-2884.2997331400288</v>
      </c>
      <c r="AT139" s="4">
        <f>step*((-'By group'!AT$4-'By group'!AT$5-'By group'!AT$22)*Population!AT139+'By group'!AT$3*Population!$BO139)</f>
        <v>-698.01670560191712</v>
      </c>
      <c r="AU139" s="4">
        <f>step*((-'By group'!AU$4-'By group'!AU$5-'By group'!AU$22)*Population!AU139+'By group'!AU$3*Population!$BO139)</f>
        <v>-645.9292749960357</v>
      </c>
      <c r="AV139" s="4">
        <f>step*((-'By group'!AV$4-'By group'!AV$5-'By group'!AV$22)*Population!AV139+'By group'!AV$3*Population!$BO139)</f>
        <v>0</v>
      </c>
      <c r="AW139" s="4">
        <f>step*((-'By group'!AW$4-'By group'!AW$5-'By group'!AW$22)*Population!AW139+'By group'!AW$3*Population!$BO139)</f>
        <v>0</v>
      </c>
      <c r="AX139" s="4">
        <f>step*((-'By group'!AX$4-'By group'!AX$5-'By group'!AX$22)*Population!AX139+'By group'!AX$3*Population!$BO139)</f>
        <v>0</v>
      </c>
      <c r="AY139" s="4">
        <f>step*((-'By group'!AY$4-'By group'!AY$5-'By group'!AY$22)*Population!AY139+'By group'!AY$3*Population!$BO139)</f>
        <v>-357.13206885357488</v>
      </c>
      <c r="AZ139" s="4">
        <f>step*((-'By group'!AZ$4-'By group'!AZ$5-'By group'!AZ$22)*Population!AZ139+'By group'!AZ$3*Population!$BO139)</f>
        <v>-201.55528561664332</v>
      </c>
      <c r="BA139" s="4">
        <f>step*((-'By group'!BA$4-'By group'!BA$5-'By group'!BA$22)*Population!BA139+'By group'!BA$3*Population!$BO139)</f>
        <v>-189.49930816673532</v>
      </c>
      <c r="BB139" s="8">
        <f>step*((-'By group'!BB$4-'By group'!BB$5-'By group'!BB$22)*Population!BB139+'By group'!BB$3*Population!$BO139)</f>
        <v>6204.4038134288176</v>
      </c>
      <c r="BC139" s="4">
        <f>step*((-'By group'!BC$4-'By group'!BC$5-'By group'!BC$22)*Population!BC139+'By group'!BC$3*Population!$BO139)</f>
        <v>-471.09046001046408</v>
      </c>
      <c r="BD139" s="4">
        <f>step*((-'By group'!BD$4-'By group'!BD$5-'By group'!BD$22)*Population!BD139+'By group'!BD$3*Population!$BO139)</f>
        <v>-2389.36474234971</v>
      </c>
      <c r="BE139" s="4">
        <f>step*((-'By group'!BE$4-'By group'!BE$5-'By group'!BE$22)*Population!BE139+'By group'!BE$3*Population!$BO139)</f>
        <v>-3324.4702854189636</v>
      </c>
      <c r="BF139" s="4">
        <f>step*((-'By group'!BF$4-'By group'!BF$5-'By group'!BF$22)*Population!BF139+'By group'!BF$3*Population!$BO139)</f>
        <v>-1233.5085849448133</v>
      </c>
      <c r="BG139" s="4">
        <f>step*((-'By group'!BG$4-'By group'!BG$5-'By group'!BG$22)*Population!BG139+'By group'!BG$3*Population!$BO139)</f>
        <v>-281.52010954441391</v>
      </c>
      <c r="BH139" s="4">
        <f>step*((-'By group'!BH$4-'By group'!BH$5-'By group'!BH$22)*Population!BH139+'By group'!BH$3*Population!$BO139)</f>
        <v>-242.05858552198009</v>
      </c>
      <c r="BI139" s="4">
        <f>step*((-'By group'!BI$4-'By group'!BI$5-'By group'!BI$22)*Population!BI139+'By group'!BI$3*Population!$BO139)</f>
        <v>0</v>
      </c>
      <c r="BJ139" s="4">
        <f>step*((-'By group'!BJ$4-'By group'!BJ$5-'By group'!BJ$22)*Population!BJ139+'By group'!BJ$3*Population!$BO139)</f>
        <v>0</v>
      </c>
      <c r="BK139" s="4">
        <f>step*((-'By group'!BK$4-'By group'!BK$5-'By group'!BK$22)*Population!BK139+'By group'!BK$3*Population!$BO139)</f>
        <v>0</v>
      </c>
      <c r="BL139" s="4">
        <f>step*((-'By group'!BL$4-'By group'!BL$5-'By group'!BL$22)*Population!BL139+'By group'!BL$3*Population!$BO139)</f>
        <v>-159.17038339644839</v>
      </c>
      <c r="BM139" s="4">
        <f>step*((-'By group'!BM$4-'By group'!BM$5-'By group'!BM$22)*Population!BM139+'By group'!BM$3*Population!$BO139)</f>
        <v>-81.044745590653051</v>
      </c>
      <c r="BN139" s="4">
        <f>step*((-'By group'!BN$4-'By group'!BN$5-'By group'!BN$22)*Population!BN139+'By group'!BN$3*Population!$BO139)</f>
        <v>-67.821569717413311</v>
      </c>
      <c r="BO139" s="71">
        <f>-step*SUM(SCR!B139:N139)*Population!B139</f>
        <v>-154095.60876569423</v>
      </c>
      <c r="BP139" s="4">
        <f>step*-SUM('By group'!C$11:C$21)*Population!C139</f>
        <v>-147760.52933843859</v>
      </c>
      <c r="BQ139" s="4">
        <f>step*-SUM('By group'!D$11:D$21)*Population!D139</f>
        <v>-107734.94252758303</v>
      </c>
      <c r="BR139" s="4">
        <f>step*-SUM('By group'!E$11:E$21)*Population!E139</f>
        <v>-44355.608418971948</v>
      </c>
      <c r="BS139" s="4">
        <f>step*-SUM('By group'!F$11:F$21)*Population!F139</f>
        <v>-13262.397209489149</v>
      </c>
      <c r="BT139" s="4">
        <f>step*-SUM('By group'!G$11:G$21)*Population!G139</f>
        <v>-6363.3245891667912</v>
      </c>
      <c r="BU139" s="4">
        <f>step*-SUM('By group'!H$11:H$21)*Population!H139</f>
        <v>0</v>
      </c>
      <c r="BV139" s="4">
        <f>step*-SUM('By group'!I$11:I$21)*Population!I139</f>
        <v>0</v>
      </c>
      <c r="BW139" s="4">
        <f>step*-SUM('By group'!J$11:J$21)*Population!J139</f>
        <v>0</v>
      </c>
      <c r="BX139" s="4">
        <f>step*-SUM('By group'!K$11:K$21)*Population!K139</f>
        <v>0</v>
      </c>
      <c r="BY139" s="4">
        <f>step*-SUM('By group'!L$11:L$21)*Population!L139</f>
        <v>-2241.5270758788661</v>
      </c>
      <c r="BZ139" s="4">
        <f>step*-SUM('By group'!M$11:M$21)*Population!M139</f>
        <v>-1112.5675554306692</v>
      </c>
      <c r="CA139" s="4">
        <f>step*-SUM('By group'!N$11:N$21)*Population!N139</f>
        <v>0</v>
      </c>
      <c r="CB139" s="13">
        <f>-step*SUM(SCR!O139:AA139)*Population!O139</f>
        <v>-76200.215468798226</v>
      </c>
      <c r="CC139" s="4">
        <f>step*-SUM('By group'!P$11:P$21)*Population!P139</f>
        <v>-73057.66812983797</v>
      </c>
      <c r="CD139" s="4">
        <f>step*-SUM('By group'!Q$11:Q$21)*Population!Q139</f>
        <v>-53245.825367813639</v>
      </c>
      <c r="CE139" s="4">
        <f>step*-SUM('By group'!R$11:R$21)*Population!R139</f>
        <v>-21909.129195280126</v>
      </c>
      <c r="CF139" s="4">
        <f>step*-SUM('By group'!S$11:S$21)*Population!S139</f>
        <v>-6547.9422754195539</v>
      </c>
      <c r="CG139" s="4">
        <f>step*-SUM('By group'!T$11:T$21)*Population!T139</f>
        <v>-3140.702172919383</v>
      </c>
      <c r="CH139" s="4">
        <f>step*-SUM('By group'!U$11:U$21)*Population!U139</f>
        <v>0</v>
      </c>
      <c r="CI139" s="4">
        <f>step*-SUM('By group'!V$11:V$21)*Population!V139</f>
        <v>0</v>
      </c>
      <c r="CJ139" s="4">
        <f>step*-SUM('By group'!W$11:W$21)*Population!W139</f>
        <v>0</v>
      </c>
      <c r="CK139" s="4">
        <f>step*-SUM('By group'!X$11:X$21)*Population!X139</f>
        <v>0</v>
      </c>
      <c r="CL139" s="4">
        <f>step*-SUM('By group'!Y$11:Y$21)*Population!Y139</f>
        <v>-1105.6511777755638</v>
      </c>
      <c r="CM139" s="4">
        <f>step*-SUM('By group'!Z$11:Z$21)*Population!Z139</f>
        <v>-548.4395008824365</v>
      </c>
      <c r="CN139" s="4">
        <f>step*-SUM('By group'!AA$11:AA$21)*Population!AA139</f>
        <v>0</v>
      </c>
      <c r="CO139" s="13">
        <f>-step*SUM(SCR!AB139:AN139)*Population!AB139</f>
        <v>-5399.7421548988905</v>
      </c>
      <c r="CP139" s="4">
        <f>step*-SUM('By group'!AC$11:AC$21)*Population!AC139</f>
        <v>-5186.6286526852437</v>
      </c>
      <c r="CQ139" s="4">
        <f>step*-SUM('By group'!AD$11:AD$21)*Population!AD139</f>
        <v>-3801.210321810313</v>
      </c>
      <c r="CR139" s="4">
        <f>step*-SUM('By group'!AE$11:AE$21)*Population!AE139</f>
        <v>-1576.2400373196392</v>
      </c>
      <c r="CS139" s="4">
        <f>step*-SUM('By group'!AF$11:AF$21)*Population!AF139</f>
        <v>-473.85579599089147</v>
      </c>
      <c r="CT139" s="4">
        <f>step*-SUM('By group'!AG$11:AG$21)*Population!AG139</f>
        <v>-228.24358052039585</v>
      </c>
      <c r="CU139" s="4">
        <f>step*-SUM('By group'!AH$11:AH$21)*Population!AH139</f>
        <v>0</v>
      </c>
      <c r="CV139" s="4">
        <f>step*-SUM('By group'!AI$11:AI$21)*Population!AI139</f>
        <v>0</v>
      </c>
      <c r="CW139" s="4">
        <f>step*-SUM('By group'!AJ$11:AJ$21)*Population!AJ139</f>
        <v>0</v>
      </c>
      <c r="CX139" s="4">
        <f>step*-SUM('By group'!AK$11:AK$21)*Population!AK139</f>
        <v>0</v>
      </c>
      <c r="CY139" s="4">
        <f>step*-SUM('By group'!AL$11:AL$21)*Population!AL139</f>
        <v>-80.997034592815112</v>
      </c>
      <c r="CZ139" s="4">
        <f>step*-SUM('By group'!AM$11:AM$21)*Population!AM139</f>
        <v>-40.511840967677408</v>
      </c>
      <c r="DA139" s="4">
        <f>step*-SUM('By group'!AN$11:AN$21)*Population!AN139</f>
        <v>0</v>
      </c>
      <c r="DB139" s="13">
        <f>-step*SUM(SCR!AO139:BA139)*Population!AO139</f>
        <v>-17745.970930441843</v>
      </c>
      <c r="DC139" s="4">
        <f>step*-SUM('By group'!AP$11:AP$21)*Population!AP139</f>
        <v>-17009.81271583998</v>
      </c>
      <c r="DD139" s="4">
        <f>step*-SUM('By group'!AQ$11:AQ$21)*Population!AQ139</f>
        <v>-12385.44696879494</v>
      </c>
      <c r="DE139" s="4">
        <f>step*-SUM('By group'!AR$11:AR$21)*Population!AR139</f>
        <v>-5087.5298570314817</v>
      </c>
      <c r="DF139" s="4">
        <f>step*-SUM('By group'!AS$11:AS$21)*Population!AS139</f>
        <v>-1518.052491126331</v>
      </c>
      <c r="DG139" s="4">
        <f>step*-SUM('By group'!AT$11:AT$21)*Population!AT139</f>
        <v>-727.1007350019969</v>
      </c>
      <c r="DH139" s="4">
        <f>step*-SUM('By group'!AU$11:AU$21)*Population!AU139</f>
        <v>0</v>
      </c>
      <c r="DI139" s="4">
        <f>step*-SUM('By group'!AV$11:AV$21)*Population!AV139</f>
        <v>0</v>
      </c>
      <c r="DJ139" s="4">
        <f>step*-SUM('By group'!AW$11:AW$21)*Population!AW139</f>
        <v>0</v>
      </c>
      <c r="DK139" s="4">
        <f>step*-SUM('By group'!AX$11:AX$21)*Population!AX139</f>
        <v>0</v>
      </c>
      <c r="DL139" s="4">
        <f>step*-SUM('By group'!AY$11:AY$21)*Population!AY139</f>
        <v>-255.09433489541061</v>
      </c>
      <c r="DM139" s="4">
        <f>step*-SUM('By group'!AZ$11:AZ$21)*Population!AZ139</f>
        <v>-125.97205351040208</v>
      </c>
      <c r="DN139" s="4">
        <f>step*-SUM('By group'!BA$11:BA$21)*Population!BA139</f>
        <v>0</v>
      </c>
      <c r="DO139" s="13">
        <f>-step*SUM(SCR!BB139:BN139)*Population!BB139</f>
        <v>-8334.6647355400637</v>
      </c>
      <c r="DP139" s="4">
        <f>step*-SUM('By group'!BC$11:BC$21)*Population!BC139</f>
        <v>-7851.5076668410675</v>
      </c>
      <c r="DQ139" s="4">
        <f>step*-SUM('By group'!BD$11:BD$21)*Population!BD139</f>
        <v>-5430.3744144311586</v>
      </c>
      <c r="DR139" s="4">
        <f>step*-SUM('By group'!BE$11:BE$21)*Population!BE139</f>
        <v>-2077.7939283868523</v>
      </c>
      <c r="DS139" s="4">
        <f>step*-SUM('By group'!BF$11:BF$21)*Population!BF139</f>
        <v>-587.38504044991112</v>
      </c>
      <c r="DT139" s="4">
        <f>step*-SUM('By group'!BG$11:BG$21)*Population!BG139</f>
        <v>-270.6924130234749</v>
      </c>
      <c r="DU139" s="4">
        <f>step*-SUM('By group'!BH$11:BH$21)*Population!BH139</f>
        <v>0</v>
      </c>
      <c r="DV139" s="4">
        <f>step*-SUM('By group'!BI$11:BI$21)*Population!BI139</f>
        <v>0</v>
      </c>
      <c r="DW139" s="4">
        <f>step*-SUM('By group'!BJ$11:BJ$21)*Population!BJ139</f>
        <v>0</v>
      </c>
      <c r="DX139" s="4">
        <f>step*-SUM('By group'!BK$11:BK$21)*Population!BK139</f>
        <v>0</v>
      </c>
      <c r="DY139" s="4">
        <f>step*-SUM('By group'!BL$11:BL$21)*Population!BL139</f>
        <v>-88.427990775804673</v>
      </c>
      <c r="DZ139" s="4">
        <f>step*-SUM('By group'!BM$11:BM$21)*Population!BM139</f>
        <v>-40.522372795326525</v>
      </c>
      <c r="EA139" s="4">
        <f>step*-SUM('By group'!BN$11:BN$21)*Population!BN139</f>
        <v>0</v>
      </c>
      <c r="EB139" s="52">
        <v>0</v>
      </c>
      <c r="EC139" s="4">
        <f t="shared" si="196"/>
        <v>154095.60876569423</v>
      </c>
      <c r="ED139" s="4">
        <f t="shared" si="196"/>
        <v>147760.52933843859</v>
      </c>
      <c r="EE139" s="4">
        <f t="shared" si="197"/>
        <v>107734.94252758303</v>
      </c>
      <c r="EF139" s="4">
        <f t="shared" si="198"/>
        <v>44355.608418971948</v>
      </c>
      <c r="EG139" s="4">
        <f t="shared" si="199"/>
        <v>13262.397209489149</v>
      </c>
      <c r="EH139" s="4">
        <f t="shared" si="199"/>
        <v>6363.3245891667912</v>
      </c>
      <c r="EI139" s="4">
        <v>0</v>
      </c>
      <c r="EJ139" s="4">
        <f t="shared" si="200"/>
        <v>0</v>
      </c>
      <c r="EK139" s="4">
        <f t="shared" si="201"/>
        <v>0</v>
      </c>
      <c r="EL139" s="4">
        <f t="shared" si="202"/>
        <v>0</v>
      </c>
      <c r="EM139" s="4">
        <f t="shared" si="203"/>
        <v>2241.5270758788661</v>
      </c>
      <c r="EN139" s="4">
        <f t="shared" si="204"/>
        <v>1112.5675554306692</v>
      </c>
      <c r="EO139" s="52">
        <v>0</v>
      </c>
      <c r="EP139" s="4">
        <f t="shared" si="205"/>
        <v>76200.215468798226</v>
      </c>
      <c r="EQ139" s="4">
        <f t="shared" si="206"/>
        <v>73057.66812983797</v>
      </c>
      <c r="ER139" s="4">
        <f t="shared" si="207"/>
        <v>53245.825367813639</v>
      </c>
      <c r="ES139" s="4">
        <f t="shared" si="208"/>
        <v>21909.129195280126</v>
      </c>
      <c r="ET139" s="4">
        <f t="shared" si="209"/>
        <v>6547.9422754195539</v>
      </c>
      <c r="EU139" s="4">
        <f t="shared" si="210"/>
        <v>3140.702172919383</v>
      </c>
      <c r="EV139" s="4">
        <v>0</v>
      </c>
      <c r="EW139" s="4">
        <f t="shared" si="211"/>
        <v>0</v>
      </c>
      <c r="EX139" s="4">
        <f t="shared" si="212"/>
        <v>0</v>
      </c>
      <c r="EY139" s="4">
        <f t="shared" si="213"/>
        <v>0</v>
      </c>
      <c r="EZ139" s="4">
        <f t="shared" si="214"/>
        <v>1105.6511777755638</v>
      </c>
      <c r="FA139" s="4">
        <f t="shared" si="215"/>
        <v>548.4395008824365</v>
      </c>
      <c r="FB139" s="52">
        <v>0</v>
      </c>
      <c r="FC139" s="4">
        <f t="shared" si="216"/>
        <v>5399.7421548988905</v>
      </c>
      <c r="FD139" s="4">
        <f t="shared" si="217"/>
        <v>5186.6286526852437</v>
      </c>
      <c r="FE139" s="4">
        <f t="shared" si="218"/>
        <v>3801.210321810313</v>
      </c>
      <c r="FF139" s="4">
        <f t="shared" si="219"/>
        <v>1576.2400373196392</v>
      </c>
      <c r="FG139" s="4">
        <f t="shared" si="220"/>
        <v>473.85579599089147</v>
      </c>
      <c r="FH139" s="4">
        <f t="shared" si="221"/>
        <v>228.24358052039585</v>
      </c>
      <c r="FI139" s="4">
        <v>0</v>
      </c>
      <c r="FJ139" s="4">
        <f t="shared" si="222"/>
        <v>0</v>
      </c>
      <c r="FK139" s="4">
        <f t="shared" si="223"/>
        <v>0</v>
      </c>
      <c r="FL139" s="4">
        <f t="shared" si="224"/>
        <v>0</v>
      </c>
      <c r="FM139" s="4">
        <f t="shared" si="225"/>
        <v>80.997034592815112</v>
      </c>
      <c r="FN139" s="9">
        <f t="shared" si="226"/>
        <v>40.511840967677408</v>
      </c>
      <c r="FO139" s="4">
        <v>0</v>
      </c>
      <c r="FP139" s="4">
        <f t="shared" si="227"/>
        <v>17745.970930441843</v>
      </c>
      <c r="FQ139" s="4">
        <f t="shared" si="228"/>
        <v>17009.81271583998</v>
      </c>
      <c r="FR139" s="4">
        <f t="shared" si="229"/>
        <v>12385.44696879494</v>
      </c>
      <c r="FS139" s="4">
        <f t="shared" si="230"/>
        <v>5087.5298570314817</v>
      </c>
      <c r="FT139" s="4">
        <f t="shared" si="231"/>
        <v>1518.052491126331</v>
      </c>
      <c r="FU139" s="4">
        <f t="shared" si="232"/>
        <v>727.1007350019969</v>
      </c>
      <c r="FV139" s="4">
        <v>0</v>
      </c>
      <c r="FW139" s="4">
        <f t="shared" si="233"/>
        <v>0</v>
      </c>
      <c r="FX139" s="4">
        <f t="shared" si="234"/>
        <v>0</v>
      </c>
      <c r="FY139" s="4">
        <f t="shared" si="235"/>
        <v>0</v>
      </c>
      <c r="FZ139" s="4">
        <f t="shared" si="236"/>
        <v>255.09433489541061</v>
      </c>
      <c r="GA139" s="4">
        <f t="shared" si="237"/>
        <v>125.97205351040208</v>
      </c>
      <c r="GB139" s="4">
        <v>0</v>
      </c>
      <c r="GC139" s="4">
        <f t="shared" si="238"/>
        <v>8334.6647355400637</v>
      </c>
      <c r="GD139" s="4">
        <f t="shared" si="179"/>
        <v>7851.5076668410675</v>
      </c>
      <c r="GE139" s="4">
        <f t="shared" si="180"/>
        <v>5430.3744144311586</v>
      </c>
      <c r="GF139" s="4">
        <f t="shared" si="181"/>
        <v>2077.7939283868523</v>
      </c>
      <c r="GG139" s="4">
        <f t="shared" si="182"/>
        <v>587.38504044991112</v>
      </c>
      <c r="GH139" s="4">
        <f t="shared" si="183"/>
        <v>270.6924130234749</v>
      </c>
      <c r="GI139" s="4">
        <v>0</v>
      </c>
      <c r="GJ139" s="4">
        <f t="shared" si="239"/>
        <v>0</v>
      </c>
      <c r="GK139" s="4">
        <f t="shared" si="240"/>
        <v>0</v>
      </c>
      <c r="GL139" s="4">
        <f t="shared" si="184"/>
        <v>0</v>
      </c>
      <c r="GM139" s="4">
        <f t="shared" si="185"/>
        <v>88.427990775804673</v>
      </c>
      <c r="GN139" s="4">
        <f t="shared" si="186"/>
        <v>40.522372795326525</v>
      </c>
      <c r="GO139" s="52">
        <v>0</v>
      </c>
      <c r="GP139" s="4">
        <f>step*(-'By group'!C$32*Population!C139+'By group'!I$33*Population!I139)</f>
        <v>0</v>
      </c>
      <c r="GQ139" s="4">
        <f>step*(-'By group'!D$32*Population!D139+'By group'!J$33*Population!J139)</f>
        <v>0</v>
      </c>
      <c r="GR139" s="4">
        <f>step*(-'By group'!E$32*Population!E139+'By group'!K$33*Population!K139)</f>
        <v>0</v>
      </c>
      <c r="GS139" s="4">
        <f>step*(-'By group'!F$32*Population!F139+'By group'!L$33*Population!L139)</f>
        <v>-5510.4350668051411</v>
      </c>
      <c r="GT139" s="4">
        <f>step*(-'By group'!G$32*Population!G139+'By group'!M$33*Population!M139)</f>
        <v>-716.38114011802361</v>
      </c>
      <c r="GU139" s="4">
        <f>step*(-'By group'!H$32*Population!H139+'By group'!N$33*Population!N139)</f>
        <v>-626.67017916562804</v>
      </c>
      <c r="GV139" s="46">
        <f t="shared" si="241"/>
        <v>0</v>
      </c>
      <c r="GW139" s="14">
        <f t="shared" si="242"/>
        <v>0</v>
      </c>
      <c r="GX139" s="4">
        <f t="shared" si="243"/>
        <v>0</v>
      </c>
      <c r="GY139" s="4">
        <f t="shared" si="244"/>
        <v>5510.4350668051411</v>
      </c>
      <c r="GZ139" s="4">
        <f t="shared" si="245"/>
        <v>716.38114011802361</v>
      </c>
      <c r="HA139" s="4">
        <f t="shared" si="246"/>
        <v>626.67017916562804</v>
      </c>
      <c r="HB139" s="8">
        <v>0</v>
      </c>
      <c r="HC139" s="4">
        <f>step*(-'By group'!P$32*Population!P139+'By group'!V$33*Population!V139)</f>
        <v>0</v>
      </c>
      <c r="HD139" s="4">
        <f>step*(-'By group'!Q$32*Population!Q139+'By group'!W$33*Population!W139)</f>
        <v>0</v>
      </c>
      <c r="HE139" s="4">
        <f>step*(-'By group'!R$32*Population!R139+'By group'!X$33*Population!X139)</f>
        <v>0</v>
      </c>
      <c r="HF139" s="4">
        <f>step*(-'By group'!S$32*Population!S139+'By group'!Y$33*Population!Y139)</f>
        <v>-2721.1455488219949</v>
      </c>
      <c r="HG139" s="4">
        <f>step*(-'By group'!T$32*Population!T139+'By group'!Z$33*Population!Z139)</f>
        <v>-353.92068414265839</v>
      </c>
      <c r="HH139" s="4">
        <f>step*(-'By group'!U$32*Population!U139+'By group'!AA$33*Population!AA139)</f>
        <v>-309.41259734942605</v>
      </c>
      <c r="HI139" s="14">
        <f t="shared" si="247"/>
        <v>0</v>
      </c>
      <c r="HJ139" s="46">
        <f t="shared" si="248"/>
        <v>0</v>
      </c>
      <c r="HK139" s="4">
        <f t="shared" si="249"/>
        <v>0</v>
      </c>
      <c r="HL139" s="4">
        <f t="shared" si="250"/>
        <v>2721.1455488219949</v>
      </c>
      <c r="HM139" s="4">
        <f t="shared" si="251"/>
        <v>353.92068414265839</v>
      </c>
      <c r="HN139" s="9">
        <f t="shared" si="252"/>
        <v>309.41259734942605</v>
      </c>
      <c r="HO139" s="4">
        <v>0</v>
      </c>
      <c r="HP139" s="4">
        <f>step*(-'By group'!AC$32*Population!AC139+'By group'!AI$33*Population!AI139)</f>
        <v>0</v>
      </c>
      <c r="HQ139" s="4">
        <f>step*(-'By group'!AD$32*Population!AD139+'By group'!AJ$33*Population!AJ139)</f>
        <v>0</v>
      </c>
      <c r="HR139" s="4">
        <f>step*(-'By group'!AE$32*Population!AE139+'By group'!AK$33*Population!AK139)</f>
        <v>0</v>
      </c>
      <c r="HS139" s="4">
        <f>step*(-'By group'!AF$32*Population!AF139+'By group'!AL$33*Population!AL139)</f>
        <v>-196.42938069903818</v>
      </c>
      <c r="HT139" s="4">
        <f>step*(-'By group'!AG$32*Population!AG139+'By group'!AM$33*Population!AM139)</f>
        <v>-25.392795620240467</v>
      </c>
      <c r="HU139" s="4">
        <f>step*(-'By group'!AH$32*Population!AH139+'By group'!AN$33*Population!AN139)</f>
        <v>-22.354701717183108</v>
      </c>
      <c r="HV139" s="14">
        <f t="shared" si="253"/>
        <v>0</v>
      </c>
      <c r="HW139" s="46">
        <f t="shared" si="254"/>
        <v>0</v>
      </c>
      <c r="HX139" s="4">
        <f t="shared" si="255"/>
        <v>0</v>
      </c>
      <c r="HY139" s="4">
        <f t="shared" si="256"/>
        <v>196.42938069903818</v>
      </c>
      <c r="HZ139" s="4">
        <f t="shared" si="257"/>
        <v>25.392795620240467</v>
      </c>
      <c r="IA139" s="4">
        <f t="shared" si="258"/>
        <v>22.354701717183108</v>
      </c>
      <c r="IB139" s="8">
        <v>0</v>
      </c>
      <c r="IC139" s="4">
        <f>step*(-'By group'!AP$32*Population!AP139+'By group'!AV$33*Population!AV139)</f>
        <v>0</v>
      </c>
      <c r="ID139" s="4">
        <f>step*(-'By group'!AQ$32*Population!AQ139+'By group'!AW$33*Population!AW139)</f>
        <v>0</v>
      </c>
      <c r="IE139" s="4">
        <f>step*(-'By group'!AR$32*Population!AR139+'By group'!AX$33*Population!AX139)</f>
        <v>0</v>
      </c>
      <c r="IF139" s="4">
        <f>step*(-'By group'!AS$32*Population!AS139+'By group'!AY$33*Population!AY139)</f>
        <v>-631.4790781154602</v>
      </c>
      <c r="IG139" s="4">
        <f>step*(-'By group'!AT$32*Population!AT139+'By group'!AZ$33*Population!AZ139)</f>
        <v>-82.434120245198358</v>
      </c>
      <c r="IH139" s="4">
        <f>step*(-'By group'!AU$32*Population!AU139+'By group'!BA$33*Population!BA139)</f>
        <v>-72.005209121213426</v>
      </c>
      <c r="II139" s="14">
        <f t="shared" si="187"/>
        <v>0</v>
      </c>
      <c r="IJ139" s="4">
        <f t="shared" si="188"/>
        <v>0</v>
      </c>
      <c r="IK139" s="4">
        <f t="shared" si="259"/>
        <v>0</v>
      </c>
      <c r="IL139" s="4">
        <f t="shared" si="260"/>
        <v>631.4790781154602</v>
      </c>
      <c r="IM139" s="4">
        <f t="shared" si="261"/>
        <v>82.434120245198358</v>
      </c>
      <c r="IN139" s="4">
        <f t="shared" si="262"/>
        <v>72.005209121213426</v>
      </c>
      <c r="IO139" s="8">
        <v>0</v>
      </c>
      <c r="IP139" s="4">
        <f>step*(-'By group'!BC$32*Population!BC139+'By group'!BI$33*Population!BI139)</f>
        <v>0</v>
      </c>
      <c r="IQ139" s="4">
        <f>step*(-'By group'!BD$32*Population!BD139+'By group'!BJ$33*Population!BJ139)</f>
        <v>0</v>
      </c>
      <c r="IR139" s="4">
        <f>step*(-'By group'!BE$32*Population!BE139+'By group'!BK$33*Population!BK139)</f>
        <v>0</v>
      </c>
      <c r="IS139" s="4">
        <f>step*(-'By group'!BF$32*Population!BF139+'By group'!BL$33*Population!BL139)</f>
        <v>-249.47852483705321</v>
      </c>
      <c r="IT139" s="4">
        <f>step*(-'By group'!BG$32*Population!BG139+'By group'!BM$33*Population!BM139)</f>
        <v>-33.877296207031719</v>
      </c>
      <c r="IU139" s="4">
        <f>step*(-'By group'!BH$32*Population!BH139+'By group'!BN$33*Population!BN139)</f>
        <v>-27.722599008842579</v>
      </c>
      <c r="IV139" s="14">
        <f t="shared" si="189"/>
        <v>0</v>
      </c>
      <c r="IW139" s="4">
        <f t="shared" si="190"/>
        <v>0</v>
      </c>
      <c r="IX139" s="4">
        <f t="shared" si="191"/>
        <v>0</v>
      </c>
      <c r="IY139" s="4">
        <f t="shared" si="192"/>
        <v>249.47852483705321</v>
      </c>
      <c r="IZ139" s="4">
        <f t="shared" si="193"/>
        <v>33.877296207031719</v>
      </c>
      <c r="JA139" s="4">
        <f t="shared" si="194"/>
        <v>27.722599008842579</v>
      </c>
      <c r="JB139" s="75">
        <f>step*(+prop_idu_male*'By group'!BB$9*Population!BB139-'By group'!B$8*Population!B139)</f>
        <v>-1079.2587116486707</v>
      </c>
      <c r="JC139" s="46">
        <f>step*(+prop_idu_male*'By group'!BC$9*Population!BC139-'By group'!C$8*Population!C139)</f>
        <v>-6.4458455469010012</v>
      </c>
      <c r="JD139" s="46">
        <f>step*(+prop_idu_male*'By group'!BD$9*Population!BD139-'By group'!D$8*Population!D139)</f>
        <v>-18.94040878658965</v>
      </c>
      <c r="JE139" s="46">
        <f>step*(+prop_idu_male*'By group'!BE$9*Population!BE139-'By group'!E$8*Population!E139)</f>
        <v>-19.684451495421751</v>
      </c>
      <c r="JF139" s="46">
        <f>step*(+prop_idu_male*'By group'!BF$9*Population!BF139-'By group'!F$8*Population!F139)</f>
        <v>-5.9263365562046806</v>
      </c>
      <c r="JG139" s="46">
        <f>step*(+prop_idu_male*'By group'!BG$9*Population!BG139-'By group'!G$8*Population!G139)</f>
        <v>-1.1427325595820903</v>
      </c>
      <c r="JH139" s="46">
        <f>step*(+prop_idu_male*'By group'!BH$9*Population!BH139-'By group'!H$8*Population!H139)</f>
        <v>-0.96869219067689016</v>
      </c>
      <c r="JI139" s="46">
        <f>step*(+prop_idu_male*'By group'!BI$9*Population!BI139-'By group'!I$8*Population!I139)</f>
        <v>0</v>
      </c>
      <c r="JJ139" s="46">
        <f>step*(+prop_idu_male*'By group'!BJ$9*Population!BJ139-'By group'!J$8*Population!J139)</f>
        <v>0</v>
      </c>
      <c r="JK139" s="46">
        <f>step*(+prop_idu_male*'By group'!BK$9*Population!BK139-'By group'!K$8*Population!K139)</f>
        <v>0</v>
      </c>
      <c r="JL139" s="46">
        <f>step*(+prop_idu_male*'By group'!BL$9*Population!BL139-'By group'!L$8*Population!L139)</f>
        <v>-2.029299898016935</v>
      </c>
      <c r="JM139" s="46">
        <f>step*(+prop_idu_male*'By group'!BM$9*Population!BM139-'By group'!M$8*Population!M139)</f>
        <v>-1.0153138607218857</v>
      </c>
      <c r="JN139" s="46">
        <f>step*(+prop_idu_male*'By group'!BN$9*Population!BN139-'By group'!N$8*Population!N139)</f>
        <v>-0.8171124982649689</v>
      </c>
      <c r="JO139" s="45">
        <f>step*(+(1-prop_idu_male)*'By group'!BB$9*Population!BB139-'By group'!O$8*Population!O139-'By group'!O$6*Population!O139+'By group'!AB$7*Population!AB139)</f>
        <v>-8076.5409941050812</v>
      </c>
      <c r="JP139" s="46">
        <f>step*(+(1-prop_idu_male)*'By group'!BC$9*Population!BC139-'By group'!P$8*Population!P139-'By group'!P$6*Population!P139+'By group'!AC$7*Population!AC139)</f>
        <v>-12.368066983724948</v>
      </c>
      <c r="JQ139" s="46">
        <f>step*(+(1-prop_idu_male)*'By group'!BD$9*Population!BD139-'By group'!Q$8*Population!Q139-'By group'!Q$6*Population!Q139+'By group'!AD$7*Population!AD139)</f>
        <v>-35.880407367104219</v>
      </c>
      <c r="JR139" s="46">
        <f>step*(+(1-prop_idu_male)*'By group'!BE$9*Population!BE139-'By group'!R$8*Population!R139-'By group'!R$6*Population!R139+'By group'!AE$7*Population!AE139)</f>
        <v>-36.652613071973406</v>
      </c>
      <c r="JS139" s="46">
        <f>step*(+(1-prop_idu_male)*'By group'!BF$9*Population!BF139-'By group'!S$8*Population!S139-'By group'!S$6*Population!S139+'By group'!AF$7*Population!AF139)</f>
        <v>-10.895187552061174</v>
      </c>
      <c r="JT139" s="46">
        <f>step*(+(1-prop_idu_male)*'By group'!BG$9*Population!BG139-'By group'!T$8*Population!T139-'By group'!T$6*Population!T139+'By group'!AG$7*Population!AG139)</f>
        <v>-2.0820641473203598</v>
      </c>
      <c r="JU139" s="46">
        <f>step*(+(1-prop_idu_male)*'By group'!BH$9*Population!BH139-'By group'!U$8*Population!U139-'By group'!U$6*Population!U139+'By group'!AH$7*Population!AH139)</f>
        <v>-1.7381604874407561</v>
      </c>
      <c r="JV139" s="46">
        <f>step*(+(1-prop_idu_male)*'By group'!BI$9*Population!BI139-'By group'!V$8*Population!V139-'By group'!V$6*Population!V139+'By group'!AI$7*Population!AI139)</f>
        <v>0</v>
      </c>
      <c r="JW139" s="46">
        <f>step*(+(1-prop_idu_male)*'By group'!BJ$9*Population!BJ139-'By group'!W$8*Population!W139-'By group'!W$6*Population!W139+'By group'!AJ$7*Population!AJ139)</f>
        <v>0</v>
      </c>
      <c r="JX139" s="46">
        <f>step*(+(1-prop_idu_male)*'By group'!BK$9*Population!BK139-'By group'!X$8*Population!X139-'By group'!X$6*Population!X139+'By group'!AK$7*Population!AK139)</f>
        <v>0</v>
      </c>
      <c r="JY139" s="46">
        <f>step*(+(1-prop_idu_male)*'By group'!BL$9*Population!BL139-'By group'!Y$8*Population!Y139-'By group'!Y$6*Population!Y139+'By group'!AL$7*Population!AL139)</f>
        <v>-3.6366497203227066</v>
      </c>
      <c r="JZ139" s="46">
        <f>step*(+(1-prop_idu_male)*'By group'!BM$9*Population!BM139-'By group'!Z$8*Population!Z139-'By group'!Z$6*Population!Z139+'By group'!AM$7*Population!AM139)</f>
        <v>-1.7891710341159888</v>
      </c>
      <c r="KA139" s="76">
        <f>step*(+(1-prop_idu_male)*'By group'!BN$9*Population!BN139-'By group'!AA$8*Population!AA139-'By group'!AA$6*Population!AA139+'By group'!AN$7*Population!AN139)</f>
        <v>-1.4132819025184691</v>
      </c>
      <c r="KB139" s="46">
        <f>step*(+'By group'!O$6*Population!O139-'By group'!AB$7*Population!AB139)</f>
        <v>6911.1795833651158</v>
      </c>
      <c r="KC139" s="46">
        <f>step*(+'By group'!P$6*Population!P139-'By group'!AC$7*Population!AC139)</f>
        <v>8.9507288072382813</v>
      </c>
      <c r="KD139" s="46">
        <f>step*(+'By group'!Q$6*Population!Q139-'By group'!AD$7*Population!AD139)</f>
        <v>25.882887223273229</v>
      </c>
      <c r="KE139" s="46">
        <f>step*(+'By group'!R$6*Population!R139-'By group'!AE$7*Population!AE139)</f>
        <v>26.321386652849398</v>
      </c>
      <c r="KF139" s="46">
        <f>step*(+'By group'!S$6*Population!S139-'By group'!AF$7*Population!AF139)</f>
        <v>7.7974319264863716</v>
      </c>
      <c r="KG139" s="46">
        <f>step*(+'By group'!T$6*Population!T139-'By group'!AG$7*Population!AG139)</f>
        <v>1.4864068022993004</v>
      </c>
      <c r="KH139" s="46">
        <f>step*(+'By group'!U$6*Population!U139-'By group'!AH$7*Population!AH139)</f>
        <v>1.2355192553534031</v>
      </c>
      <c r="KI139" s="46">
        <f>step*(+'By group'!V$6*Population!V139-'By group'!AI$7*Population!AI139)</f>
        <v>0</v>
      </c>
      <c r="KJ139" s="46">
        <f>step*(+'By group'!W$6*Population!W139-'By group'!AJ$7*Population!AJ139)</f>
        <v>0</v>
      </c>
      <c r="KK139" s="46">
        <f>step*(+'By group'!X$6*Population!X139-'By group'!AK$7*Population!AK139)</f>
        <v>0</v>
      </c>
      <c r="KL139" s="46">
        <f>step*(+'By group'!Y$6*Population!Y139-'By group'!AL$7*Population!AL139)</f>
        <v>2.584055337012626</v>
      </c>
      <c r="KM139" s="46">
        <f>step*(+'By group'!Z$6*Population!Z139-'By group'!AM$7*Population!AM139)</f>
        <v>1.265044956910748</v>
      </c>
      <c r="KN139" s="46">
        <f>step*(+'By group'!AA$6*Population!AA139-'By group'!AN$7*Population!AN139)</f>
        <v>0.99355751423200389</v>
      </c>
      <c r="KO139" s="45">
        <v>0</v>
      </c>
      <c r="KP139" s="46">
        <v>0</v>
      </c>
      <c r="KQ139" s="46">
        <v>0</v>
      </c>
      <c r="KR139" s="46">
        <v>0</v>
      </c>
      <c r="KS139" s="46">
        <v>0</v>
      </c>
      <c r="KT139" s="46">
        <v>0</v>
      </c>
      <c r="KU139" s="46">
        <v>0</v>
      </c>
      <c r="KV139" s="46">
        <v>0</v>
      </c>
      <c r="KW139" s="46">
        <v>0</v>
      </c>
      <c r="KX139" s="46">
        <v>0</v>
      </c>
      <c r="KY139" s="46">
        <v>0</v>
      </c>
      <c r="KZ139" s="46">
        <v>0</v>
      </c>
      <c r="LA139" s="46">
        <v>0</v>
      </c>
      <c r="LB139" s="188">
        <f>step*(-'By group'!BB$9*Population!BB139+'By group'!B$8*Population!B139+'By group'!O$8*Population!O139)</f>
        <v>2244.6201223886355</v>
      </c>
      <c r="LC139" s="189">
        <f>step*(-'By group'!BC$9*Population!BC139+'By group'!C$8*Population!C139+'By group'!P$8*Population!P139)</f>
        <v>9.8631837233876674</v>
      </c>
      <c r="LD139" s="189">
        <f>step*(-'By group'!BD$9*Population!BD139+'By group'!D$8*Population!D139+'By group'!Q$8*Population!Q139)</f>
        <v>28.93792893042064</v>
      </c>
      <c r="LE139" s="189">
        <f>step*(-'By group'!BE$9*Population!BE139+'By group'!E$8*Population!E139+'By group'!R$8*Population!R139)</f>
        <v>30.015677914545762</v>
      </c>
      <c r="LF139" s="189">
        <f>step*(-'By group'!BF$9*Population!BF139+'By group'!F$8*Population!F139+'By group'!S$8*Population!S139)</f>
        <v>9.0240921817794835</v>
      </c>
      <c r="LG139" s="189">
        <f>step*(-'By group'!BG$9*Population!BG139+'By group'!G$8*Population!G139+'By group'!T$8*Population!T139)</f>
        <v>1.7383899046031499</v>
      </c>
      <c r="LH139" s="189">
        <f>step*(-'By group'!BH$9*Population!BH139+'By group'!H$8*Population!H139+'By group'!U$8*Population!U139)</f>
        <v>1.4713334227642434</v>
      </c>
      <c r="LI139" s="189">
        <f>step*(-'By group'!BI$9*Population!BI139+'By group'!I$8*Population!I139+'By group'!V$8*Population!V139)</f>
        <v>0</v>
      </c>
      <c r="LJ139" s="189">
        <f>step*(-'By group'!BJ$9*Population!BJ139+'By group'!J$8*Population!J139+'By group'!W$8*Population!W139)</f>
        <v>0</v>
      </c>
      <c r="LK139" s="189">
        <f>step*(-'By group'!BK$9*Population!BK139+'By group'!K$8*Population!K139+'By group'!X$8*Population!X139)</f>
        <v>0</v>
      </c>
      <c r="LL139" s="189">
        <f>step*(-'By group'!BL$9*Population!BL139+'By group'!L$8*Population!L139+'By group'!Y$8*Population!Y139)</f>
        <v>3.081894281327016</v>
      </c>
      <c r="LM139" s="189">
        <f>step*(-'By group'!BM$9*Population!BM139+'By group'!M$8*Population!M139+'By group'!Z$8*Population!Z139)</f>
        <v>1.5394399379271264</v>
      </c>
      <c r="LN139" s="189">
        <f>step*(-'By group'!BN$9*Population!BN139+'By group'!N$8*Population!N139+'By group'!AA$8*Population!AA139)</f>
        <v>1.2368368865514343</v>
      </c>
    </row>
    <row r="140" spans="1:326" x14ac:dyDescent="0.25">
      <c r="A140">
        <f t="shared" si="195"/>
        <v>68</v>
      </c>
      <c r="B140" s="52">
        <f>step*((-'By group'!B$4-'By group'!B$5-'By group'!B$22)*Population!B140+'By group'!B$3*Population!$BO140)</f>
        <v>216238.81092435215</v>
      </c>
      <c r="C140" s="4">
        <f>step*((-'By group'!C$4-'By group'!C$5-'By group'!C$22)*Population!C140+'By group'!C$3*Population!$BO140)</f>
        <v>-5927.1496698643905</v>
      </c>
      <c r="D140" s="4">
        <f>step*((-'By group'!D$4-'By group'!D$5-'By group'!D$22)*Population!D140+'By group'!D$3*Population!$BO140)</f>
        <v>-38894.565348222401</v>
      </c>
      <c r="E140" s="4">
        <f>step*((-'By group'!E$4-'By group'!E$5-'By group'!E$22)*Population!E140+'By group'!E$3*Population!$BO140)</f>
        <v>-62274.503488438422</v>
      </c>
      <c r="F140" s="4">
        <f>step*((-'By group'!F$4-'By group'!F$5-'By group'!F$22)*Population!F140+'By group'!F$3*Population!$BO140)</f>
        <v>-25270.430768566875</v>
      </c>
      <c r="G140" s="4">
        <f>step*((-'By group'!G$4-'By group'!G$5-'By group'!G$22)*Population!G140+'By group'!G$3*Population!$BO140)</f>
        <v>-6126.2533196908307</v>
      </c>
      <c r="H140" s="4">
        <f>step*((-'By group'!H$4-'By group'!H$5-'By group'!H$22)*Population!H140+'By group'!H$3*Population!$BO140)</f>
        <v>-5690.5241839598675</v>
      </c>
      <c r="I140" s="4">
        <f>step*((-'By group'!I$4-'By group'!I$5-'By group'!I$22)*Population!I140+'By group'!I$3*Population!$BO140)</f>
        <v>0</v>
      </c>
      <c r="J140" s="4">
        <f>step*((-'By group'!J$4-'By group'!J$5-'By group'!J$22)*Population!J140+'By group'!J$3*Population!$BO140)</f>
        <v>0</v>
      </c>
      <c r="K140" s="4">
        <f>step*((-'By group'!K$4-'By group'!K$5-'By group'!K$22)*Population!K140+'By group'!K$3*Population!$BO140)</f>
        <v>0</v>
      </c>
      <c r="L140" s="4">
        <f>step*((-'By group'!L$4-'By group'!L$5-'By group'!L$22)*Population!L140+'By group'!L$3*Population!$BO140)</f>
        <v>-3147.1497611662621</v>
      </c>
      <c r="M140" s="4">
        <f>step*((-'By group'!M$4-'By group'!M$5-'By group'!M$22)*Population!M140+'By group'!M$3*Population!$BO140)</f>
        <v>-1785.245469330385</v>
      </c>
      <c r="N140" s="4">
        <f>step*((-'By group'!N$4-'By group'!N$5-'By group'!N$22)*Population!N140+'By group'!N$3*Population!$BO140)</f>
        <v>-1691.8644885223712</v>
      </c>
      <c r="O140" s="8">
        <f>step*((-'By group'!O$4-'By group'!O$5-'By group'!O$22)*Population!O140+'By group'!O$3*Population!$BO140)</f>
        <v>150109.27587701334</v>
      </c>
      <c r="P140" s="4">
        <f>step*((-'By group'!P$4-'By group'!P$5-'By group'!P$22)*Population!P140+'By group'!P$3*Population!$BO140)</f>
        <v>-2930.6216270648397</v>
      </c>
      <c r="Q140" s="4">
        <f>step*((-'By group'!Q$4-'By group'!Q$5-'By group'!Q$22)*Population!Q140+'By group'!Q$3*Population!$BO140)</f>
        <v>-19223.169002414896</v>
      </c>
      <c r="R140" s="4">
        <f>step*((-'By group'!R$4-'By group'!R$5-'By group'!R$22)*Population!R140+'By group'!R$3*Population!$BO140)</f>
        <v>-30760.59764944189</v>
      </c>
      <c r="S140" s="4">
        <f>step*((-'By group'!S$4-'By group'!S$5-'By group'!S$22)*Population!S140+'By group'!S$3*Population!$BO140)</f>
        <v>-12476.820936733133</v>
      </c>
      <c r="T140" s="4">
        <f>step*((-'By group'!T$4-'By group'!T$5-'By group'!T$22)*Population!T140+'By group'!T$3*Population!$BO140)</f>
        <v>-3023.7532703724278</v>
      </c>
      <c r="U140" s="4">
        <f>step*((-'By group'!U$4-'By group'!U$5-'By group'!U$22)*Population!U140+'By group'!U$3*Population!$BO140)</f>
        <v>-2807.1268045827173</v>
      </c>
      <c r="V140" s="4">
        <f>step*((-'By group'!V$4-'By group'!V$5-'By group'!V$22)*Population!V140+'By group'!V$3*Population!$BO140)</f>
        <v>0</v>
      </c>
      <c r="W140" s="4">
        <f>step*((-'By group'!W$4-'By group'!W$5-'By group'!W$22)*Population!W140+'By group'!W$3*Population!$BO140)</f>
        <v>0</v>
      </c>
      <c r="X140" s="4">
        <f>step*((-'By group'!X$4-'By group'!X$5-'By group'!X$22)*Population!X140+'By group'!X$3*Population!$BO140)</f>
        <v>0</v>
      </c>
      <c r="Y140" s="4">
        <f>step*((-'By group'!Y$4-'By group'!Y$5-'By group'!Y$22)*Population!Y140+'By group'!Y$3*Population!$BO140)</f>
        <v>-1552.3878739566117</v>
      </c>
      <c r="Z140" s="4">
        <f>step*((-'By group'!Z$4-'By group'!Z$5-'By group'!Z$22)*Population!Z140+'By group'!Z$3*Population!$BO140)</f>
        <v>-880.05040049908018</v>
      </c>
      <c r="AA140" s="4">
        <f>step*((-'By group'!AA$4-'By group'!AA$5-'By group'!AA$22)*Population!AA140+'By group'!AA$3*Population!$BO140)</f>
        <v>-833.50017037397595</v>
      </c>
      <c r="AB140" s="8">
        <f>step*((-'By group'!AB$4-'By group'!AB$5-'By group'!AB$22)*Population!AB140+'By group'!AB$3*Population!$BO140)</f>
        <v>-1417.7772022597544</v>
      </c>
      <c r="AC140" s="4">
        <f>step*((-'By group'!AC$4-'By group'!AC$5-'By group'!AC$22)*Population!AC140+'By group'!AC$3*Population!$BO140)</f>
        <v>-208.04910950394876</v>
      </c>
      <c r="AD140" s="4">
        <f>step*((-'By group'!AD$4-'By group'!AD$5-'By group'!AD$22)*Population!AD140+'By group'!AD$3*Population!$BO140)</f>
        <v>-1372.2936110538969</v>
      </c>
      <c r="AE140" s="4">
        <f>step*((-'By group'!AE$4-'By group'!AE$5-'By group'!AE$22)*Population!AE140+'By group'!AE$3*Population!$BO140)</f>
        <v>-2212.9738388929386</v>
      </c>
      <c r="AF140" s="4">
        <f>step*((-'By group'!AF$4-'By group'!AF$5-'By group'!AF$22)*Population!AF140+'By group'!AF$3*Population!$BO140)</f>
        <v>-902.8770056156593</v>
      </c>
      <c r="AG140" s="4">
        <f>step*((-'By group'!AG$4-'By group'!AG$5-'By group'!AG$22)*Population!AG140+'By group'!AG$3*Population!$BO140)</f>
        <v>-219.73591474429386</v>
      </c>
      <c r="AH140" s="4">
        <f>step*((-'By group'!AH$4-'By group'!AH$5-'By group'!AH$22)*Population!AH140+'By group'!AH$3*Population!$BO140)</f>
        <v>-205.50414185123842</v>
      </c>
      <c r="AI140" s="4">
        <f>step*((-'By group'!AI$4-'By group'!AI$5-'By group'!AI$22)*Population!AI140+'By group'!AI$3*Population!$BO140)</f>
        <v>0</v>
      </c>
      <c r="AJ140" s="4">
        <f>step*((-'By group'!AJ$4-'By group'!AJ$5-'By group'!AJ$22)*Population!AJ140+'By group'!AJ$3*Population!$BO140)</f>
        <v>0</v>
      </c>
      <c r="AK140" s="4">
        <f>step*((-'By group'!AK$4-'By group'!AK$5-'By group'!AK$22)*Population!AK140+'By group'!AK$3*Population!$BO140)</f>
        <v>0</v>
      </c>
      <c r="AL140" s="4">
        <f>step*((-'By group'!AL$4-'By group'!AL$5-'By group'!AL$22)*Population!AL140+'By group'!AL$3*Population!$BO140)</f>
        <v>-113.71928714087177</v>
      </c>
      <c r="AM140" s="4">
        <f>step*((-'By group'!AM$4-'By group'!AM$5-'By group'!AM$22)*Population!AM140+'By group'!AM$3*Population!$BO140)</f>
        <v>-65.004872640604248</v>
      </c>
      <c r="AN140" s="4">
        <f>step*((-'By group'!AN$4-'By group'!AN$5-'By group'!AN$22)*Population!AN140+'By group'!AN$3*Population!$BO140)</f>
        <v>-62.15488454319776</v>
      </c>
      <c r="AO140" s="8">
        <f>step*((-'By group'!AO$4-'By group'!AO$5-'By group'!AO$22)*Population!AO140+'By group'!AO$3*Population!$BO140)</f>
        <v>19666.826756334827</v>
      </c>
      <c r="AP140" s="4">
        <f>step*((-'By group'!AP$4-'By group'!AP$5-'By group'!AP$22)*Population!AP140+'By group'!AP$3*Population!$BO140)</f>
        <v>-682.62313687232984</v>
      </c>
      <c r="AQ140" s="4">
        <f>step*((-'By group'!AQ$4-'By group'!AQ$5-'By group'!AQ$22)*Population!AQ140+'By group'!AQ$3*Population!$BO140)</f>
        <v>-4473.6653442112765</v>
      </c>
      <c r="AR140" s="4">
        <f>step*((-'By group'!AR$4-'By group'!AR$5-'By group'!AR$22)*Population!AR140+'By group'!AR$3*Population!$BO140)</f>
        <v>-7147.0943435127874</v>
      </c>
      <c r="AS140" s="4">
        <f>step*((-'By group'!AS$4-'By group'!AS$5-'By group'!AS$22)*Population!AS140+'By group'!AS$3*Population!$BO140)</f>
        <v>-2894.5024585234642</v>
      </c>
      <c r="AT140" s="4">
        <f>step*((-'By group'!AT$4-'By group'!AT$5-'By group'!AT$22)*Population!AT140+'By group'!AT$3*Population!$BO140)</f>
        <v>-700.53692886844954</v>
      </c>
      <c r="AU140" s="4">
        <f>step*((-'By group'!AU$4-'By group'!AU$5-'By group'!AU$22)*Population!AU140+'By group'!AU$3*Population!$BO140)</f>
        <v>-648.35833148049392</v>
      </c>
      <c r="AV140" s="4">
        <f>step*((-'By group'!AV$4-'By group'!AV$5-'By group'!AV$22)*Population!AV140+'By group'!AV$3*Population!$BO140)</f>
        <v>0</v>
      </c>
      <c r="AW140" s="4">
        <f>step*((-'By group'!AW$4-'By group'!AW$5-'By group'!AW$22)*Population!AW140+'By group'!AW$3*Population!$BO140)</f>
        <v>0</v>
      </c>
      <c r="AX140" s="4">
        <f>step*((-'By group'!AX$4-'By group'!AX$5-'By group'!AX$22)*Population!AX140+'By group'!AX$3*Population!$BO140)</f>
        <v>0</v>
      </c>
      <c r="AY140" s="4">
        <f>step*((-'By group'!AY$4-'By group'!AY$5-'By group'!AY$22)*Population!AY140+'By group'!AY$3*Population!$BO140)</f>
        <v>-358.47975605922812</v>
      </c>
      <c r="AZ140" s="4">
        <f>step*((-'By group'!AZ$4-'By group'!AZ$5-'By group'!AZ$22)*Population!AZ140+'By group'!AZ$3*Population!$BO140)</f>
        <v>-202.35537489772841</v>
      </c>
      <c r="BA140" s="4">
        <f>step*((-'By group'!BA$4-'By group'!BA$5-'By group'!BA$22)*Population!BA140+'By group'!BA$3*Population!$BO140)</f>
        <v>-190.30471384089893</v>
      </c>
      <c r="BB140" s="8">
        <f>step*((-'By group'!BB$4-'By group'!BB$5-'By group'!BB$22)*Population!BB140+'By group'!BB$3*Population!$BO140)</f>
        <v>6221.7042063815661</v>
      </c>
      <c r="BC140" s="4">
        <f>step*((-'By group'!BC$4-'By group'!BC$5-'By group'!BC$22)*Population!BC140+'By group'!BC$3*Population!$BO140)</f>
        <v>-472.40624755517928</v>
      </c>
      <c r="BD140" s="4">
        <f>step*((-'By group'!BD$4-'By group'!BD$5-'By group'!BD$22)*Population!BD140+'By group'!BD$3*Population!$BO140)</f>
        <v>-2396.042450638678</v>
      </c>
      <c r="BE140" s="4">
        <f>step*((-'By group'!BE$4-'By group'!BE$5-'By group'!BE$22)*Population!BE140+'By group'!BE$3*Population!$BO140)</f>
        <v>-3333.7704259853463</v>
      </c>
      <c r="BF140" s="4">
        <f>step*((-'By group'!BF$4-'By group'!BF$5-'By group'!BF$22)*Population!BF140+'By group'!BF$3*Population!$BO140)</f>
        <v>-1236.9622177155525</v>
      </c>
      <c r="BG140" s="4">
        <f>step*((-'By group'!BG$4-'By group'!BG$5-'By group'!BG$22)*Population!BG140+'By group'!BG$3*Population!$BO140)</f>
        <v>-282.30884855510823</v>
      </c>
      <c r="BH140" s="4">
        <f>step*((-'By group'!BH$4-'By group'!BH$5-'By group'!BH$22)*Population!BH140+'By group'!BH$3*Population!$BO140)</f>
        <v>-242.73761566787377</v>
      </c>
      <c r="BI140" s="4">
        <f>step*((-'By group'!BI$4-'By group'!BI$5-'By group'!BI$22)*Population!BI140+'By group'!BI$3*Population!$BO140)</f>
        <v>0</v>
      </c>
      <c r="BJ140" s="4">
        <f>step*((-'By group'!BJ$4-'By group'!BJ$5-'By group'!BJ$22)*Population!BJ140+'By group'!BJ$3*Population!$BO140)</f>
        <v>0</v>
      </c>
      <c r="BK140" s="4">
        <f>step*((-'By group'!BK$4-'By group'!BK$5-'By group'!BK$22)*Population!BK140+'By group'!BK$3*Population!$BO140)</f>
        <v>0</v>
      </c>
      <c r="BL140" s="4">
        <f>step*((-'By group'!BL$4-'By group'!BL$5-'By group'!BL$22)*Population!BL140+'By group'!BL$3*Population!$BO140)</f>
        <v>-159.61696744159983</v>
      </c>
      <c r="BM140" s="4">
        <f>step*((-'By group'!BM$4-'By group'!BM$5-'By group'!BM$22)*Population!BM140+'By group'!BM$3*Population!$BO140)</f>
        <v>-81.272506444131437</v>
      </c>
      <c r="BN140" s="4">
        <f>step*((-'By group'!BN$4-'By group'!BN$5-'By group'!BN$22)*Population!BN140+'By group'!BN$3*Population!$BO140)</f>
        <v>-68.012497199343656</v>
      </c>
      <c r="BO140" s="71">
        <f>-step*SUM(SCR!B140:N140)*Population!B140</f>
        <v>-154531.50062710635</v>
      </c>
      <c r="BP140" s="4">
        <f>step*-SUM('By group'!C$11:C$21)*Population!C140</f>
        <v>-148178.74174660977</v>
      </c>
      <c r="BQ140" s="4">
        <f>step*-SUM('By group'!D$11:D$21)*Population!D140</f>
        <v>-108040.45930061779</v>
      </c>
      <c r="BR140" s="4">
        <f>step*-SUM('By group'!E$11:E$21)*Population!E140</f>
        <v>-44481.788206027442</v>
      </c>
      <c r="BS140" s="4">
        <f>step*-SUM('By group'!F$11:F$21)*Population!F140</f>
        <v>-13300.226720298357</v>
      </c>
      <c r="BT140" s="4">
        <f>step*-SUM('By group'!G$11:G$21)*Population!G140</f>
        <v>-6381.5138746779485</v>
      </c>
      <c r="BU140" s="4">
        <f>step*-SUM('By group'!H$11:H$21)*Population!H140</f>
        <v>0</v>
      </c>
      <c r="BV140" s="4">
        <f>step*-SUM('By group'!I$11:I$21)*Population!I140</f>
        <v>0</v>
      </c>
      <c r="BW140" s="4">
        <f>step*-SUM('By group'!J$11:J$21)*Population!J140</f>
        <v>0</v>
      </c>
      <c r="BX140" s="4">
        <f>step*-SUM('By group'!K$11:K$21)*Population!K140</f>
        <v>0</v>
      </c>
      <c r="BY140" s="4">
        <f>step*-SUM('By group'!L$11:L$21)*Population!L140</f>
        <v>-2247.9641151187584</v>
      </c>
      <c r="BZ140" s="4">
        <f>step*-SUM('By group'!M$11:M$21)*Population!M140</f>
        <v>-1115.7784183314907</v>
      </c>
      <c r="CA140" s="4">
        <f>step*-SUM('By group'!N$11:N$21)*Population!N140</f>
        <v>0</v>
      </c>
      <c r="CB140" s="13">
        <f>-step*SUM(SCR!O140:AA140)*Population!O140</f>
        <v>-76416.872539522301</v>
      </c>
      <c r="CC140" s="4">
        <f>step*-SUM('By group'!P$11:P$21)*Population!P140</f>
        <v>-73265.540676620993</v>
      </c>
      <c r="CD140" s="4">
        <f>step*-SUM('By group'!Q$11:Q$21)*Population!Q140</f>
        <v>-53397.691673374713</v>
      </c>
      <c r="CE140" s="4">
        <f>step*-SUM('By group'!R$11:R$21)*Population!R140</f>
        <v>-21971.855463887063</v>
      </c>
      <c r="CF140" s="4">
        <f>step*-SUM('By group'!S$11:S$21)*Population!S140</f>
        <v>-6566.7478614384909</v>
      </c>
      <c r="CG140" s="4">
        <f>step*-SUM('By group'!T$11:T$21)*Population!T140</f>
        <v>-3149.7429899712788</v>
      </c>
      <c r="CH140" s="4">
        <f>step*-SUM('By group'!U$11:U$21)*Population!U140</f>
        <v>0</v>
      </c>
      <c r="CI140" s="4">
        <f>step*-SUM('By group'!V$11:V$21)*Population!V140</f>
        <v>0</v>
      </c>
      <c r="CJ140" s="4">
        <f>step*-SUM('By group'!W$11:W$21)*Population!W140</f>
        <v>0</v>
      </c>
      <c r="CK140" s="4">
        <f>step*-SUM('By group'!X$11:X$21)*Population!X140</f>
        <v>0</v>
      </c>
      <c r="CL140" s="4">
        <f>step*-SUM('By group'!Y$11:Y$21)*Population!Y140</f>
        <v>-1108.8484813975797</v>
      </c>
      <c r="CM140" s="4">
        <f>step*-SUM('By group'!Z$11:Z$21)*Population!Z140</f>
        <v>-550.03150031192513</v>
      </c>
      <c r="CN140" s="4">
        <f>step*-SUM('By group'!AA$11:AA$21)*Population!AA140</f>
        <v>0</v>
      </c>
      <c r="CO140" s="13">
        <f>-step*SUM(SCR!AB140:AN140)*Population!AB140</f>
        <v>-5414.9341193958089</v>
      </c>
      <c r="CP140" s="4">
        <f>step*-SUM('By group'!AC$11:AC$21)*Population!AC140</f>
        <v>-5201.2277375987187</v>
      </c>
      <c r="CQ140" s="4">
        <f>step*-SUM('By group'!AD$11:AD$21)*Population!AD140</f>
        <v>-3811.9266973719359</v>
      </c>
      <c r="CR140" s="4">
        <f>step*-SUM('By group'!AE$11:AE$21)*Population!AE140</f>
        <v>-1580.6955992092419</v>
      </c>
      <c r="CS140" s="4">
        <f>step*-SUM('By group'!AF$11:AF$21)*Population!AF140</f>
        <v>-475.19842400824177</v>
      </c>
      <c r="CT140" s="4">
        <f>step*-SUM('By group'!AG$11:AG$21)*Population!AG140</f>
        <v>-228.89157785863944</v>
      </c>
      <c r="CU140" s="4">
        <f>step*-SUM('By group'!AH$11:AH$21)*Population!AH140</f>
        <v>0</v>
      </c>
      <c r="CV140" s="4">
        <f>step*-SUM('By group'!AI$11:AI$21)*Population!AI140</f>
        <v>0</v>
      </c>
      <c r="CW140" s="4">
        <f>step*-SUM('By group'!AJ$11:AJ$21)*Population!AJ140</f>
        <v>0</v>
      </c>
      <c r="CX140" s="4">
        <f>step*-SUM('By group'!AK$11:AK$21)*Population!AK140</f>
        <v>0</v>
      </c>
      <c r="CY140" s="4">
        <f>step*-SUM('By group'!AL$11:AL$21)*Population!AL140</f>
        <v>-81.228062243479826</v>
      </c>
      <c r="CZ140" s="4">
        <f>step*-SUM('By group'!AM$11:AM$21)*Population!AM140</f>
        <v>-40.628045400377658</v>
      </c>
      <c r="DA140" s="4">
        <f>step*-SUM('By group'!AN$11:AN$21)*Population!AN140</f>
        <v>0</v>
      </c>
      <c r="DB140" s="13">
        <f>-step*SUM(SCR!AO140:BA140)*Population!AO140</f>
        <v>-17803.810858293495</v>
      </c>
      <c r="DC140" s="4">
        <f>step*-SUM('By group'!AP$11:AP$21)*Population!AP140</f>
        <v>-17065.578421808244</v>
      </c>
      <c r="DD140" s="4">
        <f>step*-SUM('By group'!AQ$11:AQ$21)*Population!AQ140</f>
        <v>-12426.848178364657</v>
      </c>
      <c r="DE140" s="4">
        <f>step*-SUM('By group'!AR$11:AR$21)*Population!AR140</f>
        <v>-5105.0673882234196</v>
      </c>
      <c r="DF140" s="4">
        <f>step*-SUM('By group'!AS$11:AS$21)*Population!AS140</f>
        <v>-1523.4223465912971</v>
      </c>
      <c r="DG140" s="4">
        <f>step*-SUM('By group'!AT$11:AT$21)*Population!AT140</f>
        <v>-729.72596757130157</v>
      </c>
      <c r="DH140" s="4">
        <f>step*-SUM('By group'!AU$11:AU$21)*Population!AU140</f>
        <v>0</v>
      </c>
      <c r="DI140" s="4">
        <f>step*-SUM('By group'!AV$11:AV$21)*Population!AV140</f>
        <v>0</v>
      </c>
      <c r="DJ140" s="4">
        <f>step*-SUM('By group'!AW$11:AW$21)*Population!AW140</f>
        <v>0</v>
      </c>
      <c r="DK140" s="4">
        <f>step*-SUM('By group'!AX$11:AX$21)*Population!AX140</f>
        <v>0</v>
      </c>
      <c r="DL140" s="4">
        <f>step*-SUM('By group'!AY$11:AY$21)*Population!AY140</f>
        <v>-256.05696861373434</v>
      </c>
      <c r="DM140" s="4">
        <f>step*-SUM('By group'!AZ$11:AZ$21)*Population!AZ140</f>
        <v>-126.47210931108026</v>
      </c>
      <c r="DN140" s="4">
        <f>step*-SUM('By group'!BA$11:BA$21)*Population!BA140</f>
        <v>0</v>
      </c>
      <c r="DO140" s="13">
        <f>-step*SUM(SCR!BB140:BN140)*Population!BB140</f>
        <v>-8357.9396927324924</v>
      </c>
      <c r="DP140" s="4">
        <f>step*-SUM('By group'!BC$11:BC$21)*Population!BC140</f>
        <v>-7873.4374592529875</v>
      </c>
      <c r="DQ140" s="4">
        <f>step*-SUM('By group'!BD$11:BD$21)*Population!BD140</f>
        <v>-5445.5510241788133</v>
      </c>
      <c r="DR140" s="4">
        <f>step*-SUM('By group'!BE$11:BE$21)*Population!BE140</f>
        <v>-2083.6065162408413</v>
      </c>
      <c r="DS140" s="4">
        <f>step*-SUM('By group'!BF$11:BF$21)*Population!BF140</f>
        <v>-589.02962748359641</v>
      </c>
      <c r="DT140" s="4">
        <f>step*-SUM('By group'!BG$11:BG$21)*Population!BG140</f>
        <v>-271.45081591837328</v>
      </c>
      <c r="DU140" s="4">
        <f>step*-SUM('By group'!BH$11:BH$21)*Population!BH140</f>
        <v>0</v>
      </c>
      <c r="DV140" s="4">
        <f>step*-SUM('By group'!BI$11:BI$21)*Population!BI140</f>
        <v>0</v>
      </c>
      <c r="DW140" s="4">
        <f>step*-SUM('By group'!BJ$11:BJ$21)*Population!BJ140</f>
        <v>0</v>
      </c>
      <c r="DX140" s="4">
        <f>step*-SUM('By group'!BK$11:BK$21)*Population!BK140</f>
        <v>0</v>
      </c>
      <c r="DY140" s="4">
        <f>step*-SUM('By group'!BL$11:BL$21)*Population!BL140</f>
        <v>-88.676093023111036</v>
      </c>
      <c r="DZ140" s="4">
        <f>step*-SUM('By group'!BM$11:BM$21)*Population!BM140</f>
        <v>-40.636253222065719</v>
      </c>
      <c r="EA140" s="4">
        <f>step*-SUM('By group'!BN$11:BN$21)*Population!BN140</f>
        <v>0</v>
      </c>
      <c r="EB140" s="52">
        <v>0</v>
      </c>
      <c r="EC140" s="4">
        <f t="shared" si="196"/>
        <v>154531.50062710635</v>
      </c>
      <c r="ED140" s="4">
        <f t="shared" si="196"/>
        <v>148178.74174660977</v>
      </c>
      <c r="EE140" s="4">
        <f t="shared" si="197"/>
        <v>108040.45930061779</v>
      </c>
      <c r="EF140" s="4">
        <f t="shared" si="198"/>
        <v>44481.788206027442</v>
      </c>
      <c r="EG140" s="4">
        <f t="shared" si="199"/>
        <v>13300.226720298357</v>
      </c>
      <c r="EH140" s="4">
        <f t="shared" si="199"/>
        <v>6381.5138746779485</v>
      </c>
      <c r="EI140" s="4">
        <v>0</v>
      </c>
      <c r="EJ140" s="4">
        <f t="shared" si="200"/>
        <v>0</v>
      </c>
      <c r="EK140" s="4">
        <f t="shared" si="201"/>
        <v>0</v>
      </c>
      <c r="EL140" s="4">
        <f t="shared" si="202"/>
        <v>0</v>
      </c>
      <c r="EM140" s="4">
        <f t="shared" si="203"/>
        <v>2247.9641151187584</v>
      </c>
      <c r="EN140" s="4">
        <f t="shared" si="204"/>
        <v>1115.7784183314907</v>
      </c>
      <c r="EO140" s="52">
        <v>0</v>
      </c>
      <c r="EP140" s="4">
        <f t="shared" si="205"/>
        <v>76416.872539522301</v>
      </c>
      <c r="EQ140" s="4">
        <f t="shared" si="206"/>
        <v>73265.540676620993</v>
      </c>
      <c r="ER140" s="4">
        <f t="shared" si="207"/>
        <v>53397.691673374713</v>
      </c>
      <c r="ES140" s="4">
        <f t="shared" si="208"/>
        <v>21971.855463887063</v>
      </c>
      <c r="ET140" s="4">
        <f t="shared" si="209"/>
        <v>6566.7478614384909</v>
      </c>
      <c r="EU140" s="4">
        <f t="shared" si="210"/>
        <v>3149.7429899712788</v>
      </c>
      <c r="EV140" s="4">
        <v>0</v>
      </c>
      <c r="EW140" s="4">
        <f t="shared" si="211"/>
        <v>0</v>
      </c>
      <c r="EX140" s="4">
        <f t="shared" si="212"/>
        <v>0</v>
      </c>
      <c r="EY140" s="4">
        <f t="shared" si="213"/>
        <v>0</v>
      </c>
      <c r="EZ140" s="4">
        <f t="shared" si="214"/>
        <v>1108.8484813975797</v>
      </c>
      <c r="FA140" s="4">
        <f t="shared" si="215"/>
        <v>550.03150031192513</v>
      </c>
      <c r="FB140" s="52">
        <v>0</v>
      </c>
      <c r="FC140" s="4">
        <f t="shared" si="216"/>
        <v>5414.9341193958089</v>
      </c>
      <c r="FD140" s="4">
        <f t="shared" si="217"/>
        <v>5201.2277375987187</v>
      </c>
      <c r="FE140" s="4">
        <f t="shared" si="218"/>
        <v>3811.9266973719359</v>
      </c>
      <c r="FF140" s="4">
        <f t="shared" si="219"/>
        <v>1580.6955992092419</v>
      </c>
      <c r="FG140" s="4">
        <f t="shared" si="220"/>
        <v>475.19842400824177</v>
      </c>
      <c r="FH140" s="4">
        <f t="shared" si="221"/>
        <v>228.89157785863944</v>
      </c>
      <c r="FI140" s="4">
        <v>0</v>
      </c>
      <c r="FJ140" s="4">
        <f t="shared" si="222"/>
        <v>0</v>
      </c>
      <c r="FK140" s="4">
        <f t="shared" si="223"/>
        <v>0</v>
      </c>
      <c r="FL140" s="4">
        <f t="shared" si="224"/>
        <v>0</v>
      </c>
      <c r="FM140" s="4">
        <f t="shared" si="225"/>
        <v>81.228062243479826</v>
      </c>
      <c r="FN140" s="9">
        <f t="shared" si="226"/>
        <v>40.628045400377658</v>
      </c>
      <c r="FO140" s="4">
        <v>0</v>
      </c>
      <c r="FP140" s="4">
        <f t="shared" si="227"/>
        <v>17803.810858293495</v>
      </c>
      <c r="FQ140" s="4">
        <f t="shared" si="228"/>
        <v>17065.578421808244</v>
      </c>
      <c r="FR140" s="4">
        <f t="shared" si="229"/>
        <v>12426.848178364657</v>
      </c>
      <c r="FS140" s="4">
        <f t="shared" si="230"/>
        <v>5105.0673882234196</v>
      </c>
      <c r="FT140" s="4">
        <f t="shared" si="231"/>
        <v>1523.4223465912971</v>
      </c>
      <c r="FU140" s="4">
        <f t="shared" si="232"/>
        <v>729.72596757130157</v>
      </c>
      <c r="FV140" s="4">
        <v>0</v>
      </c>
      <c r="FW140" s="4">
        <f t="shared" si="233"/>
        <v>0</v>
      </c>
      <c r="FX140" s="4">
        <f t="shared" si="234"/>
        <v>0</v>
      </c>
      <c r="FY140" s="4">
        <f t="shared" si="235"/>
        <v>0</v>
      </c>
      <c r="FZ140" s="4">
        <f t="shared" si="236"/>
        <v>256.05696861373434</v>
      </c>
      <c r="GA140" s="4">
        <f t="shared" si="237"/>
        <v>126.47210931108026</v>
      </c>
      <c r="GB140" s="4">
        <v>0</v>
      </c>
      <c r="GC140" s="4">
        <f t="shared" si="238"/>
        <v>8357.9396927324924</v>
      </c>
      <c r="GD140" s="4">
        <f t="shared" si="179"/>
        <v>7873.4374592529875</v>
      </c>
      <c r="GE140" s="4">
        <f t="shared" si="180"/>
        <v>5445.5510241788133</v>
      </c>
      <c r="GF140" s="4">
        <f t="shared" si="181"/>
        <v>2083.6065162408413</v>
      </c>
      <c r="GG140" s="4">
        <f t="shared" si="182"/>
        <v>589.02962748359641</v>
      </c>
      <c r="GH140" s="4">
        <f t="shared" si="183"/>
        <v>271.45081591837328</v>
      </c>
      <c r="GI140" s="4">
        <v>0</v>
      </c>
      <c r="GJ140" s="4">
        <f t="shared" si="239"/>
        <v>0</v>
      </c>
      <c r="GK140" s="4">
        <f t="shared" si="240"/>
        <v>0</v>
      </c>
      <c r="GL140" s="4">
        <f t="shared" si="184"/>
        <v>0</v>
      </c>
      <c r="GM140" s="4">
        <f t="shared" si="185"/>
        <v>88.676093023111036</v>
      </c>
      <c r="GN140" s="4">
        <f t="shared" si="186"/>
        <v>40.636253222065719</v>
      </c>
      <c r="GO140" s="52">
        <v>0</v>
      </c>
      <c r="GP140" s="4">
        <f>step*(-'By group'!C$32*Population!C140+'By group'!I$33*Population!I140)</f>
        <v>0</v>
      </c>
      <c r="GQ140" s="4">
        <f>step*(-'By group'!D$32*Population!D140+'By group'!J$33*Population!J140)</f>
        <v>0</v>
      </c>
      <c r="GR140" s="4">
        <f>step*(-'By group'!E$32*Population!E140+'By group'!K$33*Population!K140)</f>
        <v>0</v>
      </c>
      <c r="GS140" s="4">
        <f>step*(-'By group'!F$32*Population!F140+'By group'!L$33*Population!L140)</f>
        <v>-5526.1313025897989</v>
      </c>
      <c r="GT140" s="4">
        <f>step*(-'By group'!G$32*Population!G140+'By group'!M$33*Population!M140)</f>
        <v>-718.41356576984435</v>
      </c>
      <c r="GU140" s="4">
        <f>step*(-'By group'!H$32*Population!H140+'By group'!N$33*Population!N140)</f>
        <v>-628.4563113147434</v>
      </c>
      <c r="GV140" s="46">
        <f t="shared" si="241"/>
        <v>0</v>
      </c>
      <c r="GW140" s="14">
        <f t="shared" si="242"/>
        <v>0</v>
      </c>
      <c r="GX140" s="4">
        <f t="shared" si="243"/>
        <v>0</v>
      </c>
      <c r="GY140" s="4">
        <f t="shared" si="244"/>
        <v>5526.1313025897989</v>
      </c>
      <c r="GZ140" s="4">
        <f t="shared" si="245"/>
        <v>718.41356576984435</v>
      </c>
      <c r="HA140" s="4">
        <f t="shared" si="246"/>
        <v>628.4563113147434</v>
      </c>
      <c r="HB140" s="8">
        <v>0</v>
      </c>
      <c r="HC140" s="4">
        <f>step*(-'By group'!P$32*Population!P140+'By group'!V$33*Population!V140)</f>
        <v>0</v>
      </c>
      <c r="HD140" s="4">
        <f>step*(-'By group'!Q$32*Population!Q140+'By group'!W$33*Population!W140)</f>
        <v>0</v>
      </c>
      <c r="HE140" s="4">
        <f>step*(-'By group'!R$32*Population!R140+'By group'!X$33*Population!X140)</f>
        <v>0</v>
      </c>
      <c r="HF140" s="4">
        <f>step*(-'By group'!S$32*Population!S140+'By group'!Y$33*Population!Y140)</f>
        <v>-2728.9496900204558</v>
      </c>
      <c r="HG140" s="4">
        <f>step*(-'By group'!T$32*Population!T140+'By group'!Z$33*Population!Z140)</f>
        <v>-354.93284783829324</v>
      </c>
      <c r="HH140" s="4">
        <f>step*(-'By group'!U$32*Population!U140+'By group'!AA$33*Population!AA140)</f>
        <v>-310.30441680398474</v>
      </c>
      <c r="HI140" s="14">
        <f t="shared" si="247"/>
        <v>0</v>
      </c>
      <c r="HJ140" s="46">
        <f t="shared" si="248"/>
        <v>0</v>
      </c>
      <c r="HK140" s="4">
        <f t="shared" si="249"/>
        <v>0</v>
      </c>
      <c r="HL140" s="4">
        <f t="shared" si="250"/>
        <v>2728.9496900204558</v>
      </c>
      <c r="HM140" s="4">
        <f t="shared" si="251"/>
        <v>354.93284783829324</v>
      </c>
      <c r="HN140" s="9">
        <f t="shared" si="252"/>
        <v>310.30441680398474</v>
      </c>
      <c r="HO140" s="4">
        <v>0</v>
      </c>
      <c r="HP140" s="4">
        <f>step*(-'By group'!AC$32*Population!AC140+'By group'!AI$33*Population!AI140)</f>
        <v>0</v>
      </c>
      <c r="HQ140" s="4">
        <f>step*(-'By group'!AD$32*Population!AD140+'By group'!AJ$33*Population!AJ140)</f>
        <v>0</v>
      </c>
      <c r="HR140" s="4">
        <f>step*(-'By group'!AE$32*Population!AE140+'By group'!AK$33*Population!AK140)</f>
        <v>0</v>
      </c>
      <c r="HS140" s="4">
        <f>step*(-'By group'!AF$32*Population!AF140+'By group'!AL$33*Population!AL140)</f>
        <v>-196.98518088238097</v>
      </c>
      <c r="HT140" s="4">
        <f>step*(-'By group'!AG$32*Population!AG140+'By group'!AM$33*Population!AM140)</f>
        <v>-25.464292871539058</v>
      </c>
      <c r="HU140" s="4">
        <f>step*(-'By group'!AH$32*Population!AH140+'By group'!AN$33*Population!AN140)</f>
        <v>-22.417817823026702</v>
      </c>
      <c r="HV140" s="14">
        <f t="shared" si="253"/>
        <v>0</v>
      </c>
      <c r="HW140" s="46">
        <f t="shared" si="254"/>
        <v>0</v>
      </c>
      <c r="HX140" s="4">
        <f t="shared" si="255"/>
        <v>0</v>
      </c>
      <c r="HY140" s="4">
        <f t="shared" si="256"/>
        <v>196.98518088238097</v>
      </c>
      <c r="HZ140" s="4">
        <f t="shared" si="257"/>
        <v>25.464292871539058</v>
      </c>
      <c r="IA140" s="4">
        <f t="shared" si="258"/>
        <v>22.417817823026702</v>
      </c>
      <c r="IB140" s="8">
        <v>0</v>
      </c>
      <c r="IC140" s="4">
        <f>step*(-'By group'!AP$32*Population!AP140+'By group'!AV$33*Population!AV140)</f>
        <v>0</v>
      </c>
      <c r="ID140" s="4">
        <f>step*(-'By group'!AQ$32*Population!AQ140+'By group'!AW$33*Population!AW140)</f>
        <v>0</v>
      </c>
      <c r="IE140" s="4">
        <f>step*(-'By group'!AR$32*Population!AR140+'By group'!AX$33*Population!AX140)</f>
        <v>0</v>
      </c>
      <c r="IF140" s="4">
        <f>step*(-'By group'!AS$32*Population!AS140+'By group'!AY$33*Population!AY140)</f>
        <v>-633.68268898878136</v>
      </c>
      <c r="IG140" s="4">
        <f>step*(-'By group'!AT$32*Population!AT140+'By group'!AZ$33*Population!AZ140)</f>
        <v>-82.709138858720195</v>
      </c>
      <c r="IH140" s="4">
        <f>step*(-'By group'!AU$32*Population!AU140+'By group'!BA$33*Population!BA140)</f>
        <v>-72.251572803828822</v>
      </c>
      <c r="II140" s="14">
        <f t="shared" si="187"/>
        <v>0</v>
      </c>
      <c r="IJ140" s="4">
        <f t="shared" si="188"/>
        <v>0</v>
      </c>
      <c r="IK140" s="4">
        <f t="shared" si="259"/>
        <v>0</v>
      </c>
      <c r="IL140" s="4">
        <f t="shared" si="260"/>
        <v>633.68268898878136</v>
      </c>
      <c r="IM140" s="4">
        <f t="shared" si="261"/>
        <v>82.709138858720195</v>
      </c>
      <c r="IN140" s="4">
        <f t="shared" si="262"/>
        <v>72.251572803828822</v>
      </c>
      <c r="IO140" s="8">
        <v>0</v>
      </c>
      <c r="IP140" s="4">
        <f>step*(-'By group'!BC$32*Population!BC140+'By group'!BI$33*Population!BI140)</f>
        <v>0</v>
      </c>
      <c r="IQ140" s="4">
        <f>step*(-'By group'!BD$32*Population!BD140+'By group'!BJ$33*Population!BJ140)</f>
        <v>0</v>
      </c>
      <c r="IR140" s="4">
        <f>step*(-'By group'!BE$32*Population!BE140+'By group'!BK$33*Population!BK140)</f>
        <v>0</v>
      </c>
      <c r="IS140" s="4">
        <f>step*(-'By group'!BF$32*Population!BF140+'By group'!BL$33*Population!BL140)</f>
        <v>-250.17676723024269</v>
      </c>
      <c r="IT140" s="4">
        <f>step*(-'By group'!BG$32*Population!BG140+'By group'!BM$33*Population!BM140)</f>
        <v>-33.972036572641798</v>
      </c>
      <c r="IU140" s="4">
        <f>step*(-'By group'!BH$32*Population!BH140+'By group'!BN$33*Population!BN140)</f>
        <v>-27.800221130280722</v>
      </c>
      <c r="IV140" s="14">
        <f t="shared" si="189"/>
        <v>0</v>
      </c>
      <c r="IW140" s="4">
        <f t="shared" si="190"/>
        <v>0</v>
      </c>
      <c r="IX140" s="4">
        <f t="shared" si="191"/>
        <v>0</v>
      </c>
      <c r="IY140" s="4">
        <f t="shared" si="192"/>
        <v>250.17676723024269</v>
      </c>
      <c r="IZ140" s="4">
        <f t="shared" si="193"/>
        <v>33.972036572641798</v>
      </c>
      <c r="JA140" s="4">
        <f t="shared" si="194"/>
        <v>27.800221130280722</v>
      </c>
      <c r="JB140" s="75">
        <f>step*(+prop_idu_male*'By group'!BB$9*Population!BB140-'By group'!B$8*Population!B140)</f>
        <v>-1082.2680979366078</v>
      </c>
      <c r="JC140" s="46">
        <f>step*(+prop_idu_male*'By group'!BC$9*Population!BC140-'By group'!C$8*Population!C140)</f>
        <v>-6.4641245922201298</v>
      </c>
      <c r="JD140" s="46">
        <f>step*(+prop_idu_male*'By group'!BD$9*Population!BD140-'By group'!D$8*Population!D140)</f>
        <v>-18.994227368517727</v>
      </c>
      <c r="JE140" s="46">
        <f>step*(+prop_idu_male*'By group'!BE$9*Population!BE140-'By group'!E$8*Population!E140)</f>
        <v>-19.740566283524714</v>
      </c>
      <c r="JF140" s="46">
        <f>step*(+prop_idu_male*'By group'!BF$9*Population!BF140-'By group'!F$8*Population!F140)</f>
        <v>-5.9432778071688626</v>
      </c>
      <c r="JG140" s="46">
        <f>step*(+prop_idu_male*'By group'!BG$9*Population!BG140-'By group'!G$8*Population!G140)</f>
        <v>-1.1460063832947707</v>
      </c>
      <c r="JH140" s="46">
        <f>step*(+prop_idu_male*'By group'!BH$9*Population!BH140-'By group'!H$8*Population!H140)</f>
        <v>-0.9714784964341574</v>
      </c>
      <c r="JI140" s="46">
        <f>step*(+prop_idu_male*'By group'!BI$9*Population!BI140-'By group'!I$8*Population!I140)</f>
        <v>0</v>
      </c>
      <c r="JJ140" s="46">
        <f>step*(+prop_idu_male*'By group'!BJ$9*Population!BJ140-'By group'!J$8*Population!J140)</f>
        <v>0</v>
      </c>
      <c r="JK140" s="46">
        <f>step*(+prop_idu_male*'By group'!BK$9*Population!BK140-'By group'!K$8*Population!K140)</f>
        <v>0</v>
      </c>
      <c r="JL140" s="46">
        <f>step*(+prop_idu_male*'By group'!BL$9*Population!BL140-'By group'!L$8*Population!L140)</f>
        <v>-2.0351414918632922</v>
      </c>
      <c r="JM140" s="46">
        <f>step*(+prop_idu_male*'By group'!BM$9*Population!BM140-'By group'!M$8*Population!M140)</f>
        <v>-1.018251410598533</v>
      </c>
      <c r="JN140" s="46">
        <f>step*(+prop_idu_male*'By group'!BN$9*Population!BN140-'By group'!N$8*Population!N140)</f>
        <v>-0.81948543166417542</v>
      </c>
      <c r="JO140" s="45">
        <f>step*(+(1-prop_idu_male)*'By group'!BB$9*Population!BB140-'By group'!O$8*Population!O140-'By group'!O$6*Population!O140+'By group'!AB$7*Population!AB140)</f>
        <v>-8099.1939655551269</v>
      </c>
      <c r="JP140" s="46">
        <f>step*(+(1-prop_idu_male)*'By group'!BC$9*Population!BC140-'By group'!P$8*Population!P140-'By group'!P$6*Population!P140+'By group'!AC$7*Population!AC140)</f>
        <v>-12.403666769042959</v>
      </c>
      <c r="JQ140" s="46">
        <f>step*(+(1-prop_idu_male)*'By group'!BD$9*Population!BD140-'By group'!Q$8*Population!Q140-'By group'!Q$6*Population!Q140+'By group'!AD$7*Population!AD140)</f>
        <v>-35.984035246103772</v>
      </c>
      <c r="JR140" s="46">
        <f>step*(+(1-prop_idu_male)*'By group'!BE$9*Population!BE140-'By group'!R$8*Population!R140-'By group'!R$6*Population!R140+'By group'!AE$7*Population!AE140)</f>
        <v>-36.759022188501405</v>
      </c>
      <c r="JS140" s="46">
        <f>step*(+(1-prop_idu_male)*'By group'!BF$9*Population!BF140-'By group'!S$8*Population!S140-'By group'!S$6*Population!S140+'By group'!AF$7*Population!AF140)</f>
        <v>-10.926948026583592</v>
      </c>
      <c r="JT140" s="46">
        <f>step*(+(1-prop_idu_male)*'By group'!BG$9*Population!BG140-'By group'!T$8*Population!T140-'By group'!T$6*Population!T140+'By group'!AG$7*Population!AG140)</f>
        <v>-2.0881503094631912</v>
      </c>
      <c r="JU140" s="46">
        <f>step*(+(1-prop_idu_male)*'By group'!BH$9*Population!BH140-'By group'!U$8*Population!U140-'By group'!U$6*Population!U140+'By group'!AH$7*Population!AH140)</f>
        <v>-1.7432563210004508</v>
      </c>
      <c r="JV140" s="46">
        <f>step*(+(1-prop_idu_male)*'By group'!BI$9*Population!BI140-'By group'!V$8*Population!V140-'By group'!V$6*Population!V140+'By group'!AI$7*Population!AI140)</f>
        <v>0</v>
      </c>
      <c r="JW140" s="46">
        <f>step*(+(1-prop_idu_male)*'By group'!BJ$9*Population!BJ140-'By group'!W$8*Population!W140-'By group'!W$6*Population!W140+'By group'!AJ$7*Population!AJ140)</f>
        <v>0</v>
      </c>
      <c r="JX140" s="46">
        <f>step*(+(1-prop_idu_male)*'By group'!BK$9*Population!BK140-'By group'!X$8*Population!X140-'By group'!X$6*Population!X140+'By group'!AK$7*Population!AK140)</f>
        <v>0</v>
      </c>
      <c r="JY140" s="46">
        <f>step*(+(1-prop_idu_male)*'By group'!BL$9*Population!BL140-'By group'!Y$8*Population!Y140-'By group'!Y$6*Population!Y140+'By group'!AL$7*Population!AL140)</f>
        <v>-3.6473306017951987</v>
      </c>
      <c r="JZ140" s="46">
        <f>step*(+(1-prop_idu_male)*'By group'!BM$9*Population!BM140-'By group'!Z$8*Population!Z140-'By group'!Z$6*Population!Z140+'By group'!AM$7*Population!AM140)</f>
        <v>-1.794436480231353</v>
      </c>
      <c r="KA140" s="76">
        <f>step*(+(1-prop_idu_male)*'By group'!BN$9*Population!BN140-'By group'!AA$8*Population!AA140-'By group'!AA$6*Population!AA140+'By group'!AN$7*Population!AN140)</f>
        <v>-1.4173928544041228</v>
      </c>
      <c r="KB140" s="46">
        <f>step*(+'By group'!O$6*Population!O140-'By group'!AB$7*Population!AB140)</f>
        <v>6930.5645128675797</v>
      </c>
      <c r="KC140" s="46">
        <f>step*(+'By group'!P$6*Population!P140-'By group'!AC$7*Population!AC140)</f>
        <v>8.9765928589895001</v>
      </c>
      <c r="KD140" s="46">
        <f>step*(+'By group'!Q$6*Population!Q140-'By group'!AD$7*Population!AD140)</f>
        <v>25.957963034330291</v>
      </c>
      <c r="KE140" s="46">
        <f>step*(+'By group'!R$6*Population!R140-'By group'!AE$7*Population!AE140)</f>
        <v>26.398176411430128</v>
      </c>
      <c r="KF140" s="46">
        <f>step*(+'By group'!S$6*Population!S140-'By group'!AF$7*Population!AF140)</f>
        <v>7.8202829841094257</v>
      </c>
      <c r="KG140" s="46">
        <f>step*(+'By group'!T$6*Population!T140-'By group'!AG$7*Population!AG140)</f>
        <v>1.4907758093791399</v>
      </c>
      <c r="KH140" s="46">
        <f>step*(+'By group'!U$6*Population!U140-'By group'!AH$7*Population!AH140)</f>
        <v>1.2391610820630907</v>
      </c>
      <c r="KI140" s="46">
        <f>step*(+'By group'!V$6*Population!V140-'By group'!AI$7*Population!AI140)</f>
        <v>0</v>
      </c>
      <c r="KJ140" s="46">
        <f>step*(+'By group'!W$6*Population!W140-'By group'!AJ$7*Population!AJ140)</f>
        <v>0</v>
      </c>
      <c r="KK140" s="46">
        <f>step*(+'By group'!X$6*Population!X140-'By group'!AK$7*Population!AK140)</f>
        <v>0</v>
      </c>
      <c r="KL140" s="46">
        <f>step*(+'By group'!Y$6*Population!Y140-'By group'!AL$7*Population!AL140)</f>
        <v>2.5916877762114856</v>
      </c>
      <c r="KM140" s="46">
        <f>step*(+'By group'!Z$6*Population!Z140-'By group'!AM$7*Population!AM140)</f>
        <v>1.2687867318526673</v>
      </c>
      <c r="KN140" s="46">
        <f>step*(+'By group'!AA$6*Population!AA140-'By group'!AN$7*Population!AN140)</f>
        <v>0.99645094478103524</v>
      </c>
      <c r="KO140" s="45">
        <v>0</v>
      </c>
      <c r="KP140" s="46">
        <v>0</v>
      </c>
      <c r="KQ140" s="46">
        <v>0</v>
      </c>
      <c r="KR140" s="46">
        <v>0</v>
      </c>
      <c r="KS140" s="46">
        <v>0</v>
      </c>
      <c r="KT140" s="46">
        <v>0</v>
      </c>
      <c r="KU140" s="46">
        <v>0</v>
      </c>
      <c r="KV140" s="46">
        <v>0</v>
      </c>
      <c r="KW140" s="46">
        <v>0</v>
      </c>
      <c r="KX140" s="46">
        <v>0</v>
      </c>
      <c r="KY140" s="46">
        <v>0</v>
      </c>
      <c r="KZ140" s="46">
        <v>0</v>
      </c>
      <c r="LA140" s="46">
        <v>0</v>
      </c>
      <c r="LB140" s="188">
        <f>step*(-'By group'!BB$9*Population!BB140+'By group'!B$8*Population!B140+'By group'!O$8*Population!O140)</f>
        <v>2250.897550624155</v>
      </c>
      <c r="LC140" s="189">
        <f>step*(-'By group'!BC$9*Population!BC140+'By group'!C$8*Population!C140+'By group'!P$8*Population!P140)</f>
        <v>9.8911985022735891</v>
      </c>
      <c r="LD140" s="189">
        <f>step*(-'By group'!BD$9*Population!BD140+'By group'!D$8*Population!D140+'By group'!Q$8*Population!Q140)</f>
        <v>29.020299580291216</v>
      </c>
      <c r="LE140" s="189">
        <f>step*(-'By group'!BE$9*Population!BE140+'By group'!E$8*Population!E140+'By group'!R$8*Population!R140)</f>
        <v>30.10141206059599</v>
      </c>
      <c r="LF140" s="189">
        <f>step*(-'By group'!BF$9*Population!BF140+'By group'!F$8*Population!F140+'By group'!S$8*Population!S140)</f>
        <v>9.0499428496430294</v>
      </c>
      <c r="LG140" s="189">
        <f>step*(-'By group'!BG$9*Population!BG140+'By group'!G$8*Population!G140+'By group'!T$8*Population!T140)</f>
        <v>1.7433808833788216</v>
      </c>
      <c r="LH140" s="189">
        <f>step*(-'By group'!BH$9*Population!BH140+'By group'!H$8*Population!H140+'By group'!U$8*Population!U140)</f>
        <v>1.4755737353715175</v>
      </c>
      <c r="LI140" s="189">
        <f>step*(-'By group'!BI$9*Population!BI140+'By group'!I$8*Population!I140+'By group'!V$8*Population!V140)</f>
        <v>0</v>
      </c>
      <c r="LJ140" s="189">
        <f>step*(-'By group'!BJ$9*Population!BJ140+'By group'!J$8*Population!J140+'By group'!W$8*Population!W140)</f>
        <v>0</v>
      </c>
      <c r="LK140" s="189">
        <f>step*(-'By group'!BK$9*Population!BK140+'By group'!K$8*Population!K140+'By group'!X$8*Population!X140)</f>
        <v>0</v>
      </c>
      <c r="LL140" s="189">
        <f>step*(-'By group'!BL$9*Population!BL140+'By group'!L$8*Population!L140+'By group'!Y$8*Population!Y140)</f>
        <v>3.0907843174470049</v>
      </c>
      <c r="LM140" s="189">
        <f>step*(-'By group'!BM$9*Population!BM140+'By group'!M$8*Population!M140+'By group'!Z$8*Population!Z140)</f>
        <v>1.5439011589772187</v>
      </c>
      <c r="LN140" s="189">
        <f>step*(-'By group'!BN$9*Population!BN140+'By group'!N$8*Population!N140+'By group'!AA$8*Population!AA140)</f>
        <v>1.2404273412872631</v>
      </c>
    </row>
    <row r="141" spans="1:326" x14ac:dyDescent="0.25">
      <c r="A141">
        <f t="shared" si="195"/>
        <v>68.5</v>
      </c>
      <c r="B141" s="52">
        <f>step*((-'By group'!B$4-'By group'!B$5-'By group'!B$22)*Population!B141+'By group'!B$3*Population!$BO141)</f>
        <v>216842.07891506632</v>
      </c>
      <c r="C141" s="4">
        <f>step*((-'By group'!C$4-'By group'!C$5-'By group'!C$22)*Population!C141+'By group'!C$3*Population!$BO141)</f>
        <v>-5943.9154733059895</v>
      </c>
      <c r="D141" s="4">
        <f>step*((-'By group'!D$4-'By group'!D$5-'By group'!D$22)*Population!D141+'By group'!D$3*Population!$BO141)</f>
        <v>-39004.790406558495</v>
      </c>
      <c r="E141" s="4">
        <f>step*((-'By group'!E$4-'By group'!E$5-'By group'!E$22)*Population!E141+'By group'!E$3*Population!$BO141)</f>
        <v>-62451.523274020008</v>
      </c>
      <c r="F141" s="4">
        <f>step*((-'By group'!F$4-'By group'!F$5-'By group'!F$22)*Population!F141+'By group'!F$3*Population!$BO141)</f>
        <v>-25342.451434552269</v>
      </c>
      <c r="G141" s="4">
        <f>step*((-'By group'!G$4-'By group'!G$5-'By group'!G$22)*Population!G141+'By group'!G$3*Population!$BO141)</f>
        <v>-6143.7493085971755</v>
      </c>
      <c r="H141" s="4">
        <f>step*((-'By group'!H$4-'By group'!H$5-'By group'!H$22)*Population!H141+'By group'!H$3*Population!$BO141)</f>
        <v>-5706.8380877001964</v>
      </c>
      <c r="I141" s="4">
        <f>step*((-'By group'!I$4-'By group'!I$5-'By group'!I$22)*Population!I141+'By group'!I$3*Population!$BO141)</f>
        <v>0</v>
      </c>
      <c r="J141" s="4">
        <f>step*((-'By group'!J$4-'By group'!J$5-'By group'!J$22)*Population!J141+'By group'!J$3*Population!$BO141)</f>
        <v>0</v>
      </c>
      <c r="K141" s="4">
        <f>step*((-'By group'!K$4-'By group'!K$5-'By group'!K$22)*Population!K141+'By group'!K$3*Population!$BO141)</f>
        <v>0</v>
      </c>
      <c r="L141" s="4">
        <f>step*((-'By group'!L$4-'By group'!L$5-'By group'!L$22)*Population!L141+'By group'!L$3*Population!$BO141)</f>
        <v>-3156.1785211031661</v>
      </c>
      <c r="M141" s="4">
        <f>step*((-'By group'!M$4-'By group'!M$5-'By group'!M$22)*Population!M141+'By group'!M$3*Population!$BO141)</f>
        <v>-1790.3923126756756</v>
      </c>
      <c r="N141" s="4">
        <f>step*((-'By group'!N$4-'By group'!N$5-'By group'!N$22)*Population!N141+'By group'!N$3*Population!$BO141)</f>
        <v>-1696.7618103131299</v>
      </c>
      <c r="O141" s="8">
        <f>step*((-'By group'!O$4-'By group'!O$5-'By group'!O$22)*Population!O141+'By group'!O$3*Population!$BO141)</f>
        <v>150513.81718082249</v>
      </c>
      <c r="P141" s="4">
        <f>step*((-'By group'!P$4-'By group'!P$5-'By group'!P$22)*Population!P141+'By group'!P$3*Population!$BO141)</f>
        <v>-2938.9538898275368</v>
      </c>
      <c r="Q141" s="4">
        <f>step*((-'By group'!Q$4-'By group'!Q$5-'By group'!Q$22)*Population!Q141+'By group'!Q$3*Population!$BO141)</f>
        <v>-19277.951639317573</v>
      </c>
      <c r="R141" s="4">
        <f>step*((-'By group'!R$4-'By group'!R$5-'By group'!R$22)*Population!R141+'By group'!R$3*Population!$BO141)</f>
        <v>-30848.584784741906</v>
      </c>
      <c r="S141" s="4">
        <f>step*((-'By group'!S$4-'By group'!S$5-'By group'!S$22)*Population!S141+'By group'!S$3*Population!$BO141)</f>
        <v>-12512.618841990128</v>
      </c>
      <c r="T141" s="4">
        <f>step*((-'By group'!T$4-'By group'!T$5-'By group'!T$22)*Population!T141+'By group'!T$3*Population!$BO141)</f>
        <v>-3032.4486150797143</v>
      </c>
      <c r="U141" s="4">
        <f>step*((-'By group'!U$4-'By group'!U$5-'By group'!U$22)*Population!U141+'By group'!U$3*Population!$BO141)</f>
        <v>-2815.227460332565</v>
      </c>
      <c r="V141" s="4">
        <f>step*((-'By group'!V$4-'By group'!V$5-'By group'!V$22)*Population!V141+'By group'!V$3*Population!$BO141)</f>
        <v>0</v>
      </c>
      <c r="W141" s="4">
        <f>step*((-'By group'!W$4-'By group'!W$5-'By group'!W$22)*Population!W141+'By group'!W$3*Population!$BO141)</f>
        <v>0</v>
      </c>
      <c r="X141" s="4">
        <f>step*((-'By group'!X$4-'By group'!X$5-'By group'!X$22)*Population!X141+'By group'!X$3*Population!$BO141)</f>
        <v>0</v>
      </c>
      <c r="Y141" s="4">
        <f>step*((-'By group'!Y$4-'By group'!Y$5-'By group'!Y$22)*Population!Y141+'By group'!Y$3*Population!$BO141)</f>
        <v>-1556.8724942411241</v>
      </c>
      <c r="Z141" s="4">
        <f>step*((-'By group'!Z$4-'By group'!Z$5-'By group'!Z$22)*Population!Z141+'By group'!Z$3*Population!$BO141)</f>
        <v>-882.60279985465115</v>
      </c>
      <c r="AA141" s="4">
        <f>step*((-'By group'!AA$4-'By group'!AA$5-'By group'!AA$22)*Population!AA141+'By group'!AA$3*Population!$BO141)</f>
        <v>-835.91491399329129</v>
      </c>
      <c r="AB141" s="8">
        <f>step*((-'By group'!AB$4-'By group'!AB$5-'By group'!AB$22)*Population!AB141+'By group'!AB$3*Population!$BO141)</f>
        <v>-1421.691329908235</v>
      </c>
      <c r="AC141" s="4">
        <f>step*((-'By group'!AC$4-'By group'!AC$5-'By group'!AC$22)*Population!AC141+'By group'!AC$3*Population!$BO141)</f>
        <v>-208.634464110034</v>
      </c>
      <c r="AD141" s="4">
        <f>step*((-'By group'!AD$4-'By group'!AD$5-'By group'!AD$22)*Population!AD141+'By group'!AD$3*Population!$BO141)</f>
        <v>-1376.1604963525463</v>
      </c>
      <c r="AE141" s="4">
        <f>step*((-'By group'!AE$4-'By group'!AE$5-'By group'!AE$22)*Population!AE141+'By group'!AE$3*Population!$BO141)</f>
        <v>-2219.2255998883047</v>
      </c>
      <c r="AF141" s="4">
        <f>step*((-'By group'!AF$4-'By group'!AF$5-'By group'!AF$22)*Population!AF141+'By group'!AF$3*Population!$BO141)</f>
        <v>-905.43350723620244</v>
      </c>
      <c r="AG141" s="4">
        <f>step*((-'By group'!AG$4-'By group'!AG$5-'By group'!AG$22)*Population!AG141+'By group'!AG$3*Population!$BO141)</f>
        <v>-220.35929418664952</v>
      </c>
      <c r="AH141" s="4">
        <f>step*((-'By group'!AH$4-'By group'!AH$5-'By group'!AH$22)*Population!AH141+'By group'!AH$3*Population!$BO141)</f>
        <v>-206.08946835684432</v>
      </c>
      <c r="AI141" s="4">
        <f>step*((-'By group'!AI$4-'By group'!AI$5-'By group'!AI$22)*Population!AI141+'By group'!AI$3*Population!$BO141)</f>
        <v>0</v>
      </c>
      <c r="AJ141" s="4">
        <f>step*((-'By group'!AJ$4-'By group'!AJ$5-'By group'!AJ$22)*Population!AJ141+'By group'!AJ$3*Population!$BO141)</f>
        <v>0</v>
      </c>
      <c r="AK141" s="4">
        <f>step*((-'By group'!AK$4-'By group'!AK$5-'By group'!AK$22)*Population!AK141+'By group'!AK$3*Population!$BO141)</f>
        <v>0</v>
      </c>
      <c r="AL141" s="4">
        <f>step*((-'By group'!AL$4-'By group'!AL$5-'By group'!AL$22)*Population!AL141+'By group'!AL$3*Population!$BO141)</f>
        <v>-114.04335349006863</v>
      </c>
      <c r="AM141" s="4">
        <f>step*((-'By group'!AM$4-'By group'!AM$5-'By group'!AM$22)*Population!AM141+'By group'!AM$3*Population!$BO141)</f>
        <v>-65.191130545075424</v>
      </c>
      <c r="AN141" s="4">
        <f>step*((-'By group'!AN$4-'By group'!AN$5-'By group'!AN$22)*Population!AN141+'By group'!AN$3*Population!$BO141)</f>
        <v>-62.334190357571586</v>
      </c>
      <c r="AO141" s="8">
        <f>step*((-'By group'!AO$4-'By group'!AO$5-'By group'!AO$22)*Population!AO141+'By group'!AO$3*Population!$BO141)</f>
        <v>19743.719604347498</v>
      </c>
      <c r="AP141" s="4">
        <f>step*((-'By group'!AP$4-'By group'!AP$5-'By group'!AP$22)*Population!AP141+'By group'!AP$3*Population!$BO141)</f>
        <v>-684.8475088568465</v>
      </c>
      <c r="AQ141" s="4">
        <f>step*((-'By group'!AQ$4-'By group'!AQ$5-'By group'!AQ$22)*Population!AQ141+'By group'!AQ$3*Population!$BO141)</f>
        <v>-4488.5211851421845</v>
      </c>
      <c r="AR141" s="4">
        <f>step*((-'By group'!AR$4-'By group'!AR$5-'By group'!AR$22)*Population!AR141+'By group'!AR$3*Population!$BO141)</f>
        <v>-7171.550446040771</v>
      </c>
      <c r="AS141" s="4">
        <f>step*((-'By group'!AS$4-'By group'!AS$5-'By group'!AS$22)*Population!AS141+'By group'!AS$3*Population!$BO141)</f>
        <v>-2904.6598384062409</v>
      </c>
      <c r="AT141" s="4">
        <f>step*((-'By group'!AT$4-'By group'!AT$5-'By group'!AT$22)*Population!AT141+'By group'!AT$3*Population!$BO141)</f>
        <v>-703.0450035787278</v>
      </c>
      <c r="AU141" s="4">
        <f>step*((-'By group'!AU$4-'By group'!AU$5-'By group'!AU$22)*Population!AU141+'By group'!AU$3*Population!$BO141)</f>
        <v>-650.77408825154328</v>
      </c>
      <c r="AV141" s="4">
        <f>step*((-'By group'!AV$4-'By group'!AV$5-'By group'!AV$22)*Population!AV141+'By group'!AV$3*Population!$BO141)</f>
        <v>0</v>
      </c>
      <c r="AW141" s="4">
        <f>step*((-'By group'!AW$4-'By group'!AW$5-'By group'!AW$22)*Population!AW141+'By group'!AW$3*Population!$BO141)</f>
        <v>0</v>
      </c>
      <c r="AX141" s="4">
        <f>step*((-'By group'!AX$4-'By group'!AX$5-'By group'!AX$22)*Population!AX141+'By group'!AX$3*Population!$BO141)</f>
        <v>0</v>
      </c>
      <c r="AY141" s="4">
        <f>step*((-'By group'!AY$4-'By group'!AY$5-'By group'!AY$22)*Population!AY141+'By group'!AY$3*Population!$BO141)</f>
        <v>-359.81997356133547</v>
      </c>
      <c r="AZ141" s="4">
        <f>step*((-'By group'!AZ$4-'By group'!AZ$5-'By group'!AZ$22)*Population!AZ141+'By group'!AZ$3*Population!$BO141)</f>
        <v>-203.15046475882005</v>
      </c>
      <c r="BA141" s="4">
        <f>step*((-'By group'!BA$4-'By group'!BA$5-'By group'!BA$22)*Population!BA141+'By group'!BA$3*Population!$BO141)</f>
        <v>-191.10451582692988</v>
      </c>
      <c r="BB141" s="8">
        <f>step*((-'By group'!BB$4-'By group'!BB$5-'By group'!BB$22)*Population!BB141+'By group'!BB$3*Population!$BO141)</f>
        <v>6239.0506399546648</v>
      </c>
      <c r="BC141" s="4">
        <f>step*((-'By group'!BC$4-'By group'!BC$5-'By group'!BC$22)*Population!BC141+'By group'!BC$3*Population!$BO141)</f>
        <v>-473.72547862077522</v>
      </c>
      <c r="BD141" s="4">
        <f>step*((-'By group'!BD$4-'By group'!BD$5-'By group'!BD$22)*Population!BD141+'By group'!BD$3*Population!$BO141)</f>
        <v>-2402.737521880415</v>
      </c>
      <c r="BE141" s="4">
        <f>step*((-'By group'!BE$4-'By group'!BE$5-'By group'!BE$22)*Population!BE141+'By group'!BE$3*Population!$BO141)</f>
        <v>-3343.0945050274622</v>
      </c>
      <c r="BF141" s="4">
        <f>step*((-'By group'!BF$4-'By group'!BF$5-'By group'!BF$22)*Population!BF141+'By group'!BF$3*Population!$BO141)</f>
        <v>-1240.4246655143818</v>
      </c>
      <c r="BG141" s="4">
        <f>step*((-'By group'!BG$4-'By group'!BG$5-'By group'!BG$22)*Population!BG141+'By group'!BG$3*Population!$BO141)</f>
        <v>-283.09958845852975</v>
      </c>
      <c r="BH141" s="4">
        <f>step*((-'By group'!BH$4-'By group'!BH$5-'By group'!BH$22)*Population!BH141+'By group'!BH$3*Population!$BO141)</f>
        <v>-243.41835323171699</v>
      </c>
      <c r="BI141" s="4">
        <f>step*((-'By group'!BI$4-'By group'!BI$5-'By group'!BI$22)*Population!BI141+'By group'!BI$3*Population!$BO141)</f>
        <v>0</v>
      </c>
      <c r="BJ141" s="4">
        <f>step*((-'By group'!BJ$4-'By group'!BJ$5-'By group'!BJ$22)*Population!BJ141+'By group'!BJ$3*Population!$BO141)</f>
        <v>0</v>
      </c>
      <c r="BK141" s="4">
        <f>step*((-'By group'!BK$4-'By group'!BK$5-'By group'!BK$22)*Population!BK141+'By group'!BK$3*Population!$BO141)</f>
        <v>0</v>
      </c>
      <c r="BL141" s="4">
        <f>step*((-'By group'!BL$4-'By group'!BL$5-'By group'!BL$22)*Population!BL141+'By group'!BL$3*Population!$BO141)</f>
        <v>-160.06467163906794</v>
      </c>
      <c r="BM141" s="4">
        <f>step*((-'By group'!BM$4-'By group'!BM$5-'By group'!BM$22)*Population!BM141+'By group'!BM$3*Population!$BO141)</f>
        <v>-81.50083355298473</v>
      </c>
      <c r="BN141" s="4">
        <f>step*((-'By group'!BN$4-'By group'!BN$5-'By group'!BN$22)*Population!BN141+'By group'!BN$3*Population!$BO141)</f>
        <v>-68.203903716187014</v>
      </c>
      <c r="BO141" s="71">
        <f>-step*SUM(SCR!B141:N141)*Population!B141</f>
        <v>-154968.37204683534</v>
      </c>
      <c r="BP141" s="4">
        <f>step*-SUM('By group'!C$11:C$21)*Population!C141</f>
        <v>-148597.88683264973</v>
      </c>
      <c r="BQ141" s="4">
        <f>step*-SUM('By group'!D$11:D$21)*Population!D141</f>
        <v>-108346.64001821805</v>
      </c>
      <c r="BR141" s="4">
        <f>step*-SUM('By group'!E$11:E$21)*Population!E141</f>
        <v>-44608.230910014288</v>
      </c>
      <c r="BS141" s="4">
        <f>step*-SUM('By group'!F$11:F$21)*Population!F141</f>
        <v>-13338.132333974878</v>
      </c>
      <c r="BT141" s="4">
        <f>step*-SUM('By group'!G$11:G$21)*Population!G141</f>
        <v>-6399.7388631220574</v>
      </c>
      <c r="BU141" s="4">
        <f>step*-SUM('By group'!H$11:H$21)*Population!H141</f>
        <v>0</v>
      </c>
      <c r="BV141" s="4">
        <f>step*-SUM('By group'!I$11:I$21)*Population!I141</f>
        <v>0</v>
      </c>
      <c r="BW141" s="4">
        <f>step*-SUM('By group'!J$11:J$21)*Population!J141</f>
        <v>0</v>
      </c>
      <c r="BX141" s="4">
        <f>step*-SUM('By group'!K$11:K$21)*Population!K141</f>
        <v>0</v>
      </c>
      <c r="BY141" s="4">
        <f>step*-SUM('By group'!L$11:L$21)*Population!L141</f>
        <v>-2254.4132293594043</v>
      </c>
      <c r="BZ141" s="4">
        <f>step*-SUM('By group'!M$11:M$21)*Population!M141</f>
        <v>-1118.9951954222972</v>
      </c>
      <c r="CA141" s="4">
        <f>step*-SUM('By group'!N$11:N$21)*Population!N141</f>
        <v>0</v>
      </c>
      <c r="CB141" s="13">
        <f>-step*SUM(SCR!O141:AA141)*Population!O141</f>
        <v>-76633.986216038451</v>
      </c>
      <c r="CC141" s="4">
        <f>step*-SUM('By group'!P$11:P$21)*Population!P141</f>
        <v>-73473.847245688419</v>
      </c>
      <c r="CD141" s="4">
        <f>step*-SUM('By group'!Q$11:Q$21)*Population!Q141</f>
        <v>-53549.865664771038</v>
      </c>
      <c r="CE141" s="4">
        <f>step*-SUM('By group'!R$11:R$21)*Population!R141</f>
        <v>-22034.70341767279</v>
      </c>
      <c r="CF141" s="4">
        <f>step*-SUM('By group'!S$11:S$21)*Population!S141</f>
        <v>-6585.5888642053314</v>
      </c>
      <c r="CG141" s="4">
        <f>step*-SUM('By group'!T$11:T$21)*Population!T141</f>
        <v>-3158.8006407080356</v>
      </c>
      <c r="CH141" s="4">
        <f>step*-SUM('By group'!U$11:U$21)*Population!U141</f>
        <v>0</v>
      </c>
      <c r="CI141" s="4">
        <f>step*-SUM('By group'!V$11:V$21)*Population!V141</f>
        <v>0</v>
      </c>
      <c r="CJ141" s="4">
        <f>step*-SUM('By group'!W$11:W$21)*Population!W141</f>
        <v>0</v>
      </c>
      <c r="CK141" s="4">
        <f>step*-SUM('By group'!X$11:X$21)*Population!X141</f>
        <v>0</v>
      </c>
      <c r="CL141" s="4">
        <f>step*-SUM('By group'!Y$11:Y$21)*Population!Y141</f>
        <v>-1112.051781600803</v>
      </c>
      <c r="CM141" s="4">
        <f>step*-SUM('By group'!Z$11:Z$21)*Population!Z141</f>
        <v>-551.62674990915696</v>
      </c>
      <c r="CN141" s="4">
        <f>step*-SUM('By group'!AA$11:AA$21)*Population!AA141</f>
        <v>0</v>
      </c>
      <c r="CO141" s="13">
        <f>-step*SUM(SCR!AB141:AN141)*Population!AB141</f>
        <v>-5430.1625015866903</v>
      </c>
      <c r="CP141" s="4">
        <f>step*-SUM('By group'!AC$11:AC$21)*Population!AC141</f>
        <v>-5215.8616027508497</v>
      </c>
      <c r="CQ141" s="4">
        <f>step*-SUM('By group'!AD$11:AD$21)*Population!AD141</f>
        <v>-3822.6680454237398</v>
      </c>
      <c r="CR141" s="4">
        <f>step*-SUM('By group'!AE$11:AE$21)*Population!AE141</f>
        <v>-1585.1611427773605</v>
      </c>
      <c r="CS141" s="4">
        <f>step*-SUM('By group'!AF$11:AF$21)*Population!AF141</f>
        <v>-476.54395117694867</v>
      </c>
      <c r="CT141" s="4">
        <f>step*-SUM('By group'!AG$11:AG$21)*Population!AG141</f>
        <v>-229.54093144442658</v>
      </c>
      <c r="CU141" s="4">
        <f>step*-SUM('By group'!AH$11:AH$21)*Population!AH141</f>
        <v>0</v>
      </c>
      <c r="CV141" s="4">
        <f>step*-SUM('By group'!AI$11:AI$21)*Population!AI141</f>
        <v>0</v>
      </c>
      <c r="CW141" s="4">
        <f>step*-SUM('By group'!AJ$11:AJ$21)*Population!AJ141</f>
        <v>0</v>
      </c>
      <c r="CX141" s="4">
        <f>step*-SUM('By group'!AK$11:AK$21)*Population!AK141</f>
        <v>0</v>
      </c>
      <c r="CY141" s="4">
        <f>step*-SUM('By group'!AL$11:AL$21)*Population!AL141</f>
        <v>-81.459538207191883</v>
      </c>
      <c r="CZ141" s="4">
        <f>step*-SUM('By group'!AM$11:AM$21)*Population!AM141</f>
        <v>-40.744456590672144</v>
      </c>
      <c r="DA141" s="4">
        <f>step*-SUM('By group'!AN$11:AN$21)*Population!AN141</f>
        <v>0</v>
      </c>
      <c r="DB141" s="13">
        <f>-step*SUM(SCR!AO141:BA141)*Population!AO141</f>
        <v>-17861.496869416209</v>
      </c>
      <c r="DC141" s="4">
        <f>step*-SUM('By group'!AP$11:AP$21)*Population!AP141</f>
        <v>-17121.187721421164</v>
      </c>
      <c r="DD141" s="4">
        <f>step*-SUM('By group'!AQ$11:AQ$21)*Population!AQ141</f>
        <v>-12468.114403172734</v>
      </c>
      <c r="DE141" s="4">
        <f>step*-SUM('By group'!AR$11:AR$21)*Population!AR141</f>
        <v>-5122.5360328862653</v>
      </c>
      <c r="DF141" s="4">
        <f>step*-SUM('By group'!AS$11:AS$21)*Population!AS141</f>
        <v>-1528.7683360032847</v>
      </c>
      <c r="DG141" s="4">
        <f>step*-SUM('By group'!AT$11:AT$21)*Population!AT141</f>
        <v>-732.33854539450806</v>
      </c>
      <c r="DH141" s="4">
        <f>step*-SUM('By group'!AU$11:AU$21)*Population!AU141</f>
        <v>0</v>
      </c>
      <c r="DI141" s="4">
        <f>step*-SUM('By group'!AV$11:AV$21)*Population!AV141</f>
        <v>0</v>
      </c>
      <c r="DJ141" s="4">
        <f>step*-SUM('By group'!AW$11:AW$21)*Population!AW141</f>
        <v>0</v>
      </c>
      <c r="DK141" s="4">
        <f>step*-SUM('By group'!AX$11:AX$21)*Population!AX141</f>
        <v>0</v>
      </c>
      <c r="DL141" s="4">
        <f>step*-SUM('By group'!AY$11:AY$21)*Population!AY141</f>
        <v>-257.01426682952535</v>
      </c>
      <c r="DM141" s="4">
        <f>step*-SUM('By group'!AZ$11:AZ$21)*Population!AZ141</f>
        <v>-126.96904047426254</v>
      </c>
      <c r="DN141" s="4">
        <f>step*-SUM('By group'!BA$11:BA$21)*Population!BA141</f>
        <v>0</v>
      </c>
      <c r="DO141" s="13">
        <f>-step*SUM(SCR!BB141:BN141)*Population!BB141</f>
        <v>-8381.2756853434876</v>
      </c>
      <c r="DP141" s="4">
        <f>step*-SUM('By group'!BC$11:BC$21)*Population!BC141</f>
        <v>-7895.4246436795866</v>
      </c>
      <c r="DQ141" s="4">
        <f>step*-SUM('By group'!BD$11:BD$21)*Population!BD141</f>
        <v>-5460.7670951827604</v>
      </c>
      <c r="DR141" s="4">
        <f>step*-SUM('By group'!BE$11:BE$21)*Population!BE141</f>
        <v>-2089.4340656421641</v>
      </c>
      <c r="DS141" s="4">
        <f>step*-SUM('By group'!BF$11:BF$21)*Population!BF141</f>
        <v>-590.67841214970565</v>
      </c>
      <c r="DT141" s="4">
        <f>step*-SUM('By group'!BG$11:BG$21)*Population!BG141</f>
        <v>-272.21114274858627</v>
      </c>
      <c r="DU141" s="4">
        <f>step*-SUM('By group'!BH$11:BH$21)*Population!BH141</f>
        <v>0</v>
      </c>
      <c r="DV141" s="4">
        <f>step*-SUM('By group'!BI$11:BI$21)*Population!BI141</f>
        <v>0</v>
      </c>
      <c r="DW141" s="4">
        <f>step*-SUM('By group'!BJ$11:BJ$21)*Population!BJ141</f>
        <v>0</v>
      </c>
      <c r="DX141" s="4">
        <f>step*-SUM('By group'!BK$11:BK$21)*Population!BK141</f>
        <v>0</v>
      </c>
      <c r="DY141" s="4">
        <f>step*-SUM('By group'!BL$11:BL$21)*Population!BL141</f>
        <v>-88.924817577259972</v>
      </c>
      <c r="DZ141" s="4">
        <f>step*-SUM('By group'!BM$11:BM$21)*Population!BM141</f>
        <v>-40.750416776492365</v>
      </c>
      <c r="EA141" s="4">
        <f>step*-SUM('By group'!BN$11:BN$21)*Population!BN141</f>
        <v>0</v>
      </c>
      <c r="EB141" s="52">
        <v>0</v>
      </c>
      <c r="EC141" s="4">
        <f t="shared" si="196"/>
        <v>154968.37204683534</v>
      </c>
      <c r="ED141" s="4">
        <f t="shared" si="196"/>
        <v>148597.88683264973</v>
      </c>
      <c r="EE141" s="4">
        <f t="shared" si="197"/>
        <v>108346.64001821805</v>
      </c>
      <c r="EF141" s="4">
        <f t="shared" si="198"/>
        <v>44608.230910014288</v>
      </c>
      <c r="EG141" s="4">
        <f t="shared" si="199"/>
        <v>13338.132333974878</v>
      </c>
      <c r="EH141" s="4">
        <f t="shared" si="199"/>
        <v>6399.7388631220574</v>
      </c>
      <c r="EI141" s="4">
        <v>0</v>
      </c>
      <c r="EJ141" s="4">
        <f t="shared" si="200"/>
        <v>0</v>
      </c>
      <c r="EK141" s="4">
        <f t="shared" si="201"/>
        <v>0</v>
      </c>
      <c r="EL141" s="4">
        <f t="shared" si="202"/>
        <v>0</v>
      </c>
      <c r="EM141" s="4">
        <f t="shared" si="203"/>
        <v>2254.4132293594043</v>
      </c>
      <c r="EN141" s="4">
        <f t="shared" si="204"/>
        <v>1118.9951954222972</v>
      </c>
      <c r="EO141" s="52">
        <v>0</v>
      </c>
      <c r="EP141" s="4">
        <f t="shared" si="205"/>
        <v>76633.986216038451</v>
      </c>
      <c r="EQ141" s="4">
        <f t="shared" si="206"/>
        <v>73473.847245688419</v>
      </c>
      <c r="ER141" s="4">
        <f t="shared" si="207"/>
        <v>53549.865664771038</v>
      </c>
      <c r="ES141" s="4">
        <f t="shared" si="208"/>
        <v>22034.70341767279</v>
      </c>
      <c r="ET141" s="4">
        <f t="shared" si="209"/>
        <v>6585.5888642053314</v>
      </c>
      <c r="EU141" s="4">
        <f t="shared" si="210"/>
        <v>3158.8006407080356</v>
      </c>
      <c r="EV141" s="4">
        <v>0</v>
      </c>
      <c r="EW141" s="4">
        <f t="shared" si="211"/>
        <v>0</v>
      </c>
      <c r="EX141" s="4">
        <f t="shared" si="212"/>
        <v>0</v>
      </c>
      <c r="EY141" s="4">
        <f t="shared" si="213"/>
        <v>0</v>
      </c>
      <c r="EZ141" s="4">
        <f t="shared" si="214"/>
        <v>1112.051781600803</v>
      </c>
      <c r="FA141" s="4">
        <f t="shared" si="215"/>
        <v>551.62674990915696</v>
      </c>
      <c r="FB141" s="52">
        <v>0</v>
      </c>
      <c r="FC141" s="4">
        <f t="shared" si="216"/>
        <v>5430.1625015866903</v>
      </c>
      <c r="FD141" s="4">
        <f t="shared" si="217"/>
        <v>5215.8616027508497</v>
      </c>
      <c r="FE141" s="4">
        <f t="shared" si="218"/>
        <v>3822.6680454237398</v>
      </c>
      <c r="FF141" s="4">
        <f t="shared" si="219"/>
        <v>1585.1611427773605</v>
      </c>
      <c r="FG141" s="4">
        <f t="shared" si="220"/>
        <v>476.54395117694867</v>
      </c>
      <c r="FH141" s="4">
        <f t="shared" si="221"/>
        <v>229.54093144442658</v>
      </c>
      <c r="FI141" s="4">
        <v>0</v>
      </c>
      <c r="FJ141" s="4">
        <f t="shared" si="222"/>
        <v>0</v>
      </c>
      <c r="FK141" s="4">
        <f t="shared" si="223"/>
        <v>0</v>
      </c>
      <c r="FL141" s="4">
        <f t="shared" si="224"/>
        <v>0</v>
      </c>
      <c r="FM141" s="4">
        <f t="shared" si="225"/>
        <v>81.459538207191883</v>
      </c>
      <c r="FN141" s="9">
        <f t="shared" si="226"/>
        <v>40.744456590672144</v>
      </c>
      <c r="FO141" s="4">
        <v>0</v>
      </c>
      <c r="FP141" s="4">
        <f t="shared" si="227"/>
        <v>17861.496869416209</v>
      </c>
      <c r="FQ141" s="4">
        <f t="shared" si="228"/>
        <v>17121.187721421164</v>
      </c>
      <c r="FR141" s="4">
        <f t="shared" si="229"/>
        <v>12468.114403172734</v>
      </c>
      <c r="FS141" s="4">
        <f t="shared" si="230"/>
        <v>5122.5360328862653</v>
      </c>
      <c r="FT141" s="4">
        <f t="shared" si="231"/>
        <v>1528.7683360032847</v>
      </c>
      <c r="FU141" s="4">
        <f t="shared" si="232"/>
        <v>732.33854539450806</v>
      </c>
      <c r="FV141" s="4">
        <v>0</v>
      </c>
      <c r="FW141" s="4">
        <f t="shared" si="233"/>
        <v>0</v>
      </c>
      <c r="FX141" s="4">
        <f t="shared" si="234"/>
        <v>0</v>
      </c>
      <c r="FY141" s="4">
        <f t="shared" si="235"/>
        <v>0</v>
      </c>
      <c r="FZ141" s="4">
        <f t="shared" si="236"/>
        <v>257.01426682952535</v>
      </c>
      <c r="GA141" s="4">
        <f t="shared" si="237"/>
        <v>126.96904047426254</v>
      </c>
      <c r="GB141" s="4">
        <v>0</v>
      </c>
      <c r="GC141" s="4">
        <f t="shared" si="238"/>
        <v>8381.2756853434876</v>
      </c>
      <c r="GD141" s="4">
        <f t="shared" si="179"/>
        <v>7895.4246436795866</v>
      </c>
      <c r="GE141" s="4">
        <f t="shared" si="180"/>
        <v>5460.7670951827604</v>
      </c>
      <c r="GF141" s="4">
        <f t="shared" si="181"/>
        <v>2089.4340656421641</v>
      </c>
      <c r="GG141" s="4">
        <f t="shared" si="182"/>
        <v>590.67841214970565</v>
      </c>
      <c r="GH141" s="4">
        <f t="shared" si="183"/>
        <v>272.21114274858627</v>
      </c>
      <c r="GI141" s="4">
        <v>0</v>
      </c>
      <c r="GJ141" s="4">
        <f t="shared" si="239"/>
        <v>0</v>
      </c>
      <c r="GK141" s="4">
        <f t="shared" si="240"/>
        <v>0</v>
      </c>
      <c r="GL141" s="4">
        <f t="shared" si="184"/>
        <v>0</v>
      </c>
      <c r="GM141" s="4">
        <f t="shared" si="185"/>
        <v>88.924817577259972</v>
      </c>
      <c r="GN141" s="4">
        <f t="shared" si="186"/>
        <v>40.750416776492365</v>
      </c>
      <c r="GO141" s="52">
        <v>0</v>
      </c>
      <c r="GP141" s="4">
        <f>step*(-'By group'!C$32*Population!C141+'By group'!I$33*Population!I141)</f>
        <v>0</v>
      </c>
      <c r="GQ141" s="4">
        <f>step*(-'By group'!D$32*Population!D141+'By group'!J$33*Population!J141)</f>
        <v>0</v>
      </c>
      <c r="GR141" s="4">
        <f>step*(-'By group'!E$32*Population!E141+'By group'!K$33*Population!K141)</f>
        <v>0</v>
      </c>
      <c r="GS141" s="4">
        <f>step*(-'By group'!F$32*Population!F141+'By group'!L$33*Population!L141)</f>
        <v>-5541.8595523077365</v>
      </c>
      <c r="GT141" s="4">
        <f>step*(-'By group'!G$32*Population!G141+'By group'!M$33*Population!M141)</f>
        <v>-720.45017491326291</v>
      </c>
      <c r="GU141" s="4">
        <f>step*(-'By group'!H$32*Population!H141+'By group'!N$33*Population!N141)</f>
        <v>-630.24563746778335</v>
      </c>
      <c r="GV141" s="46">
        <f t="shared" si="241"/>
        <v>0</v>
      </c>
      <c r="GW141" s="14">
        <f t="shared" si="242"/>
        <v>0</v>
      </c>
      <c r="GX141" s="4">
        <f t="shared" si="243"/>
        <v>0</v>
      </c>
      <c r="GY141" s="4">
        <f t="shared" si="244"/>
        <v>5541.8595523077365</v>
      </c>
      <c r="GZ141" s="4">
        <f t="shared" si="245"/>
        <v>720.45017491326291</v>
      </c>
      <c r="HA141" s="4">
        <f t="shared" si="246"/>
        <v>630.24563746778335</v>
      </c>
      <c r="HB141" s="8">
        <v>0</v>
      </c>
      <c r="HC141" s="4">
        <f>step*(-'By group'!P$32*Population!P141+'By group'!V$33*Population!V141)</f>
        <v>0</v>
      </c>
      <c r="HD141" s="4">
        <f>step*(-'By group'!Q$32*Population!Q141+'By group'!W$33*Population!W141)</f>
        <v>0</v>
      </c>
      <c r="HE141" s="4">
        <f>step*(-'By group'!R$32*Population!R141+'By group'!X$33*Population!X141)</f>
        <v>0</v>
      </c>
      <c r="HF141" s="4">
        <f>step*(-'By group'!S$32*Population!S141+'By group'!Y$33*Population!Y141)</f>
        <v>-2736.7685413022641</v>
      </c>
      <c r="HG141" s="4">
        <f>step*(-'By group'!T$32*Population!T141+'By group'!Z$33*Population!Z141)</f>
        <v>-355.94675318702872</v>
      </c>
      <c r="HH141" s="4">
        <f>step*(-'By group'!U$32*Population!U141+'By group'!AA$33*Population!AA141)</f>
        <v>-311.19738356997533</v>
      </c>
      <c r="HI141" s="14">
        <f t="shared" si="247"/>
        <v>0</v>
      </c>
      <c r="HJ141" s="46">
        <f t="shared" si="248"/>
        <v>0</v>
      </c>
      <c r="HK141" s="4">
        <f t="shared" si="249"/>
        <v>0</v>
      </c>
      <c r="HL141" s="4">
        <f t="shared" si="250"/>
        <v>2736.7685413022641</v>
      </c>
      <c r="HM141" s="4">
        <f t="shared" si="251"/>
        <v>355.94675318702872</v>
      </c>
      <c r="HN141" s="9">
        <f t="shared" si="252"/>
        <v>311.19738356997533</v>
      </c>
      <c r="HO141" s="4">
        <v>0</v>
      </c>
      <c r="HP141" s="4">
        <f>step*(-'By group'!AC$32*Population!AC141+'By group'!AI$33*Population!AI141)</f>
        <v>0</v>
      </c>
      <c r="HQ141" s="4">
        <f>step*(-'By group'!AD$32*Population!AD141+'By group'!AJ$33*Population!AJ141)</f>
        <v>0</v>
      </c>
      <c r="HR141" s="4">
        <f>step*(-'By group'!AE$32*Population!AE141+'By group'!AK$33*Population!AK141)</f>
        <v>0</v>
      </c>
      <c r="HS141" s="4">
        <f>step*(-'By group'!AF$32*Population!AF141+'By group'!AL$33*Population!AL141)</f>
        <v>-197.54220648487839</v>
      </c>
      <c r="HT141" s="4">
        <f>step*(-'By group'!AG$32*Population!AG141+'By group'!AM$33*Population!AM141)</f>
        <v>-25.535957993549246</v>
      </c>
      <c r="HU141" s="4">
        <f>step*(-'By group'!AH$32*Population!AH141+'By group'!AN$33*Population!AN141)</f>
        <v>-22.481071045723887</v>
      </c>
      <c r="HV141" s="14">
        <f t="shared" si="253"/>
        <v>0</v>
      </c>
      <c r="HW141" s="46">
        <f t="shared" si="254"/>
        <v>0</v>
      </c>
      <c r="HX141" s="4">
        <f t="shared" si="255"/>
        <v>0</v>
      </c>
      <c r="HY141" s="4">
        <f t="shared" si="256"/>
        <v>197.54220648487839</v>
      </c>
      <c r="HZ141" s="4">
        <f t="shared" si="257"/>
        <v>25.535957993549246</v>
      </c>
      <c r="IA141" s="4">
        <f t="shared" si="258"/>
        <v>22.481071045723887</v>
      </c>
      <c r="IB141" s="8">
        <v>0</v>
      </c>
      <c r="IC141" s="4">
        <f>step*(-'By group'!AP$32*Population!AP141+'By group'!AV$33*Population!AV141)</f>
        <v>0</v>
      </c>
      <c r="ID141" s="4">
        <f>step*(-'By group'!AQ$32*Population!AQ141+'By group'!AW$33*Population!AW141)</f>
        <v>0</v>
      </c>
      <c r="IE141" s="4">
        <f>step*(-'By group'!AR$32*Population!AR141+'By group'!AX$33*Population!AX141)</f>
        <v>0</v>
      </c>
      <c r="IF141" s="4">
        <f>step*(-'By group'!AS$32*Population!AS141+'By group'!AY$33*Population!AY141)</f>
        <v>-635.87703458687974</v>
      </c>
      <c r="IG141" s="4">
        <f>step*(-'By group'!AT$32*Population!AT141+'By group'!AZ$33*Population!AZ141)</f>
        <v>-82.983188841770328</v>
      </c>
      <c r="IH141" s="4">
        <f>step*(-'By group'!AU$32*Population!AU141+'By group'!BA$33*Population!BA141)</f>
        <v>-72.496901761327507</v>
      </c>
      <c r="II141" s="14">
        <f t="shared" si="187"/>
        <v>0</v>
      </c>
      <c r="IJ141" s="4">
        <f t="shared" si="188"/>
        <v>0</v>
      </c>
      <c r="IK141" s="4">
        <f t="shared" si="259"/>
        <v>0</v>
      </c>
      <c r="IL141" s="4">
        <f t="shared" si="260"/>
        <v>635.87703458687974</v>
      </c>
      <c r="IM141" s="4">
        <f t="shared" si="261"/>
        <v>82.983188841770328</v>
      </c>
      <c r="IN141" s="4">
        <f t="shared" si="262"/>
        <v>72.496901761327507</v>
      </c>
      <c r="IO141" s="8">
        <v>0</v>
      </c>
      <c r="IP141" s="4">
        <f>step*(-'By group'!BC$32*Population!BC141+'By group'!BI$33*Population!BI141)</f>
        <v>0</v>
      </c>
      <c r="IQ141" s="4">
        <f>step*(-'By group'!BD$32*Population!BD141+'By group'!BJ$33*Population!BJ141)</f>
        <v>0</v>
      </c>
      <c r="IR141" s="4">
        <f>step*(-'By group'!BE$32*Population!BE141+'By group'!BK$33*Population!BK141)</f>
        <v>0</v>
      </c>
      <c r="IS141" s="4">
        <f>step*(-'By group'!BF$32*Population!BF141+'By group'!BL$33*Population!BL141)</f>
        <v>-250.87679728622282</v>
      </c>
      <c r="IT141" s="4">
        <f>step*(-'By group'!BG$32*Population!BG141+'By group'!BM$33*Population!BM141)</f>
        <v>-34.067020161471078</v>
      </c>
      <c r="IU141" s="4">
        <f>step*(-'By group'!BH$32*Population!BH141+'By group'!BN$33*Population!BN141)</f>
        <v>-27.878038660702977</v>
      </c>
      <c r="IV141" s="14">
        <f t="shared" si="189"/>
        <v>0</v>
      </c>
      <c r="IW141" s="4">
        <f t="shared" si="190"/>
        <v>0</v>
      </c>
      <c r="IX141" s="4">
        <f t="shared" si="191"/>
        <v>0</v>
      </c>
      <c r="IY141" s="4">
        <f t="shared" si="192"/>
        <v>250.87679728622282</v>
      </c>
      <c r="IZ141" s="4">
        <f t="shared" si="193"/>
        <v>34.067020161471078</v>
      </c>
      <c r="JA141" s="4">
        <f t="shared" si="194"/>
        <v>27.878038660702977</v>
      </c>
      <c r="JB141" s="75">
        <f>step*(+prop_idu_male*'By group'!BB$9*Population!BB141-'By group'!B$8*Population!B141)</f>
        <v>-1085.2855905988604</v>
      </c>
      <c r="JC141" s="46">
        <f>step*(+prop_idu_male*'By group'!BC$9*Population!BC141-'By group'!C$8*Population!C141)</f>
        <v>-6.4824433843909368</v>
      </c>
      <c r="JD141" s="46">
        <f>step*(+prop_idu_male*'By group'!BD$9*Population!BD141-'By group'!D$8*Population!D141)</f>
        <v>-19.048159797955886</v>
      </c>
      <c r="JE141" s="46">
        <f>step*(+prop_idu_male*'By group'!BE$9*Population!BE141-'By group'!E$8*Population!E141)</f>
        <v>-19.796794576236547</v>
      </c>
      <c r="JF141" s="46">
        <f>step*(+prop_idu_male*'By group'!BF$9*Population!BF141-'By group'!F$8*Population!F141)</f>
        <v>-5.9602520724077923</v>
      </c>
      <c r="JG141" s="46">
        <f>step*(+prop_idu_male*'By group'!BG$9*Population!BG141-'By group'!G$8*Population!G141)</f>
        <v>-1.1492864241050902</v>
      </c>
      <c r="JH141" s="46">
        <f>step*(+prop_idu_male*'By group'!BH$9*Population!BH141-'By group'!H$8*Population!H141)</f>
        <v>-0.97426996513683162</v>
      </c>
      <c r="JI141" s="46">
        <f>step*(+prop_idu_male*'By group'!BI$9*Population!BI141-'By group'!I$8*Population!I141)</f>
        <v>0</v>
      </c>
      <c r="JJ141" s="46">
        <f>step*(+prop_idu_male*'By group'!BJ$9*Population!BJ141-'By group'!J$8*Population!J141)</f>
        <v>0</v>
      </c>
      <c r="JK141" s="46">
        <f>step*(+prop_idu_male*'By group'!BK$9*Population!BK141-'By group'!K$8*Population!K141)</f>
        <v>0</v>
      </c>
      <c r="JL141" s="46">
        <f>step*(+prop_idu_male*'By group'!BL$9*Population!BL141-'By group'!L$8*Population!L141)</f>
        <v>-2.0409936671739803</v>
      </c>
      <c r="JM141" s="46">
        <f>step*(+prop_idu_male*'By group'!BM$9*Population!BM141-'By group'!M$8*Population!M141)</f>
        <v>-1.0211941951587156</v>
      </c>
      <c r="JN141" s="46">
        <f>step*(+prop_idu_male*'By group'!BN$9*Population!BN141-'By group'!N$8*Population!N141)</f>
        <v>-0.82186324090947049</v>
      </c>
      <c r="JO141" s="45">
        <f>step*(+(1-prop_idu_male)*'By group'!BB$9*Population!BB141-'By group'!O$8*Population!O141-'By group'!O$6*Population!O141+'By group'!AB$7*Population!AB141)</f>
        <v>-8121.9035159953455</v>
      </c>
      <c r="JP141" s="46">
        <f>step*(+(1-prop_idu_male)*'By group'!BC$9*Population!BC141-'By group'!P$8*Population!P141-'By group'!P$6*Population!P141+'By group'!AC$7*Population!AC141)</f>
        <v>-12.439329789803434</v>
      </c>
      <c r="JQ141" s="46">
        <f>step*(+(1-prop_idu_male)*'By group'!BD$9*Population!BD141-'By group'!Q$8*Population!Q141-'By group'!Q$6*Population!Q141+'By group'!AD$7*Population!AD141)</f>
        <v>-36.087839425020121</v>
      </c>
      <c r="JR141" s="46">
        <f>step*(+(1-prop_idu_male)*'By group'!BE$9*Population!BE141-'By group'!R$8*Population!R141-'By group'!R$6*Population!R141+'By group'!AE$7*Population!AE141)</f>
        <v>-36.865603172728107</v>
      </c>
      <c r="JS141" s="46">
        <f>step*(+(1-prop_idu_male)*'By group'!BF$9*Population!BF141-'By group'!S$8*Population!S141-'By group'!S$6*Population!S141+'By group'!AF$7*Population!AF141)</f>
        <v>-10.95875872165003</v>
      </c>
      <c r="JT141" s="46">
        <f>step*(+(1-prop_idu_male)*'By group'!BG$9*Population!BG141-'By group'!T$8*Population!T141-'By group'!T$6*Population!T141+'By group'!AG$7*Population!AG141)</f>
        <v>-2.0942462454171529</v>
      </c>
      <c r="JU141" s="46">
        <f>step*(+(1-prop_idu_male)*'By group'!BH$9*Population!BH141-'By group'!U$8*Population!U141-'By group'!U$6*Population!U141+'By group'!AH$7*Population!AH141)</f>
        <v>-1.7483616955409416</v>
      </c>
      <c r="JV141" s="46">
        <f>step*(+(1-prop_idu_male)*'By group'!BI$9*Population!BI141-'By group'!V$8*Population!V141-'By group'!V$6*Population!V141+'By group'!AI$7*Population!AI141)</f>
        <v>0</v>
      </c>
      <c r="JW141" s="46">
        <f>step*(+(1-prop_idu_male)*'By group'!BJ$9*Population!BJ141-'By group'!W$8*Population!W141-'By group'!W$6*Population!W141+'By group'!AJ$7*Population!AJ141)</f>
        <v>0</v>
      </c>
      <c r="JX141" s="46">
        <f>step*(+(1-prop_idu_male)*'By group'!BK$9*Population!BK141-'By group'!X$8*Population!X141-'By group'!X$6*Population!X141+'By group'!AK$7*Population!AK141)</f>
        <v>0</v>
      </c>
      <c r="JY141" s="46">
        <f>step*(+(1-prop_idu_male)*'By group'!BL$9*Population!BL141-'By group'!Y$8*Population!Y141-'By group'!Y$6*Population!Y141+'By group'!AL$7*Population!AL141)</f>
        <v>-3.6580306702996692</v>
      </c>
      <c r="JZ141" s="46">
        <f>step*(+(1-prop_idu_male)*'By group'!BM$9*Population!BM141-'By group'!Z$8*Population!Z141-'By group'!Z$6*Population!Z141+'By group'!AM$7*Population!AM141)</f>
        <v>-1.799714169764596</v>
      </c>
      <c r="KA141" s="76">
        <f>step*(+(1-prop_idu_male)*'By group'!BN$9*Population!BN141-'By group'!AA$8*Population!AA141-'By group'!AA$6*Population!AA141+'By group'!AN$7*Population!AN141)</f>
        <v>-1.4215207720674607</v>
      </c>
      <c r="KB141" s="46">
        <f>step*(+'By group'!O$6*Population!O141-'By group'!AB$7*Population!AB141)</f>
        <v>6949.9978427011301</v>
      </c>
      <c r="KC141" s="46">
        <f>step*(+'By group'!P$6*Population!P141-'By group'!AC$7*Population!AC141)</f>
        <v>9.0025001668293996</v>
      </c>
      <c r="KD141" s="46">
        <f>step*(+'By group'!Q$6*Population!Q141-'By group'!AD$7*Population!AD141)</f>
        <v>26.033158343487841</v>
      </c>
      <c r="KE141" s="46">
        <f>step*(+'By group'!R$6*Population!R141-'By group'!AE$7*Population!AE141)</f>
        <v>26.475081683584357</v>
      </c>
      <c r="KF141" s="46">
        <f>step*(+'By group'!S$6*Population!S141-'By group'!AF$7*Population!AF141)</f>
        <v>7.8431678131922755</v>
      </c>
      <c r="KG141" s="46">
        <f>step*(+'By group'!T$6*Population!T141-'By group'!AG$7*Population!AG141)</f>
        <v>1.4951514544053763</v>
      </c>
      <c r="KH141" s="46">
        <f>step*(+'By group'!U$6*Population!U141-'By group'!AH$7*Population!AH141)</f>
        <v>1.2428096875760704</v>
      </c>
      <c r="KI141" s="46">
        <f>step*(+'By group'!V$6*Population!V141-'By group'!AI$7*Population!AI141)</f>
        <v>0</v>
      </c>
      <c r="KJ141" s="46">
        <f>step*(+'By group'!W$6*Population!W141-'By group'!AJ$7*Population!AJ141)</f>
        <v>0</v>
      </c>
      <c r="KK141" s="46">
        <f>step*(+'By group'!X$6*Population!X141-'By group'!AK$7*Population!AK141)</f>
        <v>0</v>
      </c>
      <c r="KL141" s="46">
        <f>step*(+'By group'!Y$6*Population!Y141-'By group'!AL$7*Population!AL141)</f>
        <v>2.5993337792452227</v>
      </c>
      <c r="KM141" s="46">
        <f>step*(+'By group'!Z$6*Population!Z141-'By group'!AM$7*Population!AM141)</f>
        <v>1.2725376699213342</v>
      </c>
      <c r="KN141" s="46">
        <f>step*(+'By group'!AA$6*Population!AA141-'By group'!AN$7*Population!AN141)</f>
        <v>0.99935787688482547</v>
      </c>
      <c r="KO141" s="45">
        <v>0</v>
      </c>
      <c r="KP141" s="46">
        <v>0</v>
      </c>
      <c r="KQ141" s="46">
        <v>0</v>
      </c>
      <c r="KR141" s="46">
        <v>0</v>
      </c>
      <c r="KS141" s="46">
        <v>0</v>
      </c>
      <c r="KT141" s="46">
        <v>0</v>
      </c>
      <c r="KU141" s="46">
        <v>0</v>
      </c>
      <c r="KV141" s="46">
        <v>0</v>
      </c>
      <c r="KW141" s="46">
        <v>0</v>
      </c>
      <c r="KX141" s="46">
        <v>0</v>
      </c>
      <c r="KY141" s="46">
        <v>0</v>
      </c>
      <c r="KZ141" s="46">
        <v>0</v>
      </c>
      <c r="LA141" s="46">
        <v>0</v>
      </c>
      <c r="LB141" s="188">
        <f>step*(-'By group'!BB$9*Population!BB141+'By group'!B$8*Population!B141+'By group'!O$8*Population!O141)</f>
        <v>2257.1912638930762</v>
      </c>
      <c r="LC141" s="189">
        <f>step*(-'By group'!BC$9*Population!BC141+'By group'!C$8*Population!C141+'By group'!P$8*Population!P141)</f>
        <v>9.9192730073649713</v>
      </c>
      <c r="LD141" s="189">
        <f>step*(-'By group'!BD$9*Population!BD141+'By group'!D$8*Population!D141+'By group'!Q$8*Population!Q141)</f>
        <v>29.102840879488163</v>
      </c>
      <c r="LE141" s="189">
        <f>step*(-'By group'!BE$9*Population!BE141+'By group'!E$8*Population!E141+'By group'!R$8*Population!R141)</f>
        <v>30.187316065380291</v>
      </c>
      <c r="LF141" s="189">
        <f>step*(-'By group'!BF$9*Population!BF141+'By group'!F$8*Population!F141+'By group'!S$8*Population!S141)</f>
        <v>9.075842980865545</v>
      </c>
      <c r="LG141" s="189">
        <f>step*(-'By group'!BG$9*Population!BG141+'By group'!G$8*Population!G141+'By group'!T$8*Population!T141)</f>
        <v>1.7483812151168669</v>
      </c>
      <c r="LH141" s="189">
        <f>step*(-'By group'!BH$9*Population!BH141+'By group'!H$8*Population!H141+'By group'!U$8*Population!U141)</f>
        <v>1.479821973101703</v>
      </c>
      <c r="LI141" s="189">
        <f>step*(-'By group'!BI$9*Population!BI141+'By group'!I$8*Population!I141+'By group'!V$8*Population!V141)</f>
        <v>0</v>
      </c>
      <c r="LJ141" s="189">
        <f>step*(-'By group'!BJ$9*Population!BJ141+'By group'!J$8*Population!J141+'By group'!W$8*Population!W141)</f>
        <v>0</v>
      </c>
      <c r="LK141" s="189">
        <f>step*(-'By group'!BK$9*Population!BK141+'By group'!K$8*Population!K141+'By group'!X$8*Population!X141)</f>
        <v>0</v>
      </c>
      <c r="LL141" s="189">
        <f>step*(-'By group'!BL$9*Population!BL141+'By group'!L$8*Population!L141+'By group'!Y$8*Population!Y141)</f>
        <v>3.0996905582284273</v>
      </c>
      <c r="LM141" s="189">
        <f>step*(-'By group'!BM$9*Population!BM141+'By group'!M$8*Population!M141+'By group'!Z$8*Population!Z141)</f>
        <v>1.5483706950019771</v>
      </c>
      <c r="LN141" s="189">
        <f>step*(-'By group'!BN$9*Population!BN141+'By group'!N$8*Population!N141+'By group'!AA$8*Population!AA141)</f>
        <v>1.2440261360921059</v>
      </c>
    </row>
    <row r="142" spans="1:326" x14ac:dyDescent="0.25">
      <c r="A142">
        <f t="shared" si="195"/>
        <v>69</v>
      </c>
      <c r="B142" s="52">
        <f>step*((-'By group'!B$4-'By group'!B$5-'By group'!B$22)*Population!B142+'By group'!B$3*Population!$BO142)</f>
        <v>217446.87172401987</v>
      </c>
      <c r="C142" s="4">
        <f>step*((-'By group'!C$4-'By group'!C$5-'By group'!C$22)*Population!C142+'By group'!C$3*Population!$BO142)</f>
        <v>-5960.7189652057987</v>
      </c>
      <c r="D142" s="4">
        <f>step*((-'By group'!D$4-'By group'!D$5-'By group'!D$22)*Population!D142+'By group'!D$3*Population!$BO142)</f>
        <v>-39115.25714888527</v>
      </c>
      <c r="E142" s="4">
        <f>step*((-'By group'!E$4-'By group'!E$5-'By group'!E$22)*Population!E142+'By group'!E$3*Population!$BO142)</f>
        <v>-62628.915739565055</v>
      </c>
      <c r="F142" s="4">
        <f>step*((-'By group'!F$4-'By group'!F$5-'By group'!F$22)*Population!F142+'By group'!F$3*Population!$BO142)</f>
        <v>-25414.618628602606</v>
      </c>
      <c r="G142" s="4">
        <f>step*((-'By group'!G$4-'By group'!G$5-'By group'!G$22)*Population!G142+'By group'!G$3*Population!$BO142)</f>
        <v>-6161.2800368175622</v>
      </c>
      <c r="H142" s="4">
        <f>step*((-'By group'!H$4-'By group'!H$5-'By group'!H$22)*Population!H142+'By group'!H$3*Population!$BO142)</f>
        <v>-5723.183517717267</v>
      </c>
      <c r="I142" s="4">
        <f>step*((-'By group'!I$4-'By group'!I$5-'By group'!I$22)*Population!I142+'By group'!I$3*Population!$BO142)</f>
        <v>0</v>
      </c>
      <c r="J142" s="4">
        <f>step*((-'By group'!J$4-'By group'!J$5-'By group'!J$22)*Population!J142+'By group'!J$3*Population!$BO142)</f>
        <v>0</v>
      </c>
      <c r="K142" s="4">
        <f>step*((-'By group'!K$4-'By group'!K$5-'By group'!K$22)*Population!K142+'By group'!K$3*Population!$BO142)</f>
        <v>0</v>
      </c>
      <c r="L142" s="4">
        <f>step*((-'By group'!L$4-'By group'!L$5-'By group'!L$22)*Population!L142+'By group'!L$3*Population!$BO142)</f>
        <v>-3165.2243976756258</v>
      </c>
      <c r="M142" s="4">
        <f>step*((-'By group'!M$4-'By group'!M$5-'By group'!M$22)*Population!M142+'By group'!M$3*Population!$BO142)</f>
        <v>-1795.5486888340383</v>
      </c>
      <c r="N142" s="4">
        <f>step*((-'By group'!N$4-'By group'!N$5-'By group'!N$22)*Population!N142+'By group'!N$3*Population!$BO142)</f>
        <v>-1701.6692404500538</v>
      </c>
      <c r="O142" s="8">
        <f>step*((-'By group'!O$4-'By group'!O$5-'By group'!O$22)*Population!O142+'By group'!O$3*Population!$BO142)</f>
        <v>150919.82974292955</v>
      </c>
      <c r="P142" s="4">
        <f>step*((-'By group'!P$4-'By group'!P$5-'By group'!P$22)*Population!P142+'By group'!P$3*Population!$BO142)</f>
        <v>-2947.3037198568445</v>
      </c>
      <c r="Q142" s="4">
        <f>step*((-'By group'!Q$4-'By group'!Q$5-'By group'!Q$22)*Population!Q142+'By group'!Q$3*Population!$BO142)</f>
        <v>-19332.846428513301</v>
      </c>
      <c r="R142" s="4">
        <f>step*((-'By group'!R$4-'By group'!R$5-'By group'!R$22)*Population!R142+'By group'!R$3*Population!$BO142)</f>
        <v>-30936.744445027613</v>
      </c>
      <c r="S142" s="4">
        <f>step*((-'By group'!S$4-'By group'!S$5-'By group'!S$22)*Population!S142+'By group'!S$3*Population!$BO142)</f>
        <v>-12548.484840166277</v>
      </c>
      <c r="T142" s="4">
        <f>step*((-'By group'!T$4-'By group'!T$5-'By group'!T$22)*Population!T142+'By group'!T$3*Population!$BO142)</f>
        <v>-3041.1602812361466</v>
      </c>
      <c r="U142" s="4">
        <f>step*((-'By group'!U$4-'By group'!U$5-'By group'!U$22)*Population!U142+'By group'!U$3*Population!$BO142)</f>
        <v>-2823.3437306367027</v>
      </c>
      <c r="V142" s="4">
        <f>step*((-'By group'!V$4-'By group'!V$5-'By group'!V$22)*Population!V142+'By group'!V$3*Population!$BO142)</f>
        <v>0</v>
      </c>
      <c r="W142" s="4">
        <f>step*((-'By group'!W$4-'By group'!W$5-'By group'!W$22)*Population!W142+'By group'!W$3*Population!$BO142)</f>
        <v>0</v>
      </c>
      <c r="X142" s="4">
        <f>step*((-'By group'!X$4-'By group'!X$5-'By group'!X$22)*Population!X142+'By group'!X$3*Population!$BO142)</f>
        <v>0</v>
      </c>
      <c r="Y142" s="4">
        <f>step*((-'By group'!Y$4-'By group'!Y$5-'By group'!Y$22)*Population!Y142+'By group'!Y$3*Population!$BO142)</f>
        <v>-1561.3655306764267</v>
      </c>
      <c r="Z142" s="4">
        <f>step*((-'By group'!Z$4-'By group'!Z$5-'By group'!Z$22)*Population!Z142+'By group'!Z$3*Population!$BO142)</f>
        <v>-885.16034152299187</v>
      </c>
      <c r="AA142" s="4">
        <f>step*((-'By group'!AA$4-'By group'!AA$5-'By group'!AA$22)*Population!AA142+'By group'!AA$3*Population!$BO142)</f>
        <v>-838.33624537109961</v>
      </c>
      <c r="AB142" s="8">
        <f>step*((-'By group'!AB$4-'By group'!AB$5-'By group'!AB$22)*Population!AB142+'By group'!AB$3*Population!$BO142)</f>
        <v>-1425.6170903564832</v>
      </c>
      <c r="AC142" s="4">
        <f>step*((-'By group'!AC$4-'By group'!AC$5-'By group'!AC$22)*Population!AC142+'By group'!AC$3*Population!$BO142)</f>
        <v>-209.22122150573941</v>
      </c>
      <c r="AD142" s="4">
        <f>step*((-'By group'!AD$4-'By group'!AD$5-'By group'!AD$22)*Population!AD142+'By group'!AD$3*Population!$BO142)</f>
        <v>-1380.0364560911707</v>
      </c>
      <c r="AE142" s="4">
        <f>step*((-'By group'!AE$4-'By group'!AE$5-'By group'!AE$22)*Population!AE142+'By group'!AE$3*Population!$BO142)</f>
        <v>-2225.4914937101366</v>
      </c>
      <c r="AF142" s="4">
        <f>step*((-'By group'!AF$4-'By group'!AF$5-'By group'!AF$22)*Population!AF142+'By group'!AF$3*Population!$BO142)</f>
        <v>-907.9955899177819</v>
      </c>
      <c r="AG142" s="4">
        <f>step*((-'By group'!AG$4-'By group'!AG$5-'By group'!AG$22)*Population!AG142+'By group'!AG$3*Population!$BO142)</f>
        <v>-220.98399474826439</v>
      </c>
      <c r="AH142" s="4">
        <f>step*((-'By group'!AH$4-'By group'!AH$5-'By group'!AH$22)*Population!AH142+'By group'!AH$3*Population!$BO142)</f>
        <v>-206.67596681514442</v>
      </c>
      <c r="AI142" s="4">
        <f>step*((-'By group'!AI$4-'By group'!AI$5-'By group'!AI$22)*Population!AI142+'By group'!AI$3*Population!$BO142)</f>
        <v>0</v>
      </c>
      <c r="AJ142" s="4">
        <f>step*((-'By group'!AJ$4-'By group'!AJ$5-'By group'!AJ$22)*Population!AJ142+'By group'!AJ$3*Population!$BO142)</f>
        <v>0</v>
      </c>
      <c r="AK142" s="4">
        <f>step*((-'By group'!AK$4-'By group'!AK$5-'By group'!AK$22)*Population!AK142+'By group'!AK$3*Population!$BO142)</f>
        <v>0</v>
      </c>
      <c r="AL142" s="4">
        <f>step*((-'By group'!AL$4-'By group'!AL$5-'By group'!AL$22)*Population!AL142+'By group'!AL$3*Population!$BO142)</f>
        <v>-114.36805888974905</v>
      </c>
      <c r="AM142" s="4">
        <f>step*((-'By group'!AM$4-'By group'!AM$5-'By group'!AM$22)*Population!AM142+'By group'!AM$3*Population!$BO142)</f>
        <v>-65.377726283868611</v>
      </c>
      <c r="AN142" s="4">
        <f>step*((-'By group'!AN$4-'By group'!AN$5-'By group'!AN$22)*Population!AN142+'By group'!AN$3*Population!$BO142)</f>
        <v>-62.513806397363958</v>
      </c>
      <c r="AO142" s="8">
        <f>step*((-'By group'!AO$4-'By group'!AO$5-'By group'!AO$22)*Population!AO142+'By group'!AO$3*Population!$BO142)</f>
        <v>19820.247177953184</v>
      </c>
      <c r="AP142" s="4">
        <f>step*((-'By group'!AP$4-'By group'!AP$5-'By group'!AP$22)*Population!AP142+'By group'!AP$3*Population!$BO142)</f>
        <v>-687.06597442237455</v>
      </c>
      <c r="AQ142" s="4">
        <f>step*((-'By group'!AQ$4-'By group'!AQ$5-'By group'!AQ$22)*Population!AQ142+'By group'!AQ$3*Population!$BO142)</f>
        <v>-4503.3308771217462</v>
      </c>
      <c r="AR142" s="4">
        <f>step*((-'By group'!AR$4-'By group'!AR$5-'By group'!AR$22)*Population!AR142+'By group'!AR$3*Population!$BO142)</f>
        <v>-7195.9143554351695</v>
      </c>
      <c r="AS142" s="4">
        <f>step*((-'By group'!AS$4-'By group'!AS$5-'By group'!AS$22)*Population!AS142+'By group'!AS$3*Population!$BO142)</f>
        <v>-2914.7736949453138</v>
      </c>
      <c r="AT142" s="4">
        <f>step*((-'By group'!AT$4-'By group'!AT$5-'By group'!AT$22)*Population!AT142+'By group'!AT$3*Population!$BO142)</f>
        <v>-705.54138714391479</v>
      </c>
      <c r="AU142" s="4">
        <f>step*((-'By group'!AU$4-'By group'!AU$5-'By group'!AU$22)*Population!AU142+'By group'!AU$3*Population!$BO142)</f>
        <v>-653.17699042767708</v>
      </c>
      <c r="AV142" s="4">
        <f>step*((-'By group'!AV$4-'By group'!AV$5-'By group'!AV$22)*Population!AV142+'By group'!AV$3*Population!$BO142)</f>
        <v>0</v>
      </c>
      <c r="AW142" s="4">
        <f>step*((-'By group'!AW$4-'By group'!AW$5-'By group'!AW$22)*Population!AW142+'By group'!AW$3*Population!$BO142)</f>
        <v>0</v>
      </c>
      <c r="AX142" s="4">
        <f>step*((-'By group'!AX$4-'By group'!AX$5-'By group'!AX$22)*Population!AX142+'By group'!AX$3*Population!$BO142)</f>
        <v>0</v>
      </c>
      <c r="AY142" s="4">
        <f>step*((-'By group'!AY$4-'By group'!AY$5-'By group'!AY$22)*Population!AY142+'By group'!AY$3*Population!$BO142)</f>
        <v>-361.15296915505684</v>
      </c>
      <c r="AZ142" s="4">
        <f>step*((-'By group'!AZ$4-'By group'!AZ$5-'By group'!AZ$22)*Population!AZ142+'By group'!AZ$3*Population!$BO142)</f>
        <v>-203.94070079387711</v>
      </c>
      <c r="BA142" s="4">
        <f>step*((-'By group'!BA$4-'By group'!BA$5-'By group'!BA$22)*Population!BA142+'By group'!BA$3*Population!$BO142)</f>
        <v>-191.89885133575262</v>
      </c>
      <c r="BB142" s="8">
        <f>step*((-'By group'!BB$4-'By group'!BB$5-'By group'!BB$22)*Population!BB142+'By group'!BB$3*Population!$BO142)</f>
        <v>6256.4433041248794</v>
      </c>
      <c r="BC142" s="4">
        <f>step*((-'By group'!BC$4-'By group'!BC$5-'By group'!BC$22)*Population!BC142+'By group'!BC$3*Population!$BO142)</f>
        <v>-475.04816878380467</v>
      </c>
      <c r="BD142" s="4">
        <f>step*((-'By group'!BD$4-'By group'!BD$5-'By group'!BD$22)*Population!BD142+'By group'!BD$3*Population!$BO142)</f>
        <v>-2409.4500373049636</v>
      </c>
      <c r="BE142" s="4">
        <f>step*((-'By group'!BE$4-'By group'!BE$5-'By group'!BE$22)*Population!BE142+'By group'!BE$3*Population!$BO142)</f>
        <v>-3352.4426395200244</v>
      </c>
      <c r="BF142" s="4">
        <f>step*((-'By group'!BF$4-'By group'!BF$5-'By group'!BF$22)*Population!BF142+'By group'!BF$3*Population!$BO142)</f>
        <v>-1243.895972585653</v>
      </c>
      <c r="BG142" s="4">
        <f>step*((-'By group'!BG$4-'By group'!BG$5-'By group'!BG$22)*Population!BG142+'By group'!BG$3*Population!$BO142)</f>
        <v>-283.89233937755091</v>
      </c>
      <c r="BH142" s="4">
        <f>step*((-'By group'!BH$4-'By group'!BH$5-'By group'!BH$22)*Population!BH142+'By group'!BH$3*Population!$BO142)</f>
        <v>-244.10080648805837</v>
      </c>
      <c r="BI142" s="4">
        <f>step*((-'By group'!BI$4-'By group'!BI$5-'By group'!BI$22)*Population!BI142+'By group'!BI$3*Population!$BO142)</f>
        <v>0</v>
      </c>
      <c r="BJ142" s="4">
        <f>step*((-'By group'!BJ$4-'By group'!BJ$5-'By group'!BJ$22)*Population!BJ142+'By group'!BJ$3*Population!$BO142)</f>
        <v>0</v>
      </c>
      <c r="BK142" s="4">
        <f>step*((-'By group'!BK$4-'By group'!BK$5-'By group'!BK$22)*Population!BK142+'By group'!BK$3*Population!$BO142)</f>
        <v>0</v>
      </c>
      <c r="BL142" s="4">
        <f>step*((-'By group'!BL$4-'By group'!BL$5-'By group'!BL$22)*Population!BL142+'By group'!BL$3*Population!$BO142)</f>
        <v>-160.51350151559905</v>
      </c>
      <c r="BM142" s="4">
        <f>step*((-'By group'!BM$4-'By group'!BM$5-'By group'!BM$22)*Population!BM142+'By group'!BM$3*Population!$BO142)</f>
        <v>-81.729729363410328</v>
      </c>
      <c r="BN142" s="4">
        <f>step*((-'By group'!BN$4-'By group'!BN$5-'By group'!BN$22)*Population!BN142+'By group'!BN$3*Population!$BO142)</f>
        <v>-68.395790169753553</v>
      </c>
      <c r="BO142" s="71">
        <f>-step*SUM(SCR!B142:N142)*Population!B142</f>
        <v>-155406.23276069592</v>
      </c>
      <c r="BP142" s="4">
        <f>step*-SUM('By group'!C$11:C$21)*Population!C142</f>
        <v>-149017.97413014495</v>
      </c>
      <c r="BQ142" s="4">
        <f>step*-SUM('By group'!D$11:D$21)*Population!D142</f>
        <v>-108653.49208023686</v>
      </c>
      <c r="BR142" s="4">
        <f>step*-SUM('By group'!E$11:E$21)*Population!E142</f>
        <v>-44734.939813975041</v>
      </c>
      <c r="BS142" s="4">
        <f>step*-SUM('By group'!F$11:F$21)*Population!F142</f>
        <v>-13376.115067685583</v>
      </c>
      <c r="BT142" s="4">
        <f>step*-SUM('By group'!G$11:G$21)*Population!G142</f>
        <v>-6418.0000383516272</v>
      </c>
      <c r="BU142" s="4">
        <f>step*-SUM('By group'!H$11:H$21)*Population!H142</f>
        <v>0</v>
      </c>
      <c r="BV142" s="4">
        <f>step*-SUM('By group'!I$11:I$21)*Population!I142</f>
        <v>0</v>
      </c>
      <c r="BW142" s="4">
        <f>step*-SUM('By group'!J$11:J$21)*Population!J142</f>
        <v>0</v>
      </c>
      <c r="BX142" s="4">
        <f>step*-SUM('By group'!K$11:K$21)*Population!K142</f>
        <v>0</v>
      </c>
      <c r="BY142" s="4">
        <f>step*-SUM('By group'!L$11:L$21)*Population!L142</f>
        <v>-2260.8745697683039</v>
      </c>
      <c r="BZ142" s="4">
        <f>step*-SUM('By group'!M$11:M$21)*Population!M142</f>
        <v>-1122.217930521274</v>
      </c>
      <c r="CA142" s="4">
        <f>step*-SUM('By group'!N$11:N$21)*Population!N142</f>
        <v>0</v>
      </c>
      <c r="CB142" s="13">
        <f>-step*SUM(SCR!O142:AA142)*Population!O142</f>
        <v>-76851.561813052002</v>
      </c>
      <c r="CC142" s="4">
        <f>step*-SUM('By group'!P$11:P$21)*Population!P142</f>
        <v>-73682.59299642111</v>
      </c>
      <c r="CD142" s="4">
        <f>step*-SUM('By group'!Q$11:Q$21)*Population!Q142</f>
        <v>-53702.35119031473</v>
      </c>
      <c r="CE142" s="4">
        <f>step*-SUM('By group'!R$11:R$21)*Population!R142</f>
        <v>-22097.674603591149</v>
      </c>
      <c r="CF142" s="4">
        <f>step*-SUM('By group'!S$11:S$21)*Population!S142</f>
        <v>-6604.4657053506717</v>
      </c>
      <c r="CG142" s="4">
        <f>step*-SUM('By group'!T$11:T$21)*Population!T142</f>
        <v>-3167.8752929543193</v>
      </c>
      <c r="CH142" s="4">
        <f>step*-SUM('By group'!U$11:U$21)*Population!U142</f>
        <v>0</v>
      </c>
      <c r="CI142" s="4">
        <f>step*-SUM('By group'!V$11:V$21)*Population!V142</f>
        <v>0</v>
      </c>
      <c r="CJ142" s="4">
        <f>step*-SUM('By group'!W$11:W$21)*Population!W142</f>
        <v>0</v>
      </c>
      <c r="CK142" s="4">
        <f>step*-SUM('By group'!X$11:X$21)*Population!X142</f>
        <v>0</v>
      </c>
      <c r="CL142" s="4">
        <f>step*-SUM('By group'!Y$11:Y$21)*Population!Y142</f>
        <v>-1115.2610933403046</v>
      </c>
      <c r="CM142" s="4">
        <f>step*-SUM('By group'!Z$11:Z$21)*Population!Z142</f>
        <v>-553.22521345186988</v>
      </c>
      <c r="CN142" s="4">
        <f>step*-SUM('By group'!AA$11:AA$21)*Population!AA142</f>
        <v>0</v>
      </c>
      <c r="CO142" s="13">
        <f>-step*SUM(SCR!AB142:AN142)*Population!AB142</f>
        <v>-5445.4275941475471</v>
      </c>
      <c r="CP142" s="4">
        <f>step*-SUM('By group'!AC$11:AC$21)*Population!AC142</f>
        <v>-5230.5305376434853</v>
      </c>
      <c r="CQ142" s="4">
        <f>step*-SUM('By group'!AD$11:AD$21)*Population!AD142</f>
        <v>-3833.4346002532525</v>
      </c>
      <c r="CR142" s="4">
        <f>step*-SUM('By group'!AE$11:AE$21)*Population!AE142</f>
        <v>-1589.6367812215262</v>
      </c>
      <c r="CS142" s="4">
        <f>step*-SUM('By group'!AF$11:AF$21)*Population!AF142</f>
        <v>-477.89241574620104</v>
      </c>
      <c r="CT142" s="4">
        <f>step*-SUM('By group'!AG$11:AG$21)*Population!AG142</f>
        <v>-230.19166119610873</v>
      </c>
      <c r="CU142" s="4">
        <f>step*-SUM('By group'!AH$11:AH$21)*Population!AH142</f>
        <v>0</v>
      </c>
      <c r="CV142" s="4">
        <f>step*-SUM('By group'!AI$11:AI$21)*Population!AI142</f>
        <v>0</v>
      </c>
      <c r="CW142" s="4">
        <f>step*-SUM('By group'!AJ$11:AJ$21)*Population!AJ142</f>
        <v>0</v>
      </c>
      <c r="CX142" s="4">
        <f>step*-SUM('By group'!AK$11:AK$21)*Population!AK142</f>
        <v>0</v>
      </c>
      <c r="CY142" s="4">
        <f>step*-SUM('By group'!AL$11:AL$21)*Population!AL142</f>
        <v>-81.69147063553504</v>
      </c>
      <c r="CZ142" s="4">
        <f>step*-SUM('By group'!AM$11:AM$21)*Population!AM142</f>
        <v>-40.861078927417879</v>
      </c>
      <c r="DA142" s="4">
        <f>step*-SUM('By group'!AN$11:AN$21)*Population!AN142</f>
        <v>0</v>
      </c>
      <c r="DB142" s="13">
        <f>-step*SUM(SCR!AO142:BA142)*Population!AO142</f>
        <v>-17919.037890188087</v>
      </c>
      <c r="DC142" s="4">
        <f>step*-SUM('By group'!AP$11:AP$21)*Population!AP142</f>
        <v>-17176.649360559364</v>
      </c>
      <c r="DD142" s="4">
        <f>step*-SUM('By group'!AQ$11:AQ$21)*Population!AQ142</f>
        <v>-12509.252436449295</v>
      </c>
      <c r="DE142" s="4">
        <f>step*-SUM('By group'!AR$11:AR$21)*Population!AR142</f>
        <v>-5139.9388253108355</v>
      </c>
      <c r="DF142" s="4">
        <f>step*-SUM('By group'!AS$11:AS$21)*Population!AS142</f>
        <v>-1534.0914183922705</v>
      </c>
      <c r="DG142" s="4">
        <f>step*-SUM('By group'!AT$11:AT$21)*Population!AT142</f>
        <v>-734.9389449415778</v>
      </c>
      <c r="DH142" s="4">
        <f>step*-SUM('By group'!AU$11:AU$21)*Population!AU142</f>
        <v>0</v>
      </c>
      <c r="DI142" s="4">
        <f>step*-SUM('By group'!AV$11:AV$21)*Population!AV142</f>
        <v>0</v>
      </c>
      <c r="DJ142" s="4">
        <f>step*-SUM('By group'!AW$11:AW$21)*Population!AW142</f>
        <v>0</v>
      </c>
      <c r="DK142" s="4">
        <f>step*-SUM('By group'!AX$11:AX$21)*Population!AX142</f>
        <v>0</v>
      </c>
      <c r="DL142" s="4">
        <f>step*-SUM('By group'!AY$11:AY$21)*Population!AY142</f>
        <v>-257.96640653932627</v>
      </c>
      <c r="DM142" s="4">
        <f>step*-SUM('By group'!AZ$11:AZ$21)*Population!AZ142</f>
        <v>-127.4629379961732</v>
      </c>
      <c r="DN142" s="4">
        <f>step*-SUM('By group'!BA$11:BA$21)*Population!BA142</f>
        <v>0</v>
      </c>
      <c r="DO142" s="13">
        <f>-step*SUM(SCR!BB142:BN142)*Population!BB142</f>
        <v>-8404.6729863533055</v>
      </c>
      <c r="DP142" s="4">
        <f>step*-SUM('By group'!BC$11:BC$21)*Population!BC142</f>
        <v>-7917.4694797300772</v>
      </c>
      <c r="DQ142" s="4">
        <f>step*-SUM('By group'!BD$11:BD$21)*Population!BD142</f>
        <v>-5476.0228120567353</v>
      </c>
      <c r="DR142" s="4">
        <f>step*-SUM('By group'!BE$11:BE$21)*Population!BE142</f>
        <v>-2095.2766497000152</v>
      </c>
      <c r="DS142" s="4">
        <f>step*-SUM('By group'!BF$11:BF$21)*Population!BF142</f>
        <v>-592.3314155169777</v>
      </c>
      <c r="DT142" s="4">
        <f>step*-SUM('By group'!BG$11:BG$21)*Population!BG142</f>
        <v>-272.97340324764508</v>
      </c>
      <c r="DU142" s="4">
        <f>step*-SUM('By group'!BH$11:BH$21)*Population!BH142</f>
        <v>0</v>
      </c>
      <c r="DV142" s="4">
        <f>step*-SUM('By group'!BI$11:BI$21)*Population!BI142</f>
        <v>0</v>
      </c>
      <c r="DW142" s="4">
        <f>step*-SUM('By group'!BJ$11:BJ$21)*Population!BJ142</f>
        <v>0</v>
      </c>
      <c r="DX142" s="4">
        <f>step*-SUM('By group'!BK$11:BK$21)*Population!BK142</f>
        <v>0</v>
      </c>
      <c r="DY142" s="4">
        <f>step*-SUM('By group'!BL$11:BL$21)*Population!BL142</f>
        <v>-89.174167508666144</v>
      </c>
      <c r="DZ142" s="4">
        <f>step*-SUM('By group'!BM$11:BM$21)*Population!BM142</f>
        <v>-40.864864681705164</v>
      </c>
      <c r="EA142" s="4">
        <f>step*-SUM('By group'!BN$11:BN$21)*Population!BN142</f>
        <v>0</v>
      </c>
      <c r="EB142" s="52">
        <v>0</v>
      </c>
      <c r="EC142" s="4">
        <f t="shared" si="196"/>
        <v>155406.23276069592</v>
      </c>
      <c r="ED142" s="4">
        <f t="shared" si="196"/>
        <v>149017.97413014495</v>
      </c>
      <c r="EE142" s="4">
        <f t="shared" si="197"/>
        <v>108653.49208023686</v>
      </c>
      <c r="EF142" s="4">
        <f t="shared" si="198"/>
        <v>44734.939813975041</v>
      </c>
      <c r="EG142" s="4">
        <f t="shared" si="199"/>
        <v>13376.115067685583</v>
      </c>
      <c r="EH142" s="4">
        <f t="shared" si="199"/>
        <v>6418.0000383516272</v>
      </c>
      <c r="EI142" s="4">
        <v>0</v>
      </c>
      <c r="EJ142" s="4">
        <f t="shared" si="200"/>
        <v>0</v>
      </c>
      <c r="EK142" s="4">
        <f t="shared" si="201"/>
        <v>0</v>
      </c>
      <c r="EL142" s="4">
        <f t="shared" si="202"/>
        <v>0</v>
      </c>
      <c r="EM142" s="4">
        <f t="shared" si="203"/>
        <v>2260.8745697683039</v>
      </c>
      <c r="EN142" s="4">
        <f t="shared" si="204"/>
        <v>1122.217930521274</v>
      </c>
      <c r="EO142" s="52">
        <v>0</v>
      </c>
      <c r="EP142" s="4">
        <f t="shared" si="205"/>
        <v>76851.561813052002</v>
      </c>
      <c r="EQ142" s="4">
        <f t="shared" si="206"/>
        <v>73682.59299642111</v>
      </c>
      <c r="ER142" s="4">
        <f t="shared" si="207"/>
        <v>53702.35119031473</v>
      </c>
      <c r="ES142" s="4">
        <f t="shared" si="208"/>
        <v>22097.674603591149</v>
      </c>
      <c r="ET142" s="4">
        <f t="shared" si="209"/>
        <v>6604.4657053506717</v>
      </c>
      <c r="EU142" s="4">
        <f t="shared" si="210"/>
        <v>3167.8752929543193</v>
      </c>
      <c r="EV142" s="4">
        <v>0</v>
      </c>
      <c r="EW142" s="4">
        <f t="shared" si="211"/>
        <v>0</v>
      </c>
      <c r="EX142" s="4">
        <f t="shared" si="212"/>
        <v>0</v>
      </c>
      <c r="EY142" s="4">
        <f t="shared" si="213"/>
        <v>0</v>
      </c>
      <c r="EZ142" s="4">
        <f t="shared" si="214"/>
        <v>1115.2610933403046</v>
      </c>
      <c r="FA142" s="4">
        <f t="shared" si="215"/>
        <v>553.22521345186988</v>
      </c>
      <c r="FB142" s="52">
        <v>0</v>
      </c>
      <c r="FC142" s="4">
        <f t="shared" si="216"/>
        <v>5445.4275941475471</v>
      </c>
      <c r="FD142" s="4">
        <f t="shared" si="217"/>
        <v>5230.5305376434853</v>
      </c>
      <c r="FE142" s="4">
        <f t="shared" si="218"/>
        <v>3833.4346002532525</v>
      </c>
      <c r="FF142" s="4">
        <f t="shared" si="219"/>
        <v>1589.6367812215262</v>
      </c>
      <c r="FG142" s="4">
        <f t="shared" si="220"/>
        <v>477.89241574620104</v>
      </c>
      <c r="FH142" s="4">
        <f t="shared" si="221"/>
        <v>230.19166119610873</v>
      </c>
      <c r="FI142" s="4">
        <v>0</v>
      </c>
      <c r="FJ142" s="4">
        <f t="shared" si="222"/>
        <v>0</v>
      </c>
      <c r="FK142" s="4">
        <f t="shared" si="223"/>
        <v>0</v>
      </c>
      <c r="FL142" s="4">
        <f t="shared" si="224"/>
        <v>0</v>
      </c>
      <c r="FM142" s="4">
        <f t="shared" si="225"/>
        <v>81.69147063553504</v>
      </c>
      <c r="FN142" s="9">
        <f t="shared" si="226"/>
        <v>40.861078927417879</v>
      </c>
      <c r="FO142" s="4">
        <v>0</v>
      </c>
      <c r="FP142" s="4">
        <f t="shared" si="227"/>
        <v>17919.037890188087</v>
      </c>
      <c r="FQ142" s="4">
        <f t="shared" si="228"/>
        <v>17176.649360559364</v>
      </c>
      <c r="FR142" s="4">
        <f t="shared" si="229"/>
        <v>12509.252436449295</v>
      </c>
      <c r="FS142" s="4">
        <f t="shared" si="230"/>
        <v>5139.9388253108355</v>
      </c>
      <c r="FT142" s="4">
        <f t="shared" si="231"/>
        <v>1534.0914183922705</v>
      </c>
      <c r="FU142" s="4">
        <f t="shared" si="232"/>
        <v>734.9389449415778</v>
      </c>
      <c r="FV142" s="4">
        <v>0</v>
      </c>
      <c r="FW142" s="4">
        <f t="shared" si="233"/>
        <v>0</v>
      </c>
      <c r="FX142" s="4">
        <f t="shared" si="234"/>
        <v>0</v>
      </c>
      <c r="FY142" s="4">
        <f t="shared" si="235"/>
        <v>0</v>
      </c>
      <c r="FZ142" s="4">
        <f t="shared" si="236"/>
        <v>257.96640653932627</v>
      </c>
      <c r="GA142" s="4">
        <f t="shared" si="237"/>
        <v>127.4629379961732</v>
      </c>
      <c r="GB142" s="4">
        <v>0</v>
      </c>
      <c r="GC142" s="4">
        <f t="shared" si="238"/>
        <v>8404.6729863533055</v>
      </c>
      <c r="GD142" s="4">
        <f t="shared" si="179"/>
        <v>7917.4694797300772</v>
      </c>
      <c r="GE142" s="4">
        <f t="shared" si="180"/>
        <v>5476.0228120567353</v>
      </c>
      <c r="GF142" s="4">
        <f t="shared" si="181"/>
        <v>2095.2766497000152</v>
      </c>
      <c r="GG142" s="4">
        <f t="shared" si="182"/>
        <v>592.3314155169777</v>
      </c>
      <c r="GH142" s="4">
        <f t="shared" si="183"/>
        <v>272.97340324764508</v>
      </c>
      <c r="GI142" s="4">
        <v>0</v>
      </c>
      <c r="GJ142" s="4">
        <f t="shared" si="239"/>
        <v>0</v>
      </c>
      <c r="GK142" s="4">
        <f t="shared" si="240"/>
        <v>0</v>
      </c>
      <c r="GL142" s="4">
        <f t="shared" si="184"/>
        <v>0</v>
      </c>
      <c r="GM142" s="4">
        <f t="shared" si="185"/>
        <v>89.174167508666144</v>
      </c>
      <c r="GN142" s="4">
        <f t="shared" si="186"/>
        <v>40.864864681705164</v>
      </c>
      <c r="GO142" s="52">
        <v>0</v>
      </c>
      <c r="GP142" s="4">
        <f>step*(-'By group'!C$32*Population!C142+'By group'!I$33*Population!I142)</f>
        <v>0</v>
      </c>
      <c r="GQ142" s="4">
        <f>step*(-'By group'!D$32*Population!D142+'By group'!J$33*Population!J142)</f>
        <v>0</v>
      </c>
      <c r="GR142" s="4">
        <f>step*(-'By group'!E$32*Population!E142+'By group'!K$33*Population!K142)</f>
        <v>0</v>
      </c>
      <c r="GS142" s="4">
        <f>step*(-'By group'!F$32*Population!F142+'By group'!L$33*Population!L142)</f>
        <v>-5557.6202489586394</v>
      </c>
      <c r="GT142" s="4">
        <f>step*(-'By group'!G$32*Population!G142+'By group'!M$33*Population!M142)</f>
        <v>-722.49104240968859</v>
      </c>
      <c r="GU142" s="4">
        <f>step*(-'By group'!H$32*Population!H142+'By group'!N$33*Population!N142)</f>
        <v>-632.03825188382962</v>
      </c>
      <c r="GV142" s="46">
        <f t="shared" si="241"/>
        <v>0</v>
      </c>
      <c r="GW142" s="14">
        <f t="shared" si="242"/>
        <v>0</v>
      </c>
      <c r="GX142" s="4">
        <f t="shared" si="243"/>
        <v>0</v>
      </c>
      <c r="GY142" s="4">
        <f t="shared" si="244"/>
        <v>5557.6202489586394</v>
      </c>
      <c r="GZ142" s="4">
        <f t="shared" si="245"/>
        <v>722.49104240968859</v>
      </c>
      <c r="HA142" s="4">
        <f t="shared" si="246"/>
        <v>632.03825188382962</v>
      </c>
      <c r="HB142" s="8">
        <v>0</v>
      </c>
      <c r="HC142" s="4">
        <f>step*(-'By group'!P$32*Population!P142+'By group'!V$33*Population!V142)</f>
        <v>0</v>
      </c>
      <c r="HD142" s="4">
        <f>step*(-'By group'!Q$32*Population!Q142+'By group'!W$33*Population!W142)</f>
        <v>0</v>
      </c>
      <c r="HE142" s="4">
        <f>step*(-'By group'!R$32*Population!R142+'By group'!X$33*Population!X142)</f>
        <v>0</v>
      </c>
      <c r="HF142" s="4">
        <f>step*(-'By group'!S$32*Population!S142+'By group'!Y$33*Population!Y142)</f>
        <v>-2744.6023060051834</v>
      </c>
      <c r="HG142" s="4">
        <f>step*(-'By group'!T$32*Population!T142+'By group'!Z$33*Population!Z142)</f>
        <v>-356.96245186492899</v>
      </c>
      <c r="HH142" s="4">
        <f>step*(-'By group'!U$32*Population!U142+'By group'!AA$33*Population!AA142)</f>
        <v>-312.09156285762867</v>
      </c>
      <c r="HI142" s="14">
        <f t="shared" si="247"/>
        <v>0</v>
      </c>
      <c r="HJ142" s="46">
        <f t="shared" si="248"/>
        <v>0</v>
      </c>
      <c r="HK142" s="4">
        <f t="shared" si="249"/>
        <v>0</v>
      </c>
      <c r="HL142" s="4">
        <f t="shared" si="250"/>
        <v>2744.6023060051834</v>
      </c>
      <c r="HM142" s="4">
        <f t="shared" si="251"/>
        <v>356.96245186492899</v>
      </c>
      <c r="HN142" s="9">
        <f t="shared" si="252"/>
        <v>312.09156285762867</v>
      </c>
      <c r="HO142" s="4">
        <v>0</v>
      </c>
      <c r="HP142" s="4">
        <f>step*(-'By group'!AC$32*Population!AC142+'By group'!AI$33*Population!AI142)</f>
        <v>0</v>
      </c>
      <c r="HQ142" s="4">
        <f>step*(-'By group'!AD$32*Population!AD142+'By group'!AJ$33*Population!AJ142)</f>
        <v>0</v>
      </c>
      <c r="HR142" s="4">
        <f>step*(-'By group'!AE$32*Population!AE142+'By group'!AK$33*Population!AK142)</f>
        <v>0</v>
      </c>
      <c r="HS142" s="4">
        <f>step*(-'By group'!AF$32*Population!AF142+'By group'!AL$33*Population!AL142)</f>
        <v>-198.100472555333</v>
      </c>
      <c r="HT142" s="4">
        <f>step*(-'By group'!AG$32*Population!AG142+'By group'!AM$33*Population!AM142)</f>
        <v>-25.607792775512806</v>
      </c>
      <c r="HU142" s="4">
        <f>step*(-'By group'!AH$32*Population!AH142+'By group'!AN$33*Population!AN142)</f>
        <v>-22.544463753302868</v>
      </c>
      <c r="HV142" s="14">
        <f t="shared" si="253"/>
        <v>0</v>
      </c>
      <c r="HW142" s="46">
        <f t="shared" si="254"/>
        <v>0</v>
      </c>
      <c r="HX142" s="4">
        <f t="shared" si="255"/>
        <v>0</v>
      </c>
      <c r="HY142" s="4">
        <f t="shared" si="256"/>
        <v>198.100472555333</v>
      </c>
      <c r="HZ142" s="4">
        <f t="shared" si="257"/>
        <v>25.607792775512806</v>
      </c>
      <c r="IA142" s="4">
        <f t="shared" si="258"/>
        <v>22.544463753302868</v>
      </c>
      <c r="IB142" s="8">
        <v>0</v>
      </c>
      <c r="IC142" s="4">
        <f>step*(-'By group'!AP$32*Population!AP142+'By group'!AV$33*Population!AV142)</f>
        <v>0</v>
      </c>
      <c r="ID142" s="4">
        <f>step*(-'By group'!AQ$32*Population!AQ142+'By group'!AW$33*Population!AW142)</f>
        <v>0</v>
      </c>
      <c r="IE142" s="4">
        <f>step*(-'By group'!AR$32*Population!AR142+'By group'!AX$33*Population!AX142)</f>
        <v>0</v>
      </c>
      <c r="IF142" s="4">
        <f>step*(-'By group'!AS$32*Population!AS142+'By group'!AY$33*Population!AY142)</f>
        <v>-638.06250592647211</v>
      </c>
      <c r="IG142" s="4">
        <f>step*(-'By group'!AT$32*Population!AT142+'By group'!AZ$33*Population!AZ142)</f>
        <v>-83.256319990228974</v>
      </c>
      <c r="IH142" s="4">
        <f>step*(-'By group'!AU$32*Population!AU142+'By group'!BA$33*Population!BA142)</f>
        <v>-72.741243870192861</v>
      </c>
      <c r="II142" s="14">
        <f t="shared" si="187"/>
        <v>0</v>
      </c>
      <c r="IJ142" s="4">
        <f t="shared" si="188"/>
        <v>0</v>
      </c>
      <c r="IK142" s="4">
        <f t="shared" si="259"/>
        <v>0</v>
      </c>
      <c r="IL142" s="4">
        <f t="shared" si="260"/>
        <v>638.06250592647211</v>
      </c>
      <c r="IM142" s="4">
        <f t="shared" si="261"/>
        <v>83.256319990228974</v>
      </c>
      <c r="IN142" s="4">
        <f t="shared" si="262"/>
        <v>72.741243870192861</v>
      </c>
      <c r="IO142" s="8">
        <v>0</v>
      </c>
      <c r="IP142" s="4">
        <f>step*(-'By group'!BC$32*Population!BC142+'By group'!BI$33*Population!BI142)</f>
        <v>0</v>
      </c>
      <c r="IQ142" s="4">
        <f>step*(-'By group'!BD$32*Population!BD142+'By group'!BJ$33*Population!BJ142)</f>
        <v>0</v>
      </c>
      <c r="IR142" s="4">
        <f>step*(-'By group'!BE$32*Population!BE142+'By group'!BK$33*Population!BK142)</f>
        <v>0</v>
      </c>
      <c r="IS142" s="4">
        <f>step*(-'By group'!BF$32*Population!BF142+'By group'!BL$33*Population!BL142)</f>
        <v>-251.57862400415578</v>
      </c>
      <c r="IT142" s="4">
        <f>step*(-'By group'!BG$32*Population!BG142+'By group'!BM$33*Population!BM142)</f>
        <v>-34.162248308676439</v>
      </c>
      <c r="IU142" s="4">
        <f>step*(-'By group'!BH$32*Population!BH142+'By group'!BN$33*Population!BN142)</f>
        <v>-27.956052855738868</v>
      </c>
      <c r="IV142" s="14">
        <f t="shared" si="189"/>
        <v>0</v>
      </c>
      <c r="IW142" s="4">
        <f t="shared" si="190"/>
        <v>0</v>
      </c>
      <c r="IX142" s="4">
        <f t="shared" si="191"/>
        <v>0</v>
      </c>
      <c r="IY142" s="4">
        <f t="shared" si="192"/>
        <v>251.57862400415578</v>
      </c>
      <c r="IZ142" s="4">
        <f t="shared" si="193"/>
        <v>34.162248308676439</v>
      </c>
      <c r="JA142" s="4">
        <f t="shared" si="194"/>
        <v>27.956052855738868</v>
      </c>
      <c r="JB142" s="75">
        <f>step*(+prop_idu_male*'By group'!BB$9*Population!BB142-'By group'!B$8*Population!B142)</f>
        <v>-1088.3112157165212</v>
      </c>
      <c r="JC142" s="46">
        <f>step*(+prop_idu_male*'By group'!BC$9*Population!BC142-'By group'!C$8*Population!C142)</f>
        <v>-6.500802368939639</v>
      </c>
      <c r="JD142" s="46">
        <f>step*(+prop_idu_male*'By group'!BD$9*Population!BD142-'By group'!D$8*Population!D142)</f>
        <v>-19.10220746626014</v>
      </c>
      <c r="JE142" s="46">
        <f>step*(+prop_idu_male*'By group'!BE$9*Population!BE142-'By group'!E$8*Population!E142)</f>
        <v>-19.8531379273475</v>
      </c>
      <c r="JF142" s="46">
        <f>step*(+prop_idu_male*'By group'!BF$9*Population!BF142-'By group'!F$8*Population!F142)</f>
        <v>-5.9772598352224175</v>
      </c>
      <c r="JG142" s="46">
        <f>step*(+prop_idu_male*'By group'!BG$9*Population!BG142-'By group'!G$8*Population!G142)</f>
        <v>-1.152572774111456</v>
      </c>
      <c r="JH142" s="46">
        <f>step*(+prop_idu_male*'By group'!BH$9*Population!BH142-'By group'!H$8*Population!H142)</f>
        <v>-0.97706665979676655</v>
      </c>
      <c r="JI142" s="46">
        <f>step*(+prop_idu_male*'By group'!BI$9*Population!BI142-'By group'!I$8*Population!I142)</f>
        <v>0</v>
      </c>
      <c r="JJ142" s="46">
        <f>step*(+prop_idu_male*'By group'!BJ$9*Population!BJ142-'By group'!J$8*Population!J142)</f>
        <v>0</v>
      </c>
      <c r="JK142" s="46">
        <f>step*(+prop_idu_male*'By group'!BK$9*Population!BK142-'By group'!K$8*Population!K142)</f>
        <v>0</v>
      </c>
      <c r="JL142" s="46">
        <f>step*(+prop_idu_male*'By group'!BL$9*Population!BL142-'By group'!L$8*Population!L142)</f>
        <v>-2.046856567747505</v>
      </c>
      <c r="JM142" s="46">
        <f>step*(+prop_idu_male*'By group'!BM$9*Population!BM142-'By group'!M$8*Population!M142)</f>
        <v>-1.0241422552851818</v>
      </c>
      <c r="JN142" s="46">
        <f>step*(+prop_idu_male*'By group'!BN$9*Population!BN142-'By group'!N$8*Population!N142)</f>
        <v>-0.82424586953342061</v>
      </c>
      <c r="JO142" s="45">
        <f>step*(+(1-prop_idu_male)*'By group'!BB$9*Population!BB142-'By group'!O$8*Population!O142-'By group'!O$6*Population!O142+'By group'!AB$7*Population!AB142)</f>
        <v>-8144.6699815878528</v>
      </c>
      <c r="JP142" s="46">
        <f>step*(+(1-prop_idu_male)*'By group'!BC$9*Population!BC142-'By group'!P$8*Population!P142-'By group'!P$6*Population!P142+'By group'!AC$7*Population!AC142)</f>
        <v>-12.475057120246772</v>
      </c>
      <c r="JQ142" s="46">
        <f>step*(+(1-prop_idu_male)*'By group'!BD$9*Population!BD142-'By group'!Q$8*Population!Q142-'By group'!Q$6*Population!Q142+'By group'!AD$7*Population!AD142)</f>
        <v>-36.191822926461285</v>
      </c>
      <c r="JR142" s="46">
        <f>step*(+(1-prop_idu_male)*'By group'!BE$9*Population!BE142-'By group'!R$8*Population!R142-'By group'!R$6*Population!R142+'By group'!AE$7*Population!AE142)</f>
        <v>-36.972358587120858</v>
      </c>
      <c r="JS142" s="46">
        <f>step*(+(1-prop_idu_male)*'By group'!BF$9*Population!BF142-'By group'!S$8*Population!S142-'By group'!S$6*Population!S142+'By group'!AF$7*Population!AF142)</f>
        <v>-10.990620150417231</v>
      </c>
      <c r="JT142" s="46">
        <f>step*(+(1-prop_idu_male)*'By group'!BG$9*Population!BG142-'By group'!T$8*Population!T142-'By group'!T$6*Population!T142+'By group'!AG$7*Population!AG142)</f>
        <v>-2.1003519897852421</v>
      </c>
      <c r="JU142" s="46">
        <f>step*(+(1-prop_idu_male)*'By group'!BH$9*Population!BH142-'By group'!U$8*Population!U142-'By group'!U$6*Population!U142+'By group'!AH$7*Population!AH142)</f>
        <v>-1.7534764563209613</v>
      </c>
      <c r="JV142" s="46">
        <f>step*(+(1-prop_idu_male)*'By group'!BI$9*Population!BI142-'By group'!V$8*Population!V142-'By group'!V$6*Population!V142+'By group'!AI$7*Population!AI142)</f>
        <v>0</v>
      </c>
      <c r="JW142" s="46">
        <f>step*(+(1-prop_idu_male)*'By group'!BJ$9*Population!BJ142-'By group'!W$8*Population!W142-'By group'!W$6*Population!W142+'By group'!AJ$7*Population!AJ142)</f>
        <v>0</v>
      </c>
      <c r="JX142" s="46">
        <f>step*(+(1-prop_idu_male)*'By group'!BK$9*Population!BK142-'By group'!X$8*Population!X142-'By group'!X$6*Population!X142+'By group'!AK$7*Population!AK142)</f>
        <v>0</v>
      </c>
      <c r="JY142" s="46">
        <f>step*(+(1-prop_idu_male)*'By group'!BL$9*Population!BL142-'By group'!Y$8*Population!Y142-'By group'!Y$6*Population!Y142+'By group'!AL$7*Population!AL142)</f>
        <v>-3.6687496211001811</v>
      </c>
      <c r="JZ142" s="46">
        <f>step*(+(1-prop_idu_male)*'By group'!BM$9*Population!BM142-'By group'!Z$8*Population!Z142-'By group'!Z$6*Population!Z142+'By group'!AM$7*Population!AM142)</f>
        <v>-1.8050036289831715</v>
      </c>
      <c r="KA142" s="76">
        <f>step*(+(1-prop_idu_male)*'By group'!BN$9*Population!BN142-'By group'!AA$8*Population!AA142-'By group'!AA$6*Population!AA142+'By group'!AN$7*Population!AN142)</f>
        <v>-1.4256646713922949</v>
      </c>
      <c r="KB142" s="46">
        <f>step*(+'By group'!O$6*Population!O142-'By group'!AB$7*Population!AB142)</f>
        <v>6969.4798609077516</v>
      </c>
      <c r="KC142" s="46">
        <f>step*(+'By group'!P$6*Population!P142-'By group'!AC$7*Population!AC142)</f>
        <v>9.0284515548176199</v>
      </c>
      <c r="KD142" s="46">
        <f>step*(+'By group'!Q$6*Population!Q142-'By group'!AD$7*Population!AD142)</f>
        <v>26.108475425845143</v>
      </c>
      <c r="KE142" s="46">
        <f>step*(+'By group'!R$6*Population!R142-'By group'!AE$7*Population!AE142)</f>
        <v>26.552104280235291</v>
      </c>
      <c r="KF142" s="46">
        <f>step*(+'By group'!S$6*Population!S142-'By group'!AF$7*Population!AF142)</f>
        <v>7.8660867223969877</v>
      </c>
      <c r="KG142" s="46">
        <f>step*(+'By group'!T$6*Population!T142-'By group'!AG$7*Population!AG142)</f>
        <v>1.4995337395840953</v>
      </c>
      <c r="KH142" s="46">
        <f>step*(+'By group'!U$6*Population!U142-'By group'!AH$7*Population!AH142)</f>
        <v>1.2464649137854702</v>
      </c>
      <c r="KI142" s="46">
        <f>step*(+'By group'!V$6*Population!V142-'By group'!AI$7*Population!AI142)</f>
        <v>0</v>
      </c>
      <c r="KJ142" s="46">
        <f>step*(+'By group'!W$6*Population!W142-'By group'!AJ$7*Population!AJ142)</f>
        <v>0</v>
      </c>
      <c r="KK142" s="46">
        <f>step*(+'By group'!X$6*Population!X142-'By group'!AK$7*Population!AK142)</f>
        <v>0</v>
      </c>
      <c r="KL142" s="46">
        <f>step*(+'By group'!Y$6*Population!Y142-'By group'!AL$7*Population!AL142)</f>
        <v>2.6069930282650757</v>
      </c>
      <c r="KM142" s="46">
        <f>step*(+'By group'!Z$6*Population!Z142-'By group'!AM$7*Population!AM142)</f>
        <v>1.2762973343403248</v>
      </c>
      <c r="KN142" s="46">
        <f>step*(+'By group'!AA$6*Population!AA142-'By group'!AN$7*Population!AN142)</f>
        <v>1.0022774486096839</v>
      </c>
      <c r="KO142" s="45">
        <v>0</v>
      </c>
      <c r="KP142" s="46">
        <v>0</v>
      </c>
      <c r="KQ142" s="46">
        <v>0</v>
      </c>
      <c r="KR142" s="46">
        <v>0</v>
      </c>
      <c r="KS142" s="46">
        <v>0</v>
      </c>
      <c r="KT142" s="46">
        <v>0</v>
      </c>
      <c r="KU142" s="46">
        <v>0</v>
      </c>
      <c r="KV142" s="46">
        <v>0</v>
      </c>
      <c r="KW142" s="46">
        <v>0</v>
      </c>
      <c r="KX142" s="46">
        <v>0</v>
      </c>
      <c r="KY142" s="46">
        <v>0</v>
      </c>
      <c r="KZ142" s="46">
        <v>0</v>
      </c>
      <c r="LA142" s="46">
        <v>0</v>
      </c>
      <c r="LB142" s="188">
        <f>step*(-'By group'!BB$9*Population!BB142+'By group'!B$8*Population!B142+'By group'!O$8*Population!O142)</f>
        <v>2263.5013363966218</v>
      </c>
      <c r="LC142" s="189">
        <f>step*(-'By group'!BC$9*Population!BC142+'By group'!C$8*Population!C142+'By group'!P$8*Population!P142)</f>
        <v>9.9474079343687922</v>
      </c>
      <c r="LD142" s="189">
        <f>step*(-'By group'!BD$9*Population!BD142+'By group'!D$8*Population!D142+'By group'!Q$8*Population!Q142)</f>
        <v>29.185554966876278</v>
      </c>
      <c r="LE142" s="189">
        <f>step*(-'By group'!BE$9*Population!BE142+'By group'!E$8*Population!E142+'By group'!R$8*Population!R142)</f>
        <v>30.273392234233071</v>
      </c>
      <c r="LF142" s="189">
        <f>step*(-'By group'!BF$9*Population!BF142+'By group'!F$8*Population!F142+'By group'!S$8*Population!S142)</f>
        <v>9.1017932632426604</v>
      </c>
      <c r="LG142" s="189">
        <f>step*(-'By group'!BG$9*Population!BG142+'By group'!G$8*Population!G142+'By group'!T$8*Population!T142)</f>
        <v>1.7533910243126025</v>
      </c>
      <c r="LH142" s="189">
        <f>step*(-'By group'!BH$9*Population!BH142+'By group'!H$8*Population!H142+'By group'!U$8*Population!U142)</f>
        <v>1.4840782023322574</v>
      </c>
      <c r="LI142" s="189">
        <f>step*(-'By group'!BI$9*Population!BI142+'By group'!I$8*Population!I142+'By group'!V$8*Population!V142)</f>
        <v>0</v>
      </c>
      <c r="LJ142" s="189">
        <f>step*(-'By group'!BJ$9*Population!BJ142+'By group'!J$8*Population!J142+'By group'!W$8*Population!W142)</f>
        <v>0</v>
      </c>
      <c r="LK142" s="189">
        <f>step*(-'By group'!BK$9*Population!BK142+'By group'!K$8*Population!K142+'By group'!X$8*Population!X142)</f>
        <v>0</v>
      </c>
      <c r="LL142" s="189">
        <f>step*(-'By group'!BL$9*Population!BL142+'By group'!L$8*Population!L142+'By group'!Y$8*Population!Y142)</f>
        <v>3.1086131605826104</v>
      </c>
      <c r="LM142" s="189">
        <f>step*(-'By group'!BM$9*Population!BM142+'By group'!M$8*Population!M142+'By group'!Z$8*Population!Z142)</f>
        <v>1.5528485499280285</v>
      </c>
      <c r="LN142" s="189">
        <f>step*(-'By group'!BN$9*Population!BN142+'By group'!N$8*Population!N142+'By group'!AA$8*Population!AA142)</f>
        <v>1.2476330923160317</v>
      </c>
    </row>
    <row r="143" spans="1:326" x14ac:dyDescent="0.25">
      <c r="A143">
        <f t="shared" si="195"/>
        <v>69.5</v>
      </c>
      <c r="B143" s="52">
        <f>step*((-'By group'!B$4-'By group'!B$5-'By group'!B$22)*Population!B143+'By group'!B$3*Population!$BO143)</f>
        <v>218053.20150032733</v>
      </c>
      <c r="C143" s="4">
        <f>step*((-'By group'!C$4-'By group'!C$5-'By group'!C$22)*Population!C143+'By group'!C$3*Population!$BO143)</f>
        <v>-5977.5605197248469</v>
      </c>
      <c r="D143" s="4">
        <f>step*((-'By group'!D$4-'By group'!D$5-'By group'!D$22)*Population!D143+'By group'!D$3*Population!$BO143)</f>
        <v>-39225.968191305357</v>
      </c>
      <c r="E143" s="4">
        <f>step*((-'By group'!E$4-'By group'!E$5-'By group'!E$22)*Population!E143+'By group'!E$3*Population!$BO143)</f>
        <v>-62806.685413992775</v>
      </c>
      <c r="F143" s="4">
        <f>step*((-'By group'!F$4-'By group'!F$5-'By group'!F$22)*Population!F143+'By group'!F$3*Population!$BO143)</f>
        <v>-25486.934264292271</v>
      </c>
      <c r="G143" s="4">
        <f>step*((-'By group'!G$4-'By group'!G$5-'By group'!G$22)*Population!G143+'By group'!G$3*Population!$BO143)</f>
        <v>-6178.845967377385</v>
      </c>
      <c r="H143" s="4">
        <f>step*((-'By group'!H$4-'By group'!H$5-'By group'!H$22)*Population!H143+'By group'!H$3*Population!$BO143)</f>
        <v>-5739.560836271311</v>
      </c>
      <c r="I143" s="4">
        <f>step*((-'By group'!I$4-'By group'!I$5-'By group'!I$22)*Population!I143+'By group'!I$3*Population!$BO143)</f>
        <v>0</v>
      </c>
      <c r="J143" s="4">
        <f>step*((-'By group'!J$4-'By group'!J$5-'By group'!J$22)*Population!J143+'By group'!J$3*Population!$BO143)</f>
        <v>0</v>
      </c>
      <c r="K143" s="4">
        <f>step*((-'By group'!K$4-'By group'!K$5-'By group'!K$22)*Population!K143+'By group'!K$3*Population!$BO143)</f>
        <v>0</v>
      </c>
      <c r="L143" s="4">
        <f>step*((-'By group'!L$4-'By group'!L$5-'By group'!L$22)*Population!L143+'By group'!L$3*Population!$BO143)</f>
        <v>-3174.2876074219125</v>
      </c>
      <c r="M143" s="4">
        <f>step*((-'By group'!M$4-'By group'!M$5-'By group'!M$22)*Population!M143+'By group'!M$3*Population!$BO143)</f>
        <v>-1800.71467687943</v>
      </c>
      <c r="N143" s="4">
        <f>step*((-'By group'!N$4-'By group'!N$5-'By group'!N$22)*Population!N143+'By group'!N$3*Population!$BO143)</f>
        <v>-1706.5866965781779</v>
      </c>
      <c r="O143" s="8">
        <f>step*((-'By group'!O$4-'By group'!O$5-'By group'!O$22)*Population!O143+'By group'!O$3*Population!$BO143)</f>
        <v>151327.30871120957</v>
      </c>
      <c r="P143" s="4">
        <f>step*((-'By group'!P$4-'By group'!P$5-'By group'!P$22)*Population!P143+'By group'!P$3*Population!$BO143)</f>
        <v>-2955.6713214429965</v>
      </c>
      <c r="Q143" s="4">
        <f>step*((-'By group'!Q$4-'By group'!Q$5-'By group'!Q$22)*Population!Q143+'By group'!Q$3*Population!$BO143)</f>
        <v>-19387.854748433296</v>
      </c>
      <c r="R143" s="4">
        <f>step*((-'By group'!R$4-'By group'!R$5-'By group'!R$22)*Population!R143+'By group'!R$3*Population!$BO143)</f>
        <v>-31025.078814662855</v>
      </c>
      <c r="S143" s="4">
        <f>step*((-'By group'!S$4-'By group'!S$5-'By group'!S$22)*Population!S143+'By group'!S$3*Population!$BO143)</f>
        <v>-12584.419755230809</v>
      </c>
      <c r="T143" s="4">
        <f>step*((-'By group'!T$4-'By group'!T$5-'By group'!T$22)*Population!T143+'By group'!T$3*Population!$BO143)</f>
        <v>-3049.8884397894644</v>
      </c>
      <c r="U143" s="4">
        <f>step*((-'By group'!U$4-'By group'!U$5-'By group'!U$22)*Population!U143+'By group'!U$3*Population!$BO143)</f>
        <v>-2831.4756592326739</v>
      </c>
      <c r="V143" s="4">
        <f>step*((-'By group'!V$4-'By group'!V$5-'By group'!V$22)*Population!V143+'By group'!V$3*Population!$BO143)</f>
        <v>0</v>
      </c>
      <c r="W143" s="4">
        <f>step*((-'By group'!W$4-'By group'!W$5-'By group'!W$22)*Population!W143+'By group'!W$3*Population!$BO143)</f>
        <v>0</v>
      </c>
      <c r="X143" s="4">
        <f>step*((-'By group'!X$4-'By group'!X$5-'By group'!X$22)*Population!X143+'By group'!X$3*Population!$BO143)</f>
        <v>0</v>
      </c>
      <c r="Y143" s="4">
        <f>step*((-'By group'!Y$4-'By group'!Y$5-'By group'!Y$22)*Population!Y143+'By group'!Y$3*Population!$BO143)</f>
        <v>-1565.8670159421413</v>
      </c>
      <c r="Z143" s="4">
        <f>step*((-'By group'!Z$4-'By group'!Z$5-'By group'!Z$22)*Population!Z143+'By group'!Z$3*Population!$BO143)</f>
        <v>-887.72298045110313</v>
      </c>
      <c r="AA143" s="4">
        <f>step*((-'By group'!AA$4-'By group'!AA$5-'By group'!AA$22)*Population!AA143+'By group'!AA$3*Population!$BO143)</f>
        <v>-840.76395766646522</v>
      </c>
      <c r="AB143" s="8">
        <f>step*((-'By group'!AB$4-'By group'!AB$5-'By group'!AB$22)*Population!AB143+'By group'!AB$3*Population!$BO143)</f>
        <v>-1429.5544974126321</v>
      </c>
      <c r="AC143" s="4">
        <f>step*((-'By group'!AC$4-'By group'!AC$5-'By group'!AC$22)*Population!AC143+'By group'!AC$3*Population!$BO143)</f>
        <v>-209.80939296786499</v>
      </c>
      <c r="AD143" s="4">
        <f>step*((-'By group'!AD$4-'By group'!AD$5-'By group'!AD$22)*Population!AD143+'By group'!AD$3*Population!$BO143)</f>
        <v>-1383.9215721964124</v>
      </c>
      <c r="AE143" s="4">
        <f>step*((-'By group'!AE$4-'By group'!AE$5-'By group'!AE$22)*Population!AE143+'By group'!AE$3*Population!$BO143)</f>
        <v>-2231.7716738543922</v>
      </c>
      <c r="AF143" s="4">
        <f>step*((-'By group'!AF$4-'By group'!AF$5-'By group'!AF$22)*Population!AF143+'By group'!AF$3*Population!$BO143)</f>
        <v>-910.56332396545724</v>
      </c>
      <c r="AG143" s="4">
        <f>step*((-'By group'!AG$4-'By group'!AG$5-'By group'!AG$22)*Population!AG143+'By group'!AG$3*Population!$BO143)</f>
        <v>-221.6100349320802</v>
      </c>
      <c r="AH143" s="4">
        <f>step*((-'By group'!AH$4-'By group'!AH$5-'By group'!AH$22)*Population!AH143+'By group'!AH$3*Population!$BO143)</f>
        <v>-207.26365613362782</v>
      </c>
      <c r="AI143" s="4">
        <f>step*((-'By group'!AI$4-'By group'!AI$5-'By group'!AI$22)*Population!AI143+'By group'!AI$3*Population!$BO143)</f>
        <v>0</v>
      </c>
      <c r="AJ143" s="4">
        <f>step*((-'By group'!AJ$4-'By group'!AJ$5-'By group'!AJ$22)*Population!AJ143+'By group'!AJ$3*Population!$BO143)</f>
        <v>0</v>
      </c>
      <c r="AK143" s="4">
        <f>step*((-'By group'!AK$4-'By group'!AK$5-'By group'!AK$22)*Population!AK143+'By group'!AK$3*Population!$BO143)</f>
        <v>0</v>
      </c>
      <c r="AL143" s="4">
        <f>step*((-'By group'!AL$4-'By group'!AL$5-'By group'!AL$22)*Population!AL143+'By group'!AL$3*Population!$BO143)</f>
        <v>-114.69341441383102</v>
      </c>
      <c r="AM143" s="4">
        <f>step*((-'By group'!AM$4-'By group'!AM$5-'By group'!AM$22)*Population!AM143+'By group'!AM$3*Population!$BO143)</f>
        <v>-65.564666726596741</v>
      </c>
      <c r="AN143" s="4">
        <f>step*((-'By group'!AN$4-'By group'!AN$5-'By group'!AN$22)*Population!AN143+'By group'!AN$3*Population!$BO143)</f>
        <v>-62.69373770190078</v>
      </c>
      <c r="AO143" s="8">
        <f>step*((-'By group'!AO$4-'By group'!AO$5-'By group'!AO$22)*Population!AO143+'By group'!AO$3*Population!$BO143)</f>
        <v>19896.419950753159</v>
      </c>
      <c r="AP143" s="4">
        <f>step*((-'By group'!AP$4-'By group'!AP$5-'By group'!AP$22)*Population!AP143+'By group'!AP$3*Population!$BO143)</f>
        <v>-689.27887663062847</v>
      </c>
      <c r="AQ143" s="4">
        <f>step*((-'By group'!AQ$4-'By group'!AQ$5-'By group'!AQ$22)*Population!AQ143+'By group'!AQ$3*Population!$BO143)</f>
        <v>-4518.0968213506949</v>
      </c>
      <c r="AR143" s="4">
        <f>step*((-'By group'!AR$4-'By group'!AR$5-'By group'!AR$22)*Population!AR143+'By group'!AR$3*Population!$BO143)</f>
        <v>-7220.1902512336301</v>
      </c>
      <c r="AS143" s="4">
        <f>step*((-'By group'!AS$4-'By group'!AS$5-'By group'!AS$22)*Population!AS143+'By group'!AS$3*Population!$BO143)</f>
        <v>-2924.8458240942023</v>
      </c>
      <c r="AT143" s="4">
        <f>step*((-'By group'!AT$4-'By group'!AT$5-'By group'!AT$22)*Population!AT143+'By group'!AT$3*Population!$BO143)</f>
        <v>-708.02653105988657</v>
      </c>
      <c r="AU143" s="4">
        <f>step*((-'By group'!AU$4-'By group'!AU$5-'By group'!AU$22)*Population!AU143+'By group'!AU$3*Population!$BO143)</f>
        <v>-655.56747874825965</v>
      </c>
      <c r="AV143" s="4">
        <f>step*((-'By group'!AV$4-'By group'!AV$5-'By group'!AV$22)*Population!AV143+'By group'!AV$3*Population!$BO143)</f>
        <v>0</v>
      </c>
      <c r="AW143" s="4">
        <f>step*((-'By group'!AW$4-'By group'!AW$5-'By group'!AW$22)*Population!AW143+'By group'!AW$3*Population!$BO143)</f>
        <v>0</v>
      </c>
      <c r="AX143" s="4">
        <f>step*((-'By group'!AX$4-'By group'!AX$5-'By group'!AX$22)*Population!AX143+'By group'!AX$3*Population!$BO143)</f>
        <v>0</v>
      </c>
      <c r="AY143" s="4">
        <f>step*((-'By group'!AY$4-'By group'!AY$5-'By group'!AY$22)*Population!AY143+'By group'!AY$3*Population!$BO143)</f>
        <v>-362.47898827130302</v>
      </c>
      <c r="AZ143" s="4">
        <f>step*((-'By group'!AZ$4-'By group'!AZ$5-'By group'!AZ$22)*Population!AZ143+'By group'!AZ$3*Population!$BO143)</f>
        <v>-204.72622781303747</v>
      </c>
      <c r="BA143" s="4">
        <f>step*((-'By group'!BA$4-'By group'!BA$5-'By group'!BA$22)*Population!BA143+'By group'!BA$3*Population!$BO143)</f>
        <v>-192.68785773616088</v>
      </c>
      <c r="BB143" s="8">
        <f>step*((-'By group'!BB$4-'By group'!BB$5-'By group'!BB$22)*Population!BB143+'By group'!BB$3*Population!$BO143)</f>
        <v>6273.8823879644788</v>
      </c>
      <c r="BC143" s="4">
        <f>step*((-'By group'!BC$4-'By group'!BC$5-'By group'!BC$22)*Population!BC143+'By group'!BC$3*Population!$BO143)</f>
        <v>-476.37433353023221</v>
      </c>
      <c r="BD143" s="4">
        <f>step*((-'By group'!BD$4-'By group'!BD$5-'By group'!BD$22)*Population!BD143+'By group'!BD$3*Population!$BO143)</f>
        <v>-2416.1800776918421</v>
      </c>
      <c r="BE143" s="4">
        <f>step*((-'By group'!BE$4-'By group'!BE$5-'By group'!BE$22)*Population!BE143+'By group'!BE$3*Population!$BO143)</f>
        <v>-3361.8149459313736</v>
      </c>
      <c r="BF143" s="4">
        <f>step*((-'By group'!BF$4-'By group'!BF$5-'By group'!BF$22)*Population!BF143+'By group'!BF$3*Population!$BO143)</f>
        <v>-1247.3761830655119</v>
      </c>
      <c r="BG143" s="4">
        <f>step*((-'By group'!BG$4-'By group'!BG$5-'By group'!BG$22)*Population!BG143+'By group'!BG$3*Population!$BO143)</f>
        <v>-284.68711143547955</v>
      </c>
      <c r="BH143" s="4">
        <f>step*((-'By group'!BH$4-'By group'!BH$5-'By group'!BH$22)*Population!BH143+'By group'!BH$3*Population!$BO143)</f>
        <v>-244.78498378831969</v>
      </c>
      <c r="BI143" s="4">
        <f>step*((-'By group'!BI$4-'By group'!BI$5-'By group'!BI$22)*Population!BI143+'By group'!BI$3*Population!$BO143)</f>
        <v>0</v>
      </c>
      <c r="BJ143" s="4">
        <f>step*((-'By group'!BJ$4-'By group'!BJ$5-'By group'!BJ$22)*Population!BJ143+'By group'!BJ$3*Population!$BO143)</f>
        <v>0</v>
      </c>
      <c r="BK143" s="4">
        <f>step*((-'By group'!BK$4-'By group'!BK$5-'By group'!BK$22)*Population!BK143+'By group'!BK$3*Population!$BO143)</f>
        <v>0</v>
      </c>
      <c r="BL143" s="4">
        <f>step*((-'By group'!BL$4-'By group'!BL$5-'By group'!BL$22)*Population!BL143+'By group'!BL$3*Population!$BO143)</f>
        <v>-160.96346264824163</v>
      </c>
      <c r="BM143" s="4">
        <f>step*((-'By group'!BM$4-'By group'!BM$5-'By group'!BM$22)*Population!BM143+'By group'!BM$3*Population!$BO143)</f>
        <v>-81.959196395625838</v>
      </c>
      <c r="BN143" s="4">
        <f>step*((-'By group'!BN$4-'By group'!BN$5-'By group'!BN$22)*Population!BN143+'By group'!BN$3*Population!$BO143)</f>
        <v>-68.588157622654307</v>
      </c>
      <c r="BO143" s="71">
        <f>-step*SUM(SCR!B143:N143)*Population!B143</f>
        <v>-155845.09232043129</v>
      </c>
      <c r="BP143" s="4">
        <f>step*-SUM('By group'!C$11:C$21)*Population!C143</f>
        <v>-149439.01299312117</v>
      </c>
      <c r="BQ143" s="4">
        <f>step*-SUM('By group'!D$11:D$21)*Population!D143</f>
        <v>-108961.02275362599</v>
      </c>
      <c r="BR143" s="4">
        <f>step*-SUM('By group'!E$11:E$21)*Population!E143</f>
        <v>-44861.918152851984</v>
      </c>
      <c r="BS143" s="4">
        <f>step*-SUM('By group'!F$11:F$21)*Population!F143</f>
        <v>-13414.175928574879</v>
      </c>
      <c r="BT143" s="4">
        <f>step*-SUM('By group'!G$11:G$21)*Population!G143</f>
        <v>-6436.2978826847757</v>
      </c>
      <c r="BU143" s="4">
        <f>step*-SUM('By group'!H$11:H$21)*Population!H143</f>
        <v>0</v>
      </c>
      <c r="BV143" s="4">
        <f>step*-SUM('By group'!I$11:I$21)*Population!I143</f>
        <v>0</v>
      </c>
      <c r="BW143" s="4">
        <f>step*-SUM('By group'!J$11:J$21)*Population!J143</f>
        <v>0</v>
      </c>
      <c r="BX143" s="4">
        <f>step*-SUM('By group'!K$11:K$21)*Population!K143</f>
        <v>0</v>
      </c>
      <c r="BY143" s="4">
        <f>step*-SUM('By group'!L$11:L$21)*Population!L143</f>
        <v>-2267.3482910156517</v>
      </c>
      <c r="BZ143" s="4">
        <f>step*-SUM('By group'!M$11:M$21)*Population!M143</f>
        <v>-1125.4466730496438</v>
      </c>
      <c r="CA143" s="4">
        <f>step*-SUM('By group'!N$11:N$21)*Population!N143</f>
        <v>0</v>
      </c>
      <c r="CB143" s="13">
        <f>-step*SUM(SCR!O143:AA143)*Population!O143</f>
        <v>-77069.604585901965</v>
      </c>
      <c r="CC143" s="4">
        <f>step*-SUM('By group'!P$11:P$21)*Population!P143</f>
        <v>-73891.783036074907</v>
      </c>
      <c r="CD143" s="4">
        <f>step*-SUM('By group'!Q$11:Q$21)*Population!Q143</f>
        <v>-53855.15207898138</v>
      </c>
      <c r="CE143" s="4">
        <f>step*-SUM('By group'!R$11:R$21)*Population!R143</f>
        <v>-22160.770581902038</v>
      </c>
      <c r="CF143" s="4">
        <f>step*-SUM('By group'!S$11:S$21)*Population!S143</f>
        <v>-6623.378818542531</v>
      </c>
      <c r="CG143" s="4">
        <f>step*-SUM('By group'!T$11:T$21)*Population!T143</f>
        <v>-3176.9671247806918</v>
      </c>
      <c r="CH143" s="4">
        <f>step*-SUM('By group'!U$11:U$21)*Population!U143</f>
        <v>0</v>
      </c>
      <c r="CI143" s="4">
        <f>step*-SUM('By group'!V$11:V$21)*Population!V143</f>
        <v>0</v>
      </c>
      <c r="CJ143" s="4">
        <f>step*-SUM('By group'!W$11:W$21)*Population!W143</f>
        <v>0</v>
      </c>
      <c r="CK143" s="4">
        <f>step*-SUM('By group'!X$11:X$21)*Population!X143</f>
        <v>0</v>
      </c>
      <c r="CL143" s="4">
        <f>step*-SUM('By group'!Y$11:Y$21)*Population!Y143</f>
        <v>-1118.4764399586722</v>
      </c>
      <c r="CM143" s="4">
        <f>step*-SUM('By group'!Z$11:Z$21)*Population!Z143</f>
        <v>-554.82686278193944</v>
      </c>
      <c r="CN143" s="4">
        <f>step*-SUM('By group'!AA$11:AA$21)*Population!AA143</f>
        <v>0</v>
      </c>
      <c r="CO143" s="13">
        <f>-step*SUM(SCR!AB143:AN143)*Population!AB143</f>
        <v>-5460.729682330013</v>
      </c>
      <c r="CP143" s="4">
        <f>step*-SUM('By group'!AC$11:AC$21)*Population!AC143</f>
        <v>-5245.2348241966247</v>
      </c>
      <c r="CQ143" s="4">
        <f>step*-SUM('By group'!AD$11:AD$21)*Population!AD143</f>
        <v>-3844.2265894344791</v>
      </c>
      <c r="CR143" s="4">
        <f>step*-SUM('By group'!AE$11:AE$21)*Population!AE143</f>
        <v>-1594.1226241817087</v>
      </c>
      <c r="CS143" s="4">
        <f>step*-SUM('By group'!AF$11:AF$21)*Population!AF143</f>
        <v>-479.24385471866174</v>
      </c>
      <c r="CT143" s="4">
        <f>step*-SUM('By group'!AG$11:AG$21)*Population!AG143</f>
        <v>-230.84378638758352</v>
      </c>
      <c r="CU143" s="4">
        <f>step*-SUM('By group'!AH$11:AH$21)*Population!AH143</f>
        <v>0</v>
      </c>
      <c r="CV143" s="4">
        <f>step*-SUM('By group'!AI$11:AI$21)*Population!AI143</f>
        <v>0</v>
      </c>
      <c r="CW143" s="4">
        <f>step*-SUM('By group'!AJ$11:AJ$21)*Population!AJ143</f>
        <v>0</v>
      </c>
      <c r="CX143" s="4">
        <f>step*-SUM('By group'!AK$11:AK$21)*Population!AK143</f>
        <v>0</v>
      </c>
      <c r="CY143" s="4">
        <f>step*-SUM('By group'!AL$11:AL$21)*Population!AL143</f>
        <v>-81.923867438450728</v>
      </c>
      <c r="CZ143" s="4">
        <f>step*-SUM('By group'!AM$11:AM$21)*Population!AM143</f>
        <v>-40.977916704122968</v>
      </c>
      <c r="DA143" s="4">
        <f>step*-SUM('By group'!AN$11:AN$21)*Population!AN143</f>
        <v>0</v>
      </c>
      <c r="DB143" s="13">
        <f>-step*SUM(SCR!AO143:BA143)*Population!AO143</f>
        <v>-17976.442671025801</v>
      </c>
      <c r="DC143" s="4">
        <f>step*-SUM('By group'!AP$11:AP$21)*Population!AP143</f>
        <v>-17231.971915765713</v>
      </c>
      <c r="DD143" s="4">
        <f>step*-SUM('By group'!AQ$11:AQ$21)*Population!AQ143</f>
        <v>-12550.268948196375</v>
      </c>
      <c r="DE143" s="4">
        <f>step*-SUM('By group'!AR$11:AR$21)*Population!AR143</f>
        <v>-5157.2787508811643</v>
      </c>
      <c r="DF143" s="4">
        <f>step*-SUM('By group'!AS$11:AS$21)*Population!AS143</f>
        <v>-1539.3925389969486</v>
      </c>
      <c r="DG143" s="4">
        <f>step*-SUM('By group'!AT$11:AT$21)*Population!AT143</f>
        <v>-737.52763652071508</v>
      </c>
      <c r="DH143" s="4">
        <f>step*-SUM('By group'!AU$11:AU$21)*Population!AU143</f>
        <v>0</v>
      </c>
      <c r="DI143" s="4">
        <f>step*-SUM('By group'!AV$11:AV$21)*Population!AV143</f>
        <v>0</v>
      </c>
      <c r="DJ143" s="4">
        <f>step*-SUM('By group'!AW$11:AW$21)*Population!AW143</f>
        <v>0</v>
      </c>
      <c r="DK143" s="4">
        <f>step*-SUM('By group'!AX$11:AX$21)*Population!AX143</f>
        <v>0</v>
      </c>
      <c r="DL143" s="4">
        <f>step*-SUM('By group'!AY$11:AY$21)*Population!AY143</f>
        <v>-258.91356305093075</v>
      </c>
      <c r="DM143" s="4">
        <f>step*-SUM('By group'!AZ$11:AZ$21)*Population!AZ143</f>
        <v>-127.95389238314843</v>
      </c>
      <c r="DN143" s="4">
        <f>step*-SUM('By group'!BA$11:BA$21)*Population!BA143</f>
        <v>0</v>
      </c>
      <c r="DO143" s="13">
        <f>-step*SUM(SCR!BB143:BN143)*Population!BB143</f>
        <v>-8428.1318671528516</v>
      </c>
      <c r="DP143" s="4">
        <f>step*-SUM('By group'!BC$11:BC$21)*Population!BC143</f>
        <v>-7939.57222550387</v>
      </c>
      <c r="DQ143" s="4">
        <f>step*-SUM('By group'!BD$11:BD$21)*Population!BD143</f>
        <v>-5491.3183583905493</v>
      </c>
      <c r="DR143" s="4">
        <f>step*-SUM('By group'!BE$11:BE$21)*Population!BE143</f>
        <v>-2101.1343412071087</v>
      </c>
      <c r="DS143" s="4">
        <f>step*-SUM('By group'!BF$11:BF$21)*Population!BF143</f>
        <v>-593.98865860262481</v>
      </c>
      <c r="DT143" s="4">
        <f>step*-SUM('By group'!BG$11:BG$21)*Population!BG143</f>
        <v>-273.73760714949958</v>
      </c>
      <c r="DU143" s="4">
        <f>step*-SUM('By group'!BH$11:BH$21)*Population!BH143</f>
        <v>0</v>
      </c>
      <c r="DV143" s="4">
        <f>step*-SUM('By group'!BI$11:BI$21)*Population!BI143</f>
        <v>0</v>
      </c>
      <c r="DW143" s="4">
        <f>step*-SUM('By group'!BJ$11:BJ$21)*Population!BJ143</f>
        <v>0</v>
      </c>
      <c r="DX143" s="4">
        <f>step*-SUM('By group'!BK$11:BK$21)*Population!BK143</f>
        <v>0</v>
      </c>
      <c r="DY143" s="4">
        <f>step*-SUM('By group'!BL$11:BL$21)*Population!BL143</f>
        <v>-89.424145915689792</v>
      </c>
      <c r="DZ143" s="4">
        <f>step*-SUM('By group'!BM$11:BM$21)*Population!BM143</f>
        <v>-40.979598197812919</v>
      </c>
      <c r="EA143" s="4">
        <f>step*-SUM('By group'!BN$11:BN$21)*Population!BN143</f>
        <v>0</v>
      </c>
      <c r="EB143" s="52">
        <v>0</v>
      </c>
      <c r="EC143" s="4">
        <f t="shared" si="196"/>
        <v>155845.09232043129</v>
      </c>
      <c r="ED143" s="4">
        <f t="shared" si="196"/>
        <v>149439.01299312117</v>
      </c>
      <c r="EE143" s="4">
        <f t="shared" si="197"/>
        <v>108961.02275362599</v>
      </c>
      <c r="EF143" s="4">
        <f t="shared" si="198"/>
        <v>44861.918152851984</v>
      </c>
      <c r="EG143" s="4">
        <f t="shared" si="199"/>
        <v>13414.175928574879</v>
      </c>
      <c r="EH143" s="4">
        <f t="shared" si="199"/>
        <v>6436.2978826847757</v>
      </c>
      <c r="EI143" s="4">
        <v>0</v>
      </c>
      <c r="EJ143" s="4">
        <f t="shared" si="200"/>
        <v>0</v>
      </c>
      <c r="EK143" s="4">
        <f t="shared" si="201"/>
        <v>0</v>
      </c>
      <c r="EL143" s="4">
        <f t="shared" si="202"/>
        <v>0</v>
      </c>
      <c r="EM143" s="4">
        <f t="shared" si="203"/>
        <v>2267.3482910156517</v>
      </c>
      <c r="EN143" s="4">
        <f t="shared" si="204"/>
        <v>1125.4466730496438</v>
      </c>
      <c r="EO143" s="52">
        <v>0</v>
      </c>
      <c r="EP143" s="4">
        <f t="shared" si="205"/>
        <v>77069.604585901965</v>
      </c>
      <c r="EQ143" s="4">
        <f t="shared" si="206"/>
        <v>73891.783036074907</v>
      </c>
      <c r="ER143" s="4">
        <f t="shared" si="207"/>
        <v>53855.15207898138</v>
      </c>
      <c r="ES143" s="4">
        <f t="shared" si="208"/>
        <v>22160.770581902038</v>
      </c>
      <c r="ET143" s="4">
        <f t="shared" si="209"/>
        <v>6623.378818542531</v>
      </c>
      <c r="EU143" s="4">
        <f t="shared" si="210"/>
        <v>3176.9671247806918</v>
      </c>
      <c r="EV143" s="4">
        <v>0</v>
      </c>
      <c r="EW143" s="4">
        <f t="shared" si="211"/>
        <v>0</v>
      </c>
      <c r="EX143" s="4">
        <f t="shared" si="212"/>
        <v>0</v>
      </c>
      <c r="EY143" s="4">
        <f t="shared" si="213"/>
        <v>0</v>
      </c>
      <c r="EZ143" s="4">
        <f t="shared" si="214"/>
        <v>1118.4764399586722</v>
      </c>
      <c r="FA143" s="4">
        <f t="shared" si="215"/>
        <v>554.82686278193944</v>
      </c>
      <c r="FB143" s="52">
        <v>0</v>
      </c>
      <c r="FC143" s="4">
        <f t="shared" si="216"/>
        <v>5460.729682330013</v>
      </c>
      <c r="FD143" s="4">
        <f t="shared" si="217"/>
        <v>5245.2348241966247</v>
      </c>
      <c r="FE143" s="4">
        <f t="shared" si="218"/>
        <v>3844.2265894344791</v>
      </c>
      <c r="FF143" s="4">
        <f t="shared" si="219"/>
        <v>1594.1226241817087</v>
      </c>
      <c r="FG143" s="4">
        <f t="shared" si="220"/>
        <v>479.24385471866174</v>
      </c>
      <c r="FH143" s="4">
        <f t="shared" si="221"/>
        <v>230.84378638758352</v>
      </c>
      <c r="FI143" s="4">
        <v>0</v>
      </c>
      <c r="FJ143" s="4">
        <f t="shared" si="222"/>
        <v>0</v>
      </c>
      <c r="FK143" s="4">
        <f t="shared" si="223"/>
        <v>0</v>
      </c>
      <c r="FL143" s="4">
        <f t="shared" si="224"/>
        <v>0</v>
      </c>
      <c r="FM143" s="4">
        <f t="shared" si="225"/>
        <v>81.923867438450728</v>
      </c>
      <c r="FN143" s="9">
        <f t="shared" si="226"/>
        <v>40.977916704122968</v>
      </c>
      <c r="FO143" s="4">
        <v>0</v>
      </c>
      <c r="FP143" s="4">
        <f t="shared" si="227"/>
        <v>17976.442671025801</v>
      </c>
      <c r="FQ143" s="4">
        <f t="shared" si="228"/>
        <v>17231.971915765713</v>
      </c>
      <c r="FR143" s="4">
        <f t="shared" si="229"/>
        <v>12550.268948196375</v>
      </c>
      <c r="FS143" s="4">
        <f t="shared" si="230"/>
        <v>5157.2787508811643</v>
      </c>
      <c r="FT143" s="4">
        <f t="shared" si="231"/>
        <v>1539.3925389969486</v>
      </c>
      <c r="FU143" s="4">
        <f t="shared" si="232"/>
        <v>737.52763652071508</v>
      </c>
      <c r="FV143" s="4">
        <v>0</v>
      </c>
      <c r="FW143" s="4">
        <f t="shared" si="233"/>
        <v>0</v>
      </c>
      <c r="FX143" s="4">
        <f t="shared" si="234"/>
        <v>0</v>
      </c>
      <c r="FY143" s="4">
        <f t="shared" si="235"/>
        <v>0</v>
      </c>
      <c r="FZ143" s="4">
        <f t="shared" si="236"/>
        <v>258.91356305093075</v>
      </c>
      <c r="GA143" s="4">
        <f t="shared" si="237"/>
        <v>127.95389238314843</v>
      </c>
      <c r="GB143" s="4">
        <v>0</v>
      </c>
      <c r="GC143" s="4">
        <f t="shared" si="238"/>
        <v>8428.1318671528516</v>
      </c>
      <c r="GD143" s="4">
        <f t="shared" si="179"/>
        <v>7939.57222550387</v>
      </c>
      <c r="GE143" s="4">
        <f t="shared" si="180"/>
        <v>5491.3183583905493</v>
      </c>
      <c r="GF143" s="4">
        <f t="shared" si="181"/>
        <v>2101.1343412071087</v>
      </c>
      <c r="GG143" s="4">
        <f t="shared" si="182"/>
        <v>593.98865860262481</v>
      </c>
      <c r="GH143" s="4">
        <f t="shared" si="183"/>
        <v>273.73760714949958</v>
      </c>
      <c r="GI143" s="4">
        <v>0</v>
      </c>
      <c r="GJ143" s="4">
        <f t="shared" si="239"/>
        <v>0</v>
      </c>
      <c r="GK143" s="4">
        <f t="shared" si="240"/>
        <v>0</v>
      </c>
      <c r="GL143" s="4">
        <f t="shared" si="184"/>
        <v>0</v>
      </c>
      <c r="GM143" s="4">
        <f t="shared" si="185"/>
        <v>89.424145915689792</v>
      </c>
      <c r="GN143" s="4">
        <f t="shared" si="186"/>
        <v>40.979598197812919</v>
      </c>
      <c r="GO143" s="52">
        <v>0</v>
      </c>
      <c r="GP143" s="4">
        <f>step*(-'By group'!C$32*Population!C143+'By group'!I$33*Population!I143)</f>
        <v>0</v>
      </c>
      <c r="GQ143" s="4">
        <f>step*(-'By group'!D$32*Population!D143+'By group'!J$33*Population!J143)</f>
        <v>0</v>
      </c>
      <c r="GR143" s="4">
        <f>step*(-'By group'!E$32*Population!E143+'By group'!K$33*Population!K143)</f>
        <v>0</v>
      </c>
      <c r="GS143" s="4">
        <f>step*(-'By group'!F$32*Population!F143+'By group'!L$33*Population!L143)</f>
        <v>-5573.4138187796143</v>
      </c>
      <c r="GT143" s="4">
        <f>step*(-'By group'!G$32*Population!G143+'By group'!M$33*Population!M143)</f>
        <v>-724.53624001213325</v>
      </c>
      <c r="GU143" s="4">
        <f>step*(-'By group'!H$32*Population!H143+'By group'!N$33*Population!N143)</f>
        <v>-633.83424458622835</v>
      </c>
      <c r="GV143" s="46">
        <f t="shared" si="241"/>
        <v>0</v>
      </c>
      <c r="GW143" s="14">
        <f t="shared" si="242"/>
        <v>0</v>
      </c>
      <c r="GX143" s="4">
        <f t="shared" si="243"/>
        <v>0</v>
      </c>
      <c r="GY143" s="4">
        <f t="shared" si="244"/>
        <v>5573.4138187796143</v>
      </c>
      <c r="GZ143" s="4">
        <f t="shared" si="245"/>
        <v>724.53624001213325</v>
      </c>
      <c r="HA143" s="4">
        <f t="shared" si="246"/>
        <v>633.83424458622835</v>
      </c>
      <c r="HB143" s="8">
        <v>0</v>
      </c>
      <c r="HC143" s="4">
        <f>step*(-'By group'!P$32*Population!P143+'By group'!V$33*Population!V143)</f>
        <v>0</v>
      </c>
      <c r="HD143" s="4">
        <f>step*(-'By group'!Q$32*Population!Q143+'By group'!W$33*Population!W143)</f>
        <v>0</v>
      </c>
      <c r="HE143" s="4">
        <f>step*(-'By group'!R$32*Population!R143+'By group'!X$33*Population!X143)</f>
        <v>0</v>
      </c>
      <c r="HF143" s="4">
        <f>step*(-'By group'!S$32*Population!S143+'By group'!Y$33*Population!Y143)</f>
        <v>-2752.4511892919295</v>
      </c>
      <c r="HG143" s="4">
        <f>step*(-'By group'!T$32*Population!T143+'By group'!Z$33*Population!Z143)</f>
        <v>-357.97999356516874</v>
      </c>
      <c r="HH143" s="4">
        <f>step*(-'By group'!U$32*Population!U143+'By group'!AA$33*Population!AA143)</f>
        <v>-312.98701735113684</v>
      </c>
      <c r="HI143" s="14">
        <f t="shared" si="247"/>
        <v>0</v>
      </c>
      <c r="HJ143" s="46">
        <f t="shared" si="248"/>
        <v>0</v>
      </c>
      <c r="HK143" s="4">
        <f t="shared" si="249"/>
        <v>0</v>
      </c>
      <c r="HL143" s="4">
        <f t="shared" si="250"/>
        <v>2752.4511892919295</v>
      </c>
      <c r="HM143" s="4">
        <f t="shared" si="251"/>
        <v>357.97999356516874</v>
      </c>
      <c r="HN143" s="9">
        <f t="shared" si="252"/>
        <v>312.98701735113684</v>
      </c>
      <c r="HO143" s="4">
        <v>0</v>
      </c>
      <c r="HP143" s="4">
        <f>step*(-'By group'!AC$32*Population!AC143+'By group'!AI$33*Population!AI143)</f>
        <v>0</v>
      </c>
      <c r="HQ143" s="4">
        <f>step*(-'By group'!AD$32*Population!AD143+'By group'!AJ$33*Population!AJ143)</f>
        <v>0</v>
      </c>
      <c r="HR143" s="4">
        <f>step*(-'By group'!AE$32*Population!AE143+'By group'!AK$33*Population!AK143)</f>
        <v>0</v>
      </c>
      <c r="HS143" s="4">
        <f>step*(-'By group'!AF$32*Population!AF143+'By group'!AL$33*Population!AL143)</f>
        <v>-198.65999364010551</v>
      </c>
      <c r="HT143" s="4">
        <f>step*(-'By group'!AG$32*Population!AG143+'By group'!AM$33*Population!AM143)</f>
        <v>-25.67979892545522</v>
      </c>
      <c r="HU143" s="4">
        <f>step*(-'By group'!AH$32*Population!AH143+'By group'!AN$33*Population!AN143)</f>
        <v>-22.607998187076049</v>
      </c>
      <c r="HV143" s="14">
        <f t="shared" si="253"/>
        <v>0</v>
      </c>
      <c r="HW143" s="46">
        <f t="shared" si="254"/>
        <v>0</v>
      </c>
      <c r="HX143" s="4">
        <f t="shared" si="255"/>
        <v>0</v>
      </c>
      <c r="HY143" s="4">
        <f t="shared" si="256"/>
        <v>198.65999364010551</v>
      </c>
      <c r="HZ143" s="4">
        <f t="shared" si="257"/>
        <v>25.67979892545522</v>
      </c>
      <c r="IA143" s="4">
        <f t="shared" si="258"/>
        <v>22.607998187076049</v>
      </c>
      <c r="IB143" s="8">
        <v>0</v>
      </c>
      <c r="IC143" s="4">
        <f>step*(-'By group'!AP$32*Population!AP143+'By group'!AV$33*Population!AV143)</f>
        <v>0</v>
      </c>
      <c r="ID143" s="4">
        <f>step*(-'By group'!AQ$32*Population!AQ143+'By group'!AW$33*Population!AW143)</f>
        <v>0</v>
      </c>
      <c r="IE143" s="4">
        <f>step*(-'By group'!AR$32*Population!AR143+'By group'!AX$33*Population!AX143)</f>
        <v>0</v>
      </c>
      <c r="IF143" s="4">
        <f>step*(-'By group'!AS$32*Population!AS143+'By group'!AY$33*Population!AY143)</f>
        <v>-640.23948797300886</v>
      </c>
      <c r="IG143" s="4">
        <f>step*(-'By group'!AT$32*Population!AT143+'By group'!AZ$33*Population!AZ143)</f>
        <v>-83.528581112568801</v>
      </c>
      <c r="IH143" s="4">
        <f>step*(-'By group'!AU$32*Population!AU143+'By group'!BA$33*Population!BA143)</f>
        <v>-72.984646139112911</v>
      </c>
      <c r="II143" s="14">
        <f t="shared" si="187"/>
        <v>0</v>
      </c>
      <c r="IJ143" s="4">
        <f t="shared" si="188"/>
        <v>0</v>
      </c>
      <c r="IK143" s="4">
        <f t="shared" si="259"/>
        <v>0</v>
      </c>
      <c r="IL143" s="4">
        <f t="shared" si="260"/>
        <v>640.23948797300886</v>
      </c>
      <c r="IM143" s="4">
        <f t="shared" si="261"/>
        <v>83.528581112568801</v>
      </c>
      <c r="IN143" s="4">
        <f t="shared" si="262"/>
        <v>72.984646139112911</v>
      </c>
      <c r="IO143" s="8">
        <v>0</v>
      </c>
      <c r="IP143" s="4">
        <f>step*(-'By group'!BC$32*Population!BC143+'By group'!BI$33*Population!BI143)</f>
        <v>0</v>
      </c>
      <c r="IQ143" s="4">
        <f>step*(-'By group'!BD$32*Population!BD143+'By group'!BJ$33*Population!BJ143)</f>
        <v>0</v>
      </c>
      <c r="IR143" s="4">
        <f>step*(-'By group'!BE$32*Population!BE143+'By group'!BK$33*Population!BK143)</f>
        <v>0</v>
      </c>
      <c r="IS143" s="4">
        <f>step*(-'By group'!BF$32*Population!BF143+'By group'!BL$33*Population!BL143)</f>
        <v>-252.28225634346751</v>
      </c>
      <c r="IT143" s="4">
        <f>step*(-'By group'!BG$32*Population!BG143+'By group'!BM$33*Population!BM143)</f>
        <v>-34.25772233099346</v>
      </c>
      <c r="IU143" s="4">
        <f>step*(-'By group'!BH$32*Population!BH143+'By group'!BN$33*Population!BN143)</f>
        <v>-28.034264949547712</v>
      </c>
      <c r="IV143" s="14">
        <f t="shared" si="189"/>
        <v>0</v>
      </c>
      <c r="IW143" s="4">
        <f t="shared" si="190"/>
        <v>0</v>
      </c>
      <c r="IX143" s="4">
        <f t="shared" si="191"/>
        <v>0</v>
      </c>
      <c r="IY143" s="4">
        <f t="shared" si="192"/>
        <v>252.28225634346751</v>
      </c>
      <c r="IZ143" s="4">
        <f t="shared" si="193"/>
        <v>34.25772233099346</v>
      </c>
      <c r="JA143" s="4">
        <f t="shared" si="194"/>
        <v>28.034264949547712</v>
      </c>
      <c r="JB143" s="75">
        <f>step*(+prop_idu_male*'By group'!BB$9*Population!BB143-'By group'!B$8*Population!B143)</f>
        <v>-1091.3449995054013</v>
      </c>
      <c r="JC143" s="46">
        <f>step*(+prop_idu_male*'By group'!BC$9*Population!BC143-'By group'!C$8*Population!C143)</f>
        <v>-6.5192019825955949</v>
      </c>
      <c r="JD143" s="46">
        <f>step*(+prop_idu_male*'By group'!BD$9*Population!BD143-'By group'!D$8*Population!D143)</f>
        <v>-19.156371738697736</v>
      </c>
      <c r="JE143" s="46">
        <f>step*(+prop_idu_male*'By group'!BE$9*Population!BE143-'By group'!E$8*Population!E143)</f>
        <v>-19.90959786697746</v>
      </c>
      <c r="JF143" s="46">
        <f>step*(+prop_idu_male*'By group'!BF$9*Population!BF143-'By group'!F$8*Population!F143)</f>
        <v>-5.9943015739642904</v>
      </c>
      <c r="JG143" s="46">
        <f>step*(+prop_idu_male*'By group'!BG$9*Population!BG143-'By group'!G$8*Population!G143)</f>
        <v>-1.1558655251051955</v>
      </c>
      <c r="JH143" s="46">
        <f>step*(+prop_idu_male*'By group'!BH$9*Population!BH143-'By group'!H$8*Population!H143)</f>
        <v>-0.97986864524856165</v>
      </c>
      <c r="JI143" s="46">
        <f>step*(+prop_idu_male*'By group'!BI$9*Population!BI143-'By group'!I$8*Population!I143)</f>
        <v>0</v>
      </c>
      <c r="JJ143" s="46">
        <f>step*(+prop_idu_male*'By group'!BJ$9*Population!BJ143-'By group'!J$8*Population!J143)</f>
        <v>0</v>
      </c>
      <c r="JK143" s="46">
        <f>step*(+prop_idu_male*'By group'!BK$9*Population!BK143-'By group'!K$8*Population!K143)</f>
        <v>0</v>
      </c>
      <c r="JL143" s="46">
        <f>step*(+prop_idu_male*'By group'!BL$9*Population!BL143-'By group'!L$8*Population!L143)</f>
        <v>-2.0527303408179964</v>
      </c>
      <c r="JM143" s="46">
        <f>step*(+prop_idu_male*'By group'!BM$9*Population!BM143-'By group'!M$8*Population!M143)</f>
        <v>-1.0270956373748927</v>
      </c>
      <c r="JN143" s="46">
        <f>step*(+prop_idu_male*'By group'!BN$9*Population!BN143-'By group'!N$8*Population!N143)</f>
        <v>-0.82663327308249568</v>
      </c>
      <c r="JO143" s="45">
        <f>step*(+(1-prop_idu_male)*'By group'!BB$9*Population!BB143-'By group'!O$8*Population!O143-'By group'!O$6*Population!O143+'By group'!AB$7*Population!AB143)</f>
        <v>-8167.4936947791193</v>
      </c>
      <c r="JP143" s="46">
        <f>step*(+(1-prop_idu_male)*'By group'!BC$9*Population!BC143-'By group'!P$8*Population!P143-'By group'!P$6*Population!P143+'By group'!AC$7*Population!AC143)</f>
        <v>-12.510849835369537</v>
      </c>
      <c r="JQ143" s="46">
        <f>step*(+(1-prop_idu_male)*'By group'!BD$9*Population!BD143-'By group'!Q$8*Population!Q143-'By group'!Q$6*Population!Q143+'By group'!AD$7*Population!AD143)</f>
        <v>-36.295988813222273</v>
      </c>
      <c r="JR143" s="46">
        <f>step*(+(1-prop_idu_male)*'By group'!BE$9*Population!BE143-'By group'!R$8*Population!R143-'By group'!R$6*Population!R143+'By group'!AE$7*Population!AE143)</f>
        <v>-37.079291129752264</v>
      </c>
      <c r="JS143" s="46">
        <f>step*(+(1-prop_idu_male)*'By group'!BF$9*Population!BF143-'By group'!S$8*Population!S143-'By group'!S$6*Population!S143+'By group'!AF$7*Population!AF143)</f>
        <v>-11.022532899351525</v>
      </c>
      <c r="JT143" s="46">
        <f>step*(+(1-prop_idu_male)*'By group'!BG$9*Population!BG143-'By group'!T$8*Population!T143-'By group'!T$6*Population!T143+'By group'!AG$7*Population!AG143)</f>
        <v>-2.1064675979591927</v>
      </c>
      <c r="JU143" s="46">
        <f>step*(+(1-prop_idu_male)*'By group'!BH$9*Population!BH143-'By group'!U$8*Population!U143-'By group'!U$6*Population!U143+'By group'!AH$7*Population!AH143)</f>
        <v>-1.7586004818554417</v>
      </c>
      <c r="JV143" s="46">
        <f>step*(+(1-prop_idu_male)*'By group'!BI$9*Population!BI143-'By group'!V$8*Population!V143-'By group'!V$6*Population!V143+'By group'!AI$7*Population!AI143)</f>
        <v>0</v>
      </c>
      <c r="JW143" s="46">
        <f>step*(+(1-prop_idu_male)*'By group'!BJ$9*Population!BJ143-'By group'!W$8*Population!W143-'By group'!W$6*Population!W143+'By group'!AJ$7*Population!AJ143)</f>
        <v>0</v>
      </c>
      <c r="JX143" s="46">
        <f>step*(+(1-prop_idu_male)*'By group'!BK$9*Population!BK143-'By group'!X$8*Population!X143-'By group'!X$6*Population!X143+'By group'!AK$7*Population!AK143)</f>
        <v>0</v>
      </c>
      <c r="JY143" s="46">
        <f>step*(+(1-prop_idu_male)*'By group'!BL$9*Population!BL143-'By group'!Y$8*Population!Y143-'By group'!Y$6*Population!Y143+'By group'!AL$7*Population!AL143)</f>
        <v>-3.6794872202387543</v>
      </c>
      <c r="JZ143" s="46">
        <f>step*(+(1-prop_idu_male)*'By group'!BM$9*Population!BM143-'By group'!Z$8*Population!Z143-'By group'!Z$6*Population!Z143+'By group'!AM$7*Population!AM143)</f>
        <v>-1.8103044453487396</v>
      </c>
      <c r="KA143" s="76">
        <f>step*(+(1-prop_idu_male)*'By group'!BN$9*Population!BN143-'By group'!AA$8*Population!AA143-'By group'!AA$6*Population!AA143+'By group'!AN$7*Population!AN143)</f>
        <v>-1.4298236574420309</v>
      </c>
      <c r="KB143" s="46">
        <f>step*(+'By group'!O$6*Population!O143-'By group'!AB$7*Population!AB143)</f>
        <v>6989.010852351229</v>
      </c>
      <c r="KC143" s="46">
        <f>step*(+'By group'!P$6*Population!P143-'By group'!AC$7*Population!AC143)</f>
        <v>9.0544478503309094</v>
      </c>
      <c r="KD143" s="46">
        <f>step*(+'By group'!Q$6*Population!Q143-'By group'!AD$7*Population!AD143)</f>
        <v>26.183916600432859</v>
      </c>
      <c r="KE143" s="46">
        <f>step*(+'By group'!R$6*Population!R143-'By group'!AE$7*Population!AE143)</f>
        <v>26.629246141163378</v>
      </c>
      <c r="KF143" s="46">
        <f>step*(+'By group'!S$6*Population!S143-'By group'!AF$7*Population!AF143)</f>
        <v>7.8890400876610478</v>
      </c>
      <c r="KG143" s="46">
        <f>step*(+'By group'!T$6*Population!T143-'By group'!AG$7*Population!AG143)</f>
        <v>1.5039226858609944</v>
      </c>
      <c r="KH143" s="46">
        <f>step*(+'By group'!U$6*Population!U143-'By group'!AH$7*Population!AH143)</f>
        <v>1.2501266318329529</v>
      </c>
      <c r="KI143" s="46">
        <f>step*(+'By group'!V$6*Population!V143-'By group'!AI$7*Population!AI143)</f>
        <v>0</v>
      </c>
      <c r="KJ143" s="46">
        <f>step*(+'By group'!W$6*Population!W143-'By group'!AJ$7*Population!AJ143)</f>
        <v>0</v>
      </c>
      <c r="KK143" s="46">
        <f>step*(+'By group'!X$6*Population!X143-'By group'!AK$7*Population!AK143)</f>
        <v>0</v>
      </c>
      <c r="KL143" s="46">
        <f>step*(+'By group'!Y$6*Population!Y143-'By group'!AL$7*Population!AL143)</f>
        <v>2.6146652678294959</v>
      </c>
      <c r="KM143" s="46">
        <f>step*(+'By group'!Z$6*Population!Z143-'By group'!AM$7*Population!AM143)</f>
        <v>1.2800653414854879</v>
      </c>
      <c r="KN143" s="46">
        <f>step*(+'By group'!AA$6*Population!AA143-'By group'!AN$7*Population!AN143)</f>
        <v>1.0052088741598695</v>
      </c>
      <c r="KO143" s="45">
        <v>0</v>
      </c>
      <c r="KP143" s="46">
        <v>0</v>
      </c>
      <c r="KQ143" s="46">
        <v>0</v>
      </c>
      <c r="KR143" s="46">
        <v>0</v>
      </c>
      <c r="KS143" s="46">
        <v>0</v>
      </c>
      <c r="KT143" s="46">
        <v>0</v>
      </c>
      <c r="KU143" s="46">
        <v>0</v>
      </c>
      <c r="KV143" s="46">
        <v>0</v>
      </c>
      <c r="KW143" s="46">
        <v>0</v>
      </c>
      <c r="KX143" s="46">
        <v>0</v>
      </c>
      <c r="KY143" s="46">
        <v>0</v>
      </c>
      <c r="KZ143" s="46">
        <v>0</v>
      </c>
      <c r="LA143" s="46">
        <v>0</v>
      </c>
      <c r="LB143" s="188">
        <f>step*(-'By group'!BB$9*Population!BB143+'By group'!B$8*Population!B143+'By group'!O$8*Population!O143)</f>
        <v>2269.827841933291</v>
      </c>
      <c r="LC143" s="189">
        <f>step*(-'By group'!BC$9*Population!BC143+'By group'!C$8*Population!C143+'By group'!P$8*Population!P143)</f>
        <v>9.9756039676342247</v>
      </c>
      <c r="LD143" s="189">
        <f>step*(-'By group'!BD$9*Population!BD143+'By group'!D$8*Population!D143+'By group'!Q$8*Population!Q143)</f>
        <v>29.268443951487143</v>
      </c>
      <c r="LE143" s="189">
        <f>step*(-'By group'!BE$9*Population!BE143+'By group'!E$8*Population!E143+'By group'!R$8*Population!R143)</f>
        <v>30.359642855566349</v>
      </c>
      <c r="LF143" s="189">
        <f>step*(-'By group'!BF$9*Population!BF143+'By group'!F$8*Population!F143+'By group'!S$8*Population!S143)</f>
        <v>9.1277943856547683</v>
      </c>
      <c r="LG143" s="189">
        <f>step*(-'By group'!BG$9*Population!BG143+'By group'!G$8*Population!G143+'By group'!T$8*Population!T143)</f>
        <v>1.758410437203394</v>
      </c>
      <c r="LH143" s="189">
        <f>step*(-'By group'!BH$9*Population!BH143+'By group'!H$8*Population!H143+'By group'!U$8*Population!U143)</f>
        <v>1.4883424952710502</v>
      </c>
      <c r="LI143" s="189">
        <f>step*(-'By group'!BI$9*Population!BI143+'By group'!I$8*Population!I143+'By group'!V$8*Population!V143)</f>
        <v>0</v>
      </c>
      <c r="LJ143" s="189">
        <f>step*(-'By group'!BJ$9*Population!BJ143+'By group'!J$8*Population!J143+'By group'!W$8*Population!W143)</f>
        <v>0</v>
      </c>
      <c r="LK143" s="189">
        <f>step*(-'By group'!BK$9*Population!BK143+'By group'!K$8*Population!K143+'By group'!X$8*Population!X143)</f>
        <v>0</v>
      </c>
      <c r="LL143" s="189">
        <f>step*(-'By group'!BL$9*Population!BL143+'By group'!L$8*Population!L143+'By group'!Y$8*Population!Y143)</f>
        <v>3.1175522932272548</v>
      </c>
      <c r="LM143" s="189">
        <f>step*(-'By group'!BM$9*Population!BM143+'By group'!M$8*Population!M143+'By group'!Z$8*Population!Z143)</f>
        <v>1.5573347412381444</v>
      </c>
      <c r="LN143" s="189">
        <f>step*(-'By group'!BN$9*Population!BN143+'By group'!N$8*Population!N143+'By group'!AA$8*Population!AA143)</f>
        <v>1.2512480563646569</v>
      </c>
    </row>
    <row r="144" spans="1:326" x14ac:dyDescent="0.25">
      <c r="A144">
        <f t="shared" si="195"/>
        <v>70</v>
      </c>
      <c r="B144" s="52">
        <f>step*((-'By group'!B$4-'By group'!B$5-'By group'!B$22)*Population!B144+'By group'!B$3*Population!$BO144)</f>
        <v>218661.0801122071</v>
      </c>
      <c r="C144" s="4">
        <f>step*((-'By group'!C$4-'By group'!C$5-'By group'!C$22)*Population!C144+'By group'!C$3*Population!$BO144)</f>
        <v>-5994.4405039489538</v>
      </c>
      <c r="D144" s="4">
        <f>step*((-'By group'!D$4-'By group'!D$5-'By group'!D$22)*Population!D144+'By group'!D$3*Population!$BO144)</f>
        <v>-39336.926102185957</v>
      </c>
      <c r="E144" s="4">
        <f>step*((-'By group'!E$4-'By group'!E$5-'By group'!E$22)*Population!E144+'By group'!E$3*Population!$BO144)</f>
        <v>-62984.836756440767</v>
      </c>
      <c r="F144" s="4">
        <f>step*((-'By group'!F$4-'By group'!F$5-'By group'!F$22)*Population!F144+'By group'!F$3*Population!$BO144)</f>
        <v>-25559.400233822213</v>
      </c>
      <c r="G144" s="4">
        <f>step*((-'By group'!G$4-'By group'!G$5-'By group'!G$22)*Population!G144+'By group'!G$3*Population!$BO144)</f>
        <v>-6196.4475608915</v>
      </c>
      <c r="H144" s="4">
        <f>step*((-'By group'!H$4-'By group'!H$5-'By group'!H$22)*Population!H144+'By group'!H$3*Population!$BO144)</f>
        <v>-5755.9704135645379</v>
      </c>
      <c r="I144" s="4">
        <f>step*((-'By group'!I$4-'By group'!I$5-'By group'!I$22)*Population!I144+'By group'!I$3*Population!$BO144)</f>
        <v>0</v>
      </c>
      <c r="J144" s="4">
        <f>step*((-'By group'!J$4-'By group'!J$5-'By group'!J$22)*Population!J144+'By group'!J$3*Population!$BO144)</f>
        <v>0</v>
      </c>
      <c r="K144" s="4">
        <f>step*((-'By group'!K$4-'By group'!K$5-'By group'!K$22)*Population!K144+'By group'!K$3*Population!$BO144)</f>
        <v>0</v>
      </c>
      <c r="L144" s="4">
        <f>step*((-'By group'!L$4-'By group'!L$5-'By group'!L$22)*Population!L144+'By group'!L$3*Population!$BO144)</f>
        <v>-3183.3683707219989</v>
      </c>
      <c r="M144" s="4">
        <f>step*((-'By group'!M$4-'By group'!M$5-'By group'!M$22)*Population!M144+'By group'!M$3*Population!$BO144)</f>
        <v>-1805.8903637163371</v>
      </c>
      <c r="N144" s="4">
        <f>step*((-'By group'!N$4-'By group'!N$5-'By group'!N$22)*Population!N144+'By group'!N$3*Population!$BO144)</f>
        <v>-1711.5141174177161</v>
      </c>
      <c r="O144" s="8">
        <f>step*((-'By group'!O$4-'By group'!O$5-'By group'!O$22)*Population!O144+'By group'!O$3*Population!$BO144)</f>
        <v>151736.24947308376</v>
      </c>
      <c r="P144" s="4">
        <f>step*((-'By group'!P$4-'By group'!P$5-'By group'!P$22)*Population!P144+'By group'!P$3*Population!$BO144)</f>
        <v>-2964.0568965849443</v>
      </c>
      <c r="Q144" s="4">
        <f>step*((-'By group'!Q$4-'By group'!Q$5-'By group'!Q$22)*Population!Q144+'By group'!Q$3*Population!$BO144)</f>
        <v>-19442.977968219526</v>
      </c>
      <c r="R144" s="4">
        <f>step*((-'By group'!R$4-'By group'!R$5-'By group'!R$22)*Population!R144+'By group'!R$3*Population!$BO144)</f>
        <v>-31113.590089442998</v>
      </c>
      <c r="S144" s="4">
        <f>step*((-'By group'!S$4-'By group'!S$5-'By group'!S$22)*Population!S144+'By group'!S$3*Population!$BO144)</f>
        <v>-12620.424429558918</v>
      </c>
      <c r="T144" s="4">
        <f>step*((-'By group'!T$4-'By group'!T$5-'By group'!T$22)*Population!T144+'By group'!T$3*Population!$BO144)</f>
        <v>-3058.6332700636831</v>
      </c>
      <c r="U144" s="4">
        <f>step*((-'By group'!U$4-'By group'!U$5-'By group'!U$22)*Population!U144+'By group'!U$3*Population!$BO144)</f>
        <v>-2839.6233088771555</v>
      </c>
      <c r="V144" s="4">
        <f>step*((-'By group'!V$4-'By group'!V$5-'By group'!V$22)*Population!V144+'By group'!V$3*Population!$BO144)</f>
        <v>0</v>
      </c>
      <c r="W144" s="4">
        <f>step*((-'By group'!W$4-'By group'!W$5-'By group'!W$22)*Population!W144+'By group'!W$3*Population!$BO144)</f>
        <v>0</v>
      </c>
      <c r="X144" s="4">
        <f>step*((-'By group'!X$4-'By group'!X$5-'By group'!X$22)*Population!X144+'By group'!X$3*Population!$BO144)</f>
        <v>0</v>
      </c>
      <c r="Y144" s="4">
        <f>step*((-'By group'!Y$4-'By group'!Y$5-'By group'!Y$22)*Population!Y144+'By group'!Y$3*Population!$BO144)</f>
        <v>-1570.3769931741028</v>
      </c>
      <c r="Z144" s="4">
        <f>step*((-'By group'!Z$4-'By group'!Z$5-'By group'!Z$22)*Population!Z144+'By group'!Z$3*Population!$BO144)</f>
        <v>-890.29068331873907</v>
      </c>
      <c r="AA144" s="4">
        <f>step*((-'By group'!AA$4-'By group'!AA$5-'By group'!AA$22)*Population!AA144+'By group'!AA$3*Population!$BO144)</f>
        <v>-843.19786705333638</v>
      </c>
      <c r="AB144" s="8">
        <f>step*((-'By group'!AB$4-'By group'!AB$5-'By group'!AB$22)*Population!AB144+'By group'!AB$3*Population!$BO144)</f>
        <v>-1433.5035643169756</v>
      </c>
      <c r="AC144" s="4">
        <f>step*((-'By group'!AC$4-'By group'!AC$5-'By group'!AC$22)*Population!AC144+'By group'!AC$3*Population!$BO144)</f>
        <v>-210.39898948849915</v>
      </c>
      <c r="AD144" s="4">
        <f>step*((-'By group'!AD$4-'By group'!AD$5-'By group'!AD$22)*Population!AD144+'By group'!AD$3*Population!$BO144)</f>
        <v>-1387.8159243213672</v>
      </c>
      <c r="AE144" s="4">
        <f>step*((-'By group'!AE$4-'By group'!AE$5-'By group'!AE$22)*Population!AE144+'By group'!AE$3*Population!$BO144)</f>
        <v>-2238.0662891099278</v>
      </c>
      <c r="AF144" s="4">
        <f>step*((-'By group'!AF$4-'By group'!AF$5-'By group'!AF$22)*Population!AF144+'By group'!AF$3*Population!$BO144)</f>
        <v>-913.1367774350349</v>
      </c>
      <c r="AG144" s="4">
        <f>step*((-'By group'!AG$4-'By group'!AG$5-'By group'!AG$22)*Population!AG144+'By group'!AG$3*Population!$BO144)</f>
        <v>-222.23743265033713</v>
      </c>
      <c r="AH144" s="4">
        <f>step*((-'By group'!AH$4-'By group'!AH$5-'By group'!AH$22)*Population!AH144+'By group'!AH$3*Population!$BO144)</f>
        <v>-207.85255468878665</v>
      </c>
      <c r="AI144" s="4">
        <f>step*((-'By group'!AI$4-'By group'!AI$5-'By group'!AI$22)*Population!AI144+'By group'!AI$3*Population!$BO144)</f>
        <v>0</v>
      </c>
      <c r="AJ144" s="4">
        <f>step*((-'By group'!AJ$4-'By group'!AJ$5-'By group'!AJ$22)*Population!AJ144+'By group'!AJ$3*Population!$BO144)</f>
        <v>0</v>
      </c>
      <c r="AK144" s="4">
        <f>step*((-'By group'!AK$4-'By group'!AK$5-'By group'!AK$22)*Population!AK144+'By group'!AK$3*Population!$BO144)</f>
        <v>0</v>
      </c>
      <c r="AL144" s="4">
        <f>step*((-'By group'!AL$4-'By group'!AL$5-'By group'!AL$22)*Population!AL144+'By group'!AL$3*Population!$BO144)</f>
        <v>-115.01943080772675</v>
      </c>
      <c r="AM144" s="4">
        <f>step*((-'By group'!AM$4-'By group'!AM$5-'By group'!AM$22)*Population!AM144+'By group'!AM$3*Population!$BO144)</f>
        <v>-65.751958588570474</v>
      </c>
      <c r="AN144" s="4">
        <f>step*((-'By group'!AN$4-'By group'!AN$5-'By group'!AN$22)*Population!AN144+'By group'!AN$3*Population!$BO144)</f>
        <v>-62.873989377929298</v>
      </c>
      <c r="AO144" s="8">
        <f>step*((-'By group'!AO$4-'By group'!AO$5-'By group'!AO$22)*Population!AO144+'By group'!AO$3*Population!$BO144)</f>
        <v>19972.248318518825</v>
      </c>
      <c r="AP144" s="4">
        <f>step*((-'By group'!AP$4-'By group'!AP$5-'By group'!AP$22)*Population!AP144+'By group'!AP$3*Population!$BO144)</f>
        <v>-691.4865517758069</v>
      </c>
      <c r="AQ144" s="4">
        <f>step*((-'By group'!AQ$4-'By group'!AQ$5-'By group'!AQ$22)*Population!AQ144+'By group'!AQ$3*Population!$BO144)</f>
        <v>-4532.8213745103731</v>
      </c>
      <c r="AR144" s="4">
        <f>step*((-'By group'!AR$4-'By group'!AR$5-'By group'!AR$22)*Population!AR144+'By group'!AR$3*Population!$BO144)</f>
        <v>-7244.3822436850514</v>
      </c>
      <c r="AS144" s="4">
        <f>step*((-'By group'!AS$4-'By group'!AS$5-'By group'!AS$22)*Population!AS144+'By group'!AS$3*Population!$BO144)</f>
        <v>-2934.877995059433</v>
      </c>
      <c r="AT144" s="4">
        <f>step*((-'By group'!AT$4-'By group'!AT$5-'By group'!AT$22)*Population!AT144+'By group'!AT$3*Population!$BO144)</f>
        <v>-710.50088073279335</v>
      </c>
      <c r="AU144" s="4">
        <f>step*((-'By group'!AU$4-'By group'!AU$5-'By group'!AU$22)*Population!AU144+'By group'!AU$3*Population!$BO144)</f>
        <v>-657.94598933109546</v>
      </c>
      <c r="AV144" s="4">
        <f>step*((-'By group'!AV$4-'By group'!AV$5-'By group'!AV$22)*Population!AV144+'By group'!AV$3*Population!$BO144)</f>
        <v>0</v>
      </c>
      <c r="AW144" s="4">
        <f>step*((-'By group'!AW$4-'By group'!AW$5-'By group'!AW$22)*Population!AW144+'By group'!AW$3*Population!$BO144)</f>
        <v>0</v>
      </c>
      <c r="AX144" s="4">
        <f>step*((-'By group'!AX$4-'By group'!AX$5-'By group'!AX$22)*Population!AX144+'By group'!AX$3*Population!$BO144)</f>
        <v>0</v>
      </c>
      <c r="AY144" s="4">
        <f>step*((-'By group'!AY$4-'By group'!AY$5-'By group'!AY$22)*Population!AY144+'By group'!AY$3*Population!$BO144)</f>
        <v>-363.79827383685733</v>
      </c>
      <c r="AZ144" s="4">
        <f>step*((-'By group'!AZ$4-'By group'!AZ$5-'By group'!AZ$22)*Population!AZ144+'By group'!AZ$3*Population!$BO144)</f>
        <v>-205.5071897304226</v>
      </c>
      <c r="BA144" s="4">
        <f>step*((-'By group'!BA$4-'By group'!BA$5-'By group'!BA$22)*Population!BA144+'By group'!BA$3*Population!$BO144)</f>
        <v>-193.47167241084045</v>
      </c>
      <c r="BB144" s="8">
        <f>step*((-'By group'!BB$4-'By group'!BB$5-'By group'!BB$22)*Population!BB144+'By group'!BB$3*Population!$BO144)</f>
        <v>6291.3680796325471</v>
      </c>
      <c r="BC144" s="4">
        <f>step*((-'By group'!BC$4-'By group'!BC$5-'By group'!BC$22)*Population!BC144+'By group'!BC$3*Population!$BO144)</f>
        <v>-477.70398825541525</v>
      </c>
      <c r="BD144" s="4">
        <f>step*((-'By group'!BD$4-'By group'!BD$5-'By group'!BD$22)*Population!BD144+'By group'!BD$3*Population!$BO144)</f>
        <v>-2422.9277233628686</v>
      </c>
      <c r="BE144" s="4">
        <f>step*((-'By group'!BE$4-'By group'!BE$5-'By group'!BE$22)*Population!BE144+'By group'!BE$3*Population!$BO144)</f>
        <v>-3371.2115401885944</v>
      </c>
      <c r="BF144" s="4">
        <f>step*((-'By group'!BF$4-'By group'!BF$5-'By group'!BF$22)*Population!BF144+'By group'!BF$3*Population!$BO144)</f>
        <v>-1250.8653409575552</v>
      </c>
      <c r="BG144" s="4">
        <f>step*((-'By group'!BG$4-'By group'!BG$5-'By group'!BG$22)*Population!BG144+'By group'!BG$3*Population!$BO144)</f>
        <v>-285.48391474768204</v>
      </c>
      <c r="BH144" s="4">
        <f>step*((-'By group'!BH$4-'By group'!BH$5-'By group'!BH$22)*Population!BH144+'By group'!BH$3*Population!$BO144)</f>
        <v>-245.4708935467871</v>
      </c>
      <c r="BI144" s="4">
        <f>step*((-'By group'!BI$4-'By group'!BI$5-'By group'!BI$22)*Population!BI144+'By group'!BI$3*Population!$BO144)</f>
        <v>0</v>
      </c>
      <c r="BJ144" s="4">
        <f>step*((-'By group'!BJ$4-'By group'!BJ$5-'By group'!BJ$22)*Population!BJ144+'By group'!BJ$3*Population!$BO144)</f>
        <v>0</v>
      </c>
      <c r="BK144" s="4">
        <f>step*((-'By group'!BK$4-'By group'!BK$5-'By group'!BK$22)*Population!BK144+'By group'!BK$3*Population!$BO144)</f>
        <v>0</v>
      </c>
      <c r="BL144" s="4">
        <f>step*((-'By group'!BL$4-'By group'!BL$5-'By group'!BL$22)*Population!BL144+'By group'!BL$3*Population!$BO144)</f>
        <v>-161.41456065479031</v>
      </c>
      <c r="BM144" s="4">
        <f>step*((-'By group'!BM$4-'By group'!BM$5-'By group'!BM$22)*Population!BM144+'By group'!BM$3*Population!$BO144)</f>
        <v>-82.189237235074117</v>
      </c>
      <c r="BN144" s="4">
        <f>step*((-'By group'!BN$4-'By group'!BN$5-'By group'!BN$22)*Population!BN144+'By group'!BN$3*Population!$BO144)</f>
        <v>-68.781007284477468</v>
      </c>
      <c r="BO144" s="71">
        <f>-step*SUM(SCR!B144:N144)*Population!B144</f>
        <v>-156284.96009695917</v>
      </c>
      <c r="BP144" s="4">
        <f>step*-SUM('By group'!C$11:C$21)*Population!C144</f>
        <v>-149861.01259872384</v>
      </c>
      <c r="BQ144" s="4">
        <f>step*-SUM('By group'!D$11:D$21)*Population!D144</f>
        <v>-109269.23917273877</v>
      </c>
      <c r="BR144" s="4">
        <f>step*-SUM('By group'!E$11:E$21)*Population!E144</f>
        <v>-44989.169111743402</v>
      </c>
      <c r="BS144" s="4">
        <f>step*-SUM('By group'!F$11:F$21)*Population!F144</f>
        <v>-13452.315912538008</v>
      </c>
      <c r="BT144" s="4">
        <f>step*-SUM('By group'!G$11:G$21)*Population!G144</f>
        <v>-6454.6328759286453</v>
      </c>
      <c r="BU144" s="4">
        <f>step*-SUM('By group'!H$11:H$21)*Population!H144</f>
        <v>0</v>
      </c>
      <c r="BV144" s="4">
        <f>step*-SUM('By group'!I$11:I$21)*Population!I144</f>
        <v>0</v>
      </c>
      <c r="BW144" s="4">
        <f>step*-SUM('By group'!J$11:J$21)*Population!J144</f>
        <v>0</v>
      </c>
      <c r="BX144" s="4">
        <f>step*-SUM('By group'!K$11:K$21)*Population!K144</f>
        <v>0</v>
      </c>
      <c r="BY144" s="4">
        <f>step*-SUM('By group'!L$11:L$21)*Population!L144</f>
        <v>-2273.8345505157135</v>
      </c>
      <c r="BZ144" s="4">
        <f>step*-SUM('By group'!M$11:M$21)*Population!M144</f>
        <v>-1128.6814773227106</v>
      </c>
      <c r="CA144" s="4">
        <f>step*-SUM('By group'!N$11:N$21)*Population!N144</f>
        <v>0</v>
      </c>
      <c r="CB144" s="13">
        <f>-step*SUM(SCR!O144:AA144)*Population!O144</f>
        <v>-77288.119726089848</v>
      </c>
      <c r="CC144" s="4">
        <f>step*-SUM('By group'!P$11:P$21)*Population!P144</f>
        <v>-74101.422414623608</v>
      </c>
      <c r="CD144" s="4">
        <f>step*-SUM('By group'!Q$11:Q$21)*Population!Q144</f>
        <v>-54008.27213394313</v>
      </c>
      <c r="CE144" s="4">
        <f>step*-SUM('By group'!R$11:R$21)*Population!R144</f>
        <v>-22223.992921030713</v>
      </c>
      <c r="CF144" s="4">
        <f>step*-SUM('By group'!S$11:S$21)*Population!S144</f>
        <v>-6642.3286471362726</v>
      </c>
      <c r="CG144" s="4">
        <f>step*-SUM('By group'!T$11:T$21)*Population!T144</f>
        <v>-3186.0763229830031</v>
      </c>
      <c r="CH144" s="4">
        <f>step*-SUM('By group'!U$11:U$21)*Population!U144</f>
        <v>0</v>
      </c>
      <c r="CI144" s="4">
        <f>step*-SUM('By group'!V$11:V$21)*Population!V144</f>
        <v>0</v>
      </c>
      <c r="CJ144" s="4">
        <f>step*-SUM('By group'!W$11:W$21)*Population!W144</f>
        <v>0</v>
      </c>
      <c r="CK144" s="4">
        <f>step*-SUM('By group'!X$11:X$21)*Population!X144</f>
        <v>0</v>
      </c>
      <c r="CL144" s="4">
        <f>step*-SUM('By group'!Y$11:Y$21)*Population!Y144</f>
        <v>-1121.6978522672161</v>
      </c>
      <c r="CM144" s="4">
        <f>step*-SUM('By group'!Z$11:Z$21)*Population!Z144</f>
        <v>-556.43167707421196</v>
      </c>
      <c r="CN144" s="4">
        <f>step*-SUM('By group'!AA$11:AA$21)*Population!AA144</f>
        <v>0</v>
      </c>
      <c r="CO144" s="13">
        <f>-step*SUM(SCR!AB144:AN144)*Population!AB144</f>
        <v>-5476.0690444185393</v>
      </c>
      <c r="CP144" s="4">
        <f>step*-SUM('By group'!AC$11:AC$21)*Population!AC144</f>
        <v>-5259.9747372124784</v>
      </c>
      <c r="CQ144" s="4">
        <f>step*-SUM('By group'!AD$11:AD$21)*Population!AD144</f>
        <v>-3855.0442342260203</v>
      </c>
      <c r="CR144" s="4">
        <f>step*-SUM('By group'!AE$11:AE$21)*Population!AE144</f>
        <v>-1598.6187779356626</v>
      </c>
      <c r="CS144" s="4">
        <f>step*-SUM('By group'!AF$11:AF$21)*Population!AF144</f>
        <v>-480.59830391317632</v>
      </c>
      <c r="CT144" s="4">
        <f>step*-SUM('By group'!AG$11:AG$21)*Population!AG144</f>
        <v>-231.49732567743447</v>
      </c>
      <c r="CU144" s="4">
        <f>step*-SUM('By group'!AH$11:AH$21)*Population!AH144</f>
        <v>0</v>
      </c>
      <c r="CV144" s="4">
        <f>step*-SUM('By group'!AI$11:AI$21)*Population!AI144</f>
        <v>0</v>
      </c>
      <c r="CW144" s="4">
        <f>step*-SUM('By group'!AJ$11:AJ$21)*Population!AJ144</f>
        <v>0</v>
      </c>
      <c r="CX144" s="4">
        <f>step*-SUM('By group'!AK$11:AK$21)*Population!AK144</f>
        <v>0</v>
      </c>
      <c r="CY144" s="4">
        <f>step*-SUM('By group'!AL$11:AL$21)*Population!AL144</f>
        <v>-82.156736291233386</v>
      </c>
      <c r="CZ144" s="4">
        <f>step*-SUM('By group'!AM$11:AM$21)*Population!AM144</f>
        <v>-41.094974117856552</v>
      </c>
      <c r="DA144" s="4">
        <f>step*-SUM('By group'!AN$11:AN$21)*Population!AN144</f>
        <v>0</v>
      </c>
      <c r="DB144" s="13">
        <f>-step*SUM(SCR!AO144:BA144)*Population!AO144</f>
        <v>-18033.719786752161</v>
      </c>
      <c r="DC144" s="4">
        <f>step*-SUM('By group'!AP$11:AP$21)*Population!AP144</f>
        <v>-17287.163794395172</v>
      </c>
      <c r="DD144" s="4">
        <f>step*-SUM('By group'!AQ$11:AQ$21)*Population!AQ144</f>
        <v>-12591.170484751037</v>
      </c>
      <c r="DE144" s="4">
        <f>step*-SUM('By group'!AR$11:AR$21)*Population!AR144</f>
        <v>-5174.5587454893221</v>
      </c>
      <c r="DF144" s="4">
        <f>step*-SUM('By group'!AS$11:AS$21)*Population!AS144</f>
        <v>-1544.6726289786491</v>
      </c>
      <c r="DG144" s="4">
        <f>step*-SUM('By group'!AT$11:AT$21)*Population!AT144</f>
        <v>-740.10508409665965</v>
      </c>
      <c r="DH144" s="4">
        <f>step*-SUM('By group'!AU$11:AU$21)*Population!AU144</f>
        <v>0</v>
      </c>
      <c r="DI144" s="4">
        <f>step*-SUM('By group'!AV$11:AV$21)*Population!AV144</f>
        <v>0</v>
      </c>
      <c r="DJ144" s="4">
        <f>step*-SUM('By group'!AW$11:AW$21)*Population!AW144</f>
        <v>0</v>
      </c>
      <c r="DK144" s="4">
        <f>step*-SUM('By group'!AX$11:AX$21)*Population!AX144</f>
        <v>0</v>
      </c>
      <c r="DL144" s="4">
        <f>step*-SUM('By group'!AY$11:AY$21)*Population!AY144</f>
        <v>-259.85590988346951</v>
      </c>
      <c r="DM144" s="4">
        <f>step*-SUM('By group'!AZ$11:AZ$21)*Population!AZ144</f>
        <v>-128.44199358151411</v>
      </c>
      <c r="DN144" s="4">
        <f>step*-SUM('By group'!BA$11:BA$21)*Population!BA144</f>
        <v>0</v>
      </c>
      <c r="DO144" s="13">
        <f>-step*SUM(SCR!BB144:BN144)*Population!BB144</f>
        <v>-8451.652597548722</v>
      </c>
      <c r="DP144" s="4">
        <f>step*-SUM('By group'!BC$11:BC$21)*Population!BC144</f>
        <v>-7961.7331375902531</v>
      </c>
      <c r="DQ144" s="4">
        <f>step*-SUM('By group'!BD$11:BD$21)*Population!BD144</f>
        <v>-5506.6539167337914</v>
      </c>
      <c r="DR144" s="4">
        <f>step*-SUM('By group'!BE$11:BE$21)*Population!BE144</f>
        <v>-2107.0072126178716</v>
      </c>
      <c r="DS144" s="4">
        <f>step*-SUM('By group'!BF$11:BF$21)*Population!BF144</f>
        <v>-595.65016236074064</v>
      </c>
      <c r="DT144" s="4">
        <f>step*-SUM('By group'!BG$11:BG$21)*Population!BG144</f>
        <v>-274.50376418046346</v>
      </c>
      <c r="DU144" s="4">
        <f>step*-SUM('By group'!BH$11:BH$21)*Population!BH144</f>
        <v>0</v>
      </c>
      <c r="DV144" s="4">
        <f>step*-SUM('By group'!BI$11:BI$21)*Population!BI144</f>
        <v>0</v>
      </c>
      <c r="DW144" s="4">
        <f>step*-SUM('By group'!BJ$11:BJ$21)*Population!BJ144</f>
        <v>0</v>
      </c>
      <c r="DX144" s="4">
        <f>step*-SUM('By group'!BK$11:BK$21)*Population!BK144</f>
        <v>0</v>
      </c>
      <c r="DY144" s="4">
        <f>step*-SUM('By group'!BL$11:BL$21)*Population!BL144</f>
        <v>-89.674755919327964</v>
      </c>
      <c r="DZ144" s="4">
        <f>step*-SUM('By group'!BM$11:BM$21)*Population!BM144</f>
        <v>-41.094618617537058</v>
      </c>
      <c r="EA144" s="4">
        <f>step*-SUM('By group'!BN$11:BN$21)*Population!BN144</f>
        <v>0</v>
      </c>
      <c r="EB144" s="52">
        <v>0</v>
      </c>
      <c r="EC144" s="4">
        <f t="shared" si="196"/>
        <v>156284.96009695917</v>
      </c>
      <c r="ED144" s="4">
        <f t="shared" si="196"/>
        <v>149861.01259872384</v>
      </c>
      <c r="EE144" s="4">
        <f t="shared" si="197"/>
        <v>109269.23917273877</v>
      </c>
      <c r="EF144" s="4">
        <f t="shared" si="198"/>
        <v>44989.169111743402</v>
      </c>
      <c r="EG144" s="4">
        <f t="shared" si="199"/>
        <v>13452.315912538008</v>
      </c>
      <c r="EH144" s="4">
        <f t="shared" si="199"/>
        <v>6454.6328759286453</v>
      </c>
      <c r="EI144" s="4">
        <v>0</v>
      </c>
      <c r="EJ144" s="4">
        <f t="shared" si="200"/>
        <v>0</v>
      </c>
      <c r="EK144" s="4">
        <f t="shared" si="201"/>
        <v>0</v>
      </c>
      <c r="EL144" s="4">
        <f t="shared" si="202"/>
        <v>0</v>
      </c>
      <c r="EM144" s="4">
        <f t="shared" si="203"/>
        <v>2273.8345505157135</v>
      </c>
      <c r="EN144" s="4">
        <f t="shared" si="204"/>
        <v>1128.6814773227106</v>
      </c>
      <c r="EO144" s="52">
        <v>0</v>
      </c>
      <c r="EP144" s="4">
        <f t="shared" si="205"/>
        <v>77288.119726089848</v>
      </c>
      <c r="EQ144" s="4">
        <f t="shared" si="206"/>
        <v>74101.422414623608</v>
      </c>
      <c r="ER144" s="4">
        <f t="shared" si="207"/>
        <v>54008.27213394313</v>
      </c>
      <c r="ES144" s="4">
        <f t="shared" si="208"/>
        <v>22223.992921030713</v>
      </c>
      <c r="ET144" s="4">
        <f t="shared" si="209"/>
        <v>6642.3286471362726</v>
      </c>
      <c r="EU144" s="4">
        <f t="shared" si="210"/>
        <v>3186.0763229830031</v>
      </c>
      <c r="EV144" s="4">
        <v>0</v>
      </c>
      <c r="EW144" s="4">
        <f t="shared" si="211"/>
        <v>0</v>
      </c>
      <c r="EX144" s="4">
        <f t="shared" si="212"/>
        <v>0</v>
      </c>
      <c r="EY144" s="4">
        <f t="shared" si="213"/>
        <v>0</v>
      </c>
      <c r="EZ144" s="4">
        <f t="shared" si="214"/>
        <v>1121.6978522672161</v>
      </c>
      <c r="FA144" s="4">
        <f t="shared" si="215"/>
        <v>556.43167707421196</v>
      </c>
      <c r="FB144" s="52">
        <v>0</v>
      </c>
      <c r="FC144" s="4">
        <f t="shared" si="216"/>
        <v>5476.0690444185393</v>
      </c>
      <c r="FD144" s="4">
        <f t="shared" si="217"/>
        <v>5259.9747372124784</v>
      </c>
      <c r="FE144" s="4">
        <f t="shared" si="218"/>
        <v>3855.0442342260203</v>
      </c>
      <c r="FF144" s="4">
        <f t="shared" si="219"/>
        <v>1598.6187779356626</v>
      </c>
      <c r="FG144" s="4">
        <f t="shared" si="220"/>
        <v>480.59830391317632</v>
      </c>
      <c r="FH144" s="4">
        <f t="shared" si="221"/>
        <v>231.49732567743447</v>
      </c>
      <c r="FI144" s="4">
        <v>0</v>
      </c>
      <c r="FJ144" s="4">
        <f t="shared" si="222"/>
        <v>0</v>
      </c>
      <c r="FK144" s="4">
        <f t="shared" si="223"/>
        <v>0</v>
      </c>
      <c r="FL144" s="4">
        <f t="shared" si="224"/>
        <v>0</v>
      </c>
      <c r="FM144" s="4">
        <f t="shared" si="225"/>
        <v>82.156736291233386</v>
      </c>
      <c r="FN144" s="9">
        <f t="shared" si="226"/>
        <v>41.094974117856552</v>
      </c>
      <c r="FO144" s="4">
        <v>0</v>
      </c>
      <c r="FP144" s="4">
        <f t="shared" si="227"/>
        <v>18033.719786752161</v>
      </c>
      <c r="FQ144" s="4">
        <f t="shared" si="228"/>
        <v>17287.163794395172</v>
      </c>
      <c r="FR144" s="4">
        <f t="shared" si="229"/>
        <v>12591.170484751037</v>
      </c>
      <c r="FS144" s="4">
        <f t="shared" si="230"/>
        <v>5174.5587454893221</v>
      </c>
      <c r="FT144" s="4">
        <f t="shared" si="231"/>
        <v>1544.6726289786491</v>
      </c>
      <c r="FU144" s="4">
        <f t="shared" si="232"/>
        <v>740.10508409665965</v>
      </c>
      <c r="FV144" s="4">
        <v>0</v>
      </c>
      <c r="FW144" s="4">
        <f t="shared" si="233"/>
        <v>0</v>
      </c>
      <c r="FX144" s="4">
        <f t="shared" si="234"/>
        <v>0</v>
      </c>
      <c r="FY144" s="4">
        <f t="shared" si="235"/>
        <v>0</v>
      </c>
      <c r="FZ144" s="4">
        <f t="shared" si="236"/>
        <v>259.85590988346951</v>
      </c>
      <c r="GA144" s="4">
        <f t="shared" si="237"/>
        <v>128.44199358151411</v>
      </c>
      <c r="GB144" s="4">
        <v>0</v>
      </c>
      <c r="GC144" s="4">
        <f t="shared" si="238"/>
        <v>8451.652597548722</v>
      </c>
      <c r="GD144" s="4">
        <f t="shared" si="179"/>
        <v>7961.7331375902531</v>
      </c>
      <c r="GE144" s="4">
        <f t="shared" si="180"/>
        <v>5506.6539167337914</v>
      </c>
      <c r="GF144" s="4">
        <f t="shared" si="181"/>
        <v>2107.0072126178716</v>
      </c>
      <c r="GG144" s="4">
        <f t="shared" si="182"/>
        <v>595.65016236074064</v>
      </c>
      <c r="GH144" s="4">
        <f t="shared" si="183"/>
        <v>274.50376418046346</v>
      </c>
      <c r="GI144" s="4">
        <v>0</v>
      </c>
      <c r="GJ144" s="4">
        <f t="shared" si="239"/>
        <v>0</v>
      </c>
      <c r="GK144" s="4">
        <f t="shared" si="240"/>
        <v>0</v>
      </c>
      <c r="GL144" s="4">
        <f t="shared" si="184"/>
        <v>0</v>
      </c>
      <c r="GM144" s="4">
        <f t="shared" si="185"/>
        <v>89.674755919327964</v>
      </c>
      <c r="GN144" s="4">
        <f t="shared" si="186"/>
        <v>41.094618617537058</v>
      </c>
      <c r="GO144" s="52">
        <v>0</v>
      </c>
      <c r="GP144" s="4">
        <f>step*(-'By group'!C$32*Population!C144+'By group'!I$33*Population!I144)</f>
        <v>0</v>
      </c>
      <c r="GQ144" s="4">
        <f>step*(-'By group'!D$32*Population!D144+'By group'!J$33*Population!J144)</f>
        <v>0</v>
      </c>
      <c r="GR144" s="4">
        <f>step*(-'By group'!E$32*Population!E144+'By group'!K$33*Population!K144)</f>
        <v>0</v>
      </c>
      <c r="GS144" s="4">
        <f>step*(-'By group'!F$32*Population!F144+'By group'!L$33*Population!L144)</f>
        <v>-5589.240681011147</v>
      </c>
      <c r="GT144" s="4">
        <f>step*(-'By group'!G$32*Population!G144+'By group'!M$33*Population!M144)</f>
        <v>-726.58583652437392</v>
      </c>
      <c r="GU144" s="4">
        <f>step*(-'By group'!H$32*Population!H144+'By group'!N$33*Population!N144)</f>
        <v>-635.63370155071254</v>
      </c>
      <c r="GV144" s="46">
        <f t="shared" si="241"/>
        <v>0</v>
      </c>
      <c r="GW144" s="14">
        <f t="shared" si="242"/>
        <v>0</v>
      </c>
      <c r="GX144" s="4">
        <f t="shared" si="243"/>
        <v>0</v>
      </c>
      <c r="GY144" s="4">
        <f t="shared" si="244"/>
        <v>5589.240681011147</v>
      </c>
      <c r="GZ144" s="4">
        <f t="shared" si="245"/>
        <v>726.58583652437392</v>
      </c>
      <c r="HA144" s="4">
        <f t="shared" si="246"/>
        <v>635.63370155071254</v>
      </c>
      <c r="HB144" s="8">
        <v>0</v>
      </c>
      <c r="HC144" s="4">
        <f>step*(-'By group'!P$32*Population!P144+'By group'!V$33*Population!V144)</f>
        <v>0</v>
      </c>
      <c r="HD144" s="4">
        <f>step*(-'By group'!Q$32*Population!Q144+'By group'!W$33*Population!W144)</f>
        <v>0</v>
      </c>
      <c r="HE144" s="4">
        <f>step*(-'By group'!R$32*Population!R144+'By group'!X$33*Population!X144)</f>
        <v>0</v>
      </c>
      <c r="HF144" s="4">
        <f>step*(-'By group'!S$32*Population!S144+'By group'!Y$33*Population!Y144)</f>
        <v>-2760.3153974345282</v>
      </c>
      <c r="HG144" s="4">
        <f>step*(-'By group'!T$32*Population!T144+'By group'!Z$33*Population!Z144)</f>
        <v>-358.99942605949474</v>
      </c>
      <c r="HH144" s="4">
        <f>step*(-'By group'!U$32*Population!U144+'By group'!AA$33*Population!AA144)</f>
        <v>-313.88380726665883</v>
      </c>
      <c r="HI144" s="14">
        <f t="shared" si="247"/>
        <v>0</v>
      </c>
      <c r="HJ144" s="46">
        <f t="shared" si="248"/>
        <v>0</v>
      </c>
      <c r="HK144" s="4">
        <f t="shared" si="249"/>
        <v>0</v>
      </c>
      <c r="HL144" s="4">
        <f t="shared" si="250"/>
        <v>2760.3153974345282</v>
      </c>
      <c r="HM144" s="4">
        <f t="shared" si="251"/>
        <v>358.99942605949474</v>
      </c>
      <c r="HN144" s="9">
        <f t="shared" si="252"/>
        <v>313.88380726665883</v>
      </c>
      <c r="HO144" s="4">
        <v>0</v>
      </c>
      <c r="HP144" s="4">
        <f>step*(-'By group'!AC$32*Population!AC144+'By group'!AI$33*Population!AI144)</f>
        <v>0</v>
      </c>
      <c r="HQ144" s="4">
        <f>step*(-'By group'!AD$32*Population!AD144+'By group'!AJ$33*Population!AJ144)</f>
        <v>0</v>
      </c>
      <c r="HR144" s="4">
        <f>step*(-'By group'!AE$32*Population!AE144+'By group'!AK$33*Population!AK144)</f>
        <v>0</v>
      </c>
      <c r="HS144" s="4">
        <f>step*(-'By group'!AF$32*Population!AF144+'By group'!AL$33*Population!AL144)</f>
        <v>-199.22078381097145</v>
      </c>
      <c r="HT144" s="4">
        <f>step*(-'By group'!AG$32*Population!AG144+'By group'!AM$33*Population!AM144)</f>
        <v>-25.751978076558622</v>
      </c>
      <c r="HU144" s="4">
        <f>step*(-'By group'!AH$32*Population!AH144+'By group'!AN$33*Population!AN144)</f>
        <v>-22.671676470425229</v>
      </c>
      <c r="HV144" s="14">
        <f t="shared" si="253"/>
        <v>0</v>
      </c>
      <c r="HW144" s="46">
        <f t="shared" si="254"/>
        <v>0</v>
      </c>
      <c r="HX144" s="4">
        <f t="shared" si="255"/>
        <v>0</v>
      </c>
      <c r="HY144" s="4">
        <f t="shared" si="256"/>
        <v>199.22078381097145</v>
      </c>
      <c r="HZ144" s="4">
        <f t="shared" si="257"/>
        <v>25.751978076558622</v>
      </c>
      <c r="IA144" s="4">
        <f t="shared" si="258"/>
        <v>22.671676470425229</v>
      </c>
      <c r="IB144" s="8">
        <v>0</v>
      </c>
      <c r="IC144" s="4">
        <f>step*(-'By group'!AP$32*Population!AP144+'By group'!AV$33*Population!AV144)</f>
        <v>0</v>
      </c>
      <c r="ID144" s="4">
        <f>step*(-'By group'!AQ$32*Population!AQ144+'By group'!AW$33*Population!AW144)</f>
        <v>0</v>
      </c>
      <c r="IE144" s="4">
        <f>step*(-'By group'!AR$32*Population!AR144+'By group'!AX$33*Population!AX144)</f>
        <v>0</v>
      </c>
      <c r="IF144" s="4">
        <f>step*(-'By group'!AS$32*Population!AS144+'By group'!AY$33*Population!AY144)</f>
        <v>-642.40835954758973</v>
      </c>
      <c r="IG144" s="4">
        <f>step*(-'By group'!AT$32*Population!AT144+'By group'!AZ$33*Population!AZ144)</f>
        <v>-83.800020028574892</v>
      </c>
      <c r="IH144" s="4">
        <f>step*(-'By group'!AU$32*Population!AU144+'By group'!BA$33*Population!BA144)</f>
        <v>-73.227154701127532</v>
      </c>
      <c r="II144" s="14">
        <f t="shared" si="187"/>
        <v>0</v>
      </c>
      <c r="IJ144" s="4">
        <f t="shared" si="188"/>
        <v>0</v>
      </c>
      <c r="IK144" s="4">
        <f t="shared" si="259"/>
        <v>0</v>
      </c>
      <c r="IL144" s="4">
        <f t="shared" si="260"/>
        <v>642.40835954758973</v>
      </c>
      <c r="IM144" s="4">
        <f t="shared" si="261"/>
        <v>83.800020028574892</v>
      </c>
      <c r="IN144" s="4">
        <f t="shared" si="262"/>
        <v>73.227154701127532</v>
      </c>
      <c r="IO144" s="8">
        <v>0</v>
      </c>
      <c r="IP144" s="4">
        <f>step*(-'By group'!BC$32*Population!BC144+'By group'!BI$33*Population!BI144)</f>
        <v>0</v>
      </c>
      <c r="IQ144" s="4">
        <f>step*(-'By group'!BD$32*Population!BD144+'By group'!BJ$33*Population!BJ144)</f>
        <v>0</v>
      </c>
      <c r="IR144" s="4">
        <f>step*(-'By group'!BE$32*Population!BE144+'By group'!BK$33*Population!BK144)</f>
        <v>0</v>
      </c>
      <c r="IS144" s="4">
        <f>step*(-'By group'!BF$32*Population!BF144+'By group'!BL$33*Population!BL144)</f>
        <v>-252.98770322070635</v>
      </c>
      <c r="IT144" s="4">
        <f>step*(-'By group'!BG$32*Population!BG144+'By group'!BM$33*Population!BM144)</f>
        <v>-34.35344352732416</v>
      </c>
      <c r="IU144" s="4">
        <f>step*(-'By group'!BH$32*Population!BH144+'By group'!BN$33*Population!BN144)</f>
        <v>-28.112676155366096</v>
      </c>
      <c r="IV144" s="14">
        <f t="shared" si="189"/>
        <v>0</v>
      </c>
      <c r="IW144" s="4">
        <f t="shared" si="190"/>
        <v>0</v>
      </c>
      <c r="IX144" s="4">
        <f t="shared" si="191"/>
        <v>0</v>
      </c>
      <c r="IY144" s="4">
        <f t="shared" si="192"/>
        <v>252.98770322070635</v>
      </c>
      <c r="IZ144" s="4">
        <f t="shared" si="193"/>
        <v>34.35344352732416</v>
      </c>
      <c r="JA144" s="4">
        <f t="shared" si="194"/>
        <v>28.112676155366096</v>
      </c>
      <c r="JB144" s="75">
        <f>step*(+prop_idu_male*'By group'!BB$9*Population!BB144-'By group'!B$8*Population!B144)</f>
        <v>-1094.3869683108917</v>
      </c>
      <c r="JC144" s="46">
        <f>step*(+prop_idu_male*'By group'!BC$9*Population!BC144-'By group'!C$8*Population!C144)</f>
        <v>-6.5376426534253618</v>
      </c>
      <c r="JD144" s="46">
        <f>step*(+prop_idu_male*'By group'!BD$9*Population!BD144-'By group'!D$8*Population!D144)</f>
        <v>-19.210653954515536</v>
      </c>
      <c r="JE144" s="46">
        <f>step*(+prop_idu_male*'By group'!BE$9*Population!BE144-'By group'!E$8*Population!E144)</f>
        <v>-19.966175900730256</v>
      </c>
      <c r="JF144" s="46">
        <f>step*(+prop_idu_male*'By group'!BF$9*Population!BF144-'By group'!F$8*Population!F144)</f>
        <v>-6.0113777614361155</v>
      </c>
      <c r="JG144" s="46">
        <f>step*(+prop_idu_male*'By group'!BG$9*Population!BG144-'By group'!G$8*Population!G144)</f>
        <v>-1.1591647683791066</v>
      </c>
      <c r="JH144" s="46">
        <f>step*(+prop_idu_male*'By group'!BH$9*Population!BH144-'By group'!H$8*Population!H144)</f>
        <v>-0.9826759877988327</v>
      </c>
      <c r="JI144" s="46">
        <f>step*(+prop_idu_male*'By group'!BI$9*Population!BI144-'By group'!I$8*Population!I144)</f>
        <v>0</v>
      </c>
      <c r="JJ144" s="46">
        <f>step*(+prop_idu_male*'By group'!BJ$9*Population!BJ144-'By group'!J$8*Population!J144)</f>
        <v>0</v>
      </c>
      <c r="JK144" s="46">
        <f>step*(+prop_idu_male*'By group'!BK$9*Population!BK144-'By group'!K$8*Population!K144)</f>
        <v>0</v>
      </c>
      <c r="JL144" s="46">
        <f>step*(+prop_idu_male*'By group'!BL$9*Population!BL144-'By group'!L$8*Population!L144)</f>
        <v>-2.0586151363093261</v>
      </c>
      <c r="JM144" s="46">
        <f>step*(+prop_idu_male*'By group'!BM$9*Population!BM144-'By group'!M$8*Population!M144)</f>
        <v>-1.0300543926406218</v>
      </c>
      <c r="JN144" s="46">
        <f>step*(+prop_idu_male*'By group'!BN$9*Population!BN144-'By group'!N$8*Population!N144)</f>
        <v>-0.8290254180419977</v>
      </c>
      <c r="JO144" s="45">
        <f>step*(+(1-prop_idu_male)*'By group'!BB$9*Population!BB144-'By group'!O$8*Population!O144-'By group'!O$6*Population!O144+'By group'!AB$7*Population!AB144)</f>
        <v>-8190.374984397401</v>
      </c>
      <c r="JP144" s="46">
        <f>step*(+(1-prop_idu_male)*'By group'!BC$9*Population!BC144-'By group'!P$8*Population!P144-'By group'!P$6*Population!P144+'By group'!AC$7*Population!AC144)</f>
        <v>-12.546709007959356</v>
      </c>
      <c r="JQ144" s="46">
        <f>step*(+(1-prop_idu_male)*'By group'!BD$9*Population!BD144-'By group'!Q$8*Population!Q144-'By group'!Q$6*Population!Q144+'By group'!AD$7*Population!AD144)</f>
        <v>-36.400340175252119</v>
      </c>
      <c r="JR144" s="46">
        <f>step*(+(1-prop_idu_male)*'By group'!BE$9*Population!BE144-'By group'!R$8*Population!R144-'By group'!R$6*Population!R144+'By group'!AE$7*Population!AE144)</f>
        <v>-37.186403611430556</v>
      </c>
      <c r="JS144" s="46">
        <f>step*(+(1-prop_idu_male)*'By group'!BF$9*Population!BF144-'By group'!S$8*Population!S144-'By group'!S$6*Population!S144+'By group'!AF$7*Population!AF144)</f>
        <v>-11.054497618439321</v>
      </c>
      <c r="JT144" s="46">
        <f>step*(+(1-prop_idu_male)*'By group'!BG$9*Population!BG144-'By group'!T$8*Population!T144-'By group'!T$6*Population!T144+'By group'!AG$7*Population!AG144)</f>
        <v>-2.1125931437002037</v>
      </c>
      <c r="JU144" s="46">
        <f>step*(+(1-prop_idu_male)*'By group'!BH$9*Population!BH144-'By group'!U$8*Population!U144-'By group'!U$6*Population!U144+'By group'!AH$7*Population!AH144)</f>
        <v>-1.7637336807817114</v>
      </c>
      <c r="JV144" s="46">
        <f>step*(+(1-prop_idu_male)*'By group'!BI$9*Population!BI144-'By group'!V$8*Population!V144-'By group'!V$6*Population!V144+'By group'!AI$7*Population!AI144)</f>
        <v>0</v>
      </c>
      <c r="JW144" s="46">
        <f>step*(+(1-prop_idu_male)*'By group'!BJ$9*Population!BJ144-'By group'!W$8*Population!W144-'By group'!W$6*Population!W144+'By group'!AJ$7*Population!AJ144)</f>
        <v>0</v>
      </c>
      <c r="JX144" s="46">
        <f>step*(+(1-prop_idu_male)*'By group'!BK$9*Population!BK144-'By group'!X$8*Population!X144-'By group'!X$6*Population!X144+'By group'!AK$7*Population!AK144)</f>
        <v>0</v>
      </c>
      <c r="JY144" s="46">
        <f>step*(+(1-prop_idu_male)*'By group'!BL$9*Population!BL144-'By group'!Y$8*Population!Y144-'By group'!Y$6*Population!Y144+'By group'!AL$7*Population!AL144)</f>
        <v>-3.6902432977572461</v>
      </c>
      <c r="JZ144" s="46">
        <f>step*(+(1-prop_idu_male)*'By group'!BM$9*Population!BM144-'By group'!Z$8*Population!Z144-'By group'!Z$6*Population!Z144+'By group'!AM$7*Population!AM144)</f>
        <v>-1.8156162624561336</v>
      </c>
      <c r="KA144" s="76">
        <f>step*(+(1-prop_idu_male)*'By group'!BN$9*Population!BN144-'By group'!AA$8*Population!AA144-'By group'!AA$6*Population!AA144+'By group'!AN$7*Population!AN144)</f>
        <v>-1.4339969182591625</v>
      </c>
      <c r="KB144" s="46">
        <f>step*(+'By group'!O$6*Population!O144-'By group'!AB$7*Population!AB144)</f>
        <v>7008.5910987988673</v>
      </c>
      <c r="KC144" s="46">
        <f>step*(+'By group'!P$6*Population!P144-'By group'!AC$7*Population!AC144)</f>
        <v>9.0804898813558825</v>
      </c>
      <c r="KD144" s="46">
        <f>step*(+'By group'!Q$6*Population!Q144-'By group'!AD$7*Population!AD144)</f>
        <v>26.259484218471549</v>
      </c>
      <c r="KE144" s="46">
        <f>step*(+'By group'!R$6*Population!R144-'By group'!AE$7*Population!AE144)</f>
        <v>26.706509314700561</v>
      </c>
      <c r="KF144" s="46">
        <f>step*(+'By group'!S$6*Population!S144-'By group'!AF$7*Population!AF144)</f>
        <v>7.9120283435794079</v>
      </c>
      <c r="KG144" s="46">
        <f>step*(+'By group'!T$6*Population!T144-'By group'!AG$7*Population!AG144)</f>
        <v>1.5083183308052588</v>
      </c>
      <c r="KH144" s="46">
        <f>step*(+'By group'!U$6*Population!U144-'By group'!AH$7*Population!AH144)</f>
        <v>1.2537947394006788</v>
      </c>
      <c r="KI144" s="46">
        <f>step*(+'By group'!V$6*Population!V144-'By group'!AI$7*Population!AI144)</f>
        <v>0</v>
      </c>
      <c r="KJ144" s="46">
        <f>step*(+'By group'!W$6*Population!W144-'By group'!AJ$7*Population!AJ144)</f>
        <v>0</v>
      </c>
      <c r="KK144" s="46">
        <f>step*(+'By group'!X$6*Population!X144-'By group'!AK$7*Population!AK144)</f>
        <v>0</v>
      </c>
      <c r="KL144" s="46">
        <f>step*(+'By group'!Y$6*Population!Y144-'By group'!AL$7*Population!AL144)</f>
        <v>2.622350299041627</v>
      </c>
      <c r="KM144" s="46">
        <f>step*(+'By group'!Z$6*Population!Z144-'By group'!AM$7*Population!AM144)</f>
        <v>1.2838413565524438</v>
      </c>
      <c r="KN144" s="46">
        <f>step*(+'By group'!AA$6*Population!AA144-'By group'!AN$7*Population!AN144)</f>
        <v>1.0081514386439752</v>
      </c>
      <c r="KO144" s="45">
        <v>0</v>
      </c>
      <c r="KP144" s="46">
        <v>0</v>
      </c>
      <c r="KQ144" s="46">
        <v>0</v>
      </c>
      <c r="KR144" s="46">
        <v>0</v>
      </c>
      <c r="KS144" s="46">
        <v>0</v>
      </c>
      <c r="KT144" s="46">
        <v>0</v>
      </c>
      <c r="KU144" s="46">
        <v>0</v>
      </c>
      <c r="KV144" s="46">
        <v>0</v>
      </c>
      <c r="KW144" s="46">
        <v>0</v>
      </c>
      <c r="KX144" s="46">
        <v>0</v>
      </c>
      <c r="KY144" s="46">
        <v>0</v>
      </c>
      <c r="KZ144" s="46">
        <v>0</v>
      </c>
      <c r="LA144" s="46">
        <v>0</v>
      </c>
      <c r="LB144" s="188">
        <f>step*(-'By group'!BB$9*Population!BB144+'By group'!B$8*Population!B144+'By group'!O$8*Population!O144)</f>
        <v>2276.1708539094252</v>
      </c>
      <c r="LC144" s="189">
        <f>step*(-'By group'!BC$9*Population!BC144+'By group'!C$8*Population!C144+'By group'!P$8*Population!P144)</f>
        <v>10.003861780028835</v>
      </c>
      <c r="LD144" s="189">
        <f>step*(-'By group'!BD$9*Population!BD144+'By group'!D$8*Population!D144+'By group'!Q$8*Population!Q144)</f>
        <v>29.351509911296109</v>
      </c>
      <c r="LE144" s="189">
        <f>step*(-'By group'!BE$9*Population!BE144+'By group'!E$8*Population!E144+'By group'!R$8*Population!R144)</f>
        <v>30.446070197460251</v>
      </c>
      <c r="LF144" s="189">
        <f>step*(-'By group'!BF$9*Population!BF144+'By group'!F$8*Population!F144+'By group'!S$8*Population!S144)</f>
        <v>9.1538470362960283</v>
      </c>
      <c r="LG144" s="189">
        <f>step*(-'By group'!BG$9*Population!BG144+'By group'!G$8*Population!G144+'By group'!T$8*Population!T144)</f>
        <v>1.7634395812740515</v>
      </c>
      <c r="LH144" s="189">
        <f>step*(-'By group'!BH$9*Population!BH144+'By group'!H$8*Population!H144+'By group'!U$8*Population!U144)</f>
        <v>1.4926149291798656</v>
      </c>
      <c r="LI144" s="189">
        <f>step*(-'By group'!BI$9*Population!BI144+'By group'!I$8*Population!I144+'By group'!V$8*Population!V144)</f>
        <v>0</v>
      </c>
      <c r="LJ144" s="189">
        <f>step*(-'By group'!BJ$9*Population!BJ144+'By group'!J$8*Population!J144+'By group'!W$8*Population!W144)</f>
        <v>0</v>
      </c>
      <c r="LK144" s="189">
        <f>step*(-'By group'!BK$9*Population!BK144+'By group'!K$8*Population!K144+'By group'!X$8*Population!X144)</f>
        <v>0</v>
      </c>
      <c r="LL144" s="189">
        <f>step*(-'By group'!BL$9*Population!BL144+'By group'!L$8*Population!L144+'By group'!Y$8*Population!Y144)</f>
        <v>3.1265081350249462</v>
      </c>
      <c r="LM144" s="189">
        <f>step*(-'By group'!BM$9*Population!BM144+'By group'!M$8*Population!M144+'By group'!Z$8*Population!Z144)</f>
        <v>1.5618292985443116</v>
      </c>
      <c r="LN144" s="189">
        <f>step*(-'By group'!BN$9*Population!BN144+'By group'!N$8*Population!N144+'By group'!AA$8*Population!AA144)</f>
        <v>1.2548708976571852</v>
      </c>
    </row>
    <row r="145" spans="1:326" x14ac:dyDescent="0.25">
      <c r="A145">
        <f t="shared" si="195"/>
        <v>70.5</v>
      </c>
      <c r="B145" s="52">
        <f>step*((-'By group'!B$4-'By group'!B$5-'By group'!B$22)*Population!B145+'By group'!B$3*Population!$BO145)</f>
        <v>219270.51915257226</v>
      </c>
      <c r="C145" s="4">
        <f>step*((-'By group'!C$4-'By group'!C$5-'By group'!C$22)*Population!C145+'By group'!C$3*Population!$BO145)</f>
        <v>-6011.3592780142717</v>
      </c>
      <c r="D145" s="4">
        <f>step*((-'By group'!D$4-'By group'!D$5-'By group'!D$22)*Population!D145+'By group'!D$3*Population!$BO145)</f>
        <v>-39448.133402471976</v>
      </c>
      <c r="E145" s="4">
        <f>step*((-'By group'!E$4-'By group'!E$5-'By group'!E$22)*Population!E145+'By group'!E$3*Population!$BO145)</f>
        <v>-63163.374154452322</v>
      </c>
      <c r="F145" s="4">
        <f>step*((-'By group'!F$4-'By group'!F$5-'By group'!F$22)*Population!F145+'By group'!F$3*Population!$BO145)</f>
        <v>-25632.01840607823</v>
      </c>
      <c r="G145" s="4">
        <f>step*((-'By group'!G$4-'By group'!G$5-'By group'!G$22)*Population!G145+'By group'!G$3*Population!$BO145)</f>
        <v>-6214.0852747535273</v>
      </c>
      <c r="H145" s="4">
        <f>step*((-'By group'!H$4-'By group'!H$5-'By group'!H$22)*Population!H145+'By group'!H$3*Population!$BO145)</f>
        <v>-5772.4126260433213</v>
      </c>
      <c r="I145" s="4">
        <f>step*((-'By group'!I$4-'By group'!I$5-'By group'!I$22)*Population!I145+'By group'!I$3*Population!$BO145)</f>
        <v>0</v>
      </c>
      <c r="J145" s="4">
        <f>step*((-'By group'!J$4-'By group'!J$5-'By group'!J$22)*Population!J145+'By group'!J$3*Population!$BO145)</f>
        <v>0</v>
      </c>
      <c r="K145" s="4">
        <f>step*((-'By group'!K$4-'By group'!K$5-'By group'!K$22)*Population!K145+'By group'!K$3*Population!$BO145)</f>
        <v>0</v>
      </c>
      <c r="L145" s="4">
        <f>step*((-'By group'!L$4-'By group'!L$5-'By group'!L$22)*Population!L145+'By group'!L$3*Population!$BO145)</f>
        <v>-3192.4669108465982</v>
      </c>
      <c r="M145" s="4">
        <f>step*((-'By group'!M$4-'By group'!M$5-'By group'!M$22)*Population!M145+'By group'!M$3*Population!$BO145)</f>
        <v>-1811.0758430450087</v>
      </c>
      <c r="N145" s="4">
        <f>step*((-'By group'!N$4-'By group'!N$5-'By group'!N$22)*Population!N145+'By group'!N$3*Population!$BO145)</f>
        <v>-1716.4514608412944</v>
      </c>
      <c r="O145" s="8">
        <f>step*((-'By group'!O$4-'By group'!O$5-'By group'!O$22)*Population!O145+'By group'!O$3*Population!$BO145)</f>
        <v>152146.64764482272</v>
      </c>
      <c r="P145" s="4">
        <f>step*((-'By group'!P$4-'By group'!P$5-'By group'!P$22)*Population!P145+'By group'!P$3*Population!$BO145)</f>
        <v>-2972.4606448198779</v>
      </c>
      <c r="Q145" s="4">
        <f>step*((-'By group'!Q$4-'By group'!Q$5-'By group'!Q$22)*Population!Q145+'By group'!Q$3*Population!$BO145)</f>
        <v>-19498.21744572524</v>
      </c>
      <c r="R145" s="4">
        <f>step*((-'By group'!R$4-'By group'!R$5-'By group'!R$22)*Population!R145+'By group'!R$3*Population!$BO145)</f>
        <v>-31202.280470223115</v>
      </c>
      <c r="S145" s="4">
        <f>step*((-'By group'!S$4-'By group'!S$5-'By group'!S$22)*Population!S145+'By group'!S$3*Population!$BO145)</f>
        <v>-12656.4997199226</v>
      </c>
      <c r="T145" s="4">
        <f>step*((-'By group'!T$4-'By group'!T$5-'By group'!T$22)*Population!T145+'By group'!T$3*Population!$BO145)</f>
        <v>-3067.3949584364173</v>
      </c>
      <c r="U145" s="4">
        <f>step*((-'By group'!U$4-'By group'!U$5-'By group'!U$22)*Population!U145+'By group'!U$3*Population!$BO145)</f>
        <v>-2847.7867592641333</v>
      </c>
      <c r="V145" s="4">
        <f>step*((-'By group'!V$4-'By group'!V$5-'By group'!V$22)*Population!V145+'By group'!V$3*Population!$BO145)</f>
        <v>0</v>
      </c>
      <c r="W145" s="4">
        <f>step*((-'By group'!W$4-'By group'!W$5-'By group'!W$22)*Population!W145+'By group'!W$3*Population!$BO145)</f>
        <v>0</v>
      </c>
      <c r="X145" s="4">
        <f>step*((-'By group'!X$4-'By group'!X$5-'By group'!X$22)*Population!X145+'By group'!X$3*Population!$BO145)</f>
        <v>0</v>
      </c>
      <c r="Y145" s="4">
        <f>step*((-'By group'!Y$4-'By group'!Y$5-'By group'!Y$22)*Population!Y145+'By group'!Y$3*Population!$BO145)</f>
        <v>-1574.8955147827844</v>
      </c>
      <c r="Z145" s="4">
        <f>step*((-'By group'!Z$4-'By group'!Z$5-'By group'!Z$22)*Population!Z145+'By group'!Z$3*Population!$BO145)</f>
        <v>-892.86342745244326</v>
      </c>
      <c r="AA145" s="4">
        <f>step*((-'By group'!AA$4-'By group'!AA$5-'By group'!AA$22)*Population!AA145+'By group'!AA$3*Population!$BO145)</f>
        <v>-845.63781098841764</v>
      </c>
      <c r="AB145" s="8">
        <f>step*((-'By group'!AB$4-'By group'!AB$5-'By group'!AB$22)*Population!AB145+'By group'!AB$3*Population!$BO145)</f>
        <v>-1437.4643039195098</v>
      </c>
      <c r="AC145" s="4">
        <f>step*((-'By group'!AC$4-'By group'!AC$5-'By group'!AC$22)*Population!AC145+'By group'!AC$3*Population!$BO145)</f>
        <v>-210.99002179245585</v>
      </c>
      <c r="AD145" s="4">
        <f>step*((-'By group'!AD$4-'By group'!AD$5-'By group'!AD$22)*Population!AD145+'By group'!AD$3*Population!$BO145)</f>
        <v>-1391.7195899808878</v>
      </c>
      <c r="AE145" s="4">
        <f>step*((-'By group'!AE$4-'By group'!AE$5-'By group'!AE$22)*Population!AE145+'By group'!AE$3*Population!$BO145)</f>
        <v>-2244.3754838192463</v>
      </c>
      <c r="AF145" s="4">
        <f>step*((-'By group'!AF$4-'By group'!AF$5-'By group'!AF$22)*Population!AF145+'By group'!AF$3*Population!$BO145)</f>
        <v>-915.71601624784626</v>
      </c>
      <c r="AG145" s="4">
        <f>step*((-'By group'!AG$4-'By group'!AG$5-'By group'!AG$22)*Population!AG145+'By group'!AG$3*Population!$BO145)</f>
        <v>-222.86620525185344</v>
      </c>
      <c r="AH145" s="4">
        <f>step*((-'By group'!AH$4-'By group'!AH$5-'By group'!AH$22)*Population!AH145+'By group'!AH$3*Population!$BO145)</f>
        <v>-208.4426803420568</v>
      </c>
      <c r="AI145" s="4">
        <f>step*((-'By group'!AI$4-'By group'!AI$5-'By group'!AI$22)*Population!AI145+'By group'!AI$3*Population!$BO145)</f>
        <v>0</v>
      </c>
      <c r="AJ145" s="4">
        <f>step*((-'By group'!AJ$4-'By group'!AJ$5-'By group'!AJ$22)*Population!AJ145+'By group'!AJ$3*Population!$BO145)</f>
        <v>0</v>
      </c>
      <c r="AK145" s="4">
        <f>step*((-'By group'!AK$4-'By group'!AK$5-'By group'!AK$22)*Population!AK145+'By group'!AK$3*Population!$BO145)</f>
        <v>0</v>
      </c>
      <c r="AL145" s="4">
        <f>step*((-'By group'!AL$4-'By group'!AL$5-'By group'!AL$22)*Population!AL145+'By group'!AL$3*Population!$BO145)</f>
        <v>-115.34611849850045</v>
      </c>
      <c r="AM145" s="4">
        <f>step*((-'By group'!AM$4-'By group'!AM$5-'By group'!AM$22)*Population!AM145+'By group'!AM$3*Population!$BO145)</f>
        <v>-65.939608430003886</v>
      </c>
      <c r="AN145" s="4">
        <f>step*((-'By group'!AN$4-'By group'!AN$5-'By group'!AN$22)*Population!AN145+'By group'!AN$3*Population!$BO145)</f>
        <v>-63.054566579583962</v>
      </c>
      <c r="AO145" s="8">
        <f>step*((-'By group'!AO$4-'By group'!AO$5-'By group'!AO$22)*Population!AO145+'By group'!AO$3*Population!$BO145)</f>
        <v>20047.742595360294</v>
      </c>
      <c r="AP145" s="4">
        <f>step*((-'By group'!AP$4-'By group'!AP$5-'By group'!AP$22)*Population!AP145+'By group'!AP$3*Population!$BO145)</f>
        <v>-693.68932939905415</v>
      </c>
      <c r="AQ145" s="4">
        <f>step*((-'By group'!AQ$4-'By group'!AQ$5-'By group'!AQ$22)*Population!AQ145+'By group'!AQ$3*Population!$BO145)</f>
        <v>-4547.5068486724113</v>
      </c>
      <c r="AR145" s="4">
        <f>step*((-'By group'!AR$4-'By group'!AR$5-'By group'!AR$22)*Population!AR145+'By group'!AR$3*Population!$BO145)</f>
        <v>-7268.4943730657833</v>
      </c>
      <c r="AS145" s="4">
        <f>step*((-'By group'!AS$4-'By group'!AS$5-'By group'!AS$22)*Population!AS145+'By group'!AS$3*Population!$BO145)</f>
        <v>-2944.8719498211267</v>
      </c>
      <c r="AT145" s="4">
        <f>step*((-'By group'!AT$4-'By group'!AT$5-'By group'!AT$22)*Population!AT145+'By group'!AT$3*Population!$BO145)</f>
        <v>-712.96487532174228</v>
      </c>
      <c r="AU145" s="4">
        <f>step*((-'By group'!AU$4-'By group'!AU$5-'By group'!AU$22)*Population!AU145+'By group'!AU$3*Population!$BO145)</f>
        <v>-660.31295344817124</v>
      </c>
      <c r="AV145" s="4">
        <f>step*((-'By group'!AV$4-'By group'!AV$5-'By group'!AV$22)*Population!AV145+'By group'!AV$3*Population!$BO145)</f>
        <v>0</v>
      </c>
      <c r="AW145" s="4">
        <f>step*((-'By group'!AW$4-'By group'!AW$5-'By group'!AW$22)*Population!AW145+'By group'!AW$3*Population!$BO145)</f>
        <v>0</v>
      </c>
      <c r="AX145" s="4">
        <f>step*((-'By group'!AX$4-'By group'!AX$5-'By group'!AX$22)*Population!AX145+'By group'!AX$3*Population!$BO145)</f>
        <v>0</v>
      </c>
      <c r="AY145" s="4">
        <f>step*((-'By group'!AY$4-'By group'!AY$5-'By group'!AY$22)*Population!AY145+'By group'!AY$3*Population!$BO145)</f>
        <v>-365.11106614476569</v>
      </c>
      <c r="AZ145" s="4">
        <f>step*((-'By group'!AZ$4-'By group'!AZ$5-'By group'!AZ$22)*Population!AZ145+'By group'!AZ$3*Population!$BO145)</f>
        <v>-206.28372945843122</v>
      </c>
      <c r="BA145" s="4">
        <f>step*((-'By group'!BA$4-'By group'!BA$5-'By group'!BA$22)*Population!BA145+'By group'!BA$3*Population!$BO145)</f>
        <v>-194.25043261866156</v>
      </c>
      <c r="BB145" s="8">
        <f>step*((-'By group'!BB$4-'By group'!BB$5-'By group'!BB$22)*Population!BB145+'By group'!BB$3*Population!$BO145)</f>
        <v>6308.9005663708949</v>
      </c>
      <c r="BC145" s="4">
        <f>step*((-'By group'!BC$4-'By group'!BC$5-'By group'!BC$22)*Population!BC145+'By group'!BC$3*Population!$BO145)</f>
        <v>-479.03714826440017</v>
      </c>
      <c r="BD145" s="4">
        <f>step*((-'By group'!BD$4-'By group'!BD$5-'By group'!BD$22)*Population!BD145+'By group'!BD$3*Population!$BO145)</f>
        <v>-2429.6930541774068</v>
      </c>
      <c r="BE145" s="4">
        <f>step*((-'By group'!BE$4-'By group'!BE$5-'By group'!BE$22)*Population!BE145+'By group'!BE$3*Population!$BO145)</f>
        <v>-3380.6325376485602</v>
      </c>
      <c r="BF145" s="4">
        <f>step*((-'By group'!BF$4-'By group'!BF$5-'By group'!BF$22)*Population!BF145+'By group'!BF$3*Population!$BO145)</f>
        <v>-1254.3634901117398</v>
      </c>
      <c r="BG145" s="4">
        <f>step*((-'By group'!BG$4-'By group'!BG$5-'By group'!BG$22)*Population!BG145+'By group'!BG$3*Population!$BO145)</f>
        <v>-286.28275941418372</v>
      </c>
      <c r="BH145" s="4">
        <f>step*((-'By group'!BH$4-'By group'!BH$5-'By group'!BH$22)*Population!BH145+'By group'!BH$3*Population!$BO145)</f>
        <v>-246.15854422792179</v>
      </c>
      <c r="BI145" s="4">
        <f>step*((-'By group'!BI$4-'By group'!BI$5-'By group'!BI$22)*Population!BI145+'By group'!BI$3*Population!$BO145)</f>
        <v>0</v>
      </c>
      <c r="BJ145" s="4">
        <f>step*((-'By group'!BJ$4-'By group'!BJ$5-'By group'!BJ$22)*Population!BJ145+'By group'!BJ$3*Population!$BO145)</f>
        <v>0</v>
      </c>
      <c r="BK145" s="4">
        <f>step*((-'By group'!BK$4-'By group'!BK$5-'By group'!BK$22)*Population!BK145+'By group'!BK$3*Population!$BO145)</f>
        <v>0</v>
      </c>
      <c r="BL145" s="4">
        <f>step*((-'By group'!BL$4-'By group'!BL$5-'By group'!BL$22)*Population!BL145+'By group'!BL$3*Population!$BO145)</f>
        <v>-161.8668011851355</v>
      </c>
      <c r="BM145" s="4">
        <f>step*((-'By group'!BM$4-'By group'!BM$5-'By group'!BM$22)*Population!BM145+'By group'!BM$3*Population!$BO145)</f>
        <v>-82.419854524332649</v>
      </c>
      <c r="BN145" s="4">
        <f>step*((-'By group'!BN$4-'By group'!BN$5-'By group'!BN$22)*Population!BN145+'By group'!BN$3*Population!$BO145)</f>
        <v>-68.974340498876998</v>
      </c>
      <c r="BO145" s="71">
        <f>-step*SUM(SCR!B145:N145)*Population!B145</f>
        <v>-156725.84528401913</v>
      </c>
      <c r="BP145" s="4">
        <f>step*-SUM('By group'!C$11:C$21)*Population!C145</f>
        <v>-150283.9819503568</v>
      </c>
      <c r="BQ145" s="4">
        <f>step*-SUM('By group'!D$11:D$21)*Population!D145</f>
        <v>-109578.14834019993</v>
      </c>
      <c r="BR145" s="4">
        <f>step*-SUM('By group'!E$11:E$21)*Population!E145</f>
        <v>-45116.695824608796</v>
      </c>
      <c r="BS145" s="4">
        <f>step*-SUM('By group'!F$11:F$21)*Population!F145</f>
        <v>-13490.536003199069</v>
      </c>
      <c r="BT145" s="4">
        <f>step*-SUM('By group'!G$11:G$21)*Population!G145</f>
        <v>-6473.0054945349239</v>
      </c>
      <c r="BU145" s="4">
        <f>step*-SUM('By group'!H$11:H$21)*Population!H145</f>
        <v>0</v>
      </c>
      <c r="BV145" s="4">
        <f>step*-SUM('By group'!I$11:I$21)*Population!I145</f>
        <v>0</v>
      </c>
      <c r="BW145" s="4">
        <f>step*-SUM('By group'!J$11:J$21)*Population!J145</f>
        <v>0</v>
      </c>
      <c r="BX145" s="4">
        <f>step*-SUM('By group'!K$11:K$21)*Population!K145</f>
        <v>0</v>
      </c>
      <c r="BY145" s="4">
        <f>step*-SUM('By group'!L$11:L$21)*Population!L145</f>
        <v>-2280.3335077475699</v>
      </c>
      <c r="BZ145" s="4">
        <f>step*-SUM('By group'!M$11:M$21)*Population!M145</f>
        <v>-1131.9224019031305</v>
      </c>
      <c r="CA145" s="4">
        <f>step*-SUM('By group'!N$11:N$21)*Population!N145</f>
        <v>0</v>
      </c>
      <c r="CB145" s="13">
        <f>-step*SUM(SCR!O145:AA145)*Population!O145</f>
        <v>-77507.11235764774</v>
      </c>
      <c r="CC145" s="4">
        <f>step*-SUM('By group'!P$11:P$21)*Population!P145</f>
        <v>-74311.516120496948</v>
      </c>
      <c r="CD145" s="4">
        <f>step*-SUM('By group'!Q$11:Q$21)*Population!Q145</f>
        <v>-54161.715127014555</v>
      </c>
      <c r="CE145" s="4">
        <f>step*-SUM('By group'!R$11:R$21)*Population!R145</f>
        <v>-22287.34319301651</v>
      </c>
      <c r="CF145" s="4">
        <f>step*-SUM('By group'!S$11:S$21)*Population!S145</f>
        <v>-6661.3156420645264</v>
      </c>
      <c r="CG145" s="4">
        <f>step*-SUM('By group'!T$11:T$21)*Population!T145</f>
        <v>-3195.2030817046011</v>
      </c>
      <c r="CH145" s="4">
        <f>step*-SUM('By group'!U$11:U$21)*Population!U145</f>
        <v>0</v>
      </c>
      <c r="CI145" s="4">
        <f>step*-SUM('By group'!V$11:V$21)*Population!V145</f>
        <v>0</v>
      </c>
      <c r="CJ145" s="4">
        <f>step*-SUM('By group'!W$11:W$21)*Population!W145</f>
        <v>0</v>
      </c>
      <c r="CK145" s="4">
        <f>step*-SUM('By group'!X$11:X$21)*Population!X145</f>
        <v>0</v>
      </c>
      <c r="CL145" s="4">
        <f>step*-SUM('By group'!Y$11:Y$21)*Population!Y145</f>
        <v>-1124.9253677019888</v>
      </c>
      <c r="CM145" s="4">
        <f>step*-SUM('By group'!Z$11:Z$21)*Population!Z145</f>
        <v>-558.03964215777705</v>
      </c>
      <c r="CN145" s="4">
        <f>step*-SUM('By group'!AA$11:AA$21)*Population!AA145</f>
        <v>0</v>
      </c>
      <c r="CO145" s="13">
        <f>-step*SUM(SCR!AB145:AN145)*Population!AB145</f>
        <v>-5491.4459521593681</v>
      </c>
      <c r="CP145" s="4">
        <f>step*-SUM('By group'!AC$11:AC$21)*Population!AC145</f>
        <v>-5274.7505448113961</v>
      </c>
      <c r="CQ145" s="4">
        <f>step*-SUM('By group'!AD$11:AD$21)*Population!AD145</f>
        <v>-3865.8877499469108</v>
      </c>
      <c r="CR145" s="4">
        <f>step*-SUM('By group'!AE$11:AE$21)*Population!AE145</f>
        <v>-1603.1253455851756</v>
      </c>
      <c r="CS145" s="4">
        <f>step*-SUM('By group'!AF$11:AF$21)*Population!AF145</f>
        <v>-481.95579802518228</v>
      </c>
      <c r="CT145" s="4">
        <f>step*-SUM('By group'!AG$11:AG$21)*Population!AG145</f>
        <v>-232.15229713734732</v>
      </c>
      <c r="CU145" s="4">
        <f>step*-SUM('By group'!AH$11:AH$21)*Population!AH145</f>
        <v>0</v>
      </c>
      <c r="CV145" s="4">
        <f>step*-SUM('By group'!AI$11:AI$21)*Population!AI145</f>
        <v>0</v>
      </c>
      <c r="CW145" s="4">
        <f>step*-SUM('By group'!AJ$11:AJ$21)*Population!AJ145</f>
        <v>0</v>
      </c>
      <c r="CX145" s="4">
        <f>step*-SUM('By group'!AK$11:AK$21)*Population!AK145</f>
        <v>0</v>
      </c>
      <c r="CY145" s="4">
        <f>step*-SUM('By group'!AL$11:AL$21)*Population!AL145</f>
        <v>-82.390084641786032</v>
      </c>
      <c r="CZ145" s="4">
        <f>step*-SUM('By group'!AM$11:AM$21)*Population!AM145</f>
        <v>-41.212255268752429</v>
      </c>
      <c r="DA145" s="4">
        <f>step*-SUM('By group'!AN$11:AN$21)*Population!AN145</f>
        <v>0</v>
      </c>
      <c r="DB145" s="13">
        <f>-step*SUM(SCR!AO145:BA145)*Population!AO145</f>
        <v>-18090.877637171154</v>
      </c>
      <c r="DC145" s="4">
        <f>step*-SUM('By group'!AP$11:AP$21)*Population!AP145</f>
        <v>-17342.233234976353</v>
      </c>
      <c r="DD145" s="4">
        <f>step*-SUM('By group'!AQ$11:AQ$21)*Population!AQ145</f>
        <v>-12631.963468534477</v>
      </c>
      <c r="DE145" s="4">
        <f>step*-SUM('By group'!AR$11:AR$21)*Population!AR145</f>
        <v>-5191.7816950469878</v>
      </c>
      <c r="DF145" s="4">
        <f>step*-SUM('By group'!AS$11:AS$21)*Population!AS145</f>
        <v>-1549.9326051690141</v>
      </c>
      <c r="DG145" s="4">
        <f>step*-SUM('By group'!AT$11:AT$21)*Population!AT145</f>
        <v>-742.67174512681481</v>
      </c>
      <c r="DH145" s="4">
        <f>step*-SUM('By group'!AU$11:AU$21)*Population!AU145</f>
        <v>0</v>
      </c>
      <c r="DI145" s="4">
        <f>step*-SUM('By group'!AV$11:AV$21)*Population!AV145</f>
        <v>0</v>
      </c>
      <c r="DJ145" s="4">
        <f>step*-SUM('By group'!AW$11:AW$21)*Population!AW145</f>
        <v>0</v>
      </c>
      <c r="DK145" s="4">
        <f>step*-SUM('By group'!AX$11:AX$21)*Population!AX145</f>
        <v>0</v>
      </c>
      <c r="DL145" s="4">
        <f>step*-SUM('By group'!AY$11:AY$21)*Population!AY145</f>
        <v>-260.79361867483266</v>
      </c>
      <c r="DM145" s="4">
        <f>step*-SUM('By group'!AZ$11:AZ$21)*Population!AZ145</f>
        <v>-128.92733091151953</v>
      </c>
      <c r="DN145" s="4">
        <f>step*-SUM('By group'!BA$11:BA$21)*Population!BA145</f>
        <v>0</v>
      </c>
      <c r="DO145" s="13">
        <f>-step*SUM(SCR!BB145:BN145)*Population!BB145</f>
        <v>-8475.2354457731417</v>
      </c>
      <c r="DP145" s="4">
        <f>step*-SUM('By group'!BC$11:BC$21)*Population!BC145</f>
        <v>-7983.9524710733358</v>
      </c>
      <c r="DQ145" s="4">
        <f>step*-SUM('By group'!BD$11:BD$21)*Population!BD145</f>
        <v>-5522.0296685850144</v>
      </c>
      <c r="DR145" s="4">
        <f>step*-SUM('By group'!BE$11:BE$21)*Population!BE145</f>
        <v>-2112.8953360303503</v>
      </c>
      <c r="DS145" s="4">
        <f>step*-SUM('By group'!BF$11:BF$21)*Population!BF145</f>
        <v>-597.31594767225704</v>
      </c>
      <c r="DT145" s="4">
        <f>step*-SUM('By group'!BG$11:BG$21)*Population!BG145</f>
        <v>-275.27188405209972</v>
      </c>
      <c r="DU145" s="4">
        <f>step*-SUM('By group'!BH$11:BH$21)*Population!BH145</f>
        <v>0</v>
      </c>
      <c r="DV145" s="4">
        <f>step*-SUM('By group'!BI$11:BI$21)*Population!BI145</f>
        <v>0</v>
      </c>
      <c r="DW145" s="4">
        <f>step*-SUM('By group'!BJ$11:BJ$21)*Population!BJ145</f>
        <v>0</v>
      </c>
      <c r="DX145" s="4">
        <f>step*-SUM('By group'!BK$11:BK$21)*Population!BK145</f>
        <v>0</v>
      </c>
      <c r="DY145" s="4">
        <f>step*-SUM('By group'!BL$11:BL$21)*Population!BL145</f>
        <v>-89.926000658408611</v>
      </c>
      <c r="DZ145" s="4">
        <f>step*-SUM('By group'!BM$11:BM$21)*Population!BM145</f>
        <v>-41.209927262166325</v>
      </c>
      <c r="EA145" s="4">
        <f>step*-SUM('By group'!BN$11:BN$21)*Population!BN145</f>
        <v>0</v>
      </c>
      <c r="EB145" s="52">
        <v>0</v>
      </c>
      <c r="EC145" s="4">
        <f t="shared" si="196"/>
        <v>156725.84528401913</v>
      </c>
      <c r="ED145" s="4">
        <f t="shared" si="196"/>
        <v>150283.9819503568</v>
      </c>
      <c r="EE145" s="4">
        <f t="shared" si="197"/>
        <v>109578.14834019993</v>
      </c>
      <c r="EF145" s="4">
        <f t="shared" si="198"/>
        <v>45116.695824608796</v>
      </c>
      <c r="EG145" s="4">
        <f t="shared" si="199"/>
        <v>13490.536003199069</v>
      </c>
      <c r="EH145" s="4">
        <f t="shared" si="199"/>
        <v>6473.0054945349239</v>
      </c>
      <c r="EI145" s="4">
        <v>0</v>
      </c>
      <c r="EJ145" s="4">
        <f t="shared" si="200"/>
        <v>0</v>
      </c>
      <c r="EK145" s="4">
        <f t="shared" si="201"/>
        <v>0</v>
      </c>
      <c r="EL145" s="4">
        <f t="shared" si="202"/>
        <v>0</v>
      </c>
      <c r="EM145" s="4">
        <f t="shared" si="203"/>
        <v>2280.3335077475699</v>
      </c>
      <c r="EN145" s="4">
        <f t="shared" si="204"/>
        <v>1131.9224019031305</v>
      </c>
      <c r="EO145" s="52">
        <v>0</v>
      </c>
      <c r="EP145" s="4">
        <f t="shared" si="205"/>
        <v>77507.11235764774</v>
      </c>
      <c r="EQ145" s="4">
        <f t="shared" si="206"/>
        <v>74311.516120496948</v>
      </c>
      <c r="ER145" s="4">
        <f t="shared" si="207"/>
        <v>54161.715127014555</v>
      </c>
      <c r="ES145" s="4">
        <f t="shared" si="208"/>
        <v>22287.34319301651</v>
      </c>
      <c r="ET145" s="4">
        <f t="shared" si="209"/>
        <v>6661.3156420645264</v>
      </c>
      <c r="EU145" s="4">
        <f t="shared" si="210"/>
        <v>3195.2030817046011</v>
      </c>
      <c r="EV145" s="4">
        <v>0</v>
      </c>
      <c r="EW145" s="4">
        <f t="shared" si="211"/>
        <v>0</v>
      </c>
      <c r="EX145" s="4">
        <f t="shared" si="212"/>
        <v>0</v>
      </c>
      <c r="EY145" s="4">
        <f t="shared" si="213"/>
        <v>0</v>
      </c>
      <c r="EZ145" s="4">
        <f t="shared" si="214"/>
        <v>1124.9253677019888</v>
      </c>
      <c r="FA145" s="4">
        <f t="shared" si="215"/>
        <v>558.03964215777705</v>
      </c>
      <c r="FB145" s="52">
        <v>0</v>
      </c>
      <c r="FC145" s="4">
        <f t="shared" si="216"/>
        <v>5491.4459521593681</v>
      </c>
      <c r="FD145" s="4">
        <f t="shared" si="217"/>
        <v>5274.7505448113961</v>
      </c>
      <c r="FE145" s="4">
        <f t="shared" si="218"/>
        <v>3865.8877499469108</v>
      </c>
      <c r="FF145" s="4">
        <f t="shared" si="219"/>
        <v>1603.1253455851756</v>
      </c>
      <c r="FG145" s="4">
        <f t="shared" si="220"/>
        <v>481.95579802518228</v>
      </c>
      <c r="FH145" s="4">
        <f t="shared" si="221"/>
        <v>232.15229713734732</v>
      </c>
      <c r="FI145" s="4">
        <v>0</v>
      </c>
      <c r="FJ145" s="4">
        <f t="shared" si="222"/>
        <v>0</v>
      </c>
      <c r="FK145" s="4">
        <f t="shared" si="223"/>
        <v>0</v>
      </c>
      <c r="FL145" s="4">
        <f t="shared" si="224"/>
        <v>0</v>
      </c>
      <c r="FM145" s="4">
        <f t="shared" si="225"/>
        <v>82.390084641786032</v>
      </c>
      <c r="FN145" s="9">
        <f t="shared" si="226"/>
        <v>41.212255268752429</v>
      </c>
      <c r="FO145" s="4">
        <v>0</v>
      </c>
      <c r="FP145" s="4">
        <f t="shared" si="227"/>
        <v>18090.877637171154</v>
      </c>
      <c r="FQ145" s="4">
        <f t="shared" si="228"/>
        <v>17342.233234976353</v>
      </c>
      <c r="FR145" s="4">
        <f t="shared" si="229"/>
        <v>12631.963468534477</v>
      </c>
      <c r="FS145" s="4">
        <f t="shared" si="230"/>
        <v>5191.7816950469878</v>
      </c>
      <c r="FT145" s="4">
        <f t="shared" si="231"/>
        <v>1549.9326051690141</v>
      </c>
      <c r="FU145" s="4">
        <f t="shared" si="232"/>
        <v>742.67174512681481</v>
      </c>
      <c r="FV145" s="4">
        <v>0</v>
      </c>
      <c r="FW145" s="4">
        <f t="shared" si="233"/>
        <v>0</v>
      </c>
      <c r="FX145" s="4">
        <f t="shared" si="234"/>
        <v>0</v>
      </c>
      <c r="FY145" s="4">
        <f t="shared" si="235"/>
        <v>0</v>
      </c>
      <c r="FZ145" s="4">
        <f t="shared" si="236"/>
        <v>260.79361867483266</v>
      </c>
      <c r="GA145" s="4">
        <f t="shared" si="237"/>
        <v>128.92733091151953</v>
      </c>
      <c r="GB145" s="4">
        <v>0</v>
      </c>
      <c r="GC145" s="4">
        <f t="shared" si="238"/>
        <v>8475.2354457731417</v>
      </c>
      <c r="GD145" s="4">
        <f t="shared" si="179"/>
        <v>7983.9524710733358</v>
      </c>
      <c r="GE145" s="4">
        <f t="shared" si="180"/>
        <v>5522.0296685850144</v>
      </c>
      <c r="GF145" s="4">
        <f t="shared" si="181"/>
        <v>2112.8953360303503</v>
      </c>
      <c r="GG145" s="4">
        <f t="shared" si="182"/>
        <v>597.31594767225704</v>
      </c>
      <c r="GH145" s="4">
        <f t="shared" si="183"/>
        <v>275.27188405209972</v>
      </c>
      <c r="GI145" s="4">
        <v>0</v>
      </c>
      <c r="GJ145" s="4">
        <f t="shared" si="239"/>
        <v>0</v>
      </c>
      <c r="GK145" s="4">
        <f t="shared" si="240"/>
        <v>0</v>
      </c>
      <c r="GL145" s="4">
        <f t="shared" si="184"/>
        <v>0</v>
      </c>
      <c r="GM145" s="4">
        <f t="shared" si="185"/>
        <v>89.926000658408611</v>
      </c>
      <c r="GN145" s="4">
        <f t="shared" si="186"/>
        <v>41.209927262166325</v>
      </c>
      <c r="GO145" s="52">
        <v>0</v>
      </c>
      <c r="GP145" s="4">
        <f>step*(-'By group'!C$32*Population!C145+'By group'!I$33*Population!I145)</f>
        <v>0</v>
      </c>
      <c r="GQ145" s="4">
        <f>step*(-'By group'!D$32*Population!D145+'By group'!J$33*Population!J145)</f>
        <v>0</v>
      </c>
      <c r="GR145" s="4">
        <f>step*(-'By group'!E$32*Population!E145+'By group'!K$33*Population!K145)</f>
        <v>0</v>
      </c>
      <c r="GS145" s="4">
        <f>step*(-'By group'!F$32*Population!F145+'By group'!L$33*Population!L145)</f>
        <v>-5605.10124772575</v>
      </c>
      <c r="GT145" s="4">
        <f>step*(-'By group'!G$32*Population!G145+'By group'!M$33*Population!M145)</f>
        <v>-728.63989795541954</v>
      </c>
      <c r="GU145" s="4">
        <f>step*(-'By group'!H$32*Population!H145+'By group'!N$33*Population!N145)</f>
        <v>-637.43670489105079</v>
      </c>
      <c r="GV145" s="46">
        <f t="shared" si="241"/>
        <v>0</v>
      </c>
      <c r="GW145" s="14">
        <f t="shared" si="242"/>
        <v>0</v>
      </c>
      <c r="GX145" s="4">
        <f t="shared" si="243"/>
        <v>0</v>
      </c>
      <c r="GY145" s="4">
        <f t="shared" si="244"/>
        <v>5605.10124772575</v>
      </c>
      <c r="GZ145" s="4">
        <f t="shared" si="245"/>
        <v>728.63989795541954</v>
      </c>
      <c r="HA145" s="4">
        <f t="shared" si="246"/>
        <v>637.43670489105079</v>
      </c>
      <c r="HB145" s="8">
        <v>0</v>
      </c>
      <c r="HC145" s="4">
        <f>step*(-'By group'!P$32*Population!P145+'By group'!V$33*Population!V145)</f>
        <v>0</v>
      </c>
      <c r="HD145" s="4">
        <f>step*(-'By group'!Q$32*Population!Q145+'By group'!W$33*Population!W145)</f>
        <v>0</v>
      </c>
      <c r="HE145" s="4">
        <f>step*(-'By group'!R$32*Population!R145+'By group'!X$33*Population!X145)</f>
        <v>0</v>
      </c>
      <c r="HF145" s="4">
        <f>step*(-'By group'!S$32*Population!S145+'By group'!Y$33*Population!Y145)</f>
        <v>-2768.1951371812688</v>
      </c>
      <c r="HG145" s="4">
        <f>step*(-'By group'!T$32*Population!T145+'By group'!Z$33*Population!Z145)</f>
        <v>-360.0207952620317</v>
      </c>
      <c r="HH145" s="4">
        <f>step*(-'By group'!U$32*Population!U145+'By group'!AA$33*Population!AA145)</f>
        <v>-314.78199041534731</v>
      </c>
      <c r="HI145" s="14">
        <f t="shared" si="247"/>
        <v>0</v>
      </c>
      <c r="HJ145" s="46">
        <f t="shared" si="248"/>
        <v>0</v>
      </c>
      <c r="HK145" s="4">
        <f t="shared" si="249"/>
        <v>0</v>
      </c>
      <c r="HL145" s="4">
        <f t="shared" si="250"/>
        <v>2768.1951371812688</v>
      </c>
      <c r="HM145" s="4">
        <f t="shared" si="251"/>
        <v>360.0207952620317</v>
      </c>
      <c r="HN145" s="9">
        <f t="shared" si="252"/>
        <v>314.78199041534731</v>
      </c>
      <c r="HO145" s="4">
        <v>0</v>
      </c>
      <c r="HP145" s="4">
        <f>step*(-'By group'!AC$32*Population!AC145+'By group'!AI$33*Population!AI145)</f>
        <v>0</v>
      </c>
      <c r="HQ145" s="4">
        <f>step*(-'By group'!AD$32*Population!AD145+'By group'!AJ$33*Population!AJ145)</f>
        <v>0</v>
      </c>
      <c r="HR145" s="4">
        <f>step*(-'By group'!AE$32*Population!AE145+'By group'!AK$33*Population!AK145)</f>
        <v>0</v>
      </c>
      <c r="HS145" s="4">
        <f>step*(-'By group'!AF$32*Population!AF145+'By group'!AL$33*Population!AL145)</f>
        <v>-199.78285669169813</v>
      </c>
      <c r="HT145" s="4">
        <f>step*(-'By group'!AG$32*Population!AG145+'By group'!AM$33*Population!AM145)</f>
        <v>-25.824331793093251</v>
      </c>
      <c r="HU145" s="4">
        <f>step*(-'By group'!AH$32*Population!AH145+'By group'!AN$33*Population!AN145)</f>
        <v>-22.735500617081474</v>
      </c>
      <c r="HV145" s="14">
        <f t="shared" si="253"/>
        <v>0</v>
      </c>
      <c r="HW145" s="46">
        <f t="shared" si="254"/>
        <v>0</v>
      </c>
      <c r="HX145" s="4">
        <f t="shared" si="255"/>
        <v>0</v>
      </c>
      <c r="HY145" s="4">
        <f t="shared" si="256"/>
        <v>199.78285669169813</v>
      </c>
      <c r="HZ145" s="4">
        <f t="shared" si="257"/>
        <v>25.824331793093251</v>
      </c>
      <c r="IA145" s="4">
        <f t="shared" si="258"/>
        <v>22.735500617081474</v>
      </c>
      <c r="IB145" s="8">
        <v>0</v>
      </c>
      <c r="IC145" s="4">
        <f>step*(-'By group'!AP$32*Population!AP145+'By group'!AV$33*Population!AV145)</f>
        <v>0</v>
      </c>
      <c r="ID145" s="4">
        <f>step*(-'By group'!AQ$32*Population!AQ145+'By group'!AW$33*Population!AW145)</f>
        <v>0</v>
      </c>
      <c r="IE145" s="4">
        <f>step*(-'By group'!AR$32*Population!AR145+'By group'!AX$33*Population!AX145)</f>
        <v>0</v>
      </c>
      <c r="IF145" s="4">
        <f>step*(-'By group'!AS$32*Population!AS145+'By group'!AY$33*Population!AY145)</f>
        <v>-644.56949324709069</v>
      </c>
      <c r="IG145" s="4">
        <f>step*(-'By group'!AT$32*Population!AT145+'By group'!AZ$33*Population!AZ145)</f>
        <v>-84.07068356960319</v>
      </c>
      <c r="IH145" s="4">
        <f>step*(-'By group'!AU$32*Population!AU145+'By group'!BA$33*Population!BA145)</f>
        <v>-73.468814807554338</v>
      </c>
      <c r="II145" s="14">
        <f t="shared" si="187"/>
        <v>0</v>
      </c>
      <c r="IJ145" s="4">
        <f t="shared" si="188"/>
        <v>0</v>
      </c>
      <c r="IK145" s="4">
        <f t="shared" si="259"/>
        <v>0</v>
      </c>
      <c r="IL145" s="4">
        <f t="shared" si="260"/>
        <v>644.56949324709069</v>
      </c>
      <c r="IM145" s="4">
        <f t="shared" si="261"/>
        <v>84.07068356960319</v>
      </c>
      <c r="IN145" s="4">
        <f t="shared" si="262"/>
        <v>73.468814807554338</v>
      </c>
      <c r="IO145" s="8">
        <v>0</v>
      </c>
      <c r="IP145" s="4">
        <f>step*(-'By group'!BC$32*Population!BC145+'By group'!BI$33*Population!BI145)</f>
        <v>0</v>
      </c>
      <c r="IQ145" s="4">
        <f>step*(-'By group'!BD$32*Population!BD145+'By group'!BJ$33*Population!BJ145)</f>
        <v>0</v>
      </c>
      <c r="IR145" s="4">
        <f>step*(-'By group'!BE$32*Population!BE145+'By group'!BK$33*Population!BK145)</f>
        <v>0</v>
      </c>
      <c r="IS145" s="4">
        <f>step*(-'By group'!BF$32*Population!BF145+'By group'!BL$33*Population!BL145)</f>
        <v>-253.69497350692421</v>
      </c>
      <c r="IT145" s="4">
        <f>step*(-'By group'!BG$32*Population!BG145+'By group'!BM$33*Population!BM145)</f>
        <v>-34.449413179336787</v>
      </c>
      <c r="IU145" s="4">
        <f>step*(-'By group'!BH$32*Population!BH145+'By group'!BN$33*Population!BN145)</f>
        <v>-28.191287666088535</v>
      </c>
      <c r="IV145" s="14">
        <f t="shared" si="189"/>
        <v>0</v>
      </c>
      <c r="IW145" s="4">
        <f t="shared" si="190"/>
        <v>0</v>
      </c>
      <c r="IX145" s="4">
        <f t="shared" si="191"/>
        <v>0</v>
      </c>
      <c r="IY145" s="4">
        <f t="shared" si="192"/>
        <v>253.69497350692421</v>
      </c>
      <c r="IZ145" s="4">
        <f t="shared" si="193"/>
        <v>34.449413179336787</v>
      </c>
      <c r="JA145" s="4">
        <f t="shared" si="194"/>
        <v>28.191287666088535</v>
      </c>
      <c r="JB145" s="75">
        <f>step*(+prop_idu_male*'By group'!BB$9*Population!BB145-'By group'!B$8*Population!B145)</f>
        <v>-1097.4371486029193</v>
      </c>
      <c r="JC145" s="46">
        <f>step*(+prop_idu_male*'By group'!BC$9*Population!BC145-'By group'!C$8*Population!C145)</f>
        <v>-6.55612480098904</v>
      </c>
      <c r="JD145" s="46">
        <f>step*(+prop_idu_male*'By group'!BD$9*Population!BD145-'By group'!D$8*Population!D145)</f>
        <v>-19.265055427119179</v>
      </c>
      <c r="JE145" s="46">
        <f>step*(+prop_idu_male*'By group'!BE$9*Population!BE145-'By group'!E$8*Population!E145)</f>
        <v>-20.022873509067978</v>
      </c>
      <c r="JF145" s="46">
        <f>step*(+prop_idu_male*'By group'!BF$9*Population!BF145-'By group'!F$8*Population!F145)</f>
        <v>-6.0284888643928261</v>
      </c>
      <c r="JG145" s="46">
        <f>step*(+prop_idu_male*'By group'!BG$9*Population!BG145-'By group'!G$8*Population!G145)</f>
        <v>-1.1624705945619771</v>
      </c>
      <c r="JH145" s="46">
        <f>step*(+prop_idu_male*'By group'!BH$9*Population!BH145-'By group'!H$8*Population!H145)</f>
        <v>-0.98548875491121379</v>
      </c>
      <c r="JI145" s="46">
        <f>step*(+prop_idu_male*'By group'!BI$9*Population!BI145-'By group'!I$8*Population!I145)</f>
        <v>0</v>
      </c>
      <c r="JJ145" s="46">
        <f>step*(+prop_idu_male*'By group'!BJ$9*Population!BJ145-'By group'!J$8*Population!J145)</f>
        <v>0</v>
      </c>
      <c r="JK145" s="46">
        <f>step*(+prop_idu_male*'By group'!BK$9*Population!BK145-'By group'!K$8*Population!K145)</f>
        <v>0</v>
      </c>
      <c r="JL145" s="46">
        <f>step*(+prop_idu_male*'By group'!BL$9*Population!BL145-'By group'!L$8*Population!L145)</f>
        <v>-2.0645111061673891</v>
      </c>
      <c r="JM145" s="46">
        <f>step*(+prop_idu_male*'By group'!BM$9*Population!BM145-'By group'!M$8*Population!M145)</f>
        <v>-1.0330185764739312</v>
      </c>
      <c r="JN145" s="46">
        <f>step*(+prop_idu_male*'By group'!BN$9*Population!BN145-'By group'!N$8*Population!N145)</f>
        <v>-0.83142228083755099</v>
      </c>
      <c r="JO145" s="45">
        <f>step*(+(1-prop_idu_male)*'By group'!BB$9*Population!BB145-'By group'!O$8*Population!O145-'By group'!O$6*Population!O145+'By group'!AB$7*Population!AB145)</f>
        <v>-8213.3141757490703</v>
      </c>
      <c r="JP145" s="46">
        <f>step*(+(1-prop_idu_male)*'By group'!BC$9*Population!BC145-'By group'!P$8*Population!P145-'By group'!P$6*Population!P145+'By group'!AC$7*Population!AC145)</f>
        <v>-12.582635706013237</v>
      </c>
      <c r="JQ145" s="46">
        <f>step*(+(1-prop_idu_male)*'By group'!BD$9*Population!BD145-'By group'!Q$8*Population!Q145-'By group'!Q$6*Population!Q145+'By group'!AD$7*Population!AD145)</f>
        <v>-36.504880118121072</v>
      </c>
      <c r="JR145" s="46">
        <f>step*(+(1-prop_idu_male)*'By group'!BE$9*Population!BE145-'By group'!R$8*Population!R145-'By group'!R$6*Population!R145+'By group'!AE$7*Population!AE145)</f>
        <v>-37.293698935119274</v>
      </c>
      <c r="JS145" s="46">
        <f>step*(+(1-prop_idu_male)*'By group'!BF$9*Population!BF145-'By group'!S$8*Population!S145-'By group'!S$6*Population!S145+'By group'!AF$7*Population!AF145)</f>
        <v>-11.086515012294605</v>
      </c>
      <c r="JT145" s="46">
        <f>step*(+(1-prop_idu_male)*'By group'!BG$9*Population!BG145-'By group'!T$8*Population!T145-'By group'!T$6*Population!T145+'By group'!AG$7*Population!AG145)</f>
        <v>-2.1187287169267162</v>
      </c>
      <c r="JU145" s="46">
        <f>step*(+(1-prop_idu_male)*'By group'!BH$9*Population!BH145-'By group'!U$8*Population!U145-'By group'!U$6*Population!U145+'By group'!AH$7*Population!AH145)</f>
        <v>-1.7688759889608714</v>
      </c>
      <c r="JV145" s="46">
        <f>step*(+(1-prop_idu_male)*'By group'!BI$9*Population!BI145-'By group'!V$8*Population!V145-'By group'!V$6*Population!V145+'By group'!AI$7*Population!AI145)</f>
        <v>0</v>
      </c>
      <c r="JW145" s="46">
        <f>step*(+(1-prop_idu_male)*'By group'!BJ$9*Population!BJ145-'By group'!W$8*Population!W145-'By group'!W$6*Population!W145+'By group'!AJ$7*Population!AJ145)</f>
        <v>0</v>
      </c>
      <c r="JX145" s="46">
        <f>step*(+(1-prop_idu_male)*'By group'!BK$9*Population!BK145-'By group'!X$8*Population!X145-'By group'!X$6*Population!X145+'By group'!AK$7*Population!AK145)</f>
        <v>0</v>
      </c>
      <c r="JY145" s="46">
        <f>step*(+(1-prop_idu_male)*'By group'!BL$9*Population!BL145-'By group'!Y$8*Population!Y145-'By group'!Y$6*Population!Y145+'By group'!AL$7*Population!AL145)</f>
        <v>-3.701017741429574</v>
      </c>
      <c r="JZ145" s="46">
        <f>step*(+(1-prop_idu_male)*'By group'!BM$9*Population!BM145-'By group'!Z$8*Population!Z145-'By group'!Z$6*Population!Z145+'By group'!AM$7*Population!AM145)</f>
        <v>-1.8209387753095179</v>
      </c>
      <c r="KA145" s="76">
        <f>step*(+(1-prop_idu_male)*'By group'!BN$9*Population!BN145-'By group'!AA$8*Population!AA145-'By group'!AA$6*Population!AA145+'By group'!AN$7*Population!AN145)</f>
        <v>-1.4381837190143363</v>
      </c>
      <c r="KB145" s="46">
        <f>step*(+'By group'!O$6*Population!O145-'By group'!AB$7*Population!AB145)</f>
        <v>7028.220879002487</v>
      </c>
      <c r="KC145" s="46">
        <f>step*(+'By group'!P$6*Population!P145-'By group'!AC$7*Population!AC145)</f>
        <v>9.1065784741205906</v>
      </c>
      <c r="KD145" s="46">
        <f>step*(+'By group'!Q$6*Population!Q145-'By group'!AD$7*Population!AD145)</f>
        <v>26.33518065294836</v>
      </c>
      <c r="KE145" s="46">
        <f>step*(+'By group'!R$6*Population!R145-'By group'!AE$7*Population!AE145)</f>
        <v>26.783895939420127</v>
      </c>
      <c r="KF145" s="46">
        <f>step*(+'By group'!S$6*Population!S145-'By group'!AF$7*Population!AF145)</f>
        <v>7.9350519755640185</v>
      </c>
      <c r="KG145" s="46">
        <f>step*(+'By group'!T$6*Population!T145-'By group'!AG$7*Population!AG145)</f>
        <v>1.5127207266720477</v>
      </c>
      <c r="KH145" s="46">
        <f>step*(+'By group'!U$6*Population!U145-'By group'!AH$7*Population!AH145)</f>
        <v>1.2574691582041431</v>
      </c>
      <c r="KI145" s="46">
        <f>step*(+'By group'!V$6*Population!V145-'By group'!AI$7*Population!AI145)</f>
        <v>0</v>
      </c>
      <c r="KJ145" s="46">
        <f>step*(+'By group'!W$6*Population!W145-'By group'!AJ$7*Population!AJ145)</f>
        <v>0</v>
      </c>
      <c r="KK145" s="46">
        <f>step*(+'By group'!X$6*Population!X145-'By group'!AK$7*Population!AK145)</f>
        <v>0</v>
      </c>
      <c r="KL145" s="46">
        <f>step*(+'By group'!Y$6*Population!Y145-'By group'!AL$7*Population!AL145)</f>
        <v>2.6300479741226308</v>
      </c>
      <c r="KM145" s="46">
        <f>step*(+'By group'!Z$6*Population!Z145-'By group'!AM$7*Population!AM145)</f>
        <v>1.2876250895090404</v>
      </c>
      <c r="KN145" s="46">
        <f>step*(+'By group'!AA$6*Population!AA145-'By group'!AN$7*Population!AN145)</f>
        <v>1.0111044931322672</v>
      </c>
      <c r="KO145" s="45">
        <v>0</v>
      </c>
      <c r="KP145" s="46">
        <v>0</v>
      </c>
      <c r="KQ145" s="46">
        <v>0</v>
      </c>
      <c r="KR145" s="46">
        <v>0</v>
      </c>
      <c r="KS145" s="46">
        <v>0</v>
      </c>
      <c r="KT145" s="46">
        <v>0</v>
      </c>
      <c r="KU145" s="46">
        <v>0</v>
      </c>
      <c r="KV145" s="46">
        <v>0</v>
      </c>
      <c r="KW145" s="46">
        <v>0</v>
      </c>
      <c r="KX145" s="46">
        <v>0</v>
      </c>
      <c r="KY145" s="46">
        <v>0</v>
      </c>
      <c r="KZ145" s="46">
        <v>0</v>
      </c>
      <c r="LA145" s="46">
        <v>0</v>
      </c>
      <c r="LB145" s="188">
        <f>step*(-'By group'!BB$9*Population!BB145+'By group'!B$8*Population!B145+'By group'!O$8*Population!O145)</f>
        <v>2282.5304453495028</v>
      </c>
      <c r="LC145" s="189">
        <f>step*(-'By group'!BC$9*Population!BC145+'By group'!C$8*Population!C145+'By group'!P$8*Population!P145)</f>
        <v>10.032182032881687</v>
      </c>
      <c r="LD145" s="189">
        <f>step*(-'By group'!BD$9*Population!BD145+'By group'!D$8*Population!D145+'By group'!Q$8*Population!Q145)</f>
        <v>29.434754892291892</v>
      </c>
      <c r="LE145" s="189">
        <f>step*(-'By group'!BE$9*Population!BE145+'By group'!E$8*Population!E145+'By group'!R$8*Population!R145)</f>
        <v>30.532676504767128</v>
      </c>
      <c r="LF145" s="189">
        <f>step*(-'By group'!BF$9*Population!BF145+'By group'!F$8*Population!F145+'By group'!S$8*Population!S145)</f>
        <v>9.1799519011234114</v>
      </c>
      <c r="LG145" s="189">
        <f>step*(-'By group'!BG$9*Population!BG145+'By group'!G$8*Population!G145+'By group'!T$8*Population!T145)</f>
        <v>1.7684785848166453</v>
      </c>
      <c r="LH145" s="189">
        <f>step*(-'By group'!BH$9*Population!BH145+'By group'!H$8*Population!H145+'By group'!U$8*Population!U145)</f>
        <v>1.4968955856679425</v>
      </c>
      <c r="LI145" s="189">
        <f>step*(-'By group'!BI$9*Population!BI145+'By group'!I$8*Population!I145+'By group'!V$8*Population!V145)</f>
        <v>0</v>
      </c>
      <c r="LJ145" s="189">
        <f>step*(-'By group'!BJ$9*Population!BJ145+'By group'!J$8*Population!J145+'By group'!W$8*Population!W145)</f>
        <v>0</v>
      </c>
      <c r="LK145" s="189">
        <f>step*(-'By group'!BK$9*Population!BK145+'By group'!K$8*Population!K145+'By group'!X$8*Population!X145)</f>
        <v>0</v>
      </c>
      <c r="LL145" s="189">
        <f>step*(-'By group'!BL$9*Population!BL145+'By group'!L$8*Population!L145+'By group'!Y$8*Population!Y145)</f>
        <v>3.1354808734743331</v>
      </c>
      <c r="LM145" s="189">
        <f>step*(-'By group'!BM$9*Population!BM145+'By group'!M$8*Population!M145+'By group'!Z$8*Population!Z145)</f>
        <v>1.5663322622744087</v>
      </c>
      <c r="LN145" s="189">
        <f>step*(-'By group'!BN$9*Population!BN145+'By group'!N$8*Population!N145+'By group'!AA$8*Population!AA145)</f>
        <v>1.2585015067196199</v>
      </c>
    </row>
    <row r="146" spans="1:326" x14ac:dyDescent="0.25">
      <c r="A146">
        <f t="shared" si="195"/>
        <v>71</v>
      </c>
      <c r="B146" s="52">
        <f>step*((-'By group'!B$4-'By group'!B$5-'By group'!B$22)*Population!B146+'By group'!B$3*Population!$BO146)</f>
        <v>219881.52994505607</v>
      </c>
      <c r="C146" s="4">
        <f>step*((-'By group'!C$4-'By group'!C$5-'By group'!C$22)*Population!C146+'By group'!C$3*Population!$BO146)</f>
        <v>-6028.3171952481543</v>
      </c>
      <c r="D146" s="4">
        <f>step*((-'By group'!D$4-'By group'!D$5-'By group'!D$22)*Population!D146+'By group'!D$3*Population!$BO146)</f>
        <v>-39559.592566175183</v>
      </c>
      <c r="E146" s="4">
        <f>step*((-'By group'!E$4-'By group'!E$5-'By group'!E$22)*Population!E146+'By group'!E$3*Population!$BO146)</f>
        <v>-63342.301922720486</v>
      </c>
      <c r="F146" s="4">
        <f>step*((-'By group'!F$4-'By group'!F$5-'By group'!F$22)*Population!F146+'By group'!F$3*Population!$BO146)</f>
        <v>-25704.790625039084</v>
      </c>
      <c r="G146" s="4">
        <f>step*((-'By group'!G$4-'By group'!G$5-'By group'!G$22)*Population!G146+'By group'!G$3*Population!$BO146)</f>
        <v>-6231.7595624400801</v>
      </c>
      <c r="H146" s="4">
        <f>step*((-'By group'!H$4-'By group'!H$5-'By group'!H$22)*Population!H146+'By group'!H$3*Population!$BO146)</f>
        <v>-5788.8878548774155</v>
      </c>
      <c r="I146" s="4">
        <f>step*((-'By group'!I$4-'By group'!I$5-'By group'!I$22)*Population!I146+'By group'!I$3*Population!$BO146)</f>
        <v>0</v>
      </c>
      <c r="J146" s="4">
        <f>step*((-'By group'!J$4-'By group'!J$5-'By group'!J$22)*Population!J146+'By group'!J$3*Population!$BO146)</f>
        <v>0</v>
      </c>
      <c r="K146" s="4">
        <f>step*((-'By group'!K$4-'By group'!K$5-'By group'!K$22)*Population!K146+'By group'!K$3*Population!$BO146)</f>
        <v>0</v>
      </c>
      <c r="L146" s="4">
        <f>step*((-'By group'!L$4-'By group'!L$5-'By group'!L$22)*Population!L146+'By group'!L$3*Population!$BO146)</f>
        <v>-3201.5834531083769</v>
      </c>
      <c r="M146" s="4">
        <f>step*((-'By group'!M$4-'By group'!M$5-'By group'!M$22)*Population!M146+'By group'!M$3*Population!$BO146)</f>
        <v>-1816.271214419279</v>
      </c>
      <c r="N146" s="4">
        <f>step*((-'By group'!N$4-'By group'!N$5-'By group'!N$22)*Population!N146+'By group'!N$3*Population!$BO146)</f>
        <v>-1721.3987020901393</v>
      </c>
      <c r="O146" s="8">
        <f>step*((-'By group'!O$4-'By group'!O$5-'By group'!O$22)*Population!O146+'By group'!O$3*Population!$BO146)</f>
        <v>152558.49906164734</v>
      </c>
      <c r="P146" s="4">
        <f>step*((-'By group'!P$4-'By group'!P$5-'By group'!P$22)*Population!P146+'By group'!P$3*Population!$BO146)</f>
        <v>-2980.8827630848741</v>
      </c>
      <c r="Q146" s="4">
        <f>step*((-'By group'!Q$4-'By group'!Q$5-'By group'!Q$22)*Population!Q146+'By group'!Q$3*Population!$BO146)</f>
        <v>-19553.574525812754</v>
      </c>
      <c r="R146" s="4">
        <f>step*((-'By group'!R$4-'By group'!R$5-'By group'!R$22)*Population!R146+'By group'!R$3*Population!$BO146)</f>
        <v>-31291.15215730069</v>
      </c>
      <c r="S146" s="4">
        <f>step*((-'By group'!S$4-'By group'!S$5-'By group'!S$22)*Population!S146+'By group'!S$3*Population!$BO146)</f>
        <v>-12692.646493901406</v>
      </c>
      <c r="T146" s="4">
        <f>step*((-'By group'!T$4-'By group'!T$5-'By group'!T$22)*Population!T146+'By group'!T$3*Population!$BO146)</f>
        <v>-3076.1736971431092</v>
      </c>
      <c r="U146" s="4">
        <f>step*((-'By group'!U$4-'By group'!U$5-'By group'!U$22)*Population!U146+'By group'!U$3*Population!$BO146)</f>
        <v>-2855.9661051137155</v>
      </c>
      <c r="V146" s="4">
        <f>step*((-'By group'!V$4-'By group'!V$5-'By group'!V$22)*Population!V146+'By group'!V$3*Population!$BO146)</f>
        <v>0</v>
      </c>
      <c r="W146" s="4">
        <f>step*((-'By group'!W$4-'By group'!W$5-'By group'!W$22)*Population!W146+'By group'!W$3*Population!$BO146)</f>
        <v>0</v>
      </c>
      <c r="X146" s="4">
        <f>step*((-'By group'!X$4-'By group'!X$5-'By group'!X$22)*Population!X146+'By group'!X$3*Population!$BO146)</f>
        <v>0</v>
      </c>
      <c r="Y146" s="4">
        <f>step*((-'By group'!Y$4-'By group'!Y$5-'By group'!Y$22)*Population!Y146+'By group'!Y$3*Population!$BO146)</f>
        <v>-1579.422641369639</v>
      </c>
      <c r="Z146" s="4">
        <f>step*((-'By group'!Z$4-'By group'!Z$5-'By group'!Z$22)*Population!Z146+'By group'!Z$3*Population!$BO146)</f>
        <v>-895.44119981872245</v>
      </c>
      <c r="AA146" s="4">
        <f>step*((-'By group'!AA$4-'By group'!AA$5-'By group'!AA$22)*Population!AA146+'By group'!AA$3*Population!$BO146)</f>
        <v>-848.08364658565847</v>
      </c>
      <c r="AB146" s="8">
        <f>step*((-'By group'!AB$4-'By group'!AB$5-'By group'!AB$22)*Population!AB146+'By group'!AB$3*Population!$BO146)</f>
        <v>-1441.4367288364542</v>
      </c>
      <c r="AC146" s="4">
        <f>step*((-'By group'!AC$4-'By group'!AC$5-'By group'!AC$22)*Population!AC146+'By group'!AC$3*Population!$BO146)</f>
        <v>-211.58250035364131</v>
      </c>
      <c r="AD146" s="4">
        <f>step*((-'By group'!AD$4-'By group'!AD$5-'By group'!AD$22)*Population!AD146+'By group'!AD$3*Population!$BO146)</f>
        <v>-1395.6326446791768</v>
      </c>
      <c r="AE146" s="4">
        <f>step*((-'By group'!AE$4-'By group'!AE$5-'By group'!AE$22)*Population!AE146+'By group'!AE$3*Population!$BO146)</f>
        <v>-2250.6993981267133</v>
      </c>
      <c r="AF146" s="4">
        <f>step*((-'By group'!AF$4-'By group'!AF$5-'By group'!AF$22)*Population!AF146+'By group'!AF$3*Population!$BO146)</f>
        <v>-918.3011043010888</v>
      </c>
      <c r="AG146" s="4">
        <f>step*((-'By group'!AG$4-'By group'!AG$5-'By group'!AG$22)*Population!AG146+'By group'!AG$3*Population!$BO146)</f>
        <v>-223.4963695485479</v>
      </c>
      <c r="AH146" s="4">
        <f>step*((-'By group'!AH$4-'By group'!AH$5-'By group'!AH$22)*Population!AH146+'By group'!AH$3*Population!$BO146)</f>
        <v>-209.0340504562063</v>
      </c>
      <c r="AI146" s="4">
        <f>step*((-'By group'!AI$4-'By group'!AI$5-'By group'!AI$22)*Population!AI146+'By group'!AI$3*Population!$BO146)</f>
        <v>0</v>
      </c>
      <c r="AJ146" s="4">
        <f>step*((-'By group'!AJ$4-'By group'!AJ$5-'By group'!AJ$22)*Population!AJ146+'By group'!AJ$3*Population!$BO146)</f>
        <v>0</v>
      </c>
      <c r="AK146" s="4">
        <f>step*((-'By group'!AK$4-'By group'!AK$5-'By group'!AK$22)*Population!AK146+'By group'!AK$3*Population!$BO146)</f>
        <v>0</v>
      </c>
      <c r="AL146" s="4">
        <f>step*((-'By group'!AL$4-'By group'!AL$5-'By group'!AL$22)*Population!AL146+'By group'!AL$3*Population!$BO146)</f>
        <v>-115.67348760528786</v>
      </c>
      <c r="AM146" s="4">
        <f>step*((-'By group'!AM$4-'By group'!AM$5-'By group'!AM$22)*Population!AM146+'By group'!AM$3*Population!$BO146)</f>
        <v>-66.127622656054442</v>
      </c>
      <c r="AN146" s="4">
        <f>step*((-'By group'!AN$4-'By group'!AN$5-'By group'!AN$22)*Population!AN146+'By group'!AN$3*Population!$BO146)</f>
        <v>-63.23547449052527</v>
      </c>
      <c r="AO146" s="8">
        <f>step*((-'By group'!AO$4-'By group'!AO$5-'By group'!AO$22)*Population!AO146+'By group'!AO$3*Population!$BO146)</f>
        <v>20122.913010096818</v>
      </c>
      <c r="AP146" s="4">
        <f>step*((-'By group'!AP$4-'By group'!AP$5-'By group'!AP$22)*Population!AP146+'By group'!AP$3*Population!$BO146)</f>
        <v>-695.88753231088401</v>
      </c>
      <c r="AQ146" s="4">
        <f>step*((-'By group'!AQ$4-'By group'!AQ$5-'By group'!AQ$22)*Population!AQ146+'By group'!AQ$3*Population!$BO146)</f>
        <v>-4562.1555112716633</v>
      </c>
      <c r="AR146" s="4">
        <f>step*((-'By group'!AR$4-'By group'!AR$5-'By group'!AR$22)*Population!AR146+'By group'!AR$3*Population!$BO146)</f>
        <v>-7292.5306091248221</v>
      </c>
      <c r="AS146" s="4">
        <f>step*((-'By group'!AS$4-'By group'!AS$5-'By group'!AS$22)*Population!AS146+'By group'!AS$3*Population!$BO146)</f>
        <v>-2954.8294027149805</v>
      </c>
      <c r="AT146" s="4">
        <f>step*((-'By group'!AT$4-'By group'!AT$5-'By group'!AT$22)*Population!AT146+'By group'!AT$3*Population!$BO146)</f>
        <v>-715.41894759794707</v>
      </c>
      <c r="AU146" s="4">
        <f>step*((-'By group'!AU$4-'By group'!AU$5-'By group'!AU$22)*Population!AU146+'By group'!AU$3*Population!$BO146)</f>
        <v>-662.66879731900997</v>
      </c>
      <c r="AV146" s="4">
        <f>step*((-'By group'!AV$4-'By group'!AV$5-'By group'!AV$22)*Population!AV146+'By group'!AV$3*Population!$BO146)</f>
        <v>0</v>
      </c>
      <c r="AW146" s="4">
        <f>step*((-'By group'!AW$4-'By group'!AW$5-'By group'!AW$22)*Population!AW146+'By group'!AW$3*Population!$BO146)</f>
        <v>0</v>
      </c>
      <c r="AX146" s="4">
        <f>step*((-'By group'!AX$4-'By group'!AX$5-'By group'!AX$22)*Population!AX146+'By group'!AX$3*Population!$BO146)</f>
        <v>0</v>
      </c>
      <c r="AY146" s="4">
        <f>step*((-'By group'!AY$4-'By group'!AY$5-'By group'!AY$22)*Population!AY146+'By group'!AY$3*Population!$BO146)</f>
        <v>-366.41760273469015</v>
      </c>
      <c r="AZ146" s="4">
        <f>step*((-'By group'!AZ$4-'By group'!AZ$5-'By group'!AZ$22)*Population!AZ146+'By group'!AZ$3*Population!$BO146)</f>
        <v>-207.05598880839003</v>
      </c>
      <c r="BA146" s="4">
        <f>step*((-'By group'!BA$4-'By group'!BA$5-'By group'!BA$22)*Population!BA146+'By group'!BA$3*Population!$BO146)</f>
        <v>-195.02427536320073</v>
      </c>
      <c r="BB146" s="8">
        <f>step*((-'By group'!BB$4-'By group'!BB$5-'By group'!BB$22)*Population!BB146+'By group'!BB$3*Population!$BO146)</f>
        <v>6326.4800345043132</v>
      </c>
      <c r="BC146" s="4">
        <f>step*((-'By group'!BC$4-'By group'!BC$5-'By group'!BC$22)*Population!BC146+'By group'!BC$3*Population!$BO146)</f>
        <v>-480.3738287724974</v>
      </c>
      <c r="BD146" s="4">
        <f>step*((-'By group'!BD$4-'By group'!BD$5-'By group'!BD$22)*Population!BD146+'By group'!BD$3*Population!$BO146)</f>
        <v>-2436.4761495297594</v>
      </c>
      <c r="BE146" s="4">
        <f>step*((-'By group'!BE$4-'By group'!BE$5-'By group'!BE$22)*Population!BE146+'By group'!BE$3*Population!$BO146)</f>
        <v>-3390.0780530743</v>
      </c>
      <c r="BF146" s="4">
        <f>step*((-'By group'!BF$4-'By group'!BF$5-'By group'!BF$22)*Population!BF146+'By group'!BF$3*Population!$BO146)</f>
        <v>-1257.8706742062559</v>
      </c>
      <c r="BG146" s="4">
        <f>step*((-'By group'!BG$4-'By group'!BG$5-'By group'!BG$22)*Population!BG146+'By group'!BG$3*Population!$BO146)</f>
        <v>-287.08365551316166</v>
      </c>
      <c r="BH146" s="4">
        <f>step*((-'By group'!BH$4-'By group'!BH$5-'By group'!BH$22)*Population!BH146+'By group'!BH$3*Population!$BO146)</f>
        <v>-246.84794433489265</v>
      </c>
      <c r="BI146" s="4">
        <f>step*((-'By group'!BI$4-'By group'!BI$5-'By group'!BI$22)*Population!BI146+'By group'!BI$3*Population!$BO146)</f>
        <v>0</v>
      </c>
      <c r="BJ146" s="4">
        <f>step*((-'By group'!BJ$4-'By group'!BJ$5-'By group'!BJ$22)*Population!BJ146+'By group'!BJ$3*Population!$BO146)</f>
        <v>0</v>
      </c>
      <c r="BK146" s="4">
        <f>step*((-'By group'!BK$4-'By group'!BK$5-'By group'!BK$22)*Population!BK146+'By group'!BK$3*Population!$BO146)</f>
        <v>0</v>
      </c>
      <c r="BL146" s="4">
        <f>step*((-'By group'!BL$4-'By group'!BL$5-'By group'!BL$22)*Population!BL146+'By group'!BL$3*Population!$BO146)</f>
        <v>-162.3201899134524</v>
      </c>
      <c r="BM146" s="4">
        <f>step*((-'By group'!BM$4-'By group'!BM$5-'By group'!BM$22)*Population!BM146+'By group'!BM$3*Population!$BO146)</f>
        <v>-82.651050955684738</v>
      </c>
      <c r="BN146" s="4">
        <f>step*((-'By group'!BN$4-'By group'!BN$5-'By group'!BN$22)*Population!BN146+'By group'!BN$3*Population!$BO146)</f>
        <v>-69.168158731528209</v>
      </c>
      <c r="BO146" s="71">
        <f>-step*SUM(SCR!B146:N146)*Population!B146</f>
        <v>-157167.75690214685</v>
      </c>
      <c r="BP146" s="4">
        <f>step*-SUM('By group'!C$11:C$21)*Population!C146</f>
        <v>-150707.92988120386</v>
      </c>
      <c r="BQ146" s="4">
        <f>step*-SUM('By group'!D$11:D$21)*Population!D146</f>
        <v>-109887.75712826439</v>
      </c>
      <c r="BR146" s="4">
        <f>step*-SUM('By group'!E$11:E$21)*Population!E146</f>
        <v>-45244.501373371779</v>
      </c>
      <c r="BS146" s="4">
        <f>step*-SUM('By group'!F$11:F$21)*Population!F146</f>
        <v>-13528.837171073203</v>
      </c>
      <c r="BT146" s="4">
        <f>step*-SUM('By group'!G$11:G$21)*Population!G146</f>
        <v>-6491.4162108750834</v>
      </c>
      <c r="BU146" s="4">
        <f>step*-SUM('By group'!H$11:H$21)*Population!H146</f>
        <v>0</v>
      </c>
      <c r="BV146" s="4">
        <f>step*-SUM('By group'!I$11:I$21)*Population!I146</f>
        <v>0</v>
      </c>
      <c r="BW146" s="4">
        <f>step*-SUM('By group'!J$11:J$21)*Population!J146</f>
        <v>0</v>
      </c>
      <c r="BX146" s="4">
        <f>step*-SUM('By group'!K$11:K$21)*Population!K146</f>
        <v>0</v>
      </c>
      <c r="BY146" s="4">
        <f>step*-SUM('By group'!L$11:L$21)*Population!L146</f>
        <v>-2286.8453236488403</v>
      </c>
      <c r="BZ146" s="4">
        <f>step*-SUM('By group'!M$11:M$21)*Population!M146</f>
        <v>-1135.1695090120493</v>
      </c>
      <c r="CA146" s="4">
        <f>step*-SUM('By group'!N$11:N$21)*Population!N146</f>
        <v>0</v>
      </c>
      <c r="CB146" s="13">
        <f>-step*SUM(SCR!O146:AA146)*Population!O146</f>
        <v>-77726.5875342582</v>
      </c>
      <c r="CC146" s="4">
        <f>step*-SUM('By group'!P$11:P$21)*Population!P146</f>
        <v>-74522.069077121851</v>
      </c>
      <c r="CD146" s="4">
        <f>step*-SUM('By group'!Q$11:Q$21)*Population!Q146</f>
        <v>-54315.484793924319</v>
      </c>
      <c r="CE146" s="4">
        <f>step*-SUM('By group'!R$11:R$21)*Population!R146</f>
        <v>-22350.822969500492</v>
      </c>
      <c r="CF146" s="4">
        <f>step*-SUM('By group'!S$11:S$21)*Population!S146</f>
        <v>-6680.3402599481087</v>
      </c>
      <c r="CG146" s="4">
        <f>step*-SUM('By group'!T$11:T$21)*Population!T146</f>
        <v>-3204.3476011907383</v>
      </c>
      <c r="CH146" s="4">
        <f>step*-SUM('By group'!U$11:U$21)*Population!U146</f>
        <v>0</v>
      </c>
      <c r="CI146" s="4">
        <f>step*-SUM('By group'!V$11:V$21)*Population!V146</f>
        <v>0</v>
      </c>
      <c r="CJ146" s="4">
        <f>step*-SUM('By group'!W$11:W$21)*Population!W146</f>
        <v>0</v>
      </c>
      <c r="CK146" s="4">
        <f>step*-SUM('By group'!X$11:X$21)*Population!X146</f>
        <v>0</v>
      </c>
      <c r="CL146" s="4">
        <f>step*-SUM('By group'!Y$11:Y$21)*Population!Y146</f>
        <v>-1128.1590295497422</v>
      </c>
      <c r="CM146" s="4">
        <f>step*-SUM('By group'!Z$11:Z$21)*Population!Z146</f>
        <v>-559.65074988670153</v>
      </c>
      <c r="CN146" s="4">
        <f>step*-SUM('By group'!AA$11:AA$21)*Population!AA146</f>
        <v>0</v>
      </c>
      <c r="CO146" s="13">
        <f>-step*SUM(SCR!AB146:AN146)*Population!AB146</f>
        <v>-5506.860671162648</v>
      </c>
      <c r="CP146" s="4">
        <f>step*-SUM('By group'!AC$11:AC$21)*Population!AC146</f>
        <v>-5289.5625088410325</v>
      </c>
      <c r="CQ146" s="4">
        <f>step*-SUM('By group'!AD$11:AD$21)*Population!AD146</f>
        <v>-3876.7573463310468</v>
      </c>
      <c r="CR146" s="4">
        <f>step*-SUM('By group'!AE$11:AE$21)*Population!AE146</f>
        <v>-1607.6424272333666</v>
      </c>
      <c r="CS146" s="4">
        <f>step*-SUM('By group'!AF$11:AF$21)*Population!AF146</f>
        <v>-483.31637068478358</v>
      </c>
      <c r="CT146" s="4">
        <f>step*-SUM('By group'!AG$11:AG$21)*Population!AG146</f>
        <v>-232.80871827973738</v>
      </c>
      <c r="CU146" s="4">
        <f>step*-SUM('By group'!AH$11:AH$21)*Population!AH146</f>
        <v>0</v>
      </c>
      <c r="CV146" s="4">
        <f>step*-SUM('By group'!AI$11:AI$21)*Population!AI146</f>
        <v>0</v>
      </c>
      <c r="CW146" s="4">
        <f>step*-SUM('By group'!AJ$11:AJ$21)*Population!AJ146</f>
        <v>0</v>
      </c>
      <c r="CX146" s="4">
        <f>step*-SUM('By group'!AK$11:AK$21)*Population!AK146</f>
        <v>0</v>
      </c>
      <c r="CY146" s="4">
        <f>step*-SUM('By group'!AL$11:AL$21)*Population!AL146</f>
        <v>-82.623919718062751</v>
      </c>
      <c r="CZ146" s="4">
        <f>step*-SUM('By group'!AM$11:AM$21)*Population!AM146</f>
        <v>-41.329764160034031</v>
      </c>
      <c r="DA146" s="4">
        <f>step*-SUM('By group'!AN$11:AN$21)*Population!AN146</f>
        <v>0</v>
      </c>
      <c r="DB146" s="13">
        <f>-step*SUM(SCR!AO146:BA146)*Population!AO146</f>
        <v>-18147.924447837369</v>
      </c>
      <c r="DC146" s="4">
        <f>step*-SUM('By group'!AP$11:AP$21)*Population!AP146</f>
        <v>-17397.1883077721</v>
      </c>
      <c r="DD146" s="4">
        <f>step*-SUM('By group'!AQ$11:AQ$21)*Population!AQ146</f>
        <v>-12672.654197976843</v>
      </c>
      <c r="DE146" s="4">
        <f>step*-SUM('By group'!AR$11:AR$21)*Population!AR146</f>
        <v>-5208.9504350891584</v>
      </c>
      <c r="DF146" s="4">
        <f>step*-SUM('By group'!AS$11:AS$21)*Population!AS146</f>
        <v>-1555.1733698499897</v>
      </c>
      <c r="DG146" s="4">
        <f>step*-SUM('By group'!AT$11:AT$21)*Population!AT146</f>
        <v>-745.22807041452813</v>
      </c>
      <c r="DH146" s="4">
        <f>step*-SUM('By group'!AU$11:AU$21)*Population!AU146</f>
        <v>0</v>
      </c>
      <c r="DI146" s="4">
        <f>step*-SUM('By group'!AV$11:AV$21)*Population!AV146</f>
        <v>0</v>
      </c>
      <c r="DJ146" s="4">
        <f>step*-SUM('By group'!AW$11:AW$21)*Population!AW146</f>
        <v>0</v>
      </c>
      <c r="DK146" s="4">
        <f>step*-SUM('By group'!AX$11:AX$21)*Population!AX146</f>
        <v>0</v>
      </c>
      <c r="DL146" s="4">
        <f>step*-SUM('By group'!AY$11:AY$21)*Population!AY146</f>
        <v>-261.72685909620725</v>
      </c>
      <c r="DM146" s="4">
        <f>step*-SUM('By group'!AZ$11:AZ$21)*Population!AZ146</f>
        <v>-129.40999300524376</v>
      </c>
      <c r="DN146" s="4">
        <f>step*-SUM('By group'!BA$11:BA$21)*Population!BA146</f>
        <v>0</v>
      </c>
      <c r="DO146" s="13">
        <f>-step*SUM(SCR!BB146:BN146)*Population!BB146</f>
        <v>-8498.8806784982353</v>
      </c>
      <c r="DP146" s="4">
        <f>step*-SUM('By group'!BC$11:BC$21)*Population!BC146</f>
        <v>-8006.230479541623</v>
      </c>
      <c r="DQ146" s="4">
        <f>step*-SUM('By group'!BD$11:BD$21)*Population!BD146</f>
        <v>-5537.445794385816</v>
      </c>
      <c r="DR146" s="4">
        <f>step*-SUM('By group'!BE$11:BE$21)*Population!BE146</f>
        <v>-2118.7987831714377</v>
      </c>
      <c r="DS146" s="4">
        <f>step*-SUM('By group'!BF$11:BF$21)*Population!BF146</f>
        <v>-598.9860353363124</v>
      </c>
      <c r="DT146" s="4">
        <f>step*-SUM('By group'!BG$11:BG$21)*Population!BG146</f>
        <v>-276.04197645496311</v>
      </c>
      <c r="DU146" s="4">
        <f>step*-SUM('By group'!BH$11:BH$21)*Population!BH146</f>
        <v>0</v>
      </c>
      <c r="DV146" s="4">
        <f>step*-SUM('By group'!BI$11:BI$21)*Population!BI146</f>
        <v>0</v>
      </c>
      <c r="DW146" s="4">
        <f>step*-SUM('By group'!BJ$11:BJ$21)*Population!BJ146</f>
        <v>0</v>
      </c>
      <c r="DX146" s="4">
        <f>step*-SUM('By group'!BK$11:BK$21)*Population!BK146</f>
        <v>0</v>
      </c>
      <c r="DY146" s="4">
        <f>step*-SUM('By group'!BL$11:BL$21)*Population!BL146</f>
        <v>-90.17788328525134</v>
      </c>
      <c r="DZ146" s="4">
        <f>step*-SUM('By group'!BM$11:BM$21)*Population!BM146</f>
        <v>-41.325525477842369</v>
      </c>
      <c r="EA146" s="4">
        <f>step*-SUM('By group'!BN$11:BN$21)*Population!BN146</f>
        <v>0</v>
      </c>
      <c r="EB146" s="52">
        <v>0</v>
      </c>
      <c r="EC146" s="4">
        <f t="shared" si="196"/>
        <v>157167.75690214685</v>
      </c>
      <c r="ED146" s="4">
        <f t="shared" si="196"/>
        <v>150707.92988120386</v>
      </c>
      <c r="EE146" s="4">
        <f t="shared" si="197"/>
        <v>109887.75712826439</v>
      </c>
      <c r="EF146" s="4">
        <f t="shared" si="198"/>
        <v>45244.501373371779</v>
      </c>
      <c r="EG146" s="4">
        <f t="shared" si="199"/>
        <v>13528.837171073203</v>
      </c>
      <c r="EH146" s="4">
        <f t="shared" si="199"/>
        <v>6491.4162108750834</v>
      </c>
      <c r="EI146" s="4">
        <v>0</v>
      </c>
      <c r="EJ146" s="4">
        <f t="shared" si="200"/>
        <v>0</v>
      </c>
      <c r="EK146" s="4">
        <f t="shared" si="201"/>
        <v>0</v>
      </c>
      <c r="EL146" s="4">
        <f t="shared" si="202"/>
        <v>0</v>
      </c>
      <c r="EM146" s="4">
        <f t="shared" si="203"/>
        <v>2286.8453236488403</v>
      </c>
      <c r="EN146" s="4">
        <f t="shared" si="204"/>
        <v>1135.1695090120493</v>
      </c>
      <c r="EO146" s="52">
        <v>0</v>
      </c>
      <c r="EP146" s="4">
        <f t="shared" si="205"/>
        <v>77726.5875342582</v>
      </c>
      <c r="EQ146" s="4">
        <f t="shared" si="206"/>
        <v>74522.069077121851</v>
      </c>
      <c r="ER146" s="4">
        <f t="shared" si="207"/>
        <v>54315.484793924319</v>
      </c>
      <c r="ES146" s="4">
        <f t="shared" si="208"/>
        <v>22350.822969500492</v>
      </c>
      <c r="ET146" s="4">
        <f t="shared" si="209"/>
        <v>6680.3402599481087</v>
      </c>
      <c r="EU146" s="4">
        <f t="shared" si="210"/>
        <v>3204.3476011907383</v>
      </c>
      <c r="EV146" s="4">
        <v>0</v>
      </c>
      <c r="EW146" s="4">
        <f t="shared" si="211"/>
        <v>0</v>
      </c>
      <c r="EX146" s="4">
        <f t="shared" si="212"/>
        <v>0</v>
      </c>
      <c r="EY146" s="4">
        <f t="shared" si="213"/>
        <v>0</v>
      </c>
      <c r="EZ146" s="4">
        <f t="shared" si="214"/>
        <v>1128.1590295497422</v>
      </c>
      <c r="FA146" s="4">
        <f t="shared" si="215"/>
        <v>559.65074988670153</v>
      </c>
      <c r="FB146" s="52">
        <v>0</v>
      </c>
      <c r="FC146" s="4">
        <f t="shared" si="216"/>
        <v>5506.860671162648</v>
      </c>
      <c r="FD146" s="4">
        <f t="shared" si="217"/>
        <v>5289.5625088410325</v>
      </c>
      <c r="FE146" s="4">
        <f t="shared" si="218"/>
        <v>3876.7573463310468</v>
      </c>
      <c r="FF146" s="4">
        <f t="shared" si="219"/>
        <v>1607.6424272333666</v>
      </c>
      <c r="FG146" s="4">
        <f t="shared" si="220"/>
        <v>483.31637068478358</v>
      </c>
      <c r="FH146" s="4">
        <f t="shared" si="221"/>
        <v>232.80871827973738</v>
      </c>
      <c r="FI146" s="4">
        <v>0</v>
      </c>
      <c r="FJ146" s="4">
        <f t="shared" si="222"/>
        <v>0</v>
      </c>
      <c r="FK146" s="4">
        <f t="shared" si="223"/>
        <v>0</v>
      </c>
      <c r="FL146" s="4">
        <f t="shared" si="224"/>
        <v>0</v>
      </c>
      <c r="FM146" s="4">
        <f t="shared" si="225"/>
        <v>82.623919718062751</v>
      </c>
      <c r="FN146" s="9">
        <f t="shared" si="226"/>
        <v>41.329764160034031</v>
      </c>
      <c r="FO146" s="4">
        <v>0</v>
      </c>
      <c r="FP146" s="4">
        <f t="shared" si="227"/>
        <v>18147.924447837369</v>
      </c>
      <c r="FQ146" s="4">
        <f t="shared" si="228"/>
        <v>17397.1883077721</v>
      </c>
      <c r="FR146" s="4">
        <f t="shared" si="229"/>
        <v>12672.654197976843</v>
      </c>
      <c r="FS146" s="4">
        <f t="shared" si="230"/>
        <v>5208.9504350891584</v>
      </c>
      <c r="FT146" s="4">
        <f t="shared" si="231"/>
        <v>1555.1733698499897</v>
      </c>
      <c r="FU146" s="4">
        <f t="shared" si="232"/>
        <v>745.22807041452813</v>
      </c>
      <c r="FV146" s="4">
        <v>0</v>
      </c>
      <c r="FW146" s="4">
        <f t="shared" si="233"/>
        <v>0</v>
      </c>
      <c r="FX146" s="4">
        <f t="shared" si="234"/>
        <v>0</v>
      </c>
      <c r="FY146" s="4">
        <f t="shared" si="235"/>
        <v>0</v>
      </c>
      <c r="FZ146" s="4">
        <f t="shared" si="236"/>
        <v>261.72685909620725</v>
      </c>
      <c r="GA146" s="4">
        <f t="shared" si="237"/>
        <v>129.40999300524376</v>
      </c>
      <c r="GB146" s="4">
        <v>0</v>
      </c>
      <c r="GC146" s="4">
        <f t="shared" si="238"/>
        <v>8498.8806784982353</v>
      </c>
      <c r="GD146" s="4">
        <f t="shared" si="179"/>
        <v>8006.230479541623</v>
      </c>
      <c r="GE146" s="4">
        <f t="shared" si="180"/>
        <v>5537.445794385816</v>
      </c>
      <c r="GF146" s="4">
        <f t="shared" si="181"/>
        <v>2118.7987831714377</v>
      </c>
      <c r="GG146" s="4">
        <f t="shared" si="182"/>
        <v>598.9860353363124</v>
      </c>
      <c r="GH146" s="4">
        <f t="shared" si="183"/>
        <v>276.04197645496311</v>
      </c>
      <c r="GI146" s="4">
        <v>0</v>
      </c>
      <c r="GJ146" s="4">
        <f t="shared" si="239"/>
        <v>0</v>
      </c>
      <c r="GK146" s="4">
        <f t="shared" si="240"/>
        <v>0</v>
      </c>
      <c r="GL146" s="4">
        <f t="shared" si="184"/>
        <v>0</v>
      </c>
      <c r="GM146" s="4">
        <f t="shared" si="185"/>
        <v>90.17788328525134</v>
      </c>
      <c r="GN146" s="4">
        <f t="shared" si="186"/>
        <v>41.325525477842369</v>
      </c>
      <c r="GO146" s="52">
        <v>0</v>
      </c>
      <c r="GP146" s="4">
        <f>step*(-'By group'!C$32*Population!C146+'By group'!I$33*Population!I146)</f>
        <v>0</v>
      </c>
      <c r="GQ146" s="4">
        <f>step*(-'By group'!D$32*Population!D146+'By group'!J$33*Population!J146)</f>
        <v>0</v>
      </c>
      <c r="GR146" s="4">
        <f>step*(-'By group'!E$32*Population!E146+'By group'!K$33*Population!K146)</f>
        <v>0</v>
      </c>
      <c r="GS146" s="4">
        <f>step*(-'By group'!F$32*Population!F146+'By group'!L$33*Population!L146)</f>
        <v>-5620.9959237121811</v>
      </c>
      <c r="GT146" s="4">
        <f>step*(-'By group'!G$32*Population!G146+'By group'!M$33*Population!M146)</f>
        <v>-730.69848766899213</v>
      </c>
      <c r="GU146" s="4">
        <f>step*(-'By group'!H$32*Population!H146+'By group'!N$33*Population!N146)</f>
        <v>-639.24333304153129</v>
      </c>
      <c r="GV146" s="46">
        <f t="shared" si="241"/>
        <v>0</v>
      </c>
      <c r="GW146" s="14">
        <f t="shared" si="242"/>
        <v>0</v>
      </c>
      <c r="GX146" s="4">
        <f t="shared" si="243"/>
        <v>0</v>
      </c>
      <c r="GY146" s="4">
        <f t="shared" si="244"/>
        <v>5620.9959237121811</v>
      </c>
      <c r="GZ146" s="4">
        <f t="shared" si="245"/>
        <v>730.69848766899213</v>
      </c>
      <c r="HA146" s="4">
        <f t="shared" si="246"/>
        <v>639.24333304153129</v>
      </c>
      <c r="HB146" s="8">
        <v>0</v>
      </c>
      <c r="HC146" s="4">
        <f>step*(-'By group'!P$32*Population!P146+'By group'!V$33*Population!V146)</f>
        <v>0</v>
      </c>
      <c r="HD146" s="4">
        <f>step*(-'By group'!Q$32*Population!Q146+'By group'!W$33*Population!W146)</f>
        <v>0</v>
      </c>
      <c r="HE146" s="4">
        <f>step*(-'By group'!R$32*Population!R146+'By group'!X$33*Population!X146)</f>
        <v>0</v>
      </c>
      <c r="HF146" s="4">
        <f>step*(-'By group'!S$32*Population!S146+'By group'!Y$33*Population!Y146)</f>
        <v>-2776.090615199183</v>
      </c>
      <c r="HG146" s="4">
        <f>step*(-'By group'!T$32*Population!T146+'By group'!Z$33*Population!Z146)</f>
        <v>-361.04414529479698</v>
      </c>
      <c r="HH146" s="4">
        <f>step*(-'By group'!U$32*Population!U146+'By group'!AA$33*Population!AA146)</f>
        <v>-315.68162227051289</v>
      </c>
      <c r="HI146" s="14">
        <f t="shared" si="247"/>
        <v>0</v>
      </c>
      <c r="HJ146" s="46">
        <f t="shared" si="248"/>
        <v>0</v>
      </c>
      <c r="HK146" s="4">
        <f t="shared" si="249"/>
        <v>0</v>
      </c>
      <c r="HL146" s="4">
        <f t="shared" si="250"/>
        <v>2776.090615199183</v>
      </c>
      <c r="HM146" s="4">
        <f t="shared" si="251"/>
        <v>361.04414529479698</v>
      </c>
      <c r="HN146" s="9">
        <f t="shared" si="252"/>
        <v>315.68162227051289</v>
      </c>
      <c r="HO146" s="4">
        <v>0</v>
      </c>
      <c r="HP146" s="4">
        <f>step*(-'By group'!AC$32*Population!AC146+'By group'!AI$33*Population!AI146)</f>
        <v>0</v>
      </c>
      <c r="HQ146" s="4">
        <f>step*(-'By group'!AD$32*Population!AD146+'By group'!AJ$33*Population!AJ146)</f>
        <v>0</v>
      </c>
      <c r="HR146" s="4">
        <f>step*(-'By group'!AE$32*Population!AE146+'By group'!AK$33*Population!AK146)</f>
        <v>0</v>
      </c>
      <c r="HS146" s="4">
        <f>step*(-'By group'!AF$32*Population!AF146+'By group'!AL$33*Population!AL146)</f>
        <v>-200.3462254833604</v>
      </c>
      <c r="HT146" s="4">
        <f>step*(-'By group'!AG$32*Population!AG146+'By group'!AM$33*Population!AM146)</f>
        <v>-25.896861575930465</v>
      </c>
      <c r="HU146" s="4">
        <f>step*(-'By group'!AH$32*Population!AH146+'By group'!AN$33*Population!AN146)</f>
        <v>-22.799472538917581</v>
      </c>
      <c r="HV146" s="14">
        <f t="shared" si="253"/>
        <v>0</v>
      </c>
      <c r="HW146" s="46">
        <f t="shared" si="254"/>
        <v>0</v>
      </c>
      <c r="HX146" s="4">
        <f t="shared" si="255"/>
        <v>0</v>
      </c>
      <c r="HY146" s="4">
        <f t="shared" si="256"/>
        <v>200.3462254833604</v>
      </c>
      <c r="HZ146" s="4">
        <f t="shared" si="257"/>
        <v>25.896861575930465</v>
      </c>
      <c r="IA146" s="4">
        <f t="shared" si="258"/>
        <v>22.799472538917581</v>
      </c>
      <c r="IB146" s="8">
        <v>0</v>
      </c>
      <c r="IC146" s="4">
        <f>step*(-'By group'!AP$32*Population!AP146+'By group'!AV$33*Population!AV146)</f>
        <v>0</v>
      </c>
      <c r="ID146" s="4">
        <f>step*(-'By group'!AQ$32*Population!AQ146+'By group'!AW$33*Population!AW146)</f>
        <v>0</v>
      </c>
      <c r="IE146" s="4">
        <f>step*(-'By group'!AR$32*Population!AR146+'By group'!AX$33*Population!AX146)</f>
        <v>0</v>
      </c>
      <c r="IF146" s="4">
        <f>step*(-'By group'!AS$32*Population!AS146+'By group'!AY$33*Population!AY146)</f>
        <v>-646.7232553768913</v>
      </c>
      <c r="IG146" s="4">
        <f>step*(-'By group'!AT$32*Population!AT146+'By group'!AZ$33*Population!AZ146)</f>
        <v>-84.340617580283762</v>
      </c>
      <c r="IH146" s="4">
        <f>step*(-'By group'!AU$32*Population!AU146+'By group'!BA$33*Population!BA146)</f>
        <v>-73.709670823598501</v>
      </c>
      <c r="II146" s="14">
        <f t="shared" si="187"/>
        <v>0</v>
      </c>
      <c r="IJ146" s="4">
        <f t="shared" si="188"/>
        <v>0</v>
      </c>
      <c r="IK146" s="4">
        <f t="shared" si="259"/>
        <v>0</v>
      </c>
      <c r="IL146" s="4">
        <f t="shared" si="260"/>
        <v>646.7232553768913</v>
      </c>
      <c r="IM146" s="4">
        <f t="shared" si="261"/>
        <v>84.340617580283762</v>
      </c>
      <c r="IN146" s="4">
        <f t="shared" si="262"/>
        <v>73.709670823598501</v>
      </c>
      <c r="IO146" s="8">
        <v>0</v>
      </c>
      <c r="IP146" s="4">
        <f>step*(-'By group'!BC$32*Population!BC146+'By group'!BI$33*Population!BI146)</f>
        <v>0</v>
      </c>
      <c r="IQ146" s="4">
        <f>step*(-'By group'!BD$32*Population!BD146+'By group'!BJ$33*Population!BJ146)</f>
        <v>0</v>
      </c>
      <c r="IR146" s="4">
        <f>step*(-'By group'!BE$32*Population!BE146+'By group'!BK$33*Population!BK146)</f>
        <v>0</v>
      </c>
      <c r="IS146" s="4">
        <f>step*(-'By group'!BF$32*Population!BF146+'By group'!BL$33*Population!BL146)</f>
        <v>-254.40407602553051</v>
      </c>
      <c r="IT146" s="4">
        <f>step*(-'By group'!BG$32*Population!BG146+'By group'!BM$33*Population!BM146)</f>
        <v>-34.545632552071439</v>
      </c>
      <c r="IU146" s="4">
        <f>step*(-'By group'!BH$32*Population!BH146+'By group'!BN$33*Population!BN146)</f>
        <v>-28.270100654873964</v>
      </c>
      <c r="IV146" s="14">
        <f t="shared" si="189"/>
        <v>0</v>
      </c>
      <c r="IW146" s="4">
        <f t="shared" si="190"/>
        <v>0</v>
      </c>
      <c r="IX146" s="4">
        <f t="shared" si="191"/>
        <v>0</v>
      </c>
      <c r="IY146" s="4">
        <f t="shared" si="192"/>
        <v>254.40407602553051</v>
      </c>
      <c r="IZ146" s="4">
        <f t="shared" si="193"/>
        <v>34.545632552071439</v>
      </c>
      <c r="JA146" s="4">
        <f t="shared" si="194"/>
        <v>28.270100654873964</v>
      </c>
      <c r="JB146" s="75">
        <f>step*(+prop_idu_male*'By group'!BB$9*Population!BB146-'By group'!B$8*Population!B146)</f>
        <v>-1100.4955669710027</v>
      </c>
      <c r="JC146" s="46">
        <f>step*(+prop_idu_male*'By group'!BC$9*Population!BC146-'By group'!C$8*Population!C146)</f>
        <v>-6.5746488365151983</v>
      </c>
      <c r="JD146" s="46">
        <f>step*(+prop_idu_male*'By group'!BD$9*Population!BD146-'By group'!D$8*Population!D146)</f>
        <v>-19.31957744434769</v>
      </c>
      <c r="JE146" s="46">
        <f>step*(+prop_idu_male*'By group'!BE$9*Population!BE146-'By group'!E$8*Population!E146)</f>
        <v>-20.079692146880163</v>
      </c>
      <c r="JF146" s="46">
        <f>step*(+prop_idu_male*'By group'!BF$9*Population!BF146-'By group'!F$8*Population!F146)</f>
        <v>-6.0456353431330268</v>
      </c>
      <c r="JG146" s="46">
        <f>step*(+prop_idu_male*'By group'!BG$9*Population!BG146-'By group'!G$8*Population!G146)</f>
        <v>-1.1657830934766344</v>
      </c>
      <c r="JH146" s="46">
        <f>step*(+prop_idu_male*'By group'!BH$9*Population!BH146-'By group'!H$8*Population!H146)</f>
        <v>-0.98830701492424478</v>
      </c>
      <c r="JI146" s="46">
        <f>step*(+prop_idu_male*'By group'!BI$9*Population!BI146-'By group'!I$8*Population!I146)</f>
        <v>0</v>
      </c>
      <c r="JJ146" s="46">
        <f>step*(+prop_idu_male*'By group'!BJ$9*Population!BJ146-'By group'!J$8*Population!J146)</f>
        <v>0</v>
      </c>
      <c r="JK146" s="46">
        <f>step*(+prop_idu_male*'By group'!BK$9*Population!BK146-'By group'!K$8*Population!K146)</f>
        <v>0</v>
      </c>
      <c r="JL146" s="46">
        <f>step*(+prop_idu_male*'By group'!BL$9*Population!BL146-'By group'!L$8*Population!L146)</f>
        <v>-2.0704184037642372</v>
      </c>
      <c r="JM146" s="46">
        <f>step*(+prop_idu_male*'By group'!BM$9*Population!BM146-'By group'!M$8*Population!M146)</f>
        <v>-1.0359882478652276</v>
      </c>
      <c r="JN146" s="46">
        <f>step*(+prop_idu_male*'By group'!BN$9*Population!BN146-'By group'!N$8*Population!N146)</f>
        <v>-0.83382384690882183</v>
      </c>
      <c r="JO146" s="45">
        <f>step*(+(1-prop_idu_male)*'By group'!BB$9*Population!BB146-'By group'!O$8*Population!O146-'By group'!O$6*Population!O146+'By group'!AB$7*Population!AB146)</f>
        <v>-8236.3115907137835</v>
      </c>
      <c r="JP146" s="46">
        <f>step*(+(1-prop_idu_male)*'By group'!BC$9*Population!BC146-'By group'!P$8*Population!P146-'By group'!P$6*Population!P146+'By group'!AC$7*Population!AC146)</f>
        <v>-12.618630990503817</v>
      </c>
      <c r="JQ146" s="46">
        <f>step*(+(1-prop_idu_male)*'By group'!BD$9*Population!BD146-'By group'!Q$8*Population!Q146-'By group'!Q$6*Population!Q146+'By group'!AD$7*Population!AD146)</f>
        <v>-36.609611752857276</v>
      </c>
      <c r="JR146" s="46">
        <f>step*(+(1-prop_idu_male)*'By group'!BE$9*Population!BE146-'By group'!R$8*Population!R146-'By group'!R$6*Population!R146+'By group'!AE$7*Population!AE146)</f>
        <v>-37.401180077466115</v>
      </c>
      <c r="JS146" s="46">
        <f>step*(+(1-prop_idu_male)*'By group'!BF$9*Population!BF146-'By group'!S$8*Population!S146-'By group'!S$6*Population!S146+'By group'!AF$7*Population!AF146)</f>
        <v>-11.118585832097896</v>
      </c>
      <c r="JT146" s="46">
        <f>step*(+(1-prop_idu_male)*'By group'!BG$9*Population!BG146-'By group'!T$8*Population!T146-'By group'!T$6*Population!T146+'By group'!AG$7*Population!AG146)</f>
        <v>-2.1248744216950639</v>
      </c>
      <c r="JU146" s="46">
        <f>step*(+(1-prop_idu_male)*'By group'!BH$9*Population!BH146-'By group'!U$8*Population!U146-'By group'!U$6*Population!U146+'By group'!AH$7*Population!AH146)</f>
        <v>-1.7740273668001814</v>
      </c>
      <c r="JV146" s="46">
        <f>step*(+(1-prop_idu_male)*'By group'!BI$9*Population!BI146-'By group'!V$8*Population!V146-'By group'!V$6*Population!V146+'By group'!AI$7*Population!AI146)</f>
        <v>0</v>
      </c>
      <c r="JW146" s="46">
        <f>step*(+(1-prop_idu_male)*'By group'!BJ$9*Population!BJ146-'By group'!W$8*Population!W146-'By group'!W$6*Population!W146+'By group'!AJ$7*Population!AJ146)</f>
        <v>0</v>
      </c>
      <c r="JX146" s="46">
        <f>step*(+(1-prop_idu_male)*'By group'!BK$9*Population!BK146-'By group'!X$8*Population!X146-'By group'!X$6*Population!X146+'By group'!AK$7*Population!AK146)</f>
        <v>0</v>
      </c>
      <c r="JY146" s="46">
        <f>step*(+(1-prop_idu_male)*'By group'!BL$9*Population!BL146-'By group'!Y$8*Population!Y146-'By group'!Y$6*Population!Y146+'By group'!AL$7*Population!AL146)</f>
        <v>-3.7118104909739058</v>
      </c>
      <c r="JZ146" s="46">
        <f>step*(+(1-prop_idu_male)*'By group'!BM$9*Population!BM146-'By group'!Z$8*Population!Z146-'By group'!Z$6*Population!Z146+'By group'!AM$7*Population!AM146)</f>
        <v>-1.8262717259185037</v>
      </c>
      <c r="KA146" s="76">
        <f>step*(+(1-prop_idu_male)*'By group'!BN$9*Population!BN146-'By group'!AA$8*Population!AA146-'By group'!AA$6*Population!AA146+'By group'!AN$7*Population!AN146)</f>
        <v>-1.4423833964907899</v>
      </c>
      <c r="KB146" s="46">
        <f>step*(+'By group'!O$6*Population!O146-'By group'!AB$7*Population!AB146)</f>
        <v>7047.9004687786055</v>
      </c>
      <c r="KC146" s="46">
        <f>step*(+'By group'!P$6*Population!P146-'By group'!AC$7*Population!AC146)</f>
        <v>9.1327144510339728</v>
      </c>
      <c r="KD146" s="46">
        <f>step*(+'By group'!Q$6*Population!Q146-'By group'!AD$7*Population!AD146)</f>
        <v>26.411008289398708</v>
      </c>
      <c r="KE146" s="46">
        <f>step*(+'By group'!R$6*Population!R146-'By group'!AE$7*Population!AE146)</f>
        <v>26.861408227667305</v>
      </c>
      <c r="KF146" s="46">
        <f>step*(+'By group'!S$6*Population!S146-'By group'!AF$7*Population!AF146)</f>
        <v>7.9581115127247344</v>
      </c>
      <c r="KG146" s="46">
        <f>step*(+'By group'!T$6*Population!T146-'By group'!AG$7*Population!AG146)</f>
        <v>1.5171299386315118</v>
      </c>
      <c r="KH146" s="46">
        <f>step*(+'By group'!U$6*Population!U146-'By group'!AH$7*Population!AH146)</f>
        <v>1.2611498316739576</v>
      </c>
      <c r="KI146" s="46">
        <f>step*(+'By group'!V$6*Population!V146-'By group'!AI$7*Population!AI146)</f>
        <v>0</v>
      </c>
      <c r="KJ146" s="46">
        <f>step*(+'By group'!W$6*Population!W146-'By group'!AJ$7*Population!AJ146)</f>
        <v>0</v>
      </c>
      <c r="KK146" s="46">
        <f>step*(+'By group'!X$6*Population!X146-'By group'!AK$7*Population!AK146)</f>
        <v>0</v>
      </c>
      <c r="KL146" s="46">
        <f>step*(+'By group'!Y$6*Population!Y146-'By group'!AL$7*Population!AL146)</f>
        <v>2.6377581913953145</v>
      </c>
      <c r="KM146" s="46">
        <f>step*(+'By group'!Z$6*Population!Z146-'By group'!AM$7*Population!AM146)</f>
        <v>1.2914162913185074</v>
      </c>
      <c r="KN146" s="46">
        <f>step*(+'By group'!AA$6*Population!AA146-'By group'!AN$7*Population!AN146)</f>
        <v>1.0140674499935192</v>
      </c>
      <c r="KO146" s="45">
        <v>0</v>
      </c>
      <c r="KP146" s="46">
        <v>0</v>
      </c>
      <c r="KQ146" s="46">
        <v>0</v>
      </c>
      <c r="KR146" s="46">
        <v>0</v>
      </c>
      <c r="KS146" s="46">
        <v>0</v>
      </c>
      <c r="KT146" s="46">
        <v>0</v>
      </c>
      <c r="KU146" s="46">
        <v>0</v>
      </c>
      <c r="KV146" s="46">
        <v>0</v>
      </c>
      <c r="KW146" s="46">
        <v>0</v>
      </c>
      <c r="KX146" s="46">
        <v>0</v>
      </c>
      <c r="KY146" s="46">
        <v>0</v>
      </c>
      <c r="KZ146" s="46">
        <v>0</v>
      </c>
      <c r="LA146" s="46">
        <v>0</v>
      </c>
      <c r="LB146" s="188">
        <f>step*(-'By group'!BB$9*Population!BB146+'By group'!B$8*Population!B146+'By group'!O$8*Population!O146)</f>
        <v>2288.9066889061796</v>
      </c>
      <c r="LC146" s="189">
        <f>step*(-'By group'!BC$9*Population!BC146+'By group'!C$8*Population!C146+'By group'!P$8*Population!P146)</f>
        <v>10.060565375985043</v>
      </c>
      <c r="LD146" s="189">
        <f>step*(-'By group'!BD$9*Population!BD146+'By group'!D$8*Population!D146+'By group'!Q$8*Population!Q146)</f>
        <v>29.518180907806254</v>
      </c>
      <c r="LE146" s="189">
        <f>step*(-'By group'!BE$9*Population!BE146+'By group'!E$8*Population!E146+'By group'!R$8*Population!R146)</f>
        <v>30.619463996678977</v>
      </c>
      <c r="LF146" s="189">
        <f>step*(-'By group'!BF$9*Population!BF146+'By group'!F$8*Population!F146+'By group'!S$8*Population!S146)</f>
        <v>9.2061096625061865</v>
      </c>
      <c r="LG146" s="189">
        <f>step*(-'By group'!BG$9*Population!BG146+'By group'!G$8*Population!G146+'By group'!T$8*Population!T146)</f>
        <v>1.7735275765401868</v>
      </c>
      <c r="LH146" s="189">
        <f>step*(-'By group'!BH$9*Population!BH146+'By group'!H$8*Population!H146+'By group'!U$8*Population!U146)</f>
        <v>1.5011845500504686</v>
      </c>
      <c r="LI146" s="189">
        <f>step*(-'By group'!BI$9*Population!BI146+'By group'!I$8*Population!I146+'By group'!V$8*Population!V146)</f>
        <v>0</v>
      </c>
      <c r="LJ146" s="189">
        <f>step*(-'By group'!BJ$9*Population!BJ146+'By group'!J$8*Population!J146+'By group'!W$8*Population!W146)</f>
        <v>0</v>
      </c>
      <c r="LK146" s="189">
        <f>step*(-'By group'!BK$9*Population!BK146+'By group'!K$8*Population!K146+'By group'!X$8*Population!X146)</f>
        <v>0</v>
      </c>
      <c r="LL146" s="189">
        <f>step*(-'By group'!BL$9*Population!BL146+'By group'!L$8*Population!L146+'By group'!Y$8*Population!Y146)</f>
        <v>3.1444707033428285</v>
      </c>
      <c r="LM146" s="189">
        <f>step*(-'By group'!BM$9*Population!BM146+'By group'!M$8*Population!M146+'By group'!Z$8*Population!Z146)</f>
        <v>1.5708436824652239</v>
      </c>
      <c r="LN146" s="189">
        <f>step*(-'By group'!BN$9*Population!BN146+'By group'!N$8*Population!N146+'By group'!AA$8*Population!AA146)</f>
        <v>1.2621397934060923</v>
      </c>
    </row>
    <row r="147" spans="1:326" x14ac:dyDescent="0.25">
      <c r="A147">
        <f t="shared" si="195"/>
        <v>71.5</v>
      </c>
      <c r="B147" s="52">
        <f>step*((-'By group'!B$4-'By group'!B$5-'By group'!B$22)*Population!B147+'By group'!B$3*Population!$BO147)</f>
        <v>220494.12355038209</v>
      </c>
      <c r="C147" s="4">
        <f>step*((-'By group'!C$4-'By group'!C$5-'By group'!C$22)*Population!C147+'By group'!C$3*Population!$BO147)</f>
        <v>-6045.3146023224881</v>
      </c>
      <c r="D147" s="4">
        <f>step*((-'By group'!D$4-'By group'!D$5-'By group'!D$22)*Population!D147+'By group'!D$3*Population!$BO147)</f>
        <v>-39671.306021013974</v>
      </c>
      <c r="E147" s="4">
        <f>step*((-'By group'!E$4-'By group'!E$5-'By group'!E$22)*Population!E147+'By group'!E$3*Population!$BO147)</f>
        <v>-63521.624302324024</v>
      </c>
      <c r="F147" s="4">
        <f>step*((-'By group'!F$4-'By group'!F$5-'By group'!F$22)*Population!F147+'By group'!F$3*Population!$BO147)</f>
        <v>-25777.718708497883</v>
      </c>
      <c r="G147" s="4">
        <f>step*((-'By group'!G$4-'By group'!G$5-'By group'!G$22)*Population!G147+'By group'!G$3*Population!$BO147)</f>
        <v>-6249.470872919017</v>
      </c>
      <c r="H147" s="4">
        <f>step*((-'By group'!H$4-'By group'!H$5-'By group'!H$22)*Population!H147+'By group'!H$3*Population!$BO147)</f>
        <v>-5805.3964846018371</v>
      </c>
      <c r="I147" s="4">
        <f>step*((-'By group'!I$4-'By group'!I$5-'By group'!I$22)*Population!I147+'By group'!I$3*Population!$BO147)</f>
        <v>0</v>
      </c>
      <c r="J147" s="4">
        <f>step*((-'By group'!J$4-'By group'!J$5-'By group'!J$22)*Population!J147+'By group'!J$3*Population!$BO147)</f>
        <v>0</v>
      </c>
      <c r="K147" s="4">
        <f>step*((-'By group'!K$4-'By group'!K$5-'By group'!K$22)*Population!K147+'By group'!K$3*Population!$BO147)</f>
        <v>0</v>
      </c>
      <c r="L147" s="4">
        <f>step*((-'By group'!L$4-'By group'!L$5-'By group'!L$22)*Population!L147+'By group'!L$3*Population!$BO147)</f>
        <v>-3210.7182241069604</v>
      </c>
      <c r="M147" s="4">
        <f>step*((-'By group'!M$4-'By group'!M$5-'By group'!M$22)*Population!M147+'By group'!M$3*Population!$BO147)</f>
        <v>-1821.4765823903701</v>
      </c>
      <c r="N147" s="4">
        <f>step*((-'By group'!N$4-'By group'!N$5-'By group'!N$22)*Population!N147+'By group'!N$3*Population!$BO147)</f>
        <v>-1726.3558321212095</v>
      </c>
      <c r="O147" s="8">
        <f>step*((-'By group'!O$4-'By group'!O$5-'By group'!O$22)*Population!O147+'By group'!O$3*Population!$BO147)</f>
        <v>152971.7997685438</v>
      </c>
      <c r="P147" s="4">
        <f>step*((-'By group'!P$4-'By group'!P$5-'By group'!P$22)*Population!P147+'By group'!P$3*Population!$BO147)</f>
        <v>-2989.3234456073133</v>
      </c>
      <c r="Q147" s="4">
        <f>step*((-'By group'!Q$4-'By group'!Q$5-'By group'!Q$22)*Population!Q147+'By group'!Q$3*Population!$BO147)</f>
        <v>-19609.050538919626</v>
      </c>
      <c r="R147" s="4">
        <f>step*((-'By group'!R$4-'By group'!R$5-'By group'!R$22)*Population!R147+'By group'!R$3*Population!$BO147)</f>
        <v>-31380.207345487081</v>
      </c>
      <c r="S147" s="4">
        <f>step*((-'By group'!S$4-'By group'!S$5-'By group'!S$22)*Population!S147+'By group'!S$3*Population!$BO147)</f>
        <v>-12728.865626679149</v>
      </c>
      <c r="T147" s="4">
        <f>step*((-'By group'!T$4-'By group'!T$5-'By group'!T$22)*Population!T147+'By group'!T$3*Population!$BO147)</f>
        <v>-3084.9696831985734</v>
      </c>
      <c r="U147" s="4">
        <f>step*((-'By group'!U$4-'By group'!U$5-'By group'!U$22)*Population!U147+'By group'!U$3*Population!$BO147)</f>
        <v>-2864.1614544202389</v>
      </c>
      <c r="V147" s="4">
        <f>step*((-'By group'!V$4-'By group'!V$5-'By group'!V$22)*Population!V147+'By group'!V$3*Population!$BO147)</f>
        <v>0</v>
      </c>
      <c r="W147" s="4">
        <f>step*((-'By group'!W$4-'By group'!W$5-'By group'!W$22)*Population!W147+'By group'!W$3*Population!$BO147)</f>
        <v>0</v>
      </c>
      <c r="X147" s="4">
        <f>step*((-'By group'!X$4-'By group'!X$5-'By group'!X$22)*Population!X147+'By group'!X$3*Population!$BO147)</f>
        <v>0</v>
      </c>
      <c r="Y147" s="4">
        <f>step*((-'By group'!Y$4-'By group'!Y$5-'By group'!Y$22)*Population!Y147+'By group'!Y$3*Population!$BO147)</f>
        <v>-1583.9584407348573</v>
      </c>
      <c r="Z147" s="4">
        <f>step*((-'By group'!Z$4-'By group'!Z$5-'By group'!Z$22)*Population!Z147+'By group'!Z$3*Population!$BO147)</f>
        <v>-898.02399609177814</v>
      </c>
      <c r="AA147" s="4">
        <f>step*((-'By group'!AA$4-'By group'!AA$5-'By group'!AA$22)*Population!AA147+'By group'!AA$3*Population!$BO147)</f>
        <v>-850.53524909228986</v>
      </c>
      <c r="AB147" s="8">
        <f>step*((-'By group'!AB$4-'By group'!AB$5-'By group'!AB$22)*Population!AB147+'By group'!AB$3*Population!$BO147)</f>
        <v>-1445.4208515876346</v>
      </c>
      <c r="AC147" s="4">
        <f>step*((-'By group'!AC$4-'By group'!AC$5-'By group'!AC$22)*Population!AC147+'By group'!AC$3*Population!$BO147)</f>
        <v>-212.17643541040164</v>
      </c>
      <c r="AD147" s="4">
        <f>step*((-'By group'!AD$4-'By group'!AD$5-'By group'!AD$22)*Population!AD147+'By group'!AD$3*Population!$BO147)</f>
        <v>-1399.5551620299955</v>
      </c>
      <c r="AE147" s="4">
        <f>step*((-'By group'!AE$4-'By group'!AE$5-'By group'!AE$22)*Population!AE147+'By group'!AE$3*Population!$BO147)</f>
        <v>-2257.0381682145221</v>
      </c>
      <c r="AF147" s="4">
        <f>step*((-'By group'!AF$4-'By group'!AF$5-'By group'!AF$22)*Population!AF147+'By group'!AF$3*Population!$BO147)</f>
        <v>-920.892103573692</v>
      </c>
      <c r="AG147" s="4">
        <f>step*((-'By group'!AG$4-'By group'!AG$5-'By group'!AG$22)*Population!AG147+'By group'!AG$3*Population!$BO147)</f>
        <v>-224.12794184115575</v>
      </c>
      <c r="AH147" s="4">
        <f>step*((-'By group'!AH$4-'By group'!AH$5-'By group'!AH$22)*Population!AH147+'By group'!AH$3*Population!$BO147)</f>
        <v>-209.62668191202249</v>
      </c>
      <c r="AI147" s="4">
        <f>step*((-'By group'!AI$4-'By group'!AI$5-'By group'!AI$22)*Population!AI147+'By group'!AI$3*Population!$BO147)</f>
        <v>0</v>
      </c>
      <c r="AJ147" s="4">
        <f>step*((-'By group'!AJ$4-'By group'!AJ$5-'By group'!AJ$22)*Population!AJ147+'By group'!AJ$3*Population!$BO147)</f>
        <v>0</v>
      </c>
      <c r="AK147" s="4">
        <f>step*((-'By group'!AK$4-'By group'!AK$5-'By group'!AK$22)*Population!AK147+'By group'!AK$3*Population!$BO147)</f>
        <v>0</v>
      </c>
      <c r="AL147" s="4">
        <f>step*((-'By group'!AL$4-'By group'!AL$5-'By group'!AL$22)*Population!AL147+'By group'!AL$3*Population!$BO147)</f>
        <v>-116.0015479498862</v>
      </c>
      <c r="AM147" s="4">
        <f>step*((-'By group'!AM$4-'By group'!AM$5-'By group'!AM$22)*Population!AM147+'By group'!AM$3*Population!$BO147)</f>
        <v>-66.316007517592297</v>
      </c>
      <c r="AN147" s="4">
        <f>step*((-'By group'!AN$4-'By group'!AN$5-'By group'!AN$22)*Population!AN147+'By group'!AN$3*Population!$BO147)</f>
        <v>-63.416718308075168</v>
      </c>
      <c r="AO147" s="8">
        <f>step*((-'By group'!AO$4-'By group'!AO$5-'By group'!AO$22)*Population!AO147+'By group'!AO$3*Population!$BO147)</f>
        <v>20197.769702824611</v>
      </c>
      <c r="AP147" s="4">
        <f>step*((-'By group'!AP$4-'By group'!AP$5-'By group'!AP$22)*Population!AP147+'By group'!AP$3*Population!$BO147)</f>
        <v>-698.08147662105944</v>
      </c>
      <c r="AQ147" s="4">
        <f>step*((-'By group'!AQ$4-'By group'!AQ$5-'By group'!AQ$22)*Population!AQ147+'By group'!AQ$3*Population!$BO147)</f>
        <v>-4576.7695851387862</v>
      </c>
      <c r="AR147" s="4">
        <f>step*((-'By group'!AR$4-'By group'!AR$5-'By group'!AR$22)*Population!AR147+'By group'!AR$3*Population!$BO147)</f>
        <v>-7316.4948506516239</v>
      </c>
      <c r="AS147" s="4">
        <f>step*((-'By group'!AS$4-'By group'!AS$5-'By group'!AS$22)*Population!AS147+'By group'!AS$3*Population!$BO147)</f>
        <v>-2964.7520400729668</v>
      </c>
      <c r="AT147" s="4">
        <f>step*((-'By group'!AT$4-'By group'!AT$5-'By group'!AT$22)*Population!AT147+'By group'!AT$3*Population!$BO147)</f>
        <v>-717.86352381968243</v>
      </c>
      <c r="AU147" s="4">
        <f>step*((-'By group'!AU$4-'By group'!AU$5-'By group'!AU$22)*Population!AU147+'By group'!AU$3*Population!$BO147)</f>
        <v>-665.01394192106864</v>
      </c>
      <c r="AV147" s="4">
        <f>step*((-'By group'!AV$4-'By group'!AV$5-'By group'!AV$22)*Population!AV147+'By group'!AV$3*Population!$BO147)</f>
        <v>0</v>
      </c>
      <c r="AW147" s="4">
        <f>step*((-'By group'!AW$4-'By group'!AW$5-'By group'!AW$22)*Population!AW147+'By group'!AW$3*Population!$BO147)</f>
        <v>0</v>
      </c>
      <c r="AX147" s="4">
        <f>step*((-'By group'!AX$4-'By group'!AX$5-'By group'!AX$22)*Population!AX147+'By group'!AX$3*Population!$BO147)</f>
        <v>0</v>
      </c>
      <c r="AY147" s="4">
        <f>step*((-'By group'!AY$4-'By group'!AY$5-'By group'!AY$22)*Population!AY147+'By group'!AY$3*Population!$BO147)</f>
        <v>-367.7181182829097</v>
      </c>
      <c r="AZ147" s="4">
        <f>step*((-'By group'!AZ$4-'By group'!AZ$5-'By group'!AZ$22)*Population!AZ147+'By group'!AZ$3*Population!$BO147)</f>
        <v>-207.8241083974186</v>
      </c>
      <c r="BA147" s="4">
        <f>step*((-'By group'!BA$4-'By group'!BA$5-'By group'!BA$22)*Population!BA147+'By group'!BA$3*Population!$BO147)</f>
        <v>-195.79333726743667</v>
      </c>
      <c r="BB147" s="8">
        <f>step*((-'By group'!BB$4-'By group'!BB$5-'By group'!BB$22)*Population!BB147+'By group'!BB$3*Population!$BO147)</f>
        <v>6344.1066694444853</v>
      </c>
      <c r="BC147" s="4">
        <f>step*((-'By group'!BC$4-'By group'!BC$5-'By group'!BC$22)*Population!BC147+'By group'!BC$3*Population!$BO147)</f>
        <v>-481.71404490610342</v>
      </c>
      <c r="BD147" s="4">
        <f>step*((-'By group'!BD$4-'By group'!BD$5-'By group'!BD$22)*Population!BD147+'By group'!BD$3*Population!$BO147)</f>
        <v>-2443.2770883484832</v>
      </c>
      <c r="BE147" s="4">
        <f>step*((-'By group'!BE$4-'By group'!BE$5-'By group'!BE$22)*Population!BE147+'By group'!BE$3*Population!$BO147)</f>
        <v>-3399.548200616181</v>
      </c>
      <c r="BF147" s="4">
        <f>step*((-'By group'!BF$4-'By group'!BF$5-'By group'!BF$22)*Population!BF147+'By group'!BF$3*Population!$BO147)</f>
        <v>-1261.3869367320835</v>
      </c>
      <c r="BG147" s="4">
        <f>step*((-'By group'!BG$4-'By group'!BG$5-'By group'!BG$22)*Population!BG147+'By group'!BG$3*Population!$BO147)</f>
        <v>-287.88661309525224</v>
      </c>
      <c r="BH147" s="4">
        <f>step*((-'By group'!BH$4-'By group'!BH$5-'By group'!BH$22)*Population!BH147+'By group'!BH$3*Population!$BO147)</f>
        <v>-247.539102399238</v>
      </c>
      <c r="BI147" s="4">
        <f>step*((-'By group'!BI$4-'By group'!BI$5-'By group'!BI$22)*Population!BI147+'By group'!BI$3*Population!$BO147)</f>
        <v>0</v>
      </c>
      <c r="BJ147" s="4">
        <f>step*((-'By group'!BJ$4-'By group'!BJ$5-'By group'!BJ$22)*Population!BJ147+'By group'!BJ$3*Population!$BO147)</f>
        <v>0</v>
      </c>
      <c r="BK147" s="4">
        <f>step*((-'By group'!BK$4-'By group'!BK$5-'By group'!BK$22)*Population!BK147+'By group'!BK$3*Population!$BO147)</f>
        <v>0</v>
      </c>
      <c r="BL147" s="4">
        <f>step*((-'By group'!BL$4-'By group'!BL$5-'By group'!BL$22)*Population!BL147+'By group'!BL$3*Population!$BO147)</f>
        <v>-162.77473253116767</v>
      </c>
      <c r="BM147" s="4">
        <f>step*((-'By group'!BM$4-'By group'!BM$5-'By group'!BM$22)*Population!BM147+'By group'!BM$3*Population!$BO147)</f>
        <v>-82.882829264310828</v>
      </c>
      <c r="BN147" s="4">
        <f>step*((-'By group'!BN$4-'By group'!BN$5-'By group'!BN$22)*Population!BN147+'By group'!BN$3*Population!$BO147)</f>
        <v>-69.362463558906526</v>
      </c>
      <c r="BO147" s="71">
        <f>-step*SUM(SCR!B147:N147)*Population!B147</f>
        <v>-157610.70380291427</v>
      </c>
      <c r="BP147" s="4">
        <f>step*-SUM('By group'!C$11:C$21)*Population!C147</f>
        <v>-151132.86505806219</v>
      </c>
      <c r="BQ147" s="4">
        <f>step*-SUM('By group'!D$11:D$21)*Population!D147</f>
        <v>-110198.07228059437</v>
      </c>
      <c r="BR147" s="4">
        <f>step*-SUM('By group'!E$11:E$21)*Population!E147</f>
        <v>-45372.588787374298</v>
      </c>
      <c r="BS147" s="4">
        <f>step*-SUM('By group'!F$11:F$21)*Population!F147</f>
        <v>-13567.220372893624</v>
      </c>
      <c r="BT147" s="4">
        <f>step*-SUM('By group'!G$11:G$21)*Population!G147</f>
        <v>-6509.8654926239751</v>
      </c>
      <c r="BU147" s="4">
        <f>step*-SUM('By group'!H$11:H$21)*Population!H147</f>
        <v>0</v>
      </c>
      <c r="BV147" s="4">
        <f>step*-SUM('By group'!I$11:I$21)*Population!I147</f>
        <v>0</v>
      </c>
      <c r="BW147" s="4">
        <f>step*-SUM('By group'!J$11:J$21)*Population!J147</f>
        <v>0</v>
      </c>
      <c r="BX147" s="4">
        <f>step*-SUM('By group'!K$11:K$21)*Population!K147</f>
        <v>0</v>
      </c>
      <c r="BY147" s="4">
        <f>step*-SUM('By group'!L$11:L$21)*Population!L147</f>
        <v>-2293.3701600764002</v>
      </c>
      <c r="BZ147" s="4">
        <f>step*-SUM('By group'!M$11:M$21)*Population!M147</f>
        <v>-1138.4228639939813</v>
      </c>
      <c r="CA147" s="4">
        <f>step*-SUM('By group'!N$11:N$21)*Population!N147</f>
        <v>0</v>
      </c>
      <c r="CB147" s="13">
        <f>-step*SUM(SCR!O147:AA147)*Population!O147</f>
        <v>-77946.550237044125</v>
      </c>
      <c r="CC147" s="4">
        <f>step*-SUM('By group'!P$11:P$21)*Population!P147</f>
        <v>-74733.08614018283</v>
      </c>
      <c r="CD147" s="4">
        <f>step*-SUM('By group'!Q$11:Q$21)*Population!Q147</f>
        <v>-54469.5848303323</v>
      </c>
      <c r="CE147" s="4">
        <f>step*-SUM('By group'!R$11:R$21)*Population!R147</f>
        <v>-22414.433818205056</v>
      </c>
      <c r="CF147" s="4">
        <f>step*-SUM('By group'!S$11:S$21)*Population!S147</f>
        <v>-6699.4029614100791</v>
      </c>
      <c r="CG147" s="4">
        <f>step*-SUM('By group'!T$11:T$21)*Population!T147</f>
        <v>-3213.5100866651806</v>
      </c>
      <c r="CH147" s="4">
        <f>step*-SUM('By group'!U$11:U$21)*Population!U147</f>
        <v>0</v>
      </c>
      <c r="CI147" s="4">
        <f>step*-SUM('By group'!V$11:V$21)*Population!V147</f>
        <v>0</v>
      </c>
      <c r="CJ147" s="4">
        <f>step*-SUM('By group'!W$11:W$21)*Population!W147</f>
        <v>0</v>
      </c>
      <c r="CK147" s="4">
        <f>step*-SUM('By group'!X$11:X$21)*Population!X147</f>
        <v>0</v>
      </c>
      <c r="CL147" s="4">
        <f>step*-SUM('By group'!Y$11:Y$21)*Population!Y147</f>
        <v>-1131.3988862391836</v>
      </c>
      <c r="CM147" s="4">
        <f>step*-SUM('By group'!Z$11:Z$21)*Population!Z147</f>
        <v>-561.26499755736131</v>
      </c>
      <c r="CN147" s="4">
        <f>step*-SUM('By group'!AA$11:AA$21)*Population!AA147</f>
        <v>0</v>
      </c>
      <c r="CO147" s="13">
        <f>-step*SUM(SCR!AB147:AN147)*Population!AB147</f>
        <v>-5522.3134612791282</v>
      </c>
      <c r="CP147" s="4">
        <f>step*-SUM('By group'!AC$11:AC$21)*Population!AC147</f>
        <v>-5304.4108852600411</v>
      </c>
      <c r="CQ147" s="4">
        <f>step*-SUM('By group'!AD$11:AD$21)*Population!AD147</f>
        <v>-3887.6532278610985</v>
      </c>
      <c r="CR147" s="4">
        <f>step*-SUM('By group'!AE$11:AE$21)*Population!AE147</f>
        <v>-1612.1701201532301</v>
      </c>
      <c r="CS147" s="4">
        <f>step*-SUM('By group'!AF$11:AF$21)*Population!AF147</f>
        <v>-484.6800545124695</v>
      </c>
      <c r="CT147" s="4">
        <f>step*-SUM('By group'!AG$11:AG$21)*Population!AG147</f>
        <v>-233.4666060845372</v>
      </c>
      <c r="CU147" s="4">
        <f>step*-SUM('By group'!AH$11:AH$21)*Population!AH147</f>
        <v>0</v>
      </c>
      <c r="CV147" s="4">
        <f>step*-SUM('By group'!AI$11:AI$21)*Population!AI147</f>
        <v>0</v>
      </c>
      <c r="CW147" s="4">
        <f>step*-SUM('By group'!AJ$11:AJ$21)*Population!AJ147</f>
        <v>0</v>
      </c>
      <c r="CX147" s="4">
        <f>step*-SUM('By group'!AK$11:AK$21)*Population!AK147</f>
        <v>0</v>
      </c>
      <c r="CY147" s="4">
        <f>step*-SUM('By group'!AL$11:AL$21)*Population!AL147</f>
        <v>-82.858248535632995</v>
      </c>
      <c r="CZ147" s="4">
        <f>step*-SUM('By group'!AM$11:AM$21)*Population!AM147</f>
        <v>-41.447504698495187</v>
      </c>
      <c r="DA147" s="4">
        <f>step*-SUM('By group'!AN$11:AN$21)*Population!AN147</f>
        <v>0</v>
      </c>
      <c r="DB147" s="13">
        <f>-step*SUM(SCR!AO147:BA147)*Population!AO147</f>
        <v>-18204.868271007199</v>
      </c>
      <c r="DC147" s="4">
        <f>step*-SUM('By group'!AP$11:AP$21)*Population!AP147</f>
        <v>-17452.036915526485</v>
      </c>
      <c r="DD147" s="4">
        <f>step*-SUM('By group'!AQ$11:AQ$21)*Population!AQ147</f>
        <v>-12713.24884760774</v>
      </c>
      <c r="DE147" s="4">
        <f>step*-SUM('By group'!AR$11:AR$21)*Population!AR147</f>
        <v>-5226.067750465445</v>
      </c>
      <c r="DF147" s="4">
        <f>step*-SUM('By group'!AS$11:AS$21)*Population!AS147</f>
        <v>-1560.3958105647193</v>
      </c>
      <c r="DG147" s="4">
        <f>step*-SUM('By group'!AT$11:AT$21)*Population!AT147</f>
        <v>-747.77450397883581</v>
      </c>
      <c r="DH147" s="4">
        <f>step*-SUM('By group'!AU$11:AU$21)*Population!AU147</f>
        <v>0</v>
      </c>
      <c r="DI147" s="4">
        <f>step*-SUM('By group'!AV$11:AV$21)*Population!AV147</f>
        <v>0</v>
      </c>
      <c r="DJ147" s="4">
        <f>step*-SUM('By group'!AW$11:AW$21)*Population!AW147</f>
        <v>0</v>
      </c>
      <c r="DK147" s="4">
        <f>step*-SUM('By group'!AX$11:AX$21)*Population!AX147</f>
        <v>0</v>
      </c>
      <c r="DL147" s="4">
        <f>step*-SUM('By group'!AY$11:AY$21)*Population!AY147</f>
        <v>-262.65579877350694</v>
      </c>
      <c r="DM147" s="4">
        <f>step*-SUM('By group'!AZ$11:AZ$21)*Population!AZ147</f>
        <v>-129.89006774838663</v>
      </c>
      <c r="DN147" s="4">
        <f>step*-SUM('By group'!BA$11:BA$21)*Population!BA147</f>
        <v>0</v>
      </c>
      <c r="DO147" s="13">
        <f>-step*SUM(SCR!BB147:BN147)*Population!BB147</f>
        <v>-8522.5885608540375</v>
      </c>
      <c r="DP147" s="4">
        <f>step*-SUM('By group'!BC$11:BC$21)*Population!BC147</f>
        <v>-8028.5674151017229</v>
      </c>
      <c r="DQ147" s="4">
        <f>step*-SUM('By group'!BD$11:BD$21)*Population!BD147</f>
        <v>-5552.9024735192788</v>
      </c>
      <c r="DR147" s="4">
        <f>step*-SUM('By group'!BE$11:BE$21)*Population!BE147</f>
        <v>-2124.7176253851135</v>
      </c>
      <c r="DS147" s="4">
        <f>step*-SUM('By group'!BF$11:BF$21)*Population!BF147</f>
        <v>-600.66044606289699</v>
      </c>
      <c r="DT147" s="4">
        <f>step*-SUM('By group'!BG$11:BG$21)*Population!BG147</f>
        <v>-276.81405105312717</v>
      </c>
      <c r="DU147" s="4">
        <f>step*-SUM('By group'!BH$11:BH$21)*Population!BH147</f>
        <v>0</v>
      </c>
      <c r="DV147" s="4">
        <f>step*-SUM('By group'!BI$11:BI$21)*Population!BI147</f>
        <v>0</v>
      </c>
      <c r="DW147" s="4">
        <f>step*-SUM('By group'!BJ$11:BJ$21)*Population!BJ147</f>
        <v>0</v>
      </c>
      <c r="DX147" s="4">
        <f>step*-SUM('By group'!BK$11:BK$21)*Population!BK147</f>
        <v>0</v>
      </c>
      <c r="DY147" s="4">
        <f>step*-SUM('By group'!BL$11:BL$21)*Population!BL147</f>
        <v>-90.430406961759829</v>
      </c>
      <c r="DZ147" s="4">
        <f>step*-SUM('By group'!BM$11:BM$21)*Population!BM147</f>
        <v>-41.441414632155414</v>
      </c>
      <c r="EA147" s="4">
        <f>step*-SUM('By group'!BN$11:BN$21)*Population!BN147</f>
        <v>0</v>
      </c>
      <c r="EB147" s="52">
        <v>0</v>
      </c>
      <c r="EC147" s="4">
        <f t="shared" si="196"/>
        <v>157610.70380291427</v>
      </c>
      <c r="ED147" s="4">
        <f t="shared" si="196"/>
        <v>151132.86505806219</v>
      </c>
      <c r="EE147" s="4">
        <f t="shared" si="197"/>
        <v>110198.07228059437</v>
      </c>
      <c r="EF147" s="4">
        <f t="shared" si="198"/>
        <v>45372.588787374298</v>
      </c>
      <c r="EG147" s="4">
        <f t="shared" si="199"/>
        <v>13567.220372893624</v>
      </c>
      <c r="EH147" s="4">
        <f t="shared" si="199"/>
        <v>6509.8654926239751</v>
      </c>
      <c r="EI147" s="4">
        <v>0</v>
      </c>
      <c r="EJ147" s="4">
        <f t="shared" si="200"/>
        <v>0</v>
      </c>
      <c r="EK147" s="4">
        <f t="shared" si="201"/>
        <v>0</v>
      </c>
      <c r="EL147" s="4">
        <f t="shared" si="202"/>
        <v>0</v>
      </c>
      <c r="EM147" s="4">
        <f t="shared" si="203"/>
        <v>2293.3701600764002</v>
      </c>
      <c r="EN147" s="4">
        <f t="shared" si="204"/>
        <v>1138.4228639939813</v>
      </c>
      <c r="EO147" s="52">
        <v>0</v>
      </c>
      <c r="EP147" s="4">
        <f t="shared" si="205"/>
        <v>77946.550237044125</v>
      </c>
      <c r="EQ147" s="4">
        <f t="shared" si="206"/>
        <v>74733.08614018283</v>
      </c>
      <c r="ER147" s="4">
        <f t="shared" si="207"/>
        <v>54469.5848303323</v>
      </c>
      <c r="ES147" s="4">
        <f t="shared" si="208"/>
        <v>22414.433818205056</v>
      </c>
      <c r="ET147" s="4">
        <f t="shared" si="209"/>
        <v>6699.4029614100791</v>
      </c>
      <c r="EU147" s="4">
        <f t="shared" si="210"/>
        <v>3213.5100866651806</v>
      </c>
      <c r="EV147" s="4">
        <v>0</v>
      </c>
      <c r="EW147" s="4">
        <f t="shared" si="211"/>
        <v>0</v>
      </c>
      <c r="EX147" s="4">
        <f t="shared" si="212"/>
        <v>0</v>
      </c>
      <c r="EY147" s="4">
        <f t="shared" si="213"/>
        <v>0</v>
      </c>
      <c r="EZ147" s="4">
        <f t="shared" si="214"/>
        <v>1131.3988862391836</v>
      </c>
      <c r="FA147" s="4">
        <f t="shared" si="215"/>
        <v>561.26499755736131</v>
      </c>
      <c r="FB147" s="52">
        <v>0</v>
      </c>
      <c r="FC147" s="4">
        <f t="shared" si="216"/>
        <v>5522.3134612791282</v>
      </c>
      <c r="FD147" s="4">
        <f t="shared" si="217"/>
        <v>5304.4108852600411</v>
      </c>
      <c r="FE147" s="4">
        <f t="shared" si="218"/>
        <v>3887.6532278610985</v>
      </c>
      <c r="FF147" s="4">
        <f t="shared" si="219"/>
        <v>1612.1701201532301</v>
      </c>
      <c r="FG147" s="4">
        <f t="shared" si="220"/>
        <v>484.6800545124695</v>
      </c>
      <c r="FH147" s="4">
        <f t="shared" si="221"/>
        <v>233.4666060845372</v>
      </c>
      <c r="FI147" s="4">
        <v>0</v>
      </c>
      <c r="FJ147" s="4">
        <f t="shared" si="222"/>
        <v>0</v>
      </c>
      <c r="FK147" s="4">
        <f t="shared" si="223"/>
        <v>0</v>
      </c>
      <c r="FL147" s="4">
        <f t="shared" si="224"/>
        <v>0</v>
      </c>
      <c r="FM147" s="4">
        <f t="shared" si="225"/>
        <v>82.858248535632995</v>
      </c>
      <c r="FN147" s="9">
        <f t="shared" si="226"/>
        <v>41.447504698495187</v>
      </c>
      <c r="FO147" s="4">
        <v>0</v>
      </c>
      <c r="FP147" s="4">
        <f t="shared" si="227"/>
        <v>18204.868271007199</v>
      </c>
      <c r="FQ147" s="4">
        <f t="shared" si="228"/>
        <v>17452.036915526485</v>
      </c>
      <c r="FR147" s="4">
        <f t="shared" si="229"/>
        <v>12713.24884760774</v>
      </c>
      <c r="FS147" s="4">
        <f t="shared" si="230"/>
        <v>5226.067750465445</v>
      </c>
      <c r="FT147" s="4">
        <f t="shared" si="231"/>
        <v>1560.3958105647193</v>
      </c>
      <c r="FU147" s="4">
        <f t="shared" si="232"/>
        <v>747.77450397883581</v>
      </c>
      <c r="FV147" s="4">
        <v>0</v>
      </c>
      <c r="FW147" s="4">
        <f t="shared" si="233"/>
        <v>0</v>
      </c>
      <c r="FX147" s="4">
        <f t="shared" si="234"/>
        <v>0</v>
      </c>
      <c r="FY147" s="4">
        <f t="shared" si="235"/>
        <v>0</v>
      </c>
      <c r="FZ147" s="4">
        <f t="shared" si="236"/>
        <v>262.65579877350694</v>
      </c>
      <c r="GA147" s="4">
        <f t="shared" si="237"/>
        <v>129.89006774838663</v>
      </c>
      <c r="GB147" s="4">
        <v>0</v>
      </c>
      <c r="GC147" s="4">
        <f t="shared" si="238"/>
        <v>8522.5885608540375</v>
      </c>
      <c r="GD147" s="4">
        <f t="shared" si="179"/>
        <v>8028.5674151017229</v>
      </c>
      <c r="GE147" s="4">
        <f t="shared" si="180"/>
        <v>5552.9024735192788</v>
      </c>
      <c r="GF147" s="4">
        <f t="shared" si="181"/>
        <v>2124.7176253851135</v>
      </c>
      <c r="GG147" s="4">
        <f t="shared" si="182"/>
        <v>600.66044606289699</v>
      </c>
      <c r="GH147" s="4">
        <f t="shared" si="183"/>
        <v>276.81405105312717</v>
      </c>
      <c r="GI147" s="4">
        <v>0</v>
      </c>
      <c r="GJ147" s="4">
        <f t="shared" si="239"/>
        <v>0</v>
      </c>
      <c r="GK147" s="4">
        <f t="shared" si="240"/>
        <v>0</v>
      </c>
      <c r="GL147" s="4">
        <f t="shared" si="184"/>
        <v>0</v>
      </c>
      <c r="GM147" s="4">
        <f t="shared" si="185"/>
        <v>90.430406961759829</v>
      </c>
      <c r="GN147" s="4">
        <f t="shared" si="186"/>
        <v>41.441414632155414</v>
      </c>
      <c r="GO147" s="52">
        <v>0</v>
      </c>
      <c r="GP147" s="4">
        <f>step*(-'By group'!C$32*Population!C147+'By group'!I$33*Population!I147)</f>
        <v>0</v>
      </c>
      <c r="GQ147" s="4">
        <f>step*(-'By group'!D$32*Population!D147+'By group'!J$33*Population!J147)</f>
        <v>0</v>
      </c>
      <c r="GR147" s="4">
        <f>step*(-'By group'!E$32*Population!E147+'By group'!K$33*Population!K147)</f>
        <v>0</v>
      </c>
      <c r="GS147" s="4">
        <f>step*(-'By group'!F$32*Population!F147+'By group'!L$33*Population!L147)</f>
        <v>-5636.925106408612</v>
      </c>
      <c r="GT147" s="4">
        <f>step*(-'By group'!G$32*Population!G147+'By group'!M$33*Population!M147)</f>
        <v>-732.76166652780455</v>
      </c>
      <c r="GU147" s="4">
        <f>step*(-'By group'!H$32*Population!H147+'By group'!N$33*Population!N147)</f>
        <v>-641.05366093567864</v>
      </c>
      <c r="GV147" s="46">
        <f t="shared" si="241"/>
        <v>0</v>
      </c>
      <c r="GW147" s="14">
        <f t="shared" si="242"/>
        <v>0</v>
      </c>
      <c r="GX147" s="4">
        <f t="shared" si="243"/>
        <v>0</v>
      </c>
      <c r="GY147" s="4">
        <f t="shared" si="244"/>
        <v>5636.925106408612</v>
      </c>
      <c r="GZ147" s="4">
        <f t="shared" si="245"/>
        <v>732.76166652780455</v>
      </c>
      <c r="HA147" s="4">
        <f t="shared" si="246"/>
        <v>641.05366093567864</v>
      </c>
      <c r="HB147" s="8">
        <v>0</v>
      </c>
      <c r="HC147" s="4">
        <f>step*(-'By group'!P$32*Population!P147+'By group'!V$33*Population!V147)</f>
        <v>0</v>
      </c>
      <c r="HD147" s="4">
        <f>step*(-'By group'!Q$32*Population!Q147+'By group'!W$33*Population!W147)</f>
        <v>0</v>
      </c>
      <c r="HE147" s="4">
        <f>step*(-'By group'!R$32*Population!R147+'By group'!X$33*Population!X147)</f>
        <v>0</v>
      </c>
      <c r="HF147" s="4">
        <f>step*(-'By group'!S$32*Population!S147+'By group'!Y$33*Population!Y147)</f>
        <v>-2784.0020375854479</v>
      </c>
      <c r="HG147" s="4">
        <f>step*(-'By group'!T$32*Population!T147+'By group'!Z$33*Population!Z147)</f>
        <v>-362.06951855435545</v>
      </c>
      <c r="HH147" s="4">
        <f>step*(-'By group'!U$32*Population!U147+'By group'!AA$33*Population!AA147)</f>
        <v>-316.5827560381216</v>
      </c>
      <c r="HI147" s="14">
        <f t="shared" si="247"/>
        <v>0</v>
      </c>
      <c r="HJ147" s="46">
        <f t="shared" si="248"/>
        <v>0</v>
      </c>
      <c r="HK147" s="4">
        <f t="shared" si="249"/>
        <v>0</v>
      </c>
      <c r="HL147" s="4">
        <f t="shared" si="250"/>
        <v>2784.0020375854479</v>
      </c>
      <c r="HM147" s="4">
        <f t="shared" si="251"/>
        <v>362.06951855435545</v>
      </c>
      <c r="HN147" s="9">
        <f t="shared" si="252"/>
        <v>316.5827560381216</v>
      </c>
      <c r="HO147" s="4">
        <v>0</v>
      </c>
      <c r="HP147" s="4">
        <f>step*(-'By group'!AC$32*Population!AC147+'By group'!AI$33*Population!AI147)</f>
        <v>0</v>
      </c>
      <c r="HQ147" s="4">
        <f>step*(-'By group'!AD$32*Population!AD147+'By group'!AJ$33*Population!AJ147)</f>
        <v>0</v>
      </c>
      <c r="HR147" s="4">
        <f>step*(-'By group'!AE$32*Population!AE147+'By group'!AK$33*Population!AK147)</f>
        <v>0</v>
      </c>
      <c r="HS147" s="4">
        <f>step*(-'By group'!AF$32*Population!AF147+'By group'!AL$33*Population!AL147)</f>
        <v>-200.91090298841826</v>
      </c>
      <c r="HT147" s="4">
        <f>step*(-'By group'!AG$32*Population!AG147+'By group'!AM$33*Population!AM147)</f>
        <v>-25.969568867659849</v>
      </c>
      <c r="HU147" s="4">
        <f>step*(-'By group'!AH$32*Population!AH147+'By group'!AN$33*Population!AN147)</f>
        <v>-22.863594053271456</v>
      </c>
      <c r="HV147" s="14">
        <f t="shared" si="253"/>
        <v>0</v>
      </c>
      <c r="HW147" s="46">
        <f t="shared" si="254"/>
        <v>0</v>
      </c>
      <c r="HX147" s="4">
        <f t="shared" si="255"/>
        <v>0</v>
      </c>
      <c r="HY147" s="4">
        <f t="shared" si="256"/>
        <v>200.91090298841826</v>
      </c>
      <c r="HZ147" s="4">
        <f t="shared" si="257"/>
        <v>25.969568867659849</v>
      </c>
      <c r="IA147" s="4">
        <f t="shared" si="258"/>
        <v>22.863594053271456</v>
      </c>
      <c r="IB147" s="8">
        <v>0</v>
      </c>
      <c r="IC147" s="4">
        <f>step*(-'By group'!AP$32*Population!AP147+'By group'!AV$33*Population!AV147)</f>
        <v>0</v>
      </c>
      <c r="ID147" s="4">
        <f>step*(-'By group'!AQ$32*Population!AQ147+'By group'!AW$33*Population!AW147)</f>
        <v>0</v>
      </c>
      <c r="IE147" s="4">
        <f>step*(-'By group'!AR$32*Population!AR147+'By group'!AX$33*Population!AX147)</f>
        <v>0</v>
      </c>
      <c r="IF147" s="4">
        <f>step*(-'By group'!AS$32*Population!AS147+'By group'!AY$33*Population!AY147)</f>
        <v>-648.87000589560625</v>
      </c>
      <c r="IG147" s="4">
        <f>step*(-'By group'!AT$32*Population!AT147+'By group'!AZ$33*Population!AZ147)</f>
        <v>-84.609866921573854</v>
      </c>
      <c r="IH147" s="4">
        <f>step*(-'By group'!AU$32*Population!AU147+'By group'!BA$33*Population!BA147)</f>
        <v>-73.949766225553446</v>
      </c>
      <c r="II147" s="14">
        <f t="shared" si="187"/>
        <v>0</v>
      </c>
      <c r="IJ147" s="4">
        <f t="shared" si="188"/>
        <v>0</v>
      </c>
      <c r="IK147" s="4">
        <f t="shared" si="259"/>
        <v>0</v>
      </c>
      <c r="IL147" s="4">
        <f t="shared" si="260"/>
        <v>648.87000589560625</v>
      </c>
      <c r="IM147" s="4">
        <f t="shared" si="261"/>
        <v>84.609866921573854</v>
      </c>
      <c r="IN147" s="4">
        <f t="shared" si="262"/>
        <v>73.949766225553446</v>
      </c>
      <c r="IO147" s="8">
        <v>0</v>
      </c>
      <c r="IP147" s="4">
        <f>step*(-'By group'!BC$32*Population!BC147+'By group'!BI$33*Population!BI147)</f>
        <v>0</v>
      </c>
      <c r="IQ147" s="4">
        <f>step*(-'By group'!BD$32*Population!BD147+'By group'!BJ$33*Population!BJ147)</f>
        <v>0</v>
      </c>
      <c r="IR147" s="4">
        <f>step*(-'By group'!BE$32*Population!BE147+'By group'!BK$33*Population!BK147)</f>
        <v>0</v>
      </c>
      <c r="IS147" s="4">
        <f>step*(-'By group'!BF$32*Population!BF147+'By group'!BL$33*Population!BL147)</f>
        <v>-255.11501955056858</v>
      </c>
      <c r="IT147" s="4">
        <f>step*(-'By group'!BG$32*Population!BG147+'By group'!BM$33*Population!BM147)</f>
        <v>-34.642102894547733</v>
      </c>
      <c r="IU147" s="4">
        <f>step*(-'By group'!BH$32*Population!BH147+'By group'!BN$33*Population!BN147)</f>
        <v>-28.349116275771451</v>
      </c>
      <c r="IV147" s="14">
        <f t="shared" si="189"/>
        <v>0</v>
      </c>
      <c r="IW147" s="4">
        <f t="shared" si="190"/>
        <v>0</v>
      </c>
      <c r="IX147" s="4">
        <f t="shared" si="191"/>
        <v>0</v>
      </c>
      <c r="IY147" s="4">
        <f t="shared" si="192"/>
        <v>255.11501955056858</v>
      </c>
      <c r="IZ147" s="4">
        <f t="shared" si="193"/>
        <v>34.642102894547733</v>
      </c>
      <c r="JA147" s="4">
        <f t="shared" si="194"/>
        <v>28.349116275771451</v>
      </c>
      <c r="JB147" s="75">
        <f>step*(+prop_idu_male*'By group'!BB$9*Population!BB147-'By group'!B$8*Population!B147)</f>
        <v>-1103.5622501194102</v>
      </c>
      <c r="JC147" s="46">
        <f>step*(+prop_idu_male*'By group'!BC$9*Population!BC147-'By group'!C$8*Population!C147)</f>
        <v>-6.5932151630909033</v>
      </c>
      <c r="JD147" s="46">
        <f>step*(+prop_idu_male*'By group'!BD$9*Population!BD147-'By group'!D$8*Population!D147)</f>
        <v>-19.374221268829618</v>
      </c>
      <c r="JE147" s="46">
        <f>step*(+prop_idu_male*'By group'!BE$9*Population!BE147-'By group'!E$8*Population!E147)</f>
        <v>-20.136633243225013</v>
      </c>
      <c r="JF147" s="46">
        <f>step*(+prop_idu_male*'By group'!BF$9*Population!BF147-'By group'!F$8*Population!F147)</f>
        <v>-6.0628176511713363</v>
      </c>
      <c r="JG147" s="46">
        <f>step*(+prop_idu_male*'By group'!BG$9*Population!BG147-'By group'!G$8*Population!G147)</f>
        <v>-1.169102354019294</v>
      </c>
      <c r="JH147" s="46">
        <f>step*(+prop_idu_male*'By group'!BH$9*Population!BH147-'By group'!H$8*Population!H147)</f>
        <v>-0.99113083679947578</v>
      </c>
      <c r="JI147" s="46">
        <f>step*(+prop_idu_male*'By group'!BI$9*Population!BI147-'By group'!I$8*Population!I147)</f>
        <v>0</v>
      </c>
      <c r="JJ147" s="46">
        <f>step*(+prop_idu_male*'By group'!BJ$9*Population!BJ147-'By group'!J$8*Population!J147)</f>
        <v>0</v>
      </c>
      <c r="JK147" s="46">
        <f>step*(+prop_idu_male*'By group'!BK$9*Population!BK147-'By group'!K$8*Population!K147)</f>
        <v>0</v>
      </c>
      <c r="JL147" s="46">
        <f>step*(+prop_idu_male*'By group'!BL$9*Population!BL147-'By group'!L$8*Population!L147)</f>
        <v>-2.0763371833681763</v>
      </c>
      <c r="JM147" s="46">
        <f>step*(+prop_idu_male*'By group'!BM$9*Population!BM147-'By group'!M$8*Population!M147)</f>
        <v>-1.0389634688768083</v>
      </c>
      <c r="JN147" s="46">
        <f>step*(+prop_idu_male*'By group'!BN$9*Population!BN147-'By group'!N$8*Population!N147)</f>
        <v>-0.83623010985129709</v>
      </c>
      <c r="JO147" s="45">
        <f>step*(+(1-prop_idu_male)*'By group'!BB$9*Population!BB147-'By group'!O$8*Population!O147-'By group'!O$6*Population!O147+'By group'!AB$7*Population!AB147)</f>
        <v>-8259.3675478383229</v>
      </c>
      <c r="JP147" s="46">
        <f>step*(+(1-prop_idu_male)*'By group'!BC$9*Population!BC147-'By group'!P$8*Population!P147-'By group'!P$6*Population!P147+'By group'!AC$7*Population!AC147)</f>
        <v>-12.654695913460836</v>
      </c>
      <c r="JQ147" s="46">
        <f>step*(+(1-prop_idu_male)*'By group'!BD$9*Population!BD147-'By group'!Q$8*Population!Q147-'By group'!Q$6*Population!Q147+'By group'!AD$7*Population!AD147)</f>
        <v>-36.714538187031913</v>
      </c>
      <c r="JR147" s="46">
        <f>step*(+(1-prop_idu_male)*'By group'!BE$9*Population!BE147-'By group'!R$8*Population!R147-'By group'!R$6*Population!R147+'By group'!AE$7*Population!AE147)</f>
        <v>-37.5088500722714</v>
      </c>
      <c r="JS147" s="46">
        <f>step*(+(1-prop_idu_male)*'By group'!BF$9*Population!BF147-'By group'!S$8*Population!S147-'By group'!S$6*Population!S147+'By group'!AF$7*Population!AF147)</f>
        <v>-11.150710868304669</v>
      </c>
      <c r="JT147" s="46">
        <f>step*(+(1-prop_idu_male)*'By group'!BG$9*Population!BG147-'By group'!T$8*Population!T147-'By group'!T$6*Population!T147+'By group'!AG$7*Population!AG147)</f>
        <v>-2.1310303743595056</v>
      </c>
      <c r="JU147" s="46">
        <f>step*(+(1-prop_idu_male)*'By group'!BH$9*Population!BH147-'By group'!U$8*Population!U147-'By group'!U$6*Population!U147+'By group'!AH$7*Population!AH147)</f>
        <v>-1.7791877967829037</v>
      </c>
      <c r="JV147" s="46">
        <f>step*(+(1-prop_idu_male)*'By group'!BI$9*Population!BI147-'By group'!V$8*Population!V147-'By group'!V$6*Population!V147+'By group'!AI$7*Population!AI147)</f>
        <v>0</v>
      </c>
      <c r="JW147" s="46">
        <f>step*(+(1-prop_idu_male)*'By group'!BJ$9*Population!BJ147-'By group'!W$8*Population!W147-'By group'!W$6*Population!W147+'By group'!AJ$7*Population!AJ147)</f>
        <v>0</v>
      </c>
      <c r="JX147" s="46">
        <f>step*(+(1-prop_idu_male)*'By group'!BK$9*Population!BK147-'By group'!X$8*Population!X147-'By group'!X$6*Population!X147+'By group'!AK$7*Population!AK147)</f>
        <v>0</v>
      </c>
      <c r="JY147" s="46">
        <f>step*(+(1-prop_idu_male)*'By group'!BL$9*Population!BL147-'By group'!Y$8*Population!Y147-'By group'!Y$6*Population!Y147+'By group'!AL$7*Population!AL147)</f>
        <v>-3.7226215327155785</v>
      </c>
      <c r="JZ147" s="46">
        <f>step*(+(1-prop_idu_male)*'By group'!BM$9*Population!BM147-'By group'!Z$8*Population!Z147-'By group'!Z$6*Population!Z147+'By group'!AM$7*Population!AM147)</f>
        <v>-1.8316148991974766</v>
      </c>
      <c r="KA147" s="76">
        <f>step*(+(1-prop_idu_male)*'By group'!BN$9*Population!BN147-'By group'!AA$8*Population!AA147-'By group'!AA$6*Population!AA147+'By group'!AN$7*Population!AN147)</f>
        <v>-1.4465953538901757</v>
      </c>
      <c r="KB147" s="46">
        <f>step*(+'By group'!O$6*Population!O147-'By group'!AB$7*Population!AB147)</f>
        <v>7067.6301410876595</v>
      </c>
      <c r="KC147" s="46">
        <f>step*(+'By group'!P$6*Population!P147-'By group'!AC$7*Population!AC147)</f>
        <v>9.1588986289047458</v>
      </c>
      <c r="KD147" s="46">
        <f>step*(+'By group'!Q$6*Population!Q147-'By group'!AD$7*Population!AD147)</f>
        <v>26.486969517787763</v>
      </c>
      <c r="KE147" s="46">
        <f>step*(+'By group'!R$6*Population!R147-'By group'!AE$7*Population!AE147)</f>
        <v>26.939048450784412</v>
      </c>
      <c r="KF147" s="46">
        <f>step*(+'By group'!S$6*Population!S147-'By group'!AF$7*Population!AF147)</f>
        <v>7.981207521418499</v>
      </c>
      <c r="KG147" s="46">
        <f>step*(+'By group'!T$6*Population!T147-'By group'!AG$7*Population!AG147)</f>
        <v>1.5215460431528443</v>
      </c>
      <c r="KH147" s="46">
        <f>step*(+'By group'!U$6*Population!U147-'By group'!AH$7*Population!AH147)</f>
        <v>1.2648367228151518</v>
      </c>
      <c r="KI147" s="46">
        <f>step*(+'By group'!V$6*Population!V147-'By group'!AI$7*Population!AI147)</f>
        <v>0</v>
      </c>
      <c r="KJ147" s="46">
        <f>step*(+'By group'!W$6*Population!W147-'By group'!AJ$7*Population!AJ147)</f>
        <v>0</v>
      </c>
      <c r="KK147" s="46">
        <f>step*(+'By group'!X$6*Population!X147-'By group'!AK$7*Population!AK147)</f>
        <v>0</v>
      </c>
      <c r="KL147" s="46">
        <f>step*(+'By group'!Y$6*Population!Y147-'By group'!AL$7*Population!AL147)</f>
        <v>2.6454808906534506</v>
      </c>
      <c r="KM147" s="46">
        <f>step*(+'By group'!Z$6*Population!Z147-'By group'!AM$7*Population!AM147)</f>
        <v>1.2952147504194085</v>
      </c>
      <c r="KN147" s="46">
        <f>step*(+'By group'!AA$6*Population!AA147-'By group'!AN$7*Population!AN147)</f>
        <v>1.0170397784999894</v>
      </c>
      <c r="KO147" s="45">
        <v>0</v>
      </c>
      <c r="KP147" s="46">
        <v>0</v>
      </c>
      <c r="KQ147" s="46">
        <v>0</v>
      </c>
      <c r="KR147" s="46">
        <v>0</v>
      </c>
      <c r="KS147" s="46">
        <v>0</v>
      </c>
      <c r="KT147" s="46">
        <v>0</v>
      </c>
      <c r="KU147" s="46">
        <v>0</v>
      </c>
      <c r="KV147" s="46">
        <v>0</v>
      </c>
      <c r="KW147" s="46">
        <v>0</v>
      </c>
      <c r="KX147" s="46">
        <v>0</v>
      </c>
      <c r="KY147" s="46">
        <v>0</v>
      </c>
      <c r="KZ147" s="46">
        <v>0</v>
      </c>
      <c r="LA147" s="46">
        <v>0</v>
      </c>
      <c r="LB147" s="188">
        <f>step*(-'By group'!BB$9*Population!BB147+'By group'!B$8*Population!B147+'By group'!O$8*Population!O147)</f>
        <v>2295.2996568700737</v>
      </c>
      <c r="LC147" s="189">
        <f>step*(-'By group'!BC$9*Population!BC147+'By group'!C$8*Population!C147+'By group'!P$8*Population!P147)</f>
        <v>10.089012447646994</v>
      </c>
      <c r="LD147" s="189">
        <f>step*(-'By group'!BD$9*Population!BD147+'By group'!D$8*Population!D147+'By group'!Q$8*Population!Q147)</f>
        <v>29.601789938073765</v>
      </c>
      <c r="LE147" s="189">
        <f>step*(-'By group'!BE$9*Population!BE147+'By group'!E$8*Population!E147+'By group'!R$8*Population!R147)</f>
        <v>30.706434864712008</v>
      </c>
      <c r="LF147" s="189">
        <f>step*(-'By group'!BF$9*Population!BF147+'By group'!F$8*Population!F147+'By group'!S$8*Population!S147)</f>
        <v>9.2323209980575065</v>
      </c>
      <c r="LG147" s="189">
        <f>step*(-'By group'!BG$9*Population!BG147+'By group'!G$8*Population!G147+'By group'!T$8*Population!T147)</f>
        <v>1.7785866852259549</v>
      </c>
      <c r="LH147" s="189">
        <f>step*(-'By group'!BH$9*Population!BH147+'By group'!H$8*Population!H147+'By group'!U$8*Population!U147)</f>
        <v>1.5054819107672277</v>
      </c>
      <c r="LI147" s="189">
        <f>step*(-'By group'!BI$9*Population!BI147+'By group'!I$8*Population!I147+'By group'!V$8*Population!V147)</f>
        <v>0</v>
      </c>
      <c r="LJ147" s="189">
        <f>step*(-'By group'!BJ$9*Population!BJ147+'By group'!J$8*Population!J147+'By group'!W$8*Population!W147)</f>
        <v>0</v>
      </c>
      <c r="LK147" s="189">
        <f>step*(-'By group'!BK$9*Population!BK147+'By group'!K$8*Population!K147+'By group'!X$8*Population!X147)</f>
        <v>0</v>
      </c>
      <c r="LL147" s="189">
        <f>step*(-'By group'!BL$9*Population!BL147+'By group'!L$8*Population!L147+'By group'!Y$8*Population!Y147)</f>
        <v>3.1534778254303042</v>
      </c>
      <c r="LM147" s="189">
        <f>step*(-'By group'!BM$9*Population!BM147+'By group'!M$8*Population!M147+'By group'!Z$8*Population!Z147)</f>
        <v>1.5753636176548764</v>
      </c>
      <c r="LN147" s="189">
        <f>step*(-'By group'!BN$9*Population!BN147+'By group'!N$8*Population!N147+'By group'!AA$8*Population!AA147)</f>
        <v>1.2657856852414833</v>
      </c>
    </row>
    <row r="148" spans="1:326" x14ac:dyDescent="0.25">
      <c r="A148">
        <f t="shared" si="195"/>
        <v>72</v>
      </c>
      <c r="B148" s="52">
        <f>step*((-'By group'!B$4-'By group'!B$5-'By group'!B$22)*Population!B148+'By group'!B$3*Population!$BO148)</f>
        <v>221108.31077303411</v>
      </c>
      <c r="C148" s="4">
        <f>step*((-'By group'!C$4-'By group'!C$5-'By group'!C$22)*Population!C148+'By group'!C$3*Population!$BO148)</f>
        <v>-6062.3518394171469</v>
      </c>
      <c r="D148" s="4">
        <f>step*((-'By group'!D$4-'By group'!D$5-'By group'!D$22)*Population!D148+'By group'!D$3*Population!$BO148)</f>
        <v>-39783.276149180623</v>
      </c>
      <c r="E148" s="4">
        <f>step*((-'By group'!E$4-'By group'!E$5-'By group'!E$22)*Population!E148+'By group'!E$3*Population!$BO148)</f>
        <v>-63701.345460395416</v>
      </c>
      <c r="F148" s="4">
        <f>step*((-'By group'!F$4-'By group'!F$5-'By group'!F$22)*Population!F148+'By group'!F$3*Population!$BO148)</f>
        <v>-25850.804447063259</v>
      </c>
      <c r="G148" s="4">
        <f>step*((-'By group'!G$4-'By group'!G$5-'By group'!G$22)*Population!G148+'By group'!G$3*Population!$BO148)</f>
        <v>-6267.2196501515309</v>
      </c>
      <c r="H148" s="4">
        <f>step*((-'By group'!H$4-'By group'!H$5-'By group'!H$22)*Population!H148+'By group'!H$3*Population!$BO148)</f>
        <v>-5821.9389019079972</v>
      </c>
      <c r="I148" s="4">
        <f>step*((-'By group'!I$4-'By group'!I$5-'By group'!I$22)*Population!I148+'By group'!I$3*Population!$BO148)</f>
        <v>0</v>
      </c>
      <c r="J148" s="4">
        <f>step*((-'By group'!J$4-'By group'!J$5-'By group'!J$22)*Population!J148+'By group'!J$3*Population!$BO148)</f>
        <v>0</v>
      </c>
      <c r="K148" s="4">
        <f>step*((-'By group'!K$4-'By group'!K$5-'By group'!K$22)*Population!K148+'By group'!K$3*Population!$BO148)</f>
        <v>0</v>
      </c>
      <c r="L148" s="4">
        <f>step*((-'By group'!L$4-'By group'!L$5-'By group'!L$22)*Population!L148+'By group'!L$3*Population!$BO148)</f>
        <v>-3219.871451059892</v>
      </c>
      <c r="M148" s="4">
        <f>step*((-'By group'!M$4-'By group'!M$5-'By group'!M$22)*Population!M148+'By group'!M$3*Population!$BO148)</f>
        <v>-1826.6920557304481</v>
      </c>
      <c r="N148" s="4">
        <f>step*((-'By group'!N$4-'By group'!N$5-'By group'!N$22)*Population!N148+'By group'!N$3*Population!$BO148)</f>
        <v>-1731.3228560775769</v>
      </c>
      <c r="O148" s="8">
        <f>step*((-'By group'!O$4-'By group'!O$5-'By group'!O$22)*Population!O148+'By group'!O$3*Population!$BO148)</f>
        <v>153386.54601174348</v>
      </c>
      <c r="P148" s="4">
        <f>step*((-'By group'!P$4-'By group'!P$5-'By group'!P$22)*Population!P148+'By group'!P$3*Population!$BO148)</f>
        <v>-2997.7828838209343</v>
      </c>
      <c r="Q148" s="4">
        <f>step*((-'By group'!Q$4-'By group'!Q$5-'By group'!Q$22)*Population!Q148+'By group'!Q$3*Population!$BO148)</f>
        <v>-19664.646799866576</v>
      </c>
      <c r="R148" s="4">
        <f>step*((-'By group'!R$4-'By group'!R$5-'By group'!R$22)*Population!R148+'By group'!R$3*Population!$BO148)</f>
        <v>-31469.448219806582</v>
      </c>
      <c r="S148" s="4">
        <f>step*((-'By group'!S$4-'By group'!S$5-'By group'!S$22)*Population!S148+'By group'!S$3*Population!$BO148)</f>
        <v>-12765.157998194942</v>
      </c>
      <c r="T148" s="4">
        <f>step*((-'By group'!T$4-'By group'!T$5-'By group'!T$22)*Population!T148+'By group'!T$3*Population!$BO148)</f>
        <v>-3093.7831174268003</v>
      </c>
      <c r="U148" s="4">
        <f>step*((-'By group'!U$4-'By group'!U$5-'By group'!U$22)*Population!U148+'By group'!U$3*Population!$BO148)</f>
        <v>-2872.3729268488987</v>
      </c>
      <c r="V148" s="4">
        <f>step*((-'By group'!V$4-'By group'!V$5-'By group'!V$22)*Population!V148+'By group'!V$3*Population!$BO148)</f>
        <v>0</v>
      </c>
      <c r="W148" s="4">
        <f>step*((-'By group'!W$4-'By group'!W$5-'By group'!W$22)*Population!W148+'By group'!W$3*Population!$BO148)</f>
        <v>0</v>
      </c>
      <c r="X148" s="4">
        <f>step*((-'By group'!X$4-'By group'!X$5-'By group'!X$22)*Population!X148+'By group'!X$3*Population!$BO148)</f>
        <v>0</v>
      </c>
      <c r="Y148" s="4">
        <f>step*((-'By group'!Y$4-'By group'!Y$5-'By group'!Y$22)*Population!Y148+'By group'!Y$3*Population!$BO148)</f>
        <v>-1588.5029869703653</v>
      </c>
      <c r="Z148" s="4">
        <f>step*((-'By group'!Z$4-'By group'!Z$5-'By group'!Z$22)*Population!Z148+'By group'!Z$3*Population!$BO148)</f>
        <v>-900.61181979139405</v>
      </c>
      <c r="AA148" s="4">
        <f>step*((-'By group'!AA$4-'By group'!AA$5-'By group'!AA$22)*Population!AA148+'By group'!AA$3*Population!$BO148)</f>
        <v>-852.99251046147378</v>
      </c>
      <c r="AB148" s="8">
        <f>step*((-'By group'!AB$4-'By group'!AB$5-'By group'!AB$22)*Population!AB148+'By group'!AB$3*Population!$BO148)</f>
        <v>-1449.4166847164702</v>
      </c>
      <c r="AC148" s="4">
        <f>step*((-'By group'!AC$4-'By group'!AC$5-'By group'!AC$22)*Population!AC148+'By group'!AC$3*Population!$BO148)</f>
        <v>-212.77183697990523</v>
      </c>
      <c r="AD148" s="4">
        <f>step*((-'By group'!AD$4-'By group'!AD$5-'By group'!AD$22)*Population!AD148+'By group'!AD$3*Population!$BO148)</f>
        <v>-1403.4872138698015</v>
      </c>
      <c r="AE148" s="4">
        <f>step*((-'By group'!AE$4-'By group'!AE$5-'By group'!AE$22)*Population!AE148+'By group'!AE$3*Population!$BO148)</f>
        <v>-2263.3919265267004</v>
      </c>
      <c r="AF148" s="4">
        <f>step*((-'By group'!AF$4-'By group'!AF$5-'By group'!AF$22)*Population!AF148+'By group'!AF$3*Population!$BO148)</f>
        <v>-923.48907422770503</v>
      </c>
      <c r="AG148" s="4">
        <f>step*((-'By group'!AG$4-'By group'!AG$5-'By group'!AG$22)*Population!AG148+'By group'!AG$3*Population!$BO148)</f>
        <v>-224.76093794410042</v>
      </c>
      <c r="AH148" s="4">
        <f>step*((-'By group'!AH$4-'By group'!AH$5-'By group'!AH$22)*Population!AH148+'By group'!AH$3*Population!$BO148)</f>
        <v>-210.220591125168</v>
      </c>
      <c r="AI148" s="4">
        <f>step*((-'By group'!AI$4-'By group'!AI$5-'By group'!AI$22)*Population!AI148+'By group'!AI$3*Population!$BO148)</f>
        <v>0</v>
      </c>
      <c r="AJ148" s="4">
        <f>step*((-'By group'!AJ$4-'By group'!AJ$5-'By group'!AJ$22)*Population!AJ148+'By group'!AJ$3*Population!$BO148)</f>
        <v>0</v>
      </c>
      <c r="AK148" s="4">
        <f>step*((-'By group'!AK$4-'By group'!AK$5-'By group'!AK$22)*Population!AK148+'By group'!AK$3*Population!$BO148)</f>
        <v>0</v>
      </c>
      <c r="AL148" s="4">
        <f>step*((-'By group'!AL$4-'By group'!AL$5-'By group'!AL$22)*Population!AL148+'By group'!AL$3*Population!$BO148)</f>
        <v>-116.33030906743488</v>
      </c>
      <c r="AM148" s="4">
        <f>step*((-'By group'!AM$4-'By group'!AM$5-'By group'!AM$22)*Population!AM148+'By group'!AM$3*Population!$BO148)</f>
        <v>-66.504769112602276</v>
      </c>
      <c r="AN148" s="4">
        <f>step*((-'By group'!AN$4-'By group'!AN$5-'By group'!AN$22)*Population!AN148+'By group'!AN$3*Population!$BO148)</f>
        <v>-63.598303229183358</v>
      </c>
      <c r="AO148" s="8">
        <f>step*((-'By group'!AO$4-'By group'!AO$5-'By group'!AO$22)*Population!AO148+'By group'!AO$3*Population!$BO148)</f>
        <v>20272.322721679215</v>
      </c>
      <c r="AP148" s="4">
        <f>step*((-'By group'!AP$4-'By group'!AP$5-'By group'!AP$22)*Population!AP148+'By group'!AP$3*Population!$BO148)</f>
        <v>-700.27147177544555</v>
      </c>
      <c r="AQ148" s="4">
        <f>step*((-'By group'!AQ$4-'By group'!AQ$5-'By group'!AQ$22)*Population!AQ148+'By group'!AQ$3*Population!$BO148)</f>
        <v>-4591.3512485889823</v>
      </c>
      <c r="AR148" s="4">
        <f>step*((-'By group'!AR$4-'By group'!AR$5-'By group'!AR$22)*Population!AR148+'By group'!AR$3*Population!$BO148)</f>
        <v>-7340.3909251603181</v>
      </c>
      <c r="AS148" s="4">
        <f>step*((-'By group'!AS$4-'By group'!AS$5-'By group'!AS$22)*Population!AS148+'By group'!AS$3*Population!$BO148)</f>
        <v>-2974.6415199200756</v>
      </c>
      <c r="AT148" s="4">
        <f>step*((-'By group'!AT$4-'By group'!AT$5-'By group'!AT$22)*Population!AT148+'By group'!AT$3*Population!$BO148)</f>
        <v>-720.29902362239284</v>
      </c>
      <c r="AU148" s="4">
        <f>step*((-'By group'!AU$4-'By group'!AU$5-'By group'!AU$22)*Population!AU148+'By group'!AU$3*Population!$BO148)</f>
        <v>-667.34880281660514</v>
      </c>
      <c r="AV148" s="4">
        <f>step*((-'By group'!AV$4-'By group'!AV$5-'By group'!AV$22)*Population!AV148+'By group'!AV$3*Population!$BO148)</f>
        <v>0</v>
      </c>
      <c r="AW148" s="4">
        <f>step*((-'By group'!AW$4-'By group'!AW$5-'By group'!AW$22)*Population!AW148+'By group'!AW$3*Population!$BO148)</f>
        <v>0</v>
      </c>
      <c r="AX148" s="4">
        <f>step*((-'By group'!AX$4-'By group'!AX$5-'By group'!AX$22)*Population!AX148+'By group'!AX$3*Population!$BO148)</f>
        <v>0</v>
      </c>
      <c r="AY148" s="4">
        <f>step*((-'By group'!AY$4-'By group'!AY$5-'By group'!AY$22)*Population!AY148+'By group'!AY$3*Population!$BO148)</f>
        <v>-369.01284450165298</v>
      </c>
      <c r="AZ148" s="4">
        <f>step*((-'By group'!AZ$4-'By group'!AZ$5-'By group'!AZ$22)*Population!AZ148+'By group'!AZ$3*Population!$BO148)</f>
        <v>-208.58822756136067</v>
      </c>
      <c r="BA148" s="4">
        <f>step*((-'By group'!BA$4-'By group'!BA$5-'By group'!BA$22)*Population!BA148+'By group'!BA$3*Population!$BO148)</f>
        <v>-196.55775445455447</v>
      </c>
      <c r="BB148" s="8">
        <f>step*((-'By group'!BB$4-'By group'!BB$5-'By group'!BB$22)*Population!BB148+'By group'!BB$3*Population!$BO148)</f>
        <v>6361.7806556972228</v>
      </c>
      <c r="BC148" s="4">
        <f>step*((-'By group'!BC$4-'By group'!BC$5-'By group'!BC$22)*Population!BC148+'By group'!BC$3*Population!$BO148)</f>
        <v>-483.0578117037349</v>
      </c>
      <c r="BD148" s="4">
        <f>step*((-'By group'!BD$4-'By group'!BD$5-'By group'!BD$22)*Population!BD148+'By group'!BD$3*Population!$BO148)</f>
        <v>-2450.0959490974069</v>
      </c>
      <c r="BE148" s="4">
        <f>step*((-'By group'!BE$4-'By group'!BE$5-'By group'!BE$22)*Population!BE148+'By group'!BE$3*Population!$BO148)</f>
        <v>-3409.0430937974124</v>
      </c>
      <c r="BF148" s="4">
        <f>step*((-'By group'!BF$4-'By group'!BF$5-'By group'!BF$22)*Population!BF148+'By group'!BF$3*Population!$BO148)</f>
        <v>-1264.9123209799843</v>
      </c>
      <c r="BG148" s="4">
        <f>step*((-'By group'!BG$4-'By group'!BG$5-'By group'!BG$22)*Population!BG148+'By group'!BG$3*Population!$BO148)</f>
        <v>-288.69164217860322</v>
      </c>
      <c r="BH148" s="4">
        <f>step*((-'By group'!BH$4-'By group'!BH$5-'By group'!BH$22)*Population!BH148+'By group'!BH$3*Population!$BO148)</f>
        <v>-248.23202697157024</v>
      </c>
      <c r="BI148" s="4">
        <f>step*((-'By group'!BI$4-'By group'!BI$5-'By group'!BI$22)*Population!BI148+'By group'!BI$3*Population!$BO148)</f>
        <v>0</v>
      </c>
      <c r="BJ148" s="4">
        <f>step*((-'By group'!BJ$4-'By group'!BJ$5-'By group'!BJ$22)*Population!BJ148+'By group'!BJ$3*Population!$BO148)</f>
        <v>0</v>
      </c>
      <c r="BK148" s="4">
        <f>step*((-'By group'!BK$4-'By group'!BK$5-'By group'!BK$22)*Population!BK148+'By group'!BK$3*Population!$BO148)</f>
        <v>0</v>
      </c>
      <c r="BL148" s="4">
        <f>step*((-'By group'!BL$4-'By group'!BL$5-'By group'!BL$22)*Population!BL148+'By group'!BL$3*Population!$BO148)</f>
        <v>-163.23043474064409</v>
      </c>
      <c r="BM148" s="4">
        <f>step*((-'By group'!BM$4-'By group'!BM$5-'By group'!BM$22)*Population!BM148+'By group'!BM$3*Population!$BO148)</f>
        <v>-83.115192222060443</v>
      </c>
      <c r="BN148" s="4">
        <f>step*((-'By group'!BN$4-'By group'!BN$5-'By group'!BN$22)*Population!BN148+'By group'!BN$3*Population!$BO148)</f>
        <v>-69.557256657846636</v>
      </c>
      <c r="BO148" s="71">
        <f>-step*SUM(SCR!B148:N148)*Population!B148</f>
        <v>-158054.69467337758</v>
      </c>
      <c r="BP148" s="4">
        <f>step*-SUM('By group'!C$11:C$21)*Population!C148</f>
        <v>-151558.79598542867</v>
      </c>
      <c r="BQ148" s="4">
        <f>step*-SUM('By group'!D$11:D$21)*Population!D148</f>
        <v>-110509.10041439062</v>
      </c>
      <c r="BR148" s="4">
        <f>step*-SUM('By group'!E$11:E$21)*Population!E148</f>
        <v>-45500.961043139578</v>
      </c>
      <c r="BS148" s="4">
        <f>step*-SUM('By group'!F$11:F$21)*Population!F148</f>
        <v>-13605.686551085928</v>
      </c>
      <c r="BT148" s="4">
        <f>step*-SUM('By group'!G$11:G$21)*Population!G148</f>
        <v>-6528.3538022411776</v>
      </c>
      <c r="BU148" s="4">
        <f>step*-SUM('By group'!H$11:H$21)*Population!H148</f>
        <v>0</v>
      </c>
      <c r="BV148" s="4">
        <f>step*-SUM('By group'!I$11:I$21)*Population!I148</f>
        <v>0</v>
      </c>
      <c r="BW148" s="4">
        <f>step*-SUM('By group'!J$11:J$21)*Population!J148</f>
        <v>0</v>
      </c>
      <c r="BX148" s="4">
        <f>step*-SUM('By group'!K$11:K$21)*Population!K148</f>
        <v>0</v>
      </c>
      <c r="BY148" s="4">
        <f>step*-SUM('By group'!L$11:L$21)*Population!L148</f>
        <v>-2299.9081793284945</v>
      </c>
      <c r="BZ148" s="4">
        <f>step*-SUM('By group'!M$11:M$21)*Population!M148</f>
        <v>-1141.6825348315301</v>
      </c>
      <c r="CA148" s="4">
        <f>step*-SUM('By group'!N$11:N$21)*Population!N148</f>
        <v>0</v>
      </c>
      <c r="CB148" s="13">
        <f>-step*SUM(SCR!O148:AA148)*Population!O148</f>
        <v>-78167.00537295446</v>
      </c>
      <c r="CC148" s="4">
        <f>step*-SUM('By group'!P$11:P$21)*Population!P148</f>
        <v>-74944.572095523356</v>
      </c>
      <c r="CD148" s="4">
        <f>step*-SUM('By group'!Q$11:Q$21)*Population!Q148</f>
        <v>-54624.018888518265</v>
      </c>
      <c r="CE148" s="4">
        <f>step*-SUM('By group'!R$11:R$21)*Population!R148</f>
        <v>-22478.177299861843</v>
      </c>
      <c r="CF148" s="4">
        <f>step*-SUM('By group'!S$11:S$21)*Population!S148</f>
        <v>-6718.5042095762856</v>
      </c>
      <c r="CG148" s="4">
        <f>step*-SUM('By group'!T$11:T$21)*Population!T148</f>
        <v>-3222.6907473195834</v>
      </c>
      <c r="CH148" s="4">
        <f>step*-SUM('By group'!U$11:U$21)*Population!U148</f>
        <v>0</v>
      </c>
      <c r="CI148" s="4">
        <f>step*-SUM('By group'!V$11:V$21)*Population!V148</f>
        <v>0</v>
      </c>
      <c r="CJ148" s="4">
        <f>step*-SUM('By group'!W$11:W$21)*Population!W148</f>
        <v>0</v>
      </c>
      <c r="CK148" s="4">
        <f>step*-SUM('By group'!X$11:X$21)*Population!X148</f>
        <v>0</v>
      </c>
      <c r="CL148" s="4">
        <f>step*-SUM('By group'!Y$11:Y$21)*Population!Y148</f>
        <v>-1134.6449906931182</v>
      </c>
      <c r="CM148" s="4">
        <f>step*-SUM('By group'!Z$11:Z$21)*Population!Z148</f>
        <v>-562.88238736962137</v>
      </c>
      <c r="CN148" s="4">
        <f>step*-SUM('By group'!AA$11:AA$21)*Population!AA148</f>
        <v>0</v>
      </c>
      <c r="CO148" s="13">
        <f>-step*SUM(SCR!AB148:AN148)*Population!AB148</f>
        <v>-5537.8045769527598</v>
      </c>
      <c r="CP148" s="4">
        <f>step*-SUM('By group'!AC$11:AC$21)*Population!AC148</f>
        <v>-5319.2959244976309</v>
      </c>
      <c r="CQ148" s="4">
        <f>step*-SUM('By group'!AD$11:AD$21)*Population!AD148</f>
        <v>-3898.5755940827821</v>
      </c>
      <c r="CR148" s="4">
        <f>step*-SUM('By group'!AE$11:AE$21)*Population!AE148</f>
        <v>-1616.7085189476429</v>
      </c>
      <c r="CS148" s="4">
        <f>step*-SUM('By group'!AF$11:AF$21)*Population!AF148</f>
        <v>-486.04688117247633</v>
      </c>
      <c r="CT148" s="4">
        <f>step*-SUM('By group'!AG$11:AG$21)*Population!AG148</f>
        <v>-234.12597702510459</v>
      </c>
      <c r="CU148" s="4">
        <f>step*-SUM('By group'!AH$11:AH$21)*Population!AH148</f>
        <v>0</v>
      </c>
      <c r="CV148" s="4">
        <f>step*-SUM('By group'!AI$11:AI$21)*Population!AI148</f>
        <v>0</v>
      </c>
      <c r="CW148" s="4">
        <f>step*-SUM('By group'!AJ$11:AJ$21)*Population!AJ148</f>
        <v>0</v>
      </c>
      <c r="CX148" s="4">
        <f>step*-SUM('By group'!AK$11:AK$21)*Population!AK148</f>
        <v>0</v>
      </c>
      <c r="CY148" s="4">
        <f>step*-SUM('By group'!AL$11:AL$21)*Population!AL148</f>
        <v>-83.093077905310622</v>
      </c>
      <c r="CZ148" s="4">
        <f>step*-SUM('By group'!AM$11:AM$21)*Population!AM148</f>
        <v>-41.565480695376429</v>
      </c>
      <c r="DA148" s="4">
        <f>step*-SUM('By group'!AN$11:AN$21)*Population!AN148</f>
        <v>0</v>
      </c>
      <c r="DB148" s="13">
        <f>-step*SUM(SCR!AO148:BA148)*Population!AO148</f>
        <v>-18261.716986759813</v>
      </c>
      <c r="DC148" s="4">
        <f>step*-SUM('By group'!AP$11:AP$21)*Population!AP148</f>
        <v>-17506.786794386138</v>
      </c>
      <c r="DD148" s="4">
        <f>step*-SUM('By group'!AQ$11:AQ$21)*Population!AQ148</f>
        <v>-12753.75346830273</v>
      </c>
      <c r="DE148" s="4">
        <f>step*-SUM('By group'!AR$11:AR$21)*Population!AR148</f>
        <v>-5243.1363751145127</v>
      </c>
      <c r="DF148" s="4">
        <f>step*-SUM('By group'!AS$11:AS$21)*Population!AS148</f>
        <v>-1565.6007999579347</v>
      </c>
      <c r="DG148" s="4">
        <f>step*-SUM('By group'!AT$11:AT$21)*Population!AT148</f>
        <v>-750.31148293999252</v>
      </c>
      <c r="DH148" s="4">
        <f>step*-SUM('By group'!AU$11:AU$21)*Population!AU148</f>
        <v>0</v>
      </c>
      <c r="DI148" s="4">
        <f>step*-SUM('By group'!AV$11:AV$21)*Population!AV148</f>
        <v>0</v>
      </c>
      <c r="DJ148" s="4">
        <f>step*-SUM('By group'!AW$11:AW$21)*Population!AW148</f>
        <v>0</v>
      </c>
      <c r="DK148" s="4">
        <f>step*-SUM('By group'!AX$11:AX$21)*Population!AX148</f>
        <v>0</v>
      </c>
      <c r="DL148" s="4">
        <f>step*-SUM('By group'!AY$11:AY$21)*Population!AY148</f>
        <v>-263.5806032154664</v>
      </c>
      <c r="DM148" s="4">
        <f>step*-SUM('By group'!AZ$11:AZ$21)*Population!AZ148</f>
        <v>-130.3676422258504</v>
      </c>
      <c r="DN148" s="4">
        <f>step*-SUM('By group'!BA$11:BA$21)*Population!BA148</f>
        <v>0</v>
      </c>
      <c r="DO148" s="13">
        <f>-step*SUM(SCR!BB148:BN148)*Population!BB148</f>
        <v>-8546.3593564499351</v>
      </c>
      <c r="DP148" s="4">
        <f>step*-SUM('By group'!BC$11:BC$21)*Population!BC148</f>
        <v>-8050.9635283955813</v>
      </c>
      <c r="DQ148" s="4">
        <f>step*-SUM('By group'!BD$11:BD$21)*Population!BD148</f>
        <v>-5568.3998843122872</v>
      </c>
      <c r="DR148" s="4">
        <f>step*-SUM('By group'!BE$11:BE$21)*Population!BE148</f>
        <v>-2130.6519336233828</v>
      </c>
      <c r="DS148" s="4">
        <f>step*-SUM('By group'!BF$11:BF$21)*Population!BF148</f>
        <v>-602.33920046665924</v>
      </c>
      <c r="DT148" s="4">
        <f>step*-SUM('By group'!BG$11:BG$21)*Population!BG148</f>
        <v>-277.58811747942616</v>
      </c>
      <c r="DU148" s="4">
        <f>step*-SUM('By group'!BH$11:BH$21)*Population!BH148</f>
        <v>0</v>
      </c>
      <c r="DV148" s="4">
        <f>step*-SUM('By group'!BI$11:BI$21)*Population!BI148</f>
        <v>0</v>
      </c>
      <c r="DW148" s="4">
        <f>step*-SUM('By group'!BJ$11:BJ$21)*Population!BJ148</f>
        <v>0</v>
      </c>
      <c r="DX148" s="4">
        <f>step*-SUM('By group'!BK$11:BK$21)*Population!BK148</f>
        <v>0</v>
      </c>
      <c r="DY148" s="4">
        <f>step*-SUM('By group'!BL$11:BL$21)*Population!BL148</f>
        <v>-90.683574855913392</v>
      </c>
      <c r="DZ148" s="4">
        <f>step*-SUM('By group'!BM$11:BM$21)*Population!BM148</f>
        <v>-41.557596111030222</v>
      </c>
      <c r="EA148" s="4">
        <f>step*-SUM('By group'!BN$11:BN$21)*Population!BN148</f>
        <v>0</v>
      </c>
      <c r="EB148" s="52">
        <v>0</v>
      </c>
      <c r="EC148" s="4">
        <f t="shared" si="196"/>
        <v>158054.69467337758</v>
      </c>
      <c r="ED148" s="4">
        <f t="shared" si="196"/>
        <v>151558.79598542867</v>
      </c>
      <c r="EE148" s="4">
        <f t="shared" si="197"/>
        <v>110509.10041439062</v>
      </c>
      <c r="EF148" s="4">
        <f t="shared" si="198"/>
        <v>45500.961043139578</v>
      </c>
      <c r="EG148" s="4">
        <f t="shared" si="199"/>
        <v>13605.686551085928</v>
      </c>
      <c r="EH148" s="4">
        <f t="shared" si="199"/>
        <v>6528.3538022411776</v>
      </c>
      <c r="EI148" s="4">
        <v>0</v>
      </c>
      <c r="EJ148" s="4">
        <f t="shared" si="200"/>
        <v>0</v>
      </c>
      <c r="EK148" s="4">
        <f t="shared" si="201"/>
        <v>0</v>
      </c>
      <c r="EL148" s="4">
        <f t="shared" si="202"/>
        <v>0</v>
      </c>
      <c r="EM148" s="4">
        <f t="shared" si="203"/>
        <v>2299.9081793284945</v>
      </c>
      <c r="EN148" s="4">
        <f t="shared" si="204"/>
        <v>1141.6825348315301</v>
      </c>
      <c r="EO148" s="52">
        <v>0</v>
      </c>
      <c r="EP148" s="4">
        <f t="shared" si="205"/>
        <v>78167.00537295446</v>
      </c>
      <c r="EQ148" s="4">
        <f t="shared" si="206"/>
        <v>74944.572095523356</v>
      </c>
      <c r="ER148" s="4">
        <f t="shared" si="207"/>
        <v>54624.018888518265</v>
      </c>
      <c r="ES148" s="4">
        <f t="shared" si="208"/>
        <v>22478.177299861843</v>
      </c>
      <c r="ET148" s="4">
        <f t="shared" si="209"/>
        <v>6718.5042095762856</v>
      </c>
      <c r="EU148" s="4">
        <f t="shared" si="210"/>
        <v>3222.6907473195834</v>
      </c>
      <c r="EV148" s="4">
        <v>0</v>
      </c>
      <c r="EW148" s="4">
        <f t="shared" si="211"/>
        <v>0</v>
      </c>
      <c r="EX148" s="4">
        <f t="shared" si="212"/>
        <v>0</v>
      </c>
      <c r="EY148" s="4">
        <f t="shared" si="213"/>
        <v>0</v>
      </c>
      <c r="EZ148" s="4">
        <f t="shared" si="214"/>
        <v>1134.6449906931182</v>
      </c>
      <c r="FA148" s="4">
        <f t="shared" si="215"/>
        <v>562.88238736962137</v>
      </c>
      <c r="FB148" s="52">
        <v>0</v>
      </c>
      <c r="FC148" s="4">
        <f t="shared" si="216"/>
        <v>5537.8045769527598</v>
      </c>
      <c r="FD148" s="4">
        <f t="shared" si="217"/>
        <v>5319.2959244976309</v>
      </c>
      <c r="FE148" s="4">
        <f t="shared" si="218"/>
        <v>3898.5755940827821</v>
      </c>
      <c r="FF148" s="4">
        <f t="shared" si="219"/>
        <v>1616.7085189476429</v>
      </c>
      <c r="FG148" s="4">
        <f t="shared" si="220"/>
        <v>486.04688117247633</v>
      </c>
      <c r="FH148" s="4">
        <f t="shared" si="221"/>
        <v>234.12597702510459</v>
      </c>
      <c r="FI148" s="4">
        <v>0</v>
      </c>
      <c r="FJ148" s="4">
        <f t="shared" si="222"/>
        <v>0</v>
      </c>
      <c r="FK148" s="4">
        <f t="shared" si="223"/>
        <v>0</v>
      </c>
      <c r="FL148" s="4">
        <f t="shared" si="224"/>
        <v>0</v>
      </c>
      <c r="FM148" s="4">
        <f t="shared" si="225"/>
        <v>83.093077905310622</v>
      </c>
      <c r="FN148" s="9">
        <f t="shared" si="226"/>
        <v>41.565480695376429</v>
      </c>
      <c r="FO148" s="4">
        <v>0</v>
      </c>
      <c r="FP148" s="4">
        <f t="shared" si="227"/>
        <v>18261.716986759813</v>
      </c>
      <c r="FQ148" s="4">
        <f t="shared" si="228"/>
        <v>17506.786794386138</v>
      </c>
      <c r="FR148" s="4">
        <f t="shared" si="229"/>
        <v>12753.75346830273</v>
      </c>
      <c r="FS148" s="4">
        <f t="shared" si="230"/>
        <v>5243.1363751145127</v>
      </c>
      <c r="FT148" s="4">
        <f t="shared" si="231"/>
        <v>1565.6007999579347</v>
      </c>
      <c r="FU148" s="4">
        <f t="shared" si="232"/>
        <v>750.31148293999252</v>
      </c>
      <c r="FV148" s="4">
        <v>0</v>
      </c>
      <c r="FW148" s="4">
        <f t="shared" si="233"/>
        <v>0</v>
      </c>
      <c r="FX148" s="4">
        <f t="shared" si="234"/>
        <v>0</v>
      </c>
      <c r="FY148" s="4">
        <f t="shared" si="235"/>
        <v>0</v>
      </c>
      <c r="FZ148" s="4">
        <f t="shared" si="236"/>
        <v>263.5806032154664</v>
      </c>
      <c r="GA148" s="4">
        <f t="shared" si="237"/>
        <v>130.3676422258504</v>
      </c>
      <c r="GB148" s="4">
        <v>0</v>
      </c>
      <c r="GC148" s="4">
        <f t="shared" si="238"/>
        <v>8546.3593564499351</v>
      </c>
      <c r="GD148" s="4">
        <f t="shared" si="179"/>
        <v>8050.9635283955813</v>
      </c>
      <c r="GE148" s="4">
        <f t="shared" si="180"/>
        <v>5568.3998843122872</v>
      </c>
      <c r="GF148" s="4">
        <f t="shared" si="181"/>
        <v>2130.6519336233828</v>
      </c>
      <c r="GG148" s="4">
        <f t="shared" si="182"/>
        <v>602.33920046665924</v>
      </c>
      <c r="GH148" s="4">
        <f t="shared" si="183"/>
        <v>277.58811747942616</v>
      </c>
      <c r="GI148" s="4">
        <v>0</v>
      </c>
      <c r="GJ148" s="4">
        <f t="shared" si="239"/>
        <v>0</v>
      </c>
      <c r="GK148" s="4">
        <f t="shared" si="240"/>
        <v>0</v>
      </c>
      <c r="GL148" s="4">
        <f t="shared" si="184"/>
        <v>0</v>
      </c>
      <c r="GM148" s="4">
        <f t="shared" si="185"/>
        <v>90.683574855913392</v>
      </c>
      <c r="GN148" s="4">
        <f t="shared" si="186"/>
        <v>41.557596111030222</v>
      </c>
      <c r="GO148" s="52">
        <v>0</v>
      </c>
      <c r="GP148" s="4">
        <f>step*(-'By group'!C$32*Population!C148+'By group'!I$33*Population!I148)</f>
        <v>0</v>
      </c>
      <c r="GQ148" s="4">
        <f>step*(-'By group'!D$32*Population!D148+'By group'!J$33*Population!J148)</f>
        <v>0</v>
      </c>
      <c r="GR148" s="4">
        <f>step*(-'By group'!E$32*Population!E148+'By group'!K$33*Population!K148)</f>
        <v>0</v>
      </c>
      <c r="GS148" s="4">
        <f>step*(-'By group'!F$32*Population!F148+'By group'!L$33*Population!L148)</f>
        <v>-5652.8891858787165</v>
      </c>
      <c r="GT148" s="4">
        <f>step*(-'By group'!G$32*Population!G148+'By group'!M$33*Population!M148)</f>
        <v>-734.82949303247051</v>
      </c>
      <c r="GU148" s="4">
        <f>step*(-'By group'!H$32*Population!H148+'By group'!N$33*Population!N148)</f>
        <v>-642.86776018069656</v>
      </c>
      <c r="GV148" s="46">
        <f t="shared" si="241"/>
        <v>0</v>
      </c>
      <c r="GW148" s="14">
        <f t="shared" si="242"/>
        <v>0</v>
      </c>
      <c r="GX148" s="4">
        <f t="shared" si="243"/>
        <v>0</v>
      </c>
      <c r="GY148" s="4">
        <f t="shared" si="244"/>
        <v>5652.8891858787165</v>
      </c>
      <c r="GZ148" s="4">
        <f t="shared" si="245"/>
        <v>734.82949303247051</v>
      </c>
      <c r="HA148" s="4">
        <f t="shared" si="246"/>
        <v>642.86776018069656</v>
      </c>
      <c r="HB148" s="8">
        <v>0</v>
      </c>
      <c r="HC148" s="4">
        <f>step*(-'By group'!P$32*Population!P148+'By group'!V$33*Population!V148)</f>
        <v>0</v>
      </c>
      <c r="HD148" s="4">
        <f>step*(-'By group'!Q$32*Population!Q148+'By group'!W$33*Population!W148)</f>
        <v>0</v>
      </c>
      <c r="HE148" s="4">
        <f>step*(-'By group'!R$32*Population!R148+'By group'!X$33*Population!X148)</f>
        <v>0</v>
      </c>
      <c r="HF148" s="4">
        <f>step*(-'By group'!S$32*Population!S148+'By group'!Y$33*Population!Y148)</f>
        <v>-2791.9296094415836</v>
      </c>
      <c r="HG148" s="4">
        <f>step*(-'By group'!T$32*Population!T148+'By group'!Z$33*Population!Z148)</f>
        <v>-363.09695577910605</v>
      </c>
      <c r="HH148" s="4">
        <f>step*(-'By group'!U$32*Population!U148+'By group'!AA$33*Population!AA148)</f>
        <v>-317.48544272989102</v>
      </c>
      <c r="HI148" s="14">
        <f t="shared" si="247"/>
        <v>0</v>
      </c>
      <c r="HJ148" s="46">
        <f t="shared" si="248"/>
        <v>0</v>
      </c>
      <c r="HK148" s="4">
        <f t="shared" si="249"/>
        <v>0</v>
      </c>
      <c r="HL148" s="4">
        <f t="shared" si="250"/>
        <v>2791.9296094415836</v>
      </c>
      <c r="HM148" s="4">
        <f t="shared" si="251"/>
        <v>363.09695577910605</v>
      </c>
      <c r="HN148" s="9">
        <f t="shared" si="252"/>
        <v>317.48544272989102</v>
      </c>
      <c r="HO148" s="4">
        <v>0</v>
      </c>
      <c r="HP148" s="4">
        <f>step*(-'By group'!AC$32*Population!AC148+'By group'!AI$33*Population!AI148)</f>
        <v>0</v>
      </c>
      <c r="HQ148" s="4">
        <f>step*(-'By group'!AD$32*Population!AD148+'By group'!AJ$33*Population!AJ148)</f>
        <v>0</v>
      </c>
      <c r="HR148" s="4">
        <f>step*(-'By group'!AE$32*Population!AE148+'By group'!AK$33*Population!AK148)</f>
        <v>0</v>
      </c>
      <c r="HS148" s="4">
        <f>step*(-'By group'!AF$32*Population!AF148+'By group'!AL$33*Population!AL148)</f>
        <v>-201.47690163358286</v>
      </c>
      <c r="HT148" s="4">
        <f>step*(-'By group'!AG$32*Population!AG148+'By group'!AM$33*Population!AM148)</f>
        <v>-26.042455057332706</v>
      </c>
      <c r="HU148" s="4">
        <f>step*(-'By group'!AH$32*Population!AH148+'By group'!AN$33*Population!AN148)</f>
        <v>-22.927866889819594</v>
      </c>
      <c r="HV148" s="14">
        <f t="shared" si="253"/>
        <v>0</v>
      </c>
      <c r="HW148" s="46">
        <f t="shared" si="254"/>
        <v>0</v>
      </c>
      <c r="HX148" s="4">
        <f t="shared" si="255"/>
        <v>0</v>
      </c>
      <c r="HY148" s="4">
        <f t="shared" si="256"/>
        <v>201.47690163358286</v>
      </c>
      <c r="HZ148" s="4">
        <f t="shared" si="257"/>
        <v>26.042455057332706</v>
      </c>
      <c r="IA148" s="4">
        <f t="shared" si="258"/>
        <v>22.927866889819594</v>
      </c>
      <c r="IB148" s="8">
        <v>0</v>
      </c>
      <c r="IC148" s="4">
        <f>step*(-'By group'!AP$32*Population!AP148+'By group'!AV$33*Population!AV148)</f>
        <v>0</v>
      </c>
      <c r="ID148" s="4">
        <f>step*(-'By group'!AQ$32*Population!AQ148+'By group'!AW$33*Population!AW148)</f>
        <v>0</v>
      </c>
      <c r="IE148" s="4">
        <f>step*(-'By group'!AR$32*Population!AR148+'By group'!AX$33*Population!AX148)</f>
        <v>0</v>
      </c>
      <c r="IF148" s="4">
        <f>step*(-'By group'!AS$32*Population!AS148+'By group'!AY$33*Population!AY148)</f>
        <v>-651.01009837123411</v>
      </c>
      <c r="IG148" s="4">
        <f>step*(-'By group'!AT$32*Population!AT148+'By group'!AZ$33*Population!AZ148)</f>
        <v>-84.878475475073301</v>
      </c>
      <c r="IH148" s="4">
        <f>step*(-'By group'!AU$32*Population!AU148+'By group'!BA$33*Population!BA148)</f>
        <v>-74.189143599501534</v>
      </c>
      <c r="II148" s="14">
        <f t="shared" si="187"/>
        <v>0</v>
      </c>
      <c r="IJ148" s="4">
        <f t="shared" si="188"/>
        <v>0</v>
      </c>
      <c r="IK148" s="4">
        <f t="shared" si="259"/>
        <v>0</v>
      </c>
      <c r="IL148" s="4">
        <f t="shared" si="260"/>
        <v>651.01009837123411</v>
      </c>
      <c r="IM148" s="4">
        <f t="shared" si="261"/>
        <v>84.878475475073301</v>
      </c>
      <c r="IN148" s="4">
        <f t="shared" si="262"/>
        <v>74.189143599501534</v>
      </c>
      <c r="IO148" s="8">
        <v>0</v>
      </c>
      <c r="IP148" s="4">
        <f>step*(-'By group'!BC$32*Population!BC148+'By group'!BI$33*Population!BI148)</f>
        <v>0</v>
      </c>
      <c r="IQ148" s="4">
        <f>step*(-'By group'!BD$32*Population!BD148+'By group'!BJ$33*Population!BJ148)</f>
        <v>0</v>
      </c>
      <c r="IR148" s="4">
        <f>step*(-'By group'!BE$32*Population!BE148+'By group'!BK$33*Population!BK148)</f>
        <v>0</v>
      </c>
      <c r="IS148" s="4">
        <f>step*(-'By group'!BF$32*Population!BF148+'By group'!BL$33*Population!BL148)</f>
        <v>-255.82781280537293</v>
      </c>
      <c r="IT148" s="4">
        <f>step*(-'By group'!BG$32*Population!BG148+'By group'!BM$33*Population!BM148)</f>
        <v>-34.738825440370121</v>
      </c>
      <c r="IU148" s="4">
        <f>step*(-'By group'!BH$32*Population!BH148+'By group'!BN$33*Population!BN148)</f>
        <v>-28.42833566435916</v>
      </c>
      <c r="IV148" s="14">
        <f t="shared" si="189"/>
        <v>0</v>
      </c>
      <c r="IW148" s="4">
        <f t="shared" si="190"/>
        <v>0</v>
      </c>
      <c r="IX148" s="4">
        <f t="shared" si="191"/>
        <v>0</v>
      </c>
      <c r="IY148" s="4">
        <f t="shared" si="192"/>
        <v>255.82781280537293</v>
      </c>
      <c r="IZ148" s="4">
        <f t="shared" si="193"/>
        <v>34.738825440370121</v>
      </c>
      <c r="JA148" s="4">
        <f t="shared" si="194"/>
        <v>28.42833566435916</v>
      </c>
      <c r="JB148" s="75">
        <f>step*(+prop_idu_male*'By group'!BB$9*Population!BB148-'By group'!B$8*Population!B148)</f>
        <v>-1106.6372248624225</v>
      </c>
      <c r="JC148" s="46">
        <f>step*(+prop_idu_male*'By group'!BC$9*Population!BC148-'By group'!C$8*Population!C148)</f>
        <v>-6.6118241758639638</v>
      </c>
      <c r="JD148" s="46">
        <f>step*(+prop_idu_male*'By group'!BD$9*Population!BD148-'By group'!D$8*Population!D148)</f>
        <v>-19.428988138408226</v>
      </c>
      <c r="JE148" s="46">
        <f>step*(+prop_idu_male*'By group'!BE$9*Population!BE148-'By group'!E$8*Population!E148)</f>
        <v>-20.193698201221729</v>
      </c>
      <c r="JF148" s="46">
        <f>step*(+prop_idu_male*'By group'!BF$9*Population!BF148-'By group'!F$8*Population!F148)</f>
        <v>-6.0800362349829724</v>
      </c>
      <c r="JG148" s="46">
        <f>step*(+prop_idu_male*'By group'!BG$9*Population!BG148-'By group'!G$8*Population!G148)</f>
        <v>-1.1724284640581111</v>
      </c>
      <c r="JH148" s="46">
        <f>step*(+prop_idu_male*'By group'!BH$9*Population!BH148-'By group'!H$8*Population!H148)</f>
        <v>-0.99396028989729257</v>
      </c>
      <c r="JI148" s="46">
        <f>step*(+prop_idu_male*'By group'!BI$9*Population!BI148-'By group'!I$8*Population!I148)</f>
        <v>0</v>
      </c>
      <c r="JJ148" s="46">
        <f>step*(+prop_idu_male*'By group'!BJ$9*Population!BJ148-'By group'!J$8*Population!J148)</f>
        <v>0</v>
      </c>
      <c r="JK148" s="46">
        <f>step*(+prop_idu_male*'By group'!BK$9*Population!BK148-'By group'!K$8*Population!K148)</f>
        <v>0</v>
      </c>
      <c r="JL148" s="46">
        <f>step*(+prop_idu_male*'By group'!BL$9*Population!BL148-'By group'!L$8*Population!L148)</f>
        <v>-2.0822675996743021</v>
      </c>
      <c r="JM148" s="46">
        <f>step*(+prop_idu_male*'By group'!BM$9*Population!BM148-'By group'!M$8*Population!M148)</f>
        <v>-1.0419443041650576</v>
      </c>
      <c r="JN148" s="46">
        <f>step*(+prop_idu_male*'By group'!BN$9*Population!BN148-'By group'!N$8*Population!N148)</f>
        <v>-0.8386410706221159</v>
      </c>
      <c r="JO148" s="45">
        <f>step*(+(1-prop_idu_male)*'By group'!BB$9*Population!BB148-'By group'!O$8*Population!O148-'By group'!O$6*Population!O148+'By group'!AB$7*Population!AB148)</f>
        <v>-8282.4823624290875</v>
      </c>
      <c r="JP148" s="46">
        <f>step*(+(1-prop_idu_male)*'By group'!BC$9*Population!BC148-'By group'!P$8*Population!P148-'By group'!P$6*Population!P148+'By group'!AC$7*Population!AC148)</f>
        <v>-12.690831516337227</v>
      </c>
      <c r="JQ148" s="46">
        <f>step*(+(1-prop_idu_male)*'By group'!BD$9*Population!BD148-'By group'!Q$8*Population!Q148-'By group'!Q$6*Population!Q148+'By group'!AD$7*Population!AD148)</f>
        <v>-36.819662516980266</v>
      </c>
      <c r="JR148" s="46">
        <f>step*(+(1-prop_idu_male)*'By group'!BE$9*Population!BE148-'By group'!R$8*Population!R148-'By group'!R$6*Population!R148+'By group'!AE$7*Population!AE148)</f>
        <v>-37.616711995738363</v>
      </c>
      <c r="JS148" s="46">
        <f>step*(+(1-prop_idu_male)*'By group'!BF$9*Population!BF148-'By group'!S$8*Population!S148-'By group'!S$6*Population!S148+'By group'!AF$7*Population!AF148)</f>
        <v>-11.18289094406509</v>
      </c>
      <c r="JT148" s="46">
        <f>step*(+(1-prop_idu_male)*'By group'!BG$9*Population!BG148-'By group'!T$8*Population!T148-'By group'!T$6*Population!T148+'By group'!AG$7*Population!AG148)</f>
        <v>-2.1371967018988389</v>
      </c>
      <c r="JU148" s="46">
        <f>step*(+(1-prop_idu_male)*'By group'!BH$9*Population!BH148-'By group'!U$8*Population!U148-'By group'!U$6*Population!U148+'By group'!AH$7*Population!AH148)</f>
        <v>-1.7843572811926041</v>
      </c>
      <c r="JV148" s="46">
        <f>step*(+(1-prop_idu_male)*'By group'!BI$9*Population!BI148-'By group'!V$8*Population!V148-'By group'!V$6*Population!V148+'By group'!AI$7*Population!AI148)</f>
        <v>0</v>
      </c>
      <c r="JW148" s="46">
        <f>step*(+(1-prop_idu_male)*'By group'!BJ$9*Population!BJ148-'By group'!W$8*Population!W148-'By group'!W$6*Population!W148+'By group'!AJ$7*Population!AJ148)</f>
        <v>0</v>
      </c>
      <c r="JX148" s="46">
        <f>step*(+(1-prop_idu_male)*'By group'!BK$9*Population!BK148-'By group'!X$8*Population!X148-'By group'!X$6*Population!X148+'By group'!AK$7*Population!AK148)</f>
        <v>0</v>
      </c>
      <c r="JY148" s="46">
        <f>step*(+(1-prop_idu_male)*'By group'!BL$9*Population!BL148-'By group'!Y$8*Population!Y148-'By group'!Y$6*Population!Y148+'By group'!AL$7*Population!AL148)</f>
        <v>-3.7334508946727469</v>
      </c>
      <c r="JZ148" s="46">
        <f>step*(+(1-prop_idu_male)*'By group'!BM$9*Population!BM148-'By group'!Z$8*Population!Z148-'By group'!Z$6*Population!Z148+'By group'!AM$7*Population!AM148)</f>
        <v>-1.8369681191519094</v>
      </c>
      <c r="KA148" s="76">
        <f>step*(+(1-prop_idu_male)*'By group'!BN$9*Population!BN148-'By group'!AA$8*Population!AA148-'By group'!AA$6*Population!AA148+'By group'!AN$7*Population!AN148)</f>
        <v>-1.4508190559459255</v>
      </c>
      <c r="KB148" s="46">
        <f>step*(+'By group'!O$6*Population!O148-'By group'!AB$7*Population!AB148)</f>
        <v>7087.4101661122049</v>
      </c>
      <c r="KC148" s="46">
        <f>step*(+'By group'!P$6*Population!P148-'By group'!AC$7*Population!AC148)</f>
        <v>9.1851318174129268</v>
      </c>
      <c r="KD148" s="46">
        <f>step*(+'By group'!Q$6*Population!Q148-'By group'!AD$7*Population!AD148)</f>
        <v>26.563066725394087</v>
      </c>
      <c r="KE148" s="46">
        <f>step*(+'By group'!R$6*Population!R148-'By group'!AE$7*Population!AE148)</f>
        <v>27.016818925894448</v>
      </c>
      <c r="KF148" s="46">
        <f>step*(+'By group'!S$6*Population!S148-'By group'!AF$7*Population!AF148)</f>
        <v>8.0043405994169454</v>
      </c>
      <c r="KG148" s="46">
        <f>step*(+'By group'!T$6*Population!T148-'By group'!AG$7*Population!AG148)</f>
        <v>1.5259691265324538</v>
      </c>
      <c r="KH148" s="46">
        <f>step*(+'By group'!U$6*Population!U148-'By group'!AH$7*Population!AH148)</f>
        <v>1.2685298122330171</v>
      </c>
      <c r="KI148" s="46">
        <f>step*(+'By group'!V$6*Population!V148-'By group'!AI$7*Population!AI148)</f>
        <v>0</v>
      </c>
      <c r="KJ148" s="46">
        <f>step*(+'By group'!W$6*Population!W148-'By group'!AJ$7*Population!AJ148)</f>
        <v>0</v>
      </c>
      <c r="KK148" s="46">
        <f>step*(+'By group'!X$6*Population!X148-'By group'!AK$7*Population!AK148)</f>
        <v>0</v>
      </c>
      <c r="KL148" s="46">
        <f>step*(+'By group'!Y$6*Population!Y148-'By group'!AL$7*Population!AL148)</f>
        <v>2.6532160488931771</v>
      </c>
      <c r="KM148" s="46">
        <f>step*(+'By group'!Z$6*Population!Z148-'By group'!AM$7*Population!AM148)</f>
        <v>1.2990202894489062</v>
      </c>
      <c r="KN148" s="46">
        <f>step*(+'By group'!AA$6*Population!AA148-'By group'!AN$7*Population!AN148)</f>
        <v>1.020021000689302</v>
      </c>
      <c r="KO148" s="45">
        <v>0</v>
      </c>
      <c r="KP148" s="46">
        <v>0</v>
      </c>
      <c r="KQ148" s="46">
        <v>0</v>
      </c>
      <c r="KR148" s="46">
        <v>0</v>
      </c>
      <c r="KS148" s="46">
        <v>0</v>
      </c>
      <c r="KT148" s="46">
        <v>0</v>
      </c>
      <c r="KU148" s="46">
        <v>0</v>
      </c>
      <c r="KV148" s="46">
        <v>0</v>
      </c>
      <c r="KW148" s="46">
        <v>0</v>
      </c>
      <c r="KX148" s="46">
        <v>0</v>
      </c>
      <c r="KY148" s="46">
        <v>0</v>
      </c>
      <c r="KZ148" s="46">
        <v>0</v>
      </c>
      <c r="LA148" s="46">
        <v>0</v>
      </c>
      <c r="LB148" s="188">
        <f>step*(-'By group'!BB$9*Population!BB148+'By group'!B$8*Population!B148+'By group'!O$8*Population!O148)</f>
        <v>2301.7094211793046</v>
      </c>
      <c r="LC148" s="189">
        <f>step*(-'By group'!BC$9*Population!BC148+'By group'!C$8*Population!C148+'By group'!P$8*Population!P148)</f>
        <v>10.117523874788265</v>
      </c>
      <c r="LD148" s="189">
        <f>step*(-'By group'!BD$9*Population!BD148+'By group'!D$8*Population!D148+'By group'!Q$8*Population!Q148)</f>
        <v>29.685583929994408</v>
      </c>
      <c r="LE148" s="189">
        <f>step*(-'By group'!BE$9*Population!BE148+'By group'!E$8*Population!E148+'By group'!R$8*Population!R148)</f>
        <v>30.793591271065637</v>
      </c>
      <c r="LF148" s="189">
        <f>step*(-'By group'!BF$9*Population!BF148+'By group'!F$8*Population!F148+'By group'!S$8*Population!S148)</f>
        <v>9.2585865796311175</v>
      </c>
      <c r="LG148" s="189">
        <f>step*(-'By group'!BG$9*Population!BG148+'By group'!G$8*Population!G148+'By group'!T$8*Population!T148)</f>
        <v>1.7836560394244967</v>
      </c>
      <c r="LH148" s="189">
        <f>step*(-'By group'!BH$9*Population!BH148+'By group'!H$8*Population!H148+'By group'!U$8*Population!U148)</f>
        <v>1.5097877588568798</v>
      </c>
      <c r="LI148" s="189">
        <f>step*(-'By group'!BI$9*Population!BI148+'By group'!I$8*Population!I148+'By group'!V$8*Population!V148)</f>
        <v>0</v>
      </c>
      <c r="LJ148" s="189">
        <f>step*(-'By group'!BJ$9*Population!BJ148+'By group'!J$8*Population!J148+'By group'!W$8*Population!W148)</f>
        <v>0</v>
      </c>
      <c r="LK148" s="189">
        <f>step*(-'By group'!BK$9*Population!BK148+'By group'!K$8*Population!K148+'By group'!X$8*Population!X148)</f>
        <v>0</v>
      </c>
      <c r="LL148" s="189">
        <f>step*(-'By group'!BL$9*Population!BL148+'By group'!L$8*Population!L148+'By group'!Y$8*Population!Y148)</f>
        <v>3.1625024454538719</v>
      </c>
      <c r="LM148" s="189">
        <f>step*(-'By group'!BM$9*Population!BM148+'By group'!M$8*Population!M148+'By group'!Z$8*Population!Z148)</f>
        <v>1.5798921338680607</v>
      </c>
      <c r="LN148" s="189">
        <f>step*(-'By group'!BN$9*Population!BN148+'By group'!N$8*Population!N148+'By group'!AA$8*Population!AA148)</f>
        <v>1.2694391258787394</v>
      </c>
    </row>
    <row r="149" spans="1:326" x14ac:dyDescent="0.25">
      <c r="A149">
        <f t="shared" si="195"/>
        <v>72.5</v>
      </c>
      <c r="B149" s="52">
        <f>step*((-'By group'!B$4-'By group'!B$5-'By group'!B$22)*Population!B149+'By group'!B$3*Population!$BO149)</f>
        <v>221724.10216816771</v>
      </c>
      <c r="C149" s="4">
        <f>step*((-'By group'!C$4-'By group'!C$5-'By group'!C$22)*Population!C149+'By group'!C$3*Population!$BO149)</f>
        <v>-6079.4292403913823</v>
      </c>
      <c r="D149" s="4">
        <f>step*((-'By group'!D$4-'By group'!D$5-'By group'!D$22)*Population!D149+'By group'!D$3*Population!$BO149)</f>
        <v>-39895.50528821534</v>
      </c>
      <c r="E149" s="4">
        <f>step*((-'By group'!E$4-'By group'!E$5-'By group'!E$22)*Population!E149+'By group'!E$3*Population!$BO149)</f>
        <v>-63881.469490167037</v>
      </c>
      <c r="F149" s="4">
        <f>step*((-'By group'!F$4-'By group'!F$5-'By group'!F$22)*Population!F149+'By group'!F$3*Population!$BO149)</f>
        <v>-25924.049603409832</v>
      </c>
      <c r="G149" s="4">
        <f>step*((-'By group'!G$4-'By group'!G$5-'By group'!G$22)*Population!G149+'By group'!G$3*Population!$BO149)</f>
        <v>-6285.0063326787367</v>
      </c>
      <c r="H149" s="4">
        <f>step*((-'By group'!H$4-'By group'!H$5-'By group'!H$22)*Population!H149+'By group'!H$3*Population!$BO149)</f>
        <v>-5838.5154945715831</v>
      </c>
      <c r="I149" s="4">
        <f>step*((-'By group'!I$4-'By group'!I$5-'By group'!I$22)*Population!I149+'By group'!I$3*Population!$BO149)</f>
        <v>0</v>
      </c>
      <c r="J149" s="4">
        <f>step*((-'By group'!J$4-'By group'!J$5-'By group'!J$22)*Population!J149+'By group'!J$3*Population!$BO149)</f>
        <v>0</v>
      </c>
      <c r="K149" s="4">
        <f>step*((-'By group'!K$4-'By group'!K$5-'By group'!K$22)*Population!K149+'By group'!K$3*Population!$BO149)</f>
        <v>0</v>
      </c>
      <c r="L149" s="4">
        <f>step*((-'By group'!L$4-'By group'!L$5-'By group'!L$22)*Population!L149+'By group'!L$3*Population!$BO149)</f>
        <v>-3229.0433612122379</v>
      </c>
      <c r="M149" s="4">
        <f>step*((-'By group'!M$4-'By group'!M$5-'By group'!M$22)*Population!M149+'By group'!M$3*Population!$BO149)</f>
        <v>-1831.917746730034</v>
      </c>
      <c r="N149" s="4">
        <f>step*((-'By group'!N$4-'By group'!N$5-'By group'!N$22)*Population!N149+'By group'!N$3*Population!$BO149)</f>
        <v>-1736.2997918746591</v>
      </c>
      <c r="O149" s="8">
        <f>step*((-'By group'!O$4-'By group'!O$5-'By group'!O$22)*Population!O149+'By group'!O$3*Population!$BO149)</f>
        <v>153802.73423081427</v>
      </c>
      <c r="P149" s="4">
        <f>step*((-'By group'!P$4-'By group'!P$5-'By group'!P$22)*Population!P149+'By group'!P$3*Population!$BO149)</f>
        <v>-3006.2612663046875</v>
      </c>
      <c r="Q149" s="4">
        <f>step*((-'By group'!Q$4-'By group'!Q$5-'By group'!Q$22)*Population!Q149+'By group'!Q$3*Population!$BO149)</f>
        <v>-19720.364606882515</v>
      </c>
      <c r="R149" s="4">
        <f>step*((-'By group'!R$4-'By group'!R$5-'By group'!R$22)*Population!R149+'By group'!R$3*Population!$BO149)</f>
        <v>-31558.876951766153</v>
      </c>
      <c r="S149" s="4">
        <f>step*((-'By group'!S$4-'By group'!S$5-'By group'!S$22)*Population!S149+'By group'!S$3*Population!$BO149)</f>
        <v>-12801.524490618887</v>
      </c>
      <c r="T149" s="4">
        <f>step*((-'By group'!T$4-'By group'!T$5-'By group'!T$22)*Population!T149+'By group'!T$3*Population!$BO149)</f>
        <v>-3102.6142035905355</v>
      </c>
      <c r="U149" s="4">
        <f>step*((-'By group'!U$4-'By group'!U$5-'By group'!U$22)*Population!U149+'By group'!U$3*Population!$BO149)</f>
        <v>-2880.6006522706934</v>
      </c>
      <c r="V149" s="4">
        <f>step*((-'By group'!V$4-'By group'!V$5-'By group'!V$22)*Population!V149+'By group'!V$3*Population!$BO149)</f>
        <v>0</v>
      </c>
      <c r="W149" s="4">
        <f>step*((-'By group'!W$4-'By group'!W$5-'By group'!W$22)*Population!W149+'By group'!W$3*Population!$BO149)</f>
        <v>0</v>
      </c>
      <c r="X149" s="4">
        <f>step*((-'By group'!X$4-'By group'!X$5-'By group'!X$22)*Population!X149+'By group'!X$3*Population!$BO149)</f>
        <v>0</v>
      </c>
      <c r="Y149" s="4">
        <f>step*((-'By group'!Y$4-'By group'!Y$5-'By group'!Y$22)*Population!Y149+'By group'!Y$3*Population!$BO149)</f>
        <v>-1593.0563596322054</v>
      </c>
      <c r="Z149" s="4">
        <f>step*((-'By group'!Z$4-'By group'!Z$5-'By group'!Z$22)*Population!Z149+'By group'!Z$3*Population!$BO149)</f>
        <v>-903.20468148675855</v>
      </c>
      <c r="AA149" s="4">
        <f>step*((-'By group'!AA$4-'By group'!AA$5-'By group'!AA$22)*Population!AA149+'By group'!AA$3*Population!$BO149)</f>
        <v>-855.45533801677254</v>
      </c>
      <c r="AB149" s="8">
        <f>step*((-'By group'!AB$4-'By group'!AB$5-'By group'!AB$22)*Population!AB149+'By group'!AB$3*Population!$BO149)</f>
        <v>-1453.4242408941893</v>
      </c>
      <c r="AC149" s="4">
        <f>step*((-'By group'!AC$4-'By group'!AC$5-'By group'!AC$22)*Population!AC149+'By group'!AC$3*Population!$BO149)</f>
        <v>-213.36871487161073</v>
      </c>
      <c r="AD149" s="4">
        <f>step*((-'By group'!AD$4-'By group'!AD$5-'By group'!AD$22)*Population!AD149+'By group'!AD$3*Population!$BO149)</f>
        <v>-1407.4288703641414</v>
      </c>
      <c r="AE149" s="4">
        <f>step*((-'By group'!AE$4-'By group'!AE$5-'By group'!AE$22)*Population!AE149+'By group'!AE$3*Population!$BO149)</f>
        <v>-2269.760801981507</v>
      </c>
      <c r="AF149" s="4">
        <f>step*((-'By group'!AF$4-'By group'!AF$5-'By group'!AF$22)*Population!AF149+'By group'!AF$3*Population!$BO149)</f>
        <v>-926.0920747052312</v>
      </c>
      <c r="AG149" s="4">
        <f>step*((-'By group'!AG$4-'By group'!AG$5-'By group'!AG$22)*Population!AG149+'By group'!AG$3*Population!$BO149)</f>
        <v>-225.39537320949347</v>
      </c>
      <c r="AH149" s="4">
        <f>step*((-'By group'!AH$4-'By group'!AH$5-'By group'!AH$22)*Population!AH149+'By group'!AH$3*Population!$BO149)</f>
        <v>-210.81579406309075</v>
      </c>
      <c r="AI149" s="4">
        <f>step*((-'By group'!AI$4-'By group'!AI$5-'By group'!AI$22)*Population!AI149+'By group'!AI$3*Population!$BO149)</f>
        <v>0</v>
      </c>
      <c r="AJ149" s="4">
        <f>step*((-'By group'!AJ$4-'By group'!AJ$5-'By group'!AJ$22)*Population!AJ149+'By group'!AJ$3*Population!$BO149)</f>
        <v>0</v>
      </c>
      <c r="AK149" s="4">
        <f>step*((-'By group'!AK$4-'By group'!AK$5-'By group'!AK$22)*Population!AK149+'By group'!AK$3*Population!$BO149)</f>
        <v>0</v>
      </c>
      <c r="AL149" s="4">
        <f>step*((-'By group'!AL$4-'By group'!AL$5-'By group'!AL$22)*Population!AL149+'By group'!AL$3*Population!$BO149)</f>
        <v>-116.65978021711602</v>
      </c>
      <c r="AM149" s="4">
        <f>step*((-'By group'!AM$4-'By group'!AM$5-'By group'!AM$22)*Population!AM149+'By group'!AM$3*Population!$BO149)</f>
        <v>-66.693913388131364</v>
      </c>
      <c r="AN149" s="4">
        <f>step*((-'By group'!AN$4-'By group'!AN$5-'By group'!AN$22)*Population!AN149+'By group'!AN$3*Population!$BO149)</f>
        <v>-63.780234438070053</v>
      </c>
      <c r="AO149" s="8">
        <f>step*((-'By group'!AO$4-'By group'!AO$5-'By group'!AO$22)*Population!AO149+'By group'!AO$3*Population!$BO149)</f>
        <v>20346.582019788701</v>
      </c>
      <c r="AP149" s="4">
        <f>step*((-'By group'!AP$4-'By group'!AP$5-'By group'!AP$22)*Population!AP149+'By group'!AP$3*Population!$BO149)</f>
        <v>-702.45782059937471</v>
      </c>
      <c r="AQ149" s="4">
        <f>step*((-'By group'!AQ$4-'By group'!AQ$5-'By group'!AQ$22)*Population!AQ149+'By group'!AQ$3*Population!$BO149)</f>
        <v>-4605.9026355634805</v>
      </c>
      <c r="AR149" s="4">
        <f>step*((-'By group'!AR$4-'By group'!AR$5-'By group'!AR$22)*Population!AR149+'By group'!AR$3*Population!$BO149)</f>
        <v>-7364.2225886842243</v>
      </c>
      <c r="AS149" s="4">
        <f>step*((-'By group'!AS$4-'By group'!AS$5-'By group'!AS$22)*Population!AS149+'By group'!AS$3*Population!$BO149)</f>
        <v>-2984.4994717244767</v>
      </c>
      <c r="AT149" s="4">
        <f>step*((-'By group'!AT$4-'By group'!AT$5-'By group'!AT$22)*Population!AT149+'By group'!AT$3*Population!$BO149)</f>
        <v>-722.72585992330721</v>
      </c>
      <c r="AU149" s="4">
        <f>step*((-'By group'!AU$4-'By group'!AU$5-'By group'!AU$22)*Population!AU149+'By group'!AU$3*Population!$BO149)</f>
        <v>-669.67378999543484</v>
      </c>
      <c r="AV149" s="4">
        <f>step*((-'By group'!AV$4-'By group'!AV$5-'By group'!AV$22)*Population!AV149+'By group'!AV$3*Population!$BO149)</f>
        <v>0</v>
      </c>
      <c r="AW149" s="4">
        <f>step*((-'By group'!AW$4-'By group'!AW$5-'By group'!AW$22)*Population!AW149+'By group'!AW$3*Population!$BO149)</f>
        <v>0</v>
      </c>
      <c r="AX149" s="4">
        <f>step*((-'By group'!AX$4-'By group'!AX$5-'By group'!AX$22)*Population!AX149+'By group'!AX$3*Population!$BO149)</f>
        <v>0</v>
      </c>
      <c r="AY149" s="4">
        <f>step*((-'By group'!AY$4-'By group'!AY$5-'By group'!AY$22)*Population!AY149+'By group'!AY$3*Population!$BO149)</f>
        <v>-370.30201004744112</v>
      </c>
      <c r="AZ149" s="4">
        <f>step*((-'By group'!AZ$4-'By group'!AZ$5-'By group'!AZ$22)*Population!AZ149+'By group'!AZ$3*Population!$BO149)</f>
        <v>-209.34848427362692</v>
      </c>
      <c r="BA149" s="4">
        <f>step*((-'By group'!BA$4-'By group'!BA$5-'By group'!BA$22)*Population!BA149+'By group'!BA$3*Population!$BO149)</f>
        <v>-197.31766243478026</v>
      </c>
      <c r="BB149" s="8">
        <f>step*((-'By group'!BB$4-'By group'!BB$5-'By group'!BB$22)*Population!BB149+'By group'!BB$3*Population!$BO149)</f>
        <v>6379.5021768726274</v>
      </c>
      <c r="BC149" s="4">
        <f>step*((-'By group'!BC$4-'By group'!BC$5-'By group'!BC$22)*Population!BC149+'By group'!BC$3*Population!$BO149)</f>
        <v>-484.40514411725934</v>
      </c>
      <c r="BD149" s="4">
        <f>step*((-'By group'!BD$4-'By group'!BD$5-'By group'!BD$22)*Population!BD149+'By group'!BD$3*Population!$BO149)</f>
        <v>-2456.9328097781536</v>
      </c>
      <c r="BE149" s="4">
        <f>step*((-'By group'!BE$4-'By group'!BE$5-'By group'!BE$22)*Population!BE149+'By group'!BE$3*Population!$BO149)</f>
        <v>-3418.5628455034221</v>
      </c>
      <c r="BF149" s="4">
        <f>step*((-'By group'!BF$4-'By group'!BF$5-'By group'!BF$22)*Population!BF149+'By group'!BF$3*Population!$BO149)</f>
        <v>-1268.4468700296936</v>
      </c>
      <c r="BG149" s="4">
        <f>step*((-'By group'!BG$4-'By group'!BG$5-'By group'!BG$22)*Population!BG149+'By group'!BG$3*Population!$BO149)</f>
        <v>-289.49875274460106</v>
      </c>
      <c r="BH149" s="4">
        <f>step*((-'By group'!BH$4-'By group'!BH$5-'By group'!BH$22)*Population!BH149+'By group'!BH$3*Population!$BO149)</f>
        <v>-248.92672661324104</v>
      </c>
      <c r="BI149" s="4">
        <f>step*((-'By group'!BI$4-'By group'!BI$5-'By group'!BI$22)*Population!BI149+'By group'!BI$3*Population!$BO149)</f>
        <v>0</v>
      </c>
      <c r="BJ149" s="4">
        <f>step*((-'By group'!BJ$4-'By group'!BJ$5-'By group'!BJ$22)*Population!BJ149+'By group'!BJ$3*Population!$BO149)</f>
        <v>0</v>
      </c>
      <c r="BK149" s="4">
        <f>step*((-'By group'!BK$4-'By group'!BK$5-'By group'!BK$22)*Population!BK149+'By group'!BK$3*Population!$BO149)</f>
        <v>0</v>
      </c>
      <c r="BL149" s="4">
        <f>step*((-'By group'!BL$4-'By group'!BL$5-'By group'!BL$22)*Population!BL149+'By group'!BL$3*Population!$BO149)</f>
        <v>-163.68730224952833</v>
      </c>
      <c r="BM149" s="4">
        <f>step*((-'By group'!BM$4-'By group'!BM$5-'By group'!BM$22)*Population!BM149+'By group'!BM$3*Population!$BO149)</f>
        <v>-83.348142631766535</v>
      </c>
      <c r="BN149" s="4">
        <f>step*((-'By group'!BN$4-'By group'!BN$5-'By group'!BN$22)*Population!BN149+'By group'!BN$3*Population!$BO149)</f>
        <v>-69.752539795840093</v>
      </c>
      <c r="BO149" s="71">
        <f>-step*SUM(SCR!B149:N149)*Population!B149</f>
        <v>-158499.73804068196</v>
      </c>
      <c r="BP149" s="4">
        <f>step*-SUM('By group'!C$11:C$21)*Population!C149</f>
        <v>-151985.73100978456</v>
      </c>
      <c r="BQ149" s="4">
        <f>step*-SUM('By group'!D$11:D$21)*Population!D149</f>
        <v>-110820.84802282038</v>
      </c>
      <c r="BR149" s="4">
        <f>step*-SUM('By group'!E$11:E$21)*Population!E149</f>
        <v>-45629.621064405022</v>
      </c>
      <c r="BS149" s="4">
        <f>step*-SUM('By group'!F$11:F$21)*Population!F149</f>
        <v>-13644.236633373597</v>
      </c>
      <c r="BT149" s="4">
        <f>step*-SUM('By group'!G$11:G$21)*Population!G149</f>
        <v>-6546.8815965403501</v>
      </c>
      <c r="BU149" s="4">
        <f>step*-SUM('By group'!H$11:H$21)*Population!H149</f>
        <v>0</v>
      </c>
      <c r="BV149" s="4">
        <f>step*-SUM('By group'!I$11:I$21)*Population!I149</f>
        <v>0</v>
      </c>
      <c r="BW149" s="4">
        <f>step*-SUM('By group'!J$11:J$21)*Population!J149</f>
        <v>0</v>
      </c>
      <c r="BX149" s="4">
        <f>step*-SUM('By group'!K$11:K$21)*Population!K149</f>
        <v>0</v>
      </c>
      <c r="BY149" s="4">
        <f>step*-SUM('By group'!L$11:L$21)*Population!L149</f>
        <v>-2306.4595437230269</v>
      </c>
      <c r="BZ149" s="4">
        <f>step*-SUM('By group'!M$11:M$21)*Population!M149</f>
        <v>-1144.9485917062711</v>
      </c>
      <c r="CA149" s="4">
        <f>step*-SUM('By group'!N$11:N$21)*Population!N149</f>
        <v>0</v>
      </c>
      <c r="CB149" s="13">
        <f>-step*SUM(SCR!O149:AA149)*Population!O149</f>
        <v>-78387.957773678761</v>
      </c>
      <c r="CC149" s="4">
        <f>step*-SUM('By group'!P$11:P$21)*Population!P149</f>
        <v>-75156.53165761719</v>
      </c>
      <c r="CD149" s="4">
        <f>step*-SUM('By group'!Q$11:Q$21)*Population!Q149</f>
        <v>-54778.790574673651</v>
      </c>
      <c r="CE149" s="4">
        <f>step*-SUM('By group'!R$11:R$21)*Population!R149</f>
        <v>-22542.054965547253</v>
      </c>
      <c r="CF149" s="4">
        <f>step*-SUM('By group'!S$11:S$21)*Population!S149</f>
        <v>-6737.6444687467829</v>
      </c>
      <c r="CG149" s="4">
        <f>step*-SUM('By group'!T$11:T$21)*Population!T149</f>
        <v>-3231.8897954068075</v>
      </c>
      <c r="CH149" s="4">
        <f>step*-SUM('By group'!U$11:U$21)*Population!U149</f>
        <v>0</v>
      </c>
      <c r="CI149" s="4">
        <f>step*-SUM('By group'!V$11:V$21)*Population!V149</f>
        <v>0</v>
      </c>
      <c r="CJ149" s="4">
        <f>step*-SUM('By group'!W$11:W$21)*Population!W149</f>
        <v>0</v>
      </c>
      <c r="CK149" s="4">
        <f>step*-SUM('By group'!X$11:X$21)*Population!X149</f>
        <v>0</v>
      </c>
      <c r="CL149" s="4">
        <f>step*-SUM('By group'!Y$11:Y$21)*Population!Y149</f>
        <v>-1137.8973997372893</v>
      </c>
      <c r="CM149" s="4">
        <f>step*-SUM('By group'!Z$11:Z$21)*Population!Z149</f>
        <v>-564.50292592922403</v>
      </c>
      <c r="CN149" s="4">
        <f>step*-SUM('By group'!AA$11:AA$21)*Population!AA149</f>
        <v>0</v>
      </c>
      <c r="CO149" s="13">
        <f>-step*SUM(SCR!AB149:AN149)*Population!AB149</f>
        <v>-5553.3342675505528</v>
      </c>
      <c r="CP149" s="4">
        <f>step*-SUM('By group'!AC$11:AC$21)*Population!AC149</f>
        <v>-5334.217871790268</v>
      </c>
      <c r="CQ149" s="4">
        <f>step*-SUM('By group'!AD$11:AD$21)*Population!AD149</f>
        <v>-3909.5246399003927</v>
      </c>
      <c r="CR149" s="4">
        <f>step*-SUM('By group'!AE$11:AE$21)*Population!AE149</f>
        <v>-1621.2577157010764</v>
      </c>
      <c r="CS149" s="4">
        <f>step*-SUM('By group'!AF$11:AF$21)*Population!AF149</f>
        <v>-487.41688142380593</v>
      </c>
      <c r="CT149" s="4">
        <f>step*-SUM('By group'!AG$11:AG$21)*Population!AG149</f>
        <v>-234.78684709322235</v>
      </c>
      <c r="CU149" s="4">
        <f>step*-SUM('By group'!AH$11:AH$21)*Population!AH149</f>
        <v>0</v>
      </c>
      <c r="CV149" s="4">
        <f>step*-SUM('By group'!AI$11:AI$21)*Population!AI149</f>
        <v>0</v>
      </c>
      <c r="CW149" s="4">
        <f>step*-SUM('By group'!AJ$11:AJ$21)*Population!AJ149</f>
        <v>0</v>
      </c>
      <c r="CX149" s="4">
        <f>step*-SUM('By group'!AK$11:AK$21)*Population!AK149</f>
        <v>0</v>
      </c>
      <c r="CY149" s="4">
        <f>step*-SUM('By group'!AL$11:AL$21)*Population!AL149</f>
        <v>-83.328414440797161</v>
      </c>
      <c r="CZ149" s="4">
        <f>step*-SUM('By group'!AM$11:AM$21)*Population!AM149</f>
        <v>-41.683695867582109</v>
      </c>
      <c r="DA149" s="4">
        <f>step*-SUM('By group'!AN$11:AN$21)*Population!AN149</f>
        <v>0</v>
      </c>
      <c r="DB149" s="13">
        <f>-step*SUM(SCR!AO149:BA149)*Population!AO149</f>
        <v>-18318.478304275875</v>
      </c>
      <c r="DC149" s="4">
        <f>step*-SUM('By group'!AP$11:AP$21)*Population!AP149</f>
        <v>-17561.445514984367</v>
      </c>
      <c r="DD149" s="4">
        <f>step*-SUM('By group'!AQ$11:AQ$21)*Population!AQ149</f>
        <v>-12794.173987676335</v>
      </c>
      <c r="DE149" s="4">
        <f>step*-SUM('By group'!AR$11:AR$21)*Population!AR149</f>
        <v>-5260.158991917303</v>
      </c>
      <c r="DF149" s="4">
        <f>step*-SUM('By group'!AS$11:AS$21)*Population!AS149</f>
        <v>-1570.7891956444616</v>
      </c>
      <c r="DG149" s="4">
        <f>step*-SUM('By group'!AT$11:AT$21)*Population!AT149</f>
        <v>-752.83943742011161</v>
      </c>
      <c r="DH149" s="4">
        <f>step*-SUM('By group'!AU$11:AU$21)*Population!AU149</f>
        <v>0</v>
      </c>
      <c r="DI149" s="4">
        <f>step*-SUM('By group'!AV$11:AV$21)*Population!AV149</f>
        <v>0</v>
      </c>
      <c r="DJ149" s="4">
        <f>step*-SUM('By group'!AW$11:AW$21)*Population!AW149</f>
        <v>0</v>
      </c>
      <c r="DK149" s="4">
        <f>step*-SUM('By group'!AX$11:AX$21)*Population!AX149</f>
        <v>0</v>
      </c>
      <c r="DL149" s="4">
        <f>step*-SUM('By group'!AY$11:AY$21)*Population!AY149</f>
        <v>-264.50143574817224</v>
      </c>
      <c r="DM149" s="4">
        <f>step*-SUM('By group'!AZ$11:AZ$21)*Population!AZ149</f>
        <v>-130.84280267101684</v>
      </c>
      <c r="DN149" s="4">
        <f>step*-SUM('By group'!BA$11:BA$21)*Population!BA149</f>
        <v>0</v>
      </c>
      <c r="DO149" s="13">
        <f>-step*SUM(SCR!BB149:BN149)*Population!BB149</f>
        <v>-8570.1933273988943</v>
      </c>
      <c r="DP149" s="4">
        <f>step*-SUM('By group'!BC$11:BC$21)*Population!BC149</f>
        <v>-8073.4190686209886</v>
      </c>
      <c r="DQ149" s="4">
        <f>step*-SUM('By group'!BD$11:BD$21)*Population!BD149</f>
        <v>-5583.9382040412574</v>
      </c>
      <c r="DR149" s="4">
        <f>step*-SUM('By group'!BE$11:BE$21)*Population!BE149</f>
        <v>-2136.6017784396386</v>
      </c>
      <c r="DS149" s="4">
        <f>step*-SUM('By group'!BF$11:BF$21)*Population!BF149</f>
        <v>-604.02231906175894</v>
      </c>
      <c r="DT149" s="4">
        <f>step*-SUM('By group'!BG$11:BG$21)*Population!BG149</f>
        <v>-278.36418533134719</v>
      </c>
      <c r="DU149" s="4">
        <f>step*-SUM('By group'!BH$11:BH$21)*Population!BH149</f>
        <v>0</v>
      </c>
      <c r="DV149" s="4">
        <f>step*-SUM('By group'!BI$11:BI$21)*Population!BI149</f>
        <v>0</v>
      </c>
      <c r="DW149" s="4">
        <f>step*-SUM('By group'!BJ$11:BJ$21)*Population!BJ149</f>
        <v>0</v>
      </c>
      <c r="DX149" s="4">
        <f>step*-SUM('By group'!BK$11:BK$21)*Population!BK149</f>
        <v>0</v>
      </c>
      <c r="DY149" s="4">
        <f>step*-SUM('By group'!BL$11:BL$21)*Population!BL149</f>
        <v>-90.937390138626867</v>
      </c>
      <c r="DZ149" s="4">
        <f>step*-SUM('By group'!BM$11:BM$21)*Population!BM149</f>
        <v>-41.674071315883268</v>
      </c>
      <c r="EA149" s="4">
        <f>step*-SUM('By group'!BN$11:BN$21)*Population!BN149</f>
        <v>0</v>
      </c>
      <c r="EB149" s="52">
        <v>0</v>
      </c>
      <c r="EC149" s="4">
        <f t="shared" si="196"/>
        <v>158499.73804068196</v>
      </c>
      <c r="ED149" s="4">
        <f t="shared" si="196"/>
        <v>151985.73100978456</v>
      </c>
      <c r="EE149" s="4">
        <f t="shared" si="197"/>
        <v>110820.84802282038</v>
      </c>
      <c r="EF149" s="4">
        <f t="shared" si="198"/>
        <v>45629.621064405022</v>
      </c>
      <c r="EG149" s="4">
        <f t="shared" si="199"/>
        <v>13644.236633373597</v>
      </c>
      <c r="EH149" s="4">
        <f t="shared" si="199"/>
        <v>6546.8815965403501</v>
      </c>
      <c r="EI149" s="4">
        <v>0</v>
      </c>
      <c r="EJ149" s="4">
        <f t="shared" si="200"/>
        <v>0</v>
      </c>
      <c r="EK149" s="4">
        <f t="shared" si="201"/>
        <v>0</v>
      </c>
      <c r="EL149" s="4">
        <f t="shared" si="202"/>
        <v>0</v>
      </c>
      <c r="EM149" s="4">
        <f t="shared" si="203"/>
        <v>2306.4595437230269</v>
      </c>
      <c r="EN149" s="4">
        <f t="shared" si="204"/>
        <v>1144.9485917062711</v>
      </c>
      <c r="EO149" s="52">
        <v>0</v>
      </c>
      <c r="EP149" s="4">
        <f t="shared" si="205"/>
        <v>78387.957773678761</v>
      </c>
      <c r="EQ149" s="4">
        <f t="shared" si="206"/>
        <v>75156.53165761719</v>
      </c>
      <c r="ER149" s="4">
        <f t="shared" si="207"/>
        <v>54778.790574673651</v>
      </c>
      <c r="ES149" s="4">
        <f t="shared" si="208"/>
        <v>22542.054965547253</v>
      </c>
      <c r="ET149" s="4">
        <f t="shared" si="209"/>
        <v>6737.6444687467829</v>
      </c>
      <c r="EU149" s="4">
        <f t="shared" si="210"/>
        <v>3231.8897954068075</v>
      </c>
      <c r="EV149" s="4">
        <v>0</v>
      </c>
      <c r="EW149" s="4">
        <f t="shared" si="211"/>
        <v>0</v>
      </c>
      <c r="EX149" s="4">
        <f t="shared" si="212"/>
        <v>0</v>
      </c>
      <c r="EY149" s="4">
        <f t="shared" si="213"/>
        <v>0</v>
      </c>
      <c r="EZ149" s="4">
        <f t="shared" si="214"/>
        <v>1137.8973997372893</v>
      </c>
      <c r="FA149" s="4">
        <f t="shared" si="215"/>
        <v>564.50292592922403</v>
      </c>
      <c r="FB149" s="52">
        <v>0</v>
      </c>
      <c r="FC149" s="4">
        <f t="shared" si="216"/>
        <v>5553.3342675505528</v>
      </c>
      <c r="FD149" s="4">
        <f t="shared" si="217"/>
        <v>5334.217871790268</v>
      </c>
      <c r="FE149" s="4">
        <f t="shared" si="218"/>
        <v>3909.5246399003927</v>
      </c>
      <c r="FF149" s="4">
        <f t="shared" si="219"/>
        <v>1621.2577157010764</v>
      </c>
      <c r="FG149" s="4">
        <f t="shared" si="220"/>
        <v>487.41688142380593</v>
      </c>
      <c r="FH149" s="4">
        <f t="shared" si="221"/>
        <v>234.78684709322235</v>
      </c>
      <c r="FI149" s="4">
        <v>0</v>
      </c>
      <c r="FJ149" s="4">
        <f t="shared" si="222"/>
        <v>0</v>
      </c>
      <c r="FK149" s="4">
        <f t="shared" si="223"/>
        <v>0</v>
      </c>
      <c r="FL149" s="4">
        <f t="shared" si="224"/>
        <v>0</v>
      </c>
      <c r="FM149" s="4">
        <f t="shared" si="225"/>
        <v>83.328414440797161</v>
      </c>
      <c r="FN149" s="9">
        <f t="shared" si="226"/>
        <v>41.683695867582109</v>
      </c>
      <c r="FO149" s="4">
        <v>0</v>
      </c>
      <c r="FP149" s="4">
        <f t="shared" si="227"/>
        <v>18318.478304275875</v>
      </c>
      <c r="FQ149" s="4">
        <f t="shared" si="228"/>
        <v>17561.445514984367</v>
      </c>
      <c r="FR149" s="4">
        <f t="shared" si="229"/>
        <v>12794.173987676335</v>
      </c>
      <c r="FS149" s="4">
        <f t="shared" si="230"/>
        <v>5260.158991917303</v>
      </c>
      <c r="FT149" s="4">
        <f t="shared" si="231"/>
        <v>1570.7891956444616</v>
      </c>
      <c r="FU149" s="4">
        <f t="shared" si="232"/>
        <v>752.83943742011161</v>
      </c>
      <c r="FV149" s="4">
        <v>0</v>
      </c>
      <c r="FW149" s="4">
        <f t="shared" si="233"/>
        <v>0</v>
      </c>
      <c r="FX149" s="4">
        <f t="shared" si="234"/>
        <v>0</v>
      </c>
      <c r="FY149" s="4">
        <f t="shared" si="235"/>
        <v>0</v>
      </c>
      <c r="FZ149" s="4">
        <f t="shared" si="236"/>
        <v>264.50143574817224</v>
      </c>
      <c r="GA149" s="4">
        <f t="shared" si="237"/>
        <v>130.84280267101684</v>
      </c>
      <c r="GB149" s="4">
        <v>0</v>
      </c>
      <c r="GC149" s="4">
        <f t="shared" si="238"/>
        <v>8570.1933273988943</v>
      </c>
      <c r="GD149" s="4">
        <f t="shared" si="179"/>
        <v>8073.4190686209886</v>
      </c>
      <c r="GE149" s="4">
        <f t="shared" si="180"/>
        <v>5583.9382040412574</v>
      </c>
      <c r="GF149" s="4">
        <f t="shared" si="181"/>
        <v>2136.6017784396386</v>
      </c>
      <c r="GG149" s="4">
        <f t="shared" si="182"/>
        <v>604.02231906175894</v>
      </c>
      <c r="GH149" s="4">
        <f t="shared" si="183"/>
        <v>278.36418533134719</v>
      </c>
      <c r="GI149" s="4">
        <v>0</v>
      </c>
      <c r="GJ149" s="4">
        <f t="shared" si="239"/>
        <v>0</v>
      </c>
      <c r="GK149" s="4">
        <f t="shared" si="240"/>
        <v>0</v>
      </c>
      <c r="GL149" s="4">
        <f t="shared" si="184"/>
        <v>0</v>
      </c>
      <c r="GM149" s="4">
        <f t="shared" si="185"/>
        <v>90.937390138626867</v>
      </c>
      <c r="GN149" s="4">
        <f t="shared" si="186"/>
        <v>41.674071315883268</v>
      </c>
      <c r="GO149" s="52">
        <v>0</v>
      </c>
      <c r="GP149" s="4">
        <f>step*(-'By group'!C$32*Population!C149+'By group'!I$33*Population!I149)</f>
        <v>0</v>
      </c>
      <c r="GQ149" s="4">
        <f>step*(-'By group'!D$32*Population!D149+'By group'!J$33*Population!J149)</f>
        <v>0</v>
      </c>
      <c r="GR149" s="4">
        <f>step*(-'By group'!E$32*Population!E149+'By group'!K$33*Population!K149)</f>
        <v>0</v>
      </c>
      <c r="GS149" s="4">
        <f>step*(-'By group'!F$32*Population!F149+'By group'!L$33*Population!L149)</f>
        <v>-5668.888544825285</v>
      </c>
      <c r="GT149" s="4">
        <f>step*(-'By group'!G$32*Population!G149+'By group'!M$33*Population!M149)</f>
        <v>-736.90202345493458</v>
      </c>
      <c r="GU149" s="4">
        <f>step*(-'By group'!H$32*Population!H149+'By group'!N$33*Population!N149)</f>
        <v>-644.68569922722543</v>
      </c>
      <c r="GV149" s="46">
        <f t="shared" si="241"/>
        <v>0</v>
      </c>
      <c r="GW149" s="14">
        <f t="shared" si="242"/>
        <v>0</v>
      </c>
      <c r="GX149" s="4">
        <f t="shared" si="243"/>
        <v>0</v>
      </c>
      <c r="GY149" s="4">
        <f t="shared" si="244"/>
        <v>5668.888544825285</v>
      </c>
      <c r="GZ149" s="4">
        <f t="shared" si="245"/>
        <v>736.90202345493458</v>
      </c>
      <c r="HA149" s="4">
        <f t="shared" si="246"/>
        <v>644.68569922722543</v>
      </c>
      <c r="HB149" s="8">
        <v>0</v>
      </c>
      <c r="HC149" s="4">
        <f>step*(-'By group'!P$32*Population!P149+'By group'!V$33*Population!V149)</f>
        <v>0</v>
      </c>
      <c r="HD149" s="4">
        <f>step*(-'By group'!Q$32*Population!Q149+'By group'!W$33*Population!W149)</f>
        <v>0</v>
      </c>
      <c r="HE149" s="4">
        <f>step*(-'By group'!R$32*Population!R149+'By group'!X$33*Population!X149)</f>
        <v>0</v>
      </c>
      <c r="HF149" s="4">
        <f>step*(-'By group'!S$32*Population!S149+'By group'!Y$33*Population!Y149)</f>
        <v>-2799.8735345047467</v>
      </c>
      <c r="HG149" s="4">
        <f>step*(-'By group'!T$32*Population!T149+'By group'!Z$33*Population!Z149)</f>
        <v>-364.12649611674948</v>
      </c>
      <c r="HH149" s="4">
        <f>step*(-'By group'!U$32*Population!U149+'By group'!AA$33*Population!AA149)</f>
        <v>-318.3897312383188</v>
      </c>
      <c r="HI149" s="14">
        <f t="shared" si="247"/>
        <v>0</v>
      </c>
      <c r="HJ149" s="46">
        <f t="shared" si="248"/>
        <v>0</v>
      </c>
      <c r="HK149" s="4">
        <f t="shared" si="249"/>
        <v>0</v>
      </c>
      <c r="HL149" s="4">
        <f t="shared" si="250"/>
        <v>2799.8735345047467</v>
      </c>
      <c r="HM149" s="4">
        <f t="shared" si="251"/>
        <v>364.12649611674948</v>
      </c>
      <c r="HN149" s="9">
        <f t="shared" si="252"/>
        <v>318.3897312383188</v>
      </c>
      <c r="HO149" s="4">
        <v>0</v>
      </c>
      <c r="HP149" s="4">
        <f>step*(-'By group'!AC$32*Population!AC149+'By group'!AI$33*Population!AI149)</f>
        <v>0</v>
      </c>
      <c r="HQ149" s="4">
        <f>step*(-'By group'!AD$32*Population!AD149+'By group'!AJ$33*Population!AJ149)</f>
        <v>0</v>
      </c>
      <c r="HR149" s="4">
        <f>step*(-'By group'!AE$32*Population!AE149+'By group'!AK$33*Population!AK149)</f>
        <v>0</v>
      </c>
      <c r="HS149" s="4">
        <f>step*(-'By group'!AF$32*Population!AF149+'By group'!AL$33*Population!AL149)</f>
        <v>-202.04423349150437</v>
      </c>
      <c r="HT149" s="4">
        <f>step*(-'By group'!AG$32*Population!AG149+'By group'!AM$33*Population!AM149)</f>
        <v>-26.115521484853421</v>
      </c>
      <c r="HU149" s="4">
        <f>step*(-'By group'!AH$32*Population!AH149+'By group'!AN$33*Population!AN149)</f>
        <v>-22.992292697019543</v>
      </c>
      <c r="HV149" s="14">
        <f t="shared" si="253"/>
        <v>0</v>
      </c>
      <c r="HW149" s="46">
        <f t="shared" si="254"/>
        <v>0</v>
      </c>
      <c r="HX149" s="4">
        <f t="shared" si="255"/>
        <v>0</v>
      </c>
      <c r="HY149" s="4">
        <f t="shared" si="256"/>
        <v>202.04423349150437</v>
      </c>
      <c r="HZ149" s="4">
        <f t="shared" si="257"/>
        <v>26.115521484853421</v>
      </c>
      <c r="IA149" s="4">
        <f t="shared" si="258"/>
        <v>22.992292697019543</v>
      </c>
      <c r="IB149" s="8">
        <v>0</v>
      </c>
      <c r="IC149" s="4">
        <f>step*(-'By group'!AP$32*Population!AP149+'By group'!AV$33*Population!AV149)</f>
        <v>0</v>
      </c>
      <c r="ID149" s="4">
        <f>step*(-'By group'!AQ$32*Population!AQ149+'By group'!AW$33*Population!AW149)</f>
        <v>0</v>
      </c>
      <c r="IE149" s="4">
        <f>step*(-'By group'!AR$32*Population!AR149+'By group'!AX$33*Population!AX149)</f>
        <v>0</v>
      </c>
      <c r="IF149" s="4">
        <f>step*(-'By group'!AS$32*Population!AS149+'By group'!AY$33*Population!AY149)</f>
        <v>-653.14387994814467</v>
      </c>
      <c r="IG149" s="4">
        <f>step*(-'By group'!AT$32*Population!AT149+'By group'!AZ$33*Population!AZ149)</f>
        <v>-85.146486148513901</v>
      </c>
      <c r="IH149" s="4">
        <f>step*(-'By group'!AU$32*Population!AU149+'By group'!BA$33*Population!BA149)</f>
        <v>-74.427844641425864</v>
      </c>
      <c r="II149" s="14">
        <f t="shared" si="187"/>
        <v>0</v>
      </c>
      <c r="IJ149" s="4">
        <f t="shared" si="188"/>
        <v>0</v>
      </c>
      <c r="IK149" s="4">
        <f t="shared" si="259"/>
        <v>0</v>
      </c>
      <c r="IL149" s="4">
        <f t="shared" si="260"/>
        <v>653.14387994814467</v>
      </c>
      <c r="IM149" s="4">
        <f t="shared" si="261"/>
        <v>85.146486148513901</v>
      </c>
      <c r="IN149" s="4">
        <f t="shared" si="262"/>
        <v>74.427844641425864</v>
      </c>
      <c r="IO149" s="8">
        <v>0</v>
      </c>
      <c r="IP149" s="4">
        <f>step*(-'By group'!BC$32*Population!BC149+'By group'!BI$33*Population!BI149)</f>
        <v>0</v>
      </c>
      <c r="IQ149" s="4">
        <f>step*(-'By group'!BD$32*Population!BD149+'By group'!BJ$33*Population!BJ149)</f>
        <v>0</v>
      </c>
      <c r="IR149" s="4">
        <f>step*(-'By group'!BE$32*Population!BE149+'By group'!BK$33*Population!BK149)</f>
        <v>0</v>
      </c>
      <c r="IS149" s="4">
        <f>step*(-'By group'!BF$32*Population!BF149+'By group'!BL$33*Population!BL149)</f>
        <v>-256.54246446156606</v>
      </c>
      <c r="IT149" s="4">
        <f>step*(-'By group'!BG$32*Population!BG149+'By group'!BM$33*Population!BM149)</f>
        <v>-34.835801408327804</v>
      </c>
      <c r="IU149" s="4">
        <f>step*(-'By group'!BH$32*Population!BH149+'By group'!BN$33*Population!BN149)</f>
        <v>-28.507759938391313</v>
      </c>
      <c r="IV149" s="14">
        <f t="shared" si="189"/>
        <v>0</v>
      </c>
      <c r="IW149" s="4">
        <f t="shared" si="190"/>
        <v>0</v>
      </c>
      <c r="IX149" s="4">
        <f t="shared" si="191"/>
        <v>0</v>
      </c>
      <c r="IY149" s="4">
        <f t="shared" si="192"/>
        <v>256.54246446156606</v>
      </c>
      <c r="IZ149" s="4">
        <f t="shared" si="193"/>
        <v>34.835801408327804</v>
      </c>
      <c r="JA149" s="4">
        <f t="shared" si="194"/>
        <v>28.507759938391313</v>
      </c>
      <c r="JB149" s="75">
        <f>step*(+prop_idu_male*'By group'!BB$9*Population!BB149-'By group'!B$8*Population!B149)</f>
        <v>-1109.720518119711</v>
      </c>
      <c r="JC149" s="46">
        <f>step*(+prop_idu_male*'By group'!BC$9*Population!BC149-'By group'!C$8*Population!C149)</f>
        <v>-6.6304762622547102</v>
      </c>
      <c r="JD149" s="46">
        <f>step*(+prop_idu_male*'By group'!BD$9*Population!BD149-'By group'!D$8*Population!D149)</f>
        <v>-19.483879266624271</v>
      </c>
      <c r="JE149" s="46">
        <f>step*(+prop_idu_male*'By group'!BE$9*Population!BE149-'By group'!E$8*Population!E149)</f>
        <v>-20.250888398074945</v>
      </c>
      <c r="JF149" s="46">
        <f>step*(+prop_idu_male*'By group'!BF$9*Population!BF149-'By group'!F$8*Population!F149)</f>
        <v>-6.0972915338126876</v>
      </c>
      <c r="JG149" s="46">
        <f>step*(+prop_idu_male*'By group'!BG$9*Population!BG149-'By group'!G$8*Population!G149)</f>
        <v>-1.1757615103490235</v>
      </c>
      <c r="JH149" s="46">
        <f>step*(+prop_idu_male*'By group'!BH$9*Population!BH149-'By group'!H$8*Population!H149)</f>
        <v>-0.99679544377813967</v>
      </c>
      <c r="JI149" s="46">
        <f>step*(+prop_idu_male*'By group'!BI$9*Population!BI149-'By group'!I$8*Population!I149)</f>
        <v>0</v>
      </c>
      <c r="JJ149" s="46">
        <f>step*(+prop_idu_male*'By group'!BJ$9*Population!BJ149-'By group'!J$8*Population!J149)</f>
        <v>0</v>
      </c>
      <c r="JK149" s="46">
        <f>step*(+prop_idu_male*'By group'!BK$9*Population!BK149-'By group'!K$8*Population!K149)</f>
        <v>0</v>
      </c>
      <c r="JL149" s="46">
        <f>step*(+prop_idu_male*'By group'!BL$9*Population!BL149-'By group'!L$8*Population!L149)</f>
        <v>-2.0882098073903226</v>
      </c>
      <c r="JM149" s="46">
        <f>step*(+prop_idu_male*'By group'!BM$9*Population!BM149-'By group'!M$8*Population!M149)</f>
        <v>-1.0449308205481513</v>
      </c>
      <c r="JN149" s="46">
        <f>step*(+prop_idu_male*'By group'!BN$9*Population!BN149-'By group'!N$8*Population!N149)</f>
        <v>-0.84105673680610649</v>
      </c>
      <c r="JO149" s="45">
        <f>step*(+(1-prop_idu_male)*'By group'!BB$9*Population!BB149-'By group'!O$8*Population!O149-'By group'!O$6*Population!O149+'By group'!AB$7*Population!AB149)</f>
        <v>-8305.6563466430944</v>
      </c>
      <c r="JP149" s="46">
        <f>step*(+(1-prop_idu_male)*'By group'!BC$9*Population!BC149-'By group'!P$8*Population!P149-'By group'!P$6*Population!P149+'By group'!AC$7*Population!AC149)</f>
        <v>-12.727038828631713</v>
      </c>
      <c r="JQ149" s="46">
        <f>step*(+(1-prop_idu_male)*'By group'!BD$9*Population!BD149-'By group'!Q$8*Population!Q149-'By group'!Q$6*Population!Q149+'By group'!AD$7*Population!AD149)</f>
        <v>-36.924987821054231</v>
      </c>
      <c r="JR149" s="46">
        <f>step*(+(1-prop_idu_male)*'By group'!BE$9*Population!BE149-'By group'!R$8*Population!R149-'By group'!R$6*Population!R149+'By group'!AE$7*Population!AE149)</f>
        <v>-37.72476895335658</v>
      </c>
      <c r="JS149" s="46">
        <f>step*(+(1-prop_idu_male)*'By group'!BF$9*Population!BF149-'By group'!S$8*Population!S149-'By group'!S$6*Population!S149+'By group'!AF$7*Population!AF149)</f>
        <v>-11.215126909300063</v>
      </c>
      <c r="JT149" s="46">
        <f>step*(+(1-prop_idu_male)*'By group'!BG$9*Population!BG149-'By group'!T$8*Population!T149-'By group'!T$6*Population!T149+'By group'!AG$7*Population!AG149)</f>
        <v>-2.1433735403975454</v>
      </c>
      <c r="JU149" s="46">
        <f>step*(+(1-prop_idu_male)*'By group'!BH$9*Population!BH149-'By group'!U$8*Population!U149-'By group'!U$6*Population!U149+'By group'!AH$7*Population!AH149)</f>
        <v>-1.7895358400195194</v>
      </c>
      <c r="JV149" s="46">
        <f>step*(+(1-prop_idu_male)*'By group'!BI$9*Population!BI149-'By group'!V$8*Population!V149-'By group'!V$6*Population!V149+'By group'!AI$7*Population!AI149)</f>
        <v>0</v>
      </c>
      <c r="JW149" s="46">
        <f>step*(+(1-prop_idu_male)*'By group'!BJ$9*Population!BJ149-'By group'!W$8*Population!W149-'By group'!W$6*Population!W149+'By group'!AJ$7*Population!AJ149)</f>
        <v>0</v>
      </c>
      <c r="JX149" s="46">
        <f>step*(+(1-prop_idu_male)*'By group'!BK$9*Population!BK149-'By group'!X$8*Population!X149-'By group'!X$6*Population!X149+'By group'!AK$7*Population!AK149)</f>
        <v>0</v>
      </c>
      <c r="JY149" s="46">
        <f>step*(+(1-prop_idu_male)*'By group'!BL$9*Population!BL149-'By group'!Y$8*Population!Y149-'By group'!Y$6*Population!Y149+'By group'!AL$7*Population!AL149)</f>
        <v>-3.7442986420379913</v>
      </c>
      <c r="JZ149" s="46">
        <f>step*(+(1-prop_idu_male)*'By group'!BM$9*Population!BM149-'By group'!Z$8*Population!Z149-'By group'!Z$6*Population!Z149+'By group'!AM$7*Population!AM149)</f>
        <v>-1.8423312453359331</v>
      </c>
      <c r="KA149" s="76">
        <f>step*(+(1-prop_idu_male)*'By group'!BN$9*Population!BN149-'By group'!AA$8*Population!AA149-'By group'!AA$6*Population!AA149+'By group'!AN$7*Population!AN149)</f>
        <v>-1.4550540243306</v>
      </c>
      <c r="KB149" s="46">
        <f>step*(+'By group'!O$6*Population!O149-'By group'!AB$7*Population!AB149)</f>
        <v>7107.2408113340052</v>
      </c>
      <c r="KC149" s="46">
        <f>step*(+'By group'!P$6*Population!P149-'By group'!AC$7*Population!AC149)</f>
        <v>9.2114148178094837</v>
      </c>
      <c r="KD149" s="46">
        <f>step*(+'By group'!Q$6*Population!Q149-'By group'!AD$7*Population!AD149)</f>
        <v>26.639302290604448</v>
      </c>
      <c r="KE149" s="46">
        <f>step*(+'By group'!R$6*Population!R149-'By group'!AE$7*Population!AE149)</f>
        <v>27.09472200411485</v>
      </c>
      <c r="KF149" s="46">
        <f>step*(+'By group'!S$6*Population!S149-'By group'!AF$7*Population!AF149)</f>
        <v>8.0275113706451986</v>
      </c>
      <c r="KG149" s="46">
        <f>step*(+'By group'!T$6*Population!T149-'By group'!AG$7*Population!AG149)</f>
        <v>1.530399283555945</v>
      </c>
      <c r="KH149" s="46">
        <f>step*(+'By group'!U$6*Population!U149-'By group'!AH$7*Population!AH149)</f>
        <v>1.2722290963150227</v>
      </c>
      <c r="KI149" s="46">
        <f>step*(+'By group'!V$6*Population!V149-'By group'!AI$7*Population!AI149)</f>
        <v>0</v>
      </c>
      <c r="KJ149" s="46">
        <f>step*(+'By group'!W$6*Population!W149-'By group'!AJ$7*Population!AJ149)</f>
        <v>0</v>
      </c>
      <c r="KK149" s="46">
        <f>step*(+'By group'!X$6*Population!X149-'By group'!AK$7*Population!AK149)</f>
        <v>0</v>
      </c>
      <c r="KL149" s="46">
        <f>step*(+'By group'!Y$6*Population!Y149-'By group'!AL$7*Population!AL149)</f>
        <v>2.6609636763838775</v>
      </c>
      <c r="KM149" s="46">
        <f>step*(+'By group'!Z$6*Population!Z149-'By group'!AM$7*Population!AM149)</f>
        <v>1.302832762196239</v>
      </c>
      <c r="KN149" s="46">
        <f>step*(+'By group'!AA$6*Population!AA149-'By group'!AN$7*Population!AN149)</f>
        <v>1.0230106874721747</v>
      </c>
      <c r="KO149" s="45">
        <v>0</v>
      </c>
      <c r="KP149" s="46">
        <v>0</v>
      </c>
      <c r="KQ149" s="46">
        <v>0</v>
      </c>
      <c r="KR149" s="46">
        <v>0</v>
      </c>
      <c r="KS149" s="46">
        <v>0</v>
      </c>
      <c r="KT149" s="46">
        <v>0</v>
      </c>
      <c r="KU149" s="46">
        <v>0</v>
      </c>
      <c r="KV149" s="46">
        <v>0</v>
      </c>
      <c r="KW149" s="46">
        <v>0</v>
      </c>
      <c r="KX149" s="46">
        <v>0</v>
      </c>
      <c r="KY149" s="46">
        <v>0</v>
      </c>
      <c r="KZ149" s="46">
        <v>0</v>
      </c>
      <c r="LA149" s="46">
        <v>0</v>
      </c>
      <c r="LB149" s="188">
        <f>step*(-'By group'!BB$9*Population!BB149+'By group'!B$8*Population!B149+'By group'!O$8*Population!O149)</f>
        <v>2308.1360534287987</v>
      </c>
      <c r="LC149" s="189">
        <f>step*(-'By group'!BC$9*Population!BC149+'By group'!C$8*Population!C149+'By group'!P$8*Population!P149)</f>
        <v>10.146100273076939</v>
      </c>
      <c r="LD149" s="189">
        <f>step*(-'By group'!BD$9*Population!BD149+'By group'!D$8*Population!D149+'By group'!Q$8*Population!Q149)</f>
        <v>29.769564797074054</v>
      </c>
      <c r="LE149" s="189">
        <f>step*(-'By group'!BE$9*Population!BE149+'By group'!E$8*Population!E149+'By group'!R$8*Population!R149)</f>
        <v>30.880935347316679</v>
      </c>
      <c r="LF149" s="189">
        <f>step*(-'By group'!BF$9*Population!BF149+'By group'!F$8*Population!F149+'By group'!S$8*Population!S149)</f>
        <v>9.2849070724675506</v>
      </c>
      <c r="LG149" s="189">
        <f>step*(-'By group'!BG$9*Population!BG149+'By group'!G$8*Population!G149+'By group'!T$8*Population!T149)</f>
        <v>1.7887357671906234</v>
      </c>
      <c r="LH149" s="189">
        <f>step*(-'By group'!BH$9*Population!BH149+'By group'!H$8*Population!H149+'By group'!U$8*Population!U149)</f>
        <v>1.5141021874826364</v>
      </c>
      <c r="LI149" s="189">
        <f>step*(-'By group'!BI$9*Population!BI149+'By group'!I$8*Population!I149+'By group'!V$8*Population!V149)</f>
        <v>0</v>
      </c>
      <c r="LJ149" s="189">
        <f>step*(-'By group'!BJ$9*Population!BJ149+'By group'!J$8*Population!J149+'By group'!W$8*Population!W149)</f>
        <v>0</v>
      </c>
      <c r="LK149" s="189">
        <f>step*(-'By group'!BK$9*Population!BK149+'By group'!K$8*Population!K149+'By group'!X$8*Population!X149)</f>
        <v>0</v>
      </c>
      <c r="LL149" s="189">
        <f>step*(-'By group'!BL$9*Population!BL149+'By group'!L$8*Population!L149+'By group'!Y$8*Population!Y149)</f>
        <v>3.1715447730444355</v>
      </c>
      <c r="LM149" s="189">
        <f>step*(-'By group'!BM$9*Population!BM149+'By group'!M$8*Population!M149+'By group'!Z$8*Population!Z149)</f>
        <v>1.5844293036878456</v>
      </c>
      <c r="LN149" s="189">
        <f>step*(-'By group'!BN$9*Population!BN149+'By group'!N$8*Population!N149+'By group'!AA$8*Population!AA149)</f>
        <v>1.2731000736645319</v>
      </c>
    </row>
    <row r="150" spans="1:326" x14ac:dyDescent="0.25">
      <c r="A150">
        <f t="shared" si="195"/>
        <v>73</v>
      </c>
      <c r="B150" s="52">
        <f>step*((-'By group'!B$4-'By group'!B$5-'By group'!B$22)*Population!B150+'By group'!B$3*Population!$BO150)</f>
        <v>222341.50804871507</v>
      </c>
      <c r="C150" s="4">
        <f>step*((-'By group'!C$4-'By group'!C$5-'By group'!C$22)*Population!C150+'By group'!C$3*Population!$BO150)</f>
        <v>-6096.5471329611328</v>
      </c>
      <c r="D150" s="4">
        <f>step*((-'By group'!D$4-'By group'!D$5-'By group'!D$22)*Population!D150+'By group'!D$3*Population!$BO150)</f>
        <v>-40007.995731968738</v>
      </c>
      <c r="E150" s="4">
        <f>step*((-'By group'!E$4-'By group'!E$5-'By group'!E$22)*Population!E150+'By group'!E$3*Population!$BO150)</f>
        <v>-64062.000411346067</v>
      </c>
      <c r="F150" s="4">
        <f>step*((-'By group'!F$4-'By group'!F$5-'By group'!F$22)*Population!F150+'By group'!F$3*Population!$BO150)</f>
        <v>-25997.455911749708</v>
      </c>
      <c r="G150" s="4">
        <f>step*((-'By group'!G$4-'By group'!G$5-'By group'!G$22)*Population!G150+'By group'!G$3*Population!$BO150)</f>
        <v>-6302.8313532841512</v>
      </c>
      <c r="H150" s="4">
        <f>step*((-'By group'!H$4-'By group'!H$5-'By group'!H$22)*Population!H150+'By group'!H$3*Population!$BO150)</f>
        <v>-5855.12665050549</v>
      </c>
      <c r="I150" s="4">
        <f>step*((-'By group'!I$4-'By group'!I$5-'By group'!I$22)*Population!I150+'By group'!I$3*Population!$BO150)</f>
        <v>0</v>
      </c>
      <c r="J150" s="4">
        <f>step*((-'By group'!J$4-'By group'!J$5-'By group'!J$22)*Population!J150+'By group'!J$3*Population!$BO150)</f>
        <v>0</v>
      </c>
      <c r="K150" s="4">
        <f>step*((-'By group'!K$4-'By group'!K$5-'By group'!K$22)*Population!K150+'By group'!K$3*Population!$BO150)</f>
        <v>0</v>
      </c>
      <c r="L150" s="4">
        <f>step*((-'By group'!L$4-'By group'!L$5-'By group'!L$22)*Population!L150+'By group'!L$3*Population!$BO150)</f>
        <v>-3238.2341813180224</v>
      </c>
      <c r="M150" s="4">
        <f>step*((-'By group'!M$4-'By group'!M$5-'By group'!M$22)*Population!M150+'By group'!M$3*Population!$BO150)</f>
        <v>-1837.1537705637227</v>
      </c>
      <c r="N150" s="4">
        <f>step*((-'By group'!N$4-'By group'!N$5-'By group'!N$22)*Population!N150+'By group'!N$3*Population!$BO150)</f>
        <v>-1741.2866688952522</v>
      </c>
      <c r="O150" s="8">
        <f>step*((-'By group'!O$4-'By group'!O$5-'By group'!O$22)*Population!O150+'By group'!O$3*Population!$BO150)</f>
        <v>154220.36105131661</v>
      </c>
      <c r="P150" s="4">
        <f>step*((-'By group'!P$4-'By group'!P$5-'By group'!P$22)*Population!P150+'By group'!P$3*Population!$BO150)</f>
        <v>-3014.7587787418179</v>
      </c>
      <c r="Q150" s="4">
        <f>step*((-'By group'!Q$4-'By group'!Q$5-'By group'!Q$22)*Population!Q150+'By group'!Q$3*Population!$BO150)</f>
        <v>-19776.205240824111</v>
      </c>
      <c r="R150" s="4">
        <f>step*((-'By group'!R$4-'By group'!R$5-'By group'!R$22)*Population!R150+'By group'!R$3*Population!$BO150)</f>
        <v>-31648.49569614312</v>
      </c>
      <c r="S150" s="4">
        <f>step*((-'By group'!S$4-'By group'!S$5-'By group'!S$22)*Population!S150+'By group'!S$3*Population!$BO150)</f>
        <v>-12837.965986124718</v>
      </c>
      <c r="T150" s="4">
        <f>step*((-'By group'!T$4-'By group'!T$5-'By group'!T$22)*Population!T150+'By group'!T$3*Population!$BO150)</f>
        <v>-3111.463147612686</v>
      </c>
      <c r="U150" s="4">
        <f>step*((-'By group'!U$4-'By group'!U$5-'By group'!U$22)*Population!U150+'By group'!U$3*Population!$BO150)</f>
        <v>-2888.844769426003</v>
      </c>
      <c r="V150" s="4">
        <f>step*((-'By group'!V$4-'By group'!V$5-'By group'!V$22)*Population!V150+'By group'!V$3*Population!$BO150)</f>
        <v>0</v>
      </c>
      <c r="W150" s="4">
        <f>step*((-'By group'!W$4-'By group'!W$5-'By group'!W$22)*Population!W150+'By group'!W$3*Population!$BO150)</f>
        <v>0</v>
      </c>
      <c r="X150" s="4">
        <f>step*((-'By group'!X$4-'By group'!X$5-'By group'!X$22)*Population!X150+'By group'!X$3*Population!$BO150)</f>
        <v>0</v>
      </c>
      <c r="Y150" s="4">
        <f>step*((-'By group'!Y$4-'By group'!Y$5-'By group'!Y$22)*Population!Y150+'By group'!Y$3*Population!$BO150)</f>
        <v>-1597.61864298673</v>
      </c>
      <c r="Z150" s="4">
        <f>step*((-'By group'!Z$4-'By group'!Z$5-'By group'!Z$22)*Population!Z150+'By group'!Z$3*Population!$BO150)</f>
        <v>-905.802598062176</v>
      </c>
      <c r="AA150" s="4">
        <f>step*((-'By group'!AA$4-'By group'!AA$5-'By group'!AA$22)*Population!AA150+'By group'!AA$3*Population!$BO150)</f>
        <v>-857.9236532037844</v>
      </c>
      <c r="AB150" s="8">
        <f>step*((-'By group'!AB$4-'By group'!AB$5-'By group'!AB$22)*Population!AB150+'By group'!AB$3*Population!$BO150)</f>
        <v>-1457.4435330097599</v>
      </c>
      <c r="AC150" s="4">
        <f>step*((-'By group'!AC$4-'By group'!AC$5-'By group'!AC$22)*Population!AC150+'By group'!AC$3*Population!$BO150)</f>
        <v>-213.96707869987009</v>
      </c>
      <c r="AD150" s="4">
        <f>step*((-'By group'!AD$4-'By group'!AD$5-'By group'!AD$22)*Population!AD150+'By group'!AD$3*Population!$BO150)</f>
        <v>-1411.3802001076117</v>
      </c>
      <c r="AE150" s="4">
        <f>step*((-'By group'!AE$4-'By group'!AE$5-'By group'!AE$22)*Population!AE150+'By group'!AE$3*Population!$BO150)</f>
        <v>-2276.1449201725763</v>
      </c>
      <c r="AF150" s="4">
        <f>step*((-'By group'!AF$4-'By group'!AF$5-'By group'!AF$22)*Population!AF150+'By group'!AF$3*Population!$BO150)</f>
        <v>-928.70116182095546</v>
      </c>
      <c r="AG150" s="4">
        <f>step*((-'By group'!AG$4-'By group'!AG$5-'By group'!AG$22)*Population!AG150+'By group'!AG$3*Population!$BO150)</f>
        <v>-226.03126255024375</v>
      </c>
      <c r="AH150" s="4">
        <f>step*((-'By group'!AH$4-'By group'!AH$5-'By group'!AH$22)*Population!AH150+'By group'!AH$3*Population!$BO150)</f>
        <v>-211.41230626188894</v>
      </c>
      <c r="AI150" s="4">
        <f>step*((-'By group'!AI$4-'By group'!AI$5-'By group'!AI$22)*Population!AI150+'By group'!AI$3*Population!$BO150)</f>
        <v>0</v>
      </c>
      <c r="AJ150" s="4">
        <f>step*((-'By group'!AJ$4-'By group'!AJ$5-'By group'!AJ$22)*Population!AJ150+'By group'!AJ$3*Population!$BO150)</f>
        <v>0</v>
      </c>
      <c r="AK150" s="4">
        <f>step*((-'By group'!AK$4-'By group'!AK$5-'By group'!AK$22)*Population!AK150+'By group'!AK$3*Population!$BO150)</f>
        <v>0</v>
      </c>
      <c r="AL150" s="4">
        <f>step*((-'By group'!AL$4-'By group'!AL$5-'By group'!AL$22)*Population!AL150+'By group'!AL$3*Population!$BO150)</f>
        <v>-116.98997039281429</v>
      </c>
      <c r="AM150" s="4">
        <f>step*((-'By group'!AM$4-'By group'!AM$5-'By group'!AM$22)*Population!AM150+'By group'!AM$3*Population!$BO150)</f>
        <v>-66.883446142702027</v>
      </c>
      <c r="AN150" s="4">
        <f>step*((-'By group'!AN$4-'By group'!AN$5-'By group'!AN$22)*Population!AN150+'By group'!AN$3*Population!$BO150)</f>
        <v>-63.962517095400415</v>
      </c>
      <c r="AO150" s="8">
        <f>step*((-'By group'!AO$4-'By group'!AO$5-'By group'!AO$22)*Population!AO150+'By group'!AO$3*Population!$BO150)</f>
        <v>20420.557452414294</v>
      </c>
      <c r="AP150" s="4">
        <f>step*((-'By group'!AP$4-'By group'!AP$5-'By group'!AP$22)*Population!AP150+'By group'!AP$3*Population!$BO150)</f>
        <v>-704.64081934706007</v>
      </c>
      <c r="AQ150" s="4">
        <f>step*((-'By group'!AQ$4-'By group'!AQ$5-'By group'!AQ$22)*Population!AQ150+'By group'!AQ$3*Population!$BO150)</f>
        <v>-4620.4258358204906</v>
      </c>
      <c r="AR150" s="4">
        <f>step*((-'By group'!AR$4-'By group'!AR$5-'By group'!AR$22)*Population!AR150+'By group'!AR$3*Population!$BO150)</f>
        <v>-7387.9935256746985</v>
      </c>
      <c r="AS150" s="4">
        <f>step*((-'By group'!AS$4-'By group'!AS$5-'By group'!AS$22)*Population!AS150+'By group'!AS$3*Population!$BO150)</f>
        <v>-2994.3274961985185</v>
      </c>
      <c r="AT150" s="4">
        <f>step*((-'By group'!AT$4-'By group'!AT$5-'By group'!AT$22)*Population!AT150+'By group'!AT$3*Population!$BO150)</f>
        <v>-725.14443883991419</v>
      </c>
      <c r="AU150" s="4">
        <f>step*((-'By group'!AU$4-'By group'!AU$5-'By group'!AU$22)*Population!AU150+'By group'!AU$3*Population!$BO150)</f>
        <v>-671.98930773299639</v>
      </c>
      <c r="AV150" s="4">
        <f>step*((-'By group'!AV$4-'By group'!AV$5-'By group'!AV$22)*Population!AV150+'By group'!AV$3*Population!$BO150)</f>
        <v>0</v>
      </c>
      <c r="AW150" s="4">
        <f>step*((-'By group'!AW$4-'By group'!AW$5-'By group'!AW$22)*Population!AW150+'By group'!AW$3*Population!$BO150)</f>
        <v>0</v>
      </c>
      <c r="AX150" s="4">
        <f>step*((-'By group'!AX$4-'By group'!AX$5-'By group'!AX$22)*Population!AX150+'By group'!AX$3*Population!$BO150)</f>
        <v>0</v>
      </c>
      <c r="AY150" s="4">
        <f>step*((-'By group'!AY$4-'By group'!AY$5-'By group'!AY$22)*Population!AY150+'By group'!AY$3*Population!$BO150)</f>
        <v>-371.58584043811828</v>
      </c>
      <c r="AZ150" s="4">
        <f>step*((-'By group'!AZ$4-'By group'!AZ$5-'By group'!AZ$22)*Population!AZ150+'By group'!AZ$3*Population!$BO150)</f>
        <v>-210.10501506979031</v>
      </c>
      <c r="BA150" s="4">
        <f>step*((-'By group'!BA$4-'By group'!BA$5-'By group'!BA$22)*Population!BA150+'By group'!BA$3*Population!$BO150)</f>
        <v>-198.07319599815818</v>
      </c>
      <c r="BB150" s="8">
        <f>step*((-'By group'!BB$4-'By group'!BB$5-'By group'!BB$22)*Population!BB150+'By group'!BB$3*Population!$BO150)</f>
        <v>6397.2714156978536</v>
      </c>
      <c r="BC150" s="4">
        <f>step*((-'By group'!BC$4-'By group'!BC$5-'By group'!BC$22)*Population!BC150+'By group'!BC$3*Population!$BO150)</f>
        <v>-485.75605701328271</v>
      </c>
      <c r="BD150" s="4">
        <f>step*((-'By group'!BD$4-'By group'!BD$5-'By group'!BD$22)*Population!BD150+'By group'!BD$3*Population!$BO150)</f>
        <v>-2463.787747934005</v>
      </c>
      <c r="BE150" s="4">
        <f>step*((-'By group'!BE$4-'By group'!BE$5-'By group'!BE$22)*Population!BE150+'By group'!BE$3*Population!$BO150)</f>
        <v>-3428.1075679747041</v>
      </c>
      <c r="BF150" s="4">
        <f>step*((-'By group'!BF$4-'By group'!BF$5-'By group'!BF$22)*Population!BF150+'By group'!BF$3*Population!$BO150)</f>
        <v>-1271.9906267411022</v>
      </c>
      <c r="BG150" s="4">
        <f>step*((-'By group'!BG$4-'By group'!BG$5-'By group'!BG$22)*Population!BG150+'By group'!BG$3*Population!$BO150)</f>
        <v>-290.3079547342162</v>
      </c>
      <c r="BH150" s="4">
        <f>step*((-'By group'!BH$4-'By group'!BH$5-'By group'!BH$22)*Population!BH150+'By group'!BH$3*Population!$BO150)</f>
        <v>-249.62320988889232</v>
      </c>
      <c r="BI150" s="4">
        <f>step*((-'By group'!BI$4-'By group'!BI$5-'By group'!BI$22)*Population!BI150+'By group'!BI$3*Population!$BO150)</f>
        <v>0</v>
      </c>
      <c r="BJ150" s="4">
        <f>step*((-'By group'!BJ$4-'By group'!BJ$5-'By group'!BJ$22)*Population!BJ150+'By group'!BJ$3*Population!$BO150)</f>
        <v>0</v>
      </c>
      <c r="BK150" s="4">
        <f>step*((-'By group'!BK$4-'By group'!BK$5-'By group'!BK$22)*Population!BK150+'By group'!BK$3*Population!$BO150)</f>
        <v>0</v>
      </c>
      <c r="BL150" s="4">
        <f>step*((-'By group'!BL$4-'By group'!BL$5-'By group'!BL$22)*Population!BL150+'By group'!BL$3*Population!$BO150)</f>
        <v>-164.14534076570931</v>
      </c>
      <c r="BM150" s="4">
        <f>step*((-'By group'!BM$4-'By group'!BM$5-'By group'!BM$22)*Population!BM150+'By group'!BM$3*Population!$BO150)</f>
        <v>-83.581683322065814</v>
      </c>
      <c r="BN150" s="4">
        <f>step*((-'By group'!BN$4-'By group'!BN$5-'By group'!BN$22)*Population!BN150+'By group'!BN$3*Population!$BO150)</f>
        <v>-69.948314822031477</v>
      </c>
      <c r="BO150" s="71">
        <f>-step*SUM(SCR!B150:N150)*Population!B150</f>
        <v>-158945.84227678078</v>
      </c>
      <c r="BP150" s="4">
        <f>step*-SUM('By group'!C$11:C$21)*Population!C150</f>
        <v>-152413.67832402833</v>
      </c>
      <c r="BQ150" s="4">
        <f>step*-SUM('By group'!D$11:D$21)*Population!D150</f>
        <v>-111133.32147769094</v>
      </c>
      <c r="BR150" s="4">
        <f>step*-SUM('By group'!E$11:E$21)*Population!E150</f>
        <v>-45758.571722390043</v>
      </c>
      <c r="BS150" s="4">
        <f>step*-SUM('By group'!F$11:F$21)*Population!F150</f>
        <v>-13682.871532499847</v>
      </c>
      <c r="BT150" s="4">
        <f>step*-SUM('By group'!G$11:G$21)*Population!G150</f>
        <v>-6565.4493263376571</v>
      </c>
      <c r="BU150" s="4">
        <f>step*-SUM('By group'!H$11:H$21)*Population!H150</f>
        <v>0</v>
      </c>
      <c r="BV150" s="4">
        <f>step*-SUM('By group'!I$11:I$21)*Population!I150</f>
        <v>0</v>
      </c>
      <c r="BW150" s="4">
        <f>step*-SUM('By group'!J$11:J$21)*Population!J150</f>
        <v>0</v>
      </c>
      <c r="BX150" s="4">
        <f>step*-SUM('By group'!K$11:K$21)*Population!K150</f>
        <v>0</v>
      </c>
      <c r="BY150" s="4">
        <f>step*-SUM('By group'!L$11:L$21)*Population!L150</f>
        <v>-2313.0244152271584</v>
      </c>
      <c r="BZ150" s="4">
        <f>step*-SUM('By group'!M$11:M$21)*Population!M150</f>
        <v>-1148.2211066023267</v>
      </c>
      <c r="CA150" s="4">
        <f>step*-SUM('By group'!N$11:N$21)*Population!N150</f>
        <v>0</v>
      </c>
      <c r="CB150" s="13">
        <f>-step*SUM(SCR!O150:AA150)*Population!O150</f>
        <v>-78609.412195027253</v>
      </c>
      <c r="CC150" s="4">
        <f>step*-SUM('By group'!P$11:P$21)*Population!P150</f>
        <v>-75368.969468545445</v>
      </c>
      <c r="CD150" s="4">
        <f>step*-SUM('By group'!Q$11:Q$21)*Population!Q150</f>
        <v>-54933.903446733646</v>
      </c>
      <c r="CE150" s="4">
        <f>step*-SUM('By group'!R$11:R$21)*Population!R150</f>
        <v>-22606.068354387942</v>
      </c>
      <c r="CF150" s="4">
        <f>step*-SUM('By group'!S$11:S$21)*Population!S150</f>
        <v>-6756.8242032235357</v>
      </c>
      <c r="CG150" s="4">
        <f>step*-SUM('By group'!T$11:T$21)*Population!T150</f>
        <v>-3241.107445429881</v>
      </c>
      <c r="CH150" s="4">
        <f>step*-SUM('By group'!U$11:U$21)*Population!U150</f>
        <v>0</v>
      </c>
      <c r="CI150" s="4">
        <f>step*-SUM('By group'!V$11:V$21)*Population!V150</f>
        <v>0</v>
      </c>
      <c r="CJ150" s="4">
        <f>step*-SUM('By group'!W$11:W$21)*Population!W150</f>
        <v>0</v>
      </c>
      <c r="CK150" s="4">
        <f>step*-SUM('By group'!X$11:X$21)*Population!X150</f>
        <v>0</v>
      </c>
      <c r="CL150" s="4">
        <f>step*-SUM('By group'!Y$11:Y$21)*Population!Y150</f>
        <v>-1141.15617356195</v>
      </c>
      <c r="CM150" s="4">
        <f>step*-SUM('By group'!Z$11:Z$21)*Population!Z150</f>
        <v>-566.12662378886</v>
      </c>
      <c r="CN150" s="4">
        <f>step*-SUM('By group'!AA$11:AA$21)*Population!AA150</f>
        <v>0</v>
      </c>
      <c r="CO150" s="13">
        <f>-step*SUM(SCR!AB150:AN150)*Population!AB150</f>
        <v>-5568.9027776709372</v>
      </c>
      <c r="CP150" s="4">
        <f>step*-SUM('By group'!AC$11:AC$21)*Population!AC150</f>
        <v>-5349.1769674967518</v>
      </c>
      <c r="CQ150" s="4">
        <f>step*-SUM('By group'!AD$11:AD$21)*Population!AD150</f>
        <v>-3920.5005558544772</v>
      </c>
      <c r="CR150" s="4">
        <f>step*-SUM('By group'!AE$11:AE$21)*Population!AE150</f>
        <v>-1625.8178001232689</v>
      </c>
      <c r="CS150" s="4">
        <f>step*-SUM('By group'!AF$11:AF$21)*Population!AF150</f>
        <v>-488.79008516892395</v>
      </c>
      <c r="CT150" s="4">
        <f>step*-SUM('By group'!AG$11:AG$21)*Population!AG150</f>
        <v>-235.44923182317055</v>
      </c>
      <c r="CU150" s="4">
        <f>step*-SUM('By group'!AH$11:AH$21)*Population!AH150</f>
        <v>0</v>
      </c>
      <c r="CV150" s="4">
        <f>step*-SUM('By group'!AI$11:AI$21)*Population!AI150</f>
        <v>0</v>
      </c>
      <c r="CW150" s="4">
        <f>step*-SUM('By group'!AJ$11:AJ$21)*Population!AJ150</f>
        <v>0</v>
      </c>
      <c r="CX150" s="4">
        <f>step*-SUM('By group'!AK$11:AK$21)*Population!AK150</f>
        <v>0</v>
      </c>
      <c r="CY150" s="4">
        <f>step*-SUM('By group'!AL$11:AL$21)*Population!AL150</f>
        <v>-83.564264566295918</v>
      </c>
      <c r="CZ150" s="4">
        <f>step*-SUM('By group'!AM$11:AM$21)*Population!AM150</f>
        <v>-41.802153839188776</v>
      </c>
      <c r="DA150" s="4">
        <f>step*-SUM('By group'!AN$11:AN$21)*Population!AN150</f>
        <v>0</v>
      </c>
      <c r="DB150" s="13">
        <f>-step*SUM(SCR!AO150:BA150)*Population!AO150</f>
        <v>-18375.159763263095</v>
      </c>
      <c r="DC150" s="4">
        <f>step*-SUM('By group'!AP$11:AP$21)*Population!AP150</f>
        <v>-17616.020483676501</v>
      </c>
      <c r="DD150" s="4">
        <f>step*-SUM('By group'!AQ$11:AQ$21)*Population!AQ150</f>
        <v>-12834.516210612474</v>
      </c>
      <c r="DE150" s="4">
        <f>step*-SUM('By group'!AR$11:AR$21)*Population!AR150</f>
        <v>-5277.138232624784</v>
      </c>
      <c r="DF150" s="4">
        <f>step*-SUM('By group'!AS$11:AS$21)*Population!AS150</f>
        <v>-1575.9618401044836</v>
      </c>
      <c r="DG150" s="4">
        <f>step*-SUM('By group'!AT$11:AT$21)*Population!AT150</f>
        <v>-755.3587904582439</v>
      </c>
      <c r="DH150" s="4">
        <f>step*-SUM('By group'!AU$11:AU$21)*Population!AU150</f>
        <v>0</v>
      </c>
      <c r="DI150" s="4">
        <f>step*-SUM('By group'!AV$11:AV$21)*Population!AV150</f>
        <v>0</v>
      </c>
      <c r="DJ150" s="4">
        <f>step*-SUM('By group'!AW$11:AW$21)*Population!AW150</f>
        <v>0</v>
      </c>
      <c r="DK150" s="4">
        <f>step*-SUM('By group'!AX$11:AX$21)*Population!AX150</f>
        <v>0</v>
      </c>
      <c r="DL150" s="4">
        <f>step*-SUM('By group'!AY$11:AY$21)*Population!AY150</f>
        <v>-265.41845745579877</v>
      </c>
      <c r="DM150" s="4">
        <f>step*-SUM('By group'!AZ$11:AZ$21)*Population!AZ150</f>
        <v>-131.31563441861894</v>
      </c>
      <c r="DN150" s="4">
        <f>step*-SUM('By group'!BA$11:BA$21)*Population!BA150</f>
        <v>0</v>
      </c>
      <c r="DO150" s="13">
        <f>-step*SUM(SCR!BB150:BN150)*Population!BB150</f>
        <v>-8594.0907343442559</v>
      </c>
      <c r="DP150" s="4">
        <f>step*-SUM('By group'!BC$11:BC$21)*Population!BC150</f>
        <v>-8095.9342835547113</v>
      </c>
      <c r="DQ150" s="4">
        <f>step*-SUM('By group'!BD$11:BD$21)*Population!BD150</f>
        <v>-5599.5176089409197</v>
      </c>
      <c r="DR150" s="4">
        <f>step*-SUM('By group'!BE$11:BE$21)*Population!BE150</f>
        <v>-2142.5672299841899</v>
      </c>
      <c r="DS150" s="4">
        <f>step*-SUM('By group'!BF$11:BF$21)*Population!BF150</f>
        <v>-605.70982225766772</v>
      </c>
      <c r="DT150" s="4">
        <f>step*-SUM('By group'!BG$11:BG$21)*Population!BG150</f>
        <v>-279.14226416751558</v>
      </c>
      <c r="DU150" s="4">
        <f>step*-SUM('By group'!BH$11:BH$21)*Population!BH150</f>
        <v>0</v>
      </c>
      <c r="DV150" s="4">
        <f>step*-SUM('By group'!BI$11:BI$21)*Population!BI150</f>
        <v>0</v>
      </c>
      <c r="DW150" s="4">
        <f>step*-SUM('By group'!BJ$11:BJ$21)*Population!BJ150</f>
        <v>0</v>
      </c>
      <c r="DX150" s="4">
        <f>step*-SUM('By group'!BK$11:BK$21)*Population!BK150</f>
        <v>0</v>
      </c>
      <c r="DY150" s="4">
        <f>step*-SUM('By group'!BL$11:BL$21)*Population!BL150</f>
        <v>-91.191855980949626</v>
      </c>
      <c r="DZ150" s="4">
        <f>step*-SUM('By group'!BM$11:BM$21)*Population!BM150</f>
        <v>-41.790841661032907</v>
      </c>
      <c r="EA150" s="4">
        <f>step*-SUM('By group'!BN$11:BN$21)*Population!BN150</f>
        <v>0</v>
      </c>
      <c r="EB150" s="52">
        <v>0</v>
      </c>
      <c r="EC150" s="4">
        <f t="shared" si="196"/>
        <v>158945.84227678078</v>
      </c>
      <c r="ED150" s="4">
        <f t="shared" si="196"/>
        <v>152413.67832402833</v>
      </c>
      <c r="EE150" s="4">
        <f t="shared" si="197"/>
        <v>111133.32147769094</v>
      </c>
      <c r="EF150" s="4">
        <f t="shared" si="198"/>
        <v>45758.571722390043</v>
      </c>
      <c r="EG150" s="4">
        <f t="shared" si="199"/>
        <v>13682.871532499847</v>
      </c>
      <c r="EH150" s="4">
        <f t="shared" si="199"/>
        <v>6565.4493263376571</v>
      </c>
      <c r="EI150" s="4">
        <v>0</v>
      </c>
      <c r="EJ150" s="4">
        <f t="shared" si="200"/>
        <v>0</v>
      </c>
      <c r="EK150" s="4">
        <f t="shared" si="201"/>
        <v>0</v>
      </c>
      <c r="EL150" s="4">
        <f t="shared" si="202"/>
        <v>0</v>
      </c>
      <c r="EM150" s="4">
        <f t="shared" si="203"/>
        <v>2313.0244152271584</v>
      </c>
      <c r="EN150" s="4">
        <f t="shared" si="204"/>
        <v>1148.2211066023267</v>
      </c>
      <c r="EO150" s="52">
        <v>0</v>
      </c>
      <c r="EP150" s="4">
        <f t="shared" si="205"/>
        <v>78609.412195027253</v>
      </c>
      <c r="EQ150" s="4">
        <f t="shared" si="206"/>
        <v>75368.969468545445</v>
      </c>
      <c r="ER150" s="4">
        <f t="shared" si="207"/>
        <v>54933.903446733646</v>
      </c>
      <c r="ES150" s="4">
        <f t="shared" si="208"/>
        <v>22606.068354387942</v>
      </c>
      <c r="ET150" s="4">
        <f t="shared" si="209"/>
        <v>6756.8242032235357</v>
      </c>
      <c r="EU150" s="4">
        <f t="shared" si="210"/>
        <v>3241.107445429881</v>
      </c>
      <c r="EV150" s="4">
        <v>0</v>
      </c>
      <c r="EW150" s="4">
        <f t="shared" si="211"/>
        <v>0</v>
      </c>
      <c r="EX150" s="4">
        <f t="shared" si="212"/>
        <v>0</v>
      </c>
      <c r="EY150" s="4">
        <f t="shared" si="213"/>
        <v>0</v>
      </c>
      <c r="EZ150" s="4">
        <f t="shared" si="214"/>
        <v>1141.15617356195</v>
      </c>
      <c r="FA150" s="4">
        <f t="shared" si="215"/>
        <v>566.12662378886</v>
      </c>
      <c r="FB150" s="52">
        <v>0</v>
      </c>
      <c r="FC150" s="4">
        <f t="shared" si="216"/>
        <v>5568.9027776709372</v>
      </c>
      <c r="FD150" s="4">
        <f t="shared" si="217"/>
        <v>5349.1769674967518</v>
      </c>
      <c r="FE150" s="4">
        <f t="shared" si="218"/>
        <v>3920.5005558544772</v>
      </c>
      <c r="FF150" s="4">
        <f t="shared" si="219"/>
        <v>1625.8178001232689</v>
      </c>
      <c r="FG150" s="4">
        <f t="shared" si="220"/>
        <v>488.79008516892395</v>
      </c>
      <c r="FH150" s="4">
        <f t="shared" si="221"/>
        <v>235.44923182317055</v>
      </c>
      <c r="FI150" s="4">
        <v>0</v>
      </c>
      <c r="FJ150" s="4">
        <f t="shared" si="222"/>
        <v>0</v>
      </c>
      <c r="FK150" s="4">
        <f t="shared" si="223"/>
        <v>0</v>
      </c>
      <c r="FL150" s="4">
        <f t="shared" si="224"/>
        <v>0</v>
      </c>
      <c r="FM150" s="4">
        <f t="shared" si="225"/>
        <v>83.564264566295918</v>
      </c>
      <c r="FN150" s="9">
        <f t="shared" si="226"/>
        <v>41.802153839188776</v>
      </c>
      <c r="FO150" s="4">
        <v>0</v>
      </c>
      <c r="FP150" s="4">
        <f t="shared" si="227"/>
        <v>18375.159763263095</v>
      </c>
      <c r="FQ150" s="4">
        <f t="shared" si="228"/>
        <v>17616.020483676501</v>
      </c>
      <c r="FR150" s="4">
        <f t="shared" si="229"/>
        <v>12834.516210612474</v>
      </c>
      <c r="FS150" s="4">
        <f t="shared" si="230"/>
        <v>5277.138232624784</v>
      </c>
      <c r="FT150" s="4">
        <f t="shared" si="231"/>
        <v>1575.9618401044836</v>
      </c>
      <c r="FU150" s="4">
        <f t="shared" si="232"/>
        <v>755.3587904582439</v>
      </c>
      <c r="FV150" s="4">
        <v>0</v>
      </c>
      <c r="FW150" s="4">
        <f t="shared" si="233"/>
        <v>0</v>
      </c>
      <c r="FX150" s="4">
        <f t="shared" si="234"/>
        <v>0</v>
      </c>
      <c r="FY150" s="4">
        <f t="shared" si="235"/>
        <v>0</v>
      </c>
      <c r="FZ150" s="4">
        <f t="shared" si="236"/>
        <v>265.41845745579877</v>
      </c>
      <c r="GA150" s="4">
        <f t="shared" si="237"/>
        <v>131.31563441861894</v>
      </c>
      <c r="GB150" s="4">
        <v>0</v>
      </c>
      <c r="GC150" s="4">
        <f t="shared" si="238"/>
        <v>8594.0907343442559</v>
      </c>
      <c r="GD150" s="4">
        <f t="shared" si="179"/>
        <v>8095.9342835547113</v>
      </c>
      <c r="GE150" s="4">
        <f t="shared" si="180"/>
        <v>5599.5176089409197</v>
      </c>
      <c r="GF150" s="4">
        <f t="shared" si="181"/>
        <v>2142.5672299841899</v>
      </c>
      <c r="GG150" s="4">
        <f t="shared" si="182"/>
        <v>605.70982225766772</v>
      </c>
      <c r="GH150" s="4">
        <f t="shared" si="183"/>
        <v>279.14226416751558</v>
      </c>
      <c r="GI150" s="4">
        <v>0</v>
      </c>
      <c r="GJ150" s="4">
        <f t="shared" si="239"/>
        <v>0</v>
      </c>
      <c r="GK150" s="4">
        <f t="shared" si="240"/>
        <v>0</v>
      </c>
      <c r="GL150" s="4">
        <f t="shared" si="184"/>
        <v>0</v>
      </c>
      <c r="GM150" s="4">
        <f t="shared" si="185"/>
        <v>91.191855980949626</v>
      </c>
      <c r="GN150" s="4">
        <f t="shared" si="186"/>
        <v>41.790841661032907</v>
      </c>
      <c r="GO150" s="52">
        <v>0</v>
      </c>
      <c r="GP150" s="4">
        <f>step*(-'By group'!C$32*Population!C150+'By group'!I$33*Population!I150)</f>
        <v>0</v>
      </c>
      <c r="GQ150" s="4">
        <f>step*(-'By group'!D$32*Population!D150+'By group'!J$33*Population!J150)</f>
        <v>0</v>
      </c>
      <c r="GR150" s="4">
        <f>step*(-'By group'!E$32*Population!E150+'By group'!K$33*Population!K150)</f>
        <v>0</v>
      </c>
      <c r="GS150" s="4">
        <f>step*(-'By group'!F$32*Population!F150+'By group'!L$33*Population!L150)</f>
        <v>-5684.9235586363438</v>
      </c>
      <c r="GT150" s="4">
        <f>step*(-'By group'!G$32*Population!G150+'By group'!M$33*Population!M150)</f>
        <v>-738.97931196636807</v>
      </c>
      <c r="GU150" s="4">
        <f>step*(-'By group'!H$32*Population!H150+'By group'!N$33*Population!N150)</f>
        <v>-646.50754353406273</v>
      </c>
      <c r="GV150" s="46">
        <f t="shared" si="241"/>
        <v>0</v>
      </c>
      <c r="GW150" s="14">
        <f t="shared" si="242"/>
        <v>0</v>
      </c>
      <c r="GX150" s="4">
        <f t="shared" si="243"/>
        <v>0</v>
      </c>
      <c r="GY150" s="4">
        <f t="shared" si="244"/>
        <v>5684.9235586363438</v>
      </c>
      <c r="GZ150" s="4">
        <f t="shared" si="245"/>
        <v>738.97931196636807</v>
      </c>
      <c r="HA150" s="4">
        <f t="shared" si="246"/>
        <v>646.50754353406273</v>
      </c>
      <c r="HB150" s="8">
        <v>0</v>
      </c>
      <c r="HC150" s="4">
        <f>step*(-'By group'!P$32*Population!P150+'By group'!V$33*Population!V150)</f>
        <v>0</v>
      </c>
      <c r="HD150" s="4">
        <f>step*(-'By group'!Q$32*Population!Q150+'By group'!W$33*Population!W150)</f>
        <v>0</v>
      </c>
      <c r="HE150" s="4">
        <f>step*(-'By group'!R$32*Population!R150+'By group'!X$33*Population!X150)</f>
        <v>0</v>
      </c>
      <c r="HF150" s="4">
        <f>step*(-'By group'!S$32*Population!S150+'By group'!Y$33*Population!Y150)</f>
        <v>-2807.834014830793</v>
      </c>
      <c r="HG150" s="4">
        <f>step*(-'By group'!T$32*Population!T150+'By group'!Z$33*Population!Z150)</f>
        <v>-365.15817719154626</v>
      </c>
      <c r="HH150" s="4">
        <f>step*(-'By group'!U$32*Population!U150+'By group'!AA$33*Population!AA150)</f>
        <v>-319.29566841304637</v>
      </c>
      <c r="HI150" s="14">
        <f t="shared" si="247"/>
        <v>0</v>
      </c>
      <c r="HJ150" s="46">
        <f t="shared" si="248"/>
        <v>0</v>
      </c>
      <c r="HK150" s="4">
        <f t="shared" si="249"/>
        <v>0</v>
      </c>
      <c r="HL150" s="4">
        <f t="shared" si="250"/>
        <v>2807.834014830793</v>
      </c>
      <c r="HM150" s="4">
        <f t="shared" si="251"/>
        <v>365.15817719154626</v>
      </c>
      <c r="HN150" s="9">
        <f t="shared" si="252"/>
        <v>319.29566841304637</v>
      </c>
      <c r="HO150" s="4">
        <v>0</v>
      </c>
      <c r="HP150" s="4">
        <f>step*(-'By group'!AC$32*Population!AC150+'By group'!AI$33*Population!AI150)</f>
        <v>0</v>
      </c>
      <c r="HQ150" s="4">
        <f>step*(-'By group'!AD$32*Population!AD150+'By group'!AJ$33*Population!AJ150)</f>
        <v>0</v>
      </c>
      <c r="HR150" s="4">
        <f>step*(-'By group'!AE$32*Population!AE150+'By group'!AK$33*Population!AK150)</f>
        <v>0</v>
      </c>
      <c r="HS150" s="4">
        <f>step*(-'By group'!AF$32*Population!AF150+'By group'!AL$33*Population!AL150)</f>
        <v>-202.612910301314</v>
      </c>
      <c r="HT150" s="4">
        <f>step*(-'By group'!AG$32*Population!AG150+'By group'!AM$33*Population!AM150)</f>
        <v>-26.188769445039725</v>
      </c>
      <c r="HU150" s="4">
        <f>step*(-'By group'!AH$32*Population!AH150+'By group'!AN$33*Population!AN150)</f>
        <v>-23.056873048140808</v>
      </c>
      <c r="HV150" s="14">
        <f t="shared" si="253"/>
        <v>0</v>
      </c>
      <c r="HW150" s="46">
        <f t="shared" si="254"/>
        <v>0</v>
      </c>
      <c r="HX150" s="4">
        <f t="shared" si="255"/>
        <v>0</v>
      </c>
      <c r="HY150" s="4">
        <f t="shared" si="256"/>
        <v>202.612910301314</v>
      </c>
      <c r="HZ150" s="4">
        <f t="shared" si="257"/>
        <v>26.188769445039725</v>
      </c>
      <c r="IA150" s="4">
        <f t="shared" si="258"/>
        <v>23.056873048140808</v>
      </c>
      <c r="IB150" s="8">
        <v>0</v>
      </c>
      <c r="IC150" s="4">
        <f>step*(-'By group'!AP$32*Population!AP150+'By group'!AV$33*Population!AV150)</f>
        <v>0</v>
      </c>
      <c r="ID150" s="4">
        <f>step*(-'By group'!AQ$32*Population!AQ150+'By group'!AW$33*Population!AW150)</f>
        <v>0</v>
      </c>
      <c r="IE150" s="4">
        <f>step*(-'By group'!AR$32*Population!AR150+'By group'!AX$33*Population!AX150)</f>
        <v>0</v>
      </c>
      <c r="IF150" s="4">
        <f>step*(-'By group'!AS$32*Population!AS150+'By group'!AY$33*Population!AY150)</f>
        <v>-655.27169132434244</v>
      </c>
      <c r="IG150" s="4">
        <f>step*(-'By group'!AT$32*Population!AT150+'By group'!AZ$33*Population!AZ150)</f>
        <v>-85.413940882339304</v>
      </c>
      <c r="IH150" s="4">
        <f>step*(-'By group'!AU$32*Population!AU150+'By group'!BA$33*Population!BA150)</f>
        <v>-74.665910158646852</v>
      </c>
      <c r="II150" s="14">
        <f t="shared" si="187"/>
        <v>0</v>
      </c>
      <c r="IJ150" s="4">
        <f t="shared" si="188"/>
        <v>0</v>
      </c>
      <c r="IK150" s="4">
        <f t="shared" si="259"/>
        <v>0</v>
      </c>
      <c r="IL150" s="4">
        <f t="shared" si="260"/>
        <v>655.27169132434244</v>
      </c>
      <c r="IM150" s="4">
        <f t="shared" si="261"/>
        <v>85.413940882339304</v>
      </c>
      <c r="IN150" s="4">
        <f t="shared" si="262"/>
        <v>74.665910158646852</v>
      </c>
      <c r="IO150" s="8">
        <v>0</v>
      </c>
      <c r="IP150" s="4">
        <f>step*(-'By group'!BC$32*Population!BC150+'By group'!BI$33*Population!BI150)</f>
        <v>0</v>
      </c>
      <c r="IQ150" s="4">
        <f>step*(-'By group'!BD$32*Population!BD150+'By group'!BJ$33*Population!BJ150)</f>
        <v>0</v>
      </c>
      <c r="IR150" s="4">
        <f>step*(-'By group'!BE$32*Population!BE150+'By group'!BK$33*Population!BK150)</f>
        <v>0</v>
      </c>
      <c r="IS150" s="4">
        <f>step*(-'By group'!BF$32*Population!BF150+'By group'!BL$33*Population!BL150)</f>
        <v>-257.25898313835904</v>
      </c>
      <c r="IT150" s="4">
        <f>step*(-'By group'!BG$32*Population!BG150+'By group'!BM$33*Population!BM150)</f>
        <v>-34.933032002986664</v>
      </c>
      <c r="IU150" s="4">
        <f>step*(-'By group'!BH$32*Population!BH150+'By group'!BN$33*Population!BN150)</f>
        <v>-28.587390198448709</v>
      </c>
      <c r="IV150" s="14">
        <f t="shared" si="189"/>
        <v>0</v>
      </c>
      <c r="IW150" s="4">
        <f t="shared" si="190"/>
        <v>0</v>
      </c>
      <c r="IX150" s="4">
        <f t="shared" si="191"/>
        <v>0</v>
      </c>
      <c r="IY150" s="4">
        <f t="shared" si="192"/>
        <v>257.25898313835904</v>
      </c>
      <c r="IZ150" s="4">
        <f t="shared" si="193"/>
        <v>34.933032002986664</v>
      </c>
      <c r="JA150" s="4">
        <f t="shared" si="194"/>
        <v>28.587390198448709</v>
      </c>
      <c r="JB150" s="75">
        <f>step*(+prop_idu_male*'By group'!BB$9*Population!BB150-'By group'!B$8*Population!B150)</f>
        <v>-1112.8121569118312</v>
      </c>
      <c r="JC150" s="46">
        <f>step*(+prop_idu_male*'By group'!BC$9*Population!BC150-'By group'!C$8*Population!C150)</f>
        <v>-6.6491718021748518</v>
      </c>
      <c r="JD150" s="46">
        <f>step*(+prop_idu_male*'By group'!BD$9*Population!BD150-'By group'!D$8*Population!D150)</f>
        <v>-19.538895843246546</v>
      </c>
      <c r="JE150" s="46">
        <f>step*(+prop_idu_male*'By group'!BE$9*Population!BE150-'By group'!E$8*Population!E150)</f>
        <v>-20.308205185213993</v>
      </c>
      <c r="JF150" s="46">
        <f>step*(+prop_idu_male*'By group'!BF$9*Population!BF150-'By group'!F$8*Population!F150)</f>
        <v>-6.114583979540722</v>
      </c>
      <c r="JG150" s="46">
        <f>step*(+prop_idu_male*'By group'!BG$9*Population!BG150-'By group'!G$8*Population!G150)</f>
        <v>-1.1791015784671242</v>
      </c>
      <c r="JH150" s="46">
        <f>step*(+prop_idu_male*'By group'!BH$9*Population!BH150-'By group'!H$8*Population!H150)</f>
        <v>-0.9996363680269641</v>
      </c>
      <c r="JI150" s="46">
        <f>step*(+prop_idu_male*'By group'!BI$9*Population!BI150-'By group'!I$8*Population!I150)</f>
        <v>0</v>
      </c>
      <c r="JJ150" s="46">
        <f>step*(+prop_idu_male*'By group'!BJ$9*Population!BJ150-'By group'!J$8*Population!J150)</f>
        <v>0</v>
      </c>
      <c r="JK150" s="46">
        <f>step*(+prop_idu_male*'By group'!BK$9*Population!BK150-'By group'!K$8*Population!K150)</f>
        <v>0</v>
      </c>
      <c r="JL150" s="46">
        <f>step*(+prop_idu_male*'By group'!BL$9*Population!BL150-'By group'!L$8*Population!L150)</f>
        <v>-2.0941639608728799</v>
      </c>
      <c r="JM150" s="46">
        <f>step*(+prop_idu_male*'By group'!BM$9*Population!BM150-'By group'!M$8*Population!M150)</f>
        <v>-1.0479230866158478</v>
      </c>
      <c r="JN150" s="46">
        <f>step*(+prop_idu_male*'By group'!BN$9*Population!BN150-'By group'!N$8*Population!N150)</f>
        <v>-0.84347712193835633</v>
      </c>
      <c r="JO150" s="45">
        <f>step*(+(1-prop_idu_male)*'By group'!BB$9*Population!BB150-'By group'!O$8*Population!O150-'By group'!O$6*Population!O150+'By group'!AB$7*Population!AB150)</f>
        <v>-8328.8898095774548</v>
      </c>
      <c r="JP150" s="46">
        <f>step*(+(1-prop_idu_male)*'By group'!BC$9*Population!BC150-'By group'!P$8*Population!P150-'By group'!P$6*Population!P150+'By group'!AC$7*Population!AC150)</f>
        <v>-12.763318866742383</v>
      </c>
      <c r="JQ150" s="46">
        <f>step*(+(1-prop_idu_male)*'By group'!BD$9*Population!BD150-'By group'!Q$8*Population!Q150-'By group'!Q$6*Population!Q150+'By group'!AD$7*Population!AD150)</f>
        <v>-37.030517153809413</v>
      </c>
      <c r="JR150" s="46">
        <f>step*(+(1-prop_idu_male)*'By group'!BE$9*Population!BE150-'By group'!R$8*Population!R150-'By group'!R$6*Population!R150+'By group'!AE$7*Population!AE150)</f>
        <v>-37.833024068280807</v>
      </c>
      <c r="JS150" s="46">
        <f>step*(+(1-prop_idu_male)*'By group'!BF$9*Population!BF150-'By group'!S$8*Population!S150-'By group'!S$6*Population!S150+'By group'!AF$7*Population!AF150)</f>
        <v>-11.247419635381975</v>
      </c>
      <c r="JT150" s="46">
        <f>step*(+(1-prop_idu_male)*'By group'!BG$9*Population!BG150-'By group'!T$8*Population!T150-'By group'!T$6*Population!T150+'By group'!AG$7*Population!AG150)</f>
        <v>-2.1495610336700253</v>
      </c>
      <c r="JU150" s="46">
        <f>step*(+(1-prop_idu_male)*'By group'!BH$9*Population!BH150-'By group'!U$8*Population!U150-'By group'!U$6*Population!U150+'By group'!AH$7*Population!AH150)</f>
        <v>-1.7947235090371563</v>
      </c>
      <c r="JV150" s="46">
        <f>step*(+(1-prop_idu_male)*'By group'!BI$9*Population!BI150-'By group'!V$8*Population!V150-'By group'!V$6*Population!V150+'By group'!AI$7*Population!AI150)</f>
        <v>0</v>
      </c>
      <c r="JW150" s="46">
        <f>step*(+(1-prop_idu_male)*'By group'!BJ$9*Population!BJ150-'By group'!W$8*Population!W150-'By group'!W$6*Population!W150+'By group'!AJ$7*Population!AJ150)</f>
        <v>0</v>
      </c>
      <c r="JX150" s="46">
        <f>step*(+(1-prop_idu_male)*'By group'!BK$9*Population!BK150-'By group'!X$8*Population!X150-'By group'!X$6*Population!X150+'By group'!AK$7*Population!AK150)</f>
        <v>0</v>
      </c>
      <c r="JY150" s="46">
        <f>step*(+(1-prop_idu_male)*'By group'!BL$9*Population!BL150-'By group'!Y$8*Population!Y150-'By group'!Y$6*Population!Y150+'By group'!AL$7*Population!AL150)</f>
        <v>-3.7551648730302833</v>
      </c>
      <c r="JZ150" s="46">
        <f>step*(+(1-prop_idu_male)*'By group'!BM$9*Population!BM150-'By group'!Z$8*Population!Z150-'By group'!Z$6*Population!Z150+'By group'!AM$7*Population!AM150)</f>
        <v>-1.8477041695659615</v>
      </c>
      <c r="KA150" s="76">
        <f>step*(+(1-prop_idu_male)*'By group'!BN$9*Population!BN150-'By group'!AA$8*Population!AA150-'By group'!AA$6*Population!AA150+'By group'!AN$7*Population!AN150)</f>
        <v>-1.459299833343882</v>
      </c>
      <c r="KB150" s="46">
        <f>step*(+'By group'!O$6*Population!O150-'By group'!AB$7*Population!AB150)</f>
        <v>7127.1223416099301</v>
      </c>
      <c r="KC150" s="46">
        <f>step*(+'By group'!P$6*Population!P150-'By group'!AC$7*Population!AC150)</f>
        <v>9.2377484218217507</v>
      </c>
      <c r="KD150" s="46">
        <f>step*(+'By group'!Q$6*Population!Q150-'By group'!AD$7*Population!AD150)</f>
        <v>26.715678577535598</v>
      </c>
      <c r="KE150" s="46">
        <f>step*(+'By group'!R$6*Population!R150-'By group'!AE$7*Population!AE150)</f>
        <v>27.172760060082098</v>
      </c>
      <c r="KF150" s="46">
        <f>step*(+'By group'!S$6*Population!S150-'By group'!AF$7*Population!AF150)</f>
        <v>8.0507204804475077</v>
      </c>
      <c r="KG150" s="46">
        <f>step*(+'By group'!T$6*Population!T150-'By group'!AG$7*Population!AG150)</f>
        <v>1.5348366162841511</v>
      </c>
      <c r="KH150" s="46">
        <f>step*(+'By group'!U$6*Population!U150-'By group'!AH$7*Population!AH150)</f>
        <v>1.2759345855587867</v>
      </c>
      <c r="KI150" s="46">
        <f>step*(+'By group'!V$6*Population!V150-'By group'!AI$7*Population!AI150)</f>
        <v>0</v>
      </c>
      <c r="KJ150" s="46">
        <f>step*(+'By group'!W$6*Population!W150-'By group'!AJ$7*Population!AJ150)</f>
        <v>0</v>
      </c>
      <c r="KK150" s="46">
        <f>step*(+'By group'!X$6*Population!X150-'By group'!AK$7*Population!AK150)</f>
        <v>0</v>
      </c>
      <c r="KL150" s="46">
        <f>step*(+'By group'!Y$6*Population!Y150-'By group'!AL$7*Population!AL150)</f>
        <v>2.6687238130569035</v>
      </c>
      <c r="KM150" s="46">
        <f>step*(+'By group'!Z$6*Population!Z150-'By group'!AM$7*Population!AM150)</f>
        <v>1.3066520507737214</v>
      </c>
      <c r="KN150" s="46">
        <f>step*(+'By group'!AA$6*Population!AA150-'By group'!AN$7*Population!AN150)</f>
        <v>1.0260084549750976</v>
      </c>
      <c r="KO150" s="45">
        <v>0</v>
      </c>
      <c r="KP150" s="46">
        <v>0</v>
      </c>
      <c r="KQ150" s="46">
        <v>0</v>
      </c>
      <c r="KR150" s="46">
        <v>0</v>
      </c>
      <c r="KS150" s="46">
        <v>0</v>
      </c>
      <c r="KT150" s="46">
        <v>0</v>
      </c>
      <c r="KU150" s="46">
        <v>0</v>
      </c>
      <c r="KV150" s="46">
        <v>0</v>
      </c>
      <c r="KW150" s="46">
        <v>0</v>
      </c>
      <c r="KX150" s="46">
        <v>0</v>
      </c>
      <c r="KY150" s="46">
        <v>0</v>
      </c>
      <c r="KZ150" s="46">
        <v>0</v>
      </c>
      <c r="LA150" s="46">
        <v>0</v>
      </c>
      <c r="LB150" s="188">
        <f>step*(-'By group'!BB$9*Population!BB150+'By group'!B$8*Population!B150+'By group'!O$8*Population!O150)</f>
        <v>2314.5796248793558</v>
      </c>
      <c r="LC150" s="189">
        <f>step*(-'By group'!BC$9*Population!BC150+'By group'!C$8*Population!C150+'By group'!P$8*Population!P150)</f>
        <v>10.174742247095482</v>
      </c>
      <c r="LD150" s="189">
        <f>step*(-'By group'!BD$9*Population!BD150+'By group'!D$8*Population!D150+'By group'!Q$8*Population!Q150)</f>
        <v>29.853734419520368</v>
      </c>
      <c r="LE150" s="189">
        <f>step*(-'By group'!BE$9*Population!BE150+'By group'!E$8*Population!E150+'By group'!R$8*Population!R150)</f>
        <v>30.968469193412709</v>
      </c>
      <c r="LF150" s="189">
        <f>step*(-'By group'!BF$9*Population!BF150+'By group'!F$8*Population!F150+'By group'!S$8*Population!S150)</f>
        <v>9.3112831344751896</v>
      </c>
      <c r="LG150" s="189">
        <f>step*(-'By group'!BG$9*Population!BG150+'By group'!G$8*Population!G150+'By group'!T$8*Population!T150)</f>
        <v>1.7938259958529983</v>
      </c>
      <c r="LH150" s="189">
        <f>step*(-'By group'!BH$9*Population!BH150+'By group'!H$8*Population!H150+'By group'!U$8*Population!U150)</f>
        <v>1.5184252915053333</v>
      </c>
      <c r="LI150" s="189">
        <f>step*(-'By group'!BI$9*Population!BI150+'By group'!I$8*Population!I150+'By group'!V$8*Population!V150)</f>
        <v>0</v>
      </c>
      <c r="LJ150" s="189">
        <f>step*(-'By group'!BJ$9*Population!BJ150+'By group'!J$8*Population!J150+'By group'!W$8*Population!W150)</f>
        <v>0</v>
      </c>
      <c r="LK150" s="189">
        <f>step*(-'By group'!BK$9*Population!BK150+'By group'!K$8*Population!K150+'By group'!X$8*Population!X150)</f>
        <v>0</v>
      </c>
      <c r="LL150" s="189">
        <f>step*(-'By group'!BL$9*Population!BL150+'By group'!L$8*Population!L150+'By group'!Y$8*Population!Y150)</f>
        <v>3.1806050208462597</v>
      </c>
      <c r="LM150" s="189">
        <f>step*(-'By group'!BM$9*Population!BM150+'By group'!M$8*Population!M150+'By group'!Z$8*Population!Z150)</f>
        <v>1.5889752054080881</v>
      </c>
      <c r="LN150" s="189">
        <f>step*(-'By group'!BN$9*Population!BN150+'By group'!N$8*Population!N150+'By group'!AA$8*Population!AA150)</f>
        <v>1.2767685003071407</v>
      </c>
    </row>
    <row r="151" spans="1:326" x14ac:dyDescent="0.25">
      <c r="A151">
        <f t="shared" si="195"/>
        <v>73.5</v>
      </c>
      <c r="B151" s="52">
        <f>step*((-'By group'!B$4-'By group'!B$5-'By group'!B$22)*Population!B151+'By group'!B$3*Population!$BO151)</f>
        <v>222960.5384926406</v>
      </c>
      <c r="C151" s="4">
        <f>step*((-'By group'!C$4-'By group'!C$5-'By group'!C$22)*Population!C151+'By group'!C$3*Population!$BO151)</f>
        <v>-6113.7058388806981</v>
      </c>
      <c r="D151" s="4">
        <f>step*((-'By group'!D$4-'By group'!D$5-'By group'!D$22)*Population!D151+'By group'!D$3*Population!$BO151)</f>
        <v>-40120.749731636024</v>
      </c>
      <c r="E151" s="4">
        <f>step*((-'By group'!E$4-'By group'!E$5-'By group'!E$22)*Population!E151+'By group'!E$3*Population!$BO151)</f>
        <v>-64242.942170773807</v>
      </c>
      <c r="F151" s="4">
        <f>step*((-'By group'!F$4-'By group'!F$5-'By group'!F$22)*Population!F151+'By group'!F$3*Population!$BO151)</f>
        <v>-26071.025077499384</v>
      </c>
      <c r="G151" s="4">
        <f>step*((-'By group'!G$4-'By group'!G$5-'By group'!G$22)*Population!G151+'By group'!G$3*Population!$BO151)</f>
        <v>-6320.6951387241215</v>
      </c>
      <c r="H151" s="4">
        <f>step*((-'By group'!H$4-'By group'!H$5-'By group'!H$22)*Population!H151+'By group'!H$3*Population!$BO151)</f>
        <v>-5871.7727569269618</v>
      </c>
      <c r="I151" s="4">
        <f>step*((-'By group'!I$4-'By group'!I$5-'By group'!I$22)*Population!I151+'By group'!I$3*Population!$BO151)</f>
        <v>0</v>
      </c>
      <c r="J151" s="4">
        <f>step*((-'By group'!J$4-'By group'!J$5-'By group'!J$22)*Population!J151+'By group'!J$3*Population!$BO151)</f>
        <v>0</v>
      </c>
      <c r="K151" s="4">
        <f>step*((-'By group'!K$4-'By group'!K$5-'By group'!K$22)*Population!K151+'By group'!K$3*Population!$BO151)</f>
        <v>0</v>
      </c>
      <c r="L151" s="4">
        <f>step*((-'By group'!L$4-'By group'!L$5-'By group'!L$22)*Population!L151+'By group'!L$3*Population!$BO151)</f>
        <v>-3247.4441371871426</v>
      </c>
      <c r="M151" s="4">
        <f>step*((-'By group'!M$4-'By group'!M$5-'By group'!M$22)*Population!M151+'By group'!M$3*Population!$BO151)</f>
        <v>-1842.4002447189914</v>
      </c>
      <c r="N151" s="4">
        <f>step*((-'By group'!N$4-'By group'!N$5-'By group'!N$22)*Population!N151+'By group'!N$3*Population!$BO151)</f>
        <v>-1746.283526786576</v>
      </c>
      <c r="O151" s="8">
        <f>step*((-'By group'!O$4-'By group'!O$5-'By group'!O$22)*Population!O151+'By group'!O$3*Population!$BO151)</f>
        <v>154639.42327797459</v>
      </c>
      <c r="P151" s="4">
        <f>step*((-'By group'!P$4-'By group'!P$5-'By group'!P$22)*Population!P151+'By group'!P$3*Population!$BO151)</f>
        <v>-3023.2756038967482</v>
      </c>
      <c r="Q151" s="4">
        <f>step*((-'By group'!Q$4-'By group'!Q$5-'By group'!Q$22)*Population!Q151+'By group'!Q$3*Population!$BO151)</f>
        <v>-19832.169964569162</v>
      </c>
      <c r="R151" s="4">
        <f>step*((-'By group'!R$4-'By group'!R$5-'By group'!R$22)*Population!R151+'By group'!R$3*Population!$BO151)</f>
        <v>-31738.306588241918</v>
      </c>
      <c r="S151" s="4">
        <f>step*((-'By group'!S$4-'By group'!S$5-'By group'!S$22)*Population!S151+'By group'!S$3*Population!$BO151)</f>
        <v>-12874.483364933683</v>
      </c>
      <c r="T151" s="4">
        <f>step*((-'By group'!T$4-'By group'!T$5-'By group'!T$22)*Population!T151+'By group'!T$3*Population!$BO151)</f>
        <v>-3120.3301568820661</v>
      </c>
      <c r="U151" s="4">
        <f>step*((-'By group'!U$4-'By group'!U$5-'By group'!U$22)*Population!U151+'By group'!U$3*Population!$BO151)</f>
        <v>-2897.1054247076786</v>
      </c>
      <c r="V151" s="4">
        <f>step*((-'By group'!V$4-'By group'!V$5-'By group'!V$22)*Population!V151+'By group'!V$3*Population!$BO151)</f>
        <v>0</v>
      </c>
      <c r="W151" s="4">
        <f>step*((-'By group'!W$4-'By group'!W$5-'By group'!W$22)*Population!W151+'By group'!W$3*Population!$BO151)</f>
        <v>0</v>
      </c>
      <c r="X151" s="4">
        <f>step*((-'By group'!X$4-'By group'!X$5-'By group'!X$22)*Population!X151+'By group'!X$3*Population!$BO151)</f>
        <v>0</v>
      </c>
      <c r="Y151" s="4">
        <f>step*((-'By group'!Y$4-'By group'!Y$5-'By group'!Y$22)*Population!Y151+'By group'!Y$3*Population!$BO151)</f>
        <v>-1602.1899253253659</v>
      </c>
      <c r="Z151" s="4">
        <f>step*((-'By group'!Z$4-'By group'!Z$5-'By group'!Z$22)*Population!Z151+'By group'!Z$3*Population!$BO151)</f>
        <v>-908.40559204080773</v>
      </c>
      <c r="AA151" s="4">
        <f>step*((-'By group'!AA$4-'By group'!AA$5-'By group'!AA$22)*Population!AA151+'By group'!AA$3*Population!$BO151)</f>
        <v>-860.39739042443807</v>
      </c>
      <c r="AB151" s="8">
        <f>step*((-'By group'!AB$4-'By group'!AB$5-'By group'!AB$22)*Population!AB151+'By group'!AB$3*Population!$BO151)</f>
        <v>-1461.474574246929</v>
      </c>
      <c r="AC151" s="4">
        <f>step*((-'By group'!AC$4-'By group'!AC$5-'By group'!AC$22)*Population!AC151+'By group'!AC$3*Population!$BO151)</f>
        <v>-214.56693789571554</v>
      </c>
      <c r="AD151" s="4">
        <f>step*((-'By group'!AD$4-'By group'!AD$5-'By group'!AD$22)*Population!AD151+'By group'!AD$3*Population!$BO151)</f>
        <v>-1415.3412702177095</v>
      </c>
      <c r="AE151" s="4">
        <f>step*((-'By group'!AE$4-'By group'!AE$5-'By group'!AE$22)*Population!AE151+'By group'!AE$3*Population!$BO151)</f>
        <v>-2282.5444035591968</v>
      </c>
      <c r="AF151" s="4">
        <f>step*((-'By group'!AF$4-'By group'!AF$5-'By group'!AF$22)*Population!AF151+'By group'!AF$3*Population!$BO151)</f>
        <v>-931.31639085033487</v>
      </c>
      <c r="AG151" s="4">
        <f>step*((-'By group'!AG$4-'By group'!AG$5-'By group'!AG$22)*Population!AG151+'By group'!AG$3*Population!$BO151)</f>
        <v>-226.66862046226473</v>
      </c>
      <c r="AH151" s="4">
        <f>step*((-'By group'!AH$4-'By group'!AH$5-'By group'!AH$22)*Population!AH151+'By group'!AH$3*Population!$BO151)</f>
        <v>-212.01014284304432</v>
      </c>
      <c r="AI151" s="4">
        <f>step*((-'By group'!AI$4-'By group'!AI$5-'By group'!AI$22)*Population!AI151+'By group'!AI$3*Population!$BO151)</f>
        <v>0</v>
      </c>
      <c r="AJ151" s="4">
        <f>step*((-'By group'!AJ$4-'By group'!AJ$5-'By group'!AJ$22)*Population!AJ151+'By group'!AJ$3*Population!$BO151)</f>
        <v>0</v>
      </c>
      <c r="AK151" s="4">
        <f>step*((-'By group'!AK$4-'By group'!AK$5-'By group'!AK$22)*Population!AK151+'By group'!AK$3*Population!$BO151)</f>
        <v>0</v>
      </c>
      <c r="AL151" s="4">
        <f>step*((-'By group'!AL$4-'By group'!AL$5-'By group'!AL$22)*Population!AL151+'By group'!AL$3*Population!$BO151)</f>
        <v>-117.32088833368255</v>
      </c>
      <c r="AM151" s="4">
        <f>step*((-'By group'!AM$4-'By group'!AM$5-'By group'!AM$22)*Population!AM151+'By group'!AM$3*Population!$BO151)</f>
        <v>-67.073373029119523</v>
      </c>
      <c r="AN151" s="4">
        <f>step*((-'By group'!AN$4-'By group'!AN$5-'By group'!AN$22)*Population!AN151+'By group'!AN$3*Population!$BO151)</f>
        <v>-64.145156328856331</v>
      </c>
      <c r="AO151" s="8">
        <f>step*((-'By group'!AO$4-'By group'!AO$5-'By group'!AO$22)*Population!AO151+'By group'!AO$3*Population!$BO151)</f>
        <v>20494.258774274567</v>
      </c>
      <c r="AP151" s="4">
        <f>step*((-'By group'!AP$4-'By group'!AP$5-'By group'!AP$22)*Population!AP151+'By group'!AP$3*Population!$BO151)</f>
        <v>-706.82075775664146</v>
      </c>
      <c r="AQ151" s="4">
        <f>step*((-'By group'!AQ$4-'By group'!AQ$5-'By group'!AQ$22)*Population!AQ151+'By group'!AQ$3*Population!$BO151)</f>
        <v>-4634.922895172409</v>
      </c>
      <c r="AR151" s="4">
        <f>step*((-'By group'!AR$4-'By group'!AR$5-'By group'!AR$22)*Population!AR151+'By group'!AR$3*Population!$BO151)</f>
        <v>-7411.7073489985178</v>
      </c>
      <c r="AS151" s="4">
        <f>step*((-'By group'!AS$4-'By group'!AS$5-'By group'!AS$22)*Population!AS151+'By group'!AS$3*Population!$BO151)</f>
        <v>-3004.127165148032</v>
      </c>
      <c r="AT151" s="4">
        <f>step*((-'By group'!AT$4-'By group'!AT$5-'By group'!AT$22)*Population!AT151+'By group'!AT$3*Population!$BO151)</f>
        <v>-727.55515962167101</v>
      </c>
      <c r="AU151" s="4">
        <f>step*((-'By group'!AU$4-'By group'!AU$5-'By group'!AU$22)*Population!AU151+'By group'!AU$3*Population!$BO151)</f>
        <v>-674.2957544631455</v>
      </c>
      <c r="AV151" s="4">
        <f>step*((-'By group'!AV$4-'By group'!AV$5-'By group'!AV$22)*Population!AV151+'By group'!AV$3*Population!$BO151)</f>
        <v>0</v>
      </c>
      <c r="AW151" s="4">
        <f>step*((-'By group'!AW$4-'By group'!AW$5-'By group'!AW$22)*Population!AW151+'By group'!AW$3*Population!$BO151)</f>
        <v>0</v>
      </c>
      <c r="AX151" s="4">
        <f>step*((-'By group'!AX$4-'By group'!AX$5-'By group'!AX$22)*Population!AX151+'By group'!AX$3*Population!$BO151)</f>
        <v>0</v>
      </c>
      <c r="AY151" s="4">
        <f>step*((-'By group'!AY$4-'By group'!AY$5-'By group'!AY$22)*Population!AY151+'By group'!AY$3*Population!$BO151)</f>
        <v>-372.86455797824811</v>
      </c>
      <c r="AZ151" s="4">
        <f>step*((-'By group'!AZ$4-'By group'!AZ$5-'By group'!AZ$22)*Population!AZ151+'By group'!AZ$3*Population!$BO151)</f>
        <v>-210.85795497776866</v>
      </c>
      <c r="BA151" s="4">
        <f>step*((-'By group'!BA$4-'By group'!BA$5-'By group'!BA$22)*Population!BA151+'By group'!BA$3*Population!$BO151)</f>
        <v>-198.8244891131734</v>
      </c>
      <c r="BB151" s="8">
        <f>step*((-'By group'!BB$4-'By group'!BB$5-'By group'!BB$22)*Population!BB151+'By group'!BB$3*Population!$BO151)</f>
        <v>6415.0885540320887</v>
      </c>
      <c r="BC151" s="4">
        <f>step*((-'By group'!BC$4-'By group'!BC$5-'By group'!BC$22)*Population!BC151+'By group'!BC$3*Population!$BO151)</f>
        <v>-487.11056517468415</v>
      </c>
      <c r="BD151" s="4">
        <f>step*((-'By group'!BD$4-'By group'!BD$5-'By group'!BD$22)*Population!BD151+'By group'!BD$3*Population!$BO151)</f>
        <v>-2470.660840654929</v>
      </c>
      <c r="BE151" s="4">
        <f>step*((-'By group'!BE$4-'By group'!BE$5-'By group'!BE$22)*Population!BE151+'By group'!BE$3*Population!$BO151)</f>
        <v>-3437.6773728027738</v>
      </c>
      <c r="BF151" s="4">
        <f>step*((-'By group'!BF$4-'By group'!BF$5-'By group'!BF$22)*Population!BF151+'By group'!BF$3*Population!$BO151)</f>
        <v>-1275.5436337472247</v>
      </c>
      <c r="BG151" s="4">
        <f>step*((-'By group'!BG$4-'By group'!BG$5-'By group'!BG$22)*Population!BG151+'By group'!BG$3*Population!$BO151)</f>
        <v>-291.11925804490483</v>
      </c>
      <c r="BH151" s="4">
        <f>step*((-'By group'!BH$4-'By group'!BH$5-'By group'!BH$22)*Population!BH151+'By group'!BH$3*Population!$BO151)</f>
        <v>-250.32148535982108</v>
      </c>
      <c r="BI151" s="4">
        <f>step*((-'By group'!BI$4-'By group'!BI$5-'By group'!BI$22)*Population!BI151+'By group'!BI$3*Population!$BO151)</f>
        <v>0</v>
      </c>
      <c r="BJ151" s="4">
        <f>step*((-'By group'!BJ$4-'By group'!BJ$5-'By group'!BJ$22)*Population!BJ151+'By group'!BJ$3*Population!$BO151)</f>
        <v>0</v>
      </c>
      <c r="BK151" s="4">
        <f>step*((-'By group'!BK$4-'By group'!BK$5-'By group'!BK$22)*Population!BK151+'By group'!BK$3*Population!$BO151)</f>
        <v>0</v>
      </c>
      <c r="BL151" s="4">
        <f>step*((-'By group'!BL$4-'By group'!BL$5-'By group'!BL$22)*Population!BL151+'By group'!BL$3*Population!$BO151)</f>
        <v>-164.6045559928385</v>
      </c>
      <c r="BM151" s="4">
        <f>step*((-'By group'!BM$4-'By group'!BM$5-'By group'!BM$22)*Population!BM151+'By group'!BM$3*Population!$BO151)</f>
        <v>-83.815817142690378</v>
      </c>
      <c r="BN151" s="4">
        <f>step*((-'By group'!BN$4-'By group'!BN$5-'By group'!BN$22)*Population!BN151+'By group'!BN$3*Population!$BO151)</f>
        <v>-70.144583658873572</v>
      </c>
      <c r="BO151" s="71">
        <f>-step*SUM(SCR!B151:N151)*Population!B151</f>
        <v>-159393.01560322684</v>
      </c>
      <c r="BP151" s="4">
        <f>step*-SUM('By group'!C$11:C$21)*Population!C151</f>
        <v>-152842.64597201746</v>
      </c>
      <c r="BQ151" s="4">
        <f>step*-SUM('By group'!D$11:D$21)*Population!D151</f>
        <v>-111446.52703232229</v>
      </c>
      <c r="BR151" s="4">
        <f>step*-SUM('By group'!E$11:E$21)*Population!E151</f>
        <v>-45887.815836267</v>
      </c>
      <c r="BS151" s="4">
        <f>step*-SUM('By group'!F$11:F$21)*Population!F151</f>
        <v>-13721.592146052308</v>
      </c>
      <c r="BT151" s="4">
        <f>step*-SUM('By group'!G$11:G$21)*Population!G151</f>
        <v>-6584.0574361709596</v>
      </c>
      <c r="BU151" s="4">
        <f>step*-SUM('By group'!H$11:H$21)*Population!H151</f>
        <v>0</v>
      </c>
      <c r="BV151" s="4">
        <f>step*-SUM('By group'!I$11:I$21)*Population!I151</f>
        <v>0</v>
      </c>
      <c r="BW151" s="4">
        <f>step*-SUM('By group'!J$11:J$21)*Population!J151</f>
        <v>0</v>
      </c>
      <c r="BX151" s="4">
        <f>step*-SUM('By group'!K$11:K$21)*Population!K151</f>
        <v>0</v>
      </c>
      <c r="BY151" s="4">
        <f>step*-SUM('By group'!L$11:L$21)*Population!L151</f>
        <v>-2319.6029551336733</v>
      </c>
      <c r="BZ151" s="4">
        <f>step*-SUM('By group'!M$11:M$21)*Population!M151</f>
        <v>-1151.5001529493697</v>
      </c>
      <c r="CA151" s="4">
        <f>step*-SUM('By group'!N$11:N$21)*Population!N151</f>
        <v>0</v>
      </c>
      <c r="CB151" s="13">
        <f>-step*SUM(SCR!O151:AA151)*Population!O151</f>
        <v>-78831.373316720652</v>
      </c>
      <c r="CC151" s="4">
        <f>step*-SUM('By group'!P$11:P$21)*Population!P151</f>
        <v>-75581.890097418698</v>
      </c>
      <c r="CD151" s="4">
        <f>step*-SUM('By group'!Q$11:Q$21)*Population!Q151</f>
        <v>-55089.361012692119</v>
      </c>
      <c r="CE151" s="4">
        <f>step*-SUM('By group'!R$11:R$21)*Population!R151</f>
        <v>-22670.21899160137</v>
      </c>
      <c r="CF151" s="4">
        <f>step*-SUM('By group'!S$11:S$21)*Population!S151</f>
        <v>-6776.0438762808863</v>
      </c>
      <c r="CG151" s="4">
        <f>step*-SUM('By group'!T$11:T$21)*Population!T151</f>
        <v>-3250.3439134188188</v>
      </c>
      <c r="CH151" s="4">
        <f>step*-SUM('By group'!U$11:U$21)*Population!U151</f>
        <v>0</v>
      </c>
      <c r="CI151" s="4">
        <f>step*-SUM('By group'!V$11:V$21)*Population!V151</f>
        <v>0</v>
      </c>
      <c r="CJ151" s="4">
        <f>step*-SUM('By group'!W$11:W$21)*Population!W151</f>
        <v>0</v>
      </c>
      <c r="CK151" s="4">
        <f>step*-SUM('By group'!X$11:X$21)*Population!X151</f>
        <v>0</v>
      </c>
      <c r="CL151" s="4">
        <f>step*-SUM('By group'!Y$11:Y$21)*Population!Y151</f>
        <v>-1144.4213752324042</v>
      </c>
      <c r="CM151" s="4">
        <f>step*-SUM('By group'!Z$11:Z$21)*Population!Z151</f>
        <v>-567.75349502550478</v>
      </c>
      <c r="CN151" s="4">
        <f>step*-SUM('By group'!AA$11:AA$21)*Population!AA151</f>
        <v>0</v>
      </c>
      <c r="CO151" s="13">
        <f>-step*SUM(SCR!AB151:AN151)*Population!AB151</f>
        <v>-5584.5103474318757</v>
      </c>
      <c r="CP151" s="4">
        <f>step*-SUM('By group'!AC$11:AC$21)*Population!AC151</f>
        <v>-5364.1734473928882</v>
      </c>
      <c r="CQ151" s="4">
        <f>step*-SUM('By group'!AD$11:AD$21)*Population!AD151</f>
        <v>-3931.5035283825268</v>
      </c>
      <c r="CR151" s="4">
        <f>step*-SUM('By group'!AE$11:AE$21)*Population!AE151</f>
        <v>-1630.3888596851405</v>
      </c>
      <c r="CS151" s="4">
        <f>step*-SUM('By group'!AF$11:AF$21)*Population!AF151</f>
        <v>-490.16652150017626</v>
      </c>
      <c r="CT151" s="4">
        <f>step*-SUM('By group'!AG$11:AG$21)*Population!AG151</f>
        <v>-236.11314631485908</v>
      </c>
      <c r="CU151" s="4">
        <f>step*-SUM('By group'!AH$11:AH$21)*Population!AH151</f>
        <v>0</v>
      </c>
      <c r="CV151" s="4">
        <f>step*-SUM('By group'!AI$11:AI$21)*Population!AI151</f>
        <v>0</v>
      </c>
      <c r="CW151" s="4">
        <f>step*-SUM('By group'!AJ$11:AJ$21)*Population!AJ151</f>
        <v>0</v>
      </c>
      <c r="CX151" s="4">
        <f>step*-SUM('By group'!AK$11:AK$21)*Population!AK151</f>
        <v>0</v>
      </c>
      <c r="CY151" s="4">
        <f>step*-SUM('By group'!AL$11:AL$21)*Population!AL151</f>
        <v>-83.800634524058964</v>
      </c>
      <c r="CZ151" s="4">
        <f>step*-SUM('By group'!AM$11:AM$21)*Population!AM151</f>
        <v>-41.920858143199702</v>
      </c>
      <c r="DA151" s="4">
        <f>step*-SUM('By group'!AN$11:AN$21)*Population!AN151</f>
        <v>0</v>
      </c>
      <c r="DB151" s="13">
        <f>-step*SUM(SCR!AO151:BA151)*Population!AO151</f>
        <v>-18431.768735517417</v>
      </c>
      <c r="DC151" s="4">
        <f>step*-SUM('By group'!AP$11:AP$21)*Population!AP151</f>
        <v>-17670.518943916035</v>
      </c>
      <c r="DD151" s="4">
        <f>step*-SUM('By group'!AQ$11:AQ$21)*Population!AQ151</f>
        <v>-12874.78581992336</v>
      </c>
      <c r="DE151" s="4">
        <f>step*-SUM('By group'!AR$11:AR$21)*Population!AR151</f>
        <v>-5294.0766778560837</v>
      </c>
      <c r="DF151" s="4">
        <f>step*-SUM('By group'!AS$11:AS$21)*Population!AS151</f>
        <v>-1581.1195606042274</v>
      </c>
      <c r="DG151" s="4">
        <f>step*-SUM('By group'!AT$11:AT$21)*Population!AT151</f>
        <v>-757.86995793924052</v>
      </c>
      <c r="DH151" s="4">
        <f>step*-SUM('By group'!AU$11:AU$21)*Population!AU151</f>
        <v>0</v>
      </c>
      <c r="DI151" s="4">
        <f>step*-SUM('By group'!AV$11:AV$21)*Population!AV151</f>
        <v>0</v>
      </c>
      <c r="DJ151" s="4">
        <f>step*-SUM('By group'!AW$11:AW$21)*Population!AW151</f>
        <v>0</v>
      </c>
      <c r="DK151" s="4">
        <f>step*-SUM('By group'!AX$11:AX$21)*Population!AX151</f>
        <v>0</v>
      </c>
      <c r="DL151" s="4">
        <f>step*-SUM('By group'!AY$11:AY$21)*Population!AY151</f>
        <v>-266.33182712732008</v>
      </c>
      <c r="DM151" s="4">
        <f>step*-SUM('By group'!AZ$11:AZ$21)*Population!AZ151</f>
        <v>-131.78622186110542</v>
      </c>
      <c r="DN151" s="4">
        <f>step*-SUM('By group'!BA$11:BA$21)*Population!BA151</f>
        <v>0</v>
      </c>
      <c r="DO151" s="13">
        <f>-step*SUM(SCR!BB151:BN151)*Population!BB151</f>
        <v>-8618.051836488652</v>
      </c>
      <c r="DP151" s="4">
        <f>step*-SUM('By group'!BC$11:BC$21)*Population!BC151</f>
        <v>-8118.5094195780684</v>
      </c>
      <c r="DQ151" s="4">
        <f>step*-SUM('By group'!BD$11:BD$21)*Population!BD151</f>
        <v>-5615.1382742157466</v>
      </c>
      <c r="DR151" s="4">
        <f>step*-SUM('By group'!BE$11:BE$21)*Population!BE151</f>
        <v>-2148.5483580017335</v>
      </c>
      <c r="DS151" s="4">
        <f>step*-SUM('By group'!BF$11:BF$21)*Population!BF151</f>
        <v>-607.40173035582131</v>
      </c>
      <c r="DT151" s="4">
        <f>step*-SUM('By group'!BG$11:BG$21)*Population!BG151</f>
        <v>-279.92236350471615</v>
      </c>
      <c r="DU151" s="4">
        <f>step*-SUM('By group'!BH$11:BH$21)*Population!BH151</f>
        <v>0</v>
      </c>
      <c r="DV151" s="4">
        <f>step*-SUM('By group'!BI$11:BI$21)*Population!BI151</f>
        <v>0</v>
      </c>
      <c r="DW151" s="4">
        <f>step*-SUM('By group'!BJ$11:BJ$21)*Population!BJ151</f>
        <v>0</v>
      </c>
      <c r="DX151" s="4">
        <f>step*-SUM('By group'!BK$11:BK$21)*Population!BK151</f>
        <v>0</v>
      </c>
      <c r="DY151" s="4">
        <f>step*-SUM('By group'!BL$11:BL$21)*Population!BL151</f>
        <v>-91.446975551576941</v>
      </c>
      <c r="DZ151" s="4">
        <f>step*-SUM('By group'!BM$11:BM$21)*Population!BM151</f>
        <v>-41.907908571345189</v>
      </c>
      <c r="EA151" s="4">
        <f>step*-SUM('By group'!BN$11:BN$21)*Population!BN151</f>
        <v>0</v>
      </c>
      <c r="EB151" s="52">
        <v>0</v>
      </c>
      <c r="EC151" s="4">
        <f t="shared" si="196"/>
        <v>159393.01560322684</v>
      </c>
      <c r="ED151" s="4">
        <f t="shared" si="196"/>
        <v>152842.64597201746</v>
      </c>
      <c r="EE151" s="4">
        <f t="shared" si="197"/>
        <v>111446.52703232229</v>
      </c>
      <c r="EF151" s="4">
        <f t="shared" si="198"/>
        <v>45887.815836267</v>
      </c>
      <c r="EG151" s="4">
        <f t="shared" si="199"/>
        <v>13721.592146052308</v>
      </c>
      <c r="EH151" s="4">
        <f t="shared" si="199"/>
        <v>6584.0574361709596</v>
      </c>
      <c r="EI151" s="4">
        <v>0</v>
      </c>
      <c r="EJ151" s="4">
        <f t="shared" si="200"/>
        <v>0</v>
      </c>
      <c r="EK151" s="4">
        <f t="shared" si="201"/>
        <v>0</v>
      </c>
      <c r="EL151" s="4">
        <f t="shared" si="202"/>
        <v>0</v>
      </c>
      <c r="EM151" s="4">
        <f t="shared" si="203"/>
        <v>2319.6029551336733</v>
      </c>
      <c r="EN151" s="4">
        <f t="shared" si="204"/>
        <v>1151.5001529493697</v>
      </c>
      <c r="EO151" s="52">
        <v>0</v>
      </c>
      <c r="EP151" s="4">
        <f t="shared" si="205"/>
        <v>78831.373316720652</v>
      </c>
      <c r="EQ151" s="4">
        <f t="shared" si="206"/>
        <v>75581.890097418698</v>
      </c>
      <c r="ER151" s="4">
        <f t="shared" si="207"/>
        <v>55089.361012692119</v>
      </c>
      <c r="ES151" s="4">
        <f t="shared" si="208"/>
        <v>22670.21899160137</v>
      </c>
      <c r="ET151" s="4">
        <f t="shared" si="209"/>
        <v>6776.0438762808863</v>
      </c>
      <c r="EU151" s="4">
        <f t="shared" si="210"/>
        <v>3250.3439134188188</v>
      </c>
      <c r="EV151" s="4">
        <v>0</v>
      </c>
      <c r="EW151" s="4">
        <f t="shared" si="211"/>
        <v>0</v>
      </c>
      <c r="EX151" s="4">
        <f t="shared" si="212"/>
        <v>0</v>
      </c>
      <c r="EY151" s="4">
        <f t="shared" si="213"/>
        <v>0</v>
      </c>
      <c r="EZ151" s="4">
        <f t="shared" si="214"/>
        <v>1144.4213752324042</v>
      </c>
      <c r="FA151" s="4">
        <f t="shared" si="215"/>
        <v>567.75349502550478</v>
      </c>
      <c r="FB151" s="52">
        <v>0</v>
      </c>
      <c r="FC151" s="4">
        <f t="shared" si="216"/>
        <v>5584.5103474318757</v>
      </c>
      <c r="FD151" s="4">
        <f t="shared" si="217"/>
        <v>5364.1734473928882</v>
      </c>
      <c r="FE151" s="4">
        <f t="shared" si="218"/>
        <v>3931.5035283825268</v>
      </c>
      <c r="FF151" s="4">
        <f t="shared" si="219"/>
        <v>1630.3888596851405</v>
      </c>
      <c r="FG151" s="4">
        <f t="shared" si="220"/>
        <v>490.16652150017626</v>
      </c>
      <c r="FH151" s="4">
        <f t="shared" si="221"/>
        <v>236.11314631485908</v>
      </c>
      <c r="FI151" s="4">
        <v>0</v>
      </c>
      <c r="FJ151" s="4">
        <f t="shared" si="222"/>
        <v>0</v>
      </c>
      <c r="FK151" s="4">
        <f t="shared" si="223"/>
        <v>0</v>
      </c>
      <c r="FL151" s="4">
        <f t="shared" si="224"/>
        <v>0</v>
      </c>
      <c r="FM151" s="4">
        <f t="shared" si="225"/>
        <v>83.800634524058964</v>
      </c>
      <c r="FN151" s="9">
        <f t="shared" si="226"/>
        <v>41.920858143199702</v>
      </c>
      <c r="FO151" s="4">
        <v>0</v>
      </c>
      <c r="FP151" s="4">
        <f t="shared" si="227"/>
        <v>18431.768735517417</v>
      </c>
      <c r="FQ151" s="4">
        <f t="shared" si="228"/>
        <v>17670.518943916035</v>
      </c>
      <c r="FR151" s="4">
        <f t="shared" si="229"/>
        <v>12874.78581992336</v>
      </c>
      <c r="FS151" s="4">
        <f t="shared" si="230"/>
        <v>5294.0766778560837</v>
      </c>
      <c r="FT151" s="4">
        <f t="shared" si="231"/>
        <v>1581.1195606042274</v>
      </c>
      <c r="FU151" s="4">
        <f t="shared" si="232"/>
        <v>757.86995793924052</v>
      </c>
      <c r="FV151" s="4">
        <v>0</v>
      </c>
      <c r="FW151" s="4">
        <f t="shared" si="233"/>
        <v>0</v>
      </c>
      <c r="FX151" s="4">
        <f t="shared" si="234"/>
        <v>0</v>
      </c>
      <c r="FY151" s="4">
        <f t="shared" si="235"/>
        <v>0</v>
      </c>
      <c r="FZ151" s="4">
        <f t="shared" si="236"/>
        <v>266.33182712732008</v>
      </c>
      <c r="GA151" s="4">
        <f t="shared" si="237"/>
        <v>131.78622186110542</v>
      </c>
      <c r="GB151" s="4">
        <v>0</v>
      </c>
      <c r="GC151" s="4">
        <f t="shared" si="238"/>
        <v>8618.051836488652</v>
      </c>
      <c r="GD151" s="4">
        <f t="shared" si="179"/>
        <v>8118.5094195780684</v>
      </c>
      <c r="GE151" s="4">
        <f t="shared" si="180"/>
        <v>5615.1382742157466</v>
      </c>
      <c r="GF151" s="4">
        <f t="shared" si="181"/>
        <v>2148.5483580017335</v>
      </c>
      <c r="GG151" s="4">
        <f t="shared" si="182"/>
        <v>607.40173035582131</v>
      </c>
      <c r="GH151" s="4">
        <f t="shared" si="183"/>
        <v>279.92236350471615</v>
      </c>
      <c r="GI151" s="4">
        <v>0</v>
      </c>
      <c r="GJ151" s="4">
        <f t="shared" si="239"/>
        <v>0</v>
      </c>
      <c r="GK151" s="4">
        <f t="shared" si="240"/>
        <v>0</v>
      </c>
      <c r="GL151" s="4">
        <f t="shared" si="184"/>
        <v>0</v>
      </c>
      <c r="GM151" s="4">
        <f t="shared" si="185"/>
        <v>91.446975551576941</v>
      </c>
      <c r="GN151" s="4">
        <f t="shared" si="186"/>
        <v>41.907908571345189</v>
      </c>
      <c r="GO151" s="52">
        <v>0</v>
      </c>
      <c r="GP151" s="4">
        <f>step*(-'By group'!C$32*Population!C151+'By group'!I$33*Population!I151)</f>
        <v>0</v>
      </c>
      <c r="GQ151" s="4">
        <f>step*(-'By group'!D$32*Population!D151+'By group'!J$33*Population!J151)</f>
        <v>0</v>
      </c>
      <c r="GR151" s="4">
        <f>step*(-'By group'!E$32*Population!E151+'By group'!K$33*Population!K151)</f>
        <v>0</v>
      </c>
      <c r="GS151" s="4">
        <f>step*(-'By group'!F$32*Population!F151+'By group'!L$33*Population!L151)</f>
        <v>-5700.9945954593168</v>
      </c>
      <c r="GT151" s="4">
        <f>step*(-'By group'!G$32*Population!G151+'By group'!M$33*Population!M151)</f>
        <v>-741.06141075950723</v>
      </c>
      <c r="GU151" s="4">
        <f>step*(-'By group'!H$32*Population!H151+'By group'!N$33*Population!N151)</f>
        <v>-648.33335572758688</v>
      </c>
      <c r="GV151" s="46">
        <f t="shared" si="241"/>
        <v>0</v>
      </c>
      <c r="GW151" s="14">
        <f t="shared" si="242"/>
        <v>0</v>
      </c>
      <c r="GX151" s="4">
        <f t="shared" si="243"/>
        <v>0</v>
      </c>
      <c r="GY151" s="4">
        <f t="shared" si="244"/>
        <v>5700.9945954593168</v>
      </c>
      <c r="GZ151" s="4">
        <f t="shared" si="245"/>
        <v>741.06141075950723</v>
      </c>
      <c r="HA151" s="4">
        <f t="shared" si="246"/>
        <v>648.33335572758688</v>
      </c>
      <c r="HB151" s="8">
        <v>0</v>
      </c>
      <c r="HC151" s="4">
        <f>step*(-'By group'!P$32*Population!P151+'By group'!V$33*Population!V151)</f>
        <v>0</v>
      </c>
      <c r="HD151" s="4">
        <f>step*(-'By group'!Q$32*Population!Q151+'By group'!W$33*Population!W151)</f>
        <v>0</v>
      </c>
      <c r="HE151" s="4">
        <f>step*(-'By group'!R$32*Population!R151+'By group'!X$33*Population!X151)</f>
        <v>0</v>
      </c>
      <c r="HF151" s="4">
        <f>step*(-'By group'!S$32*Population!S151+'By group'!Y$33*Population!Y151)</f>
        <v>-2815.8112505242411</v>
      </c>
      <c r="HG151" s="4">
        <f>step*(-'By group'!T$32*Population!T151+'By group'!Z$33*Population!Z151)</f>
        <v>-366.19203517101147</v>
      </c>
      <c r="HH151" s="4">
        <f>step*(-'By group'!U$32*Population!U151+'By group'!AA$33*Population!AA151)</f>
        <v>-320.20329913801675</v>
      </c>
      <c r="HI151" s="14">
        <f t="shared" si="247"/>
        <v>0</v>
      </c>
      <c r="HJ151" s="46">
        <f t="shared" si="248"/>
        <v>0</v>
      </c>
      <c r="HK151" s="4">
        <f t="shared" si="249"/>
        <v>0</v>
      </c>
      <c r="HL151" s="4">
        <f t="shared" si="250"/>
        <v>2815.8112505242411</v>
      </c>
      <c r="HM151" s="4">
        <f t="shared" si="251"/>
        <v>366.19203517101147</v>
      </c>
      <c r="HN151" s="9">
        <f t="shared" si="252"/>
        <v>320.20329913801675</v>
      </c>
      <c r="HO151" s="4">
        <v>0</v>
      </c>
      <c r="HP151" s="4">
        <f>step*(-'By group'!AC$32*Population!AC151+'By group'!AI$33*Population!AI151)</f>
        <v>0</v>
      </c>
      <c r="HQ151" s="4">
        <f>step*(-'By group'!AD$32*Population!AD151+'By group'!AJ$33*Population!AJ151)</f>
        <v>0</v>
      </c>
      <c r="HR151" s="4">
        <f>step*(-'By group'!AE$32*Population!AE151+'By group'!AK$33*Population!AK151)</f>
        <v>0</v>
      </c>
      <c r="HS151" s="4">
        <f>step*(-'By group'!AF$32*Population!AF151+'By group'!AL$33*Population!AL151)</f>
        <v>-203.18294348805864</v>
      </c>
      <c r="HT151" s="4">
        <f>step*(-'By group'!AG$32*Population!AG151+'By group'!AM$33*Population!AM151)</f>
        <v>-26.262200191371971</v>
      </c>
      <c r="HU151" s="4">
        <f>step*(-'By group'!AH$32*Population!AH151+'By group'!AN$33*Population!AN151)</f>
        <v>-23.121609446903172</v>
      </c>
      <c r="HV151" s="14">
        <f t="shared" si="253"/>
        <v>0</v>
      </c>
      <c r="HW151" s="46">
        <f t="shared" si="254"/>
        <v>0</v>
      </c>
      <c r="HX151" s="4">
        <f t="shared" si="255"/>
        <v>0</v>
      </c>
      <c r="HY151" s="4">
        <f t="shared" si="256"/>
        <v>203.18294348805864</v>
      </c>
      <c r="HZ151" s="4">
        <f t="shared" si="257"/>
        <v>26.262200191371971</v>
      </c>
      <c r="IA151" s="4">
        <f t="shared" si="258"/>
        <v>23.121609446903172</v>
      </c>
      <c r="IB151" s="8">
        <v>0</v>
      </c>
      <c r="IC151" s="4">
        <f>step*(-'By group'!AP$32*Population!AP151+'By group'!AV$33*Population!AV151)</f>
        <v>0</v>
      </c>
      <c r="ID151" s="4">
        <f>step*(-'By group'!AQ$32*Population!AQ151+'By group'!AW$33*Population!AW151)</f>
        <v>0</v>
      </c>
      <c r="IE151" s="4">
        <f>step*(-'By group'!AR$32*Population!AR151+'By group'!AX$33*Population!AX151)</f>
        <v>0</v>
      </c>
      <c r="IF151" s="4">
        <f>step*(-'By group'!AS$32*Population!AS151+'By group'!AY$33*Population!AY151)</f>
        <v>-657.39386673845365</v>
      </c>
      <c r="IG151" s="4">
        <f>step*(-'By group'!AT$32*Population!AT151+'By group'!AZ$33*Population!AZ151)</f>
        <v>-85.68088065729539</v>
      </c>
      <c r="IH151" s="4">
        <f>step*(-'By group'!AU$32*Population!AU151+'By group'!BA$33*Population!BA151)</f>
        <v>-74.903380072499203</v>
      </c>
      <c r="II151" s="14">
        <f t="shared" si="187"/>
        <v>0</v>
      </c>
      <c r="IJ151" s="4">
        <f t="shared" si="188"/>
        <v>0</v>
      </c>
      <c r="IK151" s="4">
        <f t="shared" si="259"/>
        <v>0</v>
      </c>
      <c r="IL151" s="4">
        <f t="shared" si="260"/>
        <v>657.39386673845365</v>
      </c>
      <c r="IM151" s="4">
        <f t="shared" si="261"/>
        <v>85.68088065729539</v>
      </c>
      <c r="IN151" s="4">
        <f t="shared" si="262"/>
        <v>74.903380072499203</v>
      </c>
      <c r="IO151" s="8">
        <v>0</v>
      </c>
      <c r="IP151" s="4">
        <f>step*(-'By group'!BC$32*Population!BC151+'By group'!BI$33*Population!BI151)</f>
        <v>0</v>
      </c>
      <c r="IQ151" s="4">
        <f>step*(-'By group'!BD$32*Population!BD151+'By group'!BJ$33*Population!BJ151)</f>
        <v>0</v>
      </c>
      <c r="IR151" s="4">
        <f>step*(-'By group'!BE$32*Population!BE151+'By group'!BK$33*Population!BK151)</f>
        <v>0</v>
      </c>
      <c r="IS151" s="4">
        <f>step*(-'By group'!BF$32*Population!BF151+'By group'!BL$33*Population!BL151)</f>
        <v>-257.97737740212222</v>
      </c>
      <c r="IT151" s="4">
        <f>step*(-'By group'!BG$32*Population!BG151+'By group'!BM$33*Population!BM151)</f>
        <v>-35.030518415270635</v>
      </c>
      <c r="IU151" s="4">
        <f>step*(-'By group'!BH$32*Population!BH151+'By group'!BN$33*Population!BN151)</f>
        <v>-28.667227528588775</v>
      </c>
      <c r="IV151" s="14">
        <f t="shared" si="189"/>
        <v>0</v>
      </c>
      <c r="IW151" s="4">
        <f t="shared" si="190"/>
        <v>0</v>
      </c>
      <c r="IX151" s="4">
        <f t="shared" si="191"/>
        <v>0</v>
      </c>
      <c r="IY151" s="4">
        <f t="shared" si="192"/>
        <v>257.97737740212222</v>
      </c>
      <c r="IZ151" s="4">
        <f t="shared" si="193"/>
        <v>35.030518415270635</v>
      </c>
      <c r="JA151" s="4">
        <f t="shared" si="194"/>
        <v>28.667227528588775</v>
      </c>
      <c r="JB151" s="75">
        <f>step*(+prop_idu_male*'By group'!BB$9*Population!BB151-'By group'!B$8*Population!B151)</f>
        <v>-1115.9121683558344</v>
      </c>
      <c r="JC151" s="46">
        <f>step*(+prop_idu_male*'By group'!BC$9*Population!BC151-'By group'!C$8*Population!C151)</f>
        <v>-6.6679111682515053</v>
      </c>
      <c r="JD151" s="46">
        <f>step*(+prop_idu_male*'By group'!BD$9*Population!BD151-'By group'!D$8*Population!D151)</f>
        <v>-19.594039034840904</v>
      </c>
      <c r="JE151" s="46">
        <f>step*(+prop_idu_male*'By group'!BE$9*Population!BE151-'By group'!E$8*Population!E151)</f>
        <v>-20.365649888531422</v>
      </c>
      <c r="JF151" s="46">
        <f>step*(+prop_idu_male*'By group'!BF$9*Population!BF151-'By group'!F$8*Population!F151)</f>
        <v>-6.1319139965991685</v>
      </c>
      <c r="JG151" s="46">
        <f>step*(+prop_idu_male*'By group'!BG$9*Population!BG151-'By group'!G$8*Population!G151)</f>
        <v>-1.1824487527519283</v>
      </c>
      <c r="JH151" s="46">
        <f>step*(+prop_idu_male*'By group'!BH$9*Population!BH151-'By group'!H$8*Population!H151)</f>
        <v>-1.0024831320988665</v>
      </c>
      <c r="JI151" s="46">
        <f>step*(+prop_idu_male*'By group'!BI$9*Population!BI151-'By group'!I$8*Population!I151)</f>
        <v>0</v>
      </c>
      <c r="JJ151" s="46">
        <f>step*(+prop_idu_male*'By group'!BJ$9*Population!BJ151-'By group'!J$8*Population!J151)</f>
        <v>0</v>
      </c>
      <c r="JK151" s="46">
        <f>step*(+prop_idu_male*'By group'!BK$9*Population!BK151-'By group'!K$8*Population!K151)</f>
        <v>0</v>
      </c>
      <c r="JL151" s="46">
        <f>step*(+prop_idu_male*'By group'!BL$9*Population!BL151-'By group'!L$8*Population!L151)</f>
        <v>-2.1001302138098885</v>
      </c>
      <c r="JM151" s="46">
        <f>step*(+prop_idu_male*'By group'!BM$9*Population!BM151-'By group'!M$8*Population!M151)</f>
        <v>-1.0509211723781413</v>
      </c>
      <c r="JN151" s="46">
        <f>step*(+prop_idu_male*'By group'!BN$9*Population!BN151-'By group'!N$8*Population!N151)</f>
        <v>-0.84590224487978527</v>
      </c>
      <c r="JO151" s="45">
        <f>step*(+(1-prop_idu_male)*'By group'!BB$9*Population!BB151-'By group'!O$8*Population!O151-'By group'!O$6*Population!O151+'By group'!AB$7*Population!AB151)</f>
        <v>-8352.1830573572934</v>
      </c>
      <c r="JP151" s="46">
        <f>step*(+(1-prop_idu_male)*'By group'!BC$9*Population!BC151-'By group'!P$8*Population!P151-'By group'!P$6*Population!P151+'By group'!AC$7*Population!AC151)</f>
        <v>-12.799672633026978</v>
      </c>
      <c r="JQ151" s="46">
        <f>step*(+(1-prop_idu_male)*'By group'!BD$9*Population!BD151-'By group'!Q$8*Population!Q151-'By group'!Q$6*Population!Q151+'By group'!AD$7*Population!AD151)</f>
        <v>-37.136253541037803</v>
      </c>
      <c r="JR151" s="46">
        <f>step*(+(1-prop_idu_male)*'By group'!BE$9*Population!BE151-'By group'!R$8*Population!R151-'By group'!R$6*Population!R151+'By group'!AE$7*Population!AE151)</f>
        <v>-37.941480471075742</v>
      </c>
      <c r="JS151" s="46">
        <f>step*(+(1-prop_idu_male)*'By group'!BF$9*Population!BF151-'By group'!S$8*Population!S151-'By group'!S$6*Population!S151+'By group'!AF$7*Population!AF151)</f>
        <v>-11.279770010371946</v>
      </c>
      <c r="JT151" s="46">
        <f>step*(+(1-prop_idu_male)*'By group'!BG$9*Population!BG151-'By group'!T$8*Population!T151-'By group'!T$6*Population!T151+'By group'!AG$7*Population!AG151)</f>
        <v>-2.1557593320171895</v>
      </c>
      <c r="JU151" s="46">
        <f>step*(+(1-prop_idu_male)*'By group'!BH$9*Population!BH151-'By group'!U$8*Population!U151-'By group'!U$6*Population!U151+'By group'!AH$7*Population!AH151)</f>
        <v>-1.799920338037885</v>
      </c>
      <c r="JV151" s="46">
        <f>step*(+(1-prop_idu_male)*'By group'!BI$9*Population!BI151-'By group'!V$8*Population!V151-'By group'!V$6*Population!V151+'By group'!AI$7*Population!AI151)</f>
        <v>0</v>
      </c>
      <c r="JW151" s="46">
        <f>step*(+(1-prop_idu_male)*'By group'!BJ$9*Population!BJ151-'By group'!W$8*Population!W151-'By group'!W$6*Population!W151+'By group'!AJ$7*Population!AJ151)</f>
        <v>0</v>
      </c>
      <c r="JX151" s="46">
        <f>step*(+(1-prop_idu_male)*'By group'!BK$9*Population!BK151-'By group'!X$8*Population!X151-'By group'!X$6*Population!X151+'By group'!AK$7*Population!AK151)</f>
        <v>0</v>
      </c>
      <c r="JY151" s="46">
        <f>step*(+(1-prop_idu_male)*'By group'!BL$9*Population!BL151-'By group'!Y$8*Population!Y151-'By group'!Y$6*Population!Y151+'By group'!AL$7*Population!AL151)</f>
        <v>-3.7660497150929348</v>
      </c>
      <c r="JZ151" s="46">
        <f>step*(+(1-prop_idu_male)*'By group'!BM$9*Population!BM151-'By group'!Z$8*Population!Z151-'By group'!Z$6*Population!Z151+'By group'!AM$7*Population!AM151)</f>
        <v>-1.8530868128757412</v>
      </c>
      <c r="KA151" s="76">
        <f>step*(+(1-prop_idu_male)*'By group'!BN$9*Population!BN151-'By group'!AA$8*Population!AA151-'By group'!AA$6*Population!AA151+'By group'!AN$7*Population!AN151)</f>
        <v>-1.4635561058681599</v>
      </c>
      <c r="KB151" s="46">
        <f>step*(+'By group'!O$6*Population!O151-'By group'!AB$7*Population!AB151)</f>
        <v>7147.0550192466217</v>
      </c>
      <c r="KC151" s="46">
        <f>step*(+'By group'!P$6*Population!P151-'By group'!AC$7*Population!AC151)</f>
        <v>9.2641334107433853</v>
      </c>
      <c r="KD151" s="46">
        <f>step*(+'By group'!Q$6*Population!Q151-'By group'!AD$7*Population!AD151)</f>
        <v>26.792197931405269</v>
      </c>
      <c r="KE151" s="46">
        <f>step*(+'By group'!R$6*Population!R151-'By group'!AE$7*Population!AE151)</f>
        <v>27.25093548267558</v>
      </c>
      <c r="KF151" s="46">
        <f>step*(+'By group'!S$6*Population!S151-'By group'!AF$7*Population!AF151)</f>
        <v>8.0739685913382484</v>
      </c>
      <c r="KG151" s="46">
        <f>step*(+'By group'!T$6*Population!T151-'By group'!AG$7*Population!AG151)</f>
        <v>1.5392812329539916</v>
      </c>
      <c r="KH151" s="46">
        <f>step*(+'By group'!U$6*Population!U151-'By group'!AH$7*Population!AH151)</f>
        <v>1.2796463030365763</v>
      </c>
      <c r="KI151" s="46">
        <f>step*(+'By group'!V$6*Population!V151-'By group'!AI$7*Population!AI151)</f>
        <v>0</v>
      </c>
      <c r="KJ151" s="46">
        <f>step*(+'By group'!W$6*Population!W151-'By group'!AJ$7*Population!AJ151)</f>
        <v>0</v>
      </c>
      <c r="KK151" s="46">
        <f>step*(+'By group'!X$6*Population!X151-'By group'!AK$7*Population!AK151)</f>
        <v>0</v>
      </c>
      <c r="KL151" s="46">
        <f>step*(+'By group'!Y$6*Population!Y151-'By group'!AL$7*Population!AL151)</f>
        <v>2.6764965251914763</v>
      </c>
      <c r="KM151" s="46">
        <f>step*(+'By group'!Z$6*Population!Z151-'By group'!AM$7*Population!AM151)</f>
        <v>1.3104780629930435</v>
      </c>
      <c r="KN151" s="46">
        <f>step*(+'By group'!AA$6*Population!AA151-'By group'!AN$7*Population!AN151)</f>
        <v>1.0290139611072691</v>
      </c>
      <c r="KO151" s="45">
        <v>0</v>
      </c>
      <c r="KP151" s="46">
        <v>0</v>
      </c>
      <c r="KQ151" s="46">
        <v>0</v>
      </c>
      <c r="KR151" s="46">
        <v>0</v>
      </c>
      <c r="KS151" s="46">
        <v>0</v>
      </c>
      <c r="KT151" s="46">
        <v>0</v>
      </c>
      <c r="KU151" s="46">
        <v>0</v>
      </c>
      <c r="KV151" s="46">
        <v>0</v>
      </c>
      <c r="KW151" s="46">
        <v>0</v>
      </c>
      <c r="KX151" s="46">
        <v>0</v>
      </c>
      <c r="KY151" s="46">
        <v>0</v>
      </c>
      <c r="KZ151" s="46">
        <v>0</v>
      </c>
      <c r="LA151" s="46">
        <v>0</v>
      </c>
      <c r="LB151" s="188">
        <f>step*(-'By group'!BB$9*Population!BB151+'By group'!B$8*Population!B151+'By group'!O$8*Population!O151)</f>
        <v>2321.0402064665077</v>
      </c>
      <c r="LC151" s="189">
        <f>step*(-'By group'!BC$9*Population!BC151+'By group'!C$8*Population!C151+'By group'!P$8*Population!P151)</f>
        <v>10.203450390535098</v>
      </c>
      <c r="LD151" s="189">
        <f>step*(-'By group'!BD$9*Population!BD151+'By group'!D$8*Population!D151+'By group'!Q$8*Population!Q151)</f>
        <v>29.938094644473438</v>
      </c>
      <c r="LE151" s="189">
        <f>step*(-'By group'!BE$9*Population!BE151+'By group'!E$8*Population!E151+'By group'!R$8*Population!R151)</f>
        <v>31.056194876931585</v>
      </c>
      <c r="LF151" s="189">
        <f>step*(-'By group'!BF$9*Population!BF151+'By group'!F$8*Population!F151+'By group'!S$8*Population!S151)</f>
        <v>9.3377154156328643</v>
      </c>
      <c r="LG151" s="189">
        <f>step*(-'By group'!BG$9*Population!BG151+'By group'!G$8*Population!G151+'By group'!T$8*Population!T151)</f>
        <v>1.7989268518151262</v>
      </c>
      <c r="LH151" s="189">
        <f>step*(-'By group'!BH$9*Population!BH151+'By group'!H$8*Population!H151+'By group'!U$8*Population!U151)</f>
        <v>1.5227571671001754</v>
      </c>
      <c r="LI151" s="189">
        <f>step*(-'By group'!BI$9*Population!BI151+'By group'!I$8*Population!I151+'By group'!V$8*Population!V151)</f>
        <v>0</v>
      </c>
      <c r="LJ151" s="189">
        <f>step*(-'By group'!BJ$9*Population!BJ151+'By group'!J$8*Population!J151+'By group'!W$8*Population!W151)</f>
        <v>0</v>
      </c>
      <c r="LK151" s="189">
        <f>step*(-'By group'!BK$9*Population!BK151+'By group'!K$8*Population!K151+'By group'!X$8*Population!X151)</f>
        <v>0</v>
      </c>
      <c r="LL151" s="189">
        <f>step*(-'By group'!BL$9*Population!BL151+'By group'!L$8*Population!L151+'By group'!Y$8*Population!Y151)</f>
        <v>3.1896834037113466</v>
      </c>
      <c r="LM151" s="189">
        <f>step*(-'By group'!BM$9*Population!BM151+'By group'!M$8*Population!M151+'By group'!Z$8*Population!Z151)</f>
        <v>1.593529922260839</v>
      </c>
      <c r="LN151" s="189">
        <f>step*(-'By group'!BN$9*Population!BN151+'By group'!N$8*Population!N151+'By group'!AA$8*Population!AA151)</f>
        <v>1.2804443896406759</v>
      </c>
    </row>
    <row r="152" spans="1:326" x14ac:dyDescent="0.25">
      <c r="A152">
        <f t="shared" si="195"/>
        <v>74</v>
      </c>
      <c r="B152" s="52">
        <f>step*((-'By group'!B$4-'By group'!B$5-'By group'!B$22)*Population!B152+'By group'!B$3*Population!$BO152)</f>
        <v>223581.20335029985</v>
      </c>
      <c r="C152" s="4">
        <f>step*((-'By group'!C$4-'By group'!C$5-'By group'!C$22)*Population!C152+'By group'!C$3*Population!$BO152)</f>
        <v>-6130.9056741271161</v>
      </c>
      <c r="D152" s="4">
        <f>step*((-'By group'!D$4-'By group'!D$5-'By group'!D$22)*Population!D152+'By group'!D$3*Population!$BO152)</f>
        <v>-40233.769496848203</v>
      </c>
      <c r="E152" s="4">
        <f>step*((-'By group'!E$4-'By group'!E$5-'By group'!E$22)*Population!E152+'By group'!E$3*Population!$BO152)</f>
        <v>-64424.298643328817</v>
      </c>
      <c r="F152" s="4">
        <f>step*((-'By group'!F$4-'By group'!F$5-'By group'!F$22)*Population!F152+'By group'!F$3*Population!$BO152)</f>
        <v>-26144.758777118666</v>
      </c>
      <c r="G152" s="4">
        <f>step*((-'By group'!G$4-'By group'!G$5-'By group'!G$22)*Population!G152+'By group'!G$3*Population!$BO152)</f>
        <v>-6338.5981095189145</v>
      </c>
      <c r="H152" s="4">
        <f>step*((-'By group'!H$4-'By group'!H$5-'By group'!H$22)*Population!H152+'By group'!H$3*Population!$BO152)</f>
        <v>-5888.4541996288035</v>
      </c>
      <c r="I152" s="4">
        <f>step*((-'By group'!I$4-'By group'!I$5-'By group'!I$22)*Population!I152+'By group'!I$3*Population!$BO152)</f>
        <v>0</v>
      </c>
      <c r="J152" s="4">
        <f>step*((-'By group'!J$4-'By group'!J$5-'By group'!J$22)*Population!J152+'By group'!J$3*Population!$BO152)</f>
        <v>0</v>
      </c>
      <c r="K152" s="4">
        <f>step*((-'By group'!K$4-'By group'!K$5-'By group'!K$22)*Population!K152+'By group'!K$3*Population!$BO152)</f>
        <v>0</v>
      </c>
      <c r="L152" s="4">
        <f>step*((-'By group'!L$4-'By group'!L$5-'By group'!L$22)*Population!L152+'By group'!L$3*Population!$BO152)</f>
        <v>-3256.6734532918704</v>
      </c>
      <c r="M152" s="4">
        <f>step*((-'By group'!M$4-'By group'!M$5-'By group'!M$22)*Population!M152+'By group'!M$3*Population!$BO152)</f>
        <v>-1847.6572884831867</v>
      </c>
      <c r="N152" s="4">
        <f>step*((-'By group'!N$4-'By group'!N$5-'By group'!N$22)*Population!N152+'By group'!N$3*Population!$BO152)</f>
        <v>-1751.2904143528986</v>
      </c>
      <c r="O152" s="8">
        <f>step*((-'By group'!O$4-'By group'!O$5-'By group'!O$22)*Population!O152+'By group'!O$3*Population!$BO152)</f>
        <v>155059.9178883204</v>
      </c>
      <c r="P152" s="4">
        <f>step*((-'By group'!P$4-'By group'!P$5-'By group'!P$22)*Population!P152+'By group'!P$3*Population!$BO152)</f>
        <v>-3031.8119216076348</v>
      </c>
      <c r="Q152" s="4">
        <f>step*((-'By group'!Q$4-'By group'!Q$5-'By group'!Q$22)*Population!Q152+'By group'!Q$3*Population!$BO152)</f>
        <v>-19888.260022564635</v>
      </c>
      <c r="R152" s="4">
        <f>step*((-'By group'!R$4-'By group'!R$5-'By group'!R$22)*Population!R152+'By group'!R$3*Population!$BO152)</f>
        <v>-31828.311741574802</v>
      </c>
      <c r="S152" s="4">
        <f>step*((-'By group'!S$4-'By group'!S$5-'By group'!S$22)*Population!S152+'By group'!S$3*Population!$BO152)</f>
        <v>-12911.077503605598</v>
      </c>
      <c r="T152" s="4">
        <f>step*((-'By group'!T$4-'By group'!T$5-'By group'!T$22)*Population!T152+'By group'!T$3*Population!$BO152)</f>
        <v>-3129.2154396365395</v>
      </c>
      <c r="U152" s="4">
        <f>step*((-'By group'!U$4-'By group'!U$5-'By group'!U$22)*Population!U152+'By group'!U$3*Population!$BO152)</f>
        <v>-2905.3827710549763</v>
      </c>
      <c r="V152" s="4">
        <f>step*((-'By group'!V$4-'By group'!V$5-'By group'!V$22)*Population!V152+'By group'!V$3*Population!$BO152)</f>
        <v>0</v>
      </c>
      <c r="W152" s="4">
        <f>step*((-'By group'!W$4-'By group'!W$5-'By group'!W$22)*Population!W152+'By group'!W$3*Population!$BO152)</f>
        <v>0</v>
      </c>
      <c r="X152" s="4">
        <f>step*((-'By group'!X$4-'By group'!X$5-'By group'!X$22)*Population!X152+'By group'!X$3*Population!$BO152)</f>
        <v>0</v>
      </c>
      <c r="Y152" s="4">
        <f>step*((-'By group'!Y$4-'By group'!Y$5-'By group'!Y$22)*Population!Y152+'By group'!Y$3*Population!$BO152)</f>
        <v>-1606.7702983429626</v>
      </c>
      <c r="Z152" s="4">
        <f>step*((-'By group'!Z$4-'By group'!Z$5-'By group'!Z$22)*Population!Z152+'By group'!Z$3*Population!$BO152)</f>
        <v>-911.01369096274595</v>
      </c>
      <c r="AA152" s="4">
        <f>step*((-'By group'!AA$4-'By group'!AA$5-'By group'!AA$22)*Population!AA152+'By group'!AA$3*Population!$BO152)</f>
        <v>-862.87649594959362</v>
      </c>
      <c r="AB152" s="8">
        <f>step*((-'By group'!AB$4-'By group'!AB$5-'By group'!AB$22)*Population!AB152+'By group'!AB$3*Population!$BO152)</f>
        <v>-1465.5173781496414</v>
      </c>
      <c r="AC152" s="4">
        <f>step*((-'By group'!AC$4-'By group'!AC$5-'By group'!AC$22)*Population!AC152+'By group'!AC$3*Population!$BO152)</f>
        <v>-215.16830171787615</v>
      </c>
      <c r="AD152" s="4">
        <f>step*((-'By group'!AD$4-'By group'!AD$5-'By group'!AD$22)*Population!AD152+'By group'!AD$3*Population!$BO152)</f>
        <v>-1419.3121464228745</v>
      </c>
      <c r="AE152" s="4">
        <f>step*((-'By group'!AE$4-'By group'!AE$5-'By group'!AE$22)*Population!AE152+'By group'!AE$3*Population!$BO152)</f>
        <v>-2288.9593716461177</v>
      </c>
      <c r="AF152" s="4">
        <f>step*((-'By group'!AF$4-'By group'!AF$5-'By group'!AF$22)*Population!AF152+'By group'!AF$3*Population!$BO152)</f>
        <v>-933.93781561353785</v>
      </c>
      <c r="AG152" s="4">
        <f>step*((-'By group'!AG$4-'By group'!AG$5-'By group'!AG$22)*Population!AG152+'By group'!AG$3*Population!$BO152)</f>
        <v>-227.30746104577702</v>
      </c>
      <c r="AH152" s="4">
        <f>step*((-'By group'!AH$4-'By group'!AH$5-'By group'!AH$22)*Population!AH152+'By group'!AH$3*Population!$BO152)</f>
        <v>-212.60931852995054</v>
      </c>
      <c r="AI152" s="4">
        <f>step*((-'By group'!AI$4-'By group'!AI$5-'By group'!AI$22)*Population!AI152+'By group'!AI$3*Population!$BO152)</f>
        <v>0</v>
      </c>
      <c r="AJ152" s="4">
        <f>step*((-'By group'!AJ$4-'By group'!AJ$5-'By group'!AJ$22)*Population!AJ152+'By group'!AJ$3*Population!$BO152)</f>
        <v>0</v>
      </c>
      <c r="AK152" s="4">
        <f>step*((-'By group'!AK$4-'By group'!AK$5-'By group'!AK$22)*Population!AK152+'By group'!AK$3*Population!$BO152)</f>
        <v>0</v>
      </c>
      <c r="AL152" s="4">
        <f>step*((-'By group'!AL$4-'By group'!AL$5-'By group'!AL$22)*Population!AL152+'By group'!AL$3*Population!$BO152)</f>
        <v>-117.65254253456814</v>
      </c>
      <c r="AM152" s="4">
        <f>step*((-'By group'!AM$4-'By group'!AM$5-'By group'!AM$22)*Population!AM152+'By group'!AM$3*Population!$BO152)</f>
        <v>-67.263699557607922</v>
      </c>
      <c r="AN152" s="4">
        <f>step*((-'By group'!AN$4-'By group'!AN$5-'By group'!AN$22)*Population!AN152+'By group'!AN$3*Population!$BO152)</f>
        <v>-64.328157224979947</v>
      </c>
      <c r="AO152" s="8">
        <f>step*((-'By group'!AO$4-'By group'!AO$5-'By group'!AO$22)*Population!AO152+'By group'!AO$3*Population!$BO152)</f>
        <v>20567.695637049357</v>
      </c>
      <c r="AP152" s="4">
        <f>step*((-'By group'!AP$4-'By group'!AP$5-'By group'!AP$22)*Population!AP152+'By group'!AP$3*Population!$BO152)</f>
        <v>-708.99791911043098</v>
      </c>
      <c r="AQ152" s="4">
        <f>step*((-'By group'!AQ$4-'By group'!AQ$5-'By group'!AQ$22)*Population!AQ152+'By group'!AQ$3*Population!$BO152)</f>
        <v>-4649.3958157662328</v>
      </c>
      <c r="AR152" s="4">
        <f>step*((-'By group'!AR$4-'By group'!AR$5-'By group'!AR$22)*Population!AR152+'By group'!AR$3*Population!$BO152)</f>
        <v>-7435.367600028143</v>
      </c>
      <c r="AS152" s="4">
        <f>step*((-'By group'!AS$4-'By group'!AS$5-'By group'!AS$22)*Population!AS152+'By group'!AS$3*Population!$BO152)</f>
        <v>-3013.9000213674526</v>
      </c>
      <c r="AT152" s="4">
        <f>step*((-'By group'!AT$4-'By group'!AT$5-'By group'!AT$22)*Population!AT152+'By group'!AT$3*Population!$BO152)</f>
        <v>-729.95841459431585</v>
      </c>
      <c r="AU152" s="4">
        <f>step*((-'By group'!AU$4-'By group'!AU$5-'By group'!AU$22)*Population!AU152+'By group'!AU$3*Population!$BO152)</f>
        <v>-676.59352266509836</v>
      </c>
      <c r="AV152" s="4">
        <f>step*((-'By group'!AV$4-'By group'!AV$5-'By group'!AV$22)*Population!AV152+'By group'!AV$3*Population!$BO152)</f>
        <v>0</v>
      </c>
      <c r="AW152" s="4">
        <f>step*((-'By group'!AW$4-'By group'!AW$5-'By group'!AW$22)*Population!AW152+'By group'!AW$3*Population!$BO152)</f>
        <v>0</v>
      </c>
      <c r="AX152" s="4">
        <f>step*((-'By group'!AX$4-'By group'!AX$5-'By group'!AX$22)*Population!AX152+'By group'!AX$3*Population!$BO152)</f>
        <v>0</v>
      </c>
      <c r="AY152" s="4">
        <f>step*((-'By group'!AY$4-'By group'!AY$5-'By group'!AY$22)*Population!AY152+'By group'!AY$3*Population!$BO152)</f>
        <v>-374.13838169255013</v>
      </c>
      <c r="AZ152" s="4">
        <f>step*((-'By group'!AZ$4-'By group'!AZ$5-'By group'!AZ$22)*Population!AZ152+'By group'!AZ$3*Population!$BO152)</f>
        <v>-211.60743745342796</v>
      </c>
      <c r="BA152" s="4">
        <f>step*((-'By group'!BA$4-'By group'!BA$5-'By group'!BA$22)*Population!BA152+'By group'!BA$3*Population!$BO152)</f>
        <v>-199.57167483111434</v>
      </c>
      <c r="BB152" s="8">
        <f>step*((-'By group'!BB$4-'By group'!BB$5-'By group'!BB$22)*Population!BB152+'By group'!BB$3*Population!$BO152)</f>
        <v>6432.9537728835039</v>
      </c>
      <c r="BC152" s="4">
        <f>step*((-'By group'!BC$4-'By group'!BC$5-'By group'!BC$22)*Population!BC152+'By group'!BC$3*Population!$BO152)</f>
        <v>-488.46868330227022</v>
      </c>
      <c r="BD152" s="4">
        <f>step*((-'By group'!BD$4-'By group'!BD$5-'By group'!BD$22)*Population!BD152+'By group'!BD$3*Population!$BO152)</f>
        <v>-2477.5521645836343</v>
      </c>
      <c r="BE152" s="4">
        <f>step*((-'By group'!BE$4-'By group'!BE$5-'By group'!BE$22)*Population!BE152+'By group'!BE$3*Population!$BO152)</f>
        <v>-3447.2723709288812</v>
      </c>
      <c r="BF152" s="4">
        <f>step*((-'By group'!BF$4-'By group'!BF$5-'By group'!BF$22)*Population!BF152+'By group'!BF$3*Population!$BO152)</f>
        <v>-1279.1059334487863</v>
      </c>
      <c r="BG152" s="4">
        <f>step*((-'By group'!BG$4-'By group'!BG$5-'By group'!BG$22)*Population!BG152+'By group'!BG$3*Population!$BO152)</f>
        <v>-291.93267252801849</v>
      </c>
      <c r="BH152" s="4">
        <f>step*((-'By group'!BH$4-'By group'!BH$5-'By group'!BH$22)*Population!BH152+'By group'!BH$3*Population!$BO152)</f>
        <v>-251.02156157809191</v>
      </c>
      <c r="BI152" s="4">
        <f>step*((-'By group'!BI$4-'By group'!BI$5-'By group'!BI$22)*Population!BI152+'By group'!BI$3*Population!$BO152)</f>
        <v>0</v>
      </c>
      <c r="BJ152" s="4">
        <f>step*((-'By group'!BJ$4-'By group'!BJ$5-'By group'!BJ$22)*Population!BJ152+'By group'!BJ$3*Population!$BO152)</f>
        <v>0</v>
      </c>
      <c r="BK152" s="4">
        <f>step*((-'By group'!BK$4-'By group'!BK$5-'By group'!BK$22)*Population!BK152+'By group'!BK$3*Population!$BO152)</f>
        <v>0</v>
      </c>
      <c r="BL152" s="4">
        <f>step*((-'By group'!BL$4-'By group'!BL$5-'By group'!BL$22)*Population!BL152+'By group'!BL$3*Population!$BO152)</f>
        <v>-165.0649536263661</v>
      </c>
      <c r="BM152" s="4">
        <f>step*((-'By group'!BM$4-'By group'!BM$5-'By group'!BM$22)*Population!BM152+'By group'!BM$3*Population!$BO152)</f>
        <v>-84.050546960197664</v>
      </c>
      <c r="BN152" s="4">
        <f>step*((-'By group'!BN$4-'By group'!BN$5-'By group'!BN$22)*Population!BN152+'By group'!BN$3*Population!$BO152)</f>
        <v>-70.341348294404199</v>
      </c>
      <c r="BO152" s="71">
        <f>-step*SUM(SCR!B152:N152)*Population!B152</f>
        <v>-159841.2660960044</v>
      </c>
      <c r="BP152" s="4">
        <f>step*-SUM('By group'!C$11:C$21)*Population!C152</f>
        <v>-153272.64185317789</v>
      </c>
      <c r="BQ152" s="4">
        <f>step*-SUM('By group'!D$11:D$21)*Population!D152</f>
        <v>-111760.47082457835</v>
      </c>
      <c r="BR152" s="4">
        <f>step*-SUM('By group'!E$11:E$21)*Population!E152</f>
        <v>-46017.3561738063</v>
      </c>
      <c r="BS152" s="4">
        <f>step*-SUM('By group'!F$11:F$21)*Population!F152</f>
        <v>-13760.399356378246</v>
      </c>
      <c r="BT152" s="4">
        <f>step*-SUM('By group'!G$11:G$21)*Population!G152</f>
        <v>-6602.7063640822016</v>
      </c>
      <c r="BU152" s="4">
        <f>step*-SUM('By group'!H$11:H$21)*Population!H152</f>
        <v>0</v>
      </c>
      <c r="BV152" s="4">
        <f>step*-SUM('By group'!I$11:I$21)*Population!I152</f>
        <v>0</v>
      </c>
      <c r="BW152" s="4">
        <f>step*-SUM('By group'!J$11:J$21)*Population!J152</f>
        <v>0</v>
      </c>
      <c r="BX152" s="4">
        <f>step*-SUM('By group'!K$11:K$21)*Population!K152</f>
        <v>0</v>
      </c>
      <c r="BY152" s="4">
        <f>step*-SUM('By group'!L$11:L$21)*Population!L152</f>
        <v>-2326.1953237799075</v>
      </c>
      <c r="BZ152" s="4">
        <f>step*-SUM('By group'!M$11:M$21)*Population!M152</f>
        <v>-1154.7858053019916</v>
      </c>
      <c r="CA152" s="4">
        <f>step*-SUM('By group'!N$11:N$21)*Population!N152</f>
        <v>0</v>
      </c>
      <c r="CB152" s="13">
        <f>-step*SUM(SCR!O152:AA152)*Population!O152</f>
        <v>-79053.84574253863</v>
      </c>
      <c r="CC152" s="4">
        <f>step*-SUM('By group'!P$11:P$21)*Population!P152</f>
        <v>-75795.298040190872</v>
      </c>
      <c r="CD152" s="4">
        <f>step*-SUM('By group'!Q$11:Q$21)*Population!Q152</f>
        <v>-55245.166729346209</v>
      </c>
      <c r="CE152" s="4">
        <f>step*-SUM('By group'!R$11:R$21)*Population!R152</f>
        <v>-22734.508386839145</v>
      </c>
      <c r="CF152" s="4">
        <f>step*-SUM('By group'!S$11:S$21)*Population!S152</f>
        <v>-6795.3039492661046</v>
      </c>
      <c r="CG152" s="4">
        <f>step*-SUM('By group'!T$11:T$21)*Population!T152</f>
        <v>-3259.5994162880615</v>
      </c>
      <c r="CH152" s="4">
        <f>step*-SUM('By group'!U$11:U$21)*Population!U152</f>
        <v>0</v>
      </c>
      <c r="CI152" s="4">
        <f>step*-SUM('By group'!V$11:V$21)*Population!V152</f>
        <v>0</v>
      </c>
      <c r="CJ152" s="4">
        <f>step*-SUM('By group'!W$11:W$21)*Population!W152</f>
        <v>0</v>
      </c>
      <c r="CK152" s="4">
        <f>step*-SUM('By group'!X$11:X$21)*Population!X152</f>
        <v>0</v>
      </c>
      <c r="CL152" s="4">
        <f>step*-SUM('By group'!Y$11:Y$21)*Population!Y152</f>
        <v>-1147.6930702449733</v>
      </c>
      <c r="CM152" s="4">
        <f>step*-SUM('By group'!Z$11:Z$21)*Population!Z152</f>
        <v>-569.38355685171621</v>
      </c>
      <c r="CN152" s="4">
        <f>step*-SUM('By group'!AA$11:AA$21)*Population!AA152</f>
        <v>0</v>
      </c>
      <c r="CO152" s="13">
        <f>-step*SUM(SCR!AB152:AN152)*Population!AB152</f>
        <v>-5600.1572127399477</v>
      </c>
      <c r="CP152" s="4">
        <f>step*-SUM('By group'!AC$11:AC$21)*Population!AC152</f>
        <v>-5379.2075429469032</v>
      </c>
      <c r="CQ152" s="4">
        <f>step*-SUM('By group'!AD$11:AD$21)*Population!AD152</f>
        <v>-3942.5337400635408</v>
      </c>
      <c r="CR152" s="4">
        <f>step*-SUM('By group'!AE$11:AE$21)*Population!AE152</f>
        <v>-1634.9709797472269</v>
      </c>
      <c r="CS152" s="4">
        <f>step*-SUM('By group'!AF$11:AF$21)*Population!AF152</f>
        <v>-491.5462187439673</v>
      </c>
      <c r="CT152" s="4">
        <f>step*-SUM('By group'!AG$11:AG$21)*Population!AG152</f>
        <v>-236.7786052560177</v>
      </c>
      <c r="CU152" s="4">
        <f>step*-SUM('By group'!AH$11:AH$21)*Population!AH152</f>
        <v>0</v>
      </c>
      <c r="CV152" s="4">
        <f>step*-SUM('By group'!AI$11:AI$21)*Population!AI152</f>
        <v>0</v>
      </c>
      <c r="CW152" s="4">
        <f>step*-SUM('By group'!AJ$11:AJ$21)*Population!AJ152</f>
        <v>0</v>
      </c>
      <c r="CX152" s="4">
        <f>step*-SUM('By group'!AK$11:AK$21)*Population!AK152</f>
        <v>0</v>
      </c>
      <c r="CY152" s="4">
        <f>step*-SUM('By group'!AL$11:AL$21)*Population!AL152</f>
        <v>-84.037530381834387</v>
      </c>
      <c r="CZ152" s="4">
        <f>step*-SUM('By group'!AM$11:AM$21)*Population!AM152</f>
        <v>-42.039812223504953</v>
      </c>
      <c r="DA152" s="4">
        <f>step*-SUM('By group'!AN$11:AN$21)*Population!AN152</f>
        <v>0</v>
      </c>
      <c r="DB152" s="13">
        <f>-step*SUM(SCR!AO152:BA152)*Population!AO152</f>
        <v>-18488.31242660958</v>
      </c>
      <c r="DC152" s="4">
        <f>step*-SUM('By group'!AP$11:AP$21)*Population!AP152</f>
        <v>-17724.947977760774</v>
      </c>
      <c r="DD152" s="4">
        <f>step*-SUM('By group'!AQ$11:AQ$21)*Population!AQ152</f>
        <v>-12914.988377128426</v>
      </c>
      <c r="DE152" s="4">
        <f>step*-SUM('By group'!AR$11:AR$21)*Population!AR152</f>
        <v>-5310.9768571629593</v>
      </c>
      <c r="DF152" s="4">
        <f>step*-SUM('By group'!AS$11:AS$21)*Population!AS152</f>
        <v>-1586.2631691407646</v>
      </c>
      <c r="DG152" s="4">
        <f>step*-SUM('By group'!AT$11:AT$21)*Population!AT152</f>
        <v>-760.37334853574566</v>
      </c>
      <c r="DH152" s="4">
        <f>step*-SUM('By group'!AU$11:AU$21)*Population!AU152</f>
        <v>0</v>
      </c>
      <c r="DI152" s="4">
        <f>step*-SUM('By group'!AV$11:AV$21)*Population!AV152</f>
        <v>0</v>
      </c>
      <c r="DJ152" s="4">
        <f>step*-SUM('By group'!AW$11:AW$21)*Population!AW152</f>
        <v>0</v>
      </c>
      <c r="DK152" s="4">
        <f>step*-SUM('By group'!AX$11:AX$21)*Population!AX152</f>
        <v>0</v>
      </c>
      <c r="DL152" s="4">
        <f>step*-SUM('By group'!AY$11:AY$21)*Population!AY152</f>
        <v>-267.24170120896434</v>
      </c>
      <c r="DM152" s="4">
        <f>step*-SUM('By group'!AZ$11:AZ$21)*Population!AZ152</f>
        <v>-132.25464840839248</v>
      </c>
      <c r="DN152" s="4">
        <f>step*-SUM('By group'!BA$11:BA$21)*Population!BA152</f>
        <v>0</v>
      </c>
      <c r="DO152" s="13">
        <f>-step*SUM(SCR!BB152:BN152)*Population!BB152</f>
        <v>-8642.0768916247707</v>
      </c>
      <c r="DP152" s="4">
        <f>step*-SUM('By group'!BC$11:BC$21)*Population!BC152</f>
        <v>-8141.1447217045034</v>
      </c>
      <c r="DQ152" s="4">
        <f>step*-SUM('By group'!BD$11:BD$21)*Population!BD152</f>
        <v>-5630.8003740537133</v>
      </c>
      <c r="DR152" s="4">
        <f>step*-SUM('By group'!BE$11:BE$21)*Population!BE152</f>
        <v>-2154.5452318305506</v>
      </c>
      <c r="DS152" s="4">
        <f>step*-SUM('By group'!BF$11:BF$21)*Population!BF152</f>
        <v>-609.09806354704119</v>
      </c>
      <c r="DT152" s="4">
        <f>step*-SUM('By group'!BG$11:BG$21)*Population!BG152</f>
        <v>-280.70449281540238</v>
      </c>
      <c r="DU152" s="4">
        <f>step*-SUM('By group'!BH$11:BH$21)*Population!BH152</f>
        <v>0</v>
      </c>
      <c r="DV152" s="4">
        <f>step*-SUM('By group'!BI$11:BI$21)*Population!BI152</f>
        <v>0</v>
      </c>
      <c r="DW152" s="4">
        <f>step*-SUM('By group'!BJ$11:BJ$21)*Population!BJ152</f>
        <v>0</v>
      </c>
      <c r="DX152" s="4">
        <f>step*-SUM('By group'!BK$11:BK$21)*Population!BK152</f>
        <v>0</v>
      </c>
      <c r="DY152" s="4">
        <f>step*-SUM('By group'!BL$11:BL$21)*Population!BL152</f>
        <v>-91.702752014647842</v>
      </c>
      <c r="DZ152" s="4">
        <f>step*-SUM('By group'!BM$11:BM$21)*Population!BM152</f>
        <v>-42.025273480098832</v>
      </c>
      <c r="EA152" s="4">
        <f>step*-SUM('By group'!BN$11:BN$21)*Population!BN152</f>
        <v>0</v>
      </c>
      <c r="EB152" s="52">
        <v>0</v>
      </c>
      <c r="EC152" s="4">
        <f t="shared" si="196"/>
        <v>159841.2660960044</v>
      </c>
      <c r="ED152" s="4">
        <f t="shared" si="196"/>
        <v>153272.64185317789</v>
      </c>
      <c r="EE152" s="4">
        <f t="shared" si="197"/>
        <v>111760.47082457835</v>
      </c>
      <c r="EF152" s="4">
        <f t="shared" si="198"/>
        <v>46017.3561738063</v>
      </c>
      <c r="EG152" s="4">
        <f t="shared" si="199"/>
        <v>13760.399356378246</v>
      </c>
      <c r="EH152" s="4">
        <f t="shared" si="199"/>
        <v>6602.7063640822016</v>
      </c>
      <c r="EI152" s="4">
        <v>0</v>
      </c>
      <c r="EJ152" s="4">
        <f t="shared" si="200"/>
        <v>0</v>
      </c>
      <c r="EK152" s="4">
        <f t="shared" si="201"/>
        <v>0</v>
      </c>
      <c r="EL152" s="4">
        <f t="shared" si="202"/>
        <v>0</v>
      </c>
      <c r="EM152" s="4">
        <f t="shared" si="203"/>
        <v>2326.1953237799075</v>
      </c>
      <c r="EN152" s="4">
        <f t="shared" si="204"/>
        <v>1154.7858053019916</v>
      </c>
      <c r="EO152" s="52">
        <v>0</v>
      </c>
      <c r="EP152" s="4">
        <f t="shared" si="205"/>
        <v>79053.84574253863</v>
      </c>
      <c r="EQ152" s="4">
        <f t="shared" si="206"/>
        <v>75795.298040190872</v>
      </c>
      <c r="ER152" s="4">
        <f t="shared" si="207"/>
        <v>55245.166729346209</v>
      </c>
      <c r="ES152" s="4">
        <f t="shared" si="208"/>
        <v>22734.508386839145</v>
      </c>
      <c r="ET152" s="4">
        <f t="shared" si="209"/>
        <v>6795.3039492661046</v>
      </c>
      <c r="EU152" s="4">
        <f t="shared" si="210"/>
        <v>3259.5994162880615</v>
      </c>
      <c r="EV152" s="4">
        <v>0</v>
      </c>
      <c r="EW152" s="4">
        <f t="shared" si="211"/>
        <v>0</v>
      </c>
      <c r="EX152" s="4">
        <f t="shared" si="212"/>
        <v>0</v>
      </c>
      <c r="EY152" s="4">
        <f t="shared" si="213"/>
        <v>0</v>
      </c>
      <c r="EZ152" s="4">
        <f t="shared" si="214"/>
        <v>1147.6930702449733</v>
      </c>
      <c r="FA152" s="4">
        <f t="shared" si="215"/>
        <v>569.38355685171621</v>
      </c>
      <c r="FB152" s="52">
        <v>0</v>
      </c>
      <c r="FC152" s="4">
        <f t="shared" si="216"/>
        <v>5600.1572127399477</v>
      </c>
      <c r="FD152" s="4">
        <f t="shared" si="217"/>
        <v>5379.2075429469032</v>
      </c>
      <c r="FE152" s="4">
        <f t="shared" si="218"/>
        <v>3942.5337400635408</v>
      </c>
      <c r="FF152" s="4">
        <f t="shared" si="219"/>
        <v>1634.9709797472269</v>
      </c>
      <c r="FG152" s="4">
        <f t="shared" si="220"/>
        <v>491.5462187439673</v>
      </c>
      <c r="FH152" s="4">
        <f t="shared" si="221"/>
        <v>236.7786052560177</v>
      </c>
      <c r="FI152" s="4">
        <v>0</v>
      </c>
      <c r="FJ152" s="4">
        <f t="shared" si="222"/>
        <v>0</v>
      </c>
      <c r="FK152" s="4">
        <f t="shared" si="223"/>
        <v>0</v>
      </c>
      <c r="FL152" s="4">
        <f t="shared" si="224"/>
        <v>0</v>
      </c>
      <c r="FM152" s="4">
        <f t="shared" si="225"/>
        <v>84.037530381834387</v>
      </c>
      <c r="FN152" s="9">
        <f t="shared" si="226"/>
        <v>42.039812223504953</v>
      </c>
      <c r="FO152" s="4">
        <v>0</v>
      </c>
      <c r="FP152" s="4">
        <f t="shared" si="227"/>
        <v>18488.31242660958</v>
      </c>
      <c r="FQ152" s="4">
        <f t="shared" si="228"/>
        <v>17724.947977760774</v>
      </c>
      <c r="FR152" s="4">
        <f t="shared" si="229"/>
        <v>12914.988377128426</v>
      </c>
      <c r="FS152" s="4">
        <f t="shared" si="230"/>
        <v>5310.9768571629593</v>
      </c>
      <c r="FT152" s="4">
        <f t="shared" si="231"/>
        <v>1586.2631691407646</v>
      </c>
      <c r="FU152" s="4">
        <f t="shared" si="232"/>
        <v>760.37334853574566</v>
      </c>
      <c r="FV152" s="4">
        <v>0</v>
      </c>
      <c r="FW152" s="4">
        <f t="shared" si="233"/>
        <v>0</v>
      </c>
      <c r="FX152" s="4">
        <f t="shared" si="234"/>
        <v>0</v>
      </c>
      <c r="FY152" s="4">
        <f t="shared" si="235"/>
        <v>0</v>
      </c>
      <c r="FZ152" s="4">
        <f t="shared" si="236"/>
        <v>267.24170120896434</v>
      </c>
      <c r="GA152" s="4">
        <f t="shared" si="237"/>
        <v>132.25464840839248</v>
      </c>
      <c r="GB152" s="4">
        <v>0</v>
      </c>
      <c r="GC152" s="4">
        <f t="shared" si="238"/>
        <v>8642.0768916247707</v>
      </c>
      <c r="GD152" s="4">
        <f t="shared" si="179"/>
        <v>8141.1447217045034</v>
      </c>
      <c r="GE152" s="4">
        <f t="shared" si="180"/>
        <v>5630.8003740537133</v>
      </c>
      <c r="GF152" s="4">
        <f t="shared" si="181"/>
        <v>2154.5452318305506</v>
      </c>
      <c r="GG152" s="4">
        <f t="shared" si="182"/>
        <v>609.09806354704119</v>
      </c>
      <c r="GH152" s="4">
        <f t="shared" si="183"/>
        <v>280.70449281540238</v>
      </c>
      <c r="GI152" s="4">
        <v>0</v>
      </c>
      <c r="GJ152" s="4">
        <f t="shared" si="239"/>
        <v>0</v>
      </c>
      <c r="GK152" s="4">
        <f t="shared" si="240"/>
        <v>0</v>
      </c>
      <c r="GL152" s="4">
        <f t="shared" si="184"/>
        <v>0</v>
      </c>
      <c r="GM152" s="4">
        <f t="shared" si="185"/>
        <v>91.702752014647842</v>
      </c>
      <c r="GN152" s="4">
        <f t="shared" si="186"/>
        <v>42.025273480098832</v>
      </c>
      <c r="GO152" s="52">
        <v>0</v>
      </c>
      <c r="GP152" s="4">
        <f>step*(-'By group'!C$32*Population!C152+'By group'!I$33*Population!I152)</f>
        <v>0</v>
      </c>
      <c r="GQ152" s="4">
        <f>step*(-'By group'!D$32*Population!D152+'By group'!J$33*Population!J152)</f>
        <v>0</v>
      </c>
      <c r="GR152" s="4">
        <f>step*(-'By group'!E$32*Population!E152+'By group'!K$33*Population!K152)</f>
        <v>0</v>
      </c>
      <c r="GS152" s="4">
        <f>step*(-'By group'!F$32*Population!F152+'By group'!L$33*Population!L152)</f>
        <v>-5717.102016299169</v>
      </c>
      <c r="GT152" s="4">
        <f>step*(-'By group'!G$32*Population!G152+'By group'!M$33*Population!M152)</f>
        <v>-743.14837016544459</v>
      </c>
      <c r="GU152" s="4">
        <f>step*(-'By group'!H$32*Population!H152+'By group'!N$33*Population!N152)</f>
        <v>-650.1631957556649</v>
      </c>
      <c r="GV152" s="46">
        <f t="shared" si="241"/>
        <v>0</v>
      </c>
      <c r="GW152" s="14">
        <f t="shared" si="242"/>
        <v>0</v>
      </c>
      <c r="GX152" s="4">
        <f t="shared" si="243"/>
        <v>0</v>
      </c>
      <c r="GY152" s="4">
        <f t="shared" si="244"/>
        <v>5717.102016299169</v>
      </c>
      <c r="GZ152" s="4">
        <f t="shared" si="245"/>
        <v>743.14837016544459</v>
      </c>
      <c r="HA152" s="4">
        <f t="shared" si="246"/>
        <v>650.1631957556649</v>
      </c>
      <c r="HB152" s="8">
        <v>0</v>
      </c>
      <c r="HC152" s="4">
        <f>step*(-'By group'!P$32*Population!P152+'By group'!V$33*Population!V152)</f>
        <v>0</v>
      </c>
      <c r="HD152" s="4">
        <f>step*(-'By group'!Q$32*Population!Q152+'By group'!W$33*Population!W152)</f>
        <v>0</v>
      </c>
      <c r="HE152" s="4">
        <f>step*(-'By group'!R$32*Population!R152+'By group'!X$33*Population!X152)</f>
        <v>0</v>
      </c>
      <c r="HF152" s="4">
        <f>step*(-'By group'!S$32*Population!S152+'By group'!Y$33*Population!Y152)</f>
        <v>-2823.8054395105655</v>
      </c>
      <c r="HG152" s="4">
        <f>step*(-'By group'!T$32*Population!T152+'By group'!Z$33*Population!Z152)</f>
        <v>-367.22810483175425</v>
      </c>
      <c r="HH152" s="4">
        <f>step*(-'By group'!U$32*Population!U152+'By group'!AA$33*Population!AA152)</f>
        <v>-321.11266640894053</v>
      </c>
      <c r="HI152" s="14">
        <f t="shared" si="247"/>
        <v>0</v>
      </c>
      <c r="HJ152" s="46">
        <f t="shared" si="248"/>
        <v>0</v>
      </c>
      <c r="HK152" s="4">
        <f t="shared" si="249"/>
        <v>0</v>
      </c>
      <c r="HL152" s="4">
        <f t="shared" si="250"/>
        <v>2823.8054395105655</v>
      </c>
      <c r="HM152" s="4">
        <f t="shared" si="251"/>
        <v>367.22810483175425</v>
      </c>
      <c r="HN152" s="9">
        <f t="shared" si="252"/>
        <v>321.11266640894053</v>
      </c>
      <c r="HO152" s="4">
        <v>0</v>
      </c>
      <c r="HP152" s="4">
        <f>step*(-'By group'!AC$32*Population!AC152+'By group'!AI$33*Population!AI152)</f>
        <v>0</v>
      </c>
      <c r="HQ152" s="4">
        <f>step*(-'By group'!AD$32*Population!AD152+'By group'!AJ$33*Population!AJ152)</f>
        <v>0</v>
      </c>
      <c r="HR152" s="4">
        <f>step*(-'By group'!AE$32*Population!AE152+'By group'!AK$33*Population!AK152)</f>
        <v>0</v>
      </c>
      <c r="HS152" s="4">
        <f>step*(-'By group'!AF$32*Population!AF152+'By group'!AL$33*Population!AL152)</f>
        <v>-203.75434418106647</v>
      </c>
      <c r="HT152" s="4">
        <f>step*(-'By group'!AG$32*Population!AG152+'By group'!AM$33*Population!AM152)</f>
        <v>-26.335814939451069</v>
      </c>
      <c r="HU152" s="4">
        <f>step*(-'By group'!AH$32*Population!AH152+'By group'!AN$33*Population!AN152)</f>
        <v>-23.186503332741722</v>
      </c>
      <c r="HV152" s="14">
        <f t="shared" si="253"/>
        <v>0</v>
      </c>
      <c r="HW152" s="46">
        <f t="shared" si="254"/>
        <v>0</v>
      </c>
      <c r="HX152" s="4">
        <f t="shared" si="255"/>
        <v>0</v>
      </c>
      <c r="HY152" s="4">
        <f t="shared" si="256"/>
        <v>203.75434418106647</v>
      </c>
      <c r="HZ152" s="4">
        <f t="shared" si="257"/>
        <v>26.335814939451069</v>
      </c>
      <c r="IA152" s="4">
        <f t="shared" si="258"/>
        <v>23.186503332741722</v>
      </c>
      <c r="IB152" s="8">
        <v>0</v>
      </c>
      <c r="IC152" s="4">
        <f>step*(-'By group'!AP$32*Population!AP152+'By group'!AV$33*Population!AV152)</f>
        <v>0</v>
      </c>
      <c r="ID152" s="4">
        <f>step*(-'By group'!AQ$32*Population!AQ152+'By group'!AW$33*Population!AW152)</f>
        <v>0</v>
      </c>
      <c r="IE152" s="4">
        <f>step*(-'By group'!AR$32*Population!AR152+'By group'!AX$33*Population!AX152)</f>
        <v>0</v>
      </c>
      <c r="IF152" s="4">
        <f>step*(-'By group'!AS$32*Population!AS152+'By group'!AY$33*Population!AY152)</f>
        <v>-659.51073396590016</v>
      </c>
      <c r="IG152" s="4">
        <f>step*(-'By group'!AT$32*Population!AT152+'By group'!AZ$33*Population!AZ152)</f>
        <v>-85.947345502952885</v>
      </c>
      <c r="IH152" s="4">
        <f>step*(-'By group'!AU$32*Population!AU152+'By group'!BA$33*Population!BA152)</f>
        <v>-75.140293422168213</v>
      </c>
      <c r="II152" s="14">
        <f t="shared" si="187"/>
        <v>0</v>
      </c>
      <c r="IJ152" s="4">
        <f t="shared" si="188"/>
        <v>0</v>
      </c>
      <c r="IK152" s="4">
        <f t="shared" si="259"/>
        <v>0</v>
      </c>
      <c r="IL152" s="4">
        <f t="shared" si="260"/>
        <v>659.51073396590016</v>
      </c>
      <c r="IM152" s="4">
        <f t="shared" si="261"/>
        <v>85.947345502952885</v>
      </c>
      <c r="IN152" s="4">
        <f t="shared" si="262"/>
        <v>75.140293422168213</v>
      </c>
      <c r="IO152" s="8">
        <v>0</v>
      </c>
      <c r="IP152" s="4">
        <f>step*(-'By group'!BC$32*Population!BC152+'By group'!BI$33*Population!BI152)</f>
        <v>0</v>
      </c>
      <c r="IQ152" s="4">
        <f>step*(-'By group'!BD$32*Population!BD152+'By group'!BJ$33*Population!BJ152)</f>
        <v>0</v>
      </c>
      <c r="IR152" s="4">
        <f>step*(-'By group'!BE$32*Population!BE152+'By group'!BK$33*Population!BK152)</f>
        <v>0</v>
      </c>
      <c r="IS152" s="4">
        <f>step*(-'By group'!BF$32*Population!BF152+'By group'!BL$33*Population!BL152)</f>
        <v>-258.6976557661967</v>
      </c>
      <c r="IT152" s="4">
        <f>step*(-'By group'!BG$32*Population!BG152+'By group'!BM$33*Population!BM152)</f>
        <v>-35.12826182303106</v>
      </c>
      <c r="IU152" s="4">
        <f>step*(-'By group'!BH$32*Population!BH152+'By group'!BN$33*Population!BN152)</f>
        <v>-28.747272996991569</v>
      </c>
      <c r="IV152" s="14">
        <f t="shared" si="189"/>
        <v>0</v>
      </c>
      <c r="IW152" s="4">
        <f t="shared" si="190"/>
        <v>0</v>
      </c>
      <c r="IX152" s="4">
        <f t="shared" si="191"/>
        <v>0</v>
      </c>
      <c r="IY152" s="4">
        <f t="shared" si="192"/>
        <v>258.6976557661967</v>
      </c>
      <c r="IZ152" s="4">
        <f t="shared" si="193"/>
        <v>35.12826182303106</v>
      </c>
      <c r="JA152" s="4">
        <f t="shared" si="194"/>
        <v>28.747272996991569</v>
      </c>
      <c r="JB152" s="75">
        <f>step*(+prop_idu_male*'By group'!BB$9*Population!BB152-'By group'!B$8*Population!B152)</f>
        <v>-1119.0205796610062</v>
      </c>
      <c r="JC152" s="46">
        <f>step*(+prop_idu_male*'By group'!BC$9*Population!BC152-'By group'!C$8*Population!C152)</f>
        <v>-6.6866947260543546</v>
      </c>
      <c r="JD152" s="46">
        <f>step*(+prop_idu_male*'By group'!BD$9*Population!BD152-'By group'!D$8*Population!D152)</f>
        <v>-19.649309985369889</v>
      </c>
      <c r="JE152" s="46">
        <f>step*(+prop_idu_male*'By group'!BE$9*Population!BE152-'By group'!E$8*Population!E152)</f>
        <v>-20.423223808706489</v>
      </c>
      <c r="JF152" s="46">
        <f>step*(+prop_idu_male*'By group'!BF$9*Population!BF152-'By group'!F$8*Population!F152)</f>
        <v>-6.1492820019326739</v>
      </c>
      <c r="JG152" s="46">
        <f>step*(+prop_idu_male*'By group'!BG$9*Population!BG152-'By group'!G$8*Population!G152)</f>
        <v>-1.1858031162650471</v>
      </c>
      <c r="JH152" s="46">
        <f>step*(+prop_idu_male*'By group'!BH$9*Population!BH152-'By group'!H$8*Population!H152)</f>
        <v>-1.0053358051840733</v>
      </c>
      <c r="JI152" s="46">
        <f>step*(+prop_idu_male*'By group'!BI$9*Population!BI152-'By group'!I$8*Population!I152)</f>
        <v>0</v>
      </c>
      <c r="JJ152" s="46">
        <f>step*(+prop_idu_male*'By group'!BJ$9*Population!BJ152-'By group'!J$8*Population!J152)</f>
        <v>0</v>
      </c>
      <c r="JK152" s="46">
        <f>step*(+prop_idu_male*'By group'!BK$9*Population!BK152-'By group'!K$8*Population!K152)</f>
        <v>0</v>
      </c>
      <c r="JL152" s="46">
        <f>step*(+prop_idu_male*'By group'!BL$9*Population!BL152-'By group'!L$8*Population!L152)</f>
        <v>-2.1061087189447529</v>
      </c>
      <c r="JM152" s="46">
        <f>step*(+prop_idu_male*'By group'!BM$9*Population!BM152-'By group'!M$8*Population!M152)</f>
        <v>-1.0539251489497545</v>
      </c>
      <c r="JN152" s="46">
        <f>step*(+prop_idu_male*'By group'!BN$9*Population!BN152-'By group'!N$8*Population!N152)</f>
        <v>-0.84833212924237611</v>
      </c>
      <c r="JO152" s="45">
        <f>step*(+(1-prop_idu_male)*'By group'!BB$9*Population!BB152-'By group'!O$8*Population!O152-'By group'!O$6*Population!O152+'By group'!AB$7*Population!AB152)</f>
        <v>-8375.5363932220189</v>
      </c>
      <c r="JP152" s="46">
        <f>step*(+(1-prop_idu_male)*'By group'!BC$9*Population!BC152-'By group'!P$8*Population!P152-'By group'!P$6*Population!P152+'By group'!AC$7*Population!AC152)</f>
        <v>-12.836101115048407</v>
      </c>
      <c r="JQ152" s="46">
        <f>step*(+(1-prop_idu_male)*'By group'!BD$9*Population!BD152-'By group'!Q$8*Population!Q152-'By group'!Q$6*Population!Q152+'By group'!AD$7*Population!AD152)</f>
        <v>-37.242199975562833</v>
      </c>
      <c r="JR152" s="46">
        <f>step*(+(1-prop_idu_male)*'By group'!BE$9*Population!BE152-'By group'!R$8*Population!R152-'By group'!R$6*Population!R152+'By group'!AE$7*Population!AE152)</f>
        <v>-38.05014129070716</v>
      </c>
      <c r="JS152" s="46">
        <f>step*(+(1-prop_idu_male)*'By group'!BF$9*Population!BF152-'By group'!S$8*Population!S152-'By group'!S$6*Population!S152+'By group'!AF$7*Population!AF152)</f>
        <v>-11.31217893476807</v>
      </c>
      <c r="JT152" s="46">
        <f>step*(+(1-prop_idu_male)*'By group'!BG$9*Population!BG152-'By group'!T$8*Population!T152-'By group'!T$6*Population!T152+'By group'!AG$7*Population!AG152)</f>
        <v>-2.1619685911052602</v>
      </c>
      <c r="JU152" s="46">
        <f>step*(+(1-prop_idu_male)*'By group'!BH$9*Population!BH152-'By group'!U$8*Population!U152-'By group'!U$6*Population!U152+'By group'!AH$7*Population!AH152)</f>
        <v>-1.805126389216793</v>
      </c>
      <c r="JV152" s="46">
        <f>step*(+(1-prop_idu_male)*'By group'!BI$9*Population!BI152-'By group'!V$8*Population!V152-'By group'!V$6*Population!V152+'By group'!AI$7*Population!AI152)</f>
        <v>0</v>
      </c>
      <c r="JW152" s="46">
        <f>step*(+(1-prop_idu_male)*'By group'!BJ$9*Population!BJ152-'By group'!W$8*Population!W152-'By group'!W$6*Population!W152+'By group'!AJ$7*Population!AJ152)</f>
        <v>0</v>
      </c>
      <c r="JX152" s="46">
        <f>step*(+(1-prop_idu_male)*'By group'!BK$9*Population!BK152-'By group'!X$8*Population!X152-'By group'!X$6*Population!X152+'By group'!AK$7*Population!AK152)</f>
        <v>0</v>
      </c>
      <c r="JY152" s="46">
        <f>step*(+(1-prop_idu_male)*'By group'!BL$9*Population!BL152-'By group'!Y$8*Population!Y152-'By group'!Y$6*Population!Y152+'By group'!AL$7*Population!AL152)</f>
        <v>-3.7769533214143038</v>
      </c>
      <c r="JZ152" s="46">
        <f>step*(+(1-prop_idu_male)*'By group'!BM$9*Population!BM152-'By group'!Z$8*Population!Z152-'By group'!Z$6*Population!Z152+'By group'!AM$7*Population!AM152)</f>
        <v>-1.8584791226987063</v>
      </c>
      <c r="KA152" s="76">
        <f>step*(+(1-prop_idu_male)*'By group'!BN$9*Population!BN152-'By group'!AA$8*Population!AA152-'By group'!AA$6*Population!AA152+'By group'!AN$7*Population!AN152)</f>
        <v>-1.4678225095789796</v>
      </c>
      <c r="KB152" s="46">
        <f>step*(+'By group'!O$6*Population!O152-'By group'!AB$7*Population!AB152)</f>
        <v>7167.0391040738705</v>
      </c>
      <c r="KC152" s="46">
        <f>step*(+'By group'!P$6*Population!P152-'By group'!AC$7*Population!AC152)</f>
        <v>9.2905705546899995</v>
      </c>
      <c r="KD152" s="46">
        <f>step*(+'By group'!Q$6*Population!Q152-'By group'!AD$7*Population!AD152)</f>
        <v>26.868862674580036</v>
      </c>
      <c r="KE152" s="46">
        <f>step*(+'By group'!R$6*Population!R152-'By group'!AE$7*Population!AE152)</f>
        <v>27.329250666836757</v>
      </c>
      <c r="KF152" s="46">
        <f>step*(+'By group'!S$6*Population!S152-'By group'!AF$7*Population!AF152)</f>
        <v>8.0972563791991305</v>
      </c>
      <c r="KG152" s="46">
        <f>step*(+'By group'!T$6*Population!T152-'By group'!AG$7*Population!AG152)</f>
        <v>1.5437332469854965</v>
      </c>
      <c r="KH152" s="46">
        <f>step*(+'By group'!U$6*Population!U152-'By group'!AH$7*Population!AH152)</f>
        <v>1.283364282987232</v>
      </c>
      <c r="KI152" s="46">
        <f>step*(+'By group'!V$6*Population!V152-'By group'!AI$7*Population!AI152)</f>
        <v>0</v>
      </c>
      <c r="KJ152" s="46">
        <f>step*(+'By group'!W$6*Population!W152-'By group'!AJ$7*Population!AJ152)</f>
        <v>0</v>
      </c>
      <c r="KK152" s="46">
        <f>step*(+'By group'!X$6*Population!X152-'By group'!AK$7*Population!AK152)</f>
        <v>0</v>
      </c>
      <c r="KL152" s="46">
        <f>step*(+'By group'!Y$6*Population!Y152-'By group'!AL$7*Population!AL152)</f>
        <v>2.6842819023781193</v>
      </c>
      <c r="KM152" s="46">
        <f>step*(+'By group'!Z$6*Population!Z152-'By group'!AM$7*Population!AM152)</f>
        <v>1.3143107299350492</v>
      </c>
      <c r="KN152" s="46">
        <f>step*(+'By group'!AA$6*Population!AA152-'By group'!AN$7*Population!AN152)</f>
        <v>1.0320269023413495</v>
      </c>
      <c r="KO152" s="45">
        <v>0</v>
      </c>
      <c r="KP152" s="46">
        <v>0</v>
      </c>
      <c r="KQ152" s="46">
        <v>0</v>
      </c>
      <c r="KR152" s="46">
        <v>0</v>
      </c>
      <c r="KS152" s="46">
        <v>0</v>
      </c>
      <c r="KT152" s="46">
        <v>0</v>
      </c>
      <c r="KU152" s="46">
        <v>0</v>
      </c>
      <c r="KV152" s="46">
        <v>0</v>
      </c>
      <c r="KW152" s="46">
        <v>0</v>
      </c>
      <c r="KX152" s="46">
        <v>0</v>
      </c>
      <c r="KY152" s="46">
        <v>0</v>
      </c>
      <c r="KZ152" s="46">
        <v>0</v>
      </c>
      <c r="LA152" s="46">
        <v>0</v>
      </c>
      <c r="LB152" s="188">
        <f>step*(-'By group'!BB$9*Population!BB152+'By group'!B$8*Population!B152+'By group'!O$8*Population!O152)</f>
        <v>2327.5178688091542</v>
      </c>
      <c r="LC152" s="189">
        <f>step*(-'By group'!BC$9*Population!BC152+'By group'!C$8*Population!C152+'By group'!P$8*Population!P152)</f>
        <v>10.232225286412763</v>
      </c>
      <c r="LD152" s="189">
        <f>step*(-'By group'!BD$9*Population!BD152+'By group'!D$8*Population!D152+'By group'!Q$8*Population!Q152)</f>
        <v>30.022647286352687</v>
      </c>
      <c r="LE152" s="189">
        <f>step*(-'By group'!BE$9*Population!BE152+'By group'!E$8*Population!E152+'By group'!R$8*Population!R152)</f>
        <v>31.144114432576895</v>
      </c>
      <c r="LF152" s="189">
        <f>step*(-'By group'!BF$9*Population!BF152+'By group'!F$8*Population!F152+'By group'!S$8*Population!S152)</f>
        <v>9.3642045575016137</v>
      </c>
      <c r="LG152" s="189">
        <f>step*(-'By group'!BG$9*Population!BG152+'By group'!G$8*Population!G152+'By group'!T$8*Population!T152)</f>
        <v>1.8040384603848112</v>
      </c>
      <c r="LH152" s="189">
        <f>step*(-'By group'!BH$9*Population!BH152+'By group'!H$8*Population!H152+'By group'!U$8*Population!U152)</f>
        <v>1.5270979114136343</v>
      </c>
      <c r="LI152" s="189">
        <f>step*(-'By group'!BI$9*Population!BI152+'By group'!I$8*Population!I152+'By group'!V$8*Population!V152)</f>
        <v>0</v>
      </c>
      <c r="LJ152" s="189">
        <f>step*(-'By group'!BJ$9*Population!BJ152+'By group'!J$8*Population!J152+'By group'!W$8*Population!W152)</f>
        <v>0</v>
      </c>
      <c r="LK152" s="189">
        <f>step*(-'By group'!BK$9*Population!BK152+'By group'!K$8*Population!K152+'By group'!X$8*Population!X152)</f>
        <v>0</v>
      </c>
      <c r="LL152" s="189">
        <f>step*(-'By group'!BL$9*Population!BL152+'By group'!L$8*Population!L152+'By group'!Y$8*Population!Y152)</f>
        <v>3.1987801379809375</v>
      </c>
      <c r="LM152" s="189">
        <f>step*(-'By group'!BM$9*Population!BM152+'By group'!M$8*Population!M152+'By group'!Z$8*Population!Z152)</f>
        <v>1.5980935417134114</v>
      </c>
      <c r="LN152" s="189">
        <f>step*(-'By group'!BN$9*Population!BN152+'By group'!N$8*Population!N152+'By group'!AA$8*Population!AA152)</f>
        <v>1.2841277364800063</v>
      </c>
    </row>
    <row r="153" spans="1:326" x14ac:dyDescent="0.25">
      <c r="A153">
        <f t="shared" si="195"/>
        <v>74.5</v>
      </c>
      <c r="B153" s="52">
        <f>step*((-'By group'!B$4-'By group'!B$5-'By group'!B$22)*Population!B153+'By group'!B$3*Population!$BO153)</f>
        <v>224203.51225186978</v>
      </c>
      <c r="C153" s="4">
        <f>step*((-'By group'!C$4-'By group'!C$5-'By group'!C$22)*Population!C153+'By group'!C$3*Population!$BO153)</f>
        <v>-6148.14694908605</v>
      </c>
      <c r="D153" s="4">
        <f>step*((-'By group'!D$4-'By group'!D$5-'By group'!D$22)*Population!D153+'By group'!D$3*Population!$BO153)</f>
        <v>-40347.057196807138</v>
      </c>
      <c r="E153" s="4">
        <f>step*((-'By group'!E$4-'By group'!E$5-'By group'!E$22)*Population!E153+'By group'!E$3*Population!$BO153)</f>
        <v>-64606.073633037653</v>
      </c>
      <c r="F153" s="4">
        <f>step*((-'By group'!F$4-'By group'!F$5-'By group'!F$22)*Population!F153+'By group'!F$3*Population!$BO153)</f>
        <v>-26218.658658100241</v>
      </c>
      <c r="G153" s="4">
        <f>step*((-'By group'!G$4-'By group'!G$5-'By group'!G$22)*Population!G153+'By group'!G$3*Population!$BO153)</f>
        <v>-6356.5406797978158</v>
      </c>
      <c r="H153" s="4">
        <f>step*((-'By group'!H$4-'By group'!H$5-'By group'!H$22)*Population!H153+'By group'!H$3*Population!$BO153)</f>
        <v>-5905.1713623453297</v>
      </c>
      <c r="I153" s="4">
        <f>step*((-'By group'!I$4-'By group'!I$5-'By group'!I$22)*Population!I153+'By group'!I$3*Population!$BO153)</f>
        <v>0</v>
      </c>
      <c r="J153" s="4">
        <f>step*((-'By group'!J$4-'By group'!J$5-'By group'!J$22)*Population!J153+'By group'!J$3*Population!$BO153)</f>
        <v>0</v>
      </c>
      <c r="K153" s="4">
        <f>step*((-'By group'!K$4-'By group'!K$5-'By group'!K$22)*Population!K153+'By group'!K$3*Population!$BO153)</f>
        <v>0</v>
      </c>
      <c r="L153" s="4">
        <f>step*((-'By group'!L$4-'By group'!L$5-'By group'!L$22)*Population!L153+'By group'!L$3*Population!$BO153)</f>
        <v>-3265.9223524274616</v>
      </c>
      <c r="M153" s="4">
        <f>step*((-'By group'!M$4-'By group'!M$5-'By group'!M$22)*Population!M153+'By group'!M$3*Population!$BO153)</f>
        <v>-1852.9250224840841</v>
      </c>
      <c r="N153" s="4">
        <f>step*((-'By group'!N$4-'By group'!N$5-'By group'!N$22)*Population!N153+'By group'!N$3*Population!$BO153)</f>
        <v>-1756.3073885375725</v>
      </c>
      <c r="O153" s="8">
        <f>step*((-'By group'!O$4-'By group'!O$5-'By group'!O$22)*Population!O153+'By group'!O$3*Population!$BO153)</f>
        <v>155481.84202677314</v>
      </c>
      <c r="P153" s="4">
        <f>step*((-'By group'!P$4-'By group'!P$5-'By group'!P$22)*Population!P153+'By group'!P$3*Population!$BO153)</f>
        <v>-3040.367908792638</v>
      </c>
      <c r="Q153" s="4">
        <f>step*((-'By group'!Q$4-'By group'!Q$5-'By group'!Q$22)*Population!Q153+'By group'!Q$3*Population!$BO153)</f>
        <v>-19944.476640512035</v>
      </c>
      <c r="R153" s="4">
        <f>step*((-'By group'!R$4-'By group'!R$5-'By group'!R$22)*Population!R153+'By group'!R$3*Population!$BO153)</f>
        <v>-31918.51324592462</v>
      </c>
      <c r="S153" s="4">
        <f>step*((-'By group'!S$4-'By group'!S$5-'By group'!S$22)*Population!S153+'By group'!S$3*Population!$BO153)</f>
        <v>-12947.749273554797</v>
      </c>
      <c r="T153" s="4">
        <f>step*((-'By group'!T$4-'By group'!T$5-'By group'!T$22)*Population!T153+'By group'!T$3*Population!$BO153)</f>
        <v>-3138.1192044170139</v>
      </c>
      <c r="U153" s="4">
        <f>step*((-'By group'!U$4-'By group'!U$5-'By group'!U$22)*Population!U153+'By group'!U$3*Population!$BO153)</f>
        <v>-2913.6769669502323</v>
      </c>
      <c r="V153" s="4">
        <f>step*((-'By group'!V$4-'By group'!V$5-'By group'!V$22)*Population!V153+'By group'!V$3*Population!$BO153)</f>
        <v>0</v>
      </c>
      <c r="W153" s="4">
        <f>step*((-'By group'!W$4-'By group'!W$5-'By group'!W$22)*Population!W153+'By group'!W$3*Population!$BO153)</f>
        <v>0</v>
      </c>
      <c r="X153" s="4">
        <f>step*((-'By group'!X$4-'By group'!X$5-'By group'!X$22)*Population!X153+'By group'!X$3*Population!$BO153)</f>
        <v>0</v>
      </c>
      <c r="Y153" s="4">
        <f>step*((-'By group'!Y$4-'By group'!Y$5-'By group'!Y$22)*Population!Y153+'By group'!Y$3*Population!$BO153)</f>
        <v>-1611.3598565750476</v>
      </c>
      <c r="Z153" s="4">
        <f>step*((-'By group'!Z$4-'By group'!Z$5-'By group'!Z$22)*Population!Z153+'By group'!Z$3*Population!$BO153)</f>
        <v>-913.62692681391127</v>
      </c>
      <c r="AA153" s="4">
        <f>step*((-'By group'!AA$4-'By group'!AA$5-'By group'!AA$22)*Population!AA153+'By group'!AA$3*Population!$BO153)</f>
        <v>-865.36092690573469</v>
      </c>
      <c r="AB153" s="8">
        <f>step*((-'By group'!AB$4-'By group'!AB$5-'By group'!AB$22)*Population!AB153+'By group'!AB$3*Population!$BO153)</f>
        <v>-1469.5719586770126</v>
      </c>
      <c r="AC153" s="4">
        <f>step*((-'By group'!AC$4-'By group'!AC$5-'By group'!AC$22)*Population!AC153+'By group'!AC$3*Population!$BO153)</f>
        <v>-215.77117926307048</v>
      </c>
      <c r="AD153" s="4">
        <f>step*((-'By group'!AD$4-'By group'!AD$5-'By group'!AD$22)*Population!AD153+'By group'!AD$3*Population!$BO153)</f>
        <v>-1423.2928931450308</v>
      </c>
      <c r="AE153" s="4">
        <f>step*((-'By group'!AE$4-'By group'!AE$5-'By group'!AE$22)*Population!AE153+'By group'!AE$3*Population!$BO153)</f>
        <v>-2295.3899411533021</v>
      </c>
      <c r="AF153" s="4">
        <f>step*((-'By group'!AF$4-'By group'!AF$5-'By group'!AF$22)*Population!AF153+'By group'!AF$3*Population!$BO153)</f>
        <v>-936.5654885552301</v>
      </c>
      <c r="AG153" s="4">
        <f>step*((-'By group'!AG$4-'By group'!AG$5-'By group'!AG$22)*Population!AG153+'By group'!AG$3*Population!$BO153)</f>
        <v>-227.94779802570667</v>
      </c>
      <c r="AH153" s="4">
        <f>step*((-'By group'!AH$4-'By group'!AH$5-'By group'!AH$22)*Population!AH153+'By group'!AH$3*Population!$BO153)</f>
        <v>-213.2098476641734</v>
      </c>
      <c r="AI153" s="4">
        <f>step*((-'By group'!AI$4-'By group'!AI$5-'By group'!AI$22)*Population!AI153+'By group'!AI$3*Population!$BO153)</f>
        <v>0</v>
      </c>
      <c r="AJ153" s="4">
        <f>step*((-'By group'!AJ$4-'By group'!AJ$5-'By group'!AJ$22)*Population!AJ153+'By group'!AJ$3*Population!$BO153)</f>
        <v>0</v>
      </c>
      <c r="AK153" s="4">
        <f>step*((-'By group'!AK$4-'By group'!AK$5-'By group'!AK$22)*Population!AK153+'By group'!AK$3*Population!$BO153)</f>
        <v>0</v>
      </c>
      <c r="AL153" s="4">
        <f>step*((-'By group'!AL$4-'By group'!AL$5-'By group'!AL$22)*Population!AL153+'By group'!AL$3*Population!$BO153)</f>
        <v>-117.9849412562611</v>
      </c>
      <c r="AM153" s="4">
        <f>step*((-'By group'!AM$4-'By group'!AM$5-'By group'!AM$22)*Population!AM153+'By group'!AM$3*Population!$BO153)</f>
        <v>-67.454431099216521</v>
      </c>
      <c r="AN153" s="4">
        <f>step*((-'By group'!AN$4-'By group'!AN$5-'By group'!AN$22)*Population!AN153+'By group'!AN$3*Population!$BO153)</f>
        <v>-64.511524822172717</v>
      </c>
      <c r="AO153" s="8">
        <f>step*((-'By group'!AO$4-'By group'!AO$5-'By group'!AO$22)*Population!AO153+'By group'!AO$3*Population!$BO153)</f>
        <v>20640.877587059527</v>
      </c>
      <c r="AP153" s="4">
        <f>step*((-'By group'!AP$4-'By group'!AP$5-'By group'!AP$22)*Population!AP153+'By group'!AP$3*Population!$BO153)</f>
        <v>-711.17258029996594</v>
      </c>
      <c r="AQ153" s="4">
        <f>step*((-'By group'!AQ$4-'By group'!AQ$5-'By group'!AQ$22)*Population!AQ153+'By group'!AQ$3*Population!$BO153)</f>
        <v>-4663.8465564041835</v>
      </c>
      <c r="AR153" s="4">
        <f>step*((-'By group'!AR$4-'By group'!AR$5-'By group'!AR$22)*Population!AR153+'By group'!AR$3*Population!$BO153)</f>
        <v>-7458.9777488193677</v>
      </c>
      <c r="AS153" s="4">
        <f>step*((-'By group'!AS$4-'By group'!AS$5-'By group'!AS$22)*Population!AS153+'By group'!AS$3*Population!$BO153)</f>
        <v>-3023.6475785783327</v>
      </c>
      <c r="AT153" s="4">
        <f>step*((-'By group'!AT$4-'By group'!AT$5-'By group'!AT$22)*Population!AT153+'By group'!AT$3*Population!$BO153)</f>
        <v>-732.35458911617593</v>
      </c>
      <c r="AU153" s="4">
        <f>step*((-'By group'!AU$4-'By group'!AU$5-'By group'!AU$22)*Population!AU153+'By group'!AU$3*Population!$BO153)</f>
        <v>-678.88299876394524</v>
      </c>
      <c r="AV153" s="4">
        <f>step*((-'By group'!AV$4-'By group'!AV$5-'By group'!AV$22)*Population!AV153+'By group'!AV$3*Population!$BO153)</f>
        <v>0</v>
      </c>
      <c r="AW153" s="4">
        <f>step*((-'By group'!AW$4-'By group'!AW$5-'By group'!AW$22)*Population!AW153+'By group'!AW$3*Population!$BO153)</f>
        <v>0</v>
      </c>
      <c r="AX153" s="4">
        <f>step*((-'By group'!AX$4-'By group'!AX$5-'By group'!AX$22)*Population!AX153+'By group'!AX$3*Population!$BO153)</f>
        <v>0</v>
      </c>
      <c r="AY153" s="4">
        <f>step*((-'By group'!AY$4-'By group'!AY$5-'By group'!AY$22)*Population!AY153+'By group'!AY$3*Population!$BO153)</f>
        <v>-375.40752726705705</v>
      </c>
      <c r="AZ153" s="4">
        <f>step*((-'By group'!AZ$4-'By group'!AZ$5-'By group'!AZ$22)*Population!AZ153+'By group'!AZ$3*Population!$BO153)</f>
        <v>-212.35359432143574</v>
      </c>
      <c r="BA153" s="4">
        <f>step*((-'By group'!BA$4-'By group'!BA$5-'By group'!BA$22)*Population!BA153+'By group'!BA$3*Population!$BO153)</f>
        <v>-200.31488519606174</v>
      </c>
      <c r="BB153" s="8">
        <f>step*((-'By group'!BB$4-'By group'!BB$5-'By group'!BB$22)*Population!BB153+'By group'!BB$3*Population!$BO153)</f>
        <v>6450.8672524278736</v>
      </c>
      <c r="BC153" s="4">
        <f>step*((-'By group'!BC$4-'By group'!BC$5-'By group'!BC$22)*Population!BC153+'By group'!BC$3*Population!$BO153)</f>
        <v>-489.83042601653477</v>
      </c>
      <c r="BD153" s="4">
        <f>step*((-'By group'!BD$4-'By group'!BD$5-'By group'!BD$22)*Population!BD153+'By group'!BD$3*Population!$BO153)</f>
        <v>-2484.4617959225202</v>
      </c>
      <c r="BE153" s="4">
        <f>step*((-'By group'!BE$4-'By group'!BE$5-'By group'!BE$22)*Population!BE153+'By group'!BE$3*Population!$BO153)</f>
        <v>-3456.8926726451787</v>
      </c>
      <c r="BF153" s="4">
        <f>step*((-'By group'!BF$4-'By group'!BF$5-'By group'!BF$22)*Population!BF153+'By group'!BF$3*Population!$BO153)</f>
        <v>-1282.6775680102523</v>
      </c>
      <c r="BG153" s="4">
        <f>step*((-'By group'!BG$4-'By group'!BG$5-'By group'!BG$22)*Population!BG153+'By group'!BG$3*Population!$BO153)</f>
        <v>-292.74820798667173</v>
      </c>
      <c r="BH153" s="4">
        <f>step*((-'By group'!BH$4-'By group'!BH$5-'By group'!BH$22)*Population!BH153+'By group'!BH$3*Population!$BO153)</f>
        <v>-251.72344708133571</v>
      </c>
      <c r="BI153" s="4">
        <f>step*((-'By group'!BI$4-'By group'!BI$5-'By group'!BI$22)*Population!BI153+'By group'!BI$3*Population!$BO153)</f>
        <v>0</v>
      </c>
      <c r="BJ153" s="4">
        <f>step*((-'By group'!BJ$4-'By group'!BJ$5-'By group'!BJ$22)*Population!BJ153+'By group'!BJ$3*Population!$BO153)</f>
        <v>0</v>
      </c>
      <c r="BK153" s="4">
        <f>step*((-'By group'!BK$4-'By group'!BK$5-'By group'!BK$22)*Population!BK153+'By group'!BK$3*Population!$BO153)</f>
        <v>0</v>
      </c>
      <c r="BL153" s="4">
        <f>step*((-'By group'!BL$4-'By group'!BL$5-'By group'!BL$22)*Population!BL153+'By group'!BL$3*Population!$BO153)</f>
        <v>-165.52653935005085</v>
      </c>
      <c r="BM153" s="4">
        <f>step*((-'By group'!BM$4-'By group'!BM$5-'By group'!BM$22)*Population!BM153+'By group'!BM$3*Population!$BO153)</f>
        <v>-84.285875654107244</v>
      </c>
      <c r="BN153" s="4">
        <f>step*((-'By group'!BN$4-'By group'!BN$5-'By group'!BN$22)*Population!BN153+'By group'!BN$3*Population!$BO153)</f>
        <v>-70.53861077510831</v>
      </c>
      <c r="BO153" s="71">
        <f>-step*SUM(SCR!B153:N153)*Population!B153</f>
        <v>-160290.60169036957</v>
      </c>
      <c r="BP153" s="4">
        <f>step*-SUM('By group'!C$11:C$21)*Population!C153</f>
        <v>-153703.67372715124</v>
      </c>
      <c r="BQ153" s="4">
        <f>step*-SUM('By group'!D$11:D$21)*Population!D153</f>
        <v>-112075.15888001984</v>
      </c>
      <c r="BR153" s="4">
        <f>step*-SUM('By group'!E$11:E$21)*Population!E153</f>
        <v>-46147.195452169748</v>
      </c>
      <c r="BS153" s="4">
        <f>step*-SUM('By group'!F$11:F$21)*Population!F153</f>
        <v>-13799.294030579076</v>
      </c>
      <c r="BT153" s="4">
        <f>step*-SUM('By group'!G$11:G$21)*Population!G153</f>
        <v>-6621.3965414560571</v>
      </c>
      <c r="BU153" s="4">
        <f>step*-SUM('By group'!H$11:H$21)*Population!H153</f>
        <v>0</v>
      </c>
      <c r="BV153" s="4">
        <f>step*-SUM('By group'!I$11:I$21)*Population!I153</f>
        <v>0</v>
      </c>
      <c r="BW153" s="4">
        <f>step*-SUM('By group'!J$11:J$21)*Population!J153</f>
        <v>0</v>
      </c>
      <c r="BX153" s="4">
        <f>step*-SUM('By group'!K$11:K$21)*Population!K153</f>
        <v>0</v>
      </c>
      <c r="BY153" s="4">
        <f>step*-SUM('By group'!L$11:L$21)*Population!L153</f>
        <v>-2332.8016803053297</v>
      </c>
      <c r="BZ153" s="4">
        <f>step*-SUM('By group'!M$11:M$21)*Population!M153</f>
        <v>-1158.0781390525526</v>
      </c>
      <c r="CA153" s="4">
        <f>step*-SUM('By group'!N$11:N$21)*Population!N153</f>
        <v>0</v>
      </c>
      <c r="CB153" s="13">
        <f>-step*SUM(SCR!O153:AA153)*Population!O153</f>
        <v>-79276.834000778748</v>
      </c>
      <c r="CC153" s="4">
        <f>step*-SUM('By group'!P$11:P$21)*Population!P153</f>
        <v>-76009.197719815944</v>
      </c>
      <c r="CD153" s="4">
        <f>step*-SUM('By group'!Q$11:Q$21)*Population!Q153</f>
        <v>-55401.324001422319</v>
      </c>
      <c r="CE153" s="4">
        <f>step*-SUM('By group'!R$11:R$21)*Population!R153</f>
        <v>-22798.9380328033</v>
      </c>
      <c r="CF153" s="4">
        <f>step*-SUM('By group'!S$11:S$21)*Population!S153</f>
        <v>-6814.604880818315</v>
      </c>
      <c r="CG153" s="4">
        <f>step*-SUM('By group'!T$11:T$21)*Population!T153</f>
        <v>-3268.8741712677224</v>
      </c>
      <c r="CH153" s="4">
        <f>step*-SUM('By group'!U$11:U$21)*Population!U153</f>
        <v>0</v>
      </c>
      <c r="CI153" s="4">
        <f>step*-SUM('By group'!V$11:V$21)*Population!V153</f>
        <v>0</v>
      </c>
      <c r="CJ153" s="4">
        <f>step*-SUM('By group'!W$11:W$21)*Population!W153</f>
        <v>0</v>
      </c>
      <c r="CK153" s="4">
        <f>step*-SUM('By group'!X$11:X$21)*Population!X153</f>
        <v>0</v>
      </c>
      <c r="CL153" s="4">
        <f>step*-SUM('By group'!Y$11:Y$21)*Population!Y153</f>
        <v>-1150.971326125034</v>
      </c>
      <c r="CM153" s="4">
        <f>step*-SUM('By group'!Z$11:Z$21)*Population!Z153</f>
        <v>-571.01682925869454</v>
      </c>
      <c r="CN153" s="4">
        <f>step*-SUM('By group'!AA$11:AA$21)*Population!AA153</f>
        <v>0</v>
      </c>
      <c r="CO153" s="13">
        <f>-step*SUM(SCR!AB153:AN153)*Population!AB153</f>
        <v>-5615.8436055414895</v>
      </c>
      <c r="CP153" s="4">
        <f>step*-SUM('By group'!AC$11:AC$21)*Population!AC153</f>
        <v>-5394.279481576762</v>
      </c>
      <c r="CQ153" s="4">
        <f>step*-SUM('By group'!AD$11:AD$21)*Population!AD153</f>
        <v>-3953.5913698473082</v>
      </c>
      <c r="CR153" s="4">
        <f>step*-SUM('By group'!AE$11:AE$21)*Population!AE153</f>
        <v>-1639.5642436809301</v>
      </c>
      <c r="CS153" s="4">
        <f>step*-SUM('By group'!AF$11:AF$21)*Population!AF153</f>
        <v>-492.92920450275273</v>
      </c>
      <c r="CT153" s="4">
        <f>step*-SUM('By group'!AG$11:AG$21)*Population!AG153</f>
        <v>-237.44562294344445</v>
      </c>
      <c r="CU153" s="4">
        <f>step*-SUM('By group'!AH$11:AH$21)*Population!AH153</f>
        <v>0</v>
      </c>
      <c r="CV153" s="4">
        <f>step*-SUM('By group'!AI$11:AI$21)*Population!AI153</f>
        <v>0</v>
      </c>
      <c r="CW153" s="4">
        <f>step*-SUM('By group'!AJ$11:AJ$21)*Population!AJ153</f>
        <v>0</v>
      </c>
      <c r="CX153" s="4">
        <f>step*-SUM('By group'!AK$11:AK$21)*Population!AK153</f>
        <v>0</v>
      </c>
      <c r="CY153" s="4">
        <f>step*-SUM('By group'!AL$11:AL$21)*Population!AL153</f>
        <v>-84.274958040186505</v>
      </c>
      <c r="CZ153" s="4">
        <f>step*-SUM('By group'!AM$11:AM$21)*Population!AM153</f>
        <v>-42.159019437010329</v>
      </c>
      <c r="DA153" s="4">
        <f>step*-SUM('By group'!AN$11:AN$21)*Population!AN153</f>
        <v>0</v>
      </c>
      <c r="DB153" s="13">
        <f>-step*SUM(SCR!AO153:BA153)*Population!AO153</f>
        <v>-18544.797877686917</v>
      </c>
      <c r="DC153" s="4">
        <f>step*-SUM('By group'!AP$11:AP$21)*Population!AP153</f>
        <v>-17779.314507499148</v>
      </c>
      <c r="DD153" s="4">
        <f>step*-SUM('By group'!AQ$11:AQ$21)*Population!AQ153</f>
        <v>-12955.129323344954</v>
      </c>
      <c r="DE153" s="4">
        <f>step*-SUM('By group'!AR$11:AR$21)*Population!AR153</f>
        <v>-5327.8412491566914</v>
      </c>
      <c r="DF153" s="4">
        <f>step*-SUM('By group'!AS$11:AS$21)*Population!AS153</f>
        <v>-1591.3934624096489</v>
      </c>
      <c r="DG153" s="4">
        <f>step*-SUM('By group'!AT$11:AT$21)*Population!AT153</f>
        <v>-762.86936366268321</v>
      </c>
      <c r="DH153" s="4">
        <f>step*-SUM('By group'!AU$11:AU$21)*Population!AU153</f>
        <v>0</v>
      </c>
      <c r="DI153" s="4">
        <f>step*-SUM('By group'!AV$11:AV$21)*Population!AV153</f>
        <v>0</v>
      </c>
      <c r="DJ153" s="4">
        <f>step*-SUM('By group'!AW$11:AW$21)*Population!AW153</f>
        <v>0</v>
      </c>
      <c r="DK153" s="4">
        <f>step*-SUM('By group'!AX$11:AX$21)*Population!AX153</f>
        <v>0</v>
      </c>
      <c r="DL153" s="4">
        <f>step*-SUM('By group'!AY$11:AY$21)*Population!AY153</f>
        <v>-268.14823376218362</v>
      </c>
      <c r="DM153" s="4">
        <f>step*-SUM('By group'!AZ$11:AZ$21)*Population!AZ153</f>
        <v>-132.72099645089733</v>
      </c>
      <c r="DN153" s="4">
        <f>step*-SUM('By group'!BA$11:BA$21)*Population!BA153</f>
        <v>0</v>
      </c>
      <c r="DO153" s="13">
        <f>-step*SUM(SCR!BB153:BN153)*Population!BB153</f>
        <v>-8666.1661561676556</v>
      </c>
      <c r="DP153" s="4">
        <f>step*-SUM('By group'!BC$11:BC$21)*Population!BC153</f>
        <v>-8163.8404336089125</v>
      </c>
      <c r="DQ153" s="4">
        <f>step*-SUM('By group'!BD$11:BD$21)*Population!BD153</f>
        <v>-5646.5040816420906</v>
      </c>
      <c r="DR153" s="4">
        <f>step*-SUM('By group'!BE$11:BE$21)*Population!BE153</f>
        <v>-2160.5579204032365</v>
      </c>
      <c r="DS153" s="4">
        <f>step*-SUM('By group'!BF$11:BF$21)*Population!BF153</f>
        <v>-610.79884190964401</v>
      </c>
      <c r="DT153" s="4">
        <f>step*-SUM('By group'!BG$11:BG$21)*Population!BG153</f>
        <v>-281.48866152564591</v>
      </c>
      <c r="DU153" s="4">
        <f>step*-SUM('By group'!BH$11:BH$21)*Population!BH153</f>
        <v>0</v>
      </c>
      <c r="DV153" s="4">
        <f>step*-SUM('By group'!BI$11:BI$21)*Population!BI153</f>
        <v>0</v>
      </c>
      <c r="DW153" s="4">
        <f>step*-SUM('By group'!BJ$11:BJ$21)*Population!BJ153</f>
        <v>0</v>
      </c>
      <c r="DX153" s="4">
        <f>step*-SUM('By group'!BK$11:BK$21)*Population!BK153</f>
        <v>0</v>
      </c>
      <c r="DY153" s="4">
        <f>step*-SUM('By group'!BL$11:BL$21)*Population!BL153</f>
        <v>-91.959188527806035</v>
      </c>
      <c r="DZ153" s="4">
        <f>step*-SUM('By group'!BM$11:BM$21)*Population!BM153</f>
        <v>-42.142937827053622</v>
      </c>
      <c r="EA153" s="4">
        <f>step*-SUM('By group'!BN$11:BN$21)*Population!BN153</f>
        <v>0</v>
      </c>
      <c r="EB153" s="52">
        <v>0</v>
      </c>
      <c r="EC153" s="4">
        <f t="shared" si="196"/>
        <v>160290.60169036957</v>
      </c>
      <c r="ED153" s="4">
        <f t="shared" si="196"/>
        <v>153703.67372715124</v>
      </c>
      <c r="EE153" s="4">
        <f t="shared" si="197"/>
        <v>112075.15888001984</v>
      </c>
      <c r="EF153" s="4">
        <f t="shared" si="198"/>
        <v>46147.195452169748</v>
      </c>
      <c r="EG153" s="4">
        <f t="shared" si="199"/>
        <v>13799.294030579076</v>
      </c>
      <c r="EH153" s="4">
        <f t="shared" si="199"/>
        <v>6621.3965414560571</v>
      </c>
      <c r="EI153" s="4">
        <v>0</v>
      </c>
      <c r="EJ153" s="4">
        <f t="shared" si="200"/>
        <v>0</v>
      </c>
      <c r="EK153" s="4">
        <f t="shared" si="201"/>
        <v>0</v>
      </c>
      <c r="EL153" s="4">
        <f t="shared" si="202"/>
        <v>0</v>
      </c>
      <c r="EM153" s="4">
        <f t="shared" si="203"/>
        <v>2332.8016803053297</v>
      </c>
      <c r="EN153" s="4">
        <f t="shared" si="204"/>
        <v>1158.0781390525526</v>
      </c>
      <c r="EO153" s="52">
        <v>0</v>
      </c>
      <c r="EP153" s="4">
        <f t="shared" si="205"/>
        <v>79276.834000778748</v>
      </c>
      <c r="EQ153" s="4">
        <f t="shared" si="206"/>
        <v>76009.197719815944</v>
      </c>
      <c r="ER153" s="4">
        <f t="shared" si="207"/>
        <v>55401.324001422319</v>
      </c>
      <c r="ES153" s="4">
        <f t="shared" si="208"/>
        <v>22798.9380328033</v>
      </c>
      <c r="ET153" s="4">
        <f t="shared" si="209"/>
        <v>6814.604880818315</v>
      </c>
      <c r="EU153" s="4">
        <f t="shared" si="210"/>
        <v>3268.8741712677224</v>
      </c>
      <c r="EV153" s="4">
        <v>0</v>
      </c>
      <c r="EW153" s="4">
        <f t="shared" si="211"/>
        <v>0</v>
      </c>
      <c r="EX153" s="4">
        <f t="shared" si="212"/>
        <v>0</v>
      </c>
      <c r="EY153" s="4">
        <f t="shared" si="213"/>
        <v>0</v>
      </c>
      <c r="EZ153" s="4">
        <f t="shared" si="214"/>
        <v>1150.971326125034</v>
      </c>
      <c r="FA153" s="4">
        <f t="shared" si="215"/>
        <v>571.01682925869454</v>
      </c>
      <c r="FB153" s="52">
        <v>0</v>
      </c>
      <c r="FC153" s="4">
        <f t="shared" si="216"/>
        <v>5615.8436055414895</v>
      </c>
      <c r="FD153" s="4">
        <f t="shared" si="217"/>
        <v>5394.279481576762</v>
      </c>
      <c r="FE153" s="4">
        <f t="shared" si="218"/>
        <v>3953.5913698473082</v>
      </c>
      <c r="FF153" s="4">
        <f t="shared" si="219"/>
        <v>1639.5642436809301</v>
      </c>
      <c r="FG153" s="4">
        <f t="shared" si="220"/>
        <v>492.92920450275273</v>
      </c>
      <c r="FH153" s="4">
        <f t="shared" si="221"/>
        <v>237.44562294344445</v>
      </c>
      <c r="FI153" s="4">
        <v>0</v>
      </c>
      <c r="FJ153" s="4">
        <f t="shared" si="222"/>
        <v>0</v>
      </c>
      <c r="FK153" s="4">
        <f t="shared" si="223"/>
        <v>0</v>
      </c>
      <c r="FL153" s="4">
        <f t="shared" si="224"/>
        <v>0</v>
      </c>
      <c r="FM153" s="4">
        <f t="shared" si="225"/>
        <v>84.274958040186505</v>
      </c>
      <c r="FN153" s="9">
        <f t="shared" si="226"/>
        <v>42.159019437010329</v>
      </c>
      <c r="FO153" s="4">
        <v>0</v>
      </c>
      <c r="FP153" s="4">
        <f t="shared" si="227"/>
        <v>18544.797877686917</v>
      </c>
      <c r="FQ153" s="4">
        <f t="shared" si="228"/>
        <v>17779.314507499148</v>
      </c>
      <c r="FR153" s="4">
        <f t="shared" si="229"/>
        <v>12955.129323344954</v>
      </c>
      <c r="FS153" s="4">
        <f t="shared" si="230"/>
        <v>5327.8412491566914</v>
      </c>
      <c r="FT153" s="4">
        <f t="shared" si="231"/>
        <v>1591.3934624096489</v>
      </c>
      <c r="FU153" s="4">
        <f t="shared" si="232"/>
        <v>762.86936366268321</v>
      </c>
      <c r="FV153" s="4">
        <v>0</v>
      </c>
      <c r="FW153" s="4">
        <f t="shared" si="233"/>
        <v>0</v>
      </c>
      <c r="FX153" s="4">
        <f t="shared" si="234"/>
        <v>0</v>
      </c>
      <c r="FY153" s="4">
        <f t="shared" si="235"/>
        <v>0</v>
      </c>
      <c r="FZ153" s="4">
        <f t="shared" si="236"/>
        <v>268.14823376218362</v>
      </c>
      <c r="GA153" s="4">
        <f t="shared" si="237"/>
        <v>132.72099645089733</v>
      </c>
      <c r="GB153" s="4">
        <v>0</v>
      </c>
      <c r="GC153" s="4">
        <f t="shared" si="238"/>
        <v>8666.1661561676556</v>
      </c>
      <c r="GD153" s="4">
        <f t="shared" si="179"/>
        <v>8163.8404336089125</v>
      </c>
      <c r="GE153" s="4">
        <f t="shared" si="180"/>
        <v>5646.5040816420906</v>
      </c>
      <c r="GF153" s="4">
        <f t="shared" si="181"/>
        <v>2160.5579204032365</v>
      </c>
      <c r="GG153" s="4">
        <f t="shared" si="182"/>
        <v>610.79884190964401</v>
      </c>
      <c r="GH153" s="4">
        <f t="shared" si="183"/>
        <v>281.48866152564591</v>
      </c>
      <c r="GI153" s="4">
        <v>0</v>
      </c>
      <c r="GJ153" s="4">
        <f t="shared" si="239"/>
        <v>0</v>
      </c>
      <c r="GK153" s="4">
        <f t="shared" si="240"/>
        <v>0</v>
      </c>
      <c r="GL153" s="4">
        <f t="shared" si="184"/>
        <v>0</v>
      </c>
      <c r="GM153" s="4">
        <f t="shared" si="185"/>
        <v>91.959188527806035</v>
      </c>
      <c r="GN153" s="4">
        <f t="shared" si="186"/>
        <v>42.142937827053622</v>
      </c>
      <c r="GO153" s="52">
        <v>0</v>
      </c>
      <c r="GP153" s="4">
        <f>step*(-'By group'!C$32*Population!C153+'By group'!I$33*Population!I153)</f>
        <v>0</v>
      </c>
      <c r="GQ153" s="4">
        <f>step*(-'By group'!D$32*Population!D153+'By group'!J$33*Population!J153)</f>
        <v>0</v>
      </c>
      <c r="GR153" s="4">
        <f>step*(-'By group'!E$32*Population!E153+'By group'!K$33*Population!K153)</f>
        <v>0</v>
      </c>
      <c r="GS153" s="4">
        <f>step*(-'By group'!F$32*Population!F153+'By group'!L$33*Population!L153)</f>
        <v>-5733.2461751368737</v>
      </c>
      <c r="GT153" s="4">
        <f>step*(-'By group'!G$32*Population!G153+'By group'!M$33*Population!M153)</f>
        <v>-745.24023876493516</v>
      </c>
      <c r="GU153" s="4">
        <f>step*(-'By group'!H$32*Population!H153+'By group'!N$33*Population!N153)</f>
        <v>-651.99712103590468</v>
      </c>
      <c r="GV153" s="46">
        <f t="shared" si="241"/>
        <v>0</v>
      </c>
      <c r="GW153" s="14">
        <f t="shared" si="242"/>
        <v>0</v>
      </c>
      <c r="GX153" s="4">
        <f t="shared" si="243"/>
        <v>0</v>
      </c>
      <c r="GY153" s="4">
        <f t="shared" si="244"/>
        <v>5733.2461751368737</v>
      </c>
      <c r="GZ153" s="4">
        <f t="shared" si="245"/>
        <v>745.24023876493516</v>
      </c>
      <c r="HA153" s="4">
        <f t="shared" si="246"/>
        <v>651.99712103590468</v>
      </c>
      <c r="HB153" s="8">
        <v>0</v>
      </c>
      <c r="HC153" s="4">
        <f>step*(-'By group'!P$32*Population!P153+'By group'!V$33*Population!V153)</f>
        <v>0</v>
      </c>
      <c r="HD153" s="4">
        <f>step*(-'By group'!Q$32*Population!Q153+'By group'!W$33*Population!W153)</f>
        <v>0</v>
      </c>
      <c r="HE153" s="4">
        <f>step*(-'By group'!R$32*Population!R153+'By group'!X$33*Population!X153)</f>
        <v>0</v>
      </c>
      <c r="HF153" s="4">
        <f>step*(-'By group'!S$32*Population!S153+'By group'!Y$33*Population!Y153)</f>
        <v>-2831.8167773466403</v>
      </c>
      <c r="HG153" s="4">
        <f>step*(-'By group'!T$32*Population!T153+'By group'!Z$33*Population!Z153)</f>
        <v>-368.26641962419728</v>
      </c>
      <c r="HH153" s="4">
        <f>step*(-'By group'!U$32*Population!U153+'By group'!AA$33*Population!AA153)</f>
        <v>-322.0238114106499</v>
      </c>
      <c r="HI153" s="14">
        <f t="shared" si="247"/>
        <v>0</v>
      </c>
      <c r="HJ153" s="46">
        <f t="shared" si="248"/>
        <v>0</v>
      </c>
      <c r="HK153" s="4">
        <f t="shared" si="249"/>
        <v>0</v>
      </c>
      <c r="HL153" s="4">
        <f t="shared" si="250"/>
        <v>2831.8167773466403</v>
      </c>
      <c r="HM153" s="4">
        <f t="shared" si="251"/>
        <v>368.26641962419728</v>
      </c>
      <c r="HN153" s="9">
        <f t="shared" si="252"/>
        <v>322.0238114106499</v>
      </c>
      <c r="HO153" s="4">
        <v>0</v>
      </c>
      <c r="HP153" s="4">
        <f>step*(-'By group'!AC$32*Population!AC153+'By group'!AI$33*Population!AI153)</f>
        <v>0</v>
      </c>
      <c r="HQ153" s="4">
        <f>step*(-'By group'!AD$32*Population!AD153+'By group'!AJ$33*Population!AJ153)</f>
        <v>0</v>
      </c>
      <c r="HR153" s="4">
        <f>step*(-'By group'!AE$32*Population!AE153+'By group'!AK$33*Population!AK153)</f>
        <v>0</v>
      </c>
      <c r="HS153" s="4">
        <f>step*(-'By group'!AF$32*Population!AF153+'By group'!AL$33*Population!AL153)</f>
        <v>-204.32712323128311</v>
      </c>
      <c r="HT153" s="4">
        <f>step*(-'By group'!AG$32*Population!AG153+'By group'!AM$33*Population!AM153)</f>
        <v>-26.409614870183731</v>
      </c>
      <c r="HU153" s="4">
        <f>step*(-'By group'!AH$32*Population!AH153+'By group'!AN$33*Population!AN153)</f>
        <v>-23.251556085717155</v>
      </c>
      <c r="HV153" s="14">
        <f t="shared" si="253"/>
        <v>0</v>
      </c>
      <c r="HW153" s="46">
        <f t="shared" si="254"/>
        <v>0</v>
      </c>
      <c r="HX153" s="4">
        <f t="shared" si="255"/>
        <v>0</v>
      </c>
      <c r="HY153" s="4">
        <f t="shared" si="256"/>
        <v>204.32712323128311</v>
      </c>
      <c r="HZ153" s="4">
        <f t="shared" si="257"/>
        <v>26.409614870183731</v>
      </c>
      <c r="IA153" s="4">
        <f t="shared" si="258"/>
        <v>23.251556085717155</v>
      </c>
      <c r="IB153" s="8">
        <v>0</v>
      </c>
      <c r="IC153" s="4">
        <f>step*(-'By group'!AP$32*Population!AP153+'By group'!AV$33*Population!AV153)</f>
        <v>0</v>
      </c>
      <c r="ID153" s="4">
        <f>step*(-'By group'!AQ$32*Population!AQ153+'By group'!AW$33*Population!AW153)</f>
        <v>0</v>
      </c>
      <c r="IE153" s="4">
        <f>step*(-'By group'!AR$32*Population!AR153+'By group'!AX$33*Population!AX153)</f>
        <v>0</v>
      </c>
      <c r="IF153" s="4">
        <f>step*(-'By group'!AS$32*Population!AS153+'By group'!AY$33*Population!AY153)</f>
        <v>-661.62261432373271</v>
      </c>
      <c r="IG153" s="4">
        <f>step*(-'By group'!AT$32*Population!AT153+'By group'!AZ$33*Population!AZ153)</f>
        <v>-86.213374507087977</v>
      </c>
      <c r="IH153" s="4">
        <f>step*(-'By group'!AU$32*Population!AU153+'By group'!BA$33*Population!BA153)</f>
        <v>-75.376688369605986</v>
      </c>
      <c r="II153" s="14">
        <f t="shared" si="187"/>
        <v>0</v>
      </c>
      <c r="IJ153" s="4">
        <f t="shared" si="188"/>
        <v>0</v>
      </c>
      <c r="IK153" s="4">
        <f t="shared" si="259"/>
        <v>0</v>
      </c>
      <c r="IL153" s="4">
        <f t="shared" si="260"/>
        <v>661.62261432373271</v>
      </c>
      <c r="IM153" s="4">
        <f t="shared" si="261"/>
        <v>86.213374507087977</v>
      </c>
      <c r="IN153" s="4">
        <f t="shared" si="262"/>
        <v>75.376688369605986</v>
      </c>
      <c r="IO153" s="8">
        <v>0</v>
      </c>
      <c r="IP153" s="4">
        <f>step*(-'By group'!BC$32*Population!BC153+'By group'!BI$33*Population!BI153)</f>
        <v>0</v>
      </c>
      <c r="IQ153" s="4">
        <f>step*(-'By group'!BD$32*Population!BD153+'By group'!BJ$33*Population!BJ153)</f>
        <v>0</v>
      </c>
      <c r="IR153" s="4">
        <f>step*(-'By group'!BE$32*Population!BE153+'By group'!BK$33*Population!BK153)</f>
        <v>0</v>
      </c>
      <c r="IS153" s="4">
        <f>step*(-'By group'!BF$32*Population!BF153+'By group'!BL$33*Population!BL153)</f>
        <v>-259.41982669091897</v>
      </c>
      <c r="IT153" s="4">
        <f>step*(-'By group'!BG$32*Population!BG153+'By group'!BM$33*Population!BM153)</f>
        <v>-35.226263391602373</v>
      </c>
      <c r="IU153" s="4">
        <f>step*(-'By group'!BH$32*Population!BH153+'By group'!BN$33*Population!BN153)</f>
        <v>-28.827527656599038</v>
      </c>
      <c r="IV153" s="14">
        <f t="shared" si="189"/>
        <v>0</v>
      </c>
      <c r="IW153" s="4">
        <f t="shared" si="190"/>
        <v>0</v>
      </c>
      <c r="IX153" s="4">
        <f t="shared" si="191"/>
        <v>0</v>
      </c>
      <c r="IY153" s="4">
        <f t="shared" si="192"/>
        <v>259.41982669091897</v>
      </c>
      <c r="IZ153" s="4">
        <f t="shared" si="193"/>
        <v>35.226263391602373</v>
      </c>
      <c r="JA153" s="4">
        <f t="shared" si="194"/>
        <v>28.827527656599038</v>
      </c>
      <c r="JB153" s="75">
        <f>step*(+prop_idu_male*'By group'!BB$9*Population!BB153-'By group'!B$8*Population!B153)</f>
        <v>-1122.1374181247295</v>
      </c>
      <c r="JC153" s="46">
        <f>step*(+prop_idu_male*'By group'!BC$9*Population!BC153-'By group'!C$8*Population!C153)</f>
        <v>-6.7055228343244924</v>
      </c>
      <c r="JD153" s="46">
        <f>step*(+prop_idu_male*'By group'!BD$9*Population!BD153-'By group'!D$8*Population!D153)</f>
        <v>-19.704709816815765</v>
      </c>
      <c r="JE153" s="46">
        <f>step*(+prop_idu_male*'By group'!BE$9*Population!BE153-'By group'!E$8*Population!E153)</f>
        <v>-20.48092822160099</v>
      </c>
      <c r="JF153" s="46">
        <f>step*(+prop_idu_male*'By group'!BF$9*Population!BF153-'By group'!F$8*Population!F153)</f>
        <v>-6.1666884049979647</v>
      </c>
      <c r="JG153" s="46">
        <f>step*(+prop_idu_male*'By group'!BG$9*Population!BG153-'By group'!G$8*Population!G153)</f>
        <v>-1.1891647507589014</v>
      </c>
      <c r="JH153" s="46">
        <f>step*(+prop_idu_male*'By group'!BH$9*Population!BH153-'By group'!H$8*Population!H153)</f>
        <v>-1.008194456090493</v>
      </c>
      <c r="JI153" s="46">
        <f>step*(+prop_idu_male*'By group'!BI$9*Population!BI153-'By group'!I$8*Population!I153)</f>
        <v>0</v>
      </c>
      <c r="JJ153" s="46">
        <f>step*(+prop_idu_male*'By group'!BJ$9*Population!BJ153-'By group'!J$8*Population!J153)</f>
        <v>0</v>
      </c>
      <c r="JK153" s="46">
        <f>step*(+prop_idu_male*'By group'!BK$9*Population!BK153-'By group'!K$8*Population!K153)</f>
        <v>0</v>
      </c>
      <c r="JL153" s="46">
        <f>step*(+prop_idu_male*'By group'!BL$9*Population!BL153-'By group'!L$8*Population!L153)</f>
        <v>-2.1120996278385951</v>
      </c>
      <c r="JM153" s="46">
        <f>step*(+prop_idu_male*'By group'!BM$9*Population!BM153-'By group'!M$8*Population!M153)</f>
        <v>-1.0569350882676241</v>
      </c>
      <c r="JN153" s="46">
        <f>step*(+prop_idu_male*'By group'!BN$9*Population!BN153-'By group'!N$8*Population!N153)</f>
        <v>-0.85076680286085204</v>
      </c>
      <c r="JO153" s="45">
        <f>step*(+(1-prop_idu_male)*'By group'!BB$9*Population!BB153-'By group'!O$8*Population!O153-'By group'!O$6*Population!O153+'By group'!AB$7*Population!AB153)</f>
        <v>-8398.9501176099529</v>
      </c>
      <c r="JP153" s="46">
        <f>step*(+(1-prop_idu_male)*'By group'!BC$9*Population!BC153-'By group'!P$8*Population!P153-'By group'!P$6*Population!P153+'By group'!AC$7*Population!AC153)</f>
        <v>-12.872605284985406</v>
      </c>
      <c r="JQ153" s="46">
        <f>step*(+(1-prop_idu_male)*'By group'!BD$9*Population!BD153-'By group'!Q$8*Population!Q153-'By group'!Q$6*Population!Q153+'By group'!AD$7*Population!AD153)</f>
        <v>-37.348359413721113</v>
      </c>
      <c r="JR153" s="46">
        <f>step*(+(1-prop_idu_male)*'By group'!BE$9*Population!BE153-'By group'!R$8*Population!R153-'By group'!R$6*Population!R153+'By group'!AE$7*Population!AE153)</f>
        <v>-38.159009646667315</v>
      </c>
      <c r="JS153" s="46">
        <f>step*(+(1-prop_idu_male)*'By group'!BF$9*Population!BF153-'By group'!S$8*Population!S153-'By group'!S$6*Population!S153+'By group'!AF$7*Population!AF153)</f>
        <v>-11.344647317722389</v>
      </c>
      <c r="JT153" s="46">
        <f>step*(+(1-prop_idu_male)*'By group'!BG$9*Population!BG153-'By group'!T$8*Population!T153-'By group'!T$6*Population!T153+'By group'!AG$7*Population!AG153)</f>
        <v>-2.168188970957289</v>
      </c>
      <c r="JU153" s="46">
        <f>step*(+(1-prop_idu_male)*'By group'!BH$9*Population!BH153-'By group'!U$8*Population!U153-'By group'!U$6*Population!U153+'By group'!AH$7*Population!AH153)</f>
        <v>-1.8103417356936835</v>
      </c>
      <c r="JV153" s="46">
        <f>step*(+(1-prop_idu_male)*'By group'!BI$9*Population!BI153-'By group'!V$8*Population!V153-'By group'!V$6*Population!V153+'By group'!AI$7*Population!AI153)</f>
        <v>0</v>
      </c>
      <c r="JW153" s="46">
        <f>step*(+(1-prop_idu_male)*'By group'!BJ$9*Population!BJ153-'By group'!W$8*Population!W153-'By group'!W$6*Population!W153+'By group'!AJ$7*Population!AJ153)</f>
        <v>0</v>
      </c>
      <c r="JX153" s="46">
        <f>step*(+(1-prop_idu_male)*'By group'!BK$9*Population!BK153-'By group'!X$8*Population!X153-'By group'!X$6*Population!X153+'By group'!AK$7*Population!AK153)</f>
        <v>0</v>
      </c>
      <c r="JY153" s="46">
        <f>step*(+(1-prop_idu_male)*'By group'!BL$9*Population!BL153-'By group'!Y$8*Population!Y153-'By group'!Y$6*Population!Y153+'By group'!AL$7*Population!AL153)</f>
        <v>-3.7878758677492295</v>
      </c>
      <c r="JZ153" s="46">
        <f>step*(+(1-prop_idu_male)*'By group'!BM$9*Population!BM153-'By group'!Z$8*Population!Z153-'By group'!Z$6*Population!Z153+'By group'!AM$7*Population!AM153)</f>
        <v>-1.8638810702641129</v>
      </c>
      <c r="KA153" s="76">
        <f>step*(+(1-prop_idu_male)*'By group'!BN$9*Population!BN153-'By group'!AA$8*Population!AA153-'By group'!AA$6*Population!AA153+'By group'!AN$7*Population!AN153)</f>
        <v>-1.472098753397904</v>
      </c>
      <c r="KB153" s="46">
        <f>step*(+'By group'!O$6*Population!O153-'By group'!AB$7*Population!AB153)</f>
        <v>7187.0748535166786</v>
      </c>
      <c r="KC153" s="46">
        <f>step*(+'By group'!P$6*Population!P153-'By group'!AC$7*Population!AC153)</f>
        <v>9.3170606120028747</v>
      </c>
      <c r="KD153" s="46">
        <f>step*(+'By group'!Q$6*Population!Q153-'By group'!AD$7*Population!AD153)</f>
        <v>26.945675103233697</v>
      </c>
      <c r="KE153" s="46">
        <f>step*(+'By group'!R$6*Population!R153-'By group'!AE$7*Population!AE153)</f>
        <v>27.407708006386642</v>
      </c>
      <c r="KF153" s="46">
        <f>step*(+'By group'!S$6*Population!S153-'By group'!AF$7*Population!AF153)</f>
        <v>8.1205845298861252</v>
      </c>
      <c r="KG153" s="46">
        <f>step*(+'By group'!T$6*Population!T153-'By group'!AG$7*Population!AG153)</f>
        <v>1.5481927760868217</v>
      </c>
      <c r="KH153" s="46">
        <f>step*(+'By group'!U$6*Population!U153-'By group'!AH$7*Population!AH153)</f>
        <v>1.2870885695269285</v>
      </c>
      <c r="KI153" s="46">
        <f>step*(+'By group'!V$6*Population!V153-'By group'!AI$7*Population!AI153)</f>
        <v>0</v>
      </c>
      <c r="KJ153" s="46">
        <f>step*(+'By group'!W$6*Population!W153-'By group'!AJ$7*Population!AJ153)</f>
        <v>0</v>
      </c>
      <c r="KK153" s="46">
        <f>step*(+'By group'!X$6*Population!X153-'By group'!AK$7*Population!AK153)</f>
        <v>0</v>
      </c>
      <c r="KL153" s="46">
        <f>step*(+'By group'!Y$6*Population!Y153-'By group'!AL$7*Population!AL153)</f>
        <v>2.6920800547408783</v>
      </c>
      <c r="KM153" s="46">
        <f>step*(+'By group'!Z$6*Population!Z153-'By group'!AM$7*Population!AM153)</f>
        <v>1.3181500037016507</v>
      </c>
      <c r="KN153" s="46">
        <f>step*(+'By group'!AA$6*Population!AA153-'By group'!AN$7*Population!AN153)</f>
        <v>1.0350470106977743</v>
      </c>
      <c r="KO153" s="45">
        <v>0</v>
      </c>
      <c r="KP153" s="46">
        <v>0</v>
      </c>
      <c r="KQ153" s="46">
        <v>0</v>
      </c>
      <c r="KR153" s="46">
        <v>0</v>
      </c>
      <c r="KS153" s="46">
        <v>0</v>
      </c>
      <c r="KT153" s="46">
        <v>0</v>
      </c>
      <c r="KU153" s="46">
        <v>0</v>
      </c>
      <c r="KV153" s="46">
        <v>0</v>
      </c>
      <c r="KW153" s="46">
        <v>0</v>
      </c>
      <c r="KX153" s="46">
        <v>0</v>
      </c>
      <c r="KY153" s="46">
        <v>0</v>
      </c>
      <c r="KZ153" s="46">
        <v>0</v>
      </c>
      <c r="LA153" s="46">
        <v>0</v>
      </c>
      <c r="LB153" s="188">
        <f>step*(-'By group'!BB$9*Population!BB153+'By group'!B$8*Population!B153+'By group'!O$8*Population!O153)</f>
        <v>2334.0126822180036</v>
      </c>
      <c r="LC153" s="189">
        <f>step*(-'By group'!BC$9*Population!BC153+'By group'!C$8*Population!C153+'By group'!P$8*Population!P153)</f>
        <v>10.261067507307022</v>
      </c>
      <c r="LD153" s="189">
        <f>step*(-'By group'!BD$9*Population!BD153+'By group'!D$8*Population!D153+'By group'!Q$8*Population!Q153)</f>
        <v>30.107394127303177</v>
      </c>
      <c r="LE153" s="189">
        <f>step*(-'By group'!BE$9*Population!BE153+'By group'!E$8*Population!E153+'By group'!R$8*Population!R153)</f>
        <v>31.232229861881667</v>
      </c>
      <c r="LF153" s="189">
        <f>step*(-'By group'!BF$9*Population!BF153+'By group'!F$8*Population!F153+'By group'!S$8*Population!S153)</f>
        <v>9.3907511928342284</v>
      </c>
      <c r="LG153" s="189">
        <f>step*(-'By group'!BG$9*Population!BG153+'By group'!G$8*Population!G153+'By group'!T$8*Population!T153)</f>
        <v>1.8091609456293685</v>
      </c>
      <c r="LH153" s="189">
        <f>step*(-'By group'!BH$9*Population!BH153+'By group'!H$8*Population!H153+'By group'!U$8*Population!U153)</f>
        <v>1.5314476222572482</v>
      </c>
      <c r="LI153" s="189">
        <f>step*(-'By group'!BI$9*Population!BI153+'By group'!I$8*Population!I153+'By group'!V$8*Population!V153)</f>
        <v>0</v>
      </c>
      <c r="LJ153" s="189">
        <f>step*(-'By group'!BJ$9*Population!BJ153+'By group'!J$8*Population!J153+'By group'!W$8*Population!W153)</f>
        <v>0</v>
      </c>
      <c r="LK153" s="189">
        <f>step*(-'By group'!BK$9*Population!BK153+'By group'!K$8*Population!K153+'By group'!X$8*Population!X153)</f>
        <v>0</v>
      </c>
      <c r="LL153" s="189">
        <f>step*(-'By group'!BL$9*Population!BL153+'By group'!L$8*Population!L153+'By group'!Y$8*Population!Y153)</f>
        <v>3.2078954408469453</v>
      </c>
      <c r="LM153" s="189">
        <f>step*(-'By group'!BM$9*Population!BM153+'By group'!M$8*Population!M153+'By group'!Z$8*Population!Z153)</f>
        <v>1.6026661548300865</v>
      </c>
      <c r="LN153" s="189">
        <f>step*(-'By group'!BN$9*Population!BN153+'By group'!N$8*Population!N153+'By group'!AA$8*Population!AA153)</f>
        <v>1.2878185455609816</v>
      </c>
    </row>
    <row r="154" spans="1:326" x14ac:dyDescent="0.25">
      <c r="A154">
        <f t="shared" si="195"/>
        <v>75</v>
      </c>
      <c r="B154" s="52">
        <f>step*((-'By group'!B$4-'By group'!B$5-'By group'!B$22)*Population!B154+'By group'!B$3*Population!$BO154)</f>
        <v>224827.4746148173</v>
      </c>
      <c r="C154" s="4">
        <f>step*((-'By group'!C$4-'By group'!C$5-'By group'!C$22)*Population!C154+'By group'!C$3*Population!$BO154)</f>
        <v>-6165.429968737968</v>
      </c>
      <c r="D154" s="4">
        <f>step*((-'By group'!D$4-'By group'!D$5-'By group'!D$22)*Population!D154+'By group'!D$3*Population!$BO154)</f>
        <v>-40460.614961452811</v>
      </c>
      <c r="E154" s="4">
        <f>step*((-'By group'!E$4-'By group'!E$5-'By group'!E$22)*Population!E154+'By group'!E$3*Population!$BO154)</f>
        <v>-64788.27087436038</v>
      </c>
      <c r="F154" s="4">
        <f>step*((-'By group'!F$4-'By group'!F$5-'By group'!F$22)*Population!F154+'By group'!F$3*Population!$BO154)</f>
        <v>-26292.726339090466</v>
      </c>
      <c r="G154" s="4">
        <f>step*((-'By group'!G$4-'By group'!G$5-'By group'!G$22)*Population!G154+'By group'!G$3*Population!$BO154)</f>
        <v>-6374.5232571920978</v>
      </c>
      <c r="H154" s="4">
        <f>step*((-'By group'!H$4-'By group'!H$5-'By group'!H$22)*Population!H154+'By group'!H$3*Population!$BO154)</f>
        <v>-5921.9246262042943</v>
      </c>
      <c r="I154" s="4">
        <f>step*((-'By group'!I$4-'By group'!I$5-'By group'!I$22)*Population!I154+'By group'!I$3*Population!$BO154)</f>
        <v>0</v>
      </c>
      <c r="J154" s="4">
        <f>step*((-'By group'!J$4-'By group'!J$5-'By group'!J$22)*Population!J154+'By group'!J$3*Population!$BO154)</f>
        <v>0</v>
      </c>
      <c r="K154" s="4">
        <f>step*((-'By group'!K$4-'By group'!K$5-'By group'!K$22)*Population!K154+'By group'!K$3*Population!$BO154)</f>
        <v>0</v>
      </c>
      <c r="L154" s="4">
        <f>step*((-'By group'!L$4-'By group'!L$5-'By group'!L$22)*Population!L154+'By group'!L$3*Population!$BO154)</f>
        <v>-3275.1910554217984</v>
      </c>
      <c r="M154" s="4">
        <f>step*((-'By group'!M$4-'By group'!M$5-'By group'!M$22)*Population!M154+'By group'!M$3*Population!$BO154)</f>
        <v>-1858.203568279713</v>
      </c>
      <c r="N154" s="4">
        <f>step*((-'By group'!N$4-'By group'!N$5-'By group'!N$22)*Population!N154+'By group'!N$3*Population!$BO154)</f>
        <v>-1761.3345134886345</v>
      </c>
      <c r="O154" s="8">
        <f>step*((-'By group'!O$4-'By group'!O$5-'By group'!O$22)*Population!O154+'By group'!O$3*Population!$BO154)</f>
        <v>155905.1929991201</v>
      </c>
      <c r="P154" s="4">
        <f>step*((-'By group'!P$4-'By group'!P$5-'By group'!P$22)*Population!P154+'By group'!P$3*Population!$BO154)</f>
        <v>-3048.9437394680449</v>
      </c>
      <c r="Q154" s="4">
        <f>step*((-'By group'!Q$4-'By group'!Q$5-'By group'!Q$22)*Population!Q154+'By group'!Q$3*Population!$BO154)</f>
        <v>-20000.821025174144</v>
      </c>
      <c r="R154" s="4">
        <f>step*((-'By group'!R$4-'By group'!R$5-'By group'!R$22)*Population!R154+'By group'!R$3*Population!$BO154)</f>
        <v>-32008.913165751306</v>
      </c>
      <c r="S154" s="4">
        <f>step*((-'By group'!S$4-'By group'!S$5-'By group'!S$22)*Population!S154+'By group'!S$3*Population!$BO154)</f>
        <v>-12984.499539770304</v>
      </c>
      <c r="T154" s="4">
        <f>step*((-'By group'!T$4-'By group'!T$5-'By group'!T$22)*Population!T154+'By group'!T$3*Population!$BO154)</f>
        <v>-3147.0416595862353</v>
      </c>
      <c r="U154" s="4">
        <f>step*((-'By group'!U$4-'By group'!U$5-'By group'!U$22)*Population!U154+'By group'!U$3*Population!$BO154)</f>
        <v>-2921.9881755105857</v>
      </c>
      <c r="V154" s="4">
        <f>step*((-'By group'!V$4-'By group'!V$5-'By group'!V$22)*Population!V154+'By group'!V$3*Population!$BO154)</f>
        <v>0</v>
      </c>
      <c r="W154" s="4">
        <f>step*((-'By group'!W$4-'By group'!W$5-'By group'!W$22)*Population!W154+'By group'!W$3*Population!$BO154)</f>
        <v>0</v>
      </c>
      <c r="X154" s="4">
        <f>step*((-'By group'!X$4-'By group'!X$5-'By group'!X$22)*Population!X154+'By group'!X$3*Population!$BO154)</f>
        <v>0</v>
      </c>
      <c r="Y154" s="4">
        <f>step*((-'By group'!Y$4-'By group'!Y$5-'By group'!Y$22)*Population!Y154+'By group'!Y$3*Population!$BO154)</f>
        <v>-1615.9586968895644</v>
      </c>
      <c r="Z154" s="4">
        <f>step*((-'By group'!Z$4-'By group'!Z$5-'By group'!Z$22)*Population!Z154+'By group'!Z$3*Population!$BO154)</f>
        <v>-916.24533550242018</v>
      </c>
      <c r="AA154" s="4">
        <f>step*((-'By group'!AA$4-'By group'!AA$5-'By group'!AA$22)*Population!AA154+'By group'!AA$3*Population!$BO154)</f>
        <v>-867.85065033170497</v>
      </c>
      <c r="AB154" s="8">
        <f>step*((-'By group'!AB$4-'By group'!AB$5-'By group'!AB$22)*Population!AB154+'By group'!AB$3*Population!$BO154)</f>
        <v>-1473.6383302489394</v>
      </c>
      <c r="AC154" s="4">
        <f>step*((-'By group'!AC$4-'By group'!AC$5-'By group'!AC$22)*Population!AC154+'By group'!AC$3*Population!$BO154)</f>
        <v>-216.37557947561686</v>
      </c>
      <c r="AD154" s="4">
        <f>step*((-'By group'!AD$4-'By group'!AD$5-'By group'!AD$22)*Population!AD154+'By group'!AD$3*Population!$BO154)</f>
        <v>-1427.2835735769199</v>
      </c>
      <c r="AE154" s="4">
        <f>step*((-'By group'!AE$4-'By group'!AE$5-'By group'!AE$22)*Population!AE154+'By group'!AE$3*Population!$BO154)</f>
        <v>-2301.8362261760267</v>
      </c>
      <c r="AF154" s="4">
        <f>step*((-'By group'!AF$4-'By group'!AF$5-'By group'!AF$22)*Population!AF154+'By group'!AF$3*Population!$BO154)</f>
        <v>-939.1994608203247</v>
      </c>
      <c r="AG154" s="4">
        <f>step*((-'By group'!AG$4-'By group'!AG$5-'By group'!AG$22)*Population!AG154+'By group'!AG$3*Population!$BO154)</f>
        <v>-228.58964477118781</v>
      </c>
      <c r="AH154" s="4">
        <f>step*((-'By group'!AH$4-'By group'!AH$5-'By group'!AH$22)*Population!AH154+'By group'!AH$3*Population!$BO154)</f>
        <v>-213.81174422138977</v>
      </c>
      <c r="AI154" s="4">
        <f>step*((-'By group'!AI$4-'By group'!AI$5-'By group'!AI$22)*Population!AI154+'By group'!AI$3*Population!$BO154)</f>
        <v>0</v>
      </c>
      <c r="AJ154" s="4">
        <f>step*((-'By group'!AJ$4-'By group'!AJ$5-'By group'!AJ$22)*Population!AJ154+'By group'!AJ$3*Population!$BO154)</f>
        <v>0</v>
      </c>
      <c r="AK154" s="4">
        <f>step*((-'By group'!AK$4-'By group'!AK$5-'By group'!AK$22)*Population!AK154+'By group'!AK$3*Population!$BO154)</f>
        <v>0</v>
      </c>
      <c r="AL154" s="4">
        <f>step*((-'By group'!AL$4-'By group'!AL$5-'By group'!AL$22)*Population!AL154+'By group'!AL$3*Population!$BO154)</f>
        <v>-118.31809253553145</v>
      </c>
      <c r="AM154" s="4">
        <f>step*((-'By group'!AM$4-'By group'!AM$5-'By group'!AM$22)*Population!AM154+'By group'!AM$3*Population!$BO154)</f>
        <v>-67.645572889444139</v>
      </c>
      <c r="AN154" s="4">
        <f>step*((-'By group'!AN$4-'By group'!AN$5-'By group'!AN$22)*Population!AN154+'By group'!AN$3*Population!$BO154)</f>
        <v>-64.69526410474171</v>
      </c>
      <c r="AO154" s="8">
        <f>step*((-'By group'!AO$4-'By group'!AO$5-'By group'!AO$22)*Population!AO154+'By group'!AO$3*Population!$BO154)</f>
        <v>20713.814063118742</v>
      </c>
      <c r="AP154" s="4">
        <f>step*((-'By group'!AP$4-'By group'!AP$5-'By group'!AP$22)*Population!AP154+'By group'!AP$3*Population!$BO154)</f>
        <v>-713.34501189547814</v>
      </c>
      <c r="AQ154" s="4">
        <f>step*((-'By group'!AQ$4-'By group'!AQ$5-'By group'!AQ$22)*Population!AQ154+'By group'!AQ$3*Population!$BO154)</f>
        <v>-4678.2770329016839</v>
      </c>
      <c r="AR154" s="4">
        <f>step*((-'By group'!AR$4-'By group'!AR$5-'By group'!AR$22)*Population!AR154+'By group'!AR$3*Population!$BO154)</f>
        <v>-7482.5411943710133</v>
      </c>
      <c r="AS154" s="4">
        <f>step*((-'By group'!AS$4-'By group'!AS$5-'By group'!AS$22)*Population!AS154+'By group'!AS$3*Population!$BO154)</f>
        <v>-3033.371321408878</v>
      </c>
      <c r="AT154" s="4">
        <f>step*((-'By group'!AT$4-'By group'!AT$5-'By group'!AT$22)*Population!AT154+'By group'!AT$3*Population!$BO154)</f>
        <v>-734.7440615458645</v>
      </c>
      <c r="AU154" s="4">
        <f>step*((-'By group'!AU$4-'By group'!AU$5-'By group'!AU$22)*Population!AU154+'By group'!AU$3*Population!$BO154)</f>
        <v>-681.16456304416522</v>
      </c>
      <c r="AV154" s="4">
        <f>step*((-'By group'!AV$4-'By group'!AV$5-'By group'!AV$22)*Population!AV154+'By group'!AV$3*Population!$BO154)</f>
        <v>0</v>
      </c>
      <c r="AW154" s="4">
        <f>step*((-'By group'!AW$4-'By group'!AW$5-'By group'!AW$22)*Population!AW154+'By group'!AW$3*Population!$BO154)</f>
        <v>0</v>
      </c>
      <c r="AX154" s="4">
        <f>step*((-'By group'!AX$4-'By group'!AX$5-'By group'!AX$22)*Population!AX154+'By group'!AX$3*Population!$BO154)</f>
        <v>0</v>
      </c>
      <c r="AY154" s="4">
        <f>step*((-'By group'!AY$4-'By group'!AY$5-'By group'!AY$22)*Population!AY154+'By group'!AY$3*Population!$BO154)</f>
        <v>-376.67220699767154</v>
      </c>
      <c r="AZ154" s="4">
        <f>step*((-'By group'!AZ$4-'By group'!AZ$5-'By group'!AZ$22)*Population!AZ154+'By group'!AZ$3*Population!$BO154)</f>
        <v>-213.09655572119081</v>
      </c>
      <c r="BA154" s="4">
        <f>step*((-'By group'!BA$4-'By group'!BA$5-'By group'!BA$22)*Population!BA154+'By group'!BA$3*Population!$BO154)</f>
        <v>-201.05425116038367</v>
      </c>
      <c r="BB154" s="8">
        <f>step*((-'By group'!BB$4-'By group'!BB$5-'By group'!BB$22)*Population!BB154+'By group'!BB$3*Population!$BO154)</f>
        <v>6468.8291720286379</v>
      </c>
      <c r="BC154" s="4">
        <f>step*((-'By group'!BC$4-'By group'!BC$5-'By group'!BC$22)*Population!BC154+'By group'!BC$3*Population!$BO154)</f>
        <v>-491.19580785950569</v>
      </c>
      <c r="BD154" s="4">
        <f>step*((-'By group'!BD$4-'By group'!BD$5-'By group'!BD$22)*Population!BD154+'By group'!BD$3*Population!$BO154)</f>
        <v>-2491.3898104413961</v>
      </c>
      <c r="BE154" s="4">
        <f>step*((-'By group'!BE$4-'By group'!BE$5-'By group'!BE$22)*Population!BE154+'By group'!BE$3*Population!$BO154)</f>
        <v>-3466.5383875980679</v>
      </c>
      <c r="BF154" s="4">
        <f>step*((-'By group'!BF$4-'By group'!BF$5-'By group'!BF$22)*Population!BF154+'By group'!BF$3*Population!$BO154)</f>
        <v>-1286.2585793571561</v>
      </c>
      <c r="BG154" s="4">
        <f>step*((-'By group'!BG$4-'By group'!BG$5-'By group'!BG$22)*Population!BG154+'By group'!BG$3*Population!$BO154)</f>
        <v>-293.56587417402358</v>
      </c>
      <c r="BH154" s="4">
        <f>step*((-'By group'!BH$4-'By group'!BH$5-'By group'!BH$22)*Population!BH154+'By group'!BH$3*Population!$BO154)</f>
        <v>-252.4271503881767</v>
      </c>
      <c r="BI154" s="4">
        <f>step*((-'By group'!BI$4-'By group'!BI$5-'By group'!BI$22)*Population!BI154+'By group'!BI$3*Population!$BO154)</f>
        <v>0</v>
      </c>
      <c r="BJ154" s="4">
        <f>step*((-'By group'!BJ$4-'By group'!BJ$5-'By group'!BJ$22)*Population!BJ154+'By group'!BJ$3*Population!$BO154)</f>
        <v>0</v>
      </c>
      <c r="BK154" s="4">
        <f>step*((-'By group'!BK$4-'By group'!BK$5-'By group'!BK$22)*Population!BK154+'By group'!BK$3*Population!$BO154)</f>
        <v>0</v>
      </c>
      <c r="BL154" s="4">
        <f>step*((-'By group'!BL$4-'By group'!BL$5-'By group'!BL$22)*Population!BL154+'By group'!BL$3*Population!$BO154)</f>
        <v>-165.98931883290265</v>
      </c>
      <c r="BM154" s="4">
        <f>step*((-'By group'!BM$4-'By group'!BM$5-'By group'!BM$22)*Population!BM154+'By group'!BM$3*Population!$BO154)</f>
        <v>-84.52180611341501</v>
      </c>
      <c r="BN154" s="4">
        <f>step*((-'By group'!BN$4-'By group'!BN$5-'By group'!BN$22)*Population!BN154+'By group'!BN$3*Population!$BO154)</f>
        <v>-70.73637319933043</v>
      </c>
      <c r="BO154" s="71">
        <f>-step*SUM(SCR!B154:N154)*Population!B154</f>
        <v>-160741.03018567475</v>
      </c>
      <c r="BP154" s="4">
        <f>step*-SUM('By group'!C$11:C$21)*Population!C154</f>
        <v>-154135.7492184492</v>
      </c>
      <c r="BQ154" s="4">
        <f>step*-SUM('By group'!D$11:D$21)*Population!D154</f>
        <v>-112390.59711514669</v>
      </c>
      <c r="BR154" s="4">
        <f>step*-SUM('By group'!E$11:E$21)*Population!E154</f>
        <v>-46277.336338828842</v>
      </c>
      <c r="BS154" s="4">
        <f>step*-SUM('By group'!F$11:F$21)*Population!F154</f>
        <v>-13838.277020573931</v>
      </c>
      <c r="BT154" s="4">
        <f>step*-SUM('By group'!G$11:G$21)*Population!G154</f>
        <v>-6640.1283929084348</v>
      </c>
      <c r="BU154" s="4">
        <f>step*-SUM('By group'!H$11:H$21)*Population!H154</f>
        <v>0</v>
      </c>
      <c r="BV154" s="4">
        <f>step*-SUM('By group'!I$11:I$21)*Population!I154</f>
        <v>0</v>
      </c>
      <c r="BW154" s="4">
        <f>step*-SUM('By group'!J$11:J$21)*Population!J154</f>
        <v>0</v>
      </c>
      <c r="BX154" s="4">
        <f>step*-SUM('By group'!K$11:K$21)*Population!K154</f>
        <v>0</v>
      </c>
      <c r="BY154" s="4">
        <f>step*-SUM('By group'!L$11:L$21)*Population!L154</f>
        <v>-2339.4221824441415</v>
      </c>
      <c r="BZ154" s="4">
        <f>step*-SUM('By group'!M$11:M$21)*Population!M154</f>
        <v>-1161.3772301748206</v>
      </c>
      <c r="CA154" s="4">
        <f>step*-SUM('By group'!N$11:N$21)*Population!N154</f>
        <v>0</v>
      </c>
      <c r="CB154" s="13">
        <f>-step*SUM(SCR!O154:AA154)*Population!O154</f>
        <v>-79500.342544986066</v>
      </c>
      <c r="CC154" s="4">
        <f>step*-SUM('By group'!P$11:P$21)*Population!P154</f>
        <v>-76223.593486701124</v>
      </c>
      <c r="CD154" s="4">
        <f>step*-SUM('By group'!Q$11:Q$21)*Population!Q154</f>
        <v>-55557.836181039289</v>
      </c>
      <c r="CE154" s="4">
        <f>step*-SUM('By group'!R$11:R$21)*Population!R154</f>
        <v>-22863.509404108074</v>
      </c>
      <c r="CF154" s="4">
        <f>step*-SUM('By group'!S$11:S$21)*Population!S154</f>
        <v>-6833.9471261948975</v>
      </c>
      <c r="CG154" s="4">
        <f>step*-SUM('By group'!T$11:T$21)*Population!T154</f>
        <v>-3278.1683954023283</v>
      </c>
      <c r="CH154" s="4">
        <f>step*-SUM('By group'!U$11:U$21)*Population!U154</f>
        <v>0</v>
      </c>
      <c r="CI154" s="4">
        <f>step*-SUM('By group'!V$11:V$21)*Population!V154</f>
        <v>0</v>
      </c>
      <c r="CJ154" s="4">
        <f>step*-SUM('By group'!W$11:W$21)*Population!W154</f>
        <v>0</v>
      </c>
      <c r="CK154" s="4">
        <f>step*-SUM('By group'!X$11:X$21)*Population!X154</f>
        <v>0</v>
      </c>
      <c r="CL154" s="4">
        <f>step*-SUM('By group'!Y$11:Y$21)*Population!Y154</f>
        <v>-1154.2562120639745</v>
      </c>
      <c r="CM154" s="4">
        <f>step*-SUM('By group'!Z$11:Z$21)*Population!Z154</f>
        <v>-572.65333468901269</v>
      </c>
      <c r="CN154" s="4">
        <f>step*-SUM('By group'!AA$11:AA$21)*Population!AA154</f>
        <v>0</v>
      </c>
      <c r="CO154" s="13">
        <f>-step*SUM(SCR!AB154:AN154)*Population!AB154</f>
        <v>-5631.5697540569627</v>
      </c>
      <c r="CP154" s="4">
        <f>step*-SUM('By group'!AC$11:AC$21)*Population!AC154</f>
        <v>-5409.3894868904217</v>
      </c>
      <c r="CQ154" s="4">
        <f>step*-SUM('By group'!AD$11:AD$21)*Population!AD154</f>
        <v>-3964.6765932692224</v>
      </c>
      <c r="CR154" s="4">
        <f>step*-SUM('By group'!AE$11:AE$21)*Population!AE154</f>
        <v>-1644.1687329828762</v>
      </c>
      <c r="CS154" s="4">
        <f>step*-SUM('By group'!AF$11:AF$21)*Population!AF154</f>
        <v>-494.31550569490776</v>
      </c>
      <c r="CT154" s="4">
        <f>step*-SUM('By group'!AG$11:AG$21)*Population!AG154</f>
        <v>-238.11421330332061</v>
      </c>
      <c r="CU154" s="4">
        <f>step*-SUM('By group'!AH$11:AH$21)*Population!AH154</f>
        <v>0</v>
      </c>
      <c r="CV154" s="4">
        <f>step*-SUM('By group'!AI$11:AI$21)*Population!AI154</f>
        <v>0</v>
      </c>
      <c r="CW154" s="4">
        <f>step*-SUM('By group'!AJ$11:AJ$21)*Population!AJ154</f>
        <v>0</v>
      </c>
      <c r="CX154" s="4">
        <f>step*-SUM('By group'!AK$11:AK$21)*Population!AK154</f>
        <v>0</v>
      </c>
      <c r="CY154" s="4">
        <f>step*-SUM('By group'!AL$11:AL$21)*Population!AL154</f>
        <v>-84.512923239665326</v>
      </c>
      <c r="CZ154" s="4">
        <f>step*-SUM('By group'!AM$11:AM$21)*Population!AM154</f>
        <v>-42.278483055902591</v>
      </c>
      <c r="DA154" s="4">
        <f>step*-SUM('By group'!AN$11:AN$21)*Population!AN154</f>
        <v>0</v>
      </c>
      <c r="DB154" s="13">
        <f>-step*SUM(SCR!AO154:BA154)*Population!AO154</f>
        <v>-18601.231967380907</v>
      </c>
      <c r="DC154" s="4">
        <f>step*-SUM('By group'!AP$11:AP$21)*Population!AP154</f>
        <v>-17833.625297386952</v>
      </c>
      <c r="DD154" s="4">
        <f>step*-SUM('By group'!AQ$11:AQ$21)*Population!AQ154</f>
        <v>-12995.213980282457</v>
      </c>
      <c r="DE154" s="4">
        <f>step*-SUM('By group'!AR$11:AR$21)*Population!AR154</f>
        <v>-5344.6722816935808</v>
      </c>
      <c r="DF154" s="4">
        <f>step*-SUM('By group'!AS$11:AS$21)*Population!AS154</f>
        <v>-1596.5112217941464</v>
      </c>
      <c r="DG154" s="4">
        <f>step*-SUM('By group'!AT$11:AT$21)*Population!AT154</f>
        <v>-765.35839744360874</v>
      </c>
      <c r="DH154" s="4">
        <f>step*-SUM('By group'!AU$11:AU$21)*Population!AU154</f>
        <v>0</v>
      </c>
      <c r="DI154" s="4">
        <f>step*-SUM('By group'!AV$11:AV$21)*Population!AV154</f>
        <v>0</v>
      </c>
      <c r="DJ154" s="4">
        <f>step*-SUM('By group'!AW$11:AW$21)*Population!AW154</f>
        <v>0</v>
      </c>
      <c r="DK154" s="4">
        <f>step*-SUM('By group'!AX$11:AX$21)*Population!AX154</f>
        <v>0</v>
      </c>
      <c r="DL154" s="4">
        <f>step*-SUM('By group'!AY$11:AY$21)*Population!AY154</f>
        <v>-269.05157642690818</v>
      </c>
      <c r="DM154" s="4">
        <f>step*-SUM('By group'!AZ$11:AZ$21)*Population!AZ154</f>
        <v>-133.18534732574426</v>
      </c>
      <c r="DN154" s="4">
        <f>step*-SUM('By group'!BA$11:BA$21)*Population!BA154</f>
        <v>0</v>
      </c>
      <c r="DO154" s="13">
        <f>-step*SUM(SCR!BB154:BN154)*Population!BB154</f>
        <v>-8690.3198851882862</v>
      </c>
      <c r="DP154" s="4">
        <f>step*-SUM('By group'!BC$11:BC$21)*Population!BC154</f>
        <v>-8186.5967976584279</v>
      </c>
      <c r="DQ154" s="4">
        <f>step*-SUM('By group'!BD$11:BD$21)*Population!BD154</f>
        <v>-5662.2495691849908</v>
      </c>
      <c r="DR154" s="4">
        <f>step*-SUM('By group'!BE$11:BE$21)*Population!BE154</f>
        <v>-2166.5864922487922</v>
      </c>
      <c r="DS154" s="4">
        <f>step*-SUM('By group'!BF$11:BF$21)*Population!BF154</f>
        <v>-612.50408540816966</v>
      </c>
      <c r="DT154" s="4">
        <f>step*-SUM('By group'!BG$11:BG$21)*Population!BG154</f>
        <v>-282.27487901348422</v>
      </c>
      <c r="DU154" s="4">
        <f>step*-SUM('By group'!BH$11:BH$21)*Population!BH154</f>
        <v>0</v>
      </c>
      <c r="DV154" s="4">
        <f>step*-SUM('By group'!BI$11:BI$21)*Population!BI154</f>
        <v>0</v>
      </c>
      <c r="DW154" s="4">
        <f>step*-SUM('By group'!BJ$11:BJ$21)*Population!BJ154</f>
        <v>0</v>
      </c>
      <c r="DX154" s="4">
        <f>step*-SUM('By group'!BK$11:BK$21)*Population!BK154</f>
        <v>0</v>
      </c>
      <c r="DY154" s="4">
        <f>step*-SUM('By group'!BL$11:BL$21)*Population!BL154</f>
        <v>-92.216288240501484</v>
      </c>
      <c r="DZ154" s="4">
        <f>step*-SUM('By group'!BM$11:BM$21)*Population!BM154</f>
        <v>-42.260903056707505</v>
      </c>
      <c r="EA154" s="4">
        <f>step*-SUM('By group'!BN$11:BN$21)*Population!BN154</f>
        <v>0</v>
      </c>
      <c r="EB154" s="52">
        <v>0</v>
      </c>
      <c r="EC154" s="4">
        <f t="shared" si="196"/>
        <v>160741.03018567475</v>
      </c>
      <c r="ED154" s="4">
        <f t="shared" si="196"/>
        <v>154135.7492184492</v>
      </c>
      <c r="EE154" s="4">
        <f t="shared" si="197"/>
        <v>112390.59711514669</v>
      </c>
      <c r="EF154" s="4">
        <f t="shared" si="198"/>
        <v>46277.336338828842</v>
      </c>
      <c r="EG154" s="4">
        <f t="shared" si="199"/>
        <v>13838.277020573931</v>
      </c>
      <c r="EH154" s="4">
        <f t="shared" si="199"/>
        <v>6640.1283929084348</v>
      </c>
      <c r="EI154" s="4">
        <v>0</v>
      </c>
      <c r="EJ154" s="4">
        <f t="shared" si="200"/>
        <v>0</v>
      </c>
      <c r="EK154" s="4">
        <f t="shared" si="201"/>
        <v>0</v>
      </c>
      <c r="EL154" s="4">
        <f t="shared" si="202"/>
        <v>0</v>
      </c>
      <c r="EM154" s="4">
        <f t="shared" si="203"/>
        <v>2339.4221824441415</v>
      </c>
      <c r="EN154" s="4">
        <f t="shared" si="204"/>
        <v>1161.3772301748206</v>
      </c>
      <c r="EO154" s="52">
        <v>0</v>
      </c>
      <c r="EP154" s="4">
        <f t="shared" si="205"/>
        <v>79500.342544986066</v>
      </c>
      <c r="EQ154" s="4">
        <f t="shared" si="206"/>
        <v>76223.593486701124</v>
      </c>
      <c r="ER154" s="4">
        <f t="shared" si="207"/>
        <v>55557.836181039289</v>
      </c>
      <c r="ES154" s="4">
        <f t="shared" si="208"/>
        <v>22863.509404108074</v>
      </c>
      <c r="ET154" s="4">
        <f t="shared" si="209"/>
        <v>6833.9471261948975</v>
      </c>
      <c r="EU154" s="4">
        <f t="shared" si="210"/>
        <v>3278.1683954023283</v>
      </c>
      <c r="EV154" s="4">
        <v>0</v>
      </c>
      <c r="EW154" s="4">
        <f t="shared" si="211"/>
        <v>0</v>
      </c>
      <c r="EX154" s="4">
        <f t="shared" si="212"/>
        <v>0</v>
      </c>
      <c r="EY154" s="4">
        <f t="shared" si="213"/>
        <v>0</v>
      </c>
      <c r="EZ154" s="4">
        <f t="shared" si="214"/>
        <v>1154.2562120639745</v>
      </c>
      <c r="FA154" s="4">
        <f t="shared" si="215"/>
        <v>572.65333468901269</v>
      </c>
      <c r="FB154" s="52">
        <v>0</v>
      </c>
      <c r="FC154" s="4">
        <f t="shared" si="216"/>
        <v>5631.5697540569627</v>
      </c>
      <c r="FD154" s="4">
        <f t="shared" si="217"/>
        <v>5409.3894868904217</v>
      </c>
      <c r="FE154" s="4">
        <f t="shared" si="218"/>
        <v>3964.6765932692224</v>
      </c>
      <c r="FF154" s="4">
        <f t="shared" si="219"/>
        <v>1644.1687329828762</v>
      </c>
      <c r="FG154" s="4">
        <f t="shared" si="220"/>
        <v>494.31550569490776</v>
      </c>
      <c r="FH154" s="4">
        <f t="shared" si="221"/>
        <v>238.11421330332061</v>
      </c>
      <c r="FI154" s="4">
        <v>0</v>
      </c>
      <c r="FJ154" s="4">
        <f t="shared" si="222"/>
        <v>0</v>
      </c>
      <c r="FK154" s="4">
        <f t="shared" si="223"/>
        <v>0</v>
      </c>
      <c r="FL154" s="4">
        <f t="shared" si="224"/>
        <v>0</v>
      </c>
      <c r="FM154" s="4">
        <f t="shared" si="225"/>
        <v>84.512923239665326</v>
      </c>
      <c r="FN154" s="9">
        <f t="shared" si="226"/>
        <v>42.278483055902591</v>
      </c>
      <c r="FO154" s="4">
        <v>0</v>
      </c>
      <c r="FP154" s="4">
        <f t="shared" si="227"/>
        <v>18601.231967380907</v>
      </c>
      <c r="FQ154" s="4">
        <f t="shared" si="228"/>
        <v>17833.625297386952</v>
      </c>
      <c r="FR154" s="4">
        <f t="shared" si="229"/>
        <v>12995.213980282457</v>
      </c>
      <c r="FS154" s="4">
        <f t="shared" si="230"/>
        <v>5344.6722816935808</v>
      </c>
      <c r="FT154" s="4">
        <f t="shared" si="231"/>
        <v>1596.5112217941464</v>
      </c>
      <c r="FU154" s="4">
        <f t="shared" si="232"/>
        <v>765.35839744360874</v>
      </c>
      <c r="FV154" s="4">
        <v>0</v>
      </c>
      <c r="FW154" s="4">
        <f t="shared" si="233"/>
        <v>0</v>
      </c>
      <c r="FX154" s="4">
        <f t="shared" si="234"/>
        <v>0</v>
      </c>
      <c r="FY154" s="4">
        <f t="shared" si="235"/>
        <v>0</v>
      </c>
      <c r="FZ154" s="4">
        <f t="shared" si="236"/>
        <v>269.05157642690818</v>
      </c>
      <c r="GA154" s="4">
        <f t="shared" si="237"/>
        <v>133.18534732574426</v>
      </c>
      <c r="GB154" s="4">
        <v>0</v>
      </c>
      <c r="GC154" s="4">
        <f t="shared" si="238"/>
        <v>8690.3198851882862</v>
      </c>
      <c r="GD154" s="4">
        <f t="shared" si="179"/>
        <v>8186.5967976584279</v>
      </c>
      <c r="GE154" s="4">
        <f t="shared" si="180"/>
        <v>5662.2495691849908</v>
      </c>
      <c r="GF154" s="4">
        <f t="shared" si="181"/>
        <v>2166.5864922487922</v>
      </c>
      <c r="GG154" s="4">
        <f t="shared" si="182"/>
        <v>612.50408540816966</v>
      </c>
      <c r="GH154" s="4">
        <f t="shared" si="183"/>
        <v>282.27487901348422</v>
      </c>
      <c r="GI154" s="4">
        <v>0</v>
      </c>
      <c r="GJ154" s="4">
        <f t="shared" si="239"/>
        <v>0</v>
      </c>
      <c r="GK154" s="4">
        <f t="shared" si="240"/>
        <v>0</v>
      </c>
      <c r="GL154" s="4">
        <f t="shared" si="184"/>
        <v>0</v>
      </c>
      <c r="GM154" s="4">
        <f t="shared" si="185"/>
        <v>92.216288240501484</v>
      </c>
      <c r="GN154" s="4">
        <f t="shared" si="186"/>
        <v>42.260903056707505</v>
      </c>
      <c r="GO154" s="52">
        <v>0</v>
      </c>
      <c r="GP154" s="4">
        <f>step*(-'By group'!C$32*Population!C154+'By group'!I$33*Population!I154)</f>
        <v>0</v>
      </c>
      <c r="GQ154" s="4">
        <f>step*(-'By group'!D$32*Population!D154+'By group'!J$33*Population!J154)</f>
        <v>0</v>
      </c>
      <c r="GR154" s="4">
        <f>step*(-'By group'!E$32*Population!E154+'By group'!K$33*Population!K154)</f>
        <v>0</v>
      </c>
      <c r="GS154" s="4">
        <f>step*(-'By group'!F$32*Population!F154+'By group'!L$33*Population!L154)</f>
        <v>-5749.4274190648948</v>
      </c>
      <c r="GT154" s="4">
        <f>step*(-'By group'!G$32*Population!G154+'By group'!M$33*Population!M154)</f>
        <v>-747.33706349427678</v>
      </c>
      <c r="GU154" s="4">
        <f>step*(-'By group'!H$32*Population!H154+'By group'!N$33*Population!N154)</f>
        <v>-653.83518659814081</v>
      </c>
      <c r="GV154" s="46">
        <f t="shared" si="241"/>
        <v>0</v>
      </c>
      <c r="GW154" s="14">
        <f t="shared" si="242"/>
        <v>0</v>
      </c>
      <c r="GX154" s="4">
        <f t="shared" si="243"/>
        <v>0</v>
      </c>
      <c r="GY154" s="4">
        <f t="shared" si="244"/>
        <v>5749.4274190648948</v>
      </c>
      <c r="GZ154" s="4">
        <f t="shared" si="245"/>
        <v>747.33706349427678</v>
      </c>
      <c r="HA154" s="4">
        <f t="shared" si="246"/>
        <v>653.83518659814081</v>
      </c>
      <c r="HB154" s="8">
        <v>0</v>
      </c>
      <c r="HC154" s="4">
        <f>step*(-'By group'!P$32*Population!P154+'By group'!V$33*Population!V154)</f>
        <v>0</v>
      </c>
      <c r="HD154" s="4">
        <f>step*(-'By group'!Q$32*Population!Q154+'By group'!W$33*Population!W154)</f>
        <v>0</v>
      </c>
      <c r="HE154" s="4">
        <f>step*(-'By group'!R$32*Population!R154+'By group'!X$33*Population!X154)</f>
        <v>0</v>
      </c>
      <c r="HF154" s="4">
        <f>step*(-'By group'!S$32*Population!S154+'By group'!Y$33*Population!Y154)</f>
        <v>-2839.8454570654612</v>
      </c>
      <c r="HG154" s="4">
        <f>step*(-'By group'!T$32*Population!T154+'By group'!Z$33*Population!Z154)</f>
        <v>-369.30701173595941</v>
      </c>
      <c r="HH154" s="4">
        <f>step*(-'By group'!U$32*Population!U154+'By group'!AA$33*Population!AA154)</f>
        <v>-322.93677359395178</v>
      </c>
      <c r="HI154" s="14">
        <f t="shared" si="247"/>
        <v>0</v>
      </c>
      <c r="HJ154" s="46">
        <f t="shared" si="248"/>
        <v>0</v>
      </c>
      <c r="HK154" s="4">
        <f t="shared" si="249"/>
        <v>0</v>
      </c>
      <c r="HL154" s="4">
        <f t="shared" si="250"/>
        <v>2839.8454570654612</v>
      </c>
      <c r="HM154" s="4">
        <f t="shared" si="251"/>
        <v>369.30701173595941</v>
      </c>
      <c r="HN154" s="9">
        <f t="shared" si="252"/>
        <v>322.93677359395178</v>
      </c>
      <c r="HO154" s="4">
        <v>0</v>
      </c>
      <c r="HP154" s="4">
        <f>step*(-'By group'!AC$32*Population!AC154+'By group'!AI$33*Population!AI154)</f>
        <v>0</v>
      </c>
      <c r="HQ154" s="4">
        <f>step*(-'By group'!AD$32*Population!AD154+'By group'!AJ$33*Population!AJ154)</f>
        <v>0</v>
      </c>
      <c r="HR154" s="4">
        <f>step*(-'By group'!AE$32*Population!AE154+'By group'!AK$33*Population!AK154)</f>
        <v>0</v>
      </c>
      <c r="HS154" s="4">
        <f>step*(-'By group'!AF$32*Population!AF154+'By group'!AL$33*Population!AL154)</f>
        <v>-204.90129122762121</v>
      </c>
      <c r="HT154" s="4">
        <f>step*(-'By group'!AG$32*Population!AG154+'By group'!AM$33*Population!AM154)</f>
        <v>-26.483601132712831</v>
      </c>
      <c r="HU154" s="4">
        <f>step*(-'By group'!AH$32*Population!AH154+'By group'!AN$33*Population!AN154)</f>
        <v>-23.316769031089876</v>
      </c>
      <c r="HV154" s="14">
        <f t="shared" si="253"/>
        <v>0</v>
      </c>
      <c r="HW154" s="46">
        <f t="shared" si="254"/>
        <v>0</v>
      </c>
      <c r="HX154" s="4">
        <f t="shared" si="255"/>
        <v>0</v>
      </c>
      <c r="HY154" s="4">
        <f t="shared" si="256"/>
        <v>204.90129122762121</v>
      </c>
      <c r="HZ154" s="4">
        <f t="shared" si="257"/>
        <v>26.483601132712831</v>
      </c>
      <c r="IA154" s="4">
        <f t="shared" si="258"/>
        <v>23.316769031089876</v>
      </c>
      <c r="IB154" s="8">
        <v>0</v>
      </c>
      <c r="IC154" s="4">
        <f>step*(-'By group'!AP$32*Population!AP154+'By group'!AV$33*Population!AV154)</f>
        <v>0</v>
      </c>
      <c r="ID154" s="4">
        <f>step*(-'By group'!AQ$32*Population!AQ154+'By group'!AW$33*Population!AW154)</f>
        <v>0</v>
      </c>
      <c r="IE154" s="4">
        <f>step*(-'By group'!AR$32*Population!AR154+'By group'!AX$33*Population!AX154)</f>
        <v>0</v>
      </c>
      <c r="IF154" s="4">
        <f>step*(-'By group'!AS$32*Population!AS154+'By group'!AY$33*Population!AY154)</f>
        <v>-663.72982268361909</v>
      </c>
      <c r="IG154" s="4">
        <f>step*(-'By group'!AT$32*Population!AT154+'By group'!AZ$33*Population!AZ154)</f>
        <v>-86.479005825849612</v>
      </c>
      <c r="IH154" s="4">
        <f>step*(-'By group'!AU$32*Population!AU154+'By group'!BA$33*Population!BA154)</f>
        <v>-75.612602205451537</v>
      </c>
      <c r="II154" s="14">
        <f t="shared" si="187"/>
        <v>0</v>
      </c>
      <c r="IJ154" s="4">
        <f t="shared" si="188"/>
        <v>0</v>
      </c>
      <c r="IK154" s="4">
        <f t="shared" si="259"/>
        <v>0</v>
      </c>
      <c r="IL154" s="4">
        <f t="shared" si="260"/>
        <v>663.72982268361909</v>
      </c>
      <c r="IM154" s="4">
        <f t="shared" si="261"/>
        <v>86.479005825849612</v>
      </c>
      <c r="IN154" s="4">
        <f t="shared" si="262"/>
        <v>75.612602205451537</v>
      </c>
      <c r="IO154" s="8">
        <v>0</v>
      </c>
      <c r="IP154" s="4">
        <f>step*(-'By group'!BC$32*Population!BC154+'By group'!BI$33*Population!BI154)</f>
        <v>0</v>
      </c>
      <c r="IQ154" s="4">
        <f>step*(-'By group'!BD$32*Population!BD154+'By group'!BJ$33*Population!BJ154)</f>
        <v>0</v>
      </c>
      <c r="IR154" s="4">
        <f>step*(-'By group'!BE$32*Population!BE154+'By group'!BK$33*Population!BK154)</f>
        <v>0</v>
      </c>
      <c r="IS154" s="4">
        <f>step*(-'By group'!BF$32*Population!BF154+'By group'!BL$33*Population!BL154)</f>
        <v>-260.14389858383407</v>
      </c>
      <c r="IT154" s="4">
        <f>step*(-'By group'!BG$32*Population!BG154+'By group'!BM$33*Population!BM154)</f>
        <v>-35.324524274343098</v>
      </c>
      <c r="IU154" s="4">
        <f>step*(-'By group'!BH$32*Population!BH154+'By group'!BN$33*Population!BN154)</f>
        <v>-28.907992545744825</v>
      </c>
      <c r="IV154" s="14">
        <f t="shared" si="189"/>
        <v>0</v>
      </c>
      <c r="IW154" s="4">
        <f t="shared" si="190"/>
        <v>0</v>
      </c>
      <c r="IX154" s="4">
        <f t="shared" si="191"/>
        <v>0</v>
      </c>
      <c r="IY154" s="4">
        <f t="shared" si="192"/>
        <v>260.14389858383407</v>
      </c>
      <c r="IZ154" s="4">
        <f t="shared" si="193"/>
        <v>35.324524274343098</v>
      </c>
      <c r="JA154" s="4">
        <f t="shared" si="194"/>
        <v>28.907992545744825</v>
      </c>
      <c r="JB154" s="75">
        <f>step*(+prop_idu_male*'By group'!BB$9*Population!BB154-'By group'!B$8*Population!B154)</f>
        <v>-1125.2627111284805</v>
      </c>
      <c r="JC154" s="46">
        <f>step*(+prop_idu_male*'By group'!BC$9*Population!BC154-'By group'!C$8*Population!C154)</f>
        <v>-6.7243958452034489</v>
      </c>
      <c r="JD154" s="46">
        <f>step*(+prop_idu_male*'By group'!BD$9*Population!BD154-'By group'!D$8*Population!D154)</f>
        <v>-19.760239629820546</v>
      </c>
      <c r="JE154" s="46">
        <f>step*(+prop_idu_male*'By group'!BE$9*Population!BE154-'By group'!E$8*Population!E154)</f>
        <v>-20.538764378715868</v>
      </c>
      <c r="JF154" s="46">
        <f>step*(+prop_idu_male*'By group'!BF$9*Population!BF154-'By group'!F$8*Population!F154)</f>
        <v>-6.184133607797162</v>
      </c>
      <c r="JG154" s="46">
        <f>step*(+prop_idu_male*'By group'!BG$9*Population!BG154-'By group'!G$8*Population!G154)</f>
        <v>-1.1925337366552147</v>
      </c>
      <c r="JH154" s="46">
        <f>step*(+prop_idu_male*'By group'!BH$9*Population!BH154-'By group'!H$8*Population!H154)</f>
        <v>-1.0110591531422333</v>
      </c>
      <c r="JI154" s="46">
        <f>step*(+prop_idu_male*'By group'!BI$9*Population!BI154-'By group'!I$8*Population!I154)</f>
        <v>0</v>
      </c>
      <c r="JJ154" s="46">
        <f>step*(+prop_idu_male*'By group'!BJ$9*Population!BJ154-'By group'!J$8*Population!J154)</f>
        <v>0</v>
      </c>
      <c r="JK154" s="46">
        <f>step*(+prop_idu_male*'By group'!BK$9*Population!BK154-'By group'!K$8*Population!K154)</f>
        <v>0</v>
      </c>
      <c r="JL154" s="46">
        <f>step*(+prop_idu_male*'By group'!BL$9*Population!BL154-'By group'!L$8*Population!L154)</f>
        <v>-2.118103090666938</v>
      </c>
      <c r="JM154" s="46">
        <f>step*(+prop_idu_male*'By group'!BM$9*Population!BM154-'By group'!M$8*Population!M154)</f>
        <v>-1.0599510628387225</v>
      </c>
      <c r="JN154" s="46">
        <f>step*(+prop_idu_male*'By group'!BN$9*Population!BN154-'By group'!N$8*Population!N154)</f>
        <v>-0.85320629730776032</v>
      </c>
      <c r="JO154" s="45">
        <f>step*(+(1-prop_idu_male)*'By group'!BB$9*Population!BB154-'By group'!O$8*Population!O154-'By group'!O$6*Population!O154+'By group'!AB$7*Population!AB154)</f>
        <v>-8422.4245282412867</v>
      </c>
      <c r="JP154" s="46">
        <f>step*(+(1-prop_idu_male)*'By group'!BC$9*Population!BC154-'By group'!P$8*Population!P154-'By group'!P$6*Population!P154+'By group'!AC$7*Population!AC154)</f>
        <v>-12.909186099189583</v>
      </c>
      <c r="JQ154" s="46">
        <f>step*(+(1-prop_idu_male)*'By group'!BD$9*Population!BD154-'By group'!Q$8*Population!Q154-'By group'!Q$6*Population!Q154+'By group'!AD$7*Population!AD154)</f>
        <v>-37.454734772460576</v>
      </c>
      <c r="JR154" s="46">
        <f>step*(+(1-prop_idu_male)*'By group'!BE$9*Population!BE154-'By group'!R$8*Population!R154-'By group'!R$6*Population!R154+'By group'!AE$7*Population!AE154)</f>
        <v>-38.268088642131715</v>
      </c>
      <c r="JS154" s="46">
        <f>step*(+(1-prop_idu_male)*'By group'!BF$9*Population!BF154-'By group'!S$8*Population!S154-'By group'!S$6*Population!S154+'By group'!AF$7*Population!AF154)</f>
        <v>-11.377176073686995</v>
      </c>
      <c r="JT154" s="46">
        <f>step*(+(1-prop_idu_male)*'By group'!BG$9*Population!BG154-'By group'!T$8*Population!T154-'By group'!T$6*Population!T154+'By group'!AG$7*Population!AG154)</f>
        <v>-2.1744206350484347</v>
      </c>
      <c r="JU154" s="46">
        <f>step*(+(1-prop_idu_male)*'By group'!BH$9*Population!BH154-'By group'!U$8*Population!U154-'By group'!U$6*Population!U154+'By group'!AH$7*Population!AH154)</f>
        <v>-1.8155664601635837</v>
      </c>
      <c r="JV154" s="46">
        <f>step*(+(1-prop_idu_male)*'By group'!BI$9*Population!BI154-'By group'!V$8*Population!V154-'By group'!V$6*Population!V154+'By group'!AI$7*Population!AI154)</f>
        <v>0</v>
      </c>
      <c r="JW154" s="46">
        <f>step*(+(1-prop_idu_male)*'By group'!BJ$9*Population!BJ154-'By group'!W$8*Population!W154-'By group'!W$6*Population!W154+'By group'!AJ$7*Population!AJ154)</f>
        <v>0</v>
      </c>
      <c r="JX154" s="46">
        <f>step*(+(1-prop_idu_male)*'By group'!BK$9*Population!BK154-'By group'!X$8*Population!X154-'By group'!X$6*Population!X154+'By group'!AK$7*Population!AK154)</f>
        <v>0</v>
      </c>
      <c r="JY154" s="46">
        <f>step*(+(1-prop_idu_male)*'By group'!BL$9*Population!BL154-'By group'!Y$8*Population!Y154-'By group'!Y$6*Population!Y154+'By group'!AL$7*Population!AL154)</f>
        <v>-3.7988175495202539</v>
      </c>
      <c r="JZ154" s="46">
        <f>step*(+(1-prop_idu_male)*'By group'!BM$9*Population!BM154-'By group'!Z$8*Population!Z154-'By group'!Z$6*Population!Z154+'By group'!AM$7*Population!AM154)</f>
        <v>-1.8692926481939343</v>
      </c>
      <c r="KA154" s="76">
        <f>step*(+(1-prop_idu_male)*'By group'!BN$9*Population!BN154-'By group'!AA$8*Population!AA154-'By group'!AA$6*Population!AA154+'By group'!AN$7*Population!AN154)</f>
        <v>-1.4763845841757242</v>
      </c>
      <c r="KB154" s="46">
        <f>step*(+'By group'!O$6*Population!O154-'By group'!AB$7*Population!AB154)</f>
        <v>7207.162522665948</v>
      </c>
      <c r="KC154" s="46">
        <f>step*(+'By group'!P$6*Population!P154-'By group'!AC$7*Population!AC154)</f>
        <v>9.3436043287842807</v>
      </c>
      <c r="KD154" s="46">
        <f>step*(+'By group'!Q$6*Population!Q154-'By group'!AD$7*Population!AD154)</f>
        <v>27.022637484554913</v>
      </c>
      <c r="KE154" s="46">
        <f>step*(+'By group'!R$6*Population!R154-'By group'!AE$7*Population!AE154)</f>
        <v>27.486309887752313</v>
      </c>
      <c r="KF154" s="46">
        <f>step*(+'By group'!S$6*Population!S154-'By group'!AF$7*Population!AF154)</f>
        <v>8.143953736211996</v>
      </c>
      <c r="KG154" s="46">
        <f>step*(+'By group'!T$6*Population!T154-'By group'!AG$7*Population!AG154)</f>
        <v>1.5526599414495874</v>
      </c>
      <c r="KH154" s="46">
        <f>step*(+'By group'!U$6*Population!U154-'By group'!AH$7*Population!AH154)</f>
        <v>1.2908192154705702</v>
      </c>
      <c r="KI154" s="46">
        <f>step*(+'By group'!V$6*Population!V154-'By group'!AI$7*Population!AI154)</f>
        <v>0</v>
      </c>
      <c r="KJ154" s="46">
        <f>step*(+'By group'!W$6*Population!W154-'By group'!AJ$7*Population!AJ154)</f>
        <v>0</v>
      </c>
      <c r="KK154" s="46">
        <f>step*(+'By group'!X$6*Population!X154-'By group'!AK$7*Population!AK154)</f>
        <v>0</v>
      </c>
      <c r="KL154" s="46">
        <f>step*(+'By group'!Y$6*Population!Y154-'By group'!AL$7*Population!AL154)</f>
        <v>2.6998911104005803</v>
      </c>
      <c r="KM154" s="46">
        <f>step*(+'By group'!Z$6*Population!Z154-'By group'!AM$7*Population!AM154)</f>
        <v>1.3219958553389461</v>
      </c>
      <c r="KN154" s="46">
        <f>step*(+'By group'!AA$6*Population!AA154-'By group'!AN$7*Population!AN154)</f>
        <v>1.0380740509227069</v>
      </c>
      <c r="KO154" s="45">
        <v>0</v>
      </c>
      <c r="KP154" s="46">
        <v>0</v>
      </c>
      <c r="KQ154" s="46">
        <v>0</v>
      </c>
      <c r="KR154" s="46">
        <v>0</v>
      </c>
      <c r="KS154" s="46">
        <v>0</v>
      </c>
      <c r="KT154" s="46">
        <v>0</v>
      </c>
      <c r="KU154" s="46">
        <v>0</v>
      </c>
      <c r="KV154" s="46">
        <v>0</v>
      </c>
      <c r="KW154" s="46">
        <v>0</v>
      </c>
      <c r="KX154" s="46">
        <v>0</v>
      </c>
      <c r="KY154" s="46">
        <v>0</v>
      </c>
      <c r="KZ154" s="46">
        <v>0</v>
      </c>
      <c r="LA154" s="46">
        <v>0</v>
      </c>
      <c r="LB154" s="188">
        <f>step*(-'By group'!BB$9*Population!BB154+'By group'!B$8*Population!B154+'By group'!O$8*Population!O154)</f>
        <v>2340.5247167038196</v>
      </c>
      <c r="LC154" s="189">
        <f>step*(-'By group'!BC$9*Population!BC154+'By group'!C$8*Population!C154+'By group'!P$8*Population!P154)</f>
        <v>10.289977615608752</v>
      </c>
      <c r="LD154" s="189">
        <f>step*(-'By group'!BD$9*Population!BD154+'By group'!D$8*Population!D154+'By group'!Q$8*Population!Q154)</f>
        <v>30.192336917726205</v>
      </c>
      <c r="LE154" s="189">
        <f>step*(-'By group'!BE$9*Population!BE154+'By group'!E$8*Population!E154+'By group'!R$8*Population!R154)</f>
        <v>31.320543133095271</v>
      </c>
      <c r="LF154" s="189">
        <f>step*(-'By group'!BF$9*Population!BF154+'By group'!F$8*Population!F154+'By group'!S$8*Population!S154)</f>
        <v>9.4173559452721598</v>
      </c>
      <c r="LG154" s="189">
        <f>step*(-'By group'!BG$9*Population!BG154+'By group'!G$8*Population!G154+'By group'!T$8*Population!T154)</f>
        <v>1.814294430254062</v>
      </c>
      <c r="LH154" s="189">
        <f>step*(-'By group'!BH$9*Population!BH154+'By group'!H$8*Population!H154+'By group'!U$8*Population!U154)</f>
        <v>1.5358063978352468</v>
      </c>
      <c r="LI154" s="189">
        <f>step*(-'By group'!BI$9*Population!BI154+'By group'!I$8*Population!I154+'By group'!V$8*Population!V154)</f>
        <v>0</v>
      </c>
      <c r="LJ154" s="189">
        <f>step*(-'By group'!BJ$9*Population!BJ154+'By group'!J$8*Population!J154+'By group'!W$8*Population!W154)</f>
        <v>0</v>
      </c>
      <c r="LK154" s="189">
        <f>step*(-'By group'!BK$9*Population!BK154+'By group'!K$8*Population!K154+'By group'!X$8*Population!X154)</f>
        <v>0</v>
      </c>
      <c r="LL154" s="189">
        <f>step*(-'By group'!BL$9*Population!BL154+'By group'!L$8*Population!L154+'By group'!Y$8*Population!Y154)</f>
        <v>3.2170295297866116</v>
      </c>
      <c r="LM154" s="189">
        <f>step*(-'By group'!BM$9*Population!BM154+'By group'!M$8*Population!M154+'By group'!Z$8*Population!Z154)</f>
        <v>1.6072478556937106</v>
      </c>
      <c r="LN154" s="189">
        <f>step*(-'By group'!BN$9*Population!BN154+'By group'!N$8*Population!N154+'By group'!AA$8*Population!AA154)</f>
        <v>1.2915168305607774</v>
      </c>
    </row>
    <row r="155" spans="1:326" x14ac:dyDescent="0.25">
      <c r="A155">
        <f t="shared" si="195"/>
        <v>75.5</v>
      </c>
      <c r="B155" s="52">
        <f>step*((-'By group'!B$4-'By group'!B$5-'By group'!B$22)*Population!B155+'By group'!B$3*Population!$BO155)</f>
        <v>225453.09965137043</v>
      </c>
      <c r="C155" s="4">
        <f>step*((-'By group'!C$4-'By group'!C$5-'By group'!C$22)*Population!C155+'By group'!C$3*Population!$BO155)</f>
        <v>-6182.7550328436637</v>
      </c>
      <c r="D155" s="4">
        <f>step*((-'By group'!D$4-'By group'!D$5-'By group'!D$22)*Population!D155+'By group'!D$3*Population!$BO155)</f>
        <v>-40574.444882652599</v>
      </c>
      <c r="E155" s="4">
        <f>step*((-'By group'!E$4-'By group'!E$5-'By group'!E$22)*Population!E155+'By group'!E$3*Population!$BO155)</f>
        <v>-64970.8940336214</v>
      </c>
      <c r="F155" s="4">
        <f>step*((-'By group'!F$4-'By group'!F$5-'By group'!F$22)*Population!F155+'By group'!F$3*Population!$BO155)</f>
        <v>-26366.963410123899</v>
      </c>
      <c r="G155" s="4">
        <f>step*((-'By group'!G$4-'By group'!G$5-'By group'!G$22)*Population!G155+'By group'!G$3*Population!$BO155)</f>
        <v>-6392.5462427702896</v>
      </c>
      <c r="H155" s="4">
        <f>step*((-'By group'!H$4-'By group'!H$5-'By group'!H$22)*Population!H155+'By group'!H$3*Population!$BO155)</f>
        <v>-5938.7143692568015</v>
      </c>
      <c r="I155" s="4">
        <f>step*((-'By group'!I$4-'By group'!I$5-'By group'!I$22)*Population!I155+'By group'!I$3*Population!$BO155)</f>
        <v>0</v>
      </c>
      <c r="J155" s="4">
        <f>step*((-'By group'!J$4-'By group'!J$5-'By group'!J$22)*Population!J155+'By group'!J$3*Population!$BO155)</f>
        <v>0</v>
      </c>
      <c r="K155" s="4">
        <f>step*((-'By group'!K$4-'By group'!K$5-'By group'!K$22)*Population!K155+'By group'!K$3*Population!$BO155)</f>
        <v>0</v>
      </c>
      <c r="L155" s="4">
        <f>step*((-'By group'!L$4-'By group'!L$5-'By group'!L$22)*Population!L155+'By group'!L$3*Population!$BO155)</f>
        <v>-3284.4797808893786</v>
      </c>
      <c r="M155" s="4">
        <f>step*((-'By group'!M$4-'By group'!M$5-'By group'!M$22)*Population!M155+'By group'!M$3*Population!$BO155)</f>
        <v>-1863.4930479933964</v>
      </c>
      <c r="N155" s="4">
        <f>step*((-'By group'!N$4-'By group'!N$5-'By group'!N$22)*Population!N155+'By group'!N$3*Population!$BO155)</f>
        <v>-1766.3718597024017</v>
      </c>
      <c r="O155" s="8">
        <f>step*((-'By group'!O$4-'By group'!O$5-'By group'!O$22)*Population!O155+'By group'!O$3*Population!$BO155)</f>
        <v>156329.96826735814</v>
      </c>
      <c r="P155" s="4">
        <f>step*((-'By group'!P$4-'By group'!P$5-'By group'!P$22)*Population!P155+'By group'!P$3*Population!$BO155)</f>
        <v>-3057.5395847767536</v>
      </c>
      <c r="Q155" s="4">
        <f>step*((-'By group'!Q$4-'By group'!Q$5-'By group'!Q$22)*Population!Q155+'By group'!Q$3*Population!$BO155)</f>
        <v>-20057.294364288515</v>
      </c>
      <c r="R155" s="4">
        <f>step*((-'By group'!R$4-'By group'!R$5-'By group'!R$22)*Population!R155+'By group'!R$3*Population!$BO155)</f>
        <v>-32099.513538906591</v>
      </c>
      <c r="S155" s="4">
        <f>step*((-'By group'!S$4-'By group'!S$5-'By group'!S$22)*Population!S155+'By group'!S$3*Population!$BO155)</f>
        <v>-13021.329159721012</v>
      </c>
      <c r="T155" s="4">
        <f>step*((-'By group'!T$4-'By group'!T$5-'By group'!T$22)*Population!T155+'By group'!T$3*Population!$BO155)</f>
        <v>-3155.9830129067136</v>
      </c>
      <c r="U155" s="4">
        <f>step*((-'By group'!U$4-'By group'!U$5-'By group'!U$22)*Population!U155+'By group'!U$3*Population!$BO155)</f>
        <v>-2930.3165636675567</v>
      </c>
      <c r="V155" s="4">
        <f>step*((-'By group'!V$4-'By group'!V$5-'By group'!V$22)*Population!V155+'By group'!V$3*Population!$BO155)</f>
        <v>0</v>
      </c>
      <c r="W155" s="4">
        <f>step*((-'By group'!W$4-'By group'!W$5-'By group'!W$22)*Population!W155+'By group'!W$3*Population!$BO155)</f>
        <v>0</v>
      </c>
      <c r="X155" s="4">
        <f>step*((-'By group'!X$4-'By group'!X$5-'By group'!X$22)*Population!X155+'By group'!X$3*Population!$BO155)</f>
        <v>0</v>
      </c>
      <c r="Y155" s="4">
        <f>step*((-'By group'!Y$4-'By group'!Y$5-'By group'!Y$22)*Population!Y155+'By group'!Y$3*Population!$BO155)</f>
        <v>-1620.5669180289326</v>
      </c>
      <c r="Z155" s="4">
        <f>step*((-'By group'!Z$4-'By group'!Z$5-'By group'!Z$22)*Population!Z155+'By group'!Z$3*Population!$BO155)</f>
        <v>-918.86895637924476</v>
      </c>
      <c r="AA155" s="4">
        <f>step*((-'By group'!AA$4-'By group'!AA$5-'By group'!AA$22)*Population!AA155+'By group'!AA$3*Population!$BO155)</f>
        <v>-870.34564230157775</v>
      </c>
      <c r="AB155" s="8">
        <f>step*((-'By group'!AB$4-'By group'!AB$5-'By group'!AB$22)*Population!AB155+'By group'!AB$3*Population!$BO155)</f>
        <v>-1477.7165077833413</v>
      </c>
      <c r="AC155" s="4">
        <f>step*((-'By group'!AC$4-'By group'!AC$5-'By group'!AC$22)*Population!AC155+'By group'!AC$3*Population!$BO155)</f>
        <v>-216.98151115640519</v>
      </c>
      <c r="AD155" s="4">
        <f>step*((-'By group'!AD$4-'By group'!AD$5-'By group'!AD$22)*Population!AD155+'By group'!AD$3*Population!$BO155)</f>
        <v>-1431.2842497545148</v>
      </c>
      <c r="AE155" s="4">
        <f>step*((-'By group'!AE$4-'By group'!AE$5-'By group'!AE$22)*Population!AE155+'By group'!AE$3*Population!$BO155)</f>
        <v>-2308.2983383357573</v>
      </c>
      <c r="AF155" s="4">
        <f>step*((-'By group'!AF$4-'By group'!AF$5-'By group'!AF$22)*Population!AF155+'By group'!AF$3*Population!$BO155)</f>
        <v>-941.83978232580921</v>
      </c>
      <c r="AG155" s="4">
        <f>step*((-'By group'!AG$4-'By group'!AG$5-'By group'!AG$22)*Population!AG155+'By group'!AG$3*Population!$BO155)</f>
        <v>-229.23301431418045</v>
      </c>
      <c r="AH155" s="4">
        <f>step*((-'By group'!AH$4-'By group'!AH$5-'By group'!AH$22)*Population!AH155+'By group'!AH$3*Population!$BO155)</f>
        <v>-214.41502182696237</v>
      </c>
      <c r="AI155" s="4">
        <f>step*((-'By group'!AI$4-'By group'!AI$5-'By group'!AI$22)*Population!AI155+'By group'!AI$3*Population!$BO155)</f>
        <v>0</v>
      </c>
      <c r="AJ155" s="4">
        <f>step*((-'By group'!AJ$4-'By group'!AJ$5-'By group'!AJ$22)*Population!AJ155+'By group'!AJ$3*Population!$BO155)</f>
        <v>0</v>
      </c>
      <c r="AK155" s="4">
        <f>step*((-'By group'!AK$4-'By group'!AK$5-'By group'!AK$22)*Population!AK155+'By group'!AK$3*Population!$BO155)</f>
        <v>0</v>
      </c>
      <c r="AL155" s="4">
        <f>step*((-'By group'!AL$4-'By group'!AL$5-'By group'!AL$22)*Population!AL155+'By group'!AL$3*Population!$BO155)</f>
        <v>-118.65200419492921</v>
      </c>
      <c r="AM155" s="4">
        <f>step*((-'By group'!AM$4-'By group'!AM$5-'By group'!AM$22)*Population!AM155+'By group'!AM$3*Population!$BO155)</f>
        <v>-67.83713003203377</v>
      </c>
      <c r="AN155" s="4">
        <f>step*((-'By group'!AN$4-'By group'!AN$5-'By group'!AN$22)*Population!AN155+'By group'!AN$3*Population!$BO155)</f>
        <v>-64.879379997893182</v>
      </c>
      <c r="AO155" s="8">
        <f>step*((-'By group'!AO$4-'By group'!AO$5-'By group'!AO$22)*Population!AO155+'By group'!AO$3*Population!$BO155)</f>
        <v>20786.514394552913</v>
      </c>
      <c r="AP155" s="4">
        <f>step*((-'By group'!AP$4-'By group'!AP$5-'By group'!AP$22)*Population!AP155+'By group'!AP$3*Population!$BO155)</f>
        <v>-715.5154782194171</v>
      </c>
      <c r="AQ155" s="4">
        <f>step*((-'By group'!AQ$4-'By group'!AQ$5-'By group'!AQ$22)*Population!AQ155+'By group'!AQ$3*Population!$BO155)</f>
        <v>-4692.689118479937</v>
      </c>
      <c r="AR155" s="4">
        <f>step*((-'By group'!AR$4-'By group'!AR$5-'By group'!AR$22)*Population!AR155+'By group'!AR$3*Population!$BO155)</f>
        <v>-7506.0612649615141</v>
      </c>
      <c r="AS155" s="4">
        <f>step*((-'By group'!AS$4-'By group'!AS$5-'By group'!AS$22)*Population!AS155+'By group'!AS$3*Population!$BO155)</f>
        <v>-3043.0727054121958</v>
      </c>
      <c r="AT155" s="4">
        <f>step*((-'By group'!AT$4-'By group'!AT$5-'By group'!AT$22)*Population!AT155+'By group'!AT$3*Population!$BO155)</f>
        <v>-737.12720322078212</v>
      </c>
      <c r="AU155" s="4">
        <f>step*((-'By group'!AU$4-'By group'!AU$5-'By group'!AU$22)*Population!AU155+'By group'!AU$3*Population!$BO155)</f>
        <v>-683.43858957557313</v>
      </c>
      <c r="AV155" s="4">
        <f>step*((-'By group'!AV$4-'By group'!AV$5-'By group'!AV$22)*Population!AV155+'By group'!AV$3*Population!$BO155)</f>
        <v>0</v>
      </c>
      <c r="AW155" s="4">
        <f>step*((-'By group'!AW$4-'By group'!AW$5-'By group'!AW$22)*Population!AW155+'By group'!AW$3*Population!$BO155)</f>
        <v>0</v>
      </c>
      <c r="AX155" s="4">
        <f>step*((-'By group'!AX$4-'By group'!AX$5-'By group'!AX$22)*Population!AX155+'By group'!AX$3*Population!$BO155)</f>
        <v>0</v>
      </c>
      <c r="AY155" s="4">
        <f>step*((-'By group'!AY$4-'By group'!AY$5-'By group'!AY$22)*Population!AY155+'By group'!AY$3*Population!$BO155)</f>
        <v>-377.93262974580426</v>
      </c>
      <c r="AZ155" s="4">
        <f>step*((-'By group'!AZ$4-'By group'!AZ$5-'By group'!AZ$22)*Population!AZ155+'By group'!AZ$3*Population!$BO155)</f>
        <v>-213.83645005765663</v>
      </c>
      <c r="BA155" s="4">
        <f>step*((-'By group'!BA$4-'By group'!BA$5-'By group'!BA$22)*Population!BA155+'By group'!BA$3*Population!$BO155)</f>
        <v>-201.78990250561083</v>
      </c>
      <c r="BB155" s="8">
        <f>step*((-'By group'!BB$4-'By group'!BB$5-'By group'!BB$22)*Population!BB155+'By group'!BB$3*Population!$BO155)</f>
        <v>6486.8397102581775</v>
      </c>
      <c r="BC155" s="4">
        <f>step*((-'By group'!BC$4-'By group'!BC$5-'By group'!BC$22)*Population!BC155+'By group'!BC$3*Population!$BO155)</f>
        <v>-492.56484329666341</v>
      </c>
      <c r="BD155" s="4">
        <f>step*((-'By group'!BD$4-'By group'!BD$5-'By group'!BD$22)*Population!BD155+'By group'!BD$3*Population!$BO155)</f>
        <v>-2498.3362834858708</v>
      </c>
      <c r="BE155" s="4">
        <f>step*((-'By group'!BE$4-'By group'!BE$5-'By group'!BE$22)*Population!BE155+'By group'!BE$3*Population!$BO155)</f>
        <v>-3476.2096247934642</v>
      </c>
      <c r="BF155" s="4">
        <f>step*((-'By group'!BF$4-'By group'!BF$5-'By group'!BF$22)*Population!BF155+'By group'!BF$3*Population!$BO155)</f>
        <v>-1289.8490091745862</v>
      </c>
      <c r="BG155" s="4">
        <f>step*((-'By group'!BG$4-'By group'!BG$5-'By group'!BG$22)*Population!BG155+'By group'!BG$3*Population!$BO155)</f>
        <v>-294.38568079193254</v>
      </c>
      <c r="BH155" s="4">
        <f>step*((-'By group'!BH$4-'By group'!BH$5-'By group'!BH$22)*Population!BH155+'By group'!BH$3*Population!$BO155)</f>
        <v>-253.1326799942351</v>
      </c>
      <c r="BI155" s="4">
        <f>step*((-'By group'!BI$4-'By group'!BI$5-'By group'!BI$22)*Population!BI155+'By group'!BI$3*Population!$BO155)</f>
        <v>0</v>
      </c>
      <c r="BJ155" s="4">
        <f>step*((-'By group'!BJ$4-'By group'!BJ$5-'By group'!BJ$22)*Population!BJ155+'By group'!BJ$3*Population!$BO155)</f>
        <v>0</v>
      </c>
      <c r="BK155" s="4">
        <f>step*((-'By group'!BK$4-'By group'!BK$5-'By group'!BK$22)*Population!BK155+'By group'!BK$3*Population!$BO155)</f>
        <v>0</v>
      </c>
      <c r="BL155" s="4">
        <f>step*((-'By group'!BL$4-'By group'!BL$5-'By group'!BL$22)*Population!BL155+'By group'!BL$3*Population!$BO155)</f>
        <v>-166.45329772652215</v>
      </c>
      <c r="BM155" s="4">
        <f>step*((-'By group'!BM$4-'By group'!BM$5-'By group'!BM$22)*Population!BM155+'By group'!BM$3*Population!$BO155)</f>
        <v>-84.758341233456576</v>
      </c>
      <c r="BN155" s="4">
        <f>step*((-'By group'!BN$4-'By group'!BN$5-'By group'!BN$22)*Population!BN155+'By group'!BN$3*Population!$BO155)</f>
        <v>-70.934637711203962</v>
      </c>
      <c r="BO155" s="71">
        <f>-step*SUM(SCR!B155:N155)*Population!B155</f>
        <v>-161192.55925015357</v>
      </c>
      <c r="BP155" s="4">
        <f>step*-SUM('By group'!C$11:C$21)*Population!C155</f>
        <v>-154568.87582109158</v>
      </c>
      <c r="BQ155" s="4">
        <f>step*-SUM('By group'!D$11:D$21)*Population!D155</f>
        <v>-112706.79134070167</v>
      </c>
      <c r="BR155" s="4">
        <f>step*-SUM('By group'!E$11:E$21)*Population!E155</f>
        <v>-46407.781452586714</v>
      </c>
      <c r="BS155" s="4">
        <f>step*-SUM('By group'!F$11:F$21)*Population!F155</f>
        <v>-13877.349163223105</v>
      </c>
      <c r="BT155" s="4">
        <f>step*-SUM('By group'!G$11:G$21)*Population!G155</f>
        <v>-6658.902336219051</v>
      </c>
      <c r="BU155" s="4">
        <f>step*-SUM('By group'!H$11:H$21)*Population!H155</f>
        <v>0</v>
      </c>
      <c r="BV155" s="4">
        <f>step*-SUM('By group'!I$11:I$21)*Population!I155</f>
        <v>0</v>
      </c>
      <c r="BW155" s="4">
        <f>step*-SUM('By group'!J$11:J$21)*Population!J155</f>
        <v>0</v>
      </c>
      <c r="BX155" s="4">
        <f>step*-SUM('By group'!K$11:K$21)*Population!K155</f>
        <v>0</v>
      </c>
      <c r="BY155" s="4">
        <f>step*-SUM('By group'!L$11:L$21)*Population!L155</f>
        <v>-2346.0569863495562</v>
      </c>
      <c r="BZ155" s="4">
        <f>step*-SUM('By group'!M$11:M$21)*Population!M155</f>
        <v>-1164.6831549958729</v>
      </c>
      <c r="CA155" s="4">
        <f>step*-SUM('By group'!N$11:N$21)*Population!N155</f>
        <v>0</v>
      </c>
      <c r="CB155" s="13">
        <f>-step*SUM(SCR!O155:AA155)*Population!O155</f>
        <v>-79724.37575491186</v>
      </c>
      <c r="CC155" s="4">
        <f>step*-SUM('By group'!P$11:P$21)*Population!P155</f>
        <v>-76438.489619418833</v>
      </c>
      <c r="CD155" s="4">
        <f>step*-SUM('By group'!Q$11:Q$21)*Population!Q155</f>
        <v>-55714.7065674681</v>
      </c>
      <c r="CE155" s="4">
        <f>step*-SUM('By group'!R$11:R$21)*Population!R155</f>
        <v>-22928.22395636185</v>
      </c>
      <c r="CF155" s="4">
        <f>step*-SUM('By group'!S$11:S$21)*Population!S155</f>
        <v>-6853.3311366952694</v>
      </c>
      <c r="CG155" s="4">
        <f>step*-SUM('By group'!T$11:T$21)*Population!T155</f>
        <v>-3287.4823051111598</v>
      </c>
      <c r="CH155" s="4">
        <f>step*-SUM('By group'!U$11:U$21)*Population!U155</f>
        <v>0</v>
      </c>
      <c r="CI155" s="4">
        <f>step*-SUM('By group'!V$11:V$21)*Population!V155</f>
        <v>0</v>
      </c>
      <c r="CJ155" s="4">
        <f>step*-SUM('By group'!W$11:W$21)*Population!W155</f>
        <v>0</v>
      </c>
      <c r="CK155" s="4">
        <f>step*-SUM('By group'!X$11:X$21)*Population!X155</f>
        <v>0</v>
      </c>
      <c r="CL155" s="4">
        <f>step*-SUM('By group'!Y$11:Y$21)*Population!Y155</f>
        <v>-1157.5477985920948</v>
      </c>
      <c r="CM155" s="4">
        <f>step*-SUM('By group'!Z$11:Z$21)*Population!Z155</f>
        <v>-574.29309773702801</v>
      </c>
      <c r="CN155" s="4">
        <f>step*-SUM('By group'!AA$11:AA$21)*Population!AA155</f>
        <v>0</v>
      </c>
      <c r="CO155" s="13">
        <f>-step*SUM(SCR!AB155:AN155)*Population!AB155</f>
        <v>-5647.3358829995323</v>
      </c>
      <c r="CP155" s="4">
        <f>step*-SUM('By group'!AC$11:AC$21)*Population!AC155</f>
        <v>-5424.5377789101294</v>
      </c>
      <c r="CQ155" s="4">
        <f>step*-SUM('By group'!AD$11:AD$21)*Population!AD155</f>
        <v>-3975.7895826514305</v>
      </c>
      <c r="CR155" s="4">
        <f>step*-SUM('By group'!AE$11:AE$21)*Population!AE155</f>
        <v>-1648.7845273826836</v>
      </c>
      <c r="CS155" s="4">
        <f>step*-SUM('By group'!AF$11:AF$21)*Population!AF155</f>
        <v>-495.7051485925312</v>
      </c>
      <c r="CT155" s="4">
        <f>step*-SUM('By group'!AG$11:AG$21)*Population!AG155</f>
        <v>-238.78438991060463</v>
      </c>
      <c r="CU155" s="4">
        <f>step*-SUM('By group'!AH$11:AH$21)*Population!AH155</f>
        <v>0</v>
      </c>
      <c r="CV155" s="4">
        <f>step*-SUM('By group'!AI$11:AI$21)*Population!AI155</f>
        <v>0</v>
      </c>
      <c r="CW155" s="4">
        <f>step*-SUM('By group'!AJ$11:AJ$21)*Population!AJ155</f>
        <v>0</v>
      </c>
      <c r="CX155" s="4">
        <f>step*-SUM('By group'!AK$11:AK$21)*Population!AK155</f>
        <v>0</v>
      </c>
      <c r="CY155" s="4">
        <f>step*-SUM('By group'!AL$11:AL$21)*Population!AL155</f>
        <v>-84.751431567806577</v>
      </c>
      <c r="CZ155" s="4">
        <f>step*-SUM('By group'!AM$11:AM$21)*Population!AM155</f>
        <v>-42.398206270021106</v>
      </c>
      <c r="DA155" s="4">
        <f>step*-SUM('By group'!AN$11:AN$21)*Population!AN155</f>
        <v>0</v>
      </c>
      <c r="DB155" s="13">
        <f>-step*SUM(SCR!AO155:BA155)*Population!AO155</f>
        <v>-18657.621413811252</v>
      </c>
      <c r="DC155" s="4">
        <f>step*-SUM('By group'!AP$11:AP$21)*Population!AP155</f>
        <v>-17887.886955485428</v>
      </c>
      <c r="DD155" s="4">
        <f>step*-SUM('By group'!AQ$11:AQ$21)*Population!AQ155</f>
        <v>-13035.247551333159</v>
      </c>
      <c r="DE155" s="4">
        <f>step*-SUM('By group'!AR$11:AR$21)*Population!AR155</f>
        <v>-5361.472332115367</v>
      </c>
      <c r="DF155" s="4">
        <f>step*-SUM('By group'!AS$11:AS$21)*Population!AS155</f>
        <v>-1601.61721337484</v>
      </c>
      <c r="DG155" s="4">
        <f>step*-SUM('By group'!AT$11:AT$21)*Population!AT155</f>
        <v>-767.84083668831465</v>
      </c>
      <c r="DH155" s="4">
        <f>step*-SUM('By group'!AU$11:AU$21)*Population!AU155</f>
        <v>0</v>
      </c>
      <c r="DI155" s="4">
        <f>step*-SUM('By group'!AV$11:AV$21)*Population!AV155</f>
        <v>0</v>
      </c>
      <c r="DJ155" s="4">
        <f>step*-SUM('By group'!AW$11:AW$21)*Population!AW155</f>
        <v>0</v>
      </c>
      <c r="DK155" s="4">
        <f>step*-SUM('By group'!AX$11:AX$21)*Population!AX155</f>
        <v>0</v>
      </c>
      <c r="DL155" s="4">
        <f>step*-SUM('By group'!AY$11:AY$21)*Population!AY155</f>
        <v>-269.95187838986016</v>
      </c>
      <c r="DM155" s="4">
        <f>step*-SUM('By group'!AZ$11:AZ$21)*Population!AZ155</f>
        <v>-133.64778128603538</v>
      </c>
      <c r="DN155" s="4">
        <f>step*-SUM('By group'!BA$11:BA$21)*Population!BA155</f>
        <v>0</v>
      </c>
      <c r="DO155" s="13">
        <f>-step*SUM(SCR!BB155:BN155)*Population!BB155</f>
        <v>-8714.5383324482118</v>
      </c>
      <c r="DP155" s="4">
        <f>step*-SUM('By group'!BC$11:BC$21)*Population!BC155</f>
        <v>-8209.4140549443891</v>
      </c>
      <c r="DQ155" s="4">
        <f>step*-SUM('By group'!BD$11:BD$21)*Population!BD155</f>
        <v>-5678.0370079224331</v>
      </c>
      <c r="DR155" s="4">
        <f>step*-SUM('By group'!BE$11:BE$21)*Population!BE155</f>
        <v>-2172.6310154959151</v>
      </c>
      <c r="DS155" s="4">
        <f>step*-SUM('By group'!BF$11:BF$21)*Population!BF155</f>
        <v>-614.21381389266014</v>
      </c>
      <c r="DT155" s="4">
        <f>step*-SUM('By group'!BG$11:BG$21)*Population!BG155</f>
        <v>-283.06315460762744</v>
      </c>
      <c r="DU155" s="4">
        <f>step*-SUM('By group'!BH$11:BH$21)*Population!BH155</f>
        <v>0</v>
      </c>
      <c r="DV155" s="4">
        <f>step*-SUM('By group'!BI$11:BI$21)*Population!BI155</f>
        <v>0</v>
      </c>
      <c r="DW155" s="4">
        <f>step*-SUM('By group'!BJ$11:BJ$21)*Population!BJ155</f>
        <v>0</v>
      </c>
      <c r="DX155" s="4">
        <f>step*-SUM('By group'!BK$11:BK$21)*Population!BK155</f>
        <v>0</v>
      </c>
      <c r="DY155" s="4">
        <f>step*-SUM('By group'!BL$11:BL$21)*Population!BL155</f>
        <v>-92.474054292512321</v>
      </c>
      <c r="DZ155" s="4">
        <f>step*-SUM('By group'!BM$11:BM$21)*Population!BM155</f>
        <v>-42.379170616728288</v>
      </c>
      <c r="EA155" s="4">
        <f>step*-SUM('By group'!BN$11:BN$21)*Population!BN155</f>
        <v>0</v>
      </c>
      <c r="EB155" s="52">
        <v>0</v>
      </c>
      <c r="EC155" s="4">
        <f t="shared" si="196"/>
        <v>161192.55925015357</v>
      </c>
      <c r="ED155" s="4">
        <f t="shared" si="196"/>
        <v>154568.87582109158</v>
      </c>
      <c r="EE155" s="4">
        <f t="shared" si="197"/>
        <v>112706.79134070167</v>
      </c>
      <c r="EF155" s="4">
        <f t="shared" si="198"/>
        <v>46407.781452586714</v>
      </c>
      <c r="EG155" s="4">
        <f t="shared" si="199"/>
        <v>13877.349163223105</v>
      </c>
      <c r="EH155" s="4">
        <f t="shared" si="199"/>
        <v>6658.902336219051</v>
      </c>
      <c r="EI155" s="4">
        <v>0</v>
      </c>
      <c r="EJ155" s="4">
        <f t="shared" si="200"/>
        <v>0</v>
      </c>
      <c r="EK155" s="4">
        <f t="shared" si="201"/>
        <v>0</v>
      </c>
      <c r="EL155" s="4">
        <f t="shared" si="202"/>
        <v>0</v>
      </c>
      <c r="EM155" s="4">
        <f t="shared" si="203"/>
        <v>2346.0569863495562</v>
      </c>
      <c r="EN155" s="4">
        <f t="shared" si="204"/>
        <v>1164.6831549958729</v>
      </c>
      <c r="EO155" s="52">
        <v>0</v>
      </c>
      <c r="EP155" s="4">
        <f t="shared" si="205"/>
        <v>79724.37575491186</v>
      </c>
      <c r="EQ155" s="4">
        <f t="shared" si="206"/>
        <v>76438.489619418833</v>
      </c>
      <c r="ER155" s="4">
        <f t="shared" si="207"/>
        <v>55714.7065674681</v>
      </c>
      <c r="ES155" s="4">
        <f t="shared" si="208"/>
        <v>22928.22395636185</v>
      </c>
      <c r="ET155" s="4">
        <f t="shared" si="209"/>
        <v>6853.3311366952694</v>
      </c>
      <c r="EU155" s="4">
        <f t="shared" si="210"/>
        <v>3287.4823051111598</v>
      </c>
      <c r="EV155" s="4">
        <v>0</v>
      </c>
      <c r="EW155" s="4">
        <f t="shared" si="211"/>
        <v>0</v>
      </c>
      <c r="EX155" s="4">
        <f t="shared" si="212"/>
        <v>0</v>
      </c>
      <c r="EY155" s="4">
        <f t="shared" si="213"/>
        <v>0</v>
      </c>
      <c r="EZ155" s="4">
        <f t="shared" si="214"/>
        <v>1157.5477985920948</v>
      </c>
      <c r="FA155" s="4">
        <f t="shared" si="215"/>
        <v>574.29309773702801</v>
      </c>
      <c r="FB155" s="52">
        <v>0</v>
      </c>
      <c r="FC155" s="4">
        <f t="shared" si="216"/>
        <v>5647.3358829995323</v>
      </c>
      <c r="FD155" s="4">
        <f t="shared" si="217"/>
        <v>5424.5377789101294</v>
      </c>
      <c r="FE155" s="4">
        <f t="shared" si="218"/>
        <v>3975.7895826514305</v>
      </c>
      <c r="FF155" s="4">
        <f t="shared" si="219"/>
        <v>1648.7845273826836</v>
      </c>
      <c r="FG155" s="4">
        <f t="shared" si="220"/>
        <v>495.7051485925312</v>
      </c>
      <c r="FH155" s="4">
        <f t="shared" si="221"/>
        <v>238.78438991060463</v>
      </c>
      <c r="FI155" s="4">
        <v>0</v>
      </c>
      <c r="FJ155" s="4">
        <f t="shared" si="222"/>
        <v>0</v>
      </c>
      <c r="FK155" s="4">
        <f t="shared" si="223"/>
        <v>0</v>
      </c>
      <c r="FL155" s="4">
        <f t="shared" si="224"/>
        <v>0</v>
      </c>
      <c r="FM155" s="4">
        <f t="shared" si="225"/>
        <v>84.751431567806577</v>
      </c>
      <c r="FN155" s="9">
        <f t="shared" si="226"/>
        <v>42.398206270021106</v>
      </c>
      <c r="FO155" s="4">
        <v>0</v>
      </c>
      <c r="FP155" s="4">
        <f t="shared" si="227"/>
        <v>18657.621413811252</v>
      </c>
      <c r="FQ155" s="4">
        <f t="shared" si="228"/>
        <v>17887.886955485428</v>
      </c>
      <c r="FR155" s="4">
        <f t="shared" si="229"/>
        <v>13035.247551333159</v>
      </c>
      <c r="FS155" s="4">
        <f t="shared" si="230"/>
        <v>5361.472332115367</v>
      </c>
      <c r="FT155" s="4">
        <f t="shared" si="231"/>
        <v>1601.61721337484</v>
      </c>
      <c r="FU155" s="4">
        <f t="shared" si="232"/>
        <v>767.84083668831465</v>
      </c>
      <c r="FV155" s="4">
        <v>0</v>
      </c>
      <c r="FW155" s="4">
        <f t="shared" si="233"/>
        <v>0</v>
      </c>
      <c r="FX155" s="4">
        <f t="shared" si="234"/>
        <v>0</v>
      </c>
      <c r="FY155" s="4">
        <f t="shared" si="235"/>
        <v>0</v>
      </c>
      <c r="FZ155" s="4">
        <f t="shared" si="236"/>
        <v>269.95187838986016</v>
      </c>
      <c r="GA155" s="4">
        <f t="shared" si="237"/>
        <v>133.64778128603538</v>
      </c>
      <c r="GB155" s="4">
        <v>0</v>
      </c>
      <c r="GC155" s="4">
        <f t="shared" si="238"/>
        <v>8714.5383324482118</v>
      </c>
      <c r="GD155" s="4">
        <f t="shared" si="179"/>
        <v>8209.4140549443891</v>
      </c>
      <c r="GE155" s="4">
        <f t="shared" si="180"/>
        <v>5678.0370079224331</v>
      </c>
      <c r="GF155" s="4">
        <f t="shared" si="181"/>
        <v>2172.6310154959151</v>
      </c>
      <c r="GG155" s="4">
        <f t="shared" si="182"/>
        <v>614.21381389266014</v>
      </c>
      <c r="GH155" s="4">
        <f t="shared" si="183"/>
        <v>283.06315460762744</v>
      </c>
      <c r="GI155" s="4">
        <v>0</v>
      </c>
      <c r="GJ155" s="4">
        <f t="shared" si="239"/>
        <v>0</v>
      </c>
      <c r="GK155" s="4">
        <f t="shared" si="240"/>
        <v>0</v>
      </c>
      <c r="GL155" s="4">
        <f t="shared" si="184"/>
        <v>0</v>
      </c>
      <c r="GM155" s="4">
        <f t="shared" si="185"/>
        <v>92.474054292512321</v>
      </c>
      <c r="GN155" s="4">
        <f t="shared" si="186"/>
        <v>42.379170616728288</v>
      </c>
      <c r="GO155" s="52">
        <v>0</v>
      </c>
      <c r="GP155" s="4">
        <f>step*(-'By group'!C$32*Population!C155+'By group'!I$33*Population!I155)</f>
        <v>0</v>
      </c>
      <c r="GQ155" s="4">
        <f>step*(-'By group'!D$32*Population!D155+'By group'!J$33*Population!J155)</f>
        <v>0</v>
      </c>
      <c r="GR155" s="4">
        <f>step*(-'By group'!E$32*Population!E155+'By group'!K$33*Population!K155)</f>
        <v>0</v>
      </c>
      <c r="GS155" s="4">
        <f>step*(-'By group'!F$32*Population!F155+'By group'!L$33*Population!L155)</f>
        <v>-5765.6460884367743</v>
      </c>
      <c r="GT155" s="4">
        <f>step*(-'By group'!G$32*Population!G155+'By group'!M$33*Population!M155)</f>
        <v>-749.43888974587389</v>
      </c>
      <c r="GU155" s="4">
        <f>step*(-'By group'!H$32*Population!H155+'By group'!N$33*Population!N155)</f>
        <v>-655.6774452211082</v>
      </c>
      <c r="GV155" s="46">
        <f t="shared" si="241"/>
        <v>0</v>
      </c>
      <c r="GW155" s="14">
        <f t="shared" si="242"/>
        <v>0</v>
      </c>
      <c r="GX155" s="4">
        <f t="shared" si="243"/>
        <v>0</v>
      </c>
      <c r="GY155" s="4">
        <f t="shared" si="244"/>
        <v>5765.6460884367743</v>
      </c>
      <c r="GZ155" s="4">
        <f t="shared" si="245"/>
        <v>749.43888974587389</v>
      </c>
      <c r="HA155" s="4">
        <f t="shared" si="246"/>
        <v>655.6774452211082</v>
      </c>
      <c r="HB155" s="8">
        <v>0</v>
      </c>
      <c r="HC155" s="4">
        <f>step*(-'By group'!P$32*Population!P155+'By group'!V$33*Population!V155)</f>
        <v>0</v>
      </c>
      <c r="HD155" s="4">
        <f>step*(-'By group'!Q$32*Population!Q155+'By group'!W$33*Population!W155)</f>
        <v>0</v>
      </c>
      <c r="HE155" s="4">
        <f>step*(-'By group'!R$32*Population!R155+'By group'!X$33*Population!X155)</f>
        <v>0</v>
      </c>
      <c r="HF155" s="4">
        <f>step*(-'By group'!S$32*Population!S155+'By group'!Y$33*Population!Y155)</f>
        <v>-2847.8916690515871</v>
      </c>
      <c r="HG155" s="4">
        <f>step*(-'By group'!T$32*Population!T155+'By group'!Z$33*Population!Z155)</f>
        <v>-370.34991215371798</v>
      </c>
      <c r="HH155" s="4">
        <f>step*(-'By group'!U$32*Population!U155+'By group'!AA$33*Population!AA155)</f>
        <v>-323.85159075165609</v>
      </c>
      <c r="HI155" s="14">
        <f t="shared" si="247"/>
        <v>0</v>
      </c>
      <c r="HJ155" s="46">
        <f t="shared" si="248"/>
        <v>0</v>
      </c>
      <c r="HK155" s="4">
        <f t="shared" si="249"/>
        <v>0</v>
      </c>
      <c r="HL155" s="4">
        <f t="shared" si="250"/>
        <v>2847.8916690515871</v>
      </c>
      <c r="HM155" s="4">
        <f t="shared" si="251"/>
        <v>370.34991215371798</v>
      </c>
      <c r="HN155" s="9">
        <f t="shared" si="252"/>
        <v>323.85159075165609</v>
      </c>
      <c r="HO155" s="4">
        <v>0</v>
      </c>
      <c r="HP155" s="4">
        <f>step*(-'By group'!AC$32*Population!AC155+'By group'!AI$33*Population!AI155)</f>
        <v>0</v>
      </c>
      <c r="HQ155" s="4">
        <f>step*(-'By group'!AD$32*Population!AD155+'By group'!AJ$33*Population!AJ155)</f>
        <v>0</v>
      </c>
      <c r="HR155" s="4">
        <f>step*(-'By group'!AE$32*Population!AE155+'By group'!AK$33*Population!AK155)</f>
        <v>0</v>
      </c>
      <c r="HS155" s="4">
        <f>step*(-'By group'!AF$32*Population!AF155+'By group'!AL$33*Population!AL155)</f>
        <v>-205.4768585123623</v>
      </c>
      <c r="HT155" s="4">
        <f>step*(-'By group'!AG$32*Population!AG155+'By group'!AM$33*Population!AM155)</f>
        <v>-26.557774847110373</v>
      </c>
      <c r="HU155" s="4">
        <f>step*(-'By group'!AH$32*Population!AH155+'By group'!AN$33*Population!AN155)</f>
        <v>-23.382143443576126</v>
      </c>
      <c r="HV155" s="14">
        <f t="shared" si="253"/>
        <v>0</v>
      </c>
      <c r="HW155" s="46">
        <f t="shared" si="254"/>
        <v>0</v>
      </c>
      <c r="HX155" s="4">
        <f t="shared" si="255"/>
        <v>0</v>
      </c>
      <c r="HY155" s="4">
        <f t="shared" si="256"/>
        <v>205.4768585123623</v>
      </c>
      <c r="HZ155" s="4">
        <f t="shared" si="257"/>
        <v>26.557774847110373</v>
      </c>
      <c r="IA155" s="4">
        <f t="shared" si="258"/>
        <v>23.382143443576126</v>
      </c>
      <c r="IB155" s="8">
        <v>0</v>
      </c>
      <c r="IC155" s="4">
        <f>step*(-'By group'!AP$32*Population!AP155+'By group'!AV$33*Population!AV155)</f>
        <v>0</v>
      </c>
      <c r="ID155" s="4">
        <f>step*(-'By group'!AQ$32*Population!AQ155+'By group'!AW$33*Population!AW155)</f>
        <v>0</v>
      </c>
      <c r="IE155" s="4">
        <f>step*(-'By group'!AR$32*Population!AR155+'By group'!AX$33*Population!AX155)</f>
        <v>0</v>
      </c>
      <c r="IF155" s="4">
        <f>step*(-'By group'!AS$32*Population!AS155+'By group'!AY$33*Population!AY155)</f>
        <v>-665.83266749248992</v>
      </c>
      <c r="IG155" s="4">
        <f>step*(-'By group'!AT$32*Population!AT155+'By group'!AZ$33*Population!AZ155)</f>
        <v>-86.744276694645251</v>
      </c>
      <c r="IH155" s="4">
        <f>step*(-'By group'!AU$32*Population!AU155+'By group'!BA$33*Population!BA155)</f>
        <v>-75.848071355880847</v>
      </c>
      <c r="II155" s="14">
        <f t="shared" si="187"/>
        <v>0</v>
      </c>
      <c r="IJ155" s="4">
        <f t="shared" si="188"/>
        <v>0</v>
      </c>
      <c r="IK155" s="4">
        <f t="shared" si="259"/>
        <v>0</v>
      </c>
      <c r="IL155" s="4">
        <f t="shared" si="260"/>
        <v>665.83266749248992</v>
      </c>
      <c r="IM155" s="4">
        <f t="shared" si="261"/>
        <v>86.744276694645251</v>
      </c>
      <c r="IN155" s="4">
        <f t="shared" si="262"/>
        <v>75.848071355880847</v>
      </c>
      <c r="IO155" s="8">
        <v>0</v>
      </c>
      <c r="IP155" s="4">
        <f>step*(-'By group'!BC$32*Population!BC155+'By group'!BI$33*Population!BI155)</f>
        <v>0</v>
      </c>
      <c r="IQ155" s="4">
        <f>step*(-'By group'!BD$32*Population!BD155+'By group'!BJ$33*Population!BJ155)</f>
        <v>0</v>
      </c>
      <c r="IR155" s="4">
        <f>step*(-'By group'!BE$32*Population!BE155+'By group'!BK$33*Population!BK155)</f>
        <v>0</v>
      </c>
      <c r="IS155" s="4">
        <f>step*(-'By group'!BF$32*Population!BF155+'By group'!BL$33*Population!BL155)</f>
        <v>-260.86987980007393</v>
      </c>
      <c r="IT155" s="4">
        <f>step*(-'By group'!BG$32*Population!BG155+'By group'!BM$33*Population!BM155)</f>
        <v>-35.423045613161349</v>
      </c>
      <c r="IU155" s="4">
        <f>step*(-'By group'!BH$32*Population!BH155+'By group'!BN$33*Population!BN155)</f>
        <v>-28.988668688772655</v>
      </c>
      <c r="IV155" s="14">
        <f t="shared" si="189"/>
        <v>0</v>
      </c>
      <c r="IW155" s="4">
        <f t="shared" si="190"/>
        <v>0</v>
      </c>
      <c r="IX155" s="4">
        <f t="shared" si="191"/>
        <v>0</v>
      </c>
      <c r="IY155" s="4">
        <f t="shared" si="192"/>
        <v>260.86987980007393</v>
      </c>
      <c r="IZ155" s="4">
        <f t="shared" si="193"/>
        <v>35.423045613161349</v>
      </c>
      <c r="JA155" s="4">
        <f t="shared" si="194"/>
        <v>28.988668688772655</v>
      </c>
      <c r="JB155" s="75">
        <f>step*(+prop_idu_male*'By group'!BB$9*Population!BB155-'By group'!B$8*Population!B155)</f>
        <v>-1128.3964861339562</v>
      </c>
      <c r="JC155" s="46">
        <f>step*(+prop_idu_male*'By group'!BC$9*Population!BC155-'By group'!C$8*Population!C155)</f>
        <v>-6.7433141044612528</v>
      </c>
      <c r="JD155" s="46">
        <f>step*(+prop_idu_male*'By group'!BD$9*Population!BD155-'By group'!D$8*Population!D155)</f>
        <v>-19.815900504337566</v>
      </c>
      <c r="JE155" s="46">
        <f>step*(+prop_idu_male*'By group'!BE$9*Population!BE155-'By group'!E$8*Population!E155)</f>
        <v>-20.596733507698257</v>
      </c>
      <c r="JF155" s="46">
        <f>step*(+prop_idu_male*'By group'!BF$9*Population!BF155-'By group'!F$8*Population!F155)</f>
        <v>-6.2016180049403609</v>
      </c>
      <c r="JG155" s="46">
        <f>step*(+prop_idu_male*'By group'!BG$9*Population!BG155-'By group'!G$8*Population!G155)</f>
        <v>-1.1959101530321492</v>
      </c>
      <c r="JH155" s="46">
        <f>step*(+prop_idu_male*'By group'!BH$9*Population!BH155-'By group'!H$8*Population!H155)</f>
        <v>-1.0139299640925885</v>
      </c>
      <c r="JI155" s="46">
        <f>step*(+prop_idu_male*'By group'!BI$9*Population!BI155-'By group'!I$8*Population!I155)</f>
        <v>0</v>
      </c>
      <c r="JJ155" s="46">
        <f>step*(+prop_idu_male*'By group'!BJ$9*Population!BJ155-'By group'!J$8*Population!J155)</f>
        <v>0</v>
      </c>
      <c r="JK155" s="46">
        <f>step*(+prop_idu_male*'By group'!BK$9*Population!BK155-'By group'!K$8*Population!K155)</f>
        <v>0</v>
      </c>
      <c r="JL155" s="46">
        <f>step*(+prop_idu_male*'By group'!BL$9*Population!BL155-'By group'!L$8*Population!L155)</f>
        <v>-2.1241192560475266</v>
      </c>
      <c r="JM155" s="46">
        <f>step*(+prop_idu_male*'By group'!BM$9*Population!BM155-'By group'!M$8*Population!M155)</f>
        <v>-1.062973145515725</v>
      </c>
      <c r="JN155" s="46">
        <f>step*(+prop_idu_male*'By group'!BN$9*Population!BN155-'By group'!N$8*Population!N155)</f>
        <v>-0.8556506474490696</v>
      </c>
      <c r="JO155" s="45">
        <f>step*(+(1-prop_idu_male)*'By group'!BB$9*Population!BB155-'By group'!O$8*Population!O155-'By group'!O$6*Population!O155+'By group'!AB$7*Population!AB155)</f>
        <v>-8445.9599201993442</v>
      </c>
      <c r="JP155" s="46">
        <f>step*(+(1-prop_idu_male)*'By group'!BC$9*Population!BC155-'By group'!P$8*Population!P155-'By group'!P$6*Population!P155+'By group'!AC$7*Population!AC155)</f>
        <v>-12.945844497872933</v>
      </c>
      <c r="JQ155" s="46">
        <f>step*(+(1-prop_idu_male)*'By group'!BD$9*Population!BD155-'By group'!Q$8*Population!Q155-'By group'!Q$6*Population!Q155+'By group'!AD$7*Population!AD155)</f>
        <v>-37.561328926990335</v>
      </c>
      <c r="JR155" s="46">
        <f>step*(+(1-prop_idu_male)*'By group'!BE$9*Population!BE155-'By group'!R$8*Population!R155-'By group'!R$6*Population!R155+'By group'!AE$7*Population!AE155)</f>
        <v>-38.377381358050606</v>
      </c>
      <c r="JS155" s="46">
        <f>step*(+(1-prop_idu_male)*'By group'!BF$9*Population!BF155-'By group'!S$8*Population!S155-'By group'!S$6*Population!S155+'By group'!AF$7*Population!AF155)</f>
        <v>-11.409766119452362</v>
      </c>
      <c r="JT155" s="46">
        <f>step*(+(1-prop_idu_male)*'By group'!BG$9*Population!BG155-'By group'!T$8*Population!T155-'By group'!T$6*Population!T155+'By group'!AG$7*Population!AG155)</f>
        <v>-2.1806637494966616</v>
      </c>
      <c r="JU155" s="46">
        <f>step*(+(1-prop_idu_male)*'By group'!BH$9*Population!BH155-'By group'!U$8*Population!U155-'By group'!U$6*Population!U155+'By group'!AH$7*Population!AH155)</f>
        <v>-1.8208006536666521</v>
      </c>
      <c r="JV155" s="46">
        <f>step*(+(1-prop_idu_male)*'By group'!BI$9*Population!BI155-'By group'!V$8*Population!V155-'By group'!V$6*Population!V155+'By group'!AI$7*Population!AI155)</f>
        <v>0</v>
      </c>
      <c r="JW155" s="46">
        <f>step*(+(1-prop_idu_male)*'By group'!BJ$9*Population!BJ155-'By group'!W$8*Population!W155-'By group'!W$6*Population!W155+'By group'!AJ$7*Population!AJ155)</f>
        <v>0</v>
      </c>
      <c r="JX155" s="46">
        <f>step*(+(1-prop_idu_male)*'By group'!BK$9*Population!BK155-'By group'!X$8*Population!X155-'By group'!X$6*Population!X155+'By group'!AK$7*Population!AK155)</f>
        <v>0</v>
      </c>
      <c r="JY155" s="46">
        <f>step*(+(1-prop_idu_male)*'By group'!BL$9*Population!BL155-'By group'!Y$8*Population!Y155-'By group'!Y$6*Population!Y155+'By group'!AL$7*Population!AL155)</f>
        <v>-3.8097785791788272</v>
      </c>
      <c r="JZ155" s="46">
        <f>step*(+(1-prop_idu_male)*'By group'!BM$9*Population!BM155-'By group'!Z$8*Population!Z155-'By group'!Z$6*Population!Z155+'By group'!AM$7*Population!AM155)</f>
        <v>-1.8747138682881035</v>
      </c>
      <c r="KA155" s="76">
        <f>step*(+(1-prop_idu_male)*'By group'!BN$9*Population!BN155-'By group'!AA$8*Population!AA155-'By group'!AA$6*Population!AA155+'By group'!AN$7*Population!AN155)</f>
        <v>-1.4806797835942593</v>
      </c>
      <c r="KB155" s="46">
        <f>step*(+'By group'!O$6*Population!O155-'By group'!AB$7*Population!AB155)</f>
        <v>7227.3023643478164</v>
      </c>
      <c r="KC155" s="46">
        <f>step*(+'By group'!P$6*Population!P155-'By group'!AC$7*Population!AC155)</f>
        <v>9.3702024385503222</v>
      </c>
      <c r="KD155" s="46">
        <f>step*(+'By group'!Q$6*Population!Q155-'By group'!AD$7*Population!AD155)</f>
        <v>27.0997520544474</v>
      </c>
      <c r="KE155" s="46">
        <f>step*(+'By group'!R$6*Population!R155-'By group'!AE$7*Population!AE155)</f>
        <v>27.565058684518455</v>
      </c>
      <c r="KF155" s="46">
        <f>step*(+'By group'!S$6*Population!S155-'By group'!AF$7*Population!AF155)</f>
        <v>8.1673646952725267</v>
      </c>
      <c r="KG155" s="46">
        <f>step*(+'By group'!T$6*Population!T155-'By group'!AG$7*Population!AG155)</f>
        <v>1.557134867027345</v>
      </c>
      <c r="KH155" s="46">
        <f>step*(+'By group'!U$6*Population!U155-'By group'!AH$7*Population!AH155)</f>
        <v>1.2945562812560794</v>
      </c>
      <c r="KI155" s="46">
        <f>step*(+'By group'!V$6*Population!V155-'By group'!AI$7*Population!AI155)</f>
        <v>0</v>
      </c>
      <c r="KJ155" s="46">
        <f>step*(+'By group'!W$6*Population!W155-'By group'!AJ$7*Population!AJ155)</f>
        <v>0</v>
      </c>
      <c r="KK155" s="46">
        <f>step*(+'By group'!X$6*Population!X155-'By group'!AK$7*Population!AK155)</f>
        <v>0</v>
      </c>
      <c r="KL155" s="46">
        <f>step*(+'By group'!Y$6*Population!Y155-'By group'!AL$7*Population!AL155)</f>
        <v>2.7077152131622393</v>
      </c>
      <c r="KM155" s="46">
        <f>step*(+'By group'!Z$6*Population!Z155-'By group'!AM$7*Population!AM155)</f>
        <v>1.3258482729211125</v>
      </c>
      <c r="KN155" s="46">
        <f>step*(+'By group'!AA$6*Population!AA155-'By group'!AN$7*Population!AN155)</f>
        <v>1.0411078178498985</v>
      </c>
      <c r="KO155" s="45">
        <v>0</v>
      </c>
      <c r="KP155" s="46">
        <v>0</v>
      </c>
      <c r="KQ155" s="46">
        <v>0</v>
      </c>
      <c r="KR155" s="46">
        <v>0</v>
      </c>
      <c r="KS155" s="46">
        <v>0</v>
      </c>
      <c r="KT155" s="46">
        <v>0</v>
      </c>
      <c r="KU155" s="46">
        <v>0</v>
      </c>
      <c r="KV155" s="46">
        <v>0</v>
      </c>
      <c r="KW155" s="46">
        <v>0</v>
      </c>
      <c r="KX155" s="46">
        <v>0</v>
      </c>
      <c r="KY155" s="46">
        <v>0</v>
      </c>
      <c r="KZ155" s="46">
        <v>0</v>
      </c>
      <c r="LA155" s="46">
        <v>0</v>
      </c>
      <c r="LB155" s="188">
        <f>step*(-'By group'!BB$9*Population!BB155+'By group'!B$8*Population!B155+'By group'!O$8*Population!O155)</f>
        <v>2347.0540419854833</v>
      </c>
      <c r="LC155" s="189">
        <f>step*(-'By group'!BC$9*Population!BC155+'By group'!C$8*Population!C155+'By group'!P$8*Population!P155)</f>
        <v>10.318956163783863</v>
      </c>
      <c r="LD155" s="189">
        <f>step*(-'By group'!BD$9*Population!BD155+'By group'!D$8*Population!D155+'By group'!Q$8*Population!Q155)</f>
        <v>30.277477376880498</v>
      </c>
      <c r="LE155" s="189">
        <f>step*(-'By group'!BE$9*Population!BE155+'By group'!E$8*Population!E155+'By group'!R$8*Population!R155)</f>
        <v>31.409056181230412</v>
      </c>
      <c r="LF155" s="189">
        <f>step*(-'By group'!BF$9*Population!BF155+'By group'!F$8*Population!F155+'By group'!S$8*Population!S155)</f>
        <v>9.444019429120198</v>
      </c>
      <c r="LG155" s="189">
        <f>step*(-'By group'!BG$9*Population!BG155+'By group'!G$8*Population!G155+'By group'!T$8*Population!T155)</f>
        <v>1.8194390355014658</v>
      </c>
      <c r="LH155" s="189">
        <f>step*(-'By group'!BH$9*Population!BH155+'By group'!H$8*Population!H155+'By group'!U$8*Population!U155)</f>
        <v>1.5401743365031615</v>
      </c>
      <c r="LI155" s="189">
        <f>step*(-'By group'!BI$9*Population!BI155+'By group'!I$8*Population!I155+'By group'!V$8*Population!V155)</f>
        <v>0</v>
      </c>
      <c r="LJ155" s="189">
        <f>step*(-'By group'!BJ$9*Population!BJ155+'By group'!J$8*Population!J155+'By group'!W$8*Population!W155)</f>
        <v>0</v>
      </c>
      <c r="LK155" s="189">
        <f>step*(-'By group'!BK$9*Population!BK155+'By group'!K$8*Population!K155+'By group'!X$8*Population!X155)</f>
        <v>0</v>
      </c>
      <c r="LL155" s="189">
        <f>step*(-'By group'!BL$9*Population!BL155+'By group'!L$8*Population!L155+'By group'!Y$8*Population!Y155)</f>
        <v>3.2261826220641141</v>
      </c>
      <c r="LM155" s="189">
        <f>step*(-'By group'!BM$9*Population!BM155+'By group'!M$8*Population!M155+'By group'!Z$8*Population!Z155)</f>
        <v>1.6118387408827159</v>
      </c>
      <c r="LN155" s="189">
        <f>step*(-'By group'!BN$9*Population!BN155+'By group'!N$8*Population!N155+'By group'!AA$8*Population!AA155)</f>
        <v>1.2952226131934303</v>
      </c>
    </row>
    <row r="156" spans="1:326" x14ac:dyDescent="0.25">
      <c r="A156">
        <f t="shared" si="195"/>
        <v>76</v>
      </c>
      <c r="B156" s="52">
        <f>step*((-'By group'!B$4-'By group'!B$5-'By group'!B$22)*Population!B156+'By group'!B$3*Population!$BO156)</f>
        <v>226080.39637597464</v>
      </c>
      <c r="C156" s="4">
        <f>step*((-'By group'!C$4-'By group'!C$5-'By group'!C$22)*Population!C156+'By group'!C$3*Population!$BO156)</f>
        <v>-6200.1224361282166</v>
      </c>
      <c r="D156" s="4">
        <f>step*((-'By group'!D$4-'By group'!D$5-'By group'!D$22)*Population!D156+'By group'!D$3*Population!$BO156)</f>
        <v>-40688.549015403565</v>
      </c>
      <c r="E156" s="4">
        <f>step*((-'By group'!E$4-'By group'!E$5-'By group'!E$22)*Population!E156+'By group'!E$3*Population!$BO156)</f>
        <v>-65153.946710559423</v>
      </c>
      <c r="F156" s="4">
        <f>step*((-'By group'!F$4-'By group'!F$5-'By group'!F$22)*Population!F156+'By group'!F$3*Population!$BO156)</f>
        <v>-26441.371432955522</v>
      </c>
      <c r="G156" s="4">
        <f>step*((-'By group'!G$4-'By group'!G$5-'By group'!G$22)*Population!G156+'By group'!G$3*Population!$BO156)</f>
        <v>-6410.6100310106549</v>
      </c>
      <c r="H156" s="4">
        <f>step*((-'By group'!H$4-'By group'!H$5-'By group'!H$22)*Population!H156+'By group'!H$3*Population!$BO156)</f>
        <v>-5955.5409660777195</v>
      </c>
      <c r="I156" s="4">
        <f>step*((-'By group'!I$4-'By group'!I$5-'By group'!I$22)*Population!I156+'By group'!I$3*Population!$BO156)</f>
        <v>0</v>
      </c>
      <c r="J156" s="4">
        <f>step*((-'By group'!J$4-'By group'!J$5-'By group'!J$22)*Population!J156+'By group'!J$3*Population!$BO156)</f>
        <v>0</v>
      </c>
      <c r="K156" s="4">
        <f>step*((-'By group'!K$4-'By group'!K$5-'By group'!K$22)*Population!K156+'By group'!K$3*Population!$BO156)</f>
        <v>0</v>
      </c>
      <c r="L156" s="4">
        <f>step*((-'By group'!L$4-'By group'!L$5-'By group'!L$22)*Population!L156+'By group'!L$3*Population!$BO156)</f>
        <v>-3293.7887450253043</v>
      </c>
      <c r="M156" s="4">
        <f>step*((-'By group'!M$4-'By group'!M$5-'By group'!M$22)*Population!M156+'By group'!M$3*Population!$BO156)</f>
        <v>-1868.793583990248</v>
      </c>
      <c r="N156" s="4">
        <f>step*((-'By group'!N$4-'By group'!N$5-'By group'!N$22)*Population!N156+'By group'!N$3*Population!$BO156)</f>
        <v>-1771.419503239779</v>
      </c>
      <c r="O156" s="8">
        <f>step*((-'By group'!O$4-'By group'!O$5-'By group'!O$22)*Population!O156+'By group'!O$3*Population!$BO156)</f>
        <v>156756.16544487572</v>
      </c>
      <c r="P156" s="4">
        <f>step*((-'By group'!P$4-'By group'!P$5-'By group'!P$22)*Population!P156+'By group'!P$3*Population!$BO156)</f>
        <v>-3066.1556130254899</v>
      </c>
      <c r="Q156" s="4">
        <f>step*((-'By group'!Q$4-'By group'!Q$5-'By group'!Q$22)*Population!Q156+'By group'!Q$3*Population!$BO156)</f>
        <v>-20113.897826574688</v>
      </c>
      <c r="R156" s="4">
        <f>step*((-'By group'!R$4-'By group'!R$5-'By group'!R$22)*Population!R156+'By group'!R$3*Population!$BO156)</f>
        <v>-32190.316375624418</v>
      </c>
      <c r="S156" s="4">
        <f>step*((-'By group'!S$4-'By group'!S$5-'By group'!S$22)*Population!S156+'By group'!S$3*Population!$BO156)</f>
        <v>-13058.238982428171</v>
      </c>
      <c r="T156" s="4">
        <f>step*((-'By group'!T$4-'By group'!T$5-'By group'!T$22)*Population!T156+'By group'!T$3*Population!$BO156)</f>
        <v>-3164.9434711725166</v>
      </c>
      <c r="U156" s="4">
        <f>step*((-'By group'!U$4-'By group'!U$5-'By group'!U$22)*Population!U156+'By group'!U$3*Population!$BO156)</f>
        <v>-2938.6623014277015</v>
      </c>
      <c r="V156" s="4">
        <f>step*((-'By group'!V$4-'By group'!V$5-'By group'!V$22)*Population!V156+'By group'!V$3*Population!$BO156)</f>
        <v>0</v>
      </c>
      <c r="W156" s="4">
        <f>step*((-'By group'!W$4-'By group'!W$5-'By group'!W$22)*Population!W156+'By group'!W$3*Population!$BO156)</f>
        <v>0</v>
      </c>
      <c r="X156" s="4">
        <f>step*((-'By group'!X$4-'By group'!X$5-'By group'!X$22)*Population!X156+'By group'!X$3*Population!$BO156)</f>
        <v>0</v>
      </c>
      <c r="Y156" s="4">
        <f>step*((-'By group'!Y$4-'By group'!Y$5-'By group'!Y$22)*Population!Y156+'By group'!Y$3*Population!$BO156)</f>
        <v>-1625.1846201985293</v>
      </c>
      <c r="Z156" s="4">
        <f>step*((-'By group'!Z$4-'By group'!Z$5-'By group'!Z$22)*Population!Z156+'By group'!Z$3*Population!$BO156)</f>
        <v>-921.49783180014492</v>
      </c>
      <c r="AA156" s="4">
        <f>step*((-'By group'!AA$4-'By group'!AA$5-'By group'!AA$22)*Population!AA156+'By group'!AA$3*Population!$BO156)</f>
        <v>-872.84588710991159</v>
      </c>
      <c r="AB156" s="8">
        <f>step*((-'By group'!AB$4-'By group'!AB$5-'By group'!AB$22)*Population!AB156+'By group'!AB$3*Population!$BO156)</f>
        <v>-1481.8065067259388</v>
      </c>
      <c r="AC156" s="4">
        <f>step*((-'By group'!AC$4-'By group'!AC$5-'By group'!AC$22)*Population!AC156+'By group'!AC$3*Population!$BO156)</f>
        <v>-217.58898297126711</v>
      </c>
      <c r="AD156" s="4">
        <f>step*((-'By group'!AD$4-'By group'!AD$5-'By group'!AD$22)*Population!AD156+'By group'!AD$3*Population!$BO156)</f>
        <v>-1435.2949826247918</v>
      </c>
      <c r="AE156" s="4">
        <f>step*((-'By group'!AE$4-'By group'!AE$5-'By group'!AE$22)*Population!AE156+'By group'!AE$3*Population!$BO156)</f>
        <v>-2314.7763869222081</v>
      </c>
      <c r="AF156" s="4">
        <f>step*((-'By group'!AF$4-'By group'!AF$5-'By group'!AF$22)*Population!AF156+'By group'!AF$3*Population!$BO156)</f>
        <v>-944.48650182878737</v>
      </c>
      <c r="AG156" s="4">
        <f>step*((-'By group'!AG$4-'By group'!AG$5-'By group'!AG$22)*Population!AG156+'By group'!AG$3*Population!$BO156)</f>
        <v>-229.87791936721962</v>
      </c>
      <c r="AH156" s="4">
        <f>step*((-'By group'!AH$4-'By group'!AH$5-'By group'!AH$22)*Population!AH156+'By group'!AH$3*Population!$BO156)</f>
        <v>-215.01969377111277</v>
      </c>
      <c r="AI156" s="4">
        <f>step*((-'By group'!AI$4-'By group'!AI$5-'By group'!AI$22)*Population!AI156+'By group'!AI$3*Population!$BO156)</f>
        <v>0</v>
      </c>
      <c r="AJ156" s="4">
        <f>step*((-'By group'!AJ$4-'By group'!AJ$5-'By group'!AJ$22)*Population!AJ156+'By group'!AJ$3*Population!$BO156)</f>
        <v>0</v>
      </c>
      <c r="AK156" s="4">
        <f>step*((-'By group'!AK$4-'By group'!AK$5-'By group'!AK$22)*Population!AK156+'By group'!AK$3*Population!$BO156)</f>
        <v>0</v>
      </c>
      <c r="AL156" s="4">
        <f>step*((-'By group'!AL$4-'By group'!AL$5-'By group'!AL$22)*Population!AL156+'By group'!AL$3*Population!$BO156)</f>
        <v>-118.9866838523244</v>
      </c>
      <c r="AM156" s="4">
        <f>step*((-'By group'!AM$4-'By group'!AM$5-'By group'!AM$22)*Population!AM156+'By group'!AM$3*Population!$BO156)</f>
        <v>-68.029107502896423</v>
      </c>
      <c r="AN156" s="4">
        <f>step*((-'By group'!AN$4-'By group'!AN$5-'By group'!AN$22)*Population!AN156+'By group'!AN$3*Population!$BO156)</f>
        <v>-65.063877363580801</v>
      </c>
      <c r="AO156" s="8">
        <f>step*((-'By group'!AO$4-'By group'!AO$5-'By group'!AO$22)*Population!AO156+'By group'!AO$3*Population!$BO156)</f>
        <v>20858.98779938362</v>
      </c>
      <c r="AP156" s="4">
        <f>step*((-'By group'!AP$4-'By group'!AP$5-'By group'!AP$22)*Population!AP156+'By group'!AP$3*Population!$BO156)</f>
        <v>-717.68423742367338</v>
      </c>
      <c r="AQ156" s="4">
        <f>step*((-'By group'!AQ$4-'By group'!AQ$5-'By group'!AQ$22)*Population!AQ156+'By group'!AQ$3*Population!$BO156)</f>
        <v>-4707.0846441904469</v>
      </c>
      <c r="AR156" s="4">
        <f>step*((-'By group'!AR$4-'By group'!AR$5-'By group'!AR$22)*Population!AR156+'By group'!AR$3*Population!$BO156)</f>
        <v>-7529.5412185573932</v>
      </c>
      <c r="AS156" s="4">
        <f>step*((-'By group'!AS$4-'By group'!AS$5-'By group'!AS$22)*Population!AS156+'By group'!AS$3*Population!$BO156)</f>
        <v>-3052.7531571210056</v>
      </c>
      <c r="AT156" s="4">
        <f>step*((-'By group'!AT$4-'By group'!AT$5-'By group'!AT$22)*Population!AT156+'By group'!AT$3*Population!$BO156)</f>
        <v>-739.50437844584576</v>
      </c>
      <c r="AU156" s="4">
        <f>step*((-'By group'!AU$4-'By group'!AU$5-'By group'!AU$22)*Population!AU156+'By group'!AU$3*Population!$BO156)</f>
        <v>-685.70544615114125</v>
      </c>
      <c r="AV156" s="4">
        <f>step*((-'By group'!AV$4-'By group'!AV$5-'By group'!AV$22)*Population!AV156+'By group'!AV$3*Population!$BO156)</f>
        <v>0</v>
      </c>
      <c r="AW156" s="4">
        <f>step*((-'By group'!AW$4-'By group'!AW$5-'By group'!AW$22)*Population!AW156+'By group'!AW$3*Population!$BO156)</f>
        <v>0</v>
      </c>
      <c r="AX156" s="4">
        <f>step*((-'By group'!AX$4-'By group'!AX$5-'By group'!AX$22)*Population!AX156+'By group'!AX$3*Population!$BO156)</f>
        <v>0</v>
      </c>
      <c r="AY156" s="4">
        <f>step*((-'By group'!AY$4-'By group'!AY$5-'By group'!AY$22)*Population!AY156+'By group'!AY$3*Population!$BO156)</f>
        <v>-379.18900090078205</v>
      </c>
      <c r="AZ156" s="4">
        <f>step*((-'By group'!AZ$4-'By group'!AZ$5-'By group'!AZ$22)*Population!AZ156+'By group'!AZ$3*Population!$BO156)</f>
        <v>-214.57340395692168</v>
      </c>
      <c r="BA156" s="4">
        <f>step*((-'By group'!BA$4-'By group'!BA$5-'By group'!BA$22)*Population!BA156+'By group'!BA$3*Population!$BO156)</f>
        <v>-202.52196776855985</v>
      </c>
      <c r="BB156" s="8">
        <f>step*((-'By group'!BB$4-'By group'!BB$5-'By group'!BB$22)*Population!BB156+'By group'!BB$3*Population!$BO156)</f>
        <v>6504.8990449201119</v>
      </c>
      <c r="BC156" s="4">
        <f>step*((-'By group'!BC$4-'By group'!BC$5-'By group'!BC$22)*Population!BC156+'By group'!BC$3*Population!$BO156)</f>
        <v>-493.93754671891998</v>
      </c>
      <c r="BD156" s="4">
        <f>step*((-'By group'!BD$4-'By group'!BD$5-'By group'!BD$22)*Population!BD156+'By group'!BD$3*Population!$BO156)</f>
        <v>-2505.301289986297</v>
      </c>
      <c r="BE156" s="4">
        <f>step*((-'By group'!BE$4-'By group'!BE$5-'By group'!BE$22)*Population!BE156+'By group'!BE$3*Population!$BO156)</f>
        <v>-3485.9064926037495</v>
      </c>
      <c r="BF156" s="4">
        <f>step*((-'By group'!BF$4-'By group'!BF$5-'By group'!BF$22)*Population!BF156+'By group'!BF$3*Population!$BO156)</f>
        <v>-1293.4488989067063</v>
      </c>
      <c r="BG156" s="4">
        <f>step*((-'By group'!BG$4-'By group'!BG$5-'By group'!BG$22)*Population!BG156+'By group'!BG$3*Population!$BO156)</f>
        <v>-295.20763748994699</v>
      </c>
      <c r="BH156" s="4">
        <f>step*((-'By group'!BH$4-'By group'!BH$5-'By group'!BH$22)*Population!BH156+'By group'!BH$3*Population!$BO156)</f>
        <v>-253.8400443686551</v>
      </c>
      <c r="BI156" s="4">
        <f>step*((-'By group'!BI$4-'By group'!BI$5-'By group'!BI$22)*Population!BI156+'By group'!BI$3*Population!$BO156)</f>
        <v>0</v>
      </c>
      <c r="BJ156" s="4">
        <f>step*((-'By group'!BJ$4-'By group'!BJ$5-'By group'!BJ$22)*Population!BJ156+'By group'!BJ$3*Population!$BO156)</f>
        <v>0</v>
      </c>
      <c r="BK156" s="4">
        <f>step*((-'By group'!BK$4-'By group'!BK$5-'By group'!BK$22)*Population!BK156+'By group'!BK$3*Population!$BO156)</f>
        <v>0</v>
      </c>
      <c r="BL156" s="4">
        <f>step*((-'By group'!BL$4-'By group'!BL$5-'By group'!BL$22)*Population!BL156+'By group'!BL$3*Population!$BO156)</f>
        <v>-166.91848166280147</v>
      </c>
      <c r="BM156" s="4">
        <f>step*((-'By group'!BM$4-'By group'!BM$5-'By group'!BM$22)*Population!BM156+'By group'!BM$3*Population!$BO156)</f>
        <v>-84.995483913093722</v>
      </c>
      <c r="BN156" s="4">
        <f>step*((-'By group'!BN$4-'By group'!BN$5-'By group'!BN$22)*Population!BN156+'By group'!BN$3*Population!$BO156)</f>
        <v>-71.133406495065358</v>
      </c>
      <c r="BO156" s="71">
        <f>-step*SUM(SCR!B156:N156)*Population!B156</f>
        <v>-161645.19642564809</v>
      </c>
      <c r="BP156" s="4">
        <f>step*-SUM('By group'!C$11:C$21)*Population!C156</f>
        <v>-155003.06090320542</v>
      </c>
      <c r="BQ156" s="4">
        <f>step*-SUM('By group'!D$11:D$21)*Population!D156</f>
        <v>-113023.74726500991</v>
      </c>
      <c r="BR156" s="4">
        <f>step*-SUM('By group'!E$11:E$21)*Population!E156</f>
        <v>-46538.533364685303</v>
      </c>
      <c r="BS156" s="4">
        <f>step*-SUM('By group'!F$11:F$21)*Population!F156</f>
        <v>-13916.511280502906</v>
      </c>
      <c r="BT156" s="4">
        <f>step*-SUM('By group'!G$11:G$21)*Population!G156</f>
        <v>-6677.7187823027652</v>
      </c>
      <c r="BU156" s="4">
        <f>step*-SUM('By group'!H$11:H$21)*Population!H156</f>
        <v>0</v>
      </c>
      <c r="BV156" s="4">
        <f>step*-SUM('By group'!I$11:I$21)*Population!I156</f>
        <v>0</v>
      </c>
      <c r="BW156" s="4">
        <f>step*-SUM('By group'!J$11:J$21)*Population!J156</f>
        <v>0</v>
      </c>
      <c r="BX156" s="4">
        <f>step*-SUM('By group'!K$11:K$21)*Population!K156</f>
        <v>0</v>
      </c>
      <c r="BY156" s="4">
        <f>step*-SUM('By group'!L$11:L$21)*Population!L156</f>
        <v>-2352.7062464466458</v>
      </c>
      <c r="BZ156" s="4">
        <f>step*-SUM('By group'!M$11:M$21)*Population!M156</f>
        <v>-1167.9959899939049</v>
      </c>
      <c r="CA156" s="4">
        <f>step*-SUM('By group'!N$11:N$21)*Population!N156</f>
        <v>0</v>
      </c>
      <c r="CB156" s="13">
        <f>-step*SUM(SCR!O156:AA156)*Population!O156</f>
        <v>-79948.937937670416</v>
      </c>
      <c r="CC156" s="4">
        <f>step*-SUM('By group'!P$11:P$21)*Population!P156</f>
        <v>-76653.890325637243</v>
      </c>
      <c r="CD156" s="4">
        <f>step*-SUM('By group'!Q$11:Q$21)*Population!Q156</f>
        <v>-55871.938407151909</v>
      </c>
      <c r="CE156" s="4">
        <f>step*-SUM('By group'!R$11:R$21)*Population!R156</f>
        <v>-22993.08312544601</v>
      </c>
      <c r="CF156" s="4">
        <f>step*-SUM('By group'!S$11:S$21)*Population!S156</f>
        <v>-6872.7573591727214</v>
      </c>
      <c r="CG156" s="4">
        <f>step*-SUM('By group'!T$11:T$21)*Population!T156</f>
        <v>-3296.8161158047046</v>
      </c>
      <c r="CH156" s="4">
        <f>step*-SUM('By group'!U$11:U$21)*Population!U156</f>
        <v>0</v>
      </c>
      <c r="CI156" s="4">
        <f>step*-SUM('By group'!V$11:V$21)*Population!V156</f>
        <v>0</v>
      </c>
      <c r="CJ156" s="4">
        <f>step*-SUM('By group'!W$11:W$21)*Population!W156</f>
        <v>0</v>
      </c>
      <c r="CK156" s="4">
        <f>step*-SUM('By group'!X$11:X$21)*Population!X156</f>
        <v>0</v>
      </c>
      <c r="CL156" s="4">
        <f>step*-SUM('By group'!Y$11:Y$21)*Population!Y156</f>
        <v>-1160.8461572846636</v>
      </c>
      <c r="CM156" s="4">
        <f>step*-SUM('By group'!Z$11:Z$21)*Population!Z156</f>
        <v>-575.93614487509058</v>
      </c>
      <c r="CN156" s="4">
        <f>step*-SUM('By group'!AA$11:AA$21)*Population!AA156</f>
        <v>0</v>
      </c>
      <c r="CO156" s="13">
        <f>-step*SUM(SCR!AB156:AN156)*Population!AB156</f>
        <v>-5663.1422137788923</v>
      </c>
      <c r="CP156" s="4">
        <f>step*-SUM('By group'!AC$11:AC$21)*Population!AC156</f>
        <v>-5439.7245742816776</v>
      </c>
      <c r="CQ156" s="4">
        <f>step*-SUM('By group'!AD$11:AD$21)*Population!AD156</f>
        <v>-3986.9305072910884</v>
      </c>
      <c r="CR156" s="4">
        <f>step*-SUM('By group'!AE$11:AE$21)*Population!AE156</f>
        <v>-1653.4117049444344</v>
      </c>
      <c r="CS156" s="4">
        <f>step*-SUM('By group'!AF$11:AF$21)*Population!AF156</f>
        <v>-497.09815885725652</v>
      </c>
      <c r="CT156" s="4">
        <f>step*-SUM('By group'!AG$11:AG$21)*Population!AG156</f>
        <v>-239.45616600752041</v>
      </c>
      <c r="CU156" s="4">
        <f>step*-SUM('By group'!AH$11:AH$21)*Population!AH156</f>
        <v>0</v>
      </c>
      <c r="CV156" s="4">
        <f>step*-SUM('By group'!AI$11:AI$21)*Population!AI156</f>
        <v>0</v>
      </c>
      <c r="CW156" s="4">
        <f>step*-SUM('By group'!AJ$11:AJ$21)*Population!AJ156</f>
        <v>0</v>
      </c>
      <c r="CX156" s="4">
        <f>step*-SUM('By group'!AK$11:AK$21)*Population!AK156</f>
        <v>0</v>
      </c>
      <c r="CY156" s="4">
        <f>step*-SUM('By group'!AL$11:AL$21)*Population!AL156</f>
        <v>-84.990488465946001</v>
      </c>
      <c r="CZ156" s="4">
        <f>step*-SUM('By group'!AM$11:AM$21)*Population!AM156</f>
        <v>-42.51819218931027</v>
      </c>
      <c r="DA156" s="4">
        <f>step*-SUM('By group'!AN$11:AN$21)*Population!AN156</f>
        <v>0</v>
      </c>
      <c r="DB156" s="13">
        <f>-step*SUM(SCR!AO156:BA156)*Population!AO156</f>
        <v>-18713.972776677587</v>
      </c>
      <c r="DC156" s="4">
        <f>step*-SUM('By group'!AP$11:AP$21)*Population!AP156</f>
        <v>-17942.105935591833</v>
      </c>
      <c r="DD156" s="4">
        <f>step*-SUM('By group'!AQ$11:AQ$21)*Population!AQ156</f>
        <v>-13075.235122751241</v>
      </c>
      <c r="DE156" s="4">
        <f>step*-SUM('By group'!AR$11:AR$21)*Population!AR156</f>
        <v>-5378.2437275409948</v>
      </c>
      <c r="DF156" s="4">
        <f>step*-SUM('By group'!AS$11:AS$21)*Population!AS156</f>
        <v>-1606.712187958424</v>
      </c>
      <c r="DG156" s="4">
        <f>step*-SUM('By group'!AT$11:AT$21)*Population!AT156</f>
        <v>-770.31706088108922</v>
      </c>
      <c r="DH156" s="4">
        <f>step*-SUM('By group'!AU$11:AU$21)*Population!AU156</f>
        <v>0</v>
      </c>
      <c r="DI156" s="4">
        <f>step*-SUM('By group'!AV$11:AV$21)*Population!AV156</f>
        <v>0</v>
      </c>
      <c r="DJ156" s="4">
        <f>step*-SUM('By group'!AW$11:AW$21)*Population!AW156</f>
        <v>0</v>
      </c>
      <c r="DK156" s="4">
        <f>step*-SUM('By group'!AX$11:AX$21)*Population!AX156</f>
        <v>0</v>
      </c>
      <c r="DL156" s="4">
        <f>step*-SUM('By group'!AY$11:AY$21)*Population!AY156</f>
        <v>-270.84928635770143</v>
      </c>
      <c r="DM156" s="4">
        <f>step*-SUM('By group'!AZ$11:AZ$21)*Population!AZ156</f>
        <v>-134.10837747307605</v>
      </c>
      <c r="DN156" s="4">
        <f>step*-SUM('By group'!BA$11:BA$21)*Population!BA156</f>
        <v>0</v>
      </c>
      <c r="DO156" s="13">
        <f>-step*SUM(SCR!BB156:BN156)*Population!BB156</f>
        <v>-8738.8217504350341</v>
      </c>
      <c r="DP156" s="4">
        <f>step*-SUM('By group'!BC$11:BC$21)*Population!BC156</f>
        <v>-8232.2924453153319</v>
      </c>
      <c r="DQ156" s="4">
        <f>step*-SUM('By group'!BD$11:BD$21)*Population!BD156</f>
        <v>-5693.8665681506745</v>
      </c>
      <c r="DR156" s="4">
        <f>step*-SUM('By group'!BE$11:BE$21)*Population!BE156</f>
        <v>-2178.6915578773437</v>
      </c>
      <c r="DS156" s="4">
        <f>step*-SUM('By group'!BF$11:BF$21)*Population!BF156</f>
        <v>-615.92804709843165</v>
      </c>
      <c r="DT156" s="4">
        <f>step*-SUM('By group'!BG$11:BG$21)*Population!BG156</f>
        <v>-283.85349758648749</v>
      </c>
      <c r="DU156" s="4">
        <f>step*-SUM('By group'!BH$11:BH$21)*Population!BH156</f>
        <v>0</v>
      </c>
      <c r="DV156" s="4">
        <f>step*-SUM('By group'!BI$11:BI$21)*Population!BI156</f>
        <v>0</v>
      </c>
      <c r="DW156" s="4">
        <f>step*-SUM('By group'!BJ$11:BJ$21)*Population!BJ156</f>
        <v>0</v>
      </c>
      <c r="DX156" s="4">
        <f>step*-SUM('By group'!BK$11:BK$21)*Population!BK156</f>
        <v>0</v>
      </c>
      <c r="DY156" s="4">
        <f>step*-SUM('By group'!BL$11:BL$21)*Population!BL156</f>
        <v>-92.732489812667495</v>
      </c>
      <c r="DZ156" s="4">
        <f>step*-SUM('By group'!BM$11:BM$21)*Population!BM156</f>
        <v>-42.497741956546861</v>
      </c>
      <c r="EA156" s="4">
        <f>step*-SUM('By group'!BN$11:BN$21)*Population!BN156</f>
        <v>0</v>
      </c>
      <c r="EB156" s="52">
        <v>0</v>
      </c>
      <c r="EC156" s="4">
        <f t="shared" si="196"/>
        <v>161645.19642564809</v>
      </c>
      <c r="ED156" s="4">
        <f t="shared" si="196"/>
        <v>155003.06090320542</v>
      </c>
      <c r="EE156" s="4">
        <f t="shared" si="197"/>
        <v>113023.74726500991</v>
      </c>
      <c r="EF156" s="4">
        <f t="shared" si="198"/>
        <v>46538.533364685303</v>
      </c>
      <c r="EG156" s="4">
        <f t="shared" si="199"/>
        <v>13916.511280502906</v>
      </c>
      <c r="EH156" s="4">
        <f t="shared" si="199"/>
        <v>6677.7187823027652</v>
      </c>
      <c r="EI156" s="4">
        <v>0</v>
      </c>
      <c r="EJ156" s="4">
        <f t="shared" si="200"/>
        <v>0</v>
      </c>
      <c r="EK156" s="4">
        <f t="shared" si="201"/>
        <v>0</v>
      </c>
      <c r="EL156" s="4">
        <f t="shared" si="202"/>
        <v>0</v>
      </c>
      <c r="EM156" s="4">
        <f t="shared" si="203"/>
        <v>2352.7062464466458</v>
      </c>
      <c r="EN156" s="4">
        <f t="shared" si="204"/>
        <v>1167.9959899939049</v>
      </c>
      <c r="EO156" s="52">
        <v>0</v>
      </c>
      <c r="EP156" s="4">
        <f t="shared" si="205"/>
        <v>79948.937937670416</v>
      </c>
      <c r="EQ156" s="4">
        <f t="shared" si="206"/>
        <v>76653.890325637243</v>
      </c>
      <c r="ER156" s="4">
        <f t="shared" si="207"/>
        <v>55871.938407151909</v>
      </c>
      <c r="ES156" s="4">
        <f t="shared" si="208"/>
        <v>22993.08312544601</v>
      </c>
      <c r="ET156" s="4">
        <f t="shared" si="209"/>
        <v>6872.7573591727214</v>
      </c>
      <c r="EU156" s="4">
        <f t="shared" si="210"/>
        <v>3296.8161158047046</v>
      </c>
      <c r="EV156" s="4">
        <v>0</v>
      </c>
      <c r="EW156" s="4">
        <f t="shared" si="211"/>
        <v>0</v>
      </c>
      <c r="EX156" s="4">
        <f t="shared" si="212"/>
        <v>0</v>
      </c>
      <c r="EY156" s="4">
        <f t="shared" si="213"/>
        <v>0</v>
      </c>
      <c r="EZ156" s="4">
        <f t="shared" si="214"/>
        <v>1160.8461572846636</v>
      </c>
      <c r="FA156" s="4">
        <f t="shared" si="215"/>
        <v>575.93614487509058</v>
      </c>
      <c r="FB156" s="52">
        <v>0</v>
      </c>
      <c r="FC156" s="4">
        <f t="shared" si="216"/>
        <v>5663.1422137788923</v>
      </c>
      <c r="FD156" s="4">
        <f t="shared" si="217"/>
        <v>5439.7245742816776</v>
      </c>
      <c r="FE156" s="4">
        <f t="shared" si="218"/>
        <v>3986.9305072910884</v>
      </c>
      <c r="FF156" s="4">
        <f t="shared" si="219"/>
        <v>1653.4117049444344</v>
      </c>
      <c r="FG156" s="4">
        <f t="shared" si="220"/>
        <v>497.09815885725652</v>
      </c>
      <c r="FH156" s="4">
        <f t="shared" si="221"/>
        <v>239.45616600752041</v>
      </c>
      <c r="FI156" s="4">
        <v>0</v>
      </c>
      <c r="FJ156" s="4">
        <f t="shared" si="222"/>
        <v>0</v>
      </c>
      <c r="FK156" s="4">
        <f t="shared" si="223"/>
        <v>0</v>
      </c>
      <c r="FL156" s="4">
        <f t="shared" si="224"/>
        <v>0</v>
      </c>
      <c r="FM156" s="4">
        <f t="shared" si="225"/>
        <v>84.990488465946001</v>
      </c>
      <c r="FN156" s="9">
        <f t="shared" si="226"/>
        <v>42.51819218931027</v>
      </c>
      <c r="FO156" s="4">
        <v>0</v>
      </c>
      <c r="FP156" s="4">
        <f t="shared" si="227"/>
        <v>18713.972776677587</v>
      </c>
      <c r="FQ156" s="4">
        <f t="shared" si="228"/>
        <v>17942.105935591833</v>
      </c>
      <c r="FR156" s="4">
        <f t="shared" si="229"/>
        <v>13075.235122751241</v>
      </c>
      <c r="FS156" s="4">
        <f t="shared" si="230"/>
        <v>5378.2437275409948</v>
      </c>
      <c r="FT156" s="4">
        <f t="shared" si="231"/>
        <v>1606.712187958424</v>
      </c>
      <c r="FU156" s="4">
        <f t="shared" si="232"/>
        <v>770.31706088108922</v>
      </c>
      <c r="FV156" s="4">
        <v>0</v>
      </c>
      <c r="FW156" s="4">
        <f t="shared" si="233"/>
        <v>0</v>
      </c>
      <c r="FX156" s="4">
        <f t="shared" si="234"/>
        <v>0</v>
      </c>
      <c r="FY156" s="4">
        <f t="shared" si="235"/>
        <v>0</v>
      </c>
      <c r="FZ156" s="4">
        <f t="shared" si="236"/>
        <v>270.84928635770143</v>
      </c>
      <c r="GA156" s="4">
        <f t="shared" si="237"/>
        <v>134.10837747307605</v>
      </c>
      <c r="GB156" s="4">
        <v>0</v>
      </c>
      <c r="GC156" s="4">
        <f t="shared" si="238"/>
        <v>8738.8217504350341</v>
      </c>
      <c r="GD156" s="4">
        <f t="shared" si="179"/>
        <v>8232.2924453153319</v>
      </c>
      <c r="GE156" s="4">
        <f t="shared" si="180"/>
        <v>5693.8665681506745</v>
      </c>
      <c r="GF156" s="4">
        <f t="shared" si="181"/>
        <v>2178.6915578773437</v>
      </c>
      <c r="GG156" s="4">
        <f t="shared" si="182"/>
        <v>615.92804709843165</v>
      </c>
      <c r="GH156" s="4">
        <f t="shared" si="183"/>
        <v>283.85349758648749</v>
      </c>
      <c r="GI156" s="4">
        <v>0</v>
      </c>
      <c r="GJ156" s="4">
        <f t="shared" si="239"/>
        <v>0</v>
      </c>
      <c r="GK156" s="4">
        <f t="shared" si="240"/>
        <v>0</v>
      </c>
      <c r="GL156" s="4">
        <f t="shared" si="184"/>
        <v>0</v>
      </c>
      <c r="GM156" s="4">
        <f t="shared" si="185"/>
        <v>92.732489812667495</v>
      </c>
      <c r="GN156" s="4">
        <f t="shared" si="186"/>
        <v>42.497741956546861</v>
      </c>
      <c r="GO156" s="52">
        <v>0</v>
      </c>
      <c r="GP156" s="4">
        <f>step*(-'By group'!C$32*Population!C156+'By group'!I$33*Population!I156)</f>
        <v>0</v>
      </c>
      <c r="GQ156" s="4">
        <f>step*(-'By group'!D$32*Population!D156+'By group'!J$33*Population!J156)</f>
        <v>0</v>
      </c>
      <c r="GR156" s="4">
        <f>step*(-'By group'!E$32*Population!E156+'By group'!K$33*Population!K156)</f>
        <v>0</v>
      </c>
      <c r="GS156" s="4">
        <f>step*(-'By group'!F$32*Population!F156+'By group'!L$33*Population!L156)</f>
        <v>-5781.9025170281302</v>
      </c>
      <c r="GT156" s="4">
        <f>step*(-'By group'!G$32*Population!G156+'By group'!M$33*Population!M156)</f>
        <v>-751.54576146360068</v>
      </c>
      <c r="GU156" s="4">
        <f>step*(-'By group'!H$32*Population!H156+'By group'!N$33*Population!N156)</f>
        <v>-657.52394756328226</v>
      </c>
      <c r="GV156" s="46">
        <f t="shared" si="241"/>
        <v>0</v>
      </c>
      <c r="GW156" s="14">
        <f t="shared" si="242"/>
        <v>0</v>
      </c>
      <c r="GX156" s="4">
        <f t="shared" si="243"/>
        <v>0</v>
      </c>
      <c r="GY156" s="4">
        <f t="shared" si="244"/>
        <v>5781.9025170281302</v>
      </c>
      <c r="GZ156" s="4">
        <f t="shared" si="245"/>
        <v>751.54576146360068</v>
      </c>
      <c r="HA156" s="4">
        <f t="shared" si="246"/>
        <v>657.52394756328226</v>
      </c>
      <c r="HB156" s="8">
        <v>0</v>
      </c>
      <c r="HC156" s="4">
        <f>step*(-'By group'!P$32*Population!P156+'By group'!V$33*Population!V156)</f>
        <v>0</v>
      </c>
      <c r="HD156" s="4">
        <f>step*(-'By group'!Q$32*Population!Q156+'By group'!W$33*Population!W156)</f>
        <v>0</v>
      </c>
      <c r="HE156" s="4">
        <f>step*(-'By group'!R$32*Population!R156+'By group'!X$33*Population!X156)</f>
        <v>0</v>
      </c>
      <c r="HF156" s="4">
        <f>step*(-'By group'!S$32*Population!S156+'By group'!Y$33*Population!Y156)</f>
        <v>-2855.9556009440289</v>
      </c>
      <c r="HG156" s="4">
        <f>step*(-'By group'!T$32*Population!T156+'By group'!Z$33*Population!Z156)</f>
        <v>-371.39515072339566</v>
      </c>
      <c r="HH156" s="4">
        <f>step*(-'By group'!U$32*Population!U156+'By group'!AA$33*Population!AA156)</f>
        <v>-324.76829909348231</v>
      </c>
      <c r="HI156" s="14">
        <f t="shared" si="247"/>
        <v>0</v>
      </c>
      <c r="HJ156" s="46">
        <f t="shared" si="248"/>
        <v>0</v>
      </c>
      <c r="HK156" s="4">
        <f t="shared" si="249"/>
        <v>0</v>
      </c>
      <c r="HL156" s="4">
        <f t="shared" si="250"/>
        <v>2855.9556009440289</v>
      </c>
      <c r="HM156" s="4">
        <f t="shared" si="251"/>
        <v>371.39515072339566</v>
      </c>
      <c r="HN156" s="9">
        <f t="shared" si="252"/>
        <v>324.76829909348231</v>
      </c>
      <c r="HO156" s="4">
        <v>0</v>
      </c>
      <c r="HP156" s="4">
        <f>step*(-'By group'!AC$32*Population!AC156+'By group'!AI$33*Population!AI156)</f>
        <v>0</v>
      </c>
      <c r="HQ156" s="4">
        <f>step*(-'By group'!AD$32*Population!AD156+'By group'!AJ$33*Population!AJ156)</f>
        <v>0</v>
      </c>
      <c r="HR156" s="4">
        <f>step*(-'By group'!AE$32*Population!AE156+'By group'!AK$33*Population!AK156)</f>
        <v>0</v>
      </c>
      <c r="HS156" s="4">
        <f>step*(-'By group'!AF$32*Population!AF156+'By group'!AL$33*Population!AL156)</f>
        <v>-206.05383519565527</v>
      </c>
      <c r="HT156" s="4">
        <f>step*(-'By group'!AG$32*Population!AG156+'By group'!AM$33*Population!AM156)</f>
        <v>-26.632137106848951</v>
      </c>
      <c r="HU156" s="4">
        <f>step*(-'By group'!AH$32*Population!AH156+'By group'!AN$33*Population!AN156)</f>
        <v>-23.447680551303392</v>
      </c>
      <c r="HV156" s="14">
        <f t="shared" si="253"/>
        <v>0</v>
      </c>
      <c r="HW156" s="46">
        <f t="shared" si="254"/>
        <v>0</v>
      </c>
      <c r="HX156" s="4">
        <f t="shared" si="255"/>
        <v>0</v>
      </c>
      <c r="HY156" s="4">
        <f t="shared" si="256"/>
        <v>206.05383519565527</v>
      </c>
      <c r="HZ156" s="4">
        <f t="shared" si="257"/>
        <v>26.632137106848951</v>
      </c>
      <c r="IA156" s="4">
        <f t="shared" si="258"/>
        <v>23.447680551303392</v>
      </c>
      <c r="IB156" s="8">
        <v>0</v>
      </c>
      <c r="IC156" s="4">
        <f>step*(-'By group'!AP$32*Population!AP156+'By group'!AV$33*Population!AV156)</f>
        <v>0</v>
      </c>
      <c r="ID156" s="4">
        <f>step*(-'By group'!AQ$32*Population!AQ156+'By group'!AW$33*Population!AW156)</f>
        <v>0</v>
      </c>
      <c r="IE156" s="4">
        <f>step*(-'By group'!AR$32*Population!AR156+'By group'!AX$33*Population!AX156)</f>
        <v>0</v>
      </c>
      <c r="IF156" s="4">
        <f>step*(-'By group'!AS$32*Population!AS156+'By group'!AY$33*Population!AY156)</f>
        <v>-667.93145080036129</v>
      </c>
      <c r="IG156" s="4">
        <f>step*(-'By group'!AT$32*Population!AT156+'By group'!AZ$33*Population!AZ156)</f>
        <v>-87.009223439679843</v>
      </c>
      <c r="IH156" s="4">
        <f>step*(-'By group'!AU$32*Population!AU156+'By group'!BA$33*Population!BA156)</f>
        <v>-76.083131390316254</v>
      </c>
      <c r="II156" s="14">
        <f t="shared" si="187"/>
        <v>0</v>
      </c>
      <c r="IJ156" s="4">
        <f t="shared" si="188"/>
        <v>0</v>
      </c>
      <c r="IK156" s="4">
        <f t="shared" si="259"/>
        <v>0</v>
      </c>
      <c r="IL156" s="4">
        <f t="shared" si="260"/>
        <v>667.93145080036129</v>
      </c>
      <c r="IM156" s="4">
        <f t="shared" si="261"/>
        <v>87.009223439679843</v>
      </c>
      <c r="IN156" s="4">
        <f t="shared" si="262"/>
        <v>76.083131390316254</v>
      </c>
      <c r="IO156" s="8">
        <v>0</v>
      </c>
      <c r="IP156" s="4">
        <f>step*(-'By group'!BC$32*Population!BC156+'By group'!BI$33*Population!BI156)</f>
        <v>0</v>
      </c>
      <c r="IQ156" s="4">
        <f>step*(-'By group'!BD$32*Population!BD156+'By group'!BJ$33*Population!BJ156)</f>
        <v>0</v>
      </c>
      <c r="IR156" s="4">
        <f>step*(-'By group'!BE$32*Population!BE156+'By group'!BK$33*Population!BK156)</f>
        <v>0</v>
      </c>
      <c r="IS156" s="4">
        <f>step*(-'By group'!BF$32*Population!BF156+'By group'!BL$33*Population!BL156)</f>
        <v>-261.59777864288208</v>
      </c>
      <c r="IT156" s="4">
        <f>step*(-'By group'!BG$32*Population!BG156+'By group'!BM$33*Population!BM156)</f>
        <v>-35.521828539024071</v>
      </c>
      <c r="IU156" s="4">
        <f>step*(-'By group'!BH$32*Population!BH156+'By group'!BN$33*Population!BN156)</f>
        <v>-29.069557096641532</v>
      </c>
      <c r="IV156" s="14">
        <f t="shared" si="189"/>
        <v>0</v>
      </c>
      <c r="IW156" s="4">
        <f t="shared" si="190"/>
        <v>0</v>
      </c>
      <c r="IX156" s="4">
        <f t="shared" si="191"/>
        <v>0</v>
      </c>
      <c r="IY156" s="4">
        <f t="shared" si="192"/>
        <v>261.59777864288208</v>
      </c>
      <c r="IZ156" s="4">
        <f t="shared" si="193"/>
        <v>35.521828539024071</v>
      </c>
      <c r="JA156" s="4">
        <f t="shared" si="194"/>
        <v>29.069557096641532</v>
      </c>
      <c r="JB156" s="75">
        <f>step*(+prop_idu_male*'By group'!BB$9*Population!BB156-'By group'!B$8*Population!B156)</f>
        <v>-1131.5387706793349</v>
      </c>
      <c r="JC156" s="46">
        <f>step*(+prop_idu_male*'By group'!BC$9*Population!BC156-'By group'!C$8*Population!C156)</f>
        <v>-6.7622779517224316</v>
      </c>
      <c r="JD156" s="46">
        <f>step*(+prop_idu_male*'By group'!BD$9*Population!BD156-'By group'!D$8*Population!D156)</f>
        <v>-19.871693500289659</v>
      </c>
      <c r="JE156" s="46">
        <f>step*(+prop_idu_male*'By group'!BE$9*Population!BE156-'By group'!E$8*Population!E156)</f>
        <v>-20.654836812889837</v>
      </c>
      <c r="JF156" s="46">
        <f>step*(+prop_idu_male*'By group'!BF$9*Population!BF156-'By group'!F$8*Population!F156)</f>
        <v>-6.2191419837333353</v>
      </c>
      <c r="JG156" s="46">
        <f>step*(+prop_idu_male*'By group'!BG$9*Population!BG156-'By group'!G$8*Population!G156)</f>
        <v>-1.1992940776190391</v>
      </c>
      <c r="JH156" s="46">
        <f>step*(+prop_idu_male*'By group'!BH$9*Population!BH156-'By group'!H$8*Population!H156)</f>
        <v>-1.0168069560501063</v>
      </c>
      <c r="JI156" s="46">
        <f>step*(+prop_idu_male*'By group'!BI$9*Population!BI156-'By group'!I$8*Population!I156)</f>
        <v>0</v>
      </c>
      <c r="JJ156" s="46">
        <f>step*(+prop_idu_male*'By group'!BJ$9*Population!BJ156-'By group'!J$8*Population!J156)</f>
        <v>0</v>
      </c>
      <c r="JK156" s="46">
        <f>step*(+prop_idu_male*'By group'!BK$9*Population!BK156-'By group'!K$8*Population!K156)</f>
        <v>0</v>
      </c>
      <c r="JL156" s="46">
        <f>step*(+prop_idu_male*'By group'!BL$9*Population!BL156-'By group'!L$8*Population!L156)</f>
        <v>-2.1301482708962438</v>
      </c>
      <c r="JM156" s="46">
        <f>step*(+prop_idu_male*'By group'!BM$9*Population!BM156-'By group'!M$8*Population!M156)</f>
        <v>-1.0660014092981924</v>
      </c>
      <c r="JN156" s="46">
        <f>step*(+prop_idu_male*'By group'!BN$9*Population!BN156-'By group'!N$8*Population!N156)</f>
        <v>-0.85809989103752726</v>
      </c>
      <c r="JO156" s="45">
        <f>step*(+(1-prop_idu_male)*'By group'!BB$9*Population!BB156-'By group'!O$8*Population!O156-'By group'!O$6*Population!O156+'By group'!AB$7*Population!AB156)</f>
        <v>-8469.5565860101251</v>
      </c>
      <c r="JP156" s="46">
        <f>step*(+(1-prop_idu_male)*'By group'!BC$9*Population!BC156-'By group'!P$8*Population!P156-'By group'!P$6*Population!P156+'By group'!AC$7*Population!AC156)</f>
        <v>-12.982581404909379</v>
      </c>
      <c r="JQ156" s="46">
        <f>step*(+(1-prop_idu_male)*'By group'!BD$9*Population!BD156-'By group'!Q$8*Population!Q156-'By group'!Q$6*Population!Q156+'By group'!AD$7*Population!AD156)</f>
        <v>-37.668144708923712</v>
      </c>
      <c r="JR156" s="46">
        <f>step*(+(1-prop_idu_male)*'By group'!BE$9*Population!BE156-'By group'!R$8*Population!R156-'By group'!R$6*Population!R156+'By group'!AE$7*Population!AE156)</f>
        <v>-38.486890848086965</v>
      </c>
      <c r="JS156" s="46">
        <f>step*(+(1-prop_idu_male)*'By group'!BF$9*Population!BF156-'By group'!S$8*Population!S156-'By group'!S$6*Population!S156+'By group'!AF$7*Population!AF156)</f>
        <v>-11.442418371543582</v>
      </c>
      <c r="JT156" s="46">
        <f>step*(+(1-prop_idu_male)*'By group'!BG$9*Population!BG156-'By group'!T$8*Population!T156-'By group'!T$6*Population!T156+'By group'!AG$7*Population!AG156)</f>
        <v>-2.1869184823410035</v>
      </c>
      <c r="JU156" s="46">
        <f>step*(+(1-prop_idu_male)*'By group'!BH$9*Population!BH156-'By group'!U$8*Population!U156-'By group'!U$6*Population!U156+'By group'!AH$7*Population!AH156)</f>
        <v>-1.8260444144689116</v>
      </c>
      <c r="JV156" s="46">
        <f>step*(+(1-prop_idu_male)*'By group'!BI$9*Population!BI156-'By group'!V$8*Population!V156-'By group'!V$6*Population!V156+'By group'!AI$7*Population!AI156)</f>
        <v>0</v>
      </c>
      <c r="JW156" s="46">
        <f>step*(+(1-prop_idu_male)*'By group'!BJ$9*Population!BJ156-'By group'!W$8*Population!W156-'By group'!W$6*Population!W156+'By group'!AJ$7*Population!AJ156)</f>
        <v>0</v>
      </c>
      <c r="JX156" s="46">
        <f>step*(+(1-prop_idu_male)*'By group'!BK$9*Population!BK156-'By group'!X$8*Population!X156-'By group'!X$6*Population!X156+'By group'!AK$7*Population!AK156)</f>
        <v>0</v>
      </c>
      <c r="JY156" s="46">
        <f>step*(+(1-prop_idu_male)*'By group'!BL$9*Population!BL156-'By group'!Y$8*Population!Y156-'By group'!Y$6*Population!Y156+'By group'!AL$7*Population!AL156)</f>
        <v>-3.820759183807743</v>
      </c>
      <c r="JZ156" s="46">
        <f>step*(+(1-prop_idu_male)*'By group'!BM$9*Population!BM156-'By group'!Z$8*Population!Z156-'By group'!Z$6*Population!Z156+'By group'!AM$7*Population!AM156)</f>
        <v>-1.8801447594861922</v>
      </c>
      <c r="KA156" s="76">
        <f>step*(+(1-prop_idu_male)*'By group'!BN$9*Population!BN156-'By group'!AA$8*Population!AA156-'By group'!AA$6*Population!AA156+'By group'!AN$7*Population!AN156)</f>
        <v>-1.4849841652753795</v>
      </c>
      <c r="KB156" s="46">
        <f>step*(+'By group'!O$6*Population!O156-'By group'!AB$7*Population!AB156)</f>
        <v>7247.4946291915785</v>
      </c>
      <c r="KC156" s="46">
        <f>step*(+'By group'!P$6*Population!P156-'By group'!AC$7*Population!AC156)</f>
        <v>9.3968556619869759</v>
      </c>
      <c r="KD156" s="46">
        <f>step*(+'By group'!Q$6*Population!Q156-'By group'!AD$7*Population!AD156)</f>
        <v>27.177021015671407</v>
      </c>
      <c r="KE156" s="46">
        <f>step*(+'By group'!R$6*Population!R156-'By group'!AE$7*Population!AE156)</f>
        <v>27.643956752727156</v>
      </c>
      <c r="KF156" s="46">
        <f>step*(+'By group'!S$6*Population!S156-'By group'!AF$7*Population!AF156)</f>
        <v>8.1908181060867484</v>
      </c>
      <c r="KG156" s="46">
        <f>step*(+'By group'!T$6*Population!T156-'By group'!AG$7*Population!AG156)</f>
        <v>1.5616176788904408</v>
      </c>
      <c r="KH156" s="46">
        <f>step*(+'By group'!U$6*Population!U156-'By group'!AH$7*Population!AH156)</f>
        <v>1.2982998339642582</v>
      </c>
      <c r="KI156" s="46">
        <f>step*(+'By group'!V$6*Population!V156-'By group'!AI$7*Population!AI156)</f>
        <v>0</v>
      </c>
      <c r="KJ156" s="46">
        <f>step*(+'By group'!W$6*Population!W156-'By group'!AJ$7*Population!AJ156)</f>
        <v>0</v>
      </c>
      <c r="KK156" s="46">
        <f>step*(+'By group'!X$6*Population!X156-'By group'!AK$7*Population!AK156)</f>
        <v>0</v>
      </c>
      <c r="KL156" s="46">
        <f>step*(+'By group'!Y$6*Population!Y156-'By group'!AL$7*Population!AL156)</f>
        <v>2.7155525204106805</v>
      </c>
      <c r="KM156" s="46">
        <f>step*(+'By group'!Z$6*Population!Z156-'By group'!AM$7*Population!AM156)</f>
        <v>1.3297072597850299</v>
      </c>
      <c r="KN156" s="46">
        <f>step*(+'By group'!AA$6*Population!AA156-'By group'!AN$7*Population!AN156)</f>
        <v>1.0441481339370675</v>
      </c>
      <c r="KO156" s="45">
        <v>0</v>
      </c>
      <c r="KP156" s="46">
        <v>0</v>
      </c>
      <c r="KQ156" s="46">
        <v>0</v>
      </c>
      <c r="KR156" s="46">
        <v>0</v>
      </c>
      <c r="KS156" s="46">
        <v>0</v>
      </c>
      <c r="KT156" s="46">
        <v>0</v>
      </c>
      <c r="KU156" s="46">
        <v>0</v>
      </c>
      <c r="KV156" s="46">
        <v>0</v>
      </c>
      <c r="KW156" s="46">
        <v>0</v>
      </c>
      <c r="KX156" s="46">
        <v>0</v>
      </c>
      <c r="KY156" s="46">
        <v>0</v>
      </c>
      <c r="KZ156" s="46">
        <v>0</v>
      </c>
      <c r="LA156" s="46">
        <v>0</v>
      </c>
      <c r="LB156" s="188">
        <f>step*(-'By group'!BB$9*Population!BB156+'By group'!B$8*Population!B156+'By group'!O$8*Population!O156)</f>
        <v>2353.6007274978811</v>
      </c>
      <c r="LC156" s="189">
        <f>step*(-'By group'!BC$9*Population!BC156+'By group'!C$8*Population!C156+'By group'!P$8*Population!P156)</f>
        <v>10.348003694644834</v>
      </c>
      <c r="LD156" s="189">
        <f>step*(-'By group'!BD$9*Population!BD156+'By group'!D$8*Population!D156+'By group'!Q$8*Population!Q156)</f>
        <v>30.362817193541961</v>
      </c>
      <c r="LE156" s="189">
        <f>step*(-'By group'!BE$9*Population!BE156+'By group'!E$8*Population!E156+'By group'!R$8*Population!R156)</f>
        <v>31.497770908249642</v>
      </c>
      <c r="LF156" s="189">
        <f>step*(-'By group'!BF$9*Population!BF156+'By group'!F$8*Population!F156+'By group'!S$8*Population!S156)</f>
        <v>9.4707422491901667</v>
      </c>
      <c r="LG156" s="189">
        <f>step*(-'By group'!BG$9*Population!BG156+'By group'!G$8*Population!G156+'By group'!T$8*Population!T156)</f>
        <v>1.8245948810696015</v>
      </c>
      <c r="LH156" s="189">
        <f>step*(-'By group'!BH$9*Population!BH156+'By group'!H$8*Population!H156+'By group'!U$8*Population!U156)</f>
        <v>1.5445515365547597</v>
      </c>
      <c r="LI156" s="189">
        <f>step*(-'By group'!BI$9*Population!BI156+'By group'!I$8*Population!I156+'By group'!V$8*Population!V156)</f>
        <v>0</v>
      </c>
      <c r="LJ156" s="189">
        <f>step*(-'By group'!BJ$9*Population!BJ156+'By group'!J$8*Population!J156+'By group'!W$8*Population!W156)</f>
        <v>0</v>
      </c>
      <c r="LK156" s="189">
        <f>step*(-'By group'!BK$9*Population!BK156+'By group'!K$8*Population!K156+'By group'!X$8*Population!X156)</f>
        <v>0</v>
      </c>
      <c r="LL156" s="189">
        <f>step*(-'By group'!BL$9*Population!BL156+'By group'!L$8*Population!L156+'By group'!Y$8*Population!Y156)</f>
        <v>3.2353549342933068</v>
      </c>
      <c r="LM156" s="189">
        <f>step*(-'By group'!BM$9*Population!BM156+'By group'!M$8*Population!M156+'By group'!Z$8*Population!Z156)</f>
        <v>1.6164389089993549</v>
      </c>
      <c r="LN156" s="189">
        <f>step*(-'By group'!BN$9*Population!BN156+'By group'!N$8*Population!N156+'By group'!AA$8*Population!AA156)</f>
        <v>1.298935922375839</v>
      </c>
    </row>
    <row r="157" spans="1:326" x14ac:dyDescent="0.25">
      <c r="A157">
        <f t="shared" si="195"/>
        <v>76.5</v>
      </c>
      <c r="B157" s="52">
        <f>step*((-'By group'!B$4-'By group'!B$5-'By group'!B$22)*Population!B157+'By group'!B$3*Population!$BO157)</f>
        <v>226709.37361270469</v>
      </c>
      <c r="C157" s="4">
        <f>step*((-'By group'!C$4-'By group'!C$5-'By group'!C$22)*Population!C157+'By group'!C$3*Population!$BO157)</f>
        <v>-6217.5324684627267</v>
      </c>
      <c r="D157" s="4">
        <f>step*((-'By group'!D$4-'By group'!D$5-'By group'!D$22)*Population!D157+'By group'!D$3*Population!$BO157)</f>
        <v>-40802.929379039815</v>
      </c>
      <c r="E157" s="4">
        <f>step*((-'By group'!E$4-'By group'!E$5-'By group'!E$22)*Population!E157+'By group'!E$3*Population!$BO157)</f>
        <v>-65337.432439972748</v>
      </c>
      <c r="F157" s="4">
        <f>step*((-'By group'!F$4-'By group'!F$5-'By group'!F$22)*Population!F157+'By group'!F$3*Population!$BO157)</f>
        <v>-26515.951941476371</v>
      </c>
      <c r="G157" s="4">
        <f>step*((-'By group'!G$4-'By group'!G$5-'By group'!G$22)*Population!G157+'By group'!G$3*Population!$BO157)</f>
        <v>-6428.7150098062393</v>
      </c>
      <c r="H157" s="4">
        <f>step*((-'By group'!H$4-'By group'!H$5-'By group'!H$22)*Population!H157+'By group'!H$3*Population!$BO157)</f>
        <v>-5972.4047874297339</v>
      </c>
      <c r="I157" s="4">
        <f>step*((-'By group'!I$4-'By group'!I$5-'By group'!I$22)*Population!I157+'By group'!I$3*Population!$BO157)</f>
        <v>0</v>
      </c>
      <c r="J157" s="4">
        <f>step*((-'By group'!J$4-'By group'!J$5-'By group'!J$22)*Population!J157+'By group'!J$3*Population!$BO157)</f>
        <v>0</v>
      </c>
      <c r="K157" s="4">
        <f>step*((-'By group'!K$4-'By group'!K$5-'By group'!K$22)*Population!K157+'By group'!K$3*Population!$BO157)</f>
        <v>0</v>
      </c>
      <c r="L157" s="4">
        <f>step*((-'By group'!L$4-'By group'!L$5-'By group'!L$22)*Population!L157+'By group'!L$3*Population!$BO157)</f>
        <v>-3303.1181614352745</v>
      </c>
      <c r="M157" s="4">
        <f>step*((-'By group'!M$4-'By group'!M$5-'By group'!M$22)*Population!M157+'By group'!M$3*Population!$BO157)</f>
        <v>-1874.1052985915915</v>
      </c>
      <c r="N157" s="4">
        <f>step*((-'By group'!N$4-'By group'!N$5-'By group'!N$22)*Population!N157+'By group'!N$3*Population!$BO157)</f>
        <v>-1776.4775250102841</v>
      </c>
      <c r="O157" s="8">
        <f>step*((-'By group'!O$4-'By group'!O$5-'By group'!O$22)*Population!O157+'By group'!O$3*Population!$BO157)</f>
        <v>157183.78229194379</v>
      </c>
      <c r="P157" s="4">
        <f>step*((-'By group'!P$4-'By group'!P$5-'By group'!P$22)*Population!P157+'By group'!P$3*Population!$BO157)</f>
        <v>-3074.7919897296006</v>
      </c>
      <c r="Q157" s="4">
        <f>step*((-'By group'!Q$4-'By group'!Q$5-'By group'!Q$22)*Population!Q157+'By group'!Q$3*Population!$BO157)</f>
        <v>-20170.63256182284</v>
      </c>
      <c r="R157" s="4">
        <f>step*((-'By group'!R$4-'By group'!R$5-'By group'!R$22)*Population!R157+'By group'!R$3*Population!$BO157)</f>
        <v>-32281.32365775709</v>
      </c>
      <c r="S157" s="4">
        <f>step*((-'By group'!S$4-'By group'!S$5-'By group'!S$22)*Population!S157+'By group'!S$3*Population!$BO157)</f>
        <v>-13095.229847688785</v>
      </c>
      <c r="T157" s="4">
        <f>step*((-'By group'!T$4-'By group'!T$5-'By group'!T$22)*Population!T157+'By group'!T$3*Population!$BO157)</f>
        <v>-3173.9232398900599</v>
      </c>
      <c r="U157" s="4">
        <f>step*((-'By group'!U$4-'By group'!U$5-'By group'!U$22)*Population!U157+'By group'!U$3*Population!$BO157)</f>
        <v>-2947.025561208</v>
      </c>
      <c r="V157" s="4">
        <f>step*((-'By group'!V$4-'By group'!V$5-'By group'!V$22)*Population!V157+'By group'!V$3*Population!$BO157)</f>
        <v>0</v>
      </c>
      <c r="W157" s="4">
        <f>step*((-'By group'!W$4-'By group'!W$5-'By group'!W$22)*Population!W157+'By group'!W$3*Population!$BO157)</f>
        <v>0</v>
      </c>
      <c r="X157" s="4">
        <f>step*((-'By group'!X$4-'By group'!X$5-'By group'!X$22)*Population!X157+'By group'!X$3*Population!$BO157)</f>
        <v>0</v>
      </c>
      <c r="Y157" s="4">
        <f>step*((-'By group'!Y$4-'By group'!Y$5-'By group'!Y$22)*Population!Y157+'By group'!Y$3*Population!$BO157)</f>
        <v>-1629.8119046979211</v>
      </c>
      <c r="Z157" s="4">
        <f>step*((-'By group'!Z$4-'By group'!Z$5-'By group'!Z$22)*Population!Z157+'By group'!Z$3*Population!$BO157)</f>
        <v>-924.13200672601204</v>
      </c>
      <c r="AA157" s="4">
        <f>step*((-'By group'!AA$4-'By group'!AA$5-'By group'!AA$22)*Population!AA157+'By group'!AA$3*Population!$BO157)</f>
        <v>-875.35137651578316</v>
      </c>
      <c r="AB157" s="8">
        <f>step*((-'By group'!AB$4-'By group'!AB$5-'By group'!AB$22)*Population!AB157+'By group'!AB$3*Population!$BO157)</f>
        <v>-1485.9083430734088</v>
      </c>
      <c r="AC157" s="4">
        <f>step*((-'By group'!AC$4-'By group'!AC$5-'By group'!AC$22)*Population!AC157+'By group'!AC$3*Population!$BO157)</f>
        <v>-218.19800345878448</v>
      </c>
      <c r="AD157" s="4">
        <f>step*((-'By group'!AD$4-'By group'!AD$5-'By group'!AD$22)*Population!AD157+'By group'!AD$3*Population!$BO157)</f>
        <v>-1439.3158321091241</v>
      </c>
      <c r="AE157" s="4">
        <f>step*((-'By group'!AE$4-'By group'!AE$5-'By group'!AE$22)*Population!AE157+'By group'!AE$3*Population!$BO157)</f>
        <v>-2321.2704790270127</v>
      </c>
      <c r="AF157" s="4">
        <f>step*((-'By group'!AF$4-'By group'!AF$5-'By group'!AF$22)*Population!AF157+'By group'!AF$3*Population!$BO157)</f>
        <v>-947.13966699086336</v>
      </c>
      <c r="AG157" s="4">
        <f>step*((-'By group'!AG$4-'By group'!AG$5-'By group'!AG$22)*Population!AG157+'By group'!AG$3*Population!$BO157)</f>
        <v>-230.5243723403135</v>
      </c>
      <c r="AH157" s="4">
        <f>step*((-'By group'!AH$4-'By group'!AH$5-'By group'!AH$22)*Population!AH157+'By group'!AH$3*Population!$BO157)</f>
        <v>-215.62577302366594</v>
      </c>
      <c r="AI157" s="4">
        <f>step*((-'By group'!AI$4-'By group'!AI$5-'By group'!AI$22)*Population!AI157+'By group'!AI$3*Population!$BO157)</f>
        <v>0</v>
      </c>
      <c r="AJ157" s="4">
        <f>step*((-'By group'!AJ$4-'By group'!AJ$5-'By group'!AJ$22)*Population!AJ157+'By group'!AJ$3*Population!$BO157)</f>
        <v>0</v>
      </c>
      <c r="AK157" s="4">
        <f>step*((-'By group'!AK$4-'By group'!AK$5-'By group'!AK$22)*Population!AK157+'By group'!AK$3*Population!$BO157)</f>
        <v>0</v>
      </c>
      <c r="AL157" s="4">
        <f>step*((-'By group'!AL$4-'By group'!AL$5-'By group'!AL$22)*Population!AL157+'By group'!AL$3*Population!$BO157)</f>
        <v>-119.32213893017008</v>
      </c>
      <c r="AM157" s="4">
        <f>step*((-'By group'!AM$4-'By group'!AM$5-'By group'!AM$22)*Population!AM157+'By group'!AM$3*Population!$BO157)</f>
        <v>-68.221510154126278</v>
      </c>
      <c r="AN157" s="4">
        <f>step*((-'By group'!AN$4-'By group'!AN$5-'By group'!AN$22)*Population!AN157+'By group'!AN$3*Population!$BO157)</f>
        <v>-65.248760997122943</v>
      </c>
      <c r="AO157" s="8">
        <f>step*((-'By group'!AO$4-'By group'!AO$5-'By group'!AO$22)*Population!AO157+'By group'!AO$3*Population!$BO157)</f>
        <v>20931.243382671186</v>
      </c>
      <c r="AP157" s="4">
        <f>step*((-'By group'!AP$4-'By group'!AP$5-'By group'!AP$22)*Population!AP157+'By group'!AP$3*Population!$BO157)</f>
        <v>-719.85154157015654</v>
      </c>
      <c r="AQ157" s="4">
        <f>step*((-'By group'!AQ$4-'By group'!AQ$5-'By group'!AQ$22)*Population!AQ157+'By group'!AQ$3*Population!$BO157)</f>
        <v>-4721.4653993689599</v>
      </c>
      <c r="AR157" s="4">
        <f>step*((-'By group'!AR$4-'By group'!AR$5-'By group'!AR$22)*Population!AR157+'By group'!AR$3*Population!$BO157)</f>
        <v>-7552.9842432887917</v>
      </c>
      <c r="AS157" s="4">
        <f>step*((-'By group'!AS$4-'By group'!AS$5-'By group'!AS$22)*Population!AS157+'By group'!AS$3*Population!$BO157)</f>
        <v>-3062.4140741366346</v>
      </c>
      <c r="AT157" s="4">
        <f>step*((-'By group'!AT$4-'By group'!AT$5-'By group'!AT$22)*Population!AT157+'By group'!AT$3*Population!$BO157)</f>
        <v>-741.87594449187998</v>
      </c>
      <c r="AU157" s="4">
        <f>step*((-'By group'!AU$4-'By group'!AU$5-'By group'!AU$22)*Population!AU157+'By group'!AU$3*Population!$BO157)</f>
        <v>-687.96549423614363</v>
      </c>
      <c r="AV157" s="4">
        <f>step*((-'By group'!AV$4-'By group'!AV$5-'By group'!AV$22)*Population!AV157+'By group'!AV$3*Population!$BO157)</f>
        <v>0</v>
      </c>
      <c r="AW157" s="4">
        <f>step*((-'By group'!AW$4-'By group'!AW$5-'By group'!AW$22)*Population!AW157+'By group'!AW$3*Population!$BO157)</f>
        <v>0</v>
      </c>
      <c r="AX157" s="4">
        <f>step*((-'By group'!AX$4-'By group'!AX$5-'By group'!AX$22)*Population!AX157+'By group'!AX$3*Population!$BO157)</f>
        <v>0</v>
      </c>
      <c r="AY157" s="4">
        <f>step*((-'By group'!AY$4-'By group'!AY$5-'By group'!AY$22)*Population!AY157+'By group'!AY$3*Population!$BO157)</f>
        <v>-380.44152234871353</v>
      </c>
      <c r="AZ157" s="4">
        <f>step*((-'By group'!AZ$4-'By group'!AZ$5-'By group'!AZ$22)*Population!AZ157+'By group'!AZ$3*Population!$BO157)</f>
        <v>-215.30754222631236</v>
      </c>
      <c r="BA157" s="4">
        <f>step*((-'By group'!BA$4-'By group'!BA$5-'By group'!BA$22)*Population!BA157+'By group'!BA$3*Population!$BO157)</f>
        <v>-203.25057417256897</v>
      </c>
      <c r="BB157" s="8">
        <f>step*((-'By group'!BB$4-'By group'!BB$5-'By group'!BB$22)*Population!BB157+'By group'!BB$3*Population!$BO157)</f>
        <v>6523.0073530724621</v>
      </c>
      <c r="BC157" s="4">
        <f>step*((-'By group'!BC$4-'By group'!BC$5-'By group'!BC$22)*Population!BC157+'By group'!BC$3*Population!$BO157)</f>
        <v>-495.31393244464562</v>
      </c>
      <c r="BD157" s="4">
        <f>step*((-'By group'!BD$4-'By group'!BD$5-'By group'!BD$22)*Population!BD157+'By group'!BD$3*Population!$BO157)</f>
        <v>-2512.2849044672062</v>
      </c>
      <c r="BE157" s="4">
        <f>step*((-'By group'!BE$4-'By group'!BE$5-'By group'!BE$22)*Population!BE157+'By group'!BE$3*Population!$BO157)</f>
        <v>-3495.6290987762022</v>
      </c>
      <c r="BF157" s="4">
        <f>step*((-'By group'!BF$4-'By group'!BF$5-'By group'!BF$22)*Population!BF157+'By group'!BF$3*Population!$BO157)</f>
        <v>-1297.0582897571942</v>
      </c>
      <c r="BG157" s="4">
        <f>step*((-'By group'!BG$4-'By group'!BG$5-'By group'!BG$22)*Population!BG157+'By group'!BG$3*Population!$BO157)</f>
        <v>-296.03175386459804</v>
      </c>
      <c r="BH157" s="4">
        <f>step*((-'By group'!BH$4-'By group'!BH$5-'By group'!BH$22)*Population!BH157+'By group'!BH$3*Population!$BO157)</f>
        <v>-254.54925195111261</v>
      </c>
      <c r="BI157" s="4">
        <f>step*((-'By group'!BI$4-'By group'!BI$5-'By group'!BI$22)*Population!BI157+'By group'!BI$3*Population!$BO157)</f>
        <v>0</v>
      </c>
      <c r="BJ157" s="4">
        <f>step*((-'By group'!BJ$4-'By group'!BJ$5-'By group'!BJ$22)*Population!BJ157+'By group'!BJ$3*Population!$BO157)</f>
        <v>0</v>
      </c>
      <c r="BK157" s="4">
        <f>step*((-'By group'!BK$4-'By group'!BK$5-'By group'!BK$22)*Population!BK157+'By group'!BK$3*Population!$BO157)</f>
        <v>0</v>
      </c>
      <c r="BL157" s="4">
        <f>step*((-'By group'!BL$4-'By group'!BL$5-'By group'!BL$22)*Population!BL157+'By group'!BL$3*Population!$BO157)</f>
        <v>-167.38487625195503</v>
      </c>
      <c r="BM157" s="4">
        <f>step*((-'By group'!BM$4-'By group'!BM$5-'By group'!BM$22)*Population!BM157+'By group'!BM$3*Population!$BO157)</f>
        <v>-85.233237052198774</v>
      </c>
      <c r="BN157" s="4">
        <f>step*((-'By group'!BN$4-'By group'!BN$5-'By group'!BN$22)*Population!BN157+'By group'!BN$3*Population!$BO157)</f>
        <v>-71.332681770322722</v>
      </c>
      <c r="BO157" s="71">
        <f>-step*SUM(SCR!B157:N157)*Population!B157</f>
        <v>-162098.94913226107</v>
      </c>
      <c r="BP157" s="4">
        <f>step*-SUM('By group'!C$11:C$21)*Population!C157</f>
        <v>-155438.31171156815</v>
      </c>
      <c r="BQ157" s="4">
        <f>step*-SUM('By group'!D$11:D$21)*Population!D157</f>
        <v>-113341.47049733282</v>
      </c>
      <c r="BR157" s="4">
        <f>step*-SUM('By group'!E$11:E$21)*Population!E157</f>
        <v>-46669.594599980534</v>
      </c>
      <c r="BS157" s="4">
        <f>step*-SUM('By group'!F$11:F$21)*Population!F157</f>
        <v>-13955.764179724407</v>
      </c>
      <c r="BT157" s="4">
        <f>step*-SUM('By group'!G$11:G$21)*Population!G157</f>
        <v>-6696.5781352148324</v>
      </c>
      <c r="BU157" s="4">
        <f>step*-SUM('By group'!H$11:H$21)*Population!H157</f>
        <v>0</v>
      </c>
      <c r="BV157" s="4">
        <f>step*-SUM('By group'!I$11:I$21)*Population!I157</f>
        <v>0</v>
      </c>
      <c r="BW157" s="4">
        <f>step*-SUM('By group'!J$11:J$21)*Population!J157</f>
        <v>0</v>
      </c>
      <c r="BX157" s="4">
        <f>step*-SUM('By group'!K$11:K$21)*Population!K157</f>
        <v>0</v>
      </c>
      <c r="BY157" s="4">
        <f>step*-SUM('By group'!L$11:L$21)*Population!L157</f>
        <v>-2359.37011531091</v>
      </c>
      <c r="BZ157" s="4">
        <f>step*-SUM('By group'!M$11:M$21)*Population!M157</f>
        <v>-1171.3158116197446</v>
      </c>
      <c r="CA157" s="4">
        <f>step*-SUM('By group'!N$11:N$21)*Population!N157</f>
        <v>0</v>
      </c>
      <c r="CB157" s="13">
        <f>-step*SUM(SCR!O157:AA157)*Population!O157</f>
        <v>-80174.033329059836</v>
      </c>
      <c r="CC157" s="4">
        <f>step*-SUM('By group'!P$11:P$21)*Population!P157</f>
        <v>-76869.799743240015</v>
      </c>
      <c r="CD157" s="4">
        <f>step*-SUM('By group'!Q$11:Q$21)*Population!Q157</f>
        <v>-56029.534893952339</v>
      </c>
      <c r="CE157" s="4">
        <f>step*-SUM('By group'!R$11:R$21)*Population!R157</f>
        <v>-23058.088326969348</v>
      </c>
      <c r="CF157" s="4">
        <f>step*-SUM('By group'!S$11:S$21)*Population!S157</f>
        <v>-6892.2262356256761</v>
      </c>
      <c r="CG157" s="4">
        <f>step*-SUM('By group'!T$11:T$21)*Population!T157</f>
        <v>-3306.1700415521454</v>
      </c>
      <c r="CH157" s="4">
        <f>step*-SUM('By group'!U$11:U$21)*Population!U157</f>
        <v>0</v>
      </c>
      <c r="CI157" s="4">
        <f>step*-SUM('By group'!V$11:V$21)*Population!V157</f>
        <v>0</v>
      </c>
      <c r="CJ157" s="4">
        <f>step*-SUM('By group'!W$11:W$21)*Population!W157</f>
        <v>0</v>
      </c>
      <c r="CK157" s="4">
        <f>step*-SUM('By group'!X$11:X$21)*Population!X157</f>
        <v>0</v>
      </c>
      <c r="CL157" s="4">
        <f>step*-SUM('By group'!Y$11:Y$21)*Population!Y157</f>
        <v>-1164.151360498515</v>
      </c>
      <c r="CM157" s="4">
        <f>step*-SUM('By group'!Z$11:Z$21)*Population!Z157</f>
        <v>-577.58250420375759</v>
      </c>
      <c r="CN157" s="4">
        <f>step*-SUM('By group'!AA$11:AA$21)*Population!AA157</f>
        <v>0</v>
      </c>
      <c r="CO157" s="13">
        <f>-step*SUM(SCR!AB157:AN157)*Population!AB157</f>
        <v>-5678.9889646913043</v>
      </c>
      <c r="CP157" s="4">
        <f>step*-SUM('By group'!AC$11:AC$21)*Population!AC157</f>
        <v>-5454.950086469612</v>
      </c>
      <c r="CQ157" s="4">
        <f>step*-SUM('By group'!AD$11:AD$21)*Population!AD157</f>
        <v>-3998.0995336364558</v>
      </c>
      <c r="CR157" s="4">
        <f>step*-SUM('By group'!AE$11:AE$21)*Population!AE157</f>
        <v>-1658.0503421621518</v>
      </c>
      <c r="CS157" s="4">
        <f>step*-SUM('By group'!AF$11:AF$21)*Population!AF157</f>
        <v>-498.49456157413863</v>
      </c>
      <c r="CT157" s="4">
        <f>step*-SUM('By group'!AG$11:AG$21)*Population!AG157</f>
        <v>-240.12955452115989</v>
      </c>
      <c r="CU157" s="4">
        <f>step*-SUM('By group'!AH$11:AH$21)*Population!AH157</f>
        <v>0</v>
      </c>
      <c r="CV157" s="4">
        <f>step*-SUM('By group'!AI$11:AI$21)*Population!AI157</f>
        <v>0</v>
      </c>
      <c r="CW157" s="4">
        <f>step*-SUM('By group'!AJ$11:AJ$21)*Population!AJ157</f>
        <v>0</v>
      </c>
      <c r="CX157" s="4">
        <f>step*-SUM('By group'!AK$11:AK$21)*Population!AK157</f>
        <v>0</v>
      </c>
      <c r="CY157" s="4">
        <f>step*-SUM('By group'!AL$11:AL$21)*Population!AL157</f>
        <v>-85.23009923583578</v>
      </c>
      <c r="CZ157" s="4">
        <f>step*-SUM('By group'!AM$11:AM$21)*Population!AM157</f>
        <v>-42.638443846328926</v>
      </c>
      <c r="DA157" s="4">
        <f>step*-SUM('By group'!AN$11:AN$21)*Population!AN157</f>
        <v>0</v>
      </c>
      <c r="DB157" s="13">
        <f>-step*SUM(SCR!AO157:BA157)*Population!AO157</f>
        <v>-18770.292459430602</v>
      </c>
      <c r="DC157" s="4">
        <f>step*-SUM('By group'!AP$11:AP$21)*Population!AP157</f>
        <v>-17996.288539253914</v>
      </c>
      <c r="DD157" s="4">
        <f>step*-SUM('By group'!AQ$11:AQ$21)*Population!AQ157</f>
        <v>-13115.181664913778</v>
      </c>
      <c r="DE157" s="4">
        <f>step*-SUM('By group'!AR$11:AR$21)*Population!AR157</f>
        <v>-5394.9887452062794</v>
      </c>
      <c r="DF157" s="4">
        <f>step*-SUM('By group'!AS$11:AS$21)*Population!AS157</f>
        <v>-1611.7968811245446</v>
      </c>
      <c r="DG157" s="4">
        <f>step*-SUM('By group'!AT$11:AT$21)*Population!AT157</f>
        <v>-772.78744217904159</v>
      </c>
      <c r="DH157" s="4">
        <f>step*-SUM('By group'!AU$11:AU$21)*Population!AU157</f>
        <v>0</v>
      </c>
      <c r="DI157" s="4">
        <f>step*-SUM('By group'!AV$11:AV$21)*Population!AV157</f>
        <v>0</v>
      </c>
      <c r="DJ157" s="4">
        <f>step*-SUM('By group'!AW$11:AW$21)*Population!AW157</f>
        <v>0</v>
      </c>
      <c r="DK157" s="4">
        <f>step*-SUM('By group'!AX$11:AX$21)*Population!AX157</f>
        <v>0</v>
      </c>
      <c r="DL157" s="4">
        <f>step*-SUM('By group'!AY$11:AY$21)*Population!AY157</f>
        <v>-271.74394453479539</v>
      </c>
      <c r="DM157" s="4">
        <f>step*-SUM('By group'!AZ$11:AZ$21)*Population!AZ157</f>
        <v>-134.56721389144522</v>
      </c>
      <c r="DN157" s="4">
        <f>step*-SUM('By group'!BA$11:BA$21)*Population!BA157</f>
        <v>0</v>
      </c>
      <c r="DO157" s="13">
        <f>-step*SUM(SCR!BB157:BN157)*Population!BB157</f>
        <v>-8763.1703903985053</v>
      </c>
      <c r="DP157" s="4">
        <f>step*-SUM('By group'!BC$11:BC$21)*Population!BC157</f>
        <v>-8255.2322074107597</v>
      </c>
      <c r="DQ157" s="4">
        <f>step*-SUM('By group'!BD$11:BD$21)*Population!BD157</f>
        <v>-5709.7384192436493</v>
      </c>
      <c r="DR157" s="4">
        <f>step*-SUM('By group'!BE$11:BE$21)*Population!BE157</f>
        <v>-2184.7681867351266</v>
      </c>
      <c r="DS157" s="4">
        <f>step*-SUM('By group'!BF$11:BF$21)*Population!BF157</f>
        <v>-617.64680464628304</v>
      </c>
      <c r="DT157" s="4">
        <f>step*-SUM('By group'!BG$11:BG$21)*Population!BG157</f>
        <v>-284.64591717749812</v>
      </c>
      <c r="DU157" s="4">
        <f>step*-SUM('By group'!BH$11:BH$21)*Population!BH157</f>
        <v>0</v>
      </c>
      <c r="DV157" s="4">
        <f>step*-SUM('By group'!BI$11:BI$21)*Population!BI157</f>
        <v>0</v>
      </c>
      <c r="DW157" s="4">
        <f>step*-SUM('By group'!BJ$11:BJ$21)*Population!BJ157</f>
        <v>0</v>
      </c>
      <c r="DX157" s="4">
        <f>step*-SUM('By group'!BK$11:BK$21)*Population!BK157</f>
        <v>0</v>
      </c>
      <c r="DY157" s="4">
        <f>step*-SUM('By group'!BL$11:BL$21)*Population!BL157</f>
        <v>-92.991597917752813</v>
      </c>
      <c r="DZ157" s="4">
        <f>step*-SUM('By group'!BM$11:BM$21)*Population!BM157</f>
        <v>-42.616618526099387</v>
      </c>
      <c r="EA157" s="4">
        <f>step*-SUM('By group'!BN$11:BN$21)*Population!BN157</f>
        <v>0</v>
      </c>
      <c r="EB157" s="52">
        <v>0</v>
      </c>
      <c r="EC157" s="4">
        <f t="shared" si="196"/>
        <v>162098.94913226107</v>
      </c>
      <c r="ED157" s="4">
        <f t="shared" si="196"/>
        <v>155438.31171156815</v>
      </c>
      <c r="EE157" s="4">
        <f t="shared" si="197"/>
        <v>113341.47049733282</v>
      </c>
      <c r="EF157" s="4">
        <f t="shared" si="198"/>
        <v>46669.594599980534</v>
      </c>
      <c r="EG157" s="4">
        <f t="shared" si="199"/>
        <v>13955.764179724407</v>
      </c>
      <c r="EH157" s="4">
        <f t="shared" si="199"/>
        <v>6696.5781352148324</v>
      </c>
      <c r="EI157" s="4">
        <v>0</v>
      </c>
      <c r="EJ157" s="4">
        <f t="shared" si="200"/>
        <v>0</v>
      </c>
      <c r="EK157" s="4">
        <f t="shared" si="201"/>
        <v>0</v>
      </c>
      <c r="EL157" s="4">
        <f t="shared" si="202"/>
        <v>0</v>
      </c>
      <c r="EM157" s="4">
        <f t="shared" si="203"/>
        <v>2359.37011531091</v>
      </c>
      <c r="EN157" s="4">
        <f t="shared" si="204"/>
        <v>1171.3158116197446</v>
      </c>
      <c r="EO157" s="52">
        <v>0</v>
      </c>
      <c r="EP157" s="4">
        <f t="shared" si="205"/>
        <v>80174.033329059836</v>
      </c>
      <c r="EQ157" s="4">
        <f t="shared" si="206"/>
        <v>76869.799743240015</v>
      </c>
      <c r="ER157" s="4">
        <f t="shared" si="207"/>
        <v>56029.534893952339</v>
      </c>
      <c r="ES157" s="4">
        <f t="shared" si="208"/>
        <v>23058.088326969348</v>
      </c>
      <c r="ET157" s="4">
        <f t="shared" si="209"/>
        <v>6892.2262356256761</v>
      </c>
      <c r="EU157" s="4">
        <f t="shared" si="210"/>
        <v>3306.1700415521454</v>
      </c>
      <c r="EV157" s="4">
        <v>0</v>
      </c>
      <c r="EW157" s="4">
        <f t="shared" si="211"/>
        <v>0</v>
      </c>
      <c r="EX157" s="4">
        <f t="shared" si="212"/>
        <v>0</v>
      </c>
      <c r="EY157" s="4">
        <f t="shared" si="213"/>
        <v>0</v>
      </c>
      <c r="EZ157" s="4">
        <f t="shared" si="214"/>
        <v>1164.151360498515</v>
      </c>
      <c r="FA157" s="4">
        <f t="shared" si="215"/>
        <v>577.58250420375759</v>
      </c>
      <c r="FB157" s="52">
        <v>0</v>
      </c>
      <c r="FC157" s="4">
        <f t="shared" si="216"/>
        <v>5678.9889646913043</v>
      </c>
      <c r="FD157" s="4">
        <f t="shared" si="217"/>
        <v>5454.950086469612</v>
      </c>
      <c r="FE157" s="4">
        <f t="shared" si="218"/>
        <v>3998.0995336364558</v>
      </c>
      <c r="FF157" s="4">
        <f t="shared" si="219"/>
        <v>1658.0503421621518</v>
      </c>
      <c r="FG157" s="4">
        <f t="shared" si="220"/>
        <v>498.49456157413863</v>
      </c>
      <c r="FH157" s="4">
        <f t="shared" si="221"/>
        <v>240.12955452115989</v>
      </c>
      <c r="FI157" s="4">
        <v>0</v>
      </c>
      <c r="FJ157" s="4">
        <f t="shared" si="222"/>
        <v>0</v>
      </c>
      <c r="FK157" s="4">
        <f t="shared" si="223"/>
        <v>0</v>
      </c>
      <c r="FL157" s="4">
        <f t="shared" si="224"/>
        <v>0</v>
      </c>
      <c r="FM157" s="4">
        <f t="shared" si="225"/>
        <v>85.23009923583578</v>
      </c>
      <c r="FN157" s="9">
        <f t="shared" si="226"/>
        <v>42.638443846328926</v>
      </c>
      <c r="FO157" s="4">
        <v>0</v>
      </c>
      <c r="FP157" s="4">
        <f t="shared" si="227"/>
        <v>18770.292459430602</v>
      </c>
      <c r="FQ157" s="4">
        <f t="shared" si="228"/>
        <v>17996.288539253914</v>
      </c>
      <c r="FR157" s="4">
        <f t="shared" si="229"/>
        <v>13115.181664913778</v>
      </c>
      <c r="FS157" s="4">
        <f t="shared" si="230"/>
        <v>5394.9887452062794</v>
      </c>
      <c r="FT157" s="4">
        <f t="shared" si="231"/>
        <v>1611.7968811245446</v>
      </c>
      <c r="FU157" s="4">
        <f t="shared" si="232"/>
        <v>772.78744217904159</v>
      </c>
      <c r="FV157" s="4">
        <v>0</v>
      </c>
      <c r="FW157" s="4">
        <f t="shared" si="233"/>
        <v>0</v>
      </c>
      <c r="FX157" s="4">
        <f t="shared" si="234"/>
        <v>0</v>
      </c>
      <c r="FY157" s="4">
        <f t="shared" si="235"/>
        <v>0</v>
      </c>
      <c r="FZ157" s="4">
        <f t="shared" si="236"/>
        <v>271.74394453479539</v>
      </c>
      <c r="GA157" s="4">
        <f t="shared" si="237"/>
        <v>134.56721389144522</v>
      </c>
      <c r="GB157" s="4">
        <v>0</v>
      </c>
      <c r="GC157" s="4">
        <f t="shared" si="238"/>
        <v>8763.1703903985053</v>
      </c>
      <c r="GD157" s="4">
        <f t="shared" si="179"/>
        <v>8255.2322074107597</v>
      </c>
      <c r="GE157" s="4">
        <f t="shared" si="180"/>
        <v>5709.7384192436493</v>
      </c>
      <c r="GF157" s="4">
        <f t="shared" si="181"/>
        <v>2184.7681867351266</v>
      </c>
      <c r="GG157" s="4">
        <f t="shared" si="182"/>
        <v>617.64680464628304</v>
      </c>
      <c r="GH157" s="4">
        <f t="shared" si="183"/>
        <v>284.64591717749812</v>
      </c>
      <c r="GI157" s="4">
        <v>0</v>
      </c>
      <c r="GJ157" s="4">
        <f t="shared" si="239"/>
        <v>0</v>
      </c>
      <c r="GK157" s="4">
        <f t="shared" si="240"/>
        <v>0</v>
      </c>
      <c r="GL157" s="4">
        <f t="shared" si="184"/>
        <v>0</v>
      </c>
      <c r="GM157" s="4">
        <f t="shared" si="185"/>
        <v>92.991597917752813</v>
      </c>
      <c r="GN157" s="4">
        <f t="shared" si="186"/>
        <v>42.616618526099387</v>
      </c>
      <c r="GO157" s="52">
        <v>0</v>
      </c>
      <c r="GP157" s="4">
        <f>step*(-'By group'!C$32*Population!C157+'By group'!I$33*Population!I157)</f>
        <v>0</v>
      </c>
      <c r="GQ157" s="4">
        <f>step*(-'By group'!D$32*Population!D157+'By group'!J$33*Population!J157)</f>
        <v>0</v>
      </c>
      <c r="GR157" s="4">
        <f>step*(-'By group'!E$32*Population!E157+'By group'!K$33*Population!K157)</f>
        <v>0</v>
      </c>
      <c r="GS157" s="4">
        <f>step*(-'By group'!F$32*Population!F157+'By group'!L$33*Population!L157)</f>
        <v>-5798.1970322067482</v>
      </c>
      <c r="GT157" s="4">
        <f>step*(-'By group'!G$32*Population!G157+'By group'!M$33*Population!M157)</f>
        <v>-753.65772123309421</v>
      </c>
      <c r="GU157" s="4">
        <f>step*(-'By group'!H$32*Population!H157+'By group'!N$33*Population!N157)</f>
        <v>-659.3747422879087</v>
      </c>
      <c r="GV157" s="46">
        <f t="shared" si="241"/>
        <v>0</v>
      </c>
      <c r="GW157" s="14">
        <f t="shared" si="242"/>
        <v>0</v>
      </c>
      <c r="GX157" s="4">
        <f t="shared" si="243"/>
        <v>0</v>
      </c>
      <c r="GY157" s="4">
        <f t="shared" si="244"/>
        <v>5798.1970322067482</v>
      </c>
      <c r="GZ157" s="4">
        <f t="shared" si="245"/>
        <v>753.65772123309421</v>
      </c>
      <c r="HA157" s="4">
        <f t="shared" si="246"/>
        <v>659.3747422879087</v>
      </c>
      <c r="HB157" s="8">
        <v>0</v>
      </c>
      <c r="HC157" s="4">
        <f>step*(-'By group'!P$32*Population!P157+'By group'!V$33*Population!V157)</f>
        <v>0</v>
      </c>
      <c r="HD157" s="4">
        <f>step*(-'By group'!Q$32*Population!Q157+'By group'!W$33*Population!W157)</f>
        <v>0</v>
      </c>
      <c r="HE157" s="4">
        <f>step*(-'By group'!R$32*Population!R157+'By group'!X$33*Population!X157)</f>
        <v>0</v>
      </c>
      <c r="HF157" s="4">
        <f>step*(-'By group'!S$32*Population!S157+'By group'!Y$33*Population!Y157)</f>
        <v>-2864.0374375635806</v>
      </c>
      <c r="HG157" s="4">
        <f>step*(-'By group'!T$32*Population!T157+'By group'!Z$33*Population!Z157)</f>
        <v>-372.44275620855029</v>
      </c>
      <c r="HH157" s="4">
        <f>step*(-'By group'!U$32*Population!U157+'By group'!AA$33*Population!AA157)</f>
        <v>-325.68693331960026</v>
      </c>
      <c r="HI157" s="14">
        <f t="shared" si="247"/>
        <v>0</v>
      </c>
      <c r="HJ157" s="46">
        <f t="shared" si="248"/>
        <v>0</v>
      </c>
      <c r="HK157" s="4">
        <f t="shared" si="249"/>
        <v>0</v>
      </c>
      <c r="HL157" s="4">
        <f t="shared" si="250"/>
        <v>2864.0374375635806</v>
      </c>
      <c r="HM157" s="4">
        <f t="shared" si="251"/>
        <v>372.44275620855029</v>
      </c>
      <c r="HN157" s="9">
        <f t="shared" si="252"/>
        <v>325.68693331960026</v>
      </c>
      <c r="HO157" s="4">
        <v>0</v>
      </c>
      <c r="HP157" s="4">
        <f>step*(-'By group'!AC$32*Population!AC157+'By group'!AI$33*Population!AI157)</f>
        <v>0</v>
      </c>
      <c r="HQ157" s="4">
        <f>step*(-'By group'!AD$32*Population!AD157+'By group'!AJ$33*Population!AJ157)</f>
        <v>0</v>
      </c>
      <c r="HR157" s="4">
        <f>step*(-'By group'!AE$32*Population!AE157+'By group'!AK$33*Population!AK157)</f>
        <v>0</v>
      </c>
      <c r="HS157" s="4">
        <f>step*(-'By group'!AF$32*Population!AF157+'By group'!AL$33*Population!AL157)</f>
        <v>-206.63223116915142</v>
      </c>
      <c r="HT157" s="4">
        <f>step*(-'By group'!AG$32*Population!AG157+'By group'!AM$33*Population!AM157)</f>
        <v>-26.706688981067515</v>
      </c>
      <c r="HU157" s="4">
        <f>step*(-'By group'!AH$32*Population!AH157+'By group'!AN$33*Population!AN157)</f>
        <v>-23.51338153948257</v>
      </c>
      <c r="HV157" s="14">
        <f t="shared" si="253"/>
        <v>0</v>
      </c>
      <c r="HW157" s="46">
        <f t="shared" si="254"/>
        <v>0</v>
      </c>
      <c r="HX157" s="4">
        <f t="shared" si="255"/>
        <v>0</v>
      </c>
      <c r="HY157" s="4">
        <f t="shared" si="256"/>
        <v>206.63223116915142</v>
      </c>
      <c r="HZ157" s="4">
        <f t="shared" si="257"/>
        <v>26.706688981067515</v>
      </c>
      <c r="IA157" s="4">
        <f t="shared" si="258"/>
        <v>23.51338153948257</v>
      </c>
      <c r="IB157" s="8">
        <v>0</v>
      </c>
      <c r="IC157" s="4">
        <f>step*(-'By group'!AP$32*Population!AP157+'By group'!AV$33*Population!AV157)</f>
        <v>0</v>
      </c>
      <c r="ID157" s="4">
        <f>step*(-'By group'!AQ$32*Population!AQ157+'By group'!AW$33*Population!AW157)</f>
        <v>0</v>
      </c>
      <c r="IE157" s="4">
        <f>step*(-'By group'!AR$32*Population!AR157+'By group'!AX$33*Population!AX157)</f>
        <v>0</v>
      </c>
      <c r="IF157" s="4">
        <f>step*(-'By group'!AS$32*Population!AS157+'By group'!AY$33*Population!AY157)</f>
        <v>-670.02646829487458</v>
      </c>
      <c r="IG157" s="4">
        <f>step*(-'By group'!AT$32*Population!AT157+'By group'!AZ$33*Population!AZ157)</f>
        <v>-87.273881490085714</v>
      </c>
      <c r="IH157" s="4">
        <f>step*(-'By group'!AU$32*Population!AU157+'By group'!BA$33*Population!BA157)</f>
        <v>-76.317817029926999</v>
      </c>
      <c r="II157" s="14">
        <f t="shared" si="187"/>
        <v>0</v>
      </c>
      <c r="IJ157" s="4">
        <f t="shared" si="188"/>
        <v>0</v>
      </c>
      <c r="IK157" s="4">
        <f t="shared" si="259"/>
        <v>0</v>
      </c>
      <c r="IL157" s="4">
        <f t="shared" si="260"/>
        <v>670.02646829487458</v>
      </c>
      <c r="IM157" s="4">
        <f t="shared" si="261"/>
        <v>87.273881490085714</v>
      </c>
      <c r="IN157" s="4">
        <f t="shared" si="262"/>
        <v>76.317817029926999</v>
      </c>
      <c r="IO157" s="8">
        <v>0</v>
      </c>
      <c r="IP157" s="4">
        <f>step*(-'By group'!BC$32*Population!BC157+'By group'!BI$33*Population!BI157)</f>
        <v>0</v>
      </c>
      <c r="IQ157" s="4">
        <f>step*(-'By group'!BD$32*Population!BD157+'By group'!BJ$33*Population!BJ157)</f>
        <v>0</v>
      </c>
      <c r="IR157" s="4">
        <f>step*(-'By group'!BE$32*Population!BE157+'By group'!BK$33*Population!BK157)</f>
        <v>0</v>
      </c>
      <c r="IS157" s="4">
        <f>step*(-'By group'!BF$32*Population!BF157+'By group'!BL$33*Population!BL157)</f>
        <v>-262.32760336426509</v>
      </c>
      <c r="IT157" s="4">
        <f>step*(-'By group'!BG$32*Population!BG157+'By group'!BM$33*Population!BM157)</f>
        <v>-35.62087417244993</v>
      </c>
      <c r="IU157" s="4">
        <f>step*(-'By group'!BH$32*Population!BH157+'By group'!BN$33*Population!BN157)</f>
        <v>-29.150658767516333</v>
      </c>
      <c r="IV157" s="14">
        <f t="shared" si="189"/>
        <v>0</v>
      </c>
      <c r="IW157" s="4">
        <f t="shared" si="190"/>
        <v>0</v>
      </c>
      <c r="IX157" s="4">
        <f t="shared" si="191"/>
        <v>0</v>
      </c>
      <c r="IY157" s="4">
        <f t="shared" si="192"/>
        <v>262.32760336426509</v>
      </c>
      <c r="IZ157" s="4">
        <f t="shared" si="193"/>
        <v>35.62087417244993</v>
      </c>
      <c r="JA157" s="4">
        <f t="shared" si="194"/>
        <v>29.150658767516333</v>
      </c>
      <c r="JB157" s="75">
        <f>step*(+prop_idu_male*'By group'!BB$9*Population!BB157-'By group'!B$8*Population!B157)</f>
        <v>-1134.6895923756792</v>
      </c>
      <c r="JC157" s="46">
        <f>step*(+prop_idu_male*'By group'!BC$9*Population!BC157-'By group'!C$8*Population!C157)</f>
        <v>-6.7812877206891171</v>
      </c>
      <c r="JD157" s="46">
        <f>step*(+prop_idu_male*'By group'!BD$9*Population!BD157-'By group'!D$8*Population!D157)</f>
        <v>-19.927619658229613</v>
      </c>
      <c r="JE157" s="46">
        <f>step*(+prop_idu_male*'By group'!BE$9*Population!BE157-'By group'!E$8*Population!E157)</f>
        <v>-20.713075475908116</v>
      </c>
      <c r="JF157" s="46">
        <f>step*(+prop_idu_male*'By group'!BF$9*Population!BF157-'By group'!F$8*Population!F157)</f>
        <v>-6.2367059242866638</v>
      </c>
      <c r="JG157" s="46">
        <f>step*(+prop_idu_male*'By group'!BG$9*Population!BG157-'By group'!G$8*Population!G157)</f>
        <v>-1.2026855867977675</v>
      </c>
      <c r="JH157" s="46">
        <f>step*(+prop_idu_male*'By group'!BH$9*Population!BH157-'By group'!H$8*Population!H157)</f>
        <v>-1.0196901954164626</v>
      </c>
      <c r="JI157" s="46">
        <f>step*(+prop_idu_male*'By group'!BI$9*Population!BI157-'By group'!I$8*Population!I157)</f>
        <v>0</v>
      </c>
      <c r="JJ157" s="46">
        <f>step*(+prop_idu_male*'By group'!BJ$9*Population!BJ157-'By group'!J$8*Population!J157)</f>
        <v>0</v>
      </c>
      <c r="JK157" s="46">
        <f>step*(+prop_idu_male*'By group'!BK$9*Population!BK157-'By group'!K$8*Population!K157)</f>
        <v>0</v>
      </c>
      <c r="JL157" s="46">
        <f>step*(+prop_idu_male*'By group'!BL$9*Population!BL157-'By group'!L$8*Population!L157)</f>
        <v>-2.1361902803083037</v>
      </c>
      <c r="JM157" s="46">
        <f>step*(+prop_idu_male*'By group'!BM$9*Population!BM157-'By group'!M$8*Population!M157)</f>
        <v>-1.0690359271571062</v>
      </c>
      <c r="JN157" s="46">
        <f>step*(+prop_idu_male*'By group'!BN$9*Population!BN157-'By group'!N$8*Population!N157)</f>
        <v>-0.86055406834118586</v>
      </c>
      <c r="JO157" s="45">
        <f>step*(+(1-prop_idu_male)*'By group'!BB$9*Population!BB157-'By group'!O$8*Population!O157-'By group'!O$6*Population!O157+'By group'!AB$7*Population!AB157)</f>
        <v>-8493.2148157201682</v>
      </c>
      <c r="JP157" s="46">
        <f>step*(+(1-prop_idu_male)*'By group'!BC$9*Population!BC157-'By group'!P$8*Population!P157-'By group'!P$6*Population!P157+'By group'!AC$7*Population!AC157)</f>
        <v>-13.019397727737653</v>
      </c>
      <c r="JQ157" s="46">
        <f>step*(+(1-prop_idu_male)*'By group'!BD$9*Population!BD157-'By group'!Q$8*Population!Q157-'By group'!Q$6*Population!Q157+'By group'!AD$7*Population!AD157)</f>
        <v>-37.775184904859472</v>
      </c>
      <c r="JR157" s="46">
        <f>step*(+(1-prop_idu_male)*'By group'!BE$9*Population!BE157-'By group'!R$8*Population!R157-'By group'!R$6*Population!R157+'By group'!AE$7*Population!AE157)</f>
        <v>-38.596620134318371</v>
      </c>
      <c r="JS157" s="46">
        <f>step*(+(1-prop_idu_male)*'By group'!BF$9*Population!BF157-'By group'!S$8*Population!S157-'By group'!S$6*Population!S157+'By group'!AF$7*Population!AF157)</f>
        <v>-11.475133743942516</v>
      </c>
      <c r="JT157" s="46">
        <f>step*(+(1-prop_idu_male)*'By group'!BG$9*Population!BG157-'By group'!T$8*Population!T157-'By group'!T$6*Population!T157+'By group'!AG$7*Population!AG157)</f>
        <v>-2.1931850029001043</v>
      </c>
      <c r="JU157" s="46">
        <f>step*(+(1-prop_idu_male)*'By group'!BH$9*Population!BH157-'By group'!U$8*Population!U157-'By group'!U$6*Population!U157+'By group'!AH$7*Population!AH157)</f>
        <v>-1.8312978470456756</v>
      </c>
      <c r="JV157" s="46">
        <f>step*(+(1-prop_idu_male)*'By group'!BI$9*Population!BI157-'By group'!V$8*Population!V157-'By group'!V$6*Population!V157+'By group'!AI$7*Population!AI157)</f>
        <v>0</v>
      </c>
      <c r="JW157" s="46">
        <f>step*(+(1-prop_idu_male)*'By group'!BJ$9*Population!BJ157-'By group'!W$8*Population!W157-'By group'!W$6*Population!W157+'By group'!AJ$7*Population!AJ157)</f>
        <v>0</v>
      </c>
      <c r="JX157" s="46">
        <f>step*(+(1-prop_idu_male)*'By group'!BK$9*Population!BK157-'By group'!X$8*Population!X157-'By group'!X$6*Population!X157+'By group'!AK$7*Population!AK157)</f>
        <v>0</v>
      </c>
      <c r="JY157" s="46">
        <f>step*(+(1-prop_idu_male)*'By group'!BL$9*Population!BL157-'By group'!Y$8*Population!Y157-'By group'!Y$6*Population!Y157+'By group'!AL$7*Population!AL157)</f>
        <v>-3.8317596029471632</v>
      </c>
      <c r="JZ157" s="46">
        <f>step*(+(1-prop_idu_male)*'By group'!BM$9*Population!BM157-'By group'!Z$8*Population!Z157-'By group'!Z$6*Population!Z157+'By group'!AM$7*Population!AM157)</f>
        <v>-1.8855853659941961</v>
      </c>
      <c r="KA157" s="76">
        <f>step*(+(1-prop_idu_male)*'By group'!BN$9*Population!BN157-'By group'!AA$8*Population!AA157-'By group'!AA$6*Population!AA157+'By group'!AN$7*Population!AN157)</f>
        <v>-1.4892975720862243</v>
      </c>
      <c r="KB157" s="46">
        <f>step*(+'By group'!O$6*Population!O157-'By group'!AB$7*Population!AB157)</f>
        <v>7267.7395656962217</v>
      </c>
      <c r="KC157" s="46">
        <f>step*(+'By group'!P$6*Population!P157-'By group'!AC$7*Population!AC157)</f>
        <v>9.4235647067979738</v>
      </c>
      <c r="KD157" s="46">
        <f>step*(+'By group'!Q$6*Population!Q157-'By group'!AD$7*Population!AD157)</f>
        <v>27.254446536378239</v>
      </c>
      <c r="KE157" s="46">
        <f>step*(+'By group'!R$6*Population!R157-'By group'!AE$7*Population!AE157)</f>
        <v>27.723006426854241</v>
      </c>
      <c r="KF157" s="46">
        <f>step*(+'By group'!S$6*Population!S157-'By group'!AF$7*Population!AF157)</f>
        <v>8.2143146675235617</v>
      </c>
      <c r="KG157" s="46">
        <f>step*(+'By group'!T$6*Population!T157-'By group'!AG$7*Population!AG157)</f>
        <v>1.5661085046509751</v>
      </c>
      <c r="KH157" s="46">
        <f>step*(+'By group'!U$6*Population!U157-'By group'!AH$7*Population!AH157)</f>
        <v>1.3020499464273021</v>
      </c>
      <c r="KI157" s="46">
        <f>step*(+'By group'!V$6*Population!V157-'By group'!AI$7*Population!AI157)</f>
        <v>0</v>
      </c>
      <c r="KJ157" s="46">
        <f>step*(+'By group'!W$6*Population!W157-'By group'!AJ$7*Population!AJ157)</f>
        <v>0</v>
      </c>
      <c r="KK157" s="46">
        <f>step*(+'By group'!X$6*Population!X157-'By group'!AK$7*Population!AK157)</f>
        <v>0</v>
      </c>
      <c r="KL157" s="46">
        <f>step*(+'By group'!Y$6*Population!Y157-'By group'!AL$7*Population!AL157)</f>
        <v>2.7234032011993001</v>
      </c>
      <c r="KM157" s="46">
        <f>step*(+'By group'!Z$6*Population!Z157-'By group'!AM$7*Population!AM157)</f>
        <v>1.3335728329060985</v>
      </c>
      <c r="KN157" s="46">
        <f>step*(+'By group'!AA$6*Population!AA157-'By group'!AN$7*Population!AN157)</f>
        <v>1.0471948469676584</v>
      </c>
      <c r="KO157" s="45">
        <v>0</v>
      </c>
      <c r="KP157" s="46">
        <v>0</v>
      </c>
      <c r="KQ157" s="46">
        <v>0</v>
      </c>
      <c r="KR157" s="46">
        <v>0</v>
      </c>
      <c r="KS157" s="46">
        <v>0</v>
      </c>
      <c r="KT157" s="46">
        <v>0</v>
      </c>
      <c r="KU157" s="46">
        <v>0</v>
      </c>
      <c r="KV157" s="46">
        <v>0</v>
      </c>
      <c r="KW157" s="46">
        <v>0</v>
      </c>
      <c r="KX157" s="46">
        <v>0</v>
      </c>
      <c r="KY157" s="46">
        <v>0</v>
      </c>
      <c r="KZ157" s="46">
        <v>0</v>
      </c>
      <c r="LA157" s="46">
        <v>0</v>
      </c>
      <c r="LB157" s="188">
        <f>step*(-'By group'!BB$9*Population!BB157+'By group'!B$8*Population!B157+'By group'!O$8*Population!O157)</f>
        <v>2360.1648423996257</v>
      </c>
      <c r="LC157" s="189">
        <f>step*(-'By group'!BC$9*Population!BC157+'By group'!C$8*Population!C157+'By group'!P$8*Population!P157)</f>
        <v>10.377120741628794</v>
      </c>
      <c r="LD157" s="189">
        <f>step*(-'By group'!BD$9*Population!BD157+'By group'!D$8*Population!D157+'By group'!Q$8*Population!Q157)</f>
        <v>30.448358026710842</v>
      </c>
      <c r="LE157" s="189">
        <f>step*(-'By group'!BE$9*Population!BE157+'By group'!E$8*Population!E157+'By group'!R$8*Population!R157)</f>
        <v>31.586689183372251</v>
      </c>
      <c r="LF157" s="189">
        <f>step*(-'By group'!BF$9*Population!BF157+'By group'!F$8*Population!F157+'By group'!S$8*Population!S157)</f>
        <v>9.4975250007056182</v>
      </c>
      <c r="LG157" s="189">
        <f>step*(-'By group'!BG$9*Population!BG157+'By group'!G$8*Population!G157+'By group'!T$8*Population!T157)</f>
        <v>1.8297620850468967</v>
      </c>
      <c r="LH157" s="189">
        <f>step*(-'By group'!BH$9*Population!BH157+'By group'!H$8*Population!H157+'By group'!U$8*Population!U157)</f>
        <v>1.5489380960348362</v>
      </c>
      <c r="LI157" s="189">
        <f>step*(-'By group'!BI$9*Population!BI157+'By group'!I$8*Population!I157+'By group'!V$8*Population!V157)</f>
        <v>0</v>
      </c>
      <c r="LJ157" s="189">
        <f>step*(-'By group'!BJ$9*Population!BJ157+'By group'!J$8*Population!J157+'By group'!W$8*Population!W157)</f>
        <v>0</v>
      </c>
      <c r="LK157" s="189">
        <f>step*(-'By group'!BK$9*Population!BK157+'By group'!K$8*Population!K157+'By group'!X$8*Population!X157)</f>
        <v>0</v>
      </c>
      <c r="LL157" s="189">
        <f>step*(-'By group'!BL$9*Population!BL157+'By group'!L$8*Population!L157+'By group'!Y$8*Population!Y157)</f>
        <v>3.2445466820561668</v>
      </c>
      <c r="LM157" s="189">
        <f>step*(-'By group'!BM$9*Population!BM157+'By group'!M$8*Population!M157+'By group'!Z$8*Population!Z157)</f>
        <v>1.6210484602452042</v>
      </c>
      <c r="LN157" s="189">
        <f>step*(-'By group'!BN$9*Population!BN157+'By group'!N$8*Population!N157+'By group'!AA$8*Population!AA157)</f>
        <v>1.3026567934597517</v>
      </c>
    </row>
    <row r="158" spans="1:326" x14ac:dyDescent="0.25">
      <c r="A158">
        <f t="shared" si="195"/>
        <v>77</v>
      </c>
      <c r="B158" s="52">
        <f>step*((-'By group'!B$4-'By group'!B$5-'By group'!B$22)*Population!B158+'By group'!B$3*Population!$BO158)</f>
        <v>227340.04000260157</v>
      </c>
      <c r="C158" s="4">
        <f>step*((-'By group'!C$4-'By group'!C$5-'By group'!C$22)*Population!C158+'By group'!C$3*Population!$BO158)</f>
        <v>-6234.9854150431065</v>
      </c>
      <c r="D158" s="4">
        <f>step*((-'By group'!D$4-'By group'!D$5-'By group'!D$22)*Population!D158+'By group'!D$3*Population!$BO158)</f>
        <v>-40917.587958438169</v>
      </c>
      <c r="E158" s="4">
        <f>step*((-'By group'!E$4-'By group'!E$5-'By group'!E$22)*Population!E158+'By group'!E$3*Population!$BO158)</f>
        <v>-65521.354693439258</v>
      </c>
      <c r="F158" s="4">
        <f>step*((-'By group'!F$4-'By group'!F$5-'By group'!F$22)*Population!F158+'By group'!F$3*Population!$BO158)</f>
        <v>-26590.706442199626</v>
      </c>
      <c r="G158" s="4">
        <f>step*((-'By group'!G$4-'By group'!G$5-'By group'!G$22)*Population!G158+'By group'!G$3*Population!$BO158)</f>
        <v>-6446.8615604982651</v>
      </c>
      <c r="H158" s="4">
        <f>step*((-'By group'!H$4-'By group'!H$5-'By group'!H$22)*Population!H158+'By group'!H$3*Population!$BO158)</f>
        <v>-5989.306199984705</v>
      </c>
      <c r="I158" s="4">
        <f>step*((-'By group'!I$4-'By group'!I$5-'By group'!I$22)*Population!I158+'By group'!I$3*Population!$BO158)</f>
        <v>0</v>
      </c>
      <c r="J158" s="4">
        <f>step*((-'By group'!J$4-'By group'!J$5-'By group'!J$22)*Population!J158+'By group'!J$3*Population!$BO158)</f>
        <v>0</v>
      </c>
      <c r="K158" s="4">
        <f>step*((-'By group'!K$4-'By group'!K$5-'By group'!K$22)*Population!K158+'By group'!K$3*Population!$BO158)</f>
        <v>0</v>
      </c>
      <c r="L158" s="4">
        <f>step*((-'By group'!L$4-'By group'!L$5-'By group'!L$22)*Population!L158+'By group'!L$3*Population!$BO158)</f>
        <v>-3312.4682409978923</v>
      </c>
      <c r="M158" s="4">
        <f>step*((-'By group'!M$4-'By group'!M$5-'By group'!M$22)*Population!M158+'By group'!M$3*Population!$BO158)</f>
        <v>-1879.4283138240323</v>
      </c>
      <c r="N158" s="4">
        <f>step*((-'By group'!N$4-'By group'!N$5-'By group'!N$22)*Population!N158+'By group'!N$3*Population!$BO158)</f>
        <v>-1781.546010119042</v>
      </c>
      <c r="O158" s="8">
        <f>step*((-'By group'!O$4-'By group'!O$5-'By group'!O$22)*Population!O158+'By group'!O$3*Population!$BO158)</f>
        <v>157612.81671147665</v>
      </c>
      <c r="P158" s="4">
        <f>step*((-'By group'!P$4-'By group'!P$5-'By group'!P$22)*Population!P158+'By group'!P$3*Population!$BO158)</f>
        <v>-3083.4488776641001</v>
      </c>
      <c r="Q158" s="4">
        <f>step*((-'By group'!Q$4-'By group'!Q$5-'By group'!Q$22)*Population!Q158+'By group'!Q$3*Population!$BO158)</f>
        <v>-20227.499701053242</v>
      </c>
      <c r="R158" s="4">
        <f>step*((-'By group'!R$4-'By group'!R$5-'By group'!R$22)*Population!R158+'By group'!R$3*Population!$BO158)</f>
        <v>-32372.537338229911</v>
      </c>
      <c r="S158" s="4">
        <f>step*((-'By group'!S$4-'By group'!S$5-'By group'!S$22)*Population!S158+'By group'!S$3*Population!$BO158)</f>
        <v>-13132.302585434785</v>
      </c>
      <c r="T158" s="4">
        <f>step*((-'By group'!T$4-'By group'!T$5-'By group'!T$22)*Population!T158+'By group'!T$3*Population!$BO158)</f>
        <v>-3182.9225230033448</v>
      </c>
      <c r="U158" s="4">
        <f>step*((-'By group'!U$4-'By group'!U$5-'By group'!U$22)*Population!U158+'By group'!U$3*Population!$BO158)</f>
        <v>-2955.4065172400369</v>
      </c>
      <c r="V158" s="4">
        <f>step*((-'By group'!V$4-'By group'!V$5-'By group'!V$22)*Population!V158+'By group'!V$3*Population!$BO158)</f>
        <v>0</v>
      </c>
      <c r="W158" s="4">
        <f>step*((-'By group'!W$4-'By group'!W$5-'By group'!W$22)*Population!W158+'By group'!W$3*Population!$BO158)</f>
        <v>0</v>
      </c>
      <c r="X158" s="4">
        <f>step*((-'By group'!X$4-'By group'!X$5-'By group'!X$22)*Population!X158+'By group'!X$3*Population!$BO158)</f>
        <v>0</v>
      </c>
      <c r="Y158" s="4">
        <f>step*((-'By group'!Y$4-'By group'!Y$5-'By group'!Y$22)*Population!Y158+'By group'!Y$3*Population!$BO158)</f>
        <v>-1634.4488735914147</v>
      </c>
      <c r="Z158" s="4">
        <f>step*((-'By group'!Z$4-'By group'!Z$5-'By group'!Z$22)*Population!Z158+'By group'!Z$3*Population!$BO158)</f>
        <v>-926.77152835891638</v>
      </c>
      <c r="AA158" s="4">
        <f>step*((-'By group'!AA$4-'By group'!AA$5-'By group'!AA$22)*Population!AA158+'By group'!AA$3*Population!$BO158)</f>
        <v>-877.86210904215466</v>
      </c>
      <c r="AB158" s="8">
        <f>step*((-'By group'!AB$4-'By group'!AB$5-'By group'!AB$22)*Population!AB158+'By group'!AB$3*Population!$BO158)</f>
        <v>-1490.0220333906691</v>
      </c>
      <c r="AC158" s="4">
        <f>step*((-'By group'!AC$4-'By group'!AC$5-'By group'!AC$22)*Population!AC158+'By group'!AC$3*Population!$BO158)</f>
        <v>-218.80858103757274</v>
      </c>
      <c r="AD158" s="4">
        <f>step*((-'By group'!AD$4-'By group'!AD$5-'By group'!AD$22)*Population!AD158+'By group'!AD$3*Population!$BO158)</f>
        <v>-1443.3468571625608</v>
      </c>
      <c r="AE158" s="4">
        <f>step*((-'By group'!AE$4-'By group'!AE$5-'By group'!AE$22)*Population!AE158+'By group'!AE$3*Population!$BO158)</f>
        <v>-2327.7807196693934</v>
      </c>
      <c r="AF158" s="4">
        <f>step*((-'By group'!AF$4-'By group'!AF$5-'By group'!AF$22)*Population!AF158+'By group'!AF$3*Population!$BO158)</f>
        <v>-949.79932443901259</v>
      </c>
      <c r="AG158" s="4">
        <f>step*((-'By group'!AG$4-'By group'!AG$5-'By group'!AG$22)*Population!AG158+'By group'!AG$3*Population!$BO158)</f>
        <v>-231.17238535701321</v>
      </c>
      <c r="AH158" s="4">
        <f>step*((-'By group'!AH$4-'By group'!AH$5-'By group'!AH$22)*Population!AH158+'By group'!AH$3*Population!$BO158)</f>
        <v>-216.23327224834216</v>
      </c>
      <c r="AI158" s="4">
        <f>step*((-'By group'!AI$4-'By group'!AI$5-'By group'!AI$22)*Population!AI158+'By group'!AI$3*Population!$BO158)</f>
        <v>0</v>
      </c>
      <c r="AJ158" s="4">
        <f>step*((-'By group'!AJ$4-'By group'!AJ$5-'By group'!AJ$22)*Population!AJ158+'By group'!AJ$3*Population!$BO158)</f>
        <v>0</v>
      </c>
      <c r="AK158" s="4">
        <f>step*((-'By group'!AK$4-'By group'!AK$5-'By group'!AK$22)*Population!AK158+'By group'!AK$3*Population!$BO158)</f>
        <v>0</v>
      </c>
      <c r="AL158" s="4">
        <f>step*((-'By group'!AL$4-'By group'!AL$5-'By group'!AL$22)*Population!AL158+'By group'!AL$3*Population!$BO158)</f>
        <v>-119.65837666447425</v>
      </c>
      <c r="AM158" s="4">
        <f>step*((-'By group'!AM$4-'By group'!AM$5-'By group'!AM$22)*Population!AM158+'By group'!AM$3*Population!$BO158)</f>
        <v>-68.414342718074607</v>
      </c>
      <c r="AN158" s="4">
        <f>step*((-'By group'!AN$4-'By group'!AN$5-'By group'!AN$22)*Population!AN158+'By group'!AN$3*Population!$BO158)</f>
        <v>-65.434035624510273</v>
      </c>
      <c r="AO158" s="8">
        <f>step*((-'By group'!AO$4-'By group'!AO$5-'By group'!AO$22)*Population!AO158+'By group'!AO$3*Population!$BO158)</f>
        <v>21003.290135012547</v>
      </c>
      <c r="AP158" s="4">
        <f>step*((-'By group'!AP$4-'By group'!AP$5-'By group'!AP$22)*Population!AP158+'By group'!AP$3*Population!$BO158)</f>
        <v>-722.0176367144179</v>
      </c>
      <c r="AQ158" s="4">
        <f>step*((-'By group'!AQ$4-'By group'!AQ$5-'By group'!AQ$22)*Population!AQ158+'By group'!AQ$3*Population!$BO158)</f>
        <v>-4735.833132116366</v>
      </c>
      <c r="AR158" s="4">
        <f>step*((-'By group'!AR$4-'By group'!AR$5-'By group'!AR$22)*Population!AR158+'By group'!AR$3*Population!$BO158)</f>
        <v>-7576.3934579874103</v>
      </c>
      <c r="AS158" s="4">
        <f>step*((-'By group'!AS$4-'By group'!AS$5-'By group'!AS$22)*Population!AS158+'By group'!AS$3*Population!$BO158)</f>
        <v>-3072.0568252501776</v>
      </c>
      <c r="AT158" s="4">
        <f>step*((-'By group'!AT$4-'By group'!AT$5-'By group'!AT$22)*Population!AT158+'By group'!AT$3*Population!$BO158)</f>
        <v>-744.24225160312892</v>
      </c>
      <c r="AU158" s="4">
        <f>step*((-'By group'!AU$4-'By group'!AU$5-'By group'!AU$22)*Population!AU158+'By group'!AU$3*Population!$BO158)</f>
        <v>-690.21908892808096</v>
      </c>
      <c r="AV158" s="4">
        <f>step*((-'By group'!AV$4-'By group'!AV$5-'By group'!AV$22)*Population!AV158+'By group'!AV$3*Population!$BO158)</f>
        <v>0</v>
      </c>
      <c r="AW158" s="4">
        <f>step*((-'By group'!AW$4-'By group'!AW$5-'By group'!AW$22)*Population!AW158+'By group'!AW$3*Population!$BO158)</f>
        <v>0</v>
      </c>
      <c r="AX158" s="4">
        <f>step*((-'By group'!AX$4-'By group'!AX$5-'By group'!AX$22)*Population!AX158+'By group'!AX$3*Population!$BO158)</f>
        <v>0</v>
      </c>
      <c r="AY158" s="4">
        <f>step*((-'By group'!AY$4-'By group'!AY$5-'By group'!AY$22)*Population!AY158+'By group'!AY$3*Population!$BO158)</f>
        <v>-381.69039244750911</v>
      </c>
      <c r="AZ158" s="4">
        <f>step*((-'By group'!AZ$4-'By group'!AZ$5-'By group'!AZ$22)*Population!AZ158+'By group'!AZ$3*Population!$BO158)</f>
        <v>-216.03898781888228</v>
      </c>
      <c r="BA158" s="4">
        <f>step*((-'By group'!BA$4-'By group'!BA$5-'By group'!BA$22)*Population!BA158+'By group'!BA$3*Population!$BO158)</f>
        <v>-203.97584756370526</v>
      </c>
      <c r="BB158" s="8">
        <f>step*((-'By group'!BB$4-'By group'!BB$5-'By group'!BB$22)*Population!BB158+'By group'!BB$3*Population!$BO158)</f>
        <v>6541.1648110514043</v>
      </c>
      <c r="BC158" s="4">
        <f>step*((-'By group'!BC$4-'By group'!BC$5-'By group'!BC$22)*Population!BC158+'By group'!BC$3*Population!$BO158)</f>
        <v>-496.69401472172933</v>
      </c>
      <c r="BD158" s="4">
        <f>step*((-'By group'!BD$4-'By group'!BD$5-'By group'!BD$22)*Population!BD158+'By group'!BD$3*Population!$BO158)</f>
        <v>-2519.2872010571336</v>
      </c>
      <c r="BE158" s="4">
        <f>step*((-'By group'!BE$4-'By group'!BE$5-'By group'!BE$22)*Population!BE158+'By group'!BE$3*Population!$BO158)</f>
        <v>-3505.3775504427135</v>
      </c>
      <c r="BF158" s="4">
        <f>step*((-'By group'!BF$4-'By group'!BF$5-'By group'!BF$22)*Population!BF158+'By group'!BF$3*Population!$BO158)</f>
        <v>-1300.6772226904932</v>
      </c>
      <c r="BG158" s="4">
        <f>step*((-'By group'!BG$4-'By group'!BG$5-'By group'!BG$22)*Population!BG158+'By group'!BG$3*Population!$BO158)</f>
        <v>-296.85803945896185</v>
      </c>
      <c r="BH158" s="4">
        <f>step*((-'By group'!BH$4-'By group'!BH$5-'By group'!BH$22)*Population!BH158+'By group'!BH$3*Population!$BO158)</f>
        <v>-255.26031114926025</v>
      </c>
      <c r="BI158" s="4">
        <f>step*((-'By group'!BI$4-'By group'!BI$5-'By group'!BI$22)*Population!BI158+'By group'!BI$3*Population!$BO158)</f>
        <v>0</v>
      </c>
      <c r="BJ158" s="4">
        <f>step*((-'By group'!BJ$4-'By group'!BJ$5-'By group'!BJ$22)*Population!BJ158+'By group'!BJ$3*Population!$BO158)</f>
        <v>0</v>
      </c>
      <c r="BK158" s="4">
        <f>step*((-'By group'!BK$4-'By group'!BK$5-'By group'!BK$22)*Population!BK158+'By group'!BK$3*Population!$BO158)</f>
        <v>0</v>
      </c>
      <c r="BL158" s="4">
        <f>step*((-'By group'!BL$4-'By group'!BL$5-'By group'!BL$22)*Population!BL158+'By group'!BL$3*Population!$BO158)</f>
        <v>-167.85248708085024</v>
      </c>
      <c r="BM158" s="4">
        <f>step*((-'By group'!BM$4-'By group'!BM$5-'By group'!BM$22)*Population!BM158+'By group'!BM$3*Population!$BO158)</f>
        <v>-85.471603549413757</v>
      </c>
      <c r="BN158" s="4">
        <f>step*((-'By group'!BN$4-'By group'!BN$5-'By group'!BN$22)*Population!BN158+'By group'!BN$3*Population!$BO158)</f>
        <v>-71.532465786749285</v>
      </c>
      <c r="BO158" s="71">
        <f>-step*SUM(SCR!B158:N158)*Population!B158</f>
        <v>-162553.82467292077</v>
      </c>
      <c r="BP158" s="4">
        <f>step*-SUM('By group'!C$11:C$21)*Population!C158</f>
        <v>-155874.63537607767</v>
      </c>
      <c r="BQ158" s="4">
        <f>step*-SUM('By group'!D$11:D$21)*Population!D158</f>
        <v>-113659.96655121715</v>
      </c>
      <c r="BR158" s="4">
        <f>step*-SUM('By group'!E$11:E$21)*Population!E158</f>
        <v>-46800.9676381709</v>
      </c>
      <c r="BS158" s="4">
        <f>step*-SUM('By group'!F$11:F$21)*Population!F158</f>
        <v>-13995.108653789277</v>
      </c>
      <c r="BT158" s="4">
        <f>step*-SUM('By group'!G$11:G$21)*Population!G158</f>
        <v>-6715.4807921856927</v>
      </c>
      <c r="BU158" s="4">
        <f>step*-SUM('By group'!H$11:H$21)*Population!H158</f>
        <v>0</v>
      </c>
      <c r="BV158" s="4">
        <f>step*-SUM('By group'!I$11:I$21)*Population!I158</f>
        <v>0</v>
      </c>
      <c r="BW158" s="4">
        <f>step*-SUM('By group'!J$11:J$21)*Population!J158</f>
        <v>0</v>
      </c>
      <c r="BX158" s="4">
        <f>step*-SUM('By group'!K$11:K$21)*Population!K158</f>
        <v>0</v>
      </c>
      <c r="BY158" s="4">
        <f>step*-SUM('By group'!L$11:L$21)*Population!L158</f>
        <v>-2366.0487435699229</v>
      </c>
      <c r="BZ158" s="4">
        <f>step*-SUM('By group'!M$11:M$21)*Population!M158</f>
        <v>-1174.6426961400202</v>
      </c>
      <c r="CA158" s="4">
        <f>step*-SUM('By group'!N$11:N$21)*Population!N158</f>
        <v>0</v>
      </c>
      <c r="CB158" s="13">
        <f>-step*SUM(SCR!O158:AA158)*Population!O158</f>
        <v>-80399.66609502089</v>
      </c>
      <c r="CC158" s="4">
        <f>step*-SUM('By group'!P$11:P$21)*Population!P158</f>
        <v>-77086.221941602504</v>
      </c>
      <c r="CD158" s="4">
        <f>step*-SUM('By group'!Q$11:Q$21)*Population!Q158</f>
        <v>-56187.499169592338</v>
      </c>
      <c r="CE158" s="4">
        <f>step*-SUM('By group'!R$11:R$21)*Population!R158</f>
        <v>-23123.240955878508</v>
      </c>
      <c r="CF158" s="4">
        <f>step*-SUM('By group'!S$11:S$21)*Population!S158</f>
        <v>-6911.7382028604134</v>
      </c>
      <c r="CG158" s="4">
        <f>step*-SUM('By group'!T$11:T$21)*Population!T158</f>
        <v>-3315.5442947951506</v>
      </c>
      <c r="CH158" s="4">
        <f>step*-SUM('By group'!U$11:U$21)*Population!U158</f>
        <v>0</v>
      </c>
      <c r="CI158" s="4">
        <f>step*-SUM('By group'!V$11:V$21)*Population!V158</f>
        <v>0</v>
      </c>
      <c r="CJ158" s="4">
        <f>step*-SUM('By group'!W$11:W$21)*Population!W158</f>
        <v>0</v>
      </c>
      <c r="CK158" s="4">
        <f>step*-SUM('By group'!X$11:X$21)*Population!X158</f>
        <v>0</v>
      </c>
      <c r="CL158" s="4">
        <f>step*-SUM('By group'!Y$11:Y$21)*Population!Y158</f>
        <v>-1167.4634811367248</v>
      </c>
      <c r="CM158" s="4">
        <f>step*-SUM('By group'!Z$11:Z$21)*Population!Z158</f>
        <v>-579.2322052243228</v>
      </c>
      <c r="CN158" s="4">
        <f>step*-SUM('By group'!AA$11:AA$21)*Population!AA158</f>
        <v>0</v>
      </c>
      <c r="CO158" s="13">
        <f>-step*SUM(SCR!AB158:AN158)*Population!AB158</f>
        <v>-5694.8763510966983</v>
      </c>
      <c r="CP158" s="4">
        <f>step*-SUM('By group'!AC$11:AC$21)*Population!AC158</f>
        <v>-5470.2145259393183</v>
      </c>
      <c r="CQ158" s="4">
        <f>step*-SUM('By group'!AD$11:AD$21)*Population!AD158</f>
        <v>-4009.2968254515581</v>
      </c>
      <c r="CR158" s="4">
        <f>step*-SUM('By group'!AE$11:AE$21)*Population!AE158</f>
        <v>-1662.7005140495667</v>
      </c>
      <c r="CS158" s="4">
        <f>step*-SUM('By group'!AF$11:AF$21)*Population!AF158</f>
        <v>-499.89438128369085</v>
      </c>
      <c r="CT158" s="4">
        <f>step*-SUM('By group'!AG$11:AG$21)*Population!AG158</f>
        <v>-240.80456808022208</v>
      </c>
      <c r="CU158" s="4">
        <f>step*-SUM('By group'!AH$11:AH$21)*Population!AH158</f>
        <v>0</v>
      </c>
      <c r="CV158" s="4">
        <f>step*-SUM('By group'!AI$11:AI$21)*Population!AI158</f>
        <v>0</v>
      </c>
      <c r="CW158" s="4">
        <f>step*-SUM('By group'!AJ$11:AJ$21)*Population!AJ158</f>
        <v>0</v>
      </c>
      <c r="CX158" s="4">
        <f>step*-SUM('By group'!AK$11:AK$21)*Population!AK158</f>
        <v>0</v>
      </c>
      <c r="CY158" s="4">
        <f>step*-SUM('By group'!AL$11:AL$21)*Population!AL158</f>
        <v>-85.470269046053033</v>
      </c>
      <c r="CZ158" s="4">
        <f>step*-SUM('By group'!AM$11:AM$21)*Population!AM158</f>
        <v>-42.758964198796633</v>
      </c>
      <c r="DA158" s="4">
        <f>step*-SUM('By group'!AN$11:AN$21)*Population!AN158</f>
        <v>0</v>
      </c>
      <c r="DB158" s="13">
        <f>-step*SUM(SCR!AO158:BA158)*Population!AO158</f>
        <v>-18826.586711514457</v>
      </c>
      <c r="DC158" s="4">
        <f>step*-SUM('By group'!AP$11:AP$21)*Population!AP158</f>
        <v>-18050.440917860447</v>
      </c>
      <c r="DD158" s="4">
        <f>step*-SUM('By group'!AQ$11:AQ$21)*Population!AQ158</f>
        <v>-13155.092033656572</v>
      </c>
      <c r="DE158" s="4">
        <f>step*-SUM('By group'!AR$11:AR$21)*Population!AR158</f>
        <v>-5411.7096128481498</v>
      </c>
      <c r="DF158" s="4">
        <f>step*-SUM('By group'!AS$11:AS$21)*Population!AS158</f>
        <v>-1616.8720132895671</v>
      </c>
      <c r="DG158" s="4">
        <f>step*-SUM('By group'!AT$11:AT$21)*Population!AT158</f>
        <v>-775.25234541992586</v>
      </c>
      <c r="DH158" s="4">
        <f>step*-SUM('By group'!AU$11:AU$21)*Population!AU158</f>
        <v>0</v>
      </c>
      <c r="DI158" s="4">
        <f>step*-SUM('By group'!AV$11:AV$21)*Population!AV158</f>
        <v>0</v>
      </c>
      <c r="DJ158" s="4">
        <f>step*-SUM('By group'!AW$11:AW$21)*Population!AW158</f>
        <v>0</v>
      </c>
      <c r="DK158" s="4">
        <f>step*-SUM('By group'!AX$11:AX$21)*Population!AX158</f>
        <v>0</v>
      </c>
      <c r="DL158" s="4">
        <f>step*-SUM('By group'!AY$11:AY$21)*Population!AY158</f>
        <v>-272.63599460536363</v>
      </c>
      <c r="DM158" s="4">
        <f>step*-SUM('By group'!AZ$11:AZ$21)*Population!AZ158</f>
        <v>-135.02436738680143</v>
      </c>
      <c r="DN158" s="4">
        <f>step*-SUM('By group'!BA$11:BA$21)*Population!BA158</f>
        <v>0</v>
      </c>
      <c r="DO158" s="13">
        <f>-step*SUM(SCR!BB158:BN158)*Population!BB158</f>
        <v>-8787.5845023871534</v>
      </c>
      <c r="DP158" s="4">
        <f>step*-SUM('By group'!BC$11:BC$21)*Population!BC158</f>
        <v>-8278.2335786954882</v>
      </c>
      <c r="DQ158" s="4">
        <f>step*-SUM('By group'!BD$11:BD$21)*Population!BD158</f>
        <v>-5725.6527296753029</v>
      </c>
      <c r="DR158" s="4">
        <f>step*-SUM('By group'!BE$11:BE$21)*Population!BE158</f>
        <v>-2190.8609690266962</v>
      </c>
      <c r="DS158" s="4">
        <f>step*-SUM('By group'!BF$11:BF$21)*Population!BF158</f>
        <v>-619.37010604309205</v>
      </c>
      <c r="DT158" s="4">
        <f>step*-SUM('By group'!BG$11:BG$21)*Population!BG158</f>
        <v>-285.4404225566941</v>
      </c>
      <c r="DU158" s="4">
        <f>step*-SUM('By group'!BH$11:BH$21)*Population!BH158</f>
        <v>0</v>
      </c>
      <c r="DV158" s="4">
        <f>step*-SUM('By group'!BI$11:BI$21)*Population!BI158</f>
        <v>0</v>
      </c>
      <c r="DW158" s="4">
        <f>step*-SUM('By group'!BJ$11:BJ$21)*Population!BJ158</f>
        <v>0</v>
      </c>
      <c r="DX158" s="4">
        <f>step*-SUM('By group'!BK$11:BK$21)*Population!BK158</f>
        <v>0</v>
      </c>
      <c r="DY158" s="4">
        <f>step*-SUM('By group'!BL$11:BL$21)*Population!BL158</f>
        <v>-93.251381711583463</v>
      </c>
      <c r="DZ158" s="4">
        <f>step*-SUM('By group'!BM$11:BM$21)*Population!BM158</f>
        <v>-42.735801774706879</v>
      </c>
      <c r="EA158" s="4">
        <f>step*-SUM('By group'!BN$11:BN$21)*Population!BN158</f>
        <v>0</v>
      </c>
      <c r="EB158" s="52">
        <v>0</v>
      </c>
      <c r="EC158" s="4">
        <f t="shared" si="196"/>
        <v>162553.82467292077</v>
      </c>
      <c r="ED158" s="4">
        <f t="shared" si="196"/>
        <v>155874.63537607767</v>
      </c>
      <c r="EE158" s="4">
        <f t="shared" si="197"/>
        <v>113659.96655121715</v>
      </c>
      <c r="EF158" s="4">
        <f t="shared" si="198"/>
        <v>46800.9676381709</v>
      </c>
      <c r="EG158" s="4">
        <f t="shared" si="199"/>
        <v>13995.108653789277</v>
      </c>
      <c r="EH158" s="4">
        <f t="shared" si="199"/>
        <v>6715.4807921856927</v>
      </c>
      <c r="EI158" s="4">
        <v>0</v>
      </c>
      <c r="EJ158" s="4">
        <f t="shared" si="200"/>
        <v>0</v>
      </c>
      <c r="EK158" s="4">
        <f t="shared" si="201"/>
        <v>0</v>
      </c>
      <c r="EL158" s="4">
        <f t="shared" si="202"/>
        <v>0</v>
      </c>
      <c r="EM158" s="4">
        <f t="shared" si="203"/>
        <v>2366.0487435699229</v>
      </c>
      <c r="EN158" s="4">
        <f t="shared" si="204"/>
        <v>1174.6426961400202</v>
      </c>
      <c r="EO158" s="52">
        <v>0</v>
      </c>
      <c r="EP158" s="4">
        <f t="shared" si="205"/>
        <v>80399.66609502089</v>
      </c>
      <c r="EQ158" s="4">
        <f t="shared" si="206"/>
        <v>77086.221941602504</v>
      </c>
      <c r="ER158" s="4">
        <f t="shared" si="207"/>
        <v>56187.499169592338</v>
      </c>
      <c r="ES158" s="4">
        <f t="shared" si="208"/>
        <v>23123.240955878508</v>
      </c>
      <c r="ET158" s="4">
        <f t="shared" si="209"/>
        <v>6911.7382028604134</v>
      </c>
      <c r="EU158" s="4">
        <f t="shared" si="210"/>
        <v>3315.5442947951506</v>
      </c>
      <c r="EV158" s="4">
        <v>0</v>
      </c>
      <c r="EW158" s="4">
        <f t="shared" si="211"/>
        <v>0</v>
      </c>
      <c r="EX158" s="4">
        <f t="shared" si="212"/>
        <v>0</v>
      </c>
      <c r="EY158" s="4">
        <f t="shared" si="213"/>
        <v>0</v>
      </c>
      <c r="EZ158" s="4">
        <f t="shared" si="214"/>
        <v>1167.4634811367248</v>
      </c>
      <c r="FA158" s="4">
        <f t="shared" si="215"/>
        <v>579.2322052243228</v>
      </c>
      <c r="FB158" s="52">
        <v>0</v>
      </c>
      <c r="FC158" s="4">
        <f t="shared" si="216"/>
        <v>5694.8763510966983</v>
      </c>
      <c r="FD158" s="4">
        <f t="shared" si="217"/>
        <v>5470.2145259393183</v>
      </c>
      <c r="FE158" s="4">
        <f t="shared" si="218"/>
        <v>4009.2968254515581</v>
      </c>
      <c r="FF158" s="4">
        <f t="shared" si="219"/>
        <v>1662.7005140495667</v>
      </c>
      <c r="FG158" s="4">
        <f t="shared" si="220"/>
        <v>499.89438128369085</v>
      </c>
      <c r="FH158" s="4">
        <f t="shared" si="221"/>
        <v>240.80456808022208</v>
      </c>
      <c r="FI158" s="4">
        <v>0</v>
      </c>
      <c r="FJ158" s="4">
        <f t="shared" si="222"/>
        <v>0</v>
      </c>
      <c r="FK158" s="4">
        <f t="shared" si="223"/>
        <v>0</v>
      </c>
      <c r="FL158" s="4">
        <f t="shared" si="224"/>
        <v>0</v>
      </c>
      <c r="FM158" s="4">
        <f t="shared" si="225"/>
        <v>85.470269046053033</v>
      </c>
      <c r="FN158" s="9">
        <f t="shared" si="226"/>
        <v>42.758964198796633</v>
      </c>
      <c r="FO158" s="4">
        <v>0</v>
      </c>
      <c r="FP158" s="4">
        <f t="shared" si="227"/>
        <v>18826.586711514457</v>
      </c>
      <c r="FQ158" s="4">
        <f t="shared" si="228"/>
        <v>18050.440917860447</v>
      </c>
      <c r="FR158" s="4">
        <f t="shared" si="229"/>
        <v>13155.092033656572</v>
      </c>
      <c r="FS158" s="4">
        <f t="shared" si="230"/>
        <v>5411.7096128481498</v>
      </c>
      <c r="FT158" s="4">
        <f t="shared" si="231"/>
        <v>1616.8720132895671</v>
      </c>
      <c r="FU158" s="4">
        <f t="shared" si="232"/>
        <v>775.25234541992586</v>
      </c>
      <c r="FV158" s="4">
        <v>0</v>
      </c>
      <c r="FW158" s="4">
        <f t="shared" si="233"/>
        <v>0</v>
      </c>
      <c r="FX158" s="4">
        <f t="shared" si="234"/>
        <v>0</v>
      </c>
      <c r="FY158" s="4">
        <f t="shared" si="235"/>
        <v>0</v>
      </c>
      <c r="FZ158" s="4">
        <f t="shared" si="236"/>
        <v>272.63599460536363</v>
      </c>
      <c r="GA158" s="4">
        <f t="shared" si="237"/>
        <v>135.02436738680143</v>
      </c>
      <c r="GB158" s="4">
        <v>0</v>
      </c>
      <c r="GC158" s="4">
        <f t="shared" si="238"/>
        <v>8787.5845023871534</v>
      </c>
      <c r="GD158" s="4">
        <f t="shared" si="179"/>
        <v>8278.2335786954882</v>
      </c>
      <c r="GE158" s="4">
        <f t="shared" si="180"/>
        <v>5725.6527296753029</v>
      </c>
      <c r="GF158" s="4">
        <f t="shared" si="181"/>
        <v>2190.8609690266962</v>
      </c>
      <c r="GG158" s="4">
        <f t="shared" si="182"/>
        <v>619.37010604309205</v>
      </c>
      <c r="GH158" s="4">
        <f t="shared" si="183"/>
        <v>285.4404225566941</v>
      </c>
      <c r="GI158" s="4">
        <v>0</v>
      </c>
      <c r="GJ158" s="4">
        <f t="shared" si="239"/>
        <v>0</v>
      </c>
      <c r="GK158" s="4">
        <f t="shared" si="240"/>
        <v>0</v>
      </c>
      <c r="GL158" s="4">
        <f t="shared" si="184"/>
        <v>0</v>
      </c>
      <c r="GM158" s="4">
        <f t="shared" si="185"/>
        <v>93.251381711583463</v>
      </c>
      <c r="GN158" s="4">
        <f t="shared" si="186"/>
        <v>42.735801774706879</v>
      </c>
      <c r="GO158" s="52">
        <v>0</v>
      </c>
      <c r="GP158" s="4">
        <f>step*(-'By group'!C$32*Population!C158+'By group'!I$33*Population!I158)</f>
        <v>0</v>
      </c>
      <c r="GQ158" s="4">
        <f>step*(-'By group'!D$32*Population!D158+'By group'!J$33*Population!J158)</f>
        <v>0</v>
      </c>
      <c r="GR158" s="4">
        <f>step*(-'By group'!E$32*Population!E158+'By group'!K$33*Population!K158)</f>
        <v>0</v>
      </c>
      <c r="GS158" s="4">
        <f>step*(-'By group'!F$32*Population!F158+'By group'!L$33*Population!L158)</f>
        <v>-5814.5299551096768</v>
      </c>
      <c r="GT158" s="4">
        <f>step*(-'By group'!G$32*Population!G158+'By group'!M$33*Population!M158)</f>
        <v>-755.77481036712857</v>
      </c>
      <c r="GU158" s="4">
        <f>step*(-'By group'!H$32*Population!H158+'By group'!N$33*Population!N158)</f>
        <v>-661.22987618227194</v>
      </c>
      <c r="GV158" s="46">
        <f t="shared" si="241"/>
        <v>0</v>
      </c>
      <c r="GW158" s="14">
        <f t="shared" si="242"/>
        <v>0</v>
      </c>
      <c r="GX158" s="4">
        <f t="shared" si="243"/>
        <v>0</v>
      </c>
      <c r="GY158" s="4">
        <f t="shared" si="244"/>
        <v>5814.5299551096768</v>
      </c>
      <c r="GZ158" s="4">
        <f t="shared" si="245"/>
        <v>755.77481036712857</v>
      </c>
      <c r="HA158" s="4">
        <f t="shared" si="246"/>
        <v>661.22987618227194</v>
      </c>
      <c r="HB158" s="8">
        <v>0</v>
      </c>
      <c r="HC158" s="4">
        <f>step*(-'By group'!P$32*Population!P158+'By group'!V$33*Population!V158)</f>
        <v>0</v>
      </c>
      <c r="HD158" s="4">
        <f>step*(-'By group'!Q$32*Population!Q158+'By group'!W$33*Population!W158)</f>
        <v>0</v>
      </c>
      <c r="HE158" s="4">
        <f>step*(-'By group'!R$32*Population!R158+'By group'!X$33*Population!X158)</f>
        <v>0</v>
      </c>
      <c r="HF158" s="4">
        <f>step*(-'By group'!S$32*Population!S158+'By group'!Y$33*Population!Y158)</f>
        <v>-2872.1373608618442</v>
      </c>
      <c r="HG158" s="4">
        <f>step*(-'By group'!T$32*Population!T158+'By group'!Z$33*Population!Z158)</f>
        <v>-373.49275634686876</v>
      </c>
      <c r="HH158" s="4">
        <f>step*(-'By group'!U$32*Population!U158+'By group'!AA$33*Population!AA158)</f>
        <v>-326.60752669258795</v>
      </c>
      <c r="HI158" s="14">
        <f t="shared" si="247"/>
        <v>0</v>
      </c>
      <c r="HJ158" s="46">
        <f t="shared" si="248"/>
        <v>0</v>
      </c>
      <c r="HK158" s="4">
        <f t="shared" si="249"/>
        <v>0</v>
      </c>
      <c r="HL158" s="4">
        <f t="shared" si="250"/>
        <v>2872.1373608618442</v>
      </c>
      <c r="HM158" s="4">
        <f t="shared" si="251"/>
        <v>373.49275634686876</v>
      </c>
      <c r="HN158" s="9">
        <f t="shared" si="252"/>
        <v>326.60752669258795</v>
      </c>
      <c r="HO158" s="4">
        <v>0</v>
      </c>
      <c r="HP158" s="4">
        <f>step*(-'By group'!AC$32*Population!AC158+'By group'!AI$33*Population!AI158)</f>
        <v>0</v>
      </c>
      <c r="HQ158" s="4">
        <f>step*(-'By group'!AD$32*Population!AD158+'By group'!AJ$33*Population!AJ158)</f>
        <v>0</v>
      </c>
      <c r="HR158" s="4">
        <f>step*(-'By group'!AE$32*Population!AE158+'By group'!AK$33*Population!AK158)</f>
        <v>0</v>
      </c>
      <c r="HS158" s="4">
        <f>step*(-'By group'!AF$32*Population!AF158+'By group'!AL$33*Population!AL158)</f>
        <v>-207.21205611881891</v>
      </c>
      <c r="HT158" s="4">
        <f>step*(-'By group'!AG$32*Population!AG158+'By group'!AM$33*Population!AM158)</f>
        <v>-26.781431516646101</v>
      </c>
      <c r="HU158" s="4">
        <f>step*(-'By group'!AH$32*Population!AH158+'By group'!AN$33*Population!AN158)</f>
        <v>-23.579247553813101</v>
      </c>
      <c r="HV158" s="14">
        <f t="shared" si="253"/>
        <v>0</v>
      </c>
      <c r="HW158" s="46">
        <f t="shared" si="254"/>
        <v>0</v>
      </c>
      <c r="HX158" s="4">
        <f t="shared" si="255"/>
        <v>0</v>
      </c>
      <c r="HY158" s="4">
        <f t="shared" si="256"/>
        <v>207.21205611881891</v>
      </c>
      <c r="HZ158" s="4">
        <f t="shared" si="257"/>
        <v>26.781431516646101</v>
      </c>
      <c r="IA158" s="4">
        <f t="shared" si="258"/>
        <v>23.579247553813101</v>
      </c>
      <c r="IB158" s="8">
        <v>0</v>
      </c>
      <c r="IC158" s="4">
        <f>step*(-'By group'!AP$32*Population!AP158+'By group'!AV$33*Population!AV158)</f>
        <v>0</v>
      </c>
      <c r="ID158" s="4">
        <f>step*(-'By group'!AQ$32*Population!AQ158+'By group'!AW$33*Population!AW158)</f>
        <v>0</v>
      </c>
      <c r="IE158" s="4">
        <f>step*(-'By group'!AR$32*Population!AR158+'By group'!AX$33*Population!AX158)</f>
        <v>0</v>
      </c>
      <c r="IF158" s="4">
        <f>step*(-'By group'!AS$32*Population!AS158+'By group'!AY$33*Population!AY158)</f>
        <v>-672.11800934210169</v>
      </c>
      <c r="IG158" s="4">
        <f>step*(-'By group'!AT$32*Population!AT158+'By group'!AZ$33*Population!AZ158)</f>
        <v>-87.538285390584463</v>
      </c>
      <c r="IH158" s="4">
        <f>step*(-'By group'!AU$32*Population!AU158+'By group'!BA$33*Population!BA158)</f>
        <v>-76.552162156855502</v>
      </c>
      <c r="II158" s="14">
        <f t="shared" si="187"/>
        <v>0</v>
      </c>
      <c r="IJ158" s="4">
        <f t="shared" si="188"/>
        <v>0</v>
      </c>
      <c r="IK158" s="4">
        <f t="shared" si="259"/>
        <v>0</v>
      </c>
      <c r="IL158" s="4">
        <f t="shared" si="260"/>
        <v>672.11800934210169</v>
      </c>
      <c r="IM158" s="4">
        <f t="shared" si="261"/>
        <v>87.538285390584463</v>
      </c>
      <c r="IN158" s="4">
        <f t="shared" si="262"/>
        <v>76.552162156855502</v>
      </c>
      <c r="IO158" s="8">
        <v>0</v>
      </c>
      <c r="IP158" s="4">
        <f>step*(-'By group'!BC$32*Population!BC158+'By group'!BI$33*Population!BI158)</f>
        <v>0</v>
      </c>
      <c r="IQ158" s="4">
        <f>step*(-'By group'!BD$32*Population!BD158+'By group'!BJ$33*Population!BJ158)</f>
        <v>0</v>
      </c>
      <c r="IR158" s="4">
        <f>step*(-'By group'!BE$32*Population!BE158+'By group'!BK$33*Population!BK158)</f>
        <v>0</v>
      </c>
      <c r="IS158" s="4">
        <f>step*(-'By group'!BF$32*Population!BF158+'By group'!BL$33*Population!BL158)</f>
        <v>-263.05936216575429</v>
      </c>
      <c r="IT158" s="4">
        <f>step*(-'By group'!BG$32*Population!BG158+'By group'!BM$33*Population!BM158)</f>
        <v>-35.720183623985378</v>
      </c>
      <c r="IU158" s="4">
        <f>step*(-'By group'!BH$32*Population!BH158+'By group'!BN$33*Population!BN158)</f>
        <v>-29.231974687342721</v>
      </c>
      <c r="IV158" s="14">
        <f t="shared" si="189"/>
        <v>0</v>
      </c>
      <c r="IW158" s="4">
        <f t="shared" si="190"/>
        <v>0</v>
      </c>
      <c r="IX158" s="4">
        <f t="shared" si="191"/>
        <v>0</v>
      </c>
      <c r="IY158" s="4">
        <f t="shared" si="192"/>
        <v>263.05936216575429</v>
      </c>
      <c r="IZ158" s="4">
        <f t="shared" si="193"/>
        <v>35.720183623985378</v>
      </c>
      <c r="JA158" s="4">
        <f t="shared" si="194"/>
        <v>29.231974687342721</v>
      </c>
      <c r="JB158" s="75">
        <f>step*(+prop_idu_male*'By group'!BB$9*Population!BB158-'By group'!B$8*Population!B158)</f>
        <v>-1137.8489789034738</v>
      </c>
      <c r="JC158" s="46">
        <f>step*(+prop_idu_male*'By group'!BC$9*Population!BC158-'By group'!C$8*Population!C158)</f>
        <v>-6.8003437393604251</v>
      </c>
      <c r="JD158" s="46">
        <f>step*(+prop_idu_male*'By group'!BD$9*Population!BD158-'By group'!D$8*Population!D158)</f>
        <v>-19.983679999999286</v>
      </c>
      <c r="JE158" s="46">
        <f>step*(+prop_idu_male*'By group'!BE$9*Population!BE158-'By group'!E$8*Population!E158)</f>
        <v>-20.771450656253414</v>
      </c>
      <c r="JF158" s="46">
        <f>step*(+prop_idu_male*'By group'!BF$9*Population!BF158-'By group'!F$8*Population!F158)</f>
        <v>-6.2543101996429282</v>
      </c>
      <c r="JG158" s="46">
        <f>step*(+prop_idu_male*'By group'!BG$9*Population!BG158-'By group'!G$8*Population!G158)</f>
        <v>-1.2060847556099255</v>
      </c>
      <c r="JH158" s="46">
        <f>step*(+prop_idu_male*'By group'!BH$9*Population!BH158-'By group'!H$8*Population!H158)</f>
        <v>-1.022579747834963</v>
      </c>
      <c r="JI158" s="46">
        <f>step*(+prop_idu_male*'By group'!BI$9*Population!BI158-'By group'!I$8*Population!I158)</f>
        <v>0</v>
      </c>
      <c r="JJ158" s="46">
        <f>step*(+prop_idu_male*'By group'!BJ$9*Population!BJ158-'By group'!J$8*Population!J158)</f>
        <v>0</v>
      </c>
      <c r="JK158" s="46">
        <f>step*(+prop_idu_male*'By group'!BK$9*Population!BK158-'By group'!K$8*Population!K158)</f>
        <v>0</v>
      </c>
      <c r="JL158" s="46">
        <f>step*(+prop_idu_male*'By group'!BL$9*Population!BL158-'By group'!L$8*Population!L158)</f>
        <v>-2.142245427462123</v>
      </c>
      <c r="JM158" s="46">
        <f>step*(+prop_idu_male*'By group'!BM$9*Population!BM158-'By group'!M$8*Population!M158)</f>
        <v>-1.0720767718807238</v>
      </c>
      <c r="JN158" s="46">
        <f>step*(+prop_idu_male*'By group'!BN$9*Population!BN158-'By group'!N$8*Population!N158)</f>
        <v>-0.86301322180462703</v>
      </c>
      <c r="JO158" s="45">
        <f>step*(+(1-prop_idu_male)*'By group'!BB$9*Population!BB158-'By group'!O$8*Population!O158-'By group'!O$6*Population!O158+'By group'!AB$7*Population!AB158)</f>
        <v>-8516.9348969726943</v>
      </c>
      <c r="JP158" s="46">
        <f>step*(+(1-prop_idu_male)*'By group'!BC$9*Population!BC158-'By group'!P$8*Population!P158-'By group'!P$6*Population!P158+'By group'!AC$7*Population!AC158)</f>
        <v>-13.056294357351716</v>
      </c>
      <c r="JQ158" s="46">
        <f>step*(+(1-prop_idu_male)*'By group'!BD$9*Population!BD158-'By group'!Q$8*Population!Q158-'By group'!Q$6*Population!Q158+'By group'!AD$7*Population!AD158)</f>
        <v>-37.882452255352661</v>
      </c>
      <c r="JR158" s="46">
        <f>step*(+(1-prop_idu_male)*'By group'!BE$9*Population!BE158-'By group'!R$8*Population!R158-'By group'!R$6*Population!R158+'By group'!AE$7*Population!AE158)</f>
        <v>-38.706572203627594</v>
      </c>
      <c r="JS158" s="46">
        <f>step*(+(1-prop_idu_male)*'By group'!BF$9*Population!BF158-'By group'!S$8*Population!S158-'By group'!S$6*Population!S158+'By group'!AF$7*Population!AF158)</f>
        <v>-11.507913146106244</v>
      </c>
      <c r="JT158" s="46">
        <f>step*(+(1-prop_idu_male)*'By group'!BG$9*Population!BG158-'By group'!T$8*Population!T158-'By group'!T$6*Population!T158+'By group'!AG$7*Population!AG158)</f>
        <v>-2.1994634812041869</v>
      </c>
      <c r="JU158" s="46">
        <f>step*(+(1-prop_idu_male)*'By group'!BH$9*Population!BH158-'By group'!U$8*Population!U158-'By group'!U$6*Population!U158+'By group'!AH$7*Population!AH158)</f>
        <v>-1.8365610611600562</v>
      </c>
      <c r="JV158" s="46">
        <f>step*(+(1-prop_idu_male)*'By group'!BI$9*Population!BI158-'By group'!V$8*Population!V158-'By group'!V$6*Population!V158+'By group'!AI$7*Population!AI158)</f>
        <v>0</v>
      </c>
      <c r="JW158" s="46">
        <f>step*(+(1-prop_idu_male)*'By group'!BJ$9*Population!BJ158-'By group'!W$8*Population!W158-'By group'!W$6*Population!W158+'By group'!AJ$7*Population!AJ158)</f>
        <v>0</v>
      </c>
      <c r="JX158" s="46">
        <f>step*(+(1-prop_idu_male)*'By group'!BK$9*Population!BK158-'By group'!X$8*Population!X158-'By group'!X$6*Population!X158+'By group'!AK$7*Population!AK158)</f>
        <v>0</v>
      </c>
      <c r="JY158" s="46">
        <f>step*(+(1-prop_idu_male)*'By group'!BL$9*Population!BL158-'By group'!Y$8*Population!Y158-'By group'!Y$6*Population!Y158+'By group'!AL$7*Population!AL158)</f>
        <v>-3.8427800866274717</v>
      </c>
      <c r="JZ158" s="46">
        <f>step*(+(1-prop_idu_male)*'By group'!BM$9*Population!BM158-'By group'!Z$8*Population!Z158-'By group'!Z$6*Population!Z158+'By group'!AM$7*Population!AM158)</f>
        <v>-1.8910357455656035</v>
      </c>
      <c r="KA158" s="76">
        <f>step*(+(1-prop_idu_male)*'By group'!BN$9*Population!BN158-'By group'!AA$8*Population!AA158-'By group'!AA$6*Population!AA158+'By group'!AN$7*Population!AN158)</f>
        <v>-1.493619873630003</v>
      </c>
      <c r="KB158" s="46">
        <f>step*(+'By group'!O$6*Population!O158-'By group'!AB$7*Population!AB158)</f>
        <v>7288.0374202955427</v>
      </c>
      <c r="KC158" s="46">
        <f>step*(+'By group'!P$6*Population!P158-'By group'!AC$7*Population!AC158)</f>
        <v>9.4503302676324541</v>
      </c>
      <c r="KD158" s="46">
        <f>step*(+'By group'!Q$6*Population!Q158-'By group'!AD$7*Population!AD158)</f>
        <v>27.332030748995223</v>
      </c>
      <c r="KE158" s="46">
        <f>step*(+'By group'!R$6*Population!R158-'By group'!AE$7*Population!AE158)</f>
        <v>27.802210016396351</v>
      </c>
      <c r="KF158" s="46">
        <f>step*(+'By group'!S$6*Population!S158-'By group'!AF$7*Population!AF158)</f>
        <v>8.237855076488966</v>
      </c>
      <c r="KG158" s="46">
        <f>step*(+'By group'!T$6*Population!T158-'By group'!AG$7*Population!AG158)</f>
        <v>1.5706074729519597</v>
      </c>
      <c r="KH158" s="46">
        <f>step*(+'By group'!U$6*Population!U158-'By group'!AH$7*Population!AH158)</f>
        <v>1.305806696419455</v>
      </c>
      <c r="KI158" s="46">
        <f>step*(+'By group'!V$6*Population!V158-'By group'!AI$7*Population!AI158)</f>
        <v>0</v>
      </c>
      <c r="KJ158" s="46">
        <f>step*(+'By group'!W$6*Population!W158-'By group'!AJ$7*Population!AJ158)</f>
        <v>0</v>
      </c>
      <c r="KK158" s="46">
        <f>step*(+'By group'!X$6*Population!X158-'By group'!AK$7*Population!AK158)</f>
        <v>0</v>
      </c>
      <c r="KL158" s="46">
        <f>step*(+'By group'!Y$6*Population!Y158-'By group'!AL$7*Population!AL158)</f>
        <v>2.7312674345176964</v>
      </c>
      <c r="KM158" s="46">
        <f>step*(+'By group'!Z$6*Population!Z158-'By group'!AM$7*Population!AM158)</f>
        <v>1.3374450214061047</v>
      </c>
      <c r="KN158" s="46">
        <f>step*(+'By group'!AA$6*Population!AA158-'By group'!AN$7*Population!AN158)</f>
        <v>1.0502478279091652</v>
      </c>
      <c r="KO158" s="45">
        <v>0</v>
      </c>
      <c r="KP158" s="46">
        <v>0</v>
      </c>
      <c r="KQ158" s="46">
        <v>0</v>
      </c>
      <c r="KR158" s="46">
        <v>0</v>
      </c>
      <c r="KS158" s="46">
        <v>0</v>
      </c>
      <c r="KT158" s="46">
        <v>0</v>
      </c>
      <c r="KU158" s="46">
        <v>0</v>
      </c>
      <c r="KV158" s="46">
        <v>0</v>
      </c>
      <c r="KW158" s="46">
        <v>0</v>
      </c>
      <c r="KX158" s="46">
        <v>0</v>
      </c>
      <c r="KY158" s="46">
        <v>0</v>
      </c>
      <c r="KZ158" s="46">
        <v>0</v>
      </c>
      <c r="LA158" s="46">
        <v>0</v>
      </c>
      <c r="LB158" s="188">
        <f>step*(-'By group'!BB$9*Population!BB158+'By group'!B$8*Population!B158+'By group'!O$8*Population!O158)</f>
        <v>2366.7464555806264</v>
      </c>
      <c r="LC158" s="189">
        <f>step*(-'By group'!BC$9*Population!BC158+'By group'!C$8*Population!C158+'By group'!P$8*Population!P158)</f>
        <v>10.406307829079687</v>
      </c>
      <c r="LD158" s="189">
        <f>step*(-'By group'!BD$9*Population!BD158+'By group'!D$8*Population!D158+'By group'!Q$8*Population!Q158)</f>
        <v>30.53410150635672</v>
      </c>
      <c r="LE158" s="189">
        <f>step*(-'By group'!BE$9*Population!BE158+'By group'!E$8*Population!E158+'By group'!R$8*Population!R158)</f>
        <v>31.675812843484657</v>
      </c>
      <c r="LF158" s="189">
        <f>step*(-'By group'!BF$9*Population!BF158+'By group'!F$8*Population!F158+'By group'!S$8*Population!S158)</f>
        <v>9.5243682692602079</v>
      </c>
      <c r="LG158" s="189">
        <f>step*(-'By group'!BG$9*Population!BG158+'By group'!G$8*Population!G158+'By group'!T$8*Population!T158)</f>
        <v>1.8349407638621522</v>
      </c>
      <c r="LH158" s="189">
        <f>step*(-'By group'!BH$9*Population!BH158+'By group'!H$8*Population!H158+'By group'!U$8*Population!U158)</f>
        <v>1.5533341125755642</v>
      </c>
      <c r="LI158" s="189">
        <f>step*(-'By group'!BI$9*Population!BI158+'By group'!I$8*Population!I158+'By group'!V$8*Population!V158)</f>
        <v>0</v>
      </c>
      <c r="LJ158" s="189">
        <f>step*(-'By group'!BJ$9*Population!BJ158+'By group'!J$8*Population!J158+'By group'!W$8*Population!W158)</f>
        <v>0</v>
      </c>
      <c r="LK158" s="189">
        <f>step*(-'By group'!BK$9*Population!BK158+'By group'!K$8*Population!K158+'By group'!X$8*Population!X158)</f>
        <v>0</v>
      </c>
      <c r="LL158" s="189">
        <f>step*(-'By group'!BL$9*Population!BL158+'By group'!L$8*Population!L158+'By group'!Y$8*Population!Y158)</f>
        <v>3.2537580795718974</v>
      </c>
      <c r="LM158" s="189">
        <f>step*(-'By group'!BM$9*Population!BM158+'By group'!M$8*Population!M158+'By group'!Z$8*Population!Z158)</f>
        <v>1.6256674960402222</v>
      </c>
      <c r="LN158" s="189">
        <f>step*(-'By group'!BN$9*Population!BN158+'By group'!N$8*Population!N158+'By group'!AA$8*Population!AA158)</f>
        <v>1.306385267525465</v>
      </c>
    </row>
    <row r="159" spans="1:326" x14ac:dyDescent="0.25">
      <c r="A159">
        <f t="shared" si="195"/>
        <v>77.5</v>
      </c>
      <c r="B159" s="52">
        <f>step*((-'By group'!B$4-'By group'!B$5-'By group'!B$22)*Population!B159+'By group'!B$3*Population!$BO159)</f>
        <v>227972.4040109351</v>
      </c>
      <c r="C159" s="4">
        <f>step*((-'By group'!C$4-'By group'!C$5-'By group'!C$22)*Population!C159+'By group'!C$3*Population!$BO159)</f>
        <v>-6252.4815565655326</v>
      </c>
      <c r="D159" s="4">
        <f>step*((-'By group'!D$4-'By group'!D$5-'By group'!D$22)*Population!D159+'By group'!D$3*Population!$BO159)</f>
        <v>-41032.526705216187</v>
      </c>
      <c r="E159" s="4">
        <f>step*((-'By group'!E$4-'By group'!E$5-'By group'!E$22)*Population!E159+'By group'!E$3*Population!$BO159)</f>
        <v>-65705.716881092361</v>
      </c>
      <c r="F159" s="4">
        <f>step*((-'By group'!F$4-'By group'!F$5-'By group'!F$22)*Population!F159+'By group'!F$3*Population!$BO159)</f>
        <v>-26665.636414805438</v>
      </c>
      <c r="G159" s="4">
        <f>step*((-'By group'!G$4-'By group'!G$5-'By group'!G$22)*Population!G159+'By group'!G$3*Population!$BO159)</f>
        <v>-6465.0500579340851</v>
      </c>
      <c r="H159" s="4">
        <f>step*((-'By group'!H$4-'By group'!H$5-'By group'!H$22)*Population!H159+'By group'!H$3*Population!$BO159)</f>
        <v>-6006.2455660964888</v>
      </c>
      <c r="I159" s="4">
        <f>step*((-'By group'!I$4-'By group'!I$5-'By group'!I$22)*Population!I159+'By group'!I$3*Population!$BO159)</f>
        <v>0</v>
      </c>
      <c r="J159" s="4">
        <f>step*((-'By group'!J$4-'By group'!J$5-'By group'!J$22)*Population!J159+'By group'!J$3*Population!$BO159)</f>
        <v>0</v>
      </c>
      <c r="K159" s="4">
        <f>step*((-'By group'!K$4-'By group'!K$5-'By group'!K$22)*Population!K159+'By group'!K$3*Population!$BO159)</f>
        <v>0</v>
      </c>
      <c r="L159" s="4">
        <f>step*((-'By group'!L$4-'By group'!L$5-'By group'!L$22)*Population!L159+'By group'!L$3*Population!$BO159)</f>
        <v>-3321.8391917559002</v>
      </c>
      <c r="M159" s="4">
        <f>step*((-'By group'!M$4-'By group'!M$5-'By group'!M$22)*Population!M159+'By group'!M$3*Population!$BO159)</f>
        <v>-1884.7627512001218</v>
      </c>
      <c r="N159" s="4">
        <f>step*((-'By group'!N$4-'By group'!N$5-'By group'!N$22)*Population!N159+'By group'!N$3*Population!$BO159)</f>
        <v>-1786.6250472722791</v>
      </c>
      <c r="O159" s="8">
        <f>step*((-'By group'!O$4-'By group'!O$5-'By group'!O$22)*Population!O159+'By group'!O$3*Population!$BO159)</f>
        <v>158043.26674506208</v>
      </c>
      <c r="P159" s="4">
        <f>step*((-'By group'!P$4-'By group'!P$5-'By group'!P$22)*Population!P159+'By group'!P$3*Population!$BO159)</f>
        <v>-3092.126436919978</v>
      </c>
      <c r="Q159" s="4">
        <f>step*((-'By group'!Q$4-'By group'!Q$5-'By group'!Q$22)*Population!Q159+'By group'!Q$3*Population!$BO159)</f>
        <v>-20284.500356736382</v>
      </c>
      <c r="R159" s="4">
        <f>step*((-'By group'!R$4-'By group'!R$5-'By group'!R$22)*Population!R159+'By group'!R$3*Population!$BO159)</f>
        <v>-32463.959340689151</v>
      </c>
      <c r="S159" s="4">
        <f>step*((-'By group'!S$4-'By group'!S$5-'By group'!S$22)*Population!S159+'By group'!S$3*Population!$BO159)</f>
        <v>-13169.458015214101</v>
      </c>
      <c r="T159" s="4">
        <f>step*((-'By group'!T$4-'By group'!T$5-'By group'!T$22)*Population!T159+'By group'!T$3*Population!$BO159)</f>
        <v>-3191.9415226594679</v>
      </c>
      <c r="U159" s="4">
        <f>step*((-'By group'!U$4-'By group'!U$5-'By group'!U$22)*Population!U159+'By group'!U$3*Population!$BO159)</f>
        <v>-2963.8053450373991</v>
      </c>
      <c r="V159" s="4">
        <f>step*((-'By group'!V$4-'By group'!V$5-'By group'!V$22)*Population!V159+'By group'!V$3*Population!$BO159)</f>
        <v>0</v>
      </c>
      <c r="W159" s="4">
        <f>step*((-'By group'!W$4-'By group'!W$5-'By group'!W$22)*Population!W159+'By group'!W$3*Population!$BO159)</f>
        <v>0</v>
      </c>
      <c r="X159" s="4">
        <f>step*((-'By group'!X$4-'By group'!X$5-'By group'!X$22)*Population!X159+'By group'!X$3*Population!$BO159)</f>
        <v>0</v>
      </c>
      <c r="Y159" s="4">
        <f>step*((-'By group'!Y$4-'By group'!Y$5-'By group'!Y$22)*Population!Y159+'By group'!Y$3*Population!$BO159)</f>
        <v>-1639.0956294147104</v>
      </c>
      <c r="Z159" s="4">
        <f>step*((-'By group'!Z$4-'By group'!Z$5-'By group'!Z$22)*Population!Z159+'By group'!Z$3*Population!$BO159)</f>
        <v>-929.41644581129935</v>
      </c>
      <c r="AA159" s="4">
        <f>step*((-'By group'!AA$4-'By group'!AA$5-'By group'!AA$22)*Population!AA159+'By group'!AA$3*Population!$BO159)</f>
        <v>-880.37808932726159</v>
      </c>
      <c r="AB159" s="8">
        <f>step*((-'By group'!AB$4-'By group'!AB$5-'By group'!AB$22)*Population!AB159+'By group'!AB$3*Population!$BO159)</f>
        <v>-1494.1475948229961</v>
      </c>
      <c r="AC159" s="4">
        <f>step*((-'By group'!AC$4-'By group'!AC$5-'By group'!AC$22)*Population!AC159+'By group'!AC$3*Population!$BO159)</f>
        <v>-219.42072401307033</v>
      </c>
      <c r="AD159" s="4">
        <f>step*((-'By group'!AD$4-'By group'!AD$5-'By group'!AD$22)*Population!AD159+'By group'!AD$3*Population!$BO159)</f>
        <v>-1447.3881158292386</v>
      </c>
      <c r="AE159" s="4">
        <f>step*((-'By group'!AE$4-'By group'!AE$5-'By group'!AE$22)*Population!AE159+'By group'!AE$3*Population!$BO159)</f>
        <v>-2334.3072119142525</v>
      </c>
      <c r="AF159" s="4">
        <f>step*((-'By group'!AF$4-'By group'!AF$5-'By group'!AF$22)*Population!AF159+'By group'!AF$3*Population!$BO159)</f>
        <v>-952.46551982307381</v>
      </c>
      <c r="AG159" s="4">
        <f>step*((-'By group'!AG$4-'By group'!AG$5-'By group'!AG$22)*Population!AG159+'By group'!AG$3*Population!$BO159)</f>
        <v>-231.82197026967594</v>
      </c>
      <c r="AH159" s="4">
        <f>step*((-'By group'!AH$4-'By group'!AH$5-'By group'!AH$22)*Population!AH159+'By group'!AH$3*Population!$BO159)</f>
        <v>-216.84220381658108</v>
      </c>
      <c r="AI159" s="4">
        <f>step*((-'By group'!AI$4-'By group'!AI$5-'By group'!AI$22)*Population!AI159+'By group'!AI$3*Population!$BO159)</f>
        <v>0</v>
      </c>
      <c r="AJ159" s="4">
        <f>step*((-'By group'!AJ$4-'By group'!AJ$5-'By group'!AJ$22)*Population!AJ159+'By group'!AJ$3*Population!$BO159)</f>
        <v>0</v>
      </c>
      <c r="AK159" s="4">
        <f>step*((-'By group'!AK$4-'By group'!AK$5-'By group'!AK$22)*Population!AK159+'By group'!AK$3*Population!$BO159)</f>
        <v>0</v>
      </c>
      <c r="AL159" s="4">
        <f>step*((-'By group'!AL$4-'By group'!AL$5-'By group'!AL$22)*Population!AL159+'By group'!AL$3*Population!$BO159)</f>
        <v>-119.99540411347091</v>
      </c>
      <c r="AM159" s="4">
        <f>step*((-'By group'!AM$4-'By group'!AM$5-'By group'!AM$22)*Population!AM159+'By group'!AM$3*Population!$BO159)</f>
        <v>-68.607609811453329</v>
      </c>
      <c r="AN159" s="4">
        <f>step*((-'By group'!AN$4-'By group'!AN$5-'By group'!AN$22)*Population!AN159+'By group'!AN$3*Population!$BO159)</f>
        <v>-65.619705900331084</v>
      </c>
      <c r="AO159" s="8">
        <f>step*((-'By group'!AO$4-'By group'!AO$5-'By group'!AO$22)*Population!AO159+'By group'!AO$3*Population!$BO159)</f>
        <v>21075.136931190849</v>
      </c>
      <c r="AP159" s="4">
        <f>step*((-'By group'!AP$4-'By group'!AP$5-'By group'!AP$22)*Population!AP159+'By group'!AP$3*Population!$BO159)</f>
        <v>-724.18276299200159</v>
      </c>
      <c r="AQ159" s="4">
        <f>step*((-'By group'!AQ$4-'By group'!AQ$5-'By group'!AQ$22)*Population!AQ159+'By group'!AQ$3*Population!$BO159)</f>
        <v>-4750.1895498042422</v>
      </c>
      <c r="AR159" s="4">
        <f>step*((-'By group'!AR$4-'By group'!AR$5-'By group'!AR$22)*Population!AR159+'By group'!AR$3*Population!$BO159)</f>
        <v>-7599.7719127823511</v>
      </c>
      <c r="AS159" s="4">
        <f>step*((-'By group'!AS$4-'By group'!AS$5-'By group'!AS$22)*Population!AS159+'By group'!AS$3*Population!$BO159)</f>
        <v>-3081.6827505937754</v>
      </c>
      <c r="AT159" s="4">
        <f>step*((-'By group'!AT$4-'By group'!AT$5-'By group'!AT$22)*Population!AT159+'By group'!AT$3*Population!$BO159)</f>
        <v>-746.60364301335153</v>
      </c>
      <c r="AU159" s="4">
        <f>step*((-'By group'!AU$4-'By group'!AU$5-'By group'!AU$22)*Population!AU159+'By group'!AU$3*Population!$BO159)</f>
        <v>-692.46657892685312</v>
      </c>
      <c r="AV159" s="4">
        <f>step*((-'By group'!AV$4-'By group'!AV$5-'By group'!AV$22)*Population!AV159+'By group'!AV$3*Population!$BO159)</f>
        <v>0</v>
      </c>
      <c r="AW159" s="4">
        <f>step*((-'By group'!AW$4-'By group'!AW$5-'By group'!AW$22)*Population!AW159+'By group'!AW$3*Population!$BO159)</f>
        <v>0</v>
      </c>
      <c r="AX159" s="4">
        <f>step*((-'By group'!AX$4-'By group'!AX$5-'By group'!AX$22)*Population!AX159+'By group'!AX$3*Population!$BO159)</f>
        <v>0</v>
      </c>
      <c r="AY159" s="4">
        <f>step*((-'By group'!AY$4-'By group'!AY$5-'By group'!AY$22)*Population!AY159+'By group'!AY$3*Population!$BO159)</f>
        <v>-382.9358060077551</v>
      </c>
      <c r="AZ159" s="4">
        <f>step*((-'By group'!AZ$4-'By group'!AZ$5-'By group'!AZ$22)*Population!AZ159+'By group'!AZ$3*Population!$BO159)</f>
        <v>-216.76786180210343</v>
      </c>
      <c r="BA159" s="4">
        <f>step*((-'By group'!BA$4-'By group'!BA$5-'By group'!BA$22)*Population!BA159+'By group'!BA$3*Population!$BO159)</f>
        <v>-204.69791235180068</v>
      </c>
      <c r="BB159" s="8">
        <f>step*((-'By group'!BB$4-'By group'!BB$5-'By group'!BB$22)*Population!BB159+'By group'!BB$3*Population!$BO159)</f>
        <v>6559.3715944956275</v>
      </c>
      <c r="BC159" s="4">
        <f>step*((-'By group'!BC$4-'By group'!BC$5-'By group'!BC$22)*Population!BC159+'By group'!BC$3*Population!$BO159)</f>
        <v>-498.07780772967027</v>
      </c>
      <c r="BD159" s="4">
        <f>step*((-'By group'!BD$4-'By group'!BD$5-'By group'!BD$22)*Population!BD159+'By group'!BD$3*Population!$BO159)</f>
        <v>-2526.3082534987684</v>
      </c>
      <c r="BE159" s="4">
        <f>step*((-'By group'!BE$4-'By group'!BE$5-'By group'!BE$22)*Population!BE159+'By group'!BE$3*Population!$BO159)</f>
        <v>-3515.1519541306138</v>
      </c>
      <c r="BF159" s="4">
        <f>step*((-'By group'!BF$4-'By group'!BF$5-'By group'!BF$22)*Population!BF159+'By group'!BF$3*Population!$BO159)</f>
        <v>-1304.3057384337824</v>
      </c>
      <c r="BG159" s="4">
        <f>step*((-'By group'!BG$4-'By group'!BG$5-'By group'!BG$22)*Population!BG159+'By group'!BG$3*Population!$BO159)</f>
        <v>-297.68650376246313</v>
      </c>
      <c r="BH159" s="4">
        <f>step*((-'By group'!BH$4-'By group'!BH$5-'By group'!BH$22)*Population!BH159+'By group'!BH$3*Population!$BO159)</f>
        <v>-255.97323033657028</v>
      </c>
      <c r="BI159" s="4">
        <f>step*((-'By group'!BI$4-'By group'!BI$5-'By group'!BI$22)*Population!BI159+'By group'!BI$3*Population!$BO159)</f>
        <v>0</v>
      </c>
      <c r="BJ159" s="4">
        <f>step*((-'By group'!BJ$4-'By group'!BJ$5-'By group'!BJ$22)*Population!BJ159+'By group'!BJ$3*Population!$BO159)</f>
        <v>0</v>
      </c>
      <c r="BK159" s="4">
        <f>step*((-'By group'!BK$4-'By group'!BK$5-'By group'!BK$22)*Population!BK159+'By group'!BK$3*Population!$BO159)</f>
        <v>0</v>
      </c>
      <c r="BL159" s="4">
        <f>step*((-'By group'!BL$4-'By group'!BL$5-'By group'!BL$22)*Population!BL159+'By group'!BL$3*Population!$BO159)</f>
        <v>-168.32131971161056</v>
      </c>
      <c r="BM159" s="4">
        <f>step*((-'By group'!BM$4-'By group'!BM$5-'By group'!BM$22)*Population!BM159+'By group'!BM$3*Population!$BO159)</f>
        <v>-85.710586300162603</v>
      </c>
      <c r="BN159" s="4">
        <f>step*((-'By group'!BN$4-'By group'!BN$5-'By group'!BN$22)*Population!BN159+'By group'!BN$3*Population!$BO159)</f>
        <v>-71.732760820174235</v>
      </c>
      <c r="BO159" s="71">
        <f>-step*SUM(SCR!B159:N159)*Population!B159</f>
        <v>-163009.83023784685</v>
      </c>
      <c r="BP159" s="4">
        <f>step*-SUM('By group'!C$11:C$21)*Population!C159</f>
        <v>-156312.03891413831</v>
      </c>
      <c r="BQ159" s="4">
        <f>step*-SUM('By group'!D$11:D$21)*Population!D159</f>
        <v>-113979.24084782274</v>
      </c>
      <c r="BR159" s="4">
        <f>step*-SUM('By group'!E$11:E$21)*Population!E159</f>
        <v>-46932.65491506597</v>
      </c>
      <c r="BS159" s="4">
        <f>step*-SUM('By group'!F$11:F$21)*Population!F159</f>
        <v>-14034.545481476547</v>
      </c>
      <c r="BT159" s="4">
        <f>step*-SUM('By group'!G$11:G$21)*Population!G159</f>
        <v>-6734.4271436813378</v>
      </c>
      <c r="BU159" s="4">
        <f>step*-SUM('By group'!H$11:H$21)*Population!H159</f>
        <v>0</v>
      </c>
      <c r="BV159" s="4">
        <f>step*-SUM('By group'!I$11:I$21)*Population!I159</f>
        <v>0</v>
      </c>
      <c r="BW159" s="4">
        <f>step*-SUM('By group'!J$11:J$21)*Population!J159</f>
        <v>0</v>
      </c>
      <c r="BX159" s="4">
        <f>step*-SUM('By group'!K$11:K$21)*Population!K159</f>
        <v>0</v>
      </c>
      <c r="BY159" s="4">
        <f>step*-SUM('By group'!L$11:L$21)*Population!L159</f>
        <v>-2372.7422798256425</v>
      </c>
      <c r="BZ159" s="4">
        <f>step*-SUM('By group'!M$11:M$21)*Population!M159</f>
        <v>-1177.9767195000761</v>
      </c>
      <c r="CA159" s="4">
        <f>step*-SUM('By group'!N$11:N$21)*Population!N159</f>
        <v>0</v>
      </c>
      <c r="CB159" s="13">
        <f>-step*SUM(SCR!O159:AA159)*Population!O159</f>
        <v>-80625.840333208092</v>
      </c>
      <c r="CC159" s="4">
        <f>step*-SUM('By group'!P$11:P$21)*Population!P159</f>
        <v>-77303.16092299945</v>
      </c>
      <c r="CD159" s="4">
        <f>step*-SUM('By group'!Q$11:Q$21)*Population!Q159</f>
        <v>-56345.834324267729</v>
      </c>
      <c r="CE159" s="4">
        <f>step*-SUM('By group'!R$11:R$21)*Population!R159</f>
        <v>-23188.542386206536</v>
      </c>
      <c r="CF159" s="4">
        <f>step*-SUM('By group'!S$11:S$21)*Population!S159</f>
        <v>-6931.2936922179479</v>
      </c>
      <c r="CG159" s="4">
        <f>step*-SUM('By group'!T$11:T$21)*Population!T159</f>
        <v>-3324.9390861036122</v>
      </c>
      <c r="CH159" s="4">
        <f>step*-SUM('By group'!U$11:U$21)*Population!U159</f>
        <v>0</v>
      </c>
      <c r="CI159" s="4">
        <f>step*-SUM('By group'!V$11:V$21)*Population!V159</f>
        <v>0</v>
      </c>
      <c r="CJ159" s="4">
        <f>step*-SUM('By group'!W$11:W$21)*Population!W159</f>
        <v>0</v>
      </c>
      <c r="CK159" s="4">
        <f>step*-SUM('By group'!X$11:X$21)*Population!X159</f>
        <v>0</v>
      </c>
      <c r="CL159" s="4">
        <f>step*-SUM('By group'!Y$11:Y$21)*Population!Y159</f>
        <v>-1170.7825924390788</v>
      </c>
      <c r="CM159" s="4">
        <f>step*-SUM('By group'!Z$11:Z$21)*Population!Z159</f>
        <v>-580.88527863206207</v>
      </c>
      <c r="CN159" s="4">
        <f>step*-SUM('By group'!AA$11:AA$21)*Population!AA159</f>
        <v>0</v>
      </c>
      <c r="CO159" s="13">
        <f>-step*SUM(SCR!AB159:AN159)*Population!AB159</f>
        <v>-5710.8045855837827</v>
      </c>
      <c r="CP159" s="4">
        <f>step*-SUM('By group'!AC$11:AC$21)*Population!AC159</f>
        <v>-5485.518100326758</v>
      </c>
      <c r="CQ159" s="4">
        <f>step*-SUM('By group'!AD$11:AD$21)*Population!AD159</f>
        <v>-4020.5225439701071</v>
      </c>
      <c r="CR159" s="4">
        <f>step*-SUM('By group'!AE$11:AE$21)*Population!AE159</f>
        <v>-1667.362294224466</v>
      </c>
      <c r="CS159" s="4">
        <f>step*-SUM('By group'!AF$11:AF$21)*Population!AF159</f>
        <v>-501.29764201214414</v>
      </c>
      <c r="CT159" s="4">
        <f>step*-SUM('By group'!AG$11:AG$21)*Population!AG159</f>
        <v>-241.48121903091243</v>
      </c>
      <c r="CU159" s="4">
        <f>step*-SUM('By group'!AH$11:AH$21)*Population!AH159</f>
        <v>0</v>
      </c>
      <c r="CV159" s="4">
        <f>step*-SUM('By group'!AI$11:AI$21)*Population!AI159</f>
        <v>0</v>
      </c>
      <c r="CW159" s="4">
        <f>step*-SUM('By group'!AJ$11:AJ$21)*Population!AJ159</f>
        <v>0</v>
      </c>
      <c r="CX159" s="4">
        <f>step*-SUM('By group'!AK$11:AK$21)*Population!AK159</f>
        <v>0</v>
      </c>
      <c r="CY159" s="4">
        <f>step*-SUM('By group'!AL$11:AL$21)*Population!AL159</f>
        <v>-85.711002938193502</v>
      </c>
      <c r="CZ159" s="4">
        <f>step*-SUM('By group'!AM$11:AM$21)*Population!AM159</f>
        <v>-42.879756132158327</v>
      </c>
      <c r="DA159" s="4">
        <f>step*-SUM('By group'!AN$11:AN$21)*Population!AN159</f>
        <v>0</v>
      </c>
      <c r="DB159" s="13">
        <f>-step*SUM(SCR!AO159:BA159)*Population!AO159</f>
        <v>-18882.861630672985</v>
      </c>
      <c r="DC159" s="4">
        <f>step*-SUM('By group'!AP$11:AP$21)*Population!AP159</f>
        <v>-18104.569074800038</v>
      </c>
      <c r="DD159" s="4">
        <f>step*-SUM('By group'!AQ$11:AQ$21)*Population!AQ159</f>
        <v>-13194.970971678451</v>
      </c>
      <c r="DE159" s="4">
        <f>step*-SUM('By group'!AR$11:AR$21)*Population!AR159</f>
        <v>-5428.4085091302513</v>
      </c>
      <c r="DF159" s="4">
        <f>step*-SUM('By group'!AS$11:AS$21)*Population!AS159</f>
        <v>-1621.9382897861976</v>
      </c>
      <c r="DG159" s="4">
        <f>step*-SUM('By group'!AT$11:AT$21)*Population!AT159</f>
        <v>-777.71212813890781</v>
      </c>
      <c r="DH159" s="4">
        <f>step*-SUM('By group'!AU$11:AU$21)*Population!AU159</f>
        <v>0</v>
      </c>
      <c r="DI159" s="4">
        <f>step*-SUM('By group'!AV$11:AV$21)*Population!AV159</f>
        <v>0</v>
      </c>
      <c r="DJ159" s="4">
        <f>step*-SUM('By group'!AW$11:AW$21)*Population!AW159</f>
        <v>0</v>
      </c>
      <c r="DK159" s="4">
        <f>step*-SUM('By group'!AX$11:AX$21)*Population!AX159</f>
        <v>0</v>
      </c>
      <c r="DL159" s="4">
        <f>step*-SUM('By group'!AY$11:AY$21)*Population!AY159</f>
        <v>-273.5255757198251</v>
      </c>
      <c r="DM159" s="4">
        <f>step*-SUM('By group'!AZ$11:AZ$21)*Population!AZ159</f>
        <v>-135.47991362631464</v>
      </c>
      <c r="DN159" s="4">
        <f>step*-SUM('By group'!BA$11:BA$21)*Population!BA159</f>
        <v>0</v>
      </c>
      <c r="DO159" s="13">
        <f>-step*SUM(SCR!BB159:BN159)*Population!BB159</f>
        <v>-8812.0643352851803</v>
      </c>
      <c r="DP159" s="4">
        <f>step*-SUM('By group'!BC$11:BC$21)*Population!BC159</f>
        <v>-8301.2967954945034</v>
      </c>
      <c r="DQ159" s="4">
        <f>step*-SUM('By group'!BD$11:BD$21)*Population!BD159</f>
        <v>-5741.609667042655</v>
      </c>
      <c r="DR159" s="4">
        <f>step*-SUM('By group'!BE$11:BE$21)*Population!BE159</f>
        <v>-2196.9699713316336</v>
      </c>
      <c r="DS159" s="4">
        <f>step*-SUM('By group'!BF$11:BF$21)*Population!BF159</f>
        <v>-621.09797068275361</v>
      </c>
      <c r="DT159" s="4">
        <f>step*-SUM('By group'!BG$11:BG$21)*Population!BG159</f>
        <v>-286.23702284852226</v>
      </c>
      <c r="DU159" s="4">
        <f>step*-SUM('By group'!BH$11:BH$21)*Population!BH159</f>
        <v>0</v>
      </c>
      <c r="DV159" s="4">
        <f>step*-SUM('By group'!BI$11:BI$21)*Population!BI159</f>
        <v>0</v>
      </c>
      <c r="DW159" s="4">
        <f>step*-SUM('By group'!BJ$11:BJ$21)*Population!BJ159</f>
        <v>0</v>
      </c>
      <c r="DX159" s="4">
        <f>step*-SUM('By group'!BK$11:BK$21)*Population!BK159</f>
        <v>0</v>
      </c>
      <c r="DY159" s="4">
        <f>step*-SUM('By group'!BL$11:BL$21)*Population!BL159</f>
        <v>-93.51184428422809</v>
      </c>
      <c r="DZ159" s="4">
        <f>step*-SUM('By group'!BM$11:BM$21)*Population!BM159</f>
        <v>-42.855293150081302</v>
      </c>
      <c r="EA159" s="4">
        <f>step*-SUM('By group'!BN$11:BN$21)*Population!BN159</f>
        <v>0</v>
      </c>
      <c r="EB159" s="52">
        <v>0</v>
      </c>
      <c r="EC159" s="4">
        <f t="shared" si="196"/>
        <v>163009.83023784685</v>
      </c>
      <c r="ED159" s="4">
        <f t="shared" si="196"/>
        <v>156312.03891413831</v>
      </c>
      <c r="EE159" s="4">
        <f t="shared" si="197"/>
        <v>113979.24084782274</v>
      </c>
      <c r="EF159" s="4">
        <f t="shared" si="198"/>
        <v>46932.65491506597</v>
      </c>
      <c r="EG159" s="4">
        <f t="shared" si="199"/>
        <v>14034.545481476547</v>
      </c>
      <c r="EH159" s="4">
        <f t="shared" si="199"/>
        <v>6734.4271436813378</v>
      </c>
      <c r="EI159" s="4">
        <v>0</v>
      </c>
      <c r="EJ159" s="4">
        <f t="shared" si="200"/>
        <v>0</v>
      </c>
      <c r="EK159" s="4">
        <f t="shared" si="201"/>
        <v>0</v>
      </c>
      <c r="EL159" s="4">
        <f t="shared" si="202"/>
        <v>0</v>
      </c>
      <c r="EM159" s="4">
        <f t="shared" si="203"/>
        <v>2372.7422798256425</v>
      </c>
      <c r="EN159" s="4">
        <f t="shared" si="204"/>
        <v>1177.9767195000761</v>
      </c>
      <c r="EO159" s="52">
        <v>0</v>
      </c>
      <c r="EP159" s="4">
        <f t="shared" si="205"/>
        <v>80625.840333208092</v>
      </c>
      <c r="EQ159" s="4">
        <f t="shared" si="206"/>
        <v>77303.16092299945</v>
      </c>
      <c r="ER159" s="4">
        <f t="shared" si="207"/>
        <v>56345.834324267729</v>
      </c>
      <c r="ES159" s="4">
        <f t="shared" si="208"/>
        <v>23188.542386206536</v>
      </c>
      <c r="ET159" s="4">
        <f t="shared" si="209"/>
        <v>6931.2936922179479</v>
      </c>
      <c r="EU159" s="4">
        <f t="shared" si="210"/>
        <v>3324.9390861036122</v>
      </c>
      <c r="EV159" s="4">
        <v>0</v>
      </c>
      <c r="EW159" s="4">
        <f t="shared" si="211"/>
        <v>0</v>
      </c>
      <c r="EX159" s="4">
        <f t="shared" si="212"/>
        <v>0</v>
      </c>
      <c r="EY159" s="4">
        <f t="shared" si="213"/>
        <v>0</v>
      </c>
      <c r="EZ159" s="4">
        <f t="shared" si="214"/>
        <v>1170.7825924390788</v>
      </c>
      <c r="FA159" s="4">
        <f t="shared" si="215"/>
        <v>580.88527863206207</v>
      </c>
      <c r="FB159" s="52">
        <v>0</v>
      </c>
      <c r="FC159" s="4">
        <f t="shared" si="216"/>
        <v>5710.8045855837827</v>
      </c>
      <c r="FD159" s="4">
        <f t="shared" si="217"/>
        <v>5485.518100326758</v>
      </c>
      <c r="FE159" s="4">
        <f t="shared" si="218"/>
        <v>4020.5225439701071</v>
      </c>
      <c r="FF159" s="4">
        <f t="shared" si="219"/>
        <v>1667.362294224466</v>
      </c>
      <c r="FG159" s="4">
        <f t="shared" si="220"/>
        <v>501.29764201214414</v>
      </c>
      <c r="FH159" s="4">
        <f t="shared" si="221"/>
        <v>241.48121903091243</v>
      </c>
      <c r="FI159" s="4">
        <v>0</v>
      </c>
      <c r="FJ159" s="4">
        <f t="shared" si="222"/>
        <v>0</v>
      </c>
      <c r="FK159" s="4">
        <f t="shared" si="223"/>
        <v>0</v>
      </c>
      <c r="FL159" s="4">
        <f t="shared" si="224"/>
        <v>0</v>
      </c>
      <c r="FM159" s="4">
        <f t="shared" si="225"/>
        <v>85.711002938193502</v>
      </c>
      <c r="FN159" s="9">
        <f t="shared" si="226"/>
        <v>42.879756132158327</v>
      </c>
      <c r="FO159" s="4">
        <v>0</v>
      </c>
      <c r="FP159" s="4">
        <f t="shared" si="227"/>
        <v>18882.861630672985</v>
      </c>
      <c r="FQ159" s="4">
        <f t="shared" si="228"/>
        <v>18104.569074800038</v>
      </c>
      <c r="FR159" s="4">
        <f t="shared" si="229"/>
        <v>13194.970971678451</v>
      </c>
      <c r="FS159" s="4">
        <f t="shared" si="230"/>
        <v>5428.4085091302513</v>
      </c>
      <c r="FT159" s="4">
        <f t="shared" si="231"/>
        <v>1621.9382897861976</v>
      </c>
      <c r="FU159" s="4">
        <f t="shared" si="232"/>
        <v>777.71212813890781</v>
      </c>
      <c r="FV159" s="4">
        <v>0</v>
      </c>
      <c r="FW159" s="4">
        <f t="shared" si="233"/>
        <v>0</v>
      </c>
      <c r="FX159" s="4">
        <f t="shared" si="234"/>
        <v>0</v>
      </c>
      <c r="FY159" s="4">
        <f t="shared" si="235"/>
        <v>0</v>
      </c>
      <c r="FZ159" s="4">
        <f t="shared" si="236"/>
        <v>273.5255757198251</v>
      </c>
      <c r="GA159" s="4">
        <f t="shared" si="237"/>
        <v>135.47991362631464</v>
      </c>
      <c r="GB159" s="4">
        <v>0</v>
      </c>
      <c r="GC159" s="4">
        <f t="shared" si="238"/>
        <v>8812.0643352851803</v>
      </c>
      <c r="GD159" s="4">
        <f t="shared" si="179"/>
        <v>8301.2967954945034</v>
      </c>
      <c r="GE159" s="4">
        <f t="shared" si="180"/>
        <v>5741.609667042655</v>
      </c>
      <c r="GF159" s="4">
        <f t="shared" si="181"/>
        <v>2196.9699713316336</v>
      </c>
      <c r="GG159" s="4">
        <f t="shared" si="182"/>
        <v>621.09797068275361</v>
      </c>
      <c r="GH159" s="4">
        <f t="shared" si="183"/>
        <v>286.23702284852226</v>
      </c>
      <c r="GI159" s="4">
        <v>0</v>
      </c>
      <c r="GJ159" s="4">
        <f t="shared" si="239"/>
        <v>0</v>
      </c>
      <c r="GK159" s="4">
        <f t="shared" si="240"/>
        <v>0</v>
      </c>
      <c r="GL159" s="4">
        <f t="shared" si="184"/>
        <v>0</v>
      </c>
      <c r="GM159" s="4">
        <f t="shared" si="185"/>
        <v>93.51184428422809</v>
      </c>
      <c r="GN159" s="4">
        <f t="shared" si="186"/>
        <v>42.855293150081302</v>
      </c>
      <c r="GO159" s="52">
        <v>0</v>
      </c>
      <c r="GP159" s="4">
        <f>step*(-'By group'!C$32*Population!C159+'By group'!I$33*Population!I159)</f>
        <v>0</v>
      </c>
      <c r="GQ159" s="4">
        <f>step*(-'By group'!D$32*Population!D159+'By group'!J$33*Population!J159)</f>
        <v>0</v>
      </c>
      <c r="GR159" s="4">
        <f>step*(-'By group'!E$32*Population!E159+'By group'!K$33*Population!K159)</f>
        <v>0</v>
      </c>
      <c r="GS159" s="4">
        <f>step*(-'By group'!F$32*Population!F159+'By group'!L$33*Population!L159)</f>
        <v>-5830.9016008254521</v>
      </c>
      <c r="GT159" s="4">
        <f>step*(-'By group'!G$32*Population!G159+'By group'!M$33*Population!M159)</f>
        <v>-757.89706898622956</v>
      </c>
      <c r="GU159" s="4">
        <f>step*(-'By group'!H$32*Population!H159+'By group'!N$33*Population!N159)</f>
        <v>-663.08939427127984</v>
      </c>
      <c r="GV159" s="46">
        <f t="shared" si="241"/>
        <v>0</v>
      </c>
      <c r="GW159" s="14">
        <f t="shared" si="242"/>
        <v>0</v>
      </c>
      <c r="GX159" s="4">
        <f t="shared" si="243"/>
        <v>0</v>
      </c>
      <c r="GY159" s="4">
        <f t="shared" si="244"/>
        <v>5830.9016008254521</v>
      </c>
      <c r="GZ159" s="4">
        <f t="shared" si="245"/>
        <v>757.89706898622956</v>
      </c>
      <c r="HA159" s="4">
        <f t="shared" si="246"/>
        <v>663.08939427127984</v>
      </c>
      <c r="HB159" s="8">
        <v>0</v>
      </c>
      <c r="HC159" s="4">
        <f>step*(-'By group'!P$32*Population!P159+'By group'!V$33*Population!V159)</f>
        <v>0</v>
      </c>
      <c r="HD159" s="4">
        <f>step*(-'By group'!Q$32*Population!Q159+'By group'!W$33*Population!W159)</f>
        <v>0</v>
      </c>
      <c r="HE159" s="4">
        <f>step*(-'By group'!R$32*Population!R159+'By group'!X$33*Population!X159)</f>
        <v>0</v>
      </c>
      <c r="HF159" s="4">
        <f>step*(-'By group'!S$32*Population!S159+'By group'!Y$33*Population!Y159)</f>
        <v>-2880.2555498894344</v>
      </c>
      <c r="HG159" s="4">
        <f>step*(-'By group'!T$32*Population!T159+'By group'!Z$33*Population!Z159)</f>
        <v>-374.54517790469146</v>
      </c>
      <c r="HH159" s="4">
        <f>step*(-'By group'!U$32*Population!U159+'By group'!AA$33*Population!AA159)</f>
        <v>-327.53011110762804</v>
      </c>
      <c r="HI159" s="14">
        <f t="shared" si="247"/>
        <v>0</v>
      </c>
      <c r="HJ159" s="46">
        <f t="shared" si="248"/>
        <v>0</v>
      </c>
      <c r="HK159" s="4">
        <f t="shared" si="249"/>
        <v>0</v>
      </c>
      <c r="HL159" s="4">
        <f t="shared" si="250"/>
        <v>2880.2555498894344</v>
      </c>
      <c r="HM159" s="4">
        <f t="shared" si="251"/>
        <v>374.54517790469146</v>
      </c>
      <c r="HN159" s="9">
        <f t="shared" si="252"/>
        <v>327.53011110762804</v>
      </c>
      <c r="HO159" s="4">
        <v>0</v>
      </c>
      <c r="HP159" s="4">
        <f>step*(-'By group'!AC$32*Population!AC159+'By group'!AI$33*Population!AI159)</f>
        <v>0</v>
      </c>
      <c r="HQ159" s="4">
        <f>step*(-'By group'!AD$32*Population!AD159+'By group'!AJ$33*Population!AJ159)</f>
        <v>0</v>
      </c>
      <c r="HR159" s="4">
        <f>step*(-'By group'!AE$32*Population!AE159+'By group'!AK$33*Population!AK159)</f>
        <v>0</v>
      </c>
      <c r="HS159" s="4">
        <f>step*(-'By group'!AF$32*Population!AF159+'By group'!AL$33*Population!AL159)</f>
        <v>-207.79331953697533</v>
      </c>
      <c r="HT159" s="4">
        <f>step*(-'By group'!AG$32*Population!AG159+'By group'!AM$33*Population!AM159)</f>
        <v>-26.856365740103325</v>
      </c>
      <c r="HU159" s="4">
        <f>step*(-'By group'!AH$32*Population!AH159+'By group'!AN$33*Population!AN159)</f>
        <v>-23.645279703637208</v>
      </c>
      <c r="HV159" s="14">
        <f t="shared" si="253"/>
        <v>0</v>
      </c>
      <c r="HW159" s="46">
        <f t="shared" si="254"/>
        <v>0</v>
      </c>
      <c r="HX159" s="4">
        <f t="shared" si="255"/>
        <v>0</v>
      </c>
      <c r="HY159" s="4">
        <f t="shared" si="256"/>
        <v>207.79331953697533</v>
      </c>
      <c r="HZ159" s="4">
        <f t="shared" si="257"/>
        <v>26.856365740103325</v>
      </c>
      <c r="IA159" s="4">
        <f t="shared" si="258"/>
        <v>23.645279703637208</v>
      </c>
      <c r="IB159" s="8">
        <v>0</v>
      </c>
      <c r="IC159" s="4">
        <f>step*(-'By group'!AP$32*Population!AP159+'By group'!AV$33*Population!AV159)</f>
        <v>0</v>
      </c>
      <c r="ID159" s="4">
        <f>step*(-'By group'!AQ$32*Population!AQ159+'By group'!AW$33*Population!AW159)</f>
        <v>0</v>
      </c>
      <c r="IE159" s="4">
        <f>step*(-'By group'!AR$32*Population!AR159+'By group'!AX$33*Population!AX159)</f>
        <v>0</v>
      </c>
      <c r="IF159" s="4">
        <f>step*(-'By group'!AS$32*Population!AS159+'By group'!AY$33*Population!AY159)</f>
        <v>-674.20635703318624</v>
      </c>
      <c r="IG159" s="4">
        <f>step*(-'By group'!AT$32*Population!AT159+'By group'!AZ$33*Population!AZ159)</f>
        <v>-87.802468814624248</v>
      </c>
      <c r="IH159" s="4">
        <f>step*(-'By group'!AU$32*Population!AU159+'By group'!BA$33*Population!BA159)</f>
        <v>-76.786199824106177</v>
      </c>
      <c r="II159" s="14">
        <f t="shared" si="187"/>
        <v>0</v>
      </c>
      <c r="IJ159" s="4">
        <f t="shared" si="188"/>
        <v>0</v>
      </c>
      <c r="IK159" s="4">
        <f t="shared" si="259"/>
        <v>0</v>
      </c>
      <c r="IL159" s="4">
        <f t="shared" si="260"/>
        <v>674.20635703318624</v>
      </c>
      <c r="IM159" s="4">
        <f t="shared" si="261"/>
        <v>87.802468814624248</v>
      </c>
      <c r="IN159" s="4">
        <f t="shared" si="262"/>
        <v>76.786199824106177</v>
      </c>
      <c r="IO159" s="8">
        <v>0</v>
      </c>
      <c r="IP159" s="4">
        <f>step*(-'By group'!BC$32*Population!BC159+'By group'!BI$33*Population!BI159)</f>
        <v>0</v>
      </c>
      <c r="IQ159" s="4">
        <f>step*(-'By group'!BD$32*Population!BD159+'By group'!BJ$33*Population!BJ159)</f>
        <v>0</v>
      </c>
      <c r="IR159" s="4">
        <f>step*(-'By group'!BE$32*Population!BE159+'By group'!BK$33*Population!BK159)</f>
        <v>0</v>
      </c>
      <c r="IS159" s="4">
        <f>step*(-'By group'!BF$32*Population!BF159+'By group'!BL$33*Population!BL159)</f>
        <v>-263.79306319926275</v>
      </c>
      <c r="IT159" s="4">
        <f>step*(-'By group'!BG$32*Population!BG159+'By group'!BM$33*Population!BM159)</f>
        <v>-35.819757994663803</v>
      </c>
      <c r="IU159" s="4">
        <f>step*(-'By group'!BH$32*Population!BH159+'By group'!BN$33*Population!BN159)</f>
        <v>-29.313505830405418</v>
      </c>
      <c r="IV159" s="14">
        <f t="shared" si="189"/>
        <v>0</v>
      </c>
      <c r="IW159" s="4">
        <f t="shared" si="190"/>
        <v>0</v>
      </c>
      <c r="IX159" s="4">
        <f t="shared" si="191"/>
        <v>0</v>
      </c>
      <c r="IY159" s="4">
        <f t="shared" si="192"/>
        <v>263.79306319926275</v>
      </c>
      <c r="IZ159" s="4">
        <f t="shared" si="193"/>
        <v>35.819757994663803</v>
      </c>
      <c r="JA159" s="4">
        <f t="shared" si="194"/>
        <v>29.313505830405418</v>
      </c>
      <c r="JB159" s="75">
        <f>step*(+prop_idu_male*'By group'!BB$9*Population!BB159-'By group'!B$8*Population!B159)</f>
        <v>-1141.0169580093034</v>
      </c>
      <c r="JC159" s="46">
        <f>step*(+prop_idu_male*'By group'!BC$9*Population!BC159-'By group'!C$8*Population!C159)</f>
        <v>-6.8194463302475752</v>
      </c>
      <c r="JD159" s="46">
        <f>step*(+prop_idu_male*'By group'!BD$9*Population!BD159-'By group'!D$8*Population!D159)</f>
        <v>-20.039875529384076</v>
      </c>
      <c r="JE159" s="46">
        <f>step*(+prop_idu_male*'By group'!BE$9*Population!BE159-'By group'!E$8*Population!E159)</f>
        <v>-20.829963491935025</v>
      </c>
      <c r="JF159" s="46">
        <f>step*(+prop_idu_male*'By group'!BF$9*Population!BF159-'By group'!F$8*Population!F159)</f>
        <v>-6.2719551759189693</v>
      </c>
      <c r="JG159" s="46">
        <f>step*(+prop_idu_male*'By group'!BG$9*Population!BG159-'By group'!G$8*Population!G159)</f>
        <v>-1.2094916577689769</v>
      </c>
      <c r="JH159" s="46">
        <f>step*(+prop_idu_male*'By group'!BH$9*Population!BH159-'By group'!H$8*Population!H159)</f>
        <v>-1.025475678148587</v>
      </c>
      <c r="JI159" s="46">
        <f>step*(+prop_idu_male*'By group'!BI$9*Population!BI159-'By group'!I$8*Population!I159)</f>
        <v>0</v>
      </c>
      <c r="JJ159" s="46">
        <f>step*(+prop_idu_male*'By group'!BJ$9*Population!BJ159-'By group'!J$8*Population!J159)</f>
        <v>0</v>
      </c>
      <c r="JK159" s="46">
        <f>step*(+prop_idu_male*'By group'!BK$9*Population!BK159-'By group'!K$8*Population!K159)</f>
        <v>0</v>
      </c>
      <c r="JL159" s="46">
        <f>step*(+prop_idu_male*'By group'!BL$9*Population!BL159-'By group'!L$8*Population!L159)</f>
        <v>-2.1483138535434954</v>
      </c>
      <c r="JM159" s="46">
        <f>step*(+prop_idu_male*'By group'!BM$9*Population!BM159-'By group'!M$8*Population!M159)</f>
        <v>-1.0751240159398809</v>
      </c>
      <c r="JN159" s="46">
        <f>step*(+prop_idu_male*'By group'!BN$9*Population!BN159-'By group'!N$8*Population!N159)</f>
        <v>-0.86547739574056004</v>
      </c>
      <c r="JO159" s="45">
        <f>step*(+(1-prop_idu_male)*'By group'!BB$9*Population!BB159-'By group'!O$8*Population!O159-'By group'!O$6*Population!O159+'By group'!AB$7*Population!AB159)</f>
        <v>-8540.717115082065</v>
      </c>
      <c r="JP159" s="46">
        <f>step*(+(1-prop_idu_male)*'By group'!BC$9*Population!BC159-'By group'!P$8*Population!P159-'By group'!P$6*Population!P159+'By group'!AC$7*Population!AC159)</f>
        <v>-13.093272168368072</v>
      </c>
      <c r="JQ159" s="46">
        <f>step*(+(1-prop_idu_male)*'By group'!BD$9*Population!BD159-'By group'!Q$8*Population!Q159-'By group'!Q$6*Population!Q159+'By group'!AD$7*Population!AD159)</f>
        <v>-37.989949454228629</v>
      </c>
      <c r="JR159" s="46">
        <f>step*(+(1-prop_idu_male)*'By group'!BE$9*Population!BE159-'By group'!R$8*Population!R159-'By group'!R$6*Population!R159+'By group'!AE$7*Population!AE159)</f>
        <v>-38.816750004711714</v>
      </c>
      <c r="JS159" s="46">
        <f>step*(+(1-prop_idu_male)*'By group'!BF$9*Population!BF159-'By group'!S$8*Population!S159-'By group'!S$6*Population!S159+'By group'!AF$7*Population!AF159)</f>
        <v>-11.540757481254385</v>
      </c>
      <c r="JT159" s="46">
        <f>step*(+(1-prop_idu_male)*'By group'!BG$9*Population!BG159-'By group'!T$8*Population!T159-'By group'!T$6*Population!T159+'By group'!AG$7*Population!AG159)</f>
        <v>-2.2057540874941104</v>
      </c>
      <c r="JU159" s="46">
        <f>step*(+(1-prop_idu_male)*'By group'!BH$9*Population!BH159-'By group'!U$8*Population!U159-'By group'!U$6*Population!U159+'By group'!AH$7*Population!AH159)</f>
        <v>-1.8418341710293382</v>
      </c>
      <c r="JV159" s="46">
        <f>step*(+(1-prop_idu_male)*'By group'!BI$9*Population!BI159-'By group'!V$8*Population!V159-'By group'!V$6*Population!V159+'By group'!AI$7*Population!AI159)</f>
        <v>0</v>
      </c>
      <c r="JW159" s="46">
        <f>step*(+(1-prop_idu_male)*'By group'!BJ$9*Population!BJ159-'By group'!W$8*Population!W159-'By group'!W$6*Population!W159+'By group'!AJ$7*Population!AJ159)</f>
        <v>0</v>
      </c>
      <c r="JX159" s="46">
        <f>step*(+(1-prop_idu_male)*'By group'!BK$9*Population!BK159-'By group'!X$8*Population!X159-'By group'!X$6*Population!X159+'By group'!AK$7*Population!AK159)</f>
        <v>0</v>
      </c>
      <c r="JY159" s="46">
        <f>step*(+(1-prop_idu_male)*'By group'!BL$9*Population!BL159-'By group'!Y$8*Population!Y159-'By group'!Y$6*Population!Y159+'By group'!AL$7*Population!AL159)</f>
        <v>-3.8538208935933378</v>
      </c>
      <c r="JZ159" s="46">
        <f>step*(+(1-prop_idu_male)*'By group'!BM$9*Population!BM159-'By group'!Z$8*Population!Z159-'By group'!Z$6*Population!Z159+'By group'!AM$7*Population!AM159)</f>
        <v>-1.8964959679264686</v>
      </c>
      <c r="KA159" s="76">
        <f>step*(+(1-prop_idu_male)*'By group'!BN$9*Population!BN159-'By group'!AA$8*Population!AA159-'By group'!AA$6*Population!AA159+'By group'!AN$7*Population!AN159)</f>
        <v>-1.4979509639120905</v>
      </c>
      <c r="KB159" s="46">
        <f>step*(+'By group'!O$6*Population!O159-'By group'!AB$7*Population!AB159)</f>
        <v>7308.3884374218669</v>
      </c>
      <c r="KC159" s="46">
        <f>step*(+'By group'!P$6*Population!P159-'By group'!AC$7*Population!AC159)</f>
        <v>9.4771530260829362</v>
      </c>
      <c r="KD159" s="46">
        <f>step*(+'By group'!Q$6*Population!Q159-'By group'!AD$7*Population!AD159)</f>
        <v>27.409775749420199</v>
      </c>
      <c r="KE159" s="46">
        <f>step*(+'By group'!R$6*Population!R159-'By group'!AE$7*Population!AE159)</f>
        <v>27.881569803007942</v>
      </c>
      <c r="KF159" s="46">
        <f>step*(+'By group'!S$6*Population!S159-'By group'!AF$7*Population!AF159)</f>
        <v>8.2614400263502361</v>
      </c>
      <c r="KG159" s="46">
        <f>step*(+'By group'!T$6*Population!T159-'By group'!AG$7*Population!AG159)</f>
        <v>1.5751147130152101</v>
      </c>
      <c r="KH159" s="46">
        <f>step*(+'By group'!U$6*Population!U159-'By group'!AH$7*Population!AH159)</f>
        <v>1.3095701659236489</v>
      </c>
      <c r="KI159" s="46">
        <f>step*(+'By group'!V$6*Population!V159-'By group'!AI$7*Population!AI159)</f>
        <v>0</v>
      </c>
      <c r="KJ159" s="46">
        <f>step*(+'By group'!W$6*Population!W159-'By group'!AJ$7*Population!AJ159)</f>
        <v>0</v>
      </c>
      <c r="KK159" s="46">
        <f>step*(+'By group'!X$6*Population!X159-'By group'!AK$7*Population!AK159)</f>
        <v>0</v>
      </c>
      <c r="KL159" s="46">
        <f>step*(+'By group'!Y$6*Population!Y159-'By group'!AL$7*Population!AL159)</f>
        <v>2.7391454077247959</v>
      </c>
      <c r="KM159" s="46">
        <f>step*(+'By group'!Z$6*Population!Z159-'By group'!AM$7*Population!AM159)</f>
        <v>1.3413238651844557</v>
      </c>
      <c r="KN159" s="46">
        <f>step*(+'By group'!AA$6*Population!AA159-'By group'!AN$7*Population!AN159)</f>
        <v>1.0533069689194812</v>
      </c>
      <c r="KO159" s="45">
        <v>0</v>
      </c>
      <c r="KP159" s="46">
        <v>0</v>
      </c>
      <c r="KQ159" s="46">
        <v>0</v>
      </c>
      <c r="KR159" s="46">
        <v>0</v>
      </c>
      <c r="KS159" s="46">
        <v>0</v>
      </c>
      <c r="KT159" s="46">
        <v>0</v>
      </c>
      <c r="KU159" s="46">
        <v>0</v>
      </c>
      <c r="KV159" s="46">
        <v>0</v>
      </c>
      <c r="KW159" s="46">
        <v>0</v>
      </c>
      <c r="KX159" s="46">
        <v>0</v>
      </c>
      <c r="KY159" s="46">
        <v>0</v>
      </c>
      <c r="KZ159" s="46">
        <v>0</v>
      </c>
      <c r="LA159" s="46">
        <v>0</v>
      </c>
      <c r="LB159" s="188">
        <f>step*(-'By group'!BB$9*Population!BB159+'By group'!B$8*Population!B159+'By group'!O$8*Population!O159)</f>
        <v>2373.3456356695028</v>
      </c>
      <c r="LC159" s="189">
        <f>step*(-'By group'!BC$9*Population!BC159+'By group'!C$8*Population!C159+'By group'!P$8*Population!P159)</f>
        <v>10.435565472532712</v>
      </c>
      <c r="LD159" s="189">
        <f>step*(-'By group'!BD$9*Population!BD159+'By group'!D$8*Population!D159+'By group'!Q$8*Population!Q159)</f>
        <v>30.620049234192507</v>
      </c>
      <c r="LE159" s="189">
        <f>step*(-'By group'!BE$9*Population!BE159+'By group'!E$8*Population!E159+'By group'!R$8*Population!R159)</f>
        <v>31.765143693638805</v>
      </c>
      <c r="LF159" s="189">
        <f>step*(-'By group'!BF$9*Population!BF159+'By group'!F$8*Population!F159+'By group'!S$8*Population!S159)</f>
        <v>9.5512726308231173</v>
      </c>
      <c r="LG159" s="189">
        <f>step*(-'By group'!BG$9*Population!BG159+'By group'!G$8*Population!G159+'By group'!T$8*Population!T159)</f>
        <v>1.8401310322478768</v>
      </c>
      <c r="LH159" s="189">
        <f>step*(-'By group'!BH$9*Population!BH159+'By group'!H$8*Population!H159+'By group'!U$8*Population!U159)</f>
        <v>1.5577396832542765</v>
      </c>
      <c r="LI159" s="189">
        <f>step*(-'By group'!BI$9*Population!BI159+'By group'!I$8*Population!I159+'By group'!V$8*Population!V159)</f>
        <v>0</v>
      </c>
      <c r="LJ159" s="189">
        <f>step*(-'By group'!BJ$9*Population!BJ159+'By group'!J$8*Population!J159+'By group'!W$8*Population!W159)</f>
        <v>0</v>
      </c>
      <c r="LK159" s="189">
        <f>step*(-'By group'!BK$9*Population!BK159+'By group'!K$8*Population!K159+'By group'!X$8*Population!X159)</f>
        <v>0</v>
      </c>
      <c r="LL159" s="189">
        <f>step*(-'By group'!BL$9*Population!BL159+'By group'!L$8*Population!L159+'By group'!Y$8*Population!Y159)</f>
        <v>3.2629893394120373</v>
      </c>
      <c r="LM159" s="189">
        <f>step*(-'By group'!BM$9*Population!BM159+'By group'!M$8*Population!M159+'By group'!Z$8*Population!Z159)</f>
        <v>1.6302961186818945</v>
      </c>
      <c r="LN159" s="189">
        <f>step*(-'By group'!BN$9*Population!BN159+'By group'!N$8*Population!N159+'By group'!AA$8*Population!AA159)</f>
        <v>1.3101213907331695</v>
      </c>
    </row>
    <row r="160" spans="1:326" x14ac:dyDescent="0.25">
      <c r="A160">
        <f t="shared" si="195"/>
        <v>78</v>
      </c>
      <c r="B160" s="52">
        <f>step*((-'By group'!B$4-'By group'!B$5-'By group'!B$22)*Population!B160+'By group'!B$3*Population!$BO160)</f>
        <v>228606.4739343609</v>
      </c>
      <c r="C160" s="4">
        <f>step*((-'By group'!C$4-'By group'!C$5-'By group'!C$22)*Population!C160+'By group'!C$3*Population!$BO160)</f>
        <v>-6270.0211693980427</v>
      </c>
      <c r="D160" s="4">
        <f>step*((-'By group'!D$4-'By group'!D$5-'By group'!D$22)*Population!D160+'By group'!D$3*Population!$BO160)</f>
        <v>-41147.747538917487</v>
      </c>
      <c r="E160" s="4">
        <f>step*((-'By group'!E$4-'By group'!E$5-'By group'!E$22)*Population!E160+'By group'!E$3*Population!$BO160)</f>
        <v>-65890.522353436507</v>
      </c>
      <c r="F160" s="4">
        <f>step*((-'By group'!F$4-'By group'!F$5-'By group'!F$22)*Population!F160+'By group'!F$3*Population!$BO160)</f>
        <v>-26740.743312734136</v>
      </c>
      <c r="G160" s="4">
        <f>step*((-'By group'!G$4-'By group'!G$5-'By group'!G$22)*Population!G160+'By group'!G$3*Population!$BO160)</f>
        <v>-6483.2808705461948</v>
      </c>
      <c r="H160" s="4">
        <f>step*((-'By group'!H$4-'By group'!H$5-'By group'!H$22)*Population!H160+'By group'!H$3*Population!$BO160)</f>
        <v>-6023.2232436198765</v>
      </c>
      <c r="I160" s="4">
        <f>step*((-'By group'!I$4-'By group'!I$5-'By group'!I$22)*Population!I160+'By group'!I$3*Population!$BO160)</f>
        <v>0</v>
      </c>
      <c r="J160" s="4">
        <f>step*((-'By group'!J$4-'By group'!J$5-'By group'!J$22)*Population!J160+'By group'!J$3*Population!$BO160)</f>
        <v>0</v>
      </c>
      <c r="K160" s="4">
        <f>step*((-'By group'!K$4-'By group'!K$5-'By group'!K$22)*Population!K160+'By group'!K$3*Population!$BO160)</f>
        <v>0</v>
      </c>
      <c r="L160" s="4">
        <f>step*((-'By group'!L$4-'By group'!L$5-'By group'!L$22)*Population!L160+'By group'!L$3*Population!$BO160)</f>
        <v>-3331.2312188332257</v>
      </c>
      <c r="M160" s="4">
        <f>step*((-'By group'!M$4-'By group'!M$5-'By group'!M$22)*Population!M160+'By group'!M$3*Population!$BO160)</f>
        <v>-1890.1087315277805</v>
      </c>
      <c r="N160" s="4">
        <f>step*((-'By group'!N$4-'By group'!N$5-'By group'!N$22)*Population!N160+'By group'!N$3*Population!$BO160)</f>
        <v>-1791.7147282370956</v>
      </c>
      <c r="O160" s="8">
        <f>step*((-'By group'!O$4-'By group'!O$5-'By group'!O$22)*Population!O160+'By group'!O$3*Population!$BO160)</f>
        <v>158475.13056922017</v>
      </c>
      <c r="P160" s="4">
        <f>step*((-'By group'!P$4-'By group'!P$5-'By group'!P$22)*Population!P160+'By group'!P$3*Population!$BO160)</f>
        <v>-3100.82482496479</v>
      </c>
      <c r="Q160" s="4">
        <f>step*((-'By group'!Q$4-'By group'!Q$5-'By group'!Q$22)*Population!Q160+'By group'!Q$3*Population!$BO160)</f>
        <v>-20341.635623065082</v>
      </c>
      <c r="R160" s="4">
        <f>step*((-'By group'!R$4-'By group'!R$5-'By group'!R$22)*Population!R160+'By group'!R$3*Population!$BO160)</f>
        <v>-32555.591559320575</v>
      </c>
      <c r="S160" s="4">
        <f>step*((-'By group'!S$4-'By group'!S$5-'By group'!S$22)*Population!S160+'By group'!S$3*Population!$BO160)</f>
        <v>-13206.696945780821</v>
      </c>
      <c r="T160" s="4">
        <f>step*((-'By group'!T$4-'By group'!T$5-'By group'!T$22)*Population!T160+'By group'!T$3*Population!$BO160)</f>
        <v>-3200.9804390105123</v>
      </c>
      <c r="U160" s="4">
        <f>step*((-'By group'!U$4-'By group'!U$5-'By group'!U$22)*Population!U160+'By group'!U$3*Population!$BO160)</f>
        <v>-2972.2222209211013</v>
      </c>
      <c r="V160" s="4">
        <f>step*((-'By group'!V$4-'By group'!V$5-'By group'!V$22)*Population!V160+'By group'!V$3*Population!$BO160)</f>
        <v>0</v>
      </c>
      <c r="W160" s="4">
        <f>step*((-'By group'!W$4-'By group'!W$5-'By group'!W$22)*Population!W160+'By group'!W$3*Population!$BO160)</f>
        <v>0</v>
      </c>
      <c r="X160" s="4">
        <f>step*((-'By group'!X$4-'By group'!X$5-'By group'!X$22)*Population!X160+'By group'!X$3*Population!$BO160)</f>
        <v>0</v>
      </c>
      <c r="Y160" s="4">
        <f>step*((-'By group'!Y$4-'By group'!Y$5-'By group'!Y$22)*Population!Y160+'By group'!Y$3*Population!$BO160)</f>
        <v>-1643.7522749146538</v>
      </c>
      <c r="Z160" s="4">
        <f>step*((-'By group'!Z$4-'By group'!Z$5-'By group'!Z$22)*Population!Z160+'By group'!Z$3*Population!$BO160)</f>
        <v>-932.06680980589783</v>
      </c>
      <c r="AA160" s="4">
        <f>step*((-'By group'!AA$4-'By group'!AA$5-'By group'!AA$22)*Population!AA160+'By group'!AA$3*Population!$BO160)</f>
        <v>-882.89932752487061</v>
      </c>
      <c r="AB160" s="8">
        <f>step*((-'By group'!AB$4-'By group'!AB$5-'By group'!AB$22)*Population!AB160+'By group'!AB$3*Population!$BO160)</f>
        <v>-1498.2850451035999</v>
      </c>
      <c r="AC160" s="4">
        <f>step*((-'By group'!AC$4-'By group'!AC$5-'By group'!AC$22)*Population!AC160+'By group'!AC$3*Population!$BO160)</f>
        <v>-220.03444058387186</v>
      </c>
      <c r="AD160" s="4">
        <f>step*((-'By group'!AD$4-'By group'!AD$5-'By group'!AD$22)*Population!AD160+'By group'!AD$3*Population!$BO160)</f>
        <v>-1451.4396652941534</v>
      </c>
      <c r="AE160" s="4">
        <f>step*((-'By group'!AE$4-'By group'!AE$5-'By group'!AE$22)*Population!AE160+'By group'!AE$3*Population!$BO160)</f>
        <v>-2340.850056983068</v>
      </c>
      <c r="AF160" s="4">
        <f>step*((-'By group'!AF$4-'By group'!AF$5-'By group'!AF$22)*Population!AF160+'By group'!AF$3*Population!$BO160)</f>
        <v>-955.13829787001214</v>
      </c>
      <c r="AG160" s="4">
        <f>step*((-'By group'!AG$4-'By group'!AG$5-'By group'!AG$22)*Population!AG160+'By group'!AG$3*Population!$BO160)</f>
        <v>-232.4731386739482</v>
      </c>
      <c r="AH160" s="4">
        <f>step*((-'By group'!AH$4-'By group'!AH$5-'By group'!AH$22)*Population!AH160+'By group'!AH$3*Population!$BO160)</f>
        <v>-217.45257982088475</v>
      </c>
      <c r="AI160" s="4">
        <f>step*((-'By group'!AI$4-'By group'!AI$5-'By group'!AI$22)*Population!AI160+'By group'!AI$3*Population!$BO160)</f>
        <v>0</v>
      </c>
      <c r="AJ160" s="4">
        <f>step*((-'By group'!AJ$4-'By group'!AJ$5-'By group'!AJ$22)*Population!AJ160+'By group'!AJ$3*Population!$BO160)</f>
        <v>0</v>
      </c>
      <c r="AK160" s="4">
        <f>step*((-'By group'!AK$4-'By group'!AK$5-'By group'!AK$22)*Population!AK160+'By group'!AK$3*Population!$BO160)</f>
        <v>0</v>
      </c>
      <c r="AL160" s="4">
        <f>step*((-'By group'!AL$4-'By group'!AL$5-'By group'!AL$22)*Population!AL160+'By group'!AL$3*Population!$BO160)</f>
        <v>-120.33322816598341</v>
      </c>
      <c r="AM160" s="4">
        <f>step*((-'By group'!AM$4-'By group'!AM$5-'By group'!AM$22)*Population!AM160+'By group'!AM$3*Population!$BO160)</f>
        <v>-68.801315939442887</v>
      </c>
      <c r="AN160" s="4">
        <f>step*((-'By group'!AN$4-'By group'!AN$5-'By group'!AN$22)*Population!AN160+'By group'!AN$3*Population!$BO160)</f>
        <v>-65.805776406247574</v>
      </c>
      <c r="AO160" s="8">
        <f>step*((-'By group'!AO$4-'By group'!AO$5-'By group'!AO$22)*Population!AO160+'By group'!AO$3*Population!$BO160)</f>
        <v>21146.792528971586</v>
      </c>
      <c r="AP160" s="4">
        <f>step*((-'By group'!AP$4-'By group'!AP$5-'By group'!AP$22)*Population!AP160+'By group'!AP$3*Population!$BO160)</f>
        <v>-726.34715470723938</v>
      </c>
      <c r="AQ160" s="4">
        <f>step*((-'By group'!AQ$4-'By group'!AQ$5-'By group'!AQ$22)*Population!AQ160+'By group'!AQ$3*Population!$BO160)</f>
        <v>-4764.5363196028029</v>
      </c>
      <c r="AR160" s="4">
        <f>step*((-'By group'!AR$4-'By group'!AR$5-'By group'!AR$22)*Population!AR160+'By group'!AR$3*Population!$BO160)</f>
        <v>-7623.1225897495697</v>
      </c>
      <c r="AS160" s="4">
        <f>step*((-'By group'!AS$4-'By group'!AS$5-'By group'!AS$22)*Population!AS160+'By group'!AS$3*Population!$BO160)</f>
        <v>-3091.2931618200223</v>
      </c>
      <c r="AT160" s="4">
        <f>step*((-'By group'!AT$4-'By group'!AT$5-'By group'!AT$22)*Population!AT160+'By group'!AT$3*Population!$BO160)</f>
        <v>-748.96045496998693</v>
      </c>
      <c r="AU160" s="4">
        <f>step*((-'By group'!AU$4-'By group'!AU$5-'By group'!AU$22)*Population!AU160+'By group'!AU$3*Population!$BO160)</f>
        <v>-694.70830651465963</v>
      </c>
      <c r="AV160" s="4">
        <f>step*((-'By group'!AV$4-'By group'!AV$5-'By group'!AV$22)*Population!AV160+'By group'!AV$3*Population!$BO160)</f>
        <v>0</v>
      </c>
      <c r="AW160" s="4">
        <f>step*((-'By group'!AW$4-'By group'!AW$5-'By group'!AW$22)*Population!AW160+'By group'!AW$3*Population!$BO160)</f>
        <v>0</v>
      </c>
      <c r="AX160" s="4">
        <f>step*((-'By group'!AX$4-'By group'!AX$5-'By group'!AX$22)*Population!AX160+'By group'!AX$3*Population!$BO160)</f>
        <v>0</v>
      </c>
      <c r="AY160" s="4">
        <f>step*((-'By group'!AY$4-'By group'!AY$5-'By group'!AY$22)*Population!AY160+'By group'!AY$3*Population!$BO160)</f>
        <v>-384.17795427914763</v>
      </c>
      <c r="AZ160" s="4">
        <f>step*((-'By group'!AZ$4-'By group'!AZ$5-'By group'!AZ$22)*Population!AZ160+'By group'!AZ$3*Population!$BO160)</f>
        <v>-217.49428333058594</v>
      </c>
      <c r="BA160" s="4">
        <f>step*((-'By group'!BA$4-'By group'!BA$5-'By group'!BA$22)*Population!BA160+'By group'!BA$3*Population!$BO160)</f>
        <v>-205.41689145616959</v>
      </c>
      <c r="BB160" s="8">
        <f>step*((-'By group'!BB$4-'By group'!BB$5-'By group'!BB$22)*Population!BB160+'By group'!BB$3*Population!$BO160)</f>
        <v>6577.6278783710623</v>
      </c>
      <c r="BC160" s="4">
        <f>step*((-'By group'!BC$4-'By group'!BC$5-'By group'!BC$22)*Population!BC160+'By group'!BC$3*Population!$BO160)</f>
        <v>-499.46532558168258</v>
      </c>
      <c r="BD160" s="4">
        <f>step*((-'By group'!BD$4-'By group'!BD$5-'By group'!BD$22)*Population!BD160+'By group'!BD$3*Population!$BO160)</f>
        <v>-2533.3481351593682</v>
      </c>
      <c r="BE160" s="4">
        <f>step*((-'By group'!BE$4-'By group'!BE$5-'By group'!BE$22)*Population!BE160+'By group'!BE$3*Population!$BO160)</f>
        <v>-3524.9524157744613</v>
      </c>
      <c r="BF160" s="4">
        <f>step*((-'By group'!BF$4-'By group'!BF$5-'By group'!BF$22)*Population!BF160+'By group'!BF$3*Population!$BO160)</f>
        <v>-1307.9438774795804</v>
      </c>
      <c r="BG160" s="4">
        <f>step*((-'By group'!BG$4-'By group'!BG$5-'By group'!BG$22)*Population!BG160+'By group'!BG$3*Population!$BO160)</f>
        <v>-298.51715621089477</v>
      </c>
      <c r="BH160" s="4">
        <f>step*((-'By group'!BH$4-'By group'!BH$5-'By group'!BH$22)*Population!BH160+'By group'!BH$3*Population!$BO160)</f>
        <v>-256.68801785053847</v>
      </c>
      <c r="BI160" s="4">
        <f>step*((-'By group'!BI$4-'By group'!BI$5-'By group'!BI$22)*Population!BI160+'By group'!BI$3*Population!$BO160)</f>
        <v>0</v>
      </c>
      <c r="BJ160" s="4">
        <f>step*((-'By group'!BJ$4-'By group'!BJ$5-'By group'!BJ$22)*Population!BJ160+'By group'!BJ$3*Population!$BO160)</f>
        <v>0</v>
      </c>
      <c r="BK160" s="4">
        <f>step*((-'By group'!BK$4-'By group'!BK$5-'By group'!BK$22)*Population!BK160+'By group'!BK$3*Population!$BO160)</f>
        <v>0</v>
      </c>
      <c r="BL160" s="4">
        <f>step*((-'By group'!BL$4-'By group'!BL$5-'By group'!BL$22)*Population!BL160+'By group'!BL$3*Population!$BO160)</f>
        <v>-168.79137968046581</v>
      </c>
      <c r="BM160" s="4">
        <f>step*((-'By group'!BM$4-'By group'!BM$5-'By group'!BM$22)*Population!BM160+'By group'!BM$3*Population!$BO160)</f>
        <v>-85.950188194895588</v>
      </c>
      <c r="BN160" s="4">
        <f>step*((-'By group'!BN$4-'By group'!BN$5-'By group'!BN$22)*Population!BN160+'By group'!BN$3*Population!$BO160)</f>
        <v>-71.93356916854448</v>
      </c>
      <c r="BO160" s="71">
        <f>-step*SUM(SCR!B160:N160)*Population!B160</f>
        <v>-163466.97290890766</v>
      </c>
      <c r="BP160" s="4">
        <f>step*-SUM('By group'!C$11:C$21)*Population!C160</f>
        <v>-156750.52923495107</v>
      </c>
      <c r="BQ160" s="4">
        <f>step*-SUM('By group'!D$11:D$21)*Population!D160</f>
        <v>-114299.29871921524</v>
      </c>
      <c r="BR160" s="4">
        <f>step*-SUM('By group'!E$11:E$21)*Population!E160</f>
        <v>-47064.658823883219</v>
      </c>
      <c r="BS160" s="4">
        <f>step*-SUM('By group'!F$11:F$21)*Population!F160</f>
        <v>-14074.075427754809</v>
      </c>
      <c r="BT160" s="4">
        <f>step*-SUM('By group'!G$11:G$21)*Population!G160</f>
        <v>-6753.417573485619</v>
      </c>
      <c r="BU160" s="4">
        <f>step*-SUM('By group'!H$11:H$21)*Population!H160</f>
        <v>0</v>
      </c>
      <c r="BV160" s="4">
        <f>step*-SUM('By group'!I$11:I$21)*Population!I160</f>
        <v>0</v>
      </c>
      <c r="BW160" s="4">
        <f>step*-SUM('By group'!J$11:J$21)*Population!J160</f>
        <v>0</v>
      </c>
      <c r="BX160" s="4">
        <f>step*-SUM('By group'!K$11:K$21)*Population!K160</f>
        <v>0</v>
      </c>
      <c r="BY160" s="4">
        <f>step*-SUM('By group'!L$11:L$21)*Population!L160</f>
        <v>-2379.4508705951612</v>
      </c>
      <c r="BZ160" s="4">
        <f>step*-SUM('By group'!M$11:M$21)*Population!M160</f>
        <v>-1181.3179572048628</v>
      </c>
      <c r="CA160" s="4">
        <f>step*-SUM('By group'!N$11:N$21)*Population!N160</f>
        <v>0</v>
      </c>
      <c r="CB160" s="13">
        <f>-step*SUM(SCR!O160:AA160)*Population!O160</f>
        <v>-80852.560074650799</v>
      </c>
      <c r="CC160" s="4">
        <f>step*-SUM('By group'!P$11:P$21)*Population!P160</f>
        <v>-77520.620624119751</v>
      </c>
      <c r="CD160" s="4">
        <f>step*-SUM('By group'!Q$11:Q$21)*Population!Q160</f>
        <v>-56504.543397403009</v>
      </c>
      <c r="CE160" s="4">
        <f>step*-SUM('By group'!R$11:R$21)*Population!R160</f>
        <v>-23253.993970943266</v>
      </c>
      <c r="CF160" s="4">
        <f>step*-SUM('By group'!S$11:S$21)*Population!S160</f>
        <v>-6950.8931293583273</v>
      </c>
      <c r="CG160" s="4">
        <f>step*-SUM('By group'!T$11:T$21)*Population!T160</f>
        <v>-3334.3546239692832</v>
      </c>
      <c r="CH160" s="4">
        <f>step*-SUM('By group'!U$11:U$21)*Population!U160</f>
        <v>0</v>
      </c>
      <c r="CI160" s="4">
        <f>step*-SUM('By group'!V$11:V$21)*Population!V160</f>
        <v>0</v>
      </c>
      <c r="CJ160" s="4">
        <f>step*-SUM('By group'!W$11:W$21)*Population!W160</f>
        <v>0</v>
      </c>
      <c r="CK160" s="4">
        <f>step*-SUM('By group'!X$11:X$21)*Population!X160</f>
        <v>0</v>
      </c>
      <c r="CL160" s="4">
        <f>step*-SUM('By group'!Y$11:Y$21)*Population!Y160</f>
        <v>-1174.1087677961812</v>
      </c>
      <c r="CM160" s="4">
        <f>step*-SUM('By group'!Z$11:Z$21)*Population!Z160</f>
        <v>-582.54175612868619</v>
      </c>
      <c r="CN160" s="4">
        <f>step*-SUM('By group'!AA$11:AA$21)*Population!AA160</f>
        <v>0</v>
      </c>
      <c r="CO160" s="13">
        <f>-step*SUM(SCR!AB160:AN160)*Population!AB160</f>
        <v>-5726.7738781239068</v>
      </c>
      <c r="CP160" s="4">
        <f>step*-SUM('By group'!AC$11:AC$21)*Population!AC160</f>
        <v>-5500.8610145967959</v>
      </c>
      <c r="CQ160" s="4">
        <f>step*-SUM('By group'!AD$11:AD$21)*Population!AD160</f>
        <v>-4031.7768480393152</v>
      </c>
      <c r="CR160" s="4">
        <f>step*-SUM('By group'!AE$11:AE$21)*Population!AE160</f>
        <v>-1672.0357549879056</v>
      </c>
      <c r="CS160" s="4">
        <f>step*-SUM('By group'!AF$11:AF$21)*Population!AF160</f>
        <v>-502.70436730000642</v>
      </c>
      <c r="CT160" s="4">
        <f>step*-SUM('By group'!AG$11:AG$21)*Population!AG160</f>
        <v>-242.15951945202934</v>
      </c>
      <c r="CU160" s="4">
        <f>step*-SUM('By group'!AH$11:AH$21)*Population!AH160</f>
        <v>0</v>
      </c>
      <c r="CV160" s="4">
        <f>step*-SUM('By group'!AI$11:AI$21)*Population!AI160</f>
        <v>0</v>
      </c>
      <c r="CW160" s="4">
        <f>step*-SUM('By group'!AJ$11:AJ$21)*Population!AJ160</f>
        <v>0</v>
      </c>
      <c r="CX160" s="4">
        <f>step*-SUM('By group'!AK$11:AK$21)*Population!AK160</f>
        <v>0</v>
      </c>
      <c r="CY160" s="4">
        <f>step*-SUM('By group'!AL$11:AL$21)*Population!AL160</f>
        <v>-85.952305832845298</v>
      </c>
      <c r="CZ160" s="4">
        <f>step*-SUM('By group'!AM$11:AM$21)*Population!AM160</f>
        <v>-43.000822462151802</v>
      </c>
      <c r="DA160" s="4">
        <f>step*-SUM('By group'!AN$11:AN$21)*Population!AN160</f>
        <v>0</v>
      </c>
      <c r="DB160" s="13">
        <f>-step*SUM(SCR!AO160:BA160)*Population!AO160</f>
        <v>-18939.123165312347</v>
      </c>
      <c r="DC160" s="4">
        <f>step*-SUM('By group'!AP$11:AP$21)*Population!AP160</f>
        <v>-18158.678867680985</v>
      </c>
      <c r="DD160" s="4">
        <f>step*-SUM('By group'!AQ$11:AQ$21)*Population!AQ160</f>
        <v>-13234.823110007786</v>
      </c>
      <c r="DE160" s="4">
        <f>step*-SUM('By group'!AR$11:AR$21)*Population!AR160</f>
        <v>-5445.0875641068351</v>
      </c>
      <c r="DF160" s="4">
        <f>step*-SUM('By group'!AS$11:AS$21)*Population!AS160</f>
        <v>-1626.9964009579066</v>
      </c>
      <c r="DG160" s="4">
        <f>step*-SUM('By group'!AT$11:AT$21)*Population!AT160</f>
        <v>-780.16714059373635</v>
      </c>
      <c r="DH160" s="4">
        <f>step*-SUM('By group'!AU$11:AU$21)*Population!AU160</f>
        <v>0</v>
      </c>
      <c r="DI160" s="4">
        <f>step*-SUM('By group'!AV$11:AV$21)*Population!AV160</f>
        <v>0</v>
      </c>
      <c r="DJ160" s="4">
        <f>step*-SUM('By group'!AW$11:AW$21)*Population!AW160</f>
        <v>0</v>
      </c>
      <c r="DK160" s="4">
        <f>step*-SUM('By group'!AX$11:AX$21)*Population!AX160</f>
        <v>0</v>
      </c>
      <c r="DL160" s="4">
        <f>step*-SUM('By group'!AY$11:AY$21)*Population!AY160</f>
        <v>-274.41282448510543</v>
      </c>
      <c r="DM160" s="4">
        <f>step*-SUM('By group'!AZ$11:AZ$21)*Population!AZ160</f>
        <v>-135.93392708161622</v>
      </c>
      <c r="DN160" s="4">
        <f>step*-SUM('By group'!BA$11:BA$21)*Population!BA160</f>
        <v>0</v>
      </c>
      <c r="DO160" s="13">
        <f>-step*SUM(SCR!BB160:BN160)*Population!BB160</f>
        <v>-8836.6101368496311</v>
      </c>
      <c r="DP160" s="4">
        <f>step*-SUM('By group'!BC$11:BC$21)*Population!BC160</f>
        <v>-8324.4220930280426</v>
      </c>
      <c r="DQ160" s="4">
        <f>step*-SUM('By group'!BD$11:BD$21)*Population!BD160</f>
        <v>-5757.6093980894721</v>
      </c>
      <c r="DR160" s="4">
        <f>step*-SUM('By group'!BE$11:BE$21)*Population!BE160</f>
        <v>-2203.0952598590384</v>
      </c>
      <c r="DS160" s="4">
        <f>step*-SUM('By group'!BF$11:BF$21)*Population!BF160</f>
        <v>-622.83041784741931</v>
      </c>
      <c r="DT160" s="4">
        <f>step*-SUM('By group'!BG$11:BG$21)*Population!BG160</f>
        <v>-287.03572712586032</v>
      </c>
      <c r="DU160" s="4">
        <f>step*-SUM('By group'!BH$11:BH$21)*Population!BH160</f>
        <v>0</v>
      </c>
      <c r="DV160" s="4">
        <f>step*-SUM('By group'!BI$11:BI$21)*Population!BI160</f>
        <v>0</v>
      </c>
      <c r="DW160" s="4">
        <f>step*-SUM('By group'!BJ$11:BJ$21)*Population!BJ160</f>
        <v>0</v>
      </c>
      <c r="DX160" s="4">
        <f>step*-SUM('By group'!BK$11:BK$21)*Population!BK160</f>
        <v>0</v>
      </c>
      <c r="DY160" s="4">
        <f>step*-SUM('By group'!BL$11:BL$21)*Population!BL160</f>
        <v>-93.772988711369905</v>
      </c>
      <c r="DZ160" s="4">
        <f>step*-SUM('By group'!BM$11:BM$21)*Population!BM160</f>
        <v>-42.975094097447794</v>
      </c>
      <c r="EA160" s="4">
        <f>step*-SUM('By group'!BN$11:BN$21)*Population!BN160</f>
        <v>0</v>
      </c>
      <c r="EB160" s="52">
        <v>0</v>
      </c>
      <c r="EC160" s="4">
        <f t="shared" si="196"/>
        <v>163466.97290890766</v>
      </c>
      <c r="ED160" s="4">
        <f t="shared" si="196"/>
        <v>156750.52923495107</v>
      </c>
      <c r="EE160" s="4">
        <f t="shared" si="197"/>
        <v>114299.29871921524</v>
      </c>
      <c r="EF160" s="4">
        <f t="shared" si="198"/>
        <v>47064.658823883219</v>
      </c>
      <c r="EG160" s="4">
        <f t="shared" si="199"/>
        <v>14074.075427754809</v>
      </c>
      <c r="EH160" s="4">
        <f t="shared" si="199"/>
        <v>6753.417573485619</v>
      </c>
      <c r="EI160" s="4">
        <v>0</v>
      </c>
      <c r="EJ160" s="4">
        <f t="shared" si="200"/>
        <v>0</v>
      </c>
      <c r="EK160" s="4">
        <f t="shared" si="201"/>
        <v>0</v>
      </c>
      <c r="EL160" s="4">
        <f t="shared" si="202"/>
        <v>0</v>
      </c>
      <c r="EM160" s="4">
        <f t="shared" si="203"/>
        <v>2379.4508705951612</v>
      </c>
      <c r="EN160" s="4">
        <f t="shared" si="204"/>
        <v>1181.3179572048628</v>
      </c>
      <c r="EO160" s="52">
        <v>0</v>
      </c>
      <c r="EP160" s="4">
        <f t="shared" si="205"/>
        <v>80852.560074650799</v>
      </c>
      <c r="EQ160" s="4">
        <f t="shared" si="206"/>
        <v>77520.620624119751</v>
      </c>
      <c r="ER160" s="4">
        <f t="shared" si="207"/>
        <v>56504.543397403009</v>
      </c>
      <c r="ES160" s="4">
        <f t="shared" si="208"/>
        <v>23253.993970943266</v>
      </c>
      <c r="ET160" s="4">
        <f t="shared" si="209"/>
        <v>6950.8931293583273</v>
      </c>
      <c r="EU160" s="4">
        <f t="shared" si="210"/>
        <v>3334.3546239692832</v>
      </c>
      <c r="EV160" s="4">
        <v>0</v>
      </c>
      <c r="EW160" s="4">
        <f t="shared" si="211"/>
        <v>0</v>
      </c>
      <c r="EX160" s="4">
        <f t="shared" si="212"/>
        <v>0</v>
      </c>
      <c r="EY160" s="4">
        <f t="shared" si="213"/>
        <v>0</v>
      </c>
      <c r="EZ160" s="4">
        <f t="shared" si="214"/>
        <v>1174.1087677961812</v>
      </c>
      <c r="FA160" s="4">
        <f t="shared" si="215"/>
        <v>582.54175612868619</v>
      </c>
      <c r="FB160" s="52">
        <v>0</v>
      </c>
      <c r="FC160" s="4">
        <f t="shared" si="216"/>
        <v>5726.7738781239068</v>
      </c>
      <c r="FD160" s="4">
        <f t="shared" si="217"/>
        <v>5500.8610145967959</v>
      </c>
      <c r="FE160" s="4">
        <f t="shared" si="218"/>
        <v>4031.7768480393152</v>
      </c>
      <c r="FF160" s="4">
        <f t="shared" si="219"/>
        <v>1672.0357549879056</v>
      </c>
      <c r="FG160" s="4">
        <f t="shared" si="220"/>
        <v>502.70436730000642</v>
      </c>
      <c r="FH160" s="4">
        <f t="shared" si="221"/>
        <v>242.15951945202934</v>
      </c>
      <c r="FI160" s="4">
        <v>0</v>
      </c>
      <c r="FJ160" s="4">
        <f t="shared" si="222"/>
        <v>0</v>
      </c>
      <c r="FK160" s="4">
        <f t="shared" si="223"/>
        <v>0</v>
      </c>
      <c r="FL160" s="4">
        <f t="shared" si="224"/>
        <v>0</v>
      </c>
      <c r="FM160" s="4">
        <f t="shared" si="225"/>
        <v>85.952305832845298</v>
      </c>
      <c r="FN160" s="9">
        <f t="shared" si="226"/>
        <v>43.000822462151802</v>
      </c>
      <c r="FO160" s="4">
        <v>0</v>
      </c>
      <c r="FP160" s="4">
        <f t="shared" si="227"/>
        <v>18939.123165312347</v>
      </c>
      <c r="FQ160" s="4">
        <f t="shared" si="228"/>
        <v>18158.678867680985</v>
      </c>
      <c r="FR160" s="4">
        <f t="shared" si="229"/>
        <v>13234.823110007786</v>
      </c>
      <c r="FS160" s="4">
        <f t="shared" si="230"/>
        <v>5445.0875641068351</v>
      </c>
      <c r="FT160" s="4">
        <f t="shared" si="231"/>
        <v>1626.9964009579066</v>
      </c>
      <c r="FU160" s="4">
        <f t="shared" si="232"/>
        <v>780.16714059373635</v>
      </c>
      <c r="FV160" s="4">
        <v>0</v>
      </c>
      <c r="FW160" s="4">
        <f t="shared" si="233"/>
        <v>0</v>
      </c>
      <c r="FX160" s="4">
        <f t="shared" si="234"/>
        <v>0</v>
      </c>
      <c r="FY160" s="4">
        <f t="shared" si="235"/>
        <v>0</v>
      </c>
      <c r="FZ160" s="4">
        <f t="shared" si="236"/>
        <v>274.41282448510543</v>
      </c>
      <c r="GA160" s="4">
        <f t="shared" si="237"/>
        <v>135.93392708161622</v>
      </c>
      <c r="GB160" s="4">
        <v>0</v>
      </c>
      <c r="GC160" s="4">
        <f t="shared" si="238"/>
        <v>8836.6101368496311</v>
      </c>
      <c r="GD160" s="4">
        <f t="shared" si="179"/>
        <v>8324.4220930280426</v>
      </c>
      <c r="GE160" s="4">
        <f t="shared" si="180"/>
        <v>5757.6093980894721</v>
      </c>
      <c r="GF160" s="4">
        <f t="shared" si="181"/>
        <v>2203.0952598590384</v>
      </c>
      <c r="GG160" s="4">
        <f t="shared" si="182"/>
        <v>622.83041784741931</v>
      </c>
      <c r="GH160" s="4">
        <f t="shared" si="183"/>
        <v>287.03572712586032</v>
      </c>
      <c r="GI160" s="4">
        <v>0</v>
      </c>
      <c r="GJ160" s="4">
        <f t="shared" si="239"/>
        <v>0</v>
      </c>
      <c r="GK160" s="4">
        <f t="shared" si="240"/>
        <v>0</v>
      </c>
      <c r="GL160" s="4">
        <f t="shared" si="184"/>
        <v>0</v>
      </c>
      <c r="GM160" s="4">
        <f t="shared" si="185"/>
        <v>93.772988711369905</v>
      </c>
      <c r="GN160" s="4">
        <f t="shared" si="186"/>
        <v>42.975094097447794</v>
      </c>
      <c r="GO160" s="52">
        <v>0</v>
      </c>
      <c r="GP160" s="4">
        <f>step*(-'By group'!C$32*Population!C160+'By group'!I$33*Population!I160)</f>
        <v>0</v>
      </c>
      <c r="GQ160" s="4">
        <f>step*(-'By group'!D$32*Population!D160+'By group'!J$33*Population!J160)</f>
        <v>0</v>
      </c>
      <c r="GR160" s="4">
        <f>step*(-'By group'!E$32*Population!E160+'By group'!K$33*Population!K160)</f>
        <v>0</v>
      </c>
      <c r="GS160" s="4">
        <f>step*(-'By group'!F$32*Population!F160+'By group'!L$33*Population!L160)</f>
        <v>-5847.3122785798241</v>
      </c>
      <c r="GT160" s="4">
        <f>step*(-'By group'!G$32*Population!G160+'By group'!M$33*Population!M160)</f>
        <v>-760.02453609469251</v>
      </c>
      <c r="GU160" s="4">
        <f>step*(-'By group'!H$32*Population!H160+'By group'!N$33*Population!N160)</f>
        <v>-664.95333992546796</v>
      </c>
      <c r="GV160" s="46">
        <f t="shared" si="241"/>
        <v>0</v>
      </c>
      <c r="GW160" s="14">
        <f t="shared" si="242"/>
        <v>0</v>
      </c>
      <c r="GX160" s="4">
        <f t="shared" si="243"/>
        <v>0</v>
      </c>
      <c r="GY160" s="4">
        <f t="shared" si="244"/>
        <v>5847.3122785798241</v>
      </c>
      <c r="GZ160" s="4">
        <f t="shared" si="245"/>
        <v>760.02453609469251</v>
      </c>
      <c r="HA160" s="4">
        <f t="shared" si="246"/>
        <v>664.95333992546796</v>
      </c>
      <c r="HB160" s="8">
        <v>0</v>
      </c>
      <c r="HC160" s="4">
        <f>step*(-'By group'!P$32*Population!P160+'By group'!V$33*Population!V160)</f>
        <v>0</v>
      </c>
      <c r="HD160" s="4">
        <f>step*(-'By group'!Q$32*Population!Q160+'By group'!W$33*Population!W160)</f>
        <v>0</v>
      </c>
      <c r="HE160" s="4">
        <f>step*(-'By group'!R$32*Population!R160+'By group'!X$33*Population!X160)</f>
        <v>0</v>
      </c>
      <c r="HF160" s="4">
        <f>step*(-'By group'!S$32*Population!S160+'By group'!Y$33*Population!Y160)</f>
        <v>-2888.392180781073</v>
      </c>
      <c r="HG160" s="4">
        <f>step*(-'By group'!T$32*Population!T160+'By group'!Z$33*Population!Z160)</f>
        <v>-375.60004672951362</v>
      </c>
      <c r="HH160" s="4">
        <f>step*(-'By group'!U$32*Population!U160+'By group'!AA$33*Population!AA160)</f>
        <v>-328.454717160793</v>
      </c>
      <c r="HI160" s="14">
        <f t="shared" si="247"/>
        <v>0</v>
      </c>
      <c r="HJ160" s="46">
        <f t="shared" si="248"/>
        <v>0</v>
      </c>
      <c r="HK160" s="4">
        <f t="shared" si="249"/>
        <v>0</v>
      </c>
      <c r="HL160" s="4">
        <f t="shared" si="250"/>
        <v>2888.392180781073</v>
      </c>
      <c r="HM160" s="4">
        <f t="shared" si="251"/>
        <v>375.60004672951362</v>
      </c>
      <c r="HN160" s="9">
        <f t="shared" si="252"/>
        <v>328.454717160793</v>
      </c>
      <c r="HO160" s="4">
        <v>0</v>
      </c>
      <c r="HP160" s="4">
        <f>step*(-'By group'!AC$32*Population!AC160+'By group'!AI$33*Population!AI160)</f>
        <v>0</v>
      </c>
      <c r="HQ160" s="4">
        <f>step*(-'By group'!AD$32*Population!AD160+'By group'!AJ$33*Population!AJ160)</f>
        <v>0</v>
      </c>
      <c r="HR160" s="4">
        <f>step*(-'By group'!AE$32*Population!AE160+'By group'!AK$33*Population!AK160)</f>
        <v>0</v>
      </c>
      <c r="HS160" s="4">
        <f>step*(-'By group'!AF$32*Population!AF160+'By group'!AL$33*Population!AL160)</f>
        <v>-208.37603073358056</v>
      </c>
      <c r="HT160" s="4">
        <f>step*(-'By group'!AG$32*Population!AG160+'By group'!AM$33*Population!AM160)</f>
        <v>-26.931492659329969</v>
      </c>
      <c r="HU160" s="4">
        <f>step*(-'By group'!AH$32*Population!AH160+'By group'!AN$33*Population!AN160)</f>
        <v>-23.711479064858491</v>
      </c>
      <c r="HV160" s="14">
        <f t="shared" si="253"/>
        <v>0</v>
      </c>
      <c r="HW160" s="46">
        <f t="shared" si="254"/>
        <v>0</v>
      </c>
      <c r="HX160" s="4">
        <f t="shared" si="255"/>
        <v>0</v>
      </c>
      <c r="HY160" s="4">
        <f t="shared" si="256"/>
        <v>208.37603073358056</v>
      </c>
      <c r="HZ160" s="4">
        <f t="shared" si="257"/>
        <v>26.931492659329969</v>
      </c>
      <c r="IA160" s="4">
        <f t="shared" si="258"/>
        <v>23.711479064858491</v>
      </c>
      <c r="IB160" s="8">
        <v>0</v>
      </c>
      <c r="IC160" s="4">
        <f>step*(-'By group'!AP$32*Population!AP160+'By group'!AV$33*Population!AV160)</f>
        <v>0</v>
      </c>
      <c r="ID160" s="4">
        <f>step*(-'By group'!AQ$32*Population!AQ160+'By group'!AW$33*Population!AW160)</f>
        <v>0</v>
      </c>
      <c r="IE160" s="4">
        <f>step*(-'By group'!AR$32*Population!AR160+'By group'!AX$33*Population!AX160)</f>
        <v>0</v>
      </c>
      <c r="IF160" s="4">
        <f>step*(-'By group'!AS$32*Population!AS160+'By group'!AY$33*Population!AY160)</f>
        <v>-676.29178823640063</v>
      </c>
      <c r="IG160" s="4">
        <f>step*(-'By group'!AT$32*Population!AT160+'By group'!AZ$33*Population!AZ160)</f>
        <v>-88.066464577939172</v>
      </c>
      <c r="IH160" s="4">
        <f>step*(-'By group'!AU$32*Population!AU160+'By group'!BA$33*Population!BA160)</f>
        <v>-77.019962266038107</v>
      </c>
      <c r="II160" s="14">
        <f t="shared" si="187"/>
        <v>0</v>
      </c>
      <c r="IJ160" s="4">
        <f t="shared" si="188"/>
        <v>0</v>
      </c>
      <c r="IK160" s="4">
        <f t="shared" si="259"/>
        <v>0</v>
      </c>
      <c r="IL160" s="4">
        <f t="shared" si="260"/>
        <v>676.29178823640063</v>
      </c>
      <c r="IM160" s="4">
        <f t="shared" si="261"/>
        <v>88.066464577939172</v>
      </c>
      <c r="IN160" s="4">
        <f t="shared" si="262"/>
        <v>77.019962266038107</v>
      </c>
      <c r="IO160" s="8">
        <v>0</v>
      </c>
      <c r="IP160" s="4">
        <f>step*(-'By group'!BC$32*Population!BC160+'By group'!BI$33*Population!BI160)</f>
        <v>0</v>
      </c>
      <c r="IQ160" s="4">
        <f>step*(-'By group'!BD$32*Population!BD160+'By group'!BJ$33*Population!BJ160)</f>
        <v>0</v>
      </c>
      <c r="IR160" s="4">
        <f>step*(-'By group'!BE$32*Population!BE160+'By group'!BK$33*Population!BK160)</f>
        <v>0</v>
      </c>
      <c r="IS160" s="4">
        <f>step*(-'By group'!BF$32*Population!BF160+'By group'!BL$33*Population!BL160)</f>
        <v>-264.52871456802472</v>
      </c>
      <c r="IT160" s="4">
        <f>step*(-'By group'!BG$32*Population!BG160+'By group'!BM$33*Population!BM160)</f>
        <v>-35.919598376448171</v>
      </c>
      <c r="IU160" s="4">
        <f>step*(-'By group'!BH$32*Population!BH160+'By group'!BN$33*Population!BN160)</f>
        <v>-29.39525315986932</v>
      </c>
      <c r="IV160" s="14">
        <f t="shared" si="189"/>
        <v>0</v>
      </c>
      <c r="IW160" s="4">
        <f t="shared" si="190"/>
        <v>0</v>
      </c>
      <c r="IX160" s="4">
        <f t="shared" si="191"/>
        <v>0</v>
      </c>
      <c r="IY160" s="4">
        <f t="shared" si="192"/>
        <v>264.52871456802472</v>
      </c>
      <c r="IZ160" s="4">
        <f t="shared" si="193"/>
        <v>35.919598376448171</v>
      </c>
      <c r="JA160" s="4">
        <f t="shared" si="194"/>
        <v>29.39525315986932</v>
      </c>
      <c r="JB160" s="75">
        <f>step*(+prop_idu_male*'By group'!BB$9*Population!BB160-'By group'!B$8*Population!B160)</f>
        <v>-1144.1935575026719</v>
      </c>
      <c r="JC160" s="46">
        <f>step*(+prop_idu_male*'By group'!BC$9*Population!BC160-'By group'!C$8*Population!C160)</f>
        <v>-6.8385958105841889</v>
      </c>
      <c r="JD160" s="46">
        <f>step*(+prop_idu_male*'By group'!BD$9*Population!BD160-'By group'!D$8*Population!D160)</f>
        <v>-20.096207232760104</v>
      </c>
      <c r="JE160" s="46">
        <f>step*(+prop_idu_male*'By group'!BE$9*Population!BE160-'By group'!E$8*Population!E160)</f>
        <v>-20.888615100110766</v>
      </c>
      <c r="JF160" s="46">
        <f>step*(+prop_idu_male*'By group'!BF$9*Population!BF160-'By group'!F$8*Population!F160)</f>
        <v>-6.2896412124605012</v>
      </c>
      <c r="JG160" s="46">
        <f>step*(+prop_idu_male*'By group'!BG$9*Population!BG160-'By group'!G$8*Population!G160)</f>
        <v>-1.212906365676711</v>
      </c>
      <c r="JH160" s="46">
        <f>step*(+prop_idu_male*'By group'!BH$9*Population!BH160-'By group'!H$8*Population!H160)</f>
        <v>-1.028378050366582</v>
      </c>
      <c r="JI160" s="46">
        <f>step*(+prop_idu_male*'By group'!BI$9*Population!BI160-'By group'!I$8*Population!I160)</f>
        <v>0</v>
      </c>
      <c r="JJ160" s="46">
        <f>step*(+prop_idu_male*'By group'!BJ$9*Population!BJ160-'By group'!J$8*Population!J160)</f>
        <v>0</v>
      </c>
      <c r="JK160" s="46">
        <f>step*(+prop_idu_male*'By group'!BK$9*Population!BK160-'By group'!K$8*Population!K160)</f>
        <v>0</v>
      </c>
      <c r="JL160" s="46">
        <f>step*(+prop_idu_male*'By group'!BL$9*Population!BL160-'By group'!L$8*Population!L160)</f>
        <v>-2.1543956976878733</v>
      </c>
      <c r="JM160" s="46">
        <f>step*(+prop_idu_male*'By group'!BM$9*Population!BM160-'By group'!M$8*Population!M160)</f>
        <v>-1.0781777313709882</v>
      </c>
      <c r="JN160" s="46">
        <f>step*(+prop_idu_male*'By group'!BN$9*Population!BN160-'By group'!N$8*Population!N160)</f>
        <v>-0.86794663604960132</v>
      </c>
      <c r="JO160" s="45">
        <f>step*(+(1-prop_idu_male)*'By group'!BB$9*Population!BB160-'By group'!O$8*Population!O160-'By group'!O$6*Population!O160+'By group'!AB$7*Population!AB160)</f>
        <v>-8564.5617531065509</v>
      </c>
      <c r="JP160" s="46">
        <f>step*(+(1-prop_idu_male)*'By group'!BC$9*Population!BC160-'By group'!P$8*Population!P160-'By group'!P$6*Population!P160+'By group'!AC$7*Population!AC160)</f>
        <v>-13.130332019159077</v>
      </c>
      <c r="JQ160" s="46">
        <f>step*(+(1-prop_idu_male)*'By group'!BD$9*Population!BD160-'By group'!Q$8*Population!Q160-'By group'!Q$6*Population!Q160+'By group'!AD$7*Population!AD160)</f>
        <v>-38.097679148200328</v>
      </c>
      <c r="JR160" s="46">
        <f>step*(+(1-prop_idu_male)*'By group'!BE$9*Population!BE160-'By group'!R$8*Population!R160-'By group'!R$6*Population!R160+'By group'!AE$7*Population!AE160)</f>
        <v>-38.927156445646084</v>
      </c>
      <c r="JS160" s="46">
        <f>step*(+(1-prop_idu_male)*'By group'!BF$9*Population!BF160-'By group'!S$8*Population!S160-'By group'!S$6*Population!S160+'By group'!AF$7*Population!AF160)</f>
        <v>-11.573667644899757</v>
      </c>
      <c r="JT160" s="46">
        <f>step*(+(1-prop_idu_male)*'By group'!BG$9*Population!BG160-'By group'!T$8*Population!T160-'By group'!T$6*Population!T160+'By group'!AG$7*Population!AG160)</f>
        <v>-2.2120569917815991</v>
      </c>
      <c r="JU160" s="46">
        <f>step*(+(1-prop_idu_male)*'By group'!BH$9*Population!BH160-'By group'!U$8*Population!U160-'By group'!U$6*Population!U160+'By group'!AH$7*Population!AH160)</f>
        <v>-1.8471172945724947</v>
      </c>
      <c r="JV160" s="46">
        <f>step*(+(1-prop_idu_male)*'By group'!BI$9*Population!BI160-'By group'!V$8*Population!V160-'By group'!V$6*Population!V160+'By group'!AI$7*Population!AI160)</f>
        <v>0</v>
      </c>
      <c r="JW160" s="46">
        <f>step*(+(1-prop_idu_male)*'By group'!BJ$9*Population!BJ160-'By group'!W$8*Population!W160-'By group'!W$6*Population!W160+'By group'!AJ$7*Population!AJ160)</f>
        <v>0</v>
      </c>
      <c r="JX160" s="46">
        <f>step*(+(1-prop_idu_male)*'By group'!BK$9*Population!BK160-'By group'!X$8*Population!X160-'By group'!X$6*Population!X160+'By group'!AK$7*Population!AK160)</f>
        <v>0</v>
      </c>
      <c r="JY160" s="46">
        <f>step*(+(1-prop_idu_male)*'By group'!BL$9*Population!BL160-'By group'!Y$8*Population!Y160-'By group'!Y$6*Population!Y160+'By group'!AL$7*Population!AL160)</f>
        <v>-3.8648822897041821</v>
      </c>
      <c r="JZ160" s="46">
        <f>step*(+(1-prop_idu_male)*'By group'!BM$9*Population!BM160-'By group'!Z$8*Population!Z160-'By group'!Z$6*Population!Z160+'By group'!AM$7*Population!AM160)</f>
        <v>-1.9019661133347436</v>
      </c>
      <c r="KA160" s="76">
        <f>step*(+(1-prop_idu_male)*'By group'!BN$9*Population!BN160-'By group'!AA$8*Population!AA160-'By group'!AA$6*Population!AA160+'By group'!AN$7*Population!AN160)</f>
        <v>-1.5022907591715799</v>
      </c>
      <c r="KB160" s="46">
        <f>step*(+'By group'!O$6*Population!O160-'By group'!AB$7*Population!AB160)</f>
        <v>7328.7928595683597</v>
      </c>
      <c r="KC160" s="46">
        <f>step*(+'By group'!P$6*Population!P160-'By group'!AC$7*Population!AC160)</f>
        <v>9.5040336507439314</v>
      </c>
      <c r="KD160" s="46">
        <f>step*(+'By group'!Q$6*Population!Q160-'By group'!AD$7*Population!AD160)</f>
        <v>27.487683596490456</v>
      </c>
      <c r="KE160" s="46">
        <f>step*(+'By group'!R$6*Population!R160-'By group'!AE$7*Population!AE160)</f>
        <v>27.961088038132154</v>
      </c>
      <c r="KF160" s="46">
        <f>step*(+'By group'!S$6*Population!S160-'By group'!AF$7*Population!AF160)</f>
        <v>8.2850702055748187</v>
      </c>
      <c r="KG160" s="46">
        <f>step*(+'By group'!T$6*Population!T160-'By group'!AG$7*Population!AG160)</f>
        <v>1.579630354242846</v>
      </c>
      <c r="KH160" s="46">
        <f>step*(+'By group'!U$6*Population!U160-'By group'!AH$7*Population!AH160)</f>
        <v>1.3133404404683713</v>
      </c>
      <c r="KI160" s="46">
        <f>step*(+'By group'!V$6*Population!V160-'By group'!AI$7*Population!AI160)</f>
        <v>0</v>
      </c>
      <c r="KJ160" s="46">
        <f>step*(+'By group'!W$6*Population!W160-'By group'!AJ$7*Population!AJ160)</f>
        <v>0</v>
      </c>
      <c r="KK160" s="46">
        <f>step*(+'By group'!X$6*Population!X160-'By group'!AK$7*Population!AK160)</f>
        <v>0</v>
      </c>
      <c r="KL160" s="46">
        <f>step*(+'By group'!Y$6*Population!Y160-'By group'!AL$7*Population!AL160)</f>
        <v>2.747037315134822</v>
      </c>
      <c r="KM160" s="46">
        <f>step*(+'By group'!Z$6*Population!Z160-'By group'!AM$7*Population!AM160)</f>
        <v>1.3452094136645263</v>
      </c>
      <c r="KN160" s="46">
        <f>step*(+'By group'!AA$6*Population!AA160-'By group'!AN$7*Population!AN160)</f>
        <v>1.056372181493076</v>
      </c>
      <c r="KO160" s="45">
        <v>0</v>
      </c>
      <c r="KP160" s="46">
        <v>0</v>
      </c>
      <c r="KQ160" s="46">
        <v>0</v>
      </c>
      <c r="KR160" s="46">
        <v>0</v>
      </c>
      <c r="KS160" s="46">
        <v>0</v>
      </c>
      <c r="KT160" s="46">
        <v>0</v>
      </c>
      <c r="KU160" s="46">
        <v>0</v>
      </c>
      <c r="KV160" s="46">
        <v>0</v>
      </c>
      <c r="KW160" s="46">
        <v>0</v>
      </c>
      <c r="KX160" s="46">
        <v>0</v>
      </c>
      <c r="KY160" s="46">
        <v>0</v>
      </c>
      <c r="KZ160" s="46">
        <v>0</v>
      </c>
      <c r="LA160" s="46">
        <v>0</v>
      </c>
      <c r="LB160" s="188">
        <f>step*(-'By group'!BB$9*Population!BB160+'By group'!B$8*Population!B160+'By group'!O$8*Population!O160)</f>
        <v>2379.962451040863</v>
      </c>
      <c r="LC160" s="189">
        <f>step*(-'By group'!BC$9*Population!BC160+'By group'!C$8*Population!C160+'By group'!P$8*Population!P160)</f>
        <v>10.464894178999335</v>
      </c>
      <c r="LD160" s="189">
        <f>step*(-'By group'!BD$9*Population!BD160+'By group'!D$8*Population!D160+'By group'!Q$8*Population!Q160)</f>
        <v>30.706202784469969</v>
      </c>
      <c r="LE160" s="189">
        <f>step*(-'By group'!BE$9*Population!BE160+'By group'!E$8*Population!E160+'By group'!R$8*Population!R160)</f>
        <v>31.854683507624685</v>
      </c>
      <c r="LF160" s="189">
        <f>step*(-'By group'!BF$9*Population!BF160+'By group'!F$8*Population!F160+'By group'!S$8*Population!S160)</f>
        <v>9.5782386517854388</v>
      </c>
      <c r="LG160" s="189">
        <f>step*(-'By group'!BG$9*Population!BG160+'By group'!G$8*Population!G160+'By group'!T$8*Population!T160)</f>
        <v>1.8453330032154645</v>
      </c>
      <c r="LH160" s="189">
        <f>step*(-'By group'!BH$9*Population!BH160+'By group'!H$8*Population!H160+'By group'!U$8*Population!U160)</f>
        <v>1.5621549044707055</v>
      </c>
      <c r="LI160" s="189">
        <f>step*(-'By group'!BI$9*Population!BI160+'By group'!I$8*Population!I160+'By group'!V$8*Population!V160)</f>
        <v>0</v>
      </c>
      <c r="LJ160" s="189">
        <f>step*(-'By group'!BJ$9*Population!BJ160+'By group'!J$8*Population!J160+'By group'!W$8*Population!W160)</f>
        <v>0</v>
      </c>
      <c r="LK160" s="189">
        <f>step*(-'By group'!BK$9*Population!BK160+'By group'!K$8*Population!K160+'By group'!X$8*Population!X160)</f>
        <v>0</v>
      </c>
      <c r="LL160" s="189">
        <f>step*(-'By group'!BL$9*Population!BL160+'By group'!L$8*Population!L160+'By group'!Y$8*Population!Y160)</f>
        <v>3.2722406722572326</v>
      </c>
      <c r="LM160" s="189">
        <f>step*(-'By group'!BM$9*Population!BM160+'By group'!M$8*Population!M160+'By group'!Z$8*Population!Z160)</f>
        <v>1.6349344310412057</v>
      </c>
      <c r="LN160" s="189">
        <f>step*(-'By group'!BN$9*Population!BN160+'By group'!N$8*Population!N160+'By group'!AA$8*Population!AA160)</f>
        <v>1.3138652137281051</v>
      </c>
    </row>
    <row r="161" spans="1:326" x14ac:dyDescent="0.25">
      <c r="A161">
        <f t="shared" si="195"/>
        <v>78.5</v>
      </c>
      <c r="B161" s="52">
        <f>step*((-'By group'!B$4-'By group'!B$5-'By group'!B$22)*Population!B161+'By group'!B$3*Population!$BO161)</f>
        <v>229242.25790796266</v>
      </c>
      <c r="C161" s="4">
        <f>step*((-'By group'!C$4-'By group'!C$5-'By group'!C$22)*Population!C161+'By group'!C$3*Population!$BO161)</f>
        <v>-6287.6045257479618</v>
      </c>
      <c r="D161" s="4">
        <f>step*((-'By group'!D$4-'By group'!D$5-'By group'!D$22)*Population!D161+'By group'!D$3*Population!$BO161)</f>
        <v>-41263.252348180191</v>
      </c>
      <c r="E161" s="4">
        <f>step*((-'By group'!E$4-'By group'!E$5-'By group'!E$22)*Population!E161+'By group'!E$3*Population!$BO161)</f>
        <v>-66075.774403187868</v>
      </c>
      <c r="F161" s="4">
        <f>step*((-'By group'!F$4-'By group'!F$5-'By group'!F$22)*Population!F161+'By group'!F$3*Population!$BO161)</f>
        <v>-26816.028563818512</v>
      </c>
      <c r="G161" s="4">
        <f>step*((-'By group'!G$4-'By group'!G$5-'By group'!G$22)*Population!G161+'By group'!G$3*Population!$BO161)</f>
        <v>-6501.554360449225</v>
      </c>
      <c r="H161" s="4">
        <f>step*((-'By group'!H$4-'By group'!H$5-'By group'!H$22)*Population!H161+'By group'!H$3*Population!$BO161)</f>
        <v>-6040.2395857707015</v>
      </c>
      <c r="I161" s="4">
        <f>step*((-'By group'!I$4-'By group'!I$5-'By group'!I$22)*Population!I161+'By group'!I$3*Population!$BO161)</f>
        <v>0</v>
      </c>
      <c r="J161" s="4">
        <f>step*((-'By group'!J$4-'By group'!J$5-'By group'!J$22)*Population!J161+'By group'!J$3*Population!$BO161)</f>
        <v>0</v>
      </c>
      <c r="K161" s="4">
        <f>step*((-'By group'!K$4-'By group'!K$5-'By group'!K$22)*Population!K161+'By group'!K$3*Population!$BO161)</f>
        <v>0</v>
      </c>
      <c r="L161" s="4">
        <f>step*((-'By group'!L$4-'By group'!L$5-'By group'!L$22)*Population!L161+'By group'!L$3*Population!$BO161)</f>
        <v>-3340.6445243749881</v>
      </c>
      <c r="M161" s="4">
        <f>step*((-'By group'!M$4-'By group'!M$5-'By group'!M$22)*Population!M161+'By group'!M$3*Population!$BO161)</f>
        <v>-1895.4663747458478</v>
      </c>
      <c r="N161" s="4">
        <f>step*((-'By group'!N$4-'By group'!N$5-'By group'!N$22)*Population!N161+'By group'!N$3*Population!$BO161)</f>
        <v>-1796.8151473515281</v>
      </c>
      <c r="O161" s="8">
        <f>step*((-'By group'!O$4-'By group'!O$5-'By group'!O$22)*Population!O161+'By group'!O$3*Population!$BO161)</f>
        <v>158908.40649188147</v>
      </c>
      <c r="P161" s="4">
        <f>step*((-'By group'!P$4-'By group'!P$5-'By group'!P$22)*Population!P161+'By group'!P$3*Population!$BO161)</f>
        <v>-3109.544196706674</v>
      </c>
      <c r="Q161" s="4">
        <f>step*((-'By group'!Q$4-'By group'!Q$5-'By group'!Q$22)*Population!Q161+'By group'!Q$3*Population!$BO161)</f>
        <v>-20398.906576270394</v>
      </c>
      <c r="R161" s="4">
        <f>step*((-'By group'!R$4-'By group'!R$5-'By group'!R$22)*Population!R161+'By group'!R$3*Population!$BO161)</f>
        <v>-32647.435858817666</v>
      </c>
      <c r="S161" s="4">
        <f>step*((-'By group'!S$4-'By group'!S$5-'By group'!S$22)*Population!S161+'By group'!S$3*Population!$BO161)</f>
        <v>-13244.020174782667</v>
      </c>
      <c r="T161" s="4">
        <f>step*((-'By group'!T$4-'By group'!T$5-'By group'!T$22)*Population!T161+'By group'!T$3*Population!$BO161)</f>
        <v>-3210.0394700482484</v>
      </c>
      <c r="U161" s="4">
        <f>step*((-'By group'!U$4-'By group'!U$5-'By group'!U$22)*Population!U161+'By group'!U$3*Population!$BO161)</f>
        <v>-2980.6573215981975</v>
      </c>
      <c r="V161" s="4">
        <f>step*((-'By group'!V$4-'By group'!V$5-'By group'!V$22)*Population!V161+'By group'!V$3*Population!$BO161)</f>
        <v>0</v>
      </c>
      <c r="W161" s="4">
        <f>step*((-'By group'!W$4-'By group'!W$5-'By group'!W$22)*Population!W161+'By group'!W$3*Population!$BO161)</f>
        <v>0</v>
      </c>
      <c r="X161" s="4">
        <f>step*((-'By group'!X$4-'By group'!X$5-'By group'!X$22)*Population!X161+'By group'!X$3*Population!$BO161)</f>
        <v>0</v>
      </c>
      <c r="Y161" s="4">
        <f>step*((-'By group'!Y$4-'By group'!Y$5-'By group'!Y$22)*Population!Y161+'By group'!Y$3*Population!$BO161)</f>
        <v>-1648.4189128192913</v>
      </c>
      <c r="Z161" s="4">
        <f>step*((-'By group'!Z$4-'By group'!Z$5-'By group'!Z$22)*Population!Z161+'By group'!Z$3*Population!$BO161)</f>
        <v>-934.72267240411986</v>
      </c>
      <c r="AA161" s="4">
        <f>step*((-'By group'!AA$4-'By group'!AA$5-'By group'!AA$22)*Population!AA161+'By group'!AA$3*Population!$BO161)</f>
        <v>-885.42583875038724</v>
      </c>
      <c r="AB161" s="8">
        <f>step*((-'By group'!AB$4-'By group'!AB$5-'By group'!AB$22)*Population!AB161+'By group'!AB$3*Population!$BO161)</f>
        <v>-1502.4344025572341</v>
      </c>
      <c r="AC161" s="4">
        <f>step*((-'By group'!AC$4-'By group'!AC$5-'By group'!AC$22)*Population!AC161+'By group'!AC$3*Population!$BO161)</f>
        <v>-220.64973884763117</v>
      </c>
      <c r="AD161" s="4">
        <f>step*((-'By group'!AD$4-'By group'!AD$5-'By group'!AD$22)*Population!AD161+'By group'!AD$3*Population!$BO161)</f>
        <v>-1455.5015619315368</v>
      </c>
      <c r="AE161" s="4">
        <f>step*((-'By group'!AE$4-'By group'!AE$5-'By group'!AE$22)*Population!AE161+'By group'!AE$3*Population!$BO161)</f>
        <v>-2347.4093543579743</v>
      </c>
      <c r="AF161" s="4">
        <f>step*((-'By group'!AF$4-'By group'!AF$5-'By group'!AF$22)*Population!AF161+'By group'!AF$3*Population!$BO161)</f>
        <v>-957.81770243508959</v>
      </c>
      <c r="AG161" s="4">
        <f>step*((-'By group'!AG$4-'By group'!AG$5-'By group'!AG$22)*Population!AG161+'By group'!AG$3*Population!$BO161)</f>
        <v>-233.12590192249419</v>
      </c>
      <c r="AH161" s="4">
        <f>step*((-'By group'!AH$4-'By group'!AH$5-'By group'!AH$22)*Population!AH161+'By group'!AH$3*Population!$BO161)</f>
        <v>-218.06441208767467</v>
      </c>
      <c r="AI161" s="4">
        <f>step*((-'By group'!AI$4-'By group'!AI$5-'By group'!AI$22)*Population!AI161+'By group'!AI$3*Population!$BO161)</f>
        <v>0</v>
      </c>
      <c r="AJ161" s="4">
        <f>step*((-'By group'!AJ$4-'By group'!AJ$5-'By group'!AJ$22)*Population!AJ161+'By group'!AJ$3*Population!$BO161)</f>
        <v>0</v>
      </c>
      <c r="AK161" s="4">
        <f>step*((-'By group'!AK$4-'By group'!AK$5-'By group'!AK$22)*Population!AK161+'By group'!AK$3*Population!$BO161)</f>
        <v>0</v>
      </c>
      <c r="AL161" s="4">
        <f>step*((-'By group'!AL$4-'By group'!AL$5-'By group'!AL$22)*Population!AL161+'By group'!AL$3*Population!$BO161)</f>
        <v>-120.67185554947548</v>
      </c>
      <c r="AM161" s="4">
        <f>step*((-'By group'!AM$4-'By group'!AM$5-'By group'!AM$22)*Population!AM161+'By group'!AM$3*Population!$BO161)</f>
        <v>-68.995465499782483</v>
      </c>
      <c r="AN161" s="4">
        <f>step*((-'By group'!AN$4-'By group'!AN$5-'By group'!AN$22)*Population!AN161+'By group'!AN$3*Population!$BO161)</f>
        <v>-65.992251649961872</v>
      </c>
      <c r="AO161" s="8">
        <f>step*((-'By group'!AO$4-'By group'!AO$5-'By group'!AO$22)*Population!AO161+'By group'!AO$3*Population!$BO161)</f>
        <v>21218.265568041206</v>
      </c>
      <c r="AP161" s="4">
        <f>step*((-'By group'!AP$4-'By group'!AP$5-'By group'!AP$22)*Population!AP161+'By group'!AP$3*Population!$BO161)</f>
        <v>-728.51104042420423</v>
      </c>
      <c r="AQ161" s="4">
        <f>step*((-'By group'!AQ$4-'By group'!AQ$5-'By group'!AQ$22)*Population!AQ161+'By group'!AQ$3*Population!$BO161)</f>
        <v>-4778.8750690291381</v>
      </c>
      <c r="AR161" s="4">
        <f>step*((-'By group'!AR$4-'By group'!AR$5-'By group'!AR$22)*Population!AR161+'By group'!AR$3*Population!$BO161)</f>
        <v>-7646.4484036107642</v>
      </c>
      <c r="AS161" s="4">
        <f>step*((-'By group'!AS$4-'By group'!AS$5-'By group'!AS$22)*Population!AS161+'By group'!AS$3*Population!$BO161)</f>
        <v>-3100.8893423075988</v>
      </c>
      <c r="AT161" s="4">
        <f>step*((-'By group'!AT$4-'By group'!AT$5-'By group'!AT$22)*Population!AT161+'By group'!AT$3*Population!$BO161)</f>
        <v>-751.31301676588555</v>
      </c>
      <c r="AU161" s="4">
        <f>step*((-'By group'!AU$4-'By group'!AU$5-'By group'!AU$22)*Population!AU161+'By group'!AU$3*Population!$BO161)</f>
        <v>-696.94460754511476</v>
      </c>
      <c r="AV161" s="4">
        <f>step*((-'By group'!AV$4-'By group'!AV$5-'By group'!AV$22)*Population!AV161+'By group'!AV$3*Population!$BO161)</f>
        <v>0</v>
      </c>
      <c r="AW161" s="4">
        <f>step*((-'By group'!AW$4-'By group'!AW$5-'By group'!AW$22)*Population!AW161+'By group'!AW$3*Population!$BO161)</f>
        <v>0</v>
      </c>
      <c r="AX161" s="4">
        <f>step*((-'By group'!AX$4-'By group'!AX$5-'By group'!AX$22)*Population!AX161+'By group'!AX$3*Population!$BO161)</f>
        <v>0</v>
      </c>
      <c r="AY161" s="4">
        <f>step*((-'By group'!AY$4-'By group'!AY$5-'By group'!AY$22)*Population!AY161+'By group'!AY$3*Population!$BO161)</f>
        <v>-385.417024942198</v>
      </c>
      <c r="AZ161" s="4">
        <f>step*((-'By group'!AZ$4-'By group'!AZ$5-'By group'!AZ$22)*Population!AZ161+'By group'!AZ$3*Population!$BO161)</f>
        <v>-218.21836962265334</v>
      </c>
      <c r="BA161" s="4">
        <f>step*((-'By group'!BA$4-'By group'!BA$5-'By group'!BA$22)*Population!BA161+'By group'!BA$3*Population!$BO161)</f>
        <v>-206.13290625586063</v>
      </c>
      <c r="BB161" s="8">
        <f>step*((-'By group'!BB$4-'By group'!BB$5-'By group'!BB$22)*Population!BB161+'By group'!BB$3*Population!$BO161)</f>
        <v>6595.9338369958832</v>
      </c>
      <c r="BC161" s="4">
        <f>step*((-'By group'!BC$4-'By group'!BC$5-'By group'!BC$22)*Population!BC161+'By group'!BC$3*Population!$BO161)</f>
        <v>-500.85658232681692</v>
      </c>
      <c r="BD161" s="4">
        <f>step*((-'By group'!BD$4-'By group'!BD$5-'By group'!BD$22)*Population!BD161+'By group'!BD$3*Population!$BO161)</f>
        <v>-2540.4069190413716</v>
      </c>
      <c r="BE161" s="4">
        <f>step*((-'By group'!BE$4-'By group'!BE$5-'By group'!BE$22)*Population!BE161+'By group'!BE$3*Population!$BO161)</f>
        <v>-3534.779040728637</v>
      </c>
      <c r="BF161" s="4">
        <f>step*((-'By group'!BF$4-'By group'!BF$5-'By group'!BF$22)*Population!BF161+'By group'!BF$3*Population!$BO161)</f>
        <v>-1311.5916800888986</v>
      </c>
      <c r="BG161" s="4">
        <f>step*((-'By group'!BG$4-'By group'!BG$5-'By group'!BG$22)*Population!BG161+'By group'!BG$3*Population!$BO161)</f>
        <v>-299.35000618662696</v>
      </c>
      <c r="BH161" s="4">
        <f>step*((-'By group'!BH$4-'By group'!BH$5-'By group'!BH$22)*Population!BH161+'By group'!BH$3*Population!$BO161)</f>
        <v>-257.40468199121665</v>
      </c>
      <c r="BI161" s="4">
        <f>step*((-'By group'!BI$4-'By group'!BI$5-'By group'!BI$22)*Population!BI161+'By group'!BI$3*Population!$BO161)</f>
        <v>0</v>
      </c>
      <c r="BJ161" s="4">
        <f>step*((-'By group'!BJ$4-'By group'!BJ$5-'By group'!BJ$22)*Population!BJ161+'By group'!BJ$3*Population!$BO161)</f>
        <v>0</v>
      </c>
      <c r="BK161" s="4">
        <f>step*((-'By group'!BK$4-'By group'!BK$5-'By group'!BK$22)*Population!BK161+'By group'!BK$3*Population!$BO161)</f>
        <v>0</v>
      </c>
      <c r="BL161" s="4">
        <f>step*((-'By group'!BL$4-'By group'!BL$5-'By group'!BL$22)*Population!BL161+'By group'!BL$3*Population!$BO161)</f>
        <v>-169.26267249682599</v>
      </c>
      <c r="BM161" s="4">
        <f>step*((-'By group'!BM$4-'By group'!BM$5-'By group'!BM$22)*Population!BM161+'By group'!BM$3*Population!$BO161)</f>
        <v>-86.190412117547183</v>
      </c>
      <c r="BN161" s="4">
        <f>step*((-'By group'!BN$4-'By group'!BN$5-'By group'!BN$22)*Population!BN161+'By group'!BN$3*Population!$BO161)</f>
        <v>-72.134893148332068</v>
      </c>
      <c r="BO161" s="71">
        <f>-step*SUM(SCR!B161:N161)*Population!B161</f>
        <v>-163925.25966386151</v>
      </c>
      <c r="BP161" s="4">
        <f>step*-SUM('By group'!C$11:C$21)*Population!C161</f>
        <v>-157190.11314369904</v>
      </c>
      <c r="BQ161" s="4">
        <f>step*-SUM('By group'!D$11:D$21)*Population!D161</f>
        <v>-114620.14541161165</v>
      </c>
      <c r="BR161" s="4">
        <f>step*-SUM('By group'!E$11:E$21)*Population!E161</f>
        <v>-47196.981716562761</v>
      </c>
      <c r="BS161" s="4">
        <f>step*-SUM('By group'!F$11:F$21)*Population!F161</f>
        <v>-14113.699244115007</v>
      </c>
      <c r="BT161" s="4">
        <f>step*-SUM('By group'!G$11:G$21)*Population!G161</f>
        <v>-6772.4524588012755</v>
      </c>
      <c r="BU161" s="4">
        <f>step*-SUM('By group'!H$11:H$21)*Population!H161</f>
        <v>0</v>
      </c>
      <c r="BV161" s="4">
        <f>step*-SUM('By group'!I$11:I$21)*Population!I161</f>
        <v>0</v>
      </c>
      <c r="BW161" s="4">
        <f>step*-SUM('By group'!J$11:J$21)*Population!J161</f>
        <v>0</v>
      </c>
      <c r="BX161" s="4">
        <f>step*-SUM('By group'!K$11:K$21)*Population!K161</f>
        <v>0</v>
      </c>
      <c r="BY161" s="4">
        <f>step*-SUM('By group'!L$11:L$21)*Population!L161</f>
        <v>-2386.1746602678486</v>
      </c>
      <c r="BZ161" s="4">
        <f>step*-SUM('By group'!M$11:M$21)*Population!M161</f>
        <v>-1184.6664842161549</v>
      </c>
      <c r="CA161" s="4">
        <f>step*-SUM('By group'!N$11:N$21)*Population!N161</f>
        <v>0</v>
      </c>
      <c r="CB161" s="13">
        <f>-step*SUM(SCR!O161:AA161)*Population!O161</f>
        <v>-81079.829285484651</v>
      </c>
      <c r="CC161" s="4">
        <f>step*-SUM('By group'!P$11:P$21)*Population!P161</f>
        <v>-77738.604917666846</v>
      </c>
      <c r="CD161" s="4">
        <f>step*-SUM('By group'!Q$11:Q$21)*Population!Q161</f>
        <v>-56663.629378528873</v>
      </c>
      <c r="CE161" s="4">
        <f>step*-SUM('By group'!R$11:R$21)*Population!R161</f>
        <v>-23319.597042012618</v>
      </c>
      <c r="CF161" s="4">
        <f>step*-SUM('By group'!S$11:S$21)*Population!S161</f>
        <v>-6970.5369340961406</v>
      </c>
      <c r="CG161" s="4">
        <f>step*-SUM('By group'!T$11:T$21)*Population!T161</f>
        <v>-3343.7911146335919</v>
      </c>
      <c r="CH161" s="4">
        <f>step*-SUM('By group'!U$11:U$21)*Population!U161</f>
        <v>0</v>
      </c>
      <c r="CI161" s="4">
        <f>step*-SUM('By group'!V$11:V$21)*Population!V161</f>
        <v>0</v>
      </c>
      <c r="CJ161" s="4">
        <f>step*-SUM('By group'!W$11:W$21)*Population!W161</f>
        <v>0</v>
      </c>
      <c r="CK161" s="4">
        <f>step*-SUM('By group'!X$11:X$21)*Population!X161</f>
        <v>0</v>
      </c>
      <c r="CL161" s="4">
        <f>step*-SUM('By group'!Y$11:Y$21)*Population!Y161</f>
        <v>-1177.442080585208</v>
      </c>
      <c r="CM161" s="4">
        <f>step*-SUM('By group'!Z$11:Z$21)*Population!Z161</f>
        <v>-584.2016702525749</v>
      </c>
      <c r="CN161" s="4">
        <f>step*-SUM('By group'!AA$11:AA$21)*Population!AA161</f>
        <v>0</v>
      </c>
      <c r="CO161" s="13">
        <f>-step*SUM(SCR!AB161:AN161)*Population!AB161</f>
        <v>-5742.784436214446</v>
      </c>
      <c r="CP161" s="4">
        <f>step*-SUM('By group'!AC$11:AC$21)*Population!AC161</f>
        <v>-5516.243471190779</v>
      </c>
      <c r="CQ161" s="4">
        <f>step*-SUM('By group'!AD$11:AD$21)*Population!AD161</f>
        <v>-4043.0598942542692</v>
      </c>
      <c r="CR161" s="4">
        <f>step*-SUM('By group'!AE$11:AE$21)*Population!AE161</f>
        <v>-1676.7209673985531</v>
      </c>
      <c r="CS161" s="4">
        <f>step*-SUM('By group'!AF$11:AF$21)*Population!AF161</f>
        <v>-504.11458022899456</v>
      </c>
      <c r="CT161" s="4">
        <f>step*-SUM('By group'!AG$11:AG$21)*Population!AG161</f>
        <v>-242.83948116926476</v>
      </c>
      <c r="CU161" s="4">
        <f>step*-SUM('By group'!AH$11:AH$21)*Population!AH161</f>
        <v>0</v>
      </c>
      <c r="CV161" s="4">
        <f>step*-SUM('By group'!AI$11:AI$21)*Population!AI161</f>
        <v>0</v>
      </c>
      <c r="CW161" s="4">
        <f>step*-SUM('By group'!AJ$11:AJ$21)*Population!AJ161</f>
        <v>0</v>
      </c>
      <c r="CX161" s="4">
        <f>step*-SUM('By group'!AK$11:AK$21)*Population!AK161</f>
        <v>0</v>
      </c>
      <c r="CY161" s="4">
        <f>step*-SUM('By group'!AL$11:AL$21)*Population!AL161</f>
        <v>-86.194182535339621</v>
      </c>
      <c r="CZ161" s="4">
        <f>step*-SUM('By group'!AM$11:AM$21)*Population!AM161</f>
        <v>-43.122165937364059</v>
      </c>
      <c r="DA161" s="4">
        <f>step*-SUM('By group'!AN$11:AN$21)*Population!AN161</f>
        <v>0</v>
      </c>
      <c r="DB161" s="13">
        <f>-step*SUM(SCR!AO161:BA161)*Population!AO161</f>
        <v>-18995.377116913267</v>
      </c>
      <c r="DC161" s="4">
        <f>step*-SUM('By group'!AP$11:AP$21)*Population!AP161</f>
        <v>-18212.776010605106</v>
      </c>
      <c r="DD161" s="4">
        <f>step*-SUM('By group'!AQ$11:AQ$21)*Population!AQ161</f>
        <v>-13274.652969525385</v>
      </c>
      <c r="DE161" s="4">
        <f>step*-SUM('By group'!AR$11:AR$21)*Population!AR161</f>
        <v>-5461.7488597219744</v>
      </c>
      <c r="DF161" s="4">
        <f>step*-SUM('By group'!AS$11:AS$21)*Population!AS161</f>
        <v>-1632.0470222671574</v>
      </c>
      <c r="DG161" s="4">
        <f>step*-SUM('By group'!AT$11:AT$21)*Population!AT161</f>
        <v>-782.61772579779733</v>
      </c>
      <c r="DH161" s="4">
        <f>step*-SUM('By group'!AU$11:AU$21)*Population!AU161</f>
        <v>0</v>
      </c>
      <c r="DI161" s="4">
        <f>step*-SUM('By group'!AV$11:AV$21)*Population!AV161</f>
        <v>0</v>
      </c>
      <c r="DJ161" s="4">
        <f>step*-SUM('By group'!AW$11:AW$21)*Population!AW161</f>
        <v>0</v>
      </c>
      <c r="DK161" s="4">
        <f>step*-SUM('By group'!AX$11:AX$21)*Population!AX161</f>
        <v>0</v>
      </c>
      <c r="DL161" s="4">
        <f>step*-SUM('By group'!AY$11:AY$21)*Population!AY161</f>
        <v>-275.29787495871284</v>
      </c>
      <c r="DM161" s="4">
        <f>step*-SUM('By group'!AZ$11:AZ$21)*Population!AZ161</f>
        <v>-136.38648101415833</v>
      </c>
      <c r="DN161" s="4">
        <f>step*-SUM('By group'!BA$11:BA$21)*Population!BA161</f>
        <v>0</v>
      </c>
      <c r="DO161" s="13">
        <f>-step*SUM(SCR!BB161:BN161)*Population!BB161</f>
        <v>-8861.2221537475416</v>
      </c>
      <c r="DP161" s="4">
        <f>step*-SUM('By group'!BC$11:BC$21)*Population!BC161</f>
        <v>-8347.6097054469483</v>
      </c>
      <c r="DQ161" s="4">
        <f>step*-SUM('By group'!BD$11:BD$21)*Population!BD161</f>
        <v>-5773.6520887303896</v>
      </c>
      <c r="DR161" s="4">
        <f>step*-SUM('By group'!BE$11:BE$21)*Population!BE161</f>
        <v>-2209.236900455398</v>
      </c>
      <c r="DS161" s="4">
        <f>step*-SUM('By group'!BF$11:BF$21)*Population!BF161</f>
        <v>-624.56746670899929</v>
      </c>
      <c r="DT161" s="4">
        <f>step*-SUM('By group'!BG$11:BG$21)*Population!BG161</f>
        <v>-287.83654441021821</v>
      </c>
      <c r="DU161" s="4">
        <f>step*-SUM('By group'!BH$11:BH$21)*Population!BH161</f>
        <v>0</v>
      </c>
      <c r="DV161" s="4">
        <f>step*-SUM('By group'!BI$11:BI$21)*Population!BI161</f>
        <v>0</v>
      </c>
      <c r="DW161" s="4">
        <f>step*-SUM('By group'!BJ$11:BJ$21)*Population!BJ161</f>
        <v>0</v>
      </c>
      <c r="DX161" s="4">
        <f>step*-SUM('By group'!BK$11:BK$21)*Population!BK161</f>
        <v>0</v>
      </c>
      <c r="DY161" s="4">
        <f>step*-SUM('By group'!BL$11:BL$21)*Population!BL161</f>
        <v>-94.034818053792222</v>
      </c>
      <c r="DZ161" s="4">
        <f>step*-SUM('By group'!BM$11:BM$21)*Population!BM161</f>
        <v>-43.095206058773591</v>
      </c>
      <c r="EA161" s="4">
        <f>step*-SUM('By group'!BN$11:BN$21)*Population!BN161</f>
        <v>0</v>
      </c>
      <c r="EB161" s="52">
        <v>0</v>
      </c>
      <c r="EC161" s="4">
        <f t="shared" si="196"/>
        <v>163925.25966386151</v>
      </c>
      <c r="ED161" s="4">
        <f t="shared" si="196"/>
        <v>157190.11314369904</v>
      </c>
      <c r="EE161" s="4">
        <f t="shared" si="197"/>
        <v>114620.14541161165</v>
      </c>
      <c r="EF161" s="4">
        <f t="shared" si="198"/>
        <v>47196.981716562761</v>
      </c>
      <c r="EG161" s="4">
        <f t="shared" si="199"/>
        <v>14113.699244115007</v>
      </c>
      <c r="EH161" s="4">
        <f t="shared" si="199"/>
        <v>6772.4524588012755</v>
      </c>
      <c r="EI161" s="4">
        <v>0</v>
      </c>
      <c r="EJ161" s="4">
        <f t="shared" si="200"/>
        <v>0</v>
      </c>
      <c r="EK161" s="4">
        <f t="shared" si="201"/>
        <v>0</v>
      </c>
      <c r="EL161" s="4">
        <f t="shared" si="202"/>
        <v>0</v>
      </c>
      <c r="EM161" s="4">
        <f t="shared" si="203"/>
        <v>2386.1746602678486</v>
      </c>
      <c r="EN161" s="4">
        <f t="shared" si="204"/>
        <v>1184.6664842161549</v>
      </c>
      <c r="EO161" s="52">
        <v>0</v>
      </c>
      <c r="EP161" s="4">
        <f t="shared" si="205"/>
        <v>81079.829285484651</v>
      </c>
      <c r="EQ161" s="4">
        <f t="shared" si="206"/>
        <v>77738.604917666846</v>
      </c>
      <c r="ER161" s="4">
        <f t="shared" si="207"/>
        <v>56663.629378528873</v>
      </c>
      <c r="ES161" s="4">
        <f t="shared" si="208"/>
        <v>23319.597042012618</v>
      </c>
      <c r="ET161" s="4">
        <f t="shared" si="209"/>
        <v>6970.5369340961406</v>
      </c>
      <c r="EU161" s="4">
        <f t="shared" si="210"/>
        <v>3343.7911146335919</v>
      </c>
      <c r="EV161" s="4">
        <v>0</v>
      </c>
      <c r="EW161" s="4">
        <f t="shared" si="211"/>
        <v>0</v>
      </c>
      <c r="EX161" s="4">
        <f t="shared" si="212"/>
        <v>0</v>
      </c>
      <c r="EY161" s="4">
        <f t="shared" si="213"/>
        <v>0</v>
      </c>
      <c r="EZ161" s="4">
        <f t="shared" si="214"/>
        <v>1177.442080585208</v>
      </c>
      <c r="FA161" s="4">
        <f t="shared" si="215"/>
        <v>584.2016702525749</v>
      </c>
      <c r="FB161" s="52">
        <v>0</v>
      </c>
      <c r="FC161" s="4">
        <f t="shared" si="216"/>
        <v>5742.784436214446</v>
      </c>
      <c r="FD161" s="4">
        <f t="shared" si="217"/>
        <v>5516.243471190779</v>
      </c>
      <c r="FE161" s="4">
        <f t="shared" si="218"/>
        <v>4043.0598942542692</v>
      </c>
      <c r="FF161" s="4">
        <f t="shared" si="219"/>
        <v>1676.7209673985531</v>
      </c>
      <c r="FG161" s="4">
        <f t="shared" si="220"/>
        <v>504.11458022899456</v>
      </c>
      <c r="FH161" s="4">
        <f t="shared" si="221"/>
        <v>242.83948116926476</v>
      </c>
      <c r="FI161" s="4">
        <v>0</v>
      </c>
      <c r="FJ161" s="4">
        <f t="shared" si="222"/>
        <v>0</v>
      </c>
      <c r="FK161" s="4">
        <f t="shared" si="223"/>
        <v>0</v>
      </c>
      <c r="FL161" s="4">
        <f t="shared" si="224"/>
        <v>0</v>
      </c>
      <c r="FM161" s="4">
        <f t="shared" si="225"/>
        <v>86.194182535339621</v>
      </c>
      <c r="FN161" s="9">
        <f t="shared" si="226"/>
        <v>43.122165937364059</v>
      </c>
      <c r="FO161" s="4">
        <v>0</v>
      </c>
      <c r="FP161" s="4">
        <f t="shared" si="227"/>
        <v>18995.377116913267</v>
      </c>
      <c r="FQ161" s="4">
        <f t="shared" si="228"/>
        <v>18212.776010605106</v>
      </c>
      <c r="FR161" s="4">
        <f t="shared" si="229"/>
        <v>13274.652969525385</v>
      </c>
      <c r="FS161" s="4">
        <f t="shared" si="230"/>
        <v>5461.7488597219744</v>
      </c>
      <c r="FT161" s="4">
        <f t="shared" si="231"/>
        <v>1632.0470222671574</v>
      </c>
      <c r="FU161" s="4">
        <f t="shared" si="232"/>
        <v>782.61772579779733</v>
      </c>
      <c r="FV161" s="4">
        <v>0</v>
      </c>
      <c r="FW161" s="4">
        <f t="shared" si="233"/>
        <v>0</v>
      </c>
      <c r="FX161" s="4">
        <f t="shared" si="234"/>
        <v>0</v>
      </c>
      <c r="FY161" s="4">
        <f t="shared" si="235"/>
        <v>0</v>
      </c>
      <c r="FZ161" s="4">
        <f t="shared" si="236"/>
        <v>275.29787495871284</v>
      </c>
      <c r="GA161" s="4">
        <f t="shared" si="237"/>
        <v>136.38648101415833</v>
      </c>
      <c r="GB161" s="4">
        <v>0</v>
      </c>
      <c r="GC161" s="4">
        <f t="shared" si="238"/>
        <v>8861.2221537475416</v>
      </c>
      <c r="GD161" s="4">
        <f t="shared" si="179"/>
        <v>8347.6097054469483</v>
      </c>
      <c r="GE161" s="4">
        <f t="shared" si="180"/>
        <v>5773.6520887303896</v>
      </c>
      <c r="GF161" s="4">
        <f t="shared" si="181"/>
        <v>2209.236900455398</v>
      </c>
      <c r="GG161" s="4">
        <f t="shared" si="182"/>
        <v>624.56746670899929</v>
      </c>
      <c r="GH161" s="4">
        <f t="shared" si="183"/>
        <v>287.83654441021821</v>
      </c>
      <c r="GI161" s="4">
        <v>0</v>
      </c>
      <c r="GJ161" s="4">
        <f t="shared" si="239"/>
        <v>0</v>
      </c>
      <c r="GK161" s="4">
        <f t="shared" si="240"/>
        <v>0</v>
      </c>
      <c r="GL161" s="4">
        <f t="shared" si="184"/>
        <v>0</v>
      </c>
      <c r="GM161" s="4">
        <f t="shared" si="185"/>
        <v>94.034818053792222</v>
      </c>
      <c r="GN161" s="4">
        <f t="shared" si="186"/>
        <v>43.095206058773591</v>
      </c>
      <c r="GO161" s="52">
        <v>0</v>
      </c>
      <c r="GP161" s="4">
        <f>step*(-'By group'!C$32*Population!C161+'By group'!I$33*Population!I161)</f>
        <v>0</v>
      </c>
      <c r="GQ161" s="4">
        <f>step*(-'By group'!D$32*Population!D161+'By group'!J$33*Population!J161)</f>
        <v>0</v>
      </c>
      <c r="GR161" s="4">
        <f>step*(-'By group'!E$32*Population!E161+'By group'!K$33*Population!K161)</f>
        <v>0</v>
      </c>
      <c r="GS161" s="4">
        <f>step*(-'By group'!F$32*Population!F161+'By group'!L$33*Population!L161)</f>
        <v>-5863.7622919235791</v>
      </c>
      <c r="GT161" s="4">
        <f>step*(-'By group'!G$32*Population!G161+'By group'!M$33*Population!M161)</f>
        <v>-762.15724965217782</v>
      </c>
      <c r="GU161" s="4">
        <f>step*(-'By group'!H$32*Population!H161+'By group'!N$33*Population!N161)</f>
        <v>-666.82175496353375</v>
      </c>
      <c r="GV161" s="46">
        <f t="shared" si="241"/>
        <v>0</v>
      </c>
      <c r="GW161" s="14">
        <f t="shared" si="242"/>
        <v>0</v>
      </c>
      <c r="GX161" s="4">
        <f t="shared" si="243"/>
        <v>0</v>
      </c>
      <c r="GY161" s="4">
        <f t="shared" si="244"/>
        <v>5863.7622919235791</v>
      </c>
      <c r="GZ161" s="4">
        <f t="shared" si="245"/>
        <v>762.15724965217782</v>
      </c>
      <c r="HA161" s="4">
        <f t="shared" si="246"/>
        <v>666.82175496353375</v>
      </c>
      <c r="HB161" s="8">
        <v>0</v>
      </c>
      <c r="HC161" s="4">
        <f>step*(-'By group'!P$32*Population!P161+'By group'!V$33*Population!V161)</f>
        <v>0</v>
      </c>
      <c r="HD161" s="4">
        <f>step*(-'By group'!Q$32*Population!Q161+'By group'!W$33*Population!W161)</f>
        <v>0</v>
      </c>
      <c r="HE161" s="4">
        <f>step*(-'By group'!R$32*Population!R161+'By group'!X$33*Population!X161)</f>
        <v>0</v>
      </c>
      <c r="HF161" s="4">
        <f>step*(-'By group'!S$32*Population!S161+'By group'!Y$33*Population!Y161)</f>
        <v>-2896.5474267554664</v>
      </c>
      <c r="HG161" s="4">
        <f>step*(-'By group'!T$32*Population!T161+'By group'!Z$33*Population!Z161)</f>
        <v>-376.65738780043097</v>
      </c>
      <c r="HH161" s="4">
        <f>step*(-'By group'!U$32*Population!U161+'By group'!AA$33*Population!AA161)</f>
        <v>-329.3813742152978</v>
      </c>
      <c r="HI161" s="14">
        <f t="shared" si="247"/>
        <v>0</v>
      </c>
      <c r="HJ161" s="46">
        <f t="shared" si="248"/>
        <v>0</v>
      </c>
      <c r="HK161" s="4">
        <f t="shared" si="249"/>
        <v>0</v>
      </c>
      <c r="HL161" s="4">
        <f t="shared" si="250"/>
        <v>2896.5474267554664</v>
      </c>
      <c r="HM161" s="4">
        <f t="shared" si="251"/>
        <v>376.65738780043097</v>
      </c>
      <c r="HN161" s="9">
        <f t="shared" si="252"/>
        <v>329.3813742152978</v>
      </c>
      <c r="HO161" s="4">
        <v>0</v>
      </c>
      <c r="HP161" s="4">
        <f>step*(-'By group'!AC$32*Population!AC161+'By group'!AI$33*Population!AI161)</f>
        <v>0</v>
      </c>
      <c r="HQ161" s="4">
        <f>step*(-'By group'!AD$32*Population!AD161+'By group'!AJ$33*Population!AJ161)</f>
        <v>0</v>
      </c>
      <c r="HR161" s="4">
        <f>step*(-'By group'!AE$32*Population!AE161+'By group'!AK$33*Population!AK161)</f>
        <v>0</v>
      </c>
      <c r="HS161" s="4">
        <f>step*(-'By group'!AF$32*Population!AF161+'By group'!AL$33*Population!AL161)</f>
        <v>-208.96019884682747</v>
      </c>
      <c r="HT161" s="4">
        <f>step*(-'By group'!AG$32*Population!AG161+'By group'!AM$33*Population!AM161)</f>
        <v>-27.006813265170926</v>
      </c>
      <c r="HU161" s="4">
        <f>step*(-'By group'!AH$32*Population!AH161+'By group'!AN$33*Population!AN161)</f>
        <v>-23.777846682639812</v>
      </c>
      <c r="HV161" s="14">
        <f t="shared" si="253"/>
        <v>0</v>
      </c>
      <c r="HW161" s="46">
        <f t="shared" si="254"/>
        <v>0</v>
      </c>
      <c r="HX161" s="4">
        <f t="shared" si="255"/>
        <v>0</v>
      </c>
      <c r="HY161" s="4">
        <f t="shared" si="256"/>
        <v>208.96019884682747</v>
      </c>
      <c r="HZ161" s="4">
        <f t="shared" si="257"/>
        <v>27.006813265170926</v>
      </c>
      <c r="IA161" s="4">
        <f t="shared" si="258"/>
        <v>23.777846682639812</v>
      </c>
      <c r="IB161" s="8">
        <v>0</v>
      </c>
      <c r="IC161" s="4">
        <f>step*(-'By group'!AP$32*Population!AP161+'By group'!AV$33*Population!AV161)</f>
        <v>0</v>
      </c>
      <c r="ID161" s="4">
        <f>step*(-'By group'!AQ$32*Population!AQ161+'By group'!AW$33*Population!AW161)</f>
        <v>0</v>
      </c>
      <c r="IE161" s="4">
        <f>step*(-'By group'!AR$32*Population!AR161+'By group'!AX$33*Population!AX161)</f>
        <v>0</v>
      </c>
      <c r="IF161" s="4">
        <f>step*(-'By group'!AS$32*Population!AS161+'By group'!AY$33*Population!AY161)</f>
        <v>-678.37457365422233</v>
      </c>
      <c r="IG161" s="4">
        <f>step*(-'By group'!AT$32*Population!AT161+'By group'!AZ$33*Population!AZ161)</f>
        <v>-88.330304652480322</v>
      </c>
      <c r="IH161" s="4">
        <f>step*(-'By group'!AU$32*Population!AU161+'By group'!BA$33*Population!BA161)</f>
        <v>-77.253480909402924</v>
      </c>
      <c r="II161" s="14">
        <f t="shared" si="187"/>
        <v>0</v>
      </c>
      <c r="IJ161" s="4">
        <f t="shared" si="188"/>
        <v>0</v>
      </c>
      <c r="IK161" s="4">
        <f t="shared" si="259"/>
        <v>0</v>
      </c>
      <c r="IL161" s="4">
        <f t="shared" si="260"/>
        <v>678.37457365422233</v>
      </c>
      <c r="IM161" s="4">
        <f t="shared" si="261"/>
        <v>88.330304652480322</v>
      </c>
      <c r="IN161" s="4">
        <f t="shared" si="262"/>
        <v>77.253480909402924</v>
      </c>
      <c r="IO161" s="8">
        <v>0</v>
      </c>
      <c r="IP161" s="4">
        <f>step*(-'By group'!BC$32*Population!BC161+'By group'!BI$33*Population!BI161)</f>
        <v>0</v>
      </c>
      <c r="IQ161" s="4">
        <f>step*(-'By group'!BD$32*Population!BD161+'By group'!BJ$33*Population!BJ161)</f>
        <v>0</v>
      </c>
      <c r="IR161" s="4">
        <f>step*(-'By group'!BE$32*Population!BE161+'By group'!BK$33*Population!BK161)</f>
        <v>0</v>
      </c>
      <c r="IS161" s="4">
        <f>step*(-'By group'!BF$32*Population!BF161+'By group'!BL$33*Population!BL161)</f>
        <v>-265.26632432760351</v>
      </c>
      <c r="IT161" s="4">
        <f>step*(-'By group'!BG$32*Population!BG161+'By group'!BM$33*Population!BM161)</f>
        <v>-36.019705852656855</v>
      </c>
      <c r="IU161" s="4">
        <f>step*(-'By group'!BH$32*Population!BH161+'By group'!BN$33*Population!BN161)</f>
        <v>-29.477217628302967</v>
      </c>
      <c r="IV161" s="14">
        <f t="shared" si="189"/>
        <v>0</v>
      </c>
      <c r="IW161" s="4">
        <f t="shared" si="190"/>
        <v>0</v>
      </c>
      <c r="IX161" s="4">
        <f t="shared" si="191"/>
        <v>0</v>
      </c>
      <c r="IY161" s="4">
        <f t="shared" si="192"/>
        <v>265.26632432760351</v>
      </c>
      <c r="IZ161" s="4">
        <f t="shared" si="193"/>
        <v>36.019705852656855</v>
      </c>
      <c r="JA161" s="4">
        <f t="shared" si="194"/>
        <v>29.477217628302967</v>
      </c>
      <c r="JB161" s="75">
        <f>step*(+prop_idu_male*'By group'!BB$9*Population!BB161-'By group'!B$8*Population!B161)</f>
        <v>-1147.3788052529619</v>
      </c>
      <c r="JC161" s="46">
        <f>step*(+prop_idu_male*'By group'!BC$9*Population!BC161-'By group'!C$8*Population!C161)</f>
        <v>-6.8577924925313187</v>
      </c>
      <c r="JD161" s="46">
        <f>step*(+prop_idu_male*'By group'!BD$9*Population!BD161-'By group'!D$8*Population!D161)</f>
        <v>-20.152676079731744</v>
      </c>
      <c r="JE161" s="46">
        <f>step*(+prop_idu_male*'By group'!BE$9*Population!BE161-'By group'!E$8*Population!E161)</f>
        <v>-20.947406577734903</v>
      </c>
      <c r="JF161" s="46">
        <f>step*(+prop_idu_male*'By group'!BF$9*Population!BF161-'By group'!F$8*Population!F161)</f>
        <v>-6.3073686620067049</v>
      </c>
      <c r="JG161" s="46">
        <f>step*(+prop_idu_male*'By group'!BG$9*Population!BG161-'By group'!G$8*Population!G161)</f>
        <v>-1.2163289504433505</v>
      </c>
      <c r="JH161" s="46">
        <f>step*(+prop_idu_male*'By group'!BH$9*Population!BH161-'By group'!H$8*Population!H161)</f>
        <v>-1.0312869276386867</v>
      </c>
      <c r="JI161" s="46">
        <f>step*(+prop_idu_male*'By group'!BI$9*Population!BI161-'By group'!I$8*Population!I161)</f>
        <v>0</v>
      </c>
      <c r="JJ161" s="46">
        <f>step*(+prop_idu_male*'By group'!BJ$9*Population!BJ161-'By group'!J$8*Population!J161)</f>
        <v>0</v>
      </c>
      <c r="JK161" s="46">
        <f>step*(+prop_idu_male*'By group'!BK$9*Population!BK161-'By group'!K$8*Population!K161)</f>
        <v>0</v>
      </c>
      <c r="JL161" s="46">
        <f>step*(+prop_idu_male*'By group'!BL$9*Population!BL161-'By group'!L$8*Population!L161)</f>
        <v>-2.1604910969387476</v>
      </c>
      <c r="JM161" s="46">
        <f>step*(+prop_idu_male*'By group'!BM$9*Population!BM161-'By group'!M$8*Population!M161)</f>
        <v>-1.0812379896750983</v>
      </c>
      <c r="JN161" s="46">
        <f>step*(+prop_idu_male*'By group'!BN$9*Population!BN161-'By group'!N$8*Population!N161)</f>
        <v>-0.87042098996616035</v>
      </c>
      <c r="JO161" s="45">
        <f>step*(+(1-prop_idu_male)*'By group'!BB$9*Population!BB161-'By group'!O$8*Population!O161-'By group'!O$6*Population!O161+'By group'!AB$7*Population!AB161)</f>
        <v>-8588.4690919194345</v>
      </c>
      <c r="JP161" s="46">
        <f>step*(+(1-prop_idu_male)*'By group'!BC$9*Population!BC161-'By group'!P$8*Population!P161-'By group'!P$6*Population!P161+'By group'!AC$7*Population!AC161)</f>
        <v>-13.167474752043034</v>
      </c>
      <c r="JQ161" s="46">
        <f>step*(+(1-prop_idu_male)*'By group'!BD$9*Population!BD161-'By group'!Q$8*Population!Q161-'By group'!Q$6*Population!Q161+'By group'!AD$7*Population!AD161)</f>
        <v>-38.205643936750072</v>
      </c>
      <c r="JR161" s="46">
        <f>step*(+(1-prop_idu_male)*'By group'!BE$9*Population!BE161-'By group'!R$8*Population!R161-'By group'!R$6*Population!R161+'By group'!AE$7*Population!AE161)</f>
        <v>-39.037794391943706</v>
      </c>
      <c r="JS161" s="46">
        <f>step*(+(1-prop_idu_male)*'By group'!BF$9*Population!BF161-'By group'!S$8*Population!S161-'By group'!S$6*Population!S161+'By group'!AF$7*Population!AF161)</f>
        <v>-11.606644523598927</v>
      </c>
      <c r="JT161" s="46">
        <f>step*(+(1-prop_idu_male)*'By group'!BG$9*Population!BG161-'By group'!T$8*Population!T161-'By group'!T$6*Population!T161+'By group'!AG$7*Population!AG161)</f>
        <v>-2.2183723634651549</v>
      </c>
      <c r="JU161" s="46">
        <f>step*(+(1-prop_idu_male)*'By group'!BH$9*Population!BH161-'By group'!U$8*Population!U161-'By group'!U$6*Population!U161+'By group'!AH$7*Population!AH161)</f>
        <v>-1.8524105527324961</v>
      </c>
      <c r="JV161" s="46">
        <f>step*(+(1-prop_idu_male)*'By group'!BI$9*Population!BI161-'By group'!V$8*Population!V161-'By group'!V$6*Population!V161+'By group'!AI$7*Population!AI161)</f>
        <v>0</v>
      </c>
      <c r="JW161" s="46">
        <f>step*(+(1-prop_idu_male)*'By group'!BJ$9*Population!BJ161-'By group'!W$8*Population!W161-'By group'!W$6*Population!W161+'By group'!AJ$7*Population!AJ161)</f>
        <v>0</v>
      </c>
      <c r="JX161" s="46">
        <f>step*(+(1-prop_idu_male)*'By group'!BK$9*Population!BK161-'By group'!X$8*Population!X161-'By group'!X$6*Population!X161+'By group'!AK$7*Population!AK161)</f>
        <v>0</v>
      </c>
      <c r="JY161" s="46">
        <f>step*(+(1-prop_idu_male)*'By group'!BL$9*Population!BL161-'By group'!Y$8*Population!Y161-'By group'!Y$6*Population!Y161+'By group'!AL$7*Population!AL161)</f>
        <v>-3.8759645464971983</v>
      </c>
      <c r="JZ161" s="46">
        <f>step*(+(1-prop_idu_male)*'By group'!BM$9*Population!BM161-'By group'!Z$8*Population!Z161-'By group'!Z$6*Population!Z161+'By group'!AM$7*Population!AM161)</f>
        <v>-1.9074462712645568</v>
      </c>
      <c r="KA161" s="76">
        <f>step*(+(1-prop_idu_male)*'By group'!BN$9*Population!BN161-'By group'!AA$8*Population!AA161-'By group'!AA$6*Population!AA161+'By group'!AN$7*Population!AN161)</f>
        <v>-1.5066391958687682</v>
      </c>
      <c r="KB161" s="46">
        <f>step*(+'By group'!O$6*Population!O161-'By group'!AB$7*Population!AB161)</f>
        <v>7349.2509273499472</v>
      </c>
      <c r="KC161" s="46">
        <f>step*(+'By group'!P$6*Population!P161-'By group'!AC$7*Population!AC161)</f>
        <v>9.530972797323102</v>
      </c>
      <c r="KD161" s="46">
        <f>step*(+'By group'!Q$6*Population!Q161-'By group'!AD$7*Population!AD161)</f>
        <v>27.565756311691949</v>
      </c>
      <c r="KE161" s="46">
        <f>step*(+'By group'!R$6*Population!R161-'By group'!AE$7*Population!AE161)</f>
        <v>28.040766941074011</v>
      </c>
      <c r="KF161" s="46">
        <f>step*(+'By group'!S$6*Population!S161-'By group'!AF$7*Population!AF161)</f>
        <v>8.3087462965635552</v>
      </c>
      <c r="KG161" s="46">
        <f>step*(+'By group'!T$6*Population!T161-'By group'!AG$7*Population!AG161)</f>
        <v>1.5841545258676626</v>
      </c>
      <c r="KH161" s="46">
        <f>step*(+'By group'!U$6*Population!U161-'By group'!AH$7*Population!AH161)</f>
        <v>1.3171176085293297</v>
      </c>
      <c r="KI161" s="46">
        <f>step*(+'By group'!V$6*Population!V161-'By group'!AI$7*Population!AI161)</f>
        <v>0</v>
      </c>
      <c r="KJ161" s="46">
        <f>step*(+'By group'!W$6*Population!W161-'By group'!AJ$7*Population!AJ161)</f>
        <v>0</v>
      </c>
      <c r="KK161" s="46">
        <f>step*(+'By group'!X$6*Population!X161-'By group'!AK$7*Population!AK161)</f>
        <v>0</v>
      </c>
      <c r="KL161" s="46">
        <f>step*(+'By group'!Y$6*Population!Y161-'By group'!AL$7*Population!AL161)</f>
        <v>2.754943356744266</v>
      </c>
      <c r="KM161" s="46">
        <f>step*(+'By group'!Z$6*Population!Z161-'By group'!AM$7*Population!AM161)</f>
        <v>1.3491017246472463</v>
      </c>
      <c r="KN161" s="46">
        <f>step*(+'By group'!AA$6*Population!AA161-'By group'!AN$7*Population!AN161)</f>
        <v>1.0594433947390676</v>
      </c>
      <c r="KO161" s="45">
        <v>0</v>
      </c>
      <c r="KP161" s="46">
        <v>0</v>
      </c>
      <c r="KQ161" s="46">
        <v>0</v>
      </c>
      <c r="KR161" s="46">
        <v>0</v>
      </c>
      <c r="KS161" s="46">
        <v>0</v>
      </c>
      <c r="KT161" s="46">
        <v>0</v>
      </c>
      <c r="KU161" s="46">
        <v>0</v>
      </c>
      <c r="KV161" s="46">
        <v>0</v>
      </c>
      <c r="KW161" s="46">
        <v>0</v>
      </c>
      <c r="KX161" s="46">
        <v>0</v>
      </c>
      <c r="KY161" s="46">
        <v>0</v>
      </c>
      <c r="KZ161" s="46">
        <v>0</v>
      </c>
      <c r="LA161" s="46">
        <v>0</v>
      </c>
      <c r="LB161" s="188">
        <f>step*(-'By group'!BB$9*Population!BB161+'By group'!B$8*Population!B161+'By group'!O$8*Population!O161)</f>
        <v>2386.5969698224499</v>
      </c>
      <c r="LC161" s="189">
        <f>step*(-'By group'!BC$9*Population!BC161+'By group'!C$8*Population!C161+'By group'!P$8*Population!P161)</f>
        <v>10.494294447251253</v>
      </c>
      <c r="LD161" s="189">
        <f>step*(-'By group'!BD$9*Population!BD161+'By group'!D$8*Population!D161+'By group'!Q$8*Population!Q161)</f>
        <v>30.79256370478987</v>
      </c>
      <c r="LE161" s="189">
        <f>step*(-'By group'!BE$9*Population!BE161+'By group'!E$8*Population!E161+'By group'!R$8*Population!R161)</f>
        <v>31.94443402860459</v>
      </c>
      <c r="LF161" s="189">
        <f>step*(-'By group'!BF$9*Population!BF161+'By group'!F$8*Population!F161+'By group'!S$8*Population!S161)</f>
        <v>9.6052668890420758</v>
      </c>
      <c r="LG161" s="189">
        <f>step*(-'By group'!BG$9*Population!BG161+'By group'!G$8*Population!G161+'By group'!T$8*Population!T161)</f>
        <v>1.8505467880408426</v>
      </c>
      <c r="LH161" s="189">
        <f>step*(-'By group'!BH$9*Population!BH161+'By group'!H$8*Population!H161+'By group'!U$8*Population!U161)</f>
        <v>1.5665798718418533</v>
      </c>
      <c r="LI161" s="189">
        <f>step*(-'By group'!BI$9*Population!BI161+'By group'!I$8*Population!I161+'By group'!V$8*Population!V161)</f>
        <v>0</v>
      </c>
      <c r="LJ161" s="189">
        <f>step*(-'By group'!BJ$9*Population!BJ161+'By group'!J$8*Population!J161+'By group'!W$8*Population!W161)</f>
        <v>0</v>
      </c>
      <c r="LK161" s="189">
        <f>step*(-'By group'!BK$9*Population!BK161+'By group'!K$8*Population!K161+'By group'!X$8*Population!X161)</f>
        <v>0</v>
      </c>
      <c r="LL161" s="189">
        <f>step*(-'By group'!BL$9*Population!BL161+'By group'!L$8*Population!L161+'By group'!Y$8*Population!Y161)</f>
        <v>3.2815122866916804</v>
      </c>
      <c r="LM161" s="189">
        <f>step*(-'By group'!BM$9*Population!BM161+'By group'!M$8*Population!M161+'By group'!Z$8*Population!Z161)</f>
        <v>1.639582536292409</v>
      </c>
      <c r="LN161" s="189">
        <f>step*(-'By group'!BN$9*Population!BN161+'By group'!N$8*Population!N161+'By group'!AA$8*Population!AA161)</f>
        <v>1.3176167910958612</v>
      </c>
    </row>
    <row r="162" spans="1:326" x14ac:dyDescent="0.25">
      <c r="A162">
        <f t="shared" si="195"/>
        <v>79</v>
      </c>
      <c r="B162" s="52">
        <f>step*((-'By group'!B$4-'By group'!B$5-'By group'!B$22)*Population!B162+'By group'!B$3*Population!$BO162)</f>
        <v>229879.76391216437</v>
      </c>
      <c r="C162" s="4">
        <f>step*((-'By group'!C$4-'By group'!C$5-'By group'!C$22)*Population!C162+'By group'!C$3*Population!$BO162)</f>
        <v>-6305.2318938248409</v>
      </c>
      <c r="D162" s="4">
        <f>step*((-'By group'!D$4-'By group'!D$5-'By group'!D$22)*Population!D162+'By group'!D$3*Population!$BO162)</f>
        <v>-41379.042991884664</v>
      </c>
      <c r="E162" s="4">
        <f>step*((-'By group'!E$4-'By group'!E$5-'By group'!E$22)*Population!E162+'By group'!E$3*Population!$BO162)</f>
        <v>-66261.476267127524</v>
      </c>
      <c r="F162" s="4">
        <f>step*((-'By group'!F$4-'By group'!F$5-'By group'!F$22)*Population!F162+'By group'!F$3*Population!$BO162)</f>
        <v>-26891.493570946808</v>
      </c>
      <c r="G162" s="4">
        <f>step*((-'By group'!G$4-'By group'!G$5-'By group'!G$22)*Population!G162+'By group'!G$3*Population!$BO162)</f>
        <v>-6519.8708835520774</v>
      </c>
      <c r="H162" s="4">
        <f>step*((-'By group'!H$4-'By group'!H$5-'By group'!H$22)*Population!H162+'By group'!H$3*Population!$BO162)</f>
        <v>-6057.2949410226429</v>
      </c>
      <c r="I162" s="4">
        <f>step*((-'By group'!I$4-'By group'!I$5-'By group'!I$22)*Population!I162+'By group'!I$3*Population!$BO162)</f>
        <v>0</v>
      </c>
      <c r="J162" s="4">
        <f>step*((-'By group'!J$4-'By group'!J$5-'By group'!J$22)*Population!J162+'By group'!J$3*Population!$BO162)</f>
        <v>0</v>
      </c>
      <c r="K162" s="4">
        <f>step*((-'By group'!K$4-'By group'!K$5-'By group'!K$22)*Population!K162+'By group'!K$3*Population!$BO162)</f>
        <v>0</v>
      </c>
      <c r="L162" s="4">
        <f>step*((-'By group'!L$4-'By group'!L$5-'By group'!L$22)*Population!L162+'By group'!L$3*Population!$BO162)</f>
        <v>-3350.0793075078545</v>
      </c>
      <c r="M162" s="4">
        <f>step*((-'By group'!M$4-'By group'!M$5-'By group'!M$22)*Population!M162+'By group'!M$3*Population!$BO162)</f>
        <v>-1900.8357997833157</v>
      </c>
      <c r="N162" s="4">
        <f>step*((-'By group'!N$4-'By group'!N$5-'By group'!N$22)*Population!N162+'By group'!N$3*Population!$BO162)</f>
        <v>-1801.9264010811567</v>
      </c>
      <c r="O162" s="8">
        <f>step*((-'By group'!O$4-'By group'!O$5-'By group'!O$22)*Population!O162+'By group'!O$3*Population!$BO162)</f>
        <v>159343.09294905793</v>
      </c>
      <c r="P162" s="4">
        <f>step*((-'By group'!P$4-'By group'!P$5-'By group'!P$22)*Population!P162+'By group'!P$3*Population!$BO162)</f>
        <v>-3118.2847045610374</v>
      </c>
      <c r="Q162" s="4">
        <f>step*((-'By group'!Q$4-'By group'!Q$5-'By group'!Q$22)*Population!Q162+'By group'!Q$3*Population!$BO162)</f>
        <v>-20456.314274974167</v>
      </c>
      <c r="R162" s="4">
        <f>step*((-'By group'!R$4-'By group'!R$5-'By group'!R$22)*Population!R162+'By group'!R$3*Population!$BO162)</f>
        <v>-32739.494074480597</v>
      </c>
      <c r="S162" s="4">
        <f>step*((-'By group'!S$4-'By group'!S$5-'By group'!S$22)*Population!S162+'By group'!S$3*Population!$BO162)</f>
        <v>-13281.42848853507</v>
      </c>
      <c r="T162" s="4">
        <f>step*((-'By group'!T$4-'By group'!T$5-'By group'!T$22)*Population!T162+'By group'!T$3*Population!$BO162)</f>
        <v>-3219.1188114683455</v>
      </c>
      <c r="U162" s="4">
        <f>step*((-'By group'!U$4-'By group'!U$5-'By group'!U$22)*Population!U162+'By group'!U$3*Population!$BO162)</f>
        <v>-2989.1108237890489</v>
      </c>
      <c r="V162" s="4">
        <f>step*((-'By group'!V$4-'By group'!V$5-'By group'!V$22)*Population!V162+'By group'!V$3*Population!$BO162)</f>
        <v>0</v>
      </c>
      <c r="W162" s="4">
        <f>step*((-'By group'!W$4-'By group'!W$5-'By group'!W$22)*Population!W162+'By group'!W$3*Population!$BO162)</f>
        <v>0</v>
      </c>
      <c r="X162" s="4">
        <f>step*((-'By group'!X$4-'By group'!X$5-'By group'!X$22)*Population!X162+'By group'!X$3*Population!$BO162)</f>
        <v>0</v>
      </c>
      <c r="Y162" s="4">
        <f>step*((-'By group'!Y$4-'By group'!Y$5-'By group'!Y$22)*Population!Y162+'By group'!Y$3*Population!$BO162)</f>
        <v>-1653.0956456356041</v>
      </c>
      <c r="Z162" s="4">
        <f>step*((-'By group'!Z$4-'By group'!Z$5-'By group'!Z$22)*Population!Z162+'By group'!Z$3*Population!$BO162)</f>
        <v>-937.38408676073425</v>
      </c>
      <c r="AA162" s="4">
        <f>step*((-'By group'!AA$4-'By group'!AA$5-'By group'!AA$22)*Population!AA162+'By group'!AA$3*Population!$BO162)</f>
        <v>-887.95764256994084</v>
      </c>
      <c r="AB162" s="8">
        <f>step*((-'By group'!AB$4-'By group'!AB$5-'By group'!AB$22)*Population!AB162+'By group'!AB$3*Population!$BO162)</f>
        <v>-1506.5956861003647</v>
      </c>
      <c r="AC162" s="4">
        <f>step*((-'By group'!AC$4-'By group'!AC$5-'By group'!AC$22)*Population!AC162+'By group'!AC$3*Population!$BO162)</f>
        <v>-221.26662680656554</v>
      </c>
      <c r="AD162" s="4">
        <f>step*((-'By group'!AD$4-'By group'!AD$5-'By group'!AD$22)*Population!AD162+'By group'!AD$3*Population!$BO162)</f>
        <v>-1459.5738613500366</v>
      </c>
      <c r="AE162" s="4">
        <f>step*((-'By group'!AE$4-'By group'!AE$5-'By group'!AE$22)*Population!AE162+'By group'!AE$3*Population!$BO162)</f>
        <v>-2353.9852018794086</v>
      </c>
      <c r="AF162" s="4">
        <f>step*((-'By group'!AF$4-'By group'!AF$5-'By group'!AF$22)*Population!AF162+'By group'!AF$3*Population!$BO162)</f>
        <v>-960.50377655008822</v>
      </c>
      <c r="AG162" s="4">
        <f>step*((-'By group'!AG$4-'By group'!AG$5-'By group'!AG$22)*Population!AG162+'By group'!AG$3*Population!$BO162)</f>
        <v>-233.78027113799794</v>
      </c>
      <c r="AH162" s="4">
        <f>step*((-'By group'!AH$4-'By group'!AH$5-'By group'!AH$22)*Population!AH162+'By group'!AH$3*Population!$BO162)</f>
        <v>-218.67771218965677</v>
      </c>
      <c r="AI162" s="4">
        <f>step*((-'By group'!AI$4-'By group'!AI$5-'By group'!AI$22)*Population!AI162+'By group'!AI$3*Population!$BO162)</f>
        <v>0</v>
      </c>
      <c r="AJ162" s="4">
        <f>step*((-'By group'!AJ$4-'By group'!AJ$5-'By group'!AJ$22)*Population!AJ162+'By group'!AJ$3*Population!$BO162)</f>
        <v>0</v>
      </c>
      <c r="AK162" s="4">
        <f>step*((-'By group'!AK$4-'By group'!AK$5-'By group'!AK$22)*Population!AK162+'By group'!AK$3*Population!$BO162)</f>
        <v>0</v>
      </c>
      <c r="AL162" s="4">
        <f>step*((-'By group'!AL$4-'By group'!AL$5-'By group'!AL$22)*Population!AL162+'By group'!AL$3*Population!$BO162)</f>
        <v>-121.01129283778843</v>
      </c>
      <c r="AM162" s="4">
        <f>step*((-'By group'!AM$4-'By group'!AM$5-'By group'!AM$22)*Population!AM162+'By group'!AM$3*Population!$BO162)</f>
        <v>-69.19006278682339</v>
      </c>
      <c r="AN162" s="4">
        <f>step*((-'By group'!AN$4-'By group'!AN$5-'By group'!AN$22)*Population!AN162+'By group'!AN$3*Population!$BO162)</f>
        <v>-66.179136064616074</v>
      </c>
      <c r="AO162" s="8">
        <f>step*((-'By group'!AO$4-'By group'!AO$5-'By group'!AO$22)*Population!AO162+'By group'!AO$3*Population!$BO162)</f>
        <v>21289.564569083872</v>
      </c>
      <c r="AP162" s="4">
        <f>step*((-'By group'!AP$4-'By group'!AP$5-'By group'!AP$22)*Population!AP162+'By group'!AP$3*Population!$BO162)</f>
        <v>-730.67464305956253</v>
      </c>
      <c r="AQ162" s="4">
        <f>step*((-'By group'!AQ$4-'By group'!AQ$5-'By group'!AQ$22)*Population!AQ162+'By group'!AQ$3*Population!$BO162)</f>
        <v>-4793.2073865136908</v>
      </c>
      <c r="AR162" s="4">
        <f>step*((-'By group'!AR$4-'By group'!AR$5-'By group'!AR$22)*Population!AR162+'By group'!AR$3*Population!$BO162)</f>
        <v>-7669.7522024777345</v>
      </c>
      <c r="AS162" s="4">
        <f>step*((-'By group'!AS$4-'By group'!AS$5-'By group'!AS$22)*Population!AS162+'By group'!AS$3*Population!$BO162)</f>
        <v>-3110.4725473912681</v>
      </c>
      <c r="AT162" s="4">
        <f>step*((-'By group'!AT$4-'By group'!AT$5-'By group'!AT$22)*Population!AT162+'By group'!AT$3*Population!$BO162)</f>
        <v>-753.66165077812411</v>
      </c>
      <c r="AU162" s="4">
        <f>step*((-'By group'!AU$4-'By group'!AU$5-'By group'!AU$22)*Population!AU162+'By group'!AU$3*Population!$BO162)</f>
        <v>-699.17581144108397</v>
      </c>
      <c r="AV162" s="4">
        <f>step*((-'By group'!AV$4-'By group'!AV$5-'By group'!AV$22)*Population!AV162+'By group'!AV$3*Population!$BO162)</f>
        <v>0</v>
      </c>
      <c r="AW162" s="4">
        <f>step*((-'By group'!AW$4-'By group'!AW$5-'By group'!AW$22)*Population!AW162+'By group'!AW$3*Population!$BO162)</f>
        <v>0</v>
      </c>
      <c r="AX162" s="4">
        <f>step*((-'By group'!AX$4-'By group'!AX$5-'By group'!AX$22)*Population!AX162+'By group'!AX$3*Population!$BO162)</f>
        <v>0</v>
      </c>
      <c r="AY162" s="4">
        <f>step*((-'By group'!AY$4-'By group'!AY$5-'By group'!AY$22)*Population!AY162+'By group'!AY$3*Population!$BO162)</f>
        <v>-386.65320210492985</v>
      </c>
      <c r="AZ162" s="4">
        <f>step*((-'By group'!AZ$4-'By group'!AZ$5-'By group'!AZ$22)*Population!AZ162+'By group'!AZ$3*Population!$BO162)</f>
        <v>-218.94023594060386</v>
      </c>
      <c r="BA162" s="4">
        <f>step*((-'By group'!BA$4-'By group'!BA$5-'By group'!BA$22)*Population!BA162+'By group'!BA$3*Population!$BO162)</f>
        <v>-206.8460765442922</v>
      </c>
      <c r="BB162" s="8">
        <f>step*((-'By group'!BB$4-'By group'!BB$5-'By group'!BB$22)*Population!BB162+'By group'!BB$3*Population!$BO162)</f>
        <v>6614.2896440656823</v>
      </c>
      <c r="BC162" s="4">
        <f>step*((-'By group'!BC$4-'By group'!BC$5-'By group'!BC$22)*Population!BC162+'By group'!BC$3*Population!$BO162)</f>
        <v>-502.25159195207851</v>
      </c>
      <c r="BD162" s="4">
        <f>step*((-'By group'!BD$4-'By group'!BD$5-'By group'!BD$22)*Population!BD162+'By group'!BD$3*Population!$BO162)</f>
        <v>-2547.4846777931693</v>
      </c>
      <c r="BE162" s="4">
        <f>step*((-'By group'!BE$4-'By group'!BE$5-'By group'!BE$22)*Population!BE162+'By group'!BE$3*Population!$BO162)</f>
        <v>-3544.6319337806303</v>
      </c>
      <c r="BF162" s="4">
        <f>step*((-'By group'!BF$4-'By group'!BF$5-'By group'!BF$22)*Population!BF162+'By group'!BF$3*Population!$BO162)</f>
        <v>-1315.2491862948759</v>
      </c>
      <c r="BG162" s="4">
        <f>step*((-'By group'!BG$4-'By group'!BG$5-'By group'!BG$22)*Population!BG162+'By group'!BG$3*Population!$BO162)</f>
        <v>-300.18506301898685</v>
      </c>
      <c r="BH162" s="4">
        <f>step*((-'By group'!BH$4-'By group'!BH$5-'By group'!BH$22)*Population!BH162+'By group'!BH$3*Population!$BO162)</f>
        <v>-258.12323102004069</v>
      </c>
      <c r="BI162" s="4">
        <f>step*((-'By group'!BI$4-'By group'!BI$5-'By group'!BI$22)*Population!BI162+'By group'!BI$3*Population!$BO162)</f>
        <v>0</v>
      </c>
      <c r="BJ162" s="4">
        <f>step*((-'By group'!BJ$4-'By group'!BJ$5-'By group'!BJ$22)*Population!BJ162+'By group'!BJ$3*Population!$BO162)</f>
        <v>0</v>
      </c>
      <c r="BK162" s="4">
        <f>step*((-'By group'!BK$4-'By group'!BK$5-'By group'!BK$22)*Population!BK162+'By group'!BK$3*Population!$BO162)</f>
        <v>0</v>
      </c>
      <c r="BL162" s="4">
        <f>step*((-'By group'!BL$4-'By group'!BL$5-'By group'!BL$22)*Population!BL162+'By group'!BL$3*Population!$BO162)</f>
        <v>-169.73520364255694</v>
      </c>
      <c r="BM162" s="4">
        <f>step*((-'By group'!BM$4-'By group'!BM$5-'By group'!BM$22)*Population!BM162+'By group'!BM$3*Population!$BO162)</f>
        <v>-86.431260944189262</v>
      </c>
      <c r="BN162" s="4">
        <f>step*((-'By group'!BN$4-'By group'!BN$5-'By group'!BN$22)*Population!BN162+'By group'!BN$3*Population!$BO162)</f>
        <v>-72.336735091263691</v>
      </c>
      <c r="BO162" s="71">
        <f>-step*SUM(SCR!B162:N162)*Population!B162</f>
        <v>-164384.69738047817</v>
      </c>
      <c r="BP162" s="4">
        <f>step*-SUM('By group'!C$11:C$21)*Population!C162</f>
        <v>-157630.79734562102</v>
      </c>
      <c r="BQ162" s="4">
        <f>step*-SUM('By group'!D$11:D$21)*Population!D162</f>
        <v>-114941.78608856852</v>
      </c>
      <c r="BR162" s="4">
        <f>step*-SUM('By group'!E$11:E$21)*Population!E162</f>
        <v>-47329.625905091088</v>
      </c>
      <c r="BS162" s="4">
        <f>step*-SUM('By group'!F$11:F$21)*Population!F162</f>
        <v>-14153.417668919374</v>
      </c>
      <c r="BT162" s="4">
        <f>step*-SUM('By group'!G$11:G$21)*Population!G162</f>
        <v>-6791.5321703667469</v>
      </c>
      <c r="BU162" s="4">
        <f>step*-SUM('By group'!H$11:H$21)*Population!H162</f>
        <v>0</v>
      </c>
      <c r="BV162" s="4">
        <f>step*-SUM('By group'!I$11:I$21)*Population!I162</f>
        <v>0</v>
      </c>
      <c r="BW162" s="4">
        <f>step*-SUM('By group'!J$11:J$21)*Population!J162</f>
        <v>0</v>
      </c>
      <c r="BX162" s="4">
        <f>step*-SUM('By group'!K$11:K$21)*Population!K162</f>
        <v>0</v>
      </c>
      <c r="BY162" s="4">
        <f>step*-SUM('By group'!L$11:L$21)*Population!L162</f>
        <v>-2392.9137910770387</v>
      </c>
      <c r="BZ162" s="4">
        <f>step*-SUM('By group'!M$11:M$21)*Population!M162</f>
        <v>-1188.0223748645724</v>
      </c>
      <c r="CA162" s="4">
        <f>step*-SUM('By group'!N$11:N$21)*Population!N162</f>
        <v>0</v>
      </c>
      <c r="CB162" s="13">
        <f>-step*SUM(SCR!O162:AA162)*Population!O162</f>
        <v>-81307.651868735455</v>
      </c>
      <c r="CC162" s="4">
        <f>step*-SUM('By group'!P$11:P$21)*Population!P162</f>
        <v>-77957.117614025934</v>
      </c>
      <c r="CD162" s="4">
        <f>step*-SUM('By group'!Q$11:Q$21)*Population!Q162</f>
        <v>-56823.095208261577</v>
      </c>
      <c r="CE162" s="4">
        <f>step*-SUM('By group'!R$11:R$21)*Population!R162</f>
        <v>-23385.352910343281</v>
      </c>
      <c r="CF162" s="4">
        <f>step*-SUM('By group'!S$11:S$21)*Population!S162</f>
        <v>-6990.2255202816159</v>
      </c>
      <c r="CG162" s="4">
        <f>step*-SUM('By group'!T$11:T$21)*Population!T162</f>
        <v>-3353.2487619461931</v>
      </c>
      <c r="CH162" s="4">
        <f>step*-SUM('By group'!U$11:U$21)*Population!U162</f>
        <v>0</v>
      </c>
      <c r="CI162" s="4">
        <f>step*-SUM('By group'!V$11:V$21)*Population!V162</f>
        <v>0</v>
      </c>
      <c r="CJ162" s="4">
        <f>step*-SUM('By group'!W$11:W$21)*Population!W162</f>
        <v>0</v>
      </c>
      <c r="CK162" s="4">
        <f>step*-SUM('By group'!X$11:X$21)*Population!X162</f>
        <v>0</v>
      </c>
      <c r="CL162" s="4">
        <f>step*-SUM('By group'!Y$11:Y$21)*Population!Y162</f>
        <v>-1180.7826040254315</v>
      </c>
      <c r="CM162" s="4">
        <f>step*-SUM('By group'!Z$11:Z$21)*Population!Z162</f>
        <v>-585.86505422545895</v>
      </c>
      <c r="CN162" s="4">
        <f>step*-SUM('By group'!AA$11:AA$21)*Population!AA162</f>
        <v>0</v>
      </c>
      <c r="CO162" s="13">
        <f>-step*SUM(SCR!AB162:AN162)*Population!AB162</f>
        <v>-5758.8364650125068</v>
      </c>
      <c r="CP162" s="4">
        <f>step*-SUM('By group'!AC$11:AC$21)*Population!AC162</f>
        <v>-5531.6656701641386</v>
      </c>
      <c r="CQ162" s="4">
        <f>step*-SUM('By group'!AD$11:AD$21)*Population!AD162</f>
        <v>-4054.3718370834354</v>
      </c>
      <c r="CR162" s="4">
        <f>step*-SUM('By group'!AE$11:AE$21)*Population!AE162</f>
        <v>-1681.4180013424348</v>
      </c>
      <c r="CS162" s="4">
        <f>step*-SUM('By group'!AF$11:AF$21)*Population!AF162</f>
        <v>-505.52830344741488</v>
      </c>
      <c r="CT162" s="4">
        <f>step*-SUM('By group'!AG$11:AG$21)*Population!AG162</f>
        <v>-243.52111576874785</v>
      </c>
      <c r="CU162" s="4">
        <f>step*-SUM('By group'!AH$11:AH$21)*Population!AH162</f>
        <v>0</v>
      </c>
      <c r="CV162" s="4">
        <f>step*-SUM('By group'!AI$11:AI$21)*Population!AI162</f>
        <v>0</v>
      </c>
      <c r="CW162" s="4">
        <f>step*-SUM('By group'!AJ$11:AJ$21)*Population!AJ162</f>
        <v>0</v>
      </c>
      <c r="CX162" s="4">
        <f>step*-SUM('By group'!AK$11:AK$21)*Population!AK162</f>
        <v>0</v>
      </c>
      <c r="CY162" s="4">
        <f>step*-SUM('By group'!AL$11:AL$21)*Population!AL162</f>
        <v>-86.436637741277451</v>
      </c>
      <c r="CZ162" s="4">
        <f>step*-SUM('By group'!AM$11:AM$21)*Population!AM162</f>
        <v>-43.243789241764617</v>
      </c>
      <c r="DA162" s="4">
        <f>step*-SUM('By group'!AN$11:AN$21)*Population!AN162</f>
        <v>0</v>
      </c>
      <c r="DB162" s="13">
        <f>-step*SUM(SCR!AO162:BA162)*Population!AO162</f>
        <v>-19051.629142486512</v>
      </c>
      <c r="DC162" s="4">
        <f>step*-SUM('By group'!AP$11:AP$21)*Population!AP162</f>
        <v>-18266.866076489063</v>
      </c>
      <c r="DD162" s="4">
        <f>step*-SUM('By group'!AQ$11:AQ$21)*Population!AQ162</f>
        <v>-13314.464962538032</v>
      </c>
      <c r="DE162" s="4">
        <f>step*-SUM('By group'!AR$11:AR$21)*Population!AR162</f>
        <v>-5478.3944303412391</v>
      </c>
      <c r="DF162" s="4">
        <f>step*-SUM('By group'!AS$11:AS$21)*Population!AS162</f>
        <v>-1637.0908144164569</v>
      </c>
      <c r="DG162" s="4">
        <f>step*-SUM('By group'!AT$11:AT$21)*Population!AT162</f>
        <v>-785.06421956054589</v>
      </c>
      <c r="DH162" s="4">
        <f>step*-SUM('By group'!AU$11:AU$21)*Population!AU162</f>
        <v>0</v>
      </c>
      <c r="DI162" s="4">
        <f>step*-SUM('By group'!AV$11:AV$21)*Population!AV162</f>
        <v>0</v>
      </c>
      <c r="DJ162" s="4">
        <f>step*-SUM('By group'!AW$11:AW$21)*Population!AW162</f>
        <v>0</v>
      </c>
      <c r="DK162" s="4">
        <f>step*-SUM('By group'!AX$11:AX$21)*Population!AX162</f>
        <v>0</v>
      </c>
      <c r="DL162" s="4">
        <f>step*-SUM('By group'!AY$11:AY$21)*Population!AY162</f>
        <v>-276.18085864637845</v>
      </c>
      <c r="DM162" s="4">
        <f>step*-SUM('By group'!AZ$11:AZ$21)*Population!AZ162</f>
        <v>-136.83764746287741</v>
      </c>
      <c r="DN162" s="4">
        <f>step*-SUM('By group'!BA$11:BA$21)*Population!BA162</f>
        <v>0</v>
      </c>
      <c r="DO162" s="13">
        <f>-step*SUM(SCR!BB162:BN162)*Population!BB162</f>
        <v>-8885.900631593131</v>
      </c>
      <c r="DP162" s="4">
        <f>step*-SUM('By group'!BC$11:BC$21)*Population!BC162</f>
        <v>-8370.8598658679748</v>
      </c>
      <c r="DQ162" s="4">
        <f>step*-SUM('By group'!BD$11:BD$21)*Population!BD162</f>
        <v>-5789.737904075384</v>
      </c>
      <c r="DR162" s="4">
        <f>step*-SUM('By group'!BE$11:BE$21)*Population!BE162</f>
        <v>-2215.3949586128942</v>
      </c>
      <c r="DS162" s="4">
        <f>step*-SUM('By group'!BF$11:BF$21)*Population!BF162</f>
        <v>-626.30913633089335</v>
      </c>
      <c r="DT162" s="4">
        <f>step*-SUM('By group'!BG$11:BG$21)*Population!BG162</f>
        <v>-288.63948367210276</v>
      </c>
      <c r="DU162" s="4">
        <f>step*-SUM('By group'!BH$11:BH$21)*Population!BH162</f>
        <v>0</v>
      </c>
      <c r="DV162" s="4">
        <f>step*-SUM('By group'!BI$11:BI$21)*Population!BI162</f>
        <v>0</v>
      </c>
      <c r="DW162" s="4">
        <f>step*-SUM('By group'!BJ$11:BJ$21)*Population!BJ162</f>
        <v>0</v>
      </c>
      <c r="DX162" s="4">
        <f>step*-SUM('By group'!BK$11:BK$21)*Population!BK162</f>
        <v>0</v>
      </c>
      <c r="DY162" s="4">
        <f>step*-SUM('By group'!BL$11:BL$21)*Population!BL162</f>
        <v>-94.297335356976077</v>
      </c>
      <c r="DZ162" s="4">
        <f>step*-SUM('By group'!BM$11:BM$21)*Population!BM162</f>
        <v>-43.215630472094631</v>
      </c>
      <c r="EA162" s="4">
        <f>step*-SUM('By group'!BN$11:BN$21)*Population!BN162</f>
        <v>0</v>
      </c>
      <c r="EB162" s="52">
        <v>0</v>
      </c>
      <c r="EC162" s="4">
        <f t="shared" si="196"/>
        <v>164384.69738047817</v>
      </c>
      <c r="ED162" s="4">
        <f t="shared" si="196"/>
        <v>157630.79734562102</v>
      </c>
      <c r="EE162" s="4">
        <f t="shared" si="197"/>
        <v>114941.78608856852</v>
      </c>
      <c r="EF162" s="4">
        <f t="shared" si="198"/>
        <v>47329.625905091088</v>
      </c>
      <c r="EG162" s="4">
        <f t="shared" si="199"/>
        <v>14153.417668919374</v>
      </c>
      <c r="EH162" s="4">
        <f t="shared" si="199"/>
        <v>6791.5321703667469</v>
      </c>
      <c r="EI162" s="4">
        <v>0</v>
      </c>
      <c r="EJ162" s="4">
        <f t="shared" si="200"/>
        <v>0</v>
      </c>
      <c r="EK162" s="4">
        <f t="shared" si="201"/>
        <v>0</v>
      </c>
      <c r="EL162" s="4">
        <f t="shared" si="202"/>
        <v>0</v>
      </c>
      <c r="EM162" s="4">
        <f t="shared" si="203"/>
        <v>2392.9137910770387</v>
      </c>
      <c r="EN162" s="4">
        <f t="shared" si="204"/>
        <v>1188.0223748645724</v>
      </c>
      <c r="EO162" s="52">
        <v>0</v>
      </c>
      <c r="EP162" s="4">
        <f t="shared" si="205"/>
        <v>81307.651868735455</v>
      </c>
      <c r="EQ162" s="4">
        <f t="shared" si="206"/>
        <v>77957.117614025934</v>
      </c>
      <c r="ER162" s="4">
        <f t="shared" si="207"/>
        <v>56823.095208261577</v>
      </c>
      <c r="ES162" s="4">
        <f t="shared" si="208"/>
        <v>23385.352910343281</v>
      </c>
      <c r="ET162" s="4">
        <f t="shared" si="209"/>
        <v>6990.2255202816159</v>
      </c>
      <c r="EU162" s="4">
        <f t="shared" si="210"/>
        <v>3353.2487619461931</v>
      </c>
      <c r="EV162" s="4">
        <v>0</v>
      </c>
      <c r="EW162" s="4">
        <f t="shared" si="211"/>
        <v>0</v>
      </c>
      <c r="EX162" s="4">
        <f t="shared" si="212"/>
        <v>0</v>
      </c>
      <c r="EY162" s="4">
        <f t="shared" si="213"/>
        <v>0</v>
      </c>
      <c r="EZ162" s="4">
        <f t="shared" si="214"/>
        <v>1180.7826040254315</v>
      </c>
      <c r="FA162" s="4">
        <f t="shared" si="215"/>
        <v>585.86505422545895</v>
      </c>
      <c r="FB162" s="52">
        <v>0</v>
      </c>
      <c r="FC162" s="4">
        <f t="shared" si="216"/>
        <v>5758.8364650125068</v>
      </c>
      <c r="FD162" s="4">
        <f t="shared" si="217"/>
        <v>5531.6656701641386</v>
      </c>
      <c r="FE162" s="4">
        <f t="shared" si="218"/>
        <v>4054.3718370834354</v>
      </c>
      <c r="FF162" s="4">
        <f t="shared" si="219"/>
        <v>1681.4180013424348</v>
      </c>
      <c r="FG162" s="4">
        <f t="shared" si="220"/>
        <v>505.52830344741488</v>
      </c>
      <c r="FH162" s="4">
        <f t="shared" si="221"/>
        <v>243.52111576874785</v>
      </c>
      <c r="FI162" s="4">
        <v>0</v>
      </c>
      <c r="FJ162" s="4">
        <f t="shared" si="222"/>
        <v>0</v>
      </c>
      <c r="FK162" s="4">
        <f t="shared" si="223"/>
        <v>0</v>
      </c>
      <c r="FL162" s="4">
        <f t="shared" si="224"/>
        <v>0</v>
      </c>
      <c r="FM162" s="4">
        <f t="shared" si="225"/>
        <v>86.436637741277451</v>
      </c>
      <c r="FN162" s="9">
        <f t="shared" si="226"/>
        <v>43.243789241764617</v>
      </c>
      <c r="FO162" s="4">
        <v>0</v>
      </c>
      <c r="FP162" s="4">
        <f t="shared" si="227"/>
        <v>19051.629142486512</v>
      </c>
      <c r="FQ162" s="4">
        <f t="shared" si="228"/>
        <v>18266.866076489063</v>
      </c>
      <c r="FR162" s="4">
        <f t="shared" si="229"/>
        <v>13314.464962538032</v>
      </c>
      <c r="FS162" s="4">
        <f t="shared" si="230"/>
        <v>5478.3944303412391</v>
      </c>
      <c r="FT162" s="4">
        <f t="shared" si="231"/>
        <v>1637.0908144164569</v>
      </c>
      <c r="FU162" s="4">
        <f t="shared" si="232"/>
        <v>785.06421956054589</v>
      </c>
      <c r="FV162" s="4">
        <v>0</v>
      </c>
      <c r="FW162" s="4">
        <f t="shared" si="233"/>
        <v>0</v>
      </c>
      <c r="FX162" s="4">
        <f t="shared" si="234"/>
        <v>0</v>
      </c>
      <c r="FY162" s="4">
        <f t="shared" si="235"/>
        <v>0</v>
      </c>
      <c r="FZ162" s="4">
        <f t="shared" si="236"/>
        <v>276.18085864637845</v>
      </c>
      <c r="GA162" s="4">
        <f t="shared" si="237"/>
        <v>136.83764746287741</v>
      </c>
      <c r="GB162" s="4">
        <v>0</v>
      </c>
      <c r="GC162" s="4">
        <f t="shared" si="238"/>
        <v>8885.900631593131</v>
      </c>
      <c r="GD162" s="4">
        <f t="shared" si="179"/>
        <v>8370.8598658679748</v>
      </c>
      <c r="GE162" s="4">
        <f t="shared" si="180"/>
        <v>5789.737904075384</v>
      </c>
      <c r="GF162" s="4">
        <f t="shared" si="181"/>
        <v>2215.3949586128942</v>
      </c>
      <c r="GG162" s="4">
        <f t="shared" si="182"/>
        <v>626.30913633089335</v>
      </c>
      <c r="GH162" s="4">
        <f t="shared" si="183"/>
        <v>288.63948367210276</v>
      </c>
      <c r="GI162" s="4">
        <v>0</v>
      </c>
      <c r="GJ162" s="4">
        <f t="shared" si="239"/>
        <v>0</v>
      </c>
      <c r="GK162" s="4">
        <f t="shared" si="240"/>
        <v>0</v>
      </c>
      <c r="GL162" s="4">
        <f t="shared" si="184"/>
        <v>0</v>
      </c>
      <c r="GM162" s="4">
        <f t="shared" si="185"/>
        <v>94.297335356976077</v>
      </c>
      <c r="GN162" s="4">
        <f t="shared" si="186"/>
        <v>43.215630472094631</v>
      </c>
      <c r="GO162" s="52">
        <v>0</v>
      </c>
      <c r="GP162" s="4">
        <f>step*(-'By group'!C$32*Population!C162+'By group'!I$33*Population!I162)</f>
        <v>0</v>
      </c>
      <c r="GQ162" s="4">
        <f>step*(-'By group'!D$32*Population!D162+'By group'!J$33*Population!J162)</f>
        <v>0</v>
      </c>
      <c r="GR162" s="4">
        <f>step*(-'By group'!E$32*Population!E162+'By group'!K$33*Population!K162)</f>
        <v>0</v>
      </c>
      <c r="GS162" s="4">
        <f>step*(-'By group'!F$32*Population!F162+'By group'!L$33*Population!L162)</f>
        <v>-5880.2519389211675</v>
      </c>
      <c r="GT162" s="4">
        <f>step*(-'By group'!G$32*Population!G162+'By group'!M$33*Population!M162)</f>
        <v>-764.29524664106327</v>
      </c>
      <c r="GU162" s="4">
        <f>step*(-'By group'!H$32*Population!H162+'By group'!N$33*Population!N162)</f>
        <v>-668.69467974954887</v>
      </c>
      <c r="GV162" s="46">
        <f t="shared" si="241"/>
        <v>0</v>
      </c>
      <c r="GW162" s="14">
        <f t="shared" si="242"/>
        <v>0</v>
      </c>
      <c r="GX162" s="4">
        <f t="shared" si="243"/>
        <v>0</v>
      </c>
      <c r="GY162" s="4">
        <f t="shared" si="244"/>
        <v>5880.2519389211675</v>
      </c>
      <c r="GZ162" s="4">
        <f t="shared" si="245"/>
        <v>764.29524664106327</v>
      </c>
      <c r="HA162" s="4">
        <f t="shared" si="246"/>
        <v>668.69467974954887</v>
      </c>
      <c r="HB162" s="8">
        <v>0</v>
      </c>
      <c r="HC162" s="4">
        <f>step*(-'By group'!P$32*Population!P162+'By group'!V$33*Population!V162)</f>
        <v>0</v>
      </c>
      <c r="HD162" s="4">
        <f>step*(-'By group'!Q$32*Population!Q162+'By group'!W$33*Population!W162)</f>
        <v>0</v>
      </c>
      <c r="HE162" s="4">
        <f>step*(-'By group'!R$32*Population!R162+'By group'!X$33*Population!X162)</f>
        <v>0</v>
      </c>
      <c r="HF162" s="4">
        <f>step*(-'By group'!S$32*Population!S162+'By group'!Y$33*Population!Y162)</f>
        <v>-2904.7214581280923</v>
      </c>
      <c r="HG162" s="4">
        <f>step*(-'By group'!T$32*Population!T162+'By group'!Z$33*Population!Z162)</f>
        <v>-377.71722527650917</v>
      </c>
      <c r="HH162" s="4">
        <f>step*(-'By group'!U$32*Population!U162+'By group'!AA$33*Population!AA162)</f>
        <v>-330.3101104656256</v>
      </c>
      <c r="HI162" s="14">
        <f t="shared" si="247"/>
        <v>0</v>
      </c>
      <c r="HJ162" s="46">
        <f t="shared" si="248"/>
        <v>0</v>
      </c>
      <c r="HK162" s="4">
        <f t="shared" si="249"/>
        <v>0</v>
      </c>
      <c r="HL162" s="4">
        <f t="shared" si="250"/>
        <v>2904.7214581280923</v>
      </c>
      <c r="HM162" s="4">
        <f t="shared" si="251"/>
        <v>377.71722527650917</v>
      </c>
      <c r="HN162" s="9">
        <f t="shared" si="252"/>
        <v>330.3101104656256</v>
      </c>
      <c r="HO162" s="4">
        <v>0</v>
      </c>
      <c r="HP162" s="4">
        <f>step*(-'By group'!AC$32*Population!AC162+'By group'!AI$33*Population!AI162)</f>
        <v>0</v>
      </c>
      <c r="HQ162" s="4">
        <f>step*(-'By group'!AD$32*Population!AD162+'By group'!AJ$33*Population!AJ162)</f>
        <v>0</v>
      </c>
      <c r="HR162" s="4">
        <f>step*(-'By group'!AE$32*Population!AE162+'By group'!AK$33*Population!AK162)</f>
        <v>0</v>
      </c>
      <c r="HS162" s="4">
        <f>step*(-'By group'!AF$32*Population!AF162+'By group'!AL$33*Population!AL162)</f>
        <v>-209.5458328530687</v>
      </c>
      <c r="HT162" s="4">
        <f>step*(-'By group'!AG$32*Population!AG162+'By group'!AM$33*Population!AM162)</f>
        <v>-27.082328532867265</v>
      </c>
      <c r="HU162" s="4">
        <f>step*(-'By group'!AH$32*Population!AH162+'By group'!AN$33*Population!AN162)</f>
        <v>-23.844383573894262</v>
      </c>
      <c r="HV162" s="14">
        <f t="shared" si="253"/>
        <v>0</v>
      </c>
      <c r="HW162" s="46">
        <f t="shared" si="254"/>
        <v>0</v>
      </c>
      <c r="HX162" s="4">
        <f t="shared" si="255"/>
        <v>0</v>
      </c>
      <c r="HY162" s="4">
        <f t="shared" si="256"/>
        <v>209.5458328530687</v>
      </c>
      <c r="HZ162" s="4">
        <f t="shared" si="257"/>
        <v>27.082328532867265</v>
      </c>
      <c r="IA162" s="4">
        <f t="shared" si="258"/>
        <v>23.844383573894262</v>
      </c>
      <c r="IB162" s="8">
        <v>0</v>
      </c>
      <c r="IC162" s="4">
        <f>step*(-'By group'!AP$32*Population!AP162+'By group'!AV$33*Population!AV162)</f>
        <v>0</v>
      </c>
      <c r="ID162" s="4">
        <f>step*(-'By group'!AQ$32*Population!AQ162+'By group'!AW$33*Population!AW162)</f>
        <v>0</v>
      </c>
      <c r="IE162" s="4">
        <f>step*(-'By group'!AR$32*Population!AR162+'By group'!AX$33*Population!AX162)</f>
        <v>0</v>
      </c>
      <c r="IF162" s="4">
        <f>step*(-'By group'!AS$32*Population!AS162+'By group'!AY$33*Population!AY162)</f>
        <v>-680.45497788503917</v>
      </c>
      <c r="IG162" s="4">
        <f>step*(-'By group'!AT$32*Population!AT162+'By group'!AZ$33*Population!AZ162)</f>
        <v>-88.594020180670483</v>
      </c>
      <c r="IH162" s="4">
        <f>step*(-'By group'!AU$32*Population!AU162+'By group'!BA$33*Population!BA162)</f>
        <v>-77.486786384874421</v>
      </c>
      <c r="II162" s="14">
        <f t="shared" si="187"/>
        <v>0</v>
      </c>
      <c r="IJ162" s="4">
        <f t="shared" si="188"/>
        <v>0</v>
      </c>
      <c r="IK162" s="4">
        <f t="shared" si="259"/>
        <v>0</v>
      </c>
      <c r="IL162" s="4">
        <f t="shared" si="260"/>
        <v>680.45497788503917</v>
      </c>
      <c r="IM162" s="4">
        <f t="shared" si="261"/>
        <v>88.594020180670483</v>
      </c>
      <c r="IN162" s="4">
        <f t="shared" si="262"/>
        <v>77.486786384874421</v>
      </c>
      <c r="IO162" s="8">
        <v>0</v>
      </c>
      <c r="IP162" s="4">
        <f>step*(-'By group'!BC$32*Population!BC162+'By group'!BI$33*Population!BI162)</f>
        <v>0</v>
      </c>
      <c r="IQ162" s="4">
        <f>step*(-'By group'!BD$32*Population!BD162+'By group'!BJ$33*Population!BJ162)</f>
        <v>0</v>
      </c>
      <c r="IR162" s="4">
        <f>step*(-'By group'!BE$32*Population!BE162+'By group'!BK$33*Population!BK162)</f>
        <v>0</v>
      </c>
      <c r="IS162" s="4">
        <f>step*(-'By group'!BF$32*Population!BF162+'By group'!BL$33*Population!BL162)</f>
        <v>-266.00590048695864</v>
      </c>
      <c r="IT162" s="4">
        <f>step*(-'By group'!BG$32*Population!BG162+'By group'!BM$33*Population!BM162)</f>
        <v>-36.120081498373239</v>
      </c>
      <c r="IU162" s="4">
        <f>step*(-'By group'!BH$32*Population!BH162+'By group'!BN$33*Population!BN162)</f>
        <v>-29.559400178183985</v>
      </c>
      <c r="IV162" s="14">
        <f t="shared" si="189"/>
        <v>0</v>
      </c>
      <c r="IW162" s="4">
        <f t="shared" si="190"/>
        <v>0</v>
      </c>
      <c r="IX162" s="4">
        <f t="shared" si="191"/>
        <v>0</v>
      </c>
      <c r="IY162" s="4">
        <f t="shared" si="192"/>
        <v>266.00590048695864</v>
      </c>
      <c r="IZ162" s="4">
        <f t="shared" si="193"/>
        <v>36.120081498373239</v>
      </c>
      <c r="JA162" s="4">
        <f t="shared" si="194"/>
        <v>29.559400178183985</v>
      </c>
      <c r="JB162" s="75">
        <f>step*(+prop_idu_male*'By group'!BB$9*Population!BB162-'By group'!B$8*Population!B162)</f>
        <v>-1150.572729186536</v>
      </c>
      <c r="JC162" s="46">
        <f>step*(+prop_idu_male*'By group'!BC$9*Population!BC162-'By group'!C$8*Population!C162)</f>
        <v>-6.877036683376895</v>
      </c>
      <c r="JD162" s="46">
        <f>step*(+prop_idu_male*'By group'!BD$9*Population!BD162-'By group'!D$8*Population!D162)</f>
        <v>-20.209283023757521</v>
      </c>
      <c r="JE162" s="46">
        <f>step*(+prop_idu_male*'By group'!BE$9*Population!BE162-'By group'!E$8*Population!E162)</f>
        <v>-21.006339002210069</v>
      </c>
      <c r="JF162" s="46">
        <f>step*(+prop_idu_male*'By group'!BF$9*Population!BF162-'By group'!F$8*Population!F162)</f>
        <v>-6.3251378708626156</v>
      </c>
      <c r="JG162" s="46">
        <f>step*(+prop_idu_male*'By group'!BG$9*Population!BG162-'By group'!G$8*Population!G162)</f>
        <v>-1.2197594819107402</v>
      </c>
      <c r="JH162" s="46">
        <f>step*(+prop_idu_male*'By group'!BH$9*Population!BH162-'By group'!H$8*Population!H162)</f>
        <v>-1.0342023722361517</v>
      </c>
      <c r="JI162" s="46">
        <f>step*(+prop_idu_male*'By group'!BI$9*Population!BI162-'By group'!I$8*Population!I162)</f>
        <v>0</v>
      </c>
      <c r="JJ162" s="46">
        <f>step*(+prop_idu_male*'By group'!BJ$9*Population!BJ162-'By group'!J$8*Population!J162)</f>
        <v>0</v>
      </c>
      <c r="JK162" s="46">
        <f>step*(+prop_idu_male*'By group'!BK$9*Population!BK162-'By group'!K$8*Population!K162)</f>
        <v>0</v>
      </c>
      <c r="JL162" s="46">
        <f>step*(+prop_idu_male*'By group'!BL$9*Population!BL162-'By group'!L$8*Population!L162)</f>
        <v>-2.1666001862202959</v>
      </c>
      <c r="JM162" s="46">
        <f>step*(+prop_idu_male*'By group'!BM$9*Population!BM162-'By group'!M$8*Population!M162)</f>
        <v>-1.0843048617315454</v>
      </c>
      <c r="JN162" s="46">
        <f>step*(+prop_idu_male*'By group'!BN$9*Population!BN162-'By group'!N$8*Population!N162)</f>
        <v>-0.87290050582848933</v>
      </c>
      <c r="JO162" s="45">
        <f>step*(+(1-prop_idu_male)*'By group'!BB$9*Population!BB162-'By group'!O$8*Population!O162-'By group'!O$6*Population!O162+'By group'!AB$7*Population!AB162)</f>
        <v>-8612.4394102784663</v>
      </c>
      <c r="JP162" s="46">
        <f>step*(+(1-prop_idu_male)*'By group'!BC$9*Population!BC162-'By group'!P$8*Population!P162-'By group'!P$6*Population!P162+'By group'!AC$7*Population!AC162)</f>
        <v>-13.204701193522689</v>
      </c>
      <c r="JQ162" s="46">
        <f>step*(+(1-prop_idu_male)*'By group'!BD$9*Population!BD162-'By group'!Q$8*Population!Q162-'By group'!Q$6*Population!Q162+'By group'!AD$7*Population!AD162)</f>
        <v>-38.313846372242793</v>
      </c>
      <c r="JR162" s="46">
        <f>step*(+(1-prop_idu_male)*'By group'!BE$9*Population!BE162-'By group'!R$8*Population!R162-'By group'!R$6*Population!R162+'By group'!AE$7*Population!AE162)</f>
        <v>-39.148666665056737</v>
      </c>
      <c r="JS162" s="46">
        <f>step*(+(1-prop_idu_male)*'By group'!BF$9*Population!BF162-'By group'!S$8*Population!S162-'By group'!S$6*Population!S162+'By group'!AF$7*Population!AF162)</f>
        <v>-11.639688993901016</v>
      </c>
      <c r="JT162" s="46">
        <f>step*(+(1-prop_idu_male)*'By group'!BG$9*Population!BG162-'By group'!T$8*Population!T162-'By group'!T$6*Population!T162+'By group'!AG$7*Population!AG162)</f>
        <v>-2.2247003709965392</v>
      </c>
      <c r="JU162" s="46">
        <f>step*(+(1-prop_idu_male)*'By group'!BH$9*Population!BH162-'By group'!U$8*Population!U162-'By group'!U$6*Population!U162+'By group'!AH$7*Population!AH162)</f>
        <v>-1.8577140688674985</v>
      </c>
      <c r="JV162" s="46">
        <f>step*(+(1-prop_idu_male)*'By group'!BI$9*Population!BI162-'By group'!V$8*Population!V162-'By group'!V$6*Population!V162+'By group'!AI$7*Population!AI162)</f>
        <v>0</v>
      </c>
      <c r="JW162" s="46">
        <f>step*(+(1-prop_idu_male)*'By group'!BJ$9*Population!BJ162-'By group'!W$8*Population!W162-'By group'!W$6*Population!W162+'By group'!AJ$7*Population!AJ162)</f>
        <v>0</v>
      </c>
      <c r="JX162" s="46">
        <f>step*(+(1-prop_idu_male)*'By group'!BK$9*Population!BK162-'By group'!X$8*Population!X162-'By group'!X$6*Population!X162+'By group'!AK$7*Population!AK162)</f>
        <v>0</v>
      </c>
      <c r="JY162" s="46">
        <f>step*(+(1-prop_idu_male)*'By group'!BL$9*Population!BL162-'By group'!Y$8*Population!Y162-'By group'!Y$6*Population!Y162+'By group'!AL$7*Population!AL162)</f>
        <v>-3.8870679398999606</v>
      </c>
      <c r="JZ162" s="46">
        <f>step*(+(1-prop_idu_male)*'By group'!BM$9*Population!BM162-'By group'!Z$8*Population!Z162-'By group'!Z$6*Population!Z162+'By group'!AM$7*Population!AM162)</f>
        <v>-1.9129365392067235</v>
      </c>
      <c r="KA162" s="76">
        <f>step*(+(1-prop_idu_male)*'By group'!BN$9*Population!BN162-'By group'!AA$8*Population!AA162-'By group'!AA$6*Population!AA162+'By group'!AN$7*Population!AN162)</f>
        <v>-1.5109962288194869</v>
      </c>
      <c r="KB162" s="46">
        <f>step*(+'By group'!O$6*Population!O162-'By group'!AB$7*Population!AB162)</f>
        <v>7369.7628795628461</v>
      </c>
      <c r="KC162" s="46">
        <f>step*(+'By group'!P$6*Population!P162-'By group'!AC$7*Population!AC162)</f>
        <v>9.5579711087974335</v>
      </c>
      <c r="KD162" s="46">
        <f>step*(+'By group'!Q$6*Population!Q162-'By group'!AD$7*Population!AD162)</f>
        <v>27.643995879079526</v>
      </c>
      <c r="KE162" s="46">
        <f>step*(+'By group'!R$6*Population!R162-'By group'!AE$7*Population!AE162)</f>
        <v>28.120608697468967</v>
      </c>
      <c r="KF162" s="46">
        <f>step*(+'By group'!S$6*Population!S162-'By group'!AF$7*Population!AF162)</f>
        <v>8.3324689746594753</v>
      </c>
      <c r="KG162" s="46">
        <f>step*(+'By group'!T$6*Population!T162-'By group'!AG$7*Population!AG162)</f>
        <v>1.5886873566479527</v>
      </c>
      <c r="KH162" s="46">
        <f>step*(+'By group'!U$6*Population!U162-'By group'!AH$7*Population!AH162)</f>
        <v>1.3209017609908402</v>
      </c>
      <c r="KI162" s="46">
        <f>step*(+'By group'!V$6*Population!V162-'By group'!AI$7*Population!AI162)</f>
        <v>0</v>
      </c>
      <c r="KJ162" s="46">
        <f>step*(+'By group'!W$6*Population!W162-'By group'!AJ$7*Population!AJ162)</f>
        <v>0</v>
      </c>
      <c r="KK162" s="46">
        <f>step*(+'By group'!X$6*Population!X162-'By group'!AK$7*Population!AK162)</f>
        <v>0</v>
      </c>
      <c r="KL162" s="46">
        <f>step*(+'By group'!Y$6*Population!Y162-'By group'!AL$7*Population!AL162)</f>
        <v>2.7628637370887157</v>
      </c>
      <c r="KM162" s="46">
        <f>step*(+'By group'!Z$6*Population!Z162-'By group'!AM$7*Population!AM162)</f>
        <v>1.3530008632645218</v>
      </c>
      <c r="KN162" s="46">
        <f>step*(+'By group'!AA$6*Population!AA162-'By group'!AN$7*Population!AN162)</f>
        <v>1.0625205537836004</v>
      </c>
      <c r="KO162" s="45">
        <v>0</v>
      </c>
      <c r="KP162" s="46">
        <v>0</v>
      </c>
      <c r="KQ162" s="46">
        <v>0</v>
      </c>
      <c r="KR162" s="46">
        <v>0</v>
      </c>
      <c r="KS162" s="46">
        <v>0</v>
      </c>
      <c r="KT162" s="46">
        <v>0</v>
      </c>
      <c r="KU162" s="46">
        <v>0</v>
      </c>
      <c r="KV162" s="46">
        <v>0</v>
      </c>
      <c r="KW162" s="46">
        <v>0</v>
      </c>
      <c r="KX162" s="46">
        <v>0</v>
      </c>
      <c r="KY162" s="46">
        <v>0</v>
      </c>
      <c r="KZ162" s="46">
        <v>0</v>
      </c>
      <c r="LA162" s="46">
        <v>0</v>
      </c>
      <c r="LB162" s="188">
        <f>step*(-'By group'!BB$9*Population!BB162+'By group'!B$8*Population!B162+'By group'!O$8*Population!O162)</f>
        <v>2393.2492599021552</v>
      </c>
      <c r="LC162" s="189">
        <f>step*(-'By group'!BC$9*Population!BC162+'By group'!C$8*Population!C162+'By group'!P$8*Population!P162)</f>
        <v>10.523766768102153</v>
      </c>
      <c r="LD162" s="189">
        <f>step*(-'By group'!BD$9*Population!BD162+'By group'!D$8*Population!D162+'By group'!Q$8*Population!Q162)</f>
        <v>30.879133516920795</v>
      </c>
      <c r="LE162" s="189">
        <f>step*(-'By group'!BE$9*Population!BE162+'By group'!E$8*Population!E162+'By group'!R$8*Population!R162)</f>
        <v>32.034396969797847</v>
      </c>
      <c r="LF162" s="189">
        <f>step*(-'By group'!BF$9*Population!BF162+'By group'!F$8*Population!F162+'By group'!S$8*Population!S162)</f>
        <v>9.6323578901041547</v>
      </c>
      <c r="LG162" s="189">
        <f>step*(-'By group'!BG$9*Population!BG162+'By group'!G$8*Population!G162+'By group'!T$8*Population!T162)</f>
        <v>1.8557724962593265</v>
      </c>
      <c r="LH162" s="189">
        <f>step*(-'By group'!BH$9*Population!BH162+'By group'!H$8*Population!H162+'By group'!U$8*Population!U162)</f>
        <v>1.5710146801128104</v>
      </c>
      <c r="LI162" s="189">
        <f>step*(-'By group'!BI$9*Population!BI162+'By group'!I$8*Population!I162+'By group'!V$8*Population!V162)</f>
        <v>0</v>
      </c>
      <c r="LJ162" s="189">
        <f>step*(-'By group'!BJ$9*Population!BJ162+'By group'!J$8*Population!J162+'By group'!W$8*Population!W162)</f>
        <v>0</v>
      </c>
      <c r="LK162" s="189">
        <f>step*(-'By group'!BK$9*Population!BK162+'By group'!K$8*Population!K162+'By group'!X$8*Population!X162)</f>
        <v>0</v>
      </c>
      <c r="LL162" s="189">
        <f>step*(-'By group'!BL$9*Population!BL162+'By group'!L$8*Population!L162+'By group'!Y$8*Population!Y162)</f>
        <v>3.2908043890315417</v>
      </c>
      <c r="LM162" s="189">
        <f>step*(-'By group'!BM$9*Population!BM162+'By group'!M$8*Population!M162+'By group'!Z$8*Population!Z162)</f>
        <v>1.6442405376737474</v>
      </c>
      <c r="LN162" s="189">
        <f>step*(-'By group'!BN$9*Population!BN162+'By group'!N$8*Population!N162+'By group'!AA$8*Population!AA162)</f>
        <v>1.3213761808643756</v>
      </c>
    </row>
    <row r="163" spans="1:326" x14ac:dyDescent="0.25">
      <c r="A163">
        <f t="shared" si="195"/>
        <v>79.5</v>
      </c>
      <c r="B163" s="52">
        <f>step*((-'By group'!B$4-'By group'!B$5-'By group'!B$22)*Population!B163+'By group'!B$3*Population!$BO163)</f>
        <v>230518.99977950484</v>
      </c>
      <c r="C163" s="4">
        <f>step*((-'By group'!C$4-'By group'!C$5-'By group'!C$22)*Population!C163+'By group'!C$3*Population!$BO163)</f>
        <v>-6322.9035379987981</v>
      </c>
      <c r="D163" s="4">
        <f>step*((-'By group'!D$4-'By group'!D$5-'By group'!D$22)*Population!D163+'By group'!D$3*Population!$BO163)</f>
        <v>-41495.121300277635</v>
      </c>
      <c r="E163" s="4">
        <f>step*((-'By group'!E$4-'By group'!E$5-'By group'!E$22)*Population!E163+'By group'!E$3*Population!$BO163)</f>
        <v>-66447.631127956192</v>
      </c>
      <c r="F163" s="4">
        <f>step*((-'By group'!F$4-'By group'!F$5-'By group'!F$22)*Population!F163+'By group'!F$3*Population!$BO163)</f>
        <v>-26967.13971274906</v>
      </c>
      <c r="G163" s="4">
        <f>step*((-'By group'!G$4-'By group'!G$5-'By group'!G$22)*Population!G163+'By group'!G$3*Population!$BO163)</f>
        <v>-6538.2307896826951</v>
      </c>
      <c r="H163" s="4">
        <f>step*((-'By group'!H$4-'By group'!H$5-'By group'!H$22)*Population!H163+'By group'!H$3*Population!$BO163)</f>
        <v>-6074.3896530365582</v>
      </c>
      <c r="I163" s="4">
        <f>step*((-'By group'!I$4-'By group'!I$5-'By group'!I$22)*Population!I163+'By group'!I$3*Population!$BO163)</f>
        <v>0</v>
      </c>
      <c r="J163" s="4">
        <f>step*((-'By group'!J$4-'By group'!J$5-'By group'!J$22)*Population!J163+'By group'!J$3*Population!$BO163)</f>
        <v>0</v>
      </c>
      <c r="K163" s="4">
        <f>step*((-'By group'!K$4-'By group'!K$5-'By group'!K$22)*Population!K163+'By group'!K$3*Population!$BO163)</f>
        <v>0</v>
      </c>
      <c r="L163" s="4">
        <f>step*((-'By group'!L$4-'By group'!L$5-'By group'!L$22)*Population!L163+'By group'!L$3*Population!$BO163)</f>
        <v>-3359.5357643183584</v>
      </c>
      <c r="M163" s="4">
        <f>step*((-'By group'!M$4-'By group'!M$5-'By group'!M$22)*Population!M163+'By group'!M$3*Population!$BO163)</f>
        <v>-1906.2171244399942</v>
      </c>
      <c r="N163" s="4">
        <f>step*((-'By group'!N$4-'By group'!N$5-'By group'!N$22)*Population!N163+'By group'!N$3*Population!$BO163)</f>
        <v>-1807.0485876187347</v>
      </c>
      <c r="O163" s="8">
        <f>step*((-'By group'!O$4-'By group'!O$5-'By group'!O$22)*Population!O163+'By group'!O$3*Population!$BO163)</f>
        <v>159779.18850169645</v>
      </c>
      <c r="P163" s="4">
        <f>step*((-'By group'!P$4-'By group'!P$5-'By group'!P$22)*Population!P163+'By group'!P$3*Population!$BO163)</f>
        <v>-3127.0464985192357</v>
      </c>
      <c r="Q163" s="4">
        <f>step*((-'By group'!Q$4-'By group'!Q$5-'By group'!Q$22)*Population!Q163+'By group'!Q$3*Population!$BO163)</f>
        <v>-20513.85976057178</v>
      </c>
      <c r="R163" s="4">
        <f>step*((-'By group'!R$4-'By group'!R$5-'By group'!R$22)*Population!R163+'By group'!R$3*Population!$BO163)</f>
        <v>-32831.768012428765</v>
      </c>
      <c r="S163" s="4">
        <f>step*((-'By group'!S$4-'By group'!S$5-'By group'!S$22)*Population!S163+'By group'!S$3*Population!$BO163)</f>
        <v>-13318.922661871946</v>
      </c>
      <c r="T163" s="4">
        <f>step*((-'By group'!T$4-'By group'!T$5-'By group'!T$22)*Population!T163+'By group'!T$3*Population!$BO163)</f>
        <v>-3228.2186565610432</v>
      </c>
      <c r="U163" s="4">
        <f>step*((-'By group'!U$4-'By group'!U$5-'By group'!U$22)*Population!U163+'By group'!U$3*Population!$BO163)</f>
        <v>-2997.5829038990519</v>
      </c>
      <c r="V163" s="4">
        <f>step*((-'By group'!V$4-'By group'!V$5-'By group'!V$22)*Population!V163+'By group'!V$3*Population!$BO163)</f>
        <v>0</v>
      </c>
      <c r="W163" s="4">
        <f>step*((-'By group'!W$4-'By group'!W$5-'By group'!W$22)*Population!W163+'By group'!W$3*Population!$BO163)</f>
        <v>0</v>
      </c>
      <c r="X163" s="4">
        <f>step*((-'By group'!X$4-'By group'!X$5-'By group'!X$22)*Population!X163+'By group'!X$3*Population!$BO163)</f>
        <v>0</v>
      </c>
      <c r="Y163" s="4">
        <f>step*((-'By group'!Y$4-'By group'!Y$5-'By group'!Y$22)*Population!Y163+'By group'!Y$3*Population!$BO163)</f>
        <v>-1657.7825754725052</v>
      </c>
      <c r="Z163" s="4">
        <f>step*((-'By group'!Z$4-'By group'!Z$5-'By group'!Z$22)*Population!Z163+'By group'!Z$3*Population!$BO163)</f>
        <v>-940.05110690285744</v>
      </c>
      <c r="AA163" s="4">
        <f>step*((-'By group'!AA$4-'By group'!AA$5-'By group'!AA$22)*Population!AA163+'By group'!AA$3*Population!$BO163)</f>
        <v>-890.49476252971158</v>
      </c>
      <c r="AB163" s="8">
        <f>step*((-'By group'!AB$4-'By group'!AB$5-'By group'!AB$22)*Population!AB163+'By group'!AB$3*Population!$BO163)</f>
        <v>-1510.7689152383637</v>
      </c>
      <c r="AC163" s="4">
        <f>step*((-'By group'!AC$4-'By group'!AC$5-'By group'!AC$22)*Population!AC163+'By group'!AC$3*Population!$BO163)</f>
        <v>-221.88511237258953</v>
      </c>
      <c r="AD163" s="4">
        <f>step*((-'By group'!AD$4-'By group'!AD$5-'By group'!AD$22)*Population!AD163+'By group'!AD$3*Population!$BO163)</f>
        <v>-1463.6566184349138</v>
      </c>
      <c r="AE163" s="4">
        <f>step*((-'By group'!AE$4-'By group'!AE$5-'By group'!AE$22)*Population!AE163+'By group'!AE$3*Population!$BO163)</f>
        <v>-2360.5776958376778</v>
      </c>
      <c r="AF163" s="4">
        <f>step*((-'By group'!AF$4-'By group'!AF$5-'By group'!AF$22)*Population!AF163+'By group'!AF$3*Population!$BO163)</f>
        <v>-963.19656246872751</v>
      </c>
      <c r="AG163" s="4">
        <f>step*((-'By group'!AG$4-'By group'!AG$5-'By group'!AG$22)*Population!AG163+'By group'!AG$3*Population!$BO163)</f>
        <v>-234.43625722546591</v>
      </c>
      <c r="AH163" s="4">
        <f>step*((-'By group'!AH$4-'By group'!AH$5-'By group'!AH$22)*Population!AH163+'By group'!AH$3*Population!$BO163)</f>
        <v>-219.29249145769651</v>
      </c>
      <c r="AI163" s="4">
        <f>step*((-'By group'!AI$4-'By group'!AI$5-'By group'!AI$22)*Population!AI163+'By group'!AI$3*Population!$BO163)</f>
        <v>0</v>
      </c>
      <c r="AJ163" s="4">
        <f>step*((-'By group'!AJ$4-'By group'!AJ$5-'By group'!AJ$22)*Population!AJ163+'By group'!AJ$3*Population!$BO163)</f>
        <v>0</v>
      </c>
      <c r="AK163" s="4">
        <f>step*((-'By group'!AK$4-'By group'!AK$5-'By group'!AK$22)*Population!AK163+'By group'!AK$3*Population!$BO163)</f>
        <v>0</v>
      </c>
      <c r="AL163" s="4">
        <f>step*((-'By group'!AL$4-'By group'!AL$5-'By group'!AL$22)*Population!AL163+'By group'!AL$3*Population!$BO163)</f>
        <v>-121.35154645856484</v>
      </c>
      <c r="AM163" s="4">
        <f>step*((-'By group'!AM$4-'By group'!AM$5-'By group'!AM$22)*Population!AM163+'By group'!AM$3*Population!$BO163)</f>
        <v>-69.385111995529073</v>
      </c>
      <c r="AN163" s="4">
        <f>step*((-'By group'!AN$4-'By group'!AN$5-'By group'!AN$22)*Population!AN163+'By group'!AN$3*Population!$BO163)</f>
        <v>-66.366434008574586</v>
      </c>
      <c r="AO163" s="8">
        <f>step*((-'By group'!AO$4-'By group'!AO$5-'By group'!AO$22)*Population!AO163+'By group'!AO$3*Population!$BO163)</f>
        <v>21360.697932992</v>
      </c>
      <c r="AP163" s="4">
        <f>step*((-'By group'!AP$4-'By group'!AP$5-'By group'!AP$22)*Population!AP163+'By group'!AP$3*Population!$BO163)</f>
        <v>-732.83817997707797</v>
      </c>
      <c r="AQ163" s="4">
        <f>step*((-'By group'!AQ$4-'By group'!AQ$5-'By group'!AQ$22)*Population!AQ163+'By group'!AQ$3*Population!$BO163)</f>
        <v>-4807.5348219830521</v>
      </c>
      <c r="AR163" s="4">
        <f>step*((-'By group'!AR$4-'By group'!AR$5-'By group'!AR$22)*Population!AR163+'By group'!AR$3*Population!$BO163)</f>
        <v>-7693.0367686384034</v>
      </c>
      <c r="AS163" s="4">
        <f>step*((-'By group'!AS$4-'By group'!AS$5-'By group'!AS$22)*Population!AS163+'By group'!AS$3*Population!$BO163)</f>
        <v>-3120.044004614479</v>
      </c>
      <c r="AT163" s="4">
        <f>step*((-'By group'!AT$4-'By group'!AT$5-'By group'!AT$22)*Population!AT163+'By group'!AT$3*Population!$BO163)</f>
        <v>-756.00667251343202</v>
      </c>
      <c r="AU163" s="4">
        <f>step*((-'By group'!AU$4-'By group'!AU$5-'By group'!AU$22)*Population!AU163+'By group'!AU$3*Population!$BO163)</f>
        <v>-701.4022412007497</v>
      </c>
      <c r="AV163" s="4">
        <f>step*((-'By group'!AV$4-'By group'!AV$5-'By group'!AV$22)*Population!AV163+'By group'!AV$3*Population!$BO163)</f>
        <v>0</v>
      </c>
      <c r="AW163" s="4">
        <f>step*((-'By group'!AW$4-'By group'!AW$5-'By group'!AW$22)*Population!AW163+'By group'!AW$3*Population!$BO163)</f>
        <v>0</v>
      </c>
      <c r="AX163" s="4">
        <f>step*((-'By group'!AX$4-'By group'!AX$5-'By group'!AX$22)*Population!AX163+'By group'!AX$3*Population!$BO163)</f>
        <v>0</v>
      </c>
      <c r="AY163" s="4">
        <f>step*((-'By group'!AY$4-'By group'!AY$5-'By group'!AY$22)*Population!AY163+'By group'!AY$3*Population!$BO163)</f>
        <v>-387.88666630429094</v>
      </c>
      <c r="AZ163" s="4">
        <f>step*((-'By group'!AZ$4-'By group'!AZ$5-'By group'!AZ$22)*Population!AZ163+'By group'!AZ$3*Population!$BO163)</f>
        <v>-219.65999557448927</v>
      </c>
      <c r="BA163" s="4">
        <f>step*((-'By group'!BA$4-'By group'!BA$5-'By group'!BA$22)*Population!BA163+'By group'!BA$3*Population!$BO163)</f>
        <v>-207.55652048812087</v>
      </c>
      <c r="BB163" s="8">
        <f>step*((-'By group'!BB$4-'By group'!BB$5-'By group'!BB$22)*Population!BB163+'By group'!BB$3*Population!$BO163)</f>
        <v>6632.6954726787226</v>
      </c>
      <c r="BC163" s="4">
        <f>step*((-'By group'!BC$4-'By group'!BC$5-'By group'!BC$22)*Population!BC163+'By group'!BC$3*Population!$BO163)</f>
        <v>-503.65036838454921</v>
      </c>
      <c r="BD163" s="4">
        <f>step*((-'By group'!BD$4-'By group'!BD$5-'By group'!BD$22)*Population!BD163+'By group'!BD$3*Population!$BO163)</f>
        <v>-2554.5814837199673</v>
      </c>
      <c r="BE163" s="4">
        <f>step*((-'By group'!BE$4-'By group'!BE$5-'By group'!BE$22)*Population!BE163+'By group'!BE$3*Population!$BO163)</f>
        <v>-3554.5111991648955</v>
      </c>
      <c r="BF163" s="4">
        <f>step*((-'By group'!BF$4-'By group'!BF$5-'By group'!BF$22)*Population!BF163+'By group'!BF$3*Population!$BO163)</f>
        <v>-1318.9164359068325</v>
      </c>
      <c r="BG163" s="4">
        <f>step*((-'By group'!BG$4-'By group'!BG$5-'By group'!BG$22)*Population!BG163+'By group'!BG$3*Population!$BO163)</f>
        <v>-301.0223359847862</v>
      </c>
      <c r="BH163" s="4">
        <f>step*((-'By group'!BH$4-'By group'!BH$5-'By group'!BH$22)*Population!BH163+'By group'!BH$3*Population!$BO163)</f>
        <v>-258.84367315892808</v>
      </c>
      <c r="BI163" s="4">
        <f>step*((-'By group'!BI$4-'By group'!BI$5-'By group'!BI$22)*Population!BI163+'By group'!BI$3*Population!$BO163)</f>
        <v>0</v>
      </c>
      <c r="BJ163" s="4">
        <f>step*((-'By group'!BJ$4-'By group'!BJ$5-'By group'!BJ$22)*Population!BJ163+'By group'!BJ$3*Population!$BO163)</f>
        <v>0</v>
      </c>
      <c r="BK163" s="4">
        <f>step*((-'By group'!BK$4-'By group'!BK$5-'By group'!BK$22)*Population!BK163+'By group'!BK$3*Population!$BO163)</f>
        <v>0</v>
      </c>
      <c r="BL163" s="4">
        <f>step*((-'By group'!BL$4-'By group'!BL$5-'By group'!BL$22)*Population!BL163+'By group'!BL$3*Population!$BO163)</f>
        <v>-170.20897857143808</v>
      </c>
      <c r="BM163" s="4">
        <f>step*((-'By group'!BM$4-'By group'!BM$5-'By group'!BM$22)*Population!BM163+'By group'!BM$3*Population!$BO163)</f>
        <v>-86.672737541863185</v>
      </c>
      <c r="BN163" s="4">
        <f>step*((-'By group'!BN$4-'By group'!BN$5-'By group'!BN$22)*Population!BN163+'By group'!BN$3*Population!$BO163)</f>
        <v>-72.539097341349816</v>
      </c>
      <c r="BO163" s="71">
        <f>-step*SUM(SCR!B163:N163)*Population!B163</f>
        <v>-164845.29284053415</v>
      </c>
      <c r="BP163" s="4">
        <f>step*-SUM('By group'!C$11:C$21)*Population!C163</f>
        <v>-158072.58844996995</v>
      </c>
      <c r="BQ163" s="4">
        <f>step*-SUM('By group'!D$11:D$21)*Population!D163</f>
        <v>-115264.22583410454</v>
      </c>
      <c r="BR163" s="4">
        <f>step*-SUM('By group'!E$11:E$21)*Population!E163</f>
        <v>-47462.59366282585</v>
      </c>
      <c r="BS163" s="4">
        <f>step*-SUM('By group'!F$11:F$21)*Population!F163</f>
        <v>-14193.231427762665</v>
      </c>
      <c r="BT163" s="4">
        <f>step*-SUM('By group'!G$11:G$21)*Population!G163</f>
        <v>-6810.6570725861402</v>
      </c>
      <c r="BU163" s="4">
        <f>step*-SUM('By group'!H$11:H$21)*Population!H163</f>
        <v>0</v>
      </c>
      <c r="BV163" s="4">
        <f>step*-SUM('By group'!I$11:I$21)*Population!I163</f>
        <v>0</v>
      </c>
      <c r="BW163" s="4">
        <f>step*-SUM('By group'!J$11:J$21)*Population!J163</f>
        <v>0</v>
      </c>
      <c r="BX163" s="4">
        <f>step*-SUM('By group'!K$11:K$21)*Population!K163</f>
        <v>0</v>
      </c>
      <c r="BY163" s="4">
        <f>step*-SUM('By group'!L$11:L$21)*Population!L163</f>
        <v>-2399.6684030845418</v>
      </c>
      <c r="BZ163" s="4">
        <f>step*-SUM('By group'!M$11:M$21)*Population!M163</f>
        <v>-1191.3857027749964</v>
      </c>
      <c r="CA163" s="4">
        <f>step*-SUM('By group'!N$11:N$21)*Population!N163</f>
        <v>0</v>
      </c>
      <c r="CB163" s="13">
        <f>-step*SUM(SCR!O163:AA163)*Population!O163</f>
        <v>-81536.031666140319</v>
      </c>
      <c r="CC163" s="4">
        <f>step*-SUM('By group'!P$11:P$21)*Population!P163</f>
        <v>-78176.162462980894</v>
      </c>
      <c r="CD163" s="4">
        <f>step*-SUM('By group'!Q$11:Q$21)*Population!Q163</f>
        <v>-56982.943779366062</v>
      </c>
      <c r="CE163" s="4">
        <f>step*-SUM('By group'!R$11:R$21)*Population!R163</f>
        <v>-23451.262866020545</v>
      </c>
      <c r="CF163" s="4">
        <f>step*-SUM('By group'!S$11:S$21)*Population!S163</f>
        <v>-7009.9592957220775</v>
      </c>
      <c r="CG163" s="4">
        <f>step*-SUM('By group'!T$11:T$21)*Population!T163</f>
        <v>-3362.7277672510863</v>
      </c>
      <c r="CH163" s="4">
        <f>step*-SUM('By group'!U$11:U$21)*Population!U163</f>
        <v>0</v>
      </c>
      <c r="CI163" s="4">
        <f>step*-SUM('By group'!V$11:V$21)*Population!V163</f>
        <v>0</v>
      </c>
      <c r="CJ163" s="4">
        <f>step*-SUM('By group'!W$11:W$21)*Population!W163</f>
        <v>0</v>
      </c>
      <c r="CK163" s="4">
        <f>step*-SUM('By group'!X$11:X$21)*Population!X163</f>
        <v>0</v>
      </c>
      <c r="CL163" s="4">
        <f>step*-SUM('By group'!Y$11:Y$21)*Population!Y163</f>
        <v>-1184.1304110517892</v>
      </c>
      <c r="CM163" s="4">
        <f>step*-SUM('By group'!Z$11:Z$21)*Population!Z163</f>
        <v>-587.53194181428591</v>
      </c>
      <c r="CN163" s="4">
        <f>step*-SUM('By group'!AA$11:AA$21)*Population!AA163</f>
        <v>0</v>
      </c>
      <c r="CO163" s="13">
        <f>-step*SUM(SCR!AB163:AN163)*Population!AB163</f>
        <v>-5774.9301674595436</v>
      </c>
      <c r="CP163" s="4">
        <f>step*-SUM('By group'!AC$11:AC$21)*Population!AC163</f>
        <v>-5547.1278093147384</v>
      </c>
      <c r="CQ163" s="4">
        <f>step*-SUM('By group'!AD$11:AD$21)*Population!AD163</f>
        <v>-4065.712828985872</v>
      </c>
      <c r="CR163" s="4">
        <f>step*-SUM('By group'!AE$11:AE$21)*Population!AE163</f>
        <v>-1686.1269255983411</v>
      </c>
      <c r="CS163" s="4">
        <f>step*-SUM('By group'!AF$11:AF$21)*Population!AF163</f>
        <v>-506.94555919406713</v>
      </c>
      <c r="CT163" s="4">
        <f>step*-SUM('By group'!AG$11:AG$21)*Population!AG163</f>
        <v>-244.2044346098603</v>
      </c>
      <c r="CU163" s="4">
        <f>step*-SUM('By group'!AH$11:AH$21)*Population!AH163</f>
        <v>0</v>
      </c>
      <c r="CV163" s="4">
        <f>step*-SUM('By group'!AI$11:AI$21)*Population!AI163</f>
        <v>0</v>
      </c>
      <c r="CW163" s="4">
        <f>step*-SUM('By group'!AJ$11:AJ$21)*Population!AJ163</f>
        <v>0</v>
      </c>
      <c r="CX163" s="4">
        <f>step*-SUM('By group'!AK$11:AK$21)*Population!AK163</f>
        <v>0</v>
      </c>
      <c r="CY163" s="4">
        <f>step*-SUM('By group'!AL$11:AL$21)*Population!AL163</f>
        <v>-86.679676041832025</v>
      </c>
      <c r="CZ163" s="4">
        <f>step*-SUM('By group'!AM$11:AM$21)*Population!AM163</f>
        <v>-43.365694997205672</v>
      </c>
      <c r="DA163" s="4">
        <f>step*-SUM('By group'!AN$11:AN$21)*Population!AN163</f>
        <v>0</v>
      </c>
      <c r="DB163" s="13">
        <f>-step*SUM(SCR!AO163:BA163)*Population!AO163</f>
        <v>-19107.884757065091</v>
      </c>
      <c r="DC163" s="4">
        <f>step*-SUM('By group'!AP$11:AP$21)*Population!AP163</f>
        <v>-18320.954499426949</v>
      </c>
      <c r="DD163" s="4">
        <f>step*-SUM('By group'!AQ$11:AQ$21)*Population!AQ163</f>
        <v>-13354.263394397367</v>
      </c>
      <c r="DE163" s="4">
        <f>step*-SUM('By group'!AR$11:AR$21)*Population!AR163</f>
        <v>-5495.0262633131451</v>
      </c>
      <c r="DF163" s="4">
        <f>step*-SUM('By group'!AS$11:AS$21)*Population!AS163</f>
        <v>-1642.1284234813047</v>
      </c>
      <c r="DG163" s="4">
        <f>step*-SUM('By group'!AT$11:AT$21)*Population!AT163</f>
        <v>-787.50695053482491</v>
      </c>
      <c r="DH163" s="4">
        <f>step*-SUM('By group'!AU$11:AU$21)*Population!AU163</f>
        <v>0</v>
      </c>
      <c r="DI163" s="4">
        <f>step*-SUM('By group'!AV$11:AV$21)*Population!AV163</f>
        <v>0</v>
      </c>
      <c r="DJ163" s="4">
        <f>step*-SUM('By group'!AW$11:AW$21)*Population!AW163</f>
        <v>0</v>
      </c>
      <c r="DK163" s="4">
        <f>step*-SUM('By group'!AX$11:AX$21)*Population!AX163</f>
        <v>0</v>
      </c>
      <c r="DL163" s="4">
        <f>step*-SUM('By group'!AY$11:AY$21)*Population!AY163</f>
        <v>-277.06190450306497</v>
      </c>
      <c r="DM163" s="4">
        <f>step*-SUM('By group'!AZ$11:AZ$21)*Population!AZ163</f>
        <v>-137.28749723405579</v>
      </c>
      <c r="DN163" s="4">
        <f>step*-SUM('By group'!BA$11:BA$21)*Population!BA163</f>
        <v>0</v>
      </c>
      <c r="DO163" s="13">
        <f>-step*SUM(SCR!BB163:BN163)*Population!BB163</f>
        <v>-8910.6458149848349</v>
      </c>
      <c r="DP163" s="4">
        <f>step*-SUM('By group'!BC$11:BC$21)*Population!BC163</f>
        <v>-8394.1728064091531</v>
      </c>
      <c r="DQ163" s="4">
        <f>step*-SUM('By group'!BD$11:BD$21)*Population!BD163</f>
        <v>-5805.8670084544701</v>
      </c>
      <c r="DR163" s="4">
        <f>step*-SUM('By group'!BE$11:BE$21)*Population!BE163</f>
        <v>-2221.5694994780597</v>
      </c>
      <c r="DS163" s="4">
        <f>step*-SUM('By group'!BF$11:BF$21)*Population!BF163</f>
        <v>-628.05544566992035</v>
      </c>
      <c r="DT163" s="4">
        <f>step*-SUM('By group'!BG$11:BG$21)*Population!BG163</f>
        <v>-289.44455383152518</v>
      </c>
      <c r="DU163" s="4">
        <f>step*-SUM('By group'!BH$11:BH$21)*Population!BH163</f>
        <v>0</v>
      </c>
      <c r="DV163" s="4">
        <f>step*-SUM('By group'!BI$11:BI$21)*Population!BI163</f>
        <v>0</v>
      </c>
      <c r="DW163" s="4">
        <f>step*-SUM('By group'!BJ$11:BJ$21)*Population!BJ163</f>
        <v>0</v>
      </c>
      <c r="DX163" s="4">
        <f>step*-SUM('By group'!BK$11:BK$21)*Population!BK163</f>
        <v>0</v>
      </c>
      <c r="DY163" s="4">
        <f>step*-SUM('By group'!BL$11:BL$21)*Population!BL163</f>
        <v>-94.560543650798948</v>
      </c>
      <c r="DZ163" s="4">
        <f>step*-SUM('By group'!BM$11:BM$21)*Population!BM163</f>
        <v>-43.336368770931593</v>
      </c>
      <c r="EA163" s="4">
        <f>step*-SUM('By group'!BN$11:BN$21)*Population!BN163</f>
        <v>0</v>
      </c>
      <c r="EB163" s="52">
        <v>0</v>
      </c>
      <c r="EC163" s="4">
        <f t="shared" si="196"/>
        <v>164845.29284053415</v>
      </c>
      <c r="ED163" s="4">
        <f t="shared" si="196"/>
        <v>158072.58844996995</v>
      </c>
      <c r="EE163" s="4">
        <f t="shared" si="197"/>
        <v>115264.22583410454</v>
      </c>
      <c r="EF163" s="4">
        <f t="shared" si="198"/>
        <v>47462.59366282585</v>
      </c>
      <c r="EG163" s="4">
        <f t="shared" si="199"/>
        <v>14193.231427762665</v>
      </c>
      <c r="EH163" s="4">
        <f t="shared" si="199"/>
        <v>6810.6570725861402</v>
      </c>
      <c r="EI163" s="4">
        <v>0</v>
      </c>
      <c r="EJ163" s="4">
        <f t="shared" si="200"/>
        <v>0</v>
      </c>
      <c r="EK163" s="4">
        <f t="shared" si="201"/>
        <v>0</v>
      </c>
      <c r="EL163" s="4">
        <f t="shared" si="202"/>
        <v>0</v>
      </c>
      <c r="EM163" s="4">
        <f t="shared" si="203"/>
        <v>2399.6684030845418</v>
      </c>
      <c r="EN163" s="4">
        <f t="shared" si="204"/>
        <v>1191.3857027749964</v>
      </c>
      <c r="EO163" s="52">
        <v>0</v>
      </c>
      <c r="EP163" s="4">
        <f t="shared" si="205"/>
        <v>81536.031666140319</v>
      </c>
      <c r="EQ163" s="4">
        <f t="shared" si="206"/>
        <v>78176.162462980894</v>
      </c>
      <c r="ER163" s="4">
        <f t="shared" si="207"/>
        <v>56982.943779366062</v>
      </c>
      <c r="ES163" s="4">
        <f t="shared" si="208"/>
        <v>23451.262866020545</v>
      </c>
      <c r="ET163" s="4">
        <f t="shared" si="209"/>
        <v>7009.9592957220775</v>
      </c>
      <c r="EU163" s="4">
        <f t="shared" si="210"/>
        <v>3362.7277672510863</v>
      </c>
      <c r="EV163" s="4">
        <v>0</v>
      </c>
      <c r="EW163" s="4">
        <f t="shared" si="211"/>
        <v>0</v>
      </c>
      <c r="EX163" s="4">
        <f t="shared" si="212"/>
        <v>0</v>
      </c>
      <c r="EY163" s="4">
        <f t="shared" si="213"/>
        <v>0</v>
      </c>
      <c r="EZ163" s="4">
        <f t="shared" si="214"/>
        <v>1184.1304110517892</v>
      </c>
      <c r="FA163" s="4">
        <f t="shared" si="215"/>
        <v>587.53194181428591</v>
      </c>
      <c r="FB163" s="52">
        <v>0</v>
      </c>
      <c r="FC163" s="4">
        <f t="shared" si="216"/>
        <v>5774.9301674595436</v>
      </c>
      <c r="FD163" s="4">
        <f t="shared" si="217"/>
        <v>5547.1278093147384</v>
      </c>
      <c r="FE163" s="4">
        <f t="shared" si="218"/>
        <v>4065.712828985872</v>
      </c>
      <c r="FF163" s="4">
        <f t="shared" si="219"/>
        <v>1686.1269255983411</v>
      </c>
      <c r="FG163" s="4">
        <f t="shared" si="220"/>
        <v>506.94555919406713</v>
      </c>
      <c r="FH163" s="4">
        <f t="shared" si="221"/>
        <v>244.2044346098603</v>
      </c>
      <c r="FI163" s="4">
        <v>0</v>
      </c>
      <c r="FJ163" s="4">
        <f t="shared" si="222"/>
        <v>0</v>
      </c>
      <c r="FK163" s="4">
        <f t="shared" si="223"/>
        <v>0</v>
      </c>
      <c r="FL163" s="4">
        <f t="shared" si="224"/>
        <v>0</v>
      </c>
      <c r="FM163" s="4">
        <f t="shared" si="225"/>
        <v>86.679676041832025</v>
      </c>
      <c r="FN163" s="9">
        <f t="shared" si="226"/>
        <v>43.365694997205672</v>
      </c>
      <c r="FO163" s="4">
        <v>0</v>
      </c>
      <c r="FP163" s="4">
        <f t="shared" si="227"/>
        <v>19107.884757065091</v>
      </c>
      <c r="FQ163" s="4">
        <f t="shared" si="228"/>
        <v>18320.954499426949</v>
      </c>
      <c r="FR163" s="4">
        <f t="shared" si="229"/>
        <v>13354.263394397367</v>
      </c>
      <c r="FS163" s="4">
        <f t="shared" si="230"/>
        <v>5495.0262633131451</v>
      </c>
      <c r="FT163" s="4">
        <f t="shared" si="231"/>
        <v>1642.1284234813047</v>
      </c>
      <c r="FU163" s="4">
        <f t="shared" si="232"/>
        <v>787.50695053482491</v>
      </c>
      <c r="FV163" s="4">
        <v>0</v>
      </c>
      <c r="FW163" s="4">
        <f t="shared" si="233"/>
        <v>0</v>
      </c>
      <c r="FX163" s="4">
        <f t="shared" si="234"/>
        <v>0</v>
      </c>
      <c r="FY163" s="4">
        <f t="shared" si="235"/>
        <v>0</v>
      </c>
      <c r="FZ163" s="4">
        <f t="shared" si="236"/>
        <v>277.06190450306497</v>
      </c>
      <c r="GA163" s="4">
        <f t="shared" si="237"/>
        <v>137.28749723405579</v>
      </c>
      <c r="GB163" s="4">
        <v>0</v>
      </c>
      <c r="GC163" s="4">
        <f t="shared" si="238"/>
        <v>8910.6458149848349</v>
      </c>
      <c r="GD163" s="4">
        <f t="shared" si="179"/>
        <v>8394.1728064091531</v>
      </c>
      <c r="GE163" s="4">
        <f t="shared" si="180"/>
        <v>5805.8670084544701</v>
      </c>
      <c r="GF163" s="4">
        <f t="shared" si="181"/>
        <v>2221.5694994780597</v>
      </c>
      <c r="GG163" s="4">
        <f t="shared" si="182"/>
        <v>628.05544566992035</v>
      </c>
      <c r="GH163" s="4">
        <f t="shared" si="183"/>
        <v>289.44455383152518</v>
      </c>
      <c r="GI163" s="4">
        <v>0</v>
      </c>
      <c r="GJ163" s="4">
        <f t="shared" si="239"/>
        <v>0</v>
      </c>
      <c r="GK163" s="4">
        <f t="shared" si="240"/>
        <v>0</v>
      </c>
      <c r="GL163" s="4">
        <f t="shared" si="184"/>
        <v>0</v>
      </c>
      <c r="GM163" s="4">
        <f t="shared" si="185"/>
        <v>94.560543650798948</v>
      </c>
      <c r="GN163" s="4">
        <f t="shared" si="186"/>
        <v>43.336368770931593</v>
      </c>
      <c r="GO163" s="52">
        <v>0</v>
      </c>
      <c r="GP163" s="4">
        <f>step*(-'By group'!C$32*Population!C163+'By group'!I$33*Population!I163)</f>
        <v>0</v>
      </c>
      <c r="GQ163" s="4">
        <f>step*(-'By group'!D$32*Population!D163+'By group'!J$33*Population!J163)</f>
        <v>0</v>
      </c>
      <c r="GR163" s="4">
        <f>step*(-'By group'!E$32*Population!E163+'By group'!K$33*Population!K163)</f>
        <v>0</v>
      </c>
      <c r="GS163" s="4">
        <f>step*(-'By group'!F$32*Population!F163+'By group'!L$33*Population!L163)</f>
        <v>-5896.781512339061</v>
      </c>
      <c r="GT163" s="4">
        <f>step*(-'By group'!G$32*Population!G163+'By group'!M$33*Population!M163)</f>
        <v>-766.43856312973003</v>
      </c>
      <c r="GU163" s="4">
        <f>step*(-'By group'!H$32*Population!H163+'By group'!N$33*Population!N163)</f>
        <v>-670.57215328498626</v>
      </c>
      <c r="GV163" s="46">
        <f t="shared" si="241"/>
        <v>0</v>
      </c>
      <c r="GW163" s="14">
        <f t="shared" si="242"/>
        <v>0</v>
      </c>
      <c r="GX163" s="4">
        <f t="shared" si="243"/>
        <v>0</v>
      </c>
      <c r="GY163" s="4">
        <f t="shared" si="244"/>
        <v>5896.781512339061</v>
      </c>
      <c r="GZ163" s="4">
        <f t="shared" si="245"/>
        <v>766.43856312973003</v>
      </c>
      <c r="HA163" s="4">
        <f t="shared" si="246"/>
        <v>670.57215328498626</v>
      </c>
      <c r="HB163" s="8">
        <v>0</v>
      </c>
      <c r="HC163" s="4">
        <f>step*(-'By group'!P$32*Population!P163+'By group'!V$33*Population!V163)</f>
        <v>0</v>
      </c>
      <c r="HD163" s="4">
        <f>step*(-'By group'!Q$32*Population!Q163+'By group'!W$33*Population!W163)</f>
        <v>0</v>
      </c>
      <c r="HE163" s="4">
        <f>step*(-'By group'!R$32*Population!R163+'By group'!X$33*Population!X163)</f>
        <v>0</v>
      </c>
      <c r="HF163" s="4">
        <f>step*(-'By group'!S$32*Population!S163+'By group'!Y$33*Population!Y163)</f>
        <v>-2912.914442335144</v>
      </c>
      <c r="HG163" s="4">
        <f>step*(-'By group'!T$32*Population!T163+'By group'!Z$33*Population!Z163)</f>
        <v>-378.77958254307435</v>
      </c>
      <c r="HH163" s="4">
        <f>step*(-'By group'!U$32*Population!U163+'By group'!AA$33*Population!AA163)</f>
        <v>-331.24095299945009</v>
      </c>
      <c r="HI163" s="14">
        <f t="shared" si="247"/>
        <v>0</v>
      </c>
      <c r="HJ163" s="46">
        <f t="shared" si="248"/>
        <v>0</v>
      </c>
      <c r="HK163" s="4">
        <f t="shared" si="249"/>
        <v>0</v>
      </c>
      <c r="HL163" s="4">
        <f t="shared" si="250"/>
        <v>2912.914442335144</v>
      </c>
      <c r="HM163" s="4">
        <f t="shared" si="251"/>
        <v>378.77958254307435</v>
      </c>
      <c r="HN163" s="9">
        <f t="shared" si="252"/>
        <v>331.24095299945009</v>
      </c>
      <c r="HO163" s="4">
        <v>0</v>
      </c>
      <c r="HP163" s="4">
        <f>step*(-'By group'!AC$32*Population!AC163+'By group'!AI$33*Population!AI163)</f>
        <v>0</v>
      </c>
      <c r="HQ163" s="4">
        <f>step*(-'By group'!AD$32*Population!AD163+'By group'!AJ$33*Population!AJ163)</f>
        <v>0</v>
      </c>
      <c r="HR163" s="4">
        <f>step*(-'By group'!AE$32*Population!AE163+'By group'!AK$33*Population!AK163)</f>
        <v>0</v>
      </c>
      <c r="HS163" s="4">
        <f>step*(-'By group'!AF$32*Population!AF163+'By group'!AL$33*Population!AL163)</f>
        <v>-210.13294157611756</v>
      </c>
      <c r="HT163" s="4">
        <f>step*(-'By group'!AG$32*Population!AG163+'By group'!AM$33*Population!AM163)</f>
        <v>-27.158039423369228</v>
      </c>
      <c r="HU163" s="4">
        <f>step*(-'By group'!AH$32*Population!AH163+'By group'!AN$33*Population!AN163)</f>
        <v>-23.911090729582988</v>
      </c>
      <c r="HV163" s="14">
        <f t="shared" si="253"/>
        <v>0</v>
      </c>
      <c r="HW163" s="46">
        <f t="shared" si="254"/>
        <v>0</v>
      </c>
      <c r="HX163" s="4">
        <f t="shared" si="255"/>
        <v>0</v>
      </c>
      <c r="HY163" s="4">
        <f t="shared" si="256"/>
        <v>210.13294157611756</v>
      </c>
      <c r="HZ163" s="4">
        <f t="shared" si="257"/>
        <v>27.158039423369228</v>
      </c>
      <c r="IA163" s="4">
        <f t="shared" si="258"/>
        <v>23.911090729582988</v>
      </c>
      <c r="IB163" s="8">
        <v>0</v>
      </c>
      <c r="IC163" s="4">
        <f>step*(-'By group'!AP$32*Population!AP163+'By group'!AV$33*Population!AV163)</f>
        <v>0</v>
      </c>
      <c r="ID163" s="4">
        <f>step*(-'By group'!AQ$32*Population!AQ163+'By group'!AW$33*Population!AW163)</f>
        <v>0</v>
      </c>
      <c r="IE163" s="4">
        <f>step*(-'By group'!AR$32*Population!AR163+'By group'!AX$33*Population!AX163)</f>
        <v>0</v>
      </c>
      <c r="IF163" s="4">
        <f>step*(-'By group'!AS$32*Population!AS163+'By group'!AY$33*Population!AY163)</f>
        <v>-682.53325948911993</v>
      </c>
      <c r="IG163" s="4">
        <f>step*(-'By group'!AT$32*Population!AT163+'By group'!AZ$33*Population!AZ163)</f>
        <v>-88.857641489937109</v>
      </c>
      <c r="IH163" s="4">
        <f>step*(-'By group'!AU$32*Population!AU163+'By group'!BA$33*Population!BA163)</f>
        <v>-77.719908539017297</v>
      </c>
      <c r="II163" s="14">
        <f t="shared" si="187"/>
        <v>0</v>
      </c>
      <c r="IJ163" s="4">
        <f t="shared" si="188"/>
        <v>0</v>
      </c>
      <c r="IK163" s="4">
        <f t="shared" si="259"/>
        <v>0</v>
      </c>
      <c r="IL163" s="4">
        <f t="shared" si="260"/>
        <v>682.53325948911993</v>
      </c>
      <c r="IM163" s="4">
        <f t="shared" si="261"/>
        <v>88.857641489937109</v>
      </c>
      <c r="IN163" s="4">
        <f t="shared" si="262"/>
        <v>77.719908539017297</v>
      </c>
      <c r="IO163" s="8">
        <v>0</v>
      </c>
      <c r="IP163" s="4">
        <f>step*(-'By group'!BC$32*Population!BC163+'By group'!BI$33*Population!BI163)</f>
        <v>0</v>
      </c>
      <c r="IQ163" s="4">
        <f>step*(-'By group'!BD$32*Population!BD163+'By group'!BJ$33*Population!BJ163)</f>
        <v>0</v>
      </c>
      <c r="IR163" s="4">
        <f>step*(-'By group'!BE$32*Population!BE163+'By group'!BK$33*Population!BK163)</f>
        <v>0</v>
      </c>
      <c r="IS163" s="4">
        <f>step*(-'By group'!BF$32*Population!BF163+'By group'!BL$33*Population!BL163)</f>
        <v>-266.74745100956068</v>
      </c>
      <c r="IT163" s="4">
        <f>step*(-'By group'!BG$32*Population!BG163+'By group'!BM$33*Population!BM163)</f>
        <v>-36.220726380839238</v>
      </c>
      <c r="IU163" s="4">
        <f>step*(-'By group'!BH$32*Population!BH163+'By group'!BN$33*Population!BN163)</f>
        <v>-29.641801742386541</v>
      </c>
      <c r="IV163" s="14">
        <f t="shared" si="189"/>
        <v>0</v>
      </c>
      <c r="IW163" s="4">
        <f t="shared" si="190"/>
        <v>0</v>
      </c>
      <c r="IX163" s="4">
        <f t="shared" si="191"/>
        <v>0</v>
      </c>
      <c r="IY163" s="4">
        <f t="shared" si="192"/>
        <v>266.74745100956068</v>
      </c>
      <c r="IZ163" s="4">
        <f t="shared" si="193"/>
        <v>36.220726380839238</v>
      </c>
      <c r="JA163" s="4">
        <f t="shared" si="194"/>
        <v>29.641801742386541</v>
      </c>
      <c r="JB163" s="75">
        <f>step*(+prop_idu_male*'By group'!BB$9*Population!BB163-'By group'!B$8*Population!B163)</f>
        <v>-1153.7753572839761</v>
      </c>
      <c r="JC163" s="46">
        <f>step*(+prop_idu_male*'By group'!BC$9*Population!BC163-'By group'!C$8*Population!C163)</f>
        <v>-6.8963286857293999</v>
      </c>
      <c r="JD163" s="46">
        <f>step*(+prop_idu_male*'By group'!BD$9*Population!BD163-'By group'!D$8*Population!D163)</f>
        <v>-20.266029002762764</v>
      </c>
      <c r="JE163" s="46">
        <f>step*(+prop_idu_male*'By group'!BE$9*Population!BE163-'By group'!E$8*Population!E163)</f>
        <v>-21.065413432039257</v>
      </c>
      <c r="JF163" s="46">
        <f>step*(+prop_idu_male*'By group'!BF$9*Population!BF163-'By group'!F$8*Population!F163)</f>
        <v>-6.3429491790774275</v>
      </c>
      <c r="JG163" s="46">
        <f>step*(+prop_idu_male*'By group'!BG$9*Population!BG163-'By group'!G$8*Population!G163)</f>
        <v>-1.2231980286780959</v>
      </c>
      <c r="JH163" s="46">
        <f>step*(+prop_idu_male*'By group'!BH$9*Population!BH163-'By group'!H$8*Population!H163)</f>
        <v>-1.0371244455387891</v>
      </c>
      <c r="JI163" s="46">
        <f>step*(+prop_idu_male*'By group'!BI$9*Population!BI163-'By group'!I$8*Population!I163)</f>
        <v>0</v>
      </c>
      <c r="JJ163" s="46">
        <f>step*(+prop_idu_male*'By group'!BJ$9*Population!BJ163-'By group'!J$8*Population!J163)</f>
        <v>0</v>
      </c>
      <c r="JK163" s="46">
        <f>step*(+prop_idu_male*'By group'!BK$9*Population!BK163-'By group'!K$8*Population!K163)</f>
        <v>0</v>
      </c>
      <c r="JL163" s="46">
        <f>step*(+prop_idu_male*'By group'!BL$9*Population!BL163-'By group'!L$8*Population!L163)</f>
        <v>-2.1727230983226242</v>
      </c>
      <c r="JM163" s="46">
        <f>step*(+prop_idu_male*'By group'!BM$9*Population!BM163-'By group'!M$8*Population!M163)</f>
        <v>-1.0873784177247605</v>
      </c>
      <c r="JN163" s="46">
        <f>step*(+prop_idu_male*'By group'!BN$9*Population!BN163-'By group'!N$8*Population!N163)</f>
        <v>-0.87538523287106063</v>
      </c>
      <c r="JO163" s="45">
        <f>step*(+(1-prop_idu_male)*'By group'!BB$9*Population!BB163-'By group'!O$8*Population!O163-'By group'!O$6*Population!O163+'By group'!AB$7*Population!AB163)</f>
        <v>-8636.4729848936877</v>
      </c>
      <c r="JP163" s="46">
        <f>step*(+(1-prop_idu_male)*'By group'!BC$9*Population!BC163-'By group'!P$8*Population!P163-'By group'!P$6*Population!P163+'By group'!AC$7*Population!AC163)</f>
        <v>-13.242012154564188</v>
      </c>
      <c r="JQ163" s="46">
        <f>step*(+(1-prop_idu_male)*'By group'!BD$9*Population!BD163-'By group'!Q$8*Population!Q163-'By group'!Q$6*Population!Q163+'By group'!AD$7*Population!AD163)</f>
        <v>-38.422288960239229</v>
      </c>
      <c r="JR163" s="46">
        <f>step*(+(1-prop_idu_male)*'By group'!BE$9*Population!BE163-'By group'!R$8*Population!R163-'By group'!R$6*Population!R163+'By group'!AE$7*Population!AE163)</f>
        <v>-39.259776041269959</v>
      </c>
      <c r="JS163" s="46">
        <f>step*(+(1-prop_idu_male)*'By group'!BF$9*Population!BF163-'By group'!S$8*Population!S163-'By group'!S$6*Population!S163+'By group'!AF$7*Population!AF163)</f>
        <v>-11.672801921474615</v>
      </c>
      <c r="JT163" s="46">
        <f>step*(+(1-prop_idu_male)*'By group'!BG$9*Population!BG163-'By group'!T$8*Population!T163-'By group'!T$6*Population!T163+'By group'!AG$7*Population!AG163)</f>
        <v>-2.2310411815931337</v>
      </c>
      <c r="JU163" s="46">
        <f>step*(+(1-prop_idu_male)*'By group'!BH$9*Population!BH163-'By group'!U$8*Population!U163-'By group'!U$6*Population!U163+'By group'!AH$7*Population!AH163)</f>
        <v>-1.8630279682053379</v>
      </c>
      <c r="JV163" s="46">
        <f>step*(+(1-prop_idu_male)*'By group'!BI$9*Population!BI163-'By group'!V$8*Population!V163-'By group'!V$6*Population!V163+'By group'!AI$7*Population!AI163)</f>
        <v>0</v>
      </c>
      <c r="JW163" s="46">
        <f>step*(+(1-prop_idu_male)*'By group'!BJ$9*Population!BJ163-'By group'!W$8*Population!W163-'By group'!W$6*Population!W163+'By group'!AJ$7*Population!AJ163)</f>
        <v>0</v>
      </c>
      <c r="JX163" s="46">
        <f>step*(+(1-prop_idu_male)*'By group'!BK$9*Population!BK163-'By group'!X$8*Population!X163-'By group'!X$6*Population!X163+'By group'!AK$7*Population!AK163)</f>
        <v>0</v>
      </c>
      <c r="JY163" s="46">
        <f>step*(+(1-prop_idu_male)*'By group'!BL$9*Population!BL163-'By group'!Y$8*Population!Y163-'By group'!Y$6*Population!Y163+'By group'!AL$7*Population!AL163)</f>
        <v>-3.8981927490804447</v>
      </c>
      <c r="JZ163" s="46">
        <f>step*(+(1-prop_idu_male)*'By group'!BM$9*Population!BM163-'By group'!Z$8*Population!Z163-'By group'!Z$6*Population!Z163+'By group'!AM$7*Population!AM163)</f>
        <v>-1.9184370215771582</v>
      </c>
      <c r="KA163" s="76">
        <f>step*(+(1-prop_idu_male)*'By group'!BN$9*Population!BN163-'By group'!AA$8*Population!AA163-'By group'!AA$6*Population!AA163+'By group'!AN$7*Population!AN163)</f>
        <v>-1.5153618294675373</v>
      </c>
      <c r="KB163" s="46">
        <f>step*(+'By group'!O$6*Population!O163-'By group'!AB$7*Population!AB163)</f>
        <v>7390.3289532427352</v>
      </c>
      <c r="KC163" s="46">
        <f>step*(+'By group'!P$6*Population!P163-'By group'!AC$7*Population!AC163)</f>
        <v>9.5850292156074186</v>
      </c>
      <c r="KD163" s="46">
        <f>step*(+'By group'!Q$6*Population!Q163-'By group'!AD$7*Population!AD163)</f>
        <v>27.722404245380545</v>
      </c>
      <c r="KE163" s="46">
        <f>step*(+'By group'!R$6*Population!R163-'By group'!AE$7*Population!AE163)</f>
        <v>28.200615458103101</v>
      </c>
      <c r="KF163" s="46">
        <f>step*(+'By group'!S$6*Population!S163-'By group'!AF$7*Population!AF163)</f>
        <v>8.3562389073145518</v>
      </c>
      <c r="KG163" s="46">
        <f>step*(+'By group'!T$6*Population!T163-'By group'!AG$7*Population!AG163)</f>
        <v>1.5932289746026997</v>
      </c>
      <c r="KH163" s="46">
        <f>step*(+'By group'!U$6*Population!U163-'By group'!AH$7*Population!AH163)</f>
        <v>1.3246929906621667</v>
      </c>
      <c r="KI163" s="46">
        <f>step*(+'By group'!V$6*Population!V163-'By group'!AI$7*Population!AI163)</f>
        <v>0</v>
      </c>
      <c r="KJ163" s="46">
        <f>step*(+'By group'!W$6*Population!W163-'By group'!AJ$7*Population!AJ163)</f>
        <v>0</v>
      </c>
      <c r="KK163" s="46">
        <f>step*(+'By group'!X$6*Population!X163-'By group'!AK$7*Population!AK163)</f>
        <v>0</v>
      </c>
      <c r="KL163" s="46">
        <f>step*(+'By group'!Y$6*Population!Y163-'By group'!AL$7*Population!AL163)</f>
        <v>2.770798664219134</v>
      </c>
      <c r="KM163" s="46">
        <f>step*(+'By group'!Z$6*Population!Z163-'By group'!AM$7*Population!AM163)</f>
        <v>1.3569069010254315</v>
      </c>
      <c r="KN163" s="46">
        <f>step*(+'By group'!AA$6*Population!AA163-'By group'!AN$7*Population!AN163)</f>
        <v>1.0656036182892312</v>
      </c>
      <c r="KO163" s="45">
        <v>0</v>
      </c>
      <c r="KP163" s="46">
        <v>0</v>
      </c>
      <c r="KQ163" s="46">
        <v>0</v>
      </c>
      <c r="KR163" s="46">
        <v>0</v>
      </c>
      <c r="KS163" s="46">
        <v>0</v>
      </c>
      <c r="KT163" s="46">
        <v>0</v>
      </c>
      <c r="KU163" s="46">
        <v>0</v>
      </c>
      <c r="KV163" s="46">
        <v>0</v>
      </c>
      <c r="KW163" s="46">
        <v>0</v>
      </c>
      <c r="KX163" s="46">
        <v>0</v>
      </c>
      <c r="KY163" s="46">
        <v>0</v>
      </c>
      <c r="KZ163" s="46">
        <v>0</v>
      </c>
      <c r="LA163" s="46">
        <v>0</v>
      </c>
      <c r="LB163" s="188">
        <f>step*(-'By group'!BB$9*Population!BB163+'By group'!B$8*Population!B163+'By group'!O$8*Population!O163)</f>
        <v>2399.9193889349267</v>
      </c>
      <c r="LC163" s="189">
        <f>step*(-'By group'!BC$9*Population!BC163+'By group'!C$8*Population!C163+'By group'!P$8*Population!P163)</f>
        <v>10.55331162468617</v>
      </c>
      <c r="LD163" s="189">
        <f>step*(-'By group'!BD$9*Population!BD163+'By group'!D$8*Population!D163+'By group'!Q$8*Population!Q163)</f>
        <v>30.96591371762144</v>
      </c>
      <c r="LE163" s="189">
        <f>step*(-'By group'!BE$9*Population!BE163+'By group'!E$8*Population!E163+'By group'!R$8*Population!R163)</f>
        <v>32.124574015206107</v>
      </c>
      <c r="LF163" s="189">
        <f>step*(-'By group'!BF$9*Population!BF163+'By group'!F$8*Population!F163+'By group'!S$8*Population!S163)</f>
        <v>9.6595121932374894</v>
      </c>
      <c r="LG163" s="189">
        <f>step*(-'By group'!BG$9*Population!BG163+'By group'!G$8*Population!G163+'By group'!T$8*Population!T163)</f>
        <v>1.8610102356685303</v>
      </c>
      <c r="LH163" s="189">
        <f>step*(-'By group'!BH$9*Population!BH163+'By group'!H$8*Population!H163+'By group'!U$8*Population!U163)</f>
        <v>1.5754594230819603</v>
      </c>
      <c r="LI163" s="189">
        <f>step*(-'By group'!BI$9*Population!BI163+'By group'!I$8*Population!I163+'By group'!V$8*Population!V163)</f>
        <v>0</v>
      </c>
      <c r="LJ163" s="189">
        <f>step*(-'By group'!BJ$9*Population!BJ163+'By group'!J$8*Population!J163+'By group'!W$8*Population!W163)</f>
        <v>0</v>
      </c>
      <c r="LK163" s="189">
        <f>step*(-'By group'!BK$9*Population!BK163+'By group'!K$8*Population!K163+'By group'!X$8*Population!X163)</f>
        <v>0</v>
      </c>
      <c r="LL163" s="189">
        <f>step*(-'By group'!BL$9*Population!BL163+'By group'!L$8*Population!L163+'By group'!Y$8*Population!Y163)</f>
        <v>3.3001171831839349</v>
      </c>
      <c r="LM163" s="189">
        <f>step*(-'By group'!BM$9*Population!BM163+'By group'!M$8*Population!M163+'By group'!Z$8*Population!Z163)</f>
        <v>1.6489085382764874</v>
      </c>
      <c r="LN163" s="189">
        <f>step*(-'By group'!BN$9*Population!BN163+'By group'!N$8*Population!N163+'By group'!AA$8*Population!AA163)</f>
        <v>1.3251434440493668</v>
      </c>
    </row>
    <row r="164" spans="1:326" x14ac:dyDescent="0.25">
      <c r="A164">
        <f t="shared" si="195"/>
        <v>80</v>
      </c>
      <c r="B164" s="52">
        <f>step*((-'By group'!B$4-'By group'!B$5-'By group'!B$22)*Population!B164+'By group'!B$3*Population!$BO164)</f>
        <v>231159.97320126591</v>
      </c>
      <c r="C164" s="4">
        <f>step*((-'By group'!C$4-'By group'!C$5-'By group'!C$22)*Population!C164+'By group'!C$3*Population!$BO164)</f>
        <v>-6340.6197189539862</v>
      </c>
      <c r="D164" s="4">
        <f>step*((-'By group'!D$4-'By group'!D$5-'By group'!D$22)*Population!D164+'By group'!D$3*Population!$BO164)</f>
        <v>-41611.489076070284</v>
      </c>
      <c r="E164" s="4">
        <f>step*((-'By group'!E$4-'By group'!E$5-'By group'!E$22)*Population!E164+'By group'!E$3*Population!$BO164)</f>
        <v>-66634.242116140857</v>
      </c>
      <c r="F164" s="4">
        <f>step*((-'By group'!F$4-'By group'!F$5-'By group'!F$22)*Population!F164+'By group'!F$3*Population!$BO164)</f>
        <v>-27042.96834430029</v>
      </c>
      <c r="G164" s="4">
        <f>step*((-'By group'!G$4-'By group'!G$5-'By group'!G$22)*Population!G164+'By group'!G$3*Population!$BO164)</f>
        <v>-6556.6344227231966</v>
      </c>
      <c r="H164" s="4">
        <f>step*((-'By group'!H$4-'By group'!H$5-'By group'!H$22)*Population!H164+'By group'!H$3*Population!$BO164)</f>
        <v>-6091.5240606186071</v>
      </c>
      <c r="I164" s="4">
        <f>step*((-'By group'!I$4-'By group'!I$5-'By group'!I$22)*Population!I164+'By group'!I$3*Population!$BO164)</f>
        <v>0</v>
      </c>
      <c r="J164" s="4">
        <f>step*((-'By group'!J$4-'By group'!J$5-'By group'!J$22)*Population!J164+'By group'!J$3*Population!$BO164)</f>
        <v>0</v>
      </c>
      <c r="K164" s="4">
        <f>step*((-'By group'!K$4-'By group'!K$5-'By group'!K$22)*Population!K164+'By group'!K$3*Population!$BO164)</f>
        <v>0</v>
      </c>
      <c r="L164" s="4">
        <f>step*((-'By group'!L$4-'By group'!L$5-'By group'!L$22)*Population!L164+'By group'!L$3*Population!$BO164)</f>
        <v>-3369.014087847007</v>
      </c>
      <c r="M164" s="4">
        <f>step*((-'By group'!M$4-'By group'!M$5-'By group'!M$22)*Population!M164+'By group'!M$3*Population!$BO164)</f>
        <v>-1911.6104652865188</v>
      </c>
      <c r="N164" s="4">
        <f>step*((-'By group'!N$4-'By group'!N$5-'By group'!N$22)*Population!N164+'By group'!N$3*Population!$BO164)</f>
        <v>-1812.1818065235309</v>
      </c>
      <c r="O164" s="8">
        <f>step*((-'By group'!O$4-'By group'!O$5-'By group'!O$22)*Population!O164+'By group'!O$3*Population!$BO164)</f>
        <v>160216.69183269853</v>
      </c>
      <c r="P164" s="4">
        <f>step*((-'By group'!P$4-'By group'!P$5-'By group'!P$22)*Population!P164+'By group'!P$3*Population!$BO164)</f>
        <v>-3135.8297262186611</v>
      </c>
      <c r="Q164" s="4">
        <f>step*((-'By group'!Q$4-'By group'!Q$5-'By group'!Q$22)*Population!Q164+'By group'!Q$3*Population!$BO164)</f>
        <v>-20571.544057639232</v>
      </c>
      <c r="R164" s="4">
        <f>step*((-'By group'!R$4-'By group'!R$5-'By group'!R$22)*Population!R164+'By group'!R$3*Population!$BO164)</f>
        <v>-32924.259449911333</v>
      </c>
      <c r="S164" s="4">
        <f>step*((-'By group'!S$4-'By group'!S$5-'By group'!S$22)*Population!S164+'By group'!S$3*Population!$BO164)</f>
        <v>-13356.503458064226</v>
      </c>
      <c r="T164" s="4">
        <f>step*((-'By group'!T$4-'By group'!T$5-'By group'!T$22)*Population!T164+'By group'!T$3*Population!$BO164)</f>
        <v>-3237.3391961255106</v>
      </c>
      <c r="U164" s="4">
        <f>step*((-'By group'!U$4-'By group'!U$5-'By group'!U$22)*Population!U164+'By group'!U$3*Population!$BO164)</f>
        <v>-3006.0737377309124</v>
      </c>
      <c r="V164" s="4">
        <f>step*((-'By group'!V$4-'By group'!V$5-'By group'!V$22)*Population!V164+'By group'!V$3*Population!$BO164)</f>
        <v>0</v>
      </c>
      <c r="W164" s="4">
        <f>step*((-'By group'!W$4-'By group'!W$5-'By group'!W$22)*Population!W164+'By group'!W$3*Population!$BO164)</f>
        <v>0</v>
      </c>
      <c r="X164" s="4">
        <f>step*((-'By group'!X$4-'By group'!X$5-'By group'!X$22)*Population!X164+'By group'!X$3*Population!$BO164)</f>
        <v>0</v>
      </c>
      <c r="Y164" s="4">
        <f>step*((-'By group'!Y$4-'By group'!Y$5-'By group'!Y$22)*Population!Y164+'By group'!Y$3*Population!$BO164)</f>
        <v>-1662.4798038868287</v>
      </c>
      <c r="Z164" s="4">
        <f>step*((-'By group'!Z$4-'By group'!Z$5-'By group'!Z$22)*Population!Z164+'By group'!Z$3*Population!$BO164)</f>
        <v>-942.72378753134876</v>
      </c>
      <c r="AA164" s="4">
        <f>step*((-'By group'!AA$4-'By group'!AA$5-'By group'!AA$22)*Population!AA164+'By group'!AA$3*Population!$BO164)</f>
        <v>-893.03722572289428</v>
      </c>
      <c r="AB164" s="8">
        <f>step*((-'By group'!AB$4-'By group'!AB$5-'By group'!AB$22)*Population!AB164+'By group'!AB$3*Population!$BO164)</f>
        <v>-1514.9541100601566</v>
      </c>
      <c r="AC164" s="4">
        <f>step*((-'By group'!AC$4-'By group'!AC$5-'By group'!AC$22)*Population!AC164+'By group'!AC$3*Population!$BO164)</f>
        <v>-222.50520337210244</v>
      </c>
      <c r="AD164" s="4">
        <f>step*((-'By group'!AD$4-'By group'!AD$5-'By group'!AD$22)*Population!AD164+'By group'!AD$3*Population!$BO164)</f>
        <v>-1467.7498873874538</v>
      </c>
      <c r="AE164" s="4">
        <f>step*((-'By group'!AE$4-'By group'!AE$5-'By group'!AE$22)*Population!AE164+'By group'!AE$3*Population!$BO164)</f>
        <v>-2367.1869310587917</v>
      </c>
      <c r="AF164" s="4">
        <f>step*((-'By group'!AF$4-'By group'!AF$5-'By group'!AF$22)*Population!AF164+'By group'!AF$3*Population!$BO164)</f>
        <v>-965.89610170940887</v>
      </c>
      <c r="AG164" s="4">
        <f>step*((-'By group'!AG$4-'By group'!AG$5-'By group'!AG$22)*Population!AG164+'By group'!AG$3*Population!$BO164)</f>
        <v>-235.09387088385975</v>
      </c>
      <c r="AH164" s="4">
        <f>step*((-'By group'!AH$4-'By group'!AH$5-'By group'!AH$22)*Population!AH164+'By group'!AH$3*Population!$BO164)</f>
        <v>-219.90876099220588</v>
      </c>
      <c r="AI164" s="4">
        <f>step*((-'By group'!AI$4-'By group'!AI$5-'By group'!AI$22)*Population!AI164+'By group'!AI$3*Population!$BO164)</f>
        <v>0</v>
      </c>
      <c r="AJ164" s="4">
        <f>step*((-'By group'!AJ$4-'By group'!AJ$5-'By group'!AJ$22)*Population!AJ164+'By group'!AJ$3*Population!$BO164)</f>
        <v>0</v>
      </c>
      <c r="AK164" s="4">
        <f>step*((-'By group'!AK$4-'By group'!AK$5-'By group'!AK$22)*Population!AK164+'By group'!AK$3*Population!$BO164)</f>
        <v>0</v>
      </c>
      <c r="AL164" s="4">
        <f>step*((-'By group'!AL$4-'By group'!AL$5-'By group'!AL$22)*Population!AL164+'By group'!AL$3*Population!$BO164)</f>
        <v>-121.69262270036063</v>
      </c>
      <c r="AM164" s="4">
        <f>step*((-'By group'!AM$4-'By group'!AM$5-'By group'!AM$22)*Population!AM164+'By group'!AM$3*Population!$BO164)</f>
        <v>-69.580617225408432</v>
      </c>
      <c r="AN164" s="4">
        <f>step*((-'By group'!AN$4-'By group'!AN$5-'By group'!AN$22)*Population!AN164+'By group'!AN$3*Population!$BO164)</f>
        <v>-66.554149765542405</v>
      </c>
      <c r="AO164" s="8">
        <f>step*((-'By group'!AO$4-'By group'!AO$5-'By group'!AO$22)*Population!AO164+'By group'!AO$3*Population!$BO164)</f>
        <v>21431.673940206347</v>
      </c>
      <c r="AP164" s="4">
        <f>step*((-'By group'!AP$4-'By group'!AP$5-'By group'!AP$22)*Population!AP164+'By group'!AP$3*Population!$BO164)</f>
        <v>-735.00186308352045</v>
      </c>
      <c r="AQ164" s="4">
        <f>step*((-'By group'!AQ$4-'By group'!AQ$5-'By group'!AQ$22)*Population!AQ164+'By group'!AQ$3*Population!$BO164)</f>
        <v>-4821.8588874572406</v>
      </c>
      <c r="AR164" s="4">
        <f>step*((-'By group'!AR$4-'By group'!AR$5-'By group'!AR$22)*Population!AR164+'By group'!AR$3*Population!$BO164)</f>
        <v>-7716.3048193808181</v>
      </c>
      <c r="AS164" s="4">
        <f>step*((-'By group'!AS$4-'By group'!AS$5-'By group'!AS$22)*Population!AS164+'By group'!AS$3*Population!$BO164)</f>
        <v>-3129.6049140028449</v>
      </c>
      <c r="AT164" s="4">
        <f>step*((-'By group'!AT$4-'By group'!AT$5-'By group'!AT$22)*Population!AT164+'By group'!AT$3*Population!$BO164)</f>
        <v>-758.3483906597786</v>
      </c>
      <c r="AU164" s="4">
        <f>step*((-'By group'!AU$4-'By group'!AU$5-'By group'!AU$22)*Population!AU164+'By group'!AU$3*Population!$BO164)</f>
        <v>-703.62421341144</v>
      </c>
      <c r="AV164" s="4">
        <f>step*((-'By group'!AV$4-'By group'!AV$5-'By group'!AV$22)*Population!AV164+'By group'!AV$3*Population!$BO164)</f>
        <v>0</v>
      </c>
      <c r="AW164" s="4">
        <f>step*((-'By group'!AW$4-'By group'!AW$5-'By group'!AW$22)*Population!AW164+'By group'!AW$3*Population!$BO164)</f>
        <v>0</v>
      </c>
      <c r="AX164" s="4">
        <f>step*((-'By group'!AX$4-'By group'!AX$5-'By group'!AX$22)*Population!AX164+'By group'!AX$3*Population!$BO164)</f>
        <v>0</v>
      </c>
      <c r="AY164" s="4">
        <f>step*((-'By group'!AY$4-'By group'!AY$5-'By group'!AY$22)*Population!AY164+'By group'!AY$3*Population!$BO164)</f>
        <v>-389.11759451201442</v>
      </c>
      <c r="AZ164" s="4">
        <f>step*((-'By group'!AZ$4-'By group'!AZ$5-'By group'!AZ$22)*Population!AZ164+'By group'!AZ$3*Population!$BO164)</f>
        <v>-220.3777598292458</v>
      </c>
      <c r="BA164" s="4">
        <f>step*((-'By group'!BA$4-'By group'!BA$5-'By group'!BA$22)*Population!BA164+'By group'!BA$3*Population!$BO164)</f>
        <v>-208.26435459019137</v>
      </c>
      <c r="BB164" s="8">
        <f>step*((-'By group'!BB$4-'By group'!BB$5-'By group'!BB$22)*Population!BB164+'By group'!BB$3*Population!$BO164)</f>
        <v>6651.1514953612214</v>
      </c>
      <c r="BC164" s="4">
        <f>step*((-'By group'!BC$4-'By group'!BC$5-'By group'!BC$22)*Population!BC164+'By group'!BC$3*Population!$BO164)</f>
        <v>-505.05292549349832</v>
      </c>
      <c r="BD164" s="4">
        <f>step*((-'By group'!BD$4-'By group'!BD$5-'By group'!BD$22)*Population!BD164+'By group'!BD$3*Population!$BO164)</f>
        <v>-2561.6974087947242</v>
      </c>
      <c r="BE164" s="4">
        <f>step*((-'By group'!BE$4-'By group'!BE$5-'By group'!BE$22)*Population!BE164+'By group'!BE$3*Population!$BO164)</f>
        <v>-3564.4169405771704</v>
      </c>
      <c r="BF164" s="4">
        <f>step*((-'By group'!BF$4-'By group'!BF$5-'By group'!BF$22)*Population!BF164+'By group'!BF$3*Population!$BO164)</f>
        <v>-1322.5934685146792</v>
      </c>
      <c r="BG164" s="4">
        <f>step*((-'By group'!BG$4-'By group'!BG$5-'By group'!BG$22)*Population!BG164+'By group'!BG$3*Population!$BO164)</f>
        <v>-301.86183430898018</v>
      </c>
      <c r="BH164" s="4">
        <f>step*((-'By group'!BH$4-'By group'!BH$5-'By group'!BH$22)*Population!BH164+'By group'!BH$3*Population!$BO164)</f>
        <v>-259.56601658961642</v>
      </c>
      <c r="BI164" s="4">
        <f>step*((-'By group'!BI$4-'By group'!BI$5-'By group'!BI$22)*Population!BI164+'By group'!BI$3*Population!$BO164)</f>
        <v>0</v>
      </c>
      <c r="BJ164" s="4">
        <f>step*((-'By group'!BJ$4-'By group'!BJ$5-'By group'!BJ$22)*Population!BJ164+'By group'!BJ$3*Population!$BO164)</f>
        <v>0</v>
      </c>
      <c r="BK164" s="4">
        <f>step*((-'By group'!BK$4-'By group'!BK$5-'By group'!BK$22)*Population!BK164+'By group'!BK$3*Population!$BO164)</f>
        <v>0</v>
      </c>
      <c r="BL164" s="4">
        <f>step*((-'By group'!BL$4-'By group'!BL$5-'By group'!BL$22)*Population!BL164+'By group'!BL$3*Population!$BO164)</f>
        <v>-170.68400270878374</v>
      </c>
      <c r="BM164" s="4">
        <f>step*((-'By group'!BM$4-'By group'!BM$5-'By group'!BM$22)*Population!BM164+'By group'!BM$3*Population!$BO164)</f>
        <v>-86.914844767575175</v>
      </c>
      <c r="BN164" s="4">
        <f>step*((-'By group'!BN$4-'By group'!BN$5-'By group'!BN$22)*Population!BN164+'By group'!BN$3*Population!$BO164)</f>
        <v>-72.741982252191846</v>
      </c>
      <c r="BO164" s="71">
        <f>-step*SUM(SCR!B164:N164)*Population!B164</f>
        <v>-165307.05273368044</v>
      </c>
      <c r="BP164" s="4">
        <f>step*-SUM('By group'!C$11:C$21)*Population!C164</f>
        <v>-158515.49297384964</v>
      </c>
      <c r="BQ164" s="4">
        <f>step*-SUM('By group'!D$11:D$21)*Population!D164</f>
        <v>-115587.46965575079</v>
      </c>
      <c r="BR164" s="4">
        <f>step*-SUM('By group'!E$11:E$21)*Population!E164</f>
        <v>-47595.887225814899</v>
      </c>
      <c r="BS164" s="4">
        <f>step*-SUM('By group'!F$11:F$21)*Population!F164</f>
        <v>-14233.14123384226</v>
      </c>
      <c r="BT164" s="4">
        <f>step*-SUM('By group'!G$11:G$21)*Population!G164</f>
        <v>-6829.8275236699956</v>
      </c>
      <c r="BU164" s="4">
        <f>step*-SUM('By group'!H$11:H$21)*Population!H164</f>
        <v>0</v>
      </c>
      <c r="BV164" s="4">
        <f>step*-SUM('By group'!I$11:I$21)*Population!I164</f>
        <v>0</v>
      </c>
      <c r="BW164" s="4">
        <f>step*-SUM('By group'!J$11:J$21)*Population!J164</f>
        <v>0</v>
      </c>
      <c r="BX164" s="4">
        <f>step*-SUM('By group'!K$11:K$21)*Population!K164</f>
        <v>0</v>
      </c>
      <c r="BY164" s="4">
        <f>step*-SUM('By group'!L$11:L$21)*Population!L164</f>
        <v>-2406.4386341764334</v>
      </c>
      <c r="BZ164" s="4">
        <f>step*-SUM('By group'!M$11:M$21)*Population!M164</f>
        <v>-1194.7565408040743</v>
      </c>
      <c r="CA164" s="4">
        <f>step*-SUM('By group'!N$11:N$21)*Population!N164</f>
        <v>0</v>
      </c>
      <c r="CB164" s="13">
        <f>-step*SUM(SCR!O164:AA164)*Population!O164</f>
        <v>-81764.972459992132</v>
      </c>
      <c r="CC164" s="4">
        <f>step*-SUM('By group'!P$11:P$21)*Population!P164</f>
        <v>-78395.743155466524</v>
      </c>
      <c r="CD164" s="4">
        <f>step*-SUM('By group'!Q$11:Q$21)*Population!Q164</f>
        <v>-57143.177937886758</v>
      </c>
      <c r="CE164" s="4">
        <f>step*-SUM('By group'!R$11:R$21)*Population!R164</f>
        <v>-23517.328178508091</v>
      </c>
      <c r="CF164" s="4">
        <f>step*-SUM('By group'!S$11:S$21)*Population!S164</f>
        <v>-7029.738662139066</v>
      </c>
      <c r="CG164" s="4">
        <f>step*-SUM('By group'!T$11:T$21)*Population!T164</f>
        <v>-3372.2283292974066</v>
      </c>
      <c r="CH164" s="4">
        <f>step*-SUM('By group'!U$11:U$21)*Population!U164</f>
        <v>0</v>
      </c>
      <c r="CI164" s="4">
        <f>step*-SUM('By group'!V$11:V$21)*Population!V164</f>
        <v>0</v>
      </c>
      <c r="CJ164" s="4">
        <f>step*-SUM('By group'!W$11:W$21)*Population!W164</f>
        <v>0</v>
      </c>
      <c r="CK164" s="4">
        <f>step*-SUM('By group'!X$11:X$21)*Population!X164</f>
        <v>0</v>
      </c>
      <c r="CL164" s="4">
        <f>step*-SUM('By group'!Y$11:Y$21)*Population!Y164</f>
        <v>-1187.4855742048776</v>
      </c>
      <c r="CM164" s="4">
        <f>step*-SUM('By group'!Z$11:Z$21)*Population!Z164</f>
        <v>-589.20236720709306</v>
      </c>
      <c r="CN164" s="4">
        <f>step*-SUM('By group'!AA$11:AA$21)*Population!AA164</f>
        <v>0</v>
      </c>
      <c r="CO164" s="13">
        <f>-step*SUM(SCR!AB164:AN164)*Population!AB164</f>
        <v>-5791.0657443976243</v>
      </c>
      <c r="CP164" s="4">
        <f>step*-SUM('By group'!AC$11:AC$21)*Population!AC164</f>
        <v>-5562.630084302561</v>
      </c>
      <c r="CQ164" s="4">
        <f>step*-SUM('By group'!AD$11:AD$21)*Population!AD164</f>
        <v>-4077.0830205207053</v>
      </c>
      <c r="CR164" s="4">
        <f>step*-SUM('By group'!AE$11:AE$21)*Population!AE164</f>
        <v>-1690.8478078991368</v>
      </c>
      <c r="CS164" s="4">
        <f>step*-SUM('By group'!AF$11:AF$21)*Population!AF164</f>
        <v>-508.36636932074157</v>
      </c>
      <c r="CT164" s="4">
        <f>step*-SUM('By group'!AG$11:AG$21)*Population!AG164</f>
        <v>-244.88944883735388</v>
      </c>
      <c r="CU164" s="4">
        <f>step*-SUM('By group'!AH$11:AH$21)*Population!AH164</f>
        <v>0</v>
      </c>
      <c r="CV164" s="4">
        <f>step*-SUM('By group'!AI$11:AI$21)*Population!AI164</f>
        <v>0</v>
      </c>
      <c r="CW164" s="4">
        <f>step*-SUM('By group'!AJ$11:AJ$21)*Population!AJ164</f>
        <v>0</v>
      </c>
      <c r="CX164" s="4">
        <f>step*-SUM('By group'!AK$11:AK$21)*Population!AK164</f>
        <v>0</v>
      </c>
      <c r="CY164" s="4">
        <f>step*-SUM('By group'!AL$11:AL$21)*Population!AL164</f>
        <v>-86.923301928829019</v>
      </c>
      <c r="CZ164" s="4">
        <f>step*-SUM('By group'!AM$11:AM$21)*Population!AM164</f>
        <v>-43.487885765880272</v>
      </c>
      <c r="DA164" s="4">
        <f>step*-SUM('By group'!AN$11:AN$21)*Population!AN164</f>
        <v>0</v>
      </c>
      <c r="DB164" s="13">
        <f>-step*SUM(SCR!AO164:BA164)*Population!AO164</f>
        <v>-19164.149336227732</v>
      </c>
      <c r="DC164" s="4">
        <f>step*-SUM('By group'!AP$11:AP$21)*Population!AP164</f>
        <v>-18375.046577088011</v>
      </c>
      <c r="DD164" s="4">
        <f>step*-SUM('By group'!AQ$11:AQ$21)*Population!AQ164</f>
        <v>-13394.052465159002</v>
      </c>
      <c r="DE164" s="4">
        <f>step*-SUM('By group'!AR$11:AR$21)*Population!AR164</f>
        <v>-5511.6462995577276</v>
      </c>
      <c r="DF164" s="4">
        <f>step*-SUM('By group'!AS$11:AS$21)*Population!AS164</f>
        <v>-1647.1604810541289</v>
      </c>
      <c r="DG164" s="4">
        <f>step*-SUM('By group'!AT$11:AT$21)*Population!AT164</f>
        <v>-789.94624027060263</v>
      </c>
      <c r="DH164" s="4">
        <f>step*-SUM('By group'!AU$11:AU$21)*Population!AU164</f>
        <v>0</v>
      </c>
      <c r="DI164" s="4">
        <f>step*-SUM('By group'!AV$11:AV$21)*Population!AV164</f>
        <v>0</v>
      </c>
      <c r="DJ164" s="4">
        <f>step*-SUM('By group'!AW$11:AW$21)*Population!AW164</f>
        <v>0</v>
      </c>
      <c r="DK164" s="4">
        <f>step*-SUM('By group'!AX$11:AX$21)*Population!AX164</f>
        <v>0</v>
      </c>
      <c r="DL164" s="4">
        <f>step*-SUM('By group'!AY$11:AY$21)*Population!AY164</f>
        <v>-277.94113893715314</v>
      </c>
      <c r="DM164" s="4">
        <f>step*-SUM('By group'!AZ$11:AZ$21)*Population!AZ164</f>
        <v>-137.73609989327863</v>
      </c>
      <c r="DN164" s="4">
        <f>step*-SUM('By group'!BA$11:BA$21)*Population!BA164</f>
        <v>0</v>
      </c>
      <c r="DO164" s="13">
        <f>-step*SUM(SCR!BB164:BN164)*Population!BB164</f>
        <v>-8935.4579475421451</v>
      </c>
      <c r="DP164" s="4">
        <f>step*-SUM('By group'!BC$11:BC$21)*Population!BC164</f>
        <v>-8417.5487582249716</v>
      </c>
      <c r="DQ164" s="4">
        <f>step*-SUM('By group'!BD$11:BD$21)*Population!BD164</f>
        <v>-5822.0395654425538</v>
      </c>
      <c r="DR164" s="4">
        <f>step*-SUM('By group'!BE$11:BE$21)*Population!BE164</f>
        <v>-2227.7605878607314</v>
      </c>
      <c r="DS164" s="4">
        <f>step*-SUM('By group'!BF$11:BF$21)*Population!BF164</f>
        <v>-629.80641357841876</v>
      </c>
      <c r="DT164" s="4">
        <f>step*-SUM('By group'!BG$11:BG$21)*Population!BG164</f>
        <v>-290.25176375863475</v>
      </c>
      <c r="DU164" s="4">
        <f>step*-SUM('By group'!BH$11:BH$21)*Population!BH164</f>
        <v>0</v>
      </c>
      <c r="DV164" s="4">
        <f>step*-SUM('By group'!BI$11:BI$21)*Population!BI164</f>
        <v>0</v>
      </c>
      <c r="DW164" s="4">
        <f>step*-SUM('By group'!BJ$11:BJ$21)*Population!BJ164</f>
        <v>0</v>
      </c>
      <c r="DX164" s="4">
        <f>step*-SUM('By group'!BK$11:BK$21)*Population!BK164</f>
        <v>0</v>
      </c>
      <c r="DY164" s="4">
        <f>step*-SUM('By group'!BL$11:BL$21)*Population!BL164</f>
        <v>-94.824445949324314</v>
      </c>
      <c r="DZ164" s="4">
        <f>step*-SUM('By group'!BM$11:BM$21)*Population!BM164</f>
        <v>-43.457422383787588</v>
      </c>
      <c r="EA164" s="4">
        <f>step*-SUM('By group'!BN$11:BN$21)*Population!BN164</f>
        <v>0</v>
      </c>
      <c r="EB164" s="52">
        <v>0</v>
      </c>
      <c r="EC164" s="4">
        <f t="shared" si="196"/>
        <v>165307.05273368044</v>
      </c>
      <c r="ED164" s="4">
        <f t="shared" si="196"/>
        <v>158515.49297384964</v>
      </c>
      <c r="EE164" s="4">
        <f t="shared" si="197"/>
        <v>115587.46965575079</v>
      </c>
      <c r="EF164" s="4">
        <f t="shared" si="198"/>
        <v>47595.887225814899</v>
      </c>
      <c r="EG164" s="4">
        <f t="shared" si="199"/>
        <v>14233.14123384226</v>
      </c>
      <c r="EH164" s="4">
        <f t="shared" si="199"/>
        <v>6829.8275236699956</v>
      </c>
      <c r="EI164" s="4">
        <v>0</v>
      </c>
      <c r="EJ164" s="4">
        <f t="shared" si="200"/>
        <v>0</v>
      </c>
      <c r="EK164" s="4">
        <f t="shared" si="201"/>
        <v>0</v>
      </c>
      <c r="EL164" s="4">
        <f t="shared" si="202"/>
        <v>0</v>
      </c>
      <c r="EM164" s="4">
        <f t="shared" si="203"/>
        <v>2406.4386341764334</v>
      </c>
      <c r="EN164" s="4">
        <f t="shared" si="204"/>
        <v>1194.7565408040743</v>
      </c>
      <c r="EO164" s="52">
        <v>0</v>
      </c>
      <c r="EP164" s="4">
        <f t="shared" si="205"/>
        <v>81764.972459992132</v>
      </c>
      <c r="EQ164" s="4">
        <f t="shared" si="206"/>
        <v>78395.743155466524</v>
      </c>
      <c r="ER164" s="4">
        <f t="shared" si="207"/>
        <v>57143.177937886758</v>
      </c>
      <c r="ES164" s="4">
        <f t="shared" si="208"/>
        <v>23517.328178508091</v>
      </c>
      <c r="ET164" s="4">
        <f t="shared" si="209"/>
        <v>7029.738662139066</v>
      </c>
      <c r="EU164" s="4">
        <f t="shared" si="210"/>
        <v>3372.2283292974066</v>
      </c>
      <c r="EV164" s="4">
        <v>0</v>
      </c>
      <c r="EW164" s="4">
        <f t="shared" si="211"/>
        <v>0</v>
      </c>
      <c r="EX164" s="4">
        <f t="shared" si="212"/>
        <v>0</v>
      </c>
      <c r="EY164" s="4">
        <f t="shared" si="213"/>
        <v>0</v>
      </c>
      <c r="EZ164" s="4">
        <f t="shared" si="214"/>
        <v>1187.4855742048776</v>
      </c>
      <c r="FA164" s="4">
        <f t="shared" si="215"/>
        <v>589.20236720709306</v>
      </c>
      <c r="FB164" s="52">
        <v>0</v>
      </c>
      <c r="FC164" s="4">
        <f t="shared" si="216"/>
        <v>5791.0657443976243</v>
      </c>
      <c r="FD164" s="4">
        <f t="shared" si="217"/>
        <v>5562.630084302561</v>
      </c>
      <c r="FE164" s="4">
        <f t="shared" si="218"/>
        <v>4077.0830205207053</v>
      </c>
      <c r="FF164" s="4">
        <f t="shared" si="219"/>
        <v>1690.8478078991368</v>
      </c>
      <c r="FG164" s="4">
        <f t="shared" si="220"/>
        <v>508.36636932074157</v>
      </c>
      <c r="FH164" s="4">
        <f t="shared" si="221"/>
        <v>244.88944883735388</v>
      </c>
      <c r="FI164" s="4">
        <v>0</v>
      </c>
      <c r="FJ164" s="4">
        <f t="shared" si="222"/>
        <v>0</v>
      </c>
      <c r="FK164" s="4">
        <f t="shared" si="223"/>
        <v>0</v>
      </c>
      <c r="FL164" s="4">
        <f t="shared" si="224"/>
        <v>0</v>
      </c>
      <c r="FM164" s="4">
        <f t="shared" si="225"/>
        <v>86.923301928829019</v>
      </c>
      <c r="FN164" s="9">
        <f t="shared" si="226"/>
        <v>43.487885765880272</v>
      </c>
      <c r="FO164" s="4">
        <v>0</v>
      </c>
      <c r="FP164" s="4">
        <f t="shared" si="227"/>
        <v>19164.149336227732</v>
      </c>
      <c r="FQ164" s="4">
        <f t="shared" si="228"/>
        <v>18375.046577088011</v>
      </c>
      <c r="FR164" s="4">
        <f t="shared" si="229"/>
        <v>13394.052465159002</v>
      </c>
      <c r="FS164" s="4">
        <f t="shared" si="230"/>
        <v>5511.6462995577276</v>
      </c>
      <c r="FT164" s="4">
        <f t="shared" si="231"/>
        <v>1647.1604810541289</v>
      </c>
      <c r="FU164" s="4">
        <f t="shared" si="232"/>
        <v>789.94624027060263</v>
      </c>
      <c r="FV164" s="4">
        <v>0</v>
      </c>
      <c r="FW164" s="4">
        <f t="shared" si="233"/>
        <v>0</v>
      </c>
      <c r="FX164" s="4">
        <f t="shared" si="234"/>
        <v>0</v>
      </c>
      <c r="FY164" s="4">
        <f t="shared" si="235"/>
        <v>0</v>
      </c>
      <c r="FZ164" s="4">
        <f t="shared" si="236"/>
        <v>277.94113893715314</v>
      </c>
      <c r="GA164" s="4">
        <f t="shared" si="237"/>
        <v>137.73609989327863</v>
      </c>
      <c r="GB164" s="4">
        <v>0</v>
      </c>
      <c r="GC164" s="4">
        <f t="shared" si="238"/>
        <v>8935.4579475421451</v>
      </c>
      <c r="GD164" s="4">
        <f t="shared" si="179"/>
        <v>8417.5487582249716</v>
      </c>
      <c r="GE164" s="4">
        <f t="shared" si="180"/>
        <v>5822.0395654425538</v>
      </c>
      <c r="GF164" s="4">
        <f t="shared" si="181"/>
        <v>2227.7605878607314</v>
      </c>
      <c r="GG164" s="4">
        <f t="shared" si="182"/>
        <v>629.80641357841876</v>
      </c>
      <c r="GH164" s="4">
        <f t="shared" si="183"/>
        <v>290.25176375863475</v>
      </c>
      <c r="GI164" s="4">
        <v>0</v>
      </c>
      <c r="GJ164" s="4">
        <f t="shared" si="239"/>
        <v>0</v>
      </c>
      <c r="GK164" s="4">
        <f t="shared" si="240"/>
        <v>0</v>
      </c>
      <c r="GL164" s="4">
        <f t="shared" si="184"/>
        <v>0</v>
      </c>
      <c r="GM164" s="4">
        <f t="shared" si="185"/>
        <v>94.824445949324314</v>
      </c>
      <c r="GN164" s="4">
        <f t="shared" si="186"/>
        <v>43.457422383787588</v>
      </c>
      <c r="GO164" s="52">
        <v>0</v>
      </c>
      <c r="GP164" s="4">
        <f>step*(-'By group'!C$32*Population!C164+'By group'!I$33*Population!I164)</f>
        <v>0</v>
      </c>
      <c r="GQ164" s="4">
        <f>step*(-'By group'!D$32*Population!D164+'By group'!J$33*Population!J164)</f>
        <v>0</v>
      </c>
      <c r="GR164" s="4">
        <f>step*(-'By group'!E$32*Population!E164+'By group'!K$33*Population!K164)</f>
        <v>0</v>
      </c>
      <c r="GS164" s="4">
        <f>step*(-'By group'!F$32*Population!F164+'By group'!L$33*Population!L164)</f>
        <v>-5913.3512998329134</v>
      </c>
      <c r="GT164" s="4">
        <f>step*(-'By group'!G$32*Population!G164+'By group'!M$33*Population!M164)</f>
        <v>-768.58723433196212</v>
      </c>
      <c r="GU164" s="4">
        <f>step*(-'By group'!H$32*Population!H164+'By group'!N$33*Population!N164)</f>
        <v>-672.45421329572946</v>
      </c>
      <c r="GV164" s="46">
        <f t="shared" si="241"/>
        <v>0</v>
      </c>
      <c r="GW164" s="14">
        <f t="shared" si="242"/>
        <v>0</v>
      </c>
      <c r="GX164" s="4">
        <f t="shared" si="243"/>
        <v>0</v>
      </c>
      <c r="GY164" s="4">
        <f t="shared" si="244"/>
        <v>5913.3512998329134</v>
      </c>
      <c r="GZ164" s="4">
        <f t="shared" si="245"/>
        <v>768.58723433196212</v>
      </c>
      <c r="HA164" s="4">
        <f t="shared" si="246"/>
        <v>672.45421329572946</v>
      </c>
      <c r="HB164" s="8">
        <v>0</v>
      </c>
      <c r="HC164" s="4">
        <f>step*(-'By group'!P$32*Population!P164+'By group'!V$33*Population!V164)</f>
        <v>0</v>
      </c>
      <c r="HD164" s="4">
        <f>step*(-'By group'!Q$32*Population!Q164+'By group'!W$33*Population!W164)</f>
        <v>0</v>
      </c>
      <c r="HE164" s="4">
        <f>step*(-'By group'!R$32*Population!R164+'By group'!X$33*Population!X164)</f>
        <v>0</v>
      </c>
      <c r="HF164" s="4">
        <f>step*(-'By group'!S$32*Population!S164+'By group'!Y$33*Population!Y164)</f>
        <v>-2921.1265439670942</v>
      </c>
      <c r="HG164" s="4">
        <f>step*(-'By group'!T$32*Population!T164+'By group'!Z$33*Population!Z164)</f>
        <v>-379.84448225593479</v>
      </c>
      <c r="HH164" s="4">
        <f>step*(-'By group'!U$32*Population!U164+'By group'!AA$33*Population!AA164)</f>
        <v>-332.1739278573051</v>
      </c>
      <c r="HI164" s="14">
        <f t="shared" si="247"/>
        <v>0</v>
      </c>
      <c r="HJ164" s="46">
        <f t="shared" si="248"/>
        <v>0</v>
      </c>
      <c r="HK164" s="4">
        <f t="shared" si="249"/>
        <v>0</v>
      </c>
      <c r="HL164" s="4">
        <f t="shared" si="250"/>
        <v>2921.1265439670942</v>
      </c>
      <c r="HM164" s="4">
        <f t="shared" si="251"/>
        <v>379.84448225593479</v>
      </c>
      <c r="HN164" s="9">
        <f t="shared" si="252"/>
        <v>332.1739278573051</v>
      </c>
      <c r="HO164" s="4">
        <v>0</v>
      </c>
      <c r="HP164" s="4">
        <f>step*(-'By group'!AC$32*Population!AC164+'By group'!AI$33*Population!AI164)</f>
        <v>0</v>
      </c>
      <c r="HQ164" s="4">
        <f>step*(-'By group'!AD$32*Population!AD164+'By group'!AJ$33*Population!AJ164)</f>
        <v>0</v>
      </c>
      <c r="HR164" s="4">
        <f>step*(-'By group'!AE$32*Population!AE164+'By group'!AK$33*Population!AK164)</f>
        <v>0</v>
      </c>
      <c r="HS164" s="4">
        <f>step*(-'By group'!AF$32*Population!AF164+'By group'!AL$33*Population!AL164)</f>
        <v>-210.72153369595628</v>
      </c>
      <c r="HT164" s="4">
        <f>step*(-'By group'!AG$32*Population!AG164+'By group'!AM$33*Population!AM164)</f>
        <v>-27.233946884530642</v>
      </c>
      <c r="HU164" s="4">
        <f>step*(-'By group'!AH$32*Population!AH164+'By group'!AN$33*Population!AN164)</f>
        <v>-23.977969116832551</v>
      </c>
      <c r="HV164" s="14">
        <f t="shared" si="253"/>
        <v>0</v>
      </c>
      <c r="HW164" s="46">
        <f t="shared" si="254"/>
        <v>0</v>
      </c>
      <c r="HX164" s="4">
        <f t="shared" si="255"/>
        <v>0</v>
      </c>
      <c r="HY164" s="4">
        <f t="shared" si="256"/>
        <v>210.72153369595628</v>
      </c>
      <c r="HZ164" s="4">
        <f t="shared" si="257"/>
        <v>27.233946884530642</v>
      </c>
      <c r="IA164" s="4">
        <f t="shared" si="258"/>
        <v>23.977969116832551</v>
      </c>
      <c r="IB164" s="8">
        <v>0</v>
      </c>
      <c r="IC164" s="4">
        <f>step*(-'By group'!AP$32*Population!AP164+'By group'!AV$33*Population!AV164)</f>
        <v>0</v>
      </c>
      <c r="ID164" s="4">
        <f>step*(-'By group'!AQ$32*Population!AQ164+'By group'!AW$33*Population!AW164)</f>
        <v>0</v>
      </c>
      <c r="IE164" s="4">
        <f>step*(-'By group'!AR$32*Population!AR164+'By group'!AX$33*Population!AX164)</f>
        <v>0</v>
      </c>
      <c r="IF164" s="4">
        <f>step*(-'By group'!AS$32*Population!AS164+'By group'!AY$33*Population!AY164)</f>
        <v>-684.60967105848795</v>
      </c>
      <c r="IG164" s="4">
        <f>step*(-'By group'!AT$32*Population!AT164+'By group'!AZ$33*Population!AZ164)</f>
        <v>-89.12119810748122</v>
      </c>
      <c r="IH164" s="4">
        <f>step*(-'By group'!AU$32*Population!AU164+'By group'!BA$33*Population!BA164)</f>
        <v>-77.952876446646357</v>
      </c>
      <c r="II164" s="14">
        <f t="shared" si="187"/>
        <v>0</v>
      </c>
      <c r="IJ164" s="4">
        <f t="shared" si="188"/>
        <v>0</v>
      </c>
      <c r="IK164" s="4">
        <f t="shared" si="259"/>
        <v>0</v>
      </c>
      <c r="IL164" s="4">
        <f t="shared" si="260"/>
        <v>684.60967105848795</v>
      </c>
      <c r="IM164" s="4">
        <f t="shared" si="261"/>
        <v>89.12119810748122</v>
      </c>
      <c r="IN164" s="4">
        <f t="shared" si="262"/>
        <v>77.952876446646357</v>
      </c>
      <c r="IO164" s="8">
        <v>0</v>
      </c>
      <c r="IP164" s="4">
        <f>step*(-'By group'!BC$32*Population!BC164+'By group'!BI$33*Population!BI164)</f>
        <v>0</v>
      </c>
      <c r="IQ164" s="4">
        <f>step*(-'By group'!BD$32*Population!BD164+'By group'!BJ$33*Population!BJ164)</f>
        <v>0</v>
      </c>
      <c r="IR164" s="4">
        <f>step*(-'By group'!BE$32*Population!BE164+'By group'!BK$33*Population!BK164)</f>
        <v>0</v>
      </c>
      <c r="IS164" s="4">
        <f>step*(-'By group'!BF$32*Population!BF164+'By group'!BL$33*Population!BL164)</f>
        <v>-267.49098381454723</v>
      </c>
      <c r="IT164" s="4">
        <f>step*(-'By group'!BG$32*Population!BG164+'By group'!BM$33*Population!BM164)</f>
        <v>-36.321641559833161</v>
      </c>
      <c r="IU164" s="4">
        <f>step*(-'By group'!BH$32*Population!BH164+'By group'!BN$33*Population!BN164)</f>
        <v>-29.724423244650723</v>
      </c>
      <c r="IV164" s="14">
        <f t="shared" si="189"/>
        <v>0</v>
      </c>
      <c r="IW164" s="4">
        <f t="shared" si="190"/>
        <v>0</v>
      </c>
      <c r="IX164" s="4">
        <f t="shared" si="191"/>
        <v>0</v>
      </c>
      <c r="IY164" s="4">
        <f t="shared" si="192"/>
        <v>267.49098381454723</v>
      </c>
      <c r="IZ164" s="4">
        <f t="shared" si="193"/>
        <v>36.321641559833161</v>
      </c>
      <c r="JA164" s="4">
        <f t="shared" si="194"/>
        <v>29.724423244650723</v>
      </c>
      <c r="JB164" s="75">
        <f>step*(+prop_idu_male*'By group'!BB$9*Population!BB164-'By group'!B$8*Population!B164)</f>
        <v>-1156.9867175774648</v>
      </c>
      <c r="JC164" s="46">
        <f>step*(+prop_idu_male*'By group'!BC$9*Population!BC164-'By group'!C$8*Population!C164)</f>
        <v>-6.9156687977054858</v>
      </c>
      <c r="JD164" s="46">
        <f>step*(+prop_idu_male*'By group'!BD$9*Population!BD164-'By group'!D$8*Population!D164)</f>
        <v>-20.322914939737732</v>
      </c>
      <c r="JE164" s="46">
        <f>step*(+prop_idu_male*'By group'!BE$9*Population!BE164-'By group'!E$8*Population!E164)</f>
        <v>-21.124630907474572</v>
      </c>
      <c r="JF164" s="46">
        <f>step*(+prop_idu_male*'By group'!BF$9*Population!BF164-'By group'!F$8*Population!F164)</f>
        <v>-6.3608029206270276</v>
      </c>
      <c r="JG164" s="46">
        <f>step*(+prop_idu_male*'By group'!BG$9*Population!BG164-'By group'!G$8*Population!G164)</f>
        <v>-1.2266446581298545</v>
      </c>
      <c r="JH164" s="46">
        <f>step*(+prop_idu_male*'By group'!BH$9*Population!BH164-'By group'!H$8*Population!H164)</f>
        <v>-1.0400532080273466</v>
      </c>
      <c r="JI164" s="46">
        <f>step*(+prop_idu_male*'By group'!BI$9*Population!BI164-'By group'!I$8*Population!I164)</f>
        <v>0</v>
      </c>
      <c r="JJ164" s="46">
        <f>step*(+prop_idu_male*'By group'!BJ$9*Population!BJ164-'By group'!J$8*Population!J164)</f>
        <v>0</v>
      </c>
      <c r="JK164" s="46">
        <f>step*(+prop_idu_male*'By group'!BK$9*Population!BK164-'By group'!K$8*Population!K164)</f>
        <v>0</v>
      </c>
      <c r="JL164" s="46">
        <f>step*(+prop_idu_male*'By group'!BL$9*Population!BL164-'By group'!L$8*Population!L164)</f>
        <v>-2.1788599638980553</v>
      </c>
      <c r="JM164" s="46">
        <f>step*(+prop_idu_male*'By group'!BM$9*Population!BM164-'By group'!M$8*Population!M164)</f>
        <v>-1.0904587270829842</v>
      </c>
      <c r="JN164" s="46">
        <f>step*(+prop_idu_male*'By group'!BN$9*Population!BN164-'By group'!N$8*Population!N164)</f>
        <v>-0.87787522103755755</v>
      </c>
      <c r="JO164" s="45">
        <f>step*(+(1-prop_idu_male)*'By group'!BB$9*Population!BB164-'By group'!O$8*Population!O164-'By group'!O$6*Population!O164+'By group'!AB$7*Population!AB164)</f>
        <v>-8660.5700904936566</v>
      </c>
      <c r="JP164" s="46">
        <f>step*(+(1-prop_idu_male)*'By group'!BC$9*Population!BC164-'By group'!P$8*Population!P164-'By group'!P$6*Population!P164+'By group'!AC$7*Population!AC164)</f>
        <v>-13.279408430910129</v>
      </c>
      <c r="JQ164" s="46">
        <f>step*(+(1-prop_idu_male)*'By group'!BD$9*Population!BD164-'By group'!Q$8*Population!Q164-'By group'!Q$6*Population!Q164+'By group'!AD$7*Population!AD164)</f>
        <v>-38.530974159981305</v>
      </c>
      <c r="JR164" s="46">
        <f>step*(+(1-prop_idu_male)*'By group'!BE$9*Population!BE164-'By group'!R$8*Population!R164-'By group'!R$6*Population!R164+'By group'!AE$7*Population!AE164)</f>
        <v>-39.371125250941674</v>
      </c>
      <c r="JS164" s="46">
        <f>step*(+(1-prop_idu_male)*'By group'!BF$9*Population!BF164-'By group'!S$8*Population!S164-'By group'!S$6*Population!S164+'By group'!AF$7*Population!AF164)</f>
        <v>-11.705984160394664</v>
      </c>
      <c r="JT164" s="46">
        <f>step*(+(1-prop_idu_male)*'By group'!BG$9*Population!BG164-'By group'!T$8*Population!T164-'By group'!T$6*Population!T164+'By group'!AG$7*Population!AG164)</f>
        <v>-2.2373949609917938</v>
      </c>
      <c r="JU164" s="46">
        <f>step*(+(1-prop_idu_male)*'By group'!BH$9*Population!BH164-'By group'!U$8*Population!U164-'By group'!U$6*Population!U164+'By group'!AH$7*Population!AH164)</f>
        <v>-1.8683523773561648</v>
      </c>
      <c r="JV164" s="46">
        <f>step*(+(1-prop_idu_male)*'By group'!BI$9*Population!BI164-'By group'!V$8*Population!V164-'By group'!V$6*Population!V164+'By group'!AI$7*Population!AI164)</f>
        <v>0</v>
      </c>
      <c r="JW164" s="46">
        <f>step*(+(1-prop_idu_male)*'By group'!BJ$9*Population!BJ164-'By group'!W$8*Population!W164-'By group'!W$6*Population!W164+'By group'!AJ$7*Population!AJ164)</f>
        <v>0</v>
      </c>
      <c r="JX164" s="46">
        <f>step*(+(1-prop_idu_male)*'By group'!BK$9*Population!BK164-'By group'!X$8*Population!X164-'By group'!X$6*Population!X164+'By group'!AK$7*Population!AK164)</f>
        <v>0</v>
      </c>
      <c r="JY164" s="46">
        <f>step*(+(1-prop_idu_male)*'By group'!BL$9*Population!BL164-'By group'!Y$8*Population!Y164-'By group'!Y$6*Population!Y164+'By group'!AL$7*Population!AL164)</f>
        <v>-3.909339255423097</v>
      </c>
      <c r="JZ164" s="46">
        <f>step*(+(1-prop_idu_male)*'By group'!BM$9*Population!BM164-'By group'!Z$8*Population!Z164-'By group'!Z$6*Population!Z164+'By group'!AM$7*Population!AM164)</f>
        <v>-1.9239478287253644</v>
      </c>
      <c r="KA164" s="76">
        <f>step*(+(1-prop_idu_male)*'By group'!BN$9*Population!BN164-'By group'!AA$8*Population!AA164-'By group'!AA$6*Population!AA164+'By group'!AN$7*Population!AN164)</f>
        <v>-1.5197359842868927</v>
      </c>
      <c r="KB164" s="46">
        <f>step*(+'By group'!O$6*Population!O164-'By group'!AB$7*Population!AB164)</f>
        <v>7410.9493837215714</v>
      </c>
      <c r="KC164" s="46">
        <f>step*(+'By group'!P$6*Population!P164-'By group'!AC$7*Population!AC164)</f>
        <v>9.6121477358835516</v>
      </c>
      <c r="KD164" s="46">
        <f>step*(+'By group'!Q$6*Population!Q164-'By group'!AD$7*Population!AD164)</f>
        <v>27.800983320257053</v>
      </c>
      <c r="KE164" s="46">
        <f>step*(+'By group'!R$6*Population!R164-'By group'!AE$7*Population!AE164)</f>
        <v>28.280789338045849</v>
      </c>
      <c r="KF164" s="46">
        <f>step*(+'By group'!S$6*Population!S164-'By group'!AF$7*Population!AF164)</f>
        <v>8.3800567533986552</v>
      </c>
      <c r="KG164" s="46">
        <f>step*(+'By group'!T$6*Population!T164-'By group'!AG$7*Population!AG164)</f>
        <v>1.5977795067833487</v>
      </c>
      <c r="KH164" s="46">
        <f>step*(+'By group'!U$6*Population!U164-'By group'!AH$7*Population!AH164)</f>
        <v>1.328491391844373</v>
      </c>
      <c r="KI164" s="46">
        <f>step*(+'By group'!V$6*Population!V164-'By group'!AI$7*Population!AI164)</f>
        <v>0</v>
      </c>
      <c r="KJ164" s="46">
        <f>step*(+'By group'!W$6*Population!W164-'By group'!AJ$7*Population!AJ164)</f>
        <v>0</v>
      </c>
      <c r="KK164" s="46">
        <f>step*(+'By group'!X$6*Population!X164-'By group'!AK$7*Population!AK164)</f>
        <v>0</v>
      </c>
      <c r="KL164" s="46">
        <f>step*(+'By group'!Y$6*Population!Y164-'By group'!AL$7*Population!AL164)</f>
        <v>2.778748348787814</v>
      </c>
      <c r="KM164" s="46">
        <f>step*(+'By group'!Z$6*Population!Z164-'By group'!AM$7*Population!AM164)</f>
        <v>1.3608199149485443</v>
      </c>
      <c r="KN164" s="46">
        <f>step*(+'By group'!AA$6*Population!AA164-'By group'!AN$7*Population!AN164)</f>
        <v>1.0686925610843394</v>
      </c>
      <c r="KO164" s="45">
        <v>0</v>
      </c>
      <c r="KP164" s="46">
        <v>0</v>
      </c>
      <c r="KQ164" s="46">
        <v>0</v>
      </c>
      <c r="KR164" s="46">
        <v>0</v>
      </c>
      <c r="KS164" s="46">
        <v>0</v>
      </c>
      <c r="KT164" s="46">
        <v>0</v>
      </c>
      <c r="KU164" s="46">
        <v>0</v>
      </c>
      <c r="KV164" s="46">
        <v>0</v>
      </c>
      <c r="KW164" s="46">
        <v>0</v>
      </c>
      <c r="KX164" s="46">
        <v>0</v>
      </c>
      <c r="KY164" s="46">
        <v>0</v>
      </c>
      <c r="KZ164" s="46">
        <v>0</v>
      </c>
      <c r="LA164" s="46">
        <v>0</v>
      </c>
      <c r="LB164" s="188">
        <f>step*(-'By group'!BB$9*Population!BB164+'By group'!B$8*Population!B164+'By group'!O$8*Population!O164)</f>
        <v>2406.6074243495495</v>
      </c>
      <c r="LC164" s="189">
        <f>step*(-'By group'!BC$9*Population!BC164+'By group'!C$8*Population!C164+'By group'!P$8*Population!P164)</f>
        <v>10.582929492732063</v>
      </c>
      <c r="LD164" s="189">
        <f>step*(-'By group'!BD$9*Population!BD164+'By group'!D$8*Population!D164+'By group'!Q$8*Population!Q164)</f>
        <v>31.05290577946198</v>
      </c>
      <c r="LE164" s="189">
        <f>step*(-'By group'!BE$9*Population!BE164+'By group'!E$8*Population!E164+'By group'!R$8*Population!R164)</f>
        <v>32.2149668203704</v>
      </c>
      <c r="LF164" s="189">
        <f>step*(-'By group'!BF$9*Population!BF164+'By group'!F$8*Population!F164+'By group'!S$8*Population!S164)</f>
        <v>9.6867303276230352</v>
      </c>
      <c r="LG164" s="189">
        <f>step*(-'By group'!BG$9*Population!BG164+'By group'!G$8*Population!G164+'By group'!T$8*Population!T164)</f>
        <v>1.8662601123382996</v>
      </c>
      <c r="LH164" s="189">
        <f>step*(-'By group'!BH$9*Population!BH164+'By group'!H$8*Population!H164+'By group'!U$8*Population!U164)</f>
        <v>1.5799141935391381</v>
      </c>
      <c r="LI164" s="189">
        <f>step*(-'By group'!BI$9*Population!BI164+'By group'!I$8*Population!I164+'By group'!V$8*Population!V164)</f>
        <v>0</v>
      </c>
      <c r="LJ164" s="189">
        <f>step*(-'By group'!BJ$9*Population!BJ164+'By group'!J$8*Population!J164+'By group'!W$8*Population!W164)</f>
        <v>0</v>
      </c>
      <c r="LK164" s="189">
        <f>step*(-'By group'!BK$9*Population!BK164+'By group'!K$8*Population!K164+'By group'!X$8*Population!X164)</f>
        <v>0</v>
      </c>
      <c r="LL164" s="189">
        <f>step*(-'By group'!BL$9*Population!BL164+'By group'!L$8*Population!L164+'By group'!Y$8*Population!Y164)</f>
        <v>3.3094508705333383</v>
      </c>
      <c r="LM164" s="189">
        <f>step*(-'By group'!BM$9*Population!BM164+'By group'!M$8*Population!M164+'By group'!Z$8*Population!Z164)</f>
        <v>1.6535866408598046</v>
      </c>
      <c r="LN164" s="189">
        <f>step*(-'By group'!BN$9*Population!BN164+'By group'!N$8*Population!N164+'By group'!AA$8*Population!AA164)</f>
        <v>1.3289186442401109</v>
      </c>
    </row>
    <row r="165" spans="1:326" x14ac:dyDescent="0.25">
      <c r="A165">
        <f t="shared" ref="A165:A196" si="263">A164+step</f>
        <v>80.5</v>
      </c>
      <c r="B165" s="52">
        <f>step*((-'By group'!B$4-'By group'!B$5-'By group'!B$22)*Population!B165+'By group'!B$3*Population!$BO165)</f>
        <v>231802.69173393887</v>
      </c>
      <c r="C165" s="4">
        <f>step*((-'By group'!C$4-'By group'!C$5-'By group'!C$22)*Population!C165+'By group'!C$3*Population!$BO165)</f>
        <v>-6358.380693837149</v>
      </c>
      <c r="D165" s="4">
        <f>step*((-'By group'!D$4-'By group'!D$5-'By group'!D$22)*Population!D165+'By group'!D$3*Population!$BO165)</f>
        <v>-41728.148095508281</v>
      </c>
      <c r="E165" s="4">
        <f>step*((-'By group'!E$4-'By group'!E$5-'By group'!E$22)*Population!E165+'By group'!E$3*Population!$BO165)</f>
        <v>-66821.312311745118</v>
      </c>
      <c r="F165" s="4">
        <f>step*((-'By group'!F$4-'By group'!F$5-'By group'!F$22)*Population!F165+'By group'!F$3*Population!$BO165)</f>
        <v>-27118.980797834862</v>
      </c>
      <c r="G165" s="4">
        <f>step*((-'By group'!G$4-'By group'!G$5-'By group'!G$22)*Population!G165+'By group'!G$3*Population!$BO165)</f>
        <v>-6575.0821207533509</v>
      </c>
      <c r="H165" s="4">
        <f>step*((-'By group'!H$4-'By group'!H$5-'By group'!H$22)*Population!H165+'By group'!H$3*Population!$BO165)</f>
        <v>-6108.69849770373</v>
      </c>
      <c r="I165" s="4">
        <f>step*((-'By group'!I$4-'By group'!I$5-'By group'!I$22)*Population!I165+'By group'!I$3*Population!$BO165)</f>
        <v>0</v>
      </c>
      <c r="J165" s="4">
        <f>step*((-'By group'!J$4-'By group'!J$5-'By group'!J$22)*Population!J165+'By group'!J$3*Population!$BO165)</f>
        <v>0</v>
      </c>
      <c r="K165" s="4">
        <f>step*((-'By group'!K$4-'By group'!K$5-'By group'!K$22)*Population!K165+'By group'!K$3*Population!$BO165)</f>
        <v>0</v>
      </c>
      <c r="L165" s="4">
        <f>step*((-'By group'!L$4-'By group'!L$5-'By group'!L$22)*Population!L165+'By group'!L$3*Population!$BO165)</f>
        <v>-3378.5144680961971</v>
      </c>
      <c r="M165" s="4">
        <f>step*((-'By group'!M$4-'By group'!M$5-'By group'!M$22)*Population!M165+'By group'!M$3*Population!$BO165)</f>
        <v>-1917.0159375817764</v>
      </c>
      <c r="N165" s="4">
        <f>step*((-'By group'!N$4-'By group'!N$5-'By group'!N$22)*Population!N165+'By group'!N$3*Population!$BO165)</f>
        <v>-1817.326158397278</v>
      </c>
      <c r="O165" s="8">
        <f>step*((-'By group'!O$4-'By group'!O$5-'By group'!O$22)*Population!O165+'By group'!O$3*Population!$BO165)</f>
        <v>160655.60174408322</v>
      </c>
      <c r="P165" s="4">
        <f>step*((-'By group'!P$4-'By group'!P$5-'By group'!P$22)*Population!P165+'By group'!P$3*Population!$BO165)</f>
        <v>-3144.6345330137019</v>
      </c>
      <c r="Q165" s="4">
        <f>step*((-'By group'!Q$4-'By group'!Q$5-'By group'!Q$22)*Population!Q165+'By group'!Q$3*Population!$BO165)</f>
        <v>-20629.368174359483</v>
      </c>
      <c r="R165" s="4">
        <f>step*((-'By group'!R$4-'By group'!R$5-'By group'!R$22)*Population!R165+'By group'!R$3*Population!$BO165)</f>
        <v>-33016.970135701624</v>
      </c>
      <c r="S165" s="4">
        <f>step*((-'By group'!S$4-'By group'!S$5-'By group'!S$22)*Population!S165+'By group'!S$3*Population!$BO165)</f>
        <v>-13394.171628797916</v>
      </c>
      <c r="T165" s="4">
        <f>step*((-'By group'!T$4-'By group'!T$5-'By group'!T$22)*Population!T165+'By group'!T$3*Population!$BO165)</f>
        <v>-3246.4806184053241</v>
      </c>
      <c r="U165" s="4">
        <f>step*((-'By group'!U$4-'By group'!U$5-'By group'!U$22)*Population!U165+'By group'!U$3*Population!$BO165)</f>
        <v>-3014.5835002338476</v>
      </c>
      <c r="V165" s="4">
        <f>step*((-'By group'!V$4-'By group'!V$5-'By group'!V$22)*Population!V165+'By group'!V$3*Population!$BO165)</f>
        <v>0</v>
      </c>
      <c r="W165" s="4">
        <f>step*((-'By group'!W$4-'By group'!W$5-'By group'!W$22)*Population!W165+'By group'!W$3*Population!$BO165)</f>
        <v>0</v>
      </c>
      <c r="X165" s="4">
        <f>step*((-'By group'!X$4-'By group'!X$5-'By group'!X$22)*Population!X165+'By group'!X$3*Population!$BO165)</f>
        <v>0</v>
      </c>
      <c r="Y165" s="4">
        <f>step*((-'By group'!Y$4-'By group'!Y$5-'By group'!Y$22)*Population!Y165+'By group'!Y$3*Population!$BO165)</f>
        <v>-1667.1874317502261</v>
      </c>
      <c r="Z165" s="4">
        <f>step*((-'By group'!Z$4-'By group'!Z$5-'By group'!Z$22)*Population!Z165+'By group'!Z$3*Population!$BO165)</f>
        <v>-945.40218384284037</v>
      </c>
      <c r="AA165" s="4">
        <f>step*((-'By group'!AA$4-'By group'!AA$5-'By group'!AA$22)*Population!AA165+'By group'!AA$3*Population!$BO165)</f>
        <v>-895.58506239182998</v>
      </c>
      <c r="AB165" s="8">
        <f>step*((-'By group'!AB$4-'By group'!AB$5-'By group'!AB$22)*Population!AB165+'By group'!AB$3*Population!$BO165)</f>
        <v>-1519.1512912307082</v>
      </c>
      <c r="AC165" s="4">
        <f>step*((-'By group'!AC$4-'By group'!AC$5-'By group'!AC$22)*Population!AC165+'By group'!AC$3*Population!$BO165)</f>
        <v>-223.12690755045625</v>
      </c>
      <c r="AD165" s="4">
        <f>step*((-'By group'!AD$4-'By group'!AD$5-'By group'!AD$22)*Population!AD165+'By group'!AD$3*Population!$BO165)</f>
        <v>-1471.8537217617732</v>
      </c>
      <c r="AE165" s="4">
        <f>step*((-'By group'!AE$4-'By group'!AE$5-'By group'!AE$22)*Population!AE165+'By group'!AE$3*Population!$BO165)</f>
        <v>-2373.8130009849065</v>
      </c>
      <c r="AF165" s="4">
        <f>step*((-'By group'!AF$4-'By group'!AF$5-'By group'!AF$22)*Population!AF165+'By group'!AF$3*Population!$BO165)</f>
        <v>-968.60243509543034</v>
      </c>
      <c r="AG165" s="4">
        <f>step*((-'By group'!AG$4-'By group'!AG$5-'By group'!AG$22)*Population!AG165+'By group'!AG$3*Population!$BO165)</f>
        <v>-235.75312261708712</v>
      </c>
      <c r="AH165" s="4">
        <f>step*((-'By group'!AH$4-'By group'!AH$5-'By group'!AH$22)*Population!AH165+'By group'!AH$3*Population!$BO165)</f>
        <v>-220.52653167404821</v>
      </c>
      <c r="AI165" s="4">
        <f>step*((-'By group'!AI$4-'By group'!AI$5-'By group'!AI$22)*Population!AI165+'By group'!AI$3*Population!$BO165)</f>
        <v>0</v>
      </c>
      <c r="AJ165" s="4">
        <f>step*((-'By group'!AJ$4-'By group'!AJ$5-'By group'!AJ$22)*Population!AJ165+'By group'!AJ$3*Population!$BO165)</f>
        <v>0</v>
      </c>
      <c r="AK165" s="4">
        <f>step*((-'By group'!AK$4-'By group'!AK$5-'By group'!AK$22)*Population!AK165+'By group'!AK$3*Population!$BO165)</f>
        <v>0</v>
      </c>
      <c r="AL165" s="4">
        <f>step*((-'By group'!AL$4-'By group'!AL$5-'By group'!AL$22)*Population!AL165+'By group'!AL$3*Population!$BO165)</f>
        <v>-122.03452771944943</v>
      </c>
      <c r="AM165" s="4">
        <f>step*((-'By group'!AM$4-'By group'!AM$5-'By group'!AM$22)*Population!AM165+'By group'!AM$3*Population!$BO165)</f>
        <v>-69.776582484369996</v>
      </c>
      <c r="AN165" s="4">
        <f>step*((-'By group'!AN$4-'By group'!AN$5-'By group'!AN$22)*Population!AN165+'By group'!AN$3*Population!$BO165)</f>
        <v>-66.742287544976605</v>
      </c>
      <c r="AO165" s="8">
        <f>step*((-'By group'!AO$4-'By group'!AO$5-'By group'!AO$22)*Population!AO165+'By group'!AO$3*Population!$BO165)</f>
        <v>21502.500750180865</v>
      </c>
      <c r="AP165" s="4">
        <f>step*((-'By group'!AP$4-'By group'!AP$5-'By group'!AP$22)*Population!AP165+'By group'!AP$3*Population!$BO165)</f>
        <v>-737.16589892576837</v>
      </c>
      <c r="AQ165" s="4">
        <f>step*((-'By group'!AQ$4-'By group'!AQ$5-'By group'!AQ$22)*Population!AQ165+'By group'!AQ$3*Population!$BO165)</f>
        <v>-4836.1810576596999</v>
      </c>
      <c r="AR165" s="4">
        <f>step*((-'By group'!AR$4-'By group'!AR$5-'By group'!AR$22)*Population!AR165+'By group'!AR$3*Population!$BO165)</f>
        <v>-7739.5590078516816</v>
      </c>
      <c r="AS165" s="4">
        <f>step*((-'By group'!AS$4-'By group'!AS$5-'By group'!AS$22)*Population!AS165+'By group'!AS$3*Population!$BO165)</f>
        <v>-3139.156448356875</v>
      </c>
      <c r="AT165" s="4">
        <f>step*((-'By group'!AT$4-'By group'!AT$5-'By group'!AT$22)*Population!AT165+'By group'!AT$3*Population!$BO165)</f>
        <v>-760.68710714368262</v>
      </c>
      <c r="AU165" s="4">
        <f>step*((-'By group'!AU$4-'By group'!AU$5-'By group'!AU$22)*Population!AU165+'By group'!AU$3*Population!$BO165)</f>
        <v>-705.8420382707568</v>
      </c>
      <c r="AV165" s="4">
        <f>step*((-'By group'!AV$4-'By group'!AV$5-'By group'!AV$22)*Population!AV165+'By group'!AV$3*Population!$BO165)</f>
        <v>0</v>
      </c>
      <c r="AW165" s="4">
        <f>step*((-'By group'!AW$4-'By group'!AW$5-'By group'!AW$22)*Population!AW165+'By group'!AW$3*Population!$BO165)</f>
        <v>0</v>
      </c>
      <c r="AX165" s="4">
        <f>step*((-'By group'!AX$4-'By group'!AX$5-'By group'!AX$22)*Population!AX165+'By group'!AX$3*Population!$BO165)</f>
        <v>0</v>
      </c>
      <c r="AY165" s="4">
        <f>step*((-'By group'!AY$4-'By group'!AY$5-'By group'!AY$22)*Population!AY165+'By group'!AY$3*Population!$BO165)</f>
        <v>-390.34616014466684</v>
      </c>
      <c r="AZ165" s="4">
        <f>step*((-'By group'!AZ$4-'By group'!AZ$5-'By group'!AZ$22)*Population!AZ165+'By group'!AZ$3*Population!$BO165)</f>
        <v>-221.09363801501459</v>
      </c>
      <c r="BA165" s="4">
        <f>step*((-'By group'!BA$4-'By group'!BA$5-'By group'!BA$22)*Population!BA165+'By group'!BA$3*Population!$BO165)</f>
        <v>-208.96969365641604</v>
      </c>
      <c r="BB165" s="8">
        <f>step*((-'By group'!BB$4-'By group'!BB$5-'By group'!BB$22)*Population!BB165+'By group'!BB$3*Population!$BO165)</f>
        <v>6669.6578840924903</v>
      </c>
      <c r="BC165" s="4">
        <f>step*((-'By group'!BC$4-'By group'!BC$5-'By group'!BC$22)*Population!BC165+'By group'!BC$3*Population!$BO165)</f>
        <v>-506.45927709248269</v>
      </c>
      <c r="BD165" s="4">
        <f>step*((-'By group'!BD$4-'By group'!BD$5-'By group'!BD$22)*Population!BD165+'By group'!BD$3*Population!$BO165)</f>
        <v>-2568.8325246691111</v>
      </c>
      <c r="BE165" s="4">
        <f>step*((-'By group'!BE$4-'By group'!BE$5-'By group'!BE$22)*Population!BE165+'By group'!BE$3*Population!$BO165)</f>
        <v>-3574.3492611891743</v>
      </c>
      <c r="BF165" s="4">
        <f>step*((-'By group'!BF$4-'By group'!BF$5-'By group'!BF$22)*Population!BF165+'By group'!BF$3*Population!$BO165)</f>
        <v>-1326.280323493628</v>
      </c>
      <c r="BG165" s="4">
        <f>step*((-'By group'!BG$4-'By group'!BG$5-'By group'!BG$22)*Population!BG165+'By group'!BG$3*Population!$BO165)</f>
        <v>-302.70356716544052</v>
      </c>
      <c r="BH165" s="4">
        <f>step*((-'By group'!BH$4-'By group'!BH$5-'By group'!BH$22)*Population!BH165+'By group'!BH$3*Population!$BO165)</f>
        <v>-260.29026945321988</v>
      </c>
      <c r="BI165" s="4">
        <f>step*((-'By group'!BI$4-'By group'!BI$5-'By group'!BI$22)*Population!BI165+'By group'!BI$3*Population!$BO165)</f>
        <v>0</v>
      </c>
      <c r="BJ165" s="4">
        <f>step*((-'By group'!BJ$4-'By group'!BJ$5-'By group'!BJ$22)*Population!BJ165+'By group'!BJ$3*Population!$BO165)</f>
        <v>0</v>
      </c>
      <c r="BK165" s="4">
        <f>step*((-'By group'!BK$4-'By group'!BK$5-'By group'!BK$22)*Population!BK165+'By group'!BK$3*Population!$BO165)</f>
        <v>0</v>
      </c>
      <c r="BL165" s="4">
        <f>step*((-'By group'!BL$4-'By group'!BL$5-'By group'!BL$22)*Population!BL165+'By group'!BL$3*Population!$BO165)</f>
        <v>-171.16028145121126</v>
      </c>
      <c r="BM165" s="4">
        <f>step*((-'By group'!BM$4-'By group'!BM$5-'By group'!BM$22)*Population!BM165+'By group'!BM$3*Population!$BO165)</f>
        <v>-87.15758546744064</v>
      </c>
      <c r="BN165" s="4">
        <f>step*((-'By group'!BN$4-'By group'!BN$5-'By group'!BN$22)*Population!BN165+'By group'!BN$3*Population!$BO165)</f>
        <v>-72.945392184547799</v>
      </c>
      <c r="BO165" s="71">
        <f>-step*SUM(SCR!B165:N165)*Population!B165</f>
        <v>-165769.98366118071</v>
      </c>
      <c r="BP165" s="4">
        <f>step*-SUM('By group'!C$11:C$21)*Population!C165</f>
        <v>-158959.51734592873</v>
      </c>
      <c r="BQ165" s="4">
        <f>step*-SUM('By group'!D$11:D$21)*Population!D165</f>
        <v>-115911.52248752301</v>
      </c>
      <c r="BR165" s="4">
        <f>step*-SUM('By group'!E$11:E$21)*Population!E165</f>
        <v>-47729.508794103655</v>
      </c>
      <c r="BS165" s="4">
        <f>step*-SUM('By group'!F$11:F$21)*Population!F165</f>
        <v>-14273.147788334138</v>
      </c>
      <c r="BT165" s="4">
        <f>step*-SUM('By group'!G$11:G$21)*Population!G165</f>
        <v>-6849.0438757847396</v>
      </c>
      <c r="BU165" s="4">
        <f>step*-SUM('By group'!H$11:H$21)*Population!H165</f>
        <v>0</v>
      </c>
      <c r="BV165" s="4">
        <f>step*-SUM('By group'!I$11:I$21)*Population!I165</f>
        <v>0</v>
      </c>
      <c r="BW165" s="4">
        <f>step*-SUM('By group'!J$11:J$21)*Population!J165</f>
        <v>0</v>
      </c>
      <c r="BX165" s="4">
        <f>step*-SUM('By group'!K$11:K$21)*Population!K165</f>
        <v>0</v>
      </c>
      <c r="BY165" s="4">
        <f>step*-SUM('By group'!L$11:L$21)*Population!L165</f>
        <v>-2413.2246200687123</v>
      </c>
      <c r="BZ165" s="4">
        <f>step*-SUM('By group'!M$11:M$21)*Population!M165</f>
        <v>-1198.1349609886101</v>
      </c>
      <c r="CA165" s="4">
        <f>step*-SUM('By group'!N$11:N$21)*Population!N165</f>
        <v>0</v>
      </c>
      <c r="CB165" s="13">
        <f>-step*SUM(SCR!O165:AA165)*Population!O165</f>
        <v>-81994.477974994938</v>
      </c>
      <c r="CC165" s="4">
        <f>step*-SUM('By group'!P$11:P$21)*Population!P165</f>
        <v>-78615.863325342551</v>
      </c>
      <c r="CD165" s="4">
        <f>step*-SUM('By group'!Q$11:Q$21)*Population!Q165</f>
        <v>-57303.800484331899</v>
      </c>
      <c r="CE165" s="4">
        <f>step*-SUM('By group'!R$11:R$21)*Population!R165</f>
        <v>-23583.550096929732</v>
      </c>
      <c r="CF165" s="4">
        <f>step*-SUM('By group'!S$11:S$21)*Population!S165</f>
        <v>-7049.5640151567977</v>
      </c>
      <c r="CG165" s="4">
        <f>step*-SUM('By group'!T$11:T$21)*Population!T165</f>
        <v>-3381.7506441722126</v>
      </c>
      <c r="CH165" s="4">
        <f>step*-SUM('By group'!U$11:U$21)*Population!U165</f>
        <v>0</v>
      </c>
      <c r="CI165" s="4">
        <f>step*-SUM('By group'!V$11:V$21)*Population!V165</f>
        <v>0</v>
      </c>
      <c r="CJ165" s="4">
        <f>step*-SUM('By group'!W$11:W$21)*Population!W165</f>
        <v>0</v>
      </c>
      <c r="CK165" s="4">
        <f>step*-SUM('By group'!X$11:X$21)*Population!X165</f>
        <v>0</v>
      </c>
      <c r="CL165" s="4">
        <f>step*-SUM('By group'!Y$11:Y$21)*Population!Y165</f>
        <v>-1190.8481655358758</v>
      </c>
      <c r="CM165" s="4">
        <f>step*-SUM('By group'!Z$11:Z$21)*Population!Z165</f>
        <v>-590.87636490177522</v>
      </c>
      <c r="CN165" s="4">
        <f>step*-SUM('By group'!AA$11:AA$21)*Population!AA165</f>
        <v>0</v>
      </c>
      <c r="CO165" s="13">
        <f>-step*SUM(SCR!AB165:AN165)*Population!AB165</f>
        <v>-5807.2433946778519</v>
      </c>
      <c r="CP165" s="4">
        <f>step*-SUM('By group'!AC$11:AC$21)*Population!AC165</f>
        <v>-5578.1726887614059</v>
      </c>
      <c r="CQ165" s="4">
        <f>step*-SUM('By group'!AD$11:AD$21)*Population!AD165</f>
        <v>-4088.4825604493703</v>
      </c>
      <c r="CR165" s="4">
        <f>step*-SUM('By group'!AE$11:AE$21)*Population!AE165</f>
        <v>-1695.5807149892189</v>
      </c>
      <c r="CS165" s="4">
        <f>step*-SUM('By group'!AF$11:AF$21)*Population!AF165</f>
        <v>-509.79075531338441</v>
      </c>
      <c r="CT165" s="4">
        <f>step*-SUM('By group'!AG$11:AG$21)*Population!AG165</f>
        <v>-245.57616939279907</v>
      </c>
      <c r="CU165" s="4">
        <f>step*-SUM('By group'!AH$11:AH$21)*Population!AH165</f>
        <v>0</v>
      </c>
      <c r="CV165" s="4">
        <f>step*-SUM('By group'!AI$11:AI$21)*Population!AI165</f>
        <v>0</v>
      </c>
      <c r="CW165" s="4">
        <f>step*-SUM('By group'!AJ$11:AJ$21)*Population!AJ165</f>
        <v>0</v>
      </c>
      <c r="CX165" s="4">
        <f>step*-SUM('By group'!AK$11:AK$21)*Population!AK165</f>
        <v>0</v>
      </c>
      <c r="CY165" s="4">
        <f>step*-SUM('By group'!AL$11:AL$21)*Population!AL165</f>
        <v>-87.167519799606737</v>
      </c>
      <c r="CZ165" s="4">
        <f>step*-SUM('By group'!AM$11:AM$21)*Population!AM165</f>
        <v>-43.610364052731249</v>
      </c>
      <c r="DA165" s="4">
        <f>step*-SUM('By group'!AN$11:AN$21)*Population!AN165</f>
        <v>0</v>
      </c>
      <c r="DB165" s="13">
        <f>-step*SUM(SCR!AO165:BA165)*Population!AO165</f>
        <v>-19220.428118647811</v>
      </c>
      <c r="DC165" s="4">
        <f>step*-SUM('By group'!AP$11:AP$21)*Population!AP165</f>
        <v>-18429.14747314421</v>
      </c>
      <c r="DD165" s="4">
        <f>step*-SUM('By group'!AQ$11:AQ$21)*Population!AQ165</f>
        <v>-13433.836271276945</v>
      </c>
      <c r="DE165" s="4">
        <f>step*-SUM('By group'!AR$11:AR$21)*Population!AR165</f>
        <v>-5528.2564341797724</v>
      </c>
      <c r="DF165" s="4">
        <f>step*-SUM('By group'!AS$11:AS$21)*Population!AS165</f>
        <v>-1652.1876043983555</v>
      </c>
      <c r="DG165" s="4">
        <f>step*-SUM('By group'!AT$11:AT$21)*Population!AT165</f>
        <v>-792.38240327466929</v>
      </c>
      <c r="DH165" s="4">
        <f>step*-SUM('By group'!AU$11:AU$21)*Population!AU165</f>
        <v>0</v>
      </c>
      <c r="DI165" s="4">
        <f>step*-SUM('By group'!AV$11:AV$21)*Population!AV165</f>
        <v>0</v>
      </c>
      <c r="DJ165" s="4">
        <f>step*-SUM('By group'!AW$11:AW$21)*Population!AW165</f>
        <v>0</v>
      </c>
      <c r="DK165" s="4">
        <f>step*-SUM('By group'!AX$11:AX$21)*Population!AX165</f>
        <v>0</v>
      </c>
      <c r="DL165" s="4">
        <f>step*-SUM('By group'!AY$11:AY$21)*Population!AY165</f>
        <v>-278.81868581761915</v>
      </c>
      <c r="DM165" s="4">
        <f>step*-SUM('By group'!AZ$11:AZ$21)*Population!AZ165</f>
        <v>-138.18352375938412</v>
      </c>
      <c r="DN165" s="4">
        <f>step*-SUM('By group'!BA$11:BA$21)*Population!BA165</f>
        <v>0</v>
      </c>
      <c r="DO165" s="13">
        <f>-step*SUM(SCR!BB165:BN165)*Population!BB165</f>
        <v>-8960.3372719421404</v>
      </c>
      <c r="DP165" s="4">
        <f>step*-SUM('By group'!BC$11:BC$21)*Population!BC165</f>
        <v>-8440.9879515413777</v>
      </c>
      <c r="DQ165" s="4">
        <f>step*-SUM('By group'!BD$11:BD$21)*Population!BD165</f>
        <v>-5838.255737884343</v>
      </c>
      <c r="DR165" s="4">
        <f>step*-SUM('By group'!BE$11:BE$21)*Population!BE165</f>
        <v>-2233.9682882432339</v>
      </c>
      <c r="DS165" s="4">
        <f>step*-SUM('By group'!BF$11:BF$21)*Population!BF165</f>
        <v>-631.56205880648963</v>
      </c>
      <c r="DT165" s="4">
        <f>step*-SUM('By group'!BG$11:BG$21)*Population!BG165</f>
        <v>-291.06112227446204</v>
      </c>
      <c r="DU165" s="4">
        <f>step*-SUM('By group'!BH$11:BH$21)*Population!BH165</f>
        <v>0</v>
      </c>
      <c r="DV165" s="4">
        <f>step*-SUM('By group'!BI$11:BI$21)*Population!BI165</f>
        <v>0</v>
      </c>
      <c r="DW165" s="4">
        <f>step*-SUM('By group'!BJ$11:BJ$21)*Population!BJ165</f>
        <v>0</v>
      </c>
      <c r="DX165" s="4">
        <f>step*-SUM('By group'!BK$11:BK$21)*Population!BK165</f>
        <v>0</v>
      </c>
      <c r="DY165" s="4">
        <f>step*-SUM('By group'!BL$11:BL$21)*Population!BL165</f>
        <v>-95.089045250672939</v>
      </c>
      <c r="DZ165" s="4">
        <f>step*-SUM('By group'!BM$11:BM$21)*Population!BM165</f>
        <v>-43.57879273372032</v>
      </c>
      <c r="EA165" s="4">
        <f>step*-SUM('By group'!BN$11:BN$21)*Population!BN165</f>
        <v>0</v>
      </c>
      <c r="EB165" s="52">
        <v>0</v>
      </c>
      <c r="EC165" s="4">
        <f t="shared" si="196"/>
        <v>165769.98366118071</v>
      </c>
      <c r="ED165" s="4">
        <f t="shared" si="196"/>
        <v>158959.51734592873</v>
      </c>
      <c r="EE165" s="4">
        <f t="shared" si="197"/>
        <v>115911.52248752301</v>
      </c>
      <c r="EF165" s="4">
        <f t="shared" si="198"/>
        <v>47729.508794103655</v>
      </c>
      <c r="EG165" s="4">
        <f t="shared" si="199"/>
        <v>14273.147788334138</v>
      </c>
      <c r="EH165" s="4">
        <f t="shared" si="199"/>
        <v>6849.0438757847396</v>
      </c>
      <c r="EI165" s="4">
        <v>0</v>
      </c>
      <c r="EJ165" s="4">
        <f t="shared" si="200"/>
        <v>0</v>
      </c>
      <c r="EK165" s="4">
        <f t="shared" si="201"/>
        <v>0</v>
      </c>
      <c r="EL165" s="4">
        <f t="shared" si="202"/>
        <v>0</v>
      </c>
      <c r="EM165" s="4">
        <f t="shared" si="203"/>
        <v>2413.2246200687123</v>
      </c>
      <c r="EN165" s="4">
        <f t="shared" si="204"/>
        <v>1198.1349609886101</v>
      </c>
      <c r="EO165" s="52">
        <v>0</v>
      </c>
      <c r="EP165" s="4">
        <f t="shared" si="205"/>
        <v>81994.477974994938</v>
      </c>
      <c r="EQ165" s="4">
        <f t="shared" si="206"/>
        <v>78615.863325342551</v>
      </c>
      <c r="ER165" s="4">
        <f t="shared" si="207"/>
        <v>57303.800484331899</v>
      </c>
      <c r="ES165" s="4">
        <f t="shared" si="208"/>
        <v>23583.550096929732</v>
      </c>
      <c r="ET165" s="4">
        <f t="shared" si="209"/>
        <v>7049.5640151567977</v>
      </c>
      <c r="EU165" s="4">
        <f t="shared" si="210"/>
        <v>3381.7506441722126</v>
      </c>
      <c r="EV165" s="4">
        <v>0</v>
      </c>
      <c r="EW165" s="4">
        <f t="shared" si="211"/>
        <v>0</v>
      </c>
      <c r="EX165" s="4">
        <f t="shared" si="212"/>
        <v>0</v>
      </c>
      <c r="EY165" s="4">
        <f t="shared" si="213"/>
        <v>0</v>
      </c>
      <c r="EZ165" s="4">
        <f t="shared" si="214"/>
        <v>1190.8481655358758</v>
      </c>
      <c r="FA165" s="4">
        <f t="shared" si="215"/>
        <v>590.87636490177522</v>
      </c>
      <c r="FB165" s="52">
        <v>0</v>
      </c>
      <c r="FC165" s="4">
        <f t="shared" si="216"/>
        <v>5807.2433946778519</v>
      </c>
      <c r="FD165" s="4">
        <f t="shared" si="217"/>
        <v>5578.1726887614059</v>
      </c>
      <c r="FE165" s="4">
        <f t="shared" si="218"/>
        <v>4088.4825604493703</v>
      </c>
      <c r="FF165" s="4">
        <f t="shared" si="219"/>
        <v>1695.5807149892189</v>
      </c>
      <c r="FG165" s="4">
        <f t="shared" si="220"/>
        <v>509.79075531338441</v>
      </c>
      <c r="FH165" s="4">
        <f t="shared" si="221"/>
        <v>245.57616939279907</v>
      </c>
      <c r="FI165" s="4">
        <v>0</v>
      </c>
      <c r="FJ165" s="4">
        <f t="shared" si="222"/>
        <v>0</v>
      </c>
      <c r="FK165" s="4">
        <f t="shared" si="223"/>
        <v>0</v>
      </c>
      <c r="FL165" s="4">
        <f t="shared" si="224"/>
        <v>0</v>
      </c>
      <c r="FM165" s="4">
        <f t="shared" si="225"/>
        <v>87.167519799606737</v>
      </c>
      <c r="FN165" s="9">
        <f t="shared" si="226"/>
        <v>43.610364052731249</v>
      </c>
      <c r="FO165" s="4">
        <v>0</v>
      </c>
      <c r="FP165" s="4">
        <f t="shared" si="227"/>
        <v>19220.428118647811</v>
      </c>
      <c r="FQ165" s="4">
        <f t="shared" si="228"/>
        <v>18429.14747314421</v>
      </c>
      <c r="FR165" s="4">
        <f t="shared" si="229"/>
        <v>13433.836271276945</v>
      </c>
      <c r="FS165" s="4">
        <f t="shared" si="230"/>
        <v>5528.2564341797724</v>
      </c>
      <c r="FT165" s="4">
        <f t="shared" si="231"/>
        <v>1652.1876043983555</v>
      </c>
      <c r="FU165" s="4">
        <f t="shared" si="232"/>
        <v>792.38240327466929</v>
      </c>
      <c r="FV165" s="4">
        <v>0</v>
      </c>
      <c r="FW165" s="4">
        <f t="shared" si="233"/>
        <v>0</v>
      </c>
      <c r="FX165" s="4">
        <f t="shared" si="234"/>
        <v>0</v>
      </c>
      <c r="FY165" s="4">
        <f t="shared" si="235"/>
        <v>0</v>
      </c>
      <c r="FZ165" s="4">
        <f t="shared" si="236"/>
        <v>278.81868581761915</v>
      </c>
      <c r="GA165" s="4">
        <f t="shared" si="237"/>
        <v>138.18352375938412</v>
      </c>
      <c r="GB165" s="4">
        <v>0</v>
      </c>
      <c r="GC165" s="4">
        <f t="shared" si="238"/>
        <v>8960.3372719421404</v>
      </c>
      <c r="GD165" s="4">
        <f t="shared" si="179"/>
        <v>8440.9879515413777</v>
      </c>
      <c r="GE165" s="4">
        <f t="shared" si="180"/>
        <v>5838.255737884343</v>
      </c>
      <c r="GF165" s="4">
        <f t="shared" si="181"/>
        <v>2233.9682882432339</v>
      </c>
      <c r="GG165" s="4">
        <f t="shared" si="182"/>
        <v>631.56205880648963</v>
      </c>
      <c r="GH165" s="4">
        <f t="shared" si="183"/>
        <v>291.06112227446204</v>
      </c>
      <c r="GI165" s="4">
        <v>0</v>
      </c>
      <c r="GJ165" s="4">
        <f t="shared" si="239"/>
        <v>0</v>
      </c>
      <c r="GK165" s="4">
        <f t="shared" si="240"/>
        <v>0</v>
      </c>
      <c r="GL165" s="4">
        <f t="shared" si="184"/>
        <v>0</v>
      </c>
      <c r="GM165" s="4">
        <f t="shared" si="185"/>
        <v>95.089045250672939</v>
      </c>
      <c r="GN165" s="4">
        <f t="shared" si="186"/>
        <v>43.57879273372032</v>
      </c>
      <c r="GO165" s="52">
        <v>0</v>
      </c>
      <c r="GP165" s="4">
        <f>step*(-'By group'!C$32*Population!C165+'By group'!I$33*Population!I165)</f>
        <v>0</v>
      </c>
      <c r="GQ165" s="4">
        <f>step*(-'By group'!D$32*Population!D165+'By group'!J$33*Population!J165)</f>
        <v>0</v>
      </c>
      <c r="GR165" s="4">
        <f>step*(-'By group'!E$32*Population!E165+'By group'!K$33*Population!K165)</f>
        <v>0</v>
      </c>
      <c r="GS165" s="4">
        <f>step*(-'By group'!F$32*Population!F165+'By group'!L$33*Population!L165)</f>
        <v>-5929.9615841327122</v>
      </c>
      <c r="GT165" s="4">
        <f>step*(-'By group'!G$32*Population!G165+'By group'!M$33*Population!M165)</f>
        <v>-770.74129466264299</v>
      </c>
      <c r="GU165" s="4">
        <f>step*(-'By group'!H$32*Population!H165+'By group'!N$33*Population!N165)</f>
        <v>-674.34089631423035</v>
      </c>
      <c r="GV165" s="46">
        <f t="shared" si="241"/>
        <v>0</v>
      </c>
      <c r="GW165" s="14">
        <f t="shared" si="242"/>
        <v>0</v>
      </c>
      <c r="GX165" s="4">
        <f t="shared" si="243"/>
        <v>0</v>
      </c>
      <c r="GY165" s="4">
        <f t="shared" si="244"/>
        <v>5929.9615841327122</v>
      </c>
      <c r="GZ165" s="4">
        <f t="shared" si="245"/>
        <v>770.74129466264299</v>
      </c>
      <c r="HA165" s="4">
        <f t="shared" si="246"/>
        <v>674.34089631423035</v>
      </c>
      <c r="HB165" s="8">
        <v>0</v>
      </c>
      <c r="HC165" s="4">
        <f>step*(-'By group'!P$32*Population!P165+'By group'!V$33*Population!V165)</f>
        <v>0</v>
      </c>
      <c r="HD165" s="4">
        <f>step*(-'By group'!Q$32*Population!Q165+'By group'!W$33*Population!W165)</f>
        <v>0</v>
      </c>
      <c r="HE165" s="4">
        <f>step*(-'By group'!R$32*Population!R165+'By group'!X$33*Population!X165)</f>
        <v>0</v>
      </c>
      <c r="HF165" s="4">
        <f>step*(-'By group'!S$32*Population!S165+'By group'!Y$33*Population!Y165)</f>
        <v>-2929.3579248104611</v>
      </c>
      <c r="HG165" s="4">
        <f>step*(-'By group'!T$32*Population!T165+'By group'!Z$33*Population!Z165)</f>
        <v>-380.91194638355495</v>
      </c>
      <c r="HH165" s="4">
        <f>step*(-'By group'!U$32*Population!U165+'By group'!AA$33*Population!AA165)</f>
        <v>-333.10906008996631</v>
      </c>
      <c r="HI165" s="14">
        <f t="shared" si="247"/>
        <v>0</v>
      </c>
      <c r="HJ165" s="46">
        <f t="shared" si="248"/>
        <v>0</v>
      </c>
      <c r="HK165" s="4">
        <f t="shared" si="249"/>
        <v>0</v>
      </c>
      <c r="HL165" s="4">
        <f t="shared" si="250"/>
        <v>2929.3579248104611</v>
      </c>
      <c r="HM165" s="4">
        <f t="shared" si="251"/>
        <v>380.91194638355495</v>
      </c>
      <c r="HN165" s="9">
        <f t="shared" si="252"/>
        <v>333.10906008996631</v>
      </c>
      <c r="HO165" s="4">
        <v>0</v>
      </c>
      <c r="HP165" s="4">
        <f>step*(-'By group'!AC$32*Population!AC165+'By group'!AI$33*Population!AI165)</f>
        <v>0</v>
      </c>
      <c r="HQ165" s="4">
        <f>step*(-'By group'!AD$32*Population!AD165+'By group'!AJ$33*Population!AJ165)</f>
        <v>0</v>
      </c>
      <c r="HR165" s="4">
        <f>step*(-'By group'!AE$32*Population!AE165+'By group'!AK$33*Population!AK165)</f>
        <v>0</v>
      </c>
      <c r="HS165" s="4">
        <f>step*(-'By group'!AF$32*Population!AF165+'By group'!AL$33*Population!AL165)</f>
        <v>-211.31161775688884</v>
      </c>
      <c r="HT165" s="4">
        <f>step*(-'By group'!AG$32*Population!AG165+'By group'!AM$33*Population!AM165)</f>
        <v>-27.310051852194196</v>
      </c>
      <c r="HU165" s="4">
        <f>step*(-'By group'!AH$32*Population!AH165+'By group'!AN$33*Population!AN165)</f>
        <v>-24.045019680884174</v>
      </c>
      <c r="HV165" s="14">
        <f t="shared" si="253"/>
        <v>0</v>
      </c>
      <c r="HW165" s="46">
        <f t="shared" si="254"/>
        <v>0</v>
      </c>
      <c r="HX165" s="4">
        <f t="shared" si="255"/>
        <v>0</v>
      </c>
      <c r="HY165" s="4">
        <f t="shared" si="256"/>
        <v>211.31161775688884</v>
      </c>
      <c r="HZ165" s="4">
        <f t="shared" si="257"/>
        <v>27.310051852194196</v>
      </c>
      <c r="IA165" s="4">
        <f t="shared" si="258"/>
        <v>24.045019680884174</v>
      </c>
      <c r="IB165" s="8">
        <v>0</v>
      </c>
      <c r="IC165" s="4">
        <f>step*(-'By group'!AP$32*Population!AP165+'By group'!AV$33*Population!AV165)</f>
        <v>0</v>
      </c>
      <c r="ID165" s="4">
        <f>step*(-'By group'!AQ$32*Population!AQ165+'By group'!AW$33*Population!AW165)</f>
        <v>0</v>
      </c>
      <c r="IE165" s="4">
        <f>step*(-'By group'!AR$32*Population!AR165+'By group'!AX$33*Population!AX165)</f>
        <v>0</v>
      </c>
      <c r="IF165" s="4">
        <f>step*(-'By group'!AS$32*Population!AS165+'By group'!AY$33*Population!AY165)</f>
        <v>-686.68445929036818</v>
      </c>
      <c r="IG165" s="4">
        <f>step*(-'By group'!AT$32*Population!AT165+'By group'!AZ$33*Population!AZ165)</f>
        <v>-89.384718775241822</v>
      </c>
      <c r="IH165" s="4">
        <f>step*(-'By group'!AU$32*Population!AU165+'By group'!BA$33*Population!BA165)</f>
        <v>-78.18571842352884</v>
      </c>
      <c r="II165" s="14">
        <f t="shared" si="187"/>
        <v>0</v>
      </c>
      <c r="IJ165" s="4">
        <f t="shared" si="188"/>
        <v>0</v>
      </c>
      <c r="IK165" s="4">
        <f t="shared" si="259"/>
        <v>0</v>
      </c>
      <c r="IL165" s="4">
        <f t="shared" si="260"/>
        <v>686.68445929036818</v>
      </c>
      <c r="IM165" s="4">
        <f t="shared" si="261"/>
        <v>89.384718775241822</v>
      </c>
      <c r="IN165" s="4">
        <f t="shared" si="262"/>
        <v>78.18571842352884</v>
      </c>
      <c r="IO165" s="8">
        <v>0</v>
      </c>
      <c r="IP165" s="4">
        <f>step*(-'By group'!BC$32*Population!BC165+'By group'!BI$33*Population!BI165)</f>
        <v>0</v>
      </c>
      <c r="IQ165" s="4">
        <f>step*(-'By group'!BD$32*Population!BD165+'By group'!BJ$33*Population!BJ165)</f>
        <v>0</v>
      </c>
      <c r="IR165" s="4">
        <f>step*(-'By group'!BE$32*Population!BE165+'By group'!BK$33*Population!BK165)</f>
        <v>0</v>
      </c>
      <c r="IS165" s="4">
        <f>step*(-'By group'!BF$32*Population!BF165+'By group'!BL$33*Population!BL165)</f>
        <v>-268.23650677790835</v>
      </c>
      <c r="IT165" s="4">
        <f>step*(-'By group'!BG$32*Population!BG165+'By group'!BM$33*Population!BM165)</f>
        <v>-36.422828088032247</v>
      </c>
      <c r="IU165" s="4">
        <f>step*(-'By group'!BH$32*Population!BH165+'By group'!BN$33*Population!BN165)</f>
        <v>-29.807265600033901</v>
      </c>
      <c r="IV165" s="14">
        <f t="shared" si="189"/>
        <v>0</v>
      </c>
      <c r="IW165" s="4">
        <f t="shared" si="190"/>
        <v>0</v>
      </c>
      <c r="IX165" s="4">
        <f t="shared" si="191"/>
        <v>0</v>
      </c>
      <c r="IY165" s="4">
        <f t="shared" si="192"/>
        <v>268.23650677790835</v>
      </c>
      <c r="IZ165" s="4">
        <f t="shared" si="193"/>
        <v>36.422828088032247</v>
      </c>
      <c r="JA165" s="4">
        <f t="shared" si="194"/>
        <v>29.807265600033901</v>
      </c>
      <c r="JB165" s="75">
        <f>step*(+prop_idu_male*'By group'!BB$9*Population!BB165-'By group'!B$8*Population!B165)</f>
        <v>-1160.206838148305</v>
      </c>
      <c r="JC165" s="46">
        <f>step*(+prop_idu_male*'By group'!BC$9*Population!BC165-'By group'!C$8*Population!C165)</f>
        <v>-6.9350573131114714</v>
      </c>
      <c r="JD165" s="46">
        <f>step*(+prop_idu_male*'By group'!BD$9*Population!BD165-'By group'!D$8*Population!D165)</f>
        <v>-20.379941743320117</v>
      </c>
      <c r="JE165" s="46">
        <f>step*(+prop_idu_male*'By group'!BE$9*Population!BE165-'By group'!E$8*Population!E165)</f>
        <v>-21.183992451159945</v>
      </c>
      <c r="JF165" s="46">
        <f>step*(+prop_idu_male*'By group'!BF$9*Population!BF165-'By group'!F$8*Population!F165)</f>
        <v>-6.3786994235992811</v>
      </c>
      <c r="JG165" s="46">
        <f>step*(+prop_idu_male*'By group'!BG$9*Population!BG165-'By group'!G$8*Population!G165)</f>
        <v>-1.230099436465206</v>
      </c>
      <c r="JH165" s="46">
        <f>step*(+prop_idu_male*'By group'!BH$9*Population!BH165-'By group'!H$8*Population!H165)</f>
        <v>-1.0429887192805796</v>
      </c>
      <c r="JI165" s="46">
        <f>step*(+prop_idu_male*'By group'!BI$9*Population!BI165-'By group'!I$8*Population!I165)</f>
        <v>0</v>
      </c>
      <c r="JJ165" s="46">
        <f>step*(+prop_idu_male*'By group'!BJ$9*Population!BJ165-'By group'!J$8*Population!J165)</f>
        <v>0</v>
      </c>
      <c r="JK165" s="46">
        <f>step*(+prop_idu_male*'By group'!BK$9*Population!BK165-'By group'!K$8*Population!K165)</f>
        <v>0</v>
      </c>
      <c r="JL165" s="46">
        <f>step*(+prop_idu_male*'By group'!BL$9*Population!BL165-'By group'!L$8*Population!L165)</f>
        <v>-2.1850109114670975</v>
      </c>
      <c r="JM165" s="46">
        <f>step*(+prop_idu_male*'By group'!BM$9*Population!BM165-'By group'!M$8*Population!M165)</f>
        <v>-1.0935458584276816</v>
      </c>
      <c r="JN165" s="46">
        <f>step*(+prop_idu_male*'By group'!BN$9*Population!BN165-'By group'!N$8*Population!N165)</f>
        <v>-0.88037052081286093</v>
      </c>
      <c r="JO165" s="45">
        <f>step*(+(1-prop_idu_male)*'By group'!BB$9*Population!BB165-'By group'!O$8*Population!O165-'By group'!O$6*Population!O165+'By group'!AB$7*Population!AB165)</f>
        <v>-8684.7309998901055</v>
      </c>
      <c r="JP165" s="46">
        <f>step*(+(1-prop_idu_male)*'By group'!BC$9*Population!BC165-'By group'!P$8*Population!P165-'By group'!P$6*Population!P165+'By group'!AC$7*Population!AC165)</f>
        <v>-13.316890803420131</v>
      </c>
      <c r="JQ165" s="46">
        <f>step*(+(1-prop_idu_male)*'By group'!BD$9*Population!BD165-'By group'!Q$8*Population!Q165-'By group'!Q$6*Population!Q165+'By group'!AD$7*Population!AD165)</f>
        <v>-38.639904385024828</v>
      </c>
      <c r="JR165" s="46">
        <f>step*(+(1-prop_idu_male)*'By group'!BE$9*Population!BE165-'By group'!R$8*Population!R165-'By group'!R$6*Population!R165+'By group'!AE$7*Population!AE165)</f>
        <v>-39.482716978050604</v>
      </c>
      <c r="JS165" s="46">
        <f>step*(+(1-prop_idu_male)*'By group'!BF$9*Population!BF165-'By group'!S$8*Population!S165-'By group'!S$6*Population!S165+'By group'!AF$7*Population!AF165)</f>
        <v>-11.739236552572233</v>
      </c>
      <c r="JT165" s="46">
        <f>step*(+(1-prop_idu_male)*'By group'!BG$9*Population!BG165-'By group'!T$8*Population!T165-'By group'!T$6*Population!T165+'By group'!AG$7*Population!AG165)</f>
        <v>-2.2437618732401714</v>
      </c>
      <c r="JU165" s="46">
        <f>step*(+(1-prop_idu_male)*'By group'!BH$9*Population!BH165-'By group'!U$8*Population!U165-'By group'!U$6*Population!U165+'By group'!AH$7*Population!AH165)</f>
        <v>-1.8736874238783692</v>
      </c>
      <c r="JV165" s="46">
        <f>step*(+(1-prop_idu_male)*'By group'!BI$9*Population!BI165-'By group'!V$8*Population!V165-'By group'!V$6*Population!V165+'By group'!AI$7*Population!AI165)</f>
        <v>0</v>
      </c>
      <c r="JW165" s="46">
        <f>step*(+(1-prop_idu_male)*'By group'!BJ$9*Population!BJ165-'By group'!W$8*Population!W165-'By group'!W$6*Population!W165+'By group'!AJ$7*Population!AJ165)</f>
        <v>0</v>
      </c>
      <c r="JX165" s="46">
        <f>step*(+(1-prop_idu_male)*'By group'!BK$9*Population!BK165-'By group'!X$8*Population!X165-'By group'!X$6*Population!X165+'By group'!AK$7*Population!AK165)</f>
        <v>0</v>
      </c>
      <c r="JY165" s="46">
        <f>step*(+(1-prop_idu_male)*'By group'!BL$9*Population!BL165-'By group'!Y$8*Population!Y165-'By group'!Y$6*Population!Y165+'By group'!AL$7*Population!AL165)</f>
        <v>-3.9205077416203888</v>
      </c>
      <c r="JZ165" s="46">
        <f>step*(+(1-prop_idu_male)*'By group'!BM$9*Population!BM165-'By group'!Z$8*Population!Z165-'By group'!Z$6*Population!Z165+'By group'!AM$7*Population!AM165)</f>
        <v>-1.9294690760356317</v>
      </c>
      <c r="KA165" s="76">
        <f>step*(+(1-prop_idu_male)*'By group'!BN$9*Population!BN165-'By group'!AA$8*Population!AA165-'By group'!AA$6*Population!AA165+'By group'!AN$7*Population!AN165)</f>
        <v>-1.5241186933056676</v>
      </c>
      <c r="KB165" s="46">
        <f>step*(+'By group'!O$6*Population!O165-'By group'!AB$7*Population!AB165)</f>
        <v>7431.6244046830761</v>
      </c>
      <c r="KC165" s="46">
        <f>step*(+'By group'!P$6*Population!P165-'By group'!AC$7*Population!AC165)</f>
        <v>9.6393272756992463</v>
      </c>
      <c r="KD165" s="46">
        <f>step*(+'By group'!Q$6*Population!Q165-'By group'!AD$7*Population!AD165)</f>
        <v>27.879734976704562</v>
      </c>
      <c r="KE165" s="46">
        <f>step*(+'By group'!R$6*Population!R165-'By group'!AE$7*Population!AE165)</f>
        <v>28.361132416058709</v>
      </c>
      <c r="KF165" s="46">
        <f>step*(+'By group'!S$6*Population!S165-'By group'!AF$7*Population!AF165)</f>
        <v>8.4039231626357811</v>
      </c>
      <c r="KG165" s="46">
        <f>step*(+'By group'!T$6*Population!T165-'By group'!AG$7*Population!AG165)</f>
        <v>1.6023390790786638</v>
      </c>
      <c r="KH165" s="46">
        <f>step*(+'By group'!U$6*Population!U165-'By group'!AH$7*Population!AH165)</f>
        <v>1.3322970599435235</v>
      </c>
      <c r="KI165" s="46">
        <f>step*(+'By group'!V$6*Population!V165-'By group'!AI$7*Population!AI165)</f>
        <v>0</v>
      </c>
      <c r="KJ165" s="46">
        <f>step*(+'By group'!W$6*Population!W165-'By group'!AJ$7*Population!AJ165)</f>
        <v>0</v>
      </c>
      <c r="KK165" s="46">
        <f>step*(+'By group'!X$6*Population!X165-'By group'!AK$7*Population!AK165)</f>
        <v>0</v>
      </c>
      <c r="KL165" s="46">
        <f>step*(+'By group'!Y$6*Population!Y165-'By group'!AL$7*Population!AL165)</f>
        <v>2.786713003234917</v>
      </c>
      <c r="KM165" s="46">
        <f>step*(+'By group'!Z$6*Population!Z165-'By group'!AM$7*Population!AM165)</f>
        <v>1.3647399867740884</v>
      </c>
      <c r="KN165" s="46">
        <f>step*(+'By group'!AA$6*Population!AA165-'By group'!AN$7*Population!AN165)</f>
        <v>1.071787366895868</v>
      </c>
      <c r="KO165" s="45">
        <v>0</v>
      </c>
      <c r="KP165" s="46">
        <v>0</v>
      </c>
      <c r="KQ165" s="46">
        <v>0</v>
      </c>
      <c r="KR165" s="46">
        <v>0</v>
      </c>
      <c r="KS165" s="46">
        <v>0</v>
      </c>
      <c r="KT165" s="46">
        <v>0</v>
      </c>
      <c r="KU165" s="46">
        <v>0</v>
      </c>
      <c r="KV165" s="46">
        <v>0</v>
      </c>
      <c r="KW165" s="46">
        <v>0</v>
      </c>
      <c r="KX165" s="46">
        <v>0</v>
      </c>
      <c r="KY165" s="46">
        <v>0</v>
      </c>
      <c r="KZ165" s="46">
        <v>0</v>
      </c>
      <c r="LA165" s="46">
        <v>0</v>
      </c>
      <c r="LB165" s="188">
        <f>step*(-'By group'!BB$9*Population!BB165+'By group'!B$8*Population!B165+'By group'!O$8*Population!O165)</f>
        <v>2413.3134333553353</v>
      </c>
      <c r="LC165" s="189">
        <f>step*(-'By group'!BC$9*Population!BC165+'By group'!C$8*Population!C165+'By group'!P$8*Population!P165)</f>
        <v>10.612620840832358</v>
      </c>
      <c r="LD165" s="189">
        <f>step*(-'By group'!BD$9*Population!BD165+'By group'!D$8*Population!D165+'By group'!Q$8*Population!Q165)</f>
        <v>31.140111151640376</v>
      </c>
      <c r="LE165" s="189">
        <f>step*(-'By group'!BE$9*Population!BE165+'By group'!E$8*Population!E165+'By group'!R$8*Population!R165)</f>
        <v>32.30557701315184</v>
      </c>
      <c r="LF165" s="189">
        <f>step*(-'By group'!BF$9*Population!BF165+'By group'!F$8*Population!F165+'By group'!S$8*Population!S165)</f>
        <v>9.7140128135357333</v>
      </c>
      <c r="LG165" s="189">
        <f>step*(-'By group'!BG$9*Population!BG165+'By group'!G$8*Population!G165+'By group'!T$8*Population!T165)</f>
        <v>1.8715222306267134</v>
      </c>
      <c r="LH165" s="189">
        <f>step*(-'By group'!BH$9*Population!BH165+'By group'!H$8*Population!H165+'By group'!U$8*Population!U165)</f>
        <v>1.5843790832154254</v>
      </c>
      <c r="LI165" s="189">
        <f>step*(-'By group'!BI$9*Population!BI165+'By group'!I$8*Population!I165+'By group'!V$8*Population!V165)</f>
        <v>0</v>
      </c>
      <c r="LJ165" s="189">
        <f>step*(-'By group'!BJ$9*Population!BJ165+'By group'!J$8*Population!J165+'By group'!W$8*Population!W165)</f>
        <v>0</v>
      </c>
      <c r="LK165" s="189">
        <f>step*(-'By group'!BK$9*Population!BK165+'By group'!K$8*Population!K165+'By group'!X$8*Population!X165)</f>
        <v>0</v>
      </c>
      <c r="LL165" s="189">
        <f>step*(-'By group'!BL$9*Population!BL165+'By group'!L$8*Population!L165+'By group'!Y$8*Population!Y165)</f>
        <v>3.3188056498525693</v>
      </c>
      <c r="LM165" s="189">
        <f>step*(-'By group'!BM$9*Population!BM165+'By group'!M$8*Population!M165+'By group'!Z$8*Population!Z165)</f>
        <v>1.6582749476892245</v>
      </c>
      <c r="LN165" s="189">
        <f>step*(-'By group'!BN$9*Population!BN165+'By group'!N$8*Population!N165+'By group'!AA$8*Population!AA165)</f>
        <v>1.3327018472226606</v>
      </c>
    </row>
    <row r="166" spans="1:326" x14ac:dyDescent="0.25">
      <c r="A166">
        <f t="shared" si="263"/>
        <v>81</v>
      </c>
      <c r="B166" s="52">
        <f>step*((-'By group'!B$4-'By group'!B$5-'By group'!B$22)*Population!B166+'By group'!B$3*Population!$BO166)</f>
        <v>232447.16280553804</v>
      </c>
      <c r="C166" s="4">
        <f>step*((-'By group'!C$4-'By group'!C$5-'By group'!C$22)*Population!C166+'By group'!C$3*Population!$BO166)</f>
        <v>-6376.1867164012174</v>
      </c>
      <c r="D166" s="4">
        <f>step*((-'By group'!D$4-'By group'!D$5-'By group'!D$22)*Population!D166+'By group'!D$3*Population!$BO166)</f>
        <v>-41845.100109412153</v>
      </c>
      <c r="E166" s="4">
        <f>step*((-'By group'!E$4-'By group'!E$5-'By group'!E$22)*Population!E166+'By group'!E$3*Population!$BO166)</f>
        <v>-67008.84474623634</v>
      </c>
      <c r="F166" s="4">
        <f>step*((-'By group'!F$4-'By group'!F$5-'By group'!F$22)*Population!F166+'By group'!F$3*Population!$BO166)</f>
        <v>-27195.178383466744</v>
      </c>
      <c r="G166" s="4">
        <f>step*((-'By group'!G$4-'By group'!G$5-'By group'!G$22)*Population!G166+'By group'!G$3*Population!$BO166)</f>
        <v>-6593.5742162006145</v>
      </c>
      <c r="H166" s="4">
        <f>step*((-'By group'!H$4-'By group'!H$5-'By group'!H$22)*Population!H166+'By group'!H$3*Population!$BO166)</f>
        <v>-6125.9132933613182</v>
      </c>
      <c r="I166" s="4">
        <f>step*((-'By group'!I$4-'By group'!I$5-'By group'!I$22)*Population!I166+'By group'!I$3*Population!$BO166)</f>
        <v>0</v>
      </c>
      <c r="J166" s="4">
        <f>step*((-'By group'!J$4-'By group'!J$5-'By group'!J$22)*Population!J166+'By group'!J$3*Population!$BO166)</f>
        <v>0</v>
      </c>
      <c r="K166" s="4">
        <f>step*((-'By group'!K$4-'By group'!K$5-'By group'!K$22)*Population!K166+'By group'!K$3*Population!$BO166)</f>
        <v>0</v>
      </c>
      <c r="L166" s="4">
        <f>step*((-'By group'!L$4-'By group'!L$5-'By group'!L$22)*Population!L166+'By group'!L$3*Population!$BO166)</f>
        <v>-3388.0370920501405</v>
      </c>
      <c r="M166" s="4">
        <f>step*((-'By group'!M$4-'By group'!M$5-'By group'!M$22)*Population!M166+'By group'!M$3*Population!$BO166)</f>
        <v>-1922.4336552059797</v>
      </c>
      <c r="N166" s="4">
        <f>step*((-'By group'!N$4-'By group'!N$5-'By group'!N$22)*Population!N166+'By group'!N$3*Population!$BO166)</f>
        <v>-1822.4817445938295</v>
      </c>
      <c r="O166" s="8">
        <f>step*((-'By group'!O$4-'By group'!O$5-'By group'!O$22)*Population!O166+'By group'!O$3*Population!$BO166)</f>
        <v>161095.91715429898</v>
      </c>
      <c r="P166" s="4">
        <f>step*((-'By group'!P$4-'By group'!P$5-'By group'!P$22)*Population!P166+'By group'!P$3*Population!$BO166)</f>
        <v>-3153.461062047113</v>
      </c>
      <c r="Q166" s="4">
        <f>step*((-'By group'!Q$4-'By group'!Q$5-'By group'!Q$22)*Population!Q166+'By group'!Q$3*Population!$BO166)</f>
        <v>-20687.333102963436</v>
      </c>
      <c r="R166" s="4">
        <f>step*((-'By group'!R$4-'By group'!R$5-'By group'!R$22)*Population!R166+'By group'!R$3*Population!$BO166)</f>
        <v>-33109.901790562777</v>
      </c>
      <c r="S166" s="4">
        <f>step*((-'By group'!S$4-'By group'!S$5-'By group'!S$22)*Population!S166+'By group'!S$3*Population!$BO166)</f>
        <v>-13431.927914204191</v>
      </c>
      <c r="T166" s="4">
        <f>step*((-'By group'!T$4-'By group'!T$5-'By group'!T$22)*Population!T166+'By group'!T$3*Population!$BO166)</f>
        <v>-3255.6431090427168</v>
      </c>
      <c r="U166" s="4">
        <f>step*((-'By group'!U$4-'By group'!U$5-'By group'!U$22)*Population!U166+'By group'!U$3*Population!$BO166)</f>
        <v>-3023.1123652863453</v>
      </c>
      <c r="V166" s="4">
        <f>step*((-'By group'!V$4-'By group'!V$5-'By group'!V$22)*Population!V166+'By group'!V$3*Population!$BO166)</f>
        <v>0</v>
      </c>
      <c r="W166" s="4">
        <f>step*((-'By group'!W$4-'By group'!W$5-'By group'!W$22)*Population!W166+'By group'!W$3*Population!$BO166)</f>
        <v>0</v>
      </c>
      <c r="X166" s="4">
        <f>step*((-'By group'!X$4-'By group'!X$5-'By group'!X$22)*Population!X166+'By group'!X$3*Population!$BO166)</f>
        <v>0</v>
      </c>
      <c r="Y166" s="4">
        <f>step*((-'By group'!Y$4-'By group'!Y$5-'By group'!Y$22)*Population!Y166+'By group'!Y$3*Population!$BO166)</f>
        <v>-1671.9055591350179</v>
      </c>
      <c r="Z166" s="4">
        <f>step*((-'By group'!Z$4-'By group'!Z$5-'By group'!Z$22)*Population!Z166+'By group'!Z$3*Population!$BO166)</f>
        <v>-948.0863513707427</v>
      </c>
      <c r="AA166" s="4">
        <f>step*((-'By group'!AA$4-'By group'!AA$5-'By group'!AA$22)*Population!AA166+'By group'!AA$3*Population!$BO166)</f>
        <v>-898.1383055629575</v>
      </c>
      <c r="AB166" s="8">
        <f>step*((-'By group'!AB$4-'By group'!AB$5-'By group'!AB$22)*Population!AB166+'By group'!AB$3*Population!$BO166)</f>
        <v>-1523.3604799816892</v>
      </c>
      <c r="AC166" s="4">
        <f>step*((-'By group'!AC$4-'By group'!AC$5-'By group'!AC$22)*Population!AC166+'By group'!AC$3*Population!$BO166)</f>
        <v>-223.75023257612384</v>
      </c>
      <c r="AD166" s="4">
        <f>step*((-'By group'!AD$4-'By group'!AD$5-'By group'!AD$22)*Population!AD166+'By group'!AD$3*Population!$BO166)</f>
        <v>-1475.9681744992004</v>
      </c>
      <c r="AE166" s="4">
        <f>step*((-'By group'!AE$4-'By group'!AE$5-'By group'!AE$22)*Population!AE166+'By group'!AE$3*Population!$BO166)</f>
        <v>-2380.4559977496892</v>
      </c>
      <c r="AF166" s="4">
        <f>step*((-'By group'!AF$4-'By group'!AF$5-'By group'!AF$22)*Population!AF166+'By group'!AF$3*Population!$BO166)</f>
        <v>-971.31560279279893</v>
      </c>
      <c r="AG166" s="4">
        <f>step*((-'By group'!AG$4-'By group'!AG$5-'By group'!AG$22)*Population!AG166+'By group'!AG$3*Population!$BO166)</f>
        <v>-236.41402274437894</v>
      </c>
      <c r="AH166" s="4">
        <f>step*((-'By group'!AH$4-'By group'!AH$5-'By group'!AH$22)*Population!AH166+'By group'!AH$3*Population!$BO166)</f>
        <v>-221.14581417496791</v>
      </c>
      <c r="AI166" s="4">
        <f>step*((-'By group'!AI$4-'By group'!AI$5-'By group'!AI$22)*Population!AI166+'By group'!AI$3*Population!$BO166)</f>
        <v>0</v>
      </c>
      <c r="AJ166" s="4">
        <f>step*((-'By group'!AJ$4-'By group'!AJ$5-'By group'!AJ$22)*Population!AJ166+'By group'!AJ$3*Population!$BO166)</f>
        <v>0</v>
      </c>
      <c r="AK166" s="4">
        <f>step*((-'By group'!AK$4-'By group'!AK$5-'By group'!AK$22)*Population!AK166+'By group'!AK$3*Population!$BO166)</f>
        <v>0</v>
      </c>
      <c r="AL166" s="4">
        <f>step*((-'By group'!AL$4-'By group'!AL$5-'By group'!AL$22)*Population!AL166+'By group'!AL$3*Population!$BO166)</f>
        <v>-122.37726754632415</v>
      </c>
      <c r="AM166" s="4">
        <f>step*((-'By group'!AM$4-'By group'!AM$5-'By group'!AM$22)*Population!AM166+'By group'!AM$3*Population!$BO166)</f>
        <v>-69.973011692487887</v>
      </c>
      <c r="AN166" s="4">
        <f>step*((-'By group'!AN$4-'By group'!AN$5-'By group'!AN$22)*Population!AN166+'By group'!AN$3*Population!$BO166)</f>
        <v>-66.930851482752388</v>
      </c>
      <c r="AO166" s="8">
        <f>step*((-'By group'!AO$4-'By group'!AO$5-'By group'!AO$22)*Population!AO166+'By group'!AO$3*Population!$BO166)</f>
        <v>21573.18640096872</v>
      </c>
      <c r="AP166" s="4">
        <f>step*((-'By group'!AP$4-'By group'!AP$5-'By group'!AP$22)*Population!AP166+'By group'!AP$3*Population!$BO166)</f>
        <v>-739.33048878888178</v>
      </c>
      <c r="AQ166" s="4">
        <f>step*((-'By group'!AQ$4-'By group'!AQ$5-'By group'!AQ$22)*Population!AQ166+'By group'!AQ$3*Population!$BO166)</f>
        <v>-4850.5027706383808</v>
      </c>
      <c r="AR166" s="4">
        <f>step*((-'By group'!AR$4-'By group'!AR$5-'By group'!AR$22)*Population!AR166+'By group'!AR$3*Population!$BO166)</f>
        <v>-7762.80192394605</v>
      </c>
      <c r="AS166" s="4">
        <f>step*((-'By group'!AS$4-'By group'!AS$5-'By group'!AS$22)*Population!AS166+'By group'!AS$3*Population!$BO166)</f>
        <v>-3148.6997535623682</v>
      </c>
      <c r="AT166" s="4">
        <f>step*((-'By group'!AT$4-'By group'!AT$5-'By group'!AT$22)*Population!AT166+'By group'!AT$3*Population!$BO166)</f>
        <v>-763.02311719282534</v>
      </c>
      <c r="AU166" s="4">
        <f>step*((-'By group'!AU$4-'By group'!AU$5-'By group'!AU$22)*Population!AU166+'By group'!AU$3*Population!$BO166)</f>
        <v>-708.05601961455852</v>
      </c>
      <c r="AV166" s="4">
        <f>step*((-'By group'!AV$4-'By group'!AV$5-'By group'!AV$22)*Population!AV166+'By group'!AV$3*Population!$BO166)</f>
        <v>0</v>
      </c>
      <c r="AW166" s="4">
        <f>step*((-'By group'!AW$4-'By group'!AW$5-'By group'!AW$22)*Population!AW166+'By group'!AW$3*Population!$BO166)</f>
        <v>0</v>
      </c>
      <c r="AX166" s="4">
        <f>step*((-'By group'!AX$4-'By group'!AX$5-'By group'!AX$22)*Population!AX166+'By group'!AX$3*Population!$BO166)</f>
        <v>0</v>
      </c>
      <c r="AY166" s="4">
        <f>step*((-'By group'!AY$4-'By group'!AY$5-'By group'!AY$22)*Population!AY166+'By group'!AY$3*Population!$BO166)</f>
        <v>-391.57253307763256</v>
      </c>
      <c r="AZ166" s="4">
        <f>step*((-'By group'!AZ$4-'By group'!AZ$5-'By group'!AZ$22)*Population!AZ166+'By group'!AZ$3*Population!$BO166)</f>
        <v>-221.80773744049156</v>
      </c>
      <c r="BA166" s="4">
        <f>step*((-'By group'!BA$4-'By group'!BA$5-'By group'!BA$22)*Population!BA166+'By group'!BA$3*Population!$BO166)</f>
        <v>-209.67265076643324</v>
      </c>
      <c r="BB166" s="8">
        <f>step*((-'By group'!BB$4-'By group'!BB$5-'By group'!BB$22)*Population!BB166+'By group'!BB$3*Population!$BO166)</f>
        <v>6688.2148103300178</v>
      </c>
      <c r="BC166" s="4">
        <f>step*((-'By group'!BC$4-'By group'!BC$5-'By group'!BC$22)*Population!BC166+'By group'!BC$3*Population!$BO166)</f>
        <v>-507.86943694142951</v>
      </c>
      <c r="BD166" s="4">
        <f>step*((-'By group'!BD$4-'By group'!BD$5-'By group'!BD$22)*Population!BD166+'By group'!BD$3*Population!$BO166)</f>
        <v>-2575.9869026844635</v>
      </c>
      <c r="BE166" s="4">
        <f>step*((-'By group'!BE$4-'By group'!BE$5-'By group'!BE$22)*Population!BE166+'By group'!BE$3*Population!$BO166)</f>
        <v>-3584.3082636635872</v>
      </c>
      <c r="BF166" s="4">
        <f>step*((-'By group'!BF$4-'By group'!BF$5-'By group'!BF$22)*Population!BF166+'By group'!BF$3*Population!$BO166)</f>
        <v>-1329.9770400091643</v>
      </c>
      <c r="BG166" s="4">
        <f>step*((-'By group'!BG$4-'By group'!BG$5-'By group'!BG$22)*Population!BG166+'By group'!BG$3*Population!$BO166)</f>
        <v>-303.54754367782772</v>
      </c>
      <c r="BH166" s="4">
        <f>step*((-'By group'!BH$4-'By group'!BH$5-'By group'!BH$22)*Population!BH166+'By group'!BH$3*Population!$BO166)</f>
        <v>-261.01643984998066</v>
      </c>
      <c r="BI166" s="4">
        <f>step*((-'By group'!BI$4-'By group'!BI$5-'By group'!BI$22)*Population!BI166+'By group'!BI$3*Population!$BO166)</f>
        <v>0</v>
      </c>
      <c r="BJ166" s="4">
        <f>step*((-'By group'!BJ$4-'By group'!BJ$5-'By group'!BJ$22)*Population!BJ166+'By group'!BJ$3*Population!$BO166)</f>
        <v>0</v>
      </c>
      <c r="BK166" s="4">
        <f>step*((-'By group'!BK$4-'By group'!BK$5-'By group'!BK$22)*Population!BK166+'By group'!BK$3*Population!$BO166)</f>
        <v>0</v>
      </c>
      <c r="BL166" s="4">
        <f>step*((-'By group'!BL$4-'By group'!BL$5-'By group'!BL$22)*Population!BL166+'By group'!BL$3*Population!$BO166)</f>
        <v>-171.63782016654017</v>
      </c>
      <c r="BM166" s="4">
        <f>step*((-'By group'!BM$4-'By group'!BM$5-'By group'!BM$22)*Population!BM166+'By group'!BM$3*Population!$BO166)</f>
        <v>-87.400962475963979</v>
      </c>
      <c r="BN166" s="4">
        <f>step*((-'By group'!BN$4-'By group'!BN$5-'By group'!BN$22)*Population!BN166+'By group'!BN$3*Population!$BO166)</f>
        <v>-73.149329504137143</v>
      </c>
      <c r="BO166" s="71">
        <f>-step*SUM(SCR!B166:N166)*Population!B166</f>
        <v>-166234.09213951841</v>
      </c>
      <c r="BP166" s="4">
        <f>step*-SUM('By group'!C$11:C$21)*Population!C166</f>
        <v>-159404.66791003043</v>
      </c>
      <c r="BQ166" s="4">
        <f>step*-SUM('By group'!D$11:D$21)*Population!D166</f>
        <v>-116236.38919281153</v>
      </c>
      <c r="BR166" s="4">
        <f>step*-SUM('By group'!E$11:E$21)*Population!E166</f>
        <v>-47863.460533025958</v>
      </c>
      <c r="BS166" s="4">
        <f>step*-SUM('By group'!F$11:F$21)*Population!F166</f>
        <v>-14313.251780771971</v>
      </c>
      <c r="BT166" s="4">
        <f>step*-SUM('By group'!G$11:G$21)*Population!G166</f>
        <v>-6868.3064752089731</v>
      </c>
      <c r="BU166" s="4">
        <f>step*-SUM('By group'!H$11:H$21)*Population!H166</f>
        <v>0</v>
      </c>
      <c r="BV166" s="4">
        <f>step*-SUM('By group'!I$11:I$21)*Population!I166</f>
        <v>0</v>
      </c>
      <c r="BW166" s="4">
        <f>step*-SUM('By group'!J$11:J$21)*Population!J166</f>
        <v>0</v>
      </c>
      <c r="BX166" s="4">
        <f>step*-SUM('By group'!K$11:K$21)*Population!K166</f>
        <v>0</v>
      </c>
      <c r="BY166" s="4">
        <f>step*-SUM('By group'!L$11:L$21)*Population!L166</f>
        <v>-2420.0264943215288</v>
      </c>
      <c r="BZ166" s="4">
        <f>step*-SUM('By group'!M$11:M$21)*Population!M166</f>
        <v>-1201.5210345037374</v>
      </c>
      <c r="CA166" s="4">
        <f>step*-SUM('By group'!N$11:N$21)*Population!N166</f>
        <v>0</v>
      </c>
      <c r="CB166" s="13">
        <f>-step*SUM(SCR!O166:AA166)*Population!O166</f>
        <v>-82224.551880121086</v>
      </c>
      <c r="CC166" s="4">
        <f>step*-SUM('By group'!P$11:P$21)*Population!P166</f>
        <v>-78836.526551177827</v>
      </c>
      <c r="CD166" s="4">
        <f>step*-SUM('By group'!Q$11:Q$21)*Population!Q166</f>
        <v>-57464.814174898434</v>
      </c>
      <c r="CE166" s="4">
        <f>step*-SUM('By group'!R$11:R$21)*Population!R166</f>
        <v>-23649.929850401983</v>
      </c>
      <c r="CF166" s="4">
        <f>step*-SUM('By group'!S$11:S$21)*Population!S166</f>
        <v>-7069.4357443179952</v>
      </c>
      <c r="CG166" s="4">
        <f>step*-SUM('By group'!T$11:T$21)*Population!T166</f>
        <v>-3391.2949052528297</v>
      </c>
      <c r="CH166" s="4">
        <f>step*-SUM('By group'!U$11:U$21)*Population!U166</f>
        <v>0</v>
      </c>
      <c r="CI166" s="4">
        <f>step*-SUM('By group'!V$11:V$21)*Population!V166</f>
        <v>0</v>
      </c>
      <c r="CJ166" s="4">
        <f>step*-SUM('By group'!W$11:W$21)*Population!W166</f>
        <v>0</v>
      </c>
      <c r="CK166" s="4">
        <f>step*-SUM('By group'!X$11:X$21)*Population!X166</f>
        <v>0</v>
      </c>
      <c r="CL166" s="4">
        <f>step*-SUM('By group'!Y$11:Y$21)*Population!Y166</f>
        <v>-1194.2182565250127</v>
      </c>
      <c r="CM166" s="4">
        <f>step*-SUM('By group'!Z$11:Z$21)*Population!Z166</f>
        <v>-592.55396960671419</v>
      </c>
      <c r="CN166" s="4">
        <f>step*-SUM('By group'!AA$11:AA$21)*Population!AA166</f>
        <v>0</v>
      </c>
      <c r="CO166" s="13">
        <f>-step*SUM(SCR!AB166:AN166)*Population!AB166</f>
        <v>-5823.463315261607</v>
      </c>
      <c r="CP166" s="4">
        <f>step*-SUM('By group'!AC$11:AC$21)*Population!AC166</f>
        <v>-5593.7558144030954</v>
      </c>
      <c r="CQ166" s="4">
        <f>step*-SUM('By group'!AD$11:AD$21)*Population!AD166</f>
        <v>-4099.9115958311122</v>
      </c>
      <c r="CR166" s="4">
        <f>step*-SUM('By group'!AE$11:AE$21)*Population!AE166</f>
        <v>-1700.3257126783494</v>
      </c>
      <c r="CS166" s="4">
        <f>step*-SUM('By group'!AF$11:AF$21)*Population!AF166</f>
        <v>-511.21873831199946</v>
      </c>
      <c r="CT166" s="4">
        <f>step*-SUM('By group'!AG$11:AG$21)*Population!AG166</f>
        <v>-246.26460702539472</v>
      </c>
      <c r="CU166" s="4">
        <f>step*-SUM('By group'!AH$11:AH$21)*Population!AH166</f>
        <v>0</v>
      </c>
      <c r="CV166" s="4">
        <f>step*-SUM('By group'!AI$11:AI$21)*Population!AI166</f>
        <v>0</v>
      </c>
      <c r="CW166" s="4">
        <f>step*-SUM('By group'!AJ$11:AJ$21)*Population!AJ166</f>
        <v>0</v>
      </c>
      <c r="CX166" s="4">
        <f>step*-SUM('By group'!AK$11:AK$21)*Population!AK166</f>
        <v>0</v>
      </c>
      <c r="CY166" s="4">
        <f>step*-SUM('By group'!AL$11:AL$21)*Population!AL166</f>
        <v>-87.41233396166011</v>
      </c>
      <c r="CZ166" s="4">
        <f>step*-SUM('By group'!AM$11:AM$21)*Population!AM166</f>
        <v>-43.733132307804937</v>
      </c>
      <c r="DA166" s="4">
        <f>step*-SUM('By group'!AN$11:AN$21)*Population!AN166</f>
        <v>0</v>
      </c>
      <c r="DB166" s="13">
        <f>-step*SUM(SCR!AO166:BA166)*Population!AO166</f>
        <v>-19276.726208662669</v>
      </c>
      <c r="DC166" s="4">
        <f>step*-SUM('By group'!AP$11:AP$21)*Population!AP166</f>
        <v>-18483.262219722044</v>
      </c>
      <c r="DD166" s="4">
        <f>step*-SUM('By group'!AQ$11:AQ$21)*Population!AQ166</f>
        <v>-13473.618807328836</v>
      </c>
      <c r="DE166" s="4">
        <f>step*-SUM('By group'!AR$11:AR$21)*Population!AR166</f>
        <v>-5544.8585171043214</v>
      </c>
      <c r="DF166" s="4">
        <f>step*-SUM('By group'!AS$11:AS$21)*Population!AS166</f>
        <v>-1657.2103966117729</v>
      </c>
      <c r="DG166" s="4">
        <f>step*-SUM('By group'!AT$11:AT$21)*Population!AT166</f>
        <v>-794.81574707585969</v>
      </c>
      <c r="DH166" s="4">
        <f>step*-SUM('By group'!AU$11:AU$21)*Population!AU166</f>
        <v>0</v>
      </c>
      <c r="DI166" s="4">
        <f>step*-SUM('By group'!AV$11:AV$21)*Population!AV166</f>
        <v>0</v>
      </c>
      <c r="DJ166" s="4">
        <f>step*-SUM('By group'!AW$11:AW$21)*Population!AW166</f>
        <v>0</v>
      </c>
      <c r="DK166" s="4">
        <f>step*-SUM('By group'!AX$11:AX$21)*Population!AX166</f>
        <v>0</v>
      </c>
      <c r="DL166" s="4">
        <f>step*-SUM('By group'!AY$11:AY$21)*Population!AY166</f>
        <v>-279.69466648402323</v>
      </c>
      <c r="DM166" s="4">
        <f>step*-SUM('By group'!AZ$11:AZ$21)*Population!AZ166</f>
        <v>-138.62983590030723</v>
      </c>
      <c r="DN166" s="4">
        <f>step*-SUM('By group'!BA$11:BA$21)*Population!BA166</f>
        <v>0</v>
      </c>
      <c r="DO166" s="13">
        <f>-step*SUM(SCR!BB166:BN166)*Population!BB166</f>
        <v>-8985.2840299557174</v>
      </c>
      <c r="DP166" s="4">
        <f>step*-SUM('By group'!BC$11:BC$21)*Population!BC166</f>
        <v>-8464.4906156904908</v>
      </c>
      <c r="DQ166" s="4">
        <f>step*-SUM('By group'!BD$11:BD$21)*Population!BD166</f>
        <v>-5854.5156879192346</v>
      </c>
      <c r="DR166" s="4">
        <f>step*-SUM('By group'!BE$11:BE$21)*Population!BE166</f>
        <v>-2240.1926647897421</v>
      </c>
      <c r="DS166" s="4">
        <f>step*-SUM('By group'!BF$11:BF$21)*Population!BF166</f>
        <v>-633.322400004364</v>
      </c>
      <c r="DT166" s="4">
        <f>step*-SUM('By group'!BG$11:BG$21)*Population!BG166</f>
        <v>-291.87263815175743</v>
      </c>
      <c r="DU166" s="4">
        <f>step*-SUM('By group'!BH$11:BH$21)*Population!BH166</f>
        <v>0</v>
      </c>
      <c r="DV166" s="4">
        <f>step*-SUM('By group'!BI$11:BI$21)*Population!BI166</f>
        <v>0</v>
      </c>
      <c r="DW166" s="4">
        <f>step*-SUM('By group'!BJ$11:BJ$21)*Population!BJ166</f>
        <v>0</v>
      </c>
      <c r="DX166" s="4">
        <f>step*-SUM('By group'!BK$11:BK$21)*Population!BK166</f>
        <v>0</v>
      </c>
      <c r="DY166" s="4">
        <f>step*-SUM('By group'!BL$11:BL$21)*Population!BL166</f>
        <v>-95.354344536966764</v>
      </c>
      <c r="DZ166" s="4">
        <f>step*-SUM('By group'!BM$11:BM$21)*Population!BM166</f>
        <v>-43.70048123798199</v>
      </c>
      <c r="EA166" s="4">
        <f>step*-SUM('By group'!BN$11:BN$21)*Population!BN166</f>
        <v>0</v>
      </c>
      <c r="EB166" s="52">
        <v>0</v>
      </c>
      <c r="EC166" s="4">
        <f t="shared" si="196"/>
        <v>166234.09213951841</v>
      </c>
      <c r="ED166" s="4">
        <f t="shared" si="196"/>
        <v>159404.66791003043</v>
      </c>
      <c r="EE166" s="4">
        <f t="shared" si="197"/>
        <v>116236.38919281153</v>
      </c>
      <c r="EF166" s="4">
        <f t="shared" si="198"/>
        <v>47863.460533025958</v>
      </c>
      <c r="EG166" s="4">
        <f t="shared" si="199"/>
        <v>14313.251780771971</v>
      </c>
      <c r="EH166" s="4">
        <f t="shared" si="199"/>
        <v>6868.3064752089731</v>
      </c>
      <c r="EI166" s="4">
        <v>0</v>
      </c>
      <c r="EJ166" s="4">
        <f t="shared" si="200"/>
        <v>0</v>
      </c>
      <c r="EK166" s="4">
        <f t="shared" si="201"/>
        <v>0</v>
      </c>
      <c r="EL166" s="4">
        <f t="shared" si="202"/>
        <v>0</v>
      </c>
      <c r="EM166" s="4">
        <f t="shared" si="203"/>
        <v>2420.0264943215288</v>
      </c>
      <c r="EN166" s="4">
        <f t="shared" si="204"/>
        <v>1201.5210345037374</v>
      </c>
      <c r="EO166" s="52">
        <v>0</v>
      </c>
      <c r="EP166" s="4">
        <f t="shared" si="205"/>
        <v>82224.551880121086</v>
      </c>
      <c r="EQ166" s="4">
        <f t="shared" si="206"/>
        <v>78836.526551177827</v>
      </c>
      <c r="ER166" s="4">
        <f t="shared" si="207"/>
        <v>57464.814174898434</v>
      </c>
      <c r="ES166" s="4">
        <f t="shared" si="208"/>
        <v>23649.929850401983</v>
      </c>
      <c r="ET166" s="4">
        <f t="shared" si="209"/>
        <v>7069.4357443179952</v>
      </c>
      <c r="EU166" s="4">
        <f t="shared" si="210"/>
        <v>3391.2949052528297</v>
      </c>
      <c r="EV166" s="4">
        <v>0</v>
      </c>
      <c r="EW166" s="4">
        <f t="shared" si="211"/>
        <v>0</v>
      </c>
      <c r="EX166" s="4">
        <f t="shared" si="212"/>
        <v>0</v>
      </c>
      <c r="EY166" s="4">
        <f t="shared" si="213"/>
        <v>0</v>
      </c>
      <c r="EZ166" s="4">
        <f t="shared" si="214"/>
        <v>1194.2182565250127</v>
      </c>
      <c r="FA166" s="4">
        <f t="shared" si="215"/>
        <v>592.55396960671419</v>
      </c>
      <c r="FB166" s="52">
        <v>0</v>
      </c>
      <c r="FC166" s="4">
        <f t="shared" si="216"/>
        <v>5823.463315261607</v>
      </c>
      <c r="FD166" s="4">
        <f t="shared" si="217"/>
        <v>5593.7558144030954</v>
      </c>
      <c r="FE166" s="4">
        <f t="shared" si="218"/>
        <v>4099.9115958311122</v>
      </c>
      <c r="FF166" s="4">
        <f t="shared" si="219"/>
        <v>1700.3257126783494</v>
      </c>
      <c r="FG166" s="4">
        <f t="shared" si="220"/>
        <v>511.21873831199946</v>
      </c>
      <c r="FH166" s="4">
        <f t="shared" si="221"/>
        <v>246.26460702539472</v>
      </c>
      <c r="FI166" s="4">
        <v>0</v>
      </c>
      <c r="FJ166" s="4">
        <f t="shared" si="222"/>
        <v>0</v>
      </c>
      <c r="FK166" s="4">
        <f t="shared" si="223"/>
        <v>0</v>
      </c>
      <c r="FL166" s="4">
        <f t="shared" si="224"/>
        <v>0</v>
      </c>
      <c r="FM166" s="4">
        <f t="shared" si="225"/>
        <v>87.41233396166011</v>
      </c>
      <c r="FN166" s="9">
        <f t="shared" si="226"/>
        <v>43.733132307804937</v>
      </c>
      <c r="FO166" s="4">
        <v>0</v>
      </c>
      <c r="FP166" s="4">
        <f t="shared" si="227"/>
        <v>19276.726208662669</v>
      </c>
      <c r="FQ166" s="4">
        <f t="shared" si="228"/>
        <v>18483.262219722044</v>
      </c>
      <c r="FR166" s="4">
        <f t="shared" si="229"/>
        <v>13473.618807328836</v>
      </c>
      <c r="FS166" s="4">
        <f t="shared" si="230"/>
        <v>5544.8585171043214</v>
      </c>
      <c r="FT166" s="4">
        <f t="shared" si="231"/>
        <v>1657.2103966117729</v>
      </c>
      <c r="FU166" s="4">
        <f t="shared" si="232"/>
        <v>794.81574707585969</v>
      </c>
      <c r="FV166" s="4">
        <v>0</v>
      </c>
      <c r="FW166" s="4">
        <f t="shared" si="233"/>
        <v>0</v>
      </c>
      <c r="FX166" s="4">
        <f t="shared" si="234"/>
        <v>0</v>
      </c>
      <c r="FY166" s="4">
        <f t="shared" si="235"/>
        <v>0</v>
      </c>
      <c r="FZ166" s="4">
        <f t="shared" si="236"/>
        <v>279.69466648402323</v>
      </c>
      <c r="GA166" s="4">
        <f t="shared" si="237"/>
        <v>138.62983590030723</v>
      </c>
      <c r="GB166" s="4">
        <v>0</v>
      </c>
      <c r="GC166" s="4">
        <f t="shared" si="238"/>
        <v>8985.2840299557174</v>
      </c>
      <c r="GD166" s="4">
        <f t="shared" si="179"/>
        <v>8464.4906156904908</v>
      </c>
      <c r="GE166" s="4">
        <f t="shared" si="180"/>
        <v>5854.5156879192346</v>
      </c>
      <c r="GF166" s="4">
        <f t="shared" si="181"/>
        <v>2240.1926647897421</v>
      </c>
      <c r="GG166" s="4">
        <f t="shared" si="182"/>
        <v>633.322400004364</v>
      </c>
      <c r="GH166" s="4">
        <f t="shared" si="183"/>
        <v>291.87263815175743</v>
      </c>
      <c r="GI166" s="4">
        <v>0</v>
      </c>
      <c r="GJ166" s="4">
        <f t="shared" si="239"/>
        <v>0</v>
      </c>
      <c r="GK166" s="4">
        <f t="shared" si="240"/>
        <v>0</v>
      </c>
      <c r="GL166" s="4">
        <f t="shared" si="184"/>
        <v>0</v>
      </c>
      <c r="GM166" s="4">
        <f t="shared" si="185"/>
        <v>95.354344536966764</v>
      </c>
      <c r="GN166" s="4">
        <f t="shared" si="186"/>
        <v>43.70048123798199</v>
      </c>
      <c r="GO166" s="52">
        <v>0</v>
      </c>
      <c r="GP166" s="4">
        <f>step*(-'By group'!C$32*Population!C166+'By group'!I$33*Population!I166)</f>
        <v>0</v>
      </c>
      <c r="GQ166" s="4">
        <f>step*(-'By group'!D$32*Population!D166+'By group'!J$33*Population!J166)</f>
        <v>0</v>
      </c>
      <c r="GR166" s="4">
        <f>step*(-'By group'!E$32*Population!E166+'By group'!K$33*Population!K166)</f>
        <v>0</v>
      </c>
      <c r="GS166" s="4">
        <f>step*(-'By group'!F$32*Population!F166+'By group'!L$33*Population!L166)</f>
        <v>-5946.6126432252204</v>
      </c>
      <c r="GT166" s="4">
        <f>step*(-'By group'!G$32*Population!G166+'By group'!M$33*Population!M166)</f>
        <v>-772.90077778992611</v>
      </c>
      <c r="GU166" s="4">
        <f>step*(-'By group'!H$32*Population!H166+'By group'!N$33*Population!N166)</f>
        <v>-676.23223775698648</v>
      </c>
      <c r="GV166" s="46">
        <f t="shared" si="241"/>
        <v>0</v>
      </c>
      <c r="GW166" s="14">
        <f t="shared" si="242"/>
        <v>0</v>
      </c>
      <c r="GX166" s="4">
        <f t="shared" si="243"/>
        <v>0</v>
      </c>
      <c r="GY166" s="4">
        <f t="shared" si="244"/>
        <v>5946.6126432252204</v>
      </c>
      <c r="GZ166" s="4">
        <f t="shared" si="245"/>
        <v>772.90077778992611</v>
      </c>
      <c r="HA166" s="4">
        <f t="shared" si="246"/>
        <v>676.23223775698648</v>
      </c>
      <c r="HB166" s="8">
        <v>0</v>
      </c>
      <c r="HC166" s="4">
        <f>step*(-'By group'!P$32*Population!P166+'By group'!V$33*Population!V166)</f>
        <v>0</v>
      </c>
      <c r="HD166" s="4">
        <f>step*(-'By group'!Q$32*Population!Q166+'By group'!W$33*Population!W166)</f>
        <v>0</v>
      </c>
      <c r="HE166" s="4">
        <f>step*(-'By group'!R$32*Population!R166+'By group'!X$33*Population!X166)</f>
        <v>0</v>
      </c>
      <c r="HF166" s="4">
        <f>step*(-'By group'!S$32*Population!S166+'By group'!Y$33*Population!Y166)</f>
        <v>-2937.6087438964914</v>
      </c>
      <c r="HG166" s="4">
        <f>step*(-'By group'!T$32*Population!T166+'By group'!Z$33*Population!Z166)</f>
        <v>-381.98199624720894</v>
      </c>
      <c r="HH166" s="4">
        <f>step*(-'By group'!U$32*Population!U166+'By group'!AA$33*Population!AA166)</f>
        <v>-334.04637381352723</v>
      </c>
      <c r="HI166" s="14">
        <f t="shared" si="247"/>
        <v>0</v>
      </c>
      <c r="HJ166" s="46">
        <f t="shared" si="248"/>
        <v>0</v>
      </c>
      <c r="HK166" s="4">
        <f t="shared" si="249"/>
        <v>0</v>
      </c>
      <c r="HL166" s="4">
        <f t="shared" si="250"/>
        <v>2937.6087438964914</v>
      </c>
      <c r="HM166" s="4">
        <f t="shared" si="251"/>
        <v>381.98199624720894</v>
      </c>
      <c r="HN166" s="9">
        <f t="shared" si="252"/>
        <v>334.04637381352723</v>
      </c>
      <c r="HO166" s="4">
        <v>0</v>
      </c>
      <c r="HP166" s="4">
        <f>step*(-'By group'!AC$32*Population!AC166+'By group'!AI$33*Population!AI166)</f>
        <v>0</v>
      </c>
      <c r="HQ166" s="4">
        <f>step*(-'By group'!AD$32*Population!AD166+'By group'!AJ$33*Population!AJ166)</f>
        <v>0</v>
      </c>
      <c r="HR166" s="4">
        <f>step*(-'By group'!AE$32*Population!AE166+'By group'!AK$33*Population!AK166)</f>
        <v>0</v>
      </c>
      <c r="HS166" s="4">
        <f>step*(-'By group'!AF$32*Population!AF166+'By group'!AL$33*Population!AL166)</f>
        <v>-211.90320217516967</v>
      </c>
      <c r="HT166" s="4">
        <f>step*(-'By group'!AG$32*Population!AG166+'By group'!AM$33*Population!AM166)</f>
        <v>-27.386355251176482</v>
      </c>
      <c r="HU166" s="4">
        <f>step*(-'By group'!AH$32*Population!AH166+'By group'!AN$33*Population!AN166)</f>
        <v>-24.112243346886316</v>
      </c>
      <c r="HV166" s="14">
        <f t="shared" si="253"/>
        <v>0</v>
      </c>
      <c r="HW166" s="46">
        <f t="shared" si="254"/>
        <v>0</v>
      </c>
      <c r="HX166" s="4">
        <f t="shared" si="255"/>
        <v>0</v>
      </c>
      <c r="HY166" s="4">
        <f t="shared" si="256"/>
        <v>211.90320217516967</v>
      </c>
      <c r="HZ166" s="4">
        <f t="shared" si="257"/>
        <v>27.386355251176482</v>
      </c>
      <c r="IA166" s="4">
        <f t="shared" si="258"/>
        <v>24.112243346886316</v>
      </c>
      <c r="IB166" s="8">
        <v>0</v>
      </c>
      <c r="IC166" s="4">
        <f>step*(-'By group'!AP$32*Population!AP166+'By group'!AV$33*Population!AV166)</f>
        <v>0</v>
      </c>
      <c r="ID166" s="4">
        <f>step*(-'By group'!AQ$32*Population!AQ166+'By group'!AW$33*Population!AW166)</f>
        <v>0</v>
      </c>
      <c r="IE166" s="4">
        <f>step*(-'By group'!AR$32*Population!AR166+'By group'!AX$33*Population!AX166)</f>
        <v>0</v>
      </c>
      <c r="IF166" s="4">
        <f>step*(-'By group'!AS$32*Population!AS166+'By group'!AY$33*Population!AY166)</f>
        <v>-688.75786506387487</v>
      </c>
      <c r="IG166" s="4">
        <f>step*(-'By group'!AT$32*Population!AT166+'By group'!AZ$33*Population!AZ166)</f>
        <v>-89.648231465018341</v>
      </c>
      <c r="IH166" s="4">
        <f>step*(-'By group'!AU$32*Population!AU166+'By group'!BA$33*Population!BA166)</f>
        <v>-78.418462039385616</v>
      </c>
      <c r="II166" s="14">
        <f t="shared" si="187"/>
        <v>0</v>
      </c>
      <c r="IJ166" s="4">
        <f t="shared" si="188"/>
        <v>0</v>
      </c>
      <c r="IK166" s="4">
        <f t="shared" si="259"/>
        <v>0</v>
      </c>
      <c r="IL166" s="4">
        <f t="shared" si="260"/>
        <v>688.75786506387487</v>
      </c>
      <c r="IM166" s="4">
        <f t="shared" si="261"/>
        <v>89.648231465018341</v>
      </c>
      <c r="IN166" s="4">
        <f t="shared" si="262"/>
        <v>78.418462039385616</v>
      </c>
      <c r="IO166" s="8">
        <v>0</v>
      </c>
      <c r="IP166" s="4">
        <f>step*(-'By group'!BC$32*Population!BC166+'By group'!BI$33*Population!BI166)</f>
        <v>0</v>
      </c>
      <c r="IQ166" s="4">
        <f>step*(-'By group'!BD$32*Population!BD166+'By group'!BJ$33*Population!BJ166)</f>
        <v>0</v>
      </c>
      <c r="IR166" s="4">
        <f>step*(-'By group'!BE$32*Population!BE166+'By group'!BK$33*Population!BK166)</f>
        <v>0</v>
      </c>
      <c r="IS166" s="4">
        <f>step*(-'By group'!BF$32*Population!BF166+'By group'!BL$33*Population!BL166)</f>
        <v>-268.98402773369861</v>
      </c>
      <c r="IT166" s="4">
        <f>step*(-'By group'!BG$32*Population!BG166+'By group'!BM$33*Population!BM166)</f>
        <v>-36.524287011360492</v>
      </c>
      <c r="IU166" s="4">
        <f>step*(-'By group'!BH$32*Population!BH166+'By group'!BN$33*Population!BN166)</f>
        <v>-29.890329715344361</v>
      </c>
      <c r="IV166" s="14">
        <f t="shared" si="189"/>
        <v>0</v>
      </c>
      <c r="IW166" s="4">
        <f t="shared" si="190"/>
        <v>0</v>
      </c>
      <c r="IX166" s="4">
        <f t="shared" si="191"/>
        <v>0</v>
      </c>
      <c r="IY166" s="4">
        <f t="shared" si="192"/>
        <v>268.98402773369861</v>
      </c>
      <c r="IZ166" s="4">
        <f t="shared" si="193"/>
        <v>36.524287011360492</v>
      </c>
      <c r="JA166" s="4">
        <f t="shared" si="194"/>
        <v>29.890329715344361</v>
      </c>
      <c r="JB166" s="75">
        <f>step*(+prop_idu_male*'By group'!BB$9*Population!BB166-'By group'!B$8*Population!B166)</f>
        <v>-1163.4357471245744</v>
      </c>
      <c r="JC166" s="46">
        <f>step*(+prop_idu_male*'By group'!BC$9*Population!BC166-'By group'!C$8*Population!C166)</f>
        <v>-6.9544945216186633</v>
      </c>
      <c r="JD166" s="46">
        <f>step*(+prop_idu_male*'By group'!BD$9*Population!BD166-'By group'!D$8*Population!D166)</f>
        <v>-20.437110308361074</v>
      </c>
      <c r="JE166" s="46">
        <f>step*(+prop_idu_male*'By group'!BE$9*Population!BE166-'By group'!E$8*Population!E166)</f>
        <v>-21.243499068765288</v>
      </c>
      <c r="JF166" s="46">
        <f>step*(+prop_idu_male*'By group'!BF$9*Population!BF166-'By group'!F$8*Population!F166)</f>
        <v>-6.3966390103807491</v>
      </c>
      <c r="JG166" s="46">
        <f>step*(+prop_idu_male*'By group'!BG$9*Population!BG166-'By group'!G$8*Population!G166)</f>
        <v>-1.2335624287289513</v>
      </c>
      <c r="JH166" s="46">
        <f>step*(+prop_idu_male*'By group'!BH$9*Population!BH166-'By group'!H$8*Population!H166)</f>
        <v>-1.0459310379764237</v>
      </c>
      <c r="JI166" s="46">
        <f>step*(+prop_idu_male*'By group'!BI$9*Population!BI166-'By group'!I$8*Population!I166)</f>
        <v>0</v>
      </c>
      <c r="JJ166" s="46">
        <f>step*(+prop_idu_male*'By group'!BJ$9*Population!BJ166-'By group'!J$8*Population!J166)</f>
        <v>0</v>
      </c>
      <c r="JK166" s="46">
        <f>step*(+prop_idu_male*'By group'!BK$9*Population!BK166-'By group'!K$8*Population!K166)</f>
        <v>0</v>
      </c>
      <c r="JL166" s="46">
        <f>step*(+prop_idu_male*'By group'!BL$9*Population!BL166-'By group'!L$8*Population!L166)</f>
        <v>-2.1911760674328082</v>
      </c>
      <c r="JM166" s="46">
        <f>step*(+prop_idu_male*'By group'!BM$9*Population!BM166-'By group'!M$8*Population!M166)</f>
        <v>-1.0966398795325805</v>
      </c>
      <c r="JN166" s="46">
        <f>step*(+prop_idu_male*'By group'!BN$9*Population!BN166-'By group'!N$8*Population!N166)</f>
        <v>-0.88287118307252688</v>
      </c>
      <c r="JO166" s="45">
        <f>step*(+(1-prop_idu_male)*'By group'!BB$9*Population!BB166-'By group'!O$8*Population!O166-'By group'!O$6*Population!O166+'By group'!AB$7*Population!AB166)</f>
        <v>-8708.955984041022</v>
      </c>
      <c r="JP166" s="46">
        <f>step*(+(1-prop_idu_male)*'By group'!BC$9*Population!BC166-'By group'!P$8*Population!P166-'By group'!P$6*Population!P166+'By group'!AC$7*Population!AC166)</f>
        <v>-13.354460038433782</v>
      </c>
      <c r="JQ166" s="46">
        <f>step*(+(1-prop_idu_male)*'By group'!BD$9*Population!BD166-'By group'!Q$8*Population!Q166-'By group'!Q$6*Population!Q166+'By group'!AD$7*Population!AD166)</f>
        <v>-38.749082003996378</v>
      </c>
      <c r="JR166" s="46">
        <f>step*(+(1-prop_idu_male)*'By group'!BE$9*Population!BE166-'By group'!R$8*Population!R166-'By group'!R$6*Population!R166+'By group'!AE$7*Population!AE166)</f>
        <v>-39.594553860011274</v>
      </c>
      <c r="JS166" s="46">
        <f>step*(+(1-prop_idu_male)*'By group'!BF$9*Population!BF166-'By group'!S$8*Population!S166-'By group'!S$6*Population!S166+'By group'!AF$7*Population!AF166)</f>
        <v>-11.772559927311686</v>
      </c>
      <c r="JT166" s="46">
        <f>step*(+(1-prop_idu_male)*'By group'!BG$9*Population!BG166-'By group'!T$8*Population!T166-'By group'!T$6*Population!T166+'By group'!AG$7*Population!AG166)</f>
        <v>-2.2501420805218024</v>
      </c>
      <c r="JU166" s="46">
        <f>step*(+(1-prop_idu_male)*'By group'!BH$9*Population!BH166-'By group'!U$8*Population!U166-'By group'!U$6*Population!U166+'By group'!AH$7*Population!AH166)</f>
        <v>-1.8790332358932931</v>
      </c>
      <c r="JV166" s="46">
        <f>step*(+(1-prop_idu_male)*'By group'!BI$9*Population!BI166-'By group'!V$8*Population!V166-'By group'!V$6*Population!V166+'By group'!AI$7*Population!AI166)</f>
        <v>0</v>
      </c>
      <c r="JW166" s="46">
        <f>step*(+(1-prop_idu_male)*'By group'!BJ$9*Population!BJ166-'By group'!W$8*Population!W166-'By group'!W$6*Population!W166+'By group'!AJ$7*Population!AJ166)</f>
        <v>0</v>
      </c>
      <c r="JX166" s="46">
        <f>step*(+(1-prop_idu_male)*'By group'!BK$9*Population!BK166-'By group'!X$8*Population!X166-'By group'!X$6*Population!X166+'By group'!AK$7*Population!AK166)</f>
        <v>0</v>
      </c>
      <c r="JY166" s="46">
        <f>step*(+(1-prop_idu_male)*'By group'!BL$9*Population!BL166-'By group'!Y$8*Population!Y166-'By group'!Y$6*Population!Y166+'By group'!AL$7*Population!AL166)</f>
        <v>-3.9316984908699038</v>
      </c>
      <c r="JZ166" s="46">
        <f>step*(+(1-prop_idu_male)*'By group'!BM$9*Population!BM166-'By group'!Z$8*Population!Z166-'By group'!Z$6*Population!Z166+'By group'!AM$7*Population!AM166)</f>
        <v>-1.9350008831139629</v>
      </c>
      <c r="KA166" s="76">
        <f>step*(+(1-prop_idu_male)*'By group'!BN$9*Population!BN166-'By group'!AA$8*Population!AA166-'By group'!AA$6*Population!AA166+'By group'!AN$7*Population!AN166)</f>
        <v>-1.5285099687442503</v>
      </c>
      <c r="KB166" s="46">
        <f>step*(+'By group'!O$6*Population!O166-'By group'!AB$7*Population!AB166)</f>
        <v>7452.3542482168987</v>
      </c>
      <c r="KC166" s="46">
        <f>step*(+'By group'!P$6*Population!P166-'By group'!AC$7*Population!AC166)</f>
        <v>9.666568429345606</v>
      </c>
      <c r="KD166" s="46">
        <f>step*(+'By group'!Q$6*Population!Q166-'By group'!AD$7*Population!AD166)</f>
        <v>27.958661051566992</v>
      </c>
      <c r="KE166" s="46">
        <f>step*(+'By group'!R$6*Population!R166-'By group'!AE$7*Population!AE166)</f>
        <v>28.4416467342472</v>
      </c>
      <c r="KF166" s="46">
        <f>step*(+'By group'!S$6*Population!S166-'By group'!AF$7*Population!AF166)</f>
        <v>8.4278387751539974</v>
      </c>
      <c r="KG166" s="46">
        <f>step*(+'By group'!T$6*Population!T166-'By group'!AG$7*Population!AG166)</f>
        <v>1.6069078160494477</v>
      </c>
      <c r="KH166" s="46">
        <f>step*(+'By group'!U$6*Population!U166-'By group'!AH$7*Population!AH166)</f>
        <v>1.3361100911263537</v>
      </c>
      <c r="KI166" s="46">
        <f>step*(+'By group'!V$6*Population!V166-'By group'!AI$7*Population!AI166)</f>
        <v>0</v>
      </c>
      <c r="KJ166" s="46">
        <f>step*(+'By group'!W$6*Population!W166-'By group'!AJ$7*Population!AJ166)</f>
        <v>0</v>
      </c>
      <c r="KK166" s="46">
        <f>step*(+'By group'!X$6*Population!X166-'By group'!AK$7*Population!AK166)</f>
        <v>0</v>
      </c>
      <c r="KL166" s="46">
        <f>step*(+'By group'!Y$6*Population!Y166-'By group'!AL$7*Population!AL166)</f>
        <v>2.7946928410670706</v>
      </c>
      <c r="KM166" s="46">
        <f>step*(+'By group'!Z$6*Population!Z166-'By group'!AM$7*Population!AM166)</f>
        <v>1.3686672022500379</v>
      </c>
      <c r="KN166" s="46">
        <f>step*(+'By group'!AA$6*Population!AA166-'By group'!AN$7*Population!AN166)</f>
        <v>1.0748880311790132</v>
      </c>
      <c r="KO166" s="45">
        <v>0</v>
      </c>
      <c r="KP166" s="46">
        <v>0</v>
      </c>
      <c r="KQ166" s="46">
        <v>0</v>
      </c>
      <c r="KR166" s="46">
        <v>0</v>
      </c>
      <c r="KS166" s="46">
        <v>0</v>
      </c>
      <c r="KT166" s="46">
        <v>0</v>
      </c>
      <c r="KU166" s="46">
        <v>0</v>
      </c>
      <c r="KV166" s="46">
        <v>0</v>
      </c>
      <c r="KW166" s="46">
        <v>0</v>
      </c>
      <c r="KX166" s="46">
        <v>0</v>
      </c>
      <c r="KY166" s="46">
        <v>0</v>
      </c>
      <c r="KZ166" s="46">
        <v>0</v>
      </c>
      <c r="LA166" s="46">
        <v>0</v>
      </c>
      <c r="LB166" s="188">
        <f>step*(-'By group'!BB$9*Population!BB166+'By group'!B$8*Population!B166+'By group'!O$8*Population!O166)</f>
        <v>2420.0374829487</v>
      </c>
      <c r="LC166" s="189">
        <f>step*(-'By group'!BC$9*Population!BC166+'By group'!C$8*Population!C166+'By group'!P$8*Population!P166)</f>
        <v>10.642386130706839</v>
      </c>
      <c r="LD166" s="189">
        <f>step*(-'By group'!BD$9*Population!BD166+'By group'!D$8*Population!D166+'By group'!Q$8*Population!Q166)</f>
        <v>31.227531260790457</v>
      </c>
      <c r="LE166" s="189">
        <f>step*(-'By group'!BE$9*Population!BE166+'By group'!E$8*Population!E166+'By group'!R$8*Population!R166)</f>
        <v>32.396406194529362</v>
      </c>
      <c r="LF166" s="189">
        <f>step*(-'By group'!BF$9*Population!BF166+'By group'!F$8*Population!F166+'By group'!S$8*Population!S166)</f>
        <v>9.7413601625384381</v>
      </c>
      <c r="LG166" s="189">
        <f>step*(-'By group'!BG$9*Population!BG166+'By group'!G$8*Population!G166+'By group'!T$8*Population!T166)</f>
        <v>1.8767966932013063</v>
      </c>
      <c r="LH166" s="189">
        <f>step*(-'By group'!BH$9*Population!BH166+'By group'!H$8*Population!H166+'By group'!U$8*Population!U166)</f>
        <v>1.5888541827433629</v>
      </c>
      <c r="LI166" s="189">
        <f>step*(-'By group'!BI$9*Population!BI166+'By group'!I$8*Population!I166+'By group'!V$8*Population!V166)</f>
        <v>0</v>
      </c>
      <c r="LJ166" s="189">
        <f>step*(-'By group'!BJ$9*Population!BJ166+'By group'!J$8*Population!J166+'By group'!W$8*Population!W166)</f>
        <v>0</v>
      </c>
      <c r="LK166" s="189">
        <f>step*(-'By group'!BK$9*Population!BK166+'By group'!K$8*Population!K166+'By group'!X$8*Population!X166)</f>
        <v>0</v>
      </c>
      <c r="LL166" s="189">
        <f>step*(-'By group'!BL$9*Population!BL166+'By group'!L$8*Population!L166+'By group'!Y$8*Population!Y166)</f>
        <v>3.3281817172356414</v>
      </c>
      <c r="LM166" s="189">
        <f>step*(-'By group'!BM$9*Population!BM166+'By group'!M$8*Population!M166+'By group'!Z$8*Population!Z166)</f>
        <v>1.6629735603965055</v>
      </c>
      <c r="LN166" s="189">
        <f>step*(-'By group'!BN$9*Population!BN166+'By group'!N$8*Population!N166+'By group'!AA$8*Population!AA166)</f>
        <v>1.3364931206377639</v>
      </c>
    </row>
    <row r="167" spans="1:326" x14ac:dyDescent="0.25">
      <c r="A167">
        <f t="shared" si="263"/>
        <v>81.5</v>
      </c>
      <c r="B167" s="52">
        <f>step*((-'By group'!B$4-'By group'!B$5-'By group'!B$22)*Population!B167+'By group'!B$3*Population!$BO167)</f>
        <v>233093.39372173999</v>
      </c>
      <c r="C167" s="4">
        <f>step*((-'By group'!C$4-'By group'!C$5-'By group'!C$22)*Population!C167+'By group'!C$3*Population!$BO167)</f>
        <v>-6394.0380371438223</v>
      </c>
      <c r="D167" s="4">
        <f>step*((-'By group'!D$4-'By group'!D$5-'By group'!D$22)*Population!D167+'By group'!D$3*Population!$BO167)</f>
        <v>-41962.346844187006</v>
      </c>
      <c r="E167" s="4">
        <f>step*((-'By group'!E$4-'By group'!E$5-'By group'!E$22)*Population!E167+'By group'!E$3*Population!$BO167)</f>
        <v>-67196.842404263603</v>
      </c>
      <c r="F167" s="4">
        <f>step*((-'By group'!F$4-'By group'!F$5-'By group'!F$22)*Population!F167+'By group'!F$3*Population!$BO167)</f>
        <v>-27271.562389911553</v>
      </c>
      <c r="G167" s="4">
        <f>step*((-'By group'!G$4-'By group'!G$5-'By group'!G$22)*Population!G167+'By group'!G$3*Population!$BO167)</f>
        <v>-6612.111035995109</v>
      </c>
      <c r="H167" s="4">
        <f>step*((-'By group'!H$4-'By group'!H$5-'By group'!H$22)*Population!H167+'By group'!H$3*Population!$BO167)</f>
        <v>-6143.1687718202811</v>
      </c>
      <c r="I167" s="4">
        <f>step*((-'By group'!I$4-'By group'!I$5-'By group'!I$22)*Population!I167+'By group'!I$3*Population!$BO167)</f>
        <v>0</v>
      </c>
      <c r="J167" s="4">
        <f>step*((-'By group'!J$4-'By group'!J$5-'By group'!J$22)*Population!J167+'By group'!J$3*Population!$BO167)</f>
        <v>0</v>
      </c>
      <c r="K167" s="4">
        <f>step*((-'By group'!K$4-'By group'!K$5-'By group'!K$22)*Population!K167+'By group'!K$3*Population!$BO167)</f>
        <v>0</v>
      </c>
      <c r="L167" s="4">
        <f>step*((-'By group'!L$4-'By group'!L$5-'By group'!L$22)*Population!L167+'By group'!L$3*Population!$BO167)</f>
        <v>-3397.5821437051686</v>
      </c>
      <c r="M167" s="4">
        <f>step*((-'By group'!M$4-'By group'!M$5-'By group'!M$22)*Population!M167+'By group'!M$3*Population!$BO167)</f>
        <v>-1927.8637306077562</v>
      </c>
      <c r="N167" s="4">
        <f>step*((-'By group'!N$4-'By group'!N$5-'By group'!N$22)*Population!N167+'By group'!N$3*Population!$BO167)</f>
        <v>-1827.6486669597928</v>
      </c>
      <c r="O167" s="8">
        <f>step*((-'By group'!O$4-'By group'!O$5-'By group'!O$22)*Population!O167+'By group'!O$3*Population!$BO167)</f>
        <v>161537.63709565124</v>
      </c>
      <c r="P167" s="4">
        <f>step*((-'By group'!P$4-'By group'!P$5-'By group'!P$22)*Population!P167+'By group'!P$3*Population!$BO167)</f>
        <v>-3162.309454321422</v>
      </c>
      <c r="Q167" s="4">
        <f>step*((-'By group'!Q$4-'By group'!Q$5-'By group'!Q$22)*Population!Q167+'By group'!Q$3*Population!$BO167)</f>
        <v>-20745.439820181513</v>
      </c>
      <c r="R167" s="4">
        <f>step*((-'By group'!R$4-'By group'!R$5-'By group'!R$22)*Population!R167+'By group'!R$3*Population!$BO167)</f>
        <v>-33203.056107773082</v>
      </c>
      <c r="S167" s="4">
        <f>step*((-'By group'!S$4-'By group'!S$5-'By group'!S$22)*Population!S167+'By group'!S$3*Population!$BO167)</f>
        <v>-13469.773042934828</v>
      </c>
      <c r="T167" s="4">
        <f>step*((-'By group'!T$4-'By group'!T$5-'By group'!T$22)*Population!T167+'By group'!T$3*Population!$BO167)</f>
        <v>-3264.8268510494499</v>
      </c>
      <c r="U167" s="4">
        <f>step*((-'By group'!U$4-'By group'!U$5-'By group'!U$22)*Population!U167+'By group'!U$3*Population!$BO167)</f>
        <v>-3031.6605055093673</v>
      </c>
      <c r="V167" s="4">
        <f>step*((-'By group'!V$4-'By group'!V$5-'By group'!V$22)*Population!V167+'By group'!V$3*Population!$BO167)</f>
        <v>0</v>
      </c>
      <c r="W167" s="4">
        <f>step*((-'By group'!W$4-'By group'!W$5-'By group'!W$22)*Population!W167+'By group'!W$3*Population!$BO167)</f>
        <v>0</v>
      </c>
      <c r="X167" s="4">
        <f>step*((-'By group'!X$4-'By group'!X$5-'By group'!X$22)*Population!X167+'By group'!X$3*Population!$BO167)</f>
        <v>0</v>
      </c>
      <c r="Y167" s="4">
        <f>step*((-'By group'!Y$4-'By group'!Y$5-'By group'!Y$22)*Population!Y167+'By group'!Y$3*Population!$BO167)</f>
        <v>-1676.6342852172095</v>
      </c>
      <c r="Z167" s="4">
        <f>step*((-'By group'!Z$4-'By group'!Z$5-'By group'!Z$22)*Population!Z167+'By group'!Z$3*Population!$BO167)</f>
        <v>-950.77634584367479</v>
      </c>
      <c r="AA167" s="4">
        <f>step*((-'By group'!AA$4-'By group'!AA$5-'By group'!AA$22)*Population!AA167+'By group'!AA$3*Population!$BO167)</f>
        <v>-900.69699071236869</v>
      </c>
      <c r="AB167" s="8">
        <f>step*((-'By group'!AB$4-'By group'!AB$5-'By group'!AB$22)*Population!AB167+'By group'!AB$3*Population!$BO167)</f>
        <v>-1527.5816981006333</v>
      </c>
      <c r="AC167" s="4">
        <f>step*((-'By group'!AC$4-'By group'!AC$5-'By group'!AC$22)*Population!AC167+'By group'!AC$3*Population!$BO167)</f>
        <v>-224.37518604459319</v>
      </c>
      <c r="AD167" s="4">
        <f>step*((-'By group'!AD$4-'By group'!AD$5-'By group'!AD$22)*Population!AD167+'By group'!AD$3*Population!$BO167)</f>
        <v>-1480.0932979603915</v>
      </c>
      <c r="AE167" s="4">
        <f>step*((-'By group'!AE$4-'By group'!AE$5-'By group'!AE$22)*Population!AE167+'By group'!AE$3*Population!$BO167)</f>
        <v>-2387.1160122489141</v>
      </c>
      <c r="AF167" s="4">
        <f>step*((-'By group'!AF$4-'By group'!AF$5-'By group'!AF$22)*Population!AF167+'By group'!AF$3*Population!$BO167)</f>
        <v>-974.03564434577061</v>
      </c>
      <c r="AG167" s="4">
        <f>step*((-'By group'!AG$4-'By group'!AG$5-'By group'!AG$22)*Population!AG167+'By group'!AG$3*Population!$BO167)</f>
        <v>-237.07658141008264</v>
      </c>
      <c r="AH167" s="4">
        <f>step*((-'By group'!AH$4-'By group'!AH$5-'By group'!AH$22)*Population!AH167+'By group'!AH$3*Population!$BO167)</f>
        <v>-221.76661896755465</v>
      </c>
      <c r="AI167" s="4">
        <f>step*((-'By group'!AI$4-'By group'!AI$5-'By group'!AI$22)*Population!AI167+'By group'!AI$3*Population!$BO167)</f>
        <v>0</v>
      </c>
      <c r="AJ167" s="4">
        <f>step*((-'By group'!AJ$4-'By group'!AJ$5-'By group'!AJ$22)*Population!AJ167+'By group'!AJ$3*Population!$BO167)</f>
        <v>0</v>
      </c>
      <c r="AK167" s="4">
        <f>step*((-'By group'!AK$4-'By group'!AK$5-'By group'!AK$22)*Population!AK167+'By group'!AK$3*Population!$BO167)</f>
        <v>0</v>
      </c>
      <c r="AL167" s="4">
        <f>step*((-'By group'!AL$4-'By group'!AL$5-'By group'!AL$22)*Population!AL167+'By group'!AL$3*Population!$BO167)</f>
        <v>-122.72084809190183</v>
      </c>
      <c r="AM167" s="4">
        <f>step*((-'By group'!AM$4-'By group'!AM$5-'By group'!AM$22)*Population!AM167+'By group'!AM$3*Population!$BO167)</f>
        <v>-70.169908685671402</v>
      </c>
      <c r="AN167" s="4">
        <f>step*((-'By group'!AN$4-'By group'!AN$5-'By group'!AN$22)*Population!AN167+'By group'!AN$3*Population!$BO167)</f>
        <v>-67.119845642048588</v>
      </c>
      <c r="AO167" s="8">
        <f>step*((-'By group'!AO$4-'By group'!AO$5-'By group'!AO$22)*Population!AO167+'By group'!AO$3*Population!$BO167)</f>
        <v>21643.738808924354</v>
      </c>
      <c r="AP167" s="4">
        <f>step*((-'By group'!AP$4-'By group'!AP$5-'By group'!AP$22)*Population!AP167+'By group'!AP$3*Population!$BO167)</f>
        <v>-741.49582879495154</v>
      </c>
      <c r="AQ167" s="4">
        <f>step*((-'By group'!AQ$4-'By group'!AQ$5-'By group'!AQ$22)*Population!AQ167+'By group'!AQ$3*Population!$BO167)</f>
        <v>-4864.8254283963151</v>
      </c>
      <c r="AR167" s="4">
        <f>step*((-'By group'!AR$4-'By group'!AR$5-'By group'!AR$22)*Population!AR167+'By group'!AR$3*Population!$BO167)</f>
        <v>-7786.0360952250348</v>
      </c>
      <c r="AS167" s="4">
        <f>step*((-'By group'!AS$4-'By group'!AS$5-'By group'!AS$22)*Population!AS167+'By group'!AS$3*Population!$BO167)</f>
        <v>-3158.2359489169658</v>
      </c>
      <c r="AT167" s="4">
        <f>step*((-'By group'!AT$4-'By group'!AT$5-'By group'!AT$22)*Population!AT167+'By group'!AT$3*Population!$BO167)</f>
        <v>-765.35670940356204</v>
      </c>
      <c r="AU167" s="4">
        <f>step*((-'By group'!AU$4-'By group'!AU$5-'By group'!AU$22)*Population!AU167+'By group'!AU$3*Population!$BO167)</f>
        <v>-710.2664549513662</v>
      </c>
      <c r="AV167" s="4">
        <f>step*((-'By group'!AV$4-'By group'!AV$5-'By group'!AV$22)*Population!AV167+'By group'!AV$3*Population!$BO167)</f>
        <v>0</v>
      </c>
      <c r="AW167" s="4">
        <f>step*((-'By group'!AW$4-'By group'!AW$5-'By group'!AW$22)*Population!AW167+'By group'!AW$3*Population!$BO167)</f>
        <v>0</v>
      </c>
      <c r="AX167" s="4">
        <f>step*((-'By group'!AX$4-'By group'!AX$5-'By group'!AX$22)*Population!AX167+'By group'!AX$3*Population!$BO167)</f>
        <v>0</v>
      </c>
      <c r="AY167" s="4">
        <f>step*((-'By group'!AY$4-'By group'!AY$5-'By group'!AY$22)*Population!AY167+'By group'!AY$3*Population!$BO167)</f>
        <v>-392.79687966278789</v>
      </c>
      <c r="AZ167" s="4">
        <f>step*((-'By group'!AZ$4-'By group'!AZ$5-'By group'!AZ$22)*Population!AZ167+'By group'!AZ$3*Population!$BO167)</f>
        <v>-222.520163409151</v>
      </c>
      <c r="BA167" s="4">
        <f>step*((-'By group'!BA$4-'By group'!BA$5-'By group'!BA$22)*Population!BA167+'By group'!BA$3*Population!$BO167)</f>
        <v>-210.37333724789292</v>
      </c>
      <c r="BB167" s="8">
        <f>step*((-'By group'!BB$4-'By group'!BB$5-'By group'!BB$22)*Population!BB167+'By group'!BB$3*Population!$BO167)</f>
        <v>6706.8224450342987</v>
      </c>
      <c r="BC167" s="4">
        <f>step*((-'By group'!BC$4-'By group'!BC$5-'By group'!BC$22)*Population!BC167+'By group'!BC$3*Population!$BO167)</f>
        <v>-509.28341874869972</v>
      </c>
      <c r="BD167" s="4">
        <f>step*((-'By group'!BD$4-'By group'!BD$5-'By group'!BD$22)*Population!BD167+'By group'!BD$3*Population!$BO167)</f>
        <v>-2583.1606138826978</v>
      </c>
      <c r="BE167" s="4">
        <f>step*((-'By group'!BE$4-'By group'!BE$5-'By group'!BE$22)*Population!BE167+'By group'!BE$3*Population!$BO167)</f>
        <v>-3594.2940501692565</v>
      </c>
      <c r="BF167" s="4">
        <f>step*((-'By group'!BF$4-'By group'!BF$5-'By group'!BF$22)*Population!BF167+'By group'!BF$3*Population!$BO167)</f>
        <v>-1333.6836570222258</v>
      </c>
      <c r="BG167" s="4">
        <f>step*((-'By group'!BG$4-'By group'!BG$5-'By group'!BG$22)*Population!BG167+'By group'!BG$3*Population!$BO167)</f>
        <v>-304.39377292054888</v>
      </c>
      <c r="BH167" s="4">
        <f>step*((-'By group'!BH$4-'By group'!BH$5-'By group'!BH$22)*Population!BH167+'By group'!BH$3*Population!$BO167)</f>
        <v>-261.74453583919575</v>
      </c>
      <c r="BI167" s="4">
        <f>step*((-'By group'!BI$4-'By group'!BI$5-'By group'!BI$22)*Population!BI167+'By group'!BI$3*Population!$BO167)</f>
        <v>0</v>
      </c>
      <c r="BJ167" s="4">
        <f>step*((-'By group'!BJ$4-'By group'!BJ$5-'By group'!BJ$22)*Population!BJ167+'By group'!BJ$3*Population!$BO167)</f>
        <v>0</v>
      </c>
      <c r="BK167" s="4">
        <f>step*((-'By group'!BK$4-'By group'!BK$5-'By group'!BK$22)*Population!BK167+'By group'!BK$3*Population!$BO167)</f>
        <v>0</v>
      </c>
      <c r="BL167" s="4">
        <f>step*((-'By group'!BL$4-'By group'!BL$5-'By group'!BL$22)*Population!BL167+'By group'!BL$3*Population!$BO167)</f>
        <v>-172.1166241938086</v>
      </c>
      <c r="BM167" s="4">
        <f>step*((-'By group'!BM$4-'By group'!BM$5-'By group'!BM$22)*Population!BM167+'By group'!BM$3*Population!$BO167)</f>
        <v>-87.644978615441758</v>
      </c>
      <c r="BN167" s="4">
        <f>step*((-'By group'!BN$4-'By group'!BN$5-'By group'!BN$22)*Population!BN167+'By group'!BN$3*Population!$BO167)</f>
        <v>-73.353796579667261</v>
      </c>
      <c r="BO167" s="71">
        <f>-step*SUM(SCR!B167:N167)*Population!B167</f>
        <v>-166699.38460387493</v>
      </c>
      <c r="BP167" s="4">
        <f>step*-SUM('By group'!C$11:C$21)*Population!C167</f>
        <v>-159850.95092859556</v>
      </c>
      <c r="BQ167" s="4">
        <f>step*-SUM('By group'!D$11:D$21)*Population!D167</f>
        <v>-116562.07456718614</v>
      </c>
      <c r="BR167" s="4">
        <f>step*-SUM('By group'!E$11:E$21)*Population!E167</f>
        <v>-47997.744574473996</v>
      </c>
      <c r="BS167" s="4">
        <f>step*-SUM('By group'!F$11:F$21)*Population!F167</f>
        <v>-14353.453889427134</v>
      </c>
      <c r="BT167" s="4">
        <f>step*-SUM('By group'!G$11:G$21)*Population!G167</f>
        <v>-6887.6156624949044</v>
      </c>
      <c r="BU167" s="4">
        <f>step*-SUM('By group'!H$11:H$21)*Population!H167</f>
        <v>0</v>
      </c>
      <c r="BV167" s="4">
        <f>step*-SUM('By group'!I$11:I$21)*Population!I167</f>
        <v>0</v>
      </c>
      <c r="BW167" s="4">
        <f>step*-SUM('By group'!J$11:J$21)*Population!J167</f>
        <v>0</v>
      </c>
      <c r="BX167" s="4">
        <f>step*-SUM('By group'!K$11:K$21)*Population!K167</f>
        <v>0</v>
      </c>
      <c r="BY167" s="4">
        <f>step*-SUM('By group'!L$11:L$21)*Population!L167</f>
        <v>-2426.8443883608347</v>
      </c>
      <c r="BZ167" s="4">
        <f>step*-SUM('By group'!M$11:M$21)*Population!M167</f>
        <v>-1204.9148316298476</v>
      </c>
      <c r="CA167" s="4">
        <f>step*-SUM('By group'!N$11:N$21)*Population!N167</f>
        <v>0</v>
      </c>
      <c r="CB167" s="13">
        <f>-step*SUM(SCR!O167:AA167)*Population!O167</f>
        <v>-82455.197790459293</v>
      </c>
      <c r="CC167" s="4">
        <f>step*-SUM('By group'!P$11:P$21)*Population!P167</f>
        <v>-79057.736358035545</v>
      </c>
      <c r="CD167" s="4">
        <f>step*-SUM('By group'!Q$11:Q$21)*Population!Q167</f>
        <v>-57626.221722726426</v>
      </c>
      <c r="CE167" s="4">
        <f>step*-SUM('By group'!R$11:R$21)*Population!R167</f>
        <v>-23716.468648409344</v>
      </c>
      <c r="CF167" s="4">
        <f>step*-SUM('By group'!S$11:S$21)*Population!S167</f>
        <v>-7089.354233123594</v>
      </c>
      <c r="CG167" s="4">
        <f>step*-SUM('By group'!T$11:T$21)*Population!T167</f>
        <v>-3400.8613031765099</v>
      </c>
      <c r="CH167" s="4">
        <f>step*-SUM('By group'!U$11:U$21)*Population!U167</f>
        <v>0</v>
      </c>
      <c r="CI167" s="4">
        <f>step*-SUM('By group'!V$11:V$21)*Population!V167</f>
        <v>0</v>
      </c>
      <c r="CJ167" s="4">
        <f>step*-SUM('By group'!W$11:W$21)*Population!W167</f>
        <v>0</v>
      </c>
      <c r="CK167" s="4">
        <f>step*-SUM('By group'!X$11:X$21)*Population!X167</f>
        <v>0</v>
      </c>
      <c r="CL167" s="4">
        <f>step*-SUM('By group'!Y$11:Y$21)*Population!Y167</f>
        <v>-1197.5959180122925</v>
      </c>
      <c r="CM167" s="4">
        <f>step*-SUM('By group'!Z$11:Z$21)*Population!Z167</f>
        <v>-594.23521615229674</v>
      </c>
      <c r="CN167" s="4">
        <f>step*-SUM('By group'!AA$11:AA$21)*Population!AA167</f>
        <v>0</v>
      </c>
      <c r="CO167" s="13">
        <f>-step*SUM(SCR!AB167:AN167)*Population!AB167</f>
        <v>-5839.7257013150702</v>
      </c>
      <c r="CP167" s="4">
        <f>step*-SUM('By group'!AC$11:AC$21)*Population!AC167</f>
        <v>-5609.3796511148294</v>
      </c>
      <c r="CQ167" s="4">
        <f>step*-SUM('By group'!AD$11:AD$21)*Population!AD167</f>
        <v>-4111.370272112199</v>
      </c>
      <c r="CR167" s="4">
        <f>step*-SUM('By group'!AE$11:AE$21)*Population!AE167</f>
        <v>-1705.0828658920816</v>
      </c>
      <c r="CS167" s="4">
        <f>step*-SUM('By group'!AF$11:AF$21)*Population!AF167</f>
        <v>-512.65033912935303</v>
      </c>
      <c r="CT167" s="4">
        <f>step*-SUM('By group'!AG$11:AG$21)*Population!AG167</f>
        <v>-246.9547723021694</v>
      </c>
      <c r="CU167" s="4">
        <f>step*-SUM('By group'!AH$11:AH$21)*Population!AH167</f>
        <v>0</v>
      </c>
      <c r="CV167" s="4">
        <f>step*-SUM('By group'!AI$11:AI$21)*Population!AI167</f>
        <v>0</v>
      </c>
      <c r="CW167" s="4">
        <f>step*-SUM('By group'!AJ$11:AJ$21)*Population!AJ167</f>
        <v>0</v>
      </c>
      <c r="CX167" s="4">
        <f>step*-SUM('By group'!AK$11:AK$21)*Population!AK167</f>
        <v>0</v>
      </c>
      <c r="CY167" s="4">
        <f>step*-SUM('By group'!AL$11:AL$21)*Population!AL167</f>
        <v>-87.657748637072729</v>
      </c>
      <c r="CZ167" s="4">
        <f>step*-SUM('By group'!AM$11:AM$21)*Population!AM167</f>
        <v>-43.85619292854463</v>
      </c>
      <c r="DA167" s="4">
        <f>step*-SUM('By group'!AN$11:AN$21)*Population!AN167</f>
        <v>0</v>
      </c>
      <c r="DB167" s="13">
        <f>-step*SUM(SCR!AO167:BA167)*Population!AO167</f>
        <v>-19333.048578858412</v>
      </c>
      <c r="DC167" s="4">
        <f>step*-SUM('By group'!AP$11:AP$21)*Population!AP167</f>
        <v>-18537.395719873788</v>
      </c>
      <c r="DD167" s="4">
        <f>step*-SUM('By group'!AQ$11:AQ$21)*Population!AQ167</f>
        <v>-13513.403967767543</v>
      </c>
      <c r="DE167" s="4">
        <f>step*-SUM('By group'!AR$11:AR$21)*Population!AR167</f>
        <v>-5561.4543537321679</v>
      </c>
      <c r="DF167" s="4">
        <f>step*-SUM('By group'!AS$11:AS$21)*Population!AS167</f>
        <v>-1662.2294467984029</v>
      </c>
      <c r="DG167" s="4">
        <f>step*-SUM('By group'!AT$11:AT$21)*Population!AT167</f>
        <v>-797.24657229537706</v>
      </c>
      <c r="DH167" s="4">
        <f>step*-SUM('By group'!AU$11:AU$21)*Population!AU167</f>
        <v>0</v>
      </c>
      <c r="DI167" s="4">
        <f>step*-SUM('By group'!AV$11:AV$21)*Population!AV167</f>
        <v>0</v>
      </c>
      <c r="DJ167" s="4">
        <f>step*-SUM('By group'!AW$11:AW$21)*Population!AW167</f>
        <v>0</v>
      </c>
      <c r="DK167" s="4">
        <f>step*-SUM('By group'!AX$11:AX$21)*Population!AX167</f>
        <v>0</v>
      </c>
      <c r="DL167" s="4">
        <f>step*-SUM('By group'!AY$11:AY$21)*Population!AY167</f>
        <v>-280.56919975913422</v>
      </c>
      <c r="DM167" s="4">
        <f>step*-SUM('By group'!AZ$11:AZ$21)*Population!AZ167</f>
        <v>-139.07510213071939</v>
      </c>
      <c r="DN167" s="4">
        <f>step*-SUM('By group'!BA$11:BA$21)*Population!BA167</f>
        <v>0</v>
      </c>
      <c r="DO167" s="13">
        <f>-step*SUM(SCR!BB167:BN167)*Population!BB167</f>
        <v>-9010.2984624833825</v>
      </c>
      <c r="DP167" s="4">
        <f>step*-SUM('By group'!BC$11:BC$21)*Population!BC167</f>
        <v>-8488.0569791449943</v>
      </c>
      <c r="DQ167" s="4">
        <f>step*-SUM('By group'!BD$11:BD$21)*Population!BD167</f>
        <v>-5870.8195770061302</v>
      </c>
      <c r="DR167" s="4">
        <f>step*-SUM('By group'!BE$11:BE$21)*Population!BE167</f>
        <v>-2246.4337813557854</v>
      </c>
      <c r="DS167" s="4">
        <f>step*-SUM('By group'!BF$11:BF$21)*Population!BF167</f>
        <v>-635.08745572486941</v>
      </c>
      <c r="DT167" s="4">
        <f>step*-SUM('By group'!BG$11:BG$21)*Population!BG167</f>
        <v>-292.68632011591239</v>
      </c>
      <c r="DU167" s="4">
        <f>step*-SUM('By group'!BH$11:BH$21)*Population!BH167</f>
        <v>0</v>
      </c>
      <c r="DV167" s="4">
        <f>step*-SUM('By group'!BI$11:BI$21)*Population!BI167</f>
        <v>0</v>
      </c>
      <c r="DW167" s="4">
        <f>step*-SUM('By group'!BJ$11:BJ$21)*Population!BJ167</f>
        <v>0</v>
      </c>
      <c r="DX167" s="4">
        <f>step*-SUM('By group'!BK$11:BK$21)*Population!BK167</f>
        <v>0</v>
      </c>
      <c r="DY167" s="4">
        <f>step*-SUM('By group'!BL$11:BL$21)*Population!BL167</f>
        <v>-95.620346774338131</v>
      </c>
      <c r="DZ167" s="4">
        <f>step*-SUM('By group'!BM$11:BM$21)*Population!BM167</f>
        <v>-43.822489307720879</v>
      </c>
      <c r="EA167" s="4">
        <f>step*-SUM('By group'!BN$11:BN$21)*Population!BN167</f>
        <v>0</v>
      </c>
      <c r="EB167" s="52">
        <v>0</v>
      </c>
      <c r="EC167" s="4">
        <f t="shared" si="196"/>
        <v>166699.38460387493</v>
      </c>
      <c r="ED167" s="4">
        <f t="shared" si="196"/>
        <v>159850.95092859556</v>
      </c>
      <c r="EE167" s="4">
        <f t="shared" si="197"/>
        <v>116562.07456718614</v>
      </c>
      <c r="EF167" s="4">
        <f t="shared" si="198"/>
        <v>47997.744574473996</v>
      </c>
      <c r="EG167" s="4">
        <f t="shared" si="199"/>
        <v>14353.453889427134</v>
      </c>
      <c r="EH167" s="4">
        <f t="shared" si="199"/>
        <v>6887.6156624949044</v>
      </c>
      <c r="EI167" s="4">
        <v>0</v>
      </c>
      <c r="EJ167" s="4">
        <f t="shared" si="200"/>
        <v>0</v>
      </c>
      <c r="EK167" s="4">
        <f t="shared" si="201"/>
        <v>0</v>
      </c>
      <c r="EL167" s="4">
        <f t="shared" si="202"/>
        <v>0</v>
      </c>
      <c r="EM167" s="4">
        <f t="shared" si="203"/>
        <v>2426.8443883608347</v>
      </c>
      <c r="EN167" s="4">
        <f t="shared" si="204"/>
        <v>1204.9148316298476</v>
      </c>
      <c r="EO167" s="52">
        <v>0</v>
      </c>
      <c r="EP167" s="4">
        <f t="shared" si="205"/>
        <v>82455.197790459293</v>
      </c>
      <c r="EQ167" s="4">
        <f t="shared" si="206"/>
        <v>79057.736358035545</v>
      </c>
      <c r="ER167" s="4">
        <f t="shared" si="207"/>
        <v>57626.221722726426</v>
      </c>
      <c r="ES167" s="4">
        <f t="shared" si="208"/>
        <v>23716.468648409344</v>
      </c>
      <c r="ET167" s="4">
        <f t="shared" si="209"/>
        <v>7089.354233123594</v>
      </c>
      <c r="EU167" s="4">
        <f t="shared" si="210"/>
        <v>3400.8613031765099</v>
      </c>
      <c r="EV167" s="4">
        <v>0</v>
      </c>
      <c r="EW167" s="4">
        <f t="shared" si="211"/>
        <v>0</v>
      </c>
      <c r="EX167" s="4">
        <f t="shared" si="212"/>
        <v>0</v>
      </c>
      <c r="EY167" s="4">
        <f t="shared" si="213"/>
        <v>0</v>
      </c>
      <c r="EZ167" s="4">
        <f t="shared" si="214"/>
        <v>1197.5959180122925</v>
      </c>
      <c r="FA167" s="4">
        <f t="shared" si="215"/>
        <v>594.23521615229674</v>
      </c>
      <c r="FB167" s="52">
        <v>0</v>
      </c>
      <c r="FC167" s="4">
        <f t="shared" si="216"/>
        <v>5839.7257013150702</v>
      </c>
      <c r="FD167" s="4">
        <f t="shared" si="217"/>
        <v>5609.3796511148294</v>
      </c>
      <c r="FE167" s="4">
        <f t="shared" si="218"/>
        <v>4111.370272112199</v>
      </c>
      <c r="FF167" s="4">
        <f t="shared" si="219"/>
        <v>1705.0828658920816</v>
      </c>
      <c r="FG167" s="4">
        <f t="shared" si="220"/>
        <v>512.65033912935303</v>
      </c>
      <c r="FH167" s="4">
        <f t="shared" si="221"/>
        <v>246.9547723021694</v>
      </c>
      <c r="FI167" s="4">
        <v>0</v>
      </c>
      <c r="FJ167" s="4">
        <f t="shared" si="222"/>
        <v>0</v>
      </c>
      <c r="FK167" s="4">
        <f t="shared" si="223"/>
        <v>0</v>
      </c>
      <c r="FL167" s="4">
        <f t="shared" si="224"/>
        <v>0</v>
      </c>
      <c r="FM167" s="4">
        <f t="shared" si="225"/>
        <v>87.657748637072729</v>
      </c>
      <c r="FN167" s="9">
        <f t="shared" si="226"/>
        <v>43.85619292854463</v>
      </c>
      <c r="FO167" s="4">
        <v>0</v>
      </c>
      <c r="FP167" s="4">
        <f t="shared" si="227"/>
        <v>19333.048578858412</v>
      </c>
      <c r="FQ167" s="4">
        <f t="shared" si="228"/>
        <v>18537.395719873788</v>
      </c>
      <c r="FR167" s="4">
        <f t="shared" si="229"/>
        <v>13513.403967767543</v>
      </c>
      <c r="FS167" s="4">
        <f t="shared" si="230"/>
        <v>5561.4543537321679</v>
      </c>
      <c r="FT167" s="4">
        <f t="shared" si="231"/>
        <v>1662.2294467984029</v>
      </c>
      <c r="FU167" s="4">
        <f t="shared" si="232"/>
        <v>797.24657229537706</v>
      </c>
      <c r="FV167" s="4">
        <v>0</v>
      </c>
      <c r="FW167" s="4">
        <f t="shared" si="233"/>
        <v>0</v>
      </c>
      <c r="FX167" s="4">
        <f t="shared" si="234"/>
        <v>0</v>
      </c>
      <c r="FY167" s="4">
        <f t="shared" si="235"/>
        <v>0</v>
      </c>
      <c r="FZ167" s="4">
        <f t="shared" si="236"/>
        <v>280.56919975913422</v>
      </c>
      <c r="GA167" s="4">
        <f t="shared" si="237"/>
        <v>139.07510213071939</v>
      </c>
      <c r="GB167" s="4">
        <v>0</v>
      </c>
      <c r="GC167" s="4">
        <f t="shared" si="238"/>
        <v>9010.2984624833825</v>
      </c>
      <c r="GD167" s="4">
        <f t="shared" si="179"/>
        <v>8488.0569791449943</v>
      </c>
      <c r="GE167" s="4">
        <f t="shared" si="180"/>
        <v>5870.8195770061302</v>
      </c>
      <c r="GF167" s="4">
        <f t="shared" si="181"/>
        <v>2246.4337813557854</v>
      </c>
      <c r="GG167" s="4">
        <f t="shared" si="182"/>
        <v>635.08745572486941</v>
      </c>
      <c r="GH167" s="4">
        <f t="shared" si="183"/>
        <v>292.68632011591239</v>
      </c>
      <c r="GI167" s="4">
        <v>0</v>
      </c>
      <c r="GJ167" s="4">
        <f t="shared" si="239"/>
        <v>0</v>
      </c>
      <c r="GK167" s="4">
        <f t="shared" si="240"/>
        <v>0</v>
      </c>
      <c r="GL167" s="4">
        <f t="shared" si="184"/>
        <v>0</v>
      </c>
      <c r="GM167" s="4">
        <f t="shared" si="185"/>
        <v>95.620346774338131</v>
      </c>
      <c r="GN167" s="4">
        <f t="shared" si="186"/>
        <v>43.822489307720879</v>
      </c>
      <c r="GO167" s="52">
        <v>0</v>
      </c>
      <c r="GP167" s="4">
        <f>step*(-'By group'!C$32*Population!C167+'By group'!I$33*Population!I167)</f>
        <v>0</v>
      </c>
      <c r="GQ167" s="4">
        <f>step*(-'By group'!D$32*Population!D167+'By group'!J$33*Population!J167)</f>
        <v>0</v>
      </c>
      <c r="GR167" s="4">
        <f>step*(-'By group'!E$32*Population!E167+'By group'!K$33*Population!K167)</f>
        <v>0</v>
      </c>
      <c r="GS167" s="4">
        <f>step*(-'By group'!F$32*Population!F167+'By group'!L$33*Population!L167)</f>
        <v>-5963.3047505331497</v>
      </c>
      <c r="GT167" s="4">
        <f>step*(-'By group'!G$32*Population!G167+'By group'!M$33*Population!M167)</f>
        <v>-775.06571668405707</v>
      </c>
      <c r="GU167" s="4">
        <f>step*(-'By group'!H$32*Population!H167+'By group'!N$33*Population!N167)</f>
        <v>-678.12827199752542</v>
      </c>
      <c r="GV167" s="46">
        <f t="shared" si="241"/>
        <v>0</v>
      </c>
      <c r="GW167" s="14">
        <f t="shared" si="242"/>
        <v>0</v>
      </c>
      <c r="GX167" s="4">
        <f t="shared" si="243"/>
        <v>0</v>
      </c>
      <c r="GY167" s="4">
        <f t="shared" si="244"/>
        <v>5963.3047505331497</v>
      </c>
      <c r="GZ167" s="4">
        <f t="shared" si="245"/>
        <v>775.06571668405707</v>
      </c>
      <c r="HA167" s="4">
        <f t="shared" si="246"/>
        <v>678.12827199752542</v>
      </c>
      <c r="HB167" s="8">
        <v>0</v>
      </c>
      <c r="HC167" s="4">
        <f>step*(-'By group'!P$32*Population!P167+'By group'!V$33*Population!V167)</f>
        <v>0</v>
      </c>
      <c r="HD167" s="4">
        <f>step*(-'By group'!Q$32*Population!Q167+'By group'!W$33*Population!W167)</f>
        <v>0</v>
      </c>
      <c r="HE167" s="4">
        <f>step*(-'By group'!R$32*Population!R167+'By group'!X$33*Population!X167)</f>
        <v>0</v>
      </c>
      <c r="HF167" s="4">
        <f>step*(-'By group'!S$32*Population!S167+'By group'!Y$33*Population!Y167)</f>
        <v>-2945.8791575556506</v>
      </c>
      <c r="HG167" s="4">
        <f>step*(-'By group'!T$32*Population!T167+'By group'!Z$33*Population!Z167)</f>
        <v>-383.05465255915362</v>
      </c>
      <c r="HH167" s="4">
        <f>step*(-'By group'!U$32*Population!U167+'By group'!AA$33*Population!AA167)</f>
        <v>-334.98589226216689</v>
      </c>
      <c r="HI167" s="14">
        <f t="shared" si="247"/>
        <v>0</v>
      </c>
      <c r="HJ167" s="46">
        <f t="shared" si="248"/>
        <v>0</v>
      </c>
      <c r="HK167" s="4">
        <f t="shared" si="249"/>
        <v>0</v>
      </c>
      <c r="HL167" s="4">
        <f t="shared" si="250"/>
        <v>2945.8791575556506</v>
      </c>
      <c r="HM167" s="4">
        <f t="shared" si="251"/>
        <v>383.05465255915362</v>
      </c>
      <c r="HN167" s="9">
        <f t="shared" si="252"/>
        <v>334.98589226216689</v>
      </c>
      <c r="HO167" s="4">
        <v>0</v>
      </c>
      <c r="HP167" s="4">
        <f>step*(-'By group'!AC$32*Population!AC167+'By group'!AI$33*Population!AI167)</f>
        <v>0</v>
      </c>
      <c r="HQ167" s="4">
        <f>step*(-'By group'!AD$32*Population!AD167+'By group'!AJ$33*Population!AJ167)</f>
        <v>0</v>
      </c>
      <c r="HR167" s="4">
        <f>step*(-'By group'!AE$32*Population!AE167+'By group'!AK$33*Population!AK167)</f>
        <v>0</v>
      </c>
      <c r="HS167" s="4">
        <f>step*(-'By group'!AF$32*Population!AF167+'By group'!AL$33*Population!AL167)</f>
        <v>-212.49629524614016</v>
      </c>
      <c r="HT167" s="4">
        <f>step*(-'By group'!AG$32*Population!AG167+'By group'!AM$33*Population!AM167)</f>
        <v>-27.462857996161567</v>
      </c>
      <c r="HU167" s="4">
        <f>step*(-'By group'!AH$32*Population!AH167+'By group'!AN$33*Population!AN167)</f>
        <v>-24.179641021541716</v>
      </c>
      <c r="HV167" s="14">
        <f t="shared" si="253"/>
        <v>0</v>
      </c>
      <c r="HW167" s="46">
        <f t="shared" si="254"/>
        <v>0</v>
      </c>
      <c r="HX167" s="4">
        <f t="shared" si="255"/>
        <v>0</v>
      </c>
      <c r="HY167" s="4">
        <f t="shared" si="256"/>
        <v>212.49629524614016</v>
      </c>
      <c r="HZ167" s="4">
        <f t="shared" si="257"/>
        <v>27.462857996161567</v>
      </c>
      <c r="IA167" s="4">
        <f t="shared" si="258"/>
        <v>24.179641021541716</v>
      </c>
      <c r="IB167" s="8">
        <v>0</v>
      </c>
      <c r="IC167" s="4">
        <f>step*(-'By group'!AP$32*Population!AP167+'By group'!AV$33*Population!AV167)</f>
        <v>0</v>
      </c>
      <c r="ID167" s="4">
        <f>step*(-'By group'!AQ$32*Population!AQ167+'By group'!AW$33*Population!AW167)</f>
        <v>0</v>
      </c>
      <c r="IE167" s="4">
        <f>step*(-'By group'!AR$32*Population!AR167+'By group'!AX$33*Population!AX167)</f>
        <v>0</v>
      </c>
      <c r="IF167" s="4">
        <f>step*(-'By group'!AS$32*Population!AS167+'By group'!AY$33*Population!AY167)</f>
        <v>-690.8301235196343</v>
      </c>
      <c r="IG167" s="4">
        <f>step*(-'By group'!AT$32*Population!AT167+'By group'!AZ$33*Population!AZ167)</f>
        <v>-89.911763393715731</v>
      </c>
      <c r="IH167" s="4">
        <f>step*(-'By group'!AU$32*Population!AU167+'By group'!BA$33*Population!BA167)</f>
        <v>-78.651134131149888</v>
      </c>
      <c r="II167" s="14">
        <f t="shared" si="187"/>
        <v>0</v>
      </c>
      <c r="IJ167" s="4">
        <f t="shared" si="188"/>
        <v>0</v>
      </c>
      <c r="IK167" s="4">
        <f t="shared" si="259"/>
        <v>0</v>
      </c>
      <c r="IL167" s="4">
        <f t="shared" si="260"/>
        <v>690.8301235196343</v>
      </c>
      <c r="IM167" s="4">
        <f t="shared" si="261"/>
        <v>89.911763393715731</v>
      </c>
      <c r="IN167" s="4">
        <f t="shared" si="262"/>
        <v>78.651134131149888</v>
      </c>
      <c r="IO167" s="8">
        <v>0</v>
      </c>
      <c r="IP167" s="4">
        <f>step*(-'By group'!BC$32*Population!BC167+'By group'!BI$33*Population!BI167)</f>
        <v>0</v>
      </c>
      <c r="IQ167" s="4">
        <f>step*(-'By group'!BD$32*Population!BD167+'By group'!BJ$33*Population!BJ167)</f>
        <v>0</v>
      </c>
      <c r="IR167" s="4">
        <f>step*(-'By group'!BE$32*Population!BE167+'By group'!BK$33*Population!BK167)</f>
        <v>0</v>
      </c>
      <c r="IS167" s="4">
        <f>step*(-'By group'!BF$32*Population!BF167+'By group'!BL$33*Population!BL167)</f>
        <v>-269.73355447526563</v>
      </c>
      <c r="IT167" s="4">
        <f>step*(-'By group'!BG$32*Population!BG167+'By group'!BM$33*Population!BM167)</f>
        <v>-36.626019369322037</v>
      </c>
      <c r="IU167" s="4">
        <f>step*(-'By group'!BH$32*Population!BH167+'By group'!BN$33*Population!BN167)</f>
        <v>-29.973616489557472</v>
      </c>
      <c r="IV167" s="14">
        <f t="shared" si="189"/>
        <v>0</v>
      </c>
      <c r="IW167" s="4">
        <f t="shared" si="190"/>
        <v>0</v>
      </c>
      <c r="IX167" s="4">
        <f t="shared" si="191"/>
        <v>0</v>
      </c>
      <c r="IY167" s="4">
        <f t="shared" si="192"/>
        <v>269.73355447526563</v>
      </c>
      <c r="IZ167" s="4">
        <f t="shared" si="193"/>
        <v>36.626019369322037</v>
      </c>
      <c r="JA167" s="4">
        <f t="shared" si="194"/>
        <v>29.973616489557472</v>
      </c>
      <c r="JB167" s="75">
        <f>step*(+prop_idu_male*'By group'!BB$9*Population!BB167-'By group'!B$8*Population!B167)</f>
        <v>-1166.6734726789205</v>
      </c>
      <c r="JC167" s="46">
        <f>step*(+prop_idu_male*'By group'!BC$9*Population!BC167-'By group'!C$8*Population!C167)</f>
        <v>-6.9739807089323786</v>
      </c>
      <c r="JD167" s="46">
        <f>step*(+prop_idu_male*'By group'!BD$9*Population!BD167-'By group'!D$8*Population!D167)</f>
        <v>-20.494421516474283</v>
      </c>
      <c r="JE167" s="46">
        <f>step*(+prop_idu_male*'By group'!BE$9*Population!BE167-'By group'!E$8*Population!E167)</f>
        <v>-21.303151749610056</v>
      </c>
      <c r="JF167" s="46">
        <f>step*(+prop_idu_male*'By group'!BF$9*Population!BF167-'By group'!F$8*Population!F167)</f>
        <v>-6.4146219978437244</v>
      </c>
      <c r="JG167" s="46">
        <f>step*(+prop_idu_male*'By group'!BG$9*Population!BG167-'By group'!G$8*Population!G167)</f>
        <v>-1.237033698843343</v>
      </c>
      <c r="JH167" s="46">
        <f>step*(+prop_idu_male*'By group'!BH$9*Population!BH167-'By group'!H$8*Population!H167)</f>
        <v>-1.0488802218967572</v>
      </c>
      <c r="JI167" s="46">
        <f>step*(+prop_idu_male*'By group'!BI$9*Population!BI167-'By group'!I$8*Population!I167)</f>
        <v>0</v>
      </c>
      <c r="JJ167" s="46">
        <f>step*(+prop_idu_male*'By group'!BJ$9*Population!BJ167-'By group'!J$8*Population!J167)</f>
        <v>0</v>
      </c>
      <c r="JK167" s="46">
        <f>step*(+prop_idu_male*'By group'!BK$9*Population!BK167-'By group'!K$8*Population!K167)</f>
        <v>0</v>
      </c>
      <c r="JL167" s="46">
        <f>step*(+prop_idu_male*'By group'!BL$9*Population!BL167-'By group'!L$8*Population!L167)</f>
        <v>-2.1973555561024232</v>
      </c>
      <c r="JM167" s="46">
        <f>step*(+prop_idu_male*'By group'!BM$9*Population!BM167-'By group'!M$8*Population!M167)</f>
        <v>-1.0997408572913177</v>
      </c>
      <c r="JN167" s="46">
        <f>step*(+prop_idu_male*'By group'!BN$9*Population!BN167-'By group'!N$8*Population!N167)</f>
        <v>-0.88537725894833896</v>
      </c>
      <c r="JO167" s="45">
        <f>step*(+(1-prop_idu_male)*'By group'!BB$9*Population!BB167-'By group'!O$8*Population!O167-'By group'!O$6*Population!O167+'By group'!AB$7*Population!AB167)</f>
        <v>-8733.245312112238</v>
      </c>
      <c r="JP167" s="46">
        <f>step*(+(1-prop_idu_male)*'By group'!BC$9*Population!BC167-'By group'!P$8*Population!P167-'By group'!P$6*Population!P167+'By group'!AC$7*Population!AC167)</f>
        <v>-13.392116888151016</v>
      </c>
      <c r="JQ167" s="46">
        <f>step*(+(1-prop_idu_male)*'By group'!BD$9*Population!BD167-'By group'!Q$8*Population!Q167-'By group'!Q$6*Population!Q167+'By group'!AD$7*Population!AD167)</f>
        <v>-38.858509341454258</v>
      </c>
      <c r="JR167" s="46">
        <f>step*(+(1-prop_idu_male)*'By group'!BE$9*Population!BE167-'By group'!R$8*Population!R167-'By group'!R$6*Population!R167+'By group'!AE$7*Population!AE167)</f>
        <v>-39.706638487723929</v>
      </c>
      <c r="JS167" s="46">
        <f>step*(+(1-prop_idu_male)*'By group'!BF$9*Population!BF167-'By group'!S$8*Population!S167-'By group'!S$6*Population!S167+'By group'!AF$7*Population!AF167)</f>
        <v>-11.80595510098129</v>
      </c>
      <c r="JT167" s="46">
        <f>step*(+(1-prop_idu_male)*'By group'!BG$9*Population!BG167-'By group'!T$8*Population!T167-'By group'!T$6*Population!T167+'By group'!AG$7*Population!AG167)</f>
        <v>-2.2565357430115101</v>
      </c>
      <c r="JU167" s="46">
        <f>step*(+(1-prop_idu_male)*'By group'!BH$9*Population!BH167-'By group'!U$8*Population!U167-'By group'!U$6*Population!U167+'By group'!AH$7*Population!AH167)</f>
        <v>-1.8843899417445225</v>
      </c>
      <c r="JV167" s="46">
        <f>step*(+(1-prop_idu_male)*'By group'!BI$9*Population!BI167-'By group'!V$8*Population!V167-'By group'!V$6*Population!V167+'By group'!AI$7*Population!AI167)</f>
        <v>0</v>
      </c>
      <c r="JW167" s="46">
        <f>step*(+(1-prop_idu_male)*'By group'!BJ$9*Population!BJ167-'By group'!W$8*Population!W167-'By group'!W$6*Population!W167+'By group'!AJ$7*Population!AJ167)</f>
        <v>0</v>
      </c>
      <c r="JX167" s="46">
        <f>step*(+(1-prop_idu_male)*'By group'!BK$9*Population!BK167-'By group'!X$8*Population!X167-'By group'!X$6*Population!X167+'By group'!AK$7*Population!AK167)</f>
        <v>0</v>
      </c>
      <c r="JY167" s="46">
        <f>step*(+(1-prop_idu_male)*'By group'!BL$9*Population!BL167-'By group'!Y$8*Population!Y167-'By group'!Y$6*Population!Y167+'By group'!AL$7*Population!AL167)</f>
        <v>-3.942911786167806</v>
      </c>
      <c r="JZ167" s="46">
        <f>step*(+(1-prop_idu_male)*'By group'!BM$9*Population!BM167-'By group'!Z$8*Population!Z167-'By group'!Z$6*Population!Z167+'By group'!AM$7*Population!AM167)</f>
        <v>-1.9405433730542132</v>
      </c>
      <c r="KA167" s="76">
        <f>step*(+(1-prop_idu_male)*'By group'!BN$9*Population!BN167-'By group'!AA$8*Population!AA167-'By group'!AA$6*Population!AA167+'By group'!AN$7*Population!AN167)</f>
        <v>-1.5329098337603495</v>
      </c>
      <c r="KB167" s="46">
        <f>step*(+'By group'!O$6*Population!O167-'By group'!AB$7*Population!AB167)</f>
        <v>7473.1391448715049</v>
      </c>
      <c r="KC167" s="46">
        <f>step*(+'By group'!P$6*Population!P167-'By group'!AC$7*Population!AC167)</f>
        <v>9.6938717796235885</v>
      </c>
      <c r="KD167" s="46">
        <f>step*(+'By group'!Q$6*Population!Q167-'By group'!AD$7*Population!AD167)</f>
        <v>28.03776334614971</v>
      </c>
      <c r="KE167" s="46">
        <f>step*(+'By group'!R$6*Population!R167-'By group'!AE$7*Population!AE167)</f>
        <v>28.522334297925987</v>
      </c>
      <c r="KF167" s="46">
        <f>step*(+'By group'!S$6*Population!S167-'By group'!AF$7*Population!AF167)</f>
        <v>8.4518042211369533</v>
      </c>
      <c r="KG167" s="46">
        <f>step*(+'By group'!T$6*Population!T167-'By group'!AG$7*Population!AG167)</f>
        <v>1.6114858407901171</v>
      </c>
      <c r="KH167" s="46">
        <f>step*(+'By group'!U$6*Population!U167-'By group'!AH$7*Population!AH167)</f>
        <v>1.3399305820148055</v>
      </c>
      <c r="KI167" s="46">
        <f>step*(+'By group'!V$6*Population!V167-'By group'!AI$7*Population!AI167)</f>
        <v>0</v>
      </c>
      <c r="KJ167" s="46">
        <f>step*(+'By group'!W$6*Population!W167-'By group'!AJ$7*Population!AJ167)</f>
        <v>0</v>
      </c>
      <c r="KK167" s="46">
        <f>step*(+'By group'!X$6*Population!X167-'By group'!AK$7*Population!AK167)</f>
        <v>0</v>
      </c>
      <c r="KL167" s="46">
        <f>step*(+'By group'!Y$6*Population!Y167-'By group'!AL$7*Population!AL167)</f>
        <v>2.8026880762201172</v>
      </c>
      <c r="KM167" s="46">
        <f>step*(+'By group'!Z$6*Population!Z167-'By group'!AM$7*Population!AM167)</f>
        <v>1.372601650486549</v>
      </c>
      <c r="KN167" s="46">
        <f>step*(+'By group'!AA$6*Population!AA167-'By group'!AN$7*Population!AN167)</f>
        <v>1.0779945590377802</v>
      </c>
      <c r="KO167" s="45">
        <v>0</v>
      </c>
      <c r="KP167" s="46">
        <v>0</v>
      </c>
      <c r="KQ167" s="46">
        <v>0</v>
      </c>
      <c r="KR167" s="46">
        <v>0</v>
      </c>
      <c r="KS167" s="46">
        <v>0</v>
      </c>
      <c r="KT167" s="46">
        <v>0</v>
      </c>
      <c r="KU167" s="46">
        <v>0</v>
      </c>
      <c r="KV167" s="46">
        <v>0</v>
      </c>
      <c r="KW167" s="46">
        <v>0</v>
      </c>
      <c r="KX167" s="46">
        <v>0</v>
      </c>
      <c r="KY167" s="46">
        <v>0</v>
      </c>
      <c r="KZ167" s="46">
        <v>0</v>
      </c>
      <c r="LA167" s="46">
        <v>0</v>
      </c>
      <c r="LB167" s="188">
        <f>step*(-'By group'!BB$9*Population!BB167+'By group'!B$8*Population!B167+'By group'!O$8*Population!O167)</f>
        <v>2426.7796399196532</v>
      </c>
      <c r="LC167" s="189">
        <f>step*(-'By group'!BC$9*Population!BC167+'By group'!C$8*Population!C167+'By group'!P$8*Population!P167)</f>
        <v>10.672225817459806</v>
      </c>
      <c r="LD167" s="189">
        <f>step*(-'By group'!BD$9*Population!BD167+'By group'!D$8*Population!D167+'By group'!Q$8*Population!Q167)</f>
        <v>31.315167511778835</v>
      </c>
      <c r="LE167" s="189">
        <f>step*(-'By group'!BE$9*Population!BE167+'By group'!E$8*Population!E167+'By group'!R$8*Population!R167)</f>
        <v>32.487455939407994</v>
      </c>
      <c r="LF167" s="189">
        <f>step*(-'By group'!BF$9*Population!BF167+'By group'!F$8*Population!F167+'By group'!S$8*Population!S167)</f>
        <v>9.7687728776880611</v>
      </c>
      <c r="LG167" s="189">
        <f>step*(-'By group'!BG$9*Population!BG167+'By group'!G$8*Population!G167+'By group'!T$8*Population!T167)</f>
        <v>1.8820836010647355</v>
      </c>
      <c r="LH167" s="189">
        <f>step*(-'By group'!BH$9*Population!BH167+'By group'!H$8*Population!H167+'By group'!U$8*Population!U167)</f>
        <v>1.5933395816264739</v>
      </c>
      <c r="LI167" s="189">
        <f>step*(-'By group'!BI$9*Population!BI167+'By group'!I$8*Population!I167+'By group'!V$8*Population!V167)</f>
        <v>0</v>
      </c>
      <c r="LJ167" s="189">
        <f>step*(-'By group'!BJ$9*Population!BJ167+'By group'!J$8*Population!J167+'By group'!W$8*Population!W167)</f>
        <v>0</v>
      </c>
      <c r="LK167" s="189">
        <f>step*(-'By group'!BK$9*Population!BK167+'By group'!K$8*Population!K167+'By group'!X$8*Population!X167)</f>
        <v>0</v>
      </c>
      <c r="LL167" s="189">
        <f>step*(-'By group'!BL$9*Population!BL167+'By group'!L$8*Population!L167+'By group'!Y$8*Population!Y167)</f>
        <v>3.3375792660501125</v>
      </c>
      <c r="LM167" s="189">
        <f>step*(-'By group'!BM$9*Population!BM167+'By group'!M$8*Population!M167+'By group'!Z$8*Population!Z167)</f>
        <v>1.6676825798589818</v>
      </c>
      <c r="LN167" s="189">
        <f>step*(-'By group'!BN$9*Population!BN167+'By group'!N$8*Population!N167+'By group'!AA$8*Population!AA167)</f>
        <v>1.3402925336709082</v>
      </c>
    </row>
    <row r="168" spans="1:326" x14ac:dyDescent="0.25">
      <c r="A168">
        <f t="shared" si="263"/>
        <v>82</v>
      </c>
      <c r="B168" s="52">
        <f>step*((-'By group'!B$4-'By group'!B$5-'By group'!B$22)*Population!B168+'By group'!B$3*Population!$BO168)</f>
        <v>233741.39167185687</v>
      </c>
      <c r="C168" s="4">
        <f>step*((-'By group'!C$4-'By group'!C$5-'By group'!C$22)*Population!C168+'By group'!C$3*Population!$BO168)</f>
        <v>-6411.9349034408879</v>
      </c>
      <c r="D168" s="4">
        <f>step*((-'By group'!D$4-'By group'!D$5-'By group'!D$22)*Population!D168+'By group'!D$3*Population!$BO168)</f>
        <v>-42079.890002800545</v>
      </c>
      <c r="E168" s="4">
        <f>step*((-'By group'!E$4-'By group'!E$5-'By group'!E$22)*Population!E168+'By group'!E$3*Population!$BO168)</f>
        <v>-67385.308225401444</v>
      </c>
      <c r="F168" s="4">
        <f>step*((-'By group'!F$4-'By group'!F$5-'By group'!F$22)*Population!F168+'By group'!F$3*Population!$BO168)</f>
        <v>-27348.134085206362</v>
      </c>
      <c r="G168" s="4">
        <f>step*((-'By group'!G$4-'By group'!G$5-'By group'!G$22)*Population!G168+'By group'!G$3*Population!$BO168)</f>
        <v>-6630.6929017281227</v>
      </c>
      <c r="H168" s="4">
        <f>step*((-'By group'!H$4-'By group'!H$5-'By group'!H$22)*Population!H168+'By group'!H$3*Population!$BO168)</f>
        <v>-6160.4652525109095</v>
      </c>
      <c r="I168" s="4">
        <f>step*((-'By group'!I$4-'By group'!I$5-'By group'!I$22)*Population!I168+'By group'!I$3*Population!$BO168)</f>
        <v>0</v>
      </c>
      <c r="J168" s="4">
        <f>step*((-'By group'!J$4-'By group'!J$5-'By group'!J$22)*Population!J168+'By group'!J$3*Population!$BO168)</f>
        <v>0</v>
      </c>
      <c r="K168" s="4">
        <f>step*((-'By group'!K$4-'By group'!K$5-'By group'!K$22)*Population!K168+'By group'!K$3*Population!$BO168)</f>
        <v>0</v>
      </c>
      <c r="L168" s="4">
        <f>step*((-'By group'!L$4-'By group'!L$5-'By group'!L$22)*Population!L168+'By group'!L$3*Population!$BO168)</f>
        <v>-3407.1498041089417</v>
      </c>
      <c r="M168" s="4">
        <f>step*((-'By group'!M$4-'By group'!M$5-'By group'!M$22)*Population!M168+'By group'!M$3*Population!$BO168)</f>
        <v>-1933.3062747637559</v>
      </c>
      <c r="N168" s="4">
        <f>step*((-'By group'!N$4-'By group'!N$5-'By group'!N$22)*Population!N168+'By group'!N$3*Population!$BO168)</f>
        <v>-1832.8270276036126</v>
      </c>
      <c r="O168" s="8">
        <f>step*((-'By group'!O$4-'By group'!O$5-'By group'!O$22)*Population!O168+'By group'!O$3*Population!$BO168)</f>
        <v>161980.76071185223</v>
      </c>
      <c r="P168" s="4">
        <f>step*((-'By group'!P$4-'By group'!P$5-'By group'!P$22)*Population!P168+'By group'!P$3*Population!$BO168)</f>
        <v>-3171.1798487699889</v>
      </c>
      <c r="Q168" s="4">
        <f>step*((-'By group'!Q$4-'By group'!Q$5-'By group'!Q$22)*Population!Q168+'By group'!Q$3*Population!$BO168)</f>
        <v>-20803.689287702266</v>
      </c>
      <c r="R168" s="4">
        <f>step*((-'By group'!R$4-'By group'!R$5-'By group'!R$22)*Population!R168+'By group'!R$3*Population!$BO168)</f>
        <v>-33296.43475370096</v>
      </c>
      <c r="S168" s="4">
        <f>step*((-'By group'!S$4-'By group'!S$5-'By group'!S$22)*Population!S168+'By group'!S$3*Population!$BO168)</f>
        <v>-13507.707732276742</v>
      </c>
      <c r="T168" s="4">
        <f>step*((-'By group'!T$4-'By group'!T$5-'By group'!T$22)*Population!T168+'By group'!T$3*Population!$BO168)</f>
        <v>-3274.0320247923623</v>
      </c>
      <c r="U168" s="4">
        <f>step*((-'By group'!U$4-'By group'!U$5-'By group'!U$22)*Population!U168+'By group'!U$3*Population!$BO168)</f>
        <v>-3040.2280921071242</v>
      </c>
      <c r="V168" s="4">
        <f>step*((-'By group'!V$4-'By group'!V$5-'By group'!V$22)*Population!V168+'By group'!V$3*Population!$BO168)</f>
        <v>0</v>
      </c>
      <c r="W168" s="4">
        <f>step*((-'By group'!W$4-'By group'!W$5-'By group'!W$22)*Population!W168+'By group'!W$3*Population!$BO168)</f>
        <v>0</v>
      </c>
      <c r="X168" s="4">
        <f>step*((-'By group'!X$4-'By group'!X$5-'By group'!X$22)*Population!X168+'By group'!X$3*Population!$BO168)</f>
        <v>0</v>
      </c>
      <c r="Y168" s="4">
        <f>step*((-'By group'!Y$4-'By group'!Y$5-'By group'!Y$22)*Population!Y168+'By group'!Y$3*Population!$BO168)</f>
        <v>-1681.373708195008</v>
      </c>
      <c r="Z168" s="4">
        <f>step*((-'By group'!Z$4-'By group'!Z$5-'By group'!Z$22)*Population!Z168+'By group'!Z$3*Population!$BO168)</f>
        <v>-953.47222305986838</v>
      </c>
      <c r="AA168" s="4">
        <f>step*((-'By group'!AA$4-'By group'!AA$5-'By group'!AA$22)*Population!AA168+'By group'!AA$3*Population!$BO168)</f>
        <v>-903.26115545986022</v>
      </c>
      <c r="AB168" s="8">
        <f>step*((-'By group'!AB$4-'By group'!AB$5-'By group'!AB$22)*Population!AB168+'By group'!AB$3*Population!$BO168)</f>
        <v>-1531.8149679188652</v>
      </c>
      <c r="AC168" s="4">
        <f>step*((-'By group'!AC$4-'By group'!AC$5-'By group'!AC$22)*Population!AC168+'By group'!AC$3*Population!$BO168)</f>
        <v>-225.00177548200406</v>
      </c>
      <c r="AD168" s="4">
        <f>step*((-'By group'!AD$4-'By group'!AD$5-'By group'!AD$22)*Population!AD168+'By group'!AD$3*Population!$BO168)</f>
        <v>-1484.2291439553467</v>
      </c>
      <c r="AE168" s="4">
        <f>step*((-'By group'!AE$4-'By group'!AE$5-'By group'!AE$22)*Population!AE168+'By group'!AE$3*Population!$BO168)</f>
        <v>-2393.7931342065922</v>
      </c>
      <c r="AF168" s="4">
        <f>step*((-'By group'!AF$4-'By group'!AF$5-'By group'!AF$22)*Population!AF168+'By group'!AF$3*Population!$BO168)</f>
        <v>-976.76259871024195</v>
      </c>
      <c r="AG168" s="4">
        <f>step*((-'By group'!AG$4-'By group'!AG$5-'By group'!AG$22)*Population!AG168+'By group'!AG$3*Population!$BO168)</f>
        <v>-237.74080859289771</v>
      </c>
      <c r="AH168" s="4">
        <f>step*((-'By group'!AH$4-'By group'!AH$5-'By group'!AH$22)*Population!AH168+'By group'!AH$3*Population!$BO168)</f>
        <v>-222.38895633475295</v>
      </c>
      <c r="AI168" s="4">
        <f>step*((-'By group'!AI$4-'By group'!AI$5-'By group'!AI$22)*Population!AI168+'By group'!AI$3*Population!$BO168)</f>
        <v>0</v>
      </c>
      <c r="AJ168" s="4">
        <f>step*((-'By group'!AJ$4-'By group'!AJ$5-'By group'!AJ$22)*Population!AJ168+'By group'!AJ$3*Population!$BO168)</f>
        <v>0</v>
      </c>
      <c r="AK168" s="4">
        <f>step*((-'By group'!AK$4-'By group'!AK$5-'By group'!AK$22)*Population!AK168+'By group'!AK$3*Population!$BO168)</f>
        <v>0</v>
      </c>
      <c r="AL168" s="4">
        <f>step*((-'By group'!AL$4-'By group'!AL$5-'By group'!AL$22)*Population!AL168+'By group'!AL$3*Population!$BO168)</f>
        <v>-123.06527515343882</v>
      </c>
      <c r="AM168" s="4">
        <f>step*((-'By group'!AM$4-'By group'!AM$5-'By group'!AM$22)*Population!AM168+'By group'!AM$3*Population!$BO168)</f>
        <v>-70.367277219231781</v>
      </c>
      <c r="AN168" s="4">
        <f>step*((-'By group'!AN$4-'By group'!AN$5-'By group'!AN$22)*Population!AN168+'By group'!AN$3*Population!$BO168)</f>
        <v>-67.309274014420751</v>
      </c>
      <c r="AO168" s="8">
        <f>step*((-'By group'!AO$4-'By group'!AO$5-'By group'!AO$22)*Population!AO168+'By group'!AO$3*Population!$BO168)</f>
        <v>21714.165768517923</v>
      </c>
      <c r="AP168" s="4">
        <f>step*((-'By group'!AP$4-'By group'!AP$5-'By group'!AP$22)*Population!AP168+'By group'!AP$3*Population!$BO168)</f>
        <v>-743.66211000253838</v>
      </c>
      <c r="AQ168" s="4">
        <f>step*((-'By group'!AQ$4-'By group'!AQ$5-'By group'!AQ$22)*Population!AQ168+'By group'!AQ$3*Population!$BO168)</f>
        <v>-4879.1503975302085</v>
      </c>
      <c r="AR168" s="4">
        <f>step*((-'By group'!AR$4-'By group'!AR$5-'By group'!AR$22)*Population!AR168+'By group'!AR$3*Population!$BO168)</f>
        <v>-7809.2639878584823</v>
      </c>
      <c r="AS168" s="4">
        <f>step*((-'By group'!AS$4-'By group'!AS$5-'By group'!AS$22)*Population!AS168+'By group'!AS$3*Population!$BO168)</f>
        <v>-3167.7661274714274</v>
      </c>
      <c r="AT168" s="4">
        <f>step*((-'By group'!AT$4-'By group'!AT$5-'By group'!AT$22)*Population!AT168+'By group'!AT$3*Population!$BO168)</f>
        <v>-767.68816581294152</v>
      </c>
      <c r="AU168" s="4">
        <f>step*((-'By group'!AU$4-'By group'!AU$5-'By group'!AU$22)*Population!AU168+'By group'!AU$3*Population!$BO168)</f>
        <v>-712.47363550277441</v>
      </c>
      <c r="AV168" s="4">
        <f>step*((-'By group'!AV$4-'By group'!AV$5-'By group'!AV$22)*Population!AV168+'By group'!AV$3*Population!$BO168)</f>
        <v>0</v>
      </c>
      <c r="AW168" s="4">
        <f>step*((-'By group'!AW$4-'By group'!AW$5-'By group'!AW$22)*Population!AW168+'By group'!AW$3*Population!$BO168)</f>
        <v>0</v>
      </c>
      <c r="AX168" s="4">
        <f>step*((-'By group'!AX$4-'By group'!AX$5-'By group'!AX$22)*Population!AX168+'By group'!AX$3*Population!$BO168)</f>
        <v>0</v>
      </c>
      <c r="AY168" s="4">
        <f>step*((-'By group'!AY$4-'By group'!AY$5-'By group'!AY$22)*Population!AY168+'By group'!AY$3*Population!$BO168)</f>
        <v>-394.01936274962782</v>
      </c>
      <c r="AZ168" s="4">
        <f>step*((-'By group'!AZ$4-'By group'!AZ$5-'By group'!AZ$22)*Population!AZ168+'By group'!AZ$3*Population!$BO168)</f>
        <v>-223.2310192181894</v>
      </c>
      <c r="BA168" s="4">
        <f>step*((-'By group'!BA$4-'By group'!BA$5-'By group'!BA$22)*Population!BA168+'By group'!BA$3*Population!$BO168)</f>
        <v>-211.07186265422067</v>
      </c>
      <c r="BB168" s="8">
        <f>step*((-'By group'!BB$4-'By group'!BB$5-'By group'!BB$22)*Population!BB168+'By group'!BB$3*Population!$BO168)</f>
        <v>6725.4809586934571</v>
      </c>
      <c r="BC168" s="4">
        <f>step*((-'By group'!BC$4-'By group'!BC$5-'By group'!BC$22)*Population!BC168+'By group'!BC$3*Population!$BO168)</f>
        <v>-510.70123617312851</v>
      </c>
      <c r="BD168" s="4">
        <f>step*((-'By group'!BD$4-'By group'!BD$5-'By group'!BD$22)*Population!BD168+'By group'!BD$3*Population!$BO168)</f>
        <v>-2590.3537290171716</v>
      </c>
      <c r="BE168" s="4">
        <f>step*((-'By group'!BE$4-'By group'!BE$5-'By group'!BE$22)*Population!BE168+'By group'!BE$3*Population!$BO168)</f>
        <v>-3604.3067223965354</v>
      </c>
      <c r="BF168" s="4">
        <f>step*((-'By group'!BF$4-'By group'!BF$5-'By group'!BF$22)*Population!BF168+'By group'!BF$3*Population!$BO168)</f>
        <v>-1337.4002132945593</v>
      </c>
      <c r="BG168" s="4">
        <f>step*((-'By group'!BG$4-'By group'!BG$5-'By group'!BG$22)*Population!BG168+'By group'!BG$3*Population!$BO168)</f>
        <v>-305.24226391978817</v>
      </c>
      <c r="BH168" s="4">
        <f>step*((-'By group'!BH$4-'By group'!BH$5-'By group'!BH$22)*Population!BH168+'By group'!BH$3*Population!$BO168)</f>
        <v>-262.47456543929962</v>
      </c>
      <c r="BI168" s="4">
        <f>step*((-'By group'!BI$4-'By group'!BI$5-'By group'!BI$22)*Population!BI168+'By group'!BI$3*Population!$BO168)</f>
        <v>0</v>
      </c>
      <c r="BJ168" s="4">
        <f>step*((-'By group'!BJ$4-'By group'!BJ$5-'By group'!BJ$22)*Population!BJ168+'By group'!BJ$3*Population!$BO168)</f>
        <v>0</v>
      </c>
      <c r="BK168" s="4">
        <f>step*((-'By group'!BK$4-'By group'!BK$5-'By group'!BK$22)*Population!BK168+'By group'!BK$3*Population!$BO168)</f>
        <v>0</v>
      </c>
      <c r="BL168" s="4">
        <f>step*((-'By group'!BL$4-'By group'!BL$5-'By group'!BL$22)*Population!BL168+'By group'!BL$3*Population!$BO168)</f>
        <v>-172.59669884339385</v>
      </c>
      <c r="BM168" s="4">
        <f>step*((-'By group'!BM$4-'By group'!BM$5-'By group'!BM$22)*Population!BM168+'By group'!BM$3*Population!$BO168)</f>
        <v>-87.889636695477407</v>
      </c>
      <c r="BN168" s="4">
        <f>step*((-'By group'!BN$4-'By group'!BN$5-'By group'!BN$22)*Population!BN168+'By group'!BN$3*Population!$BO168)</f>
        <v>-73.558795781064674</v>
      </c>
      <c r="BO168" s="71">
        <f>-step*SUM(SCR!B168:N168)*Population!B168</f>
        <v>-167165.86741147729</v>
      </c>
      <c r="BP168" s="4">
        <f>step*-SUM('By group'!C$11:C$21)*Population!C168</f>
        <v>-160298.37258602219</v>
      </c>
      <c r="BQ168" s="4">
        <f>step*-SUM('By group'!D$11:D$21)*Population!D168</f>
        <v>-116888.58334111262</v>
      </c>
      <c r="BR168" s="4">
        <f>step*-SUM('By group'!E$11:E$21)*Population!E168</f>
        <v>-48132.363018143893</v>
      </c>
      <c r="BS168" s="4">
        <f>step*-SUM('By group'!F$11:F$21)*Population!F168</f>
        <v>-14393.754781687559</v>
      </c>
      <c r="BT168" s="4">
        <f>step*-SUM('By group'!G$11:G$21)*Population!G168</f>
        <v>-6906.9717726334602</v>
      </c>
      <c r="BU168" s="4">
        <f>step*-SUM('By group'!H$11:H$21)*Population!H168</f>
        <v>0</v>
      </c>
      <c r="BV168" s="4">
        <f>step*-SUM('By group'!I$11:I$21)*Population!I168</f>
        <v>0</v>
      </c>
      <c r="BW168" s="4">
        <f>step*-SUM('By group'!J$11:J$21)*Population!J168</f>
        <v>0</v>
      </c>
      <c r="BX168" s="4">
        <f>step*-SUM('By group'!K$11:K$21)*Population!K168</f>
        <v>0</v>
      </c>
      <c r="BY168" s="4">
        <f>step*-SUM('By group'!L$11:L$21)*Population!L168</f>
        <v>-2433.6784315063865</v>
      </c>
      <c r="BZ168" s="4">
        <f>step*-SUM('By group'!M$11:M$21)*Population!M168</f>
        <v>-1208.3164217273475</v>
      </c>
      <c r="CA168" s="4">
        <f>step*-SUM('By group'!N$11:N$21)*Population!N168</f>
        <v>0</v>
      </c>
      <c r="CB168" s="13">
        <f>-step*SUM(SCR!O168:AA168)*Population!O168</f>
        <v>-82686.419269047081</v>
      </c>
      <c r="CC168" s="4">
        <f>step*-SUM('By group'!P$11:P$21)*Population!P168</f>
        <v>-79279.496219249719</v>
      </c>
      <c r="CD168" s="4">
        <f>step*-SUM('By group'!Q$11:Q$21)*Population!Q168</f>
        <v>-57788.025799172967</v>
      </c>
      <c r="CE168" s="4">
        <f>step*-SUM('By group'!R$11:R$21)*Population!R168</f>
        <v>-23783.167681214967</v>
      </c>
      <c r="CF168" s="4">
        <f>step*-SUM('By group'!S$11:S$21)*Population!S168</f>
        <v>-7109.3198590930224</v>
      </c>
      <c r="CG168" s="4">
        <f>step*-SUM('By group'!T$11:T$21)*Population!T168</f>
        <v>-3410.450025825377</v>
      </c>
      <c r="CH168" s="4">
        <f>step*-SUM('By group'!U$11:U$21)*Population!U168</f>
        <v>0</v>
      </c>
      <c r="CI168" s="4">
        <f>step*-SUM('By group'!V$11:V$21)*Population!V168</f>
        <v>0</v>
      </c>
      <c r="CJ168" s="4">
        <f>step*-SUM('By group'!W$11:W$21)*Population!W168</f>
        <v>0</v>
      </c>
      <c r="CK168" s="4">
        <f>step*-SUM('By group'!X$11:X$21)*Population!X168</f>
        <v>0</v>
      </c>
      <c r="CL168" s="4">
        <f>step*-SUM('By group'!Y$11:Y$21)*Population!Y168</f>
        <v>-1200.9812201392913</v>
      </c>
      <c r="CM168" s="4">
        <f>step*-SUM('By group'!Z$11:Z$21)*Population!Z168</f>
        <v>-595.92013941241783</v>
      </c>
      <c r="CN168" s="4">
        <f>step*-SUM('By group'!AA$11:AA$21)*Population!AA168</f>
        <v>0</v>
      </c>
      <c r="CO168" s="13">
        <f>-step*SUM(SCR!AB168:AN168)*Population!AB168</f>
        <v>-5856.0307462975506</v>
      </c>
      <c r="CP168" s="4">
        <f>step*-SUM('By group'!AC$11:AC$21)*Population!AC168</f>
        <v>-5625.0443870501012</v>
      </c>
      <c r="CQ168" s="4">
        <f>step*-SUM('By group'!AD$11:AD$21)*Population!AD168</f>
        <v>-4122.8587332092966</v>
      </c>
      <c r="CR168" s="4">
        <f>step*-SUM('By group'!AE$11:AE$21)*Population!AE168</f>
        <v>-1709.8522387189944</v>
      </c>
      <c r="CS168" s="4">
        <f>step*-SUM('By group'!AF$11:AF$21)*Population!AF168</f>
        <v>-514.08557826854837</v>
      </c>
      <c r="CT168" s="4">
        <f>step*-SUM('By group'!AG$11:AG$21)*Population!AG168</f>
        <v>-247.64667561760177</v>
      </c>
      <c r="CU168" s="4">
        <f>step*-SUM('By group'!AH$11:AH$21)*Population!AH168</f>
        <v>0</v>
      </c>
      <c r="CV168" s="4">
        <f>step*-SUM('By group'!AI$11:AI$21)*Population!AI168</f>
        <v>0</v>
      </c>
      <c r="CW168" s="4">
        <f>step*-SUM('By group'!AJ$11:AJ$21)*Population!AJ168</f>
        <v>0</v>
      </c>
      <c r="CX168" s="4">
        <f>step*-SUM('By group'!AK$11:AK$21)*Population!AK168</f>
        <v>0</v>
      </c>
      <c r="CY168" s="4">
        <f>step*-SUM('By group'!AL$11:AL$21)*Population!AL168</f>
        <v>-87.903767966742009</v>
      </c>
      <c r="CZ168" s="4">
        <f>step*-SUM('By group'!AM$11:AM$21)*Population!AM168</f>
        <v>-43.979548262019868</v>
      </c>
      <c r="DA168" s="4">
        <f>step*-SUM('By group'!AN$11:AN$21)*Population!AN168</f>
        <v>0</v>
      </c>
      <c r="DB168" s="13">
        <f>-step*SUM(SCR!AO168:BA168)*Population!AO168</f>
        <v>-19389.400072665561</v>
      </c>
      <c r="DC168" s="4">
        <f>step*-SUM('By group'!AP$11:AP$21)*Population!AP168</f>
        <v>-18591.55275006346</v>
      </c>
      <c r="DD168" s="4">
        <f>step*-SUM('By group'!AQ$11:AQ$21)*Population!AQ168</f>
        <v>-13553.195548695025</v>
      </c>
      <c r="DE168" s="4">
        <f>step*-SUM('By group'!AR$11:AR$21)*Population!AR168</f>
        <v>-5578.0457056132018</v>
      </c>
      <c r="DF168" s="4">
        <f>step*-SUM('By group'!AS$11:AS$21)*Population!AS168</f>
        <v>-1667.2453302481199</v>
      </c>
      <c r="DG168" s="4">
        <f>step*-SUM('By group'!AT$11:AT$21)*Population!AT168</f>
        <v>-799.67517272181408</v>
      </c>
      <c r="DH168" s="4">
        <f>step*-SUM('By group'!AU$11:AU$21)*Population!AU168</f>
        <v>0</v>
      </c>
      <c r="DI168" s="4">
        <f>step*-SUM('By group'!AV$11:AV$21)*Population!AV168</f>
        <v>0</v>
      </c>
      <c r="DJ168" s="4">
        <f>step*-SUM('By group'!AW$11:AW$21)*Population!AW168</f>
        <v>0</v>
      </c>
      <c r="DK168" s="4">
        <f>step*-SUM('By group'!AX$11:AX$21)*Population!AX168</f>
        <v>0</v>
      </c>
      <c r="DL168" s="4">
        <f>step*-SUM('By group'!AY$11:AY$21)*Population!AY168</f>
        <v>-281.44240196401984</v>
      </c>
      <c r="DM168" s="4">
        <f>step*-SUM('By group'!AZ$11:AZ$21)*Population!AZ168</f>
        <v>-139.51938701136837</v>
      </c>
      <c r="DN168" s="4">
        <f>step*-SUM('By group'!BA$11:BA$21)*Population!BA168</f>
        <v>0</v>
      </c>
      <c r="DO168" s="13">
        <f>-step*SUM(SCR!BB168:BN168)*Population!BB168</f>
        <v>-9035.3808095906552</v>
      </c>
      <c r="DP168" s="4">
        <f>step*-SUM('By group'!BC$11:BC$21)*Population!BC168</f>
        <v>-8511.6872695521415</v>
      </c>
      <c r="DQ168" s="4">
        <f>step*-SUM('By group'!BD$11:BD$21)*Population!BD168</f>
        <v>-5887.167565948117</v>
      </c>
      <c r="DR168" s="4">
        <f>step*-SUM('By group'!BE$11:BE$21)*Population!BE168</f>
        <v>-2252.6917014978349</v>
      </c>
      <c r="DS168" s="4">
        <f>step*-SUM('By group'!BF$11:BF$21)*Population!BF168</f>
        <v>-636.85724442598075</v>
      </c>
      <c r="DT168" s="4">
        <f>step*-SUM('By group'!BG$11:BG$21)*Population!BG168</f>
        <v>-293.50217684595015</v>
      </c>
      <c r="DU168" s="4">
        <f>step*-SUM('By group'!BH$11:BH$21)*Population!BH168</f>
        <v>0</v>
      </c>
      <c r="DV168" s="4">
        <f>step*-SUM('By group'!BI$11:BI$21)*Population!BI168</f>
        <v>0</v>
      </c>
      <c r="DW168" s="4">
        <f>step*-SUM('By group'!BJ$11:BJ$21)*Population!BJ168</f>
        <v>0</v>
      </c>
      <c r="DX168" s="4">
        <f>step*-SUM('By group'!BK$11:BK$21)*Population!BK168</f>
        <v>0</v>
      </c>
      <c r="DY168" s="4">
        <f>step*-SUM('By group'!BL$11:BL$21)*Population!BL168</f>
        <v>-95.887054912996589</v>
      </c>
      <c r="DZ168" s="4">
        <f>step*-SUM('By group'!BM$11:BM$21)*Population!BM168</f>
        <v>-43.944818347738703</v>
      </c>
      <c r="EA168" s="4">
        <f>step*-SUM('By group'!BN$11:BN$21)*Population!BN168</f>
        <v>0</v>
      </c>
      <c r="EB168" s="52">
        <v>0</v>
      </c>
      <c r="EC168" s="4">
        <f t="shared" si="196"/>
        <v>167165.86741147729</v>
      </c>
      <c r="ED168" s="4">
        <f t="shared" si="196"/>
        <v>160298.37258602219</v>
      </c>
      <c r="EE168" s="4">
        <f t="shared" si="197"/>
        <v>116888.58334111262</v>
      </c>
      <c r="EF168" s="4">
        <f t="shared" si="198"/>
        <v>48132.363018143893</v>
      </c>
      <c r="EG168" s="4">
        <f t="shared" si="199"/>
        <v>14393.754781687559</v>
      </c>
      <c r="EH168" s="4">
        <f t="shared" si="199"/>
        <v>6906.9717726334602</v>
      </c>
      <c r="EI168" s="4">
        <v>0</v>
      </c>
      <c r="EJ168" s="4">
        <f t="shared" si="200"/>
        <v>0</v>
      </c>
      <c r="EK168" s="4">
        <f t="shared" si="201"/>
        <v>0</v>
      </c>
      <c r="EL168" s="4">
        <f t="shared" si="202"/>
        <v>0</v>
      </c>
      <c r="EM168" s="4">
        <f t="shared" si="203"/>
        <v>2433.6784315063865</v>
      </c>
      <c r="EN168" s="4">
        <f t="shared" si="204"/>
        <v>1208.3164217273475</v>
      </c>
      <c r="EO168" s="52">
        <v>0</v>
      </c>
      <c r="EP168" s="4">
        <f t="shared" si="205"/>
        <v>82686.419269047081</v>
      </c>
      <c r="EQ168" s="4">
        <f t="shared" si="206"/>
        <v>79279.496219249719</v>
      </c>
      <c r="ER168" s="4">
        <f t="shared" si="207"/>
        <v>57788.025799172967</v>
      </c>
      <c r="ES168" s="4">
        <f t="shared" si="208"/>
        <v>23783.167681214967</v>
      </c>
      <c r="ET168" s="4">
        <f t="shared" si="209"/>
        <v>7109.3198590930224</v>
      </c>
      <c r="EU168" s="4">
        <f t="shared" si="210"/>
        <v>3410.450025825377</v>
      </c>
      <c r="EV168" s="4">
        <v>0</v>
      </c>
      <c r="EW168" s="4">
        <f t="shared" si="211"/>
        <v>0</v>
      </c>
      <c r="EX168" s="4">
        <f t="shared" si="212"/>
        <v>0</v>
      </c>
      <c r="EY168" s="4">
        <f t="shared" si="213"/>
        <v>0</v>
      </c>
      <c r="EZ168" s="4">
        <f t="shared" si="214"/>
        <v>1200.9812201392913</v>
      </c>
      <c r="FA168" s="4">
        <f t="shared" si="215"/>
        <v>595.92013941241783</v>
      </c>
      <c r="FB168" s="52">
        <v>0</v>
      </c>
      <c r="FC168" s="4">
        <f t="shared" si="216"/>
        <v>5856.0307462975506</v>
      </c>
      <c r="FD168" s="4">
        <f t="shared" si="217"/>
        <v>5625.0443870501012</v>
      </c>
      <c r="FE168" s="4">
        <f t="shared" si="218"/>
        <v>4122.8587332092966</v>
      </c>
      <c r="FF168" s="4">
        <f t="shared" si="219"/>
        <v>1709.8522387189944</v>
      </c>
      <c r="FG168" s="4">
        <f t="shared" si="220"/>
        <v>514.08557826854837</v>
      </c>
      <c r="FH168" s="4">
        <f t="shared" si="221"/>
        <v>247.64667561760177</v>
      </c>
      <c r="FI168" s="4">
        <v>0</v>
      </c>
      <c r="FJ168" s="4">
        <f t="shared" si="222"/>
        <v>0</v>
      </c>
      <c r="FK168" s="4">
        <f t="shared" si="223"/>
        <v>0</v>
      </c>
      <c r="FL168" s="4">
        <f t="shared" si="224"/>
        <v>0</v>
      </c>
      <c r="FM168" s="4">
        <f t="shared" si="225"/>
        <v>87.903767966742009</v>
      </c>
      <c r="FN168" s="9">
        <f t="shared" si="226"/>
        <v>43.979548262019868</v>
      </c>
      <c r="FO168" s="4">
        <v>0</v>
      </c>
      <c r="FP168" s="4">
        <f t="shared" si="227"/>
        <v>19389.400072665561</v>
      </c>
      <c r="FQ168" s="4">
        <f t="shared" si="228"/>
        <v>18591.55275006346</v>
      </c>
      <c r="FR168" s="4">
        <f t="shared" si="229"/>
        <v>13553.195548695025</v>
      </c>
      <c r="FS168" s="4">
        <f t="shared" si="230"/>
        <v>5578.0457056132018</v>
      </c>
      <c r="FT168" s="4">
        <f t="shared" si="231"/>
        <v>1667.2453302481199</v>
      </c>
      <c r="FU168" s="4">
        <f t="shared" si="232"/>
        <v>799.67517272181408</v>
      </c>
      <c r="FV168" s="4">
        <v>0</v>
      </c>
      <c r="FW168" s="4">
        <f t="shared" si="233"/>
        <v>0</v>
      </c>
      <c r="FX168" s="4">
        <f t="shared" si="234"/>
        <v>0</v>
      </c>
      <c r="FY168" s="4">
        <f t="shared" si="235"/>
        <v>0</v>
      </c>
      <c r="FZ168" s="4">
        <f t="shared" si="236"/>
        <v>281.44240196401984</v>
      </c>
      <c r="GA168" s="4">
        <f t="shared" si="237"/>
        <v>139.51938701136837</v>
      </c>
      <c r="GB168" s="4">
        <v>0</v>
      </c>
      <c r="GC168" s="4">
        <f t="shared" si="238"/>
        <v>9035.3808095906552</v>
      </c>
      <c r="GD168" s="4">
        <f t="shared" si="179"/>
        <v>8511.6872695521415</v>
      </c>
      <c r="GE168" s="4">
        <f t="shared" si="180"/>
        <v>5887.167565948117</v>
      </c>
      <c r="GF168" s="4">
        <f t="shared" si="181"/>
        <v>2252.6917014978349</v>
      </c>
      <c r="GG168" s="4">
        <f t="shared" si="182"/>
        <v>636.85724442598075</v>
      </c>
      <c r="GH168" s="4">
        <f t="shared" si="183"/>
        <v>293.50217684595015</v>
      </c>
      <c r="GI168" s="4">
        <v>0</v>
      </c>
      <c r="GJ168" s="4">
        <f t="shared" si="239"/>
        <v>0</v>
      </c>
      <c r="GK168" s="4">
        <f t="shared" si="240"/>
        <v>0</v>
      </c>
      <c r="GL168" s="4">
        <f t="shared" si="184"/>
        <v>0</v>
      </c>
      <c r="GM168" s="4">
        <f t="shared" si="185"/>
        <v>95.887054912996589</v>
      </c>
      <c r="GN168" s="4">
        <f t="shared" si="186"/>
        <v>43.944818347738703</v>
      </c>
      <c r="GO168" s="52">
        <v>0</v>
      </c>
      <c r="GP168" s="4">
        <f>step*(-'By group'!C$32*Population!C168+'By group'!I$33*Population!I168)</f>
        <v>0</v>
      </c>
      <c r="GQ168" s="4">
        <f>step*(-'By group'!D$32*Population!D168+'By group'!J$33*Population!J168)</f>
        <v>0</v>
      </c>
      <c r="GR168" s="4">
        <f>step*(-'By group'!E$32*Population!E168+'By group'!K$33*Population!K168)</f>
        <v>0</v>
      </c>
      <c r="GS168" s="4">
        <f>step*(-'By group'!F$32*Population!F168+'By group'!L$33*Population!L168)</f>
        <v>-5980.0381750905863</v>
      </c>
      <c r="GT168" s="4">
        <f>step*(-'By group'!G$32*Population!G168+'By group'!M$33*Population!M168)</f>
        <v>-777.23614366301831</v>
      </c>
      <c r="GU168" s="4">
        <f>step*(-'By group'!H$32*Population!H168+'By group'!N$33*Population!N168)</f>
        <v>-680.02903243506989</v>
      </c>
      <c r="GV168" s="46">
        <f t="shared" si="241"/>
        <v>0</v>
      </c>
      <c r="GW168" s="14">
        <f t="shared" si="242"/>
        <v>0</v>
      </c>
      <c r="GX168" s="4">
        <f t="shared" si="243"/>
        <v>0</v>
      </c>
      <c r="GY168" s="4">
        <f t="shared" si="244"/>
        <v>5980.0381750905863</v>
      </c>
      <c r="GZ168" s="4">
        <f t="shared" si="245"/>
        <v>777.23614366301831</v>
      </c>
      <c r="HA168" s="4">
        <f t="shared" si="246"/>
        <v>680.02903243506989</v>
      </c>
      <c r="HB168" s="8">
        <v>0</v>
      </c>
      <c r="HC168" s="4">
        <f>step*(-'By group'!P$32*Population!P168+'By group'!V$33*Population!V168)</f>
        <v>0</v>
      </c>
      <c r="HD168" s="4">
        <f>step*(-'By group'!Q$32*Population!Q168+'By group'!W$33*Population!W168)</f>
        <v>0</v>
      </c>
      <c r="HE168" s="4">
        <f>step*(-'By group'!R$32*Population!R168+'By group'!X$33*Population!X168)</f>
        <v>0</v>
      </c>
      <c r="HF168" s="4">
        <f>step*(-'By group'!S$32*Population!S168+'By group'!Y$33*Population!Y168)</f>
        <v>-2954.1693194768654</v>
      </c>
      <c r="HG168" s="4">
        <f>step*(-'By group'!T$32*Population!T168+'By group'!Z$33*Population!Z168)</f>
        <v>-384.12993545886656</v>
      </c>
      <c r="HH168" s="4">
        <f>step*(-'By group'!U$32*Population!U168+'By group'!AA$33*Population!AA168)</f>
        <v>-335.92763783862029</v>
      </c>
      <c r="HI168" s="14">
        <f t="shared" si="247"/>
        <v>0</v>
      </c>
      <c r="HJ168" s="46">
        <f t="shared" si="248"/>
        <v>0</v>
      </c>
      <c r="HK168" s="4">
        <f t="shared" si="249"/>
        <v>0</v>
      </c>
      <c r="HL168" s="4">
        <f t="shared" si="250"/>
        <v>2954.1693194768654</v>
      </c>
      <c r="HM168" s="4">
        <f t="shared" si="251"/>
        <v>384.12993545886656</v>
      </c>
      <c r="HN168" s="9">
        <f t="shared" si="252"/>
        <v>335.92763783862029</v>
      </c>
      <c r="HO168" s="4">
        <v>0</v>
      </c>
      <c r="HP168" s="4">
        <f>step*(-'By group'!AC$32*Population!AC168+'By group'!AI$33*Population!AI168)</f>
        <v>0</v>
      </c>
      <c r="HQ168" s="4">
        <f>step*(-'By group'!AD$32*Population!AD168+'By group'!AJ$33*Population!AJ168)</f>
        <v>0</v>
      </c>
      <c r="HR168" s="4">
        <f>step*(-'By group'!AE$32*Population!AE168+'By group'!AK$33*Population!AK168)</f>
        <v>0</v>
      </c>
      <c r="HS168" s="4">
        <f>step*(-'By group'!AF$32*Population!AF168+'By group'!AL$33*Population!AL168)</f>
        <v>-213.09090515090318</v>
      </c>
      <c r="HT168" s="4">
        <f>step*(-'By group'!AG$32*Population!AG168+'By group'!AM$33*Population!AM168)</f>
        <v>-27.53956099251042</v>
      </c>
      <c r="HU168" s="4">
        <f>step*(-'By group'!AH$32*Population!AH168+'By group'!AN$33*Population!AN168)</f>
        <v>-24.247213594619225</v>
      </c>
      <c r="HV168" s="14">
        <f t="shared" si="253"/>
        <v>0</v>
      </c>
      <c r="HW168" s="46">
        <f t="shared" si="254"/>
        <v>0</v>
      </c>
      <c r="HX168" s="4">
        <f t="shared" si="255"/>
        <v>0</v>
      </c>
      <c r="HY168" s="4">
        <f t="shared" si="256"/>
        <v>213.09090515090318</v>
      </c>
      <c r="HZ168" s="4">
        <f t="shared" si="257"/>
        <v>27.53956099251042</v>
      </c>
      <c r="IA168" s="4">
        <f t="shared" si="258"/>
        <v>24.247213594619225</v>
      </c>
      <c r="IB168" s="8">
        <v>0</v>
      </c>
      <c r="IC168" s="4">
        <f>step*(-'By group'!AP$32*Population!AP168+'By group'!AV$33*Population!AV168)</f>
        <v>0</v>
      </c>
      <c r="ID168" s="4">
        <f>step*(-'By group'!AQ$32*Population!AQ168+'By group'!AW$33*Population!AW168)</f>
        <v>0</v>
      </c>
      <c r="IE168" s="4">
        <f>step*(-'By group'!AR$32*Population!AR168+'By group'!AX$33*Population!AX168)</f>
        <v>0</v>
      </c>
      <c r="IF168" s="4">
        <f>step*(-'By group'!AS$32*Population!AS168+'By group'!AY$33*Population!AY168)</f>
        <v>-692.90146414205003</v>
      </c>
      <c r="IG168" s="4">
        <f>step*(-'By group'!AT$32*Population!AT168+'By group'!AZ$33*Population!AZ168)</f>
        <v>-90.175341038678638</v>
      </c>
      <c r="IH168" s="4">
        <f>step*(-'By group'!AU$32*Population!AU168+'By group'!BA$33*Population!BA168)</f>
        <v>-78.883760816443555</v>
      </c>
      <c r="II168" s="14">
        <f t="shared" si="187"/>
        <v>0</v>
      </c>
      <c r="IJ168" s="4">
        <f t="shared" si="188"/>
        <v>0</v>
      </c>
      <c r="IK168" s="4">
        <f t="shared" si="259"/>
        <v>0</v>
      </c>
      <c r="IL168" s="4">
        <f t="shared" si="260"/>
        <v>692.90146414205003</v>
      </c>
      <c r="IM168" s="4">
        <f t="shared" si="261"/>
        <v>90.175341038678638</v>
      </c>
      <c r="IN168" s="4">
        <f t="shared" si="262"/>
        <v>78.883760816443555</v>
      </c>
      <c r="IO168" s="8">
        <v>0</v>
      </c>
      <c r="IP168" s="4">
        <f>step*(-'By group'!BC$32*Population!BC168+'By group'!BI$33*Population!BI168)</f>
        <v>0</v>
      </c>
      <c r="IQ168" s="4">
        <f>step*(-'By group'!BD$32*Population!BD168+'By group'!BJ$33*Population!BJ168)</f>
        <v>0</v>
      </c>
      <c r="IR168" s="4">
        <f>step*(-'By group'!BE$32*Population!BE168+'By group'!BK$33*Population!BK168)</f>
        <v>0</v>
      </c>
      <c r="IS168" s="4">
        <f>step*(-'By group'!BF$32*Population!BF168+'By group'!BL$33*Population!BL168)</f>
        <v>-270.48509475649206</v>
      </c>
      <c r="IT168" s="4">
        <f>step*(-'By group'!BG$32*Population!BG168+'By group'!BM$33*Population!BM168)</f>
        <v>-36.72802619532068</v>
      </c>
      <c r="IU168" s="4">
        <f>step*(-'By group'!BH$32*Population!BH168+'By group'!BN$33*Population!BN168)</f>
        <v>-30.057126814214705</v>
      </c>
      <c r="IV168" s="14">
        <f t="shared" si="189"/>
        <v>0</v>
      </c>
      <c r="IW168" s="4">
        <f t="shared" si="190"/>
        <v>0</v>
      </c>
      <c r="IX168" s="4">
        <f t="shared" si="191"/>
        <v>0</v>
      </c>
      <c r="IY168" s="4">
        <f t="shared" si="192"/>
        <v>270.48509475649206</v>
      </c>
      <c r="IZ168" s="4">
        <f t="shared" si="193"/>
        <v>36.72802619532068</v>
      </c>
      <c r="JA168" s="4">
        <f t="shared" si="194"/>
        <v>30.057126814214705</v>
      </c>
      <c r="JB168" s="75">
        <f>step*(+prop_idu_male*'By group'!BB$9*Population!BB168-'By group'!B$8*Population!B168)</f>
        <v>-1169.9200430264832</v>
      </c>
      <c r="JC168" s="46">
        <f>step*(+prop_idu_male*'By group'!BC$9*Population!BC168-'By group'!C$8*Population!C168)</f>
        <v>-6.9935161569548541</v>
      </c>
      <c r="JD168" s="46">
        <f>step*(+prop_idu_male*'By group'!BD$9*Population!BD168-'By group'!D$8*Population!D168)</f>
        <v>-20.551876236567431</v>
      </c>
      <c r="JE168" s="46">
        <f>step*(+prop_idu_male*'By group'!BE$9*Population!BE168-'By group'!E$8*Population!E168)</f>
        <v>-21.362951467274545</v>
      </c>
      <c r="JF168" s="46">
        <f>step*(+prop_idu_male*'By group'!BF$9*Population!BF168-'By group'!F$8*Population!F168)</f>
        <v>-6.4326486975326036</v>
      </c>
      <c r="JG168" s="46">
        <f>step*(+prop_idu_male*'By group'!BG$9*Population!BG168-'By group'!G$8*Population!G168)</f>
        <v>-1.240513309640636</v>
      </c>
      <c r="JH168" s="46">
        <f>step*(+prop_idu_male*'By group'!BH$9*Population!BH168-'By group'!H$8*Population!H168)</f>
        <v>-1.0518363279352629</v>
      </c>
      <c r="JI168" s="46">
        <f>step*(+prop_idu_male*'By group'!BI$9*Population!BI168-'By group'!I$8*Population!I168)</f>
        <v>0</v>
      </c>
      <c r="JJ168" s="46">
        <f>step*(+prop_idu_male*'By group'!BJ$9*Population!BJ168-'By group'!J$8*Population!J168)</f>
        <v>0</v>
      </c>
      <c r="JK168" s="46">
        <f>step*(+prop_idu_male*'By group'!BK$9*Population!BK168-'By group'!K$8*Population!K168)</f>
        <v>0</v>
      </c>
      <c r="JL168" s="46">
        <f>step*(+prop_idu_male*'By group'!BL$9*Population!BL168-'By group'!L$8*Population!L168)</f>
        <v>-2.2035494997151948</v>
      </c>
      <c r="JM168" s="46">
        <f>step*(+prop_idu_male*'By group'!BM$9*Population!BM168-'By group'!M$8*Population!M168)</f>
        <v>-1.1028488576927746</v>
      </c>
      <c r="JN168" s="46">
        <f>step*(+prop_idu_male*'By group'!BN$9*Population!BN168-'By group'!N$8*Population!N168)</f>
        <v>-0.88788879970861645</v>
      </c>
      <c r="JO168" s="45">
        <f>step*(+(1-prop_idu_male)*'By group'!BB$9*Population!BB168-'By group'!O$8*Population!O168-'By group'!O$6*Population!O168+'By group'!AB$7*Population!AB168)</f>
        <v>-8757.5992515375001</v>
      </c>
      <c r="JP168" s="46">
        <f>step*(+(1-prop_idu_male)*'By group'!BC$9*Population!BC168-'By group'!P$8*Population!P168-'By group'!P$6*Population!P168+'By group'!AC$7*Population!AC168)</f>
        <v>-13.429862091025583</v>
      </c>
      <c r="JQ168" s="46">
        <f>step*(+(1-prop_idu_male)*'By group'!BD$9*Population!BD168-'By group'!Q$8*Population!Q168-'By group'!Q$6*Population!Q168+'By group'!AD$7*Population!AD168)</f>
        <v>-38.968188678835411</v>
      </c>
      <c r="JR168" s="46">
        <f>step*(+(1-prop_idu_male)*'By group'!BE$9*Population!BE168-'By group'!R$8*Population!R168-'By group'!R$6*Population!R168+'By group'!AE$7*Population!AE168)</f>
        <v>-39.818973405828174</v>
      </c>
      <c r="JS168" s="46">
        <f>step*(+(1-prop_idu_male)*'By group'!BF$9*Population!BF168-'By group'!S$8*Population!S168-'By group'!S$6*Population!S168+'By group'!AF$7*Population!AF168)</f>
        <v>-11.839422876784072</v>
      </c>
      <c r="JT168" s="46">
        <f>step*(+(1-prop_idu_male)*'By group'!BG$9*Population!BG168-'By group'!T$8*Population!T168-'By group'!T$6*Population!T168+'By group'!AG$7*Population!AG168)</f>
        <v>-2.2629430187579955</v>
      </c>
      <c r="JU168" s="46">
        <f>step*(+(1-prop_idu_male)*'By group'!BH$9*Population!BH168-'By group'!U$8*Population!U168-'By group'!U$6*Population!U168+'By group'!AH$7*Population!AH168)</f>
        <v>-1.8897576696978713</v>
      </c>
      <c r="JV168" s="46">
        <f>step*(+(1-prop_idu_male)*'By group'!BI$9*Population!BI168-'By group'!V$8*Population!V168-'By group'!V$6*Population!V168+'By group'!AI$7*Population!AI168)</f>
        <v>0</v>
      </c>
      <c r="JW168" s="46">
        <f>step*(+(1-prop_idu_male)*'By group'!BJ$9*Population!BJ168-'By group'!W$8*Population!W168-'By group'!W$6*Population!W168+'By group'!AJ$7*Population!AJ168)</f>
        <v>0</v>
      </c>
      <c r="JX168" s="46">
        <f>step*(+(1-prop_idu_male)*'By group'!BK$9*Population!BK168-'By group'!X$8*Population!X168-'By group'!X$6*Population!X168+'By group'!AK$7*Population!AK168)</f>
        <v>0</v>
      </c>
      <c r="JY168" s="46">
        <f>step*(+(1-prop_idu_male)*'By group'!BL$9*Population!BL168-'By group'!Y$8*Population!Y168-'By group'!Y$6*Population!Y168+'By group'!AL$7*Population!AL168)</f>
        <v>-3.95414790969014</v>
      </c>
      <c r="JZ168" s="46">
        <f>step*(+(1-prop_idu_male)*'By group'!BM$9*Population!BM168-'By group'!Z$8*Population!Z168-'By group'!Z$6*Population!Z168+'By group'!AM$7*Population!AM168)</f>
        <v>-1.9460966717772874</v>
      </c>
      <c r="KA168" s="76">
        <f>step*(+(1-prop_idu_male)*'By group'!BN$9*Population!BN168-'By group'!AA$8*Population!AA168-'By group'!AA$6*Population!AA168+'By group'!AN$7*Population!AN168)</f>
        <v>-1.5373183212940389</v>
      </c>
      <c r="KB168" s="46">
        <f>step*(+'By group'!O$6*Population!O168-'By group'!AB$7*Population!AB168)</f>
        <v>7493.9793237057893</v>
      </c>
      <c r="KC168" s="46">
        <f>step*(+'By group'!P$6*Population!P168-'By group'!AC$7*Population!AC168)</f>
        <v>9.7212378981496599</v>
      </c>
      <c r="KD168" s="46">
        <f>step*(+'By group'!Q$6*Population!Q168-'By group'!AD$7*Population!AD168)</f>
        <v>28.117043626914587</v>
      </c>
      <c r="KE168" s="46">
        <f>step*(+'By group'!R$6*Population!R168-'By group'!AE$7*Population!AE168)</f>
        <v>28.603197075670039</v>
      </c>
      <c r="KF168" s="46">
        <f>step*(+'By group'!S$6*Population!S168-'By group'!AF$7*Population!AF168)</f>
        <v>8.4758201205653538</v>
      </c>
      <c r="KG168" s="46">
        <f>step*(+'By group'!T$6*Population!T168-'By group'!AG$7*Population!AG168)</f>
        <v>1.616073274814434</v>
      </c>
      <c r="KH168" s="46">
        <f>step*(+'By group'!U$6*Population!U168-'By group'!AH$7*Population!AH168)</f>
        <v>1.3437586294160559</v>
      </c>
      <c r="KI168" s="46">
        <f>step*(+'By group'!V$6*Population!V168-'By group'!AI$7*Population!AI168)</f>
        <v>0</v>
      </c>
      <c r="KJ168" s="46">
        <f>step*(+'By group'!W$6*Population!W168-'By group'!AJ$7*Population!AJ168)</f>
        <v>0</v>
      </c>
      <c r="KK168" s="46">
        <f>step*(+'By group'!X$6*Population!X168-'By group'!AK$7*Population!AK168)</f>
        <v>0</v>
      </c>
      <c r="KL168" s="46">
        <f>step*(+'By group'!Y$6*Population!Y168-'By group'!AL$7*Population!AL168)</f>
        <v>2.8106989224986467</v>
      </c>
      <c r="KM168" s="46">
        <f>step*(+'By group'!Z$6*Population!Z168-'By group'!AM$7*Population!AM168)</f>
        <v>1.376543423373513</v>
      </c>
      <c r="KN168" s="46">
        <f>step*(+'By group'!AA$6*Population!AA168-'By group'!AN$7*Population!AN168)</f>
        <v>1.0811069642305915</v>
      </c>
      <c r="KO168" s="45">
        <v>0</v>
      </c>
      <c r="KP168" s="46">
        <v>0</v>
      </c>
      <c r="KQ168" s="46">
        <v>0</v>
      </c>
      <c r="KR168" s="46">
        <v>0</v>
      </c>
      <c r="KS168" s="46">
        <v>0</v>
      </c>
      <c r="KT168" s="46">
        <v>0</v>
      </c>
      <c r="KU168" s="46">
        <v>0</v>
      </c>
      <c r="KV168" s="46">
        <v>0</v>
      </c>
      <c r="KW168" s="46">
        <v>0</v>
      </c>
      <c r="KX168" s="46">
        <v>0</v>
      </c>
      <c r="KY168" s="46">
        <v>0</v>
      </c>
      <c r="KZ168" s="46">
        <v>0</v>
      </c>
      <c r="LA168" s="46">
        <v>0</v>
      </c>
      <c r="LB168" s="188">
        <f>step*(-'By group'!BB$9*Population!BB168+'By group'!B$8*Population!B168+'By group'!O$8*Population!O168)</f>
        <v>2433.5399708581954</v>
      </c>
      <c r="LC168" s="189">
        <f>step*(-'By group'!BC$9*Population!BC168+'By group'!C$8*Population!C168+'By group'!P$8*Population!P168)</f>
        <v>10.702140349830774</v>
      </c>
      <c r="LD168" s="189">
        <f>step*(-'By group'!BD$9*Population!BD168+'By group'!D$8*Population!D168+'By group'!Q$8*Population!Q168)</f>
        <v>31.403021288488251</v>
      </c>
      <c r="LE168" s="189">
        <f>step*(-'By group'!BE$9*Population!BE168+'By group'!E$8*Population!E168+'By group'!R$8*Population!R168)</f>
        <v>32.578727797432677</v>
      </c>
      <c r="LF168" s="189">
        <f>step*(-'By group'!BF$9*Population!BF168+'By group'!F$8*Population!F168+'By group'!S$8*Population!S168)</f>
        <v>9.7962514537513208</v>
      </c>
      <c r="LG168" s="189">
        <f>step*(-'By group'!BG$9*Population!BG168+'By group'!G$8*Population!G168+'By group'!T$8*Population!T168)</f>
        <v>1.8873830535841973</v>
      </c>
      <c r="LH168" s="189">
        <f>step*(-'By group'!BH$9*Population!BH168+'By group'!H$8*Population!H168+'By group'!U$8*Population!U168)</f>
        <v>1.5978353682170781</v>
      </c>
      <c r="LI168" s="189">
        <f>step*(-'By group'!BI$9*Population!BI168+'By group'!I$8*Population!I168+'By group'!V$8*Population!V168)</f>
        <v>0</v>
      </c>
      <c r="LJ168" s="189">
        <f>step*(-'By group'!BJ$9*Population!BJ168+'By group'!J$8*Population!J168+'By group'!W$8*Population!W168)</f>
        <v>0</v>
      </c>
      <c r="LK168" s="189">
        <f>step*(-'By group'!BK$9*Population!BK168+'By group'!K$8*Population!K168+'By group'!X$8*Population!X168)</f>
        <v>0</v>
      </c>
      <c r="LL168" s="189">
        <f>step*(-'By group'!BL$9*Population!BL168+'By group'!L$8*Population!L168+'By group'!Y$8*Population!Y168)</f>
        <v>3.3469984869066884</v>
      </c>
      <c r="LM168" s="189">
        <f>step*(-'By group'!BM$9*Population!BM168+'By group'!M$8*Population!M168+'By group'!Z$8*Population!Z168)</f>
        <v>1.6724021060965493</v>
      </c>
      <c r="LN168" s="189">
        <f>step*(-'By group'!BN$9*Population!BN168+'By group'!N$8*Population!N168+'By group'!AA$8*Population!AA168)</f>
        <v>1.3441001567720638</v>
      </c>
    </row>
    <row r="169" spans="1:326" x14ac:dyDescent="0.25">
      <c r="A169">
        <f t="shared" si="263"/>
        <v>82.5</v>
      </c>
      <c r="B169" s="52">
        <f>step*((-'By group'!B$4-'By group'!B$5-'By group'!B$22)*Population!B169+'By group'!B$3*Population!$BO169)</f>
        <v>234391.16373463266</v>
      </c>
      <c r="C169" s="4">
        <f>step*((-'By group'!C$4-'By group'!C$5-'By group'!C$22)*Population!C169+'By group'!C$3*Population!$BO169)</f>
        <v>-6429.8775596751784</v>
      </c>
      <c r="D169" s="4">
        <f>step*((-'By group'!D$4-'By group'!D$5-'By group'!D$22)*Population!D169+'By group'!D$3*Population!$BO169)</f>
        <v>-42197.73126572906</v>
      </c>
      <c r="E169" s="4">
        <f>step*((-'By group'!E$4-'By group'!E$5-'By group'!E$22)*Population!E169+'By group'!E$3*Population!$BO169)</f>
        <v>-67574.245105855443</v>
      </c>
      <c r="F169" s="4">
        <f>step*((-'By group'!F$4-'By group'!F$5-'By group'!F$22)*Population!F169+'By group'!F$3*Population!$BO169)</f>
        <v>-27424.894717424118</v>
      </c>
      <c r="G169" s="4">
        <f>step*((-'By group'!G$4-'By group'!G$5-'By group'!G$22)*Population!G169+'By group'!G$3*Population!$BO169)</f>
        <v>-6649.3201298129188</v>
      </c>
      <c r="H169" s="4">
        <f>step*((-'By group'!H$4-'By group'!H$5-'By group'!H$22)*Population!H169+'By group'!H$3*Population!$BO169)</f>
        <v>-6177.8030501211888</v>
      </c>
      <c r="I169" s="4">
        <f>step*((-'By group'!I$4-'By group'!I$5-'By group'!I$22)*Population!I169+'By group'!I$3*Population!$BO169)</f>
        <v>0</v>
      </c>
      <c r="J169" s="4">
        <f>step*((-'By group'!J$4-'By group'!J$5-'By group'!J$22)*Population!J169+'By group'!J$3*Population!$BO169)</f>
        <v>0</v>
      </c>
      <c r="K169" s="4">
        <f>step*((-'By group'!K$4-'By group'!K$5-'By group'!K$22)*Population!K169+'By group'!K$3*Population!$BO169)</f>
        <v>0</v>
      </c>
      <c r="L169" s="4">
        <f>step*((-'By group'!L$4-'By group'!L$5-'By group'!L$22)*Population!L169+'By group'!L$3*Population!$BO169)</f>
        <v>-3416.7402514072292</v>
      </c>
      <c r="M169" s="4">
        <f>step*((-'By group'!M$4-'By group'!M$5-'By group'!M$22)*Population!M169+'By group'!M$3*Population!$BO169)</f>
        <v>-1938.7613971494045</v>
      </c>
      <c r="N169" s="4">
        <f>step*((-'By group'!N$4-'By group'!N$5-'By group'!N$22)*Population!N169+'By group'!N$3*Population!$BO169)</f>
        <v>-1838.0169286907264</v>
      </c>
      <c r="O169" s="8">
        <f>step*((-'By group'!O$4-'By group'!O$5-'By group'!O$22)*Population!O169+'By group'!O$3*Population!$BO169)</f>
        <v>162425.28725567157</v>
      </c>
      <c r="P169" s="4">
        <f>step*((-'By group'!P$4-'By group'!P$5-'By group'!P$22)*Population!P169+'By group'!P$3*Population!$BO169)</f>
        <v>-3180.0723823274429</v>
      </c>
      <c r="Q169" s="4">
        <f>step*((-'By group'!Q$4-'By group'!Q$5-'By group'!Q$22)*Population!Q169+'By group'!Q$3*Population!$BO169)</f>
        <v>-20862.082452634877</v>
      </c>
      <c r="R169" s="4">
        <f>step*((-'By group'!R$4-'By group'!R$5-'By group'!R$22)*Population!R169+'By group'!R$3*Population!$BO169)</f>
        <v>-33390.039368420126</v>
      </c>
      <c r="S169" s="4">
        <f>step*((-'By group'!S$4-'By group'!S$5-'By group'!S$22)*Population!S169+'By group'!S$3*Population!$BO169)</f>
        <v>-13545.732688300137</v>
      </c>
      <c r="T169" s="4">
        <f>step*((-'By group'!T$4-'By group'!T$5-'By group'!T$22)*Population!T169+'By group'!T$3*Population!$BO169)</f>
        <v>-3283.2588079918</v>
      </c>
      <c r="U169" s="4">
        <f>step*((-'By group'!U$4-'By group'!U$5-'By group'!U$22)*Population!U169+'By group'!U$3*Population!$BO169)</f>
        <v>-3048.8152947327571</v>
      </c>
      <c r="V169" s="4">
        <f>step*((-'By group'!V$4-'By group'!V$5-'By group'!V$22)*Population!V169+'By group'!V$3*Population!$BO169)</f>
        <v>0</v>
      </c>
      <c r="W169" s="4">
        <f>step*((-'By group'!W$4-'By group'!W$5-'By group'!W$22)*Population!W169+'By group'!W$3*Population!$BO169)</f>
        <v>0</v>
      </c>
      <c r="X169" s="4">
        <f>step*((-'By group'!X$4-'By group'!X$5-'By group'!X$22)*Population!X169+'By group'!X$3*Population!$BO169)</f>
        <v>0</v>
      </c>
      <c r="Y169" s="4">
        <f>step*((-'By group'!Y$4-'By group'!Y$5-'By group'!Y$22)*Population!Y169+'By group'!Y$3*Population!$BO169)</f>
        <v>-1686.1239252213093</v>
      </c>
      <c r="Z169" s="4">
        <f>step*((-'By group'!Z$4-'By group'!Z$5-'By group'!Z$22)*Population!Z169+'By group'!Z$3*Population!$BO169)</f>
        <v>-956.17403877619586</v>
      </c>
      <c r="AA169" s="4">
        <f>step*((-'By group'!AA$4-'By group'!AA$5-'By group'!AA$22)*Population!AA169+'By group'!AA$3*Population!$BO169)</f>
        <v>-905.83083928949918</v>
      </c>
      <c r="AB169" s="8">
        <f>step*((-'By group'!AB$4-'By group'!AB$5-'By group'!AB$22)*Population!AB169+'By group'!AB$3*Population!$BO169)</f>
        <v>-1536.0603122984403</v>
      </c>
      <c r="AC169" s="4">
        <f>step*((-'By group'!AC$4-'By group'!AC$5-'By group'!AC$22)*Population!AC169+'By group'!AC$3*Population!$BO169)</f>
        <v>-225.63000834854785</v>
      </c>
      <c r="AD169" s="4">
        <f>step*((-'By group'!AD$4-'By group'!AD$5-'By group'!AD$22)*Population!AD169+'By group'!AD$3*Population!$BO169)</f>
        <v>-1488.3757637714602</v>
      </c>
      <c r="AE169" s="4">
        <f>step*((-'By group'!AE$4-'By group'!AE$5-'By group'!AE$22)*Population!AE169+'By group'!AE$3*Population!$BO169)</f>
        <v>-2400.4874522369055</v>
      </c>
      <c r="AF169" s="4">
        <f>step*((-'By group'!AF$4-'By group'!AF$5-'By group'!AF$22)*Population!AF169+'By group'!AF$3*Population!$BO169)</f>
        <v>-979.49650428511643</v>
      </c>
      <c r="AG169" s="4">
        <f>step*((-'By group'!AG$4-'By group'!AG$5-'By group'!AG$22)*Population!AG169+'By group'!AG$3*Population!$BO169)</f>
        <v>-238.4067141145824</v>
      </c>
      <c r="AH169" s="4">
        <f>step*((-'By group'!AH$4-'By group'!AH$5-'By group'!AH$22)*Population!AH169+'By group'!AH$3*Population!$BO169)</f>
        <v>-223.01283637892905</v>
      </c>
      <c r="AI169" s="4">
        <f>step*((-'By group'!AI$4-'By group'!AI$5-'By group'!AI$22)*Population!AI169+'By group'!AI$3*Population!$BO169)</f>
        <v>0</v>
      </c>
      <c r="AJ169" s="4">
        <f>step*((-'By group'!AJ$4-'By group'!AJ$5-'By group'!AJ$22)*Population!AJ169+'By group'!AJ$3*Population!$BO169)</f>
        <v>0</v>
      </c>
      <c r="AK169" s="4">
        <f>step*((-'By group'!AK$4-'By group'!AK$5-'By group'!AK$22)*Population!AK169+'By group'!AK$3*Population!$BO169)</f>
        <v>0</v>
      </c>
      <c r="AL169" s="4">
        <f>step*((-'By group'!AL$4-'By group'!AL$5-'By group'!AL$22)*Population!AL169+'By group'!AL$3*Population!$BO169)</f>
        <v>-123.4105544201643</v>
      </c>
      <c r="AM169" s="4">
        <f>step*((-'By group'!AM$4-'By group'!AM$5-'By group'!AM$22)*Population!AM169+'By group'!AM$3*Population!$BO169)</f>
        <v>-70.565120971341727</v>
      </c>
      <c r="AN169" s="4">
        <f>step*((-'By group'!AN$4-'By group'!AN$5-'By group'!AN$22)*Population!AN169+'By group'!AN$3*Population!$BO169)</f>
        <v>-67.499140521033397</v>
      </c>
      <c r="AO169" s="8">
        <f>step*((-'By group'!AO$4-'By group'!AO$5-'By group'!AO$22)*Population!AO169+'By group'!AO$3*Population!$BO169)</f>
        <v>21784.47495225734</v>
      </c>
      <c r="AP169" s="4">
        <f>step*((-'By group'!AP$4-'By group'!AP$5-'By group'!AP$22)*Population!AP169+'By group'!AP$3*Population!$BO169)</f>
        <v>-745.82951850652103</v>
      </c>
      <c r="AQ169" s="4">
        <f>step*((-'By group'!AQ$4-'By group'!AQ$5-'By group'!AQ$22)*Population!AQ169+'By group'!AQ$3*Population!$BO169)</f>
        <v>-4893.4790098756494</v>
      </c>
      <c r="AR169" s="4">
        <f>step*((-'By group'!AR$4-'By group'!AR$5-'By group'!AR$22)*Population!AR169+'By group'!AR$3*Population!$BO169)</f>
        <v>-7832.4880075897509</v>
      </c>
      <c r="AS169" s="4">
        <f>step*((-'By group'!AS$4-'By group'!AS$5-'By group'!AS$22)*Population!AS169+'By group'!AS$3*Population!$BO169)</f>
        <v>-3177.291356384233</v>
      </c>
      <c r="AT169" s="4">
        <f>step*((-'By group'!AT$4-'By group'!AT$5-'By group'!AT$22)*Population!AT169+'By group'!AT$3*Population!$BO169)</f>
        <v>-770.01776197486606</v>
      </c>
      <c r="AU169" s="4">
        <f>step*((-'By group'!AU$4-'By group'!AU$5-'By group'!AU$22)*Population!AU169+'By group'!AU$3*Population!$BO169)</f>
        <v>-714.67784624946239</v>
      </c>
      <c r="AV169" s="4">
        <f>step*((-'By group'!AV$4-'By group'!AV$5-'By group'!AV$22)*Population!AV169+'By group'!AV$3*Population!$BO169)</f>
        <v>0</v>
      </c>
      <c r="AW169" s="4">
        <f>step*((-'By group'!AW$4-'By group'!AW$5-'By group'!AW$22)*Population!AW169+'By group'!AW$3*Population!$BO169)</f>
        <v>0</v>
      </c>
      <c r="AX169" s="4">
        <f>step*((-'By group'!AX$4-'By group'!AX$5-'By group'!AX$22)*Population!AX169+'By group'!AX$3*Population!$BO169)</f>
        <v>0</v>
      </c>
      <c r="AY169" s="4">
        <f>step*((-'By group'!AY$4-'By group'!AY$5-'By group'!AY$22)*Population!AY169+'By group'!AY$3*Population!$BO169)</f>
        <v>-395.24014170961601</v>
      </c>
      <c r="AZ169" s="4">
        <f>step*((-'By group'!AZ$4-'By group'!AZ$5-'By group'!AZ$22)*Population!AZ169+'By group'!AZ$3*Population!$BO169)</f>
        <v>-223.94040616004062</v>
      </c>
      <c r="BA169" s="4">
        <f>step*((-'By group'!BA$4-'By group'!BA$5-'By group'!BA$22)*Population!BA169+'By group'!BA$3*Population!$BO169)</f>
        <v>-211.76833474571185</v>
      </c>
      <c r="BB169" s="8">
        <f>step*((-'By group'!BB$4-'By group'!BB$5-'By group'!BB$22)*Population!BB169+'By group'!BB$3*Population!$BO169)</f>
        <v>6744.1905213475584</v>
      </c>
      <c r="BC169" s="4">
        <f>step*((-'By group'!BC$4-'By group'!BC$5-'By group'!BC$22)*Population!BC169+'By group'!BC$3*Population!$BO169)</f>
        <v>-512.12290282604147</v>
      </c>
      <c r="BD169" s="4">
        <f>step*((-'By group'!BD$4-'By group'!BD$5-'By group'!BD$22)*Population!BD169+'By group'!BD$3*Population!$BO169)</f>
        <v>-2597.5663185634594</v>
      </c>
      <c r="BE169" s="4">
        <f>step*((-'By group'!BE$4-'By group'!BE$5-'By group'!BE$22)*Population!BE169+'By group'!BE$3*Population!$BO169)</f>
        <v>-3614.3463815727241</v>
      </c>
      <c r="BF169" s="4">
        <f>step*((-'By group'!BF$4-'By group'!BF$5-'By group'!BF$22)*Population!BF169+'By group'!BF$3*Population!$BO169)</f>
        <v>-1341.1267473942157</v>
      </c>
      <c r="BG169" s="4">
        <f>step*((-'By group'!BG$4-'By group'!BG$5-'By group'!BG$22)*Population!BG169+'By group'!BG$3*Population!$BO169)</f>
        <v>-306.09302565459973</v>
      </c>
      <c r="BH169" s="4">
        <f>step*((-'By group'!BH$4-'By group'!BH$5-'By group'!BH$22)*Population!BH169+'By group'!BH$3*Population!$BO169)</f>
        <v>-263.2065366280857</v>
      </c>
      <c r="BI169" s="4">
        <f>step*((-'By group'!BI$4-'By group'!BI$5-'By group'!BI$22)*Population!BI169+'By group'!BI$3*Population!$BO169)</f>
        <v>0</v>
      </c>
      <c r="BJ169" s="4">
        <f>step*((-'By group'!BJ$4-'By group'!BJ$5-'By group'!BJ$22)*Population!BJ169+'By group'!BJ$3*Population!$BO169)</f>
        <v>0</v>
      </c>
      <c r="BK169" s="4">
        <f>step*((-'By group'!BK$4-'By group'!BK$5-'By group'!BK$22)*Population!BK169+'By group'!BK$3*Population!$BO169)</f>
        <v>0</v>
      </c>
      <c r="BL169" s="4">
        <f>step*((-'By group'!BL$4-'By group'!BL$5-'By group'!BL$22)*Population!BL169+'By group'!BL$3*Population!$BO169)</f>
        <v>-173.07804939722462</v>
      </c>
      <c r="BM169" s="4">
        <f>step*((-'By group'!BM$4-'By group'!BM$5-'By group'!BM$22)*Population!BM169+'By group'!BM$3*Population!$BO169)</f>
        <v>-88.134939512597185</v>
      </c>
      <c r="BN169" s="4">
        <f>step*((-'By group'!BN$4-'By group'!BN$5-'By group'!BN$22)*Population!BN169+'By group'!BN$3*Population!$BO169)</f>
        <v>-73.764329477895672</v>
      </c>
      <c r="BO169" s="71">
        <f>-step*SUM(SCR!B169:N169)*Population!B169</f>
        <v>-167633.5468448186</v>
      </c>
      <c r="BP169" s="4">
        <f>step*-SUM('By group'!C$11:C$21)*Population!C169</f>
        <v>-160746.93899187946</v>
      </c>
      <c r="BQ169" s="4">
        <f>step*-SUM('By group'!D$11:D$21)*Population!D169</f>
        <v>-117215.92018258072</v>
      </c>
      <c r="BR169" s="4">
        <f>step*-SUM('By group'!E$11:E$21)*Population!E169</f>
        <v>-48267.317932753882</v>
      </c>
      <c r="BS169" s="4">
        <f>step*-SUM('By group'!F$11:F$21)*Population!F169</f>
        <v>-14434.155114433746</v>
      </c>
      <c r="BT169" s="4">
        <f>step*-SUM('By group'!G$11:G$21)*Population!G169</f>
        <v>-6926.3751352217896</v>
      </c>
      <c r="BU169" s="4">
        <f>step*-SUM('By group'!H$11:H$21)*Population!H169</f>
        <v>0</v>
      </c>
      <c r="BV169" s="4">
        <f>step*-SUM('By group'!I$11:I$21)*Population!I169</f>
        <v>0</v>
      </c>
      <c r="BW169" s="4">
        <f>step*-SUM('By group'!J$11:J$21)*Population!J169</f>
        <v>0</v>
      </c>
      <c r="BX169" s="4">
        <f>step*-SUM('By group'!K$11:K$21)*Population!K169</f>
        <v>0</v>
      </c>
      <c r="BY169" s="4">
        <f>step*-SUM('By group'!L$11:L$21)*Population!L169</f>
        <v>-2440.5287510051635</v>
      </c>
      <c r="BZ169" s="4">
        <f>step*-SUM('By group'!M$11:M$21)*Population!M169</f>
        <v>-1211.725873218378</v>
      </c>
      <c r="CA169" s="4">
        <f>step*-SUM('By group'!N$11:N$21)*Population!N169</f>
        <v>0</v>
      </c>
      <c r="CB169" s="13">
        <f>-step*SUM(SCR!O169:AA169)*Population!O169</f>
        <v>-82918.219828680827</v>
      </c>
      <c r="CC169" s="4">
        <f>step*-SUM('By group'!P$11:P$21)*Population!P169</f>
        <v>-79501.809558186069</v>
      </c>
      <c r="CD169" s="4">
        <f>step*-SUM('By group'!Q$11:Q$21)*Population!Q169</f>
        <v>-57950.229035096883</v>
      </c>
      <c r="CE169" s="4">
        <f>step*-SUM('By group'!R$11:R$21)*Population!R169</f>
        <v>-23850.028120300089</v>
      </c>
      <c r="CF169" s="4">
        <f>step*-SUM('By group'!S$11:S$21)*Population!S169</f>
        <v>-7129.3329938421775</v>
      </c>
      <c r="CG169" s="4">
        <f>step*-SUM('By group'!T$11:T$21)*Population!T169</f>
        <v>-3420.0612583247917</v>
      </c>
      <c r="CH169" s="4">
        <f>step*-SUM('By group'!U$11:U$21)*Population!U169</f>
        <v>0</v>
      </c>
      <c r="CI169" s="4">
        <f>step*-SUM('By group'!V$11:V$21)*Population!V169</f>
        <v>0</v>
      </c>
      <c r="CJ169" s="4">
        <f>step*-SUM('By group'!W$11:W$21)*Population!W169</f>
        <v>0</v>
      </c>
      <c r="CK169" s="4">
        <f>step*-SUM('By group'!X$11:X$21)*Population!X169</f>
        <v>0</v>
      </c>
      <c r="CL169" s="4">
        <f>step*-SUM('By group'!Y$11:Y$21)*Population!Y169</f>
        <v>-1204.3742323009351</v>
      </c>
      <c r="CM169" s="4">
        <f>step*-SUM('By group'!Z$11:Z$21)*Population!Z169</f>
        <v>-597.60877423512238</v>
      </c>
      <c r="CN169" s="4">
        <f>step*-SUM('By group'!AA$11:AA$21)*Population!AA169</f>
        <v>0</v>
      </c>
      <c r="CO169" s="13">
        <f>-step*SUM(SCR!AB169:AN169)*Population!AB169</f>
        <v>-5872.3786420441184</v>
      </c>
      <c r="CP169" s="4">
        <f>step*-SUM('By group'!AC$11:AC$21)*Population!AC169</f>
        <v>-5640.7502087136963</v>
      </c>
      <c r="CQ169" s="4">
        <f>step*-SUM('By group'!AD$11:AD$21)*Population!AD169</f>
        <v>-4134.3771215873894</v>
      </c>
      <c r="CR169" s="4">
        <f>step*-SUM('By group'!AE$11:AE$21)*Population!AE169</f>
        <v>-1714.6338944549325</v>
      </c>
      <c r="CS169" s="4">
        <f>step*-SUM('By group'!AF$11:AF$21)*Population!AF169</f>
        <v>-515.52447593953491</v>
      </c>
      <c r="CT169" s="4">
        <f>step*-SUM('By group'!AG$11:AG$21)*Population!AG169</f>
        <v>-248.34032720268999</v>
      </c>
      <c r="CU169" s="4">
        <f>step*-SUM('By group'!AH$11:AH$21)*Population!AH169</f>
        <v>0</v>
      </c>
      <c r="CV169" s="4">
        <f>step*-SUM('By group'!AI$11:AI$21)*Population!AI169</f>
        <v>0</v>
      </c>
      <c r="CW169" s="4">
        <f>step*-SUM('By group'!AJ$11:AJ$21)*Population!AJ169</f>
        <v>0</v>
      </c>
      <c r="CX169" s="4">
        <f>step*-SUM('By group'!AK$11:AK$21)*Population!AK169</f>
        <v>0</v>
      </c>
      <c r="CY169" s="4">
        <f>step*-SUM('By group'!AL$11:AL$21)*Population!AL169</f>
        <v>-88.150396014403071</v>
      </c>
      <c r="CZ169" s="4">
        <f>step*-SUM('By group'!AM$11:AM$21)*Population!AM169</f>
        <v>-44.103200607088581</v>
      </c>
      <c r="DA169" s="4">
        <f>step*-SUM('By group'!AN$11:AN$21)*Population!AN169</f>
        <v>0</v>
      </c>
      <c r="DB169" s="13">
        <f>-step*SUM(SCR!AO169:BA169)*Population!AO169</f>
        <v>-19445.785406961208</v>
      </c>
      <c r="DC169" s="4">
        <f>step*-SUM('By group'!AP$11:AP$21)*Population!AP169</f>
        <v>-18645.737962663025</v>
      </c>
      <c r="DD169" s="4">
        <f>step*-SUM('By group'!AQ$11:AQ$21)*Population!AQ169</f>
        <v>-13592.997249654582</v>
      </c>
      <c r="DE169" s="4">
        <f>step*-SUM('By group'!AR$11:AR$21)*Population!AR169</f>
        <v>-5594.6342911355359</v>
      </c>
      <c r="DF169" s="4">
        <f>step*-SUM('By group'!AS$11:AS$21)*Population!AS169</f>
        <v>-1672.2586086232805</v>
      </c>
      <c r="DG169" s="4">
        <f>step*-SUM('By group'!AT$11:AT$21)*Population!AT169</f>
        <v>-802.10183539048546</v>
      </c>
      <c r="DH169" s="4">
        <f>step*-SUM('By group'!AU$11:AU$21)*Population!AU169</f>
        <v>0</v>
      </c>
      <c r="DI169" s="4">
        <f>step*-SUM('By group'!AV$11:AV$21)*Population!AV169</f>
        <v>0</v>
      </c>
      <c r="DJ169" s="4">
        <f>step*-SUM('By group'!AW$11:AW$21)*Population!AW169</f>
        <v>0</v>
      </c>
      <c r="DK169" s="4">
        <f>step*-SUM('By group'!AX$11:AX$21)*Population!AX169</f>
        <v>0</v>
      </c>
      <c r="DL169" s="4">
        <f>step*-SUM('By group'!AY$11:AY$21)*Population!AY169</f>
        <v>-282.31438693543998</v>
      </c>
      <c r="DM169" s="4">
        <f>step*-SUM('By group'!AZ$11:AZ$21)*Population!AZ169</f>
        <v>-139.96275385002539</v>
      </c>
      <c r="DN169" s="4">
        <f>step*-SUM('By group'!BA$11:BA$21)*Population!BA169</f>
        <v>0</v>
      </c>
      <c r="DO169" s="13">
        <f>-step*SUM(SCR!BB169:BN169)*Population!BB169</f>
        <v>-9060.5313105429159</v>
      </c>
      <c r="DP169" s="4">
        <f>step*-SUM('By group'!BC$11:BC$21)*Population!BC169</f>
        <v>-8535.3817137673577</v>
      </c>
      <c r="DQ169" s="4">
        <f>step*-SUM('By group'!BD$11:BD$21)*Population!BD169</f>
        <v>-5903.5598149169527</v>
      </c>
      <c r="DR169" s="4">
        <f>step*-SUM('By group'!BE$11:BE$21)*Population!BE169</f>
        <v>-2258.9664884829526</v>
      </c>
      <c r="DS169" s="4">
        <f>step*-SUM('By group'!BF$11:BF$21)*Population!BF169</f>
        <v>-638.63178447343614</v>
      </c>
      <c r="DT169" s="4">
        <f>step*-SUM('By group'!BG$11:BG$21)*Population!BG169</f>
        <v>-294.32021697557667</v>
      </c>
      <c r="DU169" s="4">
        <f>step*-SUM('By group'!BH$11:BH$21)*Population!BH169</f>
        <v>0</v>
      </c>
      <c r="DV169" s="4">
        <f>step*-SUM('By group'!BI$11:BI$21)*Population!BI169</f>
        <v>0</v>
      </c>
      <c r="DW169" s="4">
        <f>step*-SUM('By group'!BJ$11:BJ$21)*Population!BJ169</f>
        <v>0</v>
      </c>
      <c r="DX169" s="4">
        <f>step*-SUM('By group'!BK$11:BK$21)*Population!BK169</f>
        <v>0</v>
      </c>
      <c r="DY169" s="4">
        <f>step*-SUM('By group'!BL$11:BL$21)*Population!BL169</f>
        <v>-96.154471887347015</v>
      </c>
      <c r="DZ169" s="4">
        <f>step*-SUM('By group'!BM$11:BM$21)*Population!BM169</f>
        <v>-44.067469756298593</v>
      </c>
      <c r="EA169" s="4">
        <f>step*-SUM('By group'!BN$11:BN$21)*Population!BN169</f>
        <v>0</v>
      </c>
      <c r="EB169" s="52">
        <v>0</v>
      </c>
      <c r="EC169" s="4">
        <f t="shared" si="196"/>
        <v>167633.5468448186</v>
      </c>
      <c r="ED169" s="4">
        <f t="shared" si="196"/>
        <v>160746.93899187946</v>
      </c>
      <c r="EE169" s="4">
        <f t="shared" si="197"/>
        <v>117215.92018258072</v>
      </c>
      <c r="EF169" s="4">
        <f t="shared" si="198"/>
        <v>48267.317932753882</v>
      </c>
      <c r="EG169" s="4">
        <f t="shared" si="199"/>
        <v>14434.155114433746</v>
      </c>
      <c r="EH169" s="4">
        <f t="shared" si="199"/>
        <v>6926.3751352217896</v>
      </c>
      <c r="EI169" s="4">
        <v>0</v>
      </c>
      <c r="EJ169" s="4">
        <f t="shared" si="200"/>
        <v>0</v>
      </c>
      <c r="EK169" s="4">
        <f t="shared" si="201"/>
        <v>0</v>
      </c>
      <c r="EL169" s="4">
        <f t="shared" si="202"/>
        <v>0</v>
      </c>
      <c r="EM169" s="4">
        <f t="shared" si="203"/>
        <v>2440.5287510051635</v>
      </c>
      <c r="EN169" s="4">
        <f t="shared" si="204"/>
        <v>1211.725873218378</v>
      </c>
      <c r="EO169" s="52">
        <v>0</v>
      </c>
      <c r="EP169" s="4">
        <f t="shared" si="205"/>
        <v>82918.219828680827</v>
      </c>
      <c r="EQ169" s="4">
        <f t="shared" si="206"/>
        <v>79501.809558186069</v>
      </c>
      <c r="ER169" s="4">
        <f t="shared" si="207"/>
        <v>57950.229035096883</v>
      </c>
      <c r="ES169" s="4">
        <f t="shared" si="208"/>
        <v>23850.028120300089</v>
      </c>
      <c r="ET169" s="4">
        <f t="shared" si="209"/>
        <v>7129.3329938421775</v>
      </c>
      <c r="EU169" s="4">
        <f t="shared" si="210"/>
        <v>3420.0612583247917</v>
      </c>
      <c r="EV169" s="4">
        <v>0</v>
      </c>
      <c r="EW169" s="4">
        <f t="shared" si="211"/>
        <v>0</v>
      </c>
      <c r="EX169" s="4">
        <f t="shared" si="212"/>
        <v>0</v>
      </c>
      <c r="EY169" s="4">
        <f t="shared" si="213"/>
        <v>0</v>
      </c>
      <c r="EZ169" s="4">
        <f t="shared" si="214"/>
        <v>1204.3742323009351</v>
      </c>
      <c r="FA169" s="4">
        <f t="shared" si="215"/>
        <v>597.60877423512238</v>
      </c>
      <c r="FB169" s="52">
        <v>0</v>
      </c>
      <c r="FC169" s="4">
        <f t="shared" si="216"/>
        <v>5872.3786420441184</v>
      </c>
      <c r="FD169" s="4">
        <f t="shared" si="217"/>
        <v>5640.7502087136963</v>
      </c>
      <c r="FE169" s="4">
        <f t="shared" si="218"/>
        <v>4134.3771215873894</v>
      </c>
      <c r="FF169" s="4">
        <f t="shared" si="219"/>
        <v>1714.6338944549325</v>
      </c>
      <c r="FG169" s="4">
        <f t="shared" si="220"/>
        <v>515.52447593953491</v>
      </c>
      <c r="FH169" s="4">
        <f t="shared" si="221"/>
        <v>248.34032720268999</v>
      </c>
      <c r="FI169" s="4">
        <v>0</v>
      </c>
      <c r="FJ169" s="4">
        <f t="shared" si="222"/>
        <v>0</v>
      </c>
      <c r="FK169" s="4">
        <f t="shared" si="223"/>
        <v>0</v>
      </c>
      <c r="FL169" s="4">
        <f t="shared" si="224"/>
        <v>0</v>
      </c>
      <c r="FM169" s="4">
        <f t="shared" si="225"/>
        <v>88.150396014403071</v>
      </c>
      <c r="FN169" s="9">
        <f t="shared" si="226"/>
        <v>44.103200607088581</v>
      </c>
      <c r="FO169" s="4">
        <v>0</v>
      </c>
      <c r="FP169" s="4">
        <f t="shared" si="227"/>
        <v>19445.785406961208</v>
      </c>
      <c r="FQ169" s="4">
        <f t="shared" si="228"/>
        <v>18645.737962663025</v>
      </c>
      <c r="FR169" s="4">
        <f t="shared" si="229"/>
        <v>13592.997249654582</v>
      </c>
      <c r="FS169" s="4">
        <f t="shared" si="230"/>
        <v>5594.6342911355359</v>
      </c>
      <c r="FT169" s="4">
        <f t="shared" si="231"/>
        <v>1672.2586086232805</v>
      </c>
      <c r="FU169" s="4">
        <f t="shared" si="232"/>
        <v>802.10183539048546</v>
      </c>
      <c r="FV169" s="4">
        <v>0</v>
      </c>
      <c r="FW169" s="4">
        <f t="shared" si="233"/>
        <v>0</v>
      </c>
      <c r="FX169" s="4">
        <f t="shared" si="234"/>
        <v>0</v>
      </c>
      <c r="FY169" s="4">
        <f t="shared" si="235"/>
        <v>0</v>
      </c>
      <c r="FZ169" s="4">
        <f t="shared" si="236"/>
        <v>282.31438693543998</v>
      </c>
      <c r="GA169" s="4">
        <f t="shared" si="237"/>
        <v>139.96275385002539</v>
      </c>
      <c r="GB169" s="4">
        <v>0</v>
      </c>
      <c r="GC169" s="4">
        <f t="shared" si="238"/>
        <v>9060.5313105429159</v>
      </c>
      <c r="GD169" s="4">
        <f t="shared" si="179"/>
        <v>8535.3817137673577</v>
      </c>
      <c r="GE169" s="4">
        <f t="shared" si="180"/>
        <v>5903.5598149169527</v>
      </c>
      <c r="GF169" s="4">
        <f t="shared" si="181"/>
        <v>2258.9664884829526</v>
      </c>
      <c r="GG169" s="4">
        <f t="shared" si="182"/>
        <v>638.63178447343614</v>
      </c>
      <c r="GH169" s="4">
        <f t="shared" si="183"/>
        <v>294.32021697557667</v>
      </c>
      <c r="GI169" s="4">
        <v>0</v>
      </c>
      <c r="GJ169" s="4">
        <f t="shared" si="239"/>
        <v>0</v>
      </c>
      <c r="GK169" s="4">
        <f t="shared" si="240"/>
        <v>0</v>
      </c>
      <c r="GL169" s="4">
        <f t="shared" si="184"/>
        <v>0</v>
      </c>
      <c r="GM169" s="4">
        <f t="shared" si="185"/>
        <v>96.154471887347015</v>
      </c>
      <c r="GN169" s="4">
        <f t="shared" si="186"/>
        <v>44.067469756298593</v>
      </c>
      <c r="GO169" s="52">
        <v>0</v>
      </c>
      <c r="GP169" s="4">
        <f>step*(-'By group'!C$32*Population!C169+'By group'!I$33*Population!I169)</f>
        <v>0</v>
      </c>
      <c r="GQ169" s="4">
        <f>step*(-'By group'!D$32*Population!D169+'By group'!J$33*Population!J169)</f>
        <v>0</v>
      </c>
      <c r="GR169" s="4">
        <f>step*(-'By group'!E$32*Population!E169+'By group'!K$33*Population!K169)</f>
        <v>0</v>
      </c>
      <c r="GS169" s="4">
        <f>step*(-'By group'!F$32*Population!F169+'By group'!L$33*Population!L169)</f>
        <v>-5996.8131817142912</v>
      </c>
      <c r="GT169" s="4">
        <f>step*(-'By group'!G$32*Population!G169+'By group'!M$33*Population!M169)</f>
        <v>-779.41209043516903</v>
      </c>
      <c r="GU169" s="4">
        <f>step*(-'By group'!H$32*Population!H169+'By group'!N$33*Population!N169)</f>
        <v>-681.93455155906986</v>
      </c>
      <c r="GV169" s="46">
        <f t="shared" si="241"/>
        <v>0</v>
      </c>
      <c r="GW169" s="14">
        <f t="shared" si="242"/>
        <v>0</v>
      </c>
      <c r="GX169" s="4">
        <f t="shared" si="243"/>
        <v>0</v>
      </c>
      <c r="GY169" s="4">
        <f t="shared" si="244"/>
        <v>5996.8131817142912</v>
      </c>
      <c r="GZ169" s="4">
        <f t="shared" si="245"/>
        <v>779.41209043516903</v>
      </c>
      <c r="HA169" s="4">
        <f t="shared" si="246"/>
        <v>681.93455155906986</v>
      </c>
      <c r="HB169" s="8">
        <v>0</v>
      </c>
      <c r="HC169" s="4">
        <f>step*(-'By group'!P$32*Population!P169+'By group'!V$33*Population!V169)</f>
        <v>0</v>
      </c>
      <c r="HD169" s="4">
        <f>step*(-'By group'!Q$32*Population!Q169+'By group'!W$33*Population!W169)</f>
        <v>0</v>
      </c>
      <c r="HE169" s="4">
        <f>step*(-'By group'!R$32*Population!R169+'By group'!X$33*Population!X169)</f>
        <v>0</v>
      </c>
      <c r="HF169" s="4">
        <f>step*(-'By group'!S$32*Population!S169+'By group'!Y$33*Population!Y169)</f>
        <v>-2962.479380770621</v>
      </c>
      <c r="HG169" s="4">
        <f>step*(-'By group'!T$32*Population!T169+'By group'!Z$33*Population!Z169)</f>
        <v>-385.20786454739721</v>
      </c>
      <c r="HH169" s="4">
        <f>step*(-'By group'!U$32*Population!U169+'By group'!AA$33*Population!AA169)</f>
        <v>-336.87163216236996</v>
      </c>
      <c r="HI169" s="14">
        <f t="shared" si="247"/>
        <v>0</v>
      </c>
      <c r="HJ169" s="46">
        <f t="shared" si="248"/>
        <v>0</v>
      </c>
      <c r="HK169" s="4">
        <f t="shared" si="249"/>
        <v>0</v>
      </c>
      <c r="HL169" s="4">
        <f t="shared" si="250"/>
        <v>2962.479380770621</v>
      </c>
      <c r="HM169" s="4">
        <f t="shared" si="251"/>
        <v>385.20786454739721</v>
      </c>
      <c r="HN169" s="9">
        <f t="shared" si="252"/>
        <v>336.87163216236996</v>
      </c>
      <c r="HO169" s="4">
        <v>0</v>
      </c>
      <c r="HP169" s="4">
        <f>step*(-'By group'!AC$32*Population!AC169+'By group'!AI$33*Population!AI169)</f>
        <v>0</v>
      </c>
      <c r="HQ169" s="4">
        <f>step*(-'By group'!AD$32*Population!AD169+'By group'!AJ$33*Population!AJ169)</f>
        <v>0</v>
      </c>
      <c r="HR169" s="4">
        <f>step*(-'By group'!AE$32*Population!AE169+'By group'!AK$33*Population!AK169)</f>
        <v>0</v>
      </c>
      <c r="HS169" s="4">
        <f>step*(-'By group'!AF$32*Population!AF169+'By group'!AL$33*Population!AL169)</f>
        <v>-213.6870399625659</v>
      </c>
      <c r="HT169" s="4">
        <f>step*(-'By group'!AG$32*Population!AG169+'By group'!AM$33*Population!AM169)</f>
        <v>-27.61646513699371</v>
      </c>
      <c r="HU169" s="4">
        <f>step*(-'By group'!AH$32*Population!AH169+'By group'!AN$33*Population!AN169)</f>
        <v>-24.314961940340286</v>
      </c>
      <c r="HV169" s="14">
        <f t="shared" si="253"/>
        <v>0</v>
      </c>
      <c r="HW169" s="46">
        <f t="shared" si="254"/>
        <v>0</v>
      </c>
      <c r="HX169" s="4">
        <f t="shared" si="255"/>
        <v>0</v>
      </c>
      <c r="HY169" s="4">
        <f t="shared" si="256"/>
        <v>213.6870399625659</v>
      </c>
      <c r="HZ169" s="4">
        <f t="shared" si="257"/>
        <v>27.61646513699371</v>
      </c>
      <c r="IA169" s="4">
        <f t="shared" si="258"/>
        <v>24.314961940340286</v>
      </c>
      <c r="IB169" s="8">
        <v>0</v>
      </c>
      <c r="IC169" s="4">
        <f>step*(-'By group'!AP$32*Population!AP169+'By group'!AV$33*Population!AV169)</f>
        <v>0</v>
      </c>
      <c r="ID169" s="4">
        <f>step*(-'By group'!AQ$32*Population!AQ169+'By group'!AW$33*Population!AW169)</f>
        <v>0</v>
      </c>
      <c r="IE169" s="4">
        <f>step*(-'By group'!AR$32*Population!AR169+'By group'!AX$33*Population!AX169)</f>
        <v>0</v>
      </c>
      <c r="IF169" s="4">
        <f>step*(-'By group'!AS$32*Population!AS169+'By group'!AY$33*Population!AY169)</f>
        <v>-694.97211084392029</v>
      </c>
      <c r="IG169" s="4">
        <f>step*(-'By group'!AT$32*Population!AT169+'By group'!AZ$33*Population!AZ169)</f>
        <v>-90.438990153084418</v>
      </c>
      <c r="IH169" s="4">
        <f>step*(-'By group'!AU$32*Population!AU169+'By group'!BA$33*Population!BA169)</f>
        <v>-79.116367507233576</v>
      </c>
      <c r="II169" s="14">
        <f t="shared" si="187"/>
        <v>0</v>
      </c>
      <c r="IJ169" s="4">
        <f t="shared" si="188"/>
        <v>0</v>
      </c>
      <c r="IK169" s="4">
        <f t="shared" si="259"/>
        <v>0</v>
      </c>
      <c r="IL169" s="4">
        <f t="shared" si="260"/>
        <v>694.97211084392029</v>
      </c>
      <c r="IM169" s="4">
        <f t="shared" si="261"/>
        <v>90.438990153084418</v>
      </c>
      <c r="IN169" s="4">
        <f t="shared" si="262"/>
        <v>79.116367507233576</v>
      </c>
      <c r="IO169" s="8">
        <v>0</v>
      </c>
      <c r="IP169" s="4">
        <f>step*(-'By group'!BC$32*Population!BC169+'By group'!BI$33*Population!BI169)</f>
        <v>0</v>
      </c>
      <c r="IQ169" s="4">
        <f>step*(-'By group'!BD$32*Population!BD169+'By group'!BJ$33*Population!BJ169)</f>
        <v>0</v>
      </c>
      <c r="IR169" s="4">
        <f>step*(-'By group'!BE$32*Population!BE169+'By group'!BK$33*Population!BK169)</f>
        <v>0</v>
      </c>
      <c r="IS169" s="4">
        <f>step*(-'By group'!BF$32*Population!BF169+'By group'!BL$33*Population!BL169)</f>
        <v>-271.23865629304458</v>
      </c>
      <c r="IT169" s="4">
        <f>step*(-'By group'!BG$32*Population!BG169+'By group'!BM$33*Population!BM169)</f>
        <v>-36.830308516966042</v>
      </c>
      <c r="IU169" s="4">
        <f>step*(-'By group'!BH$32*Population!BH169+'By group'!BN$33*Population!BN169)</f>
        <v>-30.140861573805825</v>
      </c>
      <c r="IV169" s="14">
        <f t="shared" si="189"/>
        <v>0</v>
      </c>
      <c r="IW169" s="4">
        <f t="shared" si="190"/>
        <v>0</v>
      </c>
      <c r="IX169" s="4">
        <f t="shared" si="191"/>
        <v>0</v>
      </c>
      <c r="IY169" s="4">
        <f t="shared" si="192"/>
        <v>271.23865629304458</v>
      </c>
      <c r="IZ169" s="4">
        <f t="shared" si="193"/>
        <v>36.830308516966042</v>
      </c>
      <c r="JA169" s="4">
        <f t="shared" si="194"/>
        <v>30.140861573805825</v>
      </c>
      <c r="JB169" s="75">
        <f>step*(+prop_idu_male*'By group'!BB$9*Population!BB169-'By group'!B$8*Population!B169)</f>
        <v>-1173.1754864229558</v>
      </c>
      <c r="JC169" s="46">
        <f>step*(+prop_idu_male*'By group'!BC$9*Population!BC169-'By group'!C$8*Population!C169)</f>
        <v>-7.0131011439418902</v>
      </c>
      <c r="JD169" s="46">
        <f>step*(+prop_idu_male*'By group'!BD$9*Population!BD169-'By group'!D$8*Population!D169)</f>
        <v>-20.609475325356009</v>
      </c>
      <c r="JE169" s="46">
        <f>step*(+prop_idu_male*'By group'!BE$9*Population!BE169-'By group'!E$8*Population!E169)</f>
        <v>-21.422899180197398</v>
      </c>
      <c r="JF169" s="46">
        <f>step*(+prop_idu_male*'By group'!BF$9*Population!BF169-'By group'!F$8*Population!F169)</f>
        <v>-6.4507194158487504</v>
      </c>
      <c r="JG169" s="46">
        <f>step*(+prop_idu_male*'By group'!BG$9*Population!BG169-'By group'!G$8*Population!G169)</f>
        <v>-1.2440013228960811</v>
      </c>
      <c r="JH169" s="46">
        <f>step*(+prop_idu_male*'By group'!BH$9*Population!BH169-'By group'!H$8*Population!H169)</f>
        <v>-1.054799412107962</v>
      </c>
      <c r="JI169" s="46">
        <f>step*(+prop_idu_male*'By group'!BI$9*Population!BI169-'By group'!I$8*Population!I169)</f>
        <v>0</v>
      </c>
      <c r="JJ169" s="46">
        <f>step*(+prop_idu_male*'By group'!BJ$9*Population!BJ169-'By group'!J$8*Population!J169)</f>
        <v>0</v>
      </c>
      <c r="JK169" s="46">
        <f>step*(+prop_idu_male*'By group'!BK$9*Population!BK169-'By group'!K$8*Population!K169)</f>
        <v>0</v>
      </c>
      <c r="JL169" s="46">
        <f>step*(+prop_idu_male*'By group'!BL$9*Population!BL169-'By group'!L$8*Population!L169)</f>
        <v>-2.2097580184755312</v>
      </c>
      <c r="JM169" s="46">
        <f>step*(+prop_idu_male*'By group'!BM$9*Population!BM169-'By group'!M$8*Population!M169)</f>
        <v>-1.1059639458032611</v>
      </c>
      <c r="JN169" s="46">
        <f>step*(+prop_idu_male*'By group'!BN$9*Population!BN169-'By group'!N$8*Population!N169)</f>
        <v>-0.89040585665205196</v>
      </c>
      <c r="JO169" s="45">
        <f>step*(+(1-prop_idu_male)*'By group'!BB$9*Population!BB169-'By group'!O$8*Population!O169-'By group'!O$6*Population!O169+'By group'!AB$7*Population!AB169)</f>
        <v>-8782.0180680771227</v>
      </c>
      <c r="JP169" s="46">
        <f>step*(+(1-prop_idu_male)*'By group'!BC$9*Population!BC169-'By group'!P$8*Population!P169-'By group'!P$6*Population!P169+'By group'!AC$7*Population!AC169)</f>
        <v>-13.467696372167861</v>
      </c>
      <c r="JQ169" s="46">
        <f>step*(+(1-prop_idu_male)*'By group'!BD$9*Population!BD169-'By group'!Q$8*Population!Q169-'By group'!Q$6*Population!Q169+'By group'!AD$7*Population!AD169)</f>
        <v>-39.07812225547169</v>
      </c>
      <c r="JR169" s="46">
        <f>step*(+(1-prop_idu_male)*'By group'!BE$9*Population!BE169-'By group'!R$8*Population!R169-'By group'!R$6*Population!R169+'By group'!AE$7*Population!AE169)</f>
        <v>-39.931561113132112</v>
      </c>
      <c r="JS169" s="46">
        <f>step*(+(1-prop_idu_male)*'By group'!BF$9*Population!BF169-'By group'!S$8*Population!S169-'By group'!S$6*Population!S169+'By group'!AF$7*Population!AF169)</f>
        <v>-11.872964044617214</v>
      </c>
      <c r="JT169" s="46">
        <f>step*(+(1-prop_idu_male)*'By group'!BG$9*Population!BG169-'By group'!T$8*Population!T169-'By group'!T$6*Population!T169+'By group'!AG$7*Population!AG169)</f>
        <v>-2.2693640635907388</v>
      </c>
      <c r="JU169" s="46">
        <f>step*(+(1-prop_idu_male)*'By group'!BH$9*Population!BH169-'By group'!U$8*Population!U169-'By group'!U$6*Population!U169+'By group'!AH$7*Population!AH169)</f>
        <v>-1.8951365476784146</v>
      </c>
      <c r="JV169" s="46">
        <f>step*(+(1-prop_idu_male)*'By group'!BI$9*Population!BI169-'By group'!V$8*Population!V169-'By group'!V$6*Population!V169+'By group'!AI$7*Population!AI169)</f>
        <v>0</v>
      </c>
      <c r="JW169" s="46">
        <f>step*(+(1-prop_idu_male)*'By group'!BJ$9*Population!BJ169-'By group'!W$8*Population!W169-'By group'!W$6*Population!W169+'By group'!AJ$7*Population!AJ169)</f>
        <v>0</v>
      </c>
      <c r="JX169" s="46">
        <f>step*(+(1-prop_idu_male)*'By group'!BK$9*Population!BK169-'By group'!X$8*Population!X169-'By group'!X$6*Population!X169+'By group'!AK$7*Population!AK169)</f>
        <v>0</v>
      </c>
      <c r="JY169" s="46">
        <f>step*(+(1-prop_idu_male)*'By group'!BL$9*Population!BL169-'By group'!Y$8*Population!Y169-'By group'!Y$6*Population!Y169+'By group'!AL$7*Population!AL169)</f>
        <v>-3.9654071422539827</v>
      </c>
      <c r="JZ169" s="46">
        <f>step*(+(1-prop_idu_male)*'By group'!BM$9*Population!BM169-'By group'!Z$8*Population!Z169-'By group'!Z$6*Population!Z169+'By group'!AM$7*Population!AM169)</f>
        <v>-1.9516609074376476</v>
      </c>
      <c r="KA169" s="76">
        <f>step*(+(1-prop_idu_male)*'By group'!BN$9*Population!BN169-'By group'!AA$8*Population!AA169-'By group'!AA$6*Population!AA169+'By group'!AN$7*Population!AN169)</f>
        <v>-1.5417354730062456</v>
      </c>
      <c r="KB169" s="46">
        <f>step*(+'By group'!O$6*Population!O169-'By group'!AB$7*Population!AB169)</f>
        <v>7514.8750123394457</v>
      </c>
      <c r="KC169" s="46">
        <f>step*(+'By group'!P$6*Population!P169-'By group'!AC$7*Population!AC169)</f>
        <v>9.7486673456715778</v>
      </c>
      <c r="KD169" s="46">
        <f>step*(+'By group'!Q$6*Population!Q169-'By group'!AD$7*Population!AD169)</f>
        <v>28.196503626242354</v>
      </c>
      <c r="KE169" s="46">
        <f>step*(+'By group'!R$6*Population!R169-'By group'!AE$7*Population!AE169)</f>
        <v>28.684236999526952</v>
      </c>
      <c r="KF169" s="46">
        <f>step*(+'By group'!S$6*Population!S169-'By group'!AF$7*Population!AF169)</f>
        <v>8.4998870830381552</v>
      </c>
      <c r="KG169" s="46">
        <f>step*(+'By group'!T$6*Population!T169-'By group'!AG$7*Population!AG169)</f>
        <v>1.6206702379628495</v>
      </c>
      <c r="KH169" s="46">
        <f>step*(+'By group'!U$6*Population!U169-'By group'!AH$7*Population!AH169)</f>
        <v>1.347594330084922</v>
      </c>
      <c r="KI169" s="46">
        <f>step*(+'By group'!V$6*Population!V169-'By group'!AI$7*Population!AI169)</f>
        <v>0</v>
      </c>
      <c r="KJ169" s="46">
        <f>step*(+'By group'!W$6*Population!W169-'By group'!AJ$7*Population!AJ169)</f>
        <v>0</v>
      </c>
      <c r="KK169" s="46">
        <f>step*(+'By group'!X$6*Population!X169-'By group'!AK$7*Population!AK169)</f>
        <v>0</v>
      </c>
      <c r="KL169" s="46">
        <f>step*(+'By group'!Y$6*Population!Y169-'By group'!AL$7*Population!AL169)</f>
        <v>2.818725593085456</v>
      </c>
      <c r="KM169" s="46">
        <f>step*(+'By group'!Z$6*Population!Z169-'By group'!AM$7*Population!AM169)</f>
        <v>1.3804926150563048</v>
      </c>
      <c r="KN169" s="46">
        <f>step*(+'By group'!AA$6*Population!AA169-'By group'!AN$7*Population!AN169)</f>
        <v>1.0842252682554341</v>
      </c>
      <c r="KO169" s="45">
        <v>0</v>
      </c>
      <c r="KP169" s="46">
        <v>0</v>
      </c>
      <c r="KQ169" s="46">
        <v>0</v>
      </c>
      <c r="KR169" s="46">
        <v>0</v>
      </c>
      <c r="KS169" s="46">
        <v>0</v>
      </c>
      <c r="KT169" s="46">
        <v>0</v>
      </c>
      <c r="KU169" s="46">
        <v>0</v>
      </c>
      <c r="KV169" s="46">
        <v>0</v>
      </c>
      <c r="KW169" s="46">
        <v>0</v>
      </c>
      <c r="KX169" s="46">
        <v>0</v>
      </c>
      <c r="KY169" s="46">
        <v>0</v>
      </c>
      <c r="KZ169" s="46">
        <v>0</v>
      </c>
      <c r="LA169" s="46">
        <v>0</v>
      </c>
      <c r="LB169" s="188">
        <f>step*(-'By group'!BB$9*Population!BB169+'By group'!B$8*Population!B169+'By group'!O$8*Population!O169)</f>
        <v>2440.3185421606322</v>
      </c>
      <c r="LC169" s="189">
        <f>step*(-'By group'!BC$9*Population!BC169+'By group'!C$8*Population!C169+'By group'!P$8*Population!P169)</f>
        <v>10.732130170438172</v>
      </c>
      <c r="LD169" s="189">
        <f>step*(-'By group'!BD$9*Population!BD169+'By group'!D$8*Population!D169+'By group'!Q$8*Population!Q169)</f>
        <v>31.491093954585352</v>
      </c>
      <c r="LE169" s="189">
        <f>step*(-'By group'!BE$9*Population!BE169+'By group'!E$8*Population!E169+'By group'!R$8*Population!R169)</f>
        <v>32.670223293802557</v>
      </c>
      <c r="LF169" s="189">
        <f>step*(-'By group'!BF$9*Population!BF169+'By group'!F$8*Population!F169+'By group'!S$8*Population!S169)</f>
        <v>9.8237963774278079</v>
      </c>
      <c r="LG169" s="189">
        <f>step*(-'By group'!BG$9*Population!BG169+'By group'!G$8*Population!G169+'By group'!T$8*Population!T169)</f>
        <v>1.8926951485239702</v>
      </c>
      <c r="LH169" s="189">
        <f>step*(-'By group'!BH$9*Population!BH169+'By group'!H$8*Population!H169+'By group'!U$8*Population!U169)</f>
        <v>1.6023416297014541</v>
      </c>
      <c r="LI169" s="189">
        <f>step*(-'By group'!BI$9*Population!BI169+'By group'!I$8*Population!I169+'By group'!V$8*Population!V169)</f>
        <v>0</v>
      </c>
      <c r="LJ169" s="189">
        <f>step*(-'By group'!BJ$9*Population!BJ169+'By group'!J$8*Population!J169+'By group'!W$8*Population!W169)</f>
        <v>0</v>
      </c>
      <c r="LK169" s="189">
        <f>step*(-'By group'!BK$9*Population!BK169+'By group'!K$8*Population!K169+'By group'!X$8*Population!X169)</f>
        <v>0</v>
      </c>
      <c r="LL169" s="189">
        <f>step*(-'By group'!BL$9*Population!BL169+'By group'!L$8*Population!L169+'By group'!Y$8*Population!Y169)</f>
        <v>3.3564395676440579</v>
      </c>
      <c r="LM169" s="189">
        <f>step*(-'By group'!BM$9*Population!BM169+'By group'!M$8*Population!M169+'By group'!Z$8*Population!Z169)</f>
        <v>1.6771322381846043</v>
      </c>
      <c r="LN169" s="189">
        <f>step*(-'By group'!BN$9*Population!BN169+'By group'!N$8*Population!N169+'By group'!AA$8*Population!AA169)</f>
        <v>1.3479160614028638</v>
      </c>
    </row>
    <row r="170" spans="1:326" x14ac:dyDescent="0.25">
      <c r="A170">
        <f t="shared" si="263"/>
        <v>83</v>
      </c>
      <c r="B170" s="52">
        <f>step*((-'By group'!B$4-'By group'!B$5-'By group'!B$22)*Population!B170+'By group'!B$3*Population!$BO170)</f>
        <v>235042.71688386903</v>
      </c>
      <c r="C170" s="4">
        <f>step*((-'By group'!C$4-'By group'!C$5-'By group'!C$22)*Population!C170+'By group'!C$3*Population!$BO170)</f>
        <v>-6447.8662473599798</v>
      </c>
      <c r="D170" s="4">
        <f>step*((-'By group'!D$4-'By group'!D$5-'By group'!D$22)*Population!D170+'By group'!D$3*Population!$BO170)</f>
        <v>-42315.872291871055</v>
      </c>
      <c r="E170" s="4">
        <f>step*((-'By group'!E$4-'By group'!E$5-'By group'!E$22)*Population!E170+'By group'!E$3*Population!$BO170)</f>
        <v>-67763.655900126207</v>
      </c>
      <c r="F170" s="4">
        <f>step*((-'By group'!F$4-'By group'!F$5-'By group'!F$22)*Population!F170+'By group'!F$3*Population!$BO170)</f>
        <v>-27501.845515379635</v>
      </c>
      <c r="G170" s="4">
        <f>step*((-'By group'!G$4-'By group'!G$5-'By group'!G$22)*Population!G170+'By group'!G$3*Population!$BO170)</f>
        <v>-6667.9930316467517</v>
      </c>
      <c r="H170" s="4">
        <f>step*((-'By group'!H$4-'By group'!H$5-'By group'!H$22)*Population!H170+'By group'!H$3*Population!$BO170)</f>
        <v>-6195.1824746654866</v>
      </c>
      <c r="I170" s="4">
        <f>step*((-'By group'!I$4-'By group'!I$5-'By group'!I$22)*Population!I170+'By group'!I$3*Population!$BO170)</f>
        <v>0</v>
      </c>
      <c r="J170" s="4">
        <f>step*((-'By group'!J$4-'By group'!J$5-'By group'!J$22)*Population!J170+'By group'!J$3*Population!$BO170)</f>
        <v>0</v>
      </c>
      <c r="K170" s="4">
        <f>step*((-'By group'!K$4-'By group'!K$5-'By group'!K$22)*Population!K170+'By group'!K$3*Population!$BO170)</f>
        <v>0</v>
      </c>
      <c r="L170" s="4">
        <f>step*((-'By group'!L$4-'By group'!L$5-'By group'!L$22)*Population!L170+'By group'!L$3*Population!$BO170)</f>
        <v>-3426.3536608970689</v>
      </c>
      <c r="M170" s="4">
        <f>step*((-'By group'!M$4-'By group'!M$5-'By group'!M$22)*Population!M170+'By group'!M$3*Population!$BO170)</f>
        <v>-1944.2292057195446</v>
      </c>
      <c r="N170" s="4">
        <f>step*((-'By group'!N$4-'By group'!N$5-'By group'!N$22)*Population!N170+'By group'!N$3*Population!$BO170)</f>
        <v>-1843.218472262583</v>
      </c>
      <c r="O170" s="8">
        <f>step*((-'By group'!O$4-'By group'!O$5-'By group'!O$22)*Population!O170+'By group'!O$3*Population!$BO170)</f>
        <v>162871.21608668717</v>
      </c>
      <c r="P170" s="4">
        <f>step*((-'By group'!P$4-'By group'!P$5-'By group'!P$22)*Population!P170+'By group'!P$3*Population!$BO170)</f>
        <v>-3188.9871899992486</v>
      </c>
      <c r="Q170" s="4">
        <f>step*((-'By group'!Q$4-'By group'!Q$5-'By group'!Q$22)*Population!Q170+'By group'!Q$3*Population!$BO170)</f>
        <v>-20920.620247972773</v>
      </c>
      <c r="R170" s="4">
        <f>step*((-'By group'!R$4-'By group'!R$5-'By group'!R$22)*Population!R170+'By group'!R$3*Population!$BO170)</f>
        <v>-33483.871566357018</v>
      </c>
      <c r="S170" s="4">
        <f>step*((-'By group'!S$4-'By group'!S$5-'By group'!S$22)*Population!S170+'By group'!S$3*Population!$BO170)</f>
        <v>-13583.848606035221</v>
      </c>
      <c r="T170" s="4">
        <f>step*((-'By group'!T$4-'By group'!T$5-'By group'!T$22)*Population!T170+'By group'!T$3*Population!$BO170)</f>
        <v>-3292.5073757313035</v>
      </c>
      <c r="U170" s="4">
        <f>step*((-'By group'!U$4-'By group'!U$5-'By group'!U$22)*Population!U170+'By group'!U$3*Population!$BO170)</f>
        <v>-3057.4222813764832</v>
      </c>
      <c r="V170" s="4">
        <f>step*((-'By group'!V$4-'By group'!V$5-'By group'!V$22)*Population!V170+'By group'!V$3*Population!$BO170)</f>
        <v>0</v>
      </c>
      <c r="W170" s="4">
        <f>step*((-'By group'!W$4-'By group'!W$5-'By group'!W$22)*Population!W170+'By group'!W$3*Population!$BO170)</f>
        <v>0</v>
      </c>
      <c r="X170" s="4">
        <f>step*((-'By group'!X$4-'By group'!X$5-'By group'!X$22)*Population!X170+'By group'!X$3*Population!$BO170)</f>
        <v>0</v>
      </c>
      <c r="Y170" s="4">
        <f>step*((-'By group'!Y$4-'By group'!Y$5-'By group'!Y$22)*Population!Y170+'By group'!Y$3*Population!$BO170)</f>
        <v>-1690.8850323487377</v>
      </c>
      <c r="Z170" s="4">
        <f>step*((-'By group'!Z$4-'By group'!Z$5-'By group'!Z$22)*Population!Z170+'By group'!Z$3*Population!$BO170)</f>
        <v>-958.88184861056186</v>
      </c>
      <c r="AA170" s="4">
        <f>step*((-'By group'!AA$4-'By group'!AA$5-'By group'!AA$22)*Population!AA170+'By group'!AA$3*Population!$BO170)</f>
        <v>-908.40608329482291</v>
      </c>
      <c r="AB170" s="8">
        <f>step*((-'By group'!AB$4-'By group'!AB$5-'By group'!AB$22)*Population!AB170+'By group'!AB$3*Population!$BO170)</f>
        <v>-1540.317754618316</v>
      </c>
      <c r="AC170" s="4">
        <f>step*((-'By group'!AC$4-'By group'!AC$5-'By group'!AC$22)*Population!AC170+'By group'!AC$3*Population!$BO170)</f>
        <v>-226.25989204164969</v>
      </c>
      <c r="AD170" s="4">
        <f>step*((-'By group'!AD$4-'By group'!AD$5-'By group'!AD$22)*Population!AD170+'By group'!AD$3*Population!$BO170)</f>
        <v>-1492.5332081997578</v>
      </c>
      <c r="AE170" s="4">
        <f>step*((-'By group'!AE$4-'By group'!AE$5-'By group'!AE$22)*Population!AE170+'By group'!AE$3*Population!$BO170)</f>
        <v>-2407.1990539022167</v>
      </c>
      <c r="AF170" s="4">
        <f>step*((-'By group'!AF$4-'By group'!AF$5-'By group'!AF$22)*Population!AF170+'By group'!AF$3*Population!$BO170)</f>
        <v>-982.23739894175958</v>
      </c>
      <c r="AG170" s="4">
        <f>step*((-'By group'!AG$4-'By group'!AG$5-'By group'!AG$22)*Population!AG170+'By group'!AG$3*Population!$BO170)</f>
        <v>-239.074307648158</v>
      </c>
      <c r="AH170" s="4">
        <f>step*((-'By group'!AH$4-'By group'!AH$5-'By group'!AH$22)*Population!AH170+'By group'!AH$3*Population!$BO170)</f>
        <v>-223.63826903050804</v>
      </c>
      <c r="AI170" s="4">
        <f>step*((-'By group'!AI$4-'By group'!AI$5-'By group'!AI$22)*Population!AI170+'By group'!AI$3*Population!$BO170)</f>
        <v>0</v>
      </c>
      <c r="AJ170" s="4">
        <f>step*((-'By group'!AJ$4-'By group'!AJ$5-'By group'!AJ$22)*Population!AJ170+'By group'!AJ$3*Population!$BO170)</f>
        <v>0</v>
      </c>
      <c r="AK170" s="4">
        <f>step*((-'By group'!AK$4-'By group'!AK$5-'By group'!AK$22)*Population!AK170+'By group'!AK$3*Population!$BO170)</f>
        <v>0</v>
      </c>
      <c r="AL170" s="4">
        <f>step*((-'By group'!AL$4-'By group'!AL$5-'By group'!AL$22)*Population!AL170+'By group'!AL$3*Population!$BO170)</f>
        <v>-123.75669147864019</v>
      </c>
      <c r="AM170" s="4">
        <f>step*((-'By group'!AM$4-'By group'!AM$5-'By group'!AM$22)*Population!AM170+'By group'!AM$3*Population!$BO170)</f>
        <v>-70.763443546383556</v>
      </c>
      <c r="AN170" s="4">
        <f>step*((-'By group'!AN$4-'By group'!AN$5-'By group'!AN$22)*Population!AN170+'By group'!AN$3*Population!$BO170)</f>
        <v>-67.689449014025229</v>
      </c>
      <c r="AO170" s="8">
        <f>step*((-'By group'!AO$4-'By group'!AO$5-'By group'!AO$22)*Population!AO170+'By group'!AO$3*Population!$BO170)</f>
        <v>21854.673910714097</v>
      </c>
      <c r="AP170" s="4">
        <f>step*((-'By group'!AP$4-'By group'!AP$5-'By group'!AP$22)*Population!AP170+'By group'!AP$3*Population!$BO170)</f>
        <v>-747.99823553818749</v>
      </c>
      <c r="AQ170" s="4">
        <f>step*((-'By group'!AQ$4-'By group'!AQ$5-'By group'!AQ$22)*Population!AQ170+'By group'!AQ$3*Population!$BO170)</f>
        <v>-4907.8125631576013</v>
      </c>
      <c r="AR170" s="4">
        <f>step*((-'By group'!AR$4-'By group'!AR$5-'By group'!AR$22)*Population!AR170+'By group'!AR$3*Population!$BO170)</f>
        <v>-7855.7105007198516</v>
      </c>
      <c r="AS170" s="4">
        <f>step*((-'By group'!AS$4-'By group'!AS$5-'By group'!AS$22)*Population!AS170+'By group'!AS$3*Population!$BO170)</f>
        <v>-3186.8126772882124</v>
      </c>
      <c r="AT170" s="4">
        <f>step*((-'By group'!AT$4-'By group'!AT$5-'By group'!AT$22)*Population!AT170+'By group'!AT$3*Population!$BO170)</f>
        <v>-772.3457670400287</v>
      </c>
      <c r="AU170" s="4">
        <f>step*((-'By group'!AU$4-'By group'!AU$5-'By group'!AU$22)*Population!AU170+'By group'!AU$3*Population!$BO170)</f>
        <v>-716.87936598241663</v>
      </c>
      <c r="AV170" s="4">
        <f>step*((-'By group'!AV$4-'By group'!AV$5-'By group'!AV$22)*Population!AV170+'By group'!AV$3*Population!$BO170)</f>
        <v>0</v>
      </c>
      <c r="AW170" s="4">
        <f>step*((-'By group'!AW$4-'By group'!AW$5-'By group'!AW$22)*Population!AW170+'By group'!AW$3*Population!$BO170)</f>
        <v>0</v>
      </c>
      <c r="AX170" s="4">
        <f>step*((-'By group'!AX$4-'By group'!AX$5-'By group'!AX$22)*Population!AX170+'By group'!AX$3*Population!$BO170)</f>
        <v>0</v>
      </c>
      <c r="AY170" s="4">
        <f>step*((-'By group'!AY$4-'By group'!AY$5-'By group'!AY$22)*Population!AY170+'By group'!AY$3*Population!$BO170)</f>
        <v>-396.45937246353651</v>
      </c>
      <c r="AZ170" s="4">
        <f>step*((-'By group'!AZ$4-'By group'!AZ$5-'By group'!AZ$22)*Population!AZ170+'By group'!AZ$3*Population!$BO170)</f>
        <v>-224.64842352631729</v>
      </c>
      <c r="BA170" s="4">
        <f>step*((-'By group'!BA$4-'By group'!BA$5-'By group'!BA$22)*Population!BA170+'By group'!BA$3*Population!$BO170)</f>
        <v>-212.46285947380881</v>
      </c>
      <c r="BB170" s="8">
        <f>step*((-'By group'!BB$4-'By group'!BB$5-'By group'!BB$22)*Population!BB170+'By group'!BB$3*Population!$BO170)</f>
        <v>6762.9513026126187</v>
      </c>
      <c r="BC170" s="4">
        <f>step*((-'By group'!BC$4-'By group'!BC$5-'By group'!BC$22)*Population!BC170+'By group'!BC$3*Population!$BO170)</f>
        <v>-513.54843227323875</v>
      </c>
      <c r="BD170" s="4">
        <f>step*((-'By group'!BD$4-'By group'!BD$5-'By group'!BD$22)*Population!BD170+'By group'!BD$3*Population!$BO170)</f>
        <v>-2604.7984527300277</v>
      </c>
      <c r="BE170" s="4">
        <f>step*((-'By group'!BE$4-'By group'!BE$5-'By group'!BE$22)*Population!BE170+'By group'!BE$3*Population!$BO170)</f>
        <v>-3624.4131284775376</v>
      </c>
      <c r="BF170" s="4">
        <f>step*((-'By group'!BF$4-'By group'!BF$5-'By group'!BF$22)*Population!BF170+'By group'!BF$3*Population!$BO170)</f>
        <v>-1344.8632977011496</v>
      </c>
      <c r="BG170" s="4">
        <f>step*((-'By group'!BG$4-'By group'!BG$5-'By group'!BG$22)*Population!BG170+'By group'!BG$3*Population!$BO170)</f>
        <v>-306.94606705805239</v>
      </c>
      <c r="BH170" s="4">
        <f>step*((-'By group'!BH$4-'By group'!BH$5-'By group'!BH$22)*Population!BH170+'By group'!BH$3*Population!$BO170)</f>
        <v>-263.94045734305087</v>
      </c>
      <c r="BI170" s="4">
        <f>step*((-'By group'!BI$4-'By group'!BI$5-'By group'!BI$22)*Population!BI170+'By group'!BI$3*Population!$BO170)</f>
        <v>0</v>
      </c>
      <c r="BJ170" s="4">
        <f>step*((-'By group'!BJ$4-'By group'!BJ$5-'By group'!BJ$22)*Population!BJ170+'By group'!BJ$3*Population!$BO170)</f>
        <v>0</v>
      </c>
      <c r="BK170" s="4">
        <f>step*((-'By group'!BK$4-'By group'!BK$5-'By group'!BK$22)*Population!BK170+'By group'!BK$3*Population!$BO170)</f>
        <v>0</v>
      </c>
      <c r="BL170" s="4">
        <f>step*((-'By group'!BL$4-'By group'!BL$5-'By group'!BL$22)*Population!BL170+'By group'!BL$3*Population!$BO170)</f>
        <v>-173.56068110907515</v>
      </c>
      <c r="BM170" s="4">
        <f>step*((-'By group'!BM$4-'By group'!BM$5-'By group'!BM$22)*Population!BM170+'By group'!BM$3*Population!$BO170)</f>
        <v>-88.380889849957384</v>
      </c>
      <c r="BN170" s="4">
        <f>step*((-'By group'!BN$4-'By group'!BN$5-'By group'!BN$22)*Population!BN170+'By group'!BN$3*Population!$BO170)</f>
        <v>-73.970400037960999</v>
      </c>
      <c r="BO170" s="71">
        <f>-step*SUM(SCR!B170:N170)*Population!B170</f>
        <v>-168102.42911475289</v>
      </c>
      <c r="BP170" s="4">
        <f>step*-SUM('By group'!C$11:C$21)*Population!C170</f>
        <v>-161196.6561839995</v>
      </c>
      <c r="BQ170" s="4">
        <f>step*-SUM('By group'!D$11:D$21)*Population!D170</f>
        <v>-117544.08969964182</v>
      </c>
      <c r="BR170" s="4">
        <f>step*-SUM('By group'!E$11:E$21)*Population!E170</f>
        <v>-48402.611357233</v>
      </c>
      <c r="BS170" s="4">
        <f>step*-SUM('By group'!F$11:F$21)*Population!F170</f>
        <v>-14474.655534410334</v>
      </c>
      <c r="BT170" s="4">
        <f>step*-SUM('By group'!G$11:G$21)*Population!G170</f>
        <v>-6945.826074632032</v>
      </c>
      <c r="BU170" s="4">
        <f>step*-SUM('By group'!H$11:H$21)*Population!H170</f>
        <v>0</v>
      </c>
      <c r="BV170" s="4">
        <f>step*-SUM('By group'!I$11:I$21)*Population!I170</f>
        <v>0</v>
      </c>
      <c r="BW170" s="4">
        <f>step*-SUM('By group'!J$11:J$21)*Population!J170</f>
        <v>0</v>
      </c>
      <c r="BX170" s="4">
        <f>step*-SUM('By group'!K$11:K$21)*Population!K170</f>
        <v>0</v>
      </c>
      <c r="BY170" s="4">
        <f>step*-SUM('By group'!L$11:L$21)*Population!L170</f>
        <v>-2447.3954720693346</v>
      </c>
      <c r="BZ170" s="4">
        <f>step*-SUM('By group'!M$11:M$21)*Population!M170</f>
        <v>-1215.1432535747153</v>
      </c>
      <c r="CA170" s="4">
        <f>step*-SUM('By group'!N$11:N$21)*Population!N170</f>
        <v>0</v>
      </c>
      <c r="CB170" s="13">
        <f>-step*SUM(SCR!O170:AA170)*Population!O170</f>
        <v>-83150.602933697184</v>
      </c>
      <c r="CC170" s="4">
        <f>step*-SUM('By group'!P$11:P$21)*Population!P170</f>
        <v>-79724.679749981209</v>
      </c>
      <c r="CD170" s="4">
        <f>step*-SUM('By group'!Q$11:Q$21)*Population!Q170</f>
        <v>-58112.834022146591</v>
      </c>
      <c r="CE170" s="4">
        <f>step*-SUM('By group'!R$11:R$21)*Population!R170</f>
        <v>-23917.051118826439</v>
      </c>
      <c r="CF170" s="4">
        <f>step*-SUM('By group'!S$11:S$21)*Population!S170</f>
        <v>-7149.3940031764323</v>
      </c>
      <c r="CG170" s="4">
        <f>step*-SUM('By group'!T$11:T$21)*Population!T170</f>
        <v>-3429.6951830534408</v>
      </c>
      <c r="CH170" s="4">
        <f>step*-SUM('By group'!U$11:U$21)*Population!U170</f>
        <v>0</v>
      </c>
      <c r="CI170" s="4">
        <f>step*-SUM('By group'!V$11:V$21)*Population!V170</f>
        <v>0</v>
      </c>
      <c r="CJ170" s="4">
        <f>step*-SUM('By group'!W$11:W$21)*Population!W170</f>
        <v>0</v>
      </c>
      <c r="CK170" s="4">
        <f>step*-SUM('By group'!X$11:X$21)*Population!X170</f>
        <v>0</v>
      </c>
      <c r="CL170" s="4">
        <f>step*-SUM('By group'!Y$11:Y$21)*Population!Y170</f>
        <v>-1207.7750231062412</v>
      </c>
      <c r="CM170" s="4">
        <f>step*-SUM('By group'!Z$11:Z$21)*Population!Z170</f>
        <v>-599.30115538160123</v>
      </c>
      <c r="CN170" s="4">
        <f>step*-SUM('By group'!AA$11:AA$21)*Population!AA170</f>
        <v>0</v>
      </c>
      <c r="CO170" s="13">
        <f>-step*SUM(SCR!AB170:AN170)*Population!AB170</f>
        <v>-5888.7695788428973</v>
      </c>
      <c r="CP170" s="4">
        <f>step*-SUM('By group'!AC$11:AC$21)*Population!AC170</f>
        <v>-5656.4973010412423</v>
      </c>
      <c r="CQ170" s="4">
        <f>step*-SUM('By group'!AD$11:AD$21)*Population!AD170</f>
        <v>-4145.9255783326607</v>
      </c>
      <c r="CR170" s="4">
        <f>step*-SUM('By group'!AE$11:AE$21)*Population!AE170</f>
        <v>-1719.4278956444405</v>
      </c>
      <c r="CS170" s="4">
        <f>step*-SUM('By group'!AF$11:AF$21)*Population!AF170</f>
        <v>-516.96705207461025</v>
      </c>
      <c r="CT170" s="4">
        <f>step*-SUM('By group'!AG$11:AG$21)*Population!AG170</f>
        <v>-249.03573713349789</v>
      </c>
      <c r="CU170" s="4">
        <f>step*-SUM('By group'!AH$11:AH$21)*Population!AH170</f>
        <v>0</v>
      </c>
      <c r="CV170" s="4">
        <f>step*-SUM('By group'!AI$11:AI$21)*Population!AI170</f>
        <v>0</v>
      </c>
      <c r="CW170" s="4">
        <f>step*-SUM('By group'!AJ$11:AJ$21)*Population!AJ170</f>
        <v>0</v>
      </c>
      <c r="CX170" s="4">
        <f>step*-SUM('By group'!AK$11:AK$21)*Population!AK170</f>
        <v>0</v>
      </c>
      <c r="CY170" s="4">
        <f>step*-SUM('By group'!AL$11:AL$21)*Population!AL170</f>
        <v>-88.397636770457268</v>
      </c>
      <c r="CZ170" s="4">
        <f>step*-SUM('By group'!AM$11:AM$21)*Population!AM170</f>
        <v>-44.227152216489721</v>
      </c>
      <c r="DA170" s="4">
        <f>step*-SUM('By group'!AN$11:AN$21)*Population!AN170</f>
        <v>0</v>
      </c>
      <c r="DB170" s="13">
        <f>-step*SUM(SCR!AO170:BA170)*Population!AO170</f>
        <v>-19502.209174673622</v>
      </c>
      <c r="DC170" s="4">
        <f>step*-SUM('By group'!AP$11:AP$21)*Population!AP170</f>
        <v>-18699.955888454686</v>
      </c>
      <c r="DD170" s="4">
        <f>step*-SUM('By group'!AQ$11:AQ$21)*Population!AQ170</f>
        <v>-13632.812675437781</v>
      </c>
      <c r="DE170" s="4">
        <f>step*-SUM('By group'!AR$11:AR$21)*Population!AR170</f>
        <v>-5611.2217862284651</v>
      </c>
      <c r="DF170" s="4">
        <f>step*-SUM('By group'!AS$11:AS$21)*Population!AS170</f>
        <v>-1677.2698301516907</v>
      </c>
      <c r="DG170" s="4">
        <f>step*-SUM('By group'!AT$11:AT$21)*Population!AT170</f>
        <v>-804.52684066669656</v>
      </c>
      <c r="DH170" s="4">
        <f>step*-SUM('By group'!AU$11:AU$21)*Population!AU170</f>
        <v>0</v>
      </c>
      <c r="DI170" s="4">
        <f>step*-SUM('By group'!AV$11:AV$21)*Population!AV170</f>
        <v>0</v>
      </c>
      <c r="DJ170" s="4">
        <f>step*-SUM('By group'!AW$11:AW$21)*Population!AW170</f>
        <v>0</v>
      </c>
      <c r="DK170" s="4">
        <f>step*-SUM('By group'!AX$11:AX$21)*Population!AX170</f>
        <v>0</v>
      </c>
      <c r="DL170" s="4">
        <f>step*-SUM('By group'!AY$11:AY$21)*Population!AY170</f>
        <v>-283.18526604538323</v>
      </c>
      <c r="DM170" s="4">
        <f>step*-SUM('By group'!AZ$11:AZ$21)*Population!AZ170</f>
        <v>-140.40526470394829</v>
      </c>
      <c r="DN170" s="4">
        <f>step*-SUM('By group'!BA$11:BA$21)*Population!BA170</f>
        <v>0</v>
      </c>
      <c r="DO170" s="13">
        <f>-step*SUM(SCR!BB170:BN170)*Population!BB170</f>
        <v>-9085.7502038398197</v>
      </c>
      <c r="DP170" s="4">
        <f>step*-SUM('By group'!BC$11:BC$21)*Population!BC170</f>
        <v>-8559.1405378873114</v>
      </c>
      <c r="DQ170" s="4">
        <f>step*-SUM('By group'!BD$11:BD$21)*Population!BD170</f>
        <v>-5919.9964834773355</v>
      </c>
      <c r="DR170" s="4">
        <f>step*-SUM('By group'!BE$11:BE$21)*Population!BE170</f>
        <v>-2265.2582052984612</v>
      </c>
      <c r="DS170" s="4">
        <f>step*-SUM('By group'!BF$11:BF$21)*Population!BF170</f>
        <v>-640.41109414340463</v>
      </c>
      <c r="DT170" s="4">
        <f>step*-SUM('By group'!BG$11:BG$21)*Population!BG170</f>
        <v>-295.14044909428111</v>
      </c>
      <c r="DU170" s="4">
        <f>step*-SUM('By group'!BH$11:BH$21)*Population!BH170</f>
        <v>0</v>
      </c>
      <c r="DV170" s="4">
        <f>step*-SUM('By group'!BI$11:BI$21)*Population!BI170</f>
        <v>0</v>
      </c>
      <c r="DW170" s="4">
        <f>step*-SUM('By group'!BJ$11:BJ$21)*Population!BJ170</f>
        <v>0</v>
      </c>
      <c r="DX170" s="4">
        <f>step*-SUM('By group'!BK$11:BK$21)*Population!BK170</f>
        <v>0</v>
      </c>
      <c r="DY170" s="4">
        <f>step*-SUM('By group'!BL$11:BL$21)*Population!BL170</f>
        <v>-96.422600616152863</v>
      </c>
      <c r="DZ170" s="4">
        <f>step*-SUM('By group'!BM$11:BM$21)*Population!BM170</f>
        <v>-44.190444924978692</v>
      </c>
      <c r="EA170" s="4">
        <f>step*-SUM('By group'!BN$11:BN$21)*Population!BN170</f>
        <v>0</v>
      </c>
      <c r="EB170" s="52">
        <v>0</v>
      </c>
      <c r="EC170" s="4">
        <f t="shared" si="196"/>
        <v>168102.42911475289</v>
      </c>
      <c r="ED170" s="4">
        <f t="shared" si="196"/>
        <v>161196.6561839995</v>
      </c>
      <c r="EE170" s="4">
        <f t="shared" si="197"/>
        <v>117544.08969964182</v>
      </c>
      <c r="EF170" s="4">
        <f t="shared" si="198"/>
        <v>48402.611357233</v>
      </c>
      <c r="EG170" s="4">
        <f t="shared" si="199"/>
        <v>14474.655534410334</v>
      </c>
      <c r="EH170" s="4">
        <f t="shared" si="199"/>
        <v>6945.826074632032</v>
      </c>
      <c r="EI170" s="4">
        <v>0</v>
      </c>
      <c r="EJ170" s="4">
        <f t="shared" si="200"/>
        <v>0</v>
      </c>
      <c r="EK170" s="4">
        <f t="shared" si="201"/>
        <v>0</v>
      </c>
      <c r="EL170" s="4">
        <f t="shared" si="202"/>
        <v>0</v>
      </c>
      <c r="EM170" s="4">
        <f t="shared" si="203"/>
        <v>2447.3954720693346</v>
      </c>
      <c r="EN170" s="4">
        <f t="shared" si="204"/>
        <v>1215.1432535747153</v>
      </c>
      <c r="EO170" s="52">
        <v>0</v>
      </c>
      <c r="EP170" s="4">
        <f t="shared" si="205"/>
        <v>83150.602933697184</v>
      </c>
      <c r="EQ170" s="4">
        <f t="shared" si="206"/>
        <v>79724.679749981209</v>
      </c>
      <c r="ER170" s="4">
        <f t="shared" si="207"/>
        <v>58112.834022146591</v>
      </c>
      <c r="ES170" s="4">
        <f t="shared" si="208"/>
        <v>23917.051118826439</v>
      </c>
      <c r="ET170" s="4">
        <f t="shared" si="209"/>
        <v>7149.3940031764323</v>
      </c>
      <c r="EU170" s="4">
        <f t="shared" si="210"/>
        <v>3429.6951830534408</v>
      </c>
      <c r="EV170" s="4">
        <v>0</v>
      </c>
      <c r="EW170" s="4">
        <f t="shared" si="211"/>
        <v>0</v>
      </c>
      <c r="EX170" s="4">
        <f t="shared" si="212"/>
        <v>0</v>
      </c>
      <c r="EY170" s="4">
        <f t="shared" si="213"/>
        <v>0</v>
      </c>
      <c r="EZ170" s="4">
        <f t="shared" si="214"/>
        <v>1207.7750231062412</v>
      </c>
      <c r="FA170" s="4">
        <f t="shared" si="215"/>
        <v>599.30115538160123</v>
      </c>
      <c r="FB170" s="52">
        <v>0</v>
      </c>
      <c r="FC170" s="4">
        <f t="shared" si="216"/>
        <v>5888.7695788428973</v>
      </c>
      <c r="FD170" s="4">
        <f t="shared" si="217"/>
        <v>5656.4973010412423</v>
      </c>
      <c r="FE170" s="4">
        <f t="shared" si="218"/>
        <v>4145.9255783326607</v>
      </c>
      <c r="FF170" s="4">
        <f t="shared" si="219"/>
        <v>1719.4278956444405</v>
      </c>
      <c r="FG170" s="4">
        <f t="shared" si="220"/>
        <v>516.96705207461025</v>
      </c>
      <c r="FH170" s="4">
        <f t="shared" si="221"/>
        <v>249.03573713349789</v>
      </c>
      <c r="FI170" s="4">
        <v>0</v>
      </c>
      <c r="FJ170" s="4">
        <f t="shared" si="222"/>
        <v>0</v>
      </c>
      <c r="FK170" s="4">
        <f t="shared" si="223"/>
        <v>0</v>
      </c>
      <c r="FL170" s="4">
        <f t="shared" si="224"/>
        <v>0</v>
      </c>
      <c r="FM170" s="4">
        <f t="shared" si="225"/>
        <v>88.397636770457268</v>
      </c>
      <c r="FN170" s="9">
        <f t="shared" si="226"/>
        <v>44.227152216489721</v>
      </c>
      <c r="FO170" s="4">
        <v>0</v>
      </c>
      <c r="FP170" s="4">
        <f t="shared" si="227"/>
        <v>19502.209174673622</v>
      </c>
      <c r="FQ170" s="4">
        <f t="shared" si="228"/>
        <v>18699.955888454686</v>
      </c>
      <c r="FR170" s="4">
        <f t="shared" si="229"/>
        <v>13632.812675437781</v>
      </c>
      <c r="FS170" s="4">
        <f t="shared" si="230"/>
        <v>5611.2217862284651</v>
      </c>
      <c r="FT170" s="4">
        <f t="shared" si="231"/>
        <v>1677.2698301516907</v>
      </c>
      <c r="FU170" s="4">
        <f t="shared" si="232"/>
        <v>804.52684066669656</v>
      </c>
      <c r="FV170" s="4">
        <v>0</v>
      </c>
      <c r="FW170" s="4">
        <f t="shared" si="233"/>
        <v>0</v>
      </c>
      <c r="FX170" s="4">
        <f t="shared" si="234"/>
        <v>0</v>
      </c>
      <c r="FY170" s="4">
        <f t="shared" si="235"/>
        <v>0</v>
      </c>
      <c r="FZ170" s="4">
        <f t="shared" si="236"/>
        <v>283.18526604538323</v>
      </c>
      <c r="GA170" s="4">
        <f t="shared" si="237"/>
        <v>140.40526470394829</v>
      </c>
      <c r="GB170" s="4">
        <v>0</v>
      </c>
      <c r="GC170" s="4">
        <f t="shared" si="238"/>
        <v>9085.7502038398197</v>
      </c>
      <c r="GD170" s="4">
        <f t="shared" si="179"/>
        <v>8559.1405378873114</v>
      </c>
      <c r="GE170" s="4">
        <f t="shared" si="180"/>
        <v>5919.9964834773355</v>
      </c>
      <c r="GF170" s="4">
        <f t="shared" si="181"/>
        <v>2265.2582052984612</v>
      </c>
      <c r="GG170" s="4">
        <f t="shared" si="182"/>
        <v>640.41109414340463</v>
      </c>
      <c r="GH170" s="4">
        <f t="shared" si="183"/>
        <v>295.14044909428111</v>
      </c>
      <c r="GI170" s="4">
        <v>0</v>
      </c>
      <c r="GJ170" s="4">
        <f t="shared" si="239"/>
        <v>0</v>
      </c>
      <c r="GK170" s="4">
        <f t="shared" si="240"/>
        <v>0</v>
      </c>
      <c r="GL170" s="4">
        <f t="shared" si="184"/>
        <v>0</v>
      </c>
      <c r="GM170" s="4">
        <f t="shared" si="185"/>
        <v>96.422600616152863</v>
      </c>
      <c r="GN170" s="4">
        <f t="shared" si="186"/>
        <v>44.190444924978692</v>
      </c>
      <c r="GO170" s="52">
        <v>0</v>
      </c>
      <c r="GP170" s="4">
        <f>step*(-'By group'!C$32*Population!C170+'By group'!I$33*Population!I170)</f>
        <v>0</v>
      </c>
      <c r="GQ170" s="4">
        <f>step*(-'By group'!D$32*Population!D170+'By group'!J$33*Population!J170)</f>
        <v>0</v>
      </c>
      <c r="GR170" s="4">
        <f>step*(-'By group'!E$32*Population!E170+'By group'!K$33*Population!K170)</f>
        <v>0</v>
      </c>
      <c r="GS170" s="4">
        <f>step*(-'By group'!F$32*Population!F170+'By group'!L$33*Population!L170)</f>
        <v>-6013.6300311704999</v>
      </c>
      <c r="GT170" s="4">
        <f>step*(-'By group'!G$32*Population!G170+'By group'!M$33*Population!M170)</f>
        <v>-781.59358813904873</v>
      </c>
      <c r="GU170" s="4">
        <f>step*(-'By group'!H$32*Population!H170+'By group'!N$33*Population!N170)</f>
        <v>-683.8448610097895</v>
      </c>
      <c r="GV170" s="46">
        <f t="shared" si="241"/>
        <v>0</v>
      </c>
      <c r="GW170" s="14">
        <f t="shared" si="242"/>
        <v>0</v>
      </c>
      <c r="GX170" s="4">
        <f t="shared" si="243"/>
        <v>0</v>
      </c>
      <c r="GY170" s="4">
        <f t="shared" si="244"/>
        <v>6013.6300311704999</v>
      </c>
      <c r="GZ170" s="4">
        <f t="shared" si="245"/>
        <v>781.59358813904873</v>
      </c>
      <c r="HA170" s="4">
        <f t="shared" si="246"/>
        <v>683.8448610097895</v>
      </c>
      <c r="HB170" s="8">
        <v>0</v>
      </c>
      <c r="HC170" s="4">
        <f>step*(-'By group'!P$32*Population!P170+'By group'!V$33*Population!V170)</f>
        <v>0</v>
      </c>
      <c r="HD170" s="4">
        <f>step*(-'By group'!Q$32*Population!Q170+'By group'!W$33*Population!W170)</f>
        <v>0</v>
      </c>
      <c r="HE170" s="4">
        <f>step*(-'By group'!R$32*Population!R170+'By group'!X$33*Population!X170)</f>
        <v>0</v>
      </c>
      <c r="HF170" s="4">
        <f>step*(-'By group'!S$32*Population!S170+'By group'!Y$33*Population!Y170)</f>
        <v>-2970.8094900350957</v>
      </c>
      <c r="HG170" s="4">
        <f>step*(-'By group'!T$32*Population!T170+'By group'!Z$33*Population!Z170)</f>
        <v>-386.28845891988755</v>
      </c>
      <c r="HH170" s="4">
        <f>step*(-'By group'!U$32*Population!U170+'By group'!AA$33*Population!AA170)</f>
        <v>-337.81789611559452</v>
      </c>
      <c r="HI170" s="14">
        <f t="shared" si="247"/>
        <v>0</v>
      </c>
      <c r="HJ170" s="46">
        <f t="shared" si="248"/>
        <v>0</v>
      </c>
      <c r="HK170" s="4">
        <f t="shared" si="249"/>
        <v>0</v>
      </c>
      <c r="HL170" s="4">
        <f t="shared" si="250"/>
        <v>2970.8094900350957</v>
      </c>
      <c r="HM170" s="4">
        <f t="shared" si="251"/>
        <v>386.28845891988755</v>
      </c>
      <c r="HN170" s="9">
        <f t="shared" si="252"/>
        <v>337.81789611559452</v>
      </c>
      <c r="HO170" s="4">
        <v>0</v>
      </c>
      <c r="HP170" s="4">
        <f>step*(-'By group'!AC$32*Population!AC170+'By group'!AI$33*Population!AI170)</f>
        <v>0</v>
      </c>
      <c r="HQ170" s="4">
        <f>step*(-'By group'!AD$32*Population!AD170+'By group'!AJ$33*Population!AJ170)</f>
        <v>0</v>
      </c>
      <c r="HR170" s="4">
        <f>step*(-'By group'!AE$32*Population!AE170+'By group'!AK$33*Population!AK170)</f>
        <v>0</v>
      </c>
      <c r="HS170" s="4">
        <f>step*(-'By group'!AF$32*Population!AF170+'By group'!AL$33*Population!AL170)</f>
        <v>-214.28470765207649</v>
      </c>
      <c r="HT170" s="4">
        <f>step*(-'By group'!AG$32*Population!AG170+'By group'!AM$33*Population!AM170)</f>
        <v>-27.693571318454719</v>
      </c>
      <c r="HU170" s="4">
        <f>step*(-'By group'!AH$32*Population!AH170+'By group'!AN$33*Population!AN170)</f>
        <v>-24.382886918649298</v>
      </c>
      <c r="HV170" s="14">
        <f t="shared" si="253"/>
        <v>0</v>
      </c>
      <c r="HW170" s="46">
        <f t="shared" si="254"/>
        <v>0</v>
      </c>
      <c r="HX170" s="4">
        <f t="shared" si="255"/>
        <v>0</v>
      </c>
      <c r="HY170" s="4">
        <f t="shared" si="256"/>
        <v>214.28470765207649</v>
      </c>
      <c r="HZ170" s="4">
        <f t="shared" si="257"/>
        <v>27.693571318454719</v>
      </c>
      <c r="IA170" s="4">
        <f t="shared" si="258"/>
        <v>24.382886918649298</v>
      </c>
      <c r="IB170" s="8">
        <v>0</v>
      </c>
      <c r="IC170" s="4">
        <f>step*(-'By group'!AP$32*Population!AP170+'By group'!AV$33*Population!AV170)</f>
        <v>0</v>
      </c>
      <c r="ID170" s="4">
        <f>step*(-'By group'!AQ$32*Population!AQ170+'By group'!AW$33*Population!AW170)</f>
        <v>0</v>
      </c>
      <c r="IE170" s="4">
        <f>step*(-'By group'!AR$32*Population!AR170+'By group'!AX$33*Population!AX170)</f>
        <v>0</v>
      </c>
      <c r="IF170" s="4">
        <f>step*(-'By group'!AS$32*Population!AS170+'By group'!AY$33*Population!AY170)</f>
        <v>-697.04228205315371</v>
      </c>
      <c r="IG170" s="4">
        <f>step*(-'By group'!AT$32*Population!AT170+'By group'!AZ$33*Population!AZ170)</f>
        <v>-90.702735781365178</v>
      </c>
      <c r="IH170" s="4">
        <f>step*(-'By group'!AU$32*Population!AU170+'By group'!BA$33*Population!BA170)</f>
        <v>-79.348978923634377</v>
      </c>
      <c r="II170" s="14">
        <f t="shared" si="187"/>
        <v>0</v>
      </c>
      <c r="IJ170" s="4">
        <f t="shared" si="188"/>
        <v>0</v>
      </c>
      <c r="IK170" s="4">
        <f t="shared" si="259"/>
        <v>0</v>
      </c>
      <c r="IL170" s="4">
        <f t="shared" si="260"/>
        <v>697.04228205315371</v>
      </c>
      <c r="IM170" s="4">
        <f t="shared" si="261"/>
        <v>90.702735781365178</v>
      </c>
      <c r="IN170" s="4">
        <f t="shared" si="262"/>
        <v>79.348978923634377</v>
      </c>
      <c r="IO170" s="8">
        <v>0</v>
      </c>
      <c r="IP170" s="4">
        <f>step*(-'By group'!BC$32*Population!BC170+'By group'!BI$33*Population!BI170)</f>
        <v>0</v>
      </c>
      <c r="IQ170" s="4">
        <f>step*(-'By group'!BD$32*Population!BD170+'By group'!BJ$33*Population!BJ170)</f>
        <v>0</v>
      </c>
      <c r="IR170" s="4">
        <f>step*(-'By group'!BE$32*Population!BE170+'By group'!BK$33*Population!BK170)</f>
        <v>0</v>
      </c>
      <c r="IS170" s="4">
        <f>step*(-'By group'!BF$32*Population!BF170+'By group'!BL$33*Population!BL170)</f>
        <v>-271.99424676362588</v>
      </c>
      <c r="IT170" s="4">
        <f>step*(-'By group'!BG$32*Population!BG170+'By group'!BM$33*Population!BM170)</f>
        <v>-36.932867356366877</v>
      </c>
      <c r="IU170" s="4">
        <f>step*(-'By group'!BH$32*Population!BH170+'By group'!BN$33*Population!BN170)</f>
        <v>-30.22482164613486</v>
      </c>
      <c r="IV170" s="14">
        <f t="shared" si="189"/>
        <v>0</v>
      </c>
      <c r="IW170" s="4">
        <f t="shared" si="190"/>
        <v>0</v>
      </c>
      <c r="IX170" s="4">
        <f t="shared" si="191"/>
        <v>0</v>
      </c>
      <c r="IY170" s="4">
        <f t="shared" si="192"/>
        <v>271.99424676362588</v>
      </c>
      <c r="IZ170" s="4">
        <f t="shared" si="193"/>
        <v>36.932867356366877</v>
      </c>
      <c r="JA170" s="4">
        <f t="shared" si="194"/>
        <v>30.22482164613486</v>
      </c>
      <c r="JB170" s="75">
        <f>step*(+prop_idu_male*'By group'!BB$9*Population!BB170-'By group'!B$8*Population!B170)</f>
        <v>-1176.4398311627692</v>
      </c>
      <c r="JC170" s="46">
        <f>step*(+prop_idu_male*'By group'!BC$9*Population!BC170-'By group'!C$8*Population!C170)</f>
        <v>-7.0327359446534974</v>
      </c>
      <c r="JD170" s="46">
        <f>step*(+prop_idu_male*'By group'!BD$9*Population!BD170-'By group'!D$8*Population!D170)</f>
        <v>-20.667219627859243</v>
      </c>
      <c r="JE170" s="46">
        <f>step*(+prop_idu_male*'By group'!BE$9*Population!BE170-'By group'!E$8*Population!E170)</f>
        <v>-21.482995832258347</v>
      </c>
      <c r="JF170" s="46">
        <f>step*(+prop_idu_male*'By group'!BF$9*Population!BF170-'By group'!F$8*Population!F170)</f>
        <v>-6.4688344542330825</v>
      </c>
      <c r="JG170" s="46">
        <f>step*(+prop_idu_male*'By group'!BG$9*Population!BG170-'By group'!G$8*Population!G170)</f>
        <v>-1.2474977993611516</v>
      </c>
      <c r="JH170" s="46">
        <f>step*(+prop_idu_male*'By group'!BH$9*Population!BH170-'By group'!H$8*Population!H170)</f>
        <v>-1.0577695295660268</v>
      </c>
      <c r="JI170" s="46">
        <f>step*(+prop_idu_male*'By group'!BI$9*Population!BI170-'By group'!I$8*Population!I170)</f>
        <v>0</v>
      </c>
      <c r="JJ170" s="46">
        <f>step*(+prop_idu_male*'By group'!BJ$9*Population!BJ170-'By group'!J$8*Population!J170)</f>
        <v>0</v>
      </c>
      <c r="JK170" s="46">
        <f>step*(+prop_idu_male*'By group'!BK$9*Population!BK170-'By group'!K$8*Population!K170)</f>
        <v>0</v>
      </c>
      <c r="JL170" s="46">
        <f>step*(+prop_idu_male*'By group'!BL$9*Population!BL170-'By group'!L$8*Population!L170)</f>
        <v>-2.2159812305905677</v>
      </c>
      <c r="JM170" s="46">
        <f>step*(+prop_idu_male*'By group'!BM$9*Population!BM170-'By group'!M$8*Population!M170)</f>
        <v>-1.1090861857547665</v>
      </c>
      <c r="JN170" s="46">
        <f>step*(+prop_idu_male*'By group'!BN$9*Population!BN170-'By group'!N$8*Population!N170)</f>
        <v>-0.89292848101392197</v>
      </c>
      <c r="JO170" s="45">
        <f>step*(+(1-prop_idu_male)*'By group'!BB$9*Population!BB170-'By group'!O$8*Population!O170-'By group'!O$6*Population!O170+'By group'!AB$7*Population!AB170)</f>
        <v>-8806.5020258751611</v>
      </c>
      <c r="JP170" s="46">
        <f>step*(+(1-prop_idu_male)*'By group'!BC$9*Population!BC170-'By group'!P$8*Population!P170-'By group'!P$6*Population!P170+'By group'!AC$7*Population!AC170)</f>
        <v>-13.505620443753697</v>
      </c>
      <c r="JQ170" s="46">
        <f>step*(+(1-prop_idu_male)*'By group'!BD$9*Population!BD170-'By group'!Q$8*Population!Q170-'By group'!Q$6*Population!Q170+'By group'!AD$7*Population!AD170)</f>
        <v>-39.188312269661324</v>
      </c>
      <c r="JR170" s="46">
        <f>step*(+(1-prop_idu_male)*'By group'!BE$9*Population!BE170-'By group'!R$8*Population!R170-'By group'!R$6*Population!R170+'By group'!AE$7*Population!AE170)</f>
        <v>-40.044404063191983</v>
      </c>
      <c r="JS170" s="46">
        <f>step*(+(1-prop_idu_male)*'By group'!BF$9*Population!BF170-'By group'!S$8*Population!S170-'By group'!S$6*Population!S170+'By group'!AF$7*Population!AF170)</f>
        <v>-11.906579381009232</v>
      </c>
      <c r="JT170" s="46">
        <f>step*(+(1-prop_idu_male)*'By group'!BG$9*Population!BG170-'By group'!T$8*Population!T170-'By group'!T$6*Population!T170+'By group'!AG$7*Population!AG170)</f>
        <v>-2.2757990310485239</v>
      </c>
      <c r="JU170" s="46">
        <f>step*(+(1-prop_idu_male)*'By group'!BH$9*Population!BH170-'By group'!U$8*Population!U170-'By group'!U$6*Population!U170+'By group'!AH$7*Population!AH170)</f>
        <v>-1.9005267030412445</v>
      </c>
      <c r="JV170" s="46">
        <f>step*(+(1-prop_idu_male)*'By group'!BI$9*Population!BI170-'By group'!V$8*Population!V170-'By group'!V$6*Population!V170+'By group'!AI$7*Population!AI170)</f>
        <v>0</v>
      </c>
      <c r="JW170" s="46">
        <f>step*(+(1-prop_idu_male)*'By group'!BJ$9*Population!BJ170-'By group'!W$8*Population!W170-'By group'!W$6*Population!W170+'By group'!AJ$7*Population!AJ170)</f>
        <v>0</v>
      </c>
      <c r="JX170" s="46">
        <f>step*(+(1-prop_idu_male)*'By group'!BK$9*Population!BK170-'By group'!X$8*Population!X170-'By group'!X$6*Population!X170+'By group'!AK$7*Population!AK170)</f>
        <v>0</v>
      </c>
      <c r="JY170" s="46">
        <f>step*(+(1-prop_idu_male)*'By group'!BL$9*Population!BL170-'By group'!Y$8*Population!Y170-'By group'!Y$6*Population!Y170+'By group'!AL$7*Population!AL170)</f>
        <v>-3.976689762851132</v>
      </c>
      <c r="JZ170" s="46">
        <f>step*(+(1-prop_idu_male)*'By group'!BM$9*Population!BM170-'By group'!Z$8*Population!Z170-'By group'!Z$6*Population!Z170+'By group'!AM$7*Population!AM170)</f>
        <v>-1.9572362098917346</v>
      </c>
      <c r="KA170" s="76">
        <f>step*(+(1-prop_idu_male)*'By group'!BN$9*Population!BN170-'By group'!AA$8*Population!AA170-'By group'!AA$6*Population!AA170+'By group'!AN$7*Population!AN170)</f>
        <v>-1.5461613383044552</v>
      </c>
      <c r="KB170" s="46">
        <f>step*(+'By group'!O$6*Population!O170-'By group'!AB$7*Population!AB170)</f>
        <v>7535.8264370021279</v>
      </c>
      <c r="KC170" s="46">
        <f>step*(+'By group'!P$6*Population!P170-'By group'!AC$7*Population!AC170)</f>
        <v>9.7761606723912546</v>
      </c>
      <c r="KD170" s="46">
        <f>step*(+'By group'!Q$6*Population!Q170-'By group'!AD$7*Population!AD170)</f>
        <v>28.276145043249286</v>
      </c>
      <c r="KE170" s="46">
        <f>step*(+'By group'!R$6*Population!R170-'By group'!AE$7*Population!AE170)</f>
        <v>28.765455965368297</v>
      </c>
      <c r="KF170" s="46">
        <f>step*(+'By group'!S$6*Population!S170-'By group'!AF$7*Population!AF170)</f>
        <v>8.5240057076640365</v>
      </c>
      <c r="KG170" s="46">
        <f>step*(+'By group'!T$6*Population!T170-'By group'!AG$7*Population!AG170)</f>
        <v>1.6252768483291495</v>
      </c>
      <c r="KH170" s="46">
        <f>step*(+'By group'!U$6*Population!U170-'By group'!AH$7*Population!AH170)</f>
        <v>1.351437780515754</v>
      </c>
      <c r="KI170" s="46">
        <f>step*(+'By group'!V$6*Population!V170-'By group'!AI$7*Population!AI170)</f>
        <v>0</v>
      </c>
      <c r="KJ170" s="46">
        <f>step*(+'By group'!W$6*Population!W170-'By group'!AJ$7*Population!AJ170)</f>
        <v>0</v>
      </c>
      <c r="KK170" s="46">
        <f>step*(+'By group'!X$6*Population!X170-'By group'!AK$7*Population!AK170)</f>
        <v>0</v>
      </c>
      <c r="KL170" s="46">
        <f>step*(+'By group'!Y$6*Population!Y170-'By group'!AL$7*Population!AL170)</f>
        <v>2.8267683001145825</v>
      </c>
      <c r="KM170" s="46">
        <f>step*(+'By group'!Z$6*Population!Z170-'By group'!AM$7*Population!AM170)</f>
        <v>1.3844493214651203</v>
      </c>
      <c r="KN170" s="46">
        <f>step*(+'By group'!AA$6*Population!AA170-'By group'!AN$7*Population!AN170)</f>
        <v>1.0873494995093025</v>
      </c>
      <c r="KO170" s="45">
        <v>0</v>
      </c>
      <c r="KP170" s="46">
        <v>0</v>
      </c>
      <c r="KQ170" s="46">
        <v>0</v>
      </c>
      <c r="KR170" s="46">
        <v>0</v>
      </c>
      <c r="KS170" s="46">
        <v>0</v>
      </c>
      <c r="KT170" s="46">
        <v>0</v>
      </c>
      <c r="KU170" s="46">
        <v>0</v>
      </c>
      <c r="KV170" s="46">
        <v>0</v>
      </c>
      <c r="KW170" s="46">
        <v>0</v>
      </c>
      <c r="KX170" s="46">
        <v>0</v>
      </c>
      <c r="KY170" s="46">
        <v>0</v>
      </c>
      <c r="KZ170" s="46">
        <v>0</v>
      </c>
      <c r="LA170" s="46">
        <v>0</v>
      </c>
      <c r="LB170" s="188">
        <f>step*(-'By group'!BB$9*Population!BB170+'By group'!B$8*Population!B170+'By group'!O$8*Population!O170)</f>
        <v>2447.1154200358023</v>
      </c>
      <c r="LC170" s="189">
        <f>step*(-'By group'!BC$9*Population!BC170+'By group'!C$8*Population!C170+'By group'!P$8*Population!P170)</f>
        <v>10.762195716015938</v>
      </c>
      <c r="LD170" s="189">
        <f>step*(-'By group'!BD$9*Population!BD170+'By group'!D$8*Population!D170+'By group'!Q$8*Population!Q170)</f>
        <v>31.579386854271281</v>
      </c>
      <c r="LE170" s="189">
        <f>step*(-'By group'!BE$9*Population!BE170+'By group'!E$8*Population!E170+'By group'!R$8*Population!R170)</f>
        <v>32.761943930082026</v>
      </c>
      <c r="LF170" s="189">
        <f>step*(-'By group'!BF$9*Population!BF170+'By group'!F$8*Population!F170+'By group'!S$8*Population!S170)</f>
        <v>9.8514081275782761</v>
      </c>
      <c r="LG170" s="189">
        <f>step*(-'By group'!BG$9*Population!BG170+'By group'!G$8*Population!G170+'By group'!T$8*Population!T170)</f>
        <v>1.8980199820805259</v>
      </c>
      <c r="LH170" s="189">
        <f>step*(-'By group'!BH$9*Population!BH170+'By group'!H$8*Population!H170+'By group'!U$8*Population!U170)</f>
        <v>1.606858452091517</v>
      </c>
      <c r="LI170" s="189">
        <f>step*(-'By group'!BI$9*Population!BI170+'By group'!I$8*Population!I170+'By group'!V$8*Population!V170)</f>
        <v>0</v>
      </c>
      <c r="LJ170" s="189">
        <f>step*(-'By group'!BJ$9*Population!BJ170+'By group'!J$8*Population!J170+'By group'!W$8*Population!W170)</f>
        <v>0</v>
      </c>
      <c r="LK170" s="189">
        <f>step*(-'By group'!BK$9*Population!BK170+'By group'!K$8*Population!K170+'By group'!X$8*Population!X170)</f>
        <v>0</v>
      </c>
      <c r="LL170" s="189">
        <f>step*(-'By group'!BL$9*Population!BL170+'By group'!L$8*Population!L170+'By group'!Y$8*Population!Y170)</f>
        <v>3.3659026933271172</v>
      </c>
      <c r="LM170" s="189">
        <f>step*(-'By group'!BM$9*Population!BM170+'By group'!M$8*Population!M170+'By group'!Z$8*Population!Z170)</f>
        <v>1.6818730741813805</v>
      </c>
      <c r="LN170" s="189">
        <f>step*(-'By group'!BN$9*Population!BN170+'By group'!N$8*Population!N170+'By group'!AA$8*Population!AA170)</f>
        <v>1.3517403198090747</v>
      </c>
    </row>
    <row r="171" spans="1:326" x14ac:dyDescent="0.25">
      <c r="A171">
        <f t="shared" si="263"/>
        <v>83.5</v>
      </c>
      <c r="B171" s="52">
        <f>step*((-'By group'!B$4-'By group'!B$5-'By group'!B$22)*Population!B171+'By group'!B$3*Population!$BO171)</f>
        <v>235696.05799387244</v>
      </c>
      <c r="C171" s="4">
        <f>step*((-'By group'!C$4-'By group'!C$5-'By group'!C$22)*Population!C171+'By group'!C$3*Population!$BO171)</f>
        <v>-6465.9012052579292</v>
      </c>
      <c r="D171" s="4">
        <f>step*((-'By group'!D$4-'By group'!D$5-'By group'!D$22)*Population!D171+'By group'!D$3*Population!$BO171)</f>
        <v>-42434.314719428337</v>
      </c>
      <c r="E171" s="4">
        <f>step*((-'By group'!E$4-'By group'!E$5-'By group'!E$22)*Population!E171+'By group'!E$3*Population!$BO171)</f>
        <v>-67953.543422629242</v>
      </c>
      <c r="F171" s="4">
        <f>step*((-'By group'!F$4-'By group'!F$5-'By group'!F$22)*Population!F171+'By group'!F$3*Population!$BO171)</f>
        <v>-27578.987689325109</v>
      </c>
      <c r="G171" s="4">
        <f>step*((-'By group'!G$4-'By group'!G$5-'By group'!G$22)*Population!G171+'By group'!G$3*Population!$BO171)</f>
        <v>-6686.7119137731052</v>
      </c>
      <c r="H171" s="4">
        <f>step*((-'By group'!H$4-'By group'!H$5-'By group'!H$22)*Population!H171+'By group'!H$3*Population!$BO171)</f>
        <v>-6212.6038315636924</v>
      </c>
      <c r="I171" s="4">
        <f>step*((-'By group'!I$4-'By group'!I$5-'By group'!I$22)*Population!I171+'By group'!I$3*Population!$BO171)</f>
        <v>0</v>
      </c>
      <c r="J171" s="4">
        <f>step*((-'By group'!J$4-'By group'!J$5-'By group'!J$22)*Population!J171+'By group'!J$3*Population!$BO171)</f>
        <v>0</v>
      </c>
      <c r="K171" s="4">
        <f>step*((-'By group'!K$4-'By group'!K$5-'By group'!K$22)*Population!K171+'By group'!K$3*Population!$BO171)</f>
        <v>0</v>
      </c>
      <c r="L171" s="4">
        <f>step*((-'By group'!L$4-'By group'!L$5-'By group'!L$22)*Population!L171+'By group'!L$3*Population!$BO171)</f>
        <v>-3435.9902050852138</v>
      </c>
      <c r="M171" s="4">
        <f>step*((-'By group'!M$4-'By group'!M$5-'By group'!M$22)*Population!M171+'By group'!M$3*Population!$BO171)</f>
        <v>-1949.7098068978139</v>
      </c>
      <c r="N171" s="4">
        <f>step*((-'By group'!N$4-'By group'!N$5-'By group'!N$22)*Population!N171+'By group'!N$3*Population!$BO171)</f>
        <v>-1848.4317600774693</v>
      </c>
      <c r="O171" s="8">
        <f>step*((-'By group'!O$4-'By group'!O$5-'By group'!O$22)*Population!O171+'By group'!O$3*Population!$BO171)</f>
        <v>163318.54666912428</v>
      </c>
      <c r="P171" s="4">
        <f>step*((-'By group'!P$4-'By group'!P$5-'By group'!P$22)*Population!P171+'By group'!P$3*Population!$BO171)</f>
        <v>-3197.9244049301674</v>
      </c>
      <c r="Q171" s="4">
        <f>step*((-'By group'!Q$4-'By group'!Q$5-'By group'!Q$22)*Population!Q171+'By group'!Q$3*Population!$BO171)</f>
        <v>-20979.303593056069</v>
      </c>
      <c r="R171" s="4">
        <f>step*((-'By group'!R$4-'By group'!R$5-'By group'!R$22)*Population!R171+'By group'!R$3*Population!$BO171)</f>
        <v>-33577.932936963007</v>
      </c>
      <c r="S171" s="4">
        <f>step*((-'By group'!S$4-'By group'!S$5-'By group'!S$22)*Population!S171+'By group'!S$3*Population!$BO171)</f>
        <v>-13622.056169672967</v>
      </c>
      <c r="T171" s="4">
        <f>step*((-'By group'!T$4-'By group'!T$5-'By group'!T$22)*Population!T171+'By group'!T$3*Population!$BO171)</f>
        <v>-3301.7779004770832</v>
      </c>
      <c r="U171" s="4">
        <f>step*((-'By group'!U$4-'By group'!U$5-'By group'!U$22)*Population!U171+'By group'!U$3*Population!$BO171)</f>
        <v>-3066.0492182739395</v>
      </c>
      <c r="V171" s="4">
        <f>step*((-'By group'!V$4-'By group'!V$5-'By group'!V$22)*Population!V171+'By group'!V$3*Population!$BO171)</f>
        <v>0</v>
      </c>
      <c r="W171" s="4">
        <f>step*((-'By group'!W$4-'By group'!W$5-'By group'!W$22)*Population!W171+'By group'!W$3*Population!$BO171)</f>
        <v>0</v>
      </c>
      <c r="X171" s="4">
        <f>step*((-'By group'!X$4-'By group'!X$5-'By group'!X$22)*Population!X171+'By group'!X$3*Population!$BO171)</f>
        <v>0</v>
      </c>
      <c r="Y171" s="4">
        <f>step*((-'By group'!Y$4-'By group'!Y$5-'By group'!Y$22)*Population!Y171+'By group'!Y$3*Population!$BO171)</f>
        <v>-1695.6571244859463</v>
      </c>
      <c r="Z171" s="4">
        <f>step*((-'By group'!Z$4-'By group'!Z$5-'By group'!Z$22)*Population!Z171+'By group'!Z$3*Population!$BO171)</f>
        <v>-961.5957079564879</v>
      </c>
      <c r="AA171" s="4">
        <f>step*((-'By group'!AA$4-'By group'!AA$5-'By group'!AA$22)*Population!AA171+'By group'!AA$3*Population!$BO171)</f>
        <v>-910.98692994690919</v>
      </c>
      <c r="AB171" s="8">
        <f>step*((-'By group'!AB$4-'By group'!AB$5-'By group'!AB$22)*Population!AB171+'By group'!AB$3*Population!$BO171)</f>
        <v>-1544.5873187599527</v>
      </c>
      <c r="AC171" s="4">
        <f>step*((-'By group'!AC$4-'By group'!AC$5-'By group'!AC$22)*Population!AC171+'By group'!AC$3*Population!$BO171)</f>
        <v>-226.89143389894559</v>
      </c>
      <c r="AD171" s="4">
        <f>step*((-'By group'!AD$4-'By group'!AD$5-'By group'!AD$22)*Population!AD171+'By group'!AD$3*Population!$BO171)</f>
        <v>-1496.7015275594442</v>
      </c>
      <c r="AE171" s="4">
        <f>step*((-'By group'!AE$4-'By group'!AE$5-'By group'!AE$22)*Population!AE171+'By group'!AE$3*Population!$BO171)</f>
        <v>-2413.9280257674086</v>
      </c>
      <c r="AF171" s="4">
        <f>step*((-'By group'!AF$4-'By group'!AF$5-'By group'!AF$22)*Population!AF171+'By group'!AF$3*Population!$BO171)</f>
        <v>-984.98532005165464</v>
      </c>
      <c r="AG171" s="4">
        <f>step*((-'By group'!AG$4-'By group'!AG$5-'By group'!AG$22)*Population!AG171+'By group'!AG$3*Population!$BO171)</f>
        <v>-239.74359872563693</v>
      </c>
      <c r="AH171" s="4">
        <f>step*((-'By group'!AH$4-'By group'!AH$5-'By group'!AH$22)*Population!AH171+'By group'!AH$3*Population!$BO171)</f>
        <v>-224.26526405619498</v>
      </c>
      <c r="AI171" s="4">
        <f>step*((-'By group'!AI$4-'By group'!AI$5-'By group'!AI$22)*Population!AI171+'By group'!AI$3*Population!$BO171)</f>
        <v>0</v>
      </c>
      <c r="AJ171" s="4">
        <f>step*((-'By group'!AJ$4-'By group'!AJ$5-'By group'!AJ$22)*Population!AJ171+'By group'!AJ$3*Population!$BO171)</f>
        <v>0</v>
      </c>
      <c r="AK171" s="4">
        <f>step*((-'By group'!AK$4-'By group'!AK$5-'By group'!AK$22)*Population!AK171+'By group'!AK$3*Population!$BO171)</f>
        <v>0</v>
      </c>
      <c r="AL171" s="4">
        <f>step*((-'By group'!AL$4-'By group'!AL$5-'By group'!AL$22)*Population!AL171+'By group'!AL$3*Population!$BO171)</f>
        <v>-124.10369181785674</v>
      </c>
      <c r="AM171" s="4">
        <f>step*((-'By group'!AM$4-'By group'!AM$5-'By group'!AM$22)*Population!AM171+'By group'!AM$3*Population!$BO171)</f>
        <v>-70.962248478183852</v>
      </c>
      <c r="AN171" s="4">
        <f>step*((-'By group'!AN$4-'By group'!AN$5-'By group'!AN$22)*Population!AN171+'By group'!AN$3*Population!$BO171)</f>
        <v>-67.880203277984421</v>
      </c>
      <c r="AO171" s="8">
        <f>step*((-'By group'!AO$4-'By group'!AO$5-'By group'!AO$22)*Population!AO171+'By group'!AO$3*Population!$BO171)</f>
        <v>21924.770072648556</v>
      </c>
      <c r="AP171" s="4">
        <f>step*((-'By group'!AP$4-'By group'!AP$5-'By group'!AP$22)*Population!AP171+'By group'!AP$3*Population!$BO171)</f>
        <v>-750.16843756541743</v>
      </c>
      <c r="AQ171" s="4">
        <f>step*((-'By group'!AQ$4-'By group'!AQ$5-'By group'!AQ$22)*Population!AQ171+'By group'!AQ$3*Population!$BO171)</f>
        <v>-4922.1523216449377</v>
      </c>
      <c r="AR171" s="4">
        <f>step*((-'By group'!AR$4-'By group'!AR$5-'By group'!AR$22)*Population!AR171+'By group'!AR$3*Population!$BO171)</f>
        <v>-7878.9337551083763</v>
      </c>
      <c r="AS171" s="4">
        <f>step*((-'By group'!AS$4-'By group'!AS$5-'By group'!AS$22)*Population!AS171+'By group'!AS$3*Population!$BO171)</f>
        <v>-3196.3311066679394</v>
      </c>
      <c r="AT171" s="4">
        <f>step*((-'By group'!AT$4-'By group'!AT$5-'By group'!AT$22)*Population!AT171+'By group'!AT$3*Population!$BO171)</f>
        <v>-774.67244383929278</v>
      </c>
      <c r="AU171" s="4">
        <f>step*((-'By group'!AU$4-'By group'!AU$5-'By group'!AU$22)*Population!AU171+'By group'!AU$3*Population!$BO171)</f>
        <v>-719.07846735898761</v>
      </c>
      <c r="AV171" s="4">
        <f>step*((-'By group'!AV$4-'By group'!AV$5-'By group'!AV$22)*Population!AV171+'By group'!AV$3*Population!$BO171)</f>
        <v>0</v>
      </c>
      <c r="AW171" s="4">
        <f>step*((-'By group'!AW$4-'By group'!AW$5-'By group'!AW$22)*Population!AW171+'By group'!AW$3*Population!$BO171)</f>
        <v>0</v>
      </c>
      <c r="AX171" s="4">
        <f>step*((-'By group'!AX$4-'By group'!AX$5-'By group'!AX$22)*Population!AX171+'By group'!AX$3*Population!$BO171)</f>
        <v>0</v>
      </c>
      <c r="AY171" s="4">
        <f>step*((-'By group'!AY$4-'By group'!AY$5-'By group'!AY$22)*Population!AY171+'By group'!AY$3*Population!$BO171)</f>
        <v>-397.67720751163296</v>
      </c>
      <c r="AZ171" s="4">
        <f>step*((-'By group'!AZ$4-'By group'!AZ$5-'By group'!AZ$22)*Population!AZ171+'By group'!AZ$3*Population!$BO171)</f>
        <v>-225.3551686140359</v>
      </c>
      <c r="BA171" s="4">
        <f>step*((-'By group'!BA$4-'By group'!BA$5-'By group'!BA$22)*Population!BA171+'By group'!BA$3*Population!$BO171)</f>
        <v>-213.15554096841731</v>
      </c>
      <c r="BB171" s="8">
        <f>step*((-'By group'!BB$4-'By group'!BB$5-'By group'!BB$22)*Population!BB171+'By group'!BB$3*Population!$BO171)</f>
        <v>6781.7634717042747</v>
      </c>
      <c r="BC171" s="4">
        <f>step*((-'By group'!BC$4-'By group'!BC$5-'By group'!BC$22)*Population!BC171+'By group'!BC$3*Population!$BO171)</f>
        <v>-514.97783803695586</v>
      </c>
      <c r="BD171" s="4">
        <f>step*((-'By group'!BD$4-'By group'!BD$5-'By group'!BD$22)*Population!BD171+'By group'!BD$3*Population!$BO171)</f>
        <v>-2612.0502014687922</v>
      </c>
      <c r="BE171" s="4">
        <f>step*((-'By group'!BE$4-'By group'!BE$5-'By group'!BE$22)*Population!BE171+'By group'!BE$3*Population!$BO171)</f>
        <v>-3634.507063458565</v>
      </c>
      <c r="BF171" s="4">
        <f>step*((-'By group'!BF$4-'By group'!BF$5-'By group'!BF$22)*Population!BF171+'By group'!BF$3*Population!$BO171)</f>
        <v>-1348.6099024128998</v>
      </c>
      <c r="BG171" s="4">
        <f>step*((-'By group'!BG$4-'By group'!BG$5-'By group'!BG$22)*Population!BG171+'By group'!BG$3*Population!$BO171)</f>
        <v>-307.80139701841637</v>
      </c>
      <c r="BH171" s="4">
        <f>step*((-'By group'!BH$4-'By group'!BH$5-'By group'!BH$22)*Population!BH171+'By group'!BH$3*Population!$BO171)</f>
        <v>-264.67633548184909</v>
      </c>
      <c r="BI171" s="4">
        <f>step*((-'By group'!BI$4-'By group'!BI$5-'By group'!BI$22)*Population!BI171+'By group'!BI$3*Population!$BO171)</f>
        <v>0</v>
      </c>
      <c r="BJ171" s="4">
        <f>step*((-'By group'!BJ$4-'By group'!BJ$5-'By group'!BJ$22)*Population!BJ171+'By group'!BJ$3*Population!$BO171)</f>
        <v>0</v>
      </c>
      <c r="BK171" s="4">
        <f>step*((-'By group'!BK$4-'By group'!BK$5-'By group'!BK$22)*Population!BK171+'By group'!BK$3*Population!$BO171)</f>
        <v>0</v>
      </c>
      <c r="BL171" s="4">
        <f>step*((-'By group'!BL$4-'By group'!BL$5-'By group'!BL$22)*Population!BL171+'By group'!BL$3*Population!$BO171)</f>
        <v>-174.04459920493039</v>
      </c>
      <c r="BM171" s="4">
        <f>step*((-'By group'!BM$4-'By group'!BM$5-'By group'!BM$22)*Population!BM171+'By group'!BM$3*Population!$BO171)</f>
        <v>-88.627490477133875</v>
      </c>
      <c r="BN171" s="4">
        <f>step*((-'By group'!BN$4-'By group'!BN$5-'By group'!BN$22)*Population!BN171+'By group'!BN$3*Population!$BO171)</f>
        <v>-74.177009826051588</v>
      </c>
      <c r="BO171" s="71">
        <f>-step*SUM(SCR!B171:N171)*Population!B171</f>
        <v>-168572.52036346632</v>
      </c>
      <c r="BP171" s="4">
        <f>step*-SUM('By group'!C$11:C$21)*Population!C171</f>
        <v>-161647.53013144823</v>
      </c>
      <c r="BQ171" s="4">
        <f>step*-SUM('By group'!D$11:D$21)*Population!D171</f>
        <v>-117873.09644285651</v>
      </c>
      <c r="BR171" s="4">
        <f>step*-SUM('By group'!E$11:E$21)*Population!E171</f>
        <v>-48538.245301878029</v>
      </c>
      <c r="BS171" s="4">
        <f>step*-SUM('By group'!F$11:F$21)*Population!F171</f>
        <v>-14515.256678592164</v>
      </c>
      <c r="BT171" s="4">
        <f>step*-SUM('By group'!G$11:G$21)*Population!G171</f>
        <v>-6965.3249101803176</v>
      </c>
      <c r="BU171" s="4">
        <f>step*-SUM('By group'!H$11:H$21)*Population!H171</f>
        <v>0</v>
      </c>
      <c r="BV171" s="4">
        <f>step*-SUM('By group'!I$11:I$21)*Population!I171</f>
        <v>0</v>
      </c>
      <c r="BW171" s="4">
        <f>step*-SUM('By group'!J$11:J$21)*Population!J171</f>
        <v>0</v>
      </c>
      <c r="BX171" s="4">
        <f>step*-SUM('By group'!K$11:K$21)*Population!K171</f>
        <v>0</v>
      </c>
      <c r="BY171" s="4">
        <f>step*-SUM('By group'!L$11:L$21)*Population!L171</f>
        <v>-2454.27871791801</v>
      </c>
      <c r="BZ171" s="4">
        <f>step*-SUM('By group'!M$11:M$21)*Population!M171</f>
        <v>-1218.5686293111337</v>
      </c>
      <c r="CA171" s="4">
        <f>step*-SUM('By group'!N$11:N$21)*Population!N171</f>
        <v>0</v>
      </c>
      <c r="CB171" s="13">
        <f>-step*SUM(SCR!O171:AA171)*Population!O171</f>
        <v>-83383.572001721288</v>
      </c>
      <c r="CC171" s="4">
        <f>step*-SUM('By group'!P$11:P$21)*Population!P171</f>
        <v>-79948.110123254184</v>
      </c>
      <c r="CD171" s="4">
        <f>step*-SUM('By group'!Q$11:Q$21)*Population!Q171</f>
        <v>-58275.843314044636</v>
      </c>
      <c r="CE171" s="4">
        <f>step*-SUM('By group'!R$11:R$21)*Population!R171</f>
        <v>-23984.237812116437</v>
      </c>
      <c r="CF171" s="4">
        <f>step*-SUM('By group'!S$11:S$21)*Population!S171</f>
        <v>-7169.5032471962986</v>
      </c>
      <c r="CG171" s="4">
        <f>step*-SUM('By group'!T$11:T$21)*Population!T171</f>
        <v>-3439.3519796636283</v>
      </c>
      <c r="CH171" s="4">
        <f>step*-SUM('By group'!U$11:U$21)*Population!U171</f>
        <v>0</v>
      </c>
      <c r="CI171" s="4">
        <f>step*-SUM('By group'!V$11:V$21)*Population!V171</f>
        <v>0</v>
      </c>
      <c r="CJ171" s="4">
        <f>step*-SUM('By group'!W$11:W$21)*Population!W171</f>
        <v>0</v>
      </c>
      <c r="CK171" s="4">
        <f>step*-SUM('By group'!X$11:X$21)*Population!X171</f>
        <v>0</v>
      </c>
      <c r="CL171" s="4">
        <f>step*-SUM('By group'!Y$11:Y$21)*Population!Y171</f>
        <v>-1211.1836603471045</v>
      </c>
      <c r="CM171" s="4">
        <f>step*-SUM('By group'!Z$11:Z$21)*Population!Z171</f>
        <v>-600.99731747280498</v>
      </c>
      <c r="CN171" s="4">
        <f>step*-SUM('By group'!AA$11:AA$21)*Population!AA171</f>
        <v>0</v>
      </c>
      <c r="CO171" s="13">
        <f>-step*SUM(SCR!AB171:AN171)*Population!AB171</f>
        <v>-5905.203745507486</v>
      </c>
      <c r="CP171" s="4">
        <f>step*-SUM('By group'!AC$11:AC$21)*Population!AC171</f>
        <v>-5672.2858474736395</v>
      </c>
      <c r="CQ171" s="4">
        <f>step*-SUM('By group'!AD$11:AD$21)*Population!AD171</f>
        <v>-4157.5042432206783</v>
      </c>
      <c r="CR171" s="4">
        <f>step*-SUM('By group'!AE$11:AE$21)*Population!AE171</f>
        <v>-1724.2343041195775</v>
      </c>
      <c r="CS171" s="4">
        <f>step*-SUM('By group'!AF$11:AF$21)*Population!AF171</f>
        <v>-518.41332634297612</v>
      </c>
      <c r="CT171" s="4">
        <f>step*-SUM('By group'!AG$11:AG$21)*Population!AG171</f>
        <v>-249.73291533920511</v>
      </c>
      <c r="CU171" s="4">
        <f>step*-SUM('By group'!AH$11:AH$21)*Population!AH171</f>
        <v>0</v>
      </c>
      <c r="CV171" s="4">
        <f>step*-SUM('By group'!AI$11:AI$21)*Population!AI171</f>
        <v>0</v>
      </c>
      <c r="CW171" s="4">
        <f>step*-SUM('By group'!AJ$11:AJ$21)*Population!AJ171</f>
        <v>0</v>
      </c>
      <c r="CX171" s="4">
        <f>step*-SUM('By group'!AK$11:AK$21)*Population!AK171</f>
        <v>0</v>
      </c>
      <c r="CY171" s="4">
        <f>step*-SUM('By group'!AL$11:AL$21)*Population!AL171</f>
        <v>-88.645494155611956</v>
      </c>
      <c r="CZ171" s="4">
        <f>step*-SUM('By group'!AM$11:AM$21)*Population!AM171</f>
        <v>-44.351405298864911</v>
      </c>
      <c r="DA171" s="4">
        <f>step*-SUM('By group'!AN$11:AN$21)*Population!AN171</f>
        <v>0</v>
      </c>
      <c r="DB171" s="13">
        <f>-step*SUM(SCR!AO171:BA171)*Population!AO171</f>
        <v>-19558.675847385632</v>
      </c>
      <c r="DC171" s="4">
        <f>step*-SUM('By group'!AP$11:AP$21)*Population!AP171</f>
        <v>-18754.210939135435</v>
      </c>
      <c r="DD171" s="4">
        <f>step*-SUM('By group'!AQ$11:AQ$21)*Population!AQ171</f>
        <v>-13672.645337902606</v>
      </c>
      <c r="DE171" s="4">
        <f>step*-SUM('By group'!AR$11:AR$21)*Population!AR171</f>
        <v>-5627.8098250774119</v>
      </c>
      <c r="DF171" s="4">
        <f>step*-SUM('By group'!AS$11:AS$21)*Population!AS171</f>
        <v>-1682.2795298252313</v>
      </c>
      <c r="DG171" s="4">
        <f>step*-SUM('By group'!AT$11:AT$21)*Population!AT171</f>
        <v>-806.95046233259654</v>
      </c>
      <c r="DH171" s="4">
        <f>step*-SUM('By group'!AU$11:AU$21)*Population!AU171</f>
        <v>0</v>
      </c>
      <c r="DI171" s="4">
        <f>step*-SUM('By group'!AV$11:AV$21)*Population!AV171</f>
        <v>0</v>
      </c>
      <c r="DJ171" s="4">
        <f>step*-SUM('By group'!AW$11:AW$21)*Population!AW171</f>
        <v>0</v>
      </c>
      <c r="DK171" s="4">
        <f>step*-SUM('By group'!AX$11:AX$21)*Population!AX171</f>
        <v>0</v>
      </c>
      <c r="DL171" s="4">
        <f>step*-SUM('By group'!AY$11:AY$21)*Population!AY171</f>
        <v>-284.05514822259494</v>
      </c>
      <c r="DM171" s="4">
        <f>step*-SUM('By group'!AZ$11:AZ$21)*Population!AZ171</f>
        <v>-140.84698038377243</v>
      </c>
      <c r="DN171" s="4">
        <f>step*-SUM('By group'!BA$11:BA$21)*Population!BA171</f>
        <v>0</v>
      </c>
      <c r="DO171" s="13">
        <f>-step*SUM(SCR!BB171:BN171)*Population!BB171</f>
        <v>-9111.0377272490859</v>
      </c>
      <c r="DP171" s="4">
        <f>step*-SUM('By group'!BC$11:BC$21)*Population!BC171</f>
        <v>-8582.9639672825961</v>
      </c>
      <c r="DQ171" s="4">
        <f>step*-SUM('By group'!BD$11:BD$21)*Population!BD171</f>
        <v>-5936.4777306108908</v>
      </c>
      <c r="DR171" s="4">
        <f>step*-SUM('By group'!BE$11:BE$21)*Population!BE171</f>
        <v>-2271.5669146616033</v>
      </c>
      <c r="DS171" s="4">
        <f>step*-SUM('By group'!BF$11:BF$21)*Population!BF171</f>
        <v>-642.19519162519055</v>
      </c>
      <c r="DT171" s="4">
        <f>step*-SUM('By group'!BG$11:BG$21)*Population!BG171</f>
        <v>-295.96288174847729</v>
      </c>
      <c r="DU171" s="4">
        <f>step*-SUM('By group'!BH$11:BH$21)*Population!BH171</f>
        <v>0</v>
      </c>
      <c r="DV171" s="4">
        <f>step*-SUM('By group'!BI$11:BI$21)*Population!BI171</f>
        <v>0</v>
      </c>
      <c r="DW171" s="4">
        <f>step*-SUM('By group'!BJ$11:BJ$21)*Population!BJ171</f>
        <v>0</v>
      </c>
      <c r="DX171" s="4">
        <f>step*-SUM('By group'!BK$11:BK$21)*Population!BK171</f>
        <v>0</v>
      </c>
      <c r="DY171" s="4">
        <f>step*-SUM('By group'!BL$11:BL$21)*Population!BL171</f>
        <v>-96.691444002739104</v>
      </c>
      <c r="DZ171" s="4">
        <f>step*-SUM('By group'!BM$11:BM$21)*Population!BM171</f>
        <v>-44.313745238566938</v>
      </c>
      <c r="EA171" s="4">
        <f>step*-SUM('By group'!BN$11:BN$21)*Population!BN171</f>
        <v>0</v>
      </c>
      <c r="EB171" s="52">
        <v>0</v>
      </c>
      <c r="EC171" s="4">
        <f t="shared" si="196"/>
        <v>168572.52036346632</v>
      </c>
      <c r="ED171" s="4">
        <f t="shared" si="196"/>
        <v>161647.53013144823</v>
      </c>
      <c r="EE171" s="4">
        <f t="shared" si="197"/>
        <v>117873.09644285651</v>
      </c>
      <c r="EF171" s="4">
        <f t="shared" si="198"/>
        <v>48538.245301878029</v>
      </c>
      <c r="EG171" s="4">
        <f t="shared" si="199"/>
        <v>14515.256678592164</v>
      </c>
      <c r="EH171" s="4">
        <f t="shared" si="199"/>
        <v>6965.3249101803176</v>
      </c>
      <c r="EI171" s="4">
        <v>0</v>
      </c>
      <c r="EJ171" s="4">
        <f t="shared" si="200"/>
        <v>0</v>
      </c>
      <c r="EK171" s="4">
        <f t="shared" si="201"/>
        <v>0</v>
      </c>
      <c r="EL171" s="4">
        <f t="shared" si="202"/>
        <v>0</v>
      </c>
      <c r="EM171" s="4">
        <f t="shared" si="203"/>
        <v>2454.27871791801</v>
      </c>
      <c r="EN171" s="4">
        <f t="shared" si="204"/>
        <v>1218.5686293111337</v>
      </c>
      <c r="EO171" s="52">
        <v>0</v>
      </c>
      <c r="EP171" s="4">
        <f t="shared" si="205"/>
        <v>83383.572001721288</v>
      </c>
      <c r="EQ171" s="4">
        <f t="shared" si="206"/>
        <v>79948.110123254184</v>
      </c>
      <c r="ER171" s="4">
        <f t="shared" si="207"/>
        <v>58275.843314044636</v>
      </c>
      <c r="ES171" s="4">
        <f t="shared" si="208"/>
        <v>23984.237812116437</v>
      </c>
      <c r="ET171" s="4">
        <f t="shared" si="209"/>
        <v>7169.5032471962986</v>
      </c>
      <c r="EU171" s="4">
        <f t="shared" si="210"/>
        <v>3439.3519796636283</v>
      </c>
      <c r="EV171" s="4">
        <v>0</v>
      </c>
      <c r="EW171" s="4">
        <f t="shared" si="211"/>
        <v>0</v>
      </c>
      <c r="EX171" s="4">
        <f t="shared" si="212"/>
        <v>0</v>
      </c>
      <c r="EY171" s="4">
        <f t="shared" si="213"/>
        <v>0</v>
      </c>
      <c r="EZ171" s="4">
        <f t="shared" si="214"/>
        <v>1211.1836603471045</v>
      </c>
      <c r="FA171" s="4">
        <f t="shared" si="215"/>
        <v>600.99731747280498</v>
      </c>
      <c r="FB171" s="52">
        <v>0</v>
      </c>
      <c r="FC171" s="4">
        <f t="shared" si="216"/>
        <v>5905.203745507486</v>
      </c>
      <c r="FD171" s="4">
        <f t="shared" si="217"/>
        <v>5672.2858474736395</v>
      </c>
      <c r="FE171" s="4">
        <f t="shared" si="218"/>
        <v>4157.5042432206783</v>
      </c>
      <c r="FF171" s="4">
        <f t="shared" si="219"/>
        <v>1724.2343041195775</v>
      </c>
      <c r="FG171" s="4">
        <f t="shared" si="220"/>
        <v>518.41332634297612</v>
      </c>
      <c r="FH171" s="4">
        <f t="shared" si="221"/>
        <v>249.73291533920511</v>
      </c>
      <c r="FI171" s="4">
        <v>0</v>
      </c>
      <c r="FJ171" s="4">
        <f t="shared" si="222"/>
        <v>0</v>
      </c>
      <c r="FK171" s="4">
        <f t="shared" si="223"/>
        <v>0</v>
      </c>
      <c r="FL171" s="4">
        <f t="shared" si="224"/>
        <v>0</v>
      </c>
      <c r="FM171" s="4">
        <f t="shared" si="225"/>
        <v>88.645494155611956</v>
      </c>
      <c r="FN171" s="9">
        <f t="shared" si="226"/>
        <v>44.351405298864911</v>
      </c>
      <c r="FO171" s="4">
        <v>0</v>
      </c>
      <c r="FP171" s="4">
        <f t="shared" si="227"/>
        <v>19558.675847385632</v>
      </c>
      <c r="FQ171" s="4">
        <f t="shared" si="228"/>
        <v>18754.210939135435</v>
      </c>
      <c r="FR171" s="4">
        <f t="shared" si="229"/>
        <v>13672.645337902606</v>
      </c>
      <c r="FS171" s="4">
        <f t="shared" si="230"/>
        <v>5627.8098250774119</v>
      </c>
      <c r="FT171" s="4">
        <f t="shared" si="231"/>
        <v>1682.2795298252313</v>
      </c>
      <c r="FU171" s="4">
        <f t="shared" si="232"/>
        <v>806.95046233259654</v>
      </c>
      <c r="FV171" s="4">
        <v>0</v>
      </c>
      <c r="FW171" s="4">
        <f t="shared" si="233"/>
        <v>0</v>
      </c>
      <c r="FX171" s="4">
        <f t="shared" si="234"/>
        <v>0</v>
      </c>
      <c r="FY171" s="4">
        <f t="shared" si="235"/>
        <v>0</v>
      </c>
      <c r="FZ171" s="4">
        <f t="shared" si="236"/>
        <v>284.05514822259494</v>
      </c>
      <c r="GA171" s="4">
        <f t="shared" si="237"/>
        <v>140.84698038377243</v>
      </c>
      <c r="GB171" s="4">
        <v>0</v>
      </c>
      <c r="GC171" s="4">
        <f t="shared" si="238"/>
        <v>9111.0377272490859</v>
      </c>
      <c r="GD171" s="4">
        <f t="shared" si="179"/>
        <v>8582.9639672825961</v>
      </c>
      <c r="GE171" s="4">
        <f t="shared" si="180"/>
        <v>5936.4777306108908</v>
      </c>
      <c r="GF171" s="4">
        <f t="shared" si="181"/>
        <v>2271.5669146616033</v>
      </c>
      <c r="GG171" s="4">
        <f t="shared" si="182"/>
        <v>642.19519162519055</v>
      </c>
      <c r="GH171" s="4">
        <f t="shared" si="183"/>
        <v>295.96288174847729</v>
      </c>
      <c r="GI171" s="4">
        <v>0</v>
      </c>
      <c r="GJ171" s="4">
        <f t="shared" si="239"/>
        <v>0</v>
      </c>
      <c r="GK171" s="4">
        <f t="shared" si="240"/>
        <v>0</v>
      </c>
      <c r="GL171" s="4">
        <f t="shared" si="184"/>
        <v>0</v>
      </c>
      <c r="GM171" s="4">
        <f t="shared" si="185"/>
        <v>96.691444002739104</v>
      </c>
      <c r="GN171" s="4">
        <f t="shared" si="186"/>
        <v>44.313745238566938</v>
      </c>
      <c r="GO171" s="52">
        <v>0</v>
      </c>
      <c r="GP171" s="4">
        <f>step*(-'By group'!C$32*Population!C171+'By group'!I$33*Population!I171)</f>
        <v>0</v>
      </c>
      <c r="GQ171" s="4">
        <f>step*(-'By group'!D$32*Population!D171+'By group'!J$33*Population!J171)</f>
        <v>0</v>
      </c>
      <c r="GR171" s="4">
        <f>step*(-'By group'!E$32*Population!E171+'By group'!K$33*Population!K171)</f>
        <v>0</v>
      </c>
      <c r="GS171" s="4">
        <f>step*(-'By group'!F$32*Population!F171+'By group'!L$33*Population!L171)</f>
        <v>-6030.488980337077</v>
      </c>
      <c r="GT171" s="4">
        <f>step*(-'By group'!G$32*Population!G171+'By group'!M$33*Population!M171)</f>
        <v>-783.78066738049677</v>
      </c>
      <c r="GU171" s="4">
        <f>step*(-'By group'!H$32*Population!H171+'By group'!N$33*Population!N171)</f>
        <v>-685.7599916351262</v>
      </c>
      <c r="GV171" s="46">
        <f t="shared" si="241"/>
        <v>0</v>
      </c>
      <c r="GW171" s="14">
        <f t="shared" si="242"/>
        <v>0</v>
      </c>
      <c r="GX171" s="4">
        <f t="shared" si="243"/>
        <v>0</v>
      </c>
      <c r="GY171" s="4">
        <f t="shared" si="244"/>
        <v>6030.488980337077</v>
      </c>
      <c r="GZ171" s="4">
        <f t="shared" si="245"/>
        <v>783.78066738049677</v>
      </c>
      <c r="HA171" s="4">
        <f t="shared" si="246"/>
        <v>685.7599916351262</v>
      </c>
      <c r="HB171" s="8">
        <v>0</v>
      </c>
      <c r="HC171" s="4">
        <f>step*(-'By group'!P$32*Population!P171+'By group'!V$33*Population!V171)</f>
        <v>0</v>
      </c>
      <c r="HD171" s="4">
        <f>step*(-'By group'!Q$32*Population!Q171+'By group'!W$33*Population!W171)</f>
        <v>0</v>
      </c>
      <c r="HE171" s="4">
        <f>step*(-'By group'!R$32*Population!R171+'By group'!X$33*Population!X171)</f>
        <v>0</v>
      </c>
      <c r="HF171" s="4">
        <f>step*(-'By group'!S$32*Population!S171+'By group'!Y$33*Population!Y171)</f>
        <v>-2979.159793424597</v>
      </c>
      <c r="HG171" s="4">
        <f>step*(-'By group'!T$32*Population!T171+'By group'!Z$33*Population!Z171)</f>
        <v>-387.37173719632324</v>
      </c>
      <c r="HH171" s="4">
        <f>step*(-'By group'!U$32*Population!U171+'By group'!AA$33*Population!AA171)</f>
        <v>-338.76644988690919</v>
      </c>
      <c r="HI171" s="14">
        <f t="shared" si="247"/>
        <v>0</v>
      </c>
      <c r="HJ171" s="46">
        <f t="shared" si="248"/>
        <v>0</v>
      </c>
      <c r="HK171" s="4">
        <f t="shared" si="249"/>
        <v>0</v>
      </c>
      <c r="HL171" s="4">
        <f t="shared" si="250"/>
        <v>2979.159793424597</v>
      </c>
      <c r="HM171" s="4">
        <f t="shared" si="251"/>
        <v>387.37173719632324</v>
      </c>
      <c r="HN171" s="9">
        <f t="shared" si="252"/>
        <v>338.76644988690919</v>
      </c>
      <c r="HO171" s="4">
        <v>0</v>
      </c>
      <c r="HP171" s="4">
        <f>step*(-'By group'!AC$32*Population!AC171+'By group'!AI$33*Population!AI171)</f>
        <v>0</v>
      </c>
      <c r="HQ171" s="4">
        <f>step*(-'By group'!AD$32*Population!AD171+'By group'!AJ$33*Population!AJ171)</f>
        <v>0</v>
      </c>
      <c r="HR171" s="4">
        <f>step*(-'By group'!AE$32*Population!AE171+'By group'!AK$33*Population!AK171)</f>
        <v>0</v>
      </c>
      <c r="HS171" s="4">
        <f>step*(-'By group'!AF$32*Population!AF171+'By group'!AL$33*Population!AL171)</f>
        <v>-214.88391609368207</v>
      </c>
      <c r="HT171" s="4">
        <f>step*(-'By group'!AG$32*Population!AG171+'By group'!AM$33*Population!AM171)</f>
        <v>-27.77088041840857</v>
      </c>
      <c r="HU171" s="4">
        <f>step*(-'By group'!AH$32*Population!AH171+'By group'!AN$33*Population!AN171)</f>
        <v>-24.45098937637654</v>
      </c>
      <c r="HV171" s="14">
        <f t="shared" si="253"/>
        <v>0</v>
      </c>
      <c r="HW171" s="46">
        <f t="shared" si="254"/>
        <v>0</v>
      </c>
      <c r="HX171" s="4">
        <f t="shared" si="255"/>
        <v>0</v>
      </c>
      <c r="HY171" s="4">
        <f t="shared" si="256"/>
        <v>214.88391609368207</v>
      </c>
      <c r="HZ171" s="4">
        <f t="shared" si="257"/>
        <v>27.77088041840857</v>
      </c>
      <c r="IA171" s="4">
        <f t="shared" si="258"/>
        <v>24.45098937637654</v>
      </c>
      <c r="IB171" s="8">
        <v>0</v>
      </c>
      <c r="IC171" s="4">
        <f>step*(-'By group'!AP$32*Population!AP171+'By group'!AV$33*Population!AV171)</f>
        <v>0</v>
      </c>
      <c r="ID171" s="4">
        <f>step*(-'By group'!AQ$32*Population!AQ171+'By group'!AW$33*Population!AW171)</f>
        <v>0</v>
      </c>
      <c r="IE171" s="4">
        <f>step*(-'By group'!AR$32*Population!AR171+'By group'!AX$33*Population!AX171)</f>
        <v>0</v>
      </c>
      <c r="IF171" s="4">
        <f>step*(-'By group'!AS$32*Population!AS171+'By group'!AY$33*Population!AY171)</f>
        <v>-699.11219080131821</v>
      </c>
      <c r="IG171" s="4">
        <f>step*(-'By group'!AT$32*Population!AT171+'By group'!AZ$33*Population!AZ171)</f>
        <v>-90.966602274633104</v>
      </c>
      <c r="IH171" s="4">
        <f>step*(-'By group'!AU$32*Population!AU171+'By group'!BA$33*Population!BA171)</f>
        <v>-79.581619107822306</v>
      </c>
      <c r="II171" s="14">
        <f t="shared" si="187"/>
        <v>0</v>
      </c>
      <c r="IJ171" s="4">
        <f t="shared" si="188"/>
        <v>0</v>
      </c>
      <c r="IK171" s="4">
        <f t="shared" si="259"/>
        <v>0</v>
      </c>
      <c r="IL171" s="4">
        <f t="shared" si="260"/>
        <v>699.11219080131821</v>
      </c>
      <c r="IM171" s="4">
        <f t="shared" si="261"/>
        <v>90.966602274633104</v>
      </c>
      <c r="IN171" s="4">
        <f t="shared" si="262"/>
        <v>79.581619107822306</v>
      </c>
      <c r="IO171" s="8">
        <v>0</v>
      </c>
      <c r="IP171" s="4">
        <f>step*(-'By group'!BC$32*Population!BC171+'By group'!BI$33*Population!BI171)</f>
        <v>0</v>
      </c>
      <c r="IQ171" s="4">
        <f>step*(-'By group'!BD$32*Population!BD171+'By group'!BJ$33*Population!BJ171)</f>
        <v>0</v>
      </c>
      <c r="IR171" s="4">
        <f>step*(-'By group'!BE$32*Population!BE171+'By group'!BK$33*Population!BK171)</f>
        <v>0</v>
      </c>
      <c r="IS171" s="4">
        <f>step*(-'By group'!BF$32*Population!BF171+'By group'!BL$33*Population!BL171)</f>
        <v>-272.75187381122572</v>
      </c>
      <c r="IT171" s="4">
        <f>step*(-'By group'!BG$32*Population!BG171+'By group'!BM$33*Population!BM171)</f>
        <v>-37.035703730411988</v>
      </c>
      <c r="IU171" s="4">
        <f>step*(-'By group'!BH$32*Population!BH171+'By group'!BN$33*Population!BN171)</f>
        <v>-30.309007902670167</v>
      </c>
      <c r="IV171" s="14">
        <f t="shared" si="189"/>
        <v>0</v>
      </c>
      <c r="IW171" s="4">
        <f t="shared" si="190"/>
        <v>0</v>
      </c>
      <c r="IX171" s="4">
        <f t="shared" si="191"/>
        <v>0</v>
      </c>
      <c r="IY171" s="4">
        <f t="shared" si="192"/>
        <v>272.75187381122572</v>
      </c>
      <c r="IZ171" s="4">
        <f t="shared" si="193"/>
        <v>37.035703730411988</v>
      </c>
      <c r="JA171" s="4">
        <f t="shared" si="194"/>
        <v>30.309007902670167</v>
      </c>
      <c r="JB171" s="75">
        <f>step*(+prop_idu_male*'By group'!BB$9*Population!BB171-'By group'!B$8*Population!B171)</f>
        <v>-1179.71310557741</v>
      </c>
      <c r="JC171" s="46">
        <f>step*(+prop_idu_male*'By group'!BC$9*Population!BC171-'By group'!C$8*Population!C171)</f>
        <v>-7.0524208304985008</v>
      </c>
      <c r="JD171" s="46">
        <f>step*(+prop_idu_male*'By group'!BD$9*Population!BD171-'By group'!D$8*Population!D171)</f>
        <v>-20.725109977878073</v>
      </c>
      <c r="JE171" s="46">
        <f>step*(+prop_idu_male*'By group'!BE$9*Population!BE171-'By group'!E$8*Population!E171)</f>
        <v>-21.543242353345089</v>
      </c>
      <c r="JF171" s="46">
        <f>step*(+prop_idu_male*'By group'!BF$9*Population!BF171-'By group'!F$8*Population!F171)</f>
        <v>-6.4869941093458543</v>
      </c>
      <c r="JG171" s="46">
        <f>step*(+prop_idu_male*'By group'!BG$9*Population!BG171-'By group'!G$8*Population!G171)</f>
        <v>-1.2510027987967947</v>
      </c>
      <c r="JH171" s="46">
        <f>step*(+prop_idu_male*'By group'!BH$9*Population!BH171-'By group'!H$8*Population!H171)</f>
        <v>-1.0607467346105237</v>
      </c>
      <c r="JI171" s="46">
        <f>step*(+prop_idu_male*'By group'!BI$9*Population!BI171-'By group'!I$8*Population!I171)</f>
        <v>0</v>
      </c>
      <c r="JJ171" s="46">
        <f>step*(+prop_idu_male*'By group'!BJ$9*Population!BJ171-'By group'!J$8*Population!J171)</f>
        <v>0</v>
      </c>
      <c r="JK171" s="46">
        <f>step*(+prop_idu_male*'By group'!BK$9*Population!BK171-'By group'!K$8*Population!K171)</f>
        <v>0</v>
      </c>
      <c r="JL171" s="46">
        <f>step*(+prop_idu_male*'By group'!BL$9*Population!BL171-'By group'!L$8*Population!L171)</f>
        <v>-2.2222192523114361</v>
      </c>
      <c r="JM171" s="46">
        <f>step*(+prop_idu_male*'By group'!BM$9*Population!BM171-'By group'!M$8*Population!M171)</f>
        <v>-1.112215640738573</v>
      </c>
      <c r="JN171" s="46">
        <f>step*(+prop_idu_male*'By group'!BN$9*Population!BN171-'By group'!N$8*Population!N171)</f>
        <v>-0.89545672388361197</v>
      </c>
      <c r="JO171" s="45">
        <f>step*(+(1-prop_idu_male)*'By group'!BB$9*Population!BB171-'By group'!O$8*Population!O171-'By group'!O$6*Population!O171+'By group'!AB$7*Population!AB171)</f>
        <v>-8831.0513875152319</v>
      </c>
      <c r="JP171" s="46">
        <f>step*(+(1-prop_idu_male)*'By group'!BC$9*Population!BC171-'By group'!P$8*Population!P171-'By group'!P$6*Population!P171+'By group'!AC$7*Population!AC171)</f>
        <v>-13.543635005436386</v>
      </c>
      <c r="JQ171" s="46">
        <f>step*(+(1-prop_idu_male)*'By group'!BD$9*Population!BD171-'By group'!Q$8*Population!Q171-'By group'!Q$6*Population!Q171+'By group'!AD$7*Population!AD171)</f>
        <v>-39.298760879782392</v>
      </c>
      <c r="JR171" s="46">
        <f>step*(+(1-prop_idu_male)*'By group'!BE$9*Population!BE171-'By group'!R$8*Population!R171-'By group'!R$6*Population!R171+'By group'!AE$7*Population!AE171)</f>
        <v>-40.157504665019594</v>
      </c>
      <c r="JS171" s="46">
        <f>step*(+(1-prop_idu_male)*'By group'!BF$9*Population!BF171-'By group'!S$8*Population!S171-'By group'!S$6*Population!S171+'By group'!AF$7*Population!AF171)</f>
        <v>-11.940269649125085</v>
      </c>
      <c r="JT171" s="46">
        <f>step*(+(1-prop_idu_male)*'By group'!BG$9*Population!BG171-'By group'!T$8*Population!T171-'By group'!T$6*Population!T171+'By group'!AG$7*Population!AG171)</f>
        <v>-2.2822480723272105</v>
      </c>
      <c r="JU171" s="46">
        <f>step*(+(1-prop_idu_male)*'By group'!BH$9*Population!BH171-'By group'!U$8*Population!U171-'By group'!U$6*Population!U171+'By group'!AH$7*Population!AH171)</f>
        <v>-1.9059282623728011</v>
      </c>
      <c r="JV171" s="46">
        <f>step*(+(1-prop_idu_male)*'By group'!BI$9*Population!BI171-'By group'!V$8*Population!V171-'By group'!V$6*Population!V171+'By group'!AI$7*Population!AI171)</f>
        <v>0</v>
      </c>
      <c r="JW171" s="46">
        <f>step*(+(1-prop_idu_male)*'By group'!BJ$9*Population!BJ171-'By group'!W$8*Population!W171-'By group'!W$6*Population!W171+'By group'!AJ$7*Population!AJ171)</f>
        <v>0</v>
      </c>
      <c r="JX171" s="46">
        <f>step*(+(1-prop_idu_male)*'By group'!BK$9*Population!BK171-'By group'!X$8*Population!X171-'By group'!X$6*Population!X171+'By group'!AK$7*Population!AK171)</f>
        <v>0</v>
      </c>
      <c r="JY171" s="46">
        <f>step*(+(1-prop_idu_male)*'By group'!BL$9*Population!BL171-'By group'!Y$8*Population!Y171-'By group'!Y$6*Population!Y171+'By group'!AL$7*Population!AL171)</f>
        <v>-3.9879960482474894</v>
      </c>
      <c r="JZ171" s="46">
        <f>step*(+(1-prop_idu_male)*'By group'!BM$9*Population!BM171-'By group'!Z$8*Population!Z171-'By group'!Z$6*Population!Z171+'By group'!AM$7*Population!AM171)</f>
        <v>-1.9628227102232483</v>
      </c>
      <c r="KA171" s="76">
        <f>step*(+(1-prop_idu_male)*'By group'!BN$9*Population!BN171-'By group'!AA$8*Population!AA171-'By group'!AA$6*Population!AA171+'By group'!AN$7*Population!AN171)</f>
        <v>-1.5505959734497321</v>
      </c>
      <c r="KB171" s="46">
        <f>step*(+'By group'!O$6*Population!O171-'By group'!AB$7*Population!AB171)</f>
        <v>7556.8338225814086</v>
      </c>
      <c r="KC171" s="46">
        <f>step*(+'By group'!P$6*Population!P171-'By group'!AC$7*Population!AC171)</f>
        <v>9.8037184182921528</v>
      </c>
      <c r="KD171" s="46">
        <f>step*(+'By group'!Q$6*Population!Q171-'By group'!AD$7*Population!AD171)</f>
        <v>28.355969544646769</v>
      </c>
      <c r="KE171" s="46">
        <f>step*(+'By group'!R$6*Population!R171-'By group'!AE$7*Population!AE171)</f>
        <v>28.846855833359861</v>
      </c>
      <c r="KF171" s="46">
        <f>step*(+'By group'!S$6*Population!S171-'By group'!AF$7*Population!AF171)</f>
        <v>8.5481765830144916</v>
      </c>
      <c r="KG171" s="46">
        <f>step*(+'By group'!T$6*Population!T171-'By group'!AG$7*Population!AG171)</f>
        <v>1.6298932222043025</v>
      </c>
      <c r="KH171" s="46">
        <f>step*(+'By group'!U$6*Population!U171-'By group'!AH$7*Population!AH171)</f>
        <v>1.3552890767611103</v>
      </c>
      <c r="KI171" s="46">
        <f>step*(+'By group'!V$6*Population!V171-'By group'!AI$7*Population!AI171)</f>
        <v>0</v>
      </c>
      <c r="KJ171" s="46">
        <f>step*(+'By group'!W$6*Population!W171-'By group'!AJ$7*Population!AJ171)</f>
        <v>0</v>
      </c>
      <c r="KK171" s="46">
        <f>step*(+'By group'!X$6*Population!X171-'By group'!AK$7*Population!AK171)</f>
        <v>0</v>
      </c>
      <c r="KL171" s="46">
        <f>step*(+'By group'!Y$6*Population!Y171-'By group'!AL$7*Population!AL171)</f>
        <v>2.8348272543020281</v>
      </c>
      <c r="KM171" s="46">
        <f>step*(+'By group'!Z$6*Population!Z171-'By group'!AM$7*Population!AM171)</f>
        <v>1.3884136398935838</v>
      </c>
      <c r="KN171" s="46">
        <f>step*(+'By group'!AA$6*Population!AA171-'By group'!AN$7*Population!AN171)</f>
        <v>1.0904796925169651</v>
      </c>
      <c r="KO171" s="45">
        <v>0</v>
      </c>
      <c r="KP171" s="46">
        <v>0</v>
      </c>
      <c r="KQ171" s="46">
        <v>0</v>
      </c>
      <c r="KR171" s="46">
        <v>0</v>
      </c>
      <c r="KS171" s="46">
        <v>0</v>
      </c>
      <c r="KT171" s="46">
        <v>0</v>
      </c>
      <c r="KU171" s="46">
        <v>0</v>
      </c>
      <c r="KV171" s="46">
        <v>0</v>
      </c>
      <c r="KW171" s="46">
        <v>0</v>
      </c>
      <c r="KX171" s="46">
        <v>0</v>
      </c>
      <c r="KY171" s="46">
        <v>0</v>
      </c>
      <c r="KZ171" s="46">
        <v>0</v>
      </c>
      <c r="LA171" s="46">
        <v>0</v>
      </c>
      <c r="LB171" s="188">
        <f>step*(-'By group'!BB$9*Population!BB171+'By group'!B$8*Population!B171+'By group'!O$8*Population!O171)</f>
        <v>2453.9306705112349</v>
      </c>
      <c r="LC171" s="189">
        <f>step*(-'By group'!BC$9*Population!BC171+'By group'!C$8*Population!C171+'By group'!P$8*Population!P171)</f>
        <v>10.792337417642733</v>
      </c>
      <c r="LD171" s="189">
        <f>step*(-'By group'!BD$9*Population!BD171+'By group'!D$8*Population!D171+'By group'!Q$8*Population!Q171)</f>
        <v>31.667901313013694</v>
      </c>
      <c r="LE171" s="189">
        <f>step*(-'By group'!BE$9*Population!BE171+'By group'!E$8*Population!E171+'By group'!R$8*Population!R171)</f>
        <v>32.853891185004827</v>
      </c>
      <c r="LF171" s="189">
        <f>step*(-'By group'!BF$9*Population!BF171+'By group'!F$8*Population!F171+'By group'!S$8*Population!S171)</f>
        <v>9.879087175456446</v>
      </c>
      <c r="LG171" s="189">
        <f>step*(-'By group'!BG$9*Population!BG171+'By group'!G$8*Population!G171+'By group'!T$8*Population!T171)</f>
        <v>1.903357648919703</v>
      </c>
      <c r="LH171" s="189">
        <f>step*(-'By group'!BH$9*Population!BH171+'By group'!H$8*Population!H171+'By group'!U$8*Population!U171)</f>
        <v>1.6113859202222145</v>
      </c>
      <c r="LI171" s="189">
        <f>step*(-'By group'!BI$9*Population!BI171+'By group'!I$8*Population!I171+'By group'!V$8*Population!V171)</f>
        <v>0</v>
      </c>
      <c r="LJ171" s="189">
        <f>step*(-'By group'!BJ$9*Population!BJ171+'By group'!J$8*Population!J171+'By group'!W$8*Population!W171)</f>
        <v>0</v>
      </c>
      <c r="LK171" s="189">
        <f>step*(-'By group'!BK$9*Population!BK171+'By group'!K$8*Population!K171+'By group'!X$8*Population!X171)</f>
        <v>0</v>
      </c>
      <c r="LL171" s="189">
        <f>step*(-'By group'!BL$9*Population!BL171+'By group'!L$8*Population!L171+'By group'!Y$8*Population!Y171)</f>
        <v>3.375388046256897</v>
      </c>
      <c r="LM171" s="189">
        <f>step*(-'By group'!BM$9*Population!BM171+'By group'!M$8*Population!M171+'By group'!Z$8*Population!Z171)</f>
        <v>1.686624711068238</v>
      </c>
      <c r="LN171" s="189">
        <f>step*(-'By group'!BN$9*Population!BN171+'By group'!N$8*Population!N171+'By group'!AA$8*Population!AA171)</f>
        <v>1.3555730048163792</v>
      </c>
    </row>
    <row r="172" spans="1:326" x14ac:dyDescent="0.25">
      <c r="A172">
        <f t="shared" si="263"/>
        <v>84</v>
      </c>
      <c r="B172" s="52">
        <f>step*((-'By group'!B$4-'By group'!B$5-'By group'!B$22)*Population!B172+'By group'!B$3*Population!$BO172)</f>
        <v>236351.19384472072</v>
      </c>
      <c r="C172" s="4">
        <f>step*((-'By group'!C$4-'By group'!C$5-'By group'!C$22)*Population!C172+'By group'!C$3*Population!$BO172)</f>
        <v>-6483.9826694951162</v>
      </c>
      <c r="D172" s="4">
        <f>step*((-'By group'!D$4-'By group'!D$5-'By group'!D$22)*Population!D172+'By group'!D$3*Population!$BO172)</f>
        <v>-42553.060166755044</v>
      </c>
      <c r="E172" s="4">
        <f>step*((-'By group'!E$4-'By group'!E$5-'By group'!E$22)*Population!E172+'By group'!E$3*Population!$BO172)</f>
        <v>-68143.91044926866</v>
      </c>
      <c r="F172" s="4">
        <f>step*((-'By group'!F$4-'By group'!F$5-'By group'!F$22)*Population!F172+'By group'!F$3*Population!$BO172)</f>
        <v>-27656.322431632834</v>
      </c>
      <c r="G172" s="4">
        <f>step*((-'By group'!G$4-'By group'!G$5-'By group'!G$22)*Population!G172+'By group'!G$3*Population!$BO172)</f>
        <v>-6705.4770780433737</v>
      </c>
      <c r="H172" s="4">
        <f>step*((-'By group'!H$4-'By group'!H$5-'By group'!H$22)*Population!H172+'By group'!H$3*Population!$BO172)</f>
        <v>-6230.0674217291189</v>
      </c>
      <c r="I172" s="4">
        <f>step*((-'By group'!I$4-'By group'!I$5-'By group'!I$22)*Population!I172+'By group'!I$3*Population!$BO172)</f>
        <v>0</v>
      </c>
      <c r="J172" s="4">
        <f>step*((-'By group'!J$4-'By group'!J$5-'By group'!J$22)*Population!J172+'By group'!J$3*Population!$BO172)</f>
        <v>0</v>
      </c>
      <c r="K172" s="4">
        <f>step*((-'By group'!K$4-'By group'!K$5-'By group'!K$22)*Population!K172+'By group'!K$3*Population!$BO172)</f>
        <v>0</v>
      </c>
      <c r="L172" s="4">
        <f>step*((-'By group'!L$4-'By group'!L$5-'By group'!L$22)*Population!L172+'By group'!L$3*Population!$BO172)</f>
        <v>-3445.6500537509219</v>
      </c>
      <c r="M172" s="4">
        <f>step*((-'By group'!M$4-'By group'!M$5-'By group'!M$22)*Population!M172+'By group'!M$3*Population!$BO172)</f>
        <v>-1955.2033055737195</v>
      </c>
      <c r="N172" s="4">
        <f>step*((-'By group'!N$4-'By group'!N$5-'By group'!N$22)*Population!N172+'By group'!N$3*Population!$BO172)</f>
        <v>-1853.6568934712352</v>
      </c>
      <c r="O172" s="8">
        <f>step*((-'By group'!O$4-'By group'!O$5-'By group'!O$22)*Population!O172+'By group'!O$3*Population!$BO172)</f>
        <v>163767.27856977016</v>
      </c>
      <c r="P172" s="4">
        <f>step*((-'By group'!P$4-'By group'!P$5-'By group'!P$22)*Population!P172+'By group'!P$3*Population!$BO172)</f>
        <v>-3206.8841584714278</v>
      </c>
      <c r="Q172" s="4">
        <f>step*((-'By group'!Q$4-'By group'!Q$5-'By group'!Q$22)*Population!Q172+'By group'!Q$3*Population!$BO172)</f>
        <v>-21038.133394030701</v>
      </c>
      <c r="R172" s="4">
        <f>step*((-'By group'!R$4-'By group'!R$5-'By group'!R$22)*Population!R172+'By group'!R$3*Population!$BO172)</f>
        <v>-33672.225045405037</v>
      </c>
      <c r="S172" s="4">
        <f>step*((-'By group'!S$4-'By group'!S$5-'By group'!S$22)*Population!S172+'By group'!S$3*Population!$BO172)</f>
        <v>-13660.356052785921</v>
      </c>
      <c r="T172" s="4">
        <f>step*((-'By group'!T$4-'By group'!T$5-'By group'!T$22)*Population!T172+'By group'!T$3*Population!$BO172)</f>
        <v>-3311.0705521059481</v>
      </c>
      <c r="U172" s="4">
        <f>step*((-'By group'!U$4-'By group'!U$5-'By group'!U$22)*Population!U172+'By group'!U$3*Population!$BO172)</f>
        <v>-3074.696269832647</v>
      </c>
      <c r="V172" s="4">
        <f>step*((-'By group'!V$4-'By group'!V$5-'By group'!V$22)*Population!V172+'By group'!V$3*Population!$BO172)</f>
        <v>0</v>
      </c>
      <c r="W172" s="4">
        <f>step*((-'By group'!W$4-'By group'!W$5-'By group'!W$22)*Population!W172+'By group'!W$3*Population!$BO172)</f>
        <v>0</v>
      </c>
      <c r="X172" s="4">
        <f>step*((-'By group'!X$4-'By group'!X$5-'By group'!X$22)*Population!X172+'By group'!X$3*Population!$BO172)</f>
        <v>0</v>
      </c>
      <c r="Y172" s="4">
        <f>step*((-'By group'!Y$4-'By group'!Y$5-'By group'!Y$22)*Population!Y172+'By group'!Y$3*Population!$BO172)</f>
        <v>-1700.4402953639772</v>
      </c>
      <c r="Z172" s="4">
        <f>step*((-'By group'!Z$4-'By group'!Z$5-'By group'!Z$22)*Population!Z172+'By group'!Z$3*Population!$BO172)</f>
        <v>-964.3156719088006</v>
      </c>
      <c r="AA172" s="4">
        <f>step*((-'By group'!AA$4-'By group'!AA$5-'By group'!AA$22)*Population!AA172+'By group'!AA$3*Population!$BO172)</f>
        <v>-913.57342288364794</v>
      </c>
      <c r="AB172" s="8">
        <f>step*((-'By group'!AB$4-'By group'!AB$5-'By group'!AB$22)*Population!AB172+'By group'!AB$3*Population!$BO172)</f>
        <v>-1548.8690290925117</v>
      </c>
      <c r="AC172" s="4">
        <f>step*((-'By group'!AC$4-'By group'!AC$5-'By group'!AC$22)*Population!AC172+'By group'!AC$3*Population!$BO172)</f>
        <v>-227.52464120107334</v>
      </c>
      <c r="AD172" s="4">
        <f>step*((-'By group'!AD$4-'By group'!AD$5-'By group'!AD$22)*Population!AD172+'By group'!AD$3*Population!$BO172)</f>
        <v>-1500.8807717208788</v>
      </c>
      <c r="AE172" s="4">
        <f>step*((-'By group'!AE$4-'By group'!AE$5-'By group'!AE$22)*Population!AE172+'By group'!AE$3*Population!$BO172)</f>
        <v>-2420.6744534507957</v>
      </c>
      <c r="AF172" s="4">
        <f>step*((-'By group'!AF$4-'By group'!AF$5-'By group'!AF$22)*Population!AF172+'By group'!AF$3*Population!$BO172)</f>
        <v>-987.74030451236774</v>
      </c>
      <c r="AG172" s="4">
        <f>step*((-'By group'!AG$4-'By group'!AG$5-'By group'!AG$22)*Population!AG172+'By group'!AG$3*Population!$BO172)</f>
        <v>-240.41459674530012</v>
      </c>
      <c r="AH172" s="4">
        <f>step*((-'By group'!AH$4-'By group'!AH$5-'By group'!AH$22)*Population!AH172+'By group'!AH$3*Population!$BO172)</f>
        <v>-224.89383106679455</v>
      </c>
      <c r="AI172" s="4">
        <f>step*((-'By group'!AI$4-'By group'!AI$5-'By group'!AI$22)*Population!AI172+'By group'!AI$3*Population!$BO172)</f>
        <v>0</v>
      </c>
      <c r="AJ172" s="4">
        <f>step*((-'By group'!AJ$4-'By group'!AJ$5-'By group'!AJ$22)*Population!AJ172+'By group'!AJ$3*Population!$BO172)</f>
        <v>0</v>
      </c>
      <c r="AK172" s="4">
        <f>step*((-'By group'!AK$4-'By group'!AK$5-'By group'!AK$22)*Population!AK172+'By group'!AK$3*Population!$BO172)</f>
        <v>0</v>
      </c>
      <c r="AL172" s="4">
        <f>step*((-'By group'!AL$4-'By group'!AL$5-'By group'!AL$22)*Population!AL172+'By group'!AL$3*Population!$BO172)</f>
        <v>-124.45156083407282</v>
      </c>
      <c r="AM172" s="4">
        <f>step*((-'By group'!AM$4-'By group'!AM$5-'By group'!AM$22)*Population!AM172+'By group'!AM$3*Population!$BO172)</f>
        <v>-71.16153923313307</v>
      </c>
      <c r="AN172" s="4">
        <f>step*((-'By group'!AN$4-'By group'!AN$5-'By group'!AN$22)*Population!AN172+'By group'!AN$3*Population!$BO172)</f>
        <v>-68.071407031512976</v>
      </c>
      <c r="AO172" s="8">
        <f>step*((-'By group'!AO$4-'By group'!AO$5-'By group'!AO$22)*Population!AO172+'By group'!AO$3*Population!$BO172)</f>
        <v>21994.770745230111</v>
      </c>
      <c r="AP172" s="4">
        <f>step*((-'By group'!AP$4-'By group'!AP$5-'By group'!AP$22)*Population!AP172+'By group'!AP$3*Population!$BO172)</f>
        <v>-752.34029639280857</v>
      </c>
      <c r="AQ172" s="4">
        <f>step*((-'By group'!AQ$4-'By group'!AQ$5-'By group'!AQ$22)*Population!AQ172+'By group'!AQ$3*Population!$BO172)</f>
        <v>-4936.4995168078485</v>
      </c>
      <c r="AR172" s="4">
        <f>step*((-'By group'!AR$4-'By group'!AR$5-'By group'!AR$22)*Population!AR172+'By group'!AR$3*Population!$BO172)</f>
        <v>-7902.1600011887313</v>
      </c>
      <c r="AS172" s="4">
        <f>step*((-'By group'!AS$4-'By group'!AS$5-'By group'!AS$22)*Population!AS172+'By group'!AS$3*Population!$BO172)</f>
        <v>-3205.8476362466945</v>
      </c>
      <c r="AT172" s="4">
        <f>step*((-'By group'!AT$4-'By group'!AT$5-'By group'!AT$22)*Population!AT172+'By group'!AT$3*Population!$BO172)</f>
        <v>-776.99804897018282</v>
      </c>
      <c r="AU172" s="4">
        <f>step*((-'By group'!AU$4-'By group'!AU$5-'By group'!AU$22)*Population!AU172+'By group'!AU$3*Population!$BO172)</f>
        <v>-721.27541696342098</v>
      </c>
      <c r="AV172" s="4">
        <f>step*((-'By group'!AV$4-'By group'!AV$5-'By group'!AV$22)*Population!AV172+'By group'!AV$3*Population!$BO172)</f>
        <v>0</v>
      </c>
      <c r="AW172" s="4">
        <f>step*((-'By group'!AW$4-'By group'!AW$5-'By group'!AW$22)*Population!AW172+'By group'!AW$3*Population!$BO172)</f>
        <v>0</v>
      </c>
      <c r="AX172" s="4">
        <f>step*((-'By group'!AX$4-'By group'!AX$5-'By group'!AX$22)*Population!AX172+'By group'!AX$3*Population!$BO172)</f>
        <v>0</v>
      </c>
      <c r="AY172" s="4">
        <f>step*((-'By group'!AY$4-'By group'!AY$5-'By group'!AY$22)*Population!AY172+'By group'!AY$3*Population!$BO172)</f>
        <v>-398.89379596632926</v>
      </c>
      <c r="AZ172" s="4">
        <f>step*((-'By group'!AZ$4-'By group'!AZ$5-'By group'!AZ$22)*Population!AZ172+'By group'!AZ$3*Population!$BO172)</f>
        <v>-226.0607367339895</v>
      </c>
      <c r="BA172" s="4">
        <f>step*((-'By group'!BA$4-'By group'!BA$5-'By group'!BA$22)*Population!BA172+'By group'!BA$3*Population!$BO172)</f>
        <v>-213.8464815281192</v>
      </c>
      <c r="BB172" s="8">
        <f>step*((-'By group'!BB$4-'By group'!BB$5-'By group'!BB$22)*Population!BB172+'By group'!BB$3*Population!$BO172)</f>
        <v>6800.6271974610218</v>
      </c>
      <c r="BC172" s="4">
        <f>step*((-'By group'!BC$4-'By group'!BC$5-'By group'!BC$22)*Population!BC172+'By group'!BC$3*Population!$BO172)</f>
        <v>-516.41113359778649</v>
      </c>
      <c r="BD172" s="4">
        <f>step*((-'By group'!BD$4-'By group'!BD$5-'By group'!BD$22)*Population!BD172+'By group'!BD$3*Population!$BO172)</f>
        <v>-2619.3216344855441</v>
      </c>
      <c r="BE172" s="4">
        <f>step*((-'By group'!BE$4-'By group'!BE$5-'By group'!BE$22)*Population!BE172+'By group'!BE$3*Population!$BO172)</f>
        <v>-3644.6282864466816</v>
      </c>
      <c r="BF172" s="4">
        <f>step*((-'By group'!BF$4-'By group'!BF$5-'By group'!BF$22)*Population!BF172+'By group'!BF$3*Population!$BO172)</f>
        <v>-1352.3665995503261</v>
      </c>
      <c r="BG172" s="4">
        <f>step*((-'By group'!BG$4-'By group'!BG$5-'By group'!BG$22)*Population!BG172+'By group'!BG$3*Population!$BO172)</f>
        <v>-308.65902438038557</v>
      </c>
      <c r="BH172" s="4">
        <f>step*((-'By group'!BH$4-'By group'!BH$5-'By group'!BH$22)*Population!BH172+'By group'!BH$3*Population!$BO172)</f>
        <v>-265.41417890284049</v>
      </c>
      <c r="BI172" s="4">
        <f>step*((-'By group'!BI$4-'By group'!BI$5-'By group'!BI$22)*Population!BI172+'By group'!BI$3*Population!$BO172)</f>
        <v>0</v>
      </c>
      <c r="BJ172" s="4">
        <f>step*((-'By group'!BJ$4-'By group'!BJ$5-'By group'!BJ$22)*Population!BJ172+'By group'!BJ$3*Population!$BO172)</f>
        <v>0</v>
      </c>
      <c r="BK172" s="4">
        <f>step*((-'By group'!BK$4-'By group'!BK$5-'By group'!BK$22)*Population!BK172+'By group'!BK$3*Population!$BO172)</f>
        <v>0</v>
      </c>
      <c r="BL172" s="4">
        <f>step*((-'By group'!BL$4-'By group'!BL$5-'By group'!BL$22)*Population!BL172+'By group'!BL$3*Population!$BO172)</f>
        <v>-174.52980888341358</v>
      </c>
      <c r="BM172" s="4">
        <f>step*((-'By group'!BM$4-'By group'!BM$5-'By group'!BM$22)*Population!BM172+'By group'!BM$3*Population!$BO172)</f>
        <v>-88.87474414998573</v>
      </c>
      <c r="BN172" s="4">
        <f>step*((-'By group'!BN$4-'By group'!BN$5-'By group'!BN$22)*Population!BN172+'By group'!BN$3*Population!$BO172)</f>
        <v>-74.384161202851814</v>
      </c>
      <c r="BO172" s="71">
        <f>-step*SUM(SCR!B172:N172)*Population!B172</f>
        <v>-169043.82666732837</v>
      </c>
      <c r="BP172" s="4">
        <f>step*-SUM('By group'!C$11:C$21)*Population!C172</f>
        <v>-162099.5667373779</v>
      </c>
      <c r="BQ172" s="4">
        <f>step*-SUM('By group'!D$11:D$21)*Population!D172</f>
        <v>-118202.9449076529</v>
      </c>
      <c r="BR172" s="4">
        <f>step*-SUM('By group'!E$11:E$21)*Population!E172</f>
        <v>-48674.221749477612</v>
      </c>
      <c r="BS172" s="4">
        <f>step*-SUM('By group'!F$11:F$21)*Population!F172</f>
        <v>-14555.959174543597</v>
      </c>
      <c r="BT172" s="4">
        <f>step*-SUM('By group'!G$11:G$21)*Population!G172</f>
        <v>-6984.8719562951801</v>
      </c>
      <c r="BU172" s="4">
        <f>step*-SUM('By group'!H$11:H$21)*Population!H172</f>
        <v>0</v>
      </c>
      <c r="BV172" s="4">
        <f>step*-SUM('By group'!I$11:I$21)*Population!I172</f>
        <v>0</v>
      </c>
      <c r="BW172" s="4">
        <f>step*-SUM('By group'!J$11:J$21)*Population!J172</f>
        <v>0</v>
      </c>
      <c r="BX172" s="4">
        <f>step*-SUM('By group'!K$11:K$21)*Population!K172</f>
        <v>0</v>
      </c>
      <c r="BY172" s="4">
        <f>step*-SUM('By group'!L$11:L$21)*Population!L172</f>
        <v>-2461.1786098220873</v>
      </c>
      <c r="BZ172" s="4">
        <f>step*-SUM('By group'!M$11:M$21)*Population!M172</f>
        <v>-1222.0020659835748</v>
      </c>
      <c r="CA172" s="4">
        <f>step*-SUM('By group'!N$11:N$21)*Population!N172</f>
        <v>0</v>
      </c>
      <c r="CB172" s="13">
        <f>-step*SUM(SCR!O172:AA172)*Population!O172</f>
        <v>-83617.130405379139</v>
      </c>
      <c r="CC172" s="4">
        <f>step*-SUM('By group'!P$11:P$21)*Population!P172</f>
        <v>-80172.103961785688</v>
      </c>
      <c r="CD172" s="4">
        <f>step*-SUM('By group'!Q$11:Q$21)*Population!Q172</f>
        <v>-58439.259427863057</v>
      </c>
      <c r="CE172" s="4">
        <f>step*-SUM('By group'!R$11:R$21)*Population!R172</f>
        <v>-24051.589318146453</v>
      </c>
      <c r="CF172" s="4">
        <f>step*-SUM('By group'!S$11:S$21)*Population!S172</f>
        <v>-7189.6610804136426</v>
      </c>
      <c r="CG172" s="4">
        <f>step*-SUM('By group'!T$11:T$21)*Population!T172</f>
        <v>-3449.0318251103622</v>
      </c>
      <c r="CH172" s="4">
        <f>step*-SUM('By group'!U$11:U$21)*Population!U172</f>
        <v>0</v>
      </c>
      <c r="CI172" s="4">
        <f>step*-SUM('By group'!V$11:V$21)*Population!V172</f>
        <v>0</v>
      </c>
      <c r="CJ172" s="4">
        <f>step*-SUM('By group'!W$11:W$21)*Population!W172</f>
        <v>0</v>
      </c>
      <c r="CK172" s="4">
        <f>step*-SUM('By group'!X$11:X$21)*Population!X172</f>
        <v>0</v>
      </c>
      <c r="CL172" s="4">
        <f>step*-SUM('By group'!Y$11:Y$21)*Population!Y172</f>
        <v>-1214.6002109742692</v>
      </c>
      <c r="CM172" s="4">
        <f>step*-SUM('By group'!Z$11:Z$21)*Population!Z172</f>
        <v>-602.69729494300043</v>
      </c>
      <c r="CN172" s="4">
        <f>step*-SUM('By group'!AA$11:AA$21)*Population!AA172</f>
        <v>0</v>
      </c>
      <c r="CO172" s="13">
        <f>-step*SUM(SCR!AB172:AN172)*Population!AB172</f>
        <v>-5921.6813294449003</v>
      </c>
      <c r="CP172" s="4">
        <f>step*-SUM('By group'!AC$11:AC$21)*Population!AC172</f>
        <v>-5688.116030026833</v>
      </c>
      <c r="CQ172" s="4">
        <f>step*-SUM('By group'!AD$11:AD$21)*Population!AD172</f>
        <v>-4169.113254780219</v>
      </c>
      <c r="CR172" s="4">
        <f>step*-SUM('By group'!AE$11:AE$21)*Population!AE172</f>
        <v>-1729.0531810362825</v>
      </c>
      <c r="CS172" s="4">
        <f>step*-SUM('By group'!AF$11:AF$21)*Population!AF172</f>
        <v>-519.86331816440406</v>
      </c>
      <c r="CT172" s="4">
        <f>step*-SUM('By group'!AG$11:AG$21)*Population!AG172</f>
        <v>-250.43187160968759</v>
      </c>
      <c r="CU172" s="4">
        <f>step*-SUM('By group'!AH$11:AH$21)*Population!AH172</f>
        <v>0</v>
      </c>
      <c r="CV172" s="4">
        <f>step*-SUM('By group'!AI$11:AI$21)*Population!AI172</f>
        <v>0</v>
      </c>
      <c r="CW172" s="4">
        <f>step*-SUM('By group'!AJ$11:AJ$21)*Population!AJ172</f>
        <v>0</v>
      </c>
      <c r="CX172" s="4">
        <f>step*-SUM('By group'!AK$11:AK$21)*Population!AK172</f>
        <v>0</v>
      </c>
      <c r="CY172" s="4">
        <f>step*-SUM('By group'!AL$11:AL$21)*Population!AL172</f>
        <v>-88.893972024337728</v>
      </c>
      <c r="CZ172" s="4">
        <f>step*-SUM('By group'!AM$11:AM$21)*Population!AM172</f>
        <v>-44.475962020708174</v>
      </c>
      <c r="DA172" s="4">
        <f>step*-SUM('By group'!AN$11:AN$21)*Population!AN172</f>
        <v>0</v>
      </c>
      <c r="DB172" s="13">
        <f>-step*SUM(SCR!AO172:BA172)*Population!AO172</f>
        <v>-19615.189777932937</v>
      </c>
      <c r="DC172" s="4">
        <f>step*-SUM('By group'!AP$11:AP$21)*Population!AP172</f>
        <v>-18808.507409820213</v>
      </c>
      <c r="DD172" s="4">
        <f>step*-SUM('By group'!AQ$11:AQ$21)*Population!AQ172</f>
        <v>-13712.498657799581</v>
      </c>
      <c r="DE172" s="4">
        <f>step*-SUM('By group'!AR$11:AR$21)*Population!AR172</f>
        <v>-5644.4000008490939</v>
      </c>
      <c r="DF172" s="4">
        <f>step*-SUM('By group'!AS$11:AS$21)*Population!AS172</f>
        <v>-1687.2882296035234</v>
      </c>
      <c r="DG172" s="4">
        <f>step*-SUM('By group'!AT$11:AT$21)*Population!AT172</f>
        <v>-809.37296767727366</v>
      </c>
      <c r="DH172" s="4">
        <f>step*-SUM('By group'!AU$11:AU$21)*Population!AU172</f>
        <v>0</v>
      </c>
      <c r="DI172" s="4">
        <f>step*-SUM('By group'!AV$11:AV$21)*Population!AV172</f>
        <v>0</v>
      </c>
      <c r="DJ172" s="4">
        <f>step*-SUM('By group'!AW$11:AW$21)*Population!AW172</f>
        <v>0</v>
      </c>
      <c r="DK172" s="4">
        <f>step*-SUM('By group'!AX$11:AX$21)*Population!AX172</f>
        <v>0</v>
      </c>
      <c r="DL172" s="4">
        <f>step*-SUM('By group'!AY$11:AY$21)*Population!AY172</f>
        <v>-284.92413997594946</v>
      </c>
      <c r="DM172" s="4">
        <f>step*-SUM('By group'!AZ$11:AZ$21)*Population!AZ172</f>
        <v>-141.28796045874344</v>
      </c>
      <c r="DN172" s="4">
        <f>step*-SUM('By group'!BA$11:BA$21)*Population!BA172</f>
        <v>0</v>
      </c>
      <c r="DO172" s="13">
        <f>-step*SUM(SCR!BB172:BN172)*Population!BB172</f>
        <v>-9136.394117839809</v>
      </c>
      <c r="DP172" s="4">
        <f>step*-SUM('By group'!BC$11:BC$21)*Population!BC172</f>
        <v>-8606.8522266297732</v>
      </c>
      <c r="DQ172" s="4">
        <f>step*-SUM('By group'!BD$11:BD$21)*Population!BD172</f>
        <v>-5953.0037147398725</v>
      </c>
      <c r="DR172" s="4">
        <f>step*-SUM('By group'!BE$11:BE$21)*Population!BE172</f>
        <v>-2277.8926790291762</v>
      </c>
      <c r="DS172" s="4">
        <f>step*-SUM('By group'!BF$11:BF$21)*Population!BF172</f>
        <v>-643.98409502396487</v>
      </c>
      <c r="DT172" s="4">
        <f>step*-SUM('By group'!BG$11:BG$21)*Population!BG172</f>
        <v>-296.78752344267843</v>
      </c>
      <c r="DU172" s="4">
        <f>step*-SUM('By group'!BH$11:BH$21)*Population!BH172</f>
        <v>0</v>
      </c>
      <c r="DV172" s="4">
        <f>step*-SUM('By group'!BI$11:BI$21)*Population!BI172</f>
        <v>0</v>
      </c>
      <c r="DW172" s="4">
        <f>step*-SUM('By group'!BJ$11:BJ$21)*Population!BJ172</f>
        <v>0</v>
      </c>
      <c r="DX172" s="4">
        <f>step*-SUM('By group'!BK$11:BK$21)*Population!BK172</f>
        <v>0</v>
      </c>
      <c r="DY172" s="4">
        <f>step*-SUM('By group'!BL$11:BL$21)*Population!BL172</f>
        <v>-96.961004935229766</v>
      </c>
      <c r="DZ172" s="4">
        <f>step*-SUM('By group'!BM$11:BM$21)*Population!BM172</f>
        <v>-44.437372074992865</v>
      </c>
      <c r="EA172" s="4">
        <f>step*-SUM('By group'!BN$11:BN$21)*Population!BN172</f>
        <v>0</v>
      </c>
      <c r="EB172" s="52">
        <v>0</v>
      </c>
      <c r="EC172" s="4">
        <f t="shared" si="196"/>
        <v>169043.82666732837</v>
      </c>
      <c r="ED172" s="4">
        <f t="shared" si="196"/>
        <v>162099.5667373779</v>
      </c>
      <c r="EE172" s="4">
        <f t="shared" si="197"/>
        <v>118202.9449076529</v>
      </c>
      <c r="EF172" s="4">
        <f t="shared" si="198"/>
        <v>48674.221749477612</v>
      </c>
      <c r="EG172" s="4">
        <f t="shared" si="199"/>
        <v>14555.959174543597</v>
      </c>
      <c r="EH172" s="4">
        <f t="shared" si="199"/>
        <v>6984.8719562951801</v>
      </c>
      <c r="EI172" s="4">
        <v>0</v>
      </c>
      <c r="EJ172" s="4">
        <f t="shared" si="200"/>
        <v>0</v>
      </c>
      <c r="EK172" s="4">
        <f t="shared" si="201"/>
        <v>0</v>
      </c>
      <c r="EL172" s="4">
        <f t="shared" si="202"/>
        <v>0</v>
      </c>
      <c r="EM172" s="4">
        <f t="shared" si="203"/>
        <v>2461.1786098220873</v>
      </c>
      <c r="EN172" s="4">
        <f t="shared" si="204"/>
        <v>1222.0020659835748</v>
      </c>
      <c r="EO172" s="52">
        <v>0</v>
      </c>
      <c r="EP172" s="4">
        <f t="shared" si="205"/>
        <v>83617.130405379139</v>
      </c>
      <c r="EQ172" s="4">
        <f t="shared" si="206"/>
        <v>80172.103961785688</v>
      </c>
      <c r="ER172" s="4">
        <f t="shared" si="207"/>
        <v>58439.259427863057</v>
      </c>
      <c r="ES172" s="4">
        <f t="shared" si="208"/>
        <v>24051.589318146453</v>
      </c>
      <c r="ET172" s="4">
        <f t="shared" si="209"/>
        <v>7189.6610804136426</v>
      </c>
      <c r="EU172" s="4">
        <f t="shared" si="210"/>
        <v>3449.0318251103622</v>
      </c>
      <c r="EV172" s="4">
        <v>0</v>
      </c>
      <c r="EW172" s="4">
        <f t="shared" si="211"/>
        <v>0</v>
      </c>
      <c r="EX172" s="4">
        <f t="shared" si="212"/>
        <v>0</v>
      </c>
      <c r="EY172" s="4">
        <f t="shared" si="213"/>
        <v>0</v>
      </c>
      <c r="EZ172" s="4">
        <f t="shared" si="214"/>
        <v>1214.6002109742692</v>
      </c>
      <c r="FA172" s="4">
        <f t="shared" si="215"/>
        <v>602.69729494300043</v>
      </c>
      <c r="FB172" s="52">
        <v>0</v>
      </c>
      <c r="FC172" s="4">
        <f t="shared" si="216"/>
        <v>5921.6813294449003</v>
      </c>
      <c r="FD172" s="4">
        <f t="shared" si="217"/>
        <v>5688.116030026833</v>
      </c>
      <c r="FE172" s="4">
        <f t="shared" si="218"/>
        <v>4169.113254780219</v>
      </c>
      <c r="FF172" s="4">
        <f t="shared" si="219"/>
        <v>1729.0531810362825</v>
      </c>
      <c r="FG172" s="4">
        <f t="shared" si="220"/>
        <v>519.86331816440406</v>
      </c>
      <c r="FH172" s="4">
        <f t="shared" si="221"/>
        <v>250.43187160968759</v>
      </c>
      <c r="FI172" s="4">
        <v>0</v>
      </c>
      <c r="FJ172" s="4">
        <f t="shared" si="222"/>
        <v>0</v>
      </c>
      <c r="FK172" s="4">
        <f t="shared" si="223"/>
        <v>0</v>
      </c>
      <c r="FL172" s="4">
        <f t="shared" si="224"/>
        <v>0</v>
      </c>
      <c r="FM172" s="4">
        <f t="shared" si="225"/>
        <v>88.893972024337728</v>
      </c>
      <c r="FN172" s="9">
        <f t="shared" si="226"/>
        <v>44.475962020708174</v>
      </c>
      <c r="FO172" s="4">
        <v>0</v>
      </c>
      <c r="FP172" s="4">
        <f t="shared" si="227"/>
        <v>19615.189777932937</v>
      </c>
      <c r="FQ172" s="4">
        <f t="shared" si="228"/>
        <v>18808.507409820213</v>
      </c>
      <c r="FR172" s="4">
        <f t="shared" si="229"/>
        <v>13712.498657799581</v>
      </c>
      <c r="FS172" s="4">
        <f t="shared" si="230"/>
        <v>5644.4000008490939</v>
      </c>
      <c r="FT172" s="4">
        <f t="shared" si="231"/>
        <v>1687.2882296035234</v>
      </c>
      <c r="FU172" s="4">
        <f t="shared" si="232"/>
        <v>809.37296767727366</v>
      </c>
      <c r="FV172" s="4">
        <v>0</v>
      </c>
      <c r="FW172" s="4">
        <f t="shared" si="233"/>
        <v>0</v>
      </c>
      <c r="FX172" s="4">
        <f t="shared" si="234"/>
        <v>0</v>
      </c>
      <c r="FY172" s="4">
        <f t="shared" si="235"/>
        <v>0</v>
      </c>
      <c r="FZ172" s="4">
        <f t="shared" si="236"/>
        <v>284.92413997594946</v>
      </c>
      <c r="GA172" s="4">
        <f t="shared" si="237"/>
        <v>141.28796045874344</v>
      </c>
      <c r="GB172" s="4">
        <v>0</v>
      </c>
      <c r="GC172" s="4">
        <f t="shared" si="238"/>
        <v>9136.394117839809</v>
      </c>
      <c r="GD172" s="4">
        <f t="shared" si="179"/>
        <v>8606.8522266297732</v>
      </c>
      <c r="GE172" s="4">
        <f t="shared" si="180"/>
        <v>5953.0037147398725</v>
      </c>
      <c r="GF172" s="4">
        <f t="shared" si="181"/>
        <v>2277.8926790291762</v>
      </c>
      <c r="GG172" s="4">
        <f t="shared" si="182"/>
        <v>643.98409502396487</v>
      </c>
      <c r="GH172" s="4">
        <f t="shared" si="183"/>
        <v>296.78752344267843</v>
      </c>
      <c r="GI172" s="4">
        <v>0</v>
      </c>
      <c r="GJ172" s="4">
        <f t="shared" si="239"/>
        <v>0</v>
      </c>
      <c r="GK172" s="4">
        <f t="shared" si="240"/>
        <v>0</v>
      </c>
      <c r="GL172" s="4">
        <f t="shared" si="184"/>
        <v>0</v>
      </c>
      <c r="GM172" s="4">
        <f t="shared" si="185"/>
        <v>96.961004935229766</v>
      </c>
      <c r="GN172" s="4">
        <f t="shared" si="186"/>
        <v>44.437372074992865</v>
      </c>
      <c r="GO172" s="52">
        <v>0</v>
      </c>
      <c r="GP172" s="4">
        <f>step*(-'By group'!C$32*Population!C172+'By group'!I$33*Population!I172)</f>
        <v>0</v>
      </c>
      <c r="GQ172" s="4">
        <f>step*(-'By group'!D$32*Population!D172+'By group'!J$33*Population!J172)</f>
        <v>0</v>
      </c>
      <c r="GR172" s="4">
        <f>step*(-'By group'!E$32*Population!E172+'By group'!K$33*Population!K172)</f>
        <v>0</v>
      </c>
      <c r="GS172" s="4">
        <f>step*(-'By group'!F$32*Population!F172+'By group'!L$33*Population!L172)</f>
        <v>-6047.390282360755</v>
      </c>
      <c r="GT172" s="4">
        <f>step*(-'By group'!G$32*Population!G172+'By group'!M$33*Population!M172)</f>
        <v>-785.97335826724873</v>
      </c>
      <c r="GU172" s="4">
        <f>step*(-'By group'!H$32*Population!H172+'By group'!N$33*Population!N172)</f>
        <v>-687.67997354384829</v>
      </c>
      <c r="GV172" s="46">
        <f t="shared" si="241"/>
        <v>0</v>
      </c>
      <c r="GW172" s="14">
        <f t="shared" si="242"/>
        <v>0</v>
      </c>
      <c r="GX172" s="4">
        <f t="shared" si="243"/>
        <v>0</v>
      </c>
      <c r="GY172" s="4">
        <f t="shared" si="244"/>
        <v>6047.390282360755</v>
      </c>
      <c r="GZ172" s="4">
        <f t="shared" si="245"/>
        <v>785.97335826724873</v>
      </c>
      <c r="HA172" s="4">
        <f t="shared" si="246"/>
        <v>687.67997354384829</v>
      </c>
      <c r="HB172" s="8">
        <v>0</v>
      </c>
      <c r="HC172" s="4">
        <f>step*(-'By group'!P$32*Population!P172+'By group'!V$33*Population!V172)</f>
        <v>0</v>
      </c>
      <c r="HD172" s="4">
        <f>step*(-'By group'!Q$32*Population!Q172+'By group'!W$33*Population!W172)</f>
        <v>0</v>
      </c>
      <c r="HE172" s="4">
        <f>step*(-'By group'!R$32*Population!R172+'By group'!X$33*Population!X172)</f>
        <v>0</v>
      </c>
      <c r="HF172" s="4">
        <f>step*(-'By group'!S$32*Population!S172+'By group'!Y$33*Population!Y172)</f>
        <v>-2987.5304347196866</v>
      </c>
      <c r="HG172" s="4">
        <f>step*(-'By group'!T$32*Population!T172+'By group'!Z$33*Population!Z172)</f>
        <v>-388.45771755057223</v>
      </c>
      <c r="HH172" s="4">
        <f>step*(-'By group'!U$32*Population!U172+'By group'!AA$33*Population!AA172)</f>
        <v>-339.71731301294551</v>
      </c>
      <c r="HI172" s="14">
        <f t="shared" si="247"/>
        <v>0</v>
      </c>
      <c r="HJ172" s="46">
        <f t="shared" si="248"/>
        <v>0</v>
      </c>
      <c r="HK172" s="4">
        <f t="shared" si="249"/>
        <v>0</v>
      </c>
      <c r="HL172" s="4">
        <f t="shared" si="250"/>
        <v>2987.5304347196866</v>
      </c>
      <c r="HM172" s="4">
        <f t="shared" si="251"/>
        <v>388.45771755057223</v>
      </c>
      <c r="HN172" s="9">
        <f t="shared" si="252"/>
        <v>339.71731301294551</v>
      </c>
      <c r="HO172" s="4">
        <v>0</v>
      </c>
      <c r="HP172" s="4">
        <f>step*(-'By group'!AC$32*Population!AC172+'By group'!AI$33*Population!AI172)</f>
        <v>0</v>
      </c>
      <c r="HQ172" s="4">
        <f>step*(-'By group'!AD$32*Population!AD172+'By group'!AJ$33*Population!AJ172)</f>
        <v>0</v>
      </c>
      <c r="HR172" s="4">
        <f>step*(-'By group'!AE$32*Population!AE172+'By group'!AK$33*Population!AK172)</f>
        <v>0</v>
      </c>
      <c r="HS172" s="4">
        <f>step*(-'By group'!AF$32*Population!AF172+'By group'!AL$33*Population!AL172)</f>
        <v>-215.48467307003318</v>
      </c>
      <c r="HT172" s="4">
        <f>step*(-'By group'!AG$32*Population!AG172+'By group'!AM$33*Population!AM172)</f>
        <v>-27.848393311583433</v>
      </c>
      <c r="HU172" s="4">
        <f>step*(-'By group'!AH$32*Population!AH172+'By group'!AN$33*Population!AN172)</f>
        <v>-24.519270148301914</v>
      </c>
      <c r="HV172" s="14">
        <f t="shared" si="253"/>
        <v>0</v>
      </c>
      <c r="HW172" s="46">
        <f t="shared" si="254"/>
        <v>0</v>
      </c>
      <c r="HX172" s="4">
        <f t="shared" si="255"/>
        <v>0</v>
      </c>
      <c r="HY172" s="4">
        <f t="shared" si="256"/>
        <v>215.48467307003318</v>
      </c>
      <c r="HZ172" s="4">
        <f t="shared" si="257"/>
        <v>27.848393311583433</v>
      </c>
      <c r="IA172" s="4">
        <f t="shared" si="258"/>
        <v>24.519270148301914</v>
      </c>
      <c r="IB172" s="8">
        <v>0</v>
      </c>
      <c r="IC172" s="4">
        <f>step*(-'By group'!AP$32*Population!AP172+'By group'!AV$33*Population!AV172)</f>
        <v>0</v>
      </c>
      <c r="ID172" s="4">
        <f>step*(-'By group'!AQ$32*Population!AQ172+'By group'!AW$33*Population!AW172)</f>
        <v>0</v>
      </c>
      <c r="IE172" s="4">
        <f>step*(-'By group'!AR$32*Population!AR172+'By group'!AX$33*Population!AX172)</f>
        <v>0</v>
      </c>
      <c r="IF172" s="4">
        <f>step*(-'By group'!AS$32*Population!AS172+'By group'!AY$33*Population!AY172)</f>
        <v>-701.182044813787</v>
      </c>
      <c r="IG172" s="4">
        <f>step*(-'By group'!AT$32*Population!AT172+'By group'!AZ$33*Population!AZ172)</f>
        <v>-91.230613306083029</v>
      </c>
      <c r="IH172" s="4">
        <f>step*(-'By group'!AU$32*Population!AU172+'By group'!BA$33*Population!BA172)</f>
        <v>-79.814311438032178</v>
      </c>
      <c r="II172" s="14">
        <f t="shared" si="187"/>
        <v>0</v>
      </c>
      <c r="IJ172" s="4">
        <f t="shared" si="188"/>
        <v>0</v>
      </c>
      <c r="IK172" s="4">
        <f t="shared" si="259"/>
        <v>0</v>
      </c>
      <c r="IL172" s="4">
        <f t="shared" si="260"/>
        <v>701.182044813787</v>
      </c>
      <c r="IM172" s="4">
        <f t="shared" si="261"/>
        <v>91.230613306083029</v>
      </c>
      <c r="IN172" s="4">
        <f t="shared" si="262"/>
        <v>79.814311438032178</v>
      </c>
      <c r="IO172" s="8">
        <v>0</v>
      </c>
      <c r="IP172" s="4">
        <f>step*(-'By group'!BC$32*Population!BC172+'By group'!BI$33*Population!BI172)</f>
        <v>0</v>
      </c>
      <c r="IQ172" s="4">
        <f>step*(-'By group'!BD$32*Population!BD172+'By group'!BJ$33*Population!BJ172)</f>
        <v>0</v>
      </c>
      <c r="IR172" s="4">
        <f>step*(-'By group'!BE$32*Population!BE172+'By group'!BK$33*Population!BK172)</f>
        <v>0</v>
      </c>
      <c r="IS172" s="4">
        <f>step*(-'By group'!BF$32*Population!BF172+'By group'!BL$33*Population!BL172)</f>
        <v>-273.51154504436755</v>
      </c>
      <c r="IT172" s="4">
        <f>step*(-'By group'!BG$32*Population!BG172+'By group'!BM$33*Population!BM172)</f>
        <v>-37.138818651039259</v>
      </c>
      <c r="IU172" s="4">
        <f>step*(-'By group'!BH$32*Population!BH172+'By group'!BN$33*Population!BN172)</f>
        <v>-30.393421208879129</v>
      </c>
      <c r="IV172" s="14">
        <f t="shared" si="189"/>
        <v>0</v>
      </c>
      <c r="IW172" s="4">
        <f t="shared" si="190"/>
        <v>0</v>
      </c>
      <c r="IX172" s="4">
        <f t="shared" si="191"/>
        <v>0</v>
      </c>
      <c r="IY172" s="4">
        <f t="shared" si="192"/>
        <v>273.51154504436755</v>
      </c>
      <c r="IZ172" s="4">
        <f t="shared" si="193"/>
        <v>37.138818651039259</v>
      </c>
      <c r="JA172" s="4">
        <f t="shared" si="194"/>
        <v>30.393421208879129</v>
      </c>
      <c r="JB172" s="75">
        <f>step*(+prop_idu_male*'By group'!BB$9*Population!BB172-'By group'!B$8*Population!B172)</f>
        <v>-1182.9953380338557</v>
      </c>
      <c r="JC172" s="46">
        <f>step*(+prop_idu_male*'By group'!BC$9*Population!BC172-'By group'!C$8*Population!C172)</f>
        <v>-7.0721560696733219</v>
      </c>
      <c r="JD172" s="46">
        <f>step*(+prop_idu_male*'By group'!BD$9*Population!BD172-'By group'!D$8*Population!D172)</f>
        <v>-20.783147198455442</v>
      </c>
      <c r="JE172" s="46">
        <f>step*(+prop_idu_male*'By group'!BE$9*Population!BE172-'By group'!E$8*Population!E172)</f>
        <v>-21.603639659903799</v>
      </c>
      <c r="JF172" s="46">
        <f>step*(+prop_idu_male*'By group'!BF$9*Population!BF172-'By group'!F$8*Population!F172)</f>
        <v>-6.5051986732430409</v>
      </c>
      <c r="JG172" s="46">
        <f>step*(+prop_idu_male*'By group'!BG$9*Population!BG172-'By group'!G$8*Population!G172)</f>
        <v>-1.2545163800065504</v>
      </c>
      <c r="JH172" s="46">
        <f>step*(+prop_idu_male*'By group'!BH$9*Population!BH172-'By group'!H$8*Population!H172)</f>
        <v>-1.0637310807087668</v>
      </c>
      <c r="JI172" s="46">
        <f>step*(+prop_idu_male*'By group'!BI$9*Population!BI172-'By group'!I$8*Population!I172)</f>
        <v>0</v>
      </c>
      <c r="JJ172" s="46">
        <f>step*(+prop_idu_male*'By group'!BJ$9*Population!BJ172-'By group'!J$8*Population!J172)</f>
        <v>0</v>
      </c>
      <c r="JK172" s="46">
        <f>step*(+prop_idu_male*'By group'!BK$9*Population!BK172-'By group'!K$8*Population!K172)</f>
        <v>0</v>
      </c>
      <c r="JL172" s="46">
        <f>step*(+prop_idu_male*'By group'!BL$9*Population!BL172-'By group'!L$8*Population!L172)</f>
        <v>-2.2284721979775357</v>
      </c>
      <c r="JM172" s="46">
        <f>step*(+prop_idu_male*'By group'!BM$9*Population!BM172-'By group'!M$8*Population!M172)</f>
        <v>-1.1153523730035919</v>
      </c>
      <c r="JN172" s="46">
        <f>step*(+prop_idu_male*'By group'!BN$9*Population!BN172-'By group'!N$8*Population!N172)</f>
        <v>-0.89799063613245689</v>
      </c>
      <c r="JO172" s="45">
        <f>step*(+(1-prop_idu_male)*'By group'!BB$9*Population!BB172-'By group'!O$8*Population!O172-'By group'!O$6*Population!O172+'By group'!AB$7*Population!AB172)</f>
        <v>-8855.6664140749599</v>
      </c>
      <c r="JP172" s="46">
        <f>step*(+(1-prop_idu_male)*'By group'!BC$9*Population!BC172-'By group'!P$8*Population!P172-'By group'!P$6*Population!P172+'By group'!AC$7*Population!AC172)</f>
        <v>-13.581740744759013</v>
      </c>
      <c r="JQ172" s="46">
        <f>step*(+(1-prop_idu_male)*'By group'!BD$9*Population!BD172-'By group'!Q$8*Population!Q172-'By group'!Q$6*Population!Q172+'By group'!AD$7*Population!AD172)</f>
        <v>-39.409470205437295</v>
      </c>
      <c r="JR172" s="46">
        <f>step*(+(1-prop_idu_male)*'By group'!BE$9*Population!BE172-'By group'!R$8*Population!R172-'By group'!R$6*Population!R172+'By group'!AE$7*Population!AE172)</f>
        <v>-40.270865283896768</v>
      </c>
      <c r="JS172" s="46">
        <f>step*(+(1-prop_idu_male)*'By group'!BF$9*Population!BF172-'By group'!S$8*Population!S172-'By group'!S$6*Population!S172+'By group'!AF$7*Population!AF172)</f>
        <v>-11.974035598830456</v>
      </c>
      <c r="JT172" s="46">
        <f>step*(+(1-prop_idu_male)*'By group'!BG$9*Population!BG172-'By group'!T$8*Population!T172-'By group'!T$6*Population!T172+'By group'!AG$7*Population!AG172)</f>
        <v>-2.2887113362445093</v>
      </c>
      <c r="JU172" s="46">
        <f>step*(+(1-prop_idu_male)*'By group'!BH$9*Population!BH172-'By group'!U$8*Population!U172-'By group'!U$6*Population!U172+'By group'!AH$7*Population!AH172)</f>
        <v>-1.9113413513199315</v>
      </c>
      <c r="JV172" s="46">
        <f>step*(+(1-prop_idu_male)*'By group'!BI$9*Population!BI172-'By group'!V$8*Population!V172-'By group'!V$6*Population!V172+'By group'!AI$7*Population!AI172)</f>
        <v>0</v>
      </c>
      <c r="JW172" s="46">
        <f>step*(+(1-prop_idu_male)*'By group'!BJ$9*Population!BJ172-'By group'!W$8*Population!W172-'By group'!W$6*Population!W172+'By group'!AJ$7*Population!AJ172)</f>
        <v>0</v>
      </c>
      <c r="JX172" s="46">
        <f>step*(+(1-prop_idu_male)*'By group'!BK$9*Population!BK172-'By group'!X$8*Population!X172-'By group'!X$6*Population!X172+'By group'!AK$7*Population!AK172)</f>
        <v>0</v>
      </c>
      <c r="JY172" s="46">
        <f>step*(+(1-prop_idu_male)*'By group'!BL$9*Population!BL172-'By group'!Y$8*Population!Y172-'By group'!Y$6*Population!Y172+'By group'!AL$7*Population!AL172)</f>
        <v>-3.9993262726418601</v>
      </c>
      <c r="JZ172" s="46">
        <f>step*(+(1-prop_idu_male)*'By group'!BM$9*Population!BM172-'By group'!Z$8*Population!Z172-'By group'!Z$6*Population!Z172+'By group'!AM$7*Population!AM172)</f>
        <v>-1.9684205403205977</v>
      </c>
      <c r="KA172" s="76">
        <f>step*(+(1-prop_idu_male)*'By group'!BN$9*Population!BN172-'By group'!AA$8*Population!AA172-'By group'!AA$6*Population!AA172+'By group'!AN$7*Population!AN172)</f>
        <v>-1.5550394407394712</v>
      </c>
      <c r="KB172" s="46">
        <f>step*(+'By group'!O$6*Population!O172-'By group'!AB$7*Population!AB172)</f>
        <v>7577.8973926695899</v>
      </c>
      <c r="KC172" s="46">
        <f>step*(+'By group'!P$6*Population!P172-'By group'!AC$7*Population!AC172)</f>
        <v>9.8313411134686213</v>
      </c>
      <c r="KD172" s="46">
        <f>step*(+'By group'!Q$6*Population!Q172-'By group'!AD$7*Population!AD172)</f>
        <v>28.435978765633472</v>
      </c>
      <c r="KE172" s="46">
        <f>step*(+'By group'!R$6*Population!R172-'By group'!AE$7*Population!AE172)</f>
        <v>28.928438428532289</v>
      </c>
      <c r="KF172" s="46">
        <f>step*(+'By group'!S$6*Population!S172-'By group'!AF$7*Population!AF172)</f>
        <v>8.572400287130824</v>
      </c>
      <c r="KG172" s="46">
        <f>step*(+'By group'!T$6*Population!T172-'By group'!AG$7*Population!AG172)</f>
        <v>1.634519474035558</v>
      </c>
      <c r="KH172" s="46">
        <f>step*(+'By group'!U$6*Population!U172-'By group'!AH$7*Population!AH172)</f>
        <v>1.359148314274746</v>
      </c>
      <c r="KI172" s="46">
        <f>step*(+'By group'!V$6*Population!V172-'By group'!AI$7*Population!AI172)</f>
        <v>0</v>
      </c>
      <c r="KJ172" s="46">
        <f>step*(+'By group'!W$6*Population!W172-'By group'!AJ$7*Population!AJ172)</f>
        <v>0</v>
      </c>
      <c r="KK172" s="46">
        <f>step*(+'By group'!X$6*Population!X172-'By group'!AK$7*Population!AK172)</f>
        <v>0</v>
      </c>
      <c r="KL172" s="46">
        <f>step*(+'By group'!Y$6*Population!Y172-'By group'!AL$7*Population!AL172)</f>
        <v>2.8429026646287294</v>
      </c>
      <c r="KM172" s="46">
        <f>step*(+'By group'!Z$6*Population!Z172-'By group'!AM$7*Population!AM172)</f>
        <v>1.3923856686225933</v>
      </c>
      <c r="KN172" s="46">
        <f>step*(+'By group'!AA$6*Population!AA172-'By group'!AN$7*Population!AN172)</f>
        <v>1.0936158872243362</v>
      </c>
      <c r="KO172" s="45">
        <v>0</v>
      </c>
      <c r="KP172" s="46">
        <v>0</v>
      </c>
      <c r="KQ172" s="46">
        <v>0</v>
      </c>
      <c r="KR172" s="46">
        <v>0</v>
      </c>
      <c r="KS172" s="46">
        <v>0</v>
      </c>
      <c r="KT172" s="46">
        <v>0</v>
      </c>
      <c r="KU172" s="46">
        <v>0</v>
      </c>
      <c r="KV172" s="46">
        <v>0</v>
      </c>
      <c r="KW172" s="46">
        <v>0</v>
      </c>
      <c r="KX172" s="46">
        <v>0</v>
      </c>
      <c r="KY172" s="46">
        <v>0</v>
      </c>
      <c r="KZ172" s="46">
        <v>0</v>
      </c>
      <c r="LA172" s="46">
        <v>0</v>
      </c>
      <c r="LB172" s="188">
        <f>step*(-'By group'!BB$9*Population!BB172+'By group'!B$8*Population!B172+'By group'!O$8*Population!O172)</f>
        <v>2460.7643594392257</v>
      </c>
      <c r="LC172" s="189">
        <f>step*(-'By group'!BC$9*Population!BC172+'By group'!C$8*Population!C172+'By group'!P$8*Population!P172)</f>
        <v>10.822555700963713</v>
      </c>
      <c r="LD172" s="189">
        <f>step*(-'By group'!BD$9*Population!BD172+'By group'!D$8*Population!D172+'By group'!Q$8*Population!Q172)</f>
        <v>31.756638638259268</v>
      </c>
      <c r="LE172" s="189">
        <f>step*(-'By group'!BE$9*Population!BE172+'By group'!E$8*Population!E172+'By group'!R$8*Population!R172)</f>
        <v>32.946066515268271</v>
      </c>
      <c r="LF172" s="189">
        <f>step*(-'By group'!BF$9*Population!BF172+'By group'!F$8*Population!F172+'By group'!S$8*Population!S172)</f>
        <v>9.9068339849426721</v>
      </c>
      <c r="LG172" s="189">
        <f>step*(-'By group'!BG$9*Population!BG172+'By group'!G$8*Population!G172+'By group'!T$8*Population!T172)</f>
        <v>1.9087082422155015</v>
      </c>
      <c r="LH172" s="189">
        <f>step*(-'By group'!BH$9*Population!BH172+'By group'!H$8*Population!H172+'By group'!U$8*Population!U172)</f>
        <v>1.6159241177539525</v>
      </c>
      <c r="LI172" s="189">
        <f>step*(-'By group'!BI$9*Population!BI172+'By group'!I$8*Population!I172+'By group'!V$8*Population!V172)</f>
        <v>0</v>
      </c>
      <c r="LJ172" s="189">
        <f>step*(-'By group'!BJ$9*Population!BJ172+'By group'!J$8*Population!J172+'By group'!W$8*Population!W172)</f>
        <v>0</v>
      </c>
      <c r="LK172" s="189">
        <f>step*(-'By group'!BK$9*Population!BK172+'By group'!K$8*Population!K172+'By group'!X$8*Population!X172)</f>
        <v>0</v>
      </c>
      <c r="LL172" s="189">
        <f>step*(-'By group'!BL$9*Population!BL172+'By group'!L$8*Population!L172+'By group'!Y$8*Population!Y172)</f>
        <v>3.3848958059906673</v>
      </c>
      <c r="LM172" s="189">
        <f>step*(-'By group'!BM$9*Population!BM172+'By group'!M$8*Population!M172+'By group'!Z$8*Population!Z172)</f>
        <v>1.6913872447015965</v>
      </c>
      <c r="LN172" s="189">
        <f>step*(-'By group'!BN$9*Population!BN172+'By group'!N$8*Population!N172+'By group'!AA$8*Population!AA172)</f>
        <v>1.3594141896475918</v>
      </c>
    </row>
    <row r="173" spans="1:326" x14ac:dyDescent="0.25">
      <c r="A173">
        <f t="shared" si="263"/>
        <v>84.5</v>
      </c>
      <c r="B173" s="52">
        <f>step*((-'By group'!B$4-'By group'!B$5-'By group'!B$22)*Population!B173+'By group'!B$3*Population!$BO173)</f>
        <v>237008.13112736202</v>
      </c>
      <c r="C173" s="4">
        <f>step*((-'By group'!C$4-'By group'!C$5-'By group'!C$22)*Population!C173+'By group'!C$3*Population!$BO173)</f>
        <v>-6502.1108736705428</v>
      </c>
      <c r="D173" s="4">
        <f>step*((-'By group'!D$4-'By group'!D$5-'By group'!D$22)*Population!D173+'By group'!D$3*Population!$BO173)</f>
        <v>-42672.110233174477</v>
      </c>
      <c r="E173" s="4">
        <f>step*((-'By group'!E$4-'By group'!E$5-'By group'!E$22)*Population!E173+'By group'!E$3*Population!$BO173)</f>
        <v>-68334.759718963207</v>
      </c>
      <c r="F173" s="4">
        <f>step*((-'By group'!F$4-'By group'!F$5-'By group'!F$22)*Population!F173+'By group'!F$3*Population!$BO173)</f>
        <v>-27733.850917463602</v>
      </c>
      <c r="G173" s="4">
        <f>step*((-'By group'!G$4-'By group'!G$5-'By group'!G$22)*Population!G173+'By group'!G$3*Population!$BO173)</f>
        <v>-6724.2888217772434</v>
      </c>
      <c r="H173" s="4">
        <f>step*((-'By group'!H$4-'By group'!H$5-'By group'!H$22)*Population!H173+'By group'!H$3*Population!$BO173)</f>
        <v>-6247.5735416636171</v>
      </c>
      <c r="I173" s="4">
        <f>step*((-'By group'!I$4-'By group'!I$5-'By group'!I$22)*Population!I173+'By group'!I$3*Population!$BO173)</f>
        <v>0</v>
      </c>
      <c r="J173" s="4">
        <f>step*((-'By group'!J$4-'By group'!J$5-'By group'!J$22)*Population!J173+'By group'!J$3*Population!$BO173)</f>
        <v>0</v>
      </c>
      <c r="K173" s="4">
        <f>step*((-'By group'!K$4-'By group'!K$5-'By group'!K$22)*Population!K173+'By group'!K$3*Population!$BO173)</f>
        <v>0</v>
      </c>
      <c r="L173" s="4">
        <f>step*((-'By group'!L$4-'By group'!L$5-'By group'!L$22)*Population!L173+'By group'!L$3*Population!$BO173)</f>
        <v>-3455.3333740122061</v>
      </c>
      <c r="M173" s="4">
        <f>step*((-'By group'!M$4-'By group'!M$5-'By group'!M$22)*Population!M173+'By group'!M$3*Population!$BO173)</f>
        <v>-1960.7098051064427</v>
      </c>
      <c r="N173" s="4">
        <f>step*((-'By group'!N$4-'By group'!N$5-'By group'!N$22)*Population!N173+'By group'!N$3*Population!$BO173)</f>
        <v>-1858.8939732361407</v>
      </c>
      <c r="O173" s="8">
        <f>step*((-'By group'!O$4-'By group'!O$5-'By group'!O$22)*Population!O173+'By group'!O$3*Population!$BO173)</f>
        <v>164217.41145597317</v>
      </c>
      <c r="P173" s="4">
        <f>step*((-'By group'!P$4-'By group'!P$5-'By group'!P$22)*Population!P173+'By group'!P$3*Population!$BO173)</f>
        <v>-3215.8665802465184</v>
      </c>
      <c r="Q173" s="4">
        <f>step*((-'By group'!Q$4-'By group'!Q$5-'By group'!Q$22)*Population!Q173+'By group'!Q$3*Population!$BO173)</f>
        <v>-21097.110544302486</v>
      </c>
      <c r="R173" s="4">
        <f>step*((-'By group'!R$4-'By group'!R$5-'By group'!R$22)*Population!R173+'By group'!R$3*Population!$BO173)</f>
        <v>-33766.749433268909</v>
      </c>
      <c r="S173" s="4">
        <f>step*((-'By group'!S$4-'By group'!S$5-'By group'!S$22)*Population!S173+'By group'!S$3*Population!$BO173)</f>
        <v>-13698.74891856531</v>
      </c>
      <c r="T173" s="4">
        <f>step*((-'By group'!T$4-'By group'!T$5-'By group'!T$22)*Population!T173+'By group'!T$3*Population!$BO173)</f>
        <v>-3320.3854979404714</v>
      </c>
      <c r="U173" s="4">
        <f>step*((-'By group'!U$4-'By group'!U$5-'By group'!U$22)*Population!U173+'By group'!U$3*Population!$BO173)</f>
        <v>-3083.363598574711</v>
      </c>
      <c r="V173" s="4">
        <f>step*((-'By group'!V$4-'By group'!V$5-'By group'!V$22)*Population!V173+'By group'!V$3*Population!$BO173)</f>
        <v>0</v>
      </c>
      <c r="W173" s="4">
        <f>step*((-'By group'!W$4-'By group'!W$5-'By group'!W$22)*Population!W173+'By group'!W$3*Population!$BO173)</f>
        <v>0</v>
      </c>
      <c r="X173" s="4">
        <f>step*((-'By group'!X$4-'By group'!X$5-'By group'!X$22)*Population!X173+'By group'!X$3*Population!$BO173)</f>
        <v>0</v>
      </c>
      <c r="Y173" s="4">
        <f>step*((-'By group'!Y$4-'By group'!Y$5-'By group'!Y$22)*Population!Y173+'By group'!Y$3*Population!$BO173)</f>
        <v>-1705.2346375115931</v>
      </c>
      <c r="Z173" s="4">
        <f>step*((-'By group'!Z$4-'By group'!Z$5-'By group'!Z$22)*Population!Z173+'By group'!Z$3*Population!$BO173)</f>
        <v>-967.04179519941829</v>
      </c>
      <c r="AA173" s="4">
        <f>step*((-'By group'!AA$4-'By group'!AA$5-'By group'!AA$22)*Population!AA173+'By group'!AA$3*Population!$BO173)</f>
        <v>-916.1656067186459</v>
      </c>
      <c r="AB173" s="8">
        <f>step*((-'By group'!AB$4-'By group'!AB$5-'By group'!AB$22)*Population!AB173+'By group'!AB$3*Population!$BO173)</f>
        <v>-1553.1629104577987</v>
      </c>
      <c r="AC173" s="4">
        <f>step*((-'By group'!AC$4-'By group'!AC$5-'By group'!AC$22)*Population!AC173+'By group'!AC$3*Population!$BO173)</f>
        <v>-228.15952117429185</v>
      </c>
      <c r="AD173" s="4">
        <f>step*((-'By group'!AD$4-'By group'!AD$5-'By group'!AD$22)*Population!AD173+'By group'!AD$3*Population!$BO173)</f>
        <v>-1505.0709901271018</v>
      </c>
      <c r="AE173" s="4">
        <f>step*((-'By group'!AE$4-'By group'!AE$5-'By group'!AE$22)*Population!AE173+'By group'!AE$3*Population!$BO173)</f>
        <v>-2427.4384216718299</v>
      </c>
      <c r="AF173" s="4">
        <f>step*((-'By group'!AF$4-'By group'!AF$5-'By group'!AF$22)*Population!AF173+'By group'!AF$3*Population!$BO173)</f>
        <v>-990.50238877192351</v>
      </c>
      <c r="AG173" s="4">
        <f>step*((-'By group'!AG$4-'By group'!AG$5-'By group'!AG$22)*Population!AG173+'By group'!AG$3*Population!$BO173)</f>
        <v>-241.08731097854854</v>
      </c>
      <c r="AH173" s="4">
        <f>step*((-'By group'!AH$4-'By group'!AH$5-'By group'!AH$22)*Population!AH173+'By group'!AH$3*Population!$BO173)</f>
        <v>-225.52397952464403</v>
      </c>
      <c r="AI173" s="4">
        <f>step*((-'By group'!AI$4-'By group'!AI$5-'By group'!AI$22)*Population!AI173+'By group'!AI$3*Population!$BO173)</f>
        <v>0</v>
      </c>
      <c r="AJ173" s="4">
        <f>step*((-'By group'!AJ$4-'By group'!AJ$5-'By group'!AJ$22)*Population!AJ173+'By group'!AJ$3*Population!$BO173)</f>
        <v>0</v>
      </c>
      <c r="AK173" s="4">
        <f>step*((-'By group'!AK$4-'By group'!AK$5-'By group'!AK$22)*Population!AK173+'By group'!AK$3*Population!$BO173)</f>
        <v>0</v>
      </c>
      <c r="AL173" s="4">
        <f>step*((-'By group'!AL$4-'By group'!AL$5-'By group'!AL$22)*Population!AL173+'By group'!AL$3*Population!$BO173)</f>
        <v>-124.80030383541043</v>
      </c>
      <c r="AM173" s="4">
        <f>step*((-'By group'!AM$4-'By group'!AM$5-'By group'!AM$22)*Population!AM173+'By group'!AM$3*Population!$BO173)</f>
        <v>-71.361319213189276</v>
      </c>
      <c r="AN173" s="4">
        <f>step*((-'By group'!AN$4-'By group'!AN$5-'By group'!AN$22)*Population!AN173+'By group'!AN$3*Population!$BO173)</f>
        <v>-68.263063928861499</v>
      </c>
      <c r="AO173" s="8">
        <f>step*((-'By group'!AO$4-'By group'!AO$5-'By group'!AO$22)*Population!AO173+'By group'!AO$3*Population!$BO173)</f>
        <v>22064.683114349005</v>
      </c>
      <c r="AP173" s="4">
        <f>step*((-'By group'!AP$4-'By group'!AP$5-'By group'!AP$22)*Population!AP173+'By group'!AP$3*Population!$BO173)</f>
        <v>-754.51397926160519</v>
      </c>
      <c r="AQ173" s="4">
        <f>step*((-'By group'!AQ$4-'By group'!AQ$5-'By group'!AQ$22)*Population!AQ173+'By group'!AQ$3*Population!$BO173)</f>
        <v>-4950.8553479769989</v>
      </c>
      <c r="AR173" s="4">
        <f>step*((-'By group'!AR$4-'By group'!AR$5-'By group'!AR$22)*Population!AR173+'By group'!AR$3*Population!$BO173)</f>
        <v>-7925.3914129953782</v>
      </c>
      <c r="AS173" s="4">
        <f>step*((-'By group'!AS$4-'By group'!AS$5-'By group'!AS$22)*Population!AS173+'By group'!AS$3*Population!$BO173)</f>
        <v>-3215.3632333818614</v>
      </c>
      <c r="AT173" s="4">
        <f>step*((-'By group'!AT$4-'By group'!AT$5-'By group'!AT$22)*Population!AT173+'By group'!AT$3*Population!$BO173)</f>
        <v>-779.32283288617884</v>
      </c>
      <c r="AU173" s="4">
        <f>step*((-'By group'!AU$4-'By group'!AU$5-'By group'!AU$22)*Population!AU173+'By group'!AU$3*Population!$BO173)</f>
        <v>-723.47047537151343</v>
      </c>
      <c r="AV173" s="4">
        <f>step*((-'By group'!AV$4-'By group'!AV$5-'By group'!AV$22)*Population!AV173+'By group'!AV$3*Population!$BO173)</f>
        <v>0</v>
      </c>
      <c r="AW173" s="4">
        <f>step*((-'By group'!AW$4-'By group'!AW$5-'By group'!AW$22)*Population!AW173+'By group'!AW$3*Population!$BO173)</f>
        <v>0</v>
      </c>
      <c r="AX173" s="4">
        <f>step*((-'By group'!AX$4-'By group'!AX$5-'By group'!AX$22)*Population!AX173+'By group'!AX$3*Population!$BO173)</f>
        <v>0</v>
      </c>
      <c r="AY173" s="4">
        <f>step*((-'By group'!AY$4-'By group'!AY$5-'By group'!AY$22)*Population!AY173+'By group'!AY$3*Population!$BO173)</f>
        <v>-400.10928358733486</v>
      </c>
      <c r="AZ173" s="4">
        <f>step*((-'By group'!AZ$4-'By group'!AZ$5-'By group'!AZ$22)*Population!AZ173+'By group'!AZ$3*Population!$BO173)</f>
        <v>-226.76522122113349</v>
      </c>
      <c r="BA173" s="4">
        <f>step*((-'By group'!BA$4-'By group'!BA$5-'By group'!BA$22)*Population!BA173+'By group'!BA$3*Population!$BO173)</f>
        <v>-214.53578161314155</v>
      </c>
      <c r="BB173" s="8">
        <f>step*((-'By group'!BB$4-'By group'!BB$5-'By group'!BB$22)*Population!BB173+'By group'!BB$3*Population!$BO173)</f>
        <v>6819.5426483671199</v>
      </c>
      <c r="BC173" s="4">
        <f>step*((-'By group'!BC$4-'By group'!BC$5-'By group'!BC$22)*Population!BC173+'By group'!BC$3*Population!$BO173)</f>
        <v>-517.84833239657928</v>
      </c>
      <c r="BD173" s="4">
        <f>step*((-'By group'!BD$4-'By group'!BD$5-'By group'!BD$22)*Population!BD173+'By group'!BD$3*Population!$BO173)</f>
        <v>-2626.6128212502322</v>
      </c>
      <c r="BE173" s="4">
        <f>step*((-'By group'!BE$4-'By group'!BE$5-'By group'!BE$22)*Population!BE173+'By group'!BE$3*Population!$BO173)</f>
        <v>-3654.776896971367</v>
      </c>
      <c r="BF173" s="4">
        <f>step*((-'By group'!BF$4-'By group'!BF$5-'By group'!BF$22)*Population!BF173+'By group'!BF$3*Population!$BO173)</f>
        <v>-1356.1334269633728</v>
      </c>
      <c r="BG173" s="4">
        <f>step*((-'By group'!BG$4-'By group'!BG$5-'By group'!BG$22)*Population!BG173+'By group'!BG$3*Population!$BO173)</f>
        <v>-309.51895794632566</v>
      </c>
      <c r="BH173" s="4">
        <f>step*((-'By group'!BH$4-'By group'!BH$5-'By group'!BH$22)*Population!BH173+'By group'!BH$3*Population!$BO173)</f>
        <v>-266.15399542572362</v>
      </c>
      <c r="BI173" s="4">
        <f>step*((-'By group'!BI$4-'By group'!BI$5-'By group'!BI$22)*Population!BI173+'By group'!BI$3*Population!$BO173)</f>
        <v>0</v>
      </c>
      <c r="BJ173" s="4">
        <f>step*((-'By group'!BJ$4-'By group'!BJ$5-'By group'!BJ$22)*Population!BJ173+'By group'!BJ$3*Population!$BO173)</f>
        <v>0</v>
      </c>
      <c r="BK173" s="4">
        <f>step*((-'By group'!BK$4-'By group'!BK$5-'By group'!BK$22)*Population!BK173+'By group'!BK$3*Population!$BO173)</f>
        <v>0</v>
      </c>
      <c r="BL173" s="4">
        <f>step*((-'By group'!BL$4-'By group'!BL$5-'By group'!BL$22)*Population!BL173+'By group'!BL$3*Population!$BO173)</f>
        <v>-175.01631531626791</v>
      </c>
      <c r="BM173" s="4">
        <f>step*((-'By group'!BM$4-'By group'!BM$5-'By group'!BM$22)*Population!BM173+'By group'!BM$3*Population!$BO173)</f>
        <v>-89.122653610584933</v>
      </c>
      <c r="BN173" s="4">
        <f>step*((-'By group'!BN$4-'By group'!BN$5-'By group'!BN$22)*Population!BN173+'By group'!BN$3*Population!$BO173)</f>
        <v>-74.591856523978592</v>
      </c>
      <c r="BO173" s="71">
        <f>-step*SUM(SCR!B173:N173)*Population!B173</f>
        <v>-169516.35403962579</v>
      </c>
      <c r="BP173" s="4">
        <f>step*-SUM('By group'!C$11:C$21)*Population!C173</f>
        <v>-162552.77184176358</v>
      </c>
      <c r="BQ173" s="4">
        <f>step*-SUM('By group'!D$11:D$21)*Population!D173</f>
        <v>-118533.63953659577</v>
      </c>
      <c r="BR173" s="4">
        <f>step*-SUM('By group'!E$11:E$21)*Population!E173</f>
        <v>-48810.542656402293</v>
      </c>
      <c r="BS173" s="4">
        <f>step*-SUM('By group'!F$11:F$21)*Population!F173</f>
        <v>-14596.763640770318</v>
      </c>
      <c r="BT173" s="4">
        <f>step*-SUM('By group'!G$11:G$21)*Population!G173</f>
        <v>-7004.4675226846275</v>
      </c>
      <c r="BU173" s="4">
        <f>step*-SUM('By group'!H$11:H$21)*Population!H173</f>
        <v>0</v>
      </c>
      <c r="BV173" s="4">
        <f>step*-SUM('By group'!I$11:I$21)*Population!I173</f>
        <v>0</v>
      </c>
      <c r="BW173" s="4">
        <f>step*-SUM('By group'!J$11:J$21)*Population!J173</f>
        <v>0</v>
      </c>
      <c r="BX173" s="4">
        <f>step*-SUM('By group'!K$11:K$21)*Population!K173</f>
        <v>0</v>
      </c>
      <c r="BY173" s="4">
        <f>step*-SUM('By group'!L$11:L$21)*Population!L173</f>
        <v>-2468.0952671515756</v>
      </c>
      <c r="BZ173" s="4">
        <f>step*-SUM('By group'!M$11:M$21)*Population!M173</f>
        <v>-1225.4436281915266</v>
      </c>
      <c r="CA173" s="4">
        <f>step*-SUM('By group'!N$11:N$21)*Population!N173</f>
        <v>0</v>
      </c>
      <c r="CB173" s="13">
        <f>-step*SUM(SCR!O173:AA173)*Population!O173</f>
        <v>-83851.281473968091</v>
      </c>
      <c r="CC173" s="4">
        <f>step*-SUM('By group'!P$11:P$21)*Population!P173</f>
        <v>-80396.664506162953</v>
      </c>
      <c r="CD173" s="4">
        <f>step*-SUM('By group'!Q$11:Q$21)*Population!Q173</f>
        <v>-58603.084845284684</v>
      </c>
      <c r="CE173" s="4">
        <f>step*-SUM('By group'!R$11:R$21)*Population!R173</f>
        <v>-24119.106738049217</v>
      </c>
      <c r="CF173" s="4">
        <f>step*-SUM('By group'!S$11:S$21)*Population!S173</f>
        <v>-7209.8678518764791</v>
      </c>
      <c r="CG173" s="4">
        <f>step*-SUM('By group'!T$11:T$21)*Population!T173</f>
        <v>-3458.7348936879907</v>
      </c>
      <c r="CH173" s="4">
        <f>step*-SUM('By group'!U$11:U$21)*Population!U173</f>
        <v>0</v>
      </c>
      <c r="CI173" s="4">
        <f>step*-SUM('By group'!V$11:V$21)*Population!V173</f>
        <v>0</v>
      </c>
      <c r="CJ173" s="4">
        <f>step*-SUM('By group'!W$11:W$21)*Population!W173</f>
        <v>0</v>
      </c>
      <c r="CK173" s="4">
        <f>step*-SUM('By group'!X$11:X$21)*Population!X173</f>
        <v>0</v>
      </c>
      <c r="CL173" s="4">
        <f>step*-SUM('By group'!Y$11:Y$21)*Population!Y173</f>
        <v>-1218.0247410797092</v>
      </c>
      <c r="CM173" s="4">
        <f>step*-SUM('By group'!Z$11:Z$21)*Population!Z173</f>
        <v>-604.40112199963642</v>
      </c>
      <c r="CN173" s="4">
        <f>step*-SUM('By group'!AA$11:AA$21)*Population!AA173</f>
        <v>0</v>
      </c>
      <c r="CO173" s="13">
        <f>-step*SUM(SCR!AB173:AN173)*Population!AB173</f>
        <v>-5938.2025167192915</v>
      </c>
      <c r="CP173" s="4">
        <f>step*-SUM('By group'!AC$11:AC$21)*Population!AC173</f>
        <v>-5703.988029357296</v>
      </c>
      <c r="CQ173" s="4">
        <f>step*-SUM('By group'!AD$11:AD$21)*Population!AD173</f>
        <v>-4180.7527503530609</v>
      </c>
      <c r="CR173" s="4">
        <f>step*-SUM('By group'!AE$11:AE$21)*Population!AE173</f>
        <v>-1733.8845869084498</v>
      </c>
      <c r="CS173" s="4">
        <f>step*-SUM('By group'!AF$11:AF$21)*Population!AF173</f>
        <v>-521.31704672206502</v>
      </c>
      <c r="CT173" s="4">
        <f>step*-SUM('By group'!AG$11:AG$21)*Population!AG173</f>
        <v>-251.13261560265471</v>
      </c>
      <c r="CU173" s="4">
        <f>step*-SUM('By group'!AH$11:AH$21)*Population!AH173</f>
        <v>0</v>
      </c>
      <c r="CV173" s="4">
        <f>step*-SUM('By group'!AI$11:AI$21)*Population!AI173</f>
        <v>0</v>
      </c>
      <c r="CW173" s="4">
        <f>step*-SUM('By group'!AJ$11:AJ$21)*Population!AJ173</f>
        <v>0</v>
      </c>
      <c r="CX173" s="4">
        <f>step*-SUM('By group'!AK$11:AK$21)*Population!AK173</f>
        <v>0</v>
      </c>
      <c r="CY173" s="4">
        <f>step*-SUM('By group'!AL$11:AL$21)*Population!AL173</f>
        <v>-89.143074168150306</v>
      </c>
      <c r="CZ173" s="4">
        <f>step*-SUM('By group'!AM$11:AM$21)*Population!AM173</f>
        <v>-44.600824508243299</v>
      </c>
      <c r="DA173" s="4">
        <f>step*-SUM('By group'!AN$11:AN$21)*Population!AN173</f>
        <v>0</v>
      </c>
      <c r="DB173" s="13">
        <f>-step*SUM(SCR!AO173:BA173)*Population!AO173</f>
        <v>-19671.755202994438</v>
      </c>
      <c r="DC173" s="4">
        <f>step*-SUM('By group'!AP$11:AP$21)*Population!AP173</f>
        <v>-18862.849481540128</v>
      </c>
      <c r="DD173" s="4">
        <f>step*-SUM('By group'!AQ$11:AQ$21)*Population!AQ173</f>
        <v>-13752.375966602776</v>
      </c>
      <c r="DE173" s="4">
        <f>step*-SUM('By group'!AR$11:AR$21)*Population!AR173</f>
        <v>-5660.9938664252695</v>
      </c>
      <c r="DF173" s="4">
        <f>step*-SUM('By group'!AS$11:AS$21)*Population!AS173</f>
        <v>-1692.2964386220324</v>
      </c>
      <c r="DG173" s="4">
        <f>step*-SUM('By group'!AT$11:AT$21)*Population!AT173</f>
        <v>-811.79461758976959</v>
      </c>
      <c r="DH173" s="4">
        <f>step*-SUM('By group'!AU$11:AU$21)*Population!AU173</f>
        <v>0</v>
      </c>
      <c r="DI173" s="4">
        <f>step*-SUM('By group'!AV$11:AV$21)*Population!AV173</f>
        <v>0</v>
      </c>
      <c r="DJ173" s="4">
        <f>step*-SUM('By group'!AW$11:AW$21)*Population!AW173</f>
        <v>0</v>
      </c>
      <c r="DK173" s="4">
        <f>step*-SUM('By group'!AX$11:AX$21)*Population!AX173</f>
        <v>0</v>
      </c>
      <c r="DL173" s="4">
        <f>step*-SUM('By group'!AY$11:AY$21)*Population!AY173</f>
        <v>-285.79234541952491</v>
      </c>
      <c r="DM173" s="4">
        <f>step*-SUM('By group'!AZ$11:AZ$21)*Population!AZ173</f>
        <v>-141.72826326320842</v>
      </c>
      <c r="DN173" s="4">
        <f>step*-SUM('By group'!BA$11:BA$21)*Population!BA173</f>
        <v>0</v>
      </c>
      <c r="DO173" s="13">
        <f>-step*SUM(SCR!BB173:BN173)*Population!BB173</f>
        <v>-9161.8196120151224</v>
      </c>
      <c r="DP173" s="4">
        <f>step*-SUM('By group'!BC$11:BC$21)*Population!BC173</f>
        <v>-8630.8055399429868</v>
      </c>
      <c r="DQ173" s="4">
        <f>step*-SUM('By group'!BD$11:BD$21)*Population!BD173</f>
        <v>-5969.5745937505271</v>
      </c>
      <c r="DR173" s="4">
        <f>step*-SUM('By group'!BE$11:BE$21)*Population!BE173</f>
        <v>-2284.2355606071046</v>
      </c>
      <c r="DS173" s="4">
        <f>step*-SUM('By group'!BF$11:BF$21)*Population!BF173</f>
        <v>-645.77782236351095</v>
      </c>
      <c r="DT173" s="4">
        <f>step*-SUM('By group'!BG$11:BG$21)*Population!BG173</f>
        <v>-297.61438264069773</v>
      </c>
      <c r="DU173" s="4">
        <f>step*-SUM('By group'!BH$11:BH$21)*Population!BH173</f>
        <v>0</v>
      </c>
      <c r="DV173" s="4">
        <f>step*-SUM('By group'!BI$11:BI$21)*Population!BI173</f>
        <v>0</v>
      </c>
      <c r="DW173" s="4">
        <f>step*-SUM('By group'!BJ$11:BJ$21)*Population!BJ173</f>
        <v>0</v>
      </c>
      <c r="DX173" s="4">
        <f>step*-SUM('By group'!BK$11:BK$21)*Population!BK173</f>
        <v>0</v>
      </c>
      <c r="DY173" s="4">
        <f>step*-SUM('By group'!BL$11:BL$21)*Population!BL173</f>
        <v>-97.231286286815518</v>
      </c>
      <c r="DZ173" s="4">
        <f>step*-SUM('By group'!BM$11:BM$21)*Population!BM173</f>
        <v>-44.561326805292467</v>
      </c>
      <c r="EA173" s="4">
        <f>step*-SUM('By group'!BN$11:BN$21)*Population!BN173</f>
        <v>0</v>
      </c>
      <c r="EB173" s="52">
        <v>0</v>
      </c>
      <c r="EC173" s="4">
        <f t="shared" si="196"/>
        <v>169516.35403962579</v>
      </c>
      <c r="ED173" s="4">
        <f t="shared" si="196"/>
        <v>162552.77184176358</v>
      </c>
      <c r="EE173" s="4">
        <f t="shared" si="197"/>
        <v>118533.63953659577</v>
      </c>
      <c r="EF173" s="4">
        <f t="shared" si="198"/>
        <v>48810.542656402293</v>
      </c>
      <c r="EG173" s="4">
        <f t="shared" si="199"/>
        <v>14596.763640770318</v>
      </c>
      <c r="EH173" s="4">
        <f t="shared" si="199"/>
        <v>7004.4675226846275</v>
      </c>
      <c r="EI173" s="4">
        <v>0</v>
      </c>
      <c r="EJ173" s="4">
        <f t="shared" si="200"/>
        <v>0</v>
      </c>
      <c r="EK173" s="4">
        <f t="shared" si="201"/>
        <v>0</v>
      </c>
      <c r="EL173" s="4">
        <f t="shared" si="202"/>
        <v>0</v>
      </c>
      <c r="EM173" s="4">
        <f t="shared" si="203"/>
        <v>2468.0952671515756</v>
      </c>
      <c r="EN173" s="4">
        <f t="shared" si="204"/>
        <v>1225.4436281915266</v>
      </c>
      <c r="EO173" s="52">
        <v>0</v>
      </c>
      <c r="EP173" s="4">
        <f t="shared" si="205"/>
        <v>83851.281473968091</v>
      </c>
      <c r="EQ173" s="4">
        <f t="shared" si="206"/>
        <v>80396.664506162953</v>
      </c>
      <c r="ER173" s="4">
        <f t="shared" si="207"/>
        <v>58603.084845284684</v>
      </c>
      <c r="ES173" s="4">
        <f t="shared" si="208"/>
        <v>24119.106738049217</v>
      </c>
      <c r="ET173" s="4">
        <f t="shared" si="209"/>
        <v>7209.8678518764791</v>
      </c>
      <c r="EU173" s="4">
        <f t="shared" si="210"/>
        <v>3458.7348936879907</v>
      </c>
      <c r="EV173" s="4">
        <v>0</v>
      </c>
      <c r="EW173" s="4">
        <f t="shared" si="211"/>
        <v>0</v>
      </c>
      <c r="EX173" s="4">
        <f t="shared" si="212"/>
        <v>0</v>
      </c>
      <c r="EY173" s="4">
        <f t="shared" si="213"/>
        <v>0</v>
      </c>
      <c r="EZ173" s="4">
        <f t="shared" si="214"/>
        <v>1218.0247410797092</v>
      </c>
      <c r="FA173" s="4">
        <f t="shared" si="215"/>
        <v>604.40112199963642</v>
      </c>
      <c r="FB173" s="52">
        <v>0</v>
      </c>
      <c r="FC173" s="4">
        <f t="shared" si="216"/>
        <v>5938.2025167192915</v>
      </c>
      <c r="FD173" s="4">
        <f t="shared" si="217"/>
        <v>5703.988029357296</v>
      </c>
      <c r="FE173" s="4">
        <f t="shared" si="218"/>
        <v>4180.7527503530609</v>
      </c>
      <c r="FF173" s="4">
        <f t="shared" si="219"/>
        <v>1733.8845869084498</v>
      </c>
      <c r="FG173" s="4">
        <f t="shared" si="220"/>
        <v>521.31704672206502</v>
      </c>
      <c r="FH173" s="4">
        <f t="shared" si="221"/>
        <v>251.13261560265471</v>
      </c>
      <c r="FI173" s="4">
        <v>0</v>
      </c>
      <c r="FJ173" s="4">
        <f t="shared" si="222"/>
        <v>0</v>
      </c>
      <c r="FK173" s="4">
        <f t="shared" si="223"/>
        <v>0</v>
      </c>
      <c r="FL173" s="4">
        <f t="shared" si="224"/>
        <v>0</v>
      </c>
      <c r="FM173" s="4">
        <f t="shared" si="225"/>
        <v>89.143074168150306</v>
      </c>
      <c r="FN173" s="9">
        <f t="shared" si="226"/>
        <v>44.600824508243299</v>
      </c>
      <c r="FO173" s="4">
        <v>0</v>
      </c>
      <c r="FP173" s="4">
        <f t="shared" si="227"/>
        <v>19671.755202994438</v>
      </c>
      <c r="FQ173" s="4">
        <f t="shared" si="228"/>
        <v>18862.849481540128</v>
      </c>
      <c r="FR173" s="4">
        <f t="shared" si="229"/>
        <v>13752.375966602776</v>
      </c>
      <c r="FS173" s="4">
        <f t="shared" si="230"/>
        <v>5660.9938664252695</v>
      </c>
      <c r="FT173" s="4">
        <f t="shared" si="231"/>
        <v>1692.2964386220324</v>
      </c>
      <c r="FU173" s="4">
        <f t="shared" si="232"/>
        <v>811.79461758976959</v>
      </c>
      <c r="FV173" s="4">
        <v>0</v>
      </c>
      <c r="FW173" s="4">
        <f t="shared" si="233"/>
        <v>0</v>
      </c>
      <c r="FX173" s="4">
        <f t="shared" si="234"/>
        <v>0</v>
      </c>
      <c r="FY173" s="4">
        <f t="shared" si="235"/>
        <v>0</v>
      </c>
      <c r="FZ173" s="4">
        <f t="shared" si="236"/>
        <v>285.79234541952491</v>
      </c>
      <c r="GA173" s="4">
        <f t="shared" si="237"/>
        <v>141.72826326320842</v>
      </c>
      <c r="GB173" s="4">
        <v>0</v>
      </c>
      <c r="GC173" s="4">
        <f t="shared" si="238"/>
        <v>9161.8196120151224</v>
      </c>
      <c r="GD173" s="4">
        <f t="shared" si="179"/>
        <v>8630.8055399429868</v>
      </c>
      <c r="GE173" s="4">
        <f t="shared" si="180"/>
        <v>5969.5745937505271</v>
      </c>
      <c r="GF173" s="4">
        <f t="shared" si="181"/>
        <v>2284.2355606071046</v>
      </c>
      <c r="GG173" s="4">
        <f t="shared" si="182"/>
        <v>645.77782236351095</v>
      </c>
      <c r="GH173" s="4">
        <f t="shared" si="183"/>
        <v>297.61438264069773</v>
      </c>
      <c r="GI173" s="4">
        <v>0</v>
      </c>
      <c r="GJ173" s="4">
        <f t="shared" si="239"/>
        <v>0</v>
      </c>
      <c r="GK173" s="4">
        <f t="shared" si="240"/>
        <v>0</v>
      </c>
      <c r="GL173" s="4">
        <f t="shared" si="184"/>
        <v>0</v>
      </c>
      <c r="GM173" s="4">
        <f t="shared" si="185"/>
        <v>97.231286286815518</v>
      </c>
      <c r="GN173" s="4">
        <f t="shared" si="186"/>
        <v>44.561326805292467</v>
      </c>
      <c r="GO173" s="52">
        <v>0</v>
      </c>
      <c r="GP173" s="4">
        <f>step*(-'By group'!C$32*Population!C173+'By group'!I$33*Population!I173)</f>
        <v>0</v>
      </c>
      <c r="GQ173" s="4">
        <f>step*(-'By group'!D$32*Population!D173+'By group'!J$33*Population!J173)</f>
        <v>0</v>
      </c>
      <c r="GR173" s="4">
        <f>step*(-'By group'!E$32*Population!E173+'By group'!K$33*Population!K173)</f>
        <v>0</v>
      </c>
      <c r="GS173" s="4">
        <f>step*(-'By group'!F$32*Population!F173+'By group'!L$33*Population!L173)</f>
        <v>-6064.3341868093712</v>
      </c>
      <c r="GT173" s="4">
        <f>step*(-'By group'!G$32*Population!G173+'By group'!M$33*Population!M173)</f>
        <v>-788.17169044116224</v>
      </c>
      <c r="GU173" s="4">
        <f>step*(-'By group'!H$32*Population!H173+'By group'!N$33*Population!N173)</f>
        <v>-689.60483615542194</v>
      </c>
      <c r="GV173" s="46">
        <f t="shared" si="241"/>
        <v>0</v>
      </c>
      <c r="GW173" s="14">
        <f t="shared" si="242"/>
        <v>0</v>
      </c>
      <c r="GX173" s="4">
        <f t="shared" si="243"/>
        <v>0</v>
      </c>
      <c r="GY173" s="4">
        <f t="shared" si="244"/>
        <v>6064.3341868093712</v>
      </c>
      <c r="GZ173" s="4">
        <f t="shared" si="245"/>
        <v>788.17169044116224</v>
      </c>
      <c r="HA173" s="4">
        <f t="shared" si="246"/>
        <v>689.60483615542194</v>
      </c>
      <c r="HB173" s="8">
        <v>0</v>
      </c>
      <c r="HC173" s="4">
        <f>step*(-'By group'!P$32*Population!P173+'By group'!V$33*Population!V173)</f>
        <v>0</v>
      </c>
      <c r="HD173" s="4">
        <f>step*(-'By group'!Q$32*Population!Q173+'By group'!W$33*Population!W173)</f>
        <v>0</v>
      </c>
      <c r="HE173" s="4">
        <f>step*(-'By group'!R$32*Population!R173+'By group'!X$33*Population!X173)</f>
        <v>0</v>
      </c>
      <c r="HF173" s="4">
        <f>step*(-'By group'!S$32*Population!S173+'By group'!Y$33*Population!Y173)</f>
        <v>-2995.921555398385</v>
      </c>
      <c r="HG173" s="4">
        <f>step*(-'By group'!T$32*Population!T173+'By group'!Z$33*Population!Z173)</f>
        <v>-389.54641773777996</v>
      </c>
      <c r="HH173" s="4">
        <f>step*(-'By group'!U$32*Population!U173+'By group'!AA$33*Population!AA173)</f>
        <v>-340.67050441782908</v>
      </c>
      <c r="HI173" s="14">
        <f t="shared" si="247"/>
        <v>0</v>
      </c>
      <c r="HJ173" s="46">
        <f t="shared" si="248"/>
        <v>0</v>
      </c>
      <c r="HK173" s="4">
        <f t="shared" si="249"/>
        <v>0</v>
      </c>
      <c r="HL173" s="4">
        <f t="shared" si="250"/>
        <v>2995.921555398385</v>
      </c>
      <c r="HM173" s="4">
        <f t="shared" si="251"/>
        <v>389.54641773777996</v>
      </c>
      <c r="HN173" s="9">
        <f t="shared" si="252"/>
        <v>340.67050441782908</v>
      </c>
      <c r="HO173" s="4">
        <v>0</v>
      </c>
      <c r="HP173" s="4">
        <f>step*(-'By group'!AC$32*Population!AC173+'By group'!AI$33*Population!AI173)</f>
        <v>0</v>
      </c>
      <c r="HQ173" s="4">
        <f>step*(-'By group'!AD$32*Population!AD173+'By group'!AJ$33*Population!AJ173)</f>
        <v>0</v>
      </c>
      <c r="HR173" s="4">
        <f>step*(-'By group'!AE$32*Population!AE173+'By group'!AK$33*Population!AK173)</f>
        <v>0</v>
      </c>
      <c r="HS173" s="4">
        <f>step*(-'By group'!AF$32*Population!AF173+'By group'!AL$33*Population!AL173)</f>
        <v>-216.08698627695736</v>
      </c>
      <c r="HT173" s="4">
        <f>step*(-'By group'!AG$32*Population!AG173+'By group'!AM$33*Population!AM173)</f>
        <v>-27.926110866409292</v>
      </c>
      <c r="HU173" s="4">
        <f>step*(-'By group'!AH$32*Population!AH173+'By group'!AN$33*Population!AN173)</f>
        <v>-24.587730058127178</v>
      </c>
      <c r="HV173" s="14">
        <f t="shared" si="253"/>
        <v>0</v>
      </c>
      <c r="HW173" s="46">
        <f t="shared" si="254"/>
        <v>0</v>
      </c>
      <c r="HX173" s="4">
        <f t="shared" si="255"/>
        <v>0</v>
      </c>
      <c r="HY173" s="4">
        <f t="shared" si="256"/>
        <v>216.08698627695736</v>
      </c>
      <c r="HZ173" s="4">
        <f t="shared" si="257"/>
        <v>27.926110866409292</v>
      </c>
      <c r="IA173" s="4">
        <f t="shared" si="258"/>
        <v>24.587730058127178</v>
      </c>
      <c r="IB173" s="8">
        <v>0</v>
      </c>
      <c r="IC173" s="4">
        <f>step*(-'By group'!AP$32*Population!AP173+'By group'!AV$33*Population!AV173)</f>
        <v>0</v>
      </c>
      <c r="ID173" s="4">
        <f>step*(-'By group'!AQ$32*Population!AQ173+'By group'!AW$33*Population!AW173)</f>
        <v>0</v>
      </c>
      <c r="IE173" s="4">
        <f>step*(-'By group'!AR$32*Population!AR173+'By group'!AX$33*Population!AX173)</f>
        <v>0</v>
      </c>
      <c r="IF173" s="4">
        <f>step*(-'By group'!AS$32*Population!AS173+'By group'!AY$33*Population!AY173)</f>
        <v>-703.25204660125371</v>
      </c>
      <c r="IG173" s="4">
        <f>step*(-'By group'!AT$32*Population!AT173+'By group'!AZ$33*Population!AZ173)</f>
        <v>-91.494791886349731</v>
      </c>
      <c r="IH173" s="4">
        <f>step*(-'By group'!AU$32*Population!AU173+'By group'!BA$33*Population!BA173)</f>
        <v>-80.047078642606806</v>
      </c>
      <c r="II173" s="14">
        <f t="shared" si="187"/>
        <v>0</v>
      </c>
      <c r="IJ173" s="4">
        <f t="shared" si="188"/>
        <v>0</v>
      </c>
      <c r="IK173" s="4">
        <f t="shared" si="259"/>
        <v>0</v>
      </c>
      <c r="IL173" s="4">
        <f t="shared" si="260"/>
        <v>703.25204660125371</v>
      </c>
      <c r="IM173" s="4">
        <f t="shared" si="261"/>
        <v>91.494791886349731</v>
      </c>
      <c r="IN173" s="4">
        <f t="shared" si="262"/>
        <v>80.047078642606806</v>
      </c>
      <c r="IO173" s="8">
        <v>0</v>
      </c>
      <c r="IP173" s="4">
        <f>step*(-'By group'!BC$32*Population!BC173+'By group'!BI$33*Population!BI173)</f>
        <v>0</v>
      </c>
      <c r="IQ173" s="4">
        <f>step*(-'By group'!BD$32*Population!BD173+'By group'!BJ$33*Population!BJ173)</f>
        <v>0</v>
      </c>
      <c r="IR173" s="4">
        <f>step*(-'By group'!BE$32*Population!BE173+'By group'!BK$33*Population!BK173)</f>
        <v>0</v>
      </c>
      <c r="IS173" s="4">
        <f>step*(-'By group'!BF$32*Population!BF173+'By group'!BL$33*Population!BL173)</f>
        <v>-274.27326803834774</v>
      </c>
      <c r="IT173" s="4">
        <f>step*(-'By group'!BG$32*Population!BG173+'By group'!BM$33*Population!BM173)</f>
        <v>-37.242213125493315</v>
      </c>
      <c r="IU173" s="4">
        <f>step*(-'By group'!BH$32*Population!BH173+'By group'!BN$33*Population!BN173)</f>
        <v>-30.478062424548074</v>
      </c>
      <c r="IV173" s="14">
        <f t="shared" si="189"/>
        <v>0</v>
      </c>
      <c r="IW173" s="4">
        <f t="shared" si="190"/>
        <v>0</v>
      </c>
      <c r="IX173" s="4">
        <f t="shared" si="191"/>
        <v>0</v>
      </c>
      <c r="IY173" s="4">
        <f t="shared" si="192"/>
        <v>274.27326803834774</v>
      </c>
      <c r="IZ173" s="4">
        <f t="shared" si="193"/>
        <v>37.242213125493315</v>
      </c>
      <c r="JA173" s="4">
        <f t="shared" si="194"/>
        <v>30.478062424548074</v>
      </c>
      <c r="JB173" s="75">
        <f>step*(+prop_idu_male*'By group'!BB$9*Population!BB173-'By group'!B$8*Population!B173)</f>
        <v>-1186.2865569331364</v>
      </c>
      <c r="JC173" s="46">
        <f>step*(+prop_idu_male*'By group'!BC$9*Population!BC173-'By group'!C$8*Population!C173)</f>
        <v>-7.0919419272950206</v>
      </c>
      <c r="JD173" s="46">
        <f>step*(+prop_idu_male*'By group'!BD$9*Population!BD173-'By group'!D$8*Population!D173)</f>
        <v>-20.841332102318901</v>
      </c>
      <c r="JE173" s="46">
        <f>step*(+prop_idu_male*'By group'!BE$9*Population!BE173-'By group'!E$8*Population!E173)</f>
        <v>-21.664188655472621</v>
      </c>
      <c r="JF173" s="46">
        <f>step*(+prop_idu_male*'By group'!BF$9*Population!BF173-'By group'!F$8*Population!F173)</f>
        <v>-6.5234484335489453</v>
      </c>
      <c r="JG173" s="46">
        <f>step*(+prop_idu_male*'By group'!BG$9*Population!BG173-'By group'!G$8*Population!G173)</f>
        <v>-1.2580386008693907</v>
      </c>
      <c r="JH173" s="46">
        <f>step*(+prop_idu_male*'By group'!BH$9*Population!BH173-'By group'!H$8*Population!H173)</f>
        <v>-1.0667226205119964</v>
      </c>
      <c r="JI173" s="46">
        <f>step*(+prop_idu_male*'By group'!BI$9*Population!BI173-'By group'!I$8*Population!I173)</f>
        <v>0</v>
      </c>
      <c r="JJ173" s="46">
        <f>step*(+prop_idu_male*'By group'!BJ$9*Population!BJ173-'By group'!J$8*Population!J173)</f>
        <v>0</v>
      </c>
      <c r="JK173" s="46">
        <f>step*(+prop_idu_male*'By group'!BK$9*Population!BK173-'By group'!K$8*Population!K173)</f>
        <v>0</v>
      </c>
      <c r="JL173" s="46">
        <f>step*(+prop_idu_male*'By group'!BL$9*Population!BL173-'By group'!L$8*Population!L173)</f>
        <v>-2.2347401800632181</v>
      </c>
      <c r="JM173" s="46">
        <f>step*(+prop_idu_male*'By group'!BM$9*Population!BM173-'By group'!M$8*Population!M173)</f>
        <v>-1.1184964438588247</v>
      </c>
      <c r="JN173" s="46">
        <f>step*(+prop_idu_male*'By group'!BN$9*Population!BN173-'By group'!N$8*Population!N173)</f>
        <v>-0.90053026835097971</v>
      </c>
      <c r="JO173" s="45">
        <f>step*(+(1-prop_idu_male)*'By group'!BB$9*Population!BB173-'By group'!O$8*Population!O173-'By group'!O$6*Population!O173+'By group'!AB$7*Population!AB173)</f>
        <v>-8880.34736517907</v>
      </c>
      <c r="JP173" s="46">
        <f>step*(+(1-prop_idu_male)*'By group'!BC$9*Population!BC173-'By group'!P$8*Population!P173-'By group'!P$6*Population!P173+'By group'!AC$7*Population!AC173)</f>
        <v>-13.6199383375655</v>
      </c>
      <c r="JQ173" s="46">
        <f>step*(+(1-prop_idu_male)*'By group'!BD$9*Population!BD173-'By group'!Q$8*Population!Q173-'By group'!Q$6*Population!Q173+'By group'!AD$7*Population!AD173)</f>
        <v>-39.520442328617889</v>
      </c>
      <c r="JR173" s="46">
        <f>step*(+(1-prop_idu_male)*'By group'!BE$9*Population!BE173-'By group'!R$8*Population!R173-'By group'!R$6*Population!R173+'By group'!AE$7*Population!AE173)</f>
        <v>-40.384488242278891</v>
      </c>
      <c r="JS173" s="46">
        <f>step*(+(1-prop_idu_male)*'By group'!BF$9*Population!BF173-'By group'!S$8*Population!S173-'By group'!S$6*Population!S173+'By group'!AF$7*Population!AF173)</f>
        <v>-12.007877966807001</v>
      </c>
      <c r="JT173" s="46">
        <f>step*(+(1-prop_idu_male)*'By group'!BG$9*Population!BG173-'By group'!T$8*Population!T173-'By group'!T$6*Population!T173+'By group'!AG$7*Population!AG173)</f>
        <v>-2.295188969219756</v>
      </c>
      <c r="JU173" s="46">
        <f>step*(+(1-prop_idu_male)*'By group'!BH$9*Population!BH173-'By group'!U$8*Population!U173-'By group'!U$6*Population!U173+'By group'!AH$7*Population!AH173)</f>
        <v>-1.9167660944440117</v>
      </c>
      <c r="JV173" s="46">
        <f>step*(+(1-prop_idu_male)*'By group'!BI$9*Population!BI173-'By group'!V$8*Population!V173-'By group'!V$6*Population!V173+'By group'!AI$7*Population!AI173)</f>
        <v>0</v>
      </c>
      <c r="JW173" s="46">
        <f>step*(+(1-prop_idu_male)*'By group'!BJ$9*Population!BJ173-'By group'!W$8*Population!W173-'By group'!W$6*Population!W173+'By group'!AJ$7*Population!AJ173)</f>
        <v>0</v>
      </c>
      <c r="JX173" s="46">
        <f>step*(+(1-prop_idu_male)*'By group'!BK$9*Population!BK173-'By group'!X$8*Population!X173-'By group'!X$6*Population!X173+'By group'!AK$7*Population!AK173)</f>
        <v>0</v>
      </c>
      <c r="JY173" s="46">
        <f>step*(+(1-prop_idu_male)*'By group'!BL$9*Population!BL173-'By group'!Y$8*Population!Y173-'By group'!Y$6*Population!Y173+'By group'!AL$7*Population!AL173)</f>
        <v>-4.0106807073783592</v>
      </c>
      <c r="JZ173" s="46">
        <f>step*(+(1-prop_idu_male)*'By group'!BM$9*Population!BM173-'By group'!Z$8*Population!Z173-'By group'!Z$6*Population!Z173+'By group'!AM$7*Population!AM173)</f>
        <v>-1.9740298325021146</v>
      </c>
      <c r="KA173" s="76">
        <f>step*(+(1-prop_idu_male)*'By group'!BN$9*Population!BN173-'By group'!AA$8*Population!AA173-'By group'!AA$6*Population!AA173+'By group'!AN$7*Population!AN173)</f>
        <v>-1.5594918077605922</v>
      </c>
      <c r="KB173" s="46">
        <f>step*(+'By group'!O$6*Population!O173-'By group'!AB$7*Population!AB173)</f>
        <v>7599.0173696093552</v>
      </c>
      <c r="KC173" s="46">
        <f>step*(+'By group'!P$6*Population!P173-'By group'!AC$7*Population!AC173)</f>
        <v>9.8590292784556439</v>
      </c>
      <c r="KD173" s="46">
        <f>step*(+'By group'!Q$6*Population!Q173-'By group'!AD$7*Population!AD173)</f>
        <v>28.51617431081101</v>
      </c>
      <c r="KE173" s="46">
        <f>step*(+'By group'!R$6*Population!R173-'By group'!AE$7*Population!AE173)</f>
        <v>29.010205541436406</v>
      </c>
      <c r="KF173" s="46">
        <f>step*(+'By group'!S$6*Population!S173-'By group'!AF$7*Population!AF173)</f>
        <v>8.5966773875778131</v>
      </c>
      <c r="KG173" s="46">
        <f>step*(+'By group'!T$6*Population!T173-'By group'!AG$7*Population!AG173)</f>
        <v>1.6391557163990416</v>
      </c>
      <c r="KH173" s="46">
        <f>step*(+'By group'!U$6*Population!U173-'By group'!AH$7*Population!AH173)</f>
        <v>1.3630155877766152</v>
      </c>
      <c r="KI173" s="46">
        <f>step*(+'By group'!V$6*Population!V173-'By group'!AI$7*Population!AI173)</f>
        <v>0</v>
      </c>
      <c r="KJ173" s="46">
        <f>step*(+'By group'!W$6*Population!W173-'By group'!AJ$7*Population!AJ173)</f>
        <v>0</v>
      </c>
      <c r="KK173" s="46">
        <f>step*(+'By group'!X$6*Population!X173-'By group'!AK$7*Population!AK173)</f>
        <v>0</v>
      </c>
      <c r="KL173" s="46">
        <f>step*(+'By group'!Y$6*Population!Y173-'By group'!AL$7*Population!AL173)</f>
        <v>2.8509947380707388</v>
      </c>
      <c r="KM173" s="46">
        <f>step*(+'By group'!Z$6*Population!Z173-'By group'!AM$7*Population!AM173)</f>
        <v>1.3963655065856533</v>
      </c>
      <c r="KN173" s="46">
        <f>step*(+'By group'!AA$6*Population!AA173-'By group'!AN$7*Population!AN173)</f>
        <v>1.0967581283519996</v>
      </c>
      <c r="KO173" s="45">
        <v>0</v>
      </c>
      <c r="KP173" s="46">
        <v>0</v>
      </c>
      <c r="KQ173" s="46">
        <v>0</v>
      </c>
      <c r="KR173" s="46">
        <v>0</v>
      </c>
      <c r="KS173" s="46">
        <v>0</v>
      </c>
      <c r="KT173" s="46">
        <v>0</v>
      </c>
      <c r="KU173" s="46">
        <v>0</v>
      </c>
      <c r="KV173" s="46">
        <v>0</v>
      </c>
      <c r="KW173" s="46">
        <v>0</v>
      </c>
      <c r="KX173" s="46">
        <v>0</v>
      </c>
      <c r="KY173" s="46">
        <v>0</v>
      </c>
      <c r="KZ173" s="46">
        <v>0</v>
      </c>
      <c r="LA173" s="46">
        <v>0</v>
      </c>
      <c r="LB173" s="188">
        <f>step*(-'By group'!BB$9*Population!BB173+'By group'!B$8*Population!B173+'By group'!O$8*Population!O173)</f>
        <v>2467.6165525028505</v>
      </c>
      <c r="LC173" s="189">
        <f>step*(-'By group'!BC$9*Population!BC173+'By group'!C$8*Population!C173+'By group'!P$8*Population!P173)</f>
        <v>10.852850986404878</v>
      </c>
      <c r="LD173" s="189">
        <f>step*(-'By group'!BD$9*Population!BD173+'By group'!D$8*Population!D173+'By group'!Q$8*Population!Q173)</f>
        <v>31.845600120125777</v>
      </c>
      <c r="LE173" s="189">
        <f>step*(-'By group'!BE$9*Population!BE173+'By group'!E$8*Population!E173+'By group'!R$8*Population!R173)</f>
        <v>33.0384713563151</v>
      </c>
      <c r="LF173" s="189">
        <f>step*(-'By group'!BF$9*Population!BF173+'By group'!F$8*Population!F173+'By group'!S$8*Population!S173)</f>
        <v>9.9346490127781308</v>
      </c>
      <c r="LG173" s="189">
        <f>step*(-'By group'!BG$9*Population!BG173+'By group'!G$8*Population!G173+'By group'!T$8*Population!T173)</f>
        <v>1.9140718536901051</v>
      </c>
      <c r="LH173" s="189">
        <f>step*(-'By group'!BH$9*Population!BH173+'By group'!H$8*Population!H173+'By group'!U$8*Population!U173)</f>
        <v>1.6204731271793931</v>
      </c>
      <c r="LI173" s="189">
        <f>step*(-'By group'!BI$9*Population!BI173+'By group'!I$8*Population!I173+'By group'!V$8*Population!V173)</f>
        <v>0</v>
      </c>
      <c r="LJ173" s="189">
        <f>step*(-'By group'!BJ$9*Population!BJ173+'By group'!J$8*Population!J173+'By group'!W$8*Population!W173)</f>
        <v>0</v>
      </c>
      <c r="LK173" s="189">
        <f>step*(-'By group'!BK$9*Population!BK173+'By group'!K$8*Population!K173+'By group'!X$8*Population!X173)</f>
        <v>0</v>
      </c>
      <c r="LL173" s="189">
        <f>step*(-'By group'!BL$9*Population!BL173+'By group'!L$8*Population!L173+'By group'!Y$8*Population!Y173)</f>
        <v>3.3944261493708385</v>
      </c>
      <c r="LM173" s="189">
        <f>step*(-'By group'!BM$9*Population!BM173+'By group'!M$8*Population!M173+'By group'!Z$8*Population!Z173)</f>
        <v>1.6961607697752856</v>
      </c>
      <c r="LN173" s="189">
        <f>step*(-'By group'!BN$9*Population!BN173+'By group'!N$8*Population!N173+'By group'!AA$8*Population!AA173)</f>
        <v>1.3632639477595725</v>
      </c>
    </row>
    <row r="174" spans="1:326" x14ac:dyDescent="0.25">
      <c r="A174">
        <f t="shared" si="263"/>
        <v>85</v>
      </c>
      <c r="B174" s="52">
        <f>step*((-'By group'!B$4-'By group'!B$5-'By group'!B$22)*Population!B174+'By group'!B$3*Population!$BO174)</f>
        <v>237666.87644853583</v>
      </c>
      <c r="C174" s="4">
        <f>step*((-'By group'!C$4-'By group'!C$5-'By group'!C$22)*Population!C174+'By group'!C$3*Population!$BO174)</f>
        <v>-6520.2860489611176</v>
      </c>
      <c r="D174" s="4">
        <f>step*((-'By group'!D$4-'By group'!D$5-'By group'!D$22)*Population!D174+'By group'!D$3*Population!$BO174)</f>
        <v>-42791.466499764669</v>
      </c>
      <c r="E174" s="4">
        <f>step*((-'By group'!E$4-'By group'!E$5-'By group'!E$22)*Population!E174+'By group'!E$3*Population!$BO174)</f>
        <v>-68526.093935123688</v>
      </c>
      <c r="F174" s="4">
        <f>step*((-'By group'!F$4-'By group'!F$5-'By group'!F$22)*Population!F174+'By group'!F$3*Population!$BO174)</f>
        <v>-27811.574305419443</v>
      </c>
      <c r="G174" s="4">
        <f>step*((-'By group'!G$4-'By group'!G$5-'By group'!G$22)*Population!G174+'By group'!G$3*Population!$BO174)</f>
        <v>-6743.1474379211822</v>
      </c>
      <c r="H174" s="4">
        <f>step*((-'By group'!H$4-'By group'!H$5-'By group'!H$22)*Population!H174+'By group'!H$3*Population!$BO174)</f>
        <v>-6265.1224835585626</v>
      </c>
      <c r="I174" s="4">
        <f>step*((-'By group'!I$4-'By group'!I$5-'By group'!I$22)*Population!I174+'By group'!I$3*Population!$BO174)</f>
        <v>0</v>
      </c>
      <c r="J174" s="4">
        <f>step*((-'By group'!J$4-'By group'!J$5-'By group'!J$22)*Population!J174+'By group'!J$3*Population!$BO174)</f>
        <v>0</v>
      </c>
      <c r="K174" s="4">
        <f>step*((-'By group'!K$4-'By group'!K$5-'By group'!K$22)*Population!K174+'By group'!K$3*Population!$BO174)</f>
        <v>0</v>
      </c>
      <c r="L174" s="4">
        <f>step*((-'By group'!L$4-'By group'!L$5-'By group'!L$22)*Population!L174+'By group'!L$3*Population!$BO174)</f>
        <v>-3465.0403303947928</v>
      </c>
      <c r="M174" s="4">
        <f>step*((-'By group'!M$4-'By group'!M$5-'By group'!M$22)*Population!M174+'By group'!M$3*Population!$BO174)</f>
        <v>-1966.2294073345158</v>
      </c>
      <c r="N174" s="4">
        <f>step*((-'By group'!N$4-'By group'!N$5-'By group'!N$22)*Population!N174+'By group'!N$3*Population!$BO174)</f>
        <v>-1864.1430995161738</v>
      </c>
      <c r="O174" s="8">
        <f>step*((-'By group'!O$4-'By group'!O$5-'By group'!O$22)*Population!O174+'By group'!O$3*Population!$BO174)</f>
        <v>164668.94509370602</v>
      </c>
      <c r="P174" s="4">
        <f>step*((-'By group'!P$4-'By group'!P$5-'By group'!P$22)*Population!P174+'By group'!P$3*Population!$BO174)</f>
        <v>-3224.8717982153607</v>
      </c>
      <c r="Q174" s="4">
        <f>step*((-'By group'!Q$4-'By group'!Q$5-'By group'!Q$22)*Population!Q174+'By group'!Q$3*Population!$BO174)</f>
        <v>-21156.235924984729</v>
      </c>
      <c r="R174" s="4">
        <f>step*((-'By group'!R$4-'By group'!R$5-'By group'!R$22)*Population!R174+'By group'!R$3*Population!$BO174)</f>
        <v>-33861.507619270305</v>
      </c>
      <c r="S174" s="4">
        <f>step*((-'By group'!S$4-'By group'!S$5-'By group'!S$22)*Population!S174+'By group'!S$3*Population!$BO174)</f>
        <v>-13737.235420071334</v>
      </c>
      <c r="T174" s="4">
        <f>step*((-'By group'!T$4-'By group'!T$5-'By group'!T$22)*Population!T174+'By group'!T$3*Population!$BO174)</f>
        <v>-3329.7229027903159</v>
      </c>
      <c r="U174" s="4">
        <f>step*((-'By group'!U$4-'By group'!U$5-'By group'!U$22)*Population!U174+'By group'!U$3*Population!$BO174)</f>
        <v>-3092.0513650939779</v>
      </c>
      <c r="V174" s="4">
        <f>step*((-'By group'!V$4-'By group'!V$5-'By group'!V$22)*Population!V174+'By group'!V$3*Population!$BO174)</f>
        <v>0</v>
      </c>
      <c r="W174" s="4">
        <f>step*((-'By group'!W$4-'By group'!W$5-'By group'!W$22)*Population!W174+'By group'!W$3*Population!$BO174)</f>
        <v>0</v>
      </c>
      <c r="X174" s="4">
        <f>step*((-'By group'!X$4-'By group'!X$5-'By group'!X$22)*Population!X174+'By group'!X$3*Population!$BO174)</f>
        <v>0</v>
      </c>
      <c r="Y174" s="4">
        <f>step*((-'By group'!Y$4-'By group'!Y$5-'By group'!Y$22)*Population!Y174+'By group'!Y$3*Population!$BO174)</f>
        <v>-1710.0402422385723</v>
      </c>
      <c r="Z174" s="4">
        <f>step*((-'By group'!Z$4-'By group'!Z$5-'By group'!Z$22)*Population!Z174+'By group'!Z$3*Population!$BO174)</f>
        <v>-969.77413214229284</v>
      </c>
      <c r="AA174" s="4">
        <f>step*((-'By group'!AA$4-'By group'!AA$5-'By group'!AA$22)*Population!AA174+'By group'!AA$3*Population!$BO174)</f>
        <v>-918.76352686829625</v>
      </c>
      <c r="AB174" s="8">
        <f>step*((-'By group'!AB$4-'By group'!AB$5-'By group'!AB$22)*Population!AB174+'By group'!AB$3*Population!$BO174)</f>
        <v>-1557.4689881550894</v>
      </c>
      <c r="AC174" s="4">
        <f>step*((-'By group'!AC$4-'By group'!AC$5-'By group'!AC$22)*Population!AC174+'By group'!AC$3*Population!$BO174)</f>
        <v>-228.79608099293822</v>
      </c>
      <c r="AD174" s="4">
        <f>step*((-'By group'!AD$4-'By group'!AD$5-'By group'!AD$22)*Population!AD174+'By group'!AD$3*Population!$BO174)</f>
        <v>-1509.272231814017</v>
      </c>
      <c r="AE174" s="4">
        <f>step*((-'By group'!AE$4-'By group'!AE$5-'By group'!AE$22)*Population!AE174+'By group'!AE$3*Population!$BO174)</f>
        <v>-2434.2200142958204</v>
      </c>
      <c r="AF174" s="4">
        <f>step*((-'By group'!AF$4-'By group'!AF$5-'By group'!AF$22)*Population!AF174+'By group'!AF$3*Population!$BO174)</f>
        <v>-993.27160885168894</v>
      </c>
      <c r="AG174" s="4">
        <f>step*((-'By group'!AG$4-'By group'!AG$5-'By group'!AG$22)*Population!AG174+'By group'!AG$3*Population!$BO174)</f>
        <v>-241.76175057635291</v>
      </c>
      <c r="AH174" s="4">
        <f>step*((-'By group'!AH$4-'By group'!AH$5-'By group'!AH$22)*Population!AH174+'By group'!AH$3*Population!$BO174)</f>
        <v>-226.155718750674</v>
      </c>
      <c r="AI174" s="4">
        <f>step*((-'By group'!AI$4-'By group'!AI$5-'By group'!AI$22)*Population!AI174+'By group'!AI$3*Population!$BO174)</f>
        <v>0</v>
      </c>
      <c r="AJ174" s="4">
        <f>step*((-'By group'!AJ$4-'By group'!AJ$5-'By group'!AJ$22)*Population!AJ174+'By group'!AJ$3*Population!$BO174)</f>
        <v>0</v>
      </c>
      <c r="AK174" s="4">
        <f>step*((-'By group'!AK$4-'By group'!AK$5-'By group'!AK$22)*Population!AK174+'By group'!AK$3*Population!$BO174)</f>
        <v>0</v>
      </c>
      <c r="AL174" s="4">
        <f>step*((-'By group'!AL$4-'By group'!AL$5-'By group'!AL$22)*Population!AL174+'By group'!AL$3*Population!$BO174)</f>
        <v>-125.14992604621314</v>
      </c>
      <c r="AM174" s="4">
        <f>step*((-'By group'!AM$4-'By group'!AM$5-'By group'!AM$22)*Population!AM174+'By group'!AM$3*Population!$BO174)</f>
        <v>-71.561591758766298</v>
      </c>
      <c r="AN174" s="4">
        <f>step*((-'By group'!AN$4-'By group'!AN$5-'By group'!AN$22)*Population!AN174+'By group'!AN$3*Population!$BO174)</f>
        <v>-68.455177561618285</v>
      </c>
      <c r="AO174" s="8">
        <f>step*((-'By group'!AO$4-'By group'!AO$5-'By group'!AO$22)*Population!AO174+'By group'!AO$3*Population!$BO174)</f>
        <v>22134.514245015132</v>
      </c>
      <c r="AP174" s="4">
        <f>step*((-'By group'!AP$4-'By group'!AP$5-'By group'!AP$22)*Population!AP174+'By group'!AP$3*Population!$BO174)</f>
        <v>-756.68964894931332</v>
      </c>
      <c r="AQ174" s="4">
        <f>step*((-'By group'!AQ$4-'By group'!AQ$5-'By group'!AQ$22)*Population!AQ174+'By group'!AQ$3*Population!$BO174)</f>
        <v>-4965.2209830034308</v>
      </c>
      <c r="AR174" s="4">
        <f>step*((-'By group'!AR$4-'By group'!AR$5-'By group'!AR$22)*Population!AR174+'By group'!AR$3*Population!$BO174)</f>
        <v>-7948.6301092008762</v>
      </c>
      <c r="AS174" s="4">
        <f>step*((-'By group'!AS$4-'By group'!AS$5-'By group'!AS$22)*Population!AS174+'By group'!AS$3*Population!$BO174)</f>
        <v>-3224.8788414676847</v>
      </c>
      <c r="AT174" s="4">
        <f>step*((-'By group'!AT$4-'By group'!AT$5-'By group'!AT$22)*Population!AT174+'By group'!AT$3*Population!$BO174)</f>
        <v>-781.64703998851519</v>
      </c>
      <c r="AU174" s="4">
        <f>step*((-'By group'!AU$4-'By group'!AU$5-'By group'!AU$22)*Population!AU174+'By group'!AU$3*Population!$BO174)</f>
        <v>-725.66389721906057</v>
      </c>
      <c r="AV174" s="4">
        <f>step*((-'By group'!AV$4-'By group'!AV$5-'By group'!AV$22)*Population!AV174+'By group'!AV$3*Population!$BO174)</f>
        <v>0</v>
      </c>
      <c r="AW174" s="4">
        <f>step*((-'By group'!AW$4-'By group'!AW$5-'By group'!AW$22)*Population!AW174+'By group'!AW$3*Population!$BO174)</f>
        <v>0</v>
      </c>
      <c r="AX174" s="4">
        <f>step*((-'By group'!AX$4-'By group'!AX$5-'By group'!AX$22)*Population!AX174+'By group'!AX$3*Population!$BO174)</f>
        <v>0</v>
      </c>
      <c r="AY174" s="4">
        <f>step*((-'By group'!AY$4-'By group'!AY$5-'By group'!AY$22)*Population!AY174+'By group'!AY$3*Population!$BO174)</f>
        <v>-401.32381281894243</v>
      </c>
      <c r="AZ174" s="4">
        <f>step*((-'By group'!AZ$4-'By group'!AZ$5-'By group'!AZ$22)*Population!AZ174+'By group'!AZ$3*Population!$BO174)</f>
        <v>-227.46871344685607</v>
      </c>
      <c r="BA174" s="4">
        <f>step*((-'By group'!BA$4-'By group'!BA$5-'By group'!BA$22)*Population!BA174+'By group'!BA$3*Population!$BO174)</f>
        <v>-215.22353984094553</v>
      </c>
      <c r="BB174" s="8">
        <f>step*((-'By group'!BB$4-'By group'!BB$5-'By group'!BB$22)*Population!BB174+'By group'!BB$3*Population!$BO174)</f>
        <v>6838.5099925750783</v>
      </c>
      <c r="BC174" s="4">
        <f>step*((-'By group'!BC$4-'By group'!BC$5-'By group'!BC$22)*Population!BC174+'By group'!BC$3*Population!$BO174)</f>
        <v>-519.28944783629686</v>
      </c>
      <c r="BD174" s="4">
        <f>step*((-'By group'!BD$4-'By group'!BD$5-'By group'!BD$22)*Population!BD174+'By group'!BD$3*Population!$BO174)</f>
        <v>-2633.9238310070909</v>
      </c>
      <c r="BE174" s="4">
        <f>step*((-'By group'!BE$4-'By group'!BE$5-'By group'!BE$22)*Population!BE174+'By group'!BE$3*Population!$BO174)</f>
        <v>-3664.952994175906</v>
      </c>
      <c r="BF174" s="4">
        <f>step*((-'By group'!BF$4-'By group'!BF$5-'By group'!BF$22)*Population!BF174+'By group'!BF$3*Population!$BO174)</f>
        <v>-1359.9104223368495</v>
      </c>
      <c r="BG174" s="4">
        <f>step*((-'By group'!BG$4-'By group'!BG$5-'By group'!BG$22)*Population!BG174+'By group'!BG$3*Population!$BO174)</f>
        <v>-310.38120647754363</v>
      </c>
      <c r="BH174" s="4">
        <f>step*((-'By group'!BH$4-'By group'!BH$5-'By group'!BH$22)*Population!BH174+'By group'!BH$3*Population!$BO174)</f>
        <v>-266.89579283224117</v>
      </c>
      <c r="BI174" s="4">
        <f>step*((-'By group'!BI$4-'By group'!BI$5-'By group'!BI$22)*Population!BI174+'By group'!BI$3*Population!$BO174)</f>
        <v>0</v>
      </c>
      <c r="BJ174" s="4">
        <f>step*((-'By group'!BJ$4-'By group'!BJ$5-'By group'!BJ$22)*Population!BJ174+'By group'!BJ$3*Population!$BO174)</f>
        <v>0</v>
      </c>
      <c r="BK174" s="4">
        <f>step*((-'By group'!BK$4-'By group'!BK$5-'By group'!BK$22)*Population!BK174+'By group'!BK$3*Population!$BO174)</f>
        <v>0</v>
      </c>
      <c r="BL174" s="4">
        <f>step*((-'By group'!BL$4-'By group'!BL$5-'By group'!BL$22)*Population!BL174+'By group'!BL$3*Population!$BO174)</f>
        <v>-175.5041236488851</v>
      </c>
      <c r="BM174" s="4">
        <f>step*((-'By group'!BM$4-'By group'!BM$5-'By group'!BM$22)*Population!BM174+'By group'!BM$3*Population!$BO174)</f>
        <v>-89.371221587205596</v>
      </c>
      <c r="BN174" s="4">
        <f>step*((-'By group'!BN$4-'By group'!BN$5-'By group'!BN$22)*Population!BN174+'By group'!BN$3*Population!$BO174)</f>
        <v>-74.800098139145078</v>
      </c>
      <c r="BO174" s="71">
        <f>-step*SUM(SCR!B174:N174)*Population!B174</f>
        <v>-169990.10843318311</v>
      </c>
      <c r="BP174" s="4">
        <f>step*-SUM('By group'!C$11:C$21)*Population!C174</f>
        <v>-163007.15122402794</v>
      </c>
      <c r="BQ174" s="4">
        <f>step*-SUM('By group'!D$11:D$21)*Population!D174</f>
        <v>-118865.18472156853</v>
      </c>
      <c r="BR174" s="4">
        <f>step*-SUM('By group'!E$11:E$21)*Population!E174</f>
        <v>-48947.209953659774</v>
      </c>
      <c r="BS174" s="4">
        <f>step*-SUM('By group'!F$11:F$21)*Population!F174</f>
        <v>-14637.670687062864</v>
      </c>
      <c r="BT174" s="4">
        <f>step*-SUM('By group'!G$11:G$21)*Population!G174</f>
        <v>-7024.1119145012308</v>
      </c>
      <c r="BU174" s="4">
        <f>step*-SUM('By group'!H$11:H$21)*Population!H174</f>
        <v>0</v>
      </c>
      <c r="BV174" s="4">
        <f>step*-SUM('By group'!I$11:I$21)*Population!I174</f>
        <v>0</v>
      </c>
      <c r="BW174" s="4">
        <f>step*-SUM('By group'!J$11:J$21)*Population!J174</f>
        <v>0</v>
      </c>
      <c r="BX174" s="4">
        <f>step*-SUM('By group'!K$11:K$21)*Population!K174</f>
        <v>0</v>
      </c>
      <c r="BY174" s="4">
        <f>step*-SUM('By group'!L$11:L$21)*Population!L174</f>
        <v>-2475.0288074248519</v>
      </c>
      <c r="BZ174" s="4">
        <f>step*-SUM('By group'!M$11:M$21)*Population!M174</f>
        <v>-1228.8933795840724</v>
      </c>
      <c r="CA174" s="4">
        <f>step*-SUM('By group'!N$11:N$21)*Population!N174</f>
        <v>0</v>
      </c>
      <c r="CB174" s="13">
        <f>-step*SUM(SCR!O174:AA174)*Population!O174</f>
        <v>-84086.028495086604</v>
      </c>
      <c r="CC174" s="4">
        <f>step*-SUM('By group'!P$11:P$21)*Population!P174</f>
        <v>-80621.794955384015</v>
      </c>
      <c r="CD174" s="4">
        <f>step*-SUM('By group'!Q$11:Q$21)*Population!Q174</f>
        <v>-58767.322013846468</v>
      </c>
      <c r="CE174" s="4">
        <f>step*-SUM('By group'!R$11:R$21)*Population!R174</f>
        <v>-24186.791156621646</v>
      </c>
      <c r="CF174" s="4">
        <f>step*-SUM('By group'!S$11:S$21)*Population!S174</f>
        <v>-7230.123905300703</v>
      </c>
      <c r="CG174" s="4">
        <f>step*-SUM('By group'!T$11:T$21)*Population!T174</f>
        <v>-3468.4613570732454</v>
      </c>
      <c r="CH174" s="4">
        <f>step*-SUM('By group'!U$11:U$21)*Population!U174</f>
        <v>0</v>
      </c>
      <c r="CI174" s="4">
        <f>step*-SUM('By group'!V$11:V$21)*Population!V174</f>
        <v>0</v>
      </c>
      <c r="CJ174" s="4">
        <f>step*-SUM('By group'!W$11:W$21)*Population!W174</f>
        <v>0</v>
      </c>
      <c r="CK174" s="4">
        <f>step*-SUM('By group'!X$11:X$21)*Population!X174</f>
        <v>0</v>
      </c>
      <c r="CL174" s="4">
        <f>step*-SUM('By group'!Y$11:Y$21)*Population!Y174</f>
        <v>-1221.4573158846945</v>
      </c>
      <c r="CM174" s="4">
        <f>step*-SUM('By group'!Z$11:Z$21)*Population!Z174</f>
        <v>-606.10883258893307</v>
      </c>
      <c r="CN174" s="4">
        <f>step*-SUM('By group'!AA$11:AA$21)*Population!AA174</f>
        <v>0</v>
      </c>
      <c r="CO174" s="13">
        <f>-step*SUM(SCR!AB174:AN174)*Population!AB174</f>
        <v>-5954.7674921118733</v>
      </c>
      <c r="CP174" s="4">
        <f>step*-SUM('By group'!AC$11:AC$21)*Population!AC174</f>
        <v>-5719.9020248234556</v>
      </c>
      <c r="CQ174" s="4">
        <f>step*-SUM('By group'!AD$11:AD$21)*Population!AD174</f>
        <v>-4192.4228661500474</v>
      </c>
      <c r="CR174" s="4">
        <f>step*-SUM('By group'!AE$11:AE$21)*Population!AE174</f>
        <v>-1738.7285816398717</v>
      </c>
      <c r="CS174" s="4">
        <f>step*-SUM('By group'!AF$11:AF$21)*Population!AF174</f>
        <v>-522.77453097457317</v>
      </c>
      <c r="CT174" s="4">
        <f>step*-SUM('By group'!AG$11:AG$21)*Population!AG174</f>
        <v>-251.83515685036758</v>
      </c>
      <c r="CU174" s="4">
        <f>step*-SUM('By group'!AH$11:AH$21)*Population!AH174</f>
        <v>0</v>
      </c>
      <c r="CV174" s="4">
        <f>step*-SUM('By group'!AI$11:AI$21)*Population!AI174</f>
        <v>0</v>
      </c>
      <c r="CW174" s="4">
        <f>step*-SUM('By group'!AJ$11:AJ$21)*Population!AJ174</f>
        <v>0</v>
      </c>
      <c r="CX174" s="4">
        <f>step*-SUM('By group'!AK$11:AK$21)*Population!AK174</f>
        <v>0</v>
      </c>
      <c r="CY174" s="4">
        <f>step*-SUM('By group'!AL$11:AL$21)*Population!AL174</f>
        <v>-89.392804318723677</v>
      </c>
      <c r="CZ174" s="4">
        <f>step*-SUM('By group'!AM$11:AM$21)*Population!AM174</f>
        <v>-44.725994849228933</v>
      </c>
      <c r="DA174" s="4">
        <f>step*-SUM('By group'!AN$11:AN$21)*Population!AN174</f>
        <v>0</v>
      </c>
      <c r="DB174" s="13">
        <f>-step*SUM(SCR!AO174:BA174)*Population!AO174</f>
        <v>-19728.376245671181</v>
      </c>
      <c r="DC174" s="4">
        <f>step*-SUM('By group'!AP$11:AP$21)*Population!AP174</f>
        <v>-18917.241223732832</v>
      </c>
      <c r="DD174" s="4">
        <f>step*-SUM('By group'!AQ$11:AQ$21)*Population!AQ174</f>
        <v>-13792.280508342865</v>
      </c>
      <c r="DE174" s="4">
        <f>step*-SUM('By group'!AR$11:AR$21)*Population!AR174</f>
        <v>-5677.5929351434825</v>
      </c>
      <c r="DF174" s="4">
        <f>step*-SUM('By group'!AS$11:AS$21)*Population!AS174</f>
        <v>-1697.3046534040445</v>
      </c>
      <c r="DG174" s="4">
        <f>step*-SUM('By group'!AT$11:AT$21)*Population!AT174</f>
        <v>-814.21566665470323</v>
      </c>
      <c r="DH174" s="4">
        <f>step*-SUM('By group'!AU$11:AU$21)*Population!AU174</f>
        <v>0</v>
      </c>
      <c r="DI174" s="4">
        <f>step*-SUM('By group'!AV$11:AV$21)*Population!AV174</f>
        <v>0</v>
      </c>
      <c r="DJ174" s="4">
        <f>step*-SUM('By group'!AW$11:AW$21)*Population!AW174</f>
        <v>0</v>
      </c>
      <c r="DK174" s="4">
        <f>step*-SUM('By group'!AX$11:AX$21)*Population!AX174</f>
        <v>0</v>
      </c>
      <c r="DL174" s="4">
        <f>step*-SUM('By group'!AY$11:AY$21)*Population!AY174</f>
        <v>-286.65986629924458</v>
      </c>
      <c r="DM174" s="4">
        <f>step*-SUM('By group'!AZ$11:AZ$21)*Population!AZ174</f>
        <v>-142.16794590428503</v>
      </c>
      <c r="DN174" s="4">
        <f>step*-SUM('By group'!BA$11:BA$21)*Population!BA174</f>
        <v>0</v>
      </c>
      <c r="DO174" s="13">
        <f>-step*SUM(SCR!BB174:BN174)*Population!BB174</f>
        <v>-9187.3144455442798</v>
      </c>
      <c r="DP174" s="4">
        <f>step*-SUM('By group'!BC$11:BC$21)*Population!BC174</f>
        <v>-8654.8241306049476</v>
      </c>
      <c r="DQ174" s="4">
        <f>step*-SUM('By group'!BD$11:BD$21)*Population!BD174</f>
        <v>-5986.1905250161153</v>
      </c>
      <c r="DR174" s="4">
        <f>step*-SUM('By group'!BE$11:BE$21)*Population!BE174</f>
        <v>-2290.5956213599416</v>
      </c>
      <c r="DS174" s="4">
        <f>step*-SUM('By group'!BF$11:BF$21)*Population!BF174</f>
        <v>-647.57639158897609</v>
      </c>
      <c r="DT174" s="4">
        <f>step*-SUM('By group'!BG$11:BG$21)*Population!BG174</f>
        <v>-298.44346776686888</v>
      </c>
      <c r="DU174" s="4">
        <f>step*-SUM('By group'!BH$11:BH$21)*Population!BH174</f>
        <v>0</v>
      </c>
      <c r="DV174" s="4">
        <f>step*-SUM('By group'!BI$11:BI$21)*Population!BI174</f>
        <v>0</v>
      </c>
      <c r="DW174" s="4">
        <f>step*-SUM('By group'!BJ$11:BJ$21)*Population!BJ174</f>
        <v>0</v>
      </c>
      <c r="DX174" s="4">
        <f>step*-SUM('By group'!BK$11:BK$21)*Population!BK174</f>
        <v>0</v>
      </c>
      <c r="DY174" s="4">
        <f>step*-SUM('By group'!BL$11:BL$21)*Population!BL174</f>
        <v>-97.502290916047286</v>
      </c>
      <c r="DZ174" s="4">
        <f>step*-SUM('By group'!BM$11:BM$21)*Population!BM174</f>
        <v>-44.685610793602798</v>
      </c>
      <c r="EA174" s="4">
        <f>step*-SUM('By group'!BN$11:BN$21)*Population!BN174</f>
        <v>0</v>
      </c>
      <c r="EB174" s="52">
        <v>0</v>
      </c>
      <c r="EC174" s="4">
        <f t="shared" si="196"/>
        <v>169990.10843318311</v>
      </c>
      <c r="ED174" s="4">
        <f t="shared" si="196"/>
        <v>163007.15122402794</v>
      </c>
      <c r="EE174" s="4">
        <f t="shared" si="197"/>
        <v>118865.18472156853</v>
      </c>
      <c r="EF174" s="4">
        <f t="shared" si="198"/>
        <v>48947.209953659774</v>
      </c>
      <c r="EG174" s="4">
        <f t="shared" si="199"/>
        <v>14637.670687062864</v>
      </c>
      <c r="EH174" s="4">
        <f t="shared" si="199"/>
        <v>7024.1119145012308</v>
      </c>
      <c r="EI174" s="4">
        <v>0</v>
      </c>
      <c r="EJ174" s="4">
        <f t="shared" si="200"/>
        <v>0</v>
      </c>
      <c r="EK174" s="4">
        <f t="shared" si="201"/>
        <v>0</v>
      </c>
      <c r="EL174" s="4">
        <f t="shared" si="202"/>
        <v>0</v>
      </c>
      <c r="EM174" s="4">
        <f t="shared" si="203"/>
        <v>2475.0288074248519</v>
      </c>
      <c r="EN174" s="4">
        <f t="shared" si="204"/>
        <v>1228.8933795840724</v>
      </c>
      <c r="EO174" s="52">
        <v>0</v>
      </c>
      <c r="EP174" s="4">
        <f t="shared" si="205"/>
        <v>84086.028495086604</v>
      </c>
      <c r="EQ174" s="4">
        <f t="shared" si="206"/>
        <v>80621.794955384015</v>
      </c>
      <c r="ER174" s="4">
        <f t="shared" si="207"/>
        <v>58767.322013846468</v>
      </c>
      <c r="ES174" s="4">
        <f t="shared" si="208"/>
        <v>24186.791156621646</v>
      </c>
      <c r="ET174" s="4">
        <f t="shared" si="209"/>
        <v>7230.123905300703</v>
      </c>
      <c r="EU174" s="4">
        <f t="shared" si="210"/>
        <v>3468.4613570732454</v>
      </c>
      <c r="EV174" s="4">
        <v>0</v>
      </c>
      <c r="EW174" s="4">
        <f t="shared" si="211"/>
        <v>0</v>
      </c>
      <c r="EX174" s="4">
        <f t="shared" si="212"/>
        <v>0</v>
      </c>
      <c r="EY174" s="4">
        <f t="shared" si="213"/>
        <v>0</v>
      </c>
      <c r="EZ174" s="4">
        <f t="shared" si="214"/>
        <v>1221.4573158846945</v>
      </c>
      <c r="FA174" s="4">
        <f t="shared" si="215"/>
        <v>606.10883258893307</v>
      </c>
      <c r="FB174" s="52">
        <v>0</v>
      </c>
      <c r="FC174" s="4">
        <f t="shared" si="216"/>
        <v>5954.7674921118733</v>
      </c>
      <c r="FD174" s="4">
        <f t="shared" si="217"/>
        <v>5719.9020248234556</v>
      </c>
      <c r="FE174" s="4">
        <f t="shared" si="218"/>
        <v>4192.4228661500474</v>
      </c>
      <c r="FF174" s="4">
        <f t="shared" si="219"/>
        <v>1738.7285816398717</v>
      </c>
      <c r="FG174" s="4">
        <f t="shared" si="220"/>
        <v>522.77453097457317</v>
      </c>
      <c r="FH174" s="4">
        <f t="shared" si="221"/>
        <v>251.83515685036758</v>
      </c>
      <c r="FI174" s="4">
        <v>0</v>
      </c>
      <c r="FJ174" s="4">
        <f t="shared" si="222"/>
        <v>0</v>
      </c>
      <c r="FK174" s="4">
        <f t="shared" si="223"/>
        <v>0</v>
      </c>
      <c r="FL174" s="4">
        <f t="shared" si="224"/>
        <v>0</v>
      </c>
      <c r="FM174" s="4">
        <f t="shared" si="225"/>
        <v>89.392804318723677</v>
      </c>
      <c r="FN174" s="9">
        <f t="shared" si="226"/>
        <v>44.725994849228933</v>
      </c>
      <c r="FO174" s="4">
        <v>0</v>
      </c>
      <c r="FP174" s="4">
        <f t="shared" si="227"/>
        <v>19728.376245671181</v>
      </c>
      <c r="FQ174" s="4">
        <f t="shared" si="228"/>
        <v>18917.241223732832</v>
      </c>
      <c r="FR174" s="4">
        <f t="shared" si="229"/>
        <v>13792.280508342865</v>
      </c>
      <c r="FS174" s="4">
        <f t="shared" si="230"/>
        <v>5677.5929351434825</v>
      </c>
      <c r="FT174" s="4">
        <f t="shared" si="231"/>
        <v>1697.3046534040445</v>
      </c>
      <c r="FU174" s="4">
        <f t="shared" si="232"/>
        <v>814.21566665470323</v>
      </c>
      <c r="FV174" s="4">
        <v>0</v>
      </c>
      <c r="FW174" s="4">
        <f t="shared" si="233"/>
        <v>0</v>
      </c>
      <c r="FX174" s="4">
        <f t="shared" si="234"/>
        <v>0</v>
      </c>
      <c r="FY174" s="4">
        <f t="shared" si="235"/>
        <v>0</v>
      </c>
      <c r="FZ174" s="4">
        <f t="shared" si="236"/>
        <v>286.65986629924458</v>
      </c>
      <c r="GA174" s="4">
        <f t="shared" si="237"/>
        <v>142.16794590428503</v>
      </c>
      <c r="GB174" s="4">
        <v>0</v>
      </c>
      <c r="GC174" s="4">
        <f t="shared" si="238"/>
        <v>9187.3144455442798</v>
      </c>
      <c r="GD174" s="4">
        <f t="shared" si="179"/>
        <v>8654.8241306049476</v>
      </c>
      <c r="GE174" s="4">
        <f t="shared" si="180"/>
        <v>5986.1905250161153</v>
      </c>
      <c r="GF174" s="4">
        <f t="shared" si="181"/>
        <v>2290.5956213599416</v>
      </c>
      <c r="GG174" s="4">
        <f t="shared" si="182"/>
        <v>647.57639158897609</v>
      </c>
      <c r="GH174" s="4">
        <f t="shared" si="183"/>
        <v>298.44346776686888</v>
      </c>
      <c r="GI174" s="4">
        <v>0</v>
      </c>
      <c r="GJ174" s="4">
        <f t="shared" si="239"/>
        <v>0</v>
      </c>
      <c r="GK174" s="4">
        <f t="shared" si="240"/>
        <v>0</v>
      </c>
      <c r="GL174" s="4">
        <f t="shared" si="184"/>
        <v>0</v>
      </c>
      <c r="GM174" s="4">
        <f t="shared" si="185"/>
        <v>97.502290916047286</v>
      </c>
      <c r="GN174" s="4">
        <f t="shared" si="186"/>
        <v>44.685610793602798</v>
      </c>
      <c r="GO174" s="52">
        <v>0</v>
      </c>
      <c r="GP174" s="4">
        <f>step*(-'By group'!C$32*Population!C174+'By group'!I$33*Population!I174)</f>
        <v>0</v>
      </c>
      <c r="GQ174" s="4">
        <f>step*(-'By group'!D$32*Population!D174+'By group'!J$33*Population!J174)</f>
        <v>0</v>
      </c>
      <c r="GR174" s="4">
        <f>step*(-'By group'!E$32*Population!E174+'By group'!K$33*Population!K174)</f>
        <v>0</v>
      </c>
      <c r="GS174" s="4">
        <f>step*(-'By group'!F$32*Population!F174+'By group'!L$33*Population!L174)</f>
        <v>-6081.3209398190065</v>
      </c>
      <c r="GT174" s="4">
        <f>step*(-'By group'!G$32*Population!G174+'By group'!M$33*Population!M174)</f>
        <v>-790.37569310821016</v>
      </c>
      <c r="GU174" s="4">
        <f>step*(-'By group'!H$32*Population!H174+'By group'!N$33*Population!N174)</f>
        <v>-691.53460824661443</v>
      </c>
      <c r="GV174" s="46">
        <f t="shared" si="241"/>
        <v>0</v>
      </c>
      <c r="GW174" s="14">
        <f t="shared" si="242"/>
        <v>0</v>
      </c>
      <c r="GX174" s="4">
        <f t="shared" si="243"/>
        <v>0</v>
      </c>
      <c r="GY174" s="4">
        <f t="shared" si="244"/>
        <v>6081.3209398190065</v>
      </c>
      <c r="GZ174" s="4">
        <f t="shared" si="245"/>
        <v>790.37569310821016</v>
      </c>
      <c r="HA174" s="4">
        <f t="shared" si="246"/>
        <v>691.53460824661443</v>
      </c>
      <c r="HB174" s="8">
        <v>0</v>
      </c>
      <c r="HC174" s="4">
        <f>step*(-'By group'!P$32*Population!P174+'By group'!V$33*Population!V174)</f>
        <v>0</v>
      </c>
      <c r="HD174" s="4">
        <f>step*(-'By group'!Q$32*Population!Q174+'By group'!W$33*Population!W174)</f>
        <v>0</v>
      </c>
      <c r="HE174" s="4">
        <f>step*(-'By group'!R$32*Population!R174+'By group'!X$33*Population!X174)</f>
        <v>0</v>
      </c>
      <c r="HF174" s="4">
        <f>step*(-'By group'!S$32*Population!S174+'By group'!Y$33*Population!Y174)</f>
        <v>-3004.3332947080044</v>
      </c>
      <c r="HG174" s="4">
        <f>step*(-'By group'!T$32*Population!T174+'By group'!Z$33*Population!Z174)</f>
        <v>-390.63785512018256</v>
      </c>
      <c r="HH174" s="4">
        <f>step*(-'By group'!U$32*Population!U174+'By group'!AA$33*Population!AA174)</f>
        <v>-341.62604245060305</v>
      </c>
      <c r="HI174" s="14">
        <f t="shared" si="247"/>
        <v>0</v>
      </c>
      <c r="HJ174" s="46">
        <f t="shared" si="248"/>
        <v>0</v>
      </c>
      <c r="HK174" s="4">
        <f t="shared" si="249"/>
        <v>0</v>
      </c>
      <c r="HL174" s="4">
        <f t="shared" si="250"/>
        <v>3004.3332947080044</v>
      </c>
      <c r="HM174" s="4">
        <f t="shared" si="251"/>
        <v>390.63785512018256</v>
      </c>
      <c r="HN174" s="9">
        <f t="shared" si="252"/>
        <v>341.62604245060305</v>
      </c>
      <c r="HO174" s="4">
        <v>0</v>
      </c>
      <c r="HP174" s="4">
        <f>step*(-'By group'!AC$32*Population!AC174+'By group'!AI$33*Population!AI174)</f>
        <v>0</v>
      </c>
      <c r="HQ174" s="4">
        <f>step*(-'By group'!AD$32*Population!AD174+'By group'!AJ$33*Population!AJ174)</f>
        <v>0</v>
      </c>
      <c r="HR174" s="4">
        <f>step*(-'By group'!AE$32*Population!AE174+'By group'!AK$33*Population!AK174)</f>
        <v>0</v>
      </c>
      <c r="HS174" s="4">
        <f>step*(-'By group'!AF$32*Population!AF174+'By group'!AL$33*Population!AL174)</f>
        <v>-216.69086332792475</v>
      </c>
      <c r="HT174" s="4">
        <f>step*(-'By group'!AG$32*Population!AG174+'By group'!AM$33*Population!AM174)</f>
        <v>-28.004033945459053</v>
      </c>
      <c r="HU174" s="4">
        <f>step*(-'By group'!AH$32*Population!AH174+'By group'!AN$33*Population!AN174)</f>
        <v>-24.656369919363666</v>
      </c>
      <c r="HV174" s="14">
        <f t="shared" si="253"/>
        <v>0</v>
      </c>
      <c r="HW174" s="46">
        <f t="shared" si="254"/>
        <v>0</v>
      </c>
      <c r="HX174" s="4">
        <f t="shared" si="255"/>
        <v>0</v>
      </c>
      <c r="HY174" s="4">
        <f t="shared" si="256"/>
        <v>216.69086332792475</v>
      </c>
      <c r="HZ174" s="4">
        <f t="shared" si="257"/>
        <v>28.004033945459053</v>
      </c>
      <c r="IA174" s="4">
        <f t="shared" si="258"/>
        <v>24.656369919363666</v>
      </c>
      <c r="IB174" s="8">
        <v>0</v>
      </c>
      <c r="IC174" s="4">
        <f>step*(-'By group'!AP$32*Population!AP174+'By group'!AV$33*Population!AV174)</f>
        <v>0</v>
      </c>
      <c r="ID174" s="4">
        <f>step*(-'By group'!AQ$32*Population!AQ174+'By group'!AW$33*Population!AW174)</f>
        <v>0</v>
      </c>
      <c r="IE174" s="4">
        <f>step*(-'By group'!AR$32*Population!AR174+'By group'!AX$33*Population!AX174)</f>
        <v>0</v>
      </c>
      <c r="IF174" s="4">
        <f>step*(-'By group'!AS$32*Population!AS174+'By group'!AY$33*Population!AY174)</f>
        <v>-705.32239355239994</v>
      </c>
      <c r="IG174" s="4">
        <f>step*(-'By group'!AT$32*Population!AT174+'By group'!AZ$33*Population!AZ174)</f>
        <v>-91.759160378798128</v>
      </c>
      <c r="IH174" s="4">
        <f>step*(-'By group'!AU$32*Population!AU174+'By group'!BA$33*Population!BA174)</f>
        <v>-80.279942814072427</v>
      </c>
      <c r="II174" s="14">
        <f t="shared" si="187"/>
        <v>0</v>
      </c>
      <c r="IJ174" s="4">
        <f t="shared" si="188"/>
        <v>0</v>
      </c>
      <c r="IK174" s="4">
        <f t="shared" si="259"/>
        <v>0</v>
      </c>
      <c r="IL174" s="4">
        <f t="shared" si="260"/>
        <v>705.32239355239994</v>
      </c>
      <c r="IM174" s="4">
        <f t="shared" si="261"/>
        <v>91.759160378798128</v>
      </c>
      <c r="IN174" s="4">
        <f t="shared" si="262"/>
        <v>80.279942814072427</v>
      </c>
      <c r="IO174" s="8">
        <v>0</v>
      </c>
      <c r="IP174" s="4">
        <f>step*(-'By group'!BC$32*Population!BC174+'By group'!BI$33*Population!BI174)</f>
        <v>0</v>
      </c>
      <c r="IQ174" s="4">
        <f>step*(-'By group'!BD$32*Population!BD174+'By group'!BJ$33*Population!BJ174)</f>
        <v>0</v>
      </c>
      <c r="IR174" s="4">
        <f>step*(-'By group'!BE$32*Population!BE174+'By group'!BK$33*Population!BK174)</f>
        <v>0</v>
      </c>
      <c r="IS174" s="4">
        <f>step*(-'By group'!BF$32*Population!BF174+'By group'!BL$33*Population!BL174)</f>
        <v>-275.0370503364644</v>
      </c>
      <c r="IT174" s="4">
        <f>step*(-'By group'!BG$32*Population!BG174+'By group'!BM$33*Population!BM174)</f>
        <v>-37.345888156572386</v>
      </c>
      <c r="IU174" s="4">
        <f>step*(-'By group'!BH$32*Population!BH174+'By group'!BN$33*Population!BN174)</f>
        <v>-30.562932404087807</v>
      </c>
      <c r="IV174" s="14">
        <f t="shared" si="189"/>
        <v>0</v>
      </c>
      <c r="IW174" s="4">
        <f t="shared" si="190"/>
        <v>0</v>
      </c>
      <c r="IX174" s="4">
        <f t="shared" si="191"/>
        <v>0</v>
      </c>
      <c r="IY174" s="4">
        <f t="shared" si="192"/>
        <v>275.0370503364644</v>
      </c>
      <c r="IZ174" s="4">
        <f t="shared" si="193"/>
        <v>37.345888156572386</v>
      </c>
      <c r="JA174" s="4">
        <f t="shared" si="194"/>
        <v>30.562932404087807</v>
      </c>
      <c r="JB174" s="75">
        <f>step*(+prop_idu_male*'By group'!BB$9*Population!BB174-'By group'!B$8*Population!B174)</f>
        <v>-1189.5867907090139</v>
      </c>
      <c r="JC174" s="46">
        <f>step*(+prop_idu_male*'By group'!BC$9*Population!BC174-'By group'!C$8*Population!C174)</f>
        <v>-7.1117786655288047</v>
      </c>
      <c r="JD174" s="46">
        <f>step*(+prop_idu_male*'By group'!BD$9*Population!BD174-'By group'!D$8*Population!D174)</f>
        <v>-20.899665492305971</v>
      </c>
      <c r="JE174" s="46">
        <f>step*(+prop_idu_male*'By group'!BE$9*Population!BE174-'By group'!E$8*Population!E174)</f>
        <v>-21.724890231197957</v>
      </c>
      <c r="JF174" s="46">
        <f>step*(+prop_idu_male*'By group'!BF$9*Population!BF174-'By group'!F$8*Population!F174)</f>
        <v>-6.5417436736246612</v>
      </c>
      <c r="JG174" s="46">
        <f>step*(+prop_idu_male*'By group'!BG$9*Population!BG174-'By group'!G$8*Population!G174)</f>
        <v>-1.2615695183721491</v>
      </c>
      <c r="JH174" s="46">
        <f>step*(+prop_idu_male*'By group'!BH$9*Population!BH174-'By group'!H$8*Population!H174)</f>
        <v>-1.0697214058741378</v>
      </c>
      <c r="JI174" s="46">
        <f>step*(+prop_idu_male*'By group'!BI$9*Population!BI174-'By group'!I$8*Population!I174)</f>
        <v>0</v>
      </c>
      <c r="JJ174" s="46">
        <f>step*(+prop_idu_male*'By group'!BJ$9*Population!BJ174-'By group'!J$8*Population!J174)</f>
        <v>0</v>
      </c>
      <c r="JK174" s="46">
        <f>step*(+prop_idu_male*'By group'!BK$9*Population!BK174-'By group'!K$8*Population!K174)</f>
        <v>0</v>
      </c>
      <c r="JL174" s="46">
        <f>step*(+prop_idu_male*'By group'!BL$9*Population!BL174-'By group'!L$8*Population!L174)</f>
        <v>-2.2410233092263385</v>
      </c>
      <c r="JM174" s="46">
        <f>step*(+prop_idu_male*'By group'!BM$9*Population!BM174-'By group'!M$8*Population!M174)</f>
        <v>-1.1216479136794257</v>
      </c>
      <c r="JN174" s="46">
        <f>step*(+prop_idu_male*'By group'!BN$9*Population!BN174-'By group'!N$8*Population!N174)</f>
        <v>-0.90307567079466788</v>
      </c>
      <c r="JO174" s="45">
        <f>step*(+(1-prop_idu_male)*'By group'!BB$9*Population!BB174-'By group'!O$8*Population!O174-'By group'!O$6*Population!O174+'By group'!AB$7*Population!AB174)</f>
        <v>-8905.0944990512107</v>
      </c>
      <c r="JP174" s="46">
        <f>step*(+(1-prop_idu_male)*'By group'!BC$9*Population!BC174-'By group'!P$8*Population!P174-'By group'!P$6*Population!P174+'By group'!AC$7*Population!AC174)</f>
        <v>-13.658228448407618</v>
      </c>
      <c r="JQ174" s="46">
        <f>step*(+(1-prop_idu_male)*'By group'!BD$9*Population!BD174-'By group'!Q$8*Population!Q174-'By group'!Q$6*Population!Q174+'By group'!AD$7*Population!AD174)</f>
        <v>-39.631679294882638</v>
      </c>
      <c r="JR174" s="46">
        <f>step*(+(1-prop_idu_male)*'By group'!BE$9*Population!BE174-'By group'!R$8*Population!R174-'By group'!R$6*Population!R174+'By group'!AE$7*Population!AE174)</f>
        <v>-40.498375820770981</v>
      </c>
      <c r="JS174" s="46">
        <f>step*(+(1-prop_idu_male)*'By group'!BF$9*Population!BF174-'By group'!S$8*Population!S174-'By group'!S$6*Population!S174+'By group'!AF$7*Population!AF174)</f>
        <v>-12.041797476711437</v>
      </c>
      <c r="JT174" s="46">
        <f>step*(+(1-prop_idu_male)*'By group'!BG$9*Population!BG174-'By group'!T$8*Population!T174-'By group'!T$6*Population!T174+'By group'!AG$7*Population!AG174)</f>
        <v>-2.301681115266843</v>
      </c>
      <c r="JU174" s="46">
        <f>step*(+(1-prop_idu_male)*'By group'!BH$9*Population!BH174-'By group'!U$8*Population!U174-'By group'!U$6*Population!U174+'By group'!AH$7*Population!AH174)</f>
        <v>-1.9222026150976852</v>
      </c>
      <c r="JV174" s="46">
        <f>step*(+(1-prop_idu_male)*'By group'!BI$9*Population!BI174-'By group'!V$8*Population!V174-'By group'!V$6*Population!V174+'By group'!AI$7*Population!AI174)</f>
        <v>0</v>
      </c>
      <c r="JW174" s="46">
        <f>step*(+(1-prop_idu_male)*'By group'!BJ$9*Population!BJ174-'By group'!W$8*Population!W174-'By group'!W$6*Population!W174+'By group'!AJ$7*Population!AJ174)</f>
        <v>0</v>
      </c>
      <c r="JX174" s="46">
        <f>step*(+(1-prop_idu_male)*'By group'!BK$9*Population!BK174-'By group'!X$8*Population!X174-'By group'!X$6*Population!X174+'By group'!AK$7*Population!AK174)</f>
        <v>0</v>
      </c>
      <c r="JY174" s="46">
        <f>step*(+(1-prop_idu_male)*'By group'!BL$9*Population!BL174-'By group'!Y$8*Population!Y174-'By group'!Y$6*Population!Y174+'By group'!AL$7*Population!AL174)</f>
        <v>-4.022059620707048</v>
      </c>
      <c r="JZ174" s="46">
        <f>step*(+(1-prop_idu_male)*'By group'!BM$9*Population!BM174-'By group'!Z$8*Population!Z174-'By group'!Z$6*Population!Z174+'By group'!AM$7*Population!AM174)</f>
        <v>-1.9796507191849217</v>
      </c>
      <c r="KA174" s="76">
        <f>step*(+(1-prop_idu_male)*'By group'!BN$9*Population!BN174-'By group'!AA$8*Population!AA174-'By group'!AA$6*Population!AA174+'By group'!AN$7*Population!AN174)</f>
        <v>-1.5639531467082013</v>
      </c>
      <c r="KB174" s="46">
        <f>step*(+'By group'!O$6*Population!O174-'By group'!AB$7*Population!AB174)</f>
        <v>7620.1939745383224</v>
      </c>
      <c r="KC174" s="46">
        <f>step*(+'By group'!P$6*Population!P174-'By group'!AC$7*Population!AC174)</f>
        <v>9.8867834245565636</v>
      </c>
      <c r="KD174" s="46">
        <f>step*(+'By group'!Q$6*Population!Q174-'By group'!AD$7*Population!AD174)</f>
        <v>28.596557755115278</v>
      </c>
      <c r="KE174" s="46">
        <f>step*(+'By group'!R$6*Population!R174-'By group'!AE$7*Population!AE174)</f>
        <v>29.092158928868137</v>
      </c>
      <c r="KF174" s="46">
        <f>step*(+'By group'!S$6*Population!S174-'By group'!AF$7*Population!AF174)</f>
        <v>8.6210084415377786</v>
      </c>
      <c r="KG174" s="46">
        <f>step*(+'By group'!T$6*Population!T174-'By group'!AG$7*Population!AG174)</f>
        <v>1.643802059984218</v>
      </c>
      <c r="KH174" s="46">
        <f>step*(+'By group'!U$6*Population!U174-'By group'!AH$7*Population!AH174)</f>
        <v>1.3668909911377667</v>
      </c>
      <c r="KI174" s="46">
        <f>step*(+'By group'!V$6*Population!V174-'By group'!AI$7*Population!AI174)</f>
        <v>0</v>
      </c>
      <c r="KJ174" s="46">
        <f>step*(+'By group'!W$6*Population!W174-'By group'!AJ$7*Population!AJ174)</f>
        <v>0</v>
      </c>
      <c r="KK174" s="46">
        <f>step*(+'By group'!X$6*Population!X174-'By group'!AK$7*Population!AK174)</f>
        <v>0</v>
      </c>
      <c r="KL174" s="46">
        <f>step*(+'By group'!Y$6*Population!Y174-'By group'!AL$7*Population!AL174)</f>
        <v>2.859103679371982</v>
      </c>
      <c r="KM174" s="46">
        <f>step*(+'By group'!Z$6*Population!Z174-'By group'!AM$7*Population!AM174)</f>
        <v>1.4003532530721507</v>
      </c>
      <c r="KN174" s="46">
        <f>step*(+'By group'!AA$6*Population!AA174-'By group'!AN$7*Population!AN174)</f>
        <v>1.0999064648046644</v>
      </c>
      <c r="KO174" s="45">
        <v>0</v>
      </c>
      <c r="KP174" s="46">
        <v>0</v>
      </c>
      <c r="KQ174" s="46">
        <v>0</v>
      </c>
      <c r="KR174" s="46">
        <v>0</v>
      </c>
      <c r="KS174" s="46">
        <v>0</v>
      </c>
      <c r="KT174" s="46">
        <v>0</v>
      </c>
      <c r="KU174" s="46">
        <v>0</v>
      </c>
      <c r="KV174" s="46">
        <v>0</v>
      </c>
      <c r="KW174" s="46">
        <v>0</v>
      </c>
      <c r="KX174" s="46">
        <v>0</v>
      </c>
      <c r="KY174" s="46">
        <v>0</v>
      </c>
      <c r="KZ174" s="46">
        <v>0</v>
      </c>
      <c r="LA174" s="46">
        <v>0</v>
      </c>
      <c r="LB174" s="188">
        <f>step*(-'By group'!BB$9*Population!BB174+'By group'!B$8*Population!B174+'By group'!O$8*Population!O174)</f>
        <v>2474.4873152219038</v>
      </c>
      <c r="LC174" s="189">
        <f>step*(-'By group'!BC$9*Population!BC174+'By group'!C$8*Population!C174+'By group'!P$8*Population!P174)</f>
        <v>10.883223689379857</v>
      </c>
      <c r="LD174" s="189">
        <f>step*(-'By group'!BD$9*Population!BD174+'By group'!D$8*Population!D174+'By group'!Q$8*Population!Q174)</f>
        <v>31.934787032073331</v>
      </c>
      <c r="LE174" s="189">
        <f>step*(-'By group'!BE$9*Population!BE174+'By group'!E$8*Population!E174+'By group'!R$8*Population!R174)</f>
        <v>33.131107123100797</v>
      </c>
      <c r="LF174" s="189">
        <f>step*(-'By group'!BF$9*Population!BF174+'By group'!F$8*Population!F174+'By group'!S$8*Population!S174)</f>
        <v>9.9625327087983209</v>
      </c>
      <c r="LG174" s="189">
        <f>step*(-'By group'!BG$9*Population!BG174+'By group'!G$8*Population!G174+'By group'!T$8*Population!T174)</f>
        <v>1.9194485736547739</v>
      </c>
      <c r="LH174" s="189">
        <f>step*(-'By group'!BH$9*Population!BH174+'By group'!H$8*Population!H174+'By group'!U$8*Population!U174)</f>
        <v>1.6250330298340565</v>
      </c>
      <c r="LI174" s="189">
        <f>step*(-'By group'!BI$9*Population!BI174+'By group'!I$8*Population!I174+'By group'!V$8*Population!V174)</f>
        <v>0</v>
      </c>
      <c r="LJ174" s="189">
        <f>step*(-'By group'!BJ$9*Population!BJ174+'By group'!J$8*Population!J174+'By group'!W$8*Population!W174)</f>
        <v>0</v>
      </c>
      <c r="LK174" s="189">
        <f>step*(-'By group'!BK$9*Population!BK174+'By group'!K$8*Population!K174+'By group'!X$8*Population!X174)</f>
        <v>0</v>
      </c>
      <c r="LL174" s="189">
        <f>step*(-'By group'!BL$9*Population!BL174+'By group'!L$8*Population!L174+'By group'!Y$8*Population!Y174)</f>
        <v>3.4039792505614046</v>
      </c>
      <c r="LM174" s="189">
        <f>step*(-'By group'!BM$9*Population!BM174+'By group'!M$8*Population!M174+'By group'!Z$8*Population!Z174)</f>
        <v>1.700945379792197</v>
      </c>
      <c r="LN174" s="189">
        <f>step*(-'By group'!BN$9*Population!BN174+'By group'!N$8*Population!N174+'By group'!AA$8*Population!AA174)</f>
        <v>1.3671223526982048</v>
      </c>
    </row>
    <row r="175" spans="1:326" x14ac:dyDescent="0.25">
      <c r="A175">
        <f t="shared" si="263"/>
        <v>85.5</v>
      </c>
      <c r="B175" s="52">
        <f>step*((-'By group'!B$4-'By group'!B$5-'By group'!B$22)*Population!B175+'By group'!B$3*Population!$BO175)</f>
        <v>238327.43633551674</v>
      </c>
      <c r="C175" s="4">
        <f>step*((-'By group'!C$4-'By group'!C$5-'By group'!C$22)*Population!C175+'By group'!C$3*Population!$BO175)</f>
        <v>-6538.5084242222583</v>
      </c>
      <c r="D175" s="4">
        <f>step*((-'By group'!D$4-'By group'!D$5-'By group'!D$22)*Population!D175+'By group'!D$3*Population!$BO175)</f>
        <v>-42911.130530112889</v>
      </c>
      <c r="E175" s="4">
        <f>step*((-'By group'!E$4-'By group'!E$5-'By group'!E$22)*Population!E175+'By group'!E$3*Population!$BO175)</f>
        <v>-68717.915767081227</v>
      </c>
      <c r="F175" s="4">
        <f>step*((-'By group'!F$4-'By group'!F$5-'By group'!F$22)*Population!F175+'By group'!F$3*Population!$BO175)</f>
        <v>-27889.493738179561</v>
      </c>
      <c r="G175" s="4">
        <f>step*((-'By group'!G$4-'By group'!G$5-'By group'!G$22)*Population!G175+'By group'!G$3*Population!$BO175)</f>
        <v>-6762.0532152045107</v>
      </c>
      <c r="H175" s="4">
        <f>step*((-'By group'!H$4-'By group'!H$5-'By group'!H$22)*Population!H175+'By group'!H$3*Population!$BO175)</f>
        <v>-6282.7145354004606</v>
      </c>
      <c r="I175" s="4">
        <f>step*((-'By group'!I$4-'By group'!I$5-'By group'!I$22)*Population!I175+'By group'!I$3*Population!$BO175)</f>
        <v>0</v>
      </c>
      <c r="J175" s="4">
        <f>step*((-'By group'!J$4-'By group'!J$5-'By group'!J$22)*Population!J175+'By group'!J$3*Population!$BO175)</f>
        <v>0</v>
      </c>
      <c r="K175" s="4">
        <f>step*((-'By group'!K$4-'By group'!K$5-'By group'!K$22)*Population!K175+'By group'!K$3*Population!$BO175)</f>
        <v>0</v>
      </c>
      <c r="L175" s="4">
        <f>step*((-'By group'!L$4-'By group'!L$5-'By group'!L$22)*Population!L175+'By group'!L$3*Population!$BO175)</f>
        <v>-3474.7710849031027</v>
      </c>
      <c r="M175" s="4">
        <f>step*((-'By group'!M$4-'By group'!M$5-'By group'!M$22)*Population!M175+'By group'!M$3*Population!$BO175)</f>
        <v>-1971.7622125905796</v>
      </c>
      <c r="N175" s="4">
        <f>step*((-'By group'!N$4-'By group'!N$5-'By group'!N$22)*Population!N175+'By group'!N$3*Population!$BO175)</f>
        <v>-1869.4043717173267</v>
      </c>
      <c r="O175" s="8">
        <f>step*((-'By group'!O$4-'By group'!O$5-'By group'!O$22)*Population!O175+'By group'!O$3*Population!$BO175)</f>
        <v>165121.8793456899</v>
      </c>
      <c r="P175" s="4">
        <f>step*((-'By group'!P$4-'By group'!P$5-'By group'!P$22)*Population!P175+'By group'!P$3*Population!$BO175)</f>
        <v>-3233.8999387369136</v>
      </c>
      <c r="Q175" s="4">
        <f>step*((-'By group'!Q$4-'By group'!Q$5-'By group'!Q$22)*Population!Q175+'By group'!Q$3*Population!$BO175)</f>
        <v>-21215.51040533794</v>
      </c>
      <c r="R175" s="4">
        <f>step*((-'By group'!R$4-'By group'!R$5-'By group'!R$22)*Population!R175+'By group'!R$3*Population!$BO175)</f>
        <v>-33956.501099969028</v>
      </c>
      <c r="S175" s="4">
        <f>step*((-'By group'!S$4-'By group'!S$5-'By group'!S$22)*Population!S175+'By group'!S$3*Population!$BO175)</f>
        <v>-13775.816200493668</v>
      </c>
      <c r="T175" s="4">
        <f>step*((-'By group'!T$4-'By group'!T$5-'By group'!T$22)*Population!T175+'By group'!T$3*Population!$BO175)</f>
        <v>-3339.0829289987219</v>
      </c>
      <c r="U175" s="4">
        <f>step*((-'By group'!U$4-'By group'!U$5-'By group'!U$22)*Population!U175+'By group'!U$3*Population!$BO175)</f>
        <v>-3100.7597280260729</v>
      </c>
      <c r="V175" s="4">
        <f>step*((-'By group'!V$4-'By group'!V$5-'By group'!V$22)*Population!V175+'By group'!V$3*Population!$BO175)</f>
        <v>0</v>
      </c>
      <c r="W175" s="4">
        <f>step*((-'By group'!W$4-'By group'!W$5-'By group'!W$22)*Population!W175+'By group'!W$3*Population!$BO175)</f>
        <v>0</v>
      </c>
      <c r="X175" s="4">
        <f>step*((-'By group'!X$4-'By group'!X$5-'By group'!X$22)*Population!X175+'By group'!X$3*Population!$BO175)</f>
        <v>0</v>
      </c>
      <c r="Y175" s="4">
        <f>step*((-'By group'!Y$4-'By group'!Y$5-'By group'!Y$22)*Population!Y175+'By group'!Y$3*Population!$BO175)</f>
        <v>-1714.8571996260548</v>
      </c>
      <c r="Z175" s="4">
        <f>step*((-'By group'!Z$4-'By group'!Z$5-'By group'!Z$22)*Population!Z175+'By group'!Z$3*Population!$BO175)</f>
        <v>-972.51273658665025</v>
      </c>
      <c r="AA175" s="4">
        <f>step*((-'By group'!AA$4-'By group'!AA$5-'By group'!AA$22)*Population!AA175+'By group'!AA$3*Population!$BO175)</f>
        <v>-921.36722939562674</v>
      </c>
      <c r="AB175" s="8">
        <f>step*((-'By group'!AB$4-'By group'!AB$5-'By group'!AB$22)*Population!AB175+'By group'!AB$3*Population!$BO175)</f>
        <v>-1561.7872879259437</v>
      </c>
      <c r="AC175" s="4">
        <f>step*((-'By group'!AC$4-'By group'!AC$5-'By group'!AC$22)*Population!AC175+'By group'!AC$3*Population!$BO175)</f>
        <v>-229.43432778173968</v>
      </c>
      <c r="AD175" s="4">
        <f>step*((-'By group'!AD$4-'By group'!AD$5-'By group'!AD$22)*Population!AD175+'By group'!AD$3*Population!$BO175)</f>
        <v>-1513.4845454293225</v>
      </c>
      <c r="AE175" s="4">
        <f>step*((-'By group'!AE$4-'By group'!AE$5-'By group'!AE$22)*Population!AE175+'By group'!AE$3*Population!$BO175)</f>
        <v>-2441.0193143758711</v>
      </c>
      <c r="AF175" s="4">
        <f>step*((-'By group'!AF$4-'By group'!AF$5-'By group'!AF$22)*Population!AF175+'By group'!AF$3*Population!$BO175)</f>
        <v>-996.04800036786128</v>
      </c>
      <c r="AG175" s="4">
        <f>step*((-'By group'!AG$4-'By group'!AG$5-'By group'!AG$22)*Population!AG175+'By group'!AG$3*Population!$BO175)</f>
        <v>-242.43792457532356</v>
      </c>
      <c r="AH175" s="4">
        <f>step*((-'By group'!AH$4-'By group'!AH$5-'By group'!AH$22)*Population!AH175+'By group'!AH$3*Population!$BO175)</f>
        <v>-226.78905793111295</v>
      </c>
      <c r="AI175" s="4">
        <f>step*((-'By group'!AI$4-'By group'!AI$5-'By group'!AI$22)*Population!AI175+'By group'!AI$3*Population!$BO175)</f>
        <v>0</v>
      </c>
      <c r="AJ175" s="4">
        <f>step*((-'By group'!AJ$4-'By group'!AJ$5-'By group'!AJ$22)*Population!AJ175+'By group'!AJ$3*Population!$BO175)</f>
        <v>0</v>
      </c>
      <c r="AK175" s="4">
        <f>step*((-'By group'!AK$4-'By group'!AK$5-'By group'!AK$22)*Population!AK175+'By group'!AK$3*Population!$BO175)</f>
        <v>0</v>
      </c>
      <c r="AL175" s="4">
        <f>step*((-'By group'!AL$4-'By group'!AL$5-'By group'!AL$22)*Population!AL175+'By group'!AL$3*Population!$BO175)</f>
        <v>-125.50043261117835</v>
      </c>
      <c r="AM175" s="4">
        <f>step*((-'By group'!AM$4-'By group'!AM$5-'By group'!AM$22)*Population!AM175+'By group'!AM$3*Population!$BO175)</f>
        <v>-71.762360151507053</v>
      </c>
      <c r="AN175" s="4">
        <f>step*((-'By group'!AN$4-'By group'!AN$5-'By group'!AN$22)*Population!AN175+'By group'!AN$3*Population!$BO175)</f>
        <v>-68.647751460437306</v>
      </c>
      <c r="AO175" s="8">
        <f>step*((-'By group'!AO$4-'By group'!AO$5-'By group'!AO$22)*Population!AO175+'By group'!AO$3*Population!$BO175)</f>
        <v>22204.271081839695</v>
      </c>
      <c r="AP175" s="4">
        <f>step*((-'By group'!AP$4-'By group'!AP$5-'By group'!AP$22)*Population!AP175+'By group'!AP$3*Population!$BO175)</f>
        <v>-758.86746386887478</v>
      </c>
      <c r="AQ175" s="4">
        <f>step*((-'By group'!AQ$4-'By group'!AQ$5-'By group'!AQ$22)*Population!AQ175+'By group'!AQ$3*Population!$BO175)</f>
        <v>-4979.5975589182199</v>
      </c>
      <c r="AR175" s="4">
        <f>step*((-'By group'!AR$4-'By group'!AR$5-'By group'!AR$22)*Population!AR175+'By group'!AR$3*Population!$BO175)</f>
        <v>-7971.8781541606659</v>
      </c>
      <c r="AS175" s="4">
        <f>step*((-'By group'!AS$4-'By group'!AS$5-'By group'!AS$22)*Population!AS175+'By group'!AS$3*Population!$BO175)</f>
        <v>-3234.3953803443615</v>
      </c>
      <c r="AT175" s="4">
        <f>step*((-'By group'!AT$4-'By group'!AT$5-'By group'!AT$22)*Population!AT175+'By group'!AT$3*Population!$BO175)</f>
        <v>-783.97090872020181</v>
      </c>
      <c r="AU175" s="4">
        <f>step*((-'By group'!AU$4-'By group'!AU$5-'By group'!AU$22)*Population!AU175+'By group'!AU$3*Population!$BO175)</f>
        <v>-727.85593127377672</v>
      </c>
      <c r="AV175" s="4">
        <f>step*((-'By group'!AV$4-'By group'!AV$5-'By group'!AV$22)*Population!AV175+'By group'!AV$3*Population!$BO175)</f>
        <v>0</v>
      </c>
      <c r="AW175" s="4">
        <f>step*((-'By group'!AW$4-'By group'!AW$5-'By group'!AW$22)*Population!AW175+'By group'!AW$3*Population!$BO175)</f>
        <v>0</v>
      </c>
      <c r="AX175" s="4">
        <f>step*((-'By group'!AX$4-'By group'!AX$5-'By group'!AX$22)*Population!AX175+'By group'!AX$3*Population!$BO175)</f>
        <v>0</v>
      </c>
      <c r="AY175" s="4">
        <f>step*((-'By group'!AY$4-'By group'!AY$5-'By group'!AY$22)*Population!AY175+'By group'!AY$3*Population!$BO175)</f>
        <v>-402.53752282933732</v>
      </c>
      <c r="AZ175" s="4">
        <f>step*((-'By group'!AZ$4-'By group'!AZ$5-'By group'!AZ$22)*Population!AZ175+'By group'!AZ$3*Population!$BO175)</f>
        <v>-228.17130283300821</v>
      </c>
      <c r="BA175" s="4">
        <f>step*((-'By group'!BA$4-'By group'!BA$5-'By group'!BA$22)*Population!BA175+'By group'!BA$3*Population!$BO175)</f>
        <v>-215.90985298429968</v>
      </c>
      <c r="BB175" s="8">
        <f>step*((-'By group'!BB$4-'By group'!BB$5-'By group'!BB$22)*Population!BB175+'By group'!BB$3*Population!$BO175)</f>
        <v>6857.5293979276485</v>
      </c>
      <c r="BC175" s="4">
        <f>step*((-'By group'!BC$4-'By group'!BC$5-'By group'!BC$22)*Population!BC175+'By group'!BC$3*Population!$BO175)</f>
        <v>-520.73449328384186</v>
      </c>
      <c r="BD175" s="4">
        <f>step*((-'By group'!BD$4-'By group'!BD$5-'By group'!BD$22)*Population!BD175+'By group'!BD$3*Population!$BO175)</f>
        <v>-2641.254732784611</v>
      </c>
      <c r="BE175" s="4">
        <f>step*((-'By group'!BE$4-'By group'!BE$5-'By group'!BE$22)*Population!BE175+'By group'!BE$3*Population!$BO175)</f>
        <v>-3675.1566768324446</v>
      </c>
      <c r="BF175" s="4">
        <f>step*((-'By group'!BF$4-'By group'!BF$5-'By group'!BF$22)*Population!BF175+'By group'!BF$3*Population!$BO175)</f>
        <v>-1363.6976231962039</v>
      </c>
      <c r="BG175" s="4">
        <f>step*((-'By group'!BG$4-'By group'!BG$5-'By group'!BG$22)*Population!BG175+'By group'!BG$3*Population!$BO175)</f>
        <v>-311.24577869557163</v>
      </c>
      <c r="BH175" s="4">
        <f>step*((-'By group'!BH$4-'By group'!BH$5-'By group'!BH$22)*Population!BH175+'By group'!BH$3*Population!$BO175)</f>
        <v>-267.63957886694777</v>
      </c>
      <c r="BI175" s="4">
        <f>step*((-'By group'!BI$4-'By group'!BI$5-'By group'!BI$22)*Population!BI175+'By group'!BI$3*Population!$BO175)</f>
        <v>0</v>
      </c>
      <c r="BJ175" s="4">
        <f>step*((-'By group'!BJ$4-'By group'!BJ$5-'By group'!BJ$22)*Population!BJ175+'By group'!BJ$3*Population!$BO175)</f>
        <v>0</v>
      </c>
      <c r="BK175" s="4">
        <f>step*((-'By group'!BK$4-'By group'!BK$5-'By group'!BK$22)*Population!BK175+'By group'!BK$3*Population!$BO175)</f>
        <v>0</v>
      </c>
      <c r="BL175" s="4">
        <f>step*((-'By group'!BL$4-'By group'!BL$5-'By group'!BL$22)*Population!BL175+'By group'!BL$3*Population!$BO175)</f>
        <v>-175.9932390008735</v>
      </c>
      <c r="BM175" s="4">
        <f>step*((-'By group'!BM$4-'By group'!BM$5-'By group'!BM$22)*Population!BM175+'By group'!BM$3*Population!$BO175)</f>
        <v>-89.620450794365951</v>
      </c>
      <c r="BN175" s="4">
        <f>step*((-'By group'!BN$4-'By group'!BN$5-'By group'!BN$22)*Population!BN175+'By group'!BN$3*Population!$BO175)</f>
        <v>-75.008888391438106</v>
      </c>
      <c r="BO175" s="71">
        <f>-step*SUM(SCR!B175:N175)*Population!B175</f>
        <v>-170465.09574287216</v>
      </c>
      <c r="BP175" s="4">
        <f>step*-SUM('By group'!C$11:C$21)*Population!C175</f>
        <v>-163462.71060555647</v>
      </c>
      <c r="BQ175" s="4">
        <f>step*-SUM('By group'!D$11:D$21)*Population!D175</f>
        <v>-119197.58480586913</v>
      </c>
      <c r="BR175" s="4">
        <f>step*-SUM('By group'!E$11:E$21)*Population!E175</f>
        <v>-49084.225547915157</v>
      </c>
      <c r="BS175" s="4">
        <f>step*-SUM('By group'!F$11:F$21)*Population!F175</f>
        <v>-14678.680914831348</v>
      </c>
      <c r="BT175" s="4">
        <f>step*-SUM('By group'!G$11:G$21)*Population!G175</f>
        <v>-7043.8054325046978</v>
      </c>
      <c r="BU175" s="4">
        <f>step*-SUM('By group'!H$11:H$21)*Population!H175</f>
        <v>0</v>
      </c>
      <c r="BV175" s="4">
        <f>step*-SUM('By group'!I$11:I$21)*Population!I175</f>
        <v>0</v>
      </c>
      <c r="BW175" s="4">
        <f>step*-SUM('By group'!J$11:J$21)*Population!J175</f>
        <v>0</v>
      </c>
      <c r="BX175" s="4">
        <f>step*-SUM('By group'!K$11:K$21)*Population!K175</f>
        <v>0</v>
      </c>
      <c r="BY175" s="4">
        <f>step*-SUM('By group'!L$11:L$21)*Population!L175</f>
        <v>-2481.9793463593592</v>
      </c>
      <c r="BZ175" s="4">
        <f>step*-SUM('By group'!M$11:M$21)*Population!M175</f>
        <v>-1232.3513828691123</v>
      </c>
      <c r="CA175" s="4">
        <f>step*-SUM('By group'!N$11:N$21)*Population!N175</f>
        <v>0</v>
      </c>
      <c r="CB175" s="13">
        <f>-step*SUM(SCR!O175:AA175)*Population!O175</f>
        <v>-84321.374716218532</v>
      </c>
      <c r="CC175" s="4">
        <f>step*-SUM('By group'!P$11:P$21)*Population!P175</f>
        <v>-80847.49846842284</v>
      </c>
      <c r="CD175" s="4">
        <f>step*-SUM('By group'!Q$11:Q$21)*Population!Q175</f>
        <v>-58931.973348160944</v>
      </c>
      <c r="CE175" s="4">
        <f>step*-SUM('By group'!R$11:R$21)*Population!R175</f>
        <v>-24254.643642835021</v>
      </c>
      <c r="CF175" s="4">
        <f>step*-SUM('By group'!S$11:S$21)*Population!S175</f>
        <v>-7250.4295792071935</v>
      </c>
      <c r="CG175" s="4">
        <f>step*-SUM('By group'!T$11:T$21)*Population!T175</f>
        <v>-3478.2113843736684</v>
      </c>
      <c r="CH175" s="4">
        <f>step*-SUM('By group'!U$11:U$21)*Population!U175</f>
        <v>0</v>
      </c>
      <c r="CI175" s="4">
        <f>step*-SUM('By group'!V$11:V$21)*Population!V175</f>
        <v>0</v>
      </c>
      <c r="CJ175" s="4">
        <f>step*-SUM('By group'!W$11:W$21)*Population!W175</f>
        <v>0</v>
      </c>
      <c r="CK175" s="4">
        <f>step*-SUM('By group'!X$11:X$21)*Population!X175</f>
        <v>0</v>
      </c>
      <c r="CL175" s="4">
        <f>step*-SUM('By group'!Y$11:Y$21)*Population!Y175</f>
        <v>-1224.8979997328961</v>
      </c>
      <c r="CM175" s="4">
        <f>step*-SUM('By group'!Z$11:Z$21)*Population!Z175</f>
        <v>-607.82046036665645</v>
      </c>
      <c r="CN175" s="4">
        <f>step*-SUM('By group'!AA$11:AA$21)*Population!AA175</f>
        <v>0</v>
      </c>
      <c r="CO175" s="13">
        <f>-step*SUM(SCR!AB175:AN175)*Population!AB175</f>
        <v>-5971.3764391773075</v>
      </c>
      <c r="CP175" s="4">
        <f>step*-SUM('By group'!AC$11:AC$21)*Population!AC175</f>
        <v>-5735.8581945434917</v>
      </c>
      <c r="CQ175" s="4">
        <f>step*-SUM('By group'!AD$11:AD$21)*Population!AD175</f>
        <v>-4204.1237373036738</v>
      </c>
      <c r="CR175" s="4">
        <f>step*-SUM('By group'!AE$11:AE$21)*Population!AE175</f>
        <v>-1743.5852245541935</v>
      </c>
      <c r="CS175" s="4">
        <f>step*-SUM('By group'!AF$11:AF$21)*Population!AF175</f>
        <v>-524.23578966729542</v>
      </c>
      <c r="CT175" s="4">
        <f>step*-SUM('By group'!AG$11:AG$21)*Population!AG175</f>
        <v>-252.53950476596202</v>
      </c>
      <c r="CU175" s="4">
        <f>step*-SUM('By group'!AH$11:AH$21)*Population!AH175</f>
        <v>0</v>
      </c>
      <c r="CV175" s="4">
        <f>step*-SUM('By group'!AI$11:AI$21)*Population!AI175</f>
        <v>0</v>
      </c>
      <c r="CW175" s="4">
        <f>step*-SUM('By group'!AJ$11:AJ$21)*Population!AJ175</f>
        <v>0</v>
      </c>
      <c r="CX175" s="4">
        <f>step*-SUM('By group'!AK$11:AK$21)*Population!AK175</f>
        <v>0</v>
      </c>
      <c r="CY175" s="4">
        <f>step*-SUM('By group'!AL$11:AL$21)*Population!AL175</f>
        <v>-89.643166150841679</v>
      </c>
      <c r="CZ175" s="4">
        <f>step*-SUM('By group'!AM$11:AM$21)*Population!AM175</f>
        <v>-44.851475094691914</v>
      </c>
      <c r="DA175" s="4">
        <f>step*-SUM('By group'!AN$11:AN$21)*Population!AN175</f>
        <v>0</v>
      </c>
      <c r="DB175" s="13">
        <f>-step*SUM(SCR!AO175:BA175)*Population!AO175</f>
        <v>-19785.056918051203</v>
      </c>
      <c r="DC175" s="4">
        <f>step*-SUM('By group'!AP$11:AP$21)*Population!AP175</f>
        <v>-18971.686596721869</v>
      </c>
      <c r="DD175" s="4">
        <f>step*-SUM('By group'!AQ$11:AQ$21)*Population!AQ175</f>
        <v>-13832.215441439499</v>
      </c>
      <c r="DE175" s="4">
        <f>step*-SUM('By group'!AR$11:AR$21)*Population!AR175</f>
        <v>-5694.1986815433329</v>
      </c>
      <c r="DF175" s="4">
        <f>step*-SUM('By group'!AS$11:AS$21)*Population!AS175</f>
        <v>-1702.3133580759797</v>
      </c>
      <c r="DG175" s="4">
        <f>step*-SUM('By group'!AT$11:AT$21)*Population!AT175</f>
        <v>-816.63636325021014</v>
      </c>
      <c r="DH175" s="4">
        <f>step*-SUM('By group'!AU$11:AU$21)*Population!AU175</f>
        <v>0</v>
      </c>
      <c r="DI175" s="4">
        <f>step*-SUM('By group'!AV$11:AV$21)*Population!AV175</f>
        <v>0</v>
      </c>
      <c r="DJ175" s="4">
        <f>step*-SUM('By group'!AW$11:AW$21)*Population!AW175</f>
        <v>0</v>
      </c>
      <c r="DK175" s="4">
        <f>step*-SUM('By group'!AX$11:AX$21)*Population!AX175</f>
        <v>0</v>
      </c>
      <c r="DL175" s="4">
        <f>step*-SUM('By group'!AY$11:AY$21)*Population!AY175</f>
        <v>-287.52680202095524</v>
      </c>
      <c r="DM175" s="4">
        <f>step*-SUM('By group'!AZ$11:AZ$21)*Population!AZ175</f>
        <v>-142.60706427063013</v>
      </c>
      <c r="DN175" s="4">
        <f>step*-SUM('By group'!BA$11:BA$21)*Population!BA175</f>
        <v>0</v>
      </c>
      <c r="DO175" s="13">
        <f>-step*SUM(SCR!BB175:BN175)*Population!BB175</f>
        <v>-9212.878853594153</v>
      </c>
      <c r="DP175" s="4">
        <f>step*-SUM('By group'!BC$11:BC$21)*Population!BC175</f>
        <v>-8678.9082213973634</v>
      </c>
      <c r="DQ175" s="4">
        <f>step*-SUM('By group'!BD$11:BD$21)*Population!BD175</f>
        <v>-6002.8516654195691</v>
      </c>
      <c r="DR175" s="4">
        <f>step*-SUM('By group'!BE$11:BE$21)*Population!BE175</f>
        <v>-2296.9729230202779</v>
      </c>
      <c r="DS175" s="4">
        <f>step*-SUM('By group'!BF$11:BF$21)*Population!BF175</f>
        <v>-649.37982056962107</v>
      </c>
      <c r="DT175" s="4">
        <f>step*-SUM('By group'!BG$11:BG$21)*Population!BG175</f>
        <v>-299.27478720728038</v>
      </c>
      <c r="DU175" s="4">
        <f>step*-SUM('By group'!BH$11:BH$21)*Population!BH175</f>
        <v>0</v>
      </c>
      <c r="DV175" s="4">
        <f>step*-SUM('By group'!BI$11:BI$21)*Population!BI175</f>
        <v>0</v>
      </c>
      <c r="DW175" s="4">
        <f>step*-SUM('By group'!BJ$11:BJ$21)*Population!BJ175</f>
        <v>0</v>
      </c>
      <c r="DX175" s="4">
        <f>step*-SUM('By group'!BK$11:BK$21)*Population!BK175</f>
        <v>0</v>
      </c>
      <c r="DY175" s="4">
        <f>step*-SUM('By group'!BL$11:BL$21)*Population!BL175</f>
        <v>-97.774021667151942</v>
      </c>
      <c r="DZ175" s="4">
        <f>step*-SUM('By group'!BM$11:BM$21)*Population!BM175</f>
        <v>-44.810225397182975</v>
      </c>
      <c r="EA175" s="4">
        <f>step*-SUM('By group'!BN$11:BN$21)*Population!BN175</f>
        <v>0</v>
      </c>
      <c r="EB175" s="52">
        <v>0</v>
      </c>
      <c r="EC175" s="4">
        <f t="shared" si="196"/>
        <v>170465.09574287216</v>
      </c>
      <c r="ED175" s="4">
        <f t="shared" si="196"/>
        <v>163462.71060555647</v>
      </c>
      <c r="EE175" s="4">
        <f t="shared" si="197"/>
        <v>119197.58480586913</v>
      </c>
      <c r="EF175" s="4">
        <f t="shared" si="198"/>
        <v>49084.225547915157</v>
      </c>
      <c r="EG175" s="4">
        <f t="shared" si="199"/>
        <v>14678.680914831348</v>
      </c>
      <c r="EH175" s="4">
        <f t="shared" si="199"/>
        <v>7043.8054325046978</v>
      </c>
      <c r="EI175" s="4">
        <v>0</v>
      </c>
      <c r="EJ175" s="4">
        <f t="shared" si="200"/>
        <v>0</v>
      </c>
      <c r="EK175" s="4">
        <f t="shared" si="201"/>
        <v>0</v>
      </c>
      <c r="EL175" s="4">
        <f t="shared" si="202"/>
        <v>0</v>
      </c>
      <c r="EM175" s="4">
        <f t="shared" si="203"/>
        <v>2481.9793463593592</v>
      </c>
      <c r="EN175" s="4">
        <f t="shared" si="204"/>
        <v>1232.3513828691123</v>
      </c>
      <c r="EO175" s="52">
        <v>0</v>
      </c>
      <c r="EP175" s="4">
        <f t="shared" si="205"/>
        <v>84321.374716218532</v>
      </c>
      <c r="EQ175" s="4">
        <f t="shared" si="206"/>
        <v>80847.49846842284</v>
      </c>
      <c r="ER175" s="4">
        <f t="shared" si="207"/>
        <v>58931.973348160944</v>
      </c>
      <c r="ES175" s="4">
        <f t="shared" si="208"/>
        <v>24254.643642835021</v>
      </c>
      <c r="ET175" s="4">
        <f t="shared" si="209"/>
        <v>7250.4295792071935</v>
      </c>
      <c r="EU175" s="4">
        <f t="shared" si="210"/>
        <v>3478.2113843736684</v>
      </c>
      <c r="EV175" s="4">
        <v>0</v>
      </c>
      <c r="EW175" s="4">
        <f t="shared" si="211"/>
        <v>0</v>
      </c>
      <c r="EX175" s="4">
        <f t="shared" si="212"/>
        <v>0</v>
      </c>
      <c r="EY175" s="4">
        <f t="shared" si="213"/>
        <v>0</v>
      </c>
      <c r="EZ175" s="4">
        <f t="shared" si="214"/>
        <v>1224.8979997328961</v>
      </c>
      <c r="FA175" s="4">
        <f t="shared" si="215"/>
        <v>607.82046036665645</v>
      </c>
      <c r="FB175" s="52">
        <v>0</v>
      </c>
      <c r="FC175" s="4">
        <f t="shared" si="216"/>
        <v>5971.3764391773075</v>
      </c>
      <c r="FD175" s="4">
        <f t="shared" si="217"/>
        <v>5735.8581945434917</v>
      </c>
      <c r="FE175" s="4">
        <f t="shared" si="218"/>
        <v>4204.1237373036738</v>
      </c>
      <c r="FF175" s="4">
        <f t="shared" si="219"/>
        <v>1743.5852245541935</v>
      </c>
      <c r="FG175" s="4">
        <f t="shared" si="220"/>
        <v>524.23578966729542</v>
      </c>
      <c r="FH175" s="4">
        <f t="shared" si="221"/>
        <v>252.53950476596202</v>
      </c>
      <c r="FI175" s="4">
        <v>0</v>
      </c>
      <c r="FJ175" s="4">
        <f t="shared" si="222"/>
        <v>0</v>
      </c>
      <c r="FK175" s="4">
        <f t="shared" si="223"/>
        <v>0</v>
      </c>
      <c r="FL175" s="4">
        <f t="shared" si="224"/>
        <v>0</v>
      </c>
      <c r="FM175" s="4">
        <f t="shared" si="225"/>
        <v>89.643166150841679</v>
      </c>
      <c r="FN175" s="9">
        <f t="shared" si="226"/>
        <v>44.851475094691914</v>
      </c>
      <c r="FO175" s="4">
        <v>0</v>
      </c>
      <c r="FP175" s="4">
        <f t="shared" si="227"/>
        <v>19785.056918051203</v>
      </c>
      <c r="FQ175" s="4">
        <f t="shared" si="228"/>
        <v>18971.686596721869</v>
      </c>
      <c r="FR175" s="4">
        <f t="shared" si="229"/>
        <v>13832.215441439499</v>
      </c>
      <c r="FS175" s="4">
        <f t="shared" si="230"/>
        <v>5694.1986815433329</v>
      </c>
      <c r="FT175" s="4">
        <f t="shared" si="231"/>
        <v>1702.3133580759797</v>
      </c>
      <c r="FU175" s="4">
        <f t="shared" si="232"/>
        <v>816.63636325021014</v>
      </c>
      <c r="FV175" s="4">
        <v>0</v>
      </c>
      <c r="FW175" s="4">
        <f t="shared" si="233"/>
        <v>0</v>
      </c>
      <c r="FX175" s="4">
        <f t="shared" si="234"/>
        <v>0</v>
      </c>
      <c r="FY175" s="4">
        <f t="shared" si="235"/>
        <v>0</v>
      </c>
      <c r="FZ175" s="4">
        <f t="shared" si="236"/>
        <v>287.52680202095524</v>
      </c>
      <c r="GA175" s="4">
        <f t="shared" si="237"/>
        <v>142.60706427063013</v>
      </c>
      <c r="GB175" s="4">
        <v>0</v>
      </c>
      <c r="GC175" s="4">
        <f t="shared" si="238"/>
        <v>9212.878853594153</v>
      </c>
      <c r="GD175" s="4">
        <f t="shared" si="179"/>
        <v>8678.9082213973634</v>
      </c>
      <c r="GE175" s="4">
        <f t="shared" si="180"/>
        <v>6002.8516654195691</v>
      </c>
      <c r="GF175" s="4">
        <f t="shared" si="181"/>
        <v>2296.9729230202779</v>
      </c>
      <c r="GG175" s="4">
        <f t="shared" si="182"/>
        <v>649.37982056962107</v>
      </c>
      <c r="GH175" s="4">
        <f t="shared" si="183"/>
        <v>299.27478720728038</v>
      </c>
      <c r="GI175" s="4">
        <v>0</v>
      </c>
      <c r="GJ175" s="4">
        <f t="shared" si="239"/>
        <v>0</v>
      </c>
      <c r="GK175" s="4">
        <f t="shared" si="240"/>
        <v>0</v>
      </c>
      <c r="GL175" s="4">
        <f t="shared" si="184"/>
        <v>0</v>
      </c>
      <c r="GM175" s="4">
        <f t="shared" si="185"/>
        <v>97.774021667151942</v>
      </c>
      <c r="GN175" s="4">
        <f t="shared" si="186"/>
        <v>44.810225397182975</v>
      </c>
      <c r="GO175" s="52">
        <v>0</v>
      </c>
      <c r="GP175" s="4">
        <f>step*(-'By group'!C$32*Population!C175+'By group'!I$33*Population!I175)</f>
        <v>0</v>
      </c>
      <c r="GQ175" s="4">
        <f>step*(-'By group'!D$32*Population!D175+'By group'!J$33*Population!J175)</f>
        <v>0</v>
      </c>
      <c r="GR175" s="4">
        <f>step*(-'By group'!E$32*Population!E175+'By group'!K$33*Population!K175)</f>
        <v>0</v>
      </c>
      <c r="GS175" s="4">
        <f>step*(-'By group'!F$32*Population!F175+'By group'!L$33*Population!L175)</f>
        <v>-6098.3507842359941</v>
      </c>
      <c r="GT175" s="4">
        <f>step*(-'By group'!G$32*Population!G175+'By group'!M$33*Population!M175)</f>
        <v>-792.58539506638351</v>
      </c>
      <c r="GU175" s="4">
        <f>step*(-'By group'!H$32*Population!H175+'By group'!N$33*Population!N175)</f>
        <v>-693.46931799503068</v>
      </c>
      <c r="GV175" s="46">
        <f t="shared" si="241"/>
        <v>0</v>
      </c>
      <c r="GW175" s="14">
        <f t="shared" si="242"/>
        <v>0</v>
      </c>
      <c r="GX175" s="4">
        <f t="shared" si="243"/>
        <v>0</v>
      </c>
      <c r="GY175" s="4">
        <f t="shared" si="244"/>
        <v>6098.3507842359941</v>
      </c>
      <c r="GZ175" s="4">
        <f t="shared" si="245"/>
        <v>792.58539506638351</v>
      </c>
      <c r="HA175" s="4">
        <f t="shared" si="246"/>
        <v>693.46931799503068</v>
      </c>
      <c r="HB175" s="8">
        <v>0</v>
      </c>
      <c r="HC175" s="4">
        <f>step*(-'By group'!P$32*Population!P175+'By group'!V$33*Population!V175)</f>
        <v>0</v>
      </c>
      <c r="HD175" s="4">
        <f>step*(-'By group'!Q$32*Population!Q175+'By group'!W$33*Population!W175)</f>
        <v>0</v>
      </c>
      <c r="HE175" s="4">
        <f>step*(-'By group'!R$32*Population!R175+'By group'!X$33*Population!X175)</f>
        <v>0</v>
      </c>
      <c r="HF175" s="4">
        <f>step*(-'By group'!S$32*Population!S175+'By group'!Y$33*Population!Y175)</f>
        <v>-3012.7657897371487</v>
      </c>
      <c r="HG175" s="4">
        <f>step*(-'By group'!T$32*Population!T175+'By group'!Z$33*Population!Z175)</f>
        <v>-391.73204669140551</v>
      </c>
      <c r="HH175" s="4">
        <f>step*(-'By group'!U$32*Population!U175+'By group'!AA$33*Population!AA175)</f>
        <v>-342.58394492066805</v>
      </c>
      <c r="HI175" s="14">
        <f t="shared" si="247"/>
        <v>0</v>
      </c>
      <c r="HJ175" s="46">
        <f t="shared" si="248"/>
        <v>0</v>
      </c>
      <c r="HK175" s="4">
        <f t="shared" si="249"/>
        <v>0</v>
      </c>
      <c r="HL175" s="4">
        <f t="shared" si="250"/>
        <v>3012.7657897371487</v>
      </c>
      <c r="HM175" s="4">
        <f t="shared" si="251"/>
        <v>391.73204669140551</v>
      </c>
      <c r="HN175" s="9">
        <f t="shared" si="252"/>
        <v>342.58394492066805</v>
      </c>
      <c r="HO175" s="4">
        <v>0</v>
      </c>
      <c r="HP175" s="4">
        <f>step*(-'By group'!AC$32*Population!AC175+'By group'!AI$33*Population!AI175)</f>
        <v>0</v>
      </c>
      <c r="HQ175" s="4">
        <f>step*(-'By group'!AD$32*Population!AD175+'By group'!AJ$33*Population!AJ175)</f>
        <v>0</v>
      </c>
      <c r="HR175" s="4">
        <f>step*(-'By group'!AE$32*Population!AE175+'By group'!AK$33*Population!AK175)</f>
        <v>0</v>
      </c>
      <c r="HS175" s="4">
        <f>step*(-'By group'!AF$32*Population!AF175+'By group'!AL$33*Population!AL175)</f>
        <v>-217.29631175822686</v>
      </c>
      <c r="HT175" s="4">
        <f>step*(-'By group'!AG$32*Population!AG175+'By group'!AM$33*Population!AM175)</f>
        <v>-28.082163405846448</v>
      </c>
      <c r="HU175" s="4">
        <f>step*(-'By group'!AH$32*Population!AH175+'By group'!AN$33*Population!AN175)</f>
        <v>-24.725190536142573</v>
      </c>
      <c r="HV175" s="14">
        <f t="shared" si="253"/>
        <v>0</v>
      </c>
      <c r="HW175" s="46">
        <f t="shared" si="254"/>
        <v>0</v>
      </c>
      <c r="HX175" s="4">
        <f t="shared" si="255"/>
        <v>0</v>
      </c>
      <c r="HY175" s="4">
        <f t="shared" si="256"/>
        <v>217.29631175822686</v>
      </c>
      <c r="HZ175" s="4">
        <f t="shared" si="257"/>
        <v>28.082163405846448</v>
      </c>
      <c r="IA175" s="4">
        <f t="shared" si="258"/>
        <v>24.725190536142573</v>
      </c>
      <c r="IB175" s="8">
        <v>0</v>
      </c>
      <c r="IC175" s="4">
        <f>step*(-'By group'!AP$32*Population!AP175+'By group'!AV$33*Population!AV175)</f>
        <v>0</v>
      </c>
      <c r="ID175" s="4">
        <f>step*(-'By group'!AQ$32*Population!AQ175+'By group'!AW$33*Population!AW175)</f>
        <v>0</v>
      </c>
      <c r="IE175" s="4">
        <f>step*(-'By group'!AR$32*Population!AR175+'By group'!AX$33*Population!AX175)</f>
        <v>0</v>
      </c>
      <c r="IF175" s="4">
        <f>step*(-'By group'!AS$32*Population!AS175+'By group'!AY$33*Population!AY175)</f>
        <v>-707.39327802751222</v>
      </c>
      <c r="IG175" s="4">
        <f>step*(-'By group'!AT$32*Population!AT175+'By group'!AZ$33*Population!AZ175)</f>
        <v>-92.023740514726967</v>
      </c>
      <c r="IH175" s="4">
        <f>step*(-'By group'!AU$32*Population!AU175+'By group'!BA$33*Population!BA175)</f>
        <v>-80.512925423215648</v>
      </c>
      <c r="II175" s="14">
        <f t="shared" si="187"/>
        <v>0</v>
      </c>
      <c r="IJ175" s="4">
        <f t="shared" si="188"/>
        <v>0</v>
      </c>
      <c r="IK175" s="4">
        <f t="shared" si="259"/>
        <v>0</v>
      </c>
      <c r="IL175" s="4">
        <f t="shared" si="260"/>
        <v>707.39327802751222</v>
      </c>
      <c r="IM175" s="4">
        <f t="shared" si="261"/>
        <v>92.023740514726967</v>
      </c>
      <c r="IN175" s="4">
        <f t="shared" si="262"/>
        <v>80.512925423215648</v>
      </c>
      <c r="IO175" s="8">
        <v>0</v>
      </c>
      <c r="IP175" s="4">
        <f>step*(-'By group'!BC$32*Population!BC175+'By group'!BI$33*Population!BI175)</f>
        <v>0</v>
      </c>
      <c r="IQ175" s="4">
        <f>step*(-'By group'!BD$32*Population!BD175+'By group'!BJ$33*Population!BJ175)</f>
        <v>0</v>
      </c>
      <c r="IR175" s="4">
        <f>step*(-'By group'!BE$32*Population!BE175+'By group'!BK$33*Population!BK175)</f>
        <v>0</v>
      </c>
      <c r="IS175" s="4">
        <f>step*(-'By group'!BF$32*Population!BF175+'By group'!BL$33*Population!BL175)</f>
        <v>-275.80289945123457</v>
      </c>
      <c r="IT175" s="4">
        <f>step*(-'By group'!BG$32*Population!BG175+'By group'!BM$33*Population!BM175)</f>
        <v>-37.449844742864592</v>
      </c>
      <c r="IU175" s="4">
        <f>step*(-'By group'!BH$32*Population!BH175+'By group'!BN$33*Population!BN175)</f>
        <v>-30.648031996825416</v>
      </c>
      <c r="IV175" s="14">
        <f t="shared" si="189"/>
        <v>0</v>
      </c>
      <c r="IW175" s="4">
        <f t="shared" si="190"/>
        <v>0</v>
      </c>
      <c r="IX175" s="4">
        <f t="shared" si="191"/>
        <v>0</v>
      </c>
      <c r="IY175" s="4">
        <f t="shared" si="192"/>
        <v>275.80289945123457</v>
      </c>
      <c r="IZ175" s="4">
        <f t="shared" si="193"/>
        <v>37.449844742864592</v>
      </c>
      <c r="JA175" s="4">
        <f t="shared" si="194"/>
        <v>30.648031996825416</v>
      </c>
      <c r="JB175" s="75">
        <f>step*(+prop_idu_male*'By group'!BB$9*Population!BB175-'By group'!B$8*Population!B175)</f>
        <v>-1192.8960678267758</v>
      </c>
      <c r="JC175" s="46">
        <f>step*(+prop_idu_male*'By group'!BC$9*Population!BC175-'By group'!C$8*Population!C175)</f>
        <v>-7.1316665437101401</v>
      </c>
      <c r="JD175" s="46">
        <f>step*(+prop_idu_male*'By group'!BD$9*Population!BD175-'By group'!D$8*Population!D175)</f>
        <v>-20.958148161772435</v>
      </c>
      <c r="JE175" s="46">
        <f>step*(+prop_idu_male*'By group'!BE$9*Population!BE175-'By group'!E$8*Population!E175)</f>
        <v>-21.785745266333247</v>
      </c>
      <c r="JF175" s="46">
        <f>step*(+prop_idu_male*'By group'!BF$9*Population!BF175-'By group'!F$8*Population!F175)</f>
        <v>-6.5600846727321294</v>
      </c>
      <c r="JG175" s="46">
        <f>step*(+prop_idu_male*'By group'!BG$9*Population!BG175-'By group'!G$8*Population!G175)</f>
        <v>-1.2651091886414452</v>
      </c>
      <c r="JH175" s="46">
        <f>step*(+prop_idu_male*'By group'!BH$9*Population!BH175-'By group'!H$8*Population!H175)</f>
        <v>-1.0727274878714019</v>
      </c>
      <c r="JI175" s="46">
        <f>step*(+prop_idu_male*'By group'!BI$9*Population!BI175-'By group'!I$8*Population!I175)</f>
        <v>0</v>
      </c>
      <c r="JJ175" s="46">
        <f>step*(+prop_idu_male*'By group'!BJ$9*Population!BJ175-'By group'!J$8*Population!J175)</f>
        <v>0</v>
      </c>
      <c r="JK175" s="46">
        <f>step*(+prop_idu_male*'By group'!BK$9*Population!BK175-'By group'!K$8*Population!K175)</f>
        <v>0</v>
      </c>
      <c r="JL175" s="46">
        <f>step*(+prop_idu_male*'By group'!BL$9*Population!BL175-'By group'!L$8*Population!L175)</f>
        <v>-2.2473216943581944</v>
      </c>
      <c r="JM175" s="46">
        <f>step*(+prop_idu_male*'By group'!BM$9*Population!BM175-'By group'!M$8*Population!M175)</f>
        <v>-1.1248068419158732</v>
      </c>
      <c r="JN175" s="46">
        <f>step*(+prop_idu_male*'By group'!BN$9*Population!BN175-'By group'!N$8*Population!N175)</f>
        <v>-0.90562689333750435</v>
      </c>
      <c r="JO175" s="45">
        <f>step*(+(1-prop_idu_male)*'By group'!BB$9*Population!BB175-'By group'!O$8*Population!O175-'By group'!O$6*Population!O175+'By group'!AB$7*Population!AB175)</f>
        <v>-8929.9080725645144</v>
      </c>
      <c r="JP175" s="46">
        <f>step*(+(1-prop_idu_male)*'By group'!BC$9*Population!BC175-'By group'!P$8*Population!P175-'By group'!P$6*Population!P175+'By group'!AC$7*Population!AC175)</f>
        <v>-13.696611730947343</v>
      </c>
      <c r="JQ175" s="46">
        <f>step*(+(1-prop_idu_male)*'By group'!BD$9*Population!BD175-'By group'!Q$8*Population!Q175-'By group'!Q$6*Population!Q175+'By group'!AD$7*Population!AD175)</f>
        <v>-39.743183114538226</v>
      </c>
      <c r="JR175" s="46">
        <f>step*(+(1-prop_idu_male)*'By group'!BE$9*Population!BE175-'By group'!R$8*Population!R175-'By group'!R$6*Population!R175+'By group'!AE$7*Population!AE175)</f>
        <v>-40.612530259161645</v>
      </c>
      <c r="JS175" s="46">
        <f>step*(+(1-prop_idu_male)*'By group'!BF$9*Population!BF175-'By group'!S$8*Population!S175-'By group'!S$6*Population!S175+'By group'!AF$7*Population!AF175)</f>
        <v>-12.075794839371905</v>
      </c>
      <c r="JT175" s="46">
        <f>step*(+(1-prop_idu_male)*'By group'!BG$9*Population!BG175-'By group'!T$8*Population!T175-'By group'!T$6*Population!T175+'By group'!AG$7*Population!AG175)</f>
        <v>-2.308187915998642</v>
      </c>
      <c r="JU175" s="46">
        <f>step*(+(1-prop_idu_male)*'By group'!BH$9*Population!BH175-'By group'!U$8*Population!U175-'By group'!U$6*Population!U175+'By group'!AH$7*Population!AH175)</f>
        <v>-1.9276510353219534</v>
      </c>
      <c r="JV175" s="46">
        <f>step*(+(1-prop_idu_male)*'By group'!BI$9*Population!BI175-'By group'!V$8*Population!V175-'By group'!V$6*Population!V175+'By group'!AI$7*Population!AI175)</f>
        <v>0</v>
      </c>
      <c r="JW175" s="46">
        <f>step*(+(1-prop_idu_male)*'By group'!BJ$9*Population!BJ175-'By group'!W$8*Population!W175-'By group'!W$6*Population!W175+'By group'!AJ$7*Population!AJ175)</f>
        <v>0</v>
      </c>
      <c r="JX175" s="46">
        <f>step*(+(1-prop_idu_male)*'By group'!BK$9*Population!BK175-'By group'!X$8*Population!X175-'By group'!X$6*Population!X175+'By group'!AK$7*Population!AK175)</f>
        <v>0</v>
      </c>
      <c r="JY175" s="46">
        <f>step*(+(1-prop_idu_male)*'By group'!BL$9*Population!BL175-'By group'!Y$8*Population!Y175-'By group'!Y$6*Population!Y175+'By group'!AL$7*Population!AL175)</f>
        <v>-4.0334632775878978</v>
      </c>
      <c r="JZ175" s="46">
        <f>step*(+(1-prop_idu_male)*'By group'!BM$9*Population!BM175-'By group'!Z$8*Population!Z175-'By group'!Z$6*Population!Z175+'By group'!AM$7*Population!AM175)</f>
        <v>-1.9852833325936898</v>
      </c>
      <c r="KA175" s="76">
        <f>step*(+(1-prop_idu_male)*'By group'!BN$9*Population!BN175-'By group'!AA$8*Population!AA175-'By group'!AA$6*Population!AA175+'By group'!AN$7*Population!AN175)</f>
        <v>-1.5684235337650023</v>
      </c>
      <c r="KB175" s="46">
        <f>step*(+'By group'!O$6*Population!O175-'By group'!AB$7*Population!AB175)</f>
        <v>7641.4274274325144</v>
      </c>
      <c r="KC175" s="46">
        <f>step*(+'By group'!P$6*Population!P175-'By group'!AC$7*Population!AC175)</f>
        <v>9.9146040541681195</v>
      </c>
      <c r="KD175" s="46">
        <f>step*(+'By group'!Q$6*Population!Q175-'By group'!AD$7*Population!AD175)</f>
        <v>28.677130644756389</v>
      </c>
      <c r="KE175" s="46">
        <f>step*(+'By group'!R$6*Population!R175-'By group'!AE$7*Population!AE175)</f>
        <v>29.17430031465021</v>
      </c>
      <c r="KF175" s="46">
        <f>step*(+'By group'!S$6*Population!S175-'By group'!AF$7*Population!AF175)</f>
        <v>8.6453939959391946</v>
      </c>
      <c r="KG175" s="46">
        <f>step*(+'By group'!T$6*Population!T175-'By group'!AG$7*Population!AG175)</f>
        <v>1.6484586135887818</v>
      </c>
      <c r="KH175" s="46">
        <f>step*(+'By group'!U$6*Population!U175-'By group'!AH$7*Population!AH175)</f>
        <v>1.3707746172831672</v>
      </c>
      <c r="KI175" s="46">
        <f>step*(+'By group'!V$6*Population!V175-'By group'!AI$7*Population!AI175)</f>
        <v>0</v>
      </c>
      <c r="KJ175" s="46">
        <f>step*(+'By group'!W$6*Population!W175-'By group'!AJ$7*Population!AJ175)</f>
        <v>0</v>
      </c>
      <c r="KK175" s="46">
        <f>step*(+'By group'!X$6*Population!X175-'By group'!AK$7*Population!AK175)</f>
        <v>0</v>
      </c>
      <c r="KL175" s="46">
        <f>step*(+'By group'!Y$6*Population!Y175-'By group'!AL$7*Population!AL175)</f>
        <v>2.8672296908552921</v>
      </c>
      <c r="KM175" s="46">
        <f>step*(+'By group'!Z$6*Population!Z175-'By group'!AM$7*Population!AM175)</f>
        <v>1.4043490074653429</v>
      </c>
      <c r="KN175" s="46">
        <f>step*(+'By group'!AA$6*Population!AA175-'By group'!AN$7*Population!AN175)</f>
        <v>1.103060949132576</v>
      </c>
      <c r="KO175" s="45">
        <v>0</v>
      </c>
      <c r="KP175" s="46">
        <v>0</v>
      </c>
      <c r="KQ175" s="46">
        <v>0</v>
      </c>
      <c r="KR175" s="46">
        <v>0</v>
      </c>
      <c r="KS175" s="46">
        <v>0</v>
      </c>
      <c r="KT175" s="46">
        <v>0</v>
      </c>
      <c r="KU175" s="46">
        <v>0</v>
      </c>
      <c r="KV175" s="46">
        <v>0</v>
      </c>
      <c r="KW175" s="46">
        <v>0</v>
      </c>
      <c r="KX175" s="46">
        <v>0</v>
      </c>
      <c r="KY175" s="46">
        <v>0</v>
      </c>
      <c r="KZ175" s="46">
        <v>0</v>
      </c>
      <c r="LA175" s="46">
        <v>0</v>
      </c>
      <c r="LB175" s="188">
        <f>step*(-'By group'!BB$9*Population!BB175+'By group'!B$8*Population!B175+'By group'!O$8*Population!O175)</f>
        <v>2481.3767129587764</v>
      </c>
      <c r="LC175" s="189">
        <f>step*(-'By group'!BC$9*Population!BC175+'By group'!C$8*Population!C175+'By group'!P$8*Population!P175)</f>
        <v>10.913674220489362</v>
      </c>
      <c r="LD175" s="189">
        <f>step*(-'By group'!BD$9*Population!BD175+'By group'!D$8*Population!D175+'By group'!Q$8*Population!Q175)</f>
        <v>32.02420063155428</v>
      </c>
      <c r="LE175" s="189">
        <f>step*(-'By group'!BE$9*Population!BE175+'By group'!E$8*Population!E175+'By group'!R$8*Population!R175)</f>
        <v>33.223975210844671</v>
      </c>
      <c r="LF175" s="189">
        <f>step*(-'By group'!BF$9*Population!BF175+'By group'!F$8*Population!F175+'By group'!S$8*Population!S175)</f>
        <v>9.9904855161648403</v>
      </c>
      <c r="LG175" s="189">
        <f>step*(-'By group'!BG$9*Population!BG175+'By group'!G$8*Population!G175+'By group'!T$8*Population!T175)</f>
        <v>1.9248384910513052</v>
      </c>
      <c r="LH175" s="189">
        <f>step*(-'By group'!BH$9*Population!BH175+'By group'!H$8*Population!H175+'By group'!U$8*Population!U175)</f>
        <v>1.6296039059101877</v>
      </c>
      <c r="LI175" s="189">
        <f>step*(-'By group'!BI$9*Population!BI175+'By group'!I$8*Population!I175+'By group'!V$8*Population!V175)</f>
        <v>0</v>
      </c>
      <c r="LJ175" s="189">
        <f>step*(-'By group'!BJ$9*Population!BJ175+'By group'!J$8*Population!J175+'By group'!W$8*Population!W175)</f>
        <v>0</v>
      </c>
      <c r="LK175" s="189">
        <f>step*(-'By group'!BK$9*Population!BK175+'By group'!K$8*Population!K175+'By group'!X$8*Population!X175)</f>
        <v>0</v>
      </c>
      <c r="LL175" s="189">
        <f>step*(-'By group'!BL$9*Population!BL175+'By group'!L$8*Population!L175+'By group'!Y$8*Population!Y175)</f>
        <v>3.4135552810907992</v>
      </c>
      <c r="LM175" s="189">
        <f>step*(-'By group'!BM$9*Population!BM175+'By group'!M$8*Population!M175+'By group'!Z$8*Population!Z175)</f>
        <v>1.70574116704422</v>
      </c>
      <c r="LN175" s="189">
        <f>step*(-'By group'!BN$9*Population!BN175+'By group'!N$8*Population!N175+'By group'!AA$8*Population!AA175)</f>
        <v>1.3709894779699305</v>
      </c>
    </row>
    <row r="176" spans="1:326" x14ac:dyDescent="0.25">
      <c r="A176">
        <f t="shared" si="263"/>
        <v>86</v>
      </c>
      <c r="B176" s="52">
        <f>step*((-'By group'!B$4-'By group'!B$5-'By group'!B$22)*Population!B176+'By group'!B$3*Population!$BO176)</f>
        <v>238989.81724068872</v>
      </c>
      <c r="C176" s="4">
        <f>step*((-'By group'!C$4-'By group'!C$5-'By group'!C$22)*Population!C176+'By group'!C$3*Population!$BO176)</f>
        <v>-6556.7782260842469</v>
      </c>
      <c r="D176" s="4">
        <f>step*((-'By group'!D$4-'By group'!D$5-'By group'!D$22)*Population!D176+'By group'!D$3*Population!$BO176)</f>
        <v>-43031.103871040024</v>
      </c>
      <c r="E176" s="4">
        <f>step*((-'By group'!E$4-'By group'!E$5-'By group'!E$22)*Population!E176+'By group'!E$3*Population!$BO176)</f>
        <v>-68910.227851466116</v>
      </c>
      <c r="F176" s="4">
        <f>step*((-'By group'!F$4-'By group'!F$5-'By group'!F$22)*Population!F176+'By group'!F$3*Population!$BO176)</f>
        <v>-27967.610343118711</v>
      </c>
      <c r="G176" s="4">
        <f>step*((-'By group'!G$4-'By group'!G$5-'By group'!G$22)*Population!G176+'By group'!G$3*Population!$BO176)</f>
        <v>-6781.0064382926175</v>
      </c>
      <c r="H176" s="4">
        <f>step*((-'By group'!H$4-'By group'!H$5-'By group'!H$22)*Population!H176+'By group'!H$3*Population!$BO176)</f>
        <v>-6300.349981080115</v>
      </c>
      <c r="I176" s="4">
        <f>step*((-'By group'!I$4-'By group'!I$5-'By group'!I$22)*Population!I176+'By group'!I$3*Population!$BO176)</f>
        <v>0</v>
      </c>
      <c r="J176" s="4">
        <f>step*((-'By group'!J$4-'By group'!J$5-'By group'!J$22)*Population!J176+'By group'!J$3*Population!$BO176)</f>
        <v>0</v>
      </c>
      <c r="K176" s="4">
        <f>step*((-'By group'!K$4-'By group'!K$5-'By group'!K$22)*Population!K176+'By group'!K$3*Population!$BO176)</f>
        <v>0</v>
      </c>
      <c r="L176" s="4">
        <f>step*((-'By group'!L$4-'By group'!L$5-'By group'!L$22)*Population!L176+'By group'!L$3*Population!$BO176)</f>
        <v>-3484.5257970926446</v>
      </c>
      <c r="M176" s="4">
        <f>step*((-'By group'!M$4-'By group'!M$5-'By group'!M$22)*Population!M176+'By group'!M$3*Population!$BO176)</f>
        <v>-1977.3083197205103</v>
      </c>
      <c r="N176" s="4">
        <f>step*((-'By group'!N$4-'By group'!N$5-'By group'!N$22)*Population!N176+'By group'!N$3*Population!$BO176)</f>
        <v>-1874.6778884314074</v>
      </c>
      <c r="O176" s="8">
        <f>step*((-'By group'!O$4-'By group'!O$5-'By group'!O$22)*Population!O176+'By group'!O$3*Population!$BO176)</f>
        <v>165576.21416957828</v>
      </c>
      <c r="P176" s="4">
        <f>step*((-'By group'!P$4-'By group'!P$5-'By group'!P$22)*Population!P176+'By group'!P$3*Population!$BO176)</f>
        <v>-3242.9511266300269</v>
      </c>
      <c r="Q176" s="4">
        <f>step*((-'By group'!Q$4-'By group'!Q$5-'By group'!Q$22)*Population!Q176+'By group'!Q$3*Population!$BO176)</f>
        <v>-21274.93484320079</v>
      </c>
      <c r="R176" s="4">
        <f>step*((-'By group'!R$4-'By group'!R$5-'By group'!R$22)*Population!R176+'By group'!R$3*Population!$BO176)</f>
        <v>-34051.731350482711</v>
      </c>
      <c r="S176" s="4">
        <f>step*((-'By group'!S$4-'By group'!S$5-'By group'!S$22)*Population!S176+'By group'!S$3*Population!$BO176)</f>
        <v>-13814.491893419618</v>
      </c>
      <c r="T176" s="4">
        <f>step*((-'By group'!T$4-'By group'!T$5-'By group'!T$22)*Population!T176+'By group'!T$3*Population!$BO176)</f>
        <v>-3348.4657364932978</v>
      </c>
      <c r="U176" s="4">
        <f>step*((-'By group'!U$4-'By group'!U$5-'By group'!U$22)*Population!U176+'By group'!U$3*Population!$BO176)</f>
        <v>-3109.4888440298482</v>
      </c>
      <c r="V176" s="4">
        <f>step*((-'By group'!V$4-'By group'!V$5-'By group'!V$22)*Population!V176+'By group'!V$3*Population!$BO176)</f>
        <v>0</v>
      </c>
      <c r="W176" s="4">
        <f>step*((-'By group'!W$4-'By group'!W$5-'By group'!W$22)*Population!W176+'By group'!W$3*Population!$BO176)</f>
        <v>0</v>
      </c>
      <c r="X176" s="4">
        <f>step*((-'By group'!X$4-'By group'!X$5-'By group'!X$22)*Population!X176+'By group'!X$3*Population!$BO176)</f>
        <v>0</v>
      </c>
      <c r="Y176" s="4">
        <f>step*((-'By group'!Y$4-'By group'!Y$5-'By group'!Y$22)*Population!Y176+'By group'!Y$3*Population!$BO176)</f>
        <v>-1719.6855985230975</v>
      </c>
      <c r="Z176" s="4">
        <f>step*((-'By group'!Z$4-'By group'!Z$5-'By group'!Z$22)*Population!Z176+'By group'!Z$3*Population!$BO176)</f>
        <v>-975.2576618777224</v>
      </c>
      <c r="AA176" s="4">
        <f>step*((-'By group'!AA$4-'By group'!AA$5-'By group'!AA$22)*Population!AA176+'By group'!AA$3*Population!$BO176)</f>
        <v>-923.97676086963043</v>
      </c>
      <c r="AB176" s="8">
        <f>step*((-'By group'!AB$4-'By group'!AB$5-'By group'!AB$22)*Population!AB176+'By group'!AB$3*Population!$BO176)</f>
        <v>-1566.1178359391142</v>
      </c>
      <c r="AC176" s="4">
        <f>step*((-'By group'!AC$4-'By group'!AC$5-'By group'!AC$22)*Population!AC176+'By group'!AC$3*Population!$BO176)</f>
        <v>-230.07426861798945</v>
      </c>
      <c r="AD176" s="4">
        <f>step*((-'By group'!AD$4-'By group'!AD$5-'By group'!AD$22)*Population!AD176+'By group'!AD$3*Population!$BO176)</f>
        <v>-1517.7079792502952</v>
      </c>
      <c r="AE176" s="4">
        <f>step*((-'By group'!AE$4-'By group'!AE$5-'By group'!AE$22)*Population!AE176+'By group'!AE$3*Population!$BO176)</f>
        <v>-2447.8364041922273</v>
      </c>
      <c r="AF176" s="4">
        <f>step*((-'By group'!AF$4-'By group'!AF$5-'By group'!AF$22)*Population!AF176+'By group'!AF$3*Population!$BO176)</f>
        <v>-998.83159855164365</v>
      </c>
      <c r="AG176" s="4">
        <f>step*((-'By group'!AG$4-'By group'!AG$5-'By group'!AG$22)*Population!AG176+'By group'!AG$3*Population!$BO176)</f>
        <v>-243.11584190342407</v>
      </c>
      <c r="AH176" s="4">
        <f>step*((-'By group'!AH$4-'By group'!AH$5-'By group'!AH$22)*Population!AH176+'By group'!AH$3*Population!$BO176)</f>
        <v>-227.42400612385021</v>
      </c>
      <c r="AI176" s="4">
        <f>step*((-'By group'!AI$4-'By group'!AI$5-'By group'!AI$22)*Population!AI176+'By group'!AI$3*Population!$BO176)</f>
        <v>0</v>
      </c>
      <c r="AJ176" s="4">
        <f>step*((-'By group'!AJ$4-'By group'!AJ$5-'By group'!AJ$22)*Population!AJ176+'By group'!AJ$3*Population!$BO176)</f>
        <v>0</v>
      </c>
      <c r="AK176" s="4">
        <f>step*((-'By group'!AK$4-'By group'!AK$5-'By group'!AK$22)*Population!AK176+'By group'!AK$3*Population!$BO176)</f>
        <v>0</v>
      </c>
      <c r="AL176" s="4">
        <f>step*((-'By group'!AL$4-'By group'!AL$5-'By group'!AL$22)*Population!AL176+'By group'!AL$3*Population!$BO176)</f>
        <v>-125.85182859927271</v>
      </c>
      <c r="AM176" s="4">
        <f>step*((-'By group'!AM$4-'By group'!AM$5-'By group'!AM$22)*Population!AM176+'By group'!AM$3*Population!$BO176)</f>
        <v>-71.963627616943427</v>
      </c>
      <c r="AN176" s="4">
        <f>step*((-'By group'!AN$4-'By group'!AN$5-'By group'!AN$22)*Population!AN176+'By group'!AN$3*Population!$BO176)</f>
        <v>-68.840789096792619</v>
      </c>
      <c r="AO176" s="8">
        <f>step*((-'By group'!AO$4-'By group'!AO$5-'By group'!AO$22)*Population!AO176+'By group'!AO$3*Population!$BO176)</f>
        <v>22273.960449596387</v>
      </c>
      <c r="AP176" s="4">
        <f>step*((-'By group'!AP$4-'By group'!AP$5-'By group'!AP$22)*Population!AP176+'By group'!AP$3*Population!$BO176)</f>
        <v>-761.04757816729307</v>
      </c>
      <c r="AQ176" s="4">
        <f>step*((-'By group'!AQ$4-'By group'!AQ$5-'By group'!AQ$22)*Population!AQ176+'By group'!AQ$3*Population!$BO176)</f>
        <v>-4993.9861825909929</v>
      </c>
      <c r="AR176" s="4">
        <f>step*((-'By group'!AR$4-'By group'!AR$5-'By group'!AR$22)*Population!AR176+'By group'!AR$3*Population!$BO176)</f>
        <v>-7995.1375589636355</v>
      </c>
      <c r="AS176" s="4">
        <f>step*((-'By group'!AS$4-'By group'!AS$5-'By group'!AS$22)*Population!AS176+'By group'!AS$3*Population!$BO176)</f>
        <v>-3243.913746712502</v>
      </c>
      <c r="AT176" s="4">
        <f>step*((-'By group'!AT$4-'By group'!AT$5-'By group'!AT$22)*Population!AT176+'By group'!AT$3*Population!$BO176)</f>
        <v>-786.29467166200357</v>
      </c>
      <c r="AU176" s="4">
        <f>step*((-'By group'!AU$4-'By group'!AU$5-'By group'!AU$22)*Population!AU176+'By group'!AU$3*Population!$BO176)</f>
        <v>-730.04682051037946</v>
      </c>
      <c r="AV176" s="4">
        <f>step*((-'By group'!AV$4-'By group'!AV$5-'By group'!AV$22)*Population!AV176+'By group'!AV$3*Population!$BO176)</f>
        <v>0</v>
      </c>
      <c r="AW176" s="4">
        <f>step*((-'By group'!AW$4-'By group'!AW$5-'By group'!AW$22)*Population!AW176+'By group'!AW$3*Population!$BO176)</f>
        <v>0</v>
      </c>
      <c r="AX176" s="4">
        <f>step*((-'By group'!AX$4-'By group'!AX$5-'By group'!AX$22)*Population!AX176+'By group'!AX$3*Population!$BO176)</f>
        <v>0</v>
      </c>
      <c r="AY176" s="4">
        <f>step*((-'By group'!AY$4-'By group'!AY$5-'By group'!AY$22)*Population!AY176+'By group'!AY$3*Population!$BO176)</f>
        <v>-403.75054955174272</v>
      </c>
      <c r="AZ176" s="4">
        <f>step*((-'By group'!AZ$4-'By group'!AZ$5-'By group'!AZ$22)*Population!AZ176+'By group'!AZ$3*Population!$BO176)</f>
        <v>-228.87307686757168</v>
      </c>
      <c r="BA176" s="4">
        <f>step*((-'By group'!BA$4-'By group'!BA$5-'By group'!BA$22)*Population!BA176+'By group'!BA$3*Population!$BO176)</f>
        <v>-216.59481597170657</v>
      </c>
      <c r="BB176" s="8">
        <f>step*((-'By group'!BB$4-'By group'!BB$5-'By group'!BB$22)*Population!BB176+'By group'!BB$3*Population!$BO176)</f>
        <v>6876.6010319794295</v>
      </c>
      <c r="BC176" s="4">
        <f>step*((-'By group'!BC$4-'By group'!BC$5-'By group'!BC$22)*Population!BC176+'By group'!BC$3*Population!$BO176)</f>
        <v>-522.18348207184806</v>
      </c>
      <c r="BD176" s="4">
        <f>step*((-'By group'!BD$4-'By group'!BD$5-'By group'!BD$22)*Population!BD176+'By group'!BD$3*Population!$BO176)</f>
        <v>-2648.6055954053318</v>
      </c>
      <c r="BE176" s="4">
        <f>step*((-'By group'!BE$4-'By group'!BE$5-'By group'!BE$22)*Population!BE176+'By group'!BE$3*Population!$BO176)</f>
        <v>-3685.3880433568747</v>
      </c>
      <c r="BF176" s="4">
        <f>step*((-'By group'!BF$4-'By group'!BF$5-'By group'!BF$22)*Population!BF176+'By group'!BF$3*Population!$BO176)</f>
        <v>-1367.4950669132747</v>
      </c>
      <c r="BG176" s="4">
        <f>step*((-'By group'!BG$4-'By group'!BG$5-'By group'!BG$22)*Population!BG176+'By group'!BG$3*Population!$BO176)</f>
        <v>-312.11268328346017</v>
      </c>
      <c r="BH176" s="4">
        <f>step*((-'By group'!BH$4-'By group'!BH$5-'By group'!BH$22)*Population!BH176+'By group'!BH$3*Population!$BO176)</f>
        <v>-268.38536123803169</v>
      </c>
      <c r="BI176" s="4">
        <f>step*((-'By group'!BI$4-'By group'!BI$5-'By group'!BI$22)*Population!BI176+'By group'!BI$3*Population!$BO176)</f>
        <v>0</v>
      </c>
      <c r="BJ176" s="4">
        <f>step*((-'By group'!BJ$4-'By group'!BJ$5-'By group'!BJ$22)*Population!BJ176+'By group'!BJ$3*Population!$BO176)</f>
        <v>0</v>
      </c>
      <c r="BK176" s="4">
        <f>step*((-'By group'!BK$4-'By group'!BK$5-'By group'!BK$22)*Population!BK176+'By group'!BK$3*Population!$BO176)</f>
        <v>0</v>
      </c>
      <c r="BL176" s="4">
        <f>step*((-'By group'!BL$4-'By group'!BL$5-'By group'!BL$22)*Population!BL176+'By group'!BL$3*Population!$BO176)</f>
        <v>-176.48366646666051</v>
      </c>
      <c r="BM176" s="4">
        <f>step*((-'By group'!BM$4-'By group'!BM$5-'By group'!BM$22)*Population!BM176+'By group'!BM$3*Population!$BO176)</f>
        <v>-89.870343932917137</v>
      </c>
      <c r="BN176" s="4">
        <f>step*((-'By group'!BN$4-'By group'!BN$5-'By group'!BN$22)*Population!BN176+'By group'!BN$3*Population!$BO176)</f>
        <v>-75.218229616700242</v>
      </c>
      <c r="BO176" s="71">
        <f>-step*SUM(SCR!B176:N176)*Population!B176</f>
        <v>-170941.32180801634</v>
      </c>
      <c r="BP176" s="4">
        <f>step*-SUM('By group'!C$11:C$21)*Population!C176</f>
        <v>-163919.45565210617</v>
      </c>
      <c r="BQ176" s="4">
        <f>step*-SUM('By group'!D$11:D$21)*Population!D176</f>
        <v>-119530.84408622229</v>
      </c>
      <c r="BR176" s="4">
        <f>step*-SUM('By group'!E$11:E$21)*Population!E176</f>
        <v>-49221.591322475797</v>
      </c>
      <c r="BS176" s="4">
        <f>step*-SUM('By group'!F$11:F$21)*Population!F176</f>
        <v>-14719.794917430901</v>
      </c>
      <c r="BT176" s="4">
        <f>step*-SUM('By group'!G$11:G$21)*Population!G176</f>
        <v>-7063.5483732214761</v>
      </c>
      <c r="BU176" s="4">
        <f>step*-SUM('By group'!H$11:H$21)*Population!H176</f>
        <v>0</v>
      </c>
      <c r="BV176" s="4">
        <f>step*-SUM('By group'!I$11:I$21)*Population!I176</f>
        <v>0</v>
      </c>
      <c r="BW176" s="4">
        <f>step*-SUM('By group'!J$11:J$21)*Population!J176</f>
        <v>0</v>
      </c>
      <c r="BX176" s="4">
        <f>step*-SUM('By group'!K$11:K$21)*Population!K176</f>
        <v>0</v>
      </c>
      <c r="BY176" s="4">
        <f>step*-SUM('By group'!L$11:L$21)*Population!L176</f>
        <v>-2488.9469979233177</v>
      </c>
      <c r="BZ176" s="4">
        <f>step*-SUM('By group'!M$11:M$21)*Population!M176</f>
        <v>-1235.8176998253191</v>
      </c>
      <c r="CA176" s="4">
        <f>step*-SUM('By group'!N$11:N$21)*Population!N176</f>
        <v>0</v>
      </c>
      <c r="CB176" s="13">
        <f>-step*SUM(SCR!O176:AA176)*Population!O176</f>
        <v>-84557.323346271311</v>
      </c>
      <c r="CC176" s="4">
        <f>step*-SUM('By group'!P$11:P$21)*Population!P176</f>
        <v>-81073.778165750671</v>
      </c>
      <c r="CD176" s="4">
        <f>step*-SUM('By group'!Q$11:Q$21)*Population!Q176</f>
        <v>-59097.041231113304</v>
      </c>
      <c r="CE176" s="4">
        <f>step*-SUM('By group'!R$11:R$21)*Population!R176</f>
        <v>-24322.665250344795</v>
      </c>
      <c r="CF176" s="4">
        <f>step*-SUM('By group'!S$11:S$21)*Population!S176</f>
        <v>-7270.7852070629569</v>
      </c>
      <c r="CG176" s="4">
        <f>step*-SUM('By group'!T$11:T$21)*Population!T176</f>
        <v>-3487.9851421805183</v>
      </c>
      <c r="CH176" s="4">
        <f>step*-SUM('By group'!U$11:U$21)*Population!U176</f>
        <v>0</v>
      </c>
      <c r="CI176" s="4">
        <f>step*-SUM('By group'!V$11:V$21)*Population!V176</f>
        <v>0</v>
      </c>
      <c r="CJ176" s="4">
        <f>step*-SUM('By group'!W$11:W$21)*Population!W176</f>
        <v>0</v>
      </c>
      <c r="CK176" s="4">
        <f>step*-SUM('By group'!X$11:X$21)*Population!X176</f>
        <v>0</v>
      </c>
      <c r="CL176" s="4">
        <f>step*-SUM('By group'!Y$11:Y$21)*Population!Y176</f>
        <v>-1228.3468560879267</v>
      </c>
      <c r="CM176" s="4">
        <f>step*-SUM('By group'!Z$11:Z$21)*Population!Z176</f>
        <v>-609.53603867357651</v>
      </c>
      <c r="CN176" s="4">
        <f>step*-SUM('By group'!AA$11:AA$21)*Population!AA176</f>
        <v>0</v>
      </c>
      <c r="CO176" s="13">
        <f>-step*SUM(SCR!AB176:AN176)*Population!AB176</f>
        <v>-5988.0295402968131</v>
      </c>
      <c r="CP176" s="4">
        <f>step*-SUM('By group'!AC$11:AC$21)*Population!AC176</f>
        <v>-5751.8567154497359</v>
      </c>
      <c r="CQ176" s="4">
        <f>step*-SUM('By group'!AD$11:AD$21)*Population!AD176</f>
        <v>-4215.8554979174869</v>
      </c>
      <c r="CR176" s="4">
        <f>step*-SUM('By group'!AE$11:AE$21)*Population!AE176</f>
        <v>-1748.4545744230193</v>
      </c>
      <c r="CS176" s="4">
        <f>step*-SUM('By group'!AF$11:AF$21)*Population!AF176</f>
        <v>-525.70084134297031</v>
      </c>
      <c r="CT176" s="4">
        <f>step*-SUM('By group'!AG$11:AG$21)*Population!AG176</f>
        <v>-253.24566864940005</v>
      </c>
      <c r="CU176" s="4">
        <f>step*-SUM('By group'!AH$11:AH$21)*Population!AH176</f>
        <v>0</v>
      </c>
      <c r="CV176" s="4">
        <f>step*-SUM('By group'!AI$11:AI$21)*Population!AI176</f>
        <v>0</v>
      </c>
      <c r="CW176" s="4">
        <f>step*-SUM('By group'!AJ$11:AJ$21)*Population!AJ176</f>
        <v>0</v>
      </c>
      <c r="CX176" s="4">
        <f>step*-SUM('By group'!AK$11:AK$21)*Population!AK176</f>
        <v>0</v>
      </c>
      <c r="CY176" s="4">
        <f>step*-SUM('By group'!AL$11:AL$21)*Population!AL176</f>
        <v>-89.894163285194793</v>
      </c>
      <c r="CZ176" s="4">
        <f>step*-SUM('By group'!AM$11:AM$21)*Population!AM176</f>
        <v>-44.977267260589642</v>
      </c>
      <c r="DA176" s="4">
        <f>step*-SUM('By group'!AN$11:AN$21)*Population!AN176</f>
        <v>0</v>
      </c>
      <c r="DB176" s="13">
        <f>-step*SUM(SCR!AO176:BA176)*Population!AO176</f>
        <v>-19841.801123757665</v>
      </c>
      <c r="DC176" s="4">
        <f>step*-SUM('By group'!AP$11:AP$21)*Population!AP176</f>
        <v>-19026.189454182328</v>
      </c>
      <c r="DD176" s="4">
        <f>step*-SUM('By group'!AQ$11:AQ$21)*Population!AQ176</f>
        <v>-13872.183840530537</v>
      </c>
      <c r="DE176" s="4">
        <f>step*-SUM('By group'!AR$11:AR$21)*Population!AR176</f>
        <v>-5710.8125421168825</v>
      </c>
      <c r="DF176" s="4">
        <f>step*-SUM('By group'!AS$11:AS$21)*Population!AS176</f>
        <v>-1707.3230245855275</v>
      </c>
      <c r="DG176" s="4">
        <f>step*-SUM('By group'!AT$11:AT$21)*Population!AT176</f>
        <v>-819.05694964792031</v>
      </c>
      <c r="DH176" s="4">
        <f>step*-SUM('By group'!AU$11:AU$21)*Population!AU176</f>
        <v>0</v>
      </c>
      <c r="DI176" s="4">
        <f>step*-SUM('By group'!AV$11:AV$21)*Population!AV176</f>
        <v>0</v>
      </c>
      <c r="DJ176" s="4">
        <f>step*-SUM('By group'!AW$11:AW$21)*Population!AW176</f>
        <v>0</v>
      </c>
      <c r="DK176" s="4">
        <f>step*-SUM('By group'!AX$11:AX$21)*Population!AX176</f>
        <v>0</v>
      </c>
      <c r="DL176" s="4">
        <f>step*-SUM('By group'!AY$11:AY$21)*Population!AY176</f>
        <v>-288.39324967981622</v>
      </c>
      <c r="DM176" s="4">
        <f>step*-SUM('By group'!AZ$11:AZ$21)*Population!AZ176</f>
        <v>-143.04567304223232</v>
      </c>
      <c r="DN176" s="4">
        <f>step*-SUM('By group'!BA$11:BA$21)*Population!BA176</f>
        <v>0</v>
      </c>
      <c r="DO176" s="13">
        <f>-step*SUM(SCR!BB176:BN176)*Population!BB176</f>
        <v>-9238.5130707601093</v>
      </c>
      <c r="DP176" s="4">
        <f>step*-SUM('By group'!BC$11:BC$21)*Population!BC176</f>
        <v>-8703.0580345308008</v>
      </c>
      <c r="DQ176" s="4">
        <f>step*-SUM('By group'!BD$11:BD$21)*Population!BD176</f>
        <v>-6019.5581713757529</v>
      </c>
      <c r="DR176" s="4">
        <f>step*-SUM('By group'!BE$11:BE$21)*Population!BE176</f>
        <v>-2303.367527098047</v>
      </c>
      <c r="DS176" s="4">
        <f>step*-SUM('By group'!BF$11:BF$21)*Population!BF176</f>
        <v>-651.18812710155953</v>
      </c>
      <c r="DT176" s="4">
        <f>step*-SUM('By group'!BG$11:BG$21)*Population!BG176</f>
        <v>-300.10834931101937</v>
      </c>
      <c r="DU176" s="4">
        <f>step*-SUM('By group'!BH$11:BH$21)*Population!BH176</f>
        <v>0</v>
      </c>
      <c r="DV176" s="4">
        <f>step*-SUM('By group'!BI$11:BI$21)*Population!BI176</f>
        <v>0</v>
      </c>
      <c r="DW176" s="4">
        <f>step*-SUM('By group'!BJ$11:BJ$21)*Population!BJ176</f>
        <v>0</v>
      </c>
      <c r="DX176" s="4">
        <f>step*-SUM('By group'!BK$11:BK$21)*Population!BK176</f>
        <v>0</v>
      </c>
      <c r="DY176" s="4">
        <f>step*-SUM('By group'!BL$11:BL$21)*Population!BL176</f>
        <v>-98.046481370366962</v>
      </c>
      <c r="DZ176" s="4">
        <f>step*-SUM('By group'!BM$11:BM$21)*Population!BM176</f>
        <v>-44.935171966458569</v>
      </c>
      <c r="EA176" s="4">
        <f>step*-SUM('By group'!BN$11:BN$21)*Population!BN176</f>
        <v>0</v>
      </c>
      <c r="EB176" s="52">
        <v>0</v>
      </c>
      <c r="EC176" s="4">
        <f t="shared" si="196"/>
        <v>170941.32180801634</v>
      </c>
      <c r="ED176" s="4">
        <f t="shared" si="196"/>
        <v>163919.45565210617</v>
      </c>
      <c r="EE176" s="4">
        <f t="shared" si="197"/>
        <v>119530.84408622229</v>
      </c>
      <c r="EF176" s="4">
        <f t="shared" si="198"/>
        <v>49221.591322475797</v>
      </c>
      <c r="EG176" s="4">
        <f t="shared" si="199"/>
        <v>14719.794917430901</v>
      </c>
      <c r="EH176" s="4">
        <f t="shared" si="199"/>
        <v>7063.5483732214761</v>
      </c>
      <c r="EI176" s="4">
        <v>0</v>
      </c>
      <c r="EJ176" s="4">
        <f t="shared" si="200"/>
        <v>0</v>
      </c>
      <c r="EK176" s="4">
        <f t="shared" si="201"/>
        <v>0</v>
      </c>
      <c r="EL176" s="4">
        <f t="shared" si="202"/>
        <v>0</v>
      </c>
      <c r="EM176" s="4">
        <f t="shared" si="203"/>
        <v>2488.9469979233177</v>
      </c>
      <c r="EN176" s="4">
        <f t="shared" si="204"/>
        <v>1235.8176998253191</v>
      </c>
      <c r="EO176" s="52">
        <v>0</v>
      </c>
      <c r="EP176" s="4">
        <f t="shared" si="205"/>
        <v>84557.323346271311</v>
      </c>
      <c r="EQ176" s="4">
        <f t="shared" si="206"/>
        <v>81073.778165750671</v>
      </c>
      <c r="ER176" s="4">
        <f t="shared" si="207"/>
        <v>59097.041231113304</v>
      </c>
      <c r="ES176" s="4">
        <f t="shared" si="208"/>
        <v>24322.665250344795</v>
      </c>
      <c r="ET176" s="4">
        <f t="shared" si="209"/>
        <v>7270.7852070629569</v>
      </c>
      <c r="EU176" s="4">
        <f t="shared" si="210"/>
        <v>3487.9851421805183</v>
      </c>
      <c r="EV176" s="4">
        <v>0</v>
      </c>
      <c r="EW176" s="4">
        <f t="shared" si="211"/>
        <v>0</v>
      </c>
      <c r="EX176" s="4">
        <f t="shared" si="212"/>
        <v>0</v>
      </c>
      <c r="EY176" s="4">
        <f t="shared" si="213"/>
        <v>0</v>
      </c>
      <c r="EZ176" s="4">
        <f t="shared" si="214"/>
        <v>1228.3468560879267</v>
      </c>
      <c r="FA176" s="4">
        <f t="shared" si="215"/>
        <v>609.53603867357651</v>
      </c>
      <c r="FB176" s="52">
        <v>0</v>
      </c>
      <c r="FC176" s="4">
        <f t="shared" si="216"/>
        <v>5988.0295402968131</v>
      </c>
      <c r="FD176" s="4">
        <f t="shared" si="217"/>
        <v>5751.8567154497359</v>
      </c>
      <c r="FE176" s="4">
        <f t="shared" si="218"/>
        <v>4215.8554979174869</v>
      </c>
      <c r="FF176" s="4">
        <f t="shared" si="219"/>
        <v>1748.4545744230193</v>
      </c>
      <c r="FG176" s="4">
        <f t="shared" si="220"/>
        <v>525.70084134297031</v>
      </c>
      <c r="FH176" s="4">
        <f t="shared" si="221"/>
        <v>253.24566864940005</v>
      </c>
      <c r="FI176" s="4">
        <v>0</v>
      </c>
      <c r="FJ176" s="4">
        <f t="shared" si="222"/>
        <v>0</v>
      </c>
      <c r="FK176" s="4">
        <f t="shared" si="223"/>
        <v>0</v>
      </c>
      <c r="FL176" s="4">
        <f t="shared" si="224"/>
        <v>0</v>
      </c>
      <c r="FM176" s="4">
        <f t="shared" si="225"/>
        <v>89.894163285194793</v>
      </c>
      <c r="FN176" s="9">
        <f t="shared" si="226"/>
        <v>44.977267260589642</v>
      </c>
      <c r="FO176" s="4">
        <v>0</v>
      </c>
      <c r="FP176" s="4">
        <f t="shared" si="227"/>
        <v>19841.801123757665</v>
      </c>
      <c r="FQ176" s="4">
        <f t="shared" si="228"/>
        <v>19026.189454182328</v>
      </c>
      <c r="FR176" s="4">
        <f t="shared" si="229"/>
        <v>13872.183840530537</v>
      </c>
      <c r="FS176" s="4">
        <f t="shared" si="230"/>
        <v>5710.8125421168825</v>
      </c>
      <c r="FT176" s="4">
        <f t="shared" si="231"/>
        <v>1707.3230245855275</v>
      </c>
      <c r="FU176" s="4">
        <f t="shared" si="232"/>
        <v>819.05694964792031</v>
      </c>
      <c r="FV176" s="4">
        <v>0</v>
      </c>
      <c r="FW176" s="4">
        <f t="shared" si="233"/>
        <v>0</v>
      </c>
      <c r="FX176" s="4">
        <f t="shared" si="234"/>
        <v>0</v>
      </c>
      <c r="FY176" s="4">
        <f t="shared" si="235"/>
        <v>0</v>
      </c>
      <c r="FZ176" s="4">
        <f t="shared" si="236"/>
        <v>288.39324967981622</v>
      </c>
      <c r="GA176" s="4">
        <f t="shared" si="237"/>
        <v>143.04567304223232</v>
      </c>
      <c r="GB176" s="4">
        <v>0</v>
      </c>
      <c r="GC176" s="4">
        <f t="shared" si="238"/>
        <v>9238.5130707601093</v>
      </c>
      <c r="GD176" s="4">
        <f t="shared" si="179"/>
        <v>8703.0580345308008</v>
      </c>
      <c r="GE176" s="4">
        <f t="shared" si="180"/>
        <v>6019.5581713757529</v>
      </c>
      <c r="GF176" s="4">
        <f t="shared" si="181"/>
        <v>2303.367527098047</v>
      </c>
      <c r="GG176" s="4">
        <f t="shared" si="182"/>
        <v>651.18812710155953</v>
      </c>
      <c r="GH176" s="4">
        <f t="shared" si="183"/>
        <v>300.10834931101937</v>
      </c>
      <c r="GI176" s="4">
        <v>0</v>
      </c>
      <c r="GJ176" s="4">
        <f t="shared" si="239"/>
        <v>0</v>
      </c>
      <c r="GK176" s="4">
        <f t="shared" si="240"/>
        <v>0</v>
      </c>
      <c r="GL176" s="4">
        <f t="shared" si="184"/>
        <v>0</v>
      </c>
      <c r="GM176" s="4">
        <f t="shared" si="185"/>
        <v>98.046481370366962</v>
      </c>
      <c r="GN176" s="4">
        <f t="shared" si="186"/>
        <v>44.935171966458569</v>
      </c>
      <c r="GO176" s="52">
        <v>0</v>
      </c>
      <c r="GP176" s="4">
        <f>step*(-'By group'!C$32*Population!C176+'By group'!I$33*Population!I176)</f>
        <v>0</v>
      </c>
      <c r="GQ176" s="4">
        <f>step*(-'By group'!D$32*Population!D176+'By group'!J$33*Population!J176)</f>
        <v>0</v>
      </c>
      <c r="GR176" s="4">
        <f>step*(-'By group'!E$32*Population!E176+'By group'!K$33*Population!K176)</f>
        <v>0</v>
      </c>
      <c r="GS176" s="4">
        <f>step*(-'By group'!F$32*Population!F176+'By group'!L$33*Population!L176)</f>
        <v>-6115.4239597537917</v>
      </c>
      <c r="GT176" s="4">
        <f>step*(-'By group'!G$32*Population!G176+'By group'!M$33*Population!M176)</f>
        <v>-794.80082473163577</v>
      </c>
      <c r="GU176" s="4">
        <f>step*(-'By group'!H$32*Population!H176+'By group'!N$33*Population!N176)</f>
        <v>-695.40899301976049</v>
      </c>
      <c r="GV176" s="46">
        <f t="shared" si="241"/>
        <v>0</v>
      </c>
      <c r="GW176" s="14">
        <f t="shared" si="242"/>
        <v>0</v>
      </c>
      <c r="GX176" s="4">
        <f t="shared" si="243"/>
        <v>0</v>
      </c>
      <c r="GY176" s="4">
        <f t="shared" si="244"/>
        <v>6115.4239597537917</v>
      </c>
      <c r="GZ176" s="4">
        <f t="shared" si="245"/>
        <v>794.80082473163577</v>
      </c>
      <c r="HA176" s="4">
        <f t="shared" si="246"/>
        <v>695.40899301976049</v>
      </c>
      <c r="HB176" s="8">
        <v>0</v>
      </c>
      <c r="HC176" s="4">
        <f>step*(-'By group'!P$32*Population!P176+'By group'!V$33*Population!V176)</f>
        <v>0</v>
      </c>
      <c r="HD176" s="4">
        <f>step*(-'By group'!Q$32*Population!Q176+'By group'!W$33*Population!W176)</f>
        <v>0</v>
      </c>
      <c r="HE176" s="4">
        <f>step*(-'By group'!R$32*Population!R176+'By group'!X$33*Population!X176)</f>
        <v>0</v>
      </c>
      <c r="HF176" s="4">
        <f>step*(-'By group'!S$32*Population!S176+'By group'!Y$33*Population!Y176)</f>
        <v>-3021.2191754875153</v>
      </c>
      <c r="HG176" s="4">
        <f>step*(-'By group'!T$32*Population!T176+'By group'!Z$33*Population!Z176)</f>
        <v>-392.8290090993155</v>
      </c>
      <c r="HH176" s="4">
        <f>step*(-'By group'!U$32*Population!U176+'By group'!AA$33*Population!AA176)</f>
        <v>-343.54422913130003</v>
      </c>
      <c r="HI176" s="14">
        <f t="shared" si="247"/>
        <v>0</v>
      </c>
      <c r="HJ176" s="46">
        <f t="shared" si="248"/>
        <v>0</v>
      </c>
      <c r="HK176" s="4">
        <f t="shared" si="249"/>
        <v>0</v>
      </c>
      <c r="HL176" s="4">
        <f t="shared" si="250"/>
        <v>3021.2191754875153</v>
      </c>
      <c r="HM176" s="4">
        <f t="shared" si="251"/>
        <v>392.8290090993155</v>
      </c>
      <c r="HN176" s="9">
        <f t="shared" si="252"/>
        <v>343.54422913130003</v>
      </c>
      <c r="HO176" s="4">
        <v>0</v>
      </c>
      <c r="HP176" s="4">
        <f>step*(-'By group'!AC$32*Population!AC176+'By group'!AI$33*Population!AI176)</f>
        <v>0</v>
      </c>
      <c r="HQ176" s="4">
        <f>step*(-'By group'!AD$32*Population!AD176+'By group'!AJ$33*Population!AJ176)</f>
        <v>0</v>
      </c>
      <c r="HR176" s="4">
        <f>step*(-'By group'!AE$32*Population!AE176+'By group'!AK$33*Population!AK176)</f>
        <v>0</v>
      </c>
      <c r="HS176" s="4">
        <f>step*(-'By group'!AF$32*Population!AF176+'By group'!AL$33*Population!AL176)</f>
        <v>-217.90333902888776</v>
      </c>
      <c r="HT176" s="4">
        <f>step*(-'By group'!AG$32*Population!AG176+'By group'!AM$33*Population!AM176)</f>
        <v>-28.160500099585192</v>
      </c>
      <c r="HU176" s="4">
        <f>step*(-'By group'!AH$32*Population!AH176+'By group'!AN$33*Population!AN176)</f>
        <v>-24.794192703953815</v>
      </c>
      <c r="HV176" s="14">
        <f t="shared" si="253"/>
        <v>0</v>
      </c>
      <c r="HW176" s="46">
        <f t="shared" si="254"/>
        <v>0</v>
      </c>
      <c r="HX176" s="4">
        <f t="shared" si="255"/>
        <v>0</v>
      </c>
      <c r="HY176" s="4">
        <f t="shared" si="256"/>
        <v>217.90333902888776</v>
      </c>
      <c r="HZ176" s="4">
        <f t="shared" si="257"/>
        <v>28.160500099585192</v>
      </c>
      <c r="IA176" s="4">
        <f t="shared" si="258"/>
        <v>24.794192703953815</v>
      </c>
      <c r="IB176" s="8">
        <v>0</v>
      </c>
      <c r="IC176" s="4">
        <f>step*(-'By group'!AP$32*Population!AP176+'By group'!AV$33*Population!AV176)</f>
        <v>0</v>
      </c>
      <c r="ID176" s="4">
        <f>step*(-'By group'!AQ$32*Population!AQ176+'By group'!AW$33*Population!AW176)</f>
        <v>0</v>
      </c>
      <c r="IE176" s="4">
        <f>step*(-'By group'!AR$32*Population!AR176+'By group'!AX$33*Population!AX176)</f>
        <v>0</v>
      </c>
      <c r="IF176" s="4">
        <f>step*(-'By group'!AS$32*Population!AS176+'By group'!AY$33*Population!AY176)</f>
        <v>-709.46488745285569</v>
      </c>
      <c r="IG176" s="4">
        <f>step*(-'By group'!AT$32*Population!AT176+'By group'!AZ$33*Population!AZ176)</f>
        <v>-92.288553408467905</v>
      </c>
      <c r="IH176" s="4">
        <f>step*(-'By group'!AU$32*Population!AU176+'By group'!BA$33*Population!BA176)</f>
        <v>-80.746047333137895</v>
      </c>
      <c r="II176" s="14">
        <f t="shared" si="187"/>
        <v>0</v>
      </c>
      <c r="IJ176" s="4">
        <f t="shared" si="188"/>
        <v>0</v>
      </c>
      <c r="IK176" s="4">
        <f t="shared" si="259"/>
        <v>0</v>
      </c>
      <c r="IL176" s="4">
        <f t="shared" si="260"/>
        <v>709.46488745285569</v>
      </c>
      <c r="IM176" s="4">
        <f t="shared" si="261"/>
        <v>92.288553408467905</v>
      </c>
      <c r="IN176" s="4">
        <f t="shared" si="262"/>
        <v>80.746047333137895</v>
      </c>
      <c r="IO176" s="8">
        <v>0</v>
      </c>
      <c r="IP176" s="4">
        <f>step*(-'By group'!BC$32*Population!BC176+'By group'!BI$33*Population!BI176)</f>
        <v>0</v>
      </c>
      <c r="IQ176" s="4">
        <f>step*(-'By group'!BD$32*Population!BD176+'By group'!BJ$33*Population!BJ176)</f>
        <v>0</v>
      </c>
      <c r="IR176" s="4">
        <f>step*(-'By group'!BE$32*Population!BE176+'By group'!BK$33*Population!BK176)</f>
        <v>0</v>
      </c>
      <c r="IS176" s="4">
        <f>step*(-'By group'!BF$32*Population!BF176+'By group'!BL$33*Population!BL176)</f>
        <v>-276.57082286559626</v>
      </c>
      <c r="IT176" s="4">
        <f>step*(-'By group'!BG$32*Population!BG176+'By group'!BM$33*Population!BM176)</f>
        <v>-37.554083878974595</v>
      </c>
      <c r="IU176" s="4">
        <f>step*(-'By group'!BH$32*Population!BH176+'By group'!BN$33*Population!BN176)</f>
        <v>-30.733362047282778</v>
      </c>
      <c r="IV176" s="14">
        <f t="shared" si="189"/>
        <v>0</v>
      </c>
      <c r="IW176" s="4">
        <f t="shared" si="190"/>
        <v>0</v>
      </c>
      <c r="IX176" s="4">
        <f t="shared" si="191"/>
        <v>0</v>
      </c>
      <c r="IY176" s="4">
        <f t="shared" si="192"/>
        <v>276.57082286559626</v>
      </c>
      <c r="IZ176" s="4">
        <f t="shared" si="193"/>
        <v>37.554083878974595</v>
      </c>
      <c r="JA176" s="4">
        <f t="shared" si="194"/>
        <v>30.733362047282778</v>
      </c>
      <c r="JB176" s="75">
        <f>step*(+prop_idu_male*'By group'!BB$9*Population!BB176-'By group'!B$8*Population!B176)</f>
        <v>-1196.2144167821411</v>
      </c>
      <c r="JC176" s="46">
        <f>step*(+prop_idu_male*'By group'!BC$9*Population!BC176-'By group'!C$8*Population!C176)</f>
        <v>-7.151605818461614</v>
      </c>
      <c r="JD176" s="46">
        <f>step*(+prop_idu_male*'By group'!BD$9*Population!BD176-'By group'!D$8*Population!D176)</f>
        <v>-21.016780894984098</v>
      </c>
      <c r="JE176" s="46">
        <f>step*(+prop_idu_male*'By group'!BE$9*Population!BE176-'By group'!E$8*Population!E176)</f>
        <v>-21.846754628720241</v>
      </c>
      <c r="JF176" s="46">
        <f>step*(+prop_idu_male*'By group'!BF$9*Population!BF176-'By group'!F$8*Population!F176)</f>
        <v>-6.5784717061935796</v>
      </c>
      <c r="JG176" s="46">
        <f>step*(+prop_idu_male*'By group'!BG$9*Population!BG176-'By group'!G$8*Population!G176)</f>
        <v>-1.268657666975006</v>
      </c>
      <c r="JH176" s="46">
        <f>step*(+prop_idu_male*'By group'!BH$9*Population!BH176-'By group'!H$8*Population!H176)</f>
        <v>-1.0757409168225387</v>
      </c>
      <c r="JI176" s="46">
        <f>step*(+prop_idu_male*'By group'!BI$9*Population!BI176-'By group'!I$8*Population!I176)</f>
        <v>0</v>
      </c>
      <c r="JJ176" s="46">
        <f>step*(+prop_idu_male*'By group'!BJ$9*Population!BJ176-'By group'!J$8*Population!J176)</f>
        <v>0</v>
      </c>
      <c r="JK176" s="46">
        <f>step*(+prop_idu_male*'By group'!BK$9*Population!BK176-'By group'!K$8*Population!K176)</f>
        <v>0</v>
      </c>
      <c r="JL176" s="46">
        <f>step*(+prop_idu_male*'By group'!BL$9*Population!BL176-'By group'!L$8*Population!L176)</f>
        <v>-2.2536354426344372</v>
      </c>
      <c r="JM176" s="46">
        <f>step*(+prop_idu_male*'By group'!BM$9*Population!BM176-'By group'!M$8*Population!M176)</f>
        <v>-1.1279732871058183</v>
      </c>
      <c r="JN176" s="46">
        <f>step*(+prop_idu_male*'By group'!BN$9*Population!BN176-'By group'!N$8*Population!N176)</f>
        <v>-0.90818398543251355</v>
      </c>
      <c r="JO176" s="45">
        <f>step*(+(1-prop_idu_male)*'By group'!BB$9*Population!BB176-'By group'!O$8*Population!O176-'By group'!O$6*Population!O176+'By group'!AB$7*Population!AB176)</f>
        <v>-8954.7883412908905</v>
      </c>
      <c r="JP176" s="46">
        <f>step*(+(1-prop_idu_male)*'By group'!BC$9*Population!BC176-'By group'!P$8*Population!P176-'By group'!P$6*Population!P176+'By group'!AC$7*Population!AC176)</f>
        <v>-13.73508882835247</v>
      </c>
      <c r="JQ176" s="46">
        <f>step*(+(1-prop_idu_male)*'By group'!BD$9*Population!BD176-'By group'!Q$8*Population!Q176-'By group'!Q$6*Population!Q176+'By group'!AD$7*Population!AD176)</f>
        <v>-39.854955763818658</v>
      </c>
      <c r="JR176" s="46">
        <f>step*(+(1-prop_idu_male)*'By group'!BE$9*Population!BE176-'By group'!R$8*Population!R176-'By group'!R$6*Population!R176+'By group'!AE$7*Population!AE176)</f>
        <v>-40.726953757501867</v>
      </c>
      <c r="JS176" s="46">
        <f>step*(+(1-prop_idu_male)*'By group'!BF$9*Population!BF176-'By group'!S$8*Population!S176-'By group'!S$6*Population!S176+'By group'!AF$7*Population!AF176)</f>
        <v>-12.10987075301562</v>
      </c>
      <c r="JT176" s="46">
        <f>step*(+(1-prop_idu_male)*'By group'!BG$9*Population!BG176-'By group'!T$8*Population!T176-'By group'!T$6*Population!T176+'By group'!AG$7*Population!AG176)</f>
        <v>-2.3147095106414022</v>
      </c>
      <c r="JU176" s="46">
        <f>step*(+(1-prop_idu_male)*'By group'!BH$9*Population!BH176-'By group'!U$8*Population!U176-'By group'!U$6*Population!U176+'By group'!AH$7*Population!AH176)</f>
        <v>-1.9331114757615584</v>
      </c>
      <c r="JV176" s="46">
        <f>step*(+(1-prop_idu_male)*'By group'!BI$9*Population!BI176-'By group'!V$8*Population!V176-'By group'!V$6*Population!V176+'By group'!AI$7*Population!AI176)</f>
        <v>0</v>
      </c>
      <c r="JW176" s="46">
        <f>step*(+(1-prop_idu_male)*'By group'!BJ$9*Population!BJ176-'By group'!W$8*Population!W176-'By group'!W$6*Population!W176+'By group'!AJ$7*Population!AJ176)</f>
        <v>0</v>
      </c>
      <c r="JX176" s="46">
        <f>step*(+(1-prop_idu_male)*'By group'!BK$9*Population!BK176-'By group'!X$8*Population!X176-'By group'!X$6*Population!X176+'By group'!AK$7*Population!AK176)</f>
        <v>0</v>
      </c>
      <c r="JY176" s="46">
        <f>step*(+(1-prop_idu_male)*'By group'!BL$9*Population!BL176-'By group'!Y$8*Population!Y176-'By group'!Y$6*Population!Y176+'By group'!AL$7*Population!AL176)</f>
        <v>-4.0448919395335263</v>
      </c>
      <c r="JZ176" s="46">
        <f>step*(+(1-prop_idu_male)*'By group'!BM$9*Population!BM176-'By group'!Z$8*Population!Z176-'By group'!Z$6*Population!Z176+'By group'!AM$7*Population!AM176)</f>
        <v>-1.9909278045056782</v>
      </c>
      <c r="KA176" s="76">
        <f>step*(+(1-prop_idu_male)*'By group'!BN$9*Population!BN176-'By group'!AA$8*Population!AA176-'By group'!AA$6*Population!AA176+'By group'!AN$7*Population!AN176)</f>
        <v>-1.5729030485370388</v>
      </c>
      <c r="KB176" s="46">
        <f>step*(+'By group'!O$6*Population!O176-'By group'!AB$7*Population!AB176)</f>
        <v>7662.7179471487625</v>
      </c>
      <c r="KC176" s="46">
        <f>step*(+'By group'!P$6*Population!P176-'By group'!AC$7*Population!AC176)</f>
        <v>9.9424916611008598</v>
      </c>
      <c r="KD176" s="46">
        <f>step*(+'By group'!Q$6*Population!Q176-'By group'!AD$7*Population!AD176)</f>
        <v>28.757894498161086</v>
      </c>
      <c r="KE176" s="46">
        <f>step*(+'By group'!R$6*Population!R176-'By group'!AE$7*Population!AE176)</f>
        <v>29.256631390458885</v>
      </c>
      <c r="KF176" s="46">
        <f>step*(+'By group'!S$6*Population!S176-'By group'!AF$7*Population!AF176)</f>
        <v>8.6698345876146092</v>
      </c>
      <c r="KG176" s="46">
        <f>step*(+'By group'!T$6*Population!T176-'By group'!AG$7*Population!AG176)</f>
        <v>1.6531254841226208</v>
      </c>
      <c r="KH176" s="46">
        <f>step*(+'By group'!U$6*Population!U176-'By group'!AH$7*Population!AH176)</f>
        <v>1.374666558110675</v>
      </c>
      <c r="KI176" s="46">
        <f>step*(+'By group'!V$6*Population!V176-'By group'!AI$7*Population!AI176)</f>
        <v>0</v>
      </c>
      <c r="KJ176" s="46">
        <f>step*(+'By group'!W$6*Population!W176-'By group'!AJ$7*Population!AJ176)</f>
        <v>0</v>
      </c>
      <c r="KK176" s="46">
        <f>step*(+'By group'!X$6*Population!X176-'By group'!AK$7*Population!AK176)</f>
        <v>0</v>
      </c>
      <c r="KL176" s="46">
        <f>step*(+'By group'!Y$6*Population!Y176-'By group'!AL$7*Population!AL176)</f>
        <v>2.8753729722678196</v>
      </c>
      <c r="KM176" s="46">
        <f>step*(+'By group'!Z$6*Population!Z176-'By group'!AM$7*Population!AM176)</f>
        <v>1.4083528690119769</v>
      </c>
      <c r="KN176" s="46">
        <f>step*(+'By group'!AA$6*Population!AA176-'By group'!AN$7*Population!AN176)</f>
        <v>1.1062216370411322</v>
      </c>
      <c r="KO176" s="45">
        <v>0</v>
      </c>
      <c r="KP176" s="46">
        <v>0</v>
      </c>
      <c r="KQ176" s="46">
        <v>0</v>
      </c>
      <c r="KR176" s="46">
        <v>0</v>
      </c>
      <c r="KS176" s="46">
        <v>0</v>
      </c>
      <c r="KT176" s="46">
        <v>0</v>
      </c>
      <c r="KU176" s="46">
        <v>0</v>
      </c>
      <c r="KV176" s="46">
        <v>0</v>
      </c>
      <c r="KW176" s="46">
        <v>0</v>
      </c>
      <c r="KX176" s="46">
        <v>0</v>
      </c>
      <c r="KY176" s="46">
        <v>0</v>
      </c>
      <c r="KZ176" s="46">
        <v>0</v>
      </c>
      <c r="LA176" s="46">
        <v>0</v>
      </c>
      <c r="LB176" s="188">
        <f>step*(-'By group'!BB$9*Population!BB176+'By group'!B$8*Population!B176+'By group'!O$8*Population!O176)</f>
        <v>2488.2848109242682</v>
      </c>
      <c r="LC176" s="189">
        <f>step*(-'By group'!BC$9*Population!BC176+'By group'!C$8*Population!C176+'By group'!P$8*Population!P176)</f>
        <v>10.944202985713222</v>
      </c>
      <c r="LD176" s="189">
        <f>step*(-'By group'!BD$9*Population!BD176+'By group'!D$8*Population!D176+'By group'!Q$8*Population!Q176)</f>
        <v>32.113842160641667</v>
      </c>
      <c r="LE176" s="189">
        <f>step*(-'By group'!BE$9*Population!BE176+'By group'!E$8*Population!E176+'By group'!R$8*Population!R176)</f>
        <v>33.317076995763223</v>
      </c>
      <c r="LF176" s="189">
        <f>step*(-'By group'!BF$9*Population!BF176+'By group'!F$8*Population!F176+'By group'!S$8*Population!S176)</f>
        <v>10.01850787159459</v>
      </c>
      <c r="LG176" s="189">
        <f>step*(-'By group'!BG$9*Population!BG176+'By group'!G$8*Population!G176+'By group'!T$8*Population!T176)</f>
        <v>1.9302416934937874</v>
      </c>
      <c r="LH176" s="189">
        <f>step*(-'By group'!BH$9*Population!BH176+'By group'!H$8*Population!H176+'By group'!U$8*Population!U176)</f>
        <v>1.6341858344734224</v>
      </c>
      <c r="LI176" s="189">
        <f>step*(-'By group'!BI$9*Population!BI176+'By group'!I$8*Population!I176+'By group'!V$8*Population!V176)</f>
        <v>0</v>
      </c>
      <c r="LJ176" s="189">
        <f>step*(-'By group'!BJ$9*Population!BJ176+'By group'!J$8*Population!J176+'By group'!W$8*Population!W176)</f>
        <v>0</v>
      </c>
      <c r="LK176" s="189">
        <f>step*(-'By group'!BK$9*Population!BK176+'By group'!K$8*Population!K176+'By group'!X$8*Population!X176)</f>
        <v>0</v>
      </c>
      <c r="LL176" s="189">
        <f>step*(-'By group'!BL$9*Population!BL176+'By group'!L$8*Population!L176+'By group'!Y$8*Population!Y176)</f>
        <v>3.4231544099001434</v>
      </c>
      <c r="LM176" s="189">
        <f>step*(-'By group'!BM$9*Population!BM176+'By group'!M$8*Population!M176+'By group'!Z$8*Population!Z176)</f>
        <v>1.7105482225995199</v>
      </c>
      <c r="LN176" s="189">
        <f>step*(-'By group'!BN$9*Population!BN176+'By group'!N$8*Population!N176+'By group'!AA$8*Population!AA176)</f>
        <v>1.3748653969284201</v>
      </c>
    </row>
    <row r="177" spans="1:326" x14ac:dyDescent="0.25">
      <c r="A177">
        <f t="shared" si="263"/>
        <v>86.5</v>
      </c>
      <c r="B177" s="52">
        <f>step*((-'By group'!B$4-'By group'!B$5-'By group'!B$22)*Population!B177+'By group'!B$3*Population!$BO177)</f>
        <v>239654.02554595622</v>
      </c>
      <c r="C177" s="4">
        <f>step*((-'By group'!C$4-'By group'!C$5-'By group'!C$22)*Population!C177+'By group'!C$3*Population!$BO177)</f>
        <v>-6575.0956790445452</v>
      </c>
      <c r="D177" s="4">
        <f>step*((-'By group'!D$4-'By group'!D$5-'By group'!D$22)*Population!D177+'By group'!D$3*Population!$BO177)</f>
        <v>-43151.388053295414</v>
      </c>
      <c r="E177" s="4">
        <f>step*((-'By group'!E$4-'By group'!E$5-'By group'!E$22)*Population!E177+'By group'!E$3*Population!$BO177)</f>
        <v>-69103.03279353735</v>
      </c>
      <c r="F177" s="4">
        <f>step*((-'By group'!F$4-'By group'!F$5-'By group'!F$22)*Population!F177+'By group'!F$3*Population!$BO177)</f>
        <v>-28045.925232907288</v>
      </c>
      <c r="G177" s="4">
        <f>step*((-'By group'!G$4-'By group'!G$5-'By group'!G$22)*Population!G177+'By group'!G$3*Population!$BO177)</f>
        <v>-6800.0073879369847</v>
      </c>
      <c r="H177" s="4">
        <f>step*((-'By group'!H$4-'By group'!H$5-'By group'!H$22)*Population!H177+'By group'!H$3*Population!$BO177)</f>
        <v>-6318.0291005043819</v>
      </c>
      <c r="I177" s="4">
        <f>step*((-'By group'!I$4-'By group'!I$5-'By group'!I$22)*Population!I177+'By group'!I$3*Population!$BO177)</f>
        <v>0</v>
      </c>
      <c r="J177" s="4">
        <f>step*((-'By group'!J$4-'By group'!J$5-'By group'!J$22)*Population!J177+'By group'!J$3*Population!$BO177)</f>
        <v>0</v>
      </c>
      <c r="K177" s="4">
        <f>step*((-'By group'!K$4-'By group'!K$5-'By group'!K$22)*Population!K177+'By group'!K$3*Population!$BO177)</f>
        <v>0</v>
      </c>
      <c r="L177" s="4">
        <f>step*((-'By group'!L$4-'By group'!L$5-'By group'!L$22)*Population!L177+'By group'!L$3*Population!$BO177)</f>
        <v>-3494.304624143308</v>
      </c>
      <c r="M177" s="4">
        <f>step*((-'By group'!M$4-'By group'!M$5-'By group'!M$22)*Population!M177+'By group'!M$3*Population!$BO177)</f>
        <v>-1982.8678261062721</v>
      </c>
      <c r="N177" s="4">
        <f>step*((-'By group'!N$4-'By group'!N$5-'By group'!N$22)*Population!N177+'By group'!N$3*Population!$BO177)</f>
        <v>-1879.9637473720898</v>
      </c>
      <c r="O177" s="8">
        <f>step*((-'By group'!O$4-'By group'!O$5-'By group'!O$22)*Population!O177+'By group'!O$3*Population!$BO177)</f>
        <v>166031.94961620064</v>
      </c>
      <c r="P177" s="4">
        <f>step*((-'By group'!P$4-'By group'!P$5-'By group'!P$22)*Population!P177+'By group'!P$3*Population!$BO177)</f>
        <v>-3252.0254852325174</v>
      </c>
      <c r="Q177" s="4">
        <f>step*((-'By group'!Q$4-'By group'!Q$5-'By group'!Q$22)*Population!Q177+'By group'!Q$3*Population!$BO177)</f>
        <v>-21334.510085411337</v>
      </c>
      <c r="R177" s="4">
        <f>step*((-'By group'!R$4-'By group'!R$5-'By group'!R$22)*Population!R177+'By group'!R$3*Population!$BO177)</f>
        <v>-34147.19982519668</v>
      </c>
      <c r="S177" s="4">
        <f>step*((-'By group'!S$4-'By group'!S$5-'By group'!S$22)*Population!S177+'By group'!S$3*Population!$BO177)</f>
        <v>-13853.263123107739</v>
      </c>
      <c r="T177" s="4">
        <f>step*((-'By group'!T$4-'By group'!T$5-'By group'!T$22)*Population!T177+'By group'!T$3*Population!$BO177)</f>
        <v>-3357.8714828403022</v>
      </c>
      <c r="U177" s="4">
        <f>step*((-'By group'!U$4-'By group'!U$5-'By group'!U$22)*Population!U177+'By group'!U$3*Population!$BO177)</f>
        <v>-3118.2388677789045</v>
      </c>
      <c r="V177" s="4">
        <f>step*((-'By group'!V$4-'By group'!V$5-'By group'!V$22)*Population!V177+'By group'!V$3*Population!$BO177)</f>
        <v>0</v>
      </c>
      <c r="W177" s="4">
        <f>step*((-'By group'!W$4-'By group'!W$5-'By group'!W$22)*Population!W177+'By group'!W$3*Population!$BO177)</f>
        <v>0</v>
      </c>
      <c r="X177" s="4">
        <f>step*((-'By group'!X$4-'By group'!X$5-'By group'!X$22)*Population!X177+'By group'!X$3*Population!$BO177)</f>
        <v>0</v>
      </c>
      <c r="Y177" s="4">
        <f>step*((-'By group'!Y$4-'By group'!Y$5-'By group'!Y$22)*Population!Y177+'By group'!Y$3*Population!$BO177)</f>
        <v>-1724.5255265486844</v>
      </c>
      <c r="Z177" s="4">
        <f>step*((-'By group'!Z$4-'By group'!Z$5-'By group'!Z$22)*Population!Z177+'By group'!Z$3*Population!$BO177)</f>
        <v>-978.00896082423765</v>
      </c>
      <c r="AA177" s="4">
        <f>step*((-'By group'!AA$4-'By group'!AA$5-'By group'!AA$22)*Population!AA177+'By group'!AA$3*Population!$BO177)</f>
        <v>-926.59216823886766</v>
      </c>
      <c r="AB177" s="8">
        <f>step*((-'By group'!AB$4-'By group'!AB$5-'By group'!AB$22)*Population!AB177+'By group'!AB$3*Population!$BO177)</f>
        <v>-1570.4606587756277</v>
      </c>
      <c r="AC177" s="4">
        <f>step*((-'By group'!AC$4-'By group'!AC$5-'By group'!AC$22)*Population!AC177+'By group'!AC$3*Population!$BO177)</f>
        <v>-230.715910533597</v>
      </c>
      <c r="AD177" s="4">
        <f>step*((-'By group'!AD$4-'By group'!AD$5-'By group'!AD$22)*Population!AD177+'By group'!AD$3*Population!$BO177)</f>
        <v>-1521.9425812005054</v>
      </c>
      <c r="AE177" s="4">
        <f>step*((-'By group'!AE$4-'By group'!AE$5-'By group'!AE$22)*Population!AE177+'By group'!AE$3*Population!$BO177)</f>
        <v>-2454.6713652892045</v>
      </c>
      <c r="AF177" s="4">
        <f>step*((-'By group'!AF$4-'By group'!AF$5-'By group'!AF$22)*Population!AF177+'By group'!AF$3*Population!$BO177)</f>
        <v>-1001.6224382681987</v>
      </c>
      <c r="AG177" s="4">
        <f>step*((-'By group'!AG$4-'By group'!AG$5-'By group'!AG$22)*Population!AG177+'By group'!AG$3*Population!$BO177)</f>
        <v>-243.79551138534808</v>
      </c>
      <c r="AH177" s="4">
        <f>step*((-'By group'!AH$4-'By group'!AH$5-'By group'!AH$22)*Population!AH177+'By group'!AH$3*Population!$BO177)</f>
        <v>-228.06057226447246</v>
      </c>
      <c r="AI177" s="4">
        <f>step*((-'By group'!AI$4-'By group'!AI$5-'By group'!AI$22)*Population!AI177+'By group'!AI$3*Population!$BO177)</f>
        <v>0</v>
      </c>
      <c r="AJ177" s="4">
        <f>step*((-'By group'!AJ$4-'By group'!AJ$5-'By group'!AJ$22)*Population!AJ177+'By group'!AJ$3*Population!$BO177)</f>
        <v>0</v>
      </c>
      <c r="AK177" s="4">
        <f>step*((-'By group'!AK$4-'By group'!AK$5-'By group'!AK$22)*Population!AK177+'By group'!AK$3*Population!$BO177)</f>
        <v>0</v>
      </c>
      <c r="AL177" s="4">
        <f>step*((-'By group'!AL$4-'By group'!AL$5-'By group'!AL$22)*Population!AL177+'By group'!AL$3*Population!$BO177)</f>
        <v>-126.20411900744087</v>
      </c>
      <c r="AM177" s="4">
        <f>step*((-'By group'!AM$4-'By group'!AM$5-'By group'!AM$22)*Population!AM177+'By group'!AM$3*Population!$BO177)</f>
        <v>-72.165397327044147</v>
      </c>
      <c r="AN177" s="4">
        <f>step*((-'By group'!AN$4-'By group'!AN$5-'By group'!AN$22)*Population!AN177+'By group'!AN$3*Population!$BO177)</f>
        <v>-69.034293884747868</v>
      </c>
      <c r="AO177" s="8">
        <f>step*((-'By group'!AO$4-'By group'!AO$5-'By group'!AO$22)*Population!AO177+'By group'!AO$3*Population!$BO177)</f>
        <v>22343.589053857977</v>
      </c>
      <c r="AP177" s="4">
        <f>step*((-'By group'!AP$4-'By group'!AP$5-'By group'!AP$22)*Population!AP177+'By group'!AP$3*Population!$BO177)</f>
        <v>-763.23014182361487</v>
      </c>
      <c r="AQ177" s="4">
        <f>step*((-'By group'!AQ$4-'By group'!AQ$5-'By group'!AQ$22)*Population!AQ177+'By group'!AQ$3*Population!$BO177)</f>
        <v>-5008.3879313864654</v>
      </c>
      <c r="AR177" s="4">
        <f>step*((-'By group'!AR$4-'By group'!AR$5-'By group'!AR$22)*Population!AR177+'By group'!AR$3*Population!$BO177)</f>
        <v>-8018.4102824866386</v>
      </c>
      <c r="AS177" s="4">
        <f>step*((-'By group'!AS$4-'By group'!AS$5-'By group'!AS$22)*Population!AS177+'By group'!AS$3*Population!$BO177)</f>
        <v>-3253.4348145520412</v>
      </c>
      <c r="AT177" s="4">
        <f>step*((-'By group'!AT$4-'By group'!AT$5-'By group'!AT$22)*Population!AT177+'By group'!AT$3*Population!$BO177)</f>
        <v>-788.61855563011613</v>
      </c>
      <c r="AU177" s="4">
        <f>step*((-'By group'!AU$4-'By group'!AU$5-'By group'!AU$22)*Population!AU177+'By group'!AU$3*Population!$BO177)</f>
        <v>-732.23680218854622</v>
      </c>
      <c r="AV177" s="4">
        <f>step*((-'By group'!AV$4-'By group'!AV$5-'By group'!AV$22)*Population!AV177+'By group'!AV$3*Population!$BO177)</f>
        <v>0</v>
      </c>
      <c r="AW177" s="4">
        <f>step*((-'By group'!AW$4-'By group'!AW$5-'By group'!AW$22)*Population!AW177+'By group'!AW$3*Population!$BO177)</f>
        <v>0</v>
      </c>
      <c r="AX177" s="4">
        <f>step*((-'By group'!AX$4-'By group'!AX$5-'By group'!AX$22)*Population!AX177+'By group'!AX$3*Population!$BO177)</f>
        <v>0</v>
      </c>
      <c r="AY177" s="4">
        <f>step*((-'By group'!AY$4-'By group'!AY$5-'By group'!AY$22)*Population!AY177+'By group'!AY$3*Population!$BO177)</f>
        <v>-404.96302572723351</v>
      </c>
      <c r="AZ177" s="4">
        <f>step*((-'By group'!AZ$4-'By group'!AZ$5-'By group'!AZ$22)*Population!AZ177+'By group'!AZ$3*Population!$BO177)</f>
        <v>-229.57412112185008</v>
      </c>
      <c r="BA177" s="4">
        <f>step*((-'By group'!BA$4-'By group'!BA$5-'By group'!BA$22)*Population!BA177+'By group'!BA$3*Population!$BO177)</f>
        <v>-217.27852189005461</v>
      </c>
      <c r="BB177" s="8">
        <f>step*((-'By group'!BB$4-'By group'!BB$5-'By group'!BB$22)*Population!BB177+'By group'!BB$3*Population!$BO177)</f>
        <v>6895.7250620180366</v>
      </c>
      <c r="BC177" s="4">
        <f>step*((-'By group'!BC$4-'By group'!BC$5-'By group'!BC$22)*Population!BC177+'By group'!BC$3*Population!$BO177)</f>
        <v>-523.63642750043857</v>
      </c>
      <c r="BD177" s="4">
        <f>step*((-'By group'!BD$4-'By group'!BD$5-'By group'!BD$22)*Population!BD177+'By group'!BD$3*Population!$BO177)</f>
        <v>-2655.9764874954712</v>
      </c>
      <c r="BE177" s="4">
        <f>step*((-'By group'!BE$4-'By group'!BE$5-'By group'!BE$22)*Population!BE177+'By group'!BE$3*Population!$BO177)</f>
        <v>-3695.6471918235302</v>
      </c>
      <c r="BF177" s="4">
        <f>step*((-'By group'!BF$4-'By group'!BF$5-'By group'!BF$22)*Population!BF177+'By group'!BF$3*Population!$BO177)</f>
        <v>-1371.302790712009</v>
      </c>
      <c r="BG177" s="4">
        <f>step*((-'By group'!BG$4-'By group'!BG$5-'By group'!BG$22)*Population!BG177+'By group'!BG$3*Population!$BO177)</f>
        <v>-312.98192888707598</v>
      </c>
      <c r="BH177" s="4">
        <f>step*((-'By group'!BH$4-'By group'!BH$5-'By group'!BH$22)*Population!BH177+'By group'!BH$3*Population!$BO177)</f>
        <v>-269.13314761818253</v>
      </c>
      <c r="BI177" s="4">
        <f>step*((-'By group'!BI$4-'By group'!BI$5-'By group'!BI$22)*Population!BI177+'By group'!BI$3*Population!$BO177)</f>
        <v>0</v>
      </c>
      <c r="BJ177" s="4">
        <f>step*((-'By group'!BJ$4-'By group'!BJ$5-'By group'!BJ$22)*Population!BJ177+'By group'!BJ$3*Population!$BO177)</f>
        <v>0</v>
      </c>
      <c r="BK177" s="4">
        <f>step*((-'By group'!BK$4-'By group'!BK$5-'By group'!BK$22)*Population!BK177+'By group'!BK$3*Population!$BO177)</f>
        <v>0</v>
      </c>
      <c r="BL177" s="4">
        <f>step*((-'By group'!BL$4-'By group'!BL$5-'By group'!BL$22)*Population!BL177+'By group'!BL$3*Population!$BO177)</f>
        <v>-176.97541111612273</v>
      </c>
      <c r="BM177" s="4">
        <f>step*((-'By group'!BM$4-'By group'!BM$5-'By group'!BM$22)*Population!BM177+'By group'!BM$3*Population!$BO177)</f>
        <v>-90.120903690173648</v>
      </c>
      <c r="BN177" s="4">
        <f>step*((-'By group'!BN$4-'By group'!BN$5-'By group'!BN$22)*Population!BN177+'By group'!BN$3*Population!$BO177)</f>
        <v>-75.428124143006727</v>
      </c>
      <c r="BO177" s="71">
        <f>-step*SUM(SCR!B177:N177)*Population!B177</f>
        <v>-171418.79241469115</v>
      </c>
      <c r="BP177" s="4">
        <f>step*-SUM('By group'!C$11:C$21)*Population!C177</f>
        <v>-164377.39197611363</v>
      </c>
      <c r="BQ177" s="4">
        <f>step*-SUM('By group'!D$11:D$21)*Population!D177</f>
        <v>-119864.96681470949</v>
      </c>
      <c r="BR177" s="4">
        <f>step*-SUM('By group'!E$11:E$21)*Population!E177</f>
        <v>-49359.309138240962</v>
      </c>
      <c r="BS177" s="4">
        <f>step*-SUM('By group'!F$11:F$21)*Population!F177</f>
        <v>-14761.01328047752</v>
      </c>
      <c r="BT177" s="4">
        <f>step*-SUM('By group'!G$11:G$21)*Population!G177</f>
        <v>-7083.341029101025</v>
      </c>
      <c r="BU177" s="4">
        <f>step*-SUM('By group'!H$11:H$21)*Population!H177</f>
        <v>0</v>
      </c>
      <c r="BV177" s="4">
        <f>step*-SUM('By group'!I$11:I$21)*Population!I177</f>
        <v>0</v>
      </c>
      <c r="BW177" s="4">
        <f>step*-SUM('By group'!J$11:J$21)*Population!J177</f>
        <v>0</v>
      </c>
      <c r="BX177" s="4">
        <f>step*-SUM('By group'!K$11:K$21)*Population!K177</f>
        <v>0</v>
      </c>
      <c r="BY177" s="4">
        <f>step*-SUM('By group'!L$11:L$21)*Population!L177</f>
        <v>-2495.9318743880772</v>
      </c>
      <c r="BZ177" s="4">
        <f>step*-SUM('By group'!M$11:M$21)*Population!M177</f>
        <v>-1239.2923913164202</v>
      </c>
      <c r="CA177" s="4">
        <f>step*-SUM('By group'!N$11:N$21)*Population!N177</f>
        <v>0</v>
      </c>
      <c r="CB177" s="13">
        <f>-step*SUM(SCR!O177:AA177)*Population!O177</f>
        <v>-84793.877557068001</v>
      </c>
      <c r="CC177" s="4">
        <f>step*-SUM('By group'!P$11:P$21)*Population!P177</f>
        <v>-81300.637130812931</v>
      </c>
      <c r="CD177" s="4">
        <f>step*-SUM('By group'!Q$11:Q$21)*Population!Q177</f>
        <v>-59262.528015031494</v>
      </c>
      <c r="CE177" s="4">
        <f>step*-SUM('By group'!R$11:R$21)*Population!R177</f>
        <v>-24390.857017997627</v>
      </c>
      <c r="CF177" s="4">
        <f>step*-SUM('By group'!S$11:S$21)*Population!S177</f>
        <v>-7291.1911174251263</v>
      </c>
      <c r="CG177" s="4">
        <f>step*-SUM('By group'!T$11:T$21)*Population!T177</f>
        <v>-3497.7827946253146</v>
      </c>
      <c r="CH177" s="4">
        <f>step*-SUM('By group'!U$11:U$21)*Population!U177</f>
        <v>0</v>
      </c>
      <c r="CI177" s="4">
        <f>step*-SUM('By group'!V$11:V$21)*Population!V177</f>
        <v>0</v>
      </c>
      <c r="CJ177" s="4">
        <f>step*-SUM('By group'!W$11:W$21)*Population!W177</f>
        <v>0</v>
      </c>
      <c r="CK177" s="4">
        <f>step*-SUM('By group'!X$11:X$21)*Population!X177</f>
        <v>0</v>
      </c>
      <c r="CL177" s="4">
        <f>step*-SUM('By group'!Y$11:Y$21)*Population!Y177</f>
        <v>-1231.8039475347746</v>
      </c>
      <c r="CM177" s="4">
        <f>step*-SUM('By group'!Z$11:Z$21)*Population!Z177</f>
        <v>-611.25560051514856</v>
      </c>
      <c r="CN177" s="4">
        <f>step*-SUM('By group'!AA$11:AA$21)*Population!AA177</f>
        <v>0</v>
      </c>
      <c r="CO177" s="13">
        <f>-step*SUM(SCR!AB177:AN177)*Population!AB177</f>
        <v>-6004.7269767283042</v>
      </c>
      <c r="CP177" s="4">
        <f>step*-SUM('By group'!AC$11:AC$21)*Population!AC177</f>
        <v>-5767.8977633399245</v>
      </c>
      <c r="CQ177" s="4">
        <f>step*-SUM('By group'!AD$11:AD$21)*Population!AD177</f>
        <v>-4227.6182811125154</v>
      </c>
      <c r="CR177" s="4">
        <f>step*-SUM('By group'!AE$11:AE$21)*Population!AE177</f>
        <v>-1753.336689492289</v>
      </c>
      <c r="CS177" s="4">
        <f>step*-SUM('By group'!AF$11:AF$21)*Population!AF177</f>
        <v>-527.16970435168355</v>
      </c>
      <c r="CT177" s="4">
        <f>step*-SUM('By group'!AG$11:AG$21)*Population!AG177</f>
        <v>-253.95365769307091</v>
      </c>
      <c r="CU177" s="4">
        <f>step*-SUM('By group'!AH$11:AH$21)*Population!AH177</f>
        <v>0</v>
      </c>
      <c r="CV177" s="4">
        <f>step*-SUM('By group'!AI$11:AI$21)*Population!AI177</f>
        <v>0</v>
      </c>
      <c r="CW177" s="4">
        <f>step*-SUM('By group'!AJ$11:AJ$21)*Population!AJ177</f>
        <v>0</v>
      </c>
      <c r="CX177" s="4">
        <f>step*-SUM('By group'!AK$11:AK$21)*Population!AK177</f>
        <v>0</v>
      </c>
      <c r="CY177" s="4">
        <f>step*-SUM('By group'!AL$11:AL$21)*Population!AL177</f>
        <v>-90.145799291029192</v>
      </c>
      <c r="CZ177" s="4">
        <f>step*-SUM('By group'!AM$11:AM$21)*Population!AM177</f>
        <v>-45.103373329402586</v>
      </c>
      <c r="DA177" s="4">
        <f>step*-SUM('By group'!AN$11:AN$21)*Population!AN177</f>
        <v>0</v>
      </c>
      <c r="DB177" s="13">
        <f>-step*SUM(SCR!AO177:BA177)*Population!AO177</f>
        <v>-19898.612660477604</v>
      </c>
      <c r="DC177" s="4">
        <f>step*-SUM('By group'!AP$11:AP$21)*Population!AP177</f>
        <v>-19080.753545590371</v>
      </c>
      <c r="DD177" s="4">
        <f>step*-SUM('By group'!AQ$11:AQ$21)*Population!AQ177</f>
        <v>-13912.188698295737</v>
      </c>
      <c r="DE177" s="4">
        <f>step*-SUM('By group'!AR$11:AR$21)*Population!AR177</f>
        <v>-5727.4359160618842</v>
      </c>
      <c r="DF177" s="4">
        <f>step*-SUM('By group'!AS$11:AS$21)*Population!AS177</f>
        <v>-1712.3341129221271</v>
      </c>
      <c r="DG177" s="4">
        <f>step*-SUM('By group'!AT$11:AT$21)*Population!AT177</f>
        <v>-821.47766211470423</v>
      </c>
      <c r="DH177" s="4">
        <f>step*-SUM('By group'!AU$11:AU$21)*Population!AU177</f>
        <v>0</v>
      </c>
      <c r="DI177" s="4">
        <f>step*-SUM('By group'!AV$11:AV$21)*Population!AV177</f>
        <v>0</v>
      </c>
      <c r="DJ177" s="4">
        <f>step*-SUM('By group'!AW$11:AW$21)*Population!AW177</f>
        <v>0</v>
      </c>
      <c r="DK177" s="4">
        <f>step*-SUM('By group'!AX$11:AX$21)*Population!AX177</f>
        <v>0</v>
      </c>
      <c r="DL177" s="4">
        <f>step*-SUM('By group'!AY$11:AY$21)*Population!AY177</f>
        <v>-289.25930409088107</v>
      </c>
      <c r="DM177" s="4">
        <f>step*-SUM('By group'!AZ$11:AZ$21)*Population!AZ177</f>
        <v>-143.48382570115629</v>
      </c>
      <c r="DN177" s="4">
        <f>step*-SUM('By group'!BA$11:BA$21)*Population!BA177</f>
        <v>0</v>
      </c>
      <c r="DO177" s="13">
        <f>-step*SUM(SCR!BB177:BN177)*Population!BB177</f>
        <v>-9264.2173310962553</v>
      </c>
      <c r="DP177" s="4">
        <f>step*-SUM('By group'!BC$11:BC$21)*Population!BC177</f>
        <v>-8727.2737916739752</v>
      </c>
      <c r="DQ177" s="4">
        <f>step*-SUM('By group'!BD$11:BD$21)*Population!BD177</f>
        <v>-6036.3101988533426</v>
      </c>
      <c r="DR177" s="4">
        <f>step*-SUM('By group'!BE$11:BE$21)*Population!BE177</f>
        <v>-2309.7794948897063</v>
      </c>
      <c r="DS177" s="4">
        <f>step*-SUM('By group'!BF$11:BF$21)*Population!BF177</f>
        <v>-653.00132891048054</v>
      </c>
      <c r="DT177" s="4">
        <f>step*-SUM('By group'!BG$11:BG$21)*Population!BG177</f>
        <v>-300.94416239141918</v>
      </c>
      <c r="DU177" s="4">
        <f>step*-SUM('By group'!BH$11:BH$21)*Population!BH177</f>
        <v>0</v>
      </c>
      <c r="DV177" s="4">
        <f>step*-SUM('By group'!BI$11:BI$21)*Population!BI177</f>
        <v>0</v>
      </c>
      <c r="DW177" s="4">
        <f>step*-SUM('By group'!BJ$11:BJ$21)*Population!BJ177</f>
        <v>0</v>
      </c>
      <c r="DX177" s="4">
        <f>step*-SUM('By group'!BK$11:BK$21)*Population!BK177</f>
        <v>0</v>
      </c>
      <c r="DY177" s="4">
        <f>step*-SUM('By group'!BL$11:BL$21)*Population!BL177</f>
        <v>-98.319672842290402</v>
      </c>
      <c r="DZ177" s="4">
        <f>step*-SUM('By group'!BM$11:BM$21)*Population!BM177</f>
        <v>-45.060451845086824</v>
      </c>
      <c r="EA177" s="4">
        <f>step*-SUM('By group'!BN$11:BN$21)*Population!BN177</f>
        <v>0</v>
      </c>
      <c r="EB177" s="52">
        <v>0</v>
      </c>
      <c r="EC177" s="4">
        <f t="shared" si="196"/>
        <v>171418.79241469115</v>
      </c>
      <c r="ED177" s="4">
        <f t="shared" si="196"/>
        <v>164377.39197611363</v>
      </c>
      <c r="EE177" s="4">
        <f t="shared" si="197"/>
        <v>119864.96681470949</v>
      </c>
      <c r="EF177" s="4">
        <f t="shared" si="198"/>
        <v>49359.309138240962</v>
      </c>
      <c r="EG177" s="4">
        <f t="shared" si="199"/>
        <v>14761.01328047752</v>
      </c>
      <c r="EH177" s="4">
        <f t="shared" si="199"/>
        <v>7083.341029101025</v>
      </c>
      <c r="EI177" s="4">
        <v>0</v>
      </c>
      <c r="EJ177" s="4">
        <f t="shared" si="200"/>
        <v>0</v>
      </c>
      <c r="EK177" s="4">
        <f t="shared" si="201"/>
        <v>0</v>
      </c>
      <c r="EL177" s="4">
        <f t="shared" si="202"/>
        <v>0</v>
      </c>
      <c r="EM177" s="4">
        <f t="shared" si="203"/>
        <v>2495.9318743880772</v>
      </c>
      <c r="EN177" s="4">
        <f t="shared" si="204"/>
        <v>1239.2923913164202</v>
      </c>
      <c r="EO177" s="52">
        <v>0</v>
      </c>
      <c r="EP177" s="4">
        <f t="shared" si="205"/>
        <v>84793.877557068001</v>
      </c>
      <c r="EQ177" s="4">
        <f t="shared" si="206"/>
        <v>81300.637130812931</v>
      </c>
      <c r="ER177" s="4">
        <f t="shared" si="207"/>
        <v>59262.528015031494</v>
      </c>
      <c r="ES177" s="4">
        <f t="shared" si="208"/>
        <v>24390.857017997627</v>
      </c>
      <c r="ET177" s="4">
        <f t="shared" si="209"/>
        <v>7291.1911174251263</v>
      </c>
      <c r="EU177" s="4">
        <f t="shared" si="210"/>
        <v>3497.7827946253146</v>
      </c>
      <c r="EV177" s="4">
        <v>0</v>
      </c>
      <c r="EW177" s="4">
        <f t="shared" si="211"/>
        <v>0</v>
      </c>
      <c r="EX177" s="4">
        <f t="shared" si="212"/>
        <v>0</v>
      </c>
      <c r="EY177" s="4">
        <f t="shared" si="213"/>
        <v>0</v>
      </c>
      <c r="EZ177" s="4">
        <f t="shared" si="214"/>
        <v>1231.8039475347746</v>
      </c>
      <c r="FA177" s="4">
        <f t="shared" si="215"/>
        <v>611.25560051514856</v>
      </c>
      <c r="FB177" s="52">
        <v>0</v>
      </c>
      <c r="FC177" s="4">
        <f t="shared" si="216"/>
        <v>6004.7269767283042</v>
      </c>
      <c r="FD177" s="4">
        <f t="shared" si="217"/>
        <v>5767.8977633399245</v>
      </c>
      <c r="FE177" s="4">
        <f t="shared" si="218"/>
        <v>4227.6182811125154</v>
      </c>
      <c r="FF177" s="4">
        <f t="shared" si="219"/>
        <v>1753.336689492289</v>
      </c>
      <c r="FG177" s="4">
        <f t="shared" si="220"/>
        <v>527.16970435168355</v>
      </c>
      <c r="FH177" s="4">
        <f t="shared" si="221"/>
        <v>253.95365769307091</v>
      </c>
      <c r="FI177" s="4">
        <v>0</v>
      </c>
      <c r="FJ177" s="4">
        <f t="shared" si="222"/>
        <v>0</v>
      </c>
      <c r="FK177" s="4">
        <f t="shared" si="223"/>
        <v>0</v>
      </c>
      <c r="FL177" s="4">
        <f t="shared" si="224"/>
        <v>0</v>
      </c>
      <c r="FM177" s="4">
        <f t="shared" si="225"/>
        <v>90.145799291029192</v>
      </c>
      <c r="FN177" s="9">
        <f t="shared" si="226"/>
        <v>45.103373329402586</v>
      </c>
      <c r="FO177" s="4">
        <v>0</v>
      </c>
      <c r="FP177" s="4">
        <f t="shared" si="227"/>
        <v>19898.612660477604</v>
      </c>
      <c r="FQ177" s="4">
        <f t="shared" si="228"/>
        <v>19080.753545590371</v>
      </c>
      <c r="FR177" s="4">
        <f t="shared" si="229"/>
        <v>13912.188698295737</v>
      </c>
      <c r="FS177" s="4">
        <f t="shared" si="230"/>
        <v>5727.4359160618842</v>
      </c>
      <c r="FT177" s="4">
        <f t="shared" si="231"/>
        <v>1712.3341129221271</v>
      </c>
      <c r="FU177" s="4">
        <f t="shared" si="232"/>
        <v>821.47766211470423</v>
      </c>
      <c r="FV177" s="4">
        <v>0</v>
      </c>
      <c r="FW177" s="4">
        <f t="shared" si="233"/>
        <v>0</v>
      </c>
      <c r="FX177" s="4">
        <f t="shared" si="234"/>
        <v>0</v>
      </c>
      <c r="FY177" s="4">
        <f t="shared" si="235"/>
        <v>0</v>
      </c>
      <c r="FZ177" s="4">
        <f t="shared" si="236"/>
        <v>289.25930409088107</v>
      </c>
      <c r="GA177" s="4">
        <f t="shared" si="237"/>
        <v>143.48382570115629</v>
      </c>
      <c r="GB177" s="4">
        <v>0</v>
      </c>
      <c r="GC177" s="4">
        <f t="shared" si="238"/>
        <v>9264.2173310962553</v>
      </c>
      <c r="GD177" s="4">
        <f t="shared" si="179"/>
        <v>8727.2737916739752</v>
      </c>
      <c r="GE177" s="4">
        <f t="shared" si="180"/>
        <v>6036.3101988533426</v>
      </c>
      <c r="GF177" s="4">
        <f t="shared" si="181"/>
        <v>2309.7794948897063</v>
      </c>
      <c r="GG177" s="4">
        <f t="shared" si="182"/>
        <v>653.00132891048054</v>
      </c>
      <c r="GH177" s="4">
        <f t="shared" si="183"/>
        <v>300.94416239141918</v>
      </c>
      <c r="GI177" s="4">
        <v>0</v>
      </c>
      <c r="GJ177" s="4">
        <f t="shared" si="239"/>
        <v>0</v>
      </c>
      <c r="GK177" s="4">
        <f t="shared" si="240"/>
        <v>0</v>
      </c>
      <c r="GL177" s="4">
        <f t="shared" si="184"/>
        <v>0</v>
      </c>
      <c r="GM177" s="4">
        <f t="shared" si="185"/>
        <v>98.319672842290402</v>
      </c>
      <c r="GN177" s="4">
        <f t="shared" si="186"/>
        <v>45.060451845086824</v>
      </c>
      <c r="GO177" s="52">
        <v>0</v>
      </c>
      <c r="GP177" s="4">
        <f>step*(-'By group'!C$32*Population!C177+'By group'!I$33*Population!I177)</f>
        <v>0</v>
      </c>
      <c r="GQ177" s="4">
        <f>step*(-'By group'!D$32*Population!D177+'By group'!J$33*Population!J177)</f>
        <v>0</v>
      </c>
      <c r="GR177" s="4">
        <f>step*(-'By group'!E$32*Population!E177+'By group'!K$33*Population!K177)</f>
        <v>0</v>
      </c>
      <c r="GS177" s="4">
        <f>step*(-'By group'!F$32*Population!F177+'By group'!L$33*Population!L177)</f>
        <v>-6132.5407030447213</v>
      </c>
      <c r="GT177" s="4">
        <f>step*(-'By group'!G$32*Population!G177+'By group'!M$33*Population!M177)</f>
        <v>-797.0220101619949</v>
      </c>
      <c r="GU177" s="4">
        <f>step*(-'By group'!H$32*Population!H177+'By group'!N$33*Population!N177)</f>
        <v>-697.35366041929387</v>
      </c>
      <c r="GV177" s="46">
        <f t="shared" si="241"/>
        <v>0</v>
      </c>
      <c r="GW177" s="14">
        <f t="shared" si="242"/>
        <v>0</v>
      </c>
      <c r="GX177" s="4">
        <f t="shared" si="243"/>
        <v>0</v>
      </c>
      <c r="GY177" s="4">
        <f t="shared" si="244"/>
        <v>6132.5407030447213</v>
      </c>
      <c r="GZ177" s="4">
        <f t="shared" si="245"/>
        <v>797.0220101619949</v>
      </c>
      <c r="HA177" s="4">
        <f t="shared" si="246"/>
        <v>697.35366041929387</v>
      </c>
      <c r="HB177" s="8">
        <v>0</v>
      </c>
      <c r="HC177" s="4">
        <f>step*(-'By group'!P$32*Population!P177+'By group'!V$33*Population!V177)</f>
        <v>0</v>
      </c>
      <c r="HD177" s="4">
        <f>step*(-'By group'!Q$32*Population!Q177+'By group'!W$33*Population!W177)</f>
        <v>0</v>
      </c>
      <c r="HE177" s="4">
        <f>step*(-'By group'!R$32*Population!R177+'By group'!X$33*Population!X177)</f>
        <v>0</v>
      </c>
      <c r="HF177" s="4">
        <f>step*(-'By group'!S$32*Population!S177+'By group'!Y$33*Population!Y177)</f>
        <v>-3029.6935849451756</v>
      </c>
      <c r="HG177" s="4">
        <f>step*(-'By group'!T$32*Population!T177+'By group'!Z$33*Population!Z177)</f>
        <v>-393.92875866748869</v>
      </c>
      <c r="HH177" s="4">
        <f>step*(-'By group'!U$32*Population!U177+'By group'!AA$33*Population!AA177)</f>
        <v>-344.50691191131278</v>
      </c>
      <c r="HI177" s="14">
        <f t="shared" si="247"/>
        <v>0</v>
      </c>
      <c r="HJ177" s="46">
        <f t="shared" si="248"/>
        <v>0</v>
      </c>
      <c r="HK177" s="4">
        <f t="shared" si="249"/>
        <v>0</v>
      </c>
      <c r="HL177" s="4">
        <f t="shared" si="250"/>
        <v>3029.6935849451756</v>
      </c>
      <c r="HM177" s="4">
        <f t="shared" si="251"/>
        <v>393.92875866748869</v>
      </c>
      <c r="HN177" s="9">
        <f t="shared" si="252"/>
        <v>344.50691191131278</v>
      </c>
      <c r="HO177" s="4">
        <v>0</v>
      </c>
      <c r="HP177" s="4">
        <f>step*(-'By group'!AC$32*Population!AC177+'By group'!AI$33*Population!AI177)</f>
        <v>0</v>
      </c>
      <c r="HQ177" s="4">
        <f>step*(-'By group'!AD$32*Population!AD177+'By group'!AJ$33*Population!AJ177)</f>
        <v>0</v>
      </c>
      <c r="HR177" s="4">
        <f>step*(-'By group'!AE$32*Population!AE177+'By group'!AK$33*Population!AK177)</f>
        <v>0</v>
      </c>
      <c r="HS177" s="4">
        <f>step*(-'By group'!AF$32*Population!AF177+'By group'!AL$33*Population!AL177)</f>
        <v>-218.51195253032716</v>
      </c>
      <c r="HT177" s="4">
        <f>step*(-'By group'!AG$32*Population!AG177+'By group'!AM$33*Population!AM177)</f>
        <v>-28.239044873912889</v>
      </c>
      <c r="HU177" s="4">
        <f>step*(-'By group'!AH$32*Population!AH177+'By group'!AN$33*Population!AN177)</f>
        <v>-24.863377210319349</v>
      </c>
      <c r="HV177" s="14">
        <f t="shared" si="253"/>
        <v>0</v>
      </c>
      <c r="HW177" s="46">
        <f t="shared" si="254"/>
        <v>0</v>
      </c>
      <c r="HX177" s="4">
        <f t="shared" si="255"/>
        <v>0</v>
      </c>
      <c r="HY177" s="4">
        <f t="shared" si="256"/>
        <v>218.51195253032716</v>
      </c>
      <c r="HZ177" s="4">
        <f t="shared" si="257"/>
        <v>28.239044873912889</v>
      </c>
      <c r="IA177" s="4">
        <f t="shared" si="258"/>
        <v>24.863377210319349</v>
      </c>
      <c r="IB177" s="8">
        <v>0</v>
      </c>
      <c r="IC177" s="4">
        <f>step*(-'By group'!AP$32*Population!AP177+'By group'!AV$33*Population!AV177)</f>
        <v>0</v>
      </c>
      <c r="ID177" s="4">
        <f>step*(-'By group'!AQ$32*Population!AQ177+'By group'!AW$33*Population!AW177)</f>
        <v>0</v>
      </c>
      <c r="IE177" s="4">
        <f>step*(-'By group'!AR$32*Population!AR177+'By group'!AX$33*Population!AX177)</f>
        <v>0</v>
      </c>
      <c r="IF177" s="4">
        <f>step*(-'By group'!AS$32*Population!AS177+'By group'!AY$33*Population!AY177)</f>
        <v>-711.53740441562309</v>
      </c>
      <c r="IG177" s="4">
        <f>step*(-'By group'!AT$32*Population!AT177+'By group'!AZ$33*Population!AZ177)</f>
        <v>-92.553619572362706</v>
      </c>
      <c r="IH177" s="4">
        <f>step*(-'By group'!AU$32*Population!AU177+'By group'!BA$33*Population!BA177)</f>
        <v>-80.979328813266449</v>
      </c>
      <c r="II177" s="14">
        <f t="shared" si="187"/>
        <v>0</v>
      </c>
      <c r="IJ177" s="4">
        <f t="shared" si="188"/>
        <v>0</v>
      </c>
      <c r="IK177" s="4">
        <f t="shared" si="259"/>
        <v>0</v>
      </c>
      <c r="IL177" s="4">
        <f t="shared" si="260"/>
        <v>711.53740441562309</v>
      </c>
      <c r="IM177" s="4">
        <f t="shared" si="261"/>
        <v>92.553619572362706</v>
      </c>
      <c r="IN177" s="4">
        <f t="shared" si="262"/>
        <v>80.979328813266449</v>
      </c>
      <c r="IO177" s="8">
        <v>0</v>
      </c>
      <c r="IP177" s="4">
        <f>step*(-'By group'!BC$32*Population!BC177+'By group'!BI$33*Population!BI177)</f>
        <v>0</v>
      </c>
      <c r="IQ177" s="4">
        <f>step*(-'By group'!BD$32*Population!BD177+'By group'!BJ$33*Population!BJ177)</f>
        <v>0</v>
      </c>
      <c r="IR177" s="4">
        <f>step*(-'By group'!BE$32*Population!BE177+'By group'!BK$33*Population!BK177)</f>
        <v>0</v>
      </c>
      <c r="IS177" s="4">
        <f>step*(-'By group'!BF$32*Population!BF177+'By group'!BL$33*Population!BL177)</f>
        <v>-277.34082803409507</v>
      </c>
      <c r="IT177" s="4">
        <f>step*(-'By group'!BG$32*Population!BG177+'By group'!BM$33*Population!BM177)</f>
        <v>-37.658606555740434</v>
      </c>
      <c r="IU177" s="4">
        <f>step*(-'By group'!BH$32*Population!BH177+'By group'!BN$33*Population!BN177)</f>
        <v>-30.818923395442457</v>
      </c>
      <c r="IV177" s="14">
        <f t="shared" si="189"/>
        <v>0</v>
      </c>
      <c r="IW177" s="4">
        <f t="shared" si="190"/>
        <v>0</v>
      </c>
      <c r="IX177" s="4">
        <f t="shared" si="191"/>
        <v>0</v>
      </c>
      <c r="IY177" s="4">
        <f t="shared" si="192"/>
        <v>277.34082803409507</v>
      </c>
      <c r="IZ177" s="4">
        <f t="shared" si="193"/>
        <v>37.658606555740434</v>
      </c>
      <c r="JA177" s="4">
        <f t="shared" si="194"/>
        <v>30.818923395442457</v>
      </c>
      <c r="JB177" s="75">
        <f>step*(+prop_idu_male*'By group'!BB$9*Population!BB177-'By group'!B$8*Population!B177)</f>
        <v>-1199.5418661002784</v>
      </c>
      <c r="JC177" s="46">
        <f>step*(+prop_idu_male*'By group'!BC$9*Population!BC177-'By group'!C$8*Population!C177)</f>
        <v>-7.1715967438048054</v>
      </c>
      <c r="JD177" s="46">
        <f>step*(+prop_idu_male*'By group'!BD$9*Population!BD177-'By group'!D$8*Population!D177)</f>
        <v>-21.075564467492296</v>
      </c>
      <c r="JE177" s="46">
        <f>step*(+prop_idu_male*'By group'!BE$9*Population!BE177-'By group'!E$8*Population!E177)</f>
        <v>-21.907919175252836</v>
      </c>
      <c r="JF177" s="46">
        <f>step*(+prop_idu_male*'By group'!BF$9*Population!BF177-'By group'!F$8*Population!F177)</f>
        <v>-6.5969050455461833</v>
      </c>
      <c r="JG177" s="46">
        <f>step*(+prop_idu_male*'By group'!BG$9*Population!BG177-'By group'!G$8*Population!G177)</f>
        <v>-1.272215007872324</v>
      </c>
      <c r="JH177" s="46">
        <f>step*(+prop_idu_male*'By group'!BH$9*Population!BH177-'By group'!H$8*Population!H177)</f>
        <v>-1.0787617423095563</v>
      </c>
      <c r="JI177" s="46">
        <f>step*(+prop_idu_male*'By group'!BI$9*Population!BI177-'By group'!I$8*Population!I177)</f>
        <v>0</v>
      </c>
      <c r="JJ177" s="46">
        <f>step*(+prop_idu_male*'By group'!BJ$9*Population!BJ177-'By group'!J$8*Population!J177)</f>
        <v>0</v>
      </c>
      <c r="JK177" s="46">
        <f>step*(+prop_idu_male*'By group'!BK$9*Population!BK177-'By group'!K$8*Population!K177)</f>
        <v>0</v>
      </c>
      <c r="JL177" s="46">
        <f>step*(+prop_idu_male*'By group'!BL$9*Population!BL177-'By group'!L$8*Population!L177)</f>
        <v>-2.2599646595665801</v>
      </c>
      <c r="JM177" s="46">
        <f>step*(+prop_idu_male*'By group'!BM$9*Population!BM177-'By group'!M$8*Population!M177)</f>
        <v>-1.1311473068882119</v>
      </c>
      <c r="JN177" s="46">
        <f>step*(+prop_idu_male*'By group'!BN$9*Population!BN177-'By group'!N$8*Population!N177)</f>
        <v>-0.91074699607864895</v>
      </c>
      <c r="JO177" s="45">
        <f>step*(+(1-prop_idu_male)*'By group'!BB$9*Population!BB177-'By group'!O$8*Population!O177-'By group'!O$6*Population!O177+'By group'!AB$7*Population!AB177)</f>
        <v>-8979.7355595491481</v>
      </c>
      <c r="JP177" s="46">
        <f>step*(+(1-prop_idu_male)*'By group'!BC$9*Population!BC177-'By group'!P$8*Population!P177-'By group'!P$6*Population!P177+'By group'!AC$7*Population!AC177)</f>
        <v>-13.773660373684494</v>
      </c>
      <c r="JQ177" s="46">
        <f>step*(+(1-prop_idu_male)*'By group'!BD$9*Population!BD177-'By group'!Q$8*Population!Q177-'By group'!Q$6*Population!Q177+'By group'!AD$7*Population!AD177)</f>
        <v>-39.966999186056526</v>
      </c>
      <c r="JR177" s="46">
        <f>step*(+(1-prop_idu_male)*'By group'!BE$9*Population!BE177-'By group'!R$8*Population!R177-'By group'!R$6*Population!R177+'By group'!AE$7*Population!AE177)</f>
        <v>-40.841648477217554</v>
      </c>
      <c r="JS177" s="46">
        <f>step*(+(1-prop_idu_male)*'By group'!BF$9*Population!BF177-'By group'!S$8*Population!S177-'By group'!S$6*Population!S177+'By group'!AF$7*Population!AF177)</f>
        <v>-12.144025903522706</v>
      </c>
      <c r="JT177" s="46">
        <f>step*(+(1-prop_idu_male)*'By group'!BG$9*Population!BG177-'By group'!T$8*Population!T177-'By group'!T$6*Population!T177+'By group'!AG$7*Population!AG177)</f>
        <v>-2.3212460360577603</v>
      </c>
      <c r="JU177" s="46">
        <f>step*(+(1-prop_idu_male)*'By group'!BH$9*Population!BH177-'By group'!U$8*Population!U177-'By group'!U$6*Population!U177+'By group'!AH$7*Population!AH177)</f>
        <v>-1.9385840555967495</v>
      </c>
      <c r="JV177" s="46">
        <f>step*(+(1-prop_idu_male)*'By group'!BI$9*Population!BI177-'By group'!V$8*Population!V177-'By group'!V$6*Population!V177+'By group'!AI$7*Population!AI177)</f>
        <v>0</v>
      </c>
      <c r="JW177" s="46">
        <f>step*(+(1-prop_idu_male)*'By group'!BJ$9*Population!BJ177-'By group'!W$8*Population!W177-'By group'!W$6*Population!W177+'By group'!AJ$7*Population!AJ177)</f>
        <v>0</v>
      </c>
      <c r="JX177" s="46">
        <f>step*(+(1-prop_idu_male)*'By group'!BK$9*Population!BK177-'By group'!X$8*Population!X177-'By group'!X$6*Population!X177+'By group'!AK$7*Population!AK177)</f>
        <v>0</v>
      </c>
      <c r="JY177" s="46">
        <f>step*(+(1-prop_idu_male)*'By group'!BL$9*Population!BL177-'By group'!Y$8*Population!Y177-'By group'!Y$6*Population!Y177+'By group'!AL$7*Population!AL177)</f>
        <v>-4.0563458644865875</v>
      </c>
      <c r="JZ177" s="46">
        <f>step*(+(1-prop_idu_male)*'By group'!BM$9*Population!BM177-'By group'!Z$8*Population!Z177-'By group'!Z$6*Population!Z177+'By group'!AM$7*Population!AM177)</f>
        <v>-1.9965842660288575</v>
      </c>
      <c r="KA177" s="76">
        <f>step*(+(1-prop_idu_male)*'By group'!BN$9*Population!BN177-'By group'!AA$8*Population!AA177-'By group'!AA$6*Population!AA177+'By group'!AN$7*Population!AN177)</f>
        <v>-1.577391773541587</v>
      </c>
      <c r="KB177" s="46">
        <f>step*(+'By group'!O$6*Population!O177-'By group'!AB$7*Population!AB177)</f>
        <v>7684.0657514660843</v>
      </c>
      <c r="KC177" s="46">
        <f>step*(+'By group'!P$6*Population!P177-'By group'!AC$7*Population!AC177)</f>
        <v>9.9704467308940661</v>
      </c>
      <c r="KD177" s="46">
        <f>step*(+'By group'!Q$6*Population!Q177-'By group'!AD$7*Population!AD177)</f>
        <v>28.838850806912632</v>
      </c>
      <c r="KE177" s="46">
        <f>step*(+'By group'!R$6*Population!R177-'By group'!AE$7*Population!AE177)</f>
        <v>29.339153816685645</v>
      </c>
      <c r="KF177" s="46">
        <f>step*(+'By group'!S$6*Population!S177-'By group'!AF$7*Population!AF177)</f>
        <v>8.6943307434832882</v>
      </c>
      <c r="KG177" s="46">
        <f>step*(+'By group'!T$6*Population!T177-'By group'!AG$7*Population!AG177)</f>
        <v>1.6578027766196679</v>
      </c>
      <c r="KH177" s="46">
        <f>step*(+'By group'!U$6*Population!U177-'By group'!AH$7*Population!AH177)</f>
        <v>1.378566904424491</v>
      </c>
      <c r="KI177" s="46">
        <f>step*(+'By group'!V$6*Population!V177-'By group'!AI$7*Population!AI177)</f>
        <v>0</v>
      </c>
      <c r="KJ177" s="46">
        <f>step*(+'By group'!W$6*Population!W177-'By group'!AJ$7*Population!AJ177)</f>
        <v>0</v>
      </c>
      <c r="KK177" s="46">
        <f>step*(+'By group'!X$6*Population!X177-'By group'!AK$7*Population!AK177)</f>
        <v>0</v>
      </c>
      <c r="KL177" s="46">
        <f>step*(+'By group'!Y$6*Population!Y177-'By group'!AL$7*Population!AL177)</f>
        <v>2.8835337206571872</v>
      </c>
      <c r="KM177" s="46">
        <f>step*(+'By group'!Z$6*Population!Z177-'By group'!AM$7*Population!AM177)</f>
        <v>1.4123649366207611</v>
      </c>
      <c r="KN177" s="46">
        <f>step*(+'By group'!AA$6*Population!AA177-'By group'!AN$7*Population!AN177)</f>
        <v>1.1093885869451643</v>
      </c>
      <c r="KO177" s="45">
        <v>0</v>
      </c>
      <c r="KP177" s="46">
        <v>0</v>
      </c>
      <c r="KQ177" s="46">
        <v>0</v>
      </c>
      <c r="KR177" s="46">
        <v>0</v>
      </c>
      <c r="KS177" s="46">
        <v>0</v>
      </c>
      <c r="KT177" s="46">
        <v>0</v>
      </c>
      <c r="KU177" s="46">
        <v>0</v>
      </c>
      <c r="KV177" s="46">
        <v>0</v>
      </c>
      <c r="KW177" s="46">
        <v>0</v>
      </c>
      <c r="KX177" s="46">
        <v>0</v>
      </c>
      <c r="KY177" s="46">
        <v>0</v>
      </c>
      <c r="KZ177" s="46">
        <v>0</v>
      </c>
      <c r="LA177" s="46">
        <v>0</v>
      </c>
      <c r="LB177" s="188">
        <f>step*(-'By group'!BB$9*Population!BB177+'By group'!B$8*Population!B177+'By group'!O$8*Population!O177)</f>
        <v>2495.211674183342</v>
      </c>
      <c r="LC177" s="189">
        <f>step*(-'By group'!BC$9*Population!BC177+'By group'!C$8*Population!C177+'By group'!P$8*Population!P177)</f>
        <v>10.974810386595234</v>
      </c>
      <c r="LD177" s="189">
        <f>step*(-'By group'!BD$9*Population!BD177+'By group'!D$8*Population!D177+'By group'!Q$8*Population!Q177)</f>
        <v>32.203712846636193</v>
      </c>
      <c r="LE177" s="189">
        <f>step*(-'By group'!BE$9*Population!BE177+'By group'!E$8*Population!E177+'By group'!R$8*Population!R177)</f>
        <v>33.410413835784738</v>
      </c>
      <c r="LF177" s="189">
        <f>step*(-'By group'!BF$9*Population!BF177+'By group'!F$8*Population!F177+'By group'!S$8*Population!S177)</f>
        <v>10.046600205585603</v>
      </c>
      <c r="LG177" s="189">
        <f>step*(-'By group'!BG$9*Population!BG177+'By group'!G$8*Population!G177+'By group'!T$8*Population!T177)</f>
        <v>1.9356582673104166</v>
      </c>
      <c r="LH177" s="189">
        <f>step*(-'By group'!BH$9*Population!BH177+'By group'!H$8*Population!H177+'By group'!U$8*Population!U177)</f>
        <v>1.638778893481815</v>
      </c>
      <c r="LI177" s="189">
        <f>step*(-'By group'!BI$9*Population!BI177+'By group'!I$8*Population!I177+'By group'!V$8*Population!V177)</f>
        <v>0</v>
      </c>
      <c r="LJ177" s="189">
        <f>step*(-'By group'!BJ$9*Population!BJ177+'By group'!J$8*Population!J177+'By group'!W$8*Population!W177)</f>
        <v>0</v>
      </c>
      <c r="LK177" s="189">
        <f>step*(-'By group'!BK$9*Population!BK177+'By group'!K$8*Population!K177+'By group'!X$8*Population!X177)</f>
        <v>0</v>
      </c>
      <c r="LL177" s="189">
        <f>step*(-'By group'!BL$9*Population!BL177+'By group'!L$8*Population!L177+'By group'!Y$8*Population!Y177)</f>
        <v>3.4327768033959805</v>
      </c>
      <c r="LM177" s="189">
        <f>step*(-'By group'!BM$9*Population!BM177+'By group'!M$8*Population!M177+'By group'!Z$8*Population!Z177)</f>
        <v>1.7153666362963085</v>
      </c>
      <c r="LN177" s="189">
        <f>step*(-'By group'!BN$9*Population!BN177+'By group'!N$8*Population!N177+'By group'!AA$8*Population!AA177)</f>
        <v>1.3787501826750719</v>
      </c>
    </row>
    <row r="178" spans="1:326" x14ac:dyDescent="0.25">
      <c r="A178">
        <f t="shared" si="263"/>
        <v>87</v>
      </c>
      <c r="B178" s="52">
        <f>step*((-'By group'!B$4-'By group'!B$5-'By group'!B$22)*Population!B178+'By group'!B$3*Population!$BO178)</f>
        <v>240320.06756698166</v>
      </c>
      <c r="C178" s="4">
        <f>step*((-'By group'!C$4-'By group'!C$5-'By group'!C$22)*Population!C178+'By group'!C$3*Population!$BO178)</f>
        <v>-6593.4610055561125</v>
      </c>
      <c r="D178" s="4">
        <f>step*((-'By group'!D$4-'By group'!D$5-'By group'!D$22)*Population!D178+'By group'!D$3*Population!$BO178)</f>
        <v>-43271.984592223125</v>
      </c>
      <c r="E178" s="4">
        <f>step*((-'By group'!E$4-'By group'!E$5-'By group'!E$22)*Population!E178+'By group'!E$3*Population!$BO178)</f>
        <v>-69296.333168463185</v>
      </c>
      <c r="F178" s="4">
        <f>step*((-'By group'!F$4-'By group'!F$5-'By group'!F$22)*Population!F178+'By group'!F$3*Population!$BO178)</f>
        <v>-28124.439506092807</v>
      </c>
      <c r="G178" s="4">
        <f>step*((-'By group'!G$4-'By group'!G$5-'By group'!G$22)*Population!G178+'By group'!G$3*Population!$BO178)</f>
        <v>-6819.0563411216981</v>
      </c>
      <c r="H178" s="4">
        <f>step*((-'By group'!H$4-'By group'!H$5-'By group'!H$22)*Population!H178+'By group'!H$3*Population!$BO178)</f>
        <v>-6335.7521697096681</v>
      </c>
      <c r="I178" s="4">
        <f>step*((-'By group'!I$4-'By group'!I$5-'By group'!I$22)*Population!I178+'By group'!I$3*Population!$BO178)</f>
        <v>0</v>
      </c>
      <c r="J178" s="4">
        <f>step*((-'By group'!J$4-'By group'!J$5-'By group'!J$22)*Population!J178+'By group'!J$3*Population!$BO178)</f>
        <v>0</v>
      </c>
      <c r="K178" s="4">
        <f>step*((-'By group'!K$4-'By group'!K$5-'By group'!K$22)*Population!K178+'By group'!K$3*Population!$BO178)</f>
        <v>0</v>
      </c>
      <c r="L178" s="4">
        <f>step*((-'By group'!L$4-'By group'!L$5-'By group'!L$22)*Population!L178+'By group'!L$3*Population!$BO178)</f>
        <v>-3504.1077209330715</v>
      </c>
      <c r="M178" s="4">
        <f>step*((-'By group'!M$4-'By group'!M$5-'By group'!M$22)*Population!M178+'By group'!M$3*Population!$BO178)</f>
        <v>-1988.4408276919116</v>
      </c>
      <c r="N178" s="4">
        <f>step*((-'By group'!N$4-'By group'!N$5-'By group'!N$22)*Population!N178+'By group'!N$3*Population!$BO178)</f>
        <v>-1885.2620453220061</v>
      </c>
      <c r="O178" s="8">
        <f>step*((-'By group'!O$4-'By group'!O$5-'By group'!O$22)*Population!O178+'By group'!O$3*Population!$BO178)</f>
        <v>166489.08582784934</v>
      </c>
      <c r="P178" s="4">
        <f>step*((-'By group'!P$4-'By group'!P$5-'By group'!P$22)*Population!P178+'By group'!P$3*Population!$BO178)</f>
        <v>-3261.1231364584719</v>
      </c>
      <c r="Q178" s="4">
        <f>step*((-'By group'!Q$4-'By group'!Q$5-'By group'!Q$22)*Population!Q178+'By group'!Q$3*Population!$BO178)</f>
        <v>-21394.236968217898</v>
      </c>
      <c r="R178" s="4">
        <f>step*((-'By group'!R$4-'By group'!R$5-'By group'!R$22)*Population!R178+'By group'!R$3*Population!$BO178)</f>
        <v>-34242.907958467076</v>
      </c>
      <c r="S178" s="4">
        <f>step*((-'By group'!S$4-'By group'!S$5-'By group'!S$22)*Population!S178+'By group'!S$3*Population!$BO178)</f>
        <v>-13892.130504764791</v>
      </c>
      <c r="T178" s="4">
        <f>step*((-'By group'!T$4-'By group'!T$5-'By group'!T$22)*Population!T178+'By group'!T$3*Population!$BO178)</f>
        <v>-3367.3003233017334</v>
      </c>
      <c r="U178" s="4">
        <f>step*((-'By group'!U$4-'By group'!U$5-'By group'!U$22)*Population!U178+'By group'!U$3*Population!$BO178)</f>
        <v>-3127.0099519619725</v>
      </c>
      <c r="V178" s="4">
        <f>step*((-'By group'!V$4-'By group'!V$5-'By group'!V$22)*Population!V178+'By group'!V$3*Population!$BO178)</f>
        <v>0</v>
      </c>
      <c r="W178" s="4">
        <f>step*((-'By group'!W$4-'By group'!W$5-'By group'!W$22)*Population!W178+'By group'!W$3*Population!$BO178)</f>
        <v>0</v>
      </c>
      <c r="X178" s="4">
        <f>step*((-'By group'!X$4-'By group'!X$5-'By group'!X$22)*Population!X178+'By group'!X$3*Population!$BO178)</f>
        <v>0</v>
      </c>
      <c r="Y178" s="4">
        <f>step*((-'By group'!Y$4-'By group'!Y$5-'By group'!Y$22)*Population!Y178+'By group'!Y$3*Population!$BO178)</f>
        <v>-1729.3770700984905</v>
      </c>
      <c r="Z178" s="4">
        <f>step*((-'By group'!Z$4-'By group'!Z$5-'By group'!Z$22)*Population!Z178+'By group'!Z$3*Population!$BO178)</f>
        <v>-980.76668567198533</v>
      </c>
      <c r="AA178" s="4">
        <f>step*((-'By group'!AA$4-'By group'!AA$5-'By group'!AA$22)*Population!AA178+'By group'!AA$3*Population!$BO178)</f>
        <v>-929.21349871820257</v>
      </c>
      <c r="AB178" s="8">
        <f>step*((-'By group'!AB$4-'By group'!AB$5-'By group'!AB$22)*Population!AB178+'By group'!AB$3*Population!$BO178)</f>
        <v>-1574.8157834141136</v>
      </c>
      <c r="AC178" s="4">
        <f>step*((-'By group'!AC$4-'By group'!AC$5-'By group'!AC$22)*Population!AC178+'By group'!AC$3*Population!$BO178)</f>
        <v>-231.35926051702404</v>
      </c>
      <c r="AD178" s="4">
        <f>step*((-'By group'!AD$4-'By group'!AD$5-'By group'!AD$22)*Population!AD178+'By group'!AD$3*Population!$BO178)</f>
        <v>-1526.1883988655491</v>
      </c>
      <c r="AE178" s="4">
        <f>step*((-'By group'!AE$4-'By group'!AE$5-'By group'!AE$22)*Population!AE178+'By group'!AE$3*Population!$BO178)</f>
        <v>-2461.5242785098835</v>
      </c>
      <c r="AF178" s="4">
        <f>step*((-'By group'!AF$4-'By group'!AF$5-'By group'!AF$22)*Population!AF178+'By group'!AF$3*Population!$BO178)</f>
        <v>-1004.4205540344557</v>
      </c>
      <c r="AG178" s="4">
        <f>step*((-'By group'!AG$4-'By group'!AG$5-'By group'!AG$22)*Population!AG178+'By group'!AG$3*Population!$BO178)</f>
        <v>-244.47694174758124</v>
      </c>
      <c r="AH178" s="4">
        <f>step*((-'By group'!AH$4-'By group'!AH$5-'By group'!AH$22)*Population!AH178+'By group'!AH$3*Population!$BO178)</f>
        <v>-228.69876517198895</v>
      </c>
      <c r="AI178" s="4">
        <f>step*((-'By group'!AI$4-'By group'!AI$5-'By group'!AI$22)*Population!AI178+'By group'!AI$3*Population!$BO178)</f>
        <v>0</v>
      </c>
      <c r="AJ178" s="4">
        <f>step*((-'By group'!AJ$4-'By group'!AJ$5-'By group'!AJ$22)*Population!AJ178+'By group'!AJ$3*Population!$BO178)</f>
        <v>0</v>
      </c>
      <c r="AK178" s="4">
        <f>step*((-'By group'!AK$4-'By group'!AK$5-'By group'!AK$22)*Population!AK178+'By group'!AK$3*Population!$BO178)</f>
        <v>0</v>
      </c>
      <c r="AL178" s="4">
        <f>step*((-'By group'!AL$4-'By group'!AL$5-'By group'!AL$22)*Population!AL178+'By group'!AL$3*Population!$BO178)</f>
        <v>-126.55730876411688</v>
      </c>
      <c r="AM178" s="4">
        <f>step*((-'By group'!AM$4-'By group'!AM$5-'By group'!AM$22)*Population!AM178+'By group'!AM$3*Population!$BO178)</f>
        <v>-72.367672402653426</v>
      </c>
      <c r="AN178" s="4">
        <f>step*((-'By group'!AN$4-'By group'!AN$5-'By group'!AN$22)*Population!AN178+'By group'!AN$3*Population!$BO178)</f>
        <v>-69.228269182730187</v>
      </c>
      <c r="AO178" s="8">
        <f>step*((-'By group'!AO$4-'By group'!AO$5-'By group'!AO$22)*Population!AO178+'By group'!AO$3*Population!$BO178)</f>
        <v>22413.16348170436</v>
      </c>
      <c r="AP178" s="4">
        <f>step*((-'By group'!AP$4-'By group'!AP$5-'By group'!AP$22)*Population!AP178+'By group'!AP$3*Population!$BO178)</f>
        <v>-765.41530074615946</v>
      </c>
      <c r="AQ178" s="4">
        <f>step*((-'By group'!AQ$4-'By group'!AQ$5-'By group'!AQ$22)*Population!AQ178+'By group'!AQ$3*Population!$BO178)</f>
        <v>-5022.8038538182</v>
      </c>
      <c r="AR178" s="4">
        <f>step*((-'By group'!AR$4-'By group'!AR$5-'By group'!AR$22)*Population!AR178+'By group'!AR$3*Population!$BO178)</f>
        <v>-8041.6982324512483</v>
      </c>
      <c r="AS178" s="4">
        <f>step*((-'By group'!AS$4-'By group'!AS$5-'By group'!AS$22)*Population!AS178+'By group'!AS$3*Population!$BO178)</f>
        <v>-3262.9594355447389</v>
      </c>
      <c r="AT178" s="4">
        <f>step*((-'By group'!AT$4-'By group'!AT$5-'By group'!AT$22)*Population!AT178+'By group'!AT$3*Population!$BO178)</f>
        <v>-790.94278177530271</v>
      </c>
      <c r="AU178" s="4">
        <f>step*((-'By group'!AU$4-'By group'!AU$5-'By group'!AU$22)*Population!AU178+'By group'!AU$3*Population!$BO178)</f>
        <v>-734.4261079334625</v>
      </c>
      <c r="AV178" s="4">
        <f>step*((-'By group'!AV$4-'By group'!AV$5-'By group'!AV$22)*Population!AV178+'By group'!AV$3*Population!$BO178)</f>
        <v>0</v>
      </c>
      <c r="AW178" s="4">
        <f>step*((-'By group'!AW$4-'By group'!AW$5-'By group'!AW$22)*Population!AW178+'By group'!AW$3*Population!$BO178)</f>
        <v>0</v>
      </c>
      <c r="AX178" s="4">
        <f>step*((-'By group'!AX$4-'By group'!AX$5-'By group'!AX$22)*Population!AX178+'By group'!AX$3*Population!$BO178)</f>
        <v>0</v>
      </c>
      <c r="AY178" s="4">
        <f>step*((-'By group'!AY$4-'By group'!AY$5-'By group'!AY$22)*Population!AY178+'By group'!AY$3*Population!$BO178)</f>
        <v>-406.17508094905907</v>
      </c>
      <c r="AZ178" s="4">
        <f>step*((-'By group'!AZ$4-'By group'!AZ$5-'By group'!AZ$22)*Population!AZ178+'By group'!AZ$3*Population!$BO178)</f>
        <v>-230.27451926906906</v>
      </c>
      <c r="BA178" s="4">
        <f>step*((-'By group'!BA$4-'By group'!BA$5-'By group'!BA$22)*Population!BA178+'By group'!BA$3*Population!$BO178)</f>
        <v>-217.96106198936957</v>
      </c>
      <c r="BB178" s="8">
        <f>step*((-'By group'!BB$4-'By group'!BB$5-'By group'!BB$22)*Population!BB178+'By group'!BB$3*Population!$BO178)</f>
        <v>6914.9016550847855</v>
      </c>
      <c r="BC178" s="4">
        <f>step*((-'By group'!BC$4-'By group'!BC$5-'By group'!BC$22)*Population!BC178+'By group'!BC$3*Population!$BO178)</f>
        <v>-525.09334283894475</v>
      </c>
      <c r="BD178" s="4">
        <f>step*((-'By group'!BD$4-'By group'!BD$5-'By group'!BD$22)*Population!BD178+'By group'!BD$3*Population!$BO178)</f>
        <v>-2663.3674774943688</v>
      </c>
      <c r="BE178" s="4">
        <f>step*((-'By group'!BE$4-'By group'!BE$5-'By group'!BE$22)*Population!BE178+'By group'!BE$3*Population!$BO178)</f>
        <v>-3705.9342199796724</v>
      </c>
      <c r="BF178" s="4">
        <f>step*((-'By group'!BF$4-'By group'!BF$5-'By group'!BF$22)*Population!BF178+'By group'!BF$3*Population!$BO178)</f>
        <v>-1375.1208316741374</v>
      </c>
      <c r="BG178" s="4">
        <f>step*((-'By group'!BG$4-'By group'!BG$5-'By group'!BG$22)*Population!BG178+'By group'!BG$3*Population!$BO178)</f>
        <v>-313.85352411640037</v>
      </c>
      <c r="BH178" s="4">
        <f>step*((-'By group'!BH$4-'By group'!BH$5-'By group'!BH$22)*Population!BH178+'By group'!BH$3*Population!$BO178)</f>
        <v>-269.88294564549625</v>
      </c>
      <c r="BI178" s="4">
        <f>step*((-'By group'!BI$4-'By group'!BI$5-'By group'!BI$22)*Population!BI178+'By group'!BI$3*Population!$BO178)</f>
        <v>0</v>
      </c>
      <c r="BJ178" s="4">
        <f>step*((-'By group'!BJ$4-'By group'!BJ$5-'By group'!BJ$22)*Population!BJ178+'By group'!BJ$3*Population!$BO178)</f>
        <v>0</v>
      </c>
      <c r="BK178" s="4">
        <f>step*((-'By group'!BK$4-'By group'!BK$5-'By group'!BK$22)*Population!BK178+'By group'!BK$3*Population!$BO178)</f>
        <v>0</v>
      </c>
      <c r="BL178" s="4">
        <f>step*((-'By group'!BL$4-'By group'!BL$5-'By group'!BL$22)*Population!BL178+'By group'!BL$3*Population!$BO178)</f>
        <v>-177.46847799523971</v>
      </c>
      <c r="BM178" s="4">
        <f>step*((-'By group'!BM$4-'By group'!BM$5-'By group'!BM$22)*Population!BM178+'By group'!BM$3*Population!$BO178)</f>
        <v>-90.372132740080303</v>
      </c>
      <c r="BN178" s="4">
        <f>step*((-'By group'!BN$4-'By group'!BN$5-'By group'!BN$22)*Population!BN178+'By group'!BN$3*Population!$BO178)</f>
        <v>-75.638574290229457</v>
      </c>
      <c r="BO178" s="71">
        <f>-step*SUM(SCR!B178:N178)*Population!B178</f>
        <v>-171897.51329792698</v>
      </c>
      <c r="BP178" s="4">
        <f>step*-SUM('By group'!C$11:C$21)*Population!C178</f>
        <v>-164836.5251389028</v>
      </c>
      <c r="BQ178" s="4">
        <f>step*-SUM('By group'!D$11:D$21)*Population!D178</f>
        <v>-120199.9572006198</v>
      </c>
      <c r="BR178" s="4">
        <f>step*-SUM('By group'!E$11:E$21)*Population!E178</f>
        <v>-49497.380834616561</v>
      </c>
      <c r="BS178" s="4">
        <f>step*-SUM('By group'!F$11:F$21)*Population!F178</f>
        <v>-14802.336582154108</v>
      </c>
      <c r="BT178" s="4">
        <f>step*-SUM('By group'!G$11:G$21)*Population!G178</f>
        <v>-7103.183688668435</v>
      </c>
      <c r="BU178" s="4">
        <f>step*-SUM('By group'!H$11:H$21)*Population!H178</f>
        <v>0</v>
      </c>
      <c r="BV178" s="4">
        <f>step*-SUM('By group'!I$11:I$21)*Population!I178</f>
        <v>0</v>
      </c>
      <c r="BW178" s="4">
        <f>step*-SUM('By group'!J$11:J$21)*Population!J178</f>
        <v>0</v>
      </c>
      <c r="BX178" s="4">
        <f>step*-SUM('By group'!K$11:K$21)*Population!K178</f>
        <v>0</v>
      </c>
      <c r="BY178" s="4">
        <f>step*-SUM('By group'!L$11:L$21)*Population!L178</f>
        <v>-2502.9340863807652</v>
      </c>
      <c r="BZ178" s="4">
        <f>step*-SUM('By group'!M$11:M$21)*Population!M178</f>
        <v>-1242.7755173074447</v>
      </c>
      <c r="CA178" s="4">
        <f>step*-SUM('By group'!N$11:N$21)*Population!N178</f>
        <v>0</v>
      </c>
      <c r="CB178" s="13">
        <f>-step*SUM(SCR!O178:AA178)*Population!O178</f>
        <v>-85031.040484791374</v>
      </c>
      <c r="CC178" s="4">
        <f>step*-SUM('By group'!P$11:P$21)*Population!P178</f>
        <v>-81528.0784114618</v>
      </c>
      <c r="CD178" s="4">
        <f>step*-SUM('By group'!Q$11:Q$21)*Population!Q178</f>
        <v>-59428.436022827496</v>
      </c>
      <c r="CE178" s="4">
        <f>step*-SUM('By group'!R$11:R$21)*Population!R178</f>
        <v>-24459.219970333626</v>
      </c>
      <c r="CF178" s="4">
        <f>step*-SUM('By group'!S$11:S$21)*Population!S178</f>
        <v>-7311.6476340867321</v>
      </c>
      <c r="CG178" s="4">
        <f>step*-SUM('By group'!T$11:T$21)*Population!T178</f>
        <v>-3507.6045034393055</v>
      </c>
      <c r="CH178" s="4">
        <f>step*-SUM('By group'!U$11:U$21)*Population!U178</f>
        <v>0</v>
      </c>
      <c r="CI178" s="4">
        <f>step*-SUM('By group'!V$11:V$21)*Population!V178</f>
        <v>0</v>
      </c>
      <c r="CJ178" s="4">
        <f>step*-SUM('By group'!W$11:W$21)*Population!W178</f>
        <v>0</v>
      </c>
      <c r="CK178" s="4">
        <f>step*-SUM('By group'!X$11:X$21)*Population!X178</f>
        <v>0</v>
      </c>
      <c r="CL178" s="4">
        <f>step*-SUM('By group'!Y$11:Y$21)*Population!Y178</f>
        <v>-1235.269335784636</v>
      </c>
      <c r="CM178" s="4">
        <f>step*-SUM('By group'!Z$11:Z$21)*Population!Z178</f>
        <v>-612.97917854499087</v>
      </c>
      <c r="CN178" s="4">
        <f>step*-SUM('By group'!AA$11:AA$21)*Population!AA178</f>
        <v>0</v>
      </c>
      <c r="CO178" s="13">
        <f>-step*SUM(SCR!AB178:AN178)*Population!AB178</f>
        <v>-6021.4689286537596</v>
      </c>
      <c r="CP178" s="4">
        <f>step*-SUM('By group'!AC$11:AC$21)*Population!AC178</f>
        <v>-5783.9815129256012</v>
      </c>
      <c r="CQ178" s="4">
        <f>step*-SUM('By group'!AD$11:AD$21)*Population!AD178</f>
        <v>-4239.4122190709695</v>
      </c>
      <c r="CR178" s="4">
        <f>step*-SUM('By group'!AE$11:AE$21)*Population!AE178</f>
        <v>-1758.2316275070598</v>
      </c>
      <c r="CS178" s="4">
        <f>step*-SUM('By group'!AF$11:AF$21)*Population!AF178</f>
        <v>-528.64239686023984</v>
      </c>
      <c r="CT178" s="4">
        <f>step*-SUM('By group'!AG$11:AG$21)*Population!AG178</f>
        <v>-254.66348098706376</v>
      </c>
      <c r="CU178" s="4">
        <f>step*-SUM('By group'!AH$11:AH$21)*Population!AH178</f>
        <v>0</v>
      </c>
      <c r="CV178" s="4">
        <f>step*-SUM('By group'!AI$11:AI$21)*Population!AI178</f>
        <v>0</v>
      </c>
      <c r="CW178" s="4">
        <f>step*-SUM('By group'!AJ$11:AJ$21)*Population!AJ178</f>
        <v>0</v>
      </c>
      <c r="CX178" s="4">
        <f>step*-SUM('By group'!AK$11:AK$21)*Population!AK178</f>
        <v>0</v>
      </c>
      <c r="CY178" s="4">
        <f>step*-SUM('By group'!AL$11:AL$21)*Population!AL178</f>
        <v>-90.398077688654908</v>
      </c>
      <c r="CZ178" s="4">
        <f>step*-SUM('By group'!AM$11:AM$21)*Population!AM178</f>
        <v>-45.229795251658395</v>
      </c>
      <c r="DA178" s="4">
        <f>step*-SUM('By group'!AN$11:AN$21)*Population!AN178</f>
        <v>0</v>
      </c>
      <c r="DB178" s="13">
        <f>-step*SUM(SCR!AO178:BA178)*Population!AO178</f>
        <v>-19955.495222469508</v>
      </c>
      <c r="DC178" s="4">
        <f>step*-SUM('By group'!AP$11:AP$21)*Population!AP178</f>
        <v>-19135.382518653987</v>
      </c>
      <c r="DD178" s="4">
        <f>step*-SUM('By group'!AQ$11:AQ$21)*Population!AQ178</f>
        <v>-13952.232927272778</v>
      </c>
      <c r="DE178" s="4">
        <f>step*-SUM('By group'!AR$11:AR$21)*Population!AR178</f>
        <v>-5744.0701660366058</v>
      </c>
      <c r="DF178" s="4">
        <f>step*-SUM('By group'!AS$11:AS$21)*Population!AS178</f>
        <v>-1717.3470713393363</v>
      </c>
      <c r="DG178" s="4">
        <f>step*-SUM('By group'!AT$11:AT$21)*Population!AT178</f>
        <v>-823.89873101594026</v>
      </c>
      <c r="DH178" s="4">
        <f>step*-SUM('By group'!AU$11:AU$21)*Population!AU178</f>
        <v>0</v>
      </c>
      <c r="DI178" s="4">
        <f>step*-SUM('By group'!AV$11:AV$21)*Population!AV178</f>
        <v>0</v>
      </c>
      <c r="DJ178" s="4">
        <f>step*-SUM('By group'!AW$11:AW$21)*Population!AW178</f>
        <v>0</v>
      </c>
      <c r="DK178" s="4">
        <f>step*-SUM('By group'!AX$11:AX$21)*Population!AX178</f>
        <v>0</v>
      </c>
      <c r="DL178" s="4">
        <f>step*-SUM('By group'!AY$11:AY$21)*Population!AY178</f>
        <v>-290.12505782075647</v>
      </c>
      <c r="DM178" s="4">
        <f>step*-SUM('By group'!AZ$11:AZ$21)*Population!AZ178</f>
        <v>-143.92157454316816</v>
      </c>
      <c r="DN178" s="4">
        <f>step*-SUM('By group'!BA$11:BA$21)*Population!BA178</f>
        <v>0</v>
      </c>
      <c r="DO178" s="13">
        <f>-step*SUM(SCR!BB178:BN178)*Population!BB178</f>
        <v>-9289.9918681450727</v>
      </c>
      <c r="DP178" s="4">
        <f>step*-SUM('By group'!BC$11:BC$21)*Population!BC178</f>
        <v>-8751.5557139824123</v>
      </c>
      <c r="DQ178" s="4">
        <f>step*-SUM('By group'!BD$11:BD$21)*Population!BD178</f>
        <v>-6053.1079033962924</v>
      </c>
      <c r="DR178" s="4">
        <f>step*-SUM('By group'!BE$11:BE$21)*Population!BE178</f>
        <v>-2316.2088874872952</v>
      </c>
      <c r="DS178" s="4">
        <f>step*-SUM('By group'!BF$11:BF$21)*Population!BF178</f>
        <v>-654.81944365435129</v>
      </c>
      <c r="DT178" s="4">
        <f>step*-SUM('By group'!BG$11:BG$21)*Population!BG178</f>
        <v>-301.78223472730804</v>
      </c>
      <c r="DU178" s="4">
        <f>step*-SUM('By group'!BH$11:BH$21)*Population!BH178</f>
        <v>0</v>
      </c>
      <c r="DV178" s="4">
        <f>step*-SUM('By group'!BI$11:BI$21)*Population!BI178</f>
        <v>0</v>
      </c>
      <c r="DW178" s="4">
        <f>step*-SUM('By group'!BJ$11:BJ$21)*Population!BJ178</f>
        <v>0</v>
      </c>
      <c r="DX178" s="4">
        <f>step*-SUM('By group'!BK$11:BK$21)*Population!BK178</f>
        <v>0</v>
      </c>
      <c r="DY178" s="4">
        <f>step*-SUM('By group'!BL$11:BL$21)*Population!BL178</f>
        <v>-98.593598886244294</v>
      </c>
      <c r="DZ178" s="4">
        <f>step*-SUM('By group'!BM$11:BM$21)*Population!BM178</f>
        <v>-45.186066370040152</v>
      </c>
      <c r="EA178" s="4">
        <f>step*-SUM('By group'!BN$11:BN$21)*Population!BN178</f>
        <v>0</v>
      </c>
      <c r="EB178" s="52">
        <v>0</v>
      </c>
      <c r="EC178" s="4">
        <f t="shared" si="196"/>
        <v>171897.51329792698</v>
      </c>
      <c r="ED178" s="4">
        <f t="shared" si="196"/>
        <v>164836.5251389028</v>
      </c>
      <c r="EE178" s="4">
        <f t="shared" si="197"/>
        <v>120199.9572006198</v>
      </c>
      <c r="EF178" s="4">
        <f t="shared" si="198"/>
        <v>49497.380834616561</v>
      </c>
      <c r="EG178" s="4">
        <f t="shared" si="199"/>
        <v>14802.336582154108</v>
      </c>
      <c r="EH178" s="4">
        <f t="shared" si="199"/>
        <v>7103.183688668435</v>
      </c>
      <c r="EI178" s="4">
        <v>0</v>
      </c>
      <c r="EJ178" s="4">
        <f t="shared" si="200"/>
        <v>0</v>
      </c>
      <c r="EK178" s="4">
        <f t="shared" si="201"/>
        <v>0</v>
      </c>
      <c r="EL178" s="4">
        <f t="shared" si="202"/>
        <v>0</v>
      </c>
      <c r="EM178" s="4">
        <f t="shared" si="203"/>
        <v>2502.9340863807652</v>
      </c>
      <c r="EN178" s="4">
        <f t="shared" si="204"/>
        <v>1242.7755173074447</v>
      </c>
      <c r="EO178" s="52">
        <v>0</v>
      </c>
      <c r="EP178" s="4">
        <f t="shared" si="205"/>
        <v>85031.040484791374</v>
      </c>
      <c r="EQ178" s="4">
        <f t="shared" si="206"/>
        <v>81528.0784114618</v>
      </c>
      <c r="ER178" s="4">
        <f t="shared" si="207"/>
        <v>59428.436022827496</v>
      </c>
      <c r="ES178" s="4">
        <f t="shared" si="208"/>
        <v>24459.219970333626</v>
      </c>
      <c r="ET178" s="4">
        <f t="shared" si="209"/>
        <v>7311.6476340867321</v>
      </c>
      <c r="EU178" s="4">
        <f t="shared" si="210"/>
        <v>3507.6045034393055</v>
      </c>
      <c r="EV178" s="4">
        <v>0</v>
      </c>
      <c r="EW178" s="4">
        <f t="shared" si="211"/>
        <v>0</v>
      </c>
      <c r="EX178" s="4">
        <f t="shared" si="212"/>
        <v>0</v>
      </c>
      <c r="EY178" s="4">
        <f t="shared" si="213"/>
        <v>0</v>
      </c>
      <c r="EZ178" s="4">
        <f t="shared" si="214"/>
        <v>1235.269335784636</v>
      </c>
      <c r="FA178" s="4">
        <f t="shared" si="215"/>
        <v>612.97917854499087</v>
      </c>
      <c r="FB178" s="52">
        <v>0</v>
      </c>
      <c r="FC178" s="4">
        <f t="shared" si="216"/>
        <v>6021.4689286537596</v>
      </c>
      <c r="FD178" s="4">
        <f t="shared" si="217"/>
        <v>5783.9815129256012</v>
      </c>
      <c r="FE178" s="4">
        <f t="shared" si="218"/>
        <v>4239.4122190709695</v>
      </c>
      <c r="FF178" s="4">
        <f t="shared" si="219"/>
        <v>1758.2316275070598</v>
      </c>
      <c r="FG178" s="4">
        <f t="shared" si="220"/>
        <v>528.64239686023984</v>
      </c>
      <c r="FH178" s="4">
        <f t="shared" si="221"/>
        <v>254.66348098706376</v>
      </c>
      <c r="FI178" s="4">
        <v>0</v>
      </c>
      <c r="FJ178" s="4">
        <f t="shared" si="222"/>
        <v>0</v>
      </c>
      <c r="FK178" s="4">
        <f t="shared" si="223"/>
        <v>0</v>
      </c>
      <c r="FL178" s="4">
        <f t="shared" si="224"/>
        <v>0</v>
      </c>
      <c r="FM178" s="4">
        <f t="shared" si="225"/>
        <v>90.398077688654908</v>
      </c>
      <c r="FN178" s="9">
        <f t="shared" si="226"/>
        <v>45.229795251658395</v>
      </c>
      <c r="FO178" s="4">
        <v>0</v>
      </c>
      <c r="FP178" s="4">
        <f t="shared" si="227"/>
        <v>19955.495222469508</v>
      </c>
      <c r="FQ178" s="4">
        <f t="shared" si="228"/>
        <v>19135.382518653987</v>
      </c>
      <c r="FR178" s="4">
        <f t="shared" si="229"/>
        <v>13952.232927272778</v>
      </c>
      <c r="FS178" s="4">
        <f t="shared" si="230"/>
        <v>5744.0701660366058</v>
      </c>
      <c r="FT178" s="4">
        <f t="shared" si="231"/>
        <v>1717.3470713393363</v>
      </c>
      <c r="FU178" s="4">
        <f t="shared" si="232"/>
        <v>823.89873101594026</v>
      </c>
      <c r="FV178" s="4">
        <v>0</v>
      </c>
      <c r="FW178" s="4">
        <f t="shared" si="233"/>
        <v>0</v>
      </c>
      <c r="FX178" s="4">
        <f t="shared" si="234"/>
        <v>0</v>
      </c>
      <c r="FY178" s="4">
        <f t="shared" si="235"/>
        <v>0</v>
      </c>
      <c r="FZ178" s="4">
        <f t="shared" si="236"/>
        <v>290.12505782075647</v>
      </c>
      <c r="GA178" s="4">
        <f t="shared" si="237"/>
        <v>143.92157454316816</v>
      </c>
      <c r="GB178" s="4">
        <v>0</v>
      </c>
      <c r="GC178" s="4">
        <f t="shared" si="238"/>
        <v>9289.9918681450727</v>
      </c>
      <c r="GD178" s="4">
        <f t="shared" si="179"/>
        <v>8751.5557139824123</v>
      </c>
      <c r="GE178" s="4">
        <f t="shared" si="180"/>
        <v>6053.1079033962924</v>
      </c>
      <c r="GF178" s="4">
        <f t="shared" si="181"/>
        <v>2316.2088874872952</v>
      </c>
      <c r="GG178" s="4">
        <f t="shared" si="182"/>
        <v>654.81944365435129</v>
      </c>
      <c r="GH178" s="4">
        <f t="shared" si="183"/>
        <v>301.78223472730804</v>
      </c>
      <c r="GI178" s="4">
        <v>0</v>
      </c>
      <c r="GJ178" s="4">
        <f t="shared" si="239"/>
        <v>0</v>
      </c>
      <c r="GK178" s="4">
        <f t="shared" si="240"/>
        <v>0</v>
      </c>
      <c r="GL178" s="4">
        <f t="shared" si="184"/>
        <v>0</v>
      </c>
      <c r="GM178" s="4">
        <f t="shared" si="185"/>
        <v>98.593598886244294</v>
      </c>
      <c r="GN178" s="4">
        <f t="shared" si="186"/>
        <v>45.186066370040152</v>
      </c>
      <c r="GO178" s="52">
        <v>0</v>
      </c>
      <c r="GP178" s="4">
        <f>step*(-'By group'!C$32*Population!C178+'By group'!I$33*Population!I178)</f>
        <v>0</v>
      </c>
      <c r="GQ178" s="4">
        <f>step*(-'By group'!D$32*Population!D178+'By group'!J$33*Population!J178)</f>
        <v>0</v>
      </c>
      <c r="GR178" s="4">
        <f>step*(-'By group'!E$32*Population!E178+'By group'!K$33*Population!K178)</f>
        <v>0</v>
      </c>
      <c r="GS178" s="4">
        <f>step*(-'By group'!F$32*Population!F178+'By group'!L$33*Population!L178)</f>
        <v>-6149.7012478866718</v>
      </c>
      <c r="GT178" s="4">
        <f>step*(-'By group'!G$32*Population!G178+'By group'!M$33*Population!M178)</f>
        <v>-799.24897907996478</v>
      </c>
      <c r="GU178" s="4">
        <f>step*(-'By group'!H$32*Population!H178+'By group'!N$33*Population!N178)</f>
        <v>-699.30334680685723</v>
      </c>
      <c r="GV178" s="46">
        <f t="shared" si="241"/>
        <v>0</v>
      </c>
      <c r="GW178" s="14">
        <f t="shared" si="242"/>
        <v>0</v>
      </c>
      <c r="GX178" s="4">
        <f t="shared" si="243"/>
        <v>0</v>
      </c>
      <c r="GY178" s="4">
        <f t="shared" si="244"/>
        <v>6149.7012478866718</v>
      </c>
      <c r="GZ178" s="4">
        <f t="shared" si="245"/>
        <v>799.24897907996478</v>
      </c>
      <c r="HA178" s="4">
        <f t="shared" si="246"/>
        <v>699.30334680685723</v>
      </c>
      <c r="HB178" s="8">
        <v>0</v>
      </c>
      <c r="HC178" s="4">
        <f>step*(-'By group'!P$32*Population!P178+'By group'!V$33*Population!V178)</f>
        <v>0</v>
      </c>
      <c r="HD178" s="4">
        <f>step*(-'By group'!Q$32*Population!Q178+'By group'!W$33*Population!W178)</f>
        <v>0</v>
      </c>
      <c r="HE178" s="4">
        <f>step*(-'By group'!R$32*Population!R178+'By group'!X$33*Population!X178)</f>
        <v>0</v>
      </c>
      <c r="HF178" s="4">
        <f>step*(-'By group'!S$32*Population!S178+'By group'!Y$33*Population!Y178)</f>
        <v>-3038.1891491510478</v>
      </c>
      <c r="HG178" s="4">
        <f>step*(-'By group'!T$32*Population!T178+'By group'!Z$33*Population!Z178)</f>
        <v>-395.03131141536574</v>
      </c>
      <c r="HH178" s="4">
        <f>step*(-'By group'!U$32*Population!U178+'By group'!AA$33*Population!AA178)</f>
        <v>-345.47200964493646</v>
      </c>
      <c r="HI178" s="14">
        <f t="shared" si="247"/>
        <v>0</v>
      </c>
      <c r="HJ178" s="46">
        <f t="shared" si="248"/>
        <v>0</v>
      </c>
      <c r="HK178" s="4">
        <f t="shared" si="249"/>
        <v>0</v>
      </c>
      <c r="HL178" s="4">
        <f t="shared" si="250"/>
        <v>3038.1891491510478</v>
      </c>
      <c r="HM178" s="4">
        <f t="shared" si="251"/>
        <v>395.03131141536574</v>
      </c>
      <c r="HN178" s="9">
        <f t="shared" si="252"/>
        <v>345.47200964493646</v>
      </c>
      <c r="HO178" s="4">
        <v>0</v>
      </c>
      <c r="HP178" s="4">
        <f>step*(-'By group'!AC$32*Population!AC178+'By group'!AI$33*Population!AI178)</f>
        <v>0</v>
      </c>
      <c r="HQ178" s="4">
        <f>step*(-'By group'!AD$32*Population!AD178+'By group'!AJ$33*Population!AJ178)</f>
        <v>0</v>
      </c>
      <c r="HR178" s="4">
        <f>step*(-'By group'!AE$32*Population!AE178+'By group'!AK$33*Population!AK178)</f>
        <v>0</v>
      </c>
      <c r="HS178" s="4">
        <f>step*(-'By group'!AF$32*Population!AF178+'By group'!AL$33*Population!AL178)</f>
        <v>-219.12215958579247</v>
      </c>
      <c r="HT178" s="4">
        <f>step*(-'By group'!AG$32*Population!AG178+'By group'!AM$33*Population!AM178)</f>
        <v>-28.317798571583555</v>
      </c>
      <c r="HU178" s="4">
        <f>step*(-'By group'!AH$32*Population!AH178+'By group'!AN$33*Population!AN178)</f>
        <v>-24.932744835406556</v>
      </c>
      <c r="HV178" s="14">
        <f t="shared" si="253"/>
        <v>0</v>
      </c>
      <c r="HW178" s="46">
        <f t="shared" si="254"/>
        <v>0</v>
      </c>
      <c r="HX178" s="4">
        <f t="shared" si="255"/>
        <v>0</v>
      </c>
      <c r="HY178" s="4">
        <f t="shared" si="256"/>
        <v>219.12215958579247</v>
      </c>
      <c r="HZ178" s="4">
        <f t="shared" si="257"/>
        <v>28.317798571583555</v>
      </c>
      <c r="IA178" s="4">
        <f t="shared" si="258"/>
        <v>24.932744835406556</v>
      </c>
      <c r="IB178" s="8">
        <v>0</v>
      </c>
      <c r="IC178" s="4">
        <f>step*(-'By group'!AP$32*Population!AP178+'By group'!AV$33*Population!AV178)</f>
        <v>0</v>
      </c>
      <c r="ID178" s="4">
        <f>step*(-'By group'!AQ$32*Population!AQ178+'By group'!AW$33*Population!AW178)</f>
        <v>0</v>
      </c>
      <c r="IE178" s="4">
        <f>step*(-'By group'!AR$32*Population!AR178+'By group'!AX$33*Population!AX178)</f>
        <v>0</v>
      </c>
      <c r="IF178" s="4">
        <f>step*(-'By group'!AS$32*Population!AS178+'By group'!AY$33*Population!AY178)</f>
        <v>-713.61100675928992</v>
      </c>
      <c r="IG178" s="4">
        <f>step*(-'By group'!AT$32*Population!AT178+'By group'!AZ$33*Population!AZ178)</f>
        <v>-92.818958931603987</v>
      </c>
      <c r="IH178" s="4">
        <f>step*(-'By group'!AU$32*Population!AU178+'By group'!BA$33*Population!BA178)</f>
        <v>-81.212789553301832</v>
      </c>
      <c r="II178" s="14">
        <f t="shared" si="187"/>
        <v>0</v>
      </c>
      <c r="IJ178" s="4">
        <f t="shared" si="188"/>
        <v>0</v>
      </c>
      <c r="IK178" s="4">
        <f t="shared" si="259"/>
        <v>0</v>
      </c>
      <c r="IL178" s="4">
        <f t="shared" si="260"/>
        <v>713.61100675928992</v>
      </c>
      <c r="IM178" s="4">
        <f t="shared" si="261"/>
        <v>92.818958931603987</v>
      </c>
      <c r="IN178" s="4">
        <f t="shared" si="262"/>
        <v>81.212789553301832</v>
      </c>
      <c r="IO178" s="8">
        <v>0</v>
      </c>
      <c r="IP178" s="4">
        <f>step*(-'By group'!BC$32*Population!BC178+'By group'!BI$33*Population!BI178)</f>
        <v>0</v>
      </c>
      <c r="IQ178" s="4">
        <f>step*(-'By group'!BD$32*Population!BD178+'By group'!BJ$33*Population!BJ178)</f>
        <v>0</v>
      </c>
      <c r="IR178" s="4">
        <f>step*(-'By group'!BE$32*Population!BE178+'By group'!BK$33*Population!BK178)</f>
        <v>0</v>
      </c>
      <c r="IS178" s="4">
        <f>step*(-'By group'!BF$32*Population!BF178+'By group'!BL$33*Population!BL178)</f>
        <v>-278.11292238405349</v>
      </c>
      <c r="IT178" s="4">
        <f>step*(-'By group'!BG$32*Population!BG178+'By group'!BM$33*Population!BM178)</f>
        <v>-37.763413760441537</v>
      </c>
      <c r="IU178" s="4">
        <f>step*(-'By group'!BH$32*Population!BH178+'By group'!BN$33*Population!BN178)</f>
        <v>-30.904716877001324</v>
      </c>
      <c r="IV178" s="14">
        <f t="shared" si="189"/>
        <v>0</v>
      </c>
      <c r="IW178" s="4">
        <f t="shared" si="190"/>
        <v>0</v>
      </c>
      <c r="IX178" s="4">
        <f t="shared" si="191"/>
        <v>0</v>
      </c>
      <c r="IY178" s="4">
        <f t="shared" si="192"/>
        <v>278.11292238405349</v>
      </c>
      <c r="IZ178" s="4">
        <f t="shared" si="193"/>
        <v>37.763413760441537</v>
      </c>
      <c r="JA178" s="4">
        <f t="shared" si="194"/>
        <v>30.904716877001324</v>
      </c>
      <c r="JB178" s="75">
        <f>step*(+prop_idu_male*'By group'!BB$9*Population!BB178-'By group'!B$8*Population!B178)</f>
        <v>-1202.8784443349241</v>
      </c>
      <c r="JC178" s="46">
        <f>step*(+prop_idu_male*'By group'!BC$9*Population!BC178-'By group'!C$8*Population!C178)</f>
        <v>-7.1916395712672507</v>
      </c>
      <c r="JD178" s="46">
        <f>step*(+prop_idu_male*'By group'!BD$9*Population!BD178-'By group'!D$8*Population!D178)</f>
        <v>-21.134499646493744</v>
      </c>
      <c r="JE178" s="46">
        <f>step*(+prop_idu_male*'By group'!BE$9*Population!BE178-'By group'!E$8*Population!E178)</f>
        <v>-21.969239752323524</v>
      </c>
      <c r="JF178" s="46">
        <f>step*(+prop_idu_male*'By group'!BF$9*Population!BF178-'By group'!F$8*Population!F178)</f>
        <v>-6.6153849586918332</v>
      </c>
      <c r="JG178" s="46">
        <f>step*(+prop_idu_male*'By group'!BG$9*Population!BG178-'By group'!G$8*Population!G178)</f>
        <v>-1.2757812650645792</v>
      </c>
      <c r="JH178" s="46">
        <f>step*(+prop_idu_male*'By group'!BH$9*Population!BH178-'By group'!H$8*Population!H178)</f>
        <v>-1.0817900131987552</v>
      </c>
      <c r="JI178" s="46">
        <f>step*(+prop_idu_male*'By group'!BI$9*Population!BI178-'By group'!I$8*Population!I178)</f>
        <v>0</v>
      </c>
      <c r="JJ178" s="46">
        <f>step*(+prop_idu_male*'By group'!BJ$9*Population!BJ178-'By group'!J$8*Population!J178)</f>
        <v>0</v>
      </c>
      <c r="JK178" s="46">
        <f>step*(+prop_idu_male*'By group'!BK$9*Population!BK178-'By group'!K$8*Population!K178)</f>
        <v>0</v>
      </c>
      <c r="JL178" s="46">
        <f>step*(+prop_idu_male*'By group'!BL$9*Population!BL178-'By group'!L$8*Population!L178)</f>
        <v>-2.2663094490537787</v>
      </c>
      <c r="JM178" s="46">
        <f>step*(+prop_idu_male*'By group'!BM$9*Population!BM178-'By group'!M$8*Population!M178)</f>
        <v>-1.1343289580193485</v>
      </c>
      <c r="JN178" s="46">
        <f>step*(+prop_idu_male*'By group'!BN$9*Population!BN178-'By group'!N$8*Population!N178)</f>
        <v>-0.91331597379340224</v>
      </c>
      <c r="JO178" s="45">
        <f>step*(+(1-prop_idu_male)*'By group'!BB$9*Population!BB178-'By group'!O$8*Population!O178-'By group'!O$6*Population!O178+'By group'!AB$7*Population!AB178)</f>
        <v>-9004.749980451943</v>
      </c>
      <c r="JP178" s="46">
        <f>step*(+(1-prop_idu_male)*'By group'!BC$9*Population!BC178-'By group'!P$8*Population!P178-'By group'!P$6*Population!P178+'By group'!AC$7*Population!AC178)</f>
        <v>-13.812326990278152</v>
      </c>
      <c r="JQ178" s="46">
        <f>step*(+(1-prop_idu_male)*'By group'!BD$9*Population!BD178-'By group'!Q$8*Population!Q178-'By group'!Q$6*Population!Q178+'By group'!AD$7*Population!AD178)</f>
        <v>-40.07931529284123</v>
      </c>
      <c r="JR178" s="46">
        <f>step*(+(1-prop_idu_male)*'By group'!BE$9*Population!BE178-'By group'!R$8*Population!R178-'By group'!R$6*Population!R178+'By group'!AE$7*Population!AE178)</f>
        <v>-40.956616542245008</v>
      </c>
      <c r="JS178" s="46">
        <f>step*(+(1-prop_idu_male)*'By group'!BF$9*Population!BF178-'By group'!S$8*Population!S178-'By group'!S$6*Population!S178+'By group'!AF$7*Population!AF178)</f>
        <v>-12.178260964701257</v>
      </c>
      <c r="JT178" s="46">
        <f>step*(+(1-prop_idu_male)*'By group'!BG$9*Population!BG178-'By group'!T$8*Population!T178-'By group'!T$6*Population!T178+'By group'!AG$7*Population!AG178)</f>
        <v>-2.3277976267771128</v>
      </c>
      <c r="JU178" s="46">
        <f>step*(+(1-prop_idu_male)*'By group'!BH$9*Population!BH178-'By group'!U$8*Population!U178-'By group'!U$6*Population!U178+'By group'!AH$7*Population!AH178)</f>
        <v>-1.9440688924896774</v>
      </c>
      <c r="JV178" s="46">
        <f>step*(+(1-prop_idu_male)*'By group'!BI$9*Population!BI178-'By group'!V$8*Population!V178-'By group'!V$6*Population!V178+'By group'!AI$7*Population!AI178)</f>
        <v>0</v>
      </c>
      <c r="JW178" s="46">
        <f>step*(+(1-prop_idu_male)*'By group'!BJ$9*Population!BJ178-'By group'!W$8*Population!W178-'By group'!W$6*Population!W178+'By group'!AJ$7*Population!AJ178)</f>
        <v>0</v>
      </c>
      <c r="JX178" s="46">
        <f>step*(+(1-prop_idu_male)*'By group'!BK$9*Population!BK178-'By group'!X$8*Population!X178-'By group'!X$6*Population!X178+'By group'!AK$7*Population!AK178)</f>
        <v>0</v>
      </c>
      <c r="JY178" s="46">
        <f>step*(+(1-prop_idu_male)*'By group'!BL$9*Population!BL178-'By group'!Y$8*Population!Y178-'By group'!Y$6*Population!Y178+'By group'!AL$7*Population!AL178)</f>
        <v>-4.0678253067279595</v>
      </c>
      <c r="JZ178" s="46">
        <f>step*(+(1-prop_idu_male)*'By group'!BM$9*Population!BM178-'By group'!Z$8*Population!Z178-'By group'!Z$6*Population!Z178+'By group'!AM$7*Population!AM178)</f>
        <v>-2.0022528474099923</v>
      </c>
      <c r="KA178" s="76">
        <f>step*(+(1-prop_idu_male)*'By group'!BN$9*Population!BN178-'By group'!AA$8*Population!AA178-'By group'!AA$6*Population!AA178+'By group'!AN$7*Population!AN178)</f>
        <v>-1.5818897937433016</v>
      </c>
      <c r="KB178" s="46">
        <f>step*(+'By group'!O$6*Population!O178-'By group'!AB$7*Population!AB178)</f>
        <v>7705.4710571260539</v>
      </c>
      <c r="KC178" s="46">
        <f>step*(+'By group'!P$6*Population!P178-'By group'!AC$7*Population!AC178)</f>
        <v>9.9984697411245342</v>
      </c>
      <c r="KD178" s="46">
        <f>step*(+'By group'!Q$6*Population!Q178-'By group'!AD$7*Population!AD178)</f>
        <v>28.920001036683288</v>
      </c>
      <c r="KE178" s="46">
        <f>step*(+'By group'!R$6*Population!R178-'By group'!AE$7*Population!AE178)</f>
        <v>29.421869223324386</v>
      </c>
      <c r="KF178" s="46">
        <f>step*(+'By group'!S$6*Population!S178-'By group'!AF$7*Population!AF178)</f>
        <v>8.7188829807541968</v>
      </c>
      <c r="KG178" s="46">
        <f>step*(+'By group'!T$6*Population!T178-'By group'!AG$7*Population!AG178)</f>
        <v>1.6624905942565289</v>
      </c>
      <c r="KH178" s="46">
        <f>step*(+'By group'!U$6*Population!U178-'By group'!AH$7*Population!AH178)</f>
        <v>1.3824757458815822</v>
      </c>
      <c r="KI178" s="46">
        <f>step*(+'By group'!V$6*Population!V178-'By group'!AI$7*Population!AI178)</f>
        <v>0</v>
      </c>
      <c r="KJ178" s="46">
        <f>step*(+'By group'!W$6*Population!W178-'By group'!AJ$7*Population!AJ178)</f>
        <v>0</v>
      </c>
      <c r="KK178" s="46">
        <f>step*(+'By group'!X$6*Population!X178-'By group'!AK$7*Population!AK178)</f>
        <v>0</v>
      </c>
      <c r="KL178" s="46">
        <f>step*(+'By group'!Y$6*Population!Y178-'By group'!AL$7*Population!AL178)</f>
        <v>2.8917121302750699</v>
      </c>
      <c r="KM178" s="46">
        <f>step*(+'By group'!Z$6*Population!Z178-'By group'!AM$7*Population!AM178)</f>
        <v>1.4163853086870253</v>
      </c>
      <c r="KN178" s="46">
        <f>step*(+'By group'!AA$6*Population!AA178-'By group'!AN$7*Population!AN178)</f>
        <v>1.1125618595645821</v>
      </c>
      <c r="KO178" s="45">
        <v>0</v>
      </c>
      <c r="KP178" s="46">
        <v>0</v>
      </c>
      <c r="KQ178" s="46">
        <v>0</v>
      </c>
      <c r="KR178" s="46">
        <v>0</v>
      </c>
      <c r="KS178" s="46">
        <v>0</v>
      </c>
      <c r="KT178" s="46">
        <v>0</v>
      </c>
      <c r="KU178" s="46">
        <v>0</v>
      </c>
      <c r="KV178" s="46">
        <v>0</v>
      </c>
      <c r="KW178" s="46">
        <v>0</v>
      </c>
      <c r="KX178" s="46">
        <v>0</v>
      </c>
      <c r="KY178" s="46">
        <v>0</v>
      </c>
      <c r="KZ178" s="46">
        <v>0</v>
      </c>
      <c r="LA178" s="46">
        <v>0</v>
      </c>
      <c r="LB178" s="188">
        <f>step*(-'By group'!BB$9*Population!BB178+'By group'!B$8*Population!B178+'By group'!O$8*Population!O178)</f>
        <v>2502.1573676608136</v>
      </c>
      <c r="LC178" s="189">
        <f>step*(-'By group'!BC$9*Population!BC178+'By group'!C$8*Population!C178+'By group'!P$8*Population!P178)</f>
        <v>11.005496820420868</v>
      </c>
      <c r="LD178" s="189">
        <f>step*(-'By group'!BD$9*Population!BD178+'By group'!D$8*Population!D178+'By group'!Q$8*Population!Q178)</f>
        <v>32.293813902651692</v>
      </c>
      <c r="LE178" s="189">
        <f>step*(-'By group'!BE$9*Population!BE178+'By group'!E$8*Population!E178+'By group'!R$8*Population!R178)</f>
        <v>33.503987071244154</v>
      </c>
      <c r="LF178" s="189">
        <f>step*(-'By group'!BF$9*Population!BF178+'By group'!F$8*Population!F178+'By group'!S$8*Population!S178)</f>
        <v>10.074762942638895</v>
      </c>
      <c r="LG178" s="189">
        <f>step*(-'By group'!BG$9*Population!BG178+'By group'!G$8*Population!G178+'By group'!T$8*Population!T178)</f>
        <v>1.9410882975851633</v>
      </c>
      <c r="LH178" s="189">
        <f>step*(-'By group'!BH$9*Population!BH178+'By group'!H$8*Population!H178+'By group'!U$8*Population!U178)</f>
        <v>1.6433831598068509</v>
      </c>
      <c r="LI178" s="189">
        <f>step*(-'By group'!BI$9*Population!BI178+'By group'!I$8*Population!I178+'By group'!V$8*Population!V178)</f>
        <v>0</v>
      </c>
      <c r="LJ178" s="189">
        <f>step*(-'By group'!BJ$9*Population!BJ178+'By group'!J$8*Population!J178+'By group'!W$8*Population!W178)</f>
        <v>0</v>
      </c>
      <c r="LK178" s="189">
        <f>step*(-'By group'!BK$9*Population!BK178+'By group'!K$8*Population!K178+'By group'!X$8*Population!X178)</f>
        <v>0</v>
      </c>
      <c r="LL178" s="189">
        <f>step*(-'By group'!BL$9*Population!BL178+'By group'!L$8*Population!L178+'By group'!Y$8*Population!Y178)</f>
        <v>3.4424226255066683</v>
      </c>
      <c r="LM178" s="189">
        <f>step*(-'By group'!BM$9*Population!BM178+'By group'!M$8*Population!M178+'By group'!Z$8*Population!Z178)</f>
        <v>1.7201964967423153</v>
      </c>
      <c r="LN178" s="189">
        <f>step*(-'By group'!BN$9*Population!BN178+'By group'!N$8*Population!N178+'By group'!AA$8*Population!AA178)</f>
        <v>1.3826439079721218</v>
      </c>
    </row>
    <row r="179" spans="1:326" x14ac:dyDescent="0.25">
      <c r="A179">
        <f t="shared" si="263"/>
        <v>87.5</v>
      </c>
      <c r="B179" s="52">
        <f>step*((-'By group'!B$4-'By group'!B$5-'By group'!B$22)*Population!B179+'By group'!B$3*Population!$BO179)</f>
        <v>240987.94955725945</v>
      </c>
      <c r="C179" s="4">
        <f>step*((-'By group'!C$4-'By group'!C$5-'By group'!C$22)*Population!C179+'By group'!C$3*Population!$BO179)</f>
        <v>-6611.8744261119846</v>
      </c>
      <c r="D179" s="4">
        <f>step*((-'By group'!D$4-'By group'!D$5-'By group'!D$22)*Population!D179+'By group'!D$3*Population!$BO179)</f>
        <v>-43392.89498840033</v>
      </c>
      <c r="E179" s="4">
        <f>step*((-'By group'!E$4-'By group'!E$5-'By group'!E$22)*Population!E179+'By group'!E$3*Population!$BO179)</f>
        <v>-69490.131522553464</v>
      </c>
      <c r="F179" s="4">
        <f>step*((-'By group'!F$4-'By group'!F$5-'By group'!F$22)*Population!F179+'By group'!F$3*Population!$BO179)</f>
        <v>-28203.154247662424</v>
      </c>
      <c r="G179" s="4">
        <f>step*((-'By group'!G$4-'By group'!G$5-'By group'!G$22)*Population!G179+'By group'!G$3*Population!$BO179)</f>
        <v>-6838.153571206245</v>
      </c>
      <c r="H179" s="4">
        <f>step*((-'By group'!H$4-'By group'!H$5-'By group'!H$22)*Population!H179+'By group'!H$3*Population!$BO179)</f>
        <v>-6353.5194609764276</v>
      </c>
      <c r="I179" s="4">
        <f>step*((-'By group'!I$4-'By group'!I$5-'By group'!I$22)*Population!I179+'By group'!I$3*Population!$BO179)</f>
        <v>0</v>
      </c>
      <c r="J179" s="4">
        <f>step*((-'By group'!J$4-'By group'!J$5-'By group'!J$22)*Population!J179+'By group'!J$3*Population!$BO179)</f>
        <v>0</v>
      </c>
      <c r="K179" s="4">
        <f>step*((-'By group'!K$4-'By group'!K$5-'By group'!K$22)*Population!K179+'By group'!K$3*Population!$BO179)</f>
        <v>0</v>
      </c>
      <c r="L179" s="4">
        <f>step*((-'By group'!L$4-'By group'!L$5-'By group'!L$22)*Population!L179+'By group'!L$3*Population!$BO179)</f>
        <v>-3513.9352401117362</v>
      </c>
      <c r="M179" s="4">
        <f>step*((-'By group'!M$4-'By group'!M$5-'By group'!M$22)*Population!M179+'By group'!M$3*Population!$BO179)</f>
        <v>-1994.0274190121802</v>
      </c>
      <c r="N179" s="4">
        <f>step*((-'By group'!N$4-'By group'!N$5-'By group'!N$22)*Population!N179+'By group'!N$3*Population!$BO179)</f>
        <v>-1890.5728780897639</v>
      </c>
      <c r="O179" s="8">
        <f>step*((-'By group'!O$4-'By group'!O$5-'By group'!O$22)*Population!O179+'By group'!O$3*Population!$BO179)</f>
        <v>166947.62303661159</v>
      </c>
      <c r="P179" s="4">
        <f>step*((-'By group'!P$4-'By group'!P$5-'By group'!P$22)*Population!P179+'By group'!P$3*Population!$BO179)</f>
        <v>-3270.2442008537055</v>
      </c>
      <c r="Q179" s="4">
        <f>step*((-'By group'!Q$4-'By group'!Q$5-'By group'!Q$22)*Population!Q179+'By group'!Q$3*Population!$BO179)</f>
        <v>-21454.116317679018</v>
      </c>
      <c r="R179" s="4">
        <f>step*((-'By group'!R$4-'By group'!R$5-'By group'!R$22)*Population!R179+'By group'!R$3*Population!$BO179)</f>
        <v>-34338.857165314912</v>
      </c>
      <c r="S179" s="4">
        <f>step*((-'By group'!S$4-'By group'!S$5-'By group'!S$22)*Population!S179+'By group'!S$3*Population!$BO179)</f>
        <v>-13931.094644824398</v>
      </c>
      <c r="T179" s="4">
        <f>step*((-'By group'!T$4-'By group'!T$5-'By group'!T$22)*Population!T179+'By group'!T$3*Population!$BO179)</f>
        <v>-3376.7524108945863</v>
      </c>
      <c r="U179" s="4">
        <f>step*((-'By group'!U$4-'By group'!U$5-'By group'!U$22)*Population!U179+'By group'!U$3*Population!$BO179)</f>
        <v>-3135.8022472910475</v>
      </c>
      <c r="V179" s="4">
        <f>step*((-'By group'!V$4-'By group'!V$5-'By group'!V$22)*Population!V179+'By group'!V$3*Population!$BO179)</f>
        <v>0</v>
      </c>
      <c r="W179" s="4">
        <f>step*((-'By group'!W$4-'By group'!W$5-'By group'!W$22)*Population!W179+'By group'!W$3*Population!$BO179)</f>
        <v>0</v>
      </c>
      <c r="X179" s="4">
        <f>step*((-'By group'!X$4-'By group'!X$5-'By group'!X$22)*Population!X179+'By group'!X$3*Population!$BO179)</f>
        <v>0</v>
      </c>
      <c r="Y179" s="4">
        <f>step*((-'By group'!Y$4-'By group'!Y$5-'By group'!Y$22)*Population!Y179+'By group'!Y$3*Population!$BO179)</f>
        <v>-1734.240314355774</v>
      </c>
      <c r="Z179" s="4">
        <f>step*((-'By group'!Z$4-'By group'!Z$5-'By group'!Z$22)*Population!Z179+'By group'!Z$3*Population!$BO179)</f>
        <v>-983.53088808283462</v>
      </c>
      <c r="AA179" s="4">
        <f>step*((-'By group'!AA$4-'By group'!AA$5-'By group'!AA$22)*Population!AA179+'By group'!AA$3*Population!$BO179)</f>
        <v>-931.8407996876108</v>
      </c>
      <c r="AB179" s="8">
        <f>step*((-'By group'!AB$4-'By group'!AB$5-'By group'!AB$22)*Population!AB179+'By group'!AB$3*Population!$BO179)</f>
        <v>-1579.1832372164406</v>
      </c>
      <c r="AC179" s="4">
        <f>step*((-'By group'!AC$4-'By group'!AC$5-'By group'!AC$22)*Population!AC179+'By group'!AC$3*Population!$BO179)</f>
        <v>-232.0043255151144</v>
      </c>
      <c r="AD179" s="4">
        <f>step*((-'By group'!AD$4-'By group'!AD$5-'By group'!AD$22)*Population!AD179+'By group'!AD$3*Population!$BO179)</f>
        <v>-1530.4454795078677</v>
      </c>
      <c r="AE179" s="4">
        <f>step*((-'By group'!AE$4-'By group'!AE$5-'By group'!AE$22)*Population!AE179+'By group'!AE$3*Population!$BO179)</f>
        <v>-2468.3952240287122</v>
      </c>
      <c r="AF179" s="4">
        <f>step*((-'By group'!AF$4-'By group'!AF$5-'By group'!AF$22)*Population!AF179+'By group'!AF$3*Population!$BO179)</f>
        <v>-1007.2259800358479</v>
      </c>
      <c r="AG179" s="4">
        <f>step*((-'By group'!AG$4-'By group'!AG$5-'By group'!AG$22)*Population!AG179+'By group'!AG$3*Population!$BO179)</f>
        <v>-245.16014162316552</v>
      </c>
      <c r="AH179" s="4">
        <f>step*((-'By group'!AH$4-'By group'!AH$5-'By group'!AH$22)*Population!AH179+'By group'!AH$3*Population!$BO179)</f>
        <v>-229.33859355425966</v>
      </c>
      <c r="AI179" s="4">
        <f>step*((-'By group'!AI$4-'By group'!AI$5-'By group'!AI$22)*Population!AI179+'By group'!AI$3*Population!$BO179)</f>
        <v>0</v>
      </c>
      <c r="AJ179" s="4">
        <f>step*((-'By group'!AJ$4-'By group'!AJ$5-'By group'!AJ$22)*Population!AJ179+'By group'!AJ$3*Population!$BO179)</f>
        <v>0</v>
      </c>
      <c r="AK179" s="4">
        <f>step*((-'By group'!AK$4-'By group'!AK$5-'By group'!AK$22)*Population!AK179+'By group'!AK$3*Population!$BO179)</f>
        <v>0</v>
      </c>
      <c r="AL179" s="4">
        <f>step*((-'By group'!AL$4-'By group'!AL$5-'By group'!AL$22)*Population!AL179+'By group'!AL$3*Population!$BO179)</f>
        <v>-126.91140273254757</v>
      </c>
      <c r="AM179" s="4">
        <f>step*((-'By group'!AM$4-'By group'!AM$5-'By group'!AM$22)*Population!AM179+'By group'!AM$3*Population!$BO179)</f>
        <v>-72.570455915822521</v>
      </c>
      <c r="AN179" s="4">
        <f>step*((-'By group'!AN$4-'By group'!AN$5-'By group'!AN$22)*Population!AN179+'By group'!AN$3*Population!$BO179)</f>
        <v>-69.422718295300626</v>
      </c>
      <c r="AO179" s="8">
        <f>step*((-'By group'!AO$4-'By group'!AO$5-'By group'!AO$22)*Population!AO179+'By group'!AO$3*Population!$BO179)</f>
        <v>22482.690202498299</v>
      </c>
      <c r="AP179" s="4">
        <f>step*((-'By group'!AP$4-'By group'!AP$5-'By group'!AP$22)*Population!AP179+'By group'!AP$3*Population!$BO179)</f>
        <v>-767.60319686893388</v>
      </c>
      <c r="AQ179" s="4">
        <f>step*((-'By group'!AQ$4-'By group'!AQ$5-'By group'!AQ$22)*Population!AQ179+'By group'!AQ$3*Population!$BO179)</f>
        <v>-5037.2349701988705</v>
      </c>
      <c r="AR179" s="4">
        <f>step*((-'By group'!AR$4-'By group'!AR$5-'By group'!AR$22)*Population!AR179+'By group'!AR$3*Population!$BO179)</f>
        <v>-8065.0032664811379</v>
      </c>
      <c r="AS179" s="4">
        <f>step*((-'By group'!AS$4-'By group'!AS$5-'By group'!AS$22)*Population!AS179+'By group'!AS$3*Population!$BO179)</f>
        <v>-3272.4884394994547</v>
      </c>
      <c r="AT179" s="4">
        <f>step*((-'By group'!AT$4-'By group'!AT$5-'By group'!AT$22)*Population!AT179+'By group'!AT$3*Population!$BO179)</f>
        <v>-793.26756568326016</v>
      </c>
      <c r="AU179" s="4">
        <f>step*((-'By group'!AU$4-'By group'!AU$5-'By group'!AU$22)*Population!AU179+'By group'!AU$3*Population!$BO179)</f>
        <v>-736.61496381869415</v>
      </c>
      <c r="AV179" s="4">
        <f>step*((-'By group'!AV$4-'By group'!AV$5-'By group'!AV$22)*Population!AV179+'By group'!AV$3*Population!$BO179)</f>
        <v>0</v>
      </c>
      <c r="AW179" s="4">
        <f>step*((-'By group'!AW$4-'By group'!AW$5-'By group'!AW$22)*Population!AW179+'By group'!AW$3*Population!$BO179)</f>
        <v>0</v>
      </c>
      <c r="AX179" s="4">
        <f>step*((-'By group'!AX$4-'By group'!AX$5-'By group'!AX$22)*Population!AX179+'By group'!AX$3*Population!$BO179)</f>
        <v>0</v>
      </c>
      <c r="AY179" s="4">
        <f>step*((-'By group'!AY$4-'By group'!AY$5-'By group'!AY$22)*Population!AY179+'By group'!AY$3*Population!$BO179)</f>
        <v>-407.38684170832227</v>
      </c>
      <c r="AZ179" s="4">
        <f>step*((-'By group'!AZ$4-'By group'!AZ$5-'By group'!AZ$22)*Population!AZ179+'By group'!AZ$3*Population!$BO179)</f>
        <v>-230.97435310427889</v>
      </c>
      <c r="BA179" s="4">
        <f>step*((-'By group'!BA$4-'By group'!BA$5-'By group'!BA$22)*Population!BA179+'By group'!BA$3*Population!$BO179)</f>
        <v>-218.64252568954413</v>
      </c>
      <c r="BB179" s="8">
        <f>step*((-'By group'!BB$4-'By group'!BB$5-'By group'!BB$22)*Population!BB179+'By group'!BB$3*Population!$BO179)</f>
        <v>6934.1309779948851</v>
      </c>
      <c r="BC179" s="4">
        <f>step*((-'By group'!BC$4-'By group'!BC$5-'By group'!BC$22)*Population!BC179+'By group'!BC$3*Population!$BO179)</f>
        <v>-526.55424132759288</v>
      </c>
      <c r="BD179" s="4">
        <f>step*((-'By group'!BD$4-'By group'!BD$5-'By group'!BD$22)*Population!BD179+'By group'!BD$3*Population!$BO179)</f>
        <v>-2670.7786336637532</v>
      </c>
      <c r="BE179" s="4">
        <f>step*((-'By group'!BE$4-'By group'!BE$5-'By group'!BE$22)*Population!BE179+'By group'!BE$3*Population!$BO179)</f>
        <v>-3716.2492252597626</v>
      </c>
      <c r="BF179" s="4">
        <f>step*((-'By group'!BF$4-'By group'!BF$5-'By group'!BF$22)*Population!BF179+'By group'!BF$3*Population!$BO179)</f>
        <v>-1378.9492267447897</v>
      </c>
      <c r="BG179" s="4">
        <f>step*((-'By group'!BG$4-'By group'!BG$5-'By group'!BG$22)*Population!BG179+'By group'!BG$3*Population!$BO179)</f>
        <v>-314.72747754682479</v>
      </c>
      <c r="BH179" s="4">
        <f>step*((-'By group'!BH$4-'By group'!BH$5-'By group'!BH$22)*Population!BH179+'By group'!BH$3*Population!$BO179)</f>
        <v>-270.63476292441214</v>
      </c>
      <c r="BI179" s="4">
        <f>step*((-'By group'!BI$4-'By group'!BI$5-'By group'!BI$22)*Population!BI179+'By group'!BI$3*Population!$BO179)</f>
        <v>0</v>
      </c>
      <c r="BJ179" s="4">
        <f>step*((-'By group'!BJ$4-'By group'!BJ$5-'By group'!BJ$22)*Population!BJ179+'By group'!BJ$3*Population!$BO179)</f>
        <v>0</v>
      </c>
      <c r="BK179" s="4">
        <f>step*((-'By group'!BK$4-'By group'!BK$5-'By group'!BK$22)*Population!BK179+'By group'!BK$3*Population!$BO179)</f>
        <v>0</v>
      </c>
      <c r="BL179" s="4">
        <f>step*((-'By group'!BL$4-'By group'!BL$5-'By group'!BL$22)*Population!BL179+'By group'!BL$3*Population!$BO179)</f>
        <v>-177.96287212676657</v>
      </c>
      <c r="BM179" s="4">
        <f>step*((-'By group'!BM$4-'By group'!BM$5-'By group'!BM$22)*Population!BM179+'By group'!BM$3*Population!$BO179)</f>
        <v>-90.624033743411076</v>
      </c>
      <c r="BN179" s="4">
        <f>step*((-'By group'!BN$4-'By group'!BN$5-'By group'!BN$22)*Population!BN179+'By group'!BN$3*Population!$BO179)</f>
        <v>-75.849582369679638</v>
      </c>
      <c r="BO179" s="71">
        <f>-step*SUM(SCR!B179:N179)*Population!B179</f>
        <v>-172377.49014381674</v>
      </c>
      <c r="BP179" s="4">
        <f>step*-SUM('By group'!C$11:C$21)*Population!C179</f>
        <v>-165296.8606527996</v>
      </c>
      <c r="BQ179" s="4">
        <f>step*-SUM('By group'!D$11:D$21)*Population!D179</f>
        <v>-120535.81941222315</v>
      </c>
      <c r="BR179" s="4">
        <f>step*-SUM('By group'!E$11:E$21)*Population!E179</f>
        <v>-49635.808230395334</v>
      </c>
      <c r="BS179" s="4">
        <f>step*-SUM('By group'!F$11:F$21)*Population!F179</f>
        <v>-14843.765393506539</v>
      </c>
      <c r="BT179" s="4">
        <f>step*-SUM('By group'!G$11:G$21)*Population!G179</f>
        <v>-7123.0766366731714</v>
      </c>
      <c r="BU179" s="4">
        <f>step*-SUM('By group'!H$11:H$21)*Population!H179</f>
        <v>0</v>
      </c>
      <c r="BV179" s="4">
        <f>step*-SUM('By group'!I$11:I$21)*Population!I179</f>
        <v>0</v>
      </c>
      <c r="BW179" s="4">
        <f>step*-SUM('By group'!J$11:J$21)*Population!J179</f>
        <v>0</v>
      </c>
      <c r="BX179" s="4">
        <f>step*-SUM('By group'!K$11:K$21)*Population!K179</f>
        <v>0</v>
      </c>
      <c r="BY179" s="4">
        <f>step*-SUM('By group'!L$11:L$21)*Population!L179</f>
        <v>-2509.9537429369543</v>
      </c>
      <c r="BZ179" s="4">
        <f>step*-SUM('By group'!M$11:M$21)*Population!M179</f>
        <v>-1246.2671368826127</v>
      </c>
      <c r="CA179" s="4">
        <f>step*-SUM('By group'!N$11:N$21)*Population!N179</f>
        <v>0</v>
      </c>
      <c r="CB179" s="13">
        <f>-step*SUM(SCR!O179:AA179)*Population!O179</f>
        <v>-85268.8152313803</v>
      </c>
      <c r="CC179" s="4">
        <f>step*-SUM('By group'!P$11:P$21)*Population!P179</f>
        <v>-81756.105021342635</v>
      </c>
      <c r="CD179" s="4">
        <f>step*-SUM('By group'!Q$11:Q$21)*Population!Q179</f>
        <v>-59594.767549108386</v>
      </c>
      <c r="CE179" s="4">
        <f>step*-SUM('By group'!R$11:R$21)*Population!R179</f>
        <v>-24527.755118082081</v>
      </c>
      <c r="CF179" s="4">
        <f>step*-SUM('By group'!S$11:S$21)*Population!S179</f>
        <v>-7332.1550762233674</v>
      </c>
      <c r="CG179" s="4">
        <f>step*-SUM('By group'!T$11:T$21)*Population!T179</f>
        <v>-3517.4504280151937</v>
      </c>
      <c r="CH179" s="4">
        <f>step*-SUM('By group'!U$11:U$21)*Population!U179</f>
        <v>0</v>
      </c>
      <c r="CI179" s="4">
        <f>step*-SUM('By group'!V$11:V$21)*Population!V179</f>
        <v>0</v>
      </c>
      <c r="CJ179" s="4">
        <f>step*-SUM('By group'!W$11:W$21)*Population!W179</f>
        <v>0</v>
      </c>
      <c r="CK179" s="4">
        <f>step*-SUM('By group'!X$11:X$21)*Population!X179</f>
        <v>0</v>
      </c>
      <c r="CL179" s="4">
        <f>step*-SUM('By group'!Y$11:Y$21)*Population!Y179</f>
        <v>-1238.7430816826957</v>
      </c>
      <c r="CM179" s="4">
        <f>step*-SUM('By group'!Z$11:Z$21)*Population!Z179</f>
        <v>-614.70680505177165</v>
      </c>
      <c r="CN179" s="4">
        <f>step*-SUM('By group'!AA$11:AA$21)*Population!AA179</f>
        <v>0</v>
      </c>
      <c r="CO179" s="13">
        <f>-step*SUM(SCR!AB179:AN179)*Population!AB179</f>
        <v>-6038.2555752240605</v>
      </c>
      <c r="CP179" s="4">
        <f>step*-SUM('By group'!AC$11:AC$21)*Population!AC179</f>
        <v>-5800.1081378778599</v>
      </c>
      <c r="CQ179" s="4">
        <f>step*-SUM('By group'!AD$11:AD$21)*Population!AD179</f>
        <v>-4251.2374430774107</v>
      </c>
      <c r="CR179" s="4">
        <f>step*-SUM('By group'!AE$11:AE$21)*Population!AE179</f>
        <v>-1763.1394457347942</v>
      </c>
      <c r="CS179" s="4">
        <f>step*-SUM('By group'!AF$11:AF$21)*Population!AF179</f>
        <v>-530.11893686097255</v>
      </c>
      <c r="CT179" s="4">
        <f>step*-SUM('By group'!AG$11:AG$21)*Population!AG179</f>
        <v>-255.37514752413074</v>
      </c>
      <c r="CU179" s="4">
        <f>step*-SUM('By group'!AH$11:AH$21)*Population!AH179</f>
        <v>0</v>
      </c>
      <c r="CV179" s="4">
        <f>step*-SUM('By group'!AI$11:AI$21)*Population!AI179</f>
        <v>0</v>
      </c>
      <c r="CW179" s="4">
        <f>step*-SUM('By group'!AJ$11:AJ$21)*Population!AJ179</f>
        <v>0</v>
      </c>
      <c r="CX179" s="4">
        <f>step*-SUM('By group'!AK$11:AK$21)*Population!AK179</f>
        <v>0</v>
      </c>
      <c r="CY179" s="4">
        <f>step*-SUM('By group'!AL$11:AL$21)*Population!AL179</f>
        <v>-90.651001951819694</v>
      </c>
      <c r="CZ179" s="4">
        <f>step*-SUM('By group'!AM$11:AM$21)*Population!AM179</f>
        <v>-45.356534947389079</v>
      </c>
      <c r="DA179" s="4">
        <f>step*-SUM('By group'!AN$11:AN$21)*Population!AN179</f>
        <v>0</v>
      </c>
      <c r="DB179" s="13">
        <f>-step*SUM(SCR!AO179:BA179)*Population!AO179</f>
        <v>-20012.452403046984</v>
      </c>
      <c r="DC179" s="4">
        <f>step*-SUM('By group'!AP$11:AP$21)*Population!AP179</f>
        <v>-19190.079921723347</v>
      </c>
      <c r="DD179" s="4">
        <f>step*-SUM('By group'!AQ$11:AQ$21)*Population!AQ179</f>
        <v>-13992.319361663529</v>
      </c>
      <c r="DE179" s="4">
        <f>step*-SUM('By group'!AR$11:AR$21)*Population!AR179</f>
        <v>-5760.7166189150985</v>
      </c>
      <c r="DF179" s="4">
        <f>step*-SUM('By group'!AS$11:AS$21)*Population!AS179</f>
        <v>-1722.3623365786605</v>
      </c>
      <c r="DG179" s="4">
        <f>step*-SUM('By group'!AT$11:AT$21)*Population!AT179</f>
        <v>-826.32038092006258</v>
      </c>
      <c r="DH179" s="4">
        <f>step*-SUM('By group'!AU$11:AU$21)*Population!AU179</f>
        <v>0</v>
      </c>
      <c r="DI179" s="4">
        <f>step*-SUM('By group'!AV$11:AV$21)*Population!AV179</f>
        <v>0</v>
      </c>
      <c r="DJ179" s="4">
        <f>step*-SUM('By group'!AW$11:AW$21)*Population!AW179</f>
        <v>0</v>
      </c>
      <c r="DK179" s="4">
        <f>step*-SUM('By group'!AX$11:AX$21)*Population!AX179</f>
        <v>0</v>
      </c>
      <c r="DL179" s="4">
        <f>step*-SUM('By group'!AY$11:AY$21)*Population!AY179</f>
        <v>-290.99060122023019</v>
      </c>
      <c r="DM179" s="4">
        <f>step*-SUM('By group'!AZ$11:AZ$21)*Population!AZ179</f>
        <v>-144.35897069017432</v>
      </c>
      <c r="DN179" s="4">
        <f>step*-SUM('By group'!BA$11:BA$21)*Population!BA179</f>
        <v>0</v>
      </c>
      <c r="DO179" s="13">
        <f>-step*SUM(SCR!BB179:BN179)*Population!BB179</f>
        <v>-9315.8369149664522</v>
      </c>
      <c r="DP179" s="4">
        <f>step*-SUM('By group'!BC$11:BC$21)*Population!BC179</f>
        <v>-8775.9040221265477</v>
      </c>
      <c r="DQ179" s="4">
        <f>step*-SUM('By group'!BD$11:BD$21)*Population!BD179</f>
        <v>-6069.9514401448932</v>
      </c>
      <c r="DR179" s="4">
        <f>step*-SUM('By group'!BE$11:BE$21)*Population!BE179</f>
        <v>-2322.6557657873518</v>
      </c>
      <c r="DS179" s="4">
        <f>step*-SUM('By group'!BF$11:BF$21)*Population!BF179</f>
        <v>-656.64248892609044</v>
      </c>
      <c r="DT179" s="4">
        <f>step*-SUM('By group'!BG$11:BG$21)*Population!BG179</f>
        <v>-302.62257456425459</v>
      </c>
      <c r="DU179" s="4">
        <f>step*-SUM('By group'!BH$11:BH$21)*Population!BH179</f>
        <v>0</v>
      </c>
      <c r="DV179" s="4">
        <f>step*-SUM('By group'!BI$11:BI$21)*Population!BI179</f>
        <v>0</v>
      </c>
      <c r="DW179" s="4">
        <f>step*-SUM('By group'!BJ$11:BJ$21)*Population!BJ179</f>
        <v>0</v>
      </c>
      <c r="DX179" s="4">
        <f>step*-SUM('By group'!BK$11:BK$21)*Population!BK179</f>
        <v>0</v>
      </c>
      <c r="DY179" s="4">
        <f>step*-SUM('By group'!BL$11:BL$21)*Population!BL179</f>
        <v>-98.868262292648097</v>
      </c>
      <c r="DZ179" s="4">
        <f>step*-SUM('By group'!BM$11:BM$21)*Population!BM179</f>
        <v>-45.312016871705538</v>
      </c>
      <c r="EA179" s="4">
        <f>step*-SUM('By group'!BN$11:BN$21)*Population!BN179</f>
        <v>0</v>
      </c>
      <c r="EB179" s="52">
        <v>0</v>
      </c>
      <c r="EC179" s="4">
        <f t="shared" si="196"/>
        <v>172377.49014381674</v>
      </c>
      <c r="ED179" s="4">
        <f t="shared" si="196"/>
        <v>165296.8606527996</v>
      </c>
      <c r="EE179" s="4">
        <f t="shared" si="197"/>
        <v>120535.81941222315</v>
      </c>
      <c r="EF179" s="4">
        <f t="shared" si="198"/>
        <v>49635.808230395334</v>
      </c>
      <c r="EG179" s="4">
        <f t="shared" si="199"/>
        <v>14843.765393506539</v>
      </c>
      <c r="EH179" s="4">
        <f t="shared" si="199"/>
        <v>7123.0766366731714</v>
      </c>
      <c r="EI179" s="4">
        <v>0</v>
      </c>
      <c r="EJ179" s="4">
        <f t="shared" si="200"/>
        <v>0</v>
      </c>
      <c r="EK179" s="4">
        <f t="shared" si="201"/>
        <v>0</v>
      </c>
      <c r="EL179" s="4">
        <f t="shared" si="202"/>
        <v>0</v>
      </c>
      <c r="EM179" s="4">
        <f t="shared" si="203"/>
        <v>2509.9537429369543</v>
      </c>
      <c r="EN179" s="4">
        <f t="shared" si="204"/>
        <v>1246.2671368826127</v>
      </c>
      <c r="EO179" s="52">
        <v>0</v>
      </c>
      <c r="EP179" s="4">
        <f t="shared" si="205"/>
        <v>85268.8152313803</v>
      </c>
      <c r="EQ179" s="4">
        <f t="shared" si="206"/>
        <v>81756.105021342635</v>
      </c>
      <c r="ER179" s="4">
        <f t="shared" si="207"/>
        <v>59594.767549108386</v>
      </c>
      <c r="ES179" s="4">
        <f t="shared" si="208"/>
        <v>24527.755118082081</v>
      </c>
      <c r="ET179" s="4">
        <f t="shared" si="209"/>
        <v>7332.1550762233674</v>
      </c>
      <c r="EU179" s="4">
        <f t="shared" si="210"/>
        <v>3517.4504280151937</v>
      </c>
      <c r="EV179" s="4">
        <v>0</v>
      </c>
      <c r="EW179" s="4">
        <f t="shared" si="211"/>
        <v>0</v>
      </c>
      <c r="EX179" s="4">
        <f t="shared" si="212"/>
        <v>0</v>
      </c>
      <c r="EY179" s="4">
        <f t="shared" si="213"/>
        <v>0</v>
      </c>
      <c r="EZ179" s="4">
        <f t="shared" si="214"/>
        <v>1238.7430816826957</v>
      </c>
      <c r="FA179" s="4">
        <f t="shared" si="215"/>
        <v>614.70680505177165</v>
      </c>
      <c r="FB179" s="52">
        <v>0</v>
      </c>
      <c r="FC179" s="4">
        <f t="shared" si="216"/>
        <v>6038.2555752240605</v>
      </c>
      <c r="FD179" s="4">
        <f t="shared" si="217"/>
        <v>5800.1081378778599</v>
      </c>
      <c r="FE179" s="4">
        <f t="shared" si="218"/>
        <v>4251.2374430774107</v>
      </c>
      <c r="FF179" s="4">
        <f t="shared" si="219"/>
        <v>1763.1394457347942</v>
      </c>
      <c r="FG179" s="4">
        <f t="shared" si="220"/>
        <v>530.11893686097255</v>
      </c>
      <c r="FH179" s="4">
        <f t="shared" si="221"/>
        <v>255.37514752413074</v>
      </c>
      <c r="FI179" s="4">
        <v>0</v>
      </c>
      <c r="FJ179" s="4">
        <f t="shared" si="222"/>
        <v>0</v>
      </c>
      <c r="FK179" s="4">
        <f t="shared" si="223"/>
        <v>0</v>
      </c>
      <c r="FL179" s="4">
        <f t="shared" si="224"/>
        <v>0</v>
      </c>
      <c r="FM179" s="4">
        <f t="shared" si="225"/>
        <v>90.651001951819694</v>
      </c>
      <c r="FN179" s="9">
        <f t="shared" si="226"/>
        <v>45.356534947389079</v>
      </c>
      <c r="FO179" s="4">
        <v>0</v>
      </c>
      <c r="FP179" s="4">
        <f t="shared" si="227"/>
        <v>20012.452403046984</v>
      </c>
      <c r="FQ179" s="4">
        <f t="shared" si="228"/>
        <v>19190.079921723347</v>
      </c>
      <c r="FR179" s="4">
        <f t="shared" si="229"/>
        <v>13992.319361663529</v>
      </c>
      <c r="FS179" s="4">
        <f t="shared" si="230"/>
        <v>5760.7166189150985</v>
      </c>
      <c r="FT179" s="4">
        <f t="shared" si="231"/>
        <v>1722.3623365786605</v>
      </c>
      <c r="FU179" s="4">
        <f t="shared" si="232"/>
        <v>826.32038092006258</v>
      </c>
      <c r="FV179" s="4">
        <v>0</v>
      </c>
      <c r="FW179" s="4">
        <f t="shared" si="233"/>
        <v>0</v>
      </c>
      <c r="FX179" s="4">
        <f t="shared" si="234"/>
        <v>0</v>
      </c>
      <c r="FY179" s="4">
        <f t="shared" si="235"/>
        <v>0</v>
      </c>
      <c r="FZ179" s="4">
        <f t="shared" si="236"/>
        <v>290.99060122023019</v>
      </c>
      <c r="GA179" s="4">
        <f t="shared" si="237"/>
        <v>144.35897069017432</v>
      </c>
      <c r="GB179" s="4">
        <v>0</v>
      </c>
      <c r="GC179" s="4">
        <f t="shared" si="238"/>
        <v>9315.8369149664522</v>
      </c>
      <c r="GD179" s="4">
        <f t="shared" si="179"/>
        <v>8775.9040221265477</v>
      </c>
      <c r="GE179" s="4">
        <f t="shared" si="180"/>
        <v>6069.9514401448932</v>
      </c>
      <c r="GF179" s="4">
        <f t="shared" si="181"/>
        <v>2322.6557657873518</v>
      </c>
      <c r="GG179" s="4">
        <f t="shared" si="182"/>
        <v>656.64248892609044</v>
      </c>
      <c r="GH179" s="4">
        <f t="shared" si="183"/>
        <v>302.62257456425459</v>
      </c>
      <c r="GI179" s="4">
        <v>0</v>
      </c>
      <c r="GJ179" s="4">
        <f t="shared" si="239"/>
        <v>0</v>
      </c>
      <c r="GK179" s="4">
        <f t="shared" si="240"/>
        <v>0</v>
      </c>
      <c r="GL179" s="4">
        <f t="shared" si="184"/>
        <v>0</v>
      </c>
      <c r="GM179" s="4">
        <f t="shared" si="185"/>
        <v>98.868262292648097</v>
      </c>
      <c r="GN179" s="4">
        <f t="shared" si="186"/>
        <v>45.312016871705538</v>
      </c>
      <c r="GO179" s="52">
        <v>0</v>
      </c>
      <c r="GP179" s="4">
        <f>step*(-'By group'!C$32*Population!C179+'By group'!I$33*Population!I179)</f>
        <v>0</v>
      </c>
      <c r="GQ179" s="4">
        <f>step*(-'By group'!D$32*Population!D179+'By group'!J$33*Population!J179)</f>
        <v>0</v>
      </c>
      <c r="GR179" s="4">
        <f>step*(-'By group'!E$32*Population!E179+'By group'!K$33*Population!K179)</f>
        <v>0</v>
      </c>
      <c r="GS179" s="4">
        <f>step*(-'By group'!F$32*Population!F179+'By group'!L$33*Population!L179)</f>
        <v>-6166.9058252847926</v>
      </c>
      <c r="GT179" s="4">
        <f>step*(-'By group'!G$32*Population!G179+'By group'!M$33*Population!M179)</f>
        <v>-801.48175889332811</v>
      </c>
      <c r="GU179" s="4">
        <f>step*(-'By group'!H$32*Population!H179+'By group'!N$33*Population!N179)</f>
        <v>-701.25807834333045</v>
      </c>
      <c r="GV179" s="46">
        <f t="shared" si="241"/>
        <v>0</v>
      </c>
      <c r="GW179" s="14">
        <f t="shared" si="242"/>
        <v>0</v>
      </c>
      <c r="GX179" s="4">
        <f t="shared" si="243"/>
        <v>0</v>
      </c>
      <c r="GY179" s="4">
        <f t="shared" si="244"/>
        <v>6166.9058252847926</v>
      </c>
      <c r="GZ179" s="4">
        <f t="shared" si="245"/>
        <v>801.48175889332811</v>
      </c>
      <c r="HA179" s="4">
        <f t="shared" si="246"/>
        <v>701.25807834333045</v>
      </c>
      <c r="HB179" s="8">
        <v>0</v>
      </c>
      <c r="HC179" s="4">
        <f>step*(-'By group'!P$32*Population!P179+'By group'!V$33*Population!V179)</f>
        <v>0</v>
      </c>
      <c r="HD179" s="4">
        <f>step*(-'By group'!Q$32*Population!Q179+'By group'!W$33*Population!W179)</f>
        <v>0</v>
      </c>
      <c r="HE179" s="4">
        <f>step*(-'By group'!R$32*Population!R179+'By group'!X$33*Population!X179)</f>
        <v>0</v>
      </c>
      <c r="HF179" s="4">
        <f>step*(-'By group'!S$32*Population!S179+'By group'!Y$33*Population!Y179)</f>
        <v>-3046.705997270336</v>
      </c>
      <c r="HG179" s="4">
        <f>step*(-'By group'!T$32*Population!T179+'By group'!Z$33*Population!Z179)</f>
        <v>-396.13668307715295</v>
      </c>
      <c r="HH179" s="4">
        <f>step*(-'By group'!U$32*Population!U179+'By group'!AA$33*Population!AA179)</f>
        <v>-346.43953829998236</v>
      </c>
      <c r="HI179" s="14">
        <f t="shared" si="247"/>
        <v>0</v>
      </c>
      <c r="HJ179" s="46">
        <f t="shared" si="248"/>
        <v>0</v>
      </c>
      <c r="HK179" s="4">
        <f t="shared" si="249"/>
        <v>0</v>
      </c>
      <c r="HL179" s="4">
        <f t="shared" si="250"/>
        <v>3046.705997270336</v>
      </c>
      <c r="HM179" s="4">
        <f t="shared" si="251"/>
        <v>396.13668307715295</v>
      </c>
      <c r="HN179" s="9">
        <f t="shared" si="252"/>
        <v>346.43953829998236</v>
      </c>
      <c r="HO179" s="4">
        <v>0</v>
      </c>
      <c r="HP179" s="4">
        <f>step*(-'By group'!AC$32*Population!AC179+'By group'!AI$33*Population!AI179)</f>
        <v>0</v>
      </c>
      <c r="HQ179" s="4">
        <f>step*(-'By group'!AD$32*Population!AD179+'By group'!AJ$33*Population!AJ179)</f>
        <v>0</v>
      </c>
      <c r="HR179" s="4">
        <f>step*(-'By group'!AE$32*Population!AE179+'By group'!AK$33*Population!AK179)</f>
        <v>0</v>
      </c>
      <c r="HS179" s="4">
        <f>step*(-'By group'!AF$32*Population!AF179+'By group'!AL$33*Population!AL179)</f>
        <v>-219.73396745457643</v>
      </c>
      <c r="HT179" s="4">
        <f>step*(-'By group'!AG$32*Population!AG179+'By group'!AM$33*Population!AM179)</f>
        <v>-28.396762031131608</v>
      </c>
      <c r="HU179" s="4">
        <f>step*(-'By group'!AH$32*Population!AH179+'By group'!AN$33*Population!AN179)</f>
        <v>-25.002296352586566</v>
      </c>
      <c r="HV179" s="14">
        <f t="shared" si="253"/>
        <v>0</v>
      </c>
      <c r="HW179" s="46">
        <f t="shared" si="254"/>
        <v>0</v>
      </c>
      <c r="HX179" s="4">
        <f t="shared" si="255"/>
        <v>0</v>
      </c>
      <c r="HY179" s="4">
        <f t="shared" si="256"/>
        <v>219.73396745457643</v>
      </c>
      <c r="HZ179" s="4">
        <f t="shared" si="257"/>
        <v>28.396762031131608</v>
      </c>
      <c r="IA179" s="4">
        <f t="shared" si="258"/>
        <v>25.002296352586566</v>
      </c>
      <c r="IB179" s="8">
        <v>0</v>
      </c>
      <c r="IC179" s="4">
        <f>step*(-'By group'!AP$32*Population!AP179+'By group'!AV$33*Population!AV179)</f>
        <v>0</v>
      </c>
      <c r="ID179" s="4">
        <f>step*(-'By group'!AQ$32*Population!AQ179+'By group'!AW$33*Population!AW179)</f>
        <v>0</v>
      </c>
      <c r="IE179" s="4">
        <f>step*(-'By group'!AR$32*Population!AR179+'By group'!AX$33*Population!AX179)</f>
        <v>0</v>
      </c>
      <c r="IF179" s="4">
        <f>step*(-'By group'!AS$32*Population!AS179+'By group'!AY$33*Population!AY179)</f>
        <v>-715.68586767921511</v>
      </c>
      <c r="IG179" s="4">
        <f>step*(-'By group'!AT$32*Population!AT179+'By group'!AZ$33*Population!AZ179)</f>
        <v>-93.084590838925379</v>
      </c>
      <c r="IH179" s="4">
        <f>step*(-'By group'!AU$32*Population!AU179+'By group'!BA$33*Population!BA179)</f>
        <v>-81.446448677083112</v>
      </c>
      <c r="II179" s="14">
        <f t="shared" si="187"/>
        <v>0</v>
      </c>
      <c r="IJ179" s="4">
        <f t="shared" si="188"/>
        <v>0</v>
      </c>
      <c r="IK179" s="4">
        <f t="shared" si="259"/>
        <v>0</v>
      </c>
      <c r="IL179" s="4">
        <f t="shared" si="260"/>
        <v>715.68586767921511</v>
      </c>
      <c r="IM179" s="4">
        <f t="shared" si="261"/>
        <v>93.084590838925379</v>
      </c>
      <c r="IN179" s="4">
        <f t="shared" si="262"/>
        <v>81.446448677083112</v>
      </c>
      <c r="IO179" s="8">
        <v>0</v>
      </c>
      <c r="IP179" s="4">
        <f>step*(-'By group'!BC$32*Population!BC179+'By group'!BI$33*Population!BI179)</f>
        <v>0</v>
      </c>
      <c r="IQ179" s="4">
        <f>step*(-'By group'!BD$32*Population!BD179+'By group'!BJ$33*Population!BJ179)</f>
        <v>0</v>
      </c>
      <c r="IR179" s="4">
        <f>step*(-'By group'!BE$32*Population!BE179+'By group'!BK$33*Population!BK179)</f>
        <v>0</v>
      </c>
      <c r="IS179" s="4">
        <f>step*(-'By group'!BF$32*Population!BF179+'By group'!BL$33*Population!BL179)</f>
        <v>-278.88711331672118</v>
      </c>
      <c r="IT179" s="4">
        <f>step*(-'By group'!BG$32*Population!BG179+'By group'!BM$33*Population!BM179)</f>
        <v>-37.868506476998149</v>
      </c>
      <c r="IU179" s="4">
        <f>step*(-'By group'!BH$32*Population!BH179+'By group'!BN$33*Population!BN179)</f>
        <v>-30.990743323612584</v>
      </c>
      <c r="IV179" s="14">
        <f t="shared" si="189"/>
        <v>0</v>
      </c>
      <c r="IW179" s="4">
        <f t="shared" si="190"/>
        <v>0</v>
      </c>
      <c r="IX179" s="4">
        <f t="shared" si="191"/>
        <v>0</v>
      </c>
      <c r="IY179" s="4">
        <f t="shared" si="192"/>
        <v>278.88711331672118</v>
      </c>
      <c r="IZ179" s="4">
        <f t="shared" si="193"/>
        <v>37.868506476998149</v>
      </c>
      <c r="JA179" s="4">
        <f t="shared" si="194"/>
        <v>30.990743323612584</v>
      </c>
      <c r="JB179" s="75">
        <f>step*(+prop_idu_male*'By group'!BB$9*Population!BB179-'By group'!B$8*Population!B179)</f>
        <v>-1206.2241800676079</v>
      </c>
      <c r="JC179" s="46">
        <f>step*(+prop_idu_male*'By group'!BC$9*Population!BC179-'By group'!C$8*Population!C179)</f>
        <v>-7.2117345499847954</v>
      </c>
      <c r="JD179" s="46">
        <f>step*(+prop_idu_male*'By group'!BD$9*Population!BD179-'By group'!D$8*Population!D179)</f>
        <v>-21.193587191175084</v>
      </c>
      <c r="JE179" s="46">
        <f>step*(+prop_idu_male*'By group'!BE$9*Population!BE179-'By group'!E$8*Population!E179)</f>
        <v>-22.030717196252844</v>
      </c>
      <c r="JF179" s="46">
        <f>step*(+prop_idu_male*'By group'!BF$9*Population!BF179-'By group'!F$8*Population!F179)</f>
        <v>-6.6339117100419607</v>
      </c>
      <c r="JG179" s="46">
        <f>step*(+prop_idu_male*'By group'!BG$9*Population!BG179-'By group'!G$8*Population!G179)</f>
        <v>-1.2793564915437921</v>
      </c>
      <c r="JH179" s="46">
        <f>step*(+prop_idu_male*'By group'!BH$9*Population!BH179-'By group'!H$8*Population!H179)</f>
        <v>-1.0848257776619368</v>
      </c>
      <c r="JI179" s="46">
        <f>step*(+prop_idu_male*'By group'!BI$9*Population!BI179-'By group'!I$8*Population!I179)</f>
        <v>0</v>
      </c>
      <c r="JJ179" s="46">
        <f>step*(+prop_idu_male*'By group'!BJ$9*Population!BJ179-'By group'!J$8*Population!J179)</f>
        <v>0</v>
      </c>
      <c r="JK179" s="46">
        <f>step*(+prop_idu_male*'By group'!BK$9*Population!BK179-'By group'!K$8*Population!K179)</f>
        <v>0</v>
      </c>
      <c r="JL179" s="46">
        <f>step*(+prop_idu_male*'By group'!BL$9*Population!BL179-'By group'!L$8*Population!L179)</f>
        <v>-2.2726699134345991</v>
      </c>
      <c r="JM179" s="46">
        <f>step*(+prop_idu_male*'By group'!BM$9*Population!BM179-'By group'!M$8*Population!M179)</f>
        <v>-1.1375182963905193</v>
      </c>
      <c r="JN179" s="46">
        <f>step*(+prop_idu_male*'By group'!BN$9*Population!BN179-'By group'!N$8*Population!N179)</f>
        <v>-0.91589096659055336</v>
      </c>
      <c r="JO179" s="45">
        <f>step*(+(1-prop_idu_male)*'By group'!BB$9*Population!BB179-'By group'!O$8*Population!O179-'By group'!O$6*Population!O179+'By group'!AB$7*Population!AB179)</f>
        <v>-9029.8318559515737</v>
      </c>
      <c r="JP179" s="46">
        <f>step*(+(1-prop_idu_male)*'By group'!BC$9*Population!BC179-'By group'!P$8*Population!P179-'By group'!P$6*Population!P179+'By group'!AC$7*Population!AC179)</f>
        <v>-13.851089292111476</v>
      </c>
      <c r="JQ179" s="46">
        <f>step*(+(1-prop_idu_male)*'By group'!BD$9*Population!BD179-'By group'!Q$8*Population!Q179-'By group'!Q$6*Population!Q179+'By group'!AD$7*Population!AD179)</f>
        <v>-40.191905965160238</v>
      </c>
      <c r="JR179" s="46">
        <f>step*(+(1-prop_idu_male)*'By group'!BE$9*Population!BE179-'By group'!R$8*Population!R179-'By group'!R$6*Population!R179+'By group'!AE$7*Population!AE179)</f>
        <v>-41.071860040181221</v>
      </c>
      <c r="JS179" s="46">
        <f>step*(+(1-prop_idu_male)*'By group'!BF$9*Population!BF179-'By group'!S$8*Population!S179-'By group'!S$6*Population!S179+'By group'!AF$7*Population!AF179)</f>
        <v>-12.212576598579643</v>
      </c>
      <c r="JT179" s="46">
        <f>step*(+(1-prop_idu_male)*'By group'!BG$9*Population!BG179-'By group'!T$8*Population!T179-'By group'!T$6*Population!T179+'By group'!AG$7*Population!AG179)</f>
        <v>-2.3343644150322533</v>
      </c>
      <c r="JU179" s="46">
        <f>step*(+(1-prop_idu_male)*'By group'!BH$9*Population!BH179-'By group'!U$8*Population!U179-'By group'!U$6*Population!U179+'By group'!AH$7*Population!AH179)</f>
        <v>-1.9495661025438324</v>
      </c>
      <c r="JV179" s="46">
        <f>step*(+(1-prop_idu_male)*'By group'!BI$9*Population!BI179-'By group'!V$8*Population!V179-'By group'!V$6*Population!V179+'By group'!AI$7*Population!AI179)</f>
        <v>0</v>
      </c>
      <c r="JW179" s="46">
        <f>step*(+(1-prop_idu_male)*'By group'!BJ$9*Population!BJ179-'By group'!W$8*Population!W179-'By group'!W$6*Population!W179+'By group'!AJ$7*Population!AJ179)</f>
        <v>0</v>
      </c>
      <c r="JX179" s="46">
        <f>step*(+(1-prop_idu_male)*'By group'!BK$9*Population!BK179-'By group'!X$8*Population!X179-'By group'!X$6*Population!X179+'By group'!AK$7*Population!AK179)</f>
        <v>0</v>
      </c>
      <c r="JY179" s="46">
        <f>step*(+(1-prop_idu_male)*'By group'!BL$9*Population!BL179-'By group'!Y$8*Population!Y179-'By group'!Y$6*Population!Y179+'By group'!AL$7*Population!AL179)</f>
        <v>-4.0793305168122957</v>
      </c>
      <c r="JZ179" s="46">
        <f>step*(+(1-prop_idu_male)*'By group'!BM$9*Population!BM179-'By group'!Z$8*Population!Z179-'By group'!Z$6*Population!Z179+'By group'!AM$7*Population!AM179)</f>
        <v>-2.0079336778699242</v>
      </c>
      <c r="KA179" s="76">
        <f>step*(+(1-prop_idu_male)*'By group'!BN$9*Population!BN179-'By group'!AA$8*Population!AA179-'By group'!AA$6*Population!AA179+'By group'!AN$7*Population!AN179)</f>
        <v>-1.586397196134903</v>
      </c>
      <c r="KB179" s="46">
        <f>step*(+'By group'!O$6*Population!O179-'By group'!AB$7*Population!AB179)</f>
        <v>7726.9340798721914</v>
      </c>
      <c r="KC179" s="46">
        <f>step*(+'By group'!P$6*Population!P179-'By group'!AC$7*Population!AC179)</f>
        <v>10.026561161708139</v>
      </c>
      <c r="KD179" s="46">
        <f>step*(+'By group'!Q$6*Population!Q179-'By group'!AD$7*Population!AD179)</f>
        <v>29.00134662815595</v>
      </c>
      <c r="KE179" s="46">
        <f>step*(+'By group'!R$6*Population!R179-'By group'!AE$7*Population!AE179)</f>
        <v>29.504779210876379</v>
      </c>
      <c r="KF179" s="46">
        <f>step*(+'By group'!S$6*Population!S179-'By group'!AF$7*Population!AF179)</f>
        <v>8.7434918071457854</v>
      </c>
      <c r="KG179" s="46">
        <f>step*(+'By group'!T$6*Population!T179-'By group'!AG$7*Population!AG179)</f>
        <v>1.6671890383769248</v>
      </c>
      <c r="KH179" s="46">
        <f>step*(+'By group'!U$6*Population!U179-'By group'!AH$7*Population!AH179)</f>
        <v>1.3863931709496797</v>
      </c>
      <c r="KI179" s="46">
        <f>step*(+'By group'!V$6*Population!V179-'By group'!AI$7*Population!AI179)</f>
        <v>0</v>
      </c>
      <c r="KJ179" s="46">
        <f>step*(+'By group'!W$6*Population!W179-'By group'!AJ$7*Population!AJ179)</f>
        <v>0</v>
      </c>
      <c r="KK179" s="46">
        <f>step*(+'By group'!X$6*Population!X179-'By group'!AK$7*Population!AK179)</f>
        <v>0</v>
      </c>
      <c r="KL179" s="46">
        <f>step*(+'By group'!Y$6*Population!Y179-'By group'!AL$7*Population!AL179)</f>
        <v>2.8999083925051892</v>
      </c>
      <c r="KM179" s="46">
        <f>step*(+'By group'!Z$6*Population!Z179-'By group'!AM$7*Population!AM179)</f>
        <v>1.4204140829411753</v>
      </c>
      <c r="KN179" s="46">
        <f>step*(+'By group'!AA$6*Population!AA179-'By group'!AN$7*Population!AN179)</f>
        <v>1.1157415175582279</v>
      </c>
      <c r="KO179" s="45">
        <v>0</v>
      </c>
      <c r="KP179" s="46">
        <v>0</v>
      </c>
      <c r="KQ179" s="46">
        <v>0</v>
      </c>
      <c r="KR179" s="46">
        <v>0</v>
      </c>
      <c r="KS179" s="46">
        <v>0</v>
      </c>
      <c r="KT179" s="46">
        <v>0</v>
      </c>
      <c r="KU179" s="46">
        <v>0</v>
      </c>
      <c r="KV179" s="46">
        <v>0</v>
      </c>
      <c r="KW179" s="46">
        <v>0</v>
      </c>
      <c r="KX179" s="46">
        <v>0</v>
      </c>
      <c r="KY179" s="46">
        <v>0</v>
      </c>
      <c r="KZ179" s="46">
        <v>0</v>
      </c>
      <c r="LA179" s="46">
        <v>0</v>
      </c>
      <c r="LB179" s="188">
        <f>step*(-'By group'!BB$9*Population!BB179+'By group'!B$8*Population!B179+'By group'!O$8*Population!O179)</f>
        <v>2509.1219561469898</v>
      </c>
      <c r="LC179" s="189">
        <f>step*(-'By group'!BC$9*Population!BC179+'By group'!C$8*Population!C179+'By group'!P$8*Population!P179)</f>
        <v>11.036262680388131</v>
      </c>
      <c r="LD179" s="189">
        <f>step*(-'By group'!BD$9*Population!BD179+'By group'!D$8*Population!D179+'By group'!Q$8*Population!Q179)</f>
        <v>32.384146528179372</v>
      </c>
      <c r="LE179" s="189">
        <f>step*(-'By group'!BE$9*Population!BE179+'By group'!E$8*Population!E179+'By group'!R$8*Population!R179)</f>
        <v>33.59779802555768</v>
      </c>
      <c r="LF179" s="189">
        <f>step*(-'By group'!BF$9*Population!BF179+'By group'!F$8*Population!F179+'By group'!S$8*Population!S179)</f>
        <v>10.102996501475818</v>
      </c>
      <c r="LG179" s="189">
        <f>step*(-'By group'!BG$9*Population!BG179+'By group'!G$8*Population!G179+'By group'!T$8*Population!T179)</f>
        <v>1.9465318681991204</v>
      </c>
      <c r="LH179" s="189">
        <f>step*(-'By group'!BH$9*Population!BH179+'By group'!H$8*Population!H179+'By group'!U$8*Population!U179)</f>
        <v>1.6479987092560893</v>
      </c>
      <c r="LI179" s="189">
        <f>step*(-'By group'!BI$9*Population!BI179+'By group'!I$8*Population!I179+'By group'!V$8*Population!V179)</f>
        <v>0</v>
      </c>
      <c r="LJ179" s="189">
        <f>step*(-'By group'!BJ$9*Population!BJ179+'By group'!J$8*Population!J179+'By group'!W$8*Population!W179)</f>
        <v>0</v>
      </c>
      <c r="LK179" s="189">
        <f>step*(-'By group'!BK$9*Population!BK179+'By group'!K$8*Population!K179+'By group'!X$8*Population!X179)</f>
        <v>0</v>
      </c>
      <c r="LL179" s="189">
        <f>step*(-'By group'!BL$9*Population!BL179+'By group'!L$8*Population!L179+'By group'!Y$8*Population!Y179)</f>
        <v>3.4520920377417061</v>
      </c>
      <c r="LM179" s="189">
        <f>step*(-'By group'!BM$9*Population!BM179+'By group'!M$8*Population!M179+'By group'!Z$8*Population!Z179)</f>
        <v>1.7250378913192677</v>
      </c>
      <c r="LN179" s="189">
        <f>step*(-'By group'!BN$9*Population!BN179+'By group'!N$8*Population!N179+'By group'!AA$8*Population!AA179)</f>
        <v>1.3865466451672284</v>
      </c>
    </row>
    <row r="180" spans="1:326" x14ac:dyDescent="0.25">
      <c r="A180">
        <f t="shared" si="263"/>
        <v>88</v>
      </c>
      <c r="B180" s="52">
        <f>step*((-'By group'!B$4-'By group'!B$5-'By group'!B$22)*Population!B180+'By group'!B$3*Population!$BO180)</f>
        <v>241657.6777120413</v>
      </c>
      <c r="C180" s="4">
        <f>step*((-'By group'!C$4-'By group'!C$5-'By group'!C$22)*Population!C180+'By group'!C$3*Population!$BO180)</f>
        <v>-6630.3361593261907</v>
      </c>
      <c r="D180" s="4">
        <f>step*((-'By group'!D$4-'By group'!D$5-'By group'!D$22)*Population!D180+'By group'!D$3*Population!$BO180)</f>
        <v>-43514.120728248978</v>
      </c>
      <c r="E180" s="4">
        <f>step*((-'By group'!E$4-'By group'!E$5-'By group'!E$22)*Population!E180+'By group'!E$3*Population!$BO180)</f>
        <v>-69684.430374444419</v>
      </c>
      <c r="F180" s="4">
        <f>step*((-'By group'!F$4-'By group'!F$5-'By group'!F$22)*Population!F180+'By group'!F$3*Population!$BO180)</f>
        <v>-28282.070529586417</v>
      </c>
      <c r="G180" s="4">
        <f>step*((-'By group'!G$4-'By group'!G$5-'By group'!G$22)*Population!G180+'By group'!G$3*Population!$BO180)</f>
        <v>-6857.2993480643845</v>
      </c>
      <c r="H180" s="4">
        <f>step*((-'By group'!H$4-'By group'!H$5-'By group'!H$22)*Population!H180+'By group'!H$3*Population!$BO180)</f>
        <v>-6371.3312429440011</v>
      </c>
      <c r="I180" s="4">
        <f>step*((-'By group'!I$4-'By group'!I$5-'By group'!I$22)*Population!I180+'By group'!I$3*Population!$BO180)</f>
        <v>0</v>
      </c>
      <c r="J180" s="4">
        <f>step*((-'By group'!J$4-'By group'!J$5-'By group'!J$22)*Population!J180+'By group'!J$3*Population!$BO180)</f>
        <v>0</v>
      </c>
      <c r="K180" s="4">
        <f>step*((-'By group'!K$4-'By group'!K$5-'By group'!K$22)*Population!K180+'By group'!K$3*Population!$BO180)</f>
        <v>0</v>
      </c>
      <c r="L180" s="4">
        <f>step*((-'By group'!L$4-'By group'!L$5-'By group'!L$22)*Population!L180+'By group'!L$3*Population!$BO180)</f>
        <v>-3523.7873321743227</v>
      </c>
      <c r="M180" s="4">
        <f>step*((-'By group'!M$4-'By group'!M$5-'By group'!M$22)*Population!M180+'By group'!M$3*Population!$BO180)</f>
        <v>-1999.6276932233084</v>
      </c>
      <c r="N180" s="4">
        <f>step*((-'By group'!N$4-'By group'!N$5-'By group'!N$22)*Population!N180+'By group'!N$3*Population!$BO180)</f>
        <v>-1895.8963404758749</v>
      </c>
      <c r="O180" s="8">
        <f>step*((-'By group'!O$4-'By group'!O$5-'By group'!O$22)*Population!O180+'By group'!O$3*Population!$BO180)</f>
        <v>167407.56156275724</v>
      </c>
      <c r="P180" s="4">
        <f>step*((-'By group'!P$4-'By group'!P$5-'By group'!P$22)*Population!P180+'By group'!P$3*Population!$BO180)</f>
        <v>-3279.3887976493793</v>
      </c>
      <c r="Q180" s="4">
        <f>step*((-'By group'!Q$4-'By group'!Q$5-'By group'!Q$22)*Population!Q180+'By group'!Q$3*Population!$BO180)</f>
        <v>-21514.148950052124</v>
      </c>
      <c r="R180" s="4">
        <f>step*((-'By group'!R$4-'By group'!R$5-'By group'!R$22)*Population!R180+'By group'!R$3*Population!$BO180)</f>
        <v>-34435.048842108888</v>
      </c>
      <c r="S180" s="4">
        <f>step*((-'By group'!S$4-'By group'!S$5-'By group'!S$22)*Population!S180+'By group'!S$3*Population!$BO180)</f>
        <v>-13970.156141225822</v>
      </c>
      <c r="T180" s="4">
        <f>step*((-'By group'!T$4-'By group'!T$5-'By group'!T$22)*Population!T180+'By group'!T$3*Population!$BO180)</f>
        <v>-3386.2278964517227</v>
      </c>
      <c r="U180" s="4">
        <f>step*((-'By group'!U$4-'By group'!U$5-'By group'!U$22)*Population!U180+'By group'!U$3*Population!$BO180)</f>
        <v>-3144.6159025162774</v>
      </c>
      <c r="V180" s="4">
        <f>step*((-'By group'!V$4-'By group'!V$5-'By group'!V$22)*Population!V180+'By group'!V$3*Population!$BO180)</f>
        <v>0</v>
      </c>
      <c r="W180" s="4">
        <f>step*((-'By group'!W$4-'By group'!W$5-'By group'!W$22)*Population!W180+'By group'!W$3*Population!$BO180)</f>
        <v>0</v>
      </c>
      <c r="X180" s="4">
        <f>step*((-'By group'!X$4-'By group'!X$5-'By group'!X$22)*Population!X180+'By group'!X$3*Population!$BO180)</f>
        <v>0</v>
      </c>
      <c r="Y180" s="4">
        <f>step*((-'By group'!Y$4-'By group'!Y$5-'By group'!Y$22)*Population!Y180+'By group'!Y$3*Population!$BO180)</f>
        <v>-1739.1153433058278</v>
      </c>
      <c r="Z180" s="4">
        <f>step*((-'By group'!Z$4-'By group'!Z$5-'By group'!Z$22)*Population!Z180+'By group'!Z$3*Population!$BO180)</f>
        <v>-986.30161911862444</v>
      </c>
      <c r="AA180" s="4">
        <f>step*((-'By group'!AA$4-'By group'!AA$5-'By group'!AA$22)*Population!AA180+'By group'!AA$3*Population!$BO180)</f>
        <v>-934.47411860207171</v>
      </c>
      <c r="AB180" s="8">
        <f>step*((-'By group'!AB$4-'By group'!AB$5-'By group'!AB$22)*Population!AB180+'By group'!AB$3*Population!$BO180)</f>
        <v>-1583.5630479137083</v>
      </c>
      <c r="AC180" s="4">
        <f>step*((-'By group'!AC$4-'By group'!AC$5-'By group'!AC$22)*Population!AC180+'By group'!AC$3*Population!$BO180)</f>
        <v>-232.65111243482619</v>
      </c>
      <c r="AD180" s="4">
        <f>step*((-'By group'!AD$4-'By group'!AD$5-'By group'!AD$22)*Population!AD180+'By group'!AD$3*Population!$BO180)</f>
        <v>-1534.7138700807343</v>
      </c>
      <c r="AE180" s="4">
        <f>step*((-'By group'!AE$4-'By group'!AE$5-'By group'!AE$22)*Population!AE180+'By group'!AE$3*Population!$BO180)</f>
        <v>-2475.2842813821817</v>
      </c>
      <c r="AF180" s="4">
        <f>step*((-'By group'!AF$4-'By group'!AF$5-'By group'!AF$22)*Population!AF180+'By group'!AF$3*Population!$BO180)</f>
        <v>-1010.038750142051</v>
      </c>
      <c r="AG180" s="4">
        <f>step*((-'By group'!AG$4-'By group'!AG$5-'By group'!AG$22)*Population!AG180+'By group'!AG$3*Population!$BO180)</f>
        <v>-245.84511955618669</v>
      </c>
      <c r="AH180" s="4">
        <f>step*((-'By group'!AH$4-'By group'!AH$5-'By group'!AH$22)*Population!AH180+'By group'!AH$3*Population!$BO180)</f>
        <v>-229.98006601314171</v>
      </c>
      <c r="AI180" s="4">
        <f>step*((-'By group'!AI$4-'By group'!AI$5-'By group'!AI$22)*Population!AI180+'By group'!AI$3*Population!$BO180)</f>
        <v>0</v>
      </c>
      <c r="AJ180" s="4">
        <f>step*((-'By group'!AJ$4-'By group'!AJ$5-'By group'!AJ$22)*Population!AJ180+'By group'!AJ$3*Population!$BO180)</f>
        <v>0</v>
      </c>
      <c r="AK180" s="4">
        <f>step*((-'By group'!AK$4-'By group'!AK$5-'By group'!AK$22)*Population!AK180+'By group'!AK$3*Population!$BO180)</f>
        <v>0</v>
      </c>
      <c r="AL180" s="4">
        <f>step*((-'By group'!AL$4-'By group'!AL$5-'By group'!AL$22)*Population!AL180+'By group'!AL$3*Population!$BO180)</f>
        <v>-127.2664057139376</v>
      </c>
      <c r="AM180" s="4">
        <f>step*((-'By group'!AM$4-'By group'!AM$5-'By group'!AM$22)*Population!AM180+'By group'!AM$3*Population!$BO180)</f>
        <v>-72.773750892037</v>
      </c>
      <c r="AN180" s="4">
        <f>step*((-'By group'!AN$4-'By group'!AN$5-'By group'!AN$22)*Population!AN180+'By group'!AN$3*Population!$BO180)</f>
        <v>-69.617644474912794</v>
      </c>
      <c r="AO180" s="8">
        <f>step*((-'By group'!AO$4-'By group'!AO$5-'By group'!AO$22)*Population!AO180+'By group'!AO$3*Population!$BO180)</f>
        <v>22552.175568726088</v>
      </c>
      <c r="AP180" s="4">
        <f>step*((-'By group'!AP$4-'By group'!AP$5-'By group'!AP$22)*Population!AP180+'By group'!AP$3*Population!$BO180)</f>
        <v>-769.79396824712194</v>
      </c>
      <c r="AQ180" s="4">
        <f>step*((-'By group'!AQ$4-'By group'!AQ$5-'By group'!AQ$22)*Population!AQ180+'By group'!AQ$3*Population!$BO180)</f>
        <v>-5051.6822732863557</v>
      </c>
      <c r="AR180" s="4">
        <f>step*((-'By group'!AR$4-'By group'!AR$5-'By group'!AR$22)*Population!AR180+'By group'!AR$3*Population!$BO180)</f>
        <v>-8088.3271931585596</v>
      </c>
      <c r="AS180" s="4">
        <f>step*((-'By group'!AS$4-'By group'!AS$5-'By group'!AS$22)*Population!AS180+'By group'!AS$3*Population!$BO180)</f>
        <v>-3282.0226347794305</v>
      </c>
      <c r="AT180" s="4">
        <f>step*((-'By group'!AT$4-'By group'!AT$5-'By group'!AT$22)*Population!AT180+'By group'!AT$3*Population!$BO180)</f>
        <v>-795.59311747599895</v>
      </c>
      <c r="AU180" s="4">
        <f>step*((-'By group'!AU$4-'By group'!AU$5-'By group'!AU$22)*Population!AU180+'By group'!AU$3*Population!$BO180)</f>
        <v>-738.80359045112971</v>
      </c>
      <c r="AV180" s="4">
        <f>step*((-'By group'!AV$4-'By group'!AV$5-'By group'!AV$22)*Population!AV180+'By group'!AV$3*Population!$BO180)</f>
        <v>0</v>
      </c>
      <c r="AW180" s="4">
        <f>step*((-'By group'!AW$4-'By group'!AW$5-'By group'!AW$22)*Population!AW180+'By group'!AW$3*Population!$BO180)</f>
        <v>0</v>
      </c>
      <c r="AX180" s="4">
        <f>step*((-'By group'!AX$4-'By group'!AX$5-'By group'!AX$22)*Population!AX180+'By group'!AX$3*Population!$BO180)</f>
        <v>0</v>
      </c>
      <c r="AY180" s="4">
        <f>step*((-'By group'!AY$4-'By group'!AY$5-'By group'!AY$22)*Population!AY180+'By group'!AY$3*Population!$BO180)</f>
        <v>-408.59843144086869</v>
      </c>
      <c r="AZ180" s="4">
        <f>step*((-'By group'!AZ$4-'By group'!AZ$5-'By group'!AZ$22)*Population!AZ180+'By group'!AZ$3*Population!$BO180)</f>
        <v>-231.67370256545507</v>
      </c>
      <c r="BA180" s="4">
        <f>step*((-'By group'!BA$4-'By group'!BA$5-'By group'!BA$22)*Population!BA180+'By group'!BA$3*Population!$BO180)</f>
        <v>-219.3230005889269</v>
      </c>
      <c r="BB180" s="8">
        <f>step*((-'By group'!BB$4-'By group'!BB$5-'By group'!BB$22)*Population!BB180+'By group'!BB$3*Population!$BO180)</f>
        <v>6953.413197357293</v>
      </c>
      <c r="BC180" s="4">
        <f>step*((-'By group'!BC$4-'By group'!BC$5-'By group'!BC$22)*Population!BC180+'By group'!BC$3*Population!$BO180)</f>
        <v>-528.019136179155</v>
      </c>
      <c r="BD180" s="4">
        <f>step*((-'By group'!BD$4-'By group'!BD$5-'By group'!BD$22)*Population!BD180+'By group'!BD$3*Population!$BO180)</f>
        <v>-2678.2100240968225</v>
      </c>
      <c r="BE180" s="4">
        <f>step*((-'By group'!BE$4-'By group'!BE$5-'By group'!BE$22)*Population!BE180+'By group'!BE$3*Population!$BO180)</f>
        <v>-3726.592304799497</v>
      </c>
      <c r="BF180" s="4">
        <f>step*((-'By group'!BF$4-'By group'!BF$5-'By group'!BF$22)*Population!BF180+'By group'!BF$3*Population!$BO180)</f>
        <v>-1382.7880127380472</v>
      </c>
      <c r="BG180" s="4">
        <f>step*((-'By group'!BG$4-'By group'!BG$5-'By group'!BG$22)*Population!BG180+'By group'!BG$3*Population!$BO180)</f>
        <v>-315.60379772043996</v>
      </c>
      <c r="BH180" s="4">
        <f>step*((-'By group'!BH$4-'By group'!BH$5-'By group'!BH$22)*Population!BH180+'By group'!BH$3*Population!$BO180)</f>
        <v>-271.38860702667563</v>
      </c>
      <c r="BI180" s="4">
        <f>step*((-'By group'!BI$4-'By group'!BI$5-'By group'!BI$22)*Population!BI180+'By group'!BI$3*Population!$BO180)</f>
        <v>0</v>
      </c>
      <c r="BJ180" s="4">
        <f>step*((-'By group'!BJ$4-'By group'!BJ$5-'By group'!BJ$22)*Population!BJ180+'By group'!BJ$3*Population!$BO180)</f>
        <v>0</v>
      </c>
      <c r="BK180" s="4">
        <f>step*((-'By group'!BK$4-'By group'!BK$5-'By group'!BK$22)*Population!BK180+'By group'!BK$3*Population!$BO180)</f>
        <v>0</v>
      </c>
      <c r="BL180" s="4">
        <f>step*((-'By group'!BL$4-'By group'!BL$5-'By group'!BL$22)*Population!BL180+'By group'!BL$3*Population!$BO180)</f>
        <v>-178.45859851092089</v>
      </c>
      <c r="BM180" s="4">
        <f>step*((-'By group'!BM$4-'By group'!BM$5-'By group'!BM$22)*Population!BM180+'By group'!BM$3*Population!$BO180)</f>
        <v>-90.876609347995966</v>
      </c>
      <c r="BN180" s="4">
        <f>step*((-'By group'!BN$4-'By group'!BN$5-'By group'!BN$22)*Population!BN180+'By group'!BN$3*Population!$BO180)</f>
        <v>-76.061150683822291</v>
      </c>
      <c r="BO180" s="71">
        <f>-step*SUM(SCR!B180:N180)*Population!B180</f>
        <v>-172858.72859153236</v>
      </c>
      <c r="BP180" s="4">
        <f>step*-SUM('By group'!C$11:C$21)*Population!C180</f>
        <v>-165758.40398315477</v>
      </c>
      <c r="BQ180" s="4">
        <f>step*-SUM('By group'!D$11:D$21)*Population!D180</f>
        <v>-120872.55757846939</v>
      </c>
      <c r="BR180" s="4">
        <f>step*-SUM('By group'!E$11:E$21)*Population!E180</f>
        <v>-49774.593124603154</v>
      </c>
      <c r="BS180" s="4">
        <f>step*-SUM('By group'!F$11:F$21)*Population!F180</f>
        <v>-14885.300278729694</v>
      </c>
      <c r="BT180" s="4">
        <f>step*-SUM('By group'!G$11:G$21)*Population!G180</f>
        <v>-7143.0201542337336</v>
      </c>
      <c r="BU180" s="4">
        <f>step*-SUM('By group'!H$11:H$21)*Population!H180</f>
        <v>0</v>
      </c>
      <c r="BV180" s="4">
        <f>step*-SUM('By group'!I$11:I$21)*Population!I180</f>
        <v>0</v>
      </c>
      <c r="BW180" s="4">
        <f>step*-SUM('By group'!J$11:J$21)*Population!J180</f>
        <v>0</v>
      </c>
      <c r="BX180" s="4">
        <f>step*-SUM('By group'!K$11:K$21)*Population!K180</f>
        <v>0</v>
      </c>
      <c r="BY180" s="4">
        <f>step*-SUM('By group'!L$11:L$21)*Population!L180</f>
        <v>-2516.9909515530876</v>
      </c>
      <c r="BZ180" s="4">
        <f>step*-SUM('By group'!M$11:M$21)*Population!M180</f>
        <v>-1249.7673082645679</v>
      </c>
      <c r="CA180" s="4">
        <f>step*-SUM('By group'!N$11:N$21)*Population!N180</f>
        <v>0</v>
      </c>
      <c r="CB180" s="13">
        <f>-step*SUM(SCR!O180:AA180)*Population!O180</f>
        <v>-85507.204865879015</v>
      </c>
      <c r="CC180" s="4">
        <f>step*-SUM('By group'!P$11:P$21)*Population!P180</f>
        <v>-81984.719941234478</v>
      </c>
      <c r="CD180" s="4">
        <f>step*-SUM('By group'!Q$11:Q$21)*Population!Q180</f>
        <v>-59761.524861255901</v>
      </c>
      <c r="CE180" s="4">
        <f>step*-SUM('By group'!R$11:R$21)*Population!R180</f>
        <v>-24596.463458649203</v>
      </c>
      <c r="CF180" s="4">
        <f>step*-SUM('By group'!S$11:S$21)*Population!S180</f>
        <v>-7352.7137585399068</v>
      </c>
      <c r="CG180" s="4">
        <f>step*-SUM('By group'!T$11:T$21)*Population!T180</f>
        <v>-3527.3207254705444</v>
      </c>
      <c r="CH180" s="4">
        <f>step*-SUM('By group'!U$11:U$21)*Population!U180</f>
        <v>0</v>
      </c>
      <c r="CI180" s="4">
        <f>step*-SUM('By group'!V$11:V$21)*Population!V180</f>
        <v>0</v>
      </c>
      <c r="CJ180" s="4">
        <f>step*-SUM('By group'!W$11:W$21)*Population!W180</f>
        <v>0</v>
      </c>
      <c r="CK180" s="4">
        <f>step*-SUM('By group'!X$11:X$21)*Population!X180</f>
        <v>0</v>
      </c>
      <c r="CL180" s="4">
        <f>step*-SUM('By group'!Y$11:Y$21)*Population!Y180</f>
        <v>-1242.2252452184484</v>
      </c>
      <c r="CM180" s="4">
        <f>step*-SUM('By group'!Z$11:Z$21)*Population!Z180</f>
        <v>-616.43851194914032</v>
      </c>
      <c r="CN180" s="4">
        <f>step*-SUM('By group'!AA$11:AA$21)*Population!AA180</f>
        <v>0</v>
      </c>
      <c r="CO180" s="13">
        <f>-step*SUM(SCR!AB180:AN180)*Population!AB180</f>
        <v>-6055.0870946014811</v>
      </c>
      <c r="CP180" s="4">
        <f>step*-SUM('By group'!AC$11:AC$21)*Population!AC180</f>
        <v>-5816.2778108706543</v>
      </c>
      <c r="CQ180" s="4">
        <f>step*-SUM('By group'!AD$11:AD$21)*Population!AD180</f>
        <v>-4263.0940835575957</v>
      </c>
      <c r="CR180" s="4">
        <f>step*-SUM('By group'!AE$11:AE$21)*Population!AE180</f>
        <v>-1768.0602009872725</v>
      </c>
      <c r="CS180" s="4">
        <f>step*-SUM('By group'!AF$11:AF$21)*Population!AF180</f>
        <v>-531.59934218002684</v>
      </c>
      <c r="CT180" s="4">
        <f>step*-SUM('By group'!AG$11:AG$21)*Population!AG180</f>
        <v>-256.08866620436112</v>
      </c>
      <c r="CU180" s="4">
        <f>step*-SUM('By group'!AH$11:AH$21)*Population!AH180</f>
        <v>0</v>
      </c>
      <c r="CV180" s="4">
        <f>step*-SUM('By group'!AI$11:AI$21)*Population!AI180</f>
        <v>0</v>
      </c>
      <c r="CW180" s="4">
        <f>step*-SUM('By group'!AJ$11:AJ$21)*Population!AJ180</f>
        <v>0</v>
      </c>
      <c r="CX180" s="4">
        <f>step*-SUM('By group'!AK$11:AK$21)*Population!AK180</f>
        <v>0</v>
      </c>
      <c r="CY180" s="4">
        <f>step*-SUM('By group'!AL$11:AL$21)*Population!AL180</f>
        <v>-90.904575509955421</v>
      </c>
      <c r="CZ180" s="4">
        <f>step*-SUM('By group'!AM$11:AM$21)*Population!AM180</f>
        <v>-45.483594307523127</v>
      </c>
      <c r="DA180" s="4">
        <f>step*-SUM('By group'!AN$11:AN$21)*Population!AN180</f>
        <v>0</v>
      </c>
      <c r="DB180" s="13">
        <f>-step*SUM(SCR!AO180:BA180)*Population!AO180</f>
        <v>-20069.487697037261</v>
      </c>
      <c r="DC180" s="4">
        <f>step*-SUM('By group'!AP$11:AP$21)*Population!AP180</f>
        <v>-19244.849206178049</v>
      </c>
      <c r="DD180" s="4">
        <f>step*-SUM('By group'!AQ$11:AQ$21)*Population!AQ180</f>
        <v>-14032.450759128766</v>
      </c>
      <c r="DE180" s="4">
        <f>step*-SUM('By group'!AR$11:AR$21)*Population!AR180</f>
        <v>-5777.3765665418287</v>
      </c>
      <c r="DF180" s="4">
        <f>step*-SUM('By group'!AS$11:AS$21)*Population!AS180</f>
        <v>-1727.3803340944371</v>
      </c>
      <c r="DG180" s="4">
        <f>step*-SUM('By group'!AT$11:AT$21)*Population!AT180</f>
        <v>-828.7428307041655</v>
      </c>
      <c r="DH180" s="4">
        <f>step*-SUM('By group'!AU$11:AU$21)*Population!AU180</f>
        <v>0</v>
      </c>
      <c r="DI180" s="4">
        <f>step*-SUM('By group'!AV$11:AV$21)*Population!AV180</f>
        <v>0</v>
      </c>
      <c r="DJ180" s="4">
        <f>step*-SUM('By group'!AW$11:AW$21)*Population!AW180</f>
        <v>0</v>
      </c>
      <c r="DK180" s="4">
        <f>step*-SUM('By group'!AX$11:AX$21)*Population!AX180</f>
        <v>0</v>
      </c>
      <c r="DL180" s="4">
        <f>step*-SUM('By group'!AY$11:AY$21)*Population!AY180</f>
        <v>-291.85602245776334</v>
      </c>
      <c r="DM180" s="4">
        <f>step*-SUM('By group'!AZ$11:AZ$21)*Population!AZ180</f>
        <v>-144.79606410340941</v>
      </c>
      <c r="DN180" s="4">
        <f>step*-SUM('By group'!BA$11:BA$21)*Population!BA180</f>
        <v>0</v>
      </c>
      <c r="DO180" s="13">
        <f>-step*SUM(SCR!BB180:BN180)*Population!BB180</f>
        <v>-9341.7527041660851</v>
      </c>
      <c r="DP180" s="4">
        <f>step*-SUM('By group'!BC$11:BC$21)*Population!BC180</f>
        <v>-8800.3189363192487</v>
      </c>
      <c r="DQ180" s="4">
        <f>step*-SUM('By group'!BD$11:BD$21)*Population!BD180</f>
        <v>-6086.8409638564135</v>
      </c>
      <c r="DR180" s="4">
        <f>step*-SUM('By group'!BE$11:BE$21)*Population!BE180</f>
        <v>-2329.1201904996856</v>
      </c>
      <c r="DS180" s="4">
        <f>step*-SUM('By group'!BF$11:BF$21)*Population!BF180</f>
        <v>-658.47048225621302</v>
      </c>
      <c r="DT180" s="4">
        <f>step*-SUM('By group'!BG$11:BG$21)*Population!BG180</f>
        <v>-303.46519011580762</v>
      </c>
      <c r="DU180" s="4">
        <f>step*-SUM('By group'!BH$11:BH$21)*Population!BH180</f>
        <v>0</v>
      </c>
      <c r="DV180" s="4">
        <f>step*-SUM('By group'!BI$11:BI$21)*Population!BI180</f>
        <v>0</v>
      </c>
      <c r="DW180" s="4">
        <f>step*-SUM('By group'!BJ$11:BJ$21)*Population!BJ180</f>
        <v>0</v>
      </c>
      <c r="DX180" s="4">
        <f>step*-SUM('By group'!BK$11:BK$21)*Population!BK180</f>
        <v>0</v>
      </c>
      <c r="DY180" s="4">
        <f>step*-SUM('By group'!BL$11:BL$21)*Population!BL180</f>
        <v>-99.143665839400512</v>
      </c>
      <c r="DZ180" s="4">
        <f>step*-SUM('By group'!BM$11:BM$21)*Population!BM180</f>
        <v>-45.438304673997983</v>
      </c>
      <c r="EA180" s="4">
        <f>step*-SUM('By group'!BN$11:BN$21)*Population!BN180</f>
        <v>0</v>
      </c>
      <c r="EB180" s="52">
        <v>0</v>
      </c>
      <c r="EC180" s="4">
        <f t="shared" si="196"/>
        <v>172858.72859153236</v>
      </c>
      <c r="ED180" s="4">
        <f t="shared" si="196"/>
        <v>165758.40398315477</v>
      </c>
      <c r="EE180" s="4">
        <f t="shared" si="197"/>
        <v>120872.55757846939</v>
      </c>
      <c r="EF180" s="4">
        <f t="shared" si="198"/>
        <v>49774.593124603154</v>
      </c>
      <c r="EG180" s="4">
        <f t="shared" si="199"/>
        <v>14885.300278729694</v>
      </c>
      <c r="EH180" s="4">
        <f t="shared" si="199"/>
        <v>7143.0201542337336</v>
      </c>
      <c r="EI180" s="4">
        <v>0</v>
      </c>
      <c r="EJ180" s="4">
        <f t="shared" si="200"/>
        <v>0</v>
      </c>
      <c r="EK180" s="4">
        <f t="shared" si="201"/>
        <v>0</v>
      </c>
      <c r="EL180" s="4">
        <f t="shared" si="202"/>
        <v>0</v>
      </c>
      <c r="EM180" s="4">
        <f t="shared" si="203"/>
        <v>2516.9909515530876</v>
      </c>
      <c r="EN180" s="4">
        <f t="shared" si="204"/>
        <v>1249.7673082645679</v>
      </c>
      <c r="EO180" s="52">
        <v>0</v>
      </c>
      <c r="EP180" s="4">
        <f t="shared" si="205"/>
        <v>85507.204865879015</v>
      </c>
      <c r="EQ180" s="4">
        <f t="shared" si="206"/>
        <v>81984.719941234478</v>
      </c>
      <c r="ER180" s="4">
        <f t="shared" si="207"/>
        <v>59761.524861255901</v>
      </c>
      <c r="ES180" s="4">
        <f t="shared" si="208"/>
        <v>24596.463458649203</v>
      </c>
      <c r="ET180" s="4">
        <f t="shared" si="209"/>
        <v>7352.7137585399068</v>
      </c>
      <c r="EU180" s="4">
        <f t="shared" si="210"/>
        <v>3527.3207254705444</v>
      </c>
      <c r="EV180" s="4">
        <v>0</v>
      </c>
      <c r="EW180" s="4">
        <f t="shared" si="211"/>
        <v>0</v>
      </c>
      <c r="EX180" s="4">
        <f t="shared" si="212"/>
        <v>0</v>
      </c>
      <c r="EY180" s="4">
        <f t="shared" si="213"/>
        <v>0</v>
      </c>
      <c r="EZ180" s="4">
        <f t="shared" si="214"/>
        <v>1242.2252452184484</v>
      </c>
      <c r="FA180" s="4">
        <f t="shared" si="215"/>
        <v>616.43851194914032</v>
      </c>
      <c r="FB180" s="52">
        <v>0</v>
      </c>
      <c r="FC180" s="4">
        <f t="shared" si="216"/>
        <v>6055.0870946014811</v>
      </c>
      <c r="FD180" s="4">
        <f t="shared" si="217"/>
        <v>5816.2778108706543</v>
      </c>
      <c r="FE180" s="4">
        <f t="shared" si="218"/>
        <v>4263.0940835575957</v>
      </c>
      <c r="FF180" s="4">
        <f t="shared" si="219"/>
        <v>1768.0602009872725</v>
      </c>
      <c r="FG180" s="4">
        <f t="shared" si="220"/>
        <v>531.59934218002684</v>
      </c>
      <c r="FH180" s="4">
        <f t="shared" si="221"/>
        <v>256.08866620436112</v>
      </c>
      <c r="FI180" s="4">
        <v>0</v>
      </c>
      <c r="FJ180" s="4">
        <f t="shared" si="222"/>
        <v>0</v>
      </c>
      <c r="FK180" s="4">
        <f t="shared" si="223"/>
        <v>0</v>
      </c>
      <c r="FL180" s="4">
        <f t="shared" si="224"/>
        <v>0</v>
      </c>
      <c r="FM180" s="4">
        <f t="shared" si="225"/>
        <v>90.904575509955421</v>
      </c>
      <c r="FN180" s="9">
        <f t="shared" si="226"/>
        <v>45.483594307523127</v>
      </c>
      <c r="FO180" s="4">
        <v>0</v>
      </c>
      <c r="FP180" s="4">
        <f t="shared" si="227"/>
        <v>20069.487697037261</v>
      </c>
      <c r="FQ180" s="4">
        <f t="shared" si="228"/>
        <v>19244.849206178049</v>
      </c>
      <c r="FR180" s="4">
        <f t="shared" si="229"/>
        <v>14032.450759128766</v>
      </c>
      <c r="FS180" s="4">
        <f t="shared" si="230"/>
        <v>5777.3765665418287</v>
      </c>
      <c r="FT180" s="4">
        <f t="shared" si="231"/>
        <v>1727.3803340944371</v>
      </c>
      <c r="FU180" s="4">
        <f t="shared" si="232"/>
        <v>828.7428307041655</v>
      </c>
      <c r="FV180" s="4">
        <v>0</v>
      </c>
      <c r="FW180" s="4">
        <f t="shared" si="233"/>
        <v>0</v>
      </c>
      <c r="FX180" s="4">
        <f t="shared" si="234"/>
        <v>0</v>
      </c>
      <c r="FY180" s="4">
        <f t="shared" si="235"/>
        <v>0</v>
      </c>
      <c r="FZ180" s="4">
        <f t="shared" si="236"/>
        <v>291.85602245776334</v>
      </c>
      <c r="GA180" s="4">
        <f t="shared" si="237"/>
        <v>144.79606410340941</v>
      </c>
      <c r="GB180" s="4">
        <v>0</v>
      </c>
      <c r="GC180" s="4">
        <f t="shared" si="238"/>
        <v>9341.7527041660851</v>
      </c>
      <c r="GD180" s="4">
        <f t="shared" si="179"/>
        <v>8800.3189363192487</v>
      </c>
      <c r="GE180" s="4">
        <f t="shared" si="180"/>
        <v>6086.8409638564135</v>
      </c>
      <c r="GF180" s="4">
        <f t="shared" si="181"/>
        <v>2329.1201904996856</v>
      </c>
      <c r="GG180" s="4">
        <f t="shared" si="182"/>
        <v>658.47048225621302</v>
      </c>
      <c r="GH180" s="4">
        <f t="shared" si="183"/>
        <v>303.46519011580762</v>
      </c>
      <c r="GI180" s="4">
        <v>0</v>
      </c>
      <c r="GJ180" s="4">
        <f t="shared" si="239"/>
        <v>0</v>
      </c>
      <c r="GK180" s="4">
        <f t="shared" si="240"/>
        <v>0</v>
      </c>
      <c r="GL180" s="4">
        <f t="shared" si="184"/>
        <v>0</v>
      </c>
      <c r="GM180" s="4">
        <f t="shared" si="185"/>
        <v>99.143665839400512</v>
      </c>
      <c r="GN180" s="4">
        <f t="shared" si="186"/>
        <v>45.438304673997983</v>
      </c>
      <c r="GO180" s="52">
        <v>0</v>
      </c>
      <c r="GP180" s="4">
        <f>step*(-'By group'!C$32*Population!C180+'By group'!I$33*Population!I180)</f>
        <v>0</v>
      </c>
      <c r="GQ180" s="4">
        <f>step*(-'By group'!D$32*Population!D180+'By group'!J$33*Population!J180)</f>
        <v>0</v>
      </c>
      <c r="GR180" s="4">
        <f>step*(-'By group'!E$32*Population!E180+'By group'!K$33*Population!K180)</f>
        <v>0</v>
      </c>
      <c r="GS180" s="4">
        <f>step*(-'By group'!F$32*Population!F180+'By group'!L$33*Population!L180)</f>
        <v>-6184.1546635883033</v>
      </c>
      <c r="GT180" s="4">
        <f>step*(-'By group'!G$32*Population!G180+'By group'!M$33*Population!M180)</f>
        <v>-803.72037671446287</v>
      </c>
      <c r="GU180" s="4">
        <f>step*(-'By group'!H$32*Population!H180+'By group'!N$33*Population!N180)</f>
        <v>-703.21788076787811</v>
      </c>
      <c r="GV180" s="46">
        <f t="shared" si="241"/>
        <v>0</v>
      </c>
      <c r="GW180" s="14">
        <f t="shared" si="242"/>
        <v>0</v>
      </c>
      <c r="GX180" s="4">
        <f t="shared" si="243"/>
        <v>0</v>
      </c>
      <c r="GY180" s="4">
        <f t="shared" si="244"/>
        <v>6184.1546635883033</v>
      </c>
      <c r="GZ180" s="4">
        <f t="shared" si="245"/>
        <v>803.72037671446287</v>
      </c>
      <c r="HA180" s="4">
        <f t="shared" si="246"/>
        <v>703.21788076787811</v>
      </c>
      <c r="HB180" s="8">
        <v>0</v>
      </c>
      <c r="HC180" s="4">
        <f>step*(-'By group'!P$32*Population!P180+'By group'!V$33*Population!V180)</f>
        <v>0</v>
      </c>
      <c r="HD180" s="4">
        <f>step*(-'By group'!Q$32*Population!Q180+'By group'!W$33*Population!W180)</f>
        <v>0</v>
      </c>
      <c r="HE180" s="4">
        <f>step*(-'By group'!R$32*Population!R180+'By group'!X$33*Population!X180)</f>
        <v>0</v>
      </c>
      <c r="HF180" s="4">
        <f>step*(-'By group'!S$32*Population!S180+'By group'!Y$33*Population!Y180)</f>
        <v>-3055.2442566607292</v>
      </c>
      <c r="HG180" s="4">
        <f>step*(-'By group'!T$32*Population!T180+'By group'!Z$33*Population!Z180)</f>
        <v>-397.24488911953881</v>
      </c>
      <c r="HH180" s="4">
        <f>step*(-'By group'!U$32*Population!U180+'By group'!AA$33*Population!AA180)</f>
        <v>-347.40951345436304</v>
      </c>
      <c r="HI180" s="14">
        <f t="shared" si="247"/>
        <v>0</v>
      </c>
      <c r="HJ180" s="46">
        <f t="shared" si="248"/>
        <v>0</v>
      </c>
      <c r="HK180" s="4">
        <f t="shared" si="249"/>
        <v>0</v>
      </c>
      <c r="HL180" s="4">
        <f t="shared" si="250"/>
        <v>3055.2442566607292</v>
      </c>
      <c r="HM180" s="4">
        <f t="shared" si="251"/>
        <v>397.24488911953881</v>
      </c>
      <c r="HN180" s="9">
        <f t="shared" si="252"/>
        <v>347.40951345436304</v>
      </c>
      <c r="HO180" s="4">
        <v>0</v>
      </c>
      <c r="HP180" s="4">
        <f>step*(-'By group'!AC$32*Population!AC180+'By group'!AI$33*Population!AI180)</f>
        <v>0</v>
      </c>
      <c r="HQ180" s="4">
        <f>step*(-'By group'!AD$32*Population!AD180+'By group'!AJ$33*Population!AJ180)</f>
        <v>0</v>
      </c>
      <c r="HR180" s="4">
        <f>step*(-'By group'!AE$32*Population!AE180+'By group'!AK$33*Population!AK180)</f>
        <v>0</v>
      </c>
      <c r="HS180" s="4">
        <f>step*(-'By group'!AF$32*Population!AF180+'By group'!AL$33*Population!AL180)</f>
        <v>-220.34738333503572</v>
      </c>
      <c r="HT180" s="4">
        <f>step*(-'By group'!AG$32*Population!AG180+'By group'!AM$33*Population!AM180)</f>
        <v>-28.475936087110664</v>
      </c>
      <c r="HU180" s="4">
        <f>step*(-'By group'!AH$32*Population!AH180+'By group'!AN$33*Population!AN180)</f>
        <v>-25.07203252894244</v>
      </c>
      <c r="HV180" s="14">
        <f t="shared" si="253"/>
        <v>0</v>
      </c>
      <c r="HW180" s="46">
        <f t="shared" si="254"/>
        <v>0</v>
      </c>
      <c r="HX180" s="4">
        <f t="shared" si="255"/>
        <v>0</v>
      </c>
      <c r="HY180" s="4">
        <f t="shared" si="256"/>
        <v>220.34738333503572</v>
      </c>
      <c r="HZ180" s="4">
        <f t="shared" si="257"/>
        <v>28.475936087110664</v>
      </c>
      <c r="IA180" s="4">
        <f t="shared" si="258"/>
        <v>25.07203252894244</v>
      </c>
      <c r="IB180" s="8">
        <v>0</v>
      </c>
      <c r="IC180" s="4">
        <f>step*(-'By group'!AP$32*Population!AP180+'By group'!AV$33*Population!AV180)</f>
        <v>0</v>
      </c>
      <c r="ID180" s="4">
        <f>step*(-'By group'!AQ$32*Population!AQ180+'By group'!AW$33*Population!AW180)</f>
        <v>0</v>
      </c>
      <c r="IE180" s="4">
        <f>step*(-'By group'!AR$32*Population!AR180+'By group'!AX$33*Population!AX180)</f>
        <v>0</v>
      </c>
      <c r="IF180" s="4">
        <f>step*(-'By group'!AS$32*Population!AS180+'By group'!AY$33*Population!AY180)</f>
        <v>-717.76215581833685</v>
      </c>
      <c r="IG180" s="4">
        <f>step*(-'By group'!AT$32*Population!AT180+'By group'!AZ$33*Population!AZ180)</f>
        <v>-93.350534089128402</v>
      </c>
      <c r="IH180" s="4">
        <f>step*(-'By group'!AU$32*Population!AU180+'By group'!BA$33*Population!BA180)</f>
        <v>-81.680324756354537</v>
      </c>
      <c r="II180" s="14">
        <f t="shared" si="187"/>
        <v>0</v>
      </c>
      <c r="IJ180" s="4">
        <f t="shared" si="188"/>
        <v>0</v>
      </c>
      <c r="IK180" s="4">
        <f t="shared" si="259"/>
        <v>0</v>
      </c>
      <c r="IL180" s="4">
        <f t="shared" si="260"/>
        <v>717.76215581833685</v>
      </c>
      <c r="IM180" s="4">
        <f t="shared" si="261"/>
        <v>93.350534089128402</v>
      </c>
      <c r="IN180" s="4">
        <f t="shared" si="262"/>
        <v>81.680324756354537</v>
      </c>
      <c r="IO180" s="8">
        <v>0</v>
      </c>
      <c r="IP180" s="4">
        <f>step*(-'By group'!BC$32*Population!BC180+'By group'!BI$33*Population!BI180)</f>
        <v>0</v>
      </c>
      <c r="IQ180" s="4">
        <f>step*(-'By group'!BD$32*Population!BD180+'By group'!BJ$33*Population!BJ180)</f>
        <v>0</v>
      </c>
      <c r="IR180" s="4">
        <f>step*(-'By group'!BE$32*Population!BE180+'By group'!BK$33*Population!BK180)</f>
        <v>0</v>
      </c>
      <c r="IS180" s="4">
        <f>step*(-'By group'!BF$32*Population!BF180+'By group'!BL$33*Population!BL180)</f>
        <v>-279.66340820840628</v>
      </c>
      <c r="IT180" s="4">
        <f>step*(-'By group'!BG$32*Population!BG180+'By group'!BM$33*Population!BM180)</f>
        <v>-37.973885686162532</v>
      </c>
      <c r="IU180" s="4">
        <f>step*(-'By group'!BH$32*Population!BH180+'By group'!BN$33*Population!BN180)</f>
        <v>-31.077003563116737</v>
      </c>
      <c r="IV180" s="14">
        <f t="shared" si="189"/>
        <v>0</v>
      </c>
      <c r="IW180" s="4">
        <f t="shared" si="190"/>
        <v>0</v>
      </c>
      <c r="IX180" s="4">
        <f t="shared" si="191"/>
        <v>0</v>
      </c>
      <c r="IY180" s="4">
        <f t="shared" si="192"/>
        <v>279.66340820840628</v>
      </c>
      <c r="IZ180" s="4">
        <f t="shared" si="193"/>
        <v>37.973885686162532</v>
      </c>
      <c r="JA180" s="4">
        <f t="shared" si="194"/>
        <v>31.077003563116737</v>
      </c>
      <c r="JB180" s="75">
        <f>step*(+prop_idu_male*'By group'!BB$9*Population!BB180-'By group'!B$8*Population!B180)</f>
        <v>-1209.5791019069754</v>
      </c>
      <c r="JC180" s="46">
        <f>step*(+prop_idu_male*'By group'!BC$9*Population!BC180-'By group'!C$8*Population!C180)</f>
        <v>-7.2318819267994296</v>
      </c>
      <c r="JD180" s="46">
        <f>step*(+prop_idu_male*'By group'!BD$9*Population!BD180-'By group'!D$8*Population!D180)</f>
        <v>-21.252827853042803</v>
      </c>
      <c r="JE180" s="46">
        <f>step*(+prop_idu_male*'By group'!BE$9*Population!BE180-'By group'!E$8*Population!E180)</f>
        <v>-22.092352333701953</v>
      </c>
      <c r="JF180" s="46">
        <f>step*(+prop_idu_male*'By group'!BF$9*Population!BF180-'By group'!F$8*Population!F180)</f>
        <v>-6.6524855606573912</v>
      </c>
      <c r="JG180" s="46">
        <f>step*(+prop_idu_male*'By group'!BG$9*Population!BG180-'By group'!G$8*Population!G180)</f>
        <v>-1.282940739591159</v>
      </c>
      <c r="JH180" s="46">
        <f>step*(+prop_idu_male*'By group'!BH$9*Population!BH180-'By group'!H$8*Population!H180)</f>
        <v>-1.0878690831976661</v>
      </c>
      <c r="JI180" s="46">
        <f>step*(+prop_idu_male*'By group'!BI$9*Population!BI180-'By group'!I$8*Population!I180)</f>
        <v>0</v>
      </c>
      <c r="JJ180" s="46">
        <f>step*(+prop_idu_male*'By group'!BJ$9*Population!BJ180-'By group'!J$8*Population!J180)</f>
        <v>0</v>
      </c>
      <c r="JK180" s="46">
        <f>step*(+prop_idu_male*'By group'!BK$9*Population!BK180-'By group'!K$8*Population!K180)</f>
        <v>0</v>
      </c>
      <c r="JL180" s="46">
        <f>step*(+prop_idu_male*'By group'!BL$9*Population!BL180-'By group'!L$8*Population!L180)</f>
        <v>-2.2790461535385265</v>
      </c>
      <c r="JM180" s="46">
        <f>step*(+prop_idu_male*'By group'!BM$9*Population!BM180-'By group'!M$8*Population!M180)</f>
        <v>-1.1407153770469727</v>
      </c>
      <c r="JN180" s="46">
        <f>step*(+prop_idu_male*'By group'!BN$9*Population!BN180-'By group'!N$8*Population!N180)</f>
        <v>-0.91847202196253619</v>
      </c>
      <c r="JO180" s="45">
        <f>step*(+(1-prop_idu_male)*'By group'!BB$9*Population!BB180-'By group'!O$8*Population!O180-'By group'!O$6*Population!O180+'By group'!AB$7*Population!AB180)</f>
        <v>-9054.9814368846655</v>
      </c>
      <c r="JP180" s="46">
        <f>step*(+(1-prop_idu_male)*'By group'!BC$9*Population!BC180-'By group'!P$8*Population!P180-'By group'!P$6*Population!P180+'By group'!AC$7*Population!AC180)</f>
        <v>-13.889947884165849</v>
      </c>
      <c r="JQ180" s="46">
        <f>step*(+(1-prop_idu_male)*'By group'!BD$9*Population!BD180-'By group'!Q$8*Population!Q180-'By group'!Q$6*Population!Q180+'By group'!AD$7*Population!AD180)</f>
        <v>-40.304773054519529</v>
      </c>
      <c r="JR180" s="46">
        <f>step*(+(1-prop_idu_male)*'By group'!BE$9*Population!BE180-'By group'!R$8*Population!R180-'By group'!R$6*Population!R180+'By group'!AE$7*Population!AE180)</f>
        <v>-41.187381023440494</v>
      </c>
      <c r="JS180" s="46">
        <f>step*(+(1-prop_idu_male)*'By group'!BF$9*Population!BF180-'By group'!S$8*Population!S180-'By group'!S$6*Population!S180+'By group'!AF$7*Population!AF180)</f>
        <v>-12.246973455712135</v>
      </c>
      <c r="JT180" s="46">
        <f>step*(+(1-prop_idu_male)*'By group'!BG$9*Population!BG180-'By group'!T$8*Population!T180-'By group'!T$6*Population!T180+'By group'!AG$7*Population!AG180)</f>
        <v>-2.3409465308012543</v>
      </c>
      <c r="JU180" s="46">
        <f>step*(+(1-prop_idu_male)*'By group'!BH$9*Population!BH180-'By group'!U$8*Population!U180-'By group'!U$6*Population!U180+'By group'!AH$7*Population!AH180)</f>
        <v>-1.9550758002750497</v>
      </c>
      <c r="JV180" s="46">
        <f>step*(+(1-prop_idu_male)*'By group'!BI$9*Population!BI180-'By group'!V$8*Population!V180-'By group'!V$6*Population!V180+'By group'!AI$7*Population!AI180)</f>
        <v>0</v>
      </c>
      <c r="JW180" s="46">
        <f>step*(+(1-prop_idu_male)*'By group'!BJ$9*Population!BJ180-'By group'!W$8*Population!W180-'By group'!W$6*Population!W180+'By group'!AJ$7*Population!AJ180)</f>
        <v>0</v>
      </c>
      <c r="JX180" s="46">
        <f>step*(+(1-prop_idu_male)*'By group'!BK$9*Population!BK180-'By group'!X$8*Population!X180-'By group'!X$6*Population!X180+'By group'!AK$7*Population!AK180)</f>
        <v>0</v>
      </c>
      <c r="JY180" s="46">
        <f>step*(+(1-prop_idu_male)*'By group'!BL$9*Population!BL180-'By group'!Y$8*Population!Y180-'By group'!Y$6*Population!Y180+'By group'!AL$7*Population!AL180)</f>
        <v>-4.0908617415277266</v>
      </c>
      <c r="JZ180" s="46">
        <f>step*(+(1-prop_idu_male)*'By group'!BM$9*Population!BM180-'By group'!Z$8*Population!Z180-'By group'!Z$6*Population!Z180+'By group'!AM$7*Population!AM180)</f>
        <v>-2.0136268854634261</v>
      </c>
      <c r="KA180" s="76">
        <f>step*(+(1-prop_idu_male)*'By group'!BN$9*Population!BN180-'By group'!AA$8*Population!AA180-'By group'!AA$6*Population!AA180+'By group'!AN$7*Population!AN180)</f>
        <v>-1.5909140693589987</v>
      </c>
      <c r="KB180" s="46">
        <f>step*(+'By group'!O$6*Population!O180-'By group'!AB$7*Population!AB180)</f>
        <v>7748.4550344883955</v>
      </c>
      <c r="KC180" s="46">
        <f>step*(+'By group'!P$6*Population!P180-'By group'!AC$7*Population!AC180)</f>
        <v>10.054721455193704</v>
      </c>
      <c r="KD180" s="46">
        <f>step*(+'By group'!Q$6*Population!Q180-'By group'!AD$7*Population!AD180)</f>
        <v>29.082888997931121</v>
      </c>
      <c r="KE180" s="46">
        <f>step*(+'By group'!R$6*Population!R180-'By group'!AE$7*Population!AE180)</f>
        <v>29.587885351265797</v>
      </c>
      <c r="KF180" s="46">
        <f>step*(+'By group'!S$6*Population!S180-'By group'!AF$7*Population!AF180)</f>
        <v>8.7681577211190476</v>
      </c>
      <c r="KG180" s="46">
        <f>step*(+'By group'!T$6*Population!T180-'By group'!AG$7*Population!AG180)</f>
        <v>1.6718982085210419</v>
      </c>
      <c r="KH180" s="46">
        <f>step*(+'By group'!U$6*Population!U180-'By group'!AH$7*Population!AH180)</f>
        <v>1.3903192668755806</v>
      </c>
      <c r="KI180" s="46">
        <f>step*(+'By group'!V$6*Population!V180-'By group'!AI$7*Population!AI180)</f>
        <v>0</v>
      </c>
      <c r="KJ180" s="46">
        <f>step*(+'By group'!W$6*Population!W180-'By group'!AJ$7*Population!AJ180)</f>
        <v>0</v>
      </c>
      <c r="KK180" s="46">
        <f>step*(+'By group'!X$6*Population!X180-'By group'!AK$7*Population!AK180)</f>
        <v>0</v>
      </c>
      <c r="KL180" s="46">
        <f>step*(+'By group'!Y$6*Population!Y180-'By group'!AL$7*Population!AL180)</f>
        <v>2.908122695812918</v>
      </c>
      <c r="KM180" s="46">
        <f>step*(+'By group'!Z$6*Population!Z180-'By group'!AM$7*Population!AM180)</f>
        <v>1.4244513563186847</v>
      </c>
      <c r="KN180" s="46">
        <f>step*(+'By group'!AA$6*Population!AA180-'By group'!AN$7*Population!AN180)</f>
        <v>1.1189276251930473</v>
      </c>
      <c r="KO180" s="45">
        <v>0</v>
      </c>
      <c r="KP180" s="46">
        <v>0</v>
      </c>
      <c r="KQ180" s="46">
        <v>0</v>
      </c>
      <c r="KR180" s="46">
        <v>0</v>
      </c>
      <c r="KS180" s="46">
        <v>0</v>
      </c>
      <c r="KT180" s="46">
        <v>0</v>
      </c>
      <c r="KU180" s="46">
        <v>0</v>
      </c>
      <c r="KV180" s="46">
        <v>0</v>
      </c>
      <c r="KW180" s="46">
        <v>0</v>
      </c>
      <c r="KX180" s="46">
        <v>0</v>
      </c>
      <c r="KY180" s="46">
        <v>0</v>
      </c>
      <c r="KZ180" s="46">
        <v>0</v>
      </c>
      <c r="LA180" s="46">
        <v>0</v>
      </c>
      <c r="LB180" s="188">
        <f>step*(-'By group'!BB$9*Population!BB180+'By group'!B$8*Population!B180+'By group'!O$8*Population!O180)</f>
        <v>2516.1055043032461</v>
      </c>
      <c r="LC180" s="189">
        <f>step*(-'By group'!BC$9*Population!BC180+'By group'!C$8*Population!C180+'By group'!P$8*Population!P180)</f>
        <v>11.067108355771577</v>
      </c>
      <c r="LD180" s="189">
        <f>step*(-'By group'!BD$9*Population!BD180+'By group'!D$8*Population!D180+'By group'!Q$8*Population!Q180)</f>
        <v>32.47471190963121</v>
      </c>
      <c r="LE180" s="189">
        <f>step*(-'By group'!BE$9*Population!BE180+'By group'!E$8*Population!E180+'By group'!R$8*Population!R180)</f>
        <v>33.691848005876651</v>
      </c>
      <c r="LF180" s="189">
        <f>step*(-'By group'!BF$9*Population!BF180+'By group'!F$8*Population!F180+'By group'!S$8*Population!S180)</f>
        <v>10.131301295250481</v>
      </c>
      <c r="LG180" s="189">
        <f>step*(-'By group'!BG$9*Population!BG180+'By group'!G$8*Population!G180+'By group'!T$8*Population!T180)</f>
        <v>1.9519890618713709</v>
      </c>
      <c r="LH180" s="189">
        <f>step*(-'By group'!BH$9*Population!BH180+'By group'!H$8*Population!H180+'By group'!U$8*Population!U180)</f>
        <v>1.6526256165971347</v>
      </c>
      <c r="LI180" s="189">
        <f>step*(-'By group'!BI$9*Population!BI180+'By group'!I$8*Population!I180+'By group'!V$8*Population!V180)</f>
        <v>0</v>
      </c>
      <c r="LJ180" s="189">
        <f>step*(-'By group'!BJ$9*Population!BJ180+'By group'!J$8*Population!J180+'By group'!W$8*Population!W180)</f>
        <v>0</v>
      </c>
      <c r="LK180" s="189">
        <f>step*(-'By group'!BK$9*Population!BK180+'By group'!K$8*Population!K180+'By group'!X$8*Population!X180)</f>
        <v>0</v>
      </c>
      <c r="LL180" s="189">
        <f>step*(-'By group'!BL$9*Population!BL180+'By group'!L$8*Population!L180+'By group'!Y$8*Population!Y180)</f>
        <v>3.4617851992533346</v>
      </c>
      <c r="LM180" s="189">
        <f>step*(-'By group'!BM$9*Population!BM180+'By group'!M$8*Population!M180+'By group'!Z$8*Population!Z180)</f>
        <v>1.729890906191714</v>
      </c>
      <c r="LN180" s="189">
        <f>step*(-'By group'!BN$9*Population!BN180+'By group'!N$8*Population!N180+'By group'!AA$8*Population!AA180)</f>
        <v>1.3904584661284876</v>
      </c>
    </row>
    <row r="181" spans="1:326" x14ac:dyDescent="0.25">
      <c r="A181">
        <f t="shared" si="263"/>
        <v>88.5</v>
      </c>
      <c r="B181" s="52">
        <f>step*((-'By group'!B$4-'By group'!B$5-'By group'!B$22)*Population!B181+'By group'!B$3*Population!$BO181)</f>
        <v>242329.25817208935</v>
      </c>
      <c r="C181" s="4">
        <f>step*((-'By group'!C$4-'By group'!C$5-'By group'!C$22)*Population!C181+'By group'!C$3*Population!$BO181)</f>
        <v>-6648.8464220111746</v>
      </c>
      <c r="D181" s="4">
        <f>step*((-'By group'!D$4-'By group'!D$5-'By group'!D$22)*Population!D181+'By group'!D$3*Population!$BO181)</f>
        <v>-43635.663284621485</v>
      </c>
      <c r="E181" s="4">
        <f>step*((-'By group'!E$4-'By group'!E$5-'By group'!E$22)*Population!E181+'By group'!E$3*Population!$BO181)</f>
        <v>-69879.232216236749</v>
      </c>
      <c r="F181" s="4">
        <f>step*((-'By group'!F$4-'By group'!F$5-'By group'!F$22)*Population!F181+'By group'!F$3*Population!$BO181)</f>
        <v>-28361.189411342653</v>
      </c>
      <c r="G181" s="4">
        <f>step*((-'By group'!G$4-'By group'!G$5-'By group'!G$22)*Population!G181+'By group'!G$3*Population!$BO181)</f>
        <v>-6876.4939382189896</v>
      </c>
      <c r="H181" s="4">
        <f>step*((-'By group'!H$4-'By group'!H$5-'By group'!H$22)*Population!H181+'By group'!H$3*Population!$BO181)</f>
        <v>-6389.1877807252458</v>
      </c>
      <c r="I181" s="4">
        <f>step*((-'By group'!I$4-'By group'!I$5-'By group'!I$22)*Population!I181+'By group'!I$3*Population!$BO181)</f>
        <v>0</v>
      </c>
      <c r="J181" s="4">
        <f>step*((-'By group'!J$4-'By group'!J$5-'By group'!J$22)*Population!J181+'By group'!J$3*Population!$BO181)</f>
        <v>0</v>
      </c>
      <c r="K181" s="4">
        <f>step*((-'By group'!K$4-'By group'!K$5-'By group'!K$22)*Population!K181+'By group'!K$3*Population!$BO181)</f>
        <v>0</v>
      </c>
      <c r="L181" s="4">
        <f>step*((-'By group'!L$4-'By group'!L$5-'By group'!L$22)*Population!L181+'By group'!L$3*Population!$BO181)</f>
        <v>-3533.6641455338377</v>
      </c>
      <c r="M181" s="4">
        <f>step*((-'By group'!M$4-'By group'!M$5-'By group'!M$22)*Population!M181+'By group'!M$3*Population!$BO181)</f>
        <v>-2005.2417421355187</v>
      </c>
      <c r="N181" s="4">
        <f>step*((-'By group'!N$4-'By group'!N$5-'By group'!N$22)*Population!N181+'By group'!N$3*Population!$BO181)</f>
        <v>-1901.2325262466625</v>
      </c>
      <c r="O181" s="8">
        <f>step*((-'By group'!O$4-'By group'!O$5-'By group'!O$22)*Population!O181+'By group'!O$3*Population!$BO181)</f>
        <v>167868.90181314969</v>
      </c>
      <c r="P181" s="4">
        <f>step*((-'By group'!P$4-'By group'!P$5-'By group'!P$22)*Population!P181+'By group'!P$3*Population!$BO181)</f>
        <v>-3288.5570448138187</v>
      </c>
      <c r="Q181" s="4">
        <f>step*((-'By group'!Q$4-'By group'!Q$5-'By group'!Q$22)*Population!Q181+'By group'!Q$3*Population!$BO181)</f>
        <v>-21574.335672170597</v>
      </c>
      <c r="R181" s="4">
        <f>step*((-'By group'!R$4-'By group'!R$5-'By group'!R$22)*Population!R181+'By group'!R$3*Population!$BO181)</f>
        <v>-34531.484367235294</v>
      </c>
      <c r="S181" s="4">
        <f>step*((-'By group'!S$4-'By group'!S$5-'By group'!S$22)*Population!S181+'By group'!S$3*Population!$BO181)</f>
        <v>-14009.315583691556</v>
      </c>
      <c r="T181" s="4">
        <f>step*((-'By group'!T$4-'By group'!T$5-'By group'!T$22)*Population!T181+'By group'!T$3*Population!$BO181)</f>
        <v>-3395.726928683875</v>
      </c>
      <c r="U181" s="4">
        <f>step*((-'By group'!U$4-'By group'!U$5-'By group'!U$22)*Population!U181+'By group'!U$3*Population!$BO181)</f>
        <v>-3153.4510644466791</v>
      </c>
      <c r="V181" s="4">
        <f>step*((-'By group'!V$4-'By group'!V$5-'By group'!V$22)*Population!V181+'By group'!V$3*Population!$BO181)</f>
        <v>0</v>
      </c>
      <c r="W181" s="4">
        <f>step*((-'By group'!W$4-'By group'!W$5-'By group'!W$22)*Population!W181+'By group'!W$3*Population!$BO181)</f>
        <v>0</v>
      </c>
      <c r="X181" s="4">
        <f>step*((-'By group'!X$4-'By group'!X$5-'By group'!X$22)*Population!X181+'By group'!X$3*Population!$BO181)</f>
        <v>0</v>
      </c>
      <c r="Y181" s="4">
        <f>step*((-'By group'!Y$4-'By group'!Y$5-'By group'!Y$22)*Population!Y181+'By group'!Y$3*Population!$BO181)</f>
        <v>-1744.0022397534726</v>
      </c>
      <c r="Z181" s="4">
        <f>step*((-'By group'!Z$4-'By group'!Z$5-'By group'!Z$22)*Population!Z181+'By group'!Z$3*Population!$BO181)</f>
        <v>-989.07892922940505</v>
      </c>
      <c r="AA181" s="4">
        <f>step*((-'By group'!AA$4-'By group'!AA$5-'By group'!AA$22)*Population!AA181+'By group'!AA$3*Population!$BO181)</f>
        <v>-937.11350291161864</v>
      </c>
      <c r="AB181" s="8">
        <f>step*((-'By group'!AB$4-'By group'!AB$5-'By group'!AB$22)*Population!AB181+'By group'!AB$3*Population!$BO181)</f>
        <v>-1587.9552435926362</v>
      </c>
      <c r="AC181" s="4">
        <f>step*((-'By group'!AC$4-'By group'!AC$5-'By group'!AC$22)*Population!AC181+'By group'!AC$3*Population!$BO181)</f>
        <v>-233.29962814487394</v>
      </c>
      <c r="AD181" s="4">
        <f>step*((-'By group'!AD$4-'By group'!AD$5-'By group'!AD$22)*Population!AD181+'By group'!AD$3*Population!$BO181)</f>
        <v>-1538.9936172414575</v>
      </c>
      <c r="AE181" s="4">
        <f>step*((-'By group'!AE$4-'By group'!AE$5-'By group'!AE$22)*Population!AE181+'By group'!AE$3*Population!$BO181)</f>
        <v>-2482.1915294976984</v>
      </c>
      <c r="AF181" s="4">
        <f>step*((-'By group'!AF$4-'By group'!AF$5-'By group'!AF$22)*Population!AF181+'By group'!AF$3*Population!$BO181)</f>
        <v>-1012.8588979217939</v>
      </c>
      <c r="AG181" s="4">
        <f>step*((-'By group'!AG$4-'By group'!AG$5-'By group'!AG$22)*Population!AG181+'By group'!AG$3*Population!$BO181)</f>
        <v>-246.53188400600015</v>
      </c>
      <c r="AH181" s="4">
        <f>step*((-'By group'!AH$4-'By group'!AH$5-'By group'!AH$22)*Population!AH181+'By group'!AH$3*Population!$BO181)</f>
        <v>-230.62319104936714</v>
      </c>
      <c r="AI181" s="4">
        <f>step*((-'By group'!AI$4-'By group'!AI$5-'By group'!AI$22)*Population!AI181+'By group'!AI$3*Population!$BO181)</f>
        <v>0</v>
      </c>
      <c r="AJ181" s="4">
        <f>step*((-'By group'!AJ$4-'By group'!AJ$5-'By group'!AJ$22)*Population!AJ181+'By group'!AJ$3*Population!$BO181)</f>
        <v>0</v>
      </c>
      <c r="AK181" s="4">
        <f>step*((-'By group'!AK$4-'By group'!AK$5-'By group'!AK$22)*Population!AK181+'By group'!AK$3*Population!$BO181)</f>
        <v>0</v>
      </c>
      <c r="AL181" s="4">
        <f>step*((-'By group'!AL$4-'By group'!AL$5-'By group'!AL$22)*Population!AL181+'By group'!AL$3*Population!$BO181)</f>
        <v>-127.62232245042449</v>
      </c>
      <c r="AM181" s="4">
        <f>step*((-'By group'!AM$4-'By group'!AM$5-'By group'!AM$22)*Population!AM181+'By group'!AM$3*Population!$BO181)</f>
        <v>-72.977560312342973</v>
      </c>
      <c r="AN181" s="4">
        <f>step*((-'By group'!AN$4-'By group'!AN$5-'By group'!AN$22)*Population!AN181+'By group'!AN$3*Population!$BO181)</f>
        <v>-69.813050923653648</v>
      </c>
      <c r="AO181" s="8">
        <f>step*((-'By group'!AO$4-'By group'!AO$5-'By group'!AO$22)*Population!AO181+'By group'!AO$3*Population!$BO181)</f>
        <v>22621.625816898151</v>
      </c>
      <c r="AP181" s="4">
        <f>step*((-'By group'!AP$4-'By group'!AP$5-'By group'!AP$22)*Population!AP181+'By group'!AP$3*Population!$BO181)</f>
        <v>-771.9877491516055</v>
      </c>
      <c r="AQ181" s="4">
        <f>step*((-'By group'!AQ$4-'By group'!AQ$5-'By group'!AQ$22)*Population!AQ181+'By group'!AQ$3*Population!$BO181)</f>
        <v>-5066.1467289250186</v>
      </c>
      <c r="AR181" s="4">
        <f>step*((-'By group'!AR$4-'By group'!AR$5-'By group'!AR$22)*Population!AR181+'By group'!AR$3*Population!$BO181)</f>
        <v>-8111.6717730785322</v>
      </c>
      <c r="AS181" s="4">
        <f>step*((-'By group'!AS$4-'By group'!AS$5-'By group'!AS$22)*Population!AS181+'By group'!AS$3*Population!$BO181)</f>
        <v>-3291.5628087308592</v>
      </c>
      <c r="AT181" s="4">
        <f>step*((-'By group'!AT$4-'By group'!AT$5-'By group'!AT$22)*Population!AT181+'By group'!AT$3*Population!$BO181)</f>
        <v>-797.91964191403349</v>
      </c>
      <c r="AU181" s="4">
        <f>step*((-'By group'!AU$4-'By group'!AU$5-'By group'!AU$22)*Population!AU181+'By group'!AU$3*Population!$BO181)</f>
        <v>-740.99220305775032</v>
      </c>
      <c r="AV181" s="4">
        <f>step*((-'By group'!AV$4-'By group'!AV$5-'By group'!AV$22)*Population!AV181+'By group'!AV$3*Population!$BO181)</f>
        <v>0</v>
      </c>
      <c r="AW181" s="4">
        <f>step*((-'By group'!AW$4-'By group'!AW$5-'By group'!AW$22)*Population!AW181+'By group'!AW$3*Population!$BO181)</f>
        <v>0</v>
      </c>
      <c r="AX181" s="4">
        <f>step*((-'By group'!AX$4-'By group'!AX$5-'By group'!AX$22)*Population!AX181+'By group'!AX$3*Population!$BO181)</f>
        <v>0</v>
      </c>
      <c r="AY181" s="4">
        <f>step*((-'By group'!AY$4-'By group'!AY$5-'By group'!AY$22)*Population!AY181+'By group'!AY$3*Population!$BO181)</f>
        <v>-409.80997057524803</v>
      </c>
      <c r="AZ181" s="4">
        <f>step*((-'By group'!AZ$4-'By group'!AZ$5-'By group'!AZ$22)*Population!AZ181+'By group'!AZ$3*Population!$BO181)</f>
        <v>-232.37264575569725</v>
      </c>
      <c r="BA181" s="4">
        <f>step*((-'By group'!BA$4-'By group'!BA$5-'By group'!BA$22)*Population!BA181+'By group'!BA$3*Population!$BO181)</f>
        <v>-220.00257247465638</v>
      </c>
      <c r="BB181" s="8">
        <f>step*((-'By group'!BB$4-'By group'!BB$5-'By group'!BB$22)*Population!BB181+'By group'!BB$3*Population!$BO181)</f>
        <v>6972.7484795939654</v>
      </c>
      <c r="BC181" s="4">
        <f>step*((-'By group'!BC$4-'By group'!BC$5-'By group'!BC$22)*Population!BC181+'By group'!BC$3*Population!$BO181)</f>
        <v>-529.48804058056214</v>
      </c>
      <c r="BD181" s="4">
        <f>step*((-'By group'!BD$4-'By group'!BD$5-'By group'!BD$22)*Population!BD181+'By group'!BD$3*Population!$BO181)</f>
        <v>-2685.6617167271434</v>
      </c>
      <c r="BE181" s="4">
        <f>step*((-'By group'!BE$4-'By group'!BE$5-'By group'!BE$22)*Population!BE181+'By group'!BE$3*Population!$BO181)</f>
        <v>-3736.963555449594</v>
      </c>
      <c r="BF181" s="4">
        <f>step*((-'By group'!BF$4-'By group'!BF$5-'By group'!BF$22)*Population!BF181+'By group'!BF$3*Population!$BO181)</f>
        <v>-1386.6372263424237</v>
      </c>
      <c r="BG181" s="4">
        <f>step*((-'By group'!BG$4-'By group'!BG$5-'By group'!BG$22)*Population!BG181+'By group'!BG$3*Population!$BO181)</f>
        <v>-316.48249314731532</v>
      </c>
      <c r="BH181" s="4">
        <f>step*((-'By group'!BH$4-'By group'!BH$5-'By group'!BH$22)*Population!BH181+'By group'!BH$3*Population!$BO181)</f>
        <v>-272.1444854923202</v>
      </c>
      <c r="BI181" s="4">
        <f>step*((-'By group'!BI$4-'By group'!BI$5-'By group'!BI$22)*Population!BI181+'By group'!BI$3*Population!$BO181)</f>
        <v>0</v>
      </c>
      <c r="BJ181" s="4">
        <f>step*((-'By group'!BJ$4-'By group'!BJ$5-'By group'!BJ$22)*Population!BJ181+'By group'!BJ$3*Population!$BO181)</f>
        <v>0</v>
      </c>
      <c r="BK181" s="4">
        <f>step*((-'By group'!BK$4-'By group'!BK$5-'By group'!BK$22)*Population!BK181+'By group'!BK$3*Population!$BO181)</f>
        <v>0</v>
      </c>
      <c r="BL181" s="4">
        <f>step*((-'By group'!BL$4-'By group'!BL$5-'By group'!BL$22)*Population!BL181+'By group'!BL$3*Population!$BO181)</f>
        <v>-178.95566212608134</v>
      </c>
      <c r="BM181" s="4">
        <f>step*((-'By group'!BM$4-'By group'!BM$5-'By group'!BM$22)*Population!BM181+'By group'!BM$3*Population!$BO181)</f>
        <v>-91.129862188972041</v>
      </c>
      <c r="BN181" s="4">
        <f>step*((-'By group'!BN$4-'By group'!BN$5-'By group'!BN$22)*Population!BN181+'By group'!BN$3*Population!$BO181)</f>
        <v>-76.273281526055683</v>
      </c>
      <c r="BO181" s="71">
        <f>-step*SUM(SCR!B181:N181)*Population!B181</f>
        <v>-173341.23423525508</v>
      </c>
      <c r="BP181" s="4">
        <f>step*-SUM('By group'!C$11:C$21)*Population!C181</f>
        <v>-166221.16055027937</v>
      </c>
      <c r="BQ181" s="4">
        <f>step*-SUM('By group'!D$11:D$21)*Population!D181</f>
        <v>-121210.17579061525</v>
      </c>
      <c r="BR181" s="4">
        <f>step*-SUM('By group'!E$11:E$21)*Population!E181</f>
        <v>-49913.737297311964</v>
      </c>
      <c r="BS181" s="4">
        <f>step*-SUM('By group'!F$11:F$21)*Population!F181</f>
        <v>-14926.941795443503</v>
      </c>
      <c r="BT181" s="4">
        <f>step*-SUM('By group'!G$11:G$21)*Population!G181</f>
        <v>-7163.0145189781133</v>
      </c>
      <c r="BU181" s="4">
        <f>step*-SUM('By group'!H$11:H$21)*Population!H181</f>
        <v>0</v>
      </c>
      <c r="BV181" s="4">
        <f>step*-SUM('By group'!I$11:I$21)*Population!I181</f>
        <v>0</v>
      </c>
      <c r="BW181" s="4">
        <f>step*-SUM('By group'!J$11:J$21)*Population!J181</f>
        <v>0</v>
      </c>
      <c r="BX181" s="4">
        <f>step*-SUM('By group'!K$11:K$21)*Population!K181</f>
        <v>0</v>
      </c>
      <c r="BY181" s="4">
        <f>step*-SUM('By group'!L$11:L$21)*Population!L181</f>
        <v>-2524.0458182384555</v>
      </c>
      <c r="BZ181" s="4">
        <f>step*-SUM('By group'!M$11:M$21)*Population!M181</f>
        <v>-1253.2760888346993</v>
      </c>
      <c r="CA181" s="4">
        <f>step*-SUM('By group'!N$11:N$21)*Population!N181</f>
        <v>0</v>
      </c>
      <c r="CB181" s="13">
        <f>-step*SUM(SCR!O181:AA181)*Population!O181</f>
        <v>-85746.212425738398</v>
      </c>
      <c r="CC181" s="4">
        <f>step*-SUM('By group'!P$11:P$21)*Population!P181</f>
        <v>-82213.926120345466</v>
      </c>
      <c r="CD181" s="4">
        <f>step*-SUM('By group'!Q$11:Q$21)*Population!Q181</f>
        <v>-59928.710200473884</v>
      </c>
      <c r="CE181" s="4">
        <f>step*-SUM('By group'!R$11:R$21)*Population!R181</f>
        <v>-24665.34597659664</v>
      </c>
      <c r="CF181" s="4">
        <f>step*-SUM('By group'!S$11:S$21)*Population!S181</f>
        <v>-7373.3239914166088</v>
      </c>
      <c r="CG181" s="4">
        <f>step*-SUM('By group'!T$11:T$21)*Population!T181</f>
        <v>-3537.2155507123693</v>
      </c>
      <c r="CH181" s="4">
        <f>step*-SUM('By group'!U$11:U$21)*Population!U181</f>
        <v>0</v>
      </c>
      <c r="CI181" s="4">
        <f>step*-SUM('By group'!V$11:V$21)*Population!V181</f>
        <v>0</v>
      </c>
      <c r="CJ181" s="4">
        <f>step*-SUM('By group'!W$11:W$21)*Population!W181</f>
        <v>0</v>
      </c>
      <c r="CK181" s="4">
        <f>step*-SUM('By group'!X$11:X$21)*Population!X181</f>
        <v>0</v>
      </c>
      <c r="CL181" s="4">
        <f>step*-SUM('By group'!Y$11:Y$21)*Population!Y181</f>
        <v>-1245.7158855381947</v>
      </c>
      <c r="CM181" s="4">
        <f>step*-SUM('By group'!Z$11:Z$21)*Population!Z181</f>
        <v>-618.17433076837824</v>
      </c>
      <c r="CN181" s="4">
        <f>step*-SUM('By group'!AA$11:AA$21)*Population!AA181</f>
        <v>0</v>
      </c>
      <c r="CO181" s="13">
        <f>-step*SUM(SCR!AB181:AN181)*Population!AB181</f>
        <v>-6071.9636640000599</v>
      </c>
      <c r="CP181" s="4">
        <f>step*-SUM('By group'!AC$11:AC$21)*Population!AC181</f>
        <v>-5832.4907036218483</v>
      </c>
      <c r="CQ181" s="4">
        <f>step*-SUM('By group'!AD$11:AD$21)*Population!AD181</f>
        <v>-4274.9822701151597</v>
      </c>
      <c r="CR181" s="4">
        <f>step*-SUM('By group'!AE$11:AE$21)*Population!AE181</f>
        <v>-1772.9939496412132</v>
      </c>
      <c r="CS181" s="4">
        <f>step*-SUM('By group'!AF$11:AF$21)*Population!AF181</f>
        <v>-533.08363048515469</v>
      </c>
      <c r="CT181" s="4">
        <f>step*-SUM('By group'!AG$11:AG$21)*Population!AG181</f>
        <v>-256.80404583958347</v>
      </c>
      <c r="CU181" s="4">
        <f>step*-SUM('By group'!AH$11:AH$21)*Population!AH181</f>
        <v>0</v>
      </c>
      <c r="CV181" s="4">
        <f>step*-SUM('By group'!AI$11:AI$21)*Population!AI181</f>
        <v>0</v>
      </c>
      <c r="CW181" s="4">
        <f>step*-SUM('By group'!AJ$11:AJ$21)*Population!AJ181</f>
        <v>0</v>
      </c>
      <c r="CX181" s="4">
        <f>step*-SUM('By group'!AK$11:AK$21)*Population!AK181</f>
        <v>0</v>
      </c>
      <c r="CY181" s="4">
        <f>step*-SUM('By group'!AL$11:AL$21)*Population!AL181</f>
        <v>-91.158801750303212</v>
      </c>
      <c r="CZ181" s="4">
        <f>step*-SUM('By group'!AM$11:AM$21)*Population!AM181</f>
        <v>-45.610975195214358</v>
      </c>
      <c r="DA181" s="4">
        <f>step*-SUM('By group'!AN$11:AN$21)*Population!AN181</f>
        <v>0</v>
      </c>
      <c r="DB181" s="13">
        <f>-step*SUM(SCR!AO181:BA181)*Population!AO181</f>
        <v>-20126.604503212355</v>
      </c>
      <c r="DC181" s="4">
        <f>step*-SUM('By group'!AP$11:AP$21)*Population!AP181</f>
        <v>-19299.693728790138</v>
      </c>
      <c r="DD181" s="4">
        <f>step*-SUM('By group'!AQ$11:AQ$21)*Population!AQ181</f>
        <v>-14072.629802569498</v>
      </c>
      <c r="DE181" s="4">
        <f>step*-SUM('By group'!AR$11:AR$21)*Population!AR181</f>
        <v>-5794.0512664846656</v>
      </c>
      <c r="DF181" s="4">
        <f>step*-SUM('By group'!AS$11:AS$21)*Population!AS181</f>
        <v>-1732.4014782793995</v>
      </c>
      <c r="DG181" s="4">
        <f>step*-SUM('By group'!AT$11:AT$21)*Population!AT181</f>
        <v>-831.16629366045152</v>
      </c>
      <c r="DH181" s="4">
        <f>step*-SUM('By group'!AU$11:AU$21)*Population!AU181</f>
        <v>0</v>
      </c>
      <c r="DI181" s="4">
        <f>step*-SUM('By group'!AV$11:AV$21)*Population!AV181</f>
        <v>0</v>
      </c>
      <c r="DJ181" s="4">
        <f>step*-SUM('By group'!AW$11:AW$21)*Population!AW181</f>
        <v>0</v>
      </c>
      <c r="DK181" s="4">
        <f>step*-SUM('By group'!AX$11:AX$21)*Population!AX181</f>
        <v>0</v>
      </c>
      <c r="DL181" s="4">
        <f>step*-SUM('By group'!AY$11:AY$21)*Population!AY181</f>
        <v>-292.72140755374858</v>
      </c>
      <c r="DM181" s="4">
        <f>step*-SUM('By group'!AZ$11:AZ$21)*Population!AZ181</f>
        <v>-145.23290359731078</v>
      </c>
      <c r="DN181" s="4">
        <f>step*-SUM('By group'!BA$11:BA$21)*Population!BA181</f>
        <v>0</v>
      </c>
      <c r="DO181" s="13">
        <f>-step*SUM(SCR!BB181:BN181)*Population!BB181</f>
        <v>-9367.7394679232675</v>
      </c>
      <c r="DP181" s="4">
        <f>step*-SUM('By group'!BC$11:BC$21)*Population!BC181</f>
        <v>-8824.800676342702</v>
      </c>
      <c r="DQ181" s="4">
        <f>step*-SUM('By group'!BD$11:BD$21)*Population!BD181</f>
        <v>-6103.776628925325</v>
      </c>
      <c r="DR181" s="4">
        <f>step*-SUM('By group'!BE$11:BE$21)*Population!BE181</f>
        <v>-2335.6022221559961</v>
      </c>
      <c r="DS181" s="4">
        <f>step*-SUM('By group'!BF$11:BF$21)*Population!BF181</f>
        <v>-660.30344111543991</v>
      </c>
      <c r="DT181" s="4">
        <f>step*-SUM('By group'!BG$11:BG$21)*Population!BG181</f>
        <v>-304.31008956472624</v>
      </c>
      <c r="DU181" s="4">
        <f>step*-SUM('By group'!BH$11:BH$21)*Population!BH181</f>
        <v>0</v>
      </c>
      <c r="DV181" s="4">
        <f>step*-SUM('By group'!BI$11:BI$21)*Population!BI181</f>
        <v>0</v>
      </c>
      <c r="DW181" s="4">
        <f>step*-SUM('By group'!BJ$11:BJ$21)*Population!BJ181</f>
        <v>0</v>
      </c>
      <c r="DX181" s="4">
        <f>step*-SUM('By group'!BK$11:BK$21)*Population!BK181</f>
        <v>0</v>
      </c>
      <c r="DY181" s="4">
        <f>step*-SUM('By group'!BL$11:BL$21)*Population!BL181</f>
        <v>-99.419812292267423</v>
      </c>
      <c r="DZ181" s="4">
        <f>step*-SUM('By group'!BM$11:BM$21)*Population!BM181</f>
        <v>-45.56493109448602</v>
      </c>
      <c r="EA181" s="4">
        <f>step*-SUM('By group'!BN$11:BN$21)*Population!BN181</f>
        <v>0</v>
      </c>
      <c r="EB181" s="52">
        <v>0</v>
      </c>
      <c r="EC181" s="4">
        <f t="shared" si="196"/>
        <v>173341.23423525508</v>
      </c>
      <c r="ED181" s="4">
        <f t="shared" si="196"/>
        <v>166221.16055027937</v>
      </c>
      <c r="EE181" s="4">
        <f t="shared" si="197"/>
        <v>121210.17579061525</v>
      </c>
      <c r="EF181" s="4">
        <f t="shared" si="198"/>
        <v>49913.737297311964</v>
      </c>
      <c r="EG181" s="4">
        <f t="shared" si="199"/>
        <v>14926.941795443503</v>
      </c>
      <c r="EH181" s="4">
        <f t="shared" si="199"/>
        <v>7163.0145189781133</v>
      </c>
      <c r="EI181" s="4">
        <v>0</v>
      </c>
      <c r="EJ181" s="4">
        <f t="shared" si="200"/>
        <v>0</v>
      </c>
      <c r="EK181" s="4">
        <f t="shared" si="201"/>
        <v>0</v>
      </c>
      <c r="EL181" s="4">
        <f t="shared" si="202"/>
        <v>0</v>
      </c>
      <c r="EM181" s="4">
        <f t="shared" si="203"/>
        <v>2524.0458182384555</v>
      </c>
      <c r="EN181" s="4">
        <f t="shared" si="204"/>
        <v>1253.2760888346993</v>
      </c>
      <c r="EO181" s="52">
        <v>0</v>
      </c>
      <c r="EP181" s="4">
        <f t="shared" si="205"/>
        <v>85746.212425738398</v>
      </c>
      <c r="EQ181" s="4">
        <f t="shared" si="206"/>
        <v>82213.926120345466</v>
      </c>
      <c r="ER181" s="4">
        <f t="shared" si="207"/>
        <v>59928.710200473884</v>
      </c>
      <c r="ES181" s="4">
        <f t="shared" si="208"/>
        <v>24665.34597659664</v>
      </c>
      <c r="ET181" s="4">
        <f t="shared" si="209"/>
        <v>7373.3239914166088</v>
      </c>
      <c r="EU181" s="4">
        <f t="shared" si="210"/>
        <v>3537.2155507123693</v>
      </c>
      <c r="EV181" s="4">
        <v>0</v>
      </c>
      <c r="EW181" s="4">
        <f t="shared" si="211"/>
        <v>0</v>
      </c>
      <c r="EX181" s="4">
        <f t="shared" si="212"/>
        <v>0</v>
      </c>
      <c r="EY181" s="4">
        <f t="shared" si="213"/>
        <v>0</v>
      </c>
      <c r="EZ181" s="4">
        <f t="shared" si="214"/>
        <v>1245.7158855381947</v>
      </c>
      <c r="FA181" s="4">
        <f t="shared" si="215"/>
        <v>618.17433076837824</v>
      </c>
      <c r="FB181" s="52">
        <v>0</v>
      </c>
      <c r="FC181" s="4">
        <f t="shared" si="216"/>
        <v>6071.9636640000599</v>
      </c>
      <c r="FD181" s="4">
        <f t="shared" si="217"/>
        <v>5832.4907036218483</v>
      </c>
      <c r="FE181" s="4">
        <f t="shared" si="218"/>
        <v>4274.9822701151597</v>
      </c>
      <c r="FF181" s="4">
        <f t="shared" si="219"/>
        <v>1772.9939496412132</v>
      </c>
      <c r="FG181" s="4">
        <f t="shared" si="220"/>
        <v>533.08363048515469</v>
      </c>
      <c r="FH181" s="4">
        <f t="shared" si="221"/>
        <v>256.80404583958347</v>
      </c>
      <c r="FI181" s="4">
        <v>0</v>
      </c>
      <c r="FJ181" s="4">
        <f t="shared" si="222"/>
        <v>0</v>
      </c>
      <c r="FK181" s="4">
        <f t="shared" si="223"/>
        <v>0</v>
      </c>
      <c r="FL181" s="4">
        <f t="shared" si="224"/>
        <v>0</v>
      </c>
      <c r="FM181" s="4">
        <f t="shared" si="225"/>
        <v>91.158801750303212</v>
      </c>
      <c r="FN181" s="9">
        <f t="shared" si="226"/>
        <v>45.610975195214358</v>
      </c>
      <c r="FO181" s="4">
        <v>0</v>
      </c>
      <c r="FP181" s="4">
        <f t="shared" si="227"/>
        <v>20126.604503212355</v>
      </c>
      <c r="FQ181" s="4">
        <f t="shared" si="228"/>
        <v>19299.693728790138</v>
      </c>
      <c r="FR181" s="4">
        <f t="shared" si="229"/>
        <v>14072.629802569498</v>
      </c>
      <c r="FS181" s="4">
        <f t="shared" si="230"/>
        <v>5794.0512664846656</v>
      </c>
      <c r="FT181" s="4">
        <f t="shared" si="231"/>
        <v>1732.4014782793995</v>
      </c>
      <c r="FU181" s="4">
        <f t="shared" si="232"/>
        <v>831.16629366045152</v>
      </c>
      <c r="FV181" s="4">
        <v>0</v>
      </c>
      <c r="FW181" s="4">
        <f t="shared" si="233"/>
        <v>0</v>
      </c>
      <c r="FX181" s="4">
        <f t="shared" si="234"/>
        <v>0</v>
      </c>
      <c r="FY181" s="4">
        <f t="shared" si="235"/>
        <v>0</v>
      </c>
      <c r="FZ181" s="4">
        <f t="shared" si="236"/>
        <v>292.72140755374858</v>
      </c>
      <c r="GA181" s="4">
        <f t="shared" si="237"/>
        <v>145.23290359731078</v>
      </c>
      <c r="GB181" s="4">
        <v>0</v>
      </c>
      <c r="GC181" s="4">
        <f t="shared" si="238"/>
        <v>9367.7394679232675</v>
      </c>
      <c r="GD181" s="4">
        <f t="shared" si="179"/>
        <v>8824.800676342702</v>
      </c>
      <c r="GE181" s="4">
        <f t="shared" si="180"/>
        <v>6103.776628925325</v>
      </c>
      <c r="GF181" s="4">
        <f t="shared" si="181"/>
        <v>2335.6022221559961</v>
      </c>
      <c r="GG181" s="4">
        <f t="shared" si="182"/>
        <v>660.30344111543991</v>
      </c>
      <c r="GH181" s="4">
        <f t="shared" si="183"/>
        <v>304.31008956472624</v>
      </c>
      <c r="GI181" s="4">
        <v>0</v>
      </c>
      <c r="GJ181" s="4">
        <f t="shared" si="239"/>
        <v>0</v>
      </c>
      <c r="GK181" s="4">
        <f t="shared" si="240"/>
        <v>0</v>
      </c>
      <c r="GL181" s="4">
        <f t="shared" si="184"/>
        <v>0</v>
      </c>
      <c r="GM181" s="4">
        <f t="shared" si="185"/>
        <v>99.419812292267423</v>
      </c>
      <c r="GN181" s="4">
        <f t="shared" si="186"/>
        <v>45.56493109448602</v>
      </c>
      <c r="GO181" s="52">
        <v>0</v>
      </c>
      <c r="GP181" s="4">
        <f>step*(-'By group'!C$32*Population!C181+'By group'!I$33*Population!I181)</f>
        <v>0</v>
      </c>
      <c r="GQ181" s="4">
        <f>step*(-'By group'!D$32*Population!D181+'By group'!J$33*Population!J181)</f>
        <v>0</v>
      </c>
      <c r="GR181" s="4">
        <f>step*(-'By group'!E$32*Population!E181+'By group'!K$33*Population!K181)</f>
        <v>0</v>
      </c>
      <c r="GS181" s="4">
        <f>step*(-'By group'!F$32*Population!F181+'By group'!L$33*Population!L181)</f>
        <v>-6201.4479886025238</v>
      </c>
      <c r="GT181" s="4">
        <f>step*(-'By group'!G$32*Population!G181+'By group'!M$33*Population!M181)</f>
        <v>-805.9648593782731</v>
      </c>
      <c r="GU181" s="4">
        <f>step*(-'By group'!H$32*Population!H181+'By group'!N$33*Population!N181)</f>
        <v>-705.18277942644602</v>
      </c>
      <c r="GV181" s="46">
        <f t="shared" si="241"/>
        <v>0</v>
      </c>
      <c r="GW181" s="14">
        <f t="shared" si="242"/>
        <v>0</v>
      </c>
      <c r="GX181" s="4">
        <f t="shared" si="243"/>
        <v>0</v>
      </c>
      <c r="GY181" s="4">
        <f t="shared" si="244"/>
        <v>6201.4479886025238</v>
      </c>
      <c r="GZ181" s="4">
        <f t="shared" si="245"/>
        <v>805.9648593782731</v>
      </c>
      <c r="HA181" s="4">
        <f t="shared" si="246"/>
        <v>705.18277942644602</v>
      </c>
      <c r="HB181" s="8">
        <v>0</v>
      </c>
      <c r="HC181" s="4">
        <f>step*(-'By group'!P$32*Population!P181+'By group'!V$33*Population!V181)</f>
        <v>0</v>
      </c>
      <c r="HD181" s="4">
        <f>step*(-'By group'!Q$32*Population!Q181+'By group'!W$33*Population!W181)</f>
        <v>0</v>
      </c>
      <c r="HE181" s="4">
        <f>step*(-'By group'!R$32*Population!R181+'By group'!X$33*Population!X181)</f>
        <v>0</v>
      </c>
      <c r="HF181" s="4">
        <f>step*(-'By group'!S$32*Population!S181+'By group'!Y$33*Population!Y181)</f>
        <v>-3063.8040529392069</v>
      </c>
      <c r="HG181" s="4">
        <f>step*(-'By group'!T$32*Population!T181+'By group'!Z$33*Population!Z181)</f>
        <v>-398.35594475828475</v>
      </c>
      <c r="HH181" s="4">
        <f>step*(-'By group'!U$32*Population!U181+'By group'!AA$33*Population!AA181)</f>
        <v>-348.38195032104272</v>
      </c>
      <c r="HI181" s="14">
        <f t="shared" si="247"/>
        <v>0</v>
      </c>
      <c r="HJ181" s="46">
        <f t="shared" si="248"/>
        <v>0</v>
      </c>
      <c r="HK181" s="4">
        <f t="shared" si="249"/>
        <v>0</v>
      </c>
      <c r="HL181" s="4">
        <f t="shared" si="250"/>
        <v>3063.8040529392069</v>
      </c>
      <c r="HM181" s="4">
        <f t="shared" si="251"/>
        <v>398.35594475828475</v>
      </c>
      <c r="HN181" s="9">
        <f t="shared" si="252"/>
        <v>348.38195032104272</v>
      </c>
      <c r="HO181" s="4">
        <v>0</v>
      </c>
      <c r="HP181" s="4">
        <f>step*(-'By group'!AC$32*Population!AC181+'By group'!AI$33*Population!AI181)</f>
        <v>0</v>
      </c>
      <c r="HQ181" s="4">
        <f>step*(-'By group'!AD$32*Population!AD181+'By group'!AJ$33*Population!AJ181)</f>
        <v>0</v>
      </c>
      <c r="HR181" s="4">
        <f>step*(-'By group'!AE$32*Population!AE181+'By group'!AK$33*Population!AK181)</f>
        <v>0</v>
      </c>
      <c r="HS181" s="4">
        <f>step*(-'By group'!AF$32*Population!AF181+'By group'!AL$33*Population!AL181)</f>
        <v>-220.96241436742574</v>
      </c>
      <c r="HT181" s="4">
        <f>step*(-'By group'!AG$32*Population!AG181+'By group'!AM$33*Population!AM181)</f>
        <v>-28.55532157030952</v>
      </c>
      <c r="HU181" s="4">
        <f>step*(-'By group'!AH$32*Population!AH181+'By group'!AN$33*Population!AN181)</f>
        <v>-25.14195412573142</v>
      </c>
      <c r="HV181" s="14">
        <f t="shared" si="253"/>
        <v>0</v>
      </c>
      <c r="HW181" s="46">
        <f t="shared" si="254"/>
        <v>0</v>
      </c>
      <c r="HX181" s="4">
        <f t="shared" si="255"/>
        <v>0</v>
      </c>
      <c r="HY181" s="4">
        <f t="shared" si="256"/>
        <v>220.96241436742574</v>
      </c>
      <c r="HZ181" s="4">
        <f t="shared" si="257"/>
        <v>28.55532157030952</v>
      </c>
      <c r="IA181" s="4">
        <f t="shared" si="258"/>
        <v>25.14195412573142</v>
      </c>
      <c r="IB181" s="8">
        <v>0</v>
      </c>
      <c r="IC181" s="4">
        <f>step*(-'By group'!AP$32*Population!AP181+'By group'!AV$33*Population!AV181)</f>
        <v>0</v>
      </c>
      <c r="ID181" s="4">
        <f>step*(-'By group'!AQ$32*Population!AQ181+'By group'!AW$33*Population!AW181)</f>
        <v>0</v>
      </c>
      <c r="IE181" s="4">
        <f>step*(-'By group'!AR$32*Population!AR181+'By group'!AX$33*Population!AX181)</f>
        <v>0</v>
      </c>
      <c r="IF181" s="4">
        <f>step*(-'By group'!AS$32*Population!AS181+'By group'!AY$33*Population!AY181)</f>
        <v>-719.84003536282546</v>
      </c>
      <c r="IG181" s="4">
        <f>step*(-'By group'!AT$32*Population!AT181+'By group'!AZ$33*Population!AZ181)</f>
        <v>-93.61680693343493</v>
      </c>
      <c r="IH181" s="4">
        <f>step*(-'By group'!AU$32*Population!AU181+'By group'!BA$33*Population!BA181)</f>
        <v>-81.914435824417694</v>
      </c>
      <c r="II181" s="14">
        <f t="shared" si="187"/>
        <v>0</v>
      </c>
      <c r="IJ181" s="4">
        <f t="shared" si="188"/>
        <v>0</v>
      </c>
      <c r="IK181" s="4">
        <f t="shared" si="259"/>
        <v>0</v>
      </c>
      <c r="IL181" s="4">
        <f t="shared" si="260"/>
        <v>719.84003536282546</v>
      </c>
      <c r="IM181" s="4">
        <f t="shared" si="261"/>
        <v>93.61680693343493</v>
      </c>
      <c r="IN181" s="4">
        <f t="shared" si="262"/>
        <v>81.914435824417694</v>
      </c>
      <c r="IO181" s="8">
        <v>0</v>
      </c>
      <c r="IP181" s="4">
        <f>step*(-'By group'!BC$32*Population!BC181+'By group'!BI$33*Population!BI181)</f>
        <v>0</v>
      </c>
      <c r="IQ181" s="4">
        <f>step*(-'By group'!BD$32*Population!BD181+'By group'!BJ$33*Population!BJ181)</f>
        <v>0</v>
      </c>
      <c r="IR181" s="4">
        <f>step*(-'By group'!BE$32*Population!BE181+'By group'!BK$33*Population!BK181)</f>
        <v>0</v>
      </c>
      <c r="IS181" s="4">
        <f>step*(-'By group'!BF$32*Population!BF181+'By group'!BL$33*Population!BL181)</f>
        <v>-280.44181441158622</v>
      </c>
      <c r="IT181" s="4">
        <f>step*(-'By group'!BG$32*Population!BG181+'By group'!BM$33*Population!BM181)</f>
        <v>-38.079552365702241</v>
      </c>
      <c r="IU181" s="4">
        <f>step*(-'By group'!BH$32*Population!BH181+'By group'!BN$33*Population!BN181)</f>
        <v>-31.163498419761844</v>
      </c>
      <c r="IV181" s="14">
        <f t="shared" si="189"/>
        <v>0</v>
      </c>
      <c r="IW181" s="4">
        <f t="shared" si="190"/>
        <v>0</v>
      </c>
      <c r="IX181" s="4">
        <f t="shared" si="191"/>
        <v>0</v>
      </c>
      <c r="IY181" s="4">
        <f t="shared" si="192"/>
        <v>280.44181441158622</v>
      </c>
      <c r="IZ181" s="4">
        <f t="shared" si="193"/>
        <v>38.079552365702241</v>
      </c>
      <c r="JA181" s="4">
        <f t="shared" si="194"/>
        <v>31.163498419761844</v>
      </c>
      <c r="JB181" s="75">
        <f>step*(+prop_idu_male*'By group'!BB$9*Population!BB181-'By group'!B$8*Population!B181)</f>
        <v>-1212.9432384882064</v>
      </c>
      <c r="JC181" s="46">
        <f>step*(+prop_idu_male*'By group'!BC$9*Population!BC181-'By group'!C$8*Population!C181)</f>
        <v>-7.2520819463528445</v>
      </c>
      <c r="JD181" s="46">
        <f>step*(+prop_idu_male*'By group'!BD$9*Population!BD181-'By group'!D$8*Population!D181)</f>
        <v>-21.312222376238896</v>
      </c>
      <c r="JE181" s="46">
        <f>step*(+prop_idu_male*'By group'!BE$9*Population!BE181-'By group'!E$8*Population!E181)</f>
        <v>-22.154145982068787</v>
      </c>
      <c r="JF181" s="46">
        <f>step*(+prop_idu_male*'By group'!BF$9*Population!BF181-'By group'!F$8*Population!F181)</f>
        <v>-6.6711067683832237</v>
      </c>
      <c r="JG181" s="46">
        <f>step*(+prop_idu_male*'By group'!BG$9*Population!BG181-'By group'!G$8*Population!G181)</f>
        <v>-1.2865340608045541</v>
      </c>
      <c r="JH181" s="46">
        <f>step*(+prop_idu_male*'By group'!BH$9*Population!BH181-'By group'!H$8*Population!H181)</f>
        <v>-1.0909199766524855</v>
      </c>
      <c r="JI181" s="46">
        <f>step*(+prop_idu_male*'By group'!BI$9*Population!BI181-'By group'!I$8*Population!I181)</f>
        <v>0</v>
      </c>
      <c r="JJ181" s="46">
        <f>step*(+prop_idu_male*'By group'!BJ$9*Population!BJ181-'By group'!J$8*Population!J181)</f>
        <v>0</v>
      </c>
      <c r="JK181" s="46">
        <f>step*(+prop_idu_male*'By group'!BK$9*Population!BK181-'By group'!K$8*Population!K181)</f>
        <v>0</v>
      </c>
      <c r="JL181" s="46">
        <f>step*(+prop_idu_male*'By group'!BL$9*Population!BL181-'By group'!L$8*Population!L181)</f>
        <v>-2.2854382687370136</v>
      </c>
      <c r="JM181" s="46">
        <f>step*(+prop_idu_male*'By group'!BM$9*Population!BM181-'By group'!M$8*Population!M181)</f>
        <v>-1.1439202542079328</v>
      </c>
      <c r="JN181" s="46">
        <f>step*(+prop_idu_male*'By group'!BN$9*Population!BN181-'By group'!N$8*Population!N181)</f>
        <v>-0.92105918686693589</v>
      </c>
      <c r="JO181" s="45">
        <f>step*(+(1-prop_idu_male)*'By group'!BB$9*Population!BB181-'By group'!O$8*Population!O181-'By group'!O$6*Population!O181+'By group'!AB$7*Population!AB181)</f>
        <v>-9080.1989730158039</v>
      </c>
      <c r="JP181" s="46">
        <f>step*(+(1-prop_idu_male)*'By group'!BC$9*Population!BC181-'By group'!P$8*Population!P181-'By group'!P$6*Population!P181+'By group'!AC$7*Population!AC181)</f>
        <v>-13.928903362776007</v>
      </c>
      <c r="JQ181" s="46">
        <f>step*(+(1-prop_idu_male)*'By group'!BD$9*Population!BD181-'By group'!Q$8*Population!Q181-'By group'!Q$6*Population!Q181+'By group'!AD$7*Population!AD181)</f>
        <v>-40.417918384040789</v>
      </c>
      <c r="JR181" s="46">
        <f>step*(+(1-prop_idu_male)*'By group'!BE$9*Population!BE181-'By group'!R$8*Population!R181-'By group'!R$6*Population!R181+'By group'!AE$7*Population!AE181)</f>
        <v>-41.3031815104111</v>
      </c>
      <c r="JS181" s="46">
        <f>step*(+(1-prop_idu_male)*'By group'!BF$9*Population!BF181-'By group'!S$8*Population!S181-'By group'!S$6*Population!S181+'By group'!AF$7*Population!AF181)</f>
        <v>-12.28145217549463</v>
      </c>
      <c r="JT181" s="46">
        <f>step*(+(1-prop_idu_male)*'By group'!BG$9*Population!BG181-'By group'!T$8*Population!T181-'By group'!T$6*Population!T181+'By group'!AG$7*Population!AG181)</f>
        <v>-2.3475441018537153</v>
      </c>
      <c r="JU181" s="46">
        <f>step*(+(1-prop_idu_male)*'By group'!BH$9*Population!BH181-'By group'!U$8*Population!U181-'By group'!U$6*Population!U181+'By group'!AH$7*Population!AH181)</f>
        <v>-1.9605980985927598</v>
      </c>
      <c r="JV181" s="46">
        <f>step*(+(1-prop_idu_male)*'By group'!BI$9*Population!BI181-'By group'!V$8*Population!V181-'By group'!V$6*Population!V181+'By group'!AI$7*Population!AI181)</f>
        <v>0</v>
      </c>
      <c r="JW181" s="46">
        <f>step*(+(1-prop_idu_male)*'By group'!BJ$9*Population!BJ181-'By group'!W$8*Population!W181-'By group'!W$6*Population!W181+'By group'!AJ$7*Population!AJ181)</f>
        <v>0</v>
      </c>
      <c r="JX181" s="46">
        <f>step*(+(1-prop_idu_male)*'By group'!BK$9*Population!BK181-'By group'!X$8*Population!X181-'By group'!X$6*Population!X181+'By group'!AK$7*Population!AK181)</f>
        <v>0</v>
      </c>
      <c r="JY181" s="46">
        <f>step*(+(1-prop_idu_male)*'By group'!BL$9*Population!BL181-'By group'!Y$8*Population!Y181-'By group'!Y$6*Population!Y181+'By group'!AL$7*Population!AL181)</f>
        <v>-4.1024192238768418</v>
      </c>
      <c r="JZ181" s="46">
        <f>step*(+(1-prop_idu_male)*'By group'!BM$9*Population!BM181-'By group'!Z$8*Population!Z181-'By group'!Z$6*Population!Z181+'By group'!AM$7*Population!AM181)</f>
        <v>-2.0193325969612372</v>
      </c>
      <c r="KA181" s="76">
        <f>step*(+(1-prop_idu_male)*'By group'!BN$9*Population!BN181-'By group'!AA$8*Population!AA181-'By group'!AA$6*Population!AA181+'By group'!AN$7*Population!AN181)</f>
        <v>-1.5954405033677772</v>
      </c>
      <c r="KB181" s="46">
        <f>step*(+'By group'!O$6*Population!O181-'By group'!AB$7*Population!AB181)</f>
        <v>7770.03413483646</v>
      </c>
      <c r="KC181" s="46">
        <f>step*(+'By group'!P$6*Population!P181-'By group'!AC$7*Population!AC181)</f>
        <v>10.082951077049016</v>
      </c>
      <c r="KD181" s="46">
        <f>step*(+'By group'!Q$6*Population!Q181-'By group'!AD$7*Population!AD181)</f>
        <v>29.164629539417049</v>
      </c>
      <c r="KE181" s="46">
        <f>step*(+'By group'!R$6*Population!R181-'By group'!AE$7*Population!AE181)</f>
        <v>29.671189188759577</v>
      </c>
      <c r="KF181" s="46">
        <f>step*(+'By group'!S$6*Population!S181-'By group'!AF$7*Population!AF181)</f>
        <v>8.7928812121209585</v>
      </c>
      <c r="KG181" s="46">
        <f>step*(+'By group'!T$6*Population!T181-'By group'!AG$7*Population!AG181)</f>
        <v>1.6766182024590086</v>
      </c>
      <c r="KH181" s="46">
        <f>step*(+'By group'!U$6*Population!U181-'By group'!AH$7*Population!AH181)</f>
        <v>1.3942541196625879</v>
      </c>
      <c r="KI181" s="46">
        <f>step*(+'By group'!V$6*Population!V181-'By group'!AI$7*Population!AI181)</f>
        <v>0</v>
      </c>
      <c r="KJ181" s="46">
        <f>step*(+'By group'!W$6*Population!W181-'By group'!AJ$7*Population!AJ181)</f>
        <v>0</v>
      </c>
      <c r="KK181" s="46">
        <f>step*(+'By group'!X$6*Population!X181-'By group'!AK$7*Population!AK181)</f>
        <v>0</v>
      </c>
      <c r="KL181" s="46">
        <f>step*(+'By group'!Y$6*Population!Y181-'By group'!AL$7*Population!AL181)</f>
        <v>2.9163552257140068</v>
      </c>
      <c r="KM181" s="46">
        <f>step*(+'By group'!Z$6*Population!Z181-'By group'!AM$7*Population!AM181)</f>
        <v>1.4284972248495507</v>
      </c>
      <c r="KN181" s="46">
        <f>step*(+'By group'!AA$6*Population!AA181-'By group'!AN$7*Population!AN181)</f>
        <v>1.1221202480458046</v>
      </c>
      <c r="KO181" s="45">
        <v>0</v>
      </c>
      <c r="KP181" s="46">
        <v>0</v>
      </c>
      <c r="KQ181" s="46">
        <v>0</v>
      </c>
      <c r="KR181" s="46">
        <v>0</v>
      </c>
      <c r="KS181" s="46">
        <v>0</v>
      </c>
      <c r="KT181" s="46">
        <v>0</v>
      </c>
      <c r="KU181" s="46">
        <v>0</v>
      </c>
      <c r="KV181" s="46">
        <v>0</v>
      </c>
      <c r="KW181" s="46">
        <v>0</v>
      </c>
      <c r="KX181" s="46">
        <v>0</v>
      </c>
      <c r="KY181" s="46">
        <v>0</v>
      </c>
      <c r="KZ181" s="46">
        <v>0</v>
      </c>
      <c r="LA181" s="46">
        <v>0</v>
      </c>
      <c r="LB181" s="188">
        <f>step*(-'By group'!BB$9*Population!BB181+'By group'!B$8*Population!B181+'By group'!O$8*Population!O181)</f>
        <v>2523.1080766675514</v>
      </c>
      <c r="LC181" s="189">
        <f>step*(-'By group'!BC$9*Population!BC181+'By group'!C$8*Population!C181+'By group'!P$8*Population!P181)</f>
        <v>11.098034232079836</v>
      </c>
      <c r="LD181" s="189">
        <f>step*(-'By group'!BD$9*Population!BD181+'By group'!D$8*Population!D181+'By group'!Q$8*Population!Q181)</f>
        <v>32.565511220862632</v>
      </c>
      <c r="LE181" s="189">
        <f>step*(-'By group'!BE$9*Population!BE181+'By group'!E$8*Population!E181+'By group'!R$8*Population!R181)</f>
        <v>33.786138303720307</v>
      </c>
      <c r="LF181" s="189">
        <f>step*(-'By group'!BF$9*Population!BF181+'By group'!F$8*Population!F181+'By group'!S$8*Population!S181)</f>
        <v>10.159677731756895</v>
      </c>
      <c r="LG181" s="189">
        <f>step*(-'By group'!BG$9*Population!BG181+'By group'!G$8*Population!G181+'By group'!T$8*Population!T181)</f>
        <v>1.9574599601992608</v>
      </c>
      <c r="LH181" s="189">
        <f>step*(-'By group'!BH$9*Population!BH181+'By group'!H$8*Population!H181+'By group'!U$8*Population!U181)</f>
        <v>1.6572639555826574</v>
      </c>
      <c r="LI181" s="189">
        <f>step*(-'By group'!BI$9*Population!BI181+'By group'!I$8*Population!I181+'By group'!V$8*Population!V181)</f>
        <v>0</v>
      </c>
      <c r="LJ181" s="189">
        <f>step*(-'By group'!BJ$9*Population!BJ181+'By group'!J$8*Population!J181+'By group'!W$8*Population!W181)</f>
        <v>0</v>
      </c>
      <c r="LK181" s="189">
        <f>step*(-'By group'!BK$9*Population!BK181+'By group'!K$8*Population!K181+'By group'!X$8*Population!X181)</f>
        <v>0</v>
      </c>
      <c r="LL181" s="189">
        <f>step*(-'By group'!BL$9*Population!BL181+'By group'!L$8*Population!L181+'By group'!Y$8*Population!Y181)</f>
        <v>3.4715022668998481</v>
      </c>
      <c r="LM181" s="189">
        <f>step*(-'By group'!BM$9*Population!BM181+'By group'!M$8*Population!M181+'By group'!Z$8*Population!Z181)</f>
        <v>1.7347556263196191</v>
      </c>
      <c r="LN181" s="189">
        <f>step*(-'By group'!BN$9*Population!BN181+'By group'!N$8*Population!N181+'By group'!AA$8*Population!AA181)</f>
        <v>1.3943794421889084</v>
      </c>
    </row>
    <row r="182" spans="1:326" x14ac:dyDescent="0.25">
      <c r="A182">
        <f t="shared" si="263"/>
        <v>89</v>
      </c>
      <c r="B182" s="52">
        <f>step*((-'By group'!B$4-'By group'!B$5-'By group'!B$22)*Population!B182+'By group'!B$3*Population!$BO182)</f>
        <v>243002.69702729105</v>
      </c>
      <c r="C182" s="4">
        <f>step*((-'By group'!C$4-'By group'!C$5-'By group'!C$22)*Population!C182+'By group'!C$3*Population!$BO182)</f>
        <v>-6667.4054292519022</v>
      </c>
      <c r="D182" s="4">
        <f>step*((-'By group'!D$4-'By group'!D$5-'By group'!D$22)*Population!D182+'By group'!D$3*Population!$BO182)</f>
        <v>-43757.524117361463</v>
      </c>
      <c r="E182" s="4">
        <f>step*((-'By group'!E$4-'By group'!E$5-'By group'!E$22)*Population!E182+'By group'!E$3*Population!$BO182)</f>
        <v>-70074.539514588585</v>
      </c>
      <c r="F182" s="4">
        <f>step*((-'By group'!F$4-'By group'!F$5-'By group'!F$22)*Population!F182+'By group'!F$3*Population!$BO182)</f>
        <v>-28440.511940422079</v>
      </c>
      <c r="G182" s="4">
        <f>step*((-'By group'!G$4-'By group'!G$5-'By group'!G$22)*Population!G182+'By group'!G$3*Population!$BO182)</f>
        <v>-6895.7376049727463</v>
      </c>
      <c r="H182" s="4">
        <f>step*((-'By group'!H$4-'By group'!H$5-'By group'!H$22)*Population!H182+'By group'!H$3*Population!$BO182)</f>
        <v>-6407.0893360204345</v>
      </c>
      <c r="I182" s="4">
        <f>step*((-'By group'!I$4-'By group'!I$5-'By group'!I$22)*Population!I182+'By group'!I$3*Population!$BO182)</f>
        <v>0</v>
      </c>
      <c r="J182" s="4">
        <f>step*((-'By group'!J$4-'By group'!J$5-'By group'!J$22)*Population!J182+'By group'!J$3*Population!$BO182)</f>
        <v>0</v>
      </c>
      <c r="K182" s="4">
        <f>step*((-'By group'!K$4-'By group'!K$5-'By group'!K$22)*Population!K182+'By group'!K$3*Population!$BO182)</f>
        <v>0</v>
      </c>
      <c r="L182" s="4">
        <f>step*((-'By group'!L$4-'By group'!L$5-'By group'!L$22)*Population!L182+'By group'!L$3*Population!$BO182)</f>
        <v>-3543.565826593142</v>
      </c>
      <c r="M182" s="4">
        <f>step*((-'By group'!M$4-'By group'!M$5-'By group'!M$22)*Population!M182+'By group'!M$3*Population!$BO182)</f>
        <v>-2010.8696562469027</v>
      </c>
      <c r="N182" s="4">
        <f>step*((-'By group'!N$4-'By group'!N$5-'By group'!N$22)*Population!N182+'By group'!N$3*Population!$BO182)</f>
        <v>-1906.5815281152861</v>
      </c>
      <c r="O182" s="8">
        <f>step*((-'By group'!O$4-'By group'!O$5-'By group'!O$22)*Population!O182+'By group'!O$3*Population!$BO182)</f>
        <v>168331.64427970932</v>
      </c>
      <c r="P182" s="4">
        <f>step*((-'By group'!P$4-'By group'!P$5-'By group'!P$22)*Population!P182+'By group'!P$3*Population!$BO182)</f>
        <v>-3297.7490591024725</v>
      </c>
      <c r="Q182" s="4">
        <f>step*((-'By group'!Q$4-'By group'!Q$5-'By group'!Q$22)*Population!Q182+'By group'!Q$3*Population!$BO182)</f>
        <v>-21634.677281809127</v>
      </c>
      <c r="R182" s="4">
        <f>step*((-'By group'!R$4-'By group'!R$5-'By group'!R$22)*Population!R182+'By group'!R$3*Population!$BO182)</f>
        <v>-34628.165101753708</v>
      </c>
      <c r="S182" s="4">
        <f>step*((-'By group'!S$4-'By group'!S$5-'By group'!S$22)*Population!S182+'By group'!S$3*Population!$BO182)</f>
        <v>-14048.573554002574</v>
      </c>
      <c r="T182" s="4">
        <f>step*((-'By group'!T$4-'By group'!T$5-'By group'!T$22)*Population!T182+'By group'!T$3*Population!$BO182)</f>
        <v>-3405.2496542423287</v>
      </c>
      <c r="U182" s="4">
        <f>step*((-'By group'!U$4-'By group'!U$5-'By group'!U$22)*Population!U182+'By group'!U$3*Population!$BO182)</f>
        <v>-3162.3078779758835</v>
      </c>
      <c r="V182" s="4">
        <f>step*((-'By group'!V$4-'By group'!V$5-'By group'!V$22)*Population!V182+'By group'!V$3*Population!$BO182)</f>
        <v>0</v>
      </c>
      <c r="W182" s="4">
        <f>step*((-'By group'!W$4-'By group'!W$5-'By group'!W$22)*Population!W182+'By group'!W$3*Population!$BO182)</f>
        <v>0</v>
      </c>
      <c r="X182" s="4">
        <f>step*((-'By group'!X$4-'By group'!X$5-'By group'!X$22)*Population!X182+'By group'!X$3*Population!$BO182)</f>
        <v>0</v>
      </c>
      <c r="Y182" s="4">
        <f>step*((-'By group'!Y$4-'By group'!Y$5-'By group'!Y$22)*Population!Y182+'By group'!Y$3*Population!$BO182)</f>
        <v>-1748.9010853431289</v>
      </c>
      <c r="Z182" s="4">
        <f>step*((-'By group'!Z$4-'By group'!Z$5-'By group'!Z$22)*Population!Z182+'By group'!Z$3*Population!$BO182)</f>
        <v>-991.86286824554384</v>
      </c>
      <c r="AA182" s="4">
        <f>step*((-'By group'!AA$4-'By group'!AA$5-'By group'!AA$22)*Population!AA182+'By group'!AA$3*Population!$BO182)</f>
        <v>-939.75899999068997</v>
      </c>
      <c r="AB182" s="8">
        <f>step*((-'By group'!AB$4-'By group'!AB$5-'By group'!AB$22)*Population!AB182+'By group'!AB$3*Population!$BO182)</f>
        <v>-1592.3598526823866</v>
      </c>
      <c r="AC182" s="4">
        <f>step*((-'By group'!AC$4-'By group'!AC$5-'By group'!AC$22)*Population!AC182+'By group'!AC$3*Population!$BO182)</f>
        <v>-233.94987947728941</v>
      </c>
      <c r="AD182" s="4">
        <f>step*((-'By group'!AD$4-'By group'!AD$5-'By group'!AD$22)*Population!AD182+'By group'!AD$3*Population!$BO182)</f>
        <v>-1543.2847673638755</v>
      </c>
      <c r="AE182" s="4">
        <f>step*((-'By group'!AE$4-'By group'!AE$5-'By group'!AE$22)*Population!AE182+'By group'!AE$3*Population!$BO182)</f>
        <v>-2489.1170467207999</v>
      </c>
      <c r="AF182" s="4">
        <f>step*((-'By group'!AF$4-'By group'!AF$5-'By group'!AF$22)*Population!AF182+'By group'!AF$3*Population!$BO182)</f>
        <v>-1015.6864566567964</v>
      </c>
      <c r="AG182" s="4">
        <f>step*((-'By group'!AG$4-'By group'!AG$5-'By group'!AG$22)*Population!AG182+'By group'!AG$3*Population!$BO182)</f>
        <v>-247.22044335121299</v>
      </c>
      <c r="AH182" s="4">
        <f>step*((-'By group'!AH$4-'By group'!AH$5-'By group'!AH$22)*Population!AH182+'By group'!AH$3*Population!$BO182)</f>
        <v>-231.26797706716621</v>
      </c>
      <c r="AI182" s="4">
        <f>step*((-'By group'!AI$4-'By group'!AI$5-'By group'!AI$22)*Population!AI182+'By group'!AI$3*Population!$BO182)</f>
        <v>0</v>
      </c>
      <c r="AJ182" s="4">
        <f>step*((-'By group'!AJ$4-'By group'!AJ$5-'By group'!AJ$22)*Population!AJ182+'By group'!AJ$3*Population!$BO182)</f>
        <v>0</v>
      </c>
      <c r="AK182" s="4">
        <f>step*((-'By group'!AK$4-'By group'!AK$5-'By group'!AK$22)*Population!AK182+'By group'!AK$3*Population!$BO182)</f>
        <v>0</v>
      </c>
      <c r="AL182" s="4">
        <f>step*((-'By group'!AL$4-'By group'!AL$5-'By group'!AL$22)*Population!AL182+'By group'!AL$3*Population!$BO182)</f>
        <v>-127.97915762789333</v>
      </c>
      <c r="AM182" s="4">
        <f>step*((-'By group'!AM$4-'By group'!AM$5-'By group'!AM$22)*Population!AM182+'By group'!AM$3*Population!$BO182)</f>
        <v>-73.181887115375375</v>
      </c>
      <c r="AN182" s="4">
        <f>step*((-'By group'!AN$4-'By group'!AN$5-'By group'!AN$22)*Population!AN182+'By group'!AN$3*Population!$BO182)</f>
        <v>-70.008940794960736</v>
      </c>
      <c r="AO182" s="8">
        <f>step*((-'By group'!AO$4-'By group'!AO$5-'By group'!AO$22)*Population!AO182+'By group'!AO$3*Population!$BO182)</f>
        <v>22691.047068507483</v>
      </c>
      <c r="AP182" s="4">
        <f>step*((-'By group'!AP$4-'By group'!AP$5-'By group'!AP$22)*Population!AP182+'By group'!AP$3*Population!$BO182)</f>
        <v>-774.18467016242994</v>
      </c>
      <c r="AQ182" s="4">
        <f>step*((-'By group'!AQ$4-'By group'!AQ$5-'By group'!AQ$22)*Population!AQ182+'By group'!AQ$3*Population!$BO182)</f>
        <v>-5080.629276681625</v>
      </c>
      <c r="AR182" s="4">
        <f>step*((-'By group'!AR$4-'By group'!AR$5-'By group'!AR$22)*Population!AR182+'By group'!AR$3*Population!$BO182)</f>
        <v>-8135.038719899414</v>
      </c>
      <c r="AS182" s="4">
        <f>step*((-'By group'!AS$4-'By group'!AS$5-'By group'!AS$22)*Population!AS182+'By group'!AS$3*Population!$BO182)</f>
        <v>-3301.1097281120597</v>
      </c>
      <c r="AT182" s="4">
        <f>step*((-'By group'!AT$4-'By group'!AT$5-'By group'!AT$22)*Population!AT182+'By group'!AT$3*Population!$BO182)</f>
        <v>-800.24733849918869</v>
      </c>
      <c r="AU182" s="4">
        <f>step*((-'By group'!AU$4-'By group'!AU$5-'By group'!AU$22)*Population!AU182+'By group'!AU$3*Population!$BO182)</f>
        <v>-743.18101157399542</v>
      </c>
      <c r="AV182" s="4">
        <f>step*((-'By group'!AV$4-'By group'!AV$5-'By group'!AV$22)*Population!AV182+'By group'!AV$3*Population!$BO182)</f>
        <v>0</v>
      </c>
      <c r="AW182" s="4">
        <f>step*((-'By group'!AW$4-'By group'!AW$5-'By group'!AW$22)*Population!AW182+'By group'!AW$3*Population!$BO182)</f>
        <v>0</v>
      </c>
      <c r="AX182" s="4">
        <f>step*((-'By group'!AX$4-'By group'!AX$5-'By group'!AX$22)*Population!AX182+'By group'!AX$3*Population!$BO182)</f>
        <v>0</v>
      </c>
      <c r="AY182" s="4">
        <f>step*((-'By group'!AY$4-'By group'!AY$5-'By group'!AY$22)*Population!AY182+'By group'!AY$3*Population!$BO182)</f>
        <v>-411.02157658161605</v>
      </c>
      <c r="AZ182" s="4">
        <f>step*((-'By group'!AZ$4-'By group'!AZ$5-'By group'!AZ$22)*Population!AZ182+'By group'!AZ$3*Population!$BO182)</f>
        <v>-233.07125896643129</v>
      </c>
      <c r="BA182" s="4">
        <f>step*((-'By group'!BA$4-'By group'!BA$5-'By group'!BA$22)*Population!BA182+'By group'!BA$3*Population!$BO182)</f>
        <v>-220.68132533462818</v>
      </c>
      <c r="BB182" s="8">
        <f>step*((-'By group'!BB$4-'By group'!BB$5-'By group'!BB$22)*Population!BB182+'By group'!BB$3*Population!$BO182)</f>
        <v>6992.1369909587538</v>
      </c>
      <c r="BC182" s="4">
        <f>step*((-'By group'!BC$4-'By group'!BC$5-'By group'!BC$22)*Population!BC182+'By group'!BC$3*Population!$BO182)</f>
        <v>-530.96096769448718</v>
      </c>
      <c r="BD182" s="4">
        <f>step*((-'By group'!BD$4-'By group'!BD$5-'By group'!BD$22)*Population!BD182+'By group'!BD$3*Population!$BO182)</f>
        <v>-2693.1337793373641</v>
      </c>
      <c r="BE182" s="4">
        <f>step*((-'By group'!BE$4-'By group'!BE$5-'By group'!BE$22)*Population!BE182+'By group'!BE$3*Population!$BO182)</f>
        <v>-3747.3630737893463</v>
      </c>
      <c r="BF182" s="4">
        <f>step*((-'By group'!BF$4-'By group'!BF$5-'By group'!BF$22)*Population!BF182+'By group'!BF$3*Population!$BO182)</f>
        <v>-1390.4969041262675</v>
      </c>
      <c r="BG182" s="4">
        <f>step*((-'By group'!BG$4-'By group'!BG$5-'By group'!BG$22)*Population!BG182+'By group'!BG$3*Population!$BO182)</f>
        <v>-317.36357230676805</v>
      </c>
      <c r="BH182" s="4">
        <f>step*((-'By group'!BH$4-'By group'!BH$5-'By group'!BH$22)*Population!BH182+'By group'!BH$3*Population!$BO182)</f>
        <v>-272.90240583066486</v>
      </c>
      <c r="BI182" s="4">
        <f>step*((-'By group'!BI$4-'By group'!BI$5-'By group'!BI$22)*Population!BI182+'By group'!BI$3*Population!$BO182)</f>
        <v>0</v>
      </c>
      <c r="BJ182" s="4">
        <f>step*((-'By group'!BJ$4-'By group'!BJ$5-'By group'!BJ$22)*Population!BJ182+'By group'!BJ$3*Population!$BO182)</f>
        <v>0</v>
      </c>
      <c r="BK182" s="4">
        <f>step*((-'By group'!BK$4-'By group'!BK$5-'By group'!BK$22)*Population!BK182+'By group'!BK$3*Population!$BO182)</f>
        <v>0</v>
      </c>
      <c r="BL182" s="4">
        <f>step*((-'By group'!BL$4-'By group'!BL$5-'By group'!BL$22)*Population!BL182+'By group'!BL$3*Population!$BO182)</f>
        <v>-179.45406792949373</v>
      </c>
      <c r="BM182" s="4">
        <f>step*((-'By group'!BM$4-'By group'!BM$5-'By group'!BM$22)*Population!BM182+'By group'!BM$3*Population!$BO182)</f>
        <v>-91.383794889055167</v>
      </c>
      <c r="BN182" s="4">
        <f>step*((-'By group'!BN$4-'By group'!BN$5-'By group'!BN$22)*Population!BN182+'By group'!BN$3*Population!$BO182)</f>
        <v>-76.485977180549511</v>
      </c>
      <c r="BO182" s="71">
        <f>-step*SUM(SCR!B182:N182)*Population!B182</f>
        <v>-173825.01262602146</v>
      </c>
      <c r="BP182" s="4">
        <f>step*-SUM('By group'!C$11:C$21)*Population!C182</f>
        <v>-166685.13573129755</v>
      </c>
      <c r="BQ182" s="4">
        <f>step*-SUM('By group'!D$11:D$21)*Population!D182</f>
        <v>-121548.67810378184</v>
      </c>
      <c r="BR182" s="4">
        <f>step*-SUM('By group'!E$11:E$21)*Population!E182</f>
        <v>-50053.242510420416</v>
      </c>
      <c r="BS182" s="4">
        <f>step*-SUM('By group'!F$11:F$21)*Population!F182</f>
        <v>-14968.69049495899</v>
      </c>
      <c r="BT182" s="4">
        <f>step*-SUM('By group'!G$11:G$21)*Population!G182</f>
        <v>-7183.0600051799438</v>
      </c>
      <c r="BU182" s="4">
        <f>step*-SUM('By group'!H$11:H$21)*Population!H182</f>
        <v>0</v>
      </c>
      <c r="BV182" s="4">
        <f>step*-SUM('By group'!I$11:I$21)*Population!I182</f>
        <v>0</v>
      </c>
      <c r="BW182" s="4">
        <f>step*-SUM('By group'!J$11:J$21)*Population!J182</f>
        <v>0</v>
      </c>
      <c r="BX182" s="4">
        <f>step*-SUM('By group'!K$11:K$21)*Population!K182</f>
        <v>0</v>
      </c>
      <c r="BY182" s="4">
        <f>step*-SUM('By group'!L$11:L$21)*Population!L182</f>
        <v>-2531.11844756653</v>
      </c>
      <c r="BZ182" s="4">
        <f>step*-SUM('By group'!M$11:M$21)*Population!M182</f>
        <v>-1256.7935351543142</v>
      </c>
      <c r="CA182" s="4">
        <f>step*-SUM('By group'!N$11:N$21)*Population!N182</f>
        <v>0</v>
      </c>
      <c r="CB182" s="13">
        <f>-step*SUM(SCR!O182:AA182)*Population!O182</f>
        <v>-85985.840918071306</v>
      </c>
      <c r="CC182" s="4">
        <f>step*-SUM('By group'!P$11:P$21)*Population!P182</f>
        <v>-82443.72647756181</v>
      </c>
      <c r="CD182" s="4">
        <f>step*-SUM('By group'!Q$11:Q$21)*Population!Q182</f>
        <v>-60096.325782803127</v>
      </c>
      <c r="CE182" s="4">
        <f>step*-SUM('By group'!R$11:R$21)*Population!R182</f>
        <v>-24734.403644109792</v>
      </c>
      <c r="CF182" s="4">
        <f>step*-SUM('By group'!S$11:S$21)*Population!S182</f>
        <v>-7393.9860810539867</v>
      </c>
      <c r="CG182" s="4">
        <f>step*-SUM('By group'!T$11:T$21)*Population!T182</f>
        <v>-3547.1350565024254</v>
      </c>
      <c r="CH182" s="4">
        <f>step*-SUM('By group'!U$11:U$21)*Population!U182</f>
        <v>0</v>
      </c>
      <c r="CI182" s="4">
        <f>step*-SUM('By group'!V$11:V$21)*Population!V182</f>
        <v>0</v>
      </c>
      <c r="CJ182" s="4">
        <f>step*-SUM('By group'!W$11:W$21)*Population!W182</f>
        <v>0</v>
      </c>
      <c r="CK182" s="4">
        <f>step*-SUM('By group'!X$11:X$21)*Population!X182</f>
        <v>0</v>
      </c>
      <c r="CL182" s="4">
        <f>step*-SUM('By group'!Y$11:Y$21)*Population!Y182</f>
        <v>-1249.2150609593778</v>
      </c>
      <c r="CM182" s="4">
        <f>step*-SUM('By group'!Z$11:Z$21)*Population!Z182</f>
        <v>-619.91429265346494</v>
      </c>
      <c r="CN182" s="4">
        <f>step*-SUM('By group'!AA$11:AA$21)*Population!AA182</f>
        <v>0</v>
      </c>
      <c r="CO182" s="13">
        <f>-step*SUM(SCR!AB182:AN182)*Population!AB182</f>
        <v>-6088.8854597239761</v>
      </c>
      <c r="CP182" s="4">
        <f>step*-SUM('By group'!AC$11:AC$21)*Population!AC182</f>
        <v>-5848.7469869322349</v>
      </c>
      <c r="CQ182" s="4">
        <f>step*-SUM('By group'!AD$11:AD$21)*Population!AD182</f>
        <v>-4286.9021315663213</v>
      </c>
      <c r="CR182" s="4">
        <f>step*-SUM('By group'!AE$11:AE$21)*Population!AE182</f>
        <v>-1777.9407476577142</v>
      </c>
      <c r="CS182" s="4">
        <f>step*-SUM('By group'!AF$11:AF$21)*Population!AF182</f>
        <v>-534.57181929305068</v>
      </c>
      <c r="CT182" s="4">
        <f>step*-SUM('By group'!AG$11:AG$21)*Population!AG182</f>
        <v>-257.52129515751352</v>
      </c>
      <c r="CU182" s="4">
        <f>step*-SUM('By group'!AH$11:AH$21)*Population!AH182</f>
        <v>0</v>
      </c>
      <c r="CV182" s="4">
        <f>step*-SUM('By group'!AI$11:AI$21)*Population!AI182</f>
        <v>0</v>
      </c>
      <c r="CW182" s="4">
        <f>step*-SUM('By group'!AJ$11:AJ$21)*Population!AJ182</f>
        <v>0</v>
      </c>
      <c r="CX182" s="4">
        <f>step*-SUM('By group'!AK$11:AK$21)*Population!AK182</f>
        <v>0</v>
      </c>
      <c r="CY182" s="4">
        <f>step*-SUM('By group'!AL$11:AL$21)*Population!AL182</f>
        <v>-91.413684019923807</v>
      </c>
      <c r="CZ182" s="4">
        <f>step*-SUM('By group'!AM$11:AM$21)*Population!AM182</f>
        <v>-45.738679447109611</v>
      </c>
      <c r="DA182" s="4">
        <f>step*-SUM('By group'!AN$11:AN$21)*Population!AN182</f>
        <v>0</v>
      </c>
      <c r="DB182" s="13">
        <f>-step*SUM(SCR!AO182:BA182)*Population!AO182</f>
        <v>-20183.80612669155</v>
      </c>
      <c r="DC182" s="4">
        <f>step*-SUM('By group'!AP$11:AP$21)*Population!AP182</f>
        <v>-19354.616754060749</v>
      </c>
      <c r="DD182" s="4">
        <f>step*-SUM('By group'!AQ$11:AQ$21)*Population!AQ182</f>
        <v>-14112.859101893402</v>
      </c>
      <c r="DE182" s="4">
        <f>step*-SUM('By group'!AR$11:AR$21)*Population!AR182</f>
        <v>-5810.7419427852956</v>
      </c>
      <c r="DF182" s="4">
        <f>step*-SUM('By group'!AS$11:AS$21)*Population!AS182</f>
        <v>-1737.4261726905579</v>
      </c>
      <c r="DG182" s="4">
        <f>step*-SUM('By group'!AT$11:AT$21)*Population!AT182</f>
        <v>-833.59097760332145</v>
      </c>
      <c r="DH182" s="4">
        <f>step*-SUM('By group'!AU$11:AU$21)*Population!AU182</f>
        <v>0</v>
      </c>
      <c r="DI182" s="4">
        <f>step*-SUM('By group'!AV$11:AV$21)*Population!AV182</f>
        <v>0</v>
      </c>
      <c r="DJ182" s="4">
        <f>step*-SUM('By group'!AW$11:AW$21)*Population!AW182</f>
        <v>0</v>
      </c>
      <c r="DK182" s="4">
        <f>step*-SUM('By group'!AX$11:AX$21)*Population!AX182</f>
        <v>0</v>
      </c>
      <c r="DL182" s="4">
        <f>step*-SUM('By group'!AY$11:AY$21)*Population!AY182</f>
        <v>-293.58684041544001</v>
      </c>
      <c r="DM182" s="4">
        <f>step*-SUM('By group'!AZ$11:AZ$21)*Population!AZ182</f>
        <v>-145.66953685401955</v>
      </c>
      <c r="DN182" s="4">
        <f>step*-SUM('By group'!BA$11:BA$21)*Population!BA182</f>
        <v>0</v>
      </c>
      <c r="DO182" s="13">
        <f>-step*SUM(SCR!BB182:BN182)*Population!BB182</f>
        <v>-9393.7974380180876</v>
      </c>
      <c r="DP182" s="4">
        <f>step*-SUM('By group'!BC$11:BC$21)*Population!BC182</f>
        <v>-8849.3494615747859</v>
      </c>
      <c r="DQ182" s="4">
        <f>step*-SUM('By group'!BD$11:BD$21)*Population!BD182</f>
        <v>-6120.758589403099</v>
      </c>
      <c r="DR182" s="4">
        <f>step*-SUM('By group'!BE$11:BE$21)*Population!BE182</f>
        <v>-2342.1019211183416</v>
      </c>
      <c r="DS182" s="4">
        <f>step*-SUM('By group'!BF$11:BF$21)*Population!BF182</f>
        <v>-662.14138291727033</v>
      </c>
      <c r="DT182" s="4">
        <f>step*-SUM('By group'!BG$11:BG$21)*Population!BG182</f>
        <v>-305.15728106420005</v>
      </c>
      <c r="DU182" s="4">
        <f>step*-SUM('By group'!BH$11:BH$21)*Population!BH182</f>
        <v>0</v>
      </c>
      <c r="DV182" s="4">
        <f>step*-SUM('By group'!BI$11:BI$21)*Population!BI182</f>
        <v>0</v>
      </c>
      <c r="DW182" s="4">
        <f>step*-SUM('By group'!BJ$11:BJ$21)*Population!BJ182</f>
        <v>0</v>
      </c>
      <c r="DX182" s="4">
        <f>step*-SUM('By group'!BK$11:BK$21)*Population!BK182</f>
        <v>0</v>
      </c>
      <c r="DY182" s="4">
        <f>step*-SUM('By group'!BL$11:BL$21)*Population!BL182</f>
        <v>-99.696704405274303</v>
      </c>
      <c r="DZ182" s="4">
        <f>step*-SUM('By group'!BM$11:BM$21)*Population!BM182</f>
        <v>-45.691897444527584</v>
      </c>
      <c r="EA182" s="4">
        <f>step*-SUM('By group'!BN$11:BN$21)*Population!BN182</f>
        <v>0</v>
      </c>
      <c r="EB182" s="52">
        <v>0</v>
      </c>
      <c r="EC182" s="4">
        <f t="shared" si="196"/>
        <v>173825.01262602146</v>
      </c>
      <c r="ED182" s="4">
        <f t="shared" si="196"/>
        <v>166685.13573129755</v>
      </c>
      <c r="EE182" s="4">
        <f t="shared" si="197"/>
        <v>121548.67810378184</v>
      </c>
      <c r="EF182" s="4">
        <f t="shared" si="198"/>
        <v>50053.242510420416</v>
      </c>
      <c r="EG182" s="4">
        <f t="shared" si="199"/>
        <v>14968.69049495899</v>
      </c>
      <c r="EH182" s="4">
        <f t="shared" si="199"/>
        <v>7183.0600051799438</v>
      </c>
      <c r="EI182" s="4">
        <v>0</v>
      </c>
      <c r="EJ182" s="4">
        <f t="shared" si="200"/>
        <v>0</v>
      </c>
      <c r="EK182" s="4">
        <f t="shared" si="201"/>
        <v>0</v>
      </c>
      <c r="EL182" s="4">
        <f t="shared" si="202"/>
        <v>0</v>
      </c>
      <c r="EM182" s="4">
        <f t="shared" si="203"/>
        <v>2531.11844756653</v>
      </c>
      <c r="EN182" s="4">
        <f t="shared" si="204"/>
        <v>1256.7935351543142</v>
      </c>
      <c r="EO182" s="52">
        <v>0</v>
      </c>
      <c r="EP182" s="4">
        <f t="shared" si="205"/>
        <v>85985.840918071306</v>
      </c>
      <c r="EQ182" s="4">
        <f t="shared" si="206"/>
        <v>82443.72647756181</v>
      </c>
      <c r="ER182" s="4">
        <f t="shared" si="207"/>
        <v>60096.325782803127</v>
      </c>
      <c r="ES182" s="4">
        <f t="shared" si="208"/>
        <v>24734.403644109792</v>
      </c>
      <c r="ET182" s="4">
        <f t="shared" si="209"/>
        <v>7393.9860810539867</v>
      </c>
      <c r="EU182" s="4">
        <f t="shared" si="210"/>
        <v>3547.1350565024254</v>
      </c>
      <c r="EV182" s="4">
        <v>0</v>
      </c>
      <c r="EW182" s="4">
        <f t="shared" si="211"/>
        <v>0</v>
      </c>
      <c r="EX182" s="4">
        <f t="shared" si="212"/>
        <v>0</v>
      </c>
      <c r="EY182" s="4">
        <f t="shared" si="213"/>
        <v>0</v>
      </c>
      <c r="EZ182" s="4">
        <f t="shared" si="214"/>
        <v>1249.2150609593778</v>
      </c>
      <c r="FA182" s="4">
        <f t="shared" si="215"/>
        <v>619.91429265346494</v>
      </c>
      <c r="FB182" s="52">
        <v>0</v>
      </c>
      <c r="FC182" s="4">
        <f t="shared" si="216"/>
        <v>6088.8854597239761</v>
      </c>
      <c r="FD182" s="4">
        <f t="shared" si="217"/>
        <v>5848.7469869322349</v>
      </c>
      <c r="FE182" s="4">
        <f t="shared" si="218"/>
        <v>4286.9021315663213</v>
      </c>
      <c r="FF182" s="4">
        <f t="shared" si="219"/>
        <v>1777.9407476577142</v>
      </c>
      <c r="FG182" s="4">
        <f t="shared" si="220"/>
        <v>534.57181929305068</v>
      </c>
      <c r="FH182" s="4">
        <f t="shared" si="221"/>
        <v>257.52129515751352</v>
      </c>
      <c r="FI182" s="4">
        <v>0</v>
      </c>
      <c r="FJ182" s="4">
        <f t="shared" si="222"/>
        <v>0</v>
      </c>
      <c r="FK182" s="4">
        <f t="shared" si="223"/>
        <v>0</v>
      </c>
      <c r="FL182" s="4">
        <f t="shared" si="224"/>
        <v>0</v>
      </c>
      <c r="FM182" s="4">
        <f t="shared" si="225"/>
        <v>91.413684019923807</v>
      </c>
      <c r="FN182" s="9">
        <f t="shared" si="226"/>
        <v>45.738679447109611</v>
      </c>
      <c r="FO182" s="4">
        <v>0</v>
      </c>
      <c r="FP182" s="4">
        <f t="shared" si="227"/>
        <v>20183.80612669155</v>
      </c>
      <c r="FQ182" s="4">
        <f t="shared" si="228"/>
        <v>19354.616754060749</v>
      </c>
      <c r="FR182" s="4">
        <f t="shared" si="229"/>
        <v>14112.859101893402</v>
      </c>
      <c r="FS182" s="4">
        <f t="shared" si="230"/>
        <v>5810.7419427852956</v>
      </c>
      <c r="FT182" s="4">
        <f t="shared" si="231"/>
        <v>1737.4261726905579</v>
      </c>
      <c r="FU182" s="4">
        <f t="shared" si="232"/>
        <v>833.59097760332145</v>
      </c>
      <c r="FV182" s="4">
        <v>0</v>
      </c>
      <c r="FW182" s="4">
        <f t="shared" si="233"/>
        <v>0</v>
      </c>
      <c r="FX182" s="4">
        <f t="shared" si="234"/>
        <v>0</v>
      </c>
      <c r="FY182" s="4">
        <f t="shared" si="235"/>
        <v>0</v>
      </c>
      <c r="FZ182" s="4">
        <f t="shared" si="236"/>
        <v>293.58684041544001</v>
      </c>
      <c r="GA182" s="4">
        <f t="shared" si="237"/>
        <v>145.66953685401955</v>
      </c>
      <c r="GB182" s="4">
        <v>0</v>
      </c>
      <c r="GC182" s="4">
        <f t="shared" si="238"/>
        <v>9393.7974380180876</v>
      </c>
      <c r="GD182" s="4">
        <f t="shared" si="179"/>
        <v>8849.3494615747859</v>
      </c>
      <c r="GE182" s="4">
        <f t="shared" si="180"/>
        <v>6120.758589403099</v>
      </c>
      <c r="GF182" s="4">
        <f t="shared" si="181"/>
        <v>2342.1019211183416</v>
      </c>
      <c r="GG182" s="4">
        <f t="shared" si="182"/>
        <v>662.14138291727033</v>
      </c>
      <c r="GH182" s="4">
        <f t="shared" si="183"/>
        <v>305.15728106420005</v>
      </c>
      <c r="GI182" s="4">
        <v>0</v>
      </c>
      <c r="GJ182" s="4">
        <f t="shared" si="239"/>
        <v>0</v>
      </c>
      <c r="GK182" s="4">
        <f t="shared" si="240"/>
        <v>0</v>
      </c>
      <c r="GL182" s="4">
        <f t="shared" si="184"/>
        <v>0</v>
      </c>
      <c r="GM182" s="4">
        <f t="shared" si="185"/>
        <v>99.696704405274303</v>
      </c>
      <c r="GN182" s="4">
        <f t="shared" si="186"/>
        <v>45.691897444527584</v>
      </c>
      <c r="GO182" s="52">
        <v>0</v>
      </c>
      <c r="GP182" s="4">
        <f>step*(-'By group'!C$32*Population!C182+'By group'!I$33*Population!I182)</f>
        <v>0</v>
      </c>
      <c r="GQ182" s="4">
        <f>step*(-'By group'!D$32*Population!D182+'By group'!J$33*Population!J182)</f>
        <v>0</v>
      </c>
      <c r="GR182" s="4">
        <f>step*(-'By group'!E$32*Population!E182+'By group'!K$33*Population!K182)</f>
        <v>0</v>
      </c>
      <c r="GS182" s="4">
        <f>step*(-'By group'!F$32*Population!F182+'By group'!L$33*Population!L182)</f>
        <v>-6218.7860236962297</v>
      </c>
      <c r="GT182" s="4">
        <f>step*(-'By group'!G$32*Population!G182+'By group'!M$33*Population!M182)</f>
        <v>-808.21523345883179</v>
      </c>
      <c r="GU182" s="4">
        <f>step*(-'By group'!H$32*Population!H182+'By group'!N$33*Population!N182)</f>
        <v>-707.15279929824385</v>
      </c>
      <c r="GV182" s="46">
        <f t="shared" si="241"/>
        <v>0</v>
      </c>
      <c r="GW182" s="14">
        <f t="shared" si="242"/>
        <v>0</v>
      </c>
      <c r="GX182" s="4">
        <f t="shared" si="243"/>
        <v>0</v>
      </c>
      <c r="GY182" s="4">
        <f t="shared" si="244"/>
        <v>6218.7860236962297</v>
      </c>
      <c r="GZ182" s="4">
        <f t="shared" si="245"/>
        <v>808.21523345883179</v>
      </c>
      <c r="HA182" s="4">
        <f t="shared" si="246"/>
        <v>707.15279929824385</v>
      </c>
      <c r="HB182" s="8">
        <v>0</v>
      </c>
      <c r="HC182" s="4">
        <f>step*(-'By group'!P$32*Population!P182+'By group'!V$33*Population!V182)</f>
        <v>0</v>
      </c>
      <c r="HD182" s="4">
        <f>step*(-'By group'!Q$32*Population!Q182+'By group'!W$33*Population!W182)</f>
        <v>0</v>
      </c>
      <c r="HE182" s="4">
        <f>step*(-'By group'!R$32*Population!R182+'By group'!X$33*Population!X182)</f>
        <v>0</v>
      </c>
      <c r="HF182" s="4">
        <f>step*(-'By group'!S$32*Population!S182+'By group'!Y$33*Population!Y182)</f>
        <v>-3072.3855100473047</v>
      </c>
      <c r="HG182" s="4">
        <f>step*(-'By group'!T$32*Population!T182+'By group'!Z$33*Population!Z182)</f>
        <v>-399.46986497375264</v>
      </c>
      <c r="HH182" s="4">
        <f>step*(-'By group'!U$32*Population!U182+'By group'!AA$33*Population!AA182)</f>
        <v>-349.35686377148465</v>
      </c>
      <c r="HI182" s="14">
        <f t="shared" si="247"/>
        <v>0</v>
      </c>
      <c r="HJ182" s="46">
        <f t="shared" si="248"/>
        <v>0</v>
      </c>
      <c r="HK182" s="4">
        <f t="shared" si="249"/>
        <v>0</v>
      </c>
      <c r="HL182" s="4">
        <f t="shared" si="250"/>
        <v>3072.3855100473047</v>
      </c>
      <c r="HM182" s="4">
        <f t="shared" si="251"/>
        <v>399.46986497375264</v>
      </c>
      <c r="HN182" s="9">
        <f t="shared" si="252"/>
        <v>349.35686377148465</v>
      </c>
      <c r="HO182" s="4">
        <v>0</v>
      </c>
      <c r="HP182" s="4">
        <f>step*(-'By group'!AC$32*Population!AC182+'By group'!AI$33*Population!AI182)</f>
        <v>0</v>
      </c>
      <c r="HQ182" s="4">
        <f>step*(-'By group'!AD$32*Population!AD182+'By group'!AJ$33*Population!AJ182)</f>
        <v>0</v>
      </c>
      <c r="HR182" s="4">
        <f>step*(-'By group'!AE$32*Population!AE182+'By group'!AK$33*Population!AK182)</f>
        <v>0</v>
      </c>
      <c r="HS182" s="4">
        <f>step*(-'By group'!AF$32*Population!AF182+'By group'!AL$33*Population!AL182)</f>
        <v>-221.57906763656342</v>
      </c>
      <c r="HT182" s="4">
        <f>step*(-'By group'!AG$32*Population!AG182+'By group'!AM$33*Population!AM182)</f>
        <v>-28.6349193079479</v>
      </c>
      <c r="HU182" s="4">
        <f>step*(-'By group'!AH$32*Population!AH182+'By group'!AN$33*Population!AN182)</f>
        <v>-25.212061898805345</v>
      </c>
      <c r="HV182" s="14">
        <f t="shared" si="253"/>
        <v>0</v>
      </c>
      <c r="HW182" s="46">
        <f t="shared" si="254"/>
        <v>0</v>
      </c>
      <c r="HX182" s="4">
        <f t="shared" si="255"/>
        <v>0</v>
      </c>
      <c r="HY182" s="4">
        <f t="shared" si="256"/>
        <v>221.57906763656342</v>
      </c>
      <c r="HZ182" s="4">
        <f t="shared" si="257"/>
        <v>28.6349193079479</v>
      </c>
      <c r="IA182" s="4">
        <f t="shared" si="258"/>
        <v>25.212061898805345</v>
      </c>
      <c r="IB182" s="8">
        <v>0</v>
      </c>
      <c r="IC182" s="4">
        <f>step*(-'By group'!AP$32*Population!AP182+'By group'!AV$33*Population!AV182)</f>
        <v>0</v>
      </c>
      <c r="ID182" s="4">
        <f>step*(-'By group'!AQ$32*Population!AQ182+'By group'!AW$33*Population!AW182)</f>
        <v>0</v>
      </c>
      <c r="IE182" s="4">
        <f>step*(-'By group'!AR$32*Population!AR182+'By group'!AX$33*Population!AX182)</f>
        <v>0</v>
      </c>
      <c r="IF182" s="4">
        <f>step*(-'By group'!AS$32*Population!AS182+'By group'!AY$33*Population!AY182)</f>
        <v>-721.91966613755892</v>
      </c>
      <c r="IG182" s="4">
        <f>step*(-'By group'!AT$32*Population!AT182+'By group'!AZ$33*Population!AZ182)</f>
        <v>-93.883427093654518</v>
      </c>
      <c r="IH182" s="4">
        <f>step*(-'By group'!AU$32*Population!AU182+'By group'!BA$33*Population!BA182)</f>
        <v>-82.148799389655068</v>
      </c>
      <c r="II182" s="14">
        <f t="shared" si="187"/>
        <v>0</v>
      </c>
      <c r="IJ182" s="4">
        <f t="shared" si="188"/>
        <v>0</v>
      </c>
      <c r="IK182" s="4">
        <f t="shared" si="259"/>
        <v>0</v>
      </c>
      <c r="IL182" s="4">
        <f t="shared" si="260"/>
        <v>721.91966613755892</v>
      </c>
      <c r="IM182" s="4">
        <f t="shared" si="261"/>
        <v>93.883427093654518</v>
      </c>
      <c r="IN182" s="4">
        <f t="shared" si="262"/>
        <v>82.148799389655068</v>
      </c>
      <c r="IO182" s="8">
        <v>0</v>
      </c>
      <c r="IP182" s="4">
        <f>step*(-'By group'!BC$32*Population!BC182+'By group'!BI$33*Population!BI182)</f>
        <v>0</v>
      </c>
      <c r="IQ182" s="4">
        <f>step*(-'By group'!BD$32*Population!BD182+'By group'!BJ$33*Population!BJ182)</f>
        <v>0</v>
      </c>
      <c r="IR182" s="4">
        <f>step*(-'By group'!BE$32*Population!BE182+'By group'!BK$33*Population!BK182)</f>
        <v>0</v>
      </c>
      <c r="IS182" s="4">
        <f>step*(-'By group'!BF$32*Population!BF182+'By group'!BL$33*Population!BL182)</f>
        <v>-281.22233925599801</v>
      </c>
      <c r="IT182" s="4">
        <f>step*(-'By group'!BG$32*Population!BG182+'By group'!BM$33*Population!BM182)</f>
        <v>-38.185507490576221</v>
      </c>
      <c r="IU182" s="4">
        <f>step*(-'By group'!BH$32*Population!BH182+'By group'!BN$33*Population!BN182)</f>
        <v>-31.250228714413655</v>
      </c>
      <c r="IV182" s="14">
        <f t="shared" si="189"/>
        <v>0</v>
      </c>
      <c r="IW182" s="4">
        <f t="shared" si="190"/>
        <v>0</v>
      </c>
      <c r="IX182" s="4">
        <f t="shared" si="191"/>
        <v>0</v>
      </c>
      <c r="IY182" s="4">
        <f t="shared" si="192"/>
        <v>281.22233925599801</v>
      </c>
      <c r="IZ182" s="4">
        <f t="shared" si="193"/>
        <v>38.185507490576221</v>
      </c>
      <c r="JA182" s="4">
        <f t="shared" si="194"/>
        <v>31.250228714413655</v>
      </c>
      <c r="JB182" s="75">
        <f>step*(+prop_idu_male*'By group'!BB$9*Population!BB182-'By group'!B$8*Population!B182)</f>
        <v>-1216.316618472523</v>
      </c>
      <c r="JC182" s="46">
        <f>step*(+prop_idu_male*'By group'!BC$9*Population!BC182-'By group'!C$8*Population!C182)</f>
        <v>-7.2723348511759029</v>
      </c>
      <c r="JD182" s="46">
        <f>step*(+prop_idu_male*'By group'!BD$9*Population!BD182-'By group'!D$8*Population!D182)</f>
        <v>-21.371771497842882</v>
      </c>
      <c r="JE182" s="46">
        <f>step*(+prop_idu_male*'By group'!BE$9*Population!BE182-'By group'!E$8*Population!E182)</f>
        <v>-22.216098949868197</v>
      </c>
      <c r="JF182" s="46">
        <f>step*(+prop_idu_male*'By group'!BF$9*Population!BF182-'By group'!F$8*Population!F182)</f>
        <v>-6.6897755879787706</v>
      </c>
      <c r="JG182" s="46">
        <f>step*(+prop_idu_male*'By group'!BG$9*Population!BG182-'By group'!G$8*Population!G182)</f>
        <v>-1.2901365061251728</v>
      </c>
      <c r="JH182" s="46">
        <f>step*(+prop_idu_male*'By group'!BH$9*Population!BH182-'By group'!H$8*Population!H182)</f>
        <v>-1.0939785042419867</v>
      </c>
      <c r="JI182" s="46">
        <f>step*(+prop_idu_male*'By group'!BI$9*Population!BI182-'By group'!I$8*Population!I182)</f>
        <v>0</v>
      </c>
      <c r="JJ182" s="46">
        <f>step*(+prop_idu_male*'By group'!BJ$9*Population!BJ182-'By group'!J$8*Population!J182)</f>
        <v>0</v>
      </c>
      <c r="JK182" s="46">
        <f>step*(+prop_idu_male*'By group'!BK$9*Population!BK182-'By group'!K$8*Population!K182)</f>
        <v>0</v>
      </c>
      <c r="JL182" s="46">
        <f>step*(+prop_idu_male*'By group'!BL$9*Population!BL182-'By group'!L$8*Population!L182)</f>
        <v>-2.2918463569938714</v>
      </c>
      <c r="JM182" s="46">
        <f>step*(+prop_idu_male*'By group'!BM$9*Population!BM182-'By group'!M$8*Population!M182)</f>
        <v>-1.147132981287448</v>
      </c>
      <c r="JN182" s="46">
        <f>step*(+prop_idu_male*'By group'!BN$9*Population!BN182-'By group'!N$8*Population!N182)</f>
        <v>-0.92365250771667096</v>
      </c>
      <c r="JO182" s="45">
        <f>step*(+(1-prop_idu_male)*'By group'!BB$9*Population!BB182-'By group'!O$8*Population!O182-'By group'!O$6*Population!O182+'By group'!AB$7*Population!AB182)</f>
        <v>-9105.4847130800845</v>
      </c>
      <c r="JP182" s="46">
        <f>step*(+(1-prop_idu_male)*'By group'!BC$9*Population!BC182-'By group'!P$8*Population!P182-'By group'!P$6*Population!P182+'By group'!AC$7*Population!AC182)</f>
        <v>-13.967956315968802</v>
      </c>
      <c r="JQ182" s="46">
        <f>step*(+(1-prop_idu_male)*'By group'!BD$9*Population!BD182-'By group'!Q$8*Population!Q182-'By group'!Q$6*Population!Q182+'By group'!AD$7*Population!AD182)</f>
        <v>-40.531343749532788</v>
      </c>
      <c r="JR182" s="46">
        <f>step*(+(1-prop_idu_male)*'By group'!BE$9*Population!BE182-'By group'!R$8*Population!R182-'By group'!R$6*Population!R182+'By group'!AE$7*Population!AE182)</f>
        <v>-41.419263486605921</v>
      </c>
      <c r="JS182" s="46">
        <f>step*(+(1-prop_idu_male)*'By group'!BF$9*Population!BF182-'By group'!S$8*Population!S182-'By group'!S$6*Population!S182+'By group'!AF$7*Population!AF182)</f>
        <v>-12.3160133864875</v>
      </c>
      <c r="JT182" s="46">
        <f>step*(+(1-prop_idu_male)*'By group'!BG$9*Population!BG182-'By group'!T$8*Population!T182-'By group'!T$6*Population!T182+'By group'!AG$7*Population!AG182)</f>
        <v>-2.354157253800556</v>
      </c>
      <c r="JU182" s="46">
        <f>step*(+(1-prop_idu_male)*'By group'!BH$9*Population!BH182-'By group'!U$8*Population!U182-'By group'!U$6*Population!U182+'By group'!AH$7*Population!AH182)</f>
        <v>-1.9661331087902636</v>
      </c>
      <c r="JV182" s="46">
        <f>step*(+(1-prop_idu_male)*'By group'!BI$9*Population!BI182-'By group'!V$8*Population!V182-'By group'!V$6*Population!V182+'By group'!AI$7*Population!AI182)</f>
        <v>0</v>
      </c>
      <c r="JW182" s="46">
        <f>step*(+(1-prop_idu_male)*'By group'!BJ$9*Population!BJ182-'By group'!W$8*Population!W182-'By group'!W$6*Population!W182+'By group'!AJ$7*Population!AJ182)</f>
        <v>0</v>
      </c>
      <c r="JX182" s="46">
        <f>step*(+(1-prop_idu_male)*'By group'!BK$9*Population!BK182-'By group'!X$8*Population!X182-'By group'!X$6*Population!X182+'By group'!AK$7*Population!AK182)</f>
        <v>0</v>
      </c>
      <c r="JY182" s="46">
        <f>step*(+(1-prop_idu_male)*'By group'!BL$9*Population!BL182-'By group'!Y$8*Population!Y182-'By group'!Y$6*Population!Y182+'By group'!AL$7*Population!AL182)</f>
        <v>-4.1140032030762885</v>
      </c>
      <c r="JZ182" s="46">
        <f>step*(+(1-prop_idu_male)*'By group'!BM$9*Population!BM182-'By group'!Z$8*Population!Z182-'By group'!Z$6*Population!Z182+'By group'!AM$7*Population!AM182)</f>
        <v>-2.0250509377520562</v>
      </c>
      <c r="KA182" s="76">
        <f>step*(+(1-prop_idu_male)*'By group'!BN$9*Population!BN182-'By group'!AA$8*Population!AA182-'By group'!AA$6*Population!AA182+'By group'!AN$7*Population!AN182)</f>
        <v>-1.599976589117573</v>
      </c>
      <c r="KB182" s="46">
        <f>step*(+'By group'!O$6*Population!O182-'By group'!AB$7*Population!AB182)</f>
        <v>7791.6715938926691</v>
      </c>
      <c r="KC182" s="46">
        <f>step*(+'By group'!P$6*Population!P182-'By group'!AC$7*Population!AC182)</f>
        <v>10.111250475937954</v>
      </c>
      <c r="KD182" s="46">
        <f>step*(+'By group'!Q$6*Population!Q182-'By group'!AD$7*Population!AD182)</f>
        <v>29.24656962370053</v>
      </c>
      <c r="KE182" s="46">
        <f>step*(+'By group'!R$6*Population!R182-'By group'!AE$7*Population!AE182)</f>
        <v>29.75469224088652</v>
      </c>
      <c r="KF182" s="46">
        <f>step*(+'By group'!S$6*Population!S182-'By group'!AF$7*Population!AF182)</f>
        <v>8.8176627608356863</v>
      </c>
      <c r="KG182" s="46">
        <f>step*(+'By group'!T$6*Population!T182-'By group'!AG$7*Population!AG182)</f>
        <v>1.6813491162277745</v>
      </c>
      <c r="KH182" s="46">
        <f>step*(+'By group'!U$6*Population!U182-'By group'!AH$7*Population!AH182)</f>
        <v>1.3981978140560356</v>
      </c>
      <c r="KI182" s="46">
        <f>step*(+'By group'!V$6*Population!V182-'By group'!AI$7*Population!AI182)</f>
        <v>0</v>
      </c>
      <c r="KJ182" s="46">
        <f>step*(+'By group'!W$6*Population!W182-'By group'!AJ$7*Population!AJ182)</f>
        <v>0</v>
      </c>
      <c r="KK182" s="46">
        <f>step*(+'By group'!X$6*Population!X182-'By group'!AK$7*Population!AK182)</f>
        <v>0</v>
      </c>
      <c r="KL182" s="46">
        <f>step*(+'By group'!Y$6*Population!Y182-'By group'!AL$7*Population!AL182)</f>
        <v>2.9246061647600747</v>
      </c>
      <c r="KM182" s="46">
        <f>step*(+'By group'!Z$6*Population!Z182-'By group'!AM$7*Population!AM182)</f>
        <v>1.4325517835653083</v>
      </c>
      <c r="KN182" s="46">
        <f>step*(+'By group'!AA$6*Population!AA182-'By group'!AN$7*Population!AN182)</f>
        <v>1.1253194527347905</v>
      </c>
      <c r="KO182" s="45">
        <v>0</v>
      </c>
      <c r="KP182" s="46">
        <v>0</v>
      </c>
      <c r="KQ182" s="46">
        <v>0</v>
      </c>
      <c r="KR182" s="46">
        <v>0</v>
      </c>
      <c r="KS182" s="46">
        <v>0</v>
      </c>
      <c r="KT182" s="46">
        <v>0</v>
      </c>
      <c r="KU182" s="46">
        <v>0</v>
      </c>
      <c r="KV182" s="46">
        <v>0</v>
      </c>
      <c r="KW182" s="46">
        <v>0</v>
      </c>
      <c r="KX182" s="46">
        <v>0</v>
      </c>
      <c r="KY182" s="46">
        <v>0</v>
      </c>
      <c r="KZ182" s="46">
        <v>0</v>
      </c>
      <c r="LA182" s="46">
        <v>0</v>
      </c>
      <c r="LB182" s="188">
        <f>step*(-'By group'!BB$9*Population!BB182+'By group'!B$8*Population!B182+'By group'!O$8*Population!O182)</f>
        <v>2530.1297376599377</v>
      </c>
      <c r="LC182" s="189">
        <f>step*(-'By group'!BC$9*Population!BC182+'By group'!C$8*Population!C182+'By group'!P$8*Population!P182)</f>
        <v>11.12904069120675</v>
      </c>
      <c r="LD182" s="189">
        <f>step*(-'By group'!BD$9*Population!BD182+'By group'!D$8*Population!D182+'By group'!Q$8*Population!Q182)</f>
        <v>32.656545623675136</v>
      </c>
      <c r="LE182" s="189">
        <f>step*(-'By group'!BE$9*Population!BE182+'By group'!E$8*Population!E182+'By group'!R$8*Population!R182)</f>
        <v>33.880670195587591</v>
      </c>
      <c r="LF182" s="189">
        <f>step*(-'By group'!BF$9*Population!BF182+'By group'!F$8*Population!F182+'By group'!S$8*Population!S182)</f>
        <v>10.188126213630582</v>
      </c>
      <c r="LG182" s="189">
        <f>step*(-'By group'!BG$9*Population!BG182+'By group'!G$8*Population!G182+'By group'!T$8*Population!T182)</f>
        <v>1.9629446436979539</v>
      </c>
      <c r="LH182" s="189">
        <f>step*(-'By group'!BH$9*Population!BH182+'By group'!H$8*Population!H182+'By group'!U$8*Population!U182)</f>
        <v>1.6619137989762145</v>
      </c>
      <c r="LI182" s="189">
        <f>step*(-'By group'!BI$9*Population!BI182+'By group'!I$8*Population!I182+'By group'!V$8*Population!V182)</f>
        <v>0</v>
      </c>
      <c r="LJ182" s="189">
        <f>step*(-'By group'!BJ$9*Population!BJ182+'By group'!J$8*Population!J182+'By group'!W$8*Population!W182)</f>
        <v>0</v>
      </c>
      <c r="LK182" s="189">
        <f>step*(-'By group'!BK$9*Population!BK182+'By group'!K$8*Population!K182+'By group'!X$8*Population!X182)</f>
        <v>0</v>
      </c>
      <c r="LL182" s="189">
        <f>step*(-'By group'!BL$9*Population!BL182+'By group'!L$8*Population!L182+'By group'!Y$8*Population!Y182)</f>
        <v>3.4812433953100843</v>
      </c>
      <c r="LM182" s="189">
        <f>step*(-'By group'!BM$9*Population!BM182+'By group'!M$8*Population!M182+'By group'!Z$8*Population!Z182)</f>
        <v>1.7396321354741964</v>
      </c>
      <c r="LN182" s="189">
        <f>step*(-'By group'!BN$9*Population!BN182+'By group'!N$8*Population!N182+'By group'!AA$8*Population!AA182)</f>
        <v>1.3983096440994538</v>
      </c>
    </row>
    <row r="183" spans="1:326" x14ac:dyDescent="0.25">
      <c r="A183">
        <f t="shared" si="263"/>
        <v>89.5</v>
      </c>
      <c r="B183" s="52">
        <f>step*((-'By group'!B$4-'By group'!B$5-'By group'!B$22)*Population!B183+'By group'!B$3*Population!$BO183)</f>
        <v>243678.00032011431</v>
      </c>
      <c r="C183" s="4">
        <f>step*((-'By group'!C$4-'By group'!C$5-'By group'!C$22)*Population!C183+'By group'!C$3*Population!$BO183)</f>
        <v>-6686.0133944767358</v>
      </c>
      <c r="D183" s="4">
        <f>step*((-'By group'!D$4-'By group'!D$5-'By group'!D$22)*Population!D183+'By group'!D$3*Population!$BO183)</f>
        <v>-43879.704673840541</v>
      </c>
      <c r="E183" s="4">
        <f>step*((-'By group'!E$4-'By group'!E$5-'By group'!E$22)*Population!E183+'By group'!E$3*Population!$BO183)</f>
        <v>-70270.354711763779</v>
      </c>
      <c r="F183" s="4">
        <f>step*((-'By group'!F$4-'By group'!F$5-'By group'!F$22)*Population!F183+'By group'!F$3*Population!$BO183)</f>
        <v>-28520.039152815552</v>
      </c>
      <c r="G183" s="4">
        <f>step*((-'By group'!G$4-'By group'!G$5-'By group'!G$22)*Population!G183+'By group'!G$3*Population!$BO183)</f>
        <v>-6915.0306085346683</v>
      </c>
      <c r="H183" s="4">
        <f>step*((-'By group'!H$4-'By group'!H$5-'By group'!H$22)*Population!H183+'By group'!H$3*Population!$BO183)</f>
        <v>-6425.0361672300451</v>
      </c>
      <c r="I183" s="4">
        <f>step*((-'By group'!I$4-'By group'!I$5-'By group'!I$22)*Population!I183+'By group'!I$3*Population!$BO183)</f>
        <v>0</v>
      </c>
      <c r="J183" s="4">
        <f>step*((-'By group'!J$4-'By group'!J$5-'By group'!J$22)*Population!J183+'By group'!J$3*Population!$BO183)</f>
        <v>0</v>
      </c>
      <c r="K183" s="4">
        <f>step*((-'By group'!K$4-'By group'!K$5-'By group'!K$22)*Population!K183+'By group'!K$3*Population!$BO183)</f>
        <v>0</v>
      </c>
      <c r="L183" s="4">
        <f>step*((-'By group'!L$4-'By group'!L$5-'By group'!L$22)*Population!L183+'By group'!L$3*Population!$BO183)</f>
        <v>-3553.4925198157116</v>
      </c>
      <c r="M183" s="4">
        <f>step*((-'By group'!M$4-'By group'!M$5-'By group'!M$22)*Population!M183+'By group'!M$3*Population!$BO183)</f>
        <v>-2016.5115247783312</v>
      </c>
      <c r="N183" s="4">
        <f>step*((-'By group'!N$4-'By group'!N$5-'By group'!N$22)*Population!N183+'By group'!N$3*Population!$BO183)</f>
        <v>-1911.9434377290936</v>
      </c>
      <c r="O183" s="8">
        <f>step*((-'By group'!O$4-'By group'!O$5-'By group'!O$22)*Population!O183+'By group'!O$3*Population!$BO183)</f>
        <v>168795.78953790222</v>
      </c>
      <c r="P183" s="4">
        <f>step*((-'By group'!P$4-'By group'!P$5-'By group'!P$22)*Population!P183+'By group'!P$3*Population!$BO183)</f>
        <v>-3306.9649561061146</v>
      </c>
      <c r="Q183" s="4">
        <f>step*((-'By group'!Q$4-'By group'!Q$5-'By group'!Q$22)*Population!Q183+'By group'!Q$3*Population!$BO183)</f>
        <v>-21695.174568037128</v>
      </c>
      <c r="R183" s="4">
        <f>step*((-'By group'!R$4-'By group'!R$5-'By group'!R$22)*Population!R183+'By group'!R$3*Population!$BO183)</f>
        <v>-34725.092390037134</v>
      </c>
      <c r="S183" s="4">
        <f>step*((-'By group'!S$4-'By group'!S$5-'By group'!S$22)*Population!S183+'By group'!S$3*Population!$BO183)</f>
        <v>-14087.930626270267</v>
      </c>
      <c r="T183" s="4">
        <f>step*((-'By group'!T$4-'By group'!T$5-'By group'!T$22)*Population!T183+'By group'!T$3*Population!$BO183)</f>
        <v>-3414.7962177819318</v>
      </c>
      <c r="U183" s="4">
        <f>step*((-'By group'!U$4-'By group'!U$5-'By group'!U$22)*Population!U183+'By group'!U$3*Population!$BO183)</f>
        <v>-3171.1864861121444</v>
      </c>
      <c r="V183" s="4">
        <f>step*((-'By group'!V$4-'By group'!V$5-'By group'!V$22)*Population!V183+'By group'!V$3*Population!$BO183)</f>
        <v>0</v>
      </c>
      <c r="W183" s="4">
        <f>step*((-'By group'!W$4-'By group'!W$5-'By group'!W$22)*Population!W183+'By group'!W$3*Population!$BO183)</f>
        <v>0</v>
      </c>
      <c r="X183" s="4">
        <f>step*((-'By group'!X$4-'By group'!X$5-'By group'!X$22)*Population!X183+'By group'!X$3*Population!$BO183)</f>
        <v>0</v>
      </c>
      <c r="Y183" s="4">
        <f>step*((-'By group'!Y$4-'By group'!Y$5-'By group'!Y$22)*Population!Y183+'By group'!Y$3*Population!$BO183)</f>
        <v>-1753.8119605810493</v>
      </c>
      <c r="Z183" s="4">
        <f>step*((-'By group'!Z$4-'By group'!Z$5-'By group'!Z$22)*Population!Z183+'By group'!Z$3*Population!$BO183)</f>
        <v>-994.65348537325337</v>
      </c>
      <c r="AA183" s="4">
        <f>step*((-'By group'!AA$4-'By group'!AA$5-'By group'!AA$22)*Population!AA183+'By group'!AA$3*Population!$BO183)</f>
        <v>-942.41065707597841</v>
      </c>
      <c r="AB183" s="8">
        <f>step*((-'By group'!AB$4-'By group'!AB$5-'By group'!AB$22)*Population!AB183+'By group'!AB$3*Population!$BO183)</f>
        <v>-1596.7769039418392</v>
      </c>
      <c r="AC183" s="4">
        <f>step*((-'By group'!AC$4-'By group'!AC$5-'By group'!AC$22)*Population!AC183+'By group'!AC$3*Population!$BO183)</f>
        <v>-234.60187322890499</v>
      </c>
      <c r="AD183" s="4">
        <f>step*((-'By group'!AD$4-'By group'!AD$5-'By group'!AD$22)*Population!AD183+'By group'!AD$3*Population!$BO183)</f>
        <v>-1547.5873665501922</v>
      </c>
      <c r="AE183" s="4">
        <f>step*((-'By group'!AE$4-'By group'!AE$5-'By group'!AE$22)*Population!AE183+'By group'!AE$3*Population!$BO183)</f>
        <v>-2496.0609108408171</v>
      </c>
      <c r="AF183" s="4">
        <f>step*((-'By group'!AF$4-'By group'!AF$5-'By group'!AF$22)*Population!AF183+'By group'!AF$3*Population!$BO183)</f>
        <v>-1018.5214593549028</v>
      </c>
      <c r="AG183" s="4">
        <f>step*((-'By group'!AG$4-'By group'!AG$5-'By group'!AG$22)*Population!AG183+'By group'!AG$3*Population!$BO183)</f>
        <v>-247.91080589343792</v>
      </c>
      <c r="AH183" s="4">
        <f>step*((-'By group'!AH$4-'By group'!AH$5-'By group'!AH$22)*Population!AH183+'By group'!AH$3*Population!$BO183)</f>
        <v>-231.91443237864968</v>
      </c>
      <c r="AI183" s="4">
        <f>step*((-'By group'!AI$4-'By group'!AI$5-'By group'!AI$22)*Population!AI183+'By group'!AI$3*Population!$BO183)</f>
        <v>0</v>
      </c>
      <c r="AJ183" s="4">
        <f>step*((-'By group'!AJ$4-'By group'!AJ$5-'By group'!AJ$22)*Population!AJ183+'By group'!AJ$3*Population!$BO183)</f>
        <v>0</v>
      </c>
      <c r="AK183" s="4">
        <f>step*((-'By group'!AK$4-'By group'!AK$5-'By group'!AK$22)*Population!AK183+'By group'!AK$3*Population!$BO183)</f>
        <v>0</v>
      </c>
      <c r="AL183" s="4">
        <f>step*((-'By group'!AL$4-'By group'!AL$5-'By group'!AL$22)*Population!AL183+'By group'!AL$3*Population!$BO183)</f>
        <v>-128.33691587863879</v>
      </c>
      <c r="AM183" s="4">
        <f>step*((-'By group'!AM$4-'By group'!AM$5-'By group'!AM$22)*Population!AM183+'By group'!AM$3*Population!$BO183)</f>
        <v>-73.386734199291539</v>
      </c>
      <c r="AN183" s="4">
        <f>step*((-'By group'!AN$4-'By group'!AN$5-'By group'!AN$22)*Population!AN183+'By group'!AN$3*Population!$BO183)</f>
        <v>-70.205317195311196</v>
      </c>
      <c r="AO183" s="8">
        <f>step*((-'By group'!AO$4-'By group'!AO$5-'By group'!AO$22)*Population!AO183+'By group'!AO$3*Population!$BO183)</f>
        <v>22760.445331041607</v>
      </c>
      <c r="AP183" s="4">
        <f>step*((-'By group'!AP$4-'By group'!AP$5-'By group'!AP$22)*Population!AP183+'By group'!AP$3*Population!$BO183)</f>
        <v>-776.38485826116482</v>
      </c>
      <c r="AQ183" s="4">
        <f>step*((-'By group'!AQ$4-'By group'!AQ$5-'By group'!AQ$22)*Population!AQ183+'By group'!AQ$3*Population!$BO183)</f>
        <v>-5095.1308304753393</v>
      </c>
      <c r="AR183" s="4">
        <f>step*((-'By group'!AR$4-'By group'!AR$5-'By group'!AR$22)*Population!AR183+'By group'!AR$3*Population!$BO183)</f>
        <v>-8158.4297013886317</v>
      </c>
      <c r="AS183" s="4">
        <f>step*((-'By group'!AS$4-'By group'!AS$5-'By group'!AS$22)*Population!AS183+'By group'!AS$3*Population!$BO183)</f>
        <v>-3310.6641395226325</v>
      </c>
      <c r="AT183" s="4">
        <f>step*((-'By group'!AT$4-'By group'!AT$5-'By group'!AT$22)*Population!AT183+'By group'!AT$3*Population!$BO183)</f>
        <v>-802.57640157784306</v>
      </c>
      <c r="AU183" s="4">
        <f>step*((-'By group'!AU$4-'By group'!AU$5-'By group'!AU$22)*Population!AU183+'By group'!AU$3*Population!$BO183)</f>
        <v>-745.37022073350829</v>
      </c>
      <c r="AV183" s="4">
        <f>step*((-'By group'!AV$4-'By group'!AV$5-'By group'!AV$22)*Population!AV183+'By group'!AV$3*Population!$BO183)</f>
        <v>0</v>
      </c>
      <c r="AW183" s="4">
        <f>step*((-'By group'!AW$4-'By group'!AW$5-'By group'!AW$22)*Population!AW183+'By group'!AW$3*Population!$BO183)</f>
        <v>0</v>
      </c>
      <c r="AX183" s="4">
        <f>step*((-'By group'!AX$4-'By group'!AX$5-'By group'!AX$22)*Population!AX183+'By group'!AX$3*Population!$BO183)</f>
        <v>0</v>
      </c>
      <c r="AY183" s="4">
        <f>step*((-'By group'!AY$4-'By group'!AY$5-'By group'!AY$22)*Population!AY183+'By group'!AY$3*Population!$BO183)</f>
        <v>-412.23336402145134</v>
      </c>
      <c r="AZ183" s="4">
        <f>step*((-'By group'!AZ$4-'By group'!AZ$5-'By group'!AZ$22)*Population!AZ183+'By group'!AZ$3*Population!$BO183)</f>
        <v>-233.76961670152275</v>
      </c>
      <c r="BA183" s="4">
        <f>step*((-'By group'!BA$4-'By group'!BA$5-'By group'!BA$22)*Population!BA183+'By group'!BA$3*Population!$BO183)</f>
        <v>-221.35934137098758</v>
      </c>
      <c r="BB183" s="8">
        <f>step*((-'By group'!BB$4-'By group'!BB$5-'By group'!BB$22)*Population!BB183+'By group'!BB$3*Population!$BO183)</f>
        <v>7011.5788975557998</v>
      </c>
      <c r="BC183" s="4">
        <f>step*((-'By group'!BC$4-'By group'!BC$5-'By group'!BC$22)*Population!BC183+'By group'!BC$3*Population!$BO183)</f>
        <v>-532.43793066088847</v>
      </c>
      <c r="BD183" s="4">
        <f>step*((-'By group'!BD$4-'By group'!BD$5-'By group'!BD$22)*Population!BD183+'By group'!BD$3*Population!$BO183)</f>
        <v>-2700.6262795677435</v>
      </c>
      <c r="BE183" s="4">
        <f>step*((-'By group'!BE$4-'By group'!BE$5-'By group'!BE$22)*Population!BE183+'By group'!BE$3*Population!$BO183)</f>
        <v>-3757.7909561399065</v>
      </c>
      <c r="BF183" s="4">
        <f>step*((-'By group'!BF$4-'By group'!BF$5-'By group'!BF$22)*Population!BF183+'By group'!BF$3*Population!$BO183)</f>
        <v>-1394.3670825430793</v>
      </c>
      <c r="BG183" s="4">
        <f>step*((-'By group'!BG$4-'By group'!BG$5-'By group'!BG$22)*Population!BG183+'By group'!BG$3*Population!$BO183)</f>
        <v>-318.24704364861827</v>
      </c>
      <c r="BH183" s="4">
        <f>step*((-'By group'!BH$4-'By group'!BH$5-'By group'!BH$22)*Population!BH183+'By group'!BH$3*Population!$BO183)</f>
        <v>-273.6623755213227</v>
      </c>
      <c r="BI183" s="4">
        <f>step*((-'By group'!BI$4-'By group'!BI$5-'By group'!BI$22)*Population!BI183+'By group'!BI$3*Population!$BO183)</f>
        <v>0</v>
      </c>
      <c r="BJ183" s="4">
        <f>step*((-'By group'!BJ$4-'By group'!BJ$5-'By group'!BJ$22)*Population!BJ183+'By group'!BJ$3*Population!$BO183)</f>
        <v>0</v>
      </c>
      <c r="BK183" s="4">
        <f>step*((-'By group'!BK$4-'By group'!BK$5-'By group'!BK$22)*Population!BK183+'By group'!BK$3*Population!$BO183)</f>
        <v>0</v>
      </c>
      <c r="BL183" s="4">
        <f>step*((-'By group'!BL$4-'By group'!BL$5-'By group'!BL$22)*Population!BL183+'By group'!BL$3*Population!$BO183)</f>
        <v>-179.95382085798232</v>
      </c>
      <c r="BM183" s="4">
        <f>step*((-'By group'!BM$4-'By group'!BM$5-'By group'!BM$22)*Population!BM183+'By group'!BM$3*Population!$BO183)</f>
        <v>-91.638410058829365</v>
      </c>
      <c r="BN183" s="4">
        <f>step*((-'By group'!BN$4-'By group'!BN$5-'By group'!BN$22)*Population!BN183+'By group'!BN$3*Population!$BO183)</f>
        <v>-76.699239922135988</v>
      </c>
      <c r="BO183" s="71">
        <f>-step*SUM(SCR!B183:N183)*Population!B183</f>
        <v>-174310.06927349139</v>
      </c>
      <c r="BP183" s="4">
        <f>step*-SUM('By group'!C$11:C$21)*Population!C183</f>
        <v>-167150.33486191838</v>
      </c>
      <c r="BQ183" s="4">
        <f>step*-SUM('By group'!D$11:D$21)*Population!D183</f>
        <v>-121888.06853844595</v>
      </c>
      <c r="BR183" s="4">
        <f>step*-SUM('By group'!E$11:E$21)*Population!E183</f>
        <v>-50193.1105084027</v>
      </c>
      <c r="BS183" s="4">
        <f>step*-SUM('By group'!F$11:F$21)*Population!F183</f>
        <v>-15010.5469225345</v>
      </c>
      <c r="BT183" s="4">
        <f>step*-SUM('By group'!G$11:G$21)*Population!G183</f>
        <v>-7203.1568838902786</v>
      </c>
      <c r="BU183" s="4">
        <f>step*-SUM('By group'!H$11:H$21)*Population!H183</f>
        <v>0</v>
      </c>
      <c r="BV183" s="4">
        <f>step*-SUM('By group'!I$11:I$21)*Population!I183</f>
        <v>0</v>
      </c>
      <c r="BW183" s="4">
        <f>step*-SUM('By group'!J$11:J$21)*Population!J183</f>
        <v>0</v>
      </c>
      <c r="BX183" s="4">
        <f>step*-SUM('By group'!K$11:K$21)*Population!K183</f>
        <v>0</v>
      </c>
      <c r="BY183" s="4">
        <f>step*-SUM('By group'!L$11:L$21)*Population!L183</f>
        <v>-2538.2089427255082</v>
      </c>
      <c r="BZ183" s="4">
        <f>step*-SUM('By group'!M$11:M$21)*Population!M183</f>
        <v>-1260.3197029864571</v>
      </c>
      <c r="CA183" s="4">
        <f>step*-SUM('By group'!N$11:N$21)*Population!N183</f>
        <v>0</v>
      </c>
      <c r="CB183" s="13">
        <f>-step*SUM(SCR!O183:AA183)*Population!O183</f>
        <v>-86226.093320861197</v>
      </c>
      <c r="CC183" s="4">
        <f>step*-SUM('By group'!P$11:P$21)*Population!P183</f>
        <v>-82674.123902652864</v>
      </c>
      <c r="CD183" s="4">
        <f>step*-SUM('By group'!Q$11:Q$21)*Population!Q183</f>
        <v>-60264.373800103138</v>
      </c>
      <c r="CE183" s="4">
        <f>step*-SUM('By group'!R$11:R$21)*Population!R183</f>
        <v>-24803.637421455092</v>
      </c>
      <c r="CF183" s="4">
        <f>step*-SUM('By group'!S$11:S$21)*Population!S183</f>
        <v>-7414.7003296159301</v>
      </c>
      <c r="CG183" s="4">
        <f>step*-SUM('By group'!T$11:T$21)*Population!T183</f>
        <v>-3557.0793935228453</v>
      </c>
      <c r="CH183" s="4">
        <f>step*-SUM('By group'!U$11:U$21)*Population!U183</f>
        <v>0</v>
      </c>
      <c r="CI183" s="4">
        <f>step*-SUM('By group'!V$11:V$21)*Population!V183</f>
        <v>0</v>
      </c>
      <c r="CJ183" s="4">
        <f>step*-SUM('By group'!W$11:W$21)*Population!W183</f>
        <v>0</v>
      </c>
      <c r="CK183" s="4">
        <f>step*-SUM('By group'!X$11:X$21)*Population!X183</f>
        <v>0</v>
      </c>
      <c r="CL183" s="4">
        <f>step*-SUM('By group'!Y$11:Y$21)*Population!Y183</f>
        <v>-1252.7228289864638</v>
      </c>
      <c r="CM183" s="4">
        <f>step*-SUM('By group'!Z$11:Z$21)*Population!Z183</f>
        <v>-621.65842835828335</v>
      </c>
      <c r="CN183" s="4">
        <f>step*-SUM('By group'!AA$11:AA$21)*Population!AA183</f>
        <v>0</v>
      </c>
      <c r="CO183" s="13">
        <f>-step*SUM(SCR!AB183:AN183)*Population!AB183</f>
        <v>-6105.8526572041246</v>
      </c>
      <c r="CP183" s="4">
        <f>step*-SUM('By group'!AC$11:AC$21)*Population!AC183</f>
        <v>-5865.0468307226247</v>
      </c>
      <c r="CQ183" s="4">
        <f>step*-SUM('By group'!AD$11:AD$21)*Population!AD183</f>
        <v>-4298.8537959727564</v>
      </c>
      <c r="CR183" s="4">
        <f>step*-SUM('By group'!AE$11:AE$21)*Population!AE183</f>
        <v>-1782.9006506005835</v>
      </c>
      <c r="CS183" s="4">
        <f>step*-SUM('By group'!AF$11:AF$21)*Population!AF183</f>
        <v>-536.06392597626461</v>
      </c>
      <c r="CT183" s="4">
        <f>step*-SUM('By group'!AG$11:AG$21)*Population!AG183</f>
        <v>-258.24042280566448</v>
      </c>
      <c r="CU183" s="4">
        <f>step*-SUM('By group'!AH$11:AH$21)*Population!AH183</f>
        <v>0</v>
      </c>
      <c r="CV183" s="4">
        <f>step*-SUM('By group'!AI$11:AI$21)*Population!AI183</f>
        <v>0</v>
      </c>
      <c r="CW183" s="4">
        <f>step*-SUM('By group'!AJ$11:AJ$21)*Population!AJ183</f>
        <v>0</v>
      </c>
      <c r="CX183" s="4">
        <f>step*-SUM('By group'!AK$11:AK$21)*Population!AK183</f>
        <v>0</v>
      </c>
      <c r="CY183" s="4">
        <f>step*-SUM('By group'!AL$11:AL$21)*Population!AL183</f>
        <v>-91.669225627599133</v>
      </c>
      <c r="CZ183" s="4">
        <f>step*-SUM('By group'!AM$11:AM$21)*Population!AM183</f>
        <v>-45.866708874557219</v>
      </c>
      <c r="DA183" s="4">
        <f>step*-SUM('By group'!AN$11:AN$21)*Population!AN183</f>
        <v>0</v>
      </c>
      <c r="DB183" s="13">
        <f>-step*SUM(SCR!AO183:BA183)*Population!AO183</f>
        <v>-20241.095781313634</v>
      </c>
      <c r="DC183" s="4">
        <f>step*-SUM('By group'!AP$11:AP$21)*Population!AP183</f>
        <v>-19409.621456529119</v>
      </c>
      <c r="DD183" s="4">
        <f>step*-SUM('By group'!AQ$11:AQ$21)*Population!AQ183</f>
        <v>-14153.141195764832</v>
      </c>
      <c r="DE183" s="4">
        <f>step*-SUM('By group'!AR$11:AR$21)*Population!AR183</f>
        <v>-5827.4497867061655</v>
      </c>
      <c r="DF183" s="4">
        <f>step*-SUM('By group'!AS$11:AS$21)*Population!AS183</f>
        <v>-1742.4548102750698</v>
      </c>
      <c r="DG183" s="4">
        <f>step*-SUM('By group'!AT$11:AT$21)*Population!AT183</f>
        <v>-836.01708497691982</v>
      </c>
      <c r="DH183" s="4">
        <f>step*-SUM('By group'!AU$11:AU$21)*Population!AU183</f>
        <v>0</v>
      </c>
      <c r="DI183" s="4">
        <f>step*-SUM('By group'!AV$11:AV$21)*Population!AV183</f>
        <v>0</v>
      </c>
      <c r="DJ183" s="4">
        <f>step*-SUM('By group'!AW$11:AW$21)*Population!AW183</f>
        <v>0</v>
      </c>
      <c r="DK183" s="4">
        <f>step*-SUM('By group'!AX$11:AX$21)*Population!AX183</f>
        <v>0</v>
      </c>
      <c r="DL183" s="4">
        <f>step*-SUM('By group'!AY$11:AY$21)*Population!AY183</f>
        <v>-294.4524028724652</v>
      </c>
      <c r="DM183" s="4">
        <f>step*-SUM('By group'!AZ$11:AZ$21)*Population!AZ183</f>
        <v>-146.10601043845173</v>
      </c>
      <c r="DN183" s="4">
        <f>step*-SUM('By group'!BA$11:BA$21)*Population!BA183</f>
        <v>0</v>
      </c>
      <c r="DO183" s="13">
        <f>-step*SUM(SCR!BB183:BN183)*Population!BB183</f>
        <v>-9419.9268458580191</v>
      </c>
      <c r="DP183" s="4">
        <f>step*-SUM('By group'!BC$11:BC$21)*Population!BC183</f>
        <v>-8873.9655110148069</v>
      </c>
      <c r="DQ183" s="4">
        <f>step*-SUM('By group'!BD$11:BD$21)*Population!BD183</f>
        <v>-6137.7869990175977</v>
      </c>
      <c r="DR183" s="4">
        <f>step*-SUM('By group'!BE$11:BE$21)*Population!BE183</f>
        <v>-2348.6193475874416</v>
      </c>
      <c r="DS183" s="4">
        <f>step*-SUM('By group'!BF$11:BF$21)*Population!BF183</f>
        <v>-663.98432502051401</v>
      </c>
      <c r="DT183" s="4">
        <f>step*-SUM('By group'!BG$11:BG$21)*Population!BG183</f>
        <v>-306.00677273905603</v>
      </c>
      <c r="DU183" s="4">
        <f>step*-SUM('By group'!BH$11:BH$21)*Population!BH183</f>
        <v>0</v>
      </c>
      <c r="DV183" s="4">
        <f>step*-SUM('By group'!BI$11:BI$21)*Population!BI183</f>
        <v>0</v>
      </c>
      <c r="DW183" s="4">
        <f>step*-SUM('By group'!BJ$11:BJ$21)*Population!BJ183</f>
        <v>0</v>
      </c>
      <c r="DX183" s="4">
        <f>step*-SUM('By group'!BK$11:BK$21)*Population!BK183</f>
        <v>0</v>
      </c>
      <c r="DY183" s="4">
        <f>step*-SUM('By group'!BL$11:BL$21)*Population!BL183</f>
        <v>-99.974344921101306</v>
      </c>
      <c r="DZ183" s="4">
        <f>step*-SUM('By group'!BM$11:BM$21)*Population!BM183</f>
        <v>-45.819205029414682</v>
      </c>
      <c r="EA183" s="4">
        <f>step*-SUM('By group'!BN$11:BN$21)*Population!BN183</f>
        <v>0</v>
      </c>
      <c r="EB183" s="52">
        <v>0</v>
      </c>
      <c r="EC183" s="4">
        <f t="shared" si="196"/>
        <v>174310.06927349139</v>
      </c>
      <c r="ED183" s="4">
        <f t="shared" si="196"/>
        <v>167150.33486191838</v>
      </c>
      <c r="EE183" s="4">
        <f t="shared" si="197"/>
        <v>121888.06853844595</v>
      </c>
      <c r="EF183" s="4">
        <f t="shared" si="198"/>
        <v>50193.1105084027</v>
      </c>
      <c r="EG183" s="4">
        <f t="shared" si="199"/>
        <v>15010.5469225345</v>
      </c>
      <c r="EH183" s="4">
        <f t="shared" si="199"/>
        <v>7203.1568838902786</v>
      </c>
      <c r="EI183" s="4">
        <v>0</v>
      </c>
      <c r="EJ183" s="4">
        <f t="shared" si="200"/>
        <v>0</v>
      </c>
      <c r="EK183" s="4">
        <f t="shared" si="201"/>
        <v>0</v>
      </c>
      <c r="EL183" s="4">
        <f t="shared" si="202"/>
        <v>0</v>
      </c>
      <c r="EM183" s="4">
        <f t="shared" si="203"/>
        <v>2538.2089427255082</v>
      </c>
      <c r="EN183" s="4">
        <f t="shared" si="204"/>
        <v>1260.3197029864571</v>
      </c>
      <c r="EO183" s="52">
        <v>0</v>
      </c>
      <c r="EP183" s="4">
        <f t="shared" si="205"/>
        <v>86226.093320861197</v>
      </c>
      <c r="EQ183" s="4">
        <f t="shared" si="206"/>
        <v>82674.123902652864</v>
      </c>
      <c r="ER183" s="4">
        <f t="shared" si="207"/>
        <v>60264.373800103138</v>
      </c>
      <c r="ES183" s="4">
        <f t="shared" si="208"/>
        <v>24803.637421455092</v>
      </c>
      <c r="ET183" s="4">
        <f t="shared" si="209"/>
        <v>7414.7003296159301</v>
      </c>
      <c r="EU183" s="4">
        <f t="shared" si="210"/>
        <v>3557.0793935228453</v>
      </c>
      <c r="EV183" s="4">
        <v>0</v>
      </c>
      <c r="EW183" s="4">
        <f t="shared" si="211"/>
        <v>0</v>
      </c>
      <c r="EX183" s="4">
        <f t="shared" si="212"/>
        <v>0</v>
      </c>
      <c r="EY183" s="4">
        <f t="shared" si="213"/>
        <v>0</v>
      </c>
      <c r="EZ183" s="4">
        <f t="shared" si="214"/>
        <v>1252.7228289864638</v>
      </c>
      <c r="FA183" s="4">
        <f t="shared" si="215"/>
        <v>621.65842835828335</v>
      </c>
      <c r="FB183" s="52">
        <v>0</v>
      </c>
      <c r="FC183" s="4">
        <f t="shared" si="216"/>
        <v>6105.8526572041246</v>
      </c>
      <c r="FD183" s="4">
        <f t="shared" si="217"/>
        <v>5865.0468307226247</v>
      </c>
      <c r="FE183" s="4">
        <f t="shared" si="218"/>
        <v>4298.8537959727564</v>
      </c>
      <c r="FF183" s="4">
        <f t="shared" si="219"/>
        <v>1782.9006506005835</v>
      </c>
      <c r="FG183" s="4">
        <f t="shared" si="220"/>
        <v>536.06392597626461</v>
      </c>
      <c r="FH183" s="4">
        <f t="shared" si="221"/>
        <v>258.24042280566448</v>
      </c>
      <c r="FI183" s="4">
        <v>0</v>
      </c>
      <c r="FJ183" s="4">
        <f t="shared" si="222"/>
        <v>0</v>
      </c>
      <c r="FK183" s="4">
        <f t="shared" si="223"/>
        <v>0</v>
      </c>
      <c r="FL183" s="4">
        <f t="shared" si="224"/>
        <v>0</v>
      </c>
      <c r="FM183" s="4">
        <f t="shared" si="225"/>
        <v>91.669225627599133</v>
      </c>
      <c r="FN183" s="9">
        <f t="shared" si="226"/>
        <v>45.866708874557219</v>
      </c>
      <c r="FO183" s="4">
        <v>0</v>
      </c>
      <c r="FP183" s="4">
        <f t="shared" si="227"/>
        <v>20241.095781313634</v>
      </c>
      <c r="FQ183" s="4">
        <f t="shared" si="228"/>
        <v>19409.621456529119</v>
      </c>
      <c r="FR183" s="4">
        <f t="shared" si="229"/>
        <v>14153.141195764832</v>
      </c>
      <c r="FS183" s="4">
        <f t="shared" si="230"/>
        <v>5827.4497867061655</v>
      </c>
      <c r="FT183" s="4">
        <f t="shared" si="231"/>
        <v>1742.4548102750698</v>
      </c>
      <c r="FU183" s="4">
        <f t="shared" si="232"/>
        <v>836.01708497691982</v>
      </c>
      <c r="FV183" s="4">
        <v>0</v>
      </c>
      <c r="FW183" s="4">
        <f t="shared" si="233"/>
        <v>0</v>
      </c>
      <c r="FX183" s="4">
        <f t="shared" si="234"/>
        <v>0</v>
      </c>
      <c r="FY183" s="4">
        <f t="shared" si="235"/>
        <v>0</v>
      </c>
      <c r="FZ183" s="4">
        <f t="shared" si="236"/>
        <v>294.4524028724652</v>
      </c>
      <c r="GA183" s="4">
        <f t="shared" si="237"/>
        <v>146.10601043845173</v>
      </c>
      <c r="GB183" s="4">
        <v>0</v>
      </c>
      <c r="GC183" s="4">
        <f t="shared" si="238"/>
        <v>9419.9268458580191</v>
      </c>
      <c r="GD183" s="4">
        <f t="shared" si="179"/>
        <v>8873.9655110148069</v>
      </c>
      <c r="GE183" s="4">
        <f t="shared" si="180"/>
        <v>6137.7869990175977</v>
      </c>
      <c r="GF183" s="4">
        <f t="shared" si="181"/>
        <v>2348.6193475874416</v>
      </c>
      <c r="GG183" s="4">
        <f t="shared" si="182"/>
        <v>663.98432502051401</v>
      </c>
      <c r="GH183" s="4">
        <f t="shared" si="183"/>
        <v>306.00677273905603</v>
      </c>
      <c r="GI183" s="4">
        <v>0</v>
      </c>
      <c r="GJ183" s="4">
        <f t="shared" si="239"/>
        <v>0</v>
      </c>
      <c r="GK183" s="4">
        <f t="shared" si="240"/>
        <v>0</v>
      </c>
      <c r="GL183" s="4">
        <f t="shared" si="184"/>
        <v>0</v>
      </c>
      <c r="GM183" s="4">
        <f t="shared" si="185"/>
        <v>99.974344921101306</v>
      </c>
      <c r="GN183" s="4">
        <f t="shared" si="186"/>
        <v>45.819205029414682</v>
      </c>
      <c r="GO183" s="52">
        <v>0</v>
      </c>
      <c r="GP183" s="4">
        <f>step*(-'By group'!C$32*Population!C183+'By group'!I$33*Population!I183)</f>
        <v>0</v>
      </c>
      <c r="GQ183" s="4">
        <f>step*(-'By group'!D$32*Population!D183+'By group'!J$33*Population!J183)</f>
        <v>0</v>
      </c>
      <c r="GR183" s="4">
        <f>step*(-'By group'!E$32*Population!E183+'By group'!K$33*Population!K183)</f>
        <v>0</v>
      </c>
      <c r="GS183" s="4">
        <f>step*(-'By group'!F$32*Population!F183+'By group'!L$33*Population!L183)</f>
        <v>-6236.1689899044959</v>
      </c>
      <c r="GT183" s="4">
        <f>step*(-'By group'!G$32*Population!G183+'By group'!M$33*Population!M183)</f>
        <v>-810.47152528482718</v>
      </c>
      <c r="GU183" s="4">
        <f>step*(-'By group'!H$32*Population!H183+'By group'!N$33*Population!N183)</f>
        <v>-709.12796502035621</v>
      </c>
      <c r="GV183" s="46">
        <f t="shared" si="241"/>
        <v>0</v>
      </c>
      <c r="GW183" s="14">
        <f t="shared" si="242"/>
        <v>0</v>
      </c>
      <c r="GX183" s="4">
        <f t="shared" si="243"/>
        <v>0</v>
      </c>
      <c r="GY183" s="4">
        <f t="shared" si="244"/>
        <v>6236.1689899044959</v>
      </c>
      <c r="GZ183" s="4">
        <f t="shared" si="245"/>
        <v>810.47152528482718</v>
      </c>
      <c r="HA183" s="4">
        <f t="shared" si="246"/>
        <v>709.12796502035621</v>
      </c>
      <c r="HB183" s="8">
        <v>0</v>
      </c>
      <c r="HC183" s="4">
        <f>step*(-'By group'!P$32*Population!P183+'By group'!V$33*Population!V183)</f>
        <v>0</v>
      </c>
      <c r="HD183" s="4">
        <f>step*(-'By group'!Q$32*Population!Q183+'By group'!W$33*Population!W183)</f>
        <v>0</v>
      </c>
      <c r="HE183" s="4">
        <f>step*(-'By group'!R$32*Population!R183+'By group'!X$33*Population!X183)</f>
        <v>0</v>
      </c>
      <c r="HF183" s="4">
        <f>step*(-'By group'!S$32*Population!S183+'By group'!Y$33*Population!Y183)</f>
        <v>-3080.9887503147329</v>
      </c>
      <c r="HG183" s="4">
        <f>step*(-'By group'!T$32*Population!T183+'By group'!Z$33*Population!Z183)</f>
        <v>-400.58666452542741</v>
      </c>
      <c r="HH183" s="4">
        <f>step*(-'By group'!U$32*Population!U183+'By group'!AA$33*Population!AA183)</f>
        <v>-350.33426835766949</v>
      </c>
      <c r="HI183" s="14">
        <f t="shared" si="247"/>
        <v>0</v>
      </c>
      <c r="HJ183" s="46">
        <f t="shared" si="248"/>
        <v>0</v>
      </c>
      <c r="HK183" s="4">
        <f t="shared" si="249"/>
        <v>0</v>
      </c>
      <c r="HL183" s="4">
        <f t="shared" si="250"/>
        <v>3080.9887503147329</v>
      </c>
      <c r="HM183" s="4">
        <f t="shared" si="251"/>
        <v>400.58666452542741</v>
      </c>
      <c r="HN183" s="9">
        <f t="shared" si="252"/>
        <v>350.33426835766949</v>
      </c>
      <c r="HO183" s="4">
        <v>0</v>
      </c>
      <c r="HP183" s="4">
        <f>step*(-'By group'!AC$32*Population!AC183+'By group'!AI$33*Population!AI183)</f>
        <v>0</v>
      </c>
      <c r="HQ183" s="4">
        <f>step*(-'By group'!AD$32*Population!AD183+'By group'!AJ$33*Population!AJ183)</f>
        <v>0</v>
      </c>
      <c r="HR183" s="4">
        <f>step*(-'By group'!AE$32*Population!AE183+'By group'!AK$33*Population!AK183)</f>
        <v>0</v>
      </c>
      <c r="HS183" s="4">
        <f>step*(-'By group'!AF$32*Population!AF183+'By group'!AL$33*Population!AL183)</f>
        <v>-222.19735017433274</v>
      </c>
      <c r="HT183" s="4">
        <f>step*(-'By group'!AG$32*Population!AG183+'By group'!AM$33*Population!AM183)</f>
        <v>-28.714730123854288</v>
      </c>
      <c r="HU183" s="4">
        <f>step*(-'By group'!AH$32*Population!AH183+'By group'!AN$33*Population!AN183)</f>
        <v>-25.282356598993026</v>
      </c>
      <c r="HV183" s="14">
        <f t="shared" si="253"/>
        <v>0</v>
      </c>
      <c r="HW183" s="46">
        <f t="shared" si="254"/>
        <v>0</v>
      </c>
      <c r="HX183" s="4">
        <f t="shared" si="255"/>
        <v>0</v>
      </c>
      <c r="HY183" s="4">
        <f t="shared" si="256"/>
        <v>222.19735017433274</v>
      </c>
      <c r="HZ183" s="4">
        <f t="shared" si="257"/>
        <v>28.714730123854288</v>
      </c>
      <c r="IA183" s="4">
        <f t="shared" si="258"/>
        <v>25.282356598993026</v>
      </c>
      <c r="IB183" s="8">
        <v>0</v>
      </c>
      <c r="IC183" s="4">
        <f>step*(-'By group'!AP$32*Population!AP183+'By group'!AV$33*Population!AV183)</f>
        <v>0</v>
      </c>
      <c r="ID183" s="4">
        <f>step*(-'By group'!AQ$32*Population!AQ183+'By group'!AW$33*Population!AW183)</f>
        <v>0</v>
      </c>
      <c r="IE183" s="4">
        <f>step*(-'By group'!AR$32*Population!AR183+'By group'!AX$33*Population!AX183)</f>
        <v>0</v>
      </c>
      <c r="IF183" s="4">
        <f>step*(-'By group'!AS$32*Population!AS183+'By group'!AY$33*Population!AY183)</f>
        <v>-724.0012037013023</v>
      </c>
      <c r="IG183" s="4">
        <f>step*(-'By group'!AT$32*Population!AT183+'By group'!AZ$33*Population!AZ183)</f>
        <v>-94.150411776158109</v>
      </c>
      <c r="IH183" s="4">
        <f>step*(-'By group'!AU$32*Population!AU183+'By group'!BA$33*Population!BA183)</f>
        <v>-82.383432448912473</v>
      </c>
      <c r="II183" s="14">
        <f t="shared" si="187"/>
        <v>0</v>
      </c>
      <c r="IJ183" s="4">
        <f t="shared" si="188"/>
        <v>0</v>
      </c>
      <c r="IK183" s="4">
        <f t="shared" si="259"/>
        <v>0</v>
      </c>
      <c r="IL183" s="4">
        <f t="shared" si="260"/>
        <v>724.0012037013023</v>
      </c>
      <c r="IM183" s="4">
        <f t="shared" si="261"/>
        <v>94.150411776158109</v>
      </c>
      <c r="IN183" s="4">
        <f t="shared" si="262"/>
        <v>82.383432448912473</v>
      </c>
      <c r="IO183" s="8">
        <v>0</v>
      </c>
      <c r="IP183" s="4">
        <f>step*(-'By group'!BC$32*Population!BC183+'By group'!BI$33*Population!BI183)</f>
        <v>0</v>
      </c>
      <c r="IQ183" s="4">
        <f>step*(-'By group'!BD$32*Population!BD183+'By group'!BJ$33*Population!BJ183)</f>
        <v>0</v>
      </c>
      <c r="IR183" s="4">
        <f>step*(-'By group'!BE$32*Population!BE183+'By group'!BK$33*Population!BK183)</f>
        <v>0</v>
      </c>
      <c r="IS183" s="4">
        <f>step*(-'By group'!BF$32*Population!BF183+'By group'!BL$33*Population!BL183)</f>
        <v>-282.00499004970635</v>
      </c>
      <c r="IT183" s="4">
        <f>step*(-'By group'!BG$32*Population!BG183+'By group'!BM$33*Population!BM183)</f>
        <v>-38.291752033103862</v>
      </c>
      <c r="IU183" s="4">
        <f>step*(-'By group'!BH$32*Population!BH183+'By group'!BN$33*Population!BN183)</f>
        <v>-31.337195264756261</v>
      </c>
      <c r="IV183" s="14">
        <f t="shared" si="189"/>
        <v>0</v>
      </c>
      <c r="IW183" s="4">
        <f t="shared" si="190"/>
        <v>0</v>
      </c>
      <c r="IX183" s="4">
        <f t="shared" si="191"/>
        <v>0</v>
      </c>
      <c r="IY183" s="4">
        <f t="shared" si="192"/>
        <v>282.00499004970635</v>
      </c>
      <c r="IZ183" s="4">
        <f t="shared" si="193"/>
        <v>38.291752033103862</v>
      </c>
      <c r="JA183" s="4">
        <f t="shared" si="194"/>
        <v>31.337195264756261</v>
      </c>
      <c r="JB183" s="75">
        <f>step*(+prop_idu_male*'By group'!BB$9*Population!BB183-'By group'!B$8*Population!B183)</f>
        <v>-1219.699270546791</v>
      </c>
      <c r="JC183" s="46">
        <f>step*(+prop_idu_male*'By group'!BC$9*Population!BC183-'By group'!C$8*Population!C183)</f>
        <v>-7.2926408817741422</v>
      </c>
      <c r="JD183" s="46">
        <f>step*(+prop_idu_male*'By group'!BD$9*Population!BD183-'By group'!D$8*Population!D183)</f>
        <v>-21.431475948160745</v>
      </c>
      <c r="JE183" s="46">
        <f>step*(+prop_idu_male*'By group'!BE$9*Population!BE183-'By group'!E$8*Population!E183)</f>
        <v>-22.278212037096424</v>
      </c>
      <c r="JF183" s="46">
        <f>step*(+prop_idu_male*'By group'!BF$9*Population!BF183-'By group'!F$8*Population!F183)</f>
        <v>-6.7084922712426343</v>
      </c>
      <c r="JG183" s="46">
        <f>step*(+prop_idu_male*'By group'!BG$9*Population!BG183-'By group'!G$8*Population!G183)</f>
        <v>-1.293748125863309</v>
      </c>
      <c r="JH183" s="46">
        <f>step*(+prop_idu_male*'By group'!BH$9*Population!BH183-'By group'!H$8*Population!H183)</f>
        <v>-1.0970447115716659</v>
      </c>
      <c r="JI183" s="46">
        <f>step*(+prop_idu_male*'By group'!BI$9*Population!BI183-'By group'!I$8*Population!I183)</f>
        <v>0</v>
      </c>
      <c r="JJ183" s="46">
        <f>step*(+prop_idu_male*'By group'!BJ$9*Population!BJ183-'By group'!J$8*Population!J183)</f>
        <v>0</v>
      </c>
      <c r="JK183" s="46">
        <f>step*(+prop_idu_male*'By group'!BK$9*Population!BK183-'By group'!K$8*Population!K183)</f>
        <v>0</v>
      </c>
      <c r="JL183" s="46">
        <f>step*(+prop_idu_male*'By group'!BL$9*Population!BL183-'By group'!L$8*Population!L183)</f>
        <v>-2.298270514914865</v>
      </c>
      <c r="JM183" s="46">
        <f>step*(+prop_idu_male*'By group'!BM$9*Population!BM183-'By group'!M$8*Population!M183)</f>
        <v>-1.1503536109158619</v>
      </c>
      <c r="JN183" s="46">
        <f>step*(+prop_idu_male*'By group'!BN$9*Population!BN183-'By group'!N$8*Population!N183)</f>
        <v>-0.92625203037344972</v>
      </c>
      <c r="JO183" s="45">
        <f>step*(+(1-prop_idu_male)*'By group'!BB$9*Population!BB183-'By group'!O$8*Population!O183-'By group'!O$6*Population!O183+'By group'!AB$7*Population!AB183)</f>
        <v>-9130.8389048246445</v>
      </c>
      <c r="JP183" s="46">
        <f>step*(+(1-prop_idu_male)*'By group'!BC$9*Population!BC183-'By group'!P$8*Population!P183-'By group'!P$6*Population!P183+'By group'!AC$7*Population!AC183)</f>
        <v>-14.007107323791494</v>
      </c>
      <c r="JQ183" s="46">
        <f>step*(+(1-prop_idu_male)*'By group'!BD$9*Population!BD183-'By group'!Q$8*Population!Q183-'By group'!Q$6*Population!Q183+'By group'!AD$7*Population!AD183)</f>
        <v>-40.645050920534715</v>
      </c>
      <c r="JR183" s="46">
        <f>step*(+(1-prop_idu_male)*'By group'!BE$9*Population!BE183-'By group'!R$8*Population!R183-'By group'!R$6*Population!R183+'By group'!AE$7*Population!AE183)</f>
        <v>-41.535628905802</v>
      </c>
      <c r="JS183" s="46">
        <f>step*(+(1-prop_idu_male)*'By group'!BF$9*Population!BF183-'By group'!S$8*Population!S183-'By group'!S$6*Population!S183+'By group'!AF$7*Population!AF183)</f>
        <v>-12.350657706742982</v>
      </c>
      <c r="JT183" s="46">
        <f>step*(+(1-prop_idu_male)*'By group'!BG$9*Population!BG183-'By group'!T$8*Population!T183-'By group'!T$6*Population!T183+'By group'!AG$7*Population!AG183)</f>
        <v>-2.360786110146651</v>
      </c>
      <c r="JU183" s="46">
        <f>step*(+(1-prop_idu_male)*'By group'!BH$9*Population!BH183-'By group'!U$8*Population!U183-'By group'!U$6*Population!U183+'By group'!AH$7*Population!AH183)</f>
        <v>-1.9716809405429188</v>
      </c>
      <c r="JV183" s="46">
        <f>step*(+(1-prop_idu_male)*'By group'!BI$9*Population!BI183-'By group'!V$8*Population!V183-'By group'!V$6*Population!V183+'By group'!AI$7*Population!AI183)</f>
        <v>0</v>
      </c>
      <c r="JW183" s="46">
        <f>step*(+(1-prop_idu_male)*'By group'!BJ$9*Population!BJ183-'By group'!W$8*Population!W183-'By group'!W$6*Population!W183+'By group'!AJ$7*Population!AJ183)</f>
        <v>0</v>
      </c>
      <c r="JX183" s="46">
        <f>step*(+(1-prop_idu_male)*'By group'!BK$9*Population!BK183-'By group'!X$8*Population!X183-'By group'!X$6*Population!X183+'By group'!AK$7*Population!AK183)</f>
        <v>0</v>
      </c>
      <c r="JY183" s="46">
        <f>step*(+(1-prop_idu_male)*'By group'!BL$9*Population!BL183-'By group'!Y$8*Population!Y183-'By group'!Y$6*Population!Y183+'By group'!AL$7*Population!AL183)</f>
        <v>-4.1256139145726278</v>
      </c>
      <c r="JZ183" s="46">
        <f>step*(+(1-prop_idu_male)*'By group'!BM$9*Population!BM183-'By group'!Z$8*Population!Z183-'By group'!Z$6*Population!Z183+'By group'!AM$7*Population!AM183)</f>
        <v>-2.0307820317624738</v>
      </c>
      <c r="KA183" s="76">
        <f>step*(+(1-prop_idu_male)*'By group'!BN$9*Population!BN183-'By group'!AA$8*Population!AA183-'By group'!AA$6*Population!AA183+'By group'!AN$7*Population!AN183)</f>
        <v>-1.6045224182954758</v>
      </c>
      <c r="KB183" s="46">
        <f>step*(+'By group'!O$6*Population!O183-'By group'!AB$7*Population!AB183)</f>
        <v>7813.3676237835216</v>
      </c>
      <c r="KC183" s="46">
        <f>step*(+'By group'!P$6*Population!P183-'By group'!AC$7*Population!AC183)</f>
        <v>10.139620093989294</v>
      </c>
      <c r="KD183" s="46">
        <f>step*(+'By group'!Q$6*Population!Q183-'By group'!AD$7*Population!AD183)</f>
        <v>29.328710600396192</v>
      </c>
      <c r="KE183" s="46">
        <f>step*(+'By group'!R$6*Population!R183-'By group'!AE$7*Population!AE183)</f>
        <v>29.838395999350681</v>
      </c>
      <c r="KF183" s="46">
        <f>step*(+'By group'!S$6*Population!S183-'By group'!AF$7*Population!AF183)</f>
        <v>8.8425028394411704</v>
      </c>
      <c r="KG183" s="46">
        <f>step*(+'By group'!T$6*Population!T183-'By group'!AG$7*Population!AG183)</f>
        <v>1.6860910441707686</v>
      </c>
      <c r="KH183" s="46">
        <f>step*(+'By group'!U$6*Population!U183-'By group'!AH$7*Population!AH183)</f>
        <v>1.4021504335359207</v>
      </c>
      <c r="KI183" s="46">
        <f>step*(+'By group'!V$6*Population!V183-'By group'!AI$7*Population!AI183)</f>
        <v>0</v>
      </c>
      <c r="KJ183" s="46">
        <f>step*(+'By group'!W$6*Population!W183-'By group'!AJ$7*Population!AJ183)</f>
        <v>0</v>
      </c>
      <c r="KK183" s="46">
        <f>step*(+'By group'!X$6*Population!X183-'By group'!AK$7*Population!AK183)</f>
        <v>0</v>
      </c>
      <c r="KL183" s="46">
        <f>step*(+'By group'!Y$6*Population!Y183-'By group'!AL$7*Population!AL183)</f>
        <v>2.9328756925388255</v>
      </c>
      <c r="KM183" s="46">
        <f>step*(+'By group'!Z$6*Population!Z183-'By group'!AM$7*Population!AM183)</f>
        <v>1.436615126421839</v>
      </c>
      <c r="KN183" s="46">
        <f>step*(+'By group'!AA$6*Population!AA183-'By group'!AN$7*Population!AN183)</f>
        <v>1.1285253066791108</v>
      </c>
      <c r="KO183" s="45">
        <v>0</v>
      </c>
      <c r="KP183" s="46">
        <v>0</v>
      </c>
      <c r="KQ183" s="46">
        <v>0</v>
      </c>
      <c r="KR183" s="46">
        <v>0</v>
      </c>
      <c r="KS183" s="46">
        <v>0</v>
      </c>
      <c r="KT183" s="46">
        <v>0</v>
      </c>
      <c r="KU183" s="46">
        <v>0</v>
      </c>
      <c r="KV183" s="46">
        <v>0</v>
      </c>
      <c r="KW183" s="46">
        <v>0</v>
      </c>
      <c r="KX183" s="46">
        <v>0</v>
      </c>
      <c r="KY183" s="46">
        <v>0</v>
      </c>
      <c r="KZ183" s="46">
        <v>0</v>
      </c>
      <c r="LA183" s="46">
        <v>0</v>
      </c>
      <c r="LB183" s="188">
        <f>step*(-'By group'!BB$9*Population!BB183+'By group'!B$8*Population!B183+'By group'!O$8*Population!O183)</f>
        <v>2537.1705515879157</v>
      </c>
      <c r="LC183" s="189">
        <f>step*(-'By group'!BC$9*Population!BC183+'By group'!C$8*Population!C183+'By group'!P$8*Population!P183)</f>
        <v>11.160128111576341</v>
      </c>
      <c r="LD183" s="189">
        <f>step*(-'By group'!BD$9*Population!BD183+'By group'!D$8*Population!D183+'By group'!Q$8*Population!Q183)</f>
        <v>32.74781626829926</v>
      </c>
      <c r="LE183" s="189">
        <f>step*(-'By group'!BE$9*Population!BE183+'By group'!E$8*Population!E183+'By group'!R$8*Population!R183)</f>
        <v>33.975444943547735</v>
      </c>
      <c r="LF183" s="189">
        <f>step*(-'By group'!BF$9*Population!BF183+'By group'!F$8*Population!F183+'By group'!S$8*Population!S183)</f>
        <v>10.216647138544445</v>
      </c>
      <c r="LG183" s="189">
        <f>step*(-'By group'!BG$9*Population!BG183+'By group'!G$8*Population!G183+'By group'!T$8*Population!T183)</f>
        <v>1.9684431918391914</v>
      </c>
      <c r="LH183" s="189">
        <f>step*(-'By group'!BH$9*Population!BH183+'By group'!H$8*Population!H183+'By group'!U$8*Population!U183)</f>
        <v>1.6665752185786642</v>
      </c>
      <c r="LI183" s="189">
        <f>step*(-'By group'!BI$9*Population!BI183+'By group'!I$8*Population!I183+'By group'!V$8*Population!V183)</f>
        <v>0</v>
      </c>
      <c r="LJ183" s="189">
        <f>step*(-'By group'!BJ$9*Population!BJ183+'By group'!J$8*Population!J183+'By group'!W$8*Population!W183)</f>
        <v>0</v>
      </c>
      <c r="LK183" s="189">
        <f>step*(-'By group'!BK$9*Population!BK183+'By group'!K$8*Population!K183+'By group'!X$8*Population!X183)</f>
        <v>0</v>
      </c>
      <c r="LL183" s="189">
        <f>step*(-'By group'!BL$9*Population!BL183+'By group'!L$8*Population!L183+'By group'!Y$8*Population!Y183)</f>
        <v>3.4910087369486678</v>
      </c>
      <c r="LM183" s="189">
        <f>step*(-'By group'!BM$9*Population!BM183+'By group'!M$8*Population!M183+'By group'!Z$8*Population!Z183)</f>
        <v>1.7445205162564963</v>
      </c>
      <c r="LN183" s="189">
        <f>step*(-'By group'!BN$9*Population!BN183+'By group'!N$8*Population!N183+'By group'!AA$8*Population!AA183)</f>
        <v>1.4022491419898149</v>
      </c>
    </row>
    <row r="184" spans="1:326" x14ac:dyDescent="0.25">
      <c r="A184">
        <f t="shared" si="263"/>
        <v>90</v>
      </c>
      <c r="B184" s="52">
        <f>step*((-'By group'!B$4-'By group'!B$5-'By group'!B$22)*Population!B184+'By group'!B$3*Population!$BO184)</f>
        <v>244355.17404892656</v>
      </c>
      <c r="C184" s="4">
        <f>step*((-'By group'!C$4-'By group'!C$5-'By group'!C$22)*Population!C184+'By group'!C$3*Population!$BO184)</f>
        <v>-6704.670529525315</v>
      </c>
      <c r="D184" s="4">
        <f>step*((-'By group'!D$4-'By group'!D$5-'By group'!D$22)*Population!D184+'By group'!D$3*Population!$BO184)</f>
        <v>-44002.20638947207</v>
      </c>
      <c r="E184" s="4">
        <f>step*((-'By group'!E$4-'By group'!E$5-'By group'!E$22)*Population!E184+'By group'!E$3*Population!$BO184)</f>
        <v>-70466.680226637705</v>
      </c>
      <c r="F184" s="4">
        <f>step*((-'By group'!F$4-'By group'!F$5-'By group'!F$22)*Population!F184+'By group'!F$3*Population!$BO184)</f>
        <v>-28599.77207348216</v>
      </c>
      <c r="G184" s="4">
        <f>step*((-'By group'!G$4-'By group'!G$5-'By group'!G$22)*Population!G184+'By group'!G$3*Population!$BO184)</f>
        <v>-6934.3732061423962</v>
      </c>
      <c r="H184" s="4">
        <f>step*((-'By group'!H$4-'By group'!H$5-'By group'!H$22)*Population!H184+'By group'!H$3*Population!$BO184)</f>
        <v>-6443.0285295660451</v>
      </c>
      <c r="I184" s="4">
        <f>step*((-'By group'!I$4-'By group'!I$5-'By group'!I$22)*Population!I184+'By group'!I$3*Population!$BO184)</f>
        <v>0</v>
      </c>
      <c r="J184" s="4">
        <f>step*((-'By group'!J$4-'By group'!J$5-'By group'!J$22)*Population!J184+'By group'!J$3*Population!$BO184)</f>
        <v>0</v>
      </c>
      <c r="K184" s="4">
        <f>step*((-'By group'!K$4-'By group'!K$5-'By group'!K$22)*Population!K184+'By group'!K$3*Population!$BO184)</f>
        <v>0</v>
      </c>
      <c r="L184" s="4">
        <f>step*((-'By group'!L$4-'By group'!L$5-'By group'!L$22)*Population!L184+'By group'!L$3*Population!$BO184)</f>
        <v>-3563.4443677950967</v>
      </c>
      <c r="M184" s="4">
        <f>step*((-'By group'!M$4-'By group'!M$5-'By group'!M$22)*Population!M184+'By group'!M$3*Population!$BO184)</f>
        <v>-2022.1674357091017</v>
      </c>
      <c r="N184" s="4">
        <f>step*((-'By group'!N$4-'By group'!N$5-'By group'!N$22)*Population!N184+'By group'!N$3*Population!$BO184)</f>
        <v>-1917.3183456625916</v>
      </c>
      <c r="O184" s="8">
        <f>step*((-'By group'!O$4-'By group'!O$5-'By group'!O$22)*Population!O184+'By group'!O$3*Population!$BO184)</f>
        <v>169261.33824526891</v>
      </c>
      <c r="P184" s="4">
        <f>step*((-'By group'!P$4-'By group'!P$5-'By group'!P$22)*Population!P184+'By group'!P$3*Population!$BO184)</f>
        <v>-3316.2048502972521</v>
      </c>
      <c r="Q184" s="4">
        <f>step*((-'By group'!Q$4-'By group'!Q$5-'By group'!Q$22)*Population!Q184+'By group'!Q$3*Population!$BO184)</f>
        <v>-21755.828311560414</v>
      </c>
      <c r="R184" s="4">
        <f>step*((-'By group'!R$4-'By group'!R$5-'By group'!R$22)*Population!R184+'By group'!R$3*Population!$BO184)</f>
        <v>-34822.267560395849</v>
      </c>
      <c r="S184" s="4">
        <f>step*((-'By group'!S$4-'By group'!S$5-'By group'!S$22)*Population!S184+'By group'!S$3*Population!$BO184)</f>
        <v>-14127.387367204276</v>
      </c>
      <c r="T184" s="4">
        <f>step*((-'By group'!T$4-'By group'!T$5-'By group'!T$22)*Population!T184+'By group'!T$3*Population!$BO184)</f>
        <v>-3424.3667620240708</v>
      </c>
      <c r="U184" s="4">
        <f>step*((-'By group'!U$4-'By group'!U$5-'By group'!U$22)*Population!U184+'By group'!U$3*Population!$BO184)</f>
        <v>-3180.0870300119532</v>
      </c>
      <c r="V184" s="4">
        <f>step*((-'By group'!V$4-'By group'!V$5-'By group'!V$22)*Population!V184+'By group'!V$3*Population!$BO184)</f>
        <v>0</v>
      </c>
      <c r="W184" s="4">
        <f>step*((-'By group'!W$4-'By group'!W$5-'By group'!W$22)*Population!W184+'By group'!W$3*Population!$BO184)</f>
        <v>0</v>
      </c>
      <c r="X184" s="4">
        <f>step*((-'By group'!X$4-'By group'!X$5-'By group'!X$22)*Population!X184+'By group'!X$3*Population!$BO184)</f>
        <v>0</v>
      </c>
      <c r="Y184" s="4">
        <f>step*((-'By group'!Y$4-'By group'!Y$5-'By group'!Y$22)*Population!Y184+'By group'!Y$3*Population!$BO184)</f>
        <v>-1758.7349448593345</v>
      </c>
      <c r="Z184" s="4">
        <f>step*((-'By group'!Z$4-'By group'!Z$5-'By group'!Z$22)*Population!Z184+'By group'!Z$3*Population!$BO184)</f>
        <v>-997.45082919314075</v>
      </c>
      <c r="AA184" s="4">
        <f>step*((-'By group'!AA$4-'By group'!AA$5-'By group'!AA$22)*Population!AA184+'By group'!AA$3*Population!$BO184)</f>
        <v>-945.06852121203792</v>
      </c>
      <c r="AB184" s="8">
        <f>step*((-'By group'!AB$4-'By group'!AB$5-'By group'!AB$22)*Population!AB184+'By group'!AB$3*Population!$BO184)</f>
        <v>-1601.2064264473415</v>
      </c>
      <c r="AC184" s="4">
        <f>step*((-'By group'!AC$4-'By group'!AC$5-'By group'!AC$22)*Population!AC184+'By group'!AC$3*Population!$BO184)</f>
        <v>-235.25561616276835</v>
      </c>
      <c r="AD184" s="4">
        <f>step*((-'By group'!AD$4-'By group'!AD$5-'By group'!AD$22)*Population!AD184+'By group'!AD$3*Population!$BO184)</f>
        <v>-1551.9014606421986</v>
      </c>
      <c r="AE184" s="4">
        <f>step*((-'By group'!AE$4-'By group'!AE$5-'By group'!AE$22)*Population!AE184+'By group'!AE$3*Population!$BO184)</f>
        <v>-2503.0231991151159</v>
      </c>
      <c r="AF184" s="4">
        <f>step*((-'By group'!AF$4-'By group'!AF$5-'By group'!AF$22)*Population!AF184+'By group'!AF$3*Population!$BO184)</f>
        <v>-1021.3639387624626</v>
      </c>
      <c r="AG184" s="4">
        <f>step*((-'By group'!AG$4-'By group'!AG$5-'By group'!AG$22)*Population!AG184+'By group'!AG$3*Population!$BO184)</f>
        <v>-248.60297986083285</v>
      </c>
      <c r="AH184" s="4">
        <f>step*((-'By group'!AH$4-'By group'!AH$5-'By group'!AH$22)*Population!AH184+'By group'!AH$3*Population!$BO184)</f>
        <v>-232.56256520796248</v>
      </c>
      <c r="AI184" s="4">
        <f>step*((-'By group'!AI$4-'By group'!AI$5-'By group'!AI$22)*Population!AI184+'By group'!AI$3*Population!$BO184)</f>
        <v>0</v>
      </c>
      <c r="AJ184" s="4">
        <f>step*((-'By group'!AJ$4-'By group'!AJ$5-'By group'!AJ$22)*Population!AJ184+'By group'!AJ$3*Population!$BO184)</f>
        <v>0</v>
      </c>
      <c r="AK184" s="4">
        <f>step*((-'By group'!AK$4-'By group'!AK$5-'By group'!AK$22)*Population!AK184+'By group'!AK$3*Population!$BO184)</f>
        <v>0</v>
      </c>
      <c r="AL184" s="4">
        <f>step*((-'By group'!AL$4-'By group'!AL$5-'By group'!AL$22)*Population!AL184+'By group'!AL$3*Population!$BO184)</f>
        <v>-128.69560178388312</v>
      </c>
      <c r="AM184" s="4">
        <f>step*((-'By group'!AM$4-'By group'!AM$5-'By group'!AM$22)*Population!AM184+'By group'!AM$3*Population!$BO184)</f>
        <v>-73.592104423613691</v>
      </c>
      <c r="AN184" s="4">
        <f>step*((-'By group'!AN$4-'By group'!AN$5-'By group'!AN$22)*Population!AN184+'By group'!AN$3*Population!$BO184)</f>
        <v>-70.402183185878414</v>
      </c>
      <c r="AO184" s="8">
        <f>step*((-'By group'!AO$4-'By group'!AO$5-'By group'!AO$22)*Population!AO184+'By group'!AO$3*Population!$BO184)</f>
        <v>22829.826499045252</v>
      </c>
      <c r="AP184" s="4">
        <f>step*((-'By group'!AP$4-'By group'!AP$5-'By group'!AP$22)*Population!AP184+'By group'!AP$3*Population!$BO184)</f>
        <v>-778.58843692209882</v>
      </c>
      <c r="AQ184" s="4">
        <f>step*((-'By group'!AQ$4-'By group'!AQ$5-'By group'!AQ$22)*Population!AQ184+'By group'!AQ$3*Population!$BO184)</f>
        <v>-5109.6522792013448</v>
      </c>
      <c r="AR184" s="4">
        <f>step*((-'By group'!AR$4-'By group'!AR$5-'By group'!AR$22)*Population!AR184+'By group'!AR$3*Population!$BO184)</f>
        <v>-8181.8463404624363</v>
      </c>
      <c r="AS184" s="4">
        <f>step*((-'By group'!AS$4-'By group'!AS$5-'By group'!AS$22)*Population!AS184+'By group'!AS$3*Population!$BO184)</f>
        <v>-3320.2267698319929</v>
      </c>
      <c r="AT184" s="4">
        <f>step*((-'By group'!AT$4-'By group'!AT$5-'By group'!AT$22)*Population!AT184+'By group'!AT$3*Population!$BO184)</f>
        <v>-804.90702044443867</v>
      </c>
      <c r="AU184" s="4">
        <f>step*((-'By group'!AU$4-'By group'!AU$5-'By group'!AU$22)*Population!AU184+'By group'!AU$3*Population!$BO184)</f>
        <v>-747.56003015905048</v>
      </c>
      <c r="AV184" s="4">
        <f>step*((-'By group'!AV$4-'By group'!AV$5-'By group'!AV$22)*Population!AV184+'By group'!AV$3*Population!$BO184)</f>
        <v>0</v>
      </c>
      <c r="AW184" s="4">
        <f>step*((-'By group'!AW$4-'By group'!AW$5-'By group'!AW$22)*Population!AW184+'By group'!AW$3*Population!$BO184)</f>
        <v>0</v>
      </c>
      <c r="AX184" s="4">
        <f>step*((-'By group'!AX$4-'By group'!AX$5-'By group'!AX$22)*Population!AX184+'By group'!AX$3*Population!$BO184)</f>
        <v>0</v>
      </c>
      <c r="AY184" s="4">
        <f>step*((-'By group'!AY$4-'By group'!AY$5-'By group'!AY$22)*Population!AY184+'By group'!AY$3*Population!$BO184)</f>
        <v>-413.44544459796833</v>
      </c>
      <c r="AZ184" s="4">
        <f>step*((-'By group'!AZ$4-'By group'!AZ$5-'By group'!AZ$22)*Population!AZ184+'By group'!AZ$3*Population!$BO184)</f>
        <v>-234.46779170221464</v>
      </c>
      <c r="BA184" s="4">
        <f>step*((-'By group'!BA$4-'By group'!BA$5-'By group'!BA$22)*Population!BA184+'By group'!BA$3*Population!$BO184)</f>
        <v>-222.03670101504338</v>
      </c>
      <c r="BB184" s="8">
        <f>step*((-'By group'!BB$4-'By group'!BB$5-'By group'!BB$22)*Population!BB184+'By group'!BB$3*Population!$BO184)</f>
        <v>7031.0743653575</v>
      </c>
      <c r="BC184" s="4">
        <f>step*((-'By group'!BC$4-'By group'!BC$5-'By group'!BC$22)*Population!BC184+'By group'!BC$3*Population!$BO184)</f>
        <v>-533.91894259852245</v>
      </c>
      <c r="BD184" s="4">
        <f>step*((-'By group'!BD$4-'By group'!BD$5-'By group'!BD$22)*Population!BD184+'By group'!BD$3*Population!$BO184)</f>
        <v>-2708.139284924498</v>
      </c>
      <c r="BE184" s="4">
        <f>step*((-'By group'!BE$4-'By group'!BE$5-'By group'!BE$22)*Population!BE184+'By group'!BE$3*Population!$BO184)</f>
        <v>-3768.2472985773138</v>
      </c>
      <c r="BF184" s="4">
        <f>step*((-'By group'!BF$4-'By group'!BF$5-'By group'!BF$22)*Population!BF184+'By group'!BF$3*Population!$BO184)</f>
        <v>-1398.2477979367434</v>
      </c>
      <c r="BG184" s="4">
        <f>step*((-'By group'!BG$4-'By group'!BG$5-'By group'!BG$22)*Population!BG184+'By group'!BG$3*Population!$BO184)</f>
        <v>-319.1329155944278</v>
      </c>
      <c r="BH184" s="4">
        <f>step*((-'By group'!BH$4-'By group'!BH$5-'By group'!BH$22)*Population!BH184+'By group'!BH$3*Population!$BO184)</f>
        <v>-274.42440201521612</v>
      </c>
      <c r="BI184" s="4">
        <f>step*((-'By group'!BI$4-'By group'!BI$5-'By group'!BI$22)*Population!BI184+'By group'!BI$3*Population!$BO184)</f>
        <v>0</v>
      </c>
      <c r="BJ184" s="4">
        <f>step*((-'By group'!BJ$4-'By group'!BJ$5-'By group'!BJ$22)*Population!BJ184+'By group'!BJ$3*Population!$BO184)</f>
        <v>0</v>
      </c>
      <c r="BK184" s="4">
        <f>step*((-'By group'!BK$4-'By group'!BK$5-'By group'!BK$22)*Population!BK184+'By group'!BK$3*Population!$BO184)</f>
        <v>0</v>
      </c>
      <c r="BL184" s="4">
        <f>step*((-'By group'!BL$4-'By group'!BL$5-'By group'!BL$22)*Population!BL184+'By group'!BL$3*Population!$BO184)</f>
        <v>-180.45492582866376</v>
      </c>
      <c r="BM184" s="4">
        <f>step*((-'By group'!BM$4-'By group'!BM$5-'By group'!BM$22)*Population!BM184+'By group'!BM$3*Population!$BO184)</f>
        <v>-91.893710297051129</v>
      </c>
      <c r="BN184" s="4">
        <f>step*((-'By group'!BN$4-'By group'!BN$5-'By group'!BN$22)*Population!BN184+'By group'!BN$3*Population!$BO184)</f>
        <v>-76.913072016248833</v>
      </c>
      <c r="BO184" s="71">
        <f>-step*SUM(SCR!B184:N184)*Population!B184</f>
        <v>-174796.40964763903</v>
      </c>
      <c r="BP184" s="4">
        <f>step*-SUM('By group'!C$11:C$21)*Population!C184</f>
        <v>-167616.76323813287</v>
      </c>
      <c r="BQ184" s="4">
        <f>step*-SUM('By group'!D$11:D$21)*Population!D184</f>
        <v>-122228.35108186687</v>
      </c>
      <c r="BR184" s="4">
        <f>step*-SUM('By group'!E$11:E$21)*Population!E184</f>
        <v>-50333.343019026936</v>
      </c>
      <c r="BS184" s="4">
        <f>step*-SUM('By group'!F$11:F$21)*Population!F184</f>
        <v>-15052.511617622191</v>
      </c>
      <c r="BT184" s="4">
        <f>step*-SUM('By group'!G$11:G$21)*Population!G184</f>
        <v>-7223.305423064995</v>
      </c>
      <c r="BU184" s="4">
        <f>step*-SUM('By group'!H$11:H$21)*Population!H184</f>
        <v>0</v>
      </c>
      <c r="BV184" s="4">
        <f>step*-SUM('By group'!I$11:I$21)*Population!I184</f>
        <v>0</v>
      </c>
      <c r="BW184" s="4">
        <f>step*-SUM('By group'!J$11:J$21)*Population!J184</f>
        <v>0</v>
      </c>
      <c r="BX184" s="4">
        <f>step*-SUM('By group'!K$11:K$21)*Population!K184</f>
        <v>0</v>
      </c>
      <c r="BY184" s="4">
        <f>step*-SUM('By group'!L$11:L$21)*Population!L184</f>
        <v>-2545.3174055679265</v>
      </c>
      <c r="BZ184" s="4">
        <f>step*-SUM('By group'!M$11:M$21)*Population!M184</f>
        <v>-1263.8546473181887</v>
      </c>
      <c r="CA184" s="4">
        <f>step*-SUM('By group'!N$11:N$21)*Population!N184</f>
        <v>0</v>
      </c>
      <c r="CB184" s="13">
        <f>-step*SUM(SCR!O184:AA184)*Population!O184</f>
        <v>-86466.972584126634</v>
      </c>
      <c r="CC184" s="4">
        <f>step*-SUM('By group'!P$11:P$21)*Population!P184</f>
        <v>-82905.121257431296</v>
      </c>
      <c r="CD184" s="4">
        <f>step*-SUM('By group'!Q$11:Q$21)*Population!Q184</f>
        <v>-60432.856421001154</v>
      </c>
      <c r="CE184" s="4">
        <f>step*-SUM('By group'!R$11:R$21)*Population!R184</f>
        <v>-24873.048257425602</v>
      </c>
      <c r="CF184" s="4">
        <f>step*-SUM('By group'!S$11:S$21)*Population!S184</f>
        <v>-7435.4670353706715</v>
      </c>
      <c r="CG184" s="4">
        <f>step*-SUM('By group'!T$11:T$21)*Population!T184</f>
        <v>-3567.0487104417402</v>
      </c>
      <c r="CH184" s="4">
        <f>step*-SUM('By group'!U$11:U$21)*Population!U184</f>
        <v>0</v>
      </c>
      <c r="CI184" s="4">
        <f>step*-SUM('By group'!V$11:V$21)*Population!V184</f>
        <v>0</v>
      </c>
      <c r="CJ184" s="4">
        <f>step*-SUM('By group'!W$11:W$21)*Population!W184</f>
        <v>0</v>
      </c>
      <c r="CK184" s="4">
        <f>step*-SUM('By group'!X$11:X$21)*Population!X184</f>
        <v>0</v>
      </c>
      <c r="CL184" s="4">
        <f>step*-SUM('By group'!Y$11:Y$21)*Population!Y184</f>
        <v>-1256.239246328096</v>
      </c>
      <c r="CM184" s="4">
        <f>step*-SUM('By group'!Z$11:Z$21)*Population!Z184</f>
        <v>-623.40676824571301</v>
      </c>
      <c r="CN184" s="4">
        <f>step*-SUM('By group'!AA$11:AA$21)*Population!AA184</f>
        <v>0</v>
      </c>
      <c r="CO184" s="13">
        <f>-step*SUM(SCR!AB184:AN184)*Population!AB184</f>
        <v>-6122.8654310330103</v>
      </c>
      <c r="CP184" s="4">
        <f>step*-SUM('By group'!AC$11:AC$21)*Population!AC184</f>
        <v>-5881.3904040692087</v>
      </c>
      <c r="CQ184" s="4">
        <f>step*-SUM('By group'!AD$11:AD$21)*Population!AD184</f>
        <v>-4310.8373906727738</v>
      </c>
      <c r="CR184" s="4">
        <f>step*-SUM('By group'!AE$11:AE$21)*Population!AE184</f>
        <v>-1787.873713653654</v>
      </c>
      <c r="CS184" s="4">
        <f>step*-SUM('By group'!AF$11:AF$21)*Population!AF184</f>
        <v>-537.55996776971722</v>
      </c>
      <c r="CT184" s="4">
        <f>step*-SUM('By group'!AG$11:AG$21)*Population!AG184</f>
        <v>-258.96143735503421</v>
      </c>
      <c r="CU184" s="4">
        <f>step*-SUM('By group'!AH$11:AH$21)*Population!AH184</f>
        <v>0</v>
      </c>
      <c r="CV184" s="4">
        <f>step*-SUM('By group'!AI$11:AI$21)*Population!AI184</f>
        <v>0</v>
      </c>
      <c r="CW184" s="4">
        <f>step*-SUM('By group'!AJ$11:AJ$21)*Population!AJ184</f>
        <v>0</v>
      </c>
      <c r="CX184" s="4">
        <f>step*-SUM('By group'!AK$11:AK$21)*Population!AK184</f>
        <v>0</v>
      </c>
      <c r="CY184" s="4">
        <f>step*-SUM('By group'!AL$11:AL$21)*Population!AL184</f>
        <v>-91.925429845630802</v>
      </c>
      <c r="CZ184" s="4">
        <f>step*-SUM('By group'!AM$11:AM$21)*Population!AM184</f>
        <v>-45.995065264758551</v>
      </c>
      <c r="DA184" s="4">
        <f>step*-SUM('By group'!AN$11:AN$21)*Population!AN184</f>
        <v>0</v>
      </c>
      <c r="DB184" s="13">
        <f>-step*SUM(SCR!AO184:BA184)*Population!AO184</f>
        <v>-20298.476591977651</v>
      </c>
      <c r="DC184" s="4">
        <f>step*-SUM('By group'!AP$11:AP$21)*Population!AP184</f>
        <v>-19464.710923052469</v>
      </c>
      <c r="DD184" s="4">
        <f>step*-SUM('By group'!AQ$11:AQ$21)*Population!AQ184</f>
        <v>-14193.47855333707</v>
      </c>
      <c r="DE184" s="4">
        <f>step*-SUM('By group'!AR$11:AR$21)*Population!AR184</f>
        <v>-5844.1759574731686</v>
      </c>
      <c r="DF184" s="4">
        <f>step*-SUM('By group'!AS$11:AS$21)*Population!AS184</f>
        <v>-1747.4877735957857</v>
      </c>
      <c r="DG184" s="4">
        <f>step*-SUM('By group'!AT$11:AT$21)*Population!AT184</f>
        <v>-838.44481296295692</v>
      </c>
      <c r="DH184" s="4">
        <f>step*-SUM('By group'!AU$11:AU$21)*Population!AU184</f>
        <v>0</v>
      </c>
      <c r="DI184" s="4">
        <f>step*-SUM('By group'!AV$11:AV$21)*Population!AV184</f>
        <v>0</v>
      </c>
      <c r="DJ184" s="4">
        <f>step*-SUM('By group'!AW$11:AW$21)*Population!AW184</f>
        <v>0</v>
      </c>
      <c r="DK184" s="4">
        <f>step*-SUM('By group'!AX$11:AX$21)*Population!AX184</f>
        <v>0</v>
      </c>
      <c r="DL184" s="4">
        <f>step*-SUM('By group'!AY$11:AY$21)*Population!AY184</f>
        <v>-295.31817471283449</v>
      </c>
      <c r="DM184" s="4">
        <f>step*-SUM('By group'!AZ$11:AZ$21)*Population!AZ184</f>
        <v>-146.54236981388416</v>
      </c>
      <c r="DN184" s="4">
        <f>step*-SUM('By group'!BA$11:BA$21)*Population!BA184</f>
        <v>0</v>
      </c>
      <c r="DO184" s="13">
        <f>-step*SUM(SCR!BB184:BN184)*Population!BB184</f>
        <v>-9446.1279225039361</v>
      </c>
      <c r="DP184" s="4">
        <f>step*-SUM('By group'!BC$11:BC$21)*Population!BC184</f>
        <v>-8898.6490433087074</v>
      </c>
      <c r="DQ184" s="4">
        <f>step*-SUM('By group'!BD$11:BD$21)*Population!BD184</f>
        <v>-6154.86201119204</v>
      </c>
      <c r="DR184" s="4">
        <f>step*-SUM('By group'!BE$11:BE$21)*Population!BE184</f>
        <v>-2355.154561610821</v>
      </c>
      <c r="DS184" s="4">
        <f>step*-SUM('By group'!BF$11:BF$21)*Population!BF184</f>
        <v>-665.83228473178269</v>
      </c>
      <c r="DT184" s="4">
        <f>step*-SUM('By group'!BG$11:BG$21)*Population!BG184</f>
        <v>-306.8585726869498</v>
      </c>
      <c r="DU184" s="4">
        <f>step*-SUM('By group'!BH$11:BH$21)*Population!BH184</f>
        <v>0</v>
      </c>
      <c r="DV184" s="4">
        <f>step*-SUM('By group'!BI$11:BI$21)*Population!BI184</f>
        <v>0</v>
      </c>
      <c r="DW184" s="4">
        <f>step*-SUM('By group'!BJ$11:BJ$21)*Population!BJ184</f>
        <v>0</v>
      </c>
      <c r="DX184" s="4">
        <f>step*-SUM('By group'!BK$11:BK$21)*Population!BK184</f>
        <v>0</v>
      </c>
      <c r="DY184" s="4">
        <f>step*-SUM('By group'!BL$11:BL$21)*Population!BL184</f>
        <v>-100.25273657147987</v>
      </c>
      <c r="DZ184" s="4">
        <f>step*-SUM('By group'!BM$11:BM$21)*Population!BM184</f>
        <v>-45.946855148525565</v>
      </c>
      <c r="EA184" s="4">
        <f>step*-SUM('By group'!BN$11:BN$21)*Population!BN184</f>
        <v>0</v>
      </c>
      <c r="EB184" s="52">
        <v>0</v>
      </c>
      <c r="EC184" s="4">
        <f t="shared" si="196"/>
        <v>174796.40964763903</v>
      </c>
      <c r="ED184" s="4">
        <f t="shared" si="196"/>
        <v>167616.76323813287</v>
      </c>
      <c r="EE184" s="4">
        <f t="shared" si="197"/>
        <v>122228.35108186687</v>
      </c>
      <c r="EF184" s="4">
        <f t="shared" si="198"/>
        <v>50333.343019026936</v>
      </c>
      <c r="EG184" s="4">
        <f t="shared" si="199"/>
        <v>15052.511617622191</v>
      </c>
      <c r="EH184" s="4">
        <f t="shared" si="199"/>
        <v>7223.305423064995</v>
      </c>
      <c r="EI184" s="4">
        <v>0</v>
      </c>
      <c r="EJ184" s="4">
        <f t="shared" si="200"/>
        <v>0</v>
      </c>
      <c r="EK184" s="4">
        <f t="shared" si="201"/>
        <v>0</v>
      </c>
      <c r="EL184" s="4">
        <f t="shared" si="202"/>
        <v>0</v>
      </c>
      <c r="EM184" s="4">
        <f t="shared" si="203"/>
        <v>2545.3174055679265</v>
      </c>
      <c r="EN184" s="4">
        <f t="shared" si="204"/>
        <v>1263.8546473181887</v>
      </c>
      <c r="EO184" s="52">
        <v>0</v>
      </c>
      <c r="EP184" s="4">
        <f t="shared" si="205"/>
        <v>86466.972584126634</v>
      </c>
      <c r="EQ184" s="4">
        <f t="shared" si="206"/>
        <v>82905.121257431296</v>
      </c>
      <c r="ER184" s="4">
        <f t="shared" si="207"/>
        <v>60432.856421001154</v>
      </c>
      <c r="ES184" s="4">
        <f t="shared" si="208"/>
        <v>24873.048257425602</v>
      </c>
      <c r="ET184" s="4">
        <f t="shared" si="209"/>
        <v>7435.4670353706715</v>
      </c>
      <c r="EU184" s="4">
        <f t="shared" si="210"/>
        <v>3567.0487104417402</v>
      </c>
      <c r="EV184" s="4">
        <v>0</v>
      </c>
      <c r="EW184" s="4">
        <f t="shared" si="211"/>
        <v>0</v>
      </c>
      <c r="EX184" s="4">
        <f t="shared" si="212"/>
        <v>0</v>
      </c>
      <c r="EY184" s="4">
        <f t="shared" si="213"/>
        <v>0</v>
      </c>
      <c r="EZ184" s="4">
        <f t="shared" si="214"/>
        <v>1256.239246328096</v>
      </c>
      <c r="FA184" s="4">
        <f t="shared" si="215"/>
        <v>623.40676824571301</v>
      </c>
      <c r="FB184" s="52">
        <v>0</v>
      </c>
      <c r="FC184" s="4">
        <f t="shared" si="216"/>
        <v>6122.8654310330103</v>
      </c>
      <c r="FD184" s="4">
        <f t="shared" si="217"/>
        <v>5881.3904040692087</v>
      </c>
      <c r="FE184" s="4">
        <f t="shared" si="218"/>
        <v>4310.8373906727738</v>
      </c>
      <c r="FF184" s="4">
        <f t="shared" si="219"/>
        <v>1787.873713653654</v>
      </c>
      <c r="FG184" s="4">
        <f t="shared" si="220"/>
        <v>537.55996776971722</v>
      </c>
      <c r="FH184" s="4">
        <f t="shared" si="221"/>
        <v>258.96143735503421</v>
      </c>
      <c r="FI184" s="4">
        <v>0</v>
      </c>
      <c r="FJ184" s="4">
        <f t="shared" si="222"/>
        <v>0</v>
      </c>
      <c r="FK184" s="4">
        <f t="shared" si="223"/>
        <v>0</v>
      </c>
      <c r="FL184" s="4">
        <f t="shared" si="224"/>
        <v>0</v>
      </c>
      <c r="FM184" s="4">
        <f t="shared" si="225"/>
        <v>91.925429845630802</v>
      </c>
      <c r="FN184" s="9">
        <f t="shared" si="226"/>
        <v>45.995065264758551</v>
      </c>
      <c r="FO184" s="4">
        <v>0</v>
      </c>
      <c r="FP184" s="4">
        <f t="shared" si="227"/>
        <v>20298.476591977651</v>
      </c>
      <c r="FQ184" s="4">
        <f t="shared" si="228"/>
        <v>19464.710923052469</v>
      </c>
      <c r="FR184" s="4">
        <f t="shared" si="229"/>
        <v>14193.47855333707</v>
      </c>
      <c r="FS184" s="4">
        <f t="shared" si="230"/>
        <v>5844.1759574731686</v>
      </c>
      <c r="FT184" s="4">
        <f t="shared" si="231"/>
        <v>1747.4877735957857</v>
      </c>
      <c r="FU184" s="4">
        <f t="shared" si="232"/>
        <v>838.44481296295692</v>
      </c>
      <c r="FV184" s="4">
        <v>0</v>
      </c>
      <c r="FW184" s="4">
        <f t="shared" si="233"/>
        <v>0</v>
      </c>
      <c r="FX184" s="4">
        <f t="shared" si="234"/>
        <v>0</v>
      </c>
      <c r="FY184" s="4">
        <f t="shared" si="235"/>
        <v>0</v>
      </c>
      <c r="FZ184" s="4">
        <f t="shared" si="236"/>
        <v>295.31817471283449</v>
      </c>
      <c r="GA184" s="4">
        <f t="shared" si="237"/>
        <v>146.54236981388416</v>
      </c>
      <c r="GB184" s="4">
        <v>0</v>
      </c>
      <c r="GC184" s="4">
        <f t="shared" si="238"/>
        <v>9446.1279225039361</v>
      </c>
      <c r="GD184" s="4">
        <f t="shared" si="179"/>
        <v>8898.6490433087074</v>
      </c>
      <c r="GE184" s="4">
        <f t="shared" si="180"/>
        <v>6154.86201119204</v>
      </c>
      <c r="GF184" s="4">
        <f t="shared" si="181"/>
        <v>2355.154561610821</v>
      </c>
      <c r="GG184" s="4">
        <f t="shared" si="182"/>
        <v>665.83228473178269</v>
      </c>
      <c r="GH184" s="4">
        <f t="shared" si="183"/>
        <v>306.8585726869498</v>
      </c>
      <c r="GI184" s="4">
        <v>0</v>
      </c>
      <c r="GJ184" s="4">
        <f t="shared" si="239"/>
        <v>0</v>
      </c>
      <c r="GK184" s="4">
        <f t="shared" si="240"/>
        <v>0</v>
      </c>
      <c r="GL184" s="4">
        <f t="shared" si="184"/>
        <v>0</v>
      </c>
      <c r="GM184" s="4">
        <f t="shared" si="185"/>
        <v>100.25273657147987</v>
      </c>
      <c r="GN184" s="4">
        <f t="shared" si="186"/>
        <v>45.946855148525565</v>
      </c>
      <c r="GO184" s="52">
        <v>0</v>
      </c>
      <c r="GP184" s="4">
        <f>step*(-'By group'!C$32*Population!C184+'By group'!I$33*Population!I184)</f>
        <v>0</v>
      </c>
      <c r="GQ184" s="4">
        <f>step*(-'By group'!D$32*Population!D184+'By group'!J$33*Population!J184)</f>
        <v>0</v>
      </c>
      <c r="GR184" s="4">
        <f>step*(-'By group'!E$32*Population!E184+'By group'!K$33*Population!K184)</f>
        <v>0</v>
      </c>
      <c r="GS184" s="4">
        <f>step*(-'By group'!F$32*Population!F184+'By group'!L$33*Population!L184)</f>
        <v>-6253.5971060271322</v>
      </c>
      <c r="GT184" s="4">
        <f>step*(-'By group'!G$32*Population!G184+'By group'!M$33*Population!M184)</f>
        <v>-812.73376095390472</v>
      </c>
      <c r="GU184" s="4">
        <f>step*(-'By group'!H$32*Population!H184+'By group'!N$33*Population!N184)</f>
        <v>-711.10830091058756</v>
      </c>
      <c r="GV184" s="46">
        <f t="shared" si="241"/>
        <v>0</v>
      </c>
      <c r="GW184" s="14">
        <f t="shared" si="242"/>
        <v>0</v>
      </c>
      <c r="GX184" s="4">
        <f t="shared" si="243"/>
        <v>0</v>
      </c>
      <c r="GY184" s="4">
        <f t="shared" si="244"/>
        <v>6253.5971060271322</v>
      </c>
      <c r="GZ184" s="4">
        <f t="shared" si="245"/>
        <v>812.73376095390472</v>
      </c>
      <c r="HA184" s="4">
        <f t="shared" si="246"/>
        <v>711.10830091058756</v>
      </c>
      <c r="HB184" s="8">
        <v>0</v>
      </c>
      <c r="HC184" s="4">
        <f>step*(-'By group'!P$32*Population!P184+'By group'!V$33*Population!V184)</f>
        <v>0</v>
      </c>
      <c r="HD184" s="4">
        <f>step*(-'By group'!Q$32*Population!Q184+'By group'!W$33*Population!W184)</f>
        <v>0</v>
      </c>
      <c r="HE184" s="4">
        <f>step*(-'By group'!R$32*Population!R184+'By group'!X$33*Population!X184)</f>
        <v>0</v>
      </c>
      <c r="HF184" s="4">
        <f>step*(-'By group'!S$32*Population!S184+'By group'!Y$33*Population!Y184)</f>
        <v>-3089.6138945212879</v>
      </c>
      <c r="HG184" s="4">
        <f>step*(-'By group'!T$32*Population!T184+'By group'!Z$33*Population!Z184)</f>
        <v>-401.70635796549163</v>
      </c>
      <c r="HH184" s="4">
        <f>step*(-'By group'!U$32*Population!U184+'By group'!AA$33*Population!AA184)</f>
        <v>-351.31417833275174</v>
      </c>
      <c r="HI184" s="14">
        <f t="shared" si="247"/>
        <v>0</v>
      </c>
      <c r="HJ184" s="46">
        <f t="shared" si="248"/>
        <v>0</v>
      </c>
      <c r="HK184" s="4">
        <f t="shared" si="249"/>
        <v>0</v>
      </c>
      <c r="HL184" s="4">
        <f t="shared" si="250"/>
        <v>3089.6138945212879</v>
      </c>
      <c r="HM184" s="4">
        <f t="shared" si="251"/>
        <v>401.70635796549163</v>
      </c>
      <c r="HN184" s="9">
        <f t="shared" si="252"/>
        <v>351.31417833275174</v>
      </c>
      <c r="HO184" s="4">
        <v>0</v>
      </c>
      <c r="HP184" s="4">
        <f>step*(-'By group'!AC$32*Population!AC184+'By group'!AI$33*Population!AI184)</f>
        <v>0</v>
      </c>
      <c r="HQ184" s="4">
        <f>step*(-'By group'!AD$32*Population!AD184+'By group'!AJ$33*Population!AJ184)</f>
        <v>0</v>
      </c>
      <c r="HR184" s="4">
        <f>step*(-'By group'!AE$32*Population!AE184+'By group'!AK$33*Population!AK184)</f>
        <v>0</v>
      </c>
      <c r="HS184" s="4">
        <f>step*(-'By group'!AF$32*Population!AF184+'By group'!AL$33*Population!AL184)</f>
        <v>-222.81726896204322</v>
      </c>
      <c r="HT184" s="4">
        <f>step*(-'By group'!AG$32*Population!AG184+'By group'!AM$33*Population!AM184)</f>
        <v>-28.794754838627568</v>
      </c>
      <c r="HU184" s="4">
        <f>step*(-'By group'!AH$32*Population!AH184+'By group'!AN$33*Population!AN184)</f>
        <v>-25.352838972447959</v>
      </c>
      <c r="HV184" s="14">
        <f t="shared" si="253"/>
        <v>0</v>
      </c>
      <c r="HW184" s="46">
        <f t="shared" si="254"/>
        <v>0</v>
      </c>
      <c r="HX184" s="4">
        <f t="shared" si="255"/>
        <v>0</v>
      </c>
      <c r="HY184" s="4">
        <f t="shared" si="256"/>
        <v>222.81726896204322</v>
      </c>
      <c r="HZ184" s="4">
        <f t="shared" si="257"/>
        <v>28.794754838627568</v>
      </c>
      <c r="IA184" s="4">
        <f t="shared" si="258"/>
        <v>25.352838972447959</v>
      </c>
      <c r="IB184" s="8">
        <v>0</v>
      </c>
      <c r="IC184" s="4">
        <f>step*(-'By group'!AP$32*Population!AP184+'By group'!AV$33*Population!AV184)</f>
        <v>0</v>
      </c>
      <c r="ID184" s="4">
        <f>step*(-'By group'!AQ$32*Population!AQ184+'By group'!AW$33*Population!AW184)</f>
        <v>0</v>
      </c>
      <c r="IE184" s="4">
        <f>step*(-'By group'!AR$32*Population!AR184+'By group'!AX$33*Population!AX184)</f>
        <v>0</v>
      </c>
      <c r="IF184" s="4">
        <f>step*(-'By group'!AS$32*Population!AS184+'By group'!AY$33*Population!AY184)</f>
        <v>-726.08479944147564</v>
      </c>
      <c r="IG184" s="4">
        <f>step*(-'By group'!AT$32*Population!AT184+'By group'!AZ$33*Population!AZ184)</f>
        <v>-94.417777685649313</v>
      </c>
      <c r="IH184" s="4">
        <f>step*(-'By group'!AU$32*Population!AU184+'By group'!BA$33*Population!BA184)</f>
        <v>-82.618351500728011</v>
      </c>
      <c r="II184" s="14">
        <f t="shared" si="187"/>
        <v>0</v>
      </c>
      <c r="IJ184" s="4">
        <f t="shared" si="188"/>
        <v>0</v>
      </c>
      <c r="IK184" s="4">
        <f t="shared" si="259"/>
        <v>0</v>
      </c>
      <c r="IL184" s="4">
        <f t="shared" si="260"/>
        <v>726.08479944147564</v>
      </c>
      <c r="IM184" s="4">
        <f t="shared" si="261"/>
        <v>94.417777685649313</v>
      </c>
      <c r="IN184" s="4">
        <f t="shared" si="262"/>
        <v>82.618351500728011</v>
      </c>
      <c r="IO184" s="8">
        <v>0</v>
      </c>
      <c r="IP184" s="4">
        <f>step*(-'By group'!BC$32*Population!BC184+'By group'!BI$33*Population!BI184)</f>
        <v>0</v>
      </c>
      <c r="IQ184" s="4">
        <f>step*(-'By group'!BD$32*Population!BD184+'By group'!BJ$33*Population!BJ184)</f>
        <v>0</v>
      </c>
      <c r="IR184" s="4">
        <f>step*(-'By group'!BE$32*Population!BE184+'By group'!BK$33*Population!BK184)</f>
        <v>0</v>
      </c>
      <c r="IS184" s="4">
        <f>step*(-'By group'!BF$32*Population!BF184+'By group'!BL$33*Population!BL184)</f>
        <v>-282.7897740801514</v>
      </c>
      <c r="IT184" s="4">
        <f>step*(-'By group'!BG$32*Population!BG184+'By group'!BM$33*Population!BM184)</f>
        <v>-38.398286963127177</v>
      </c>
      <c r="IU184" s="4">
        <f>step*(-'By group'!BH$32*Population!BH184+'By group'!BN$33*Population!BN184)</f>
        <v>-31.424398885483434</v>
      </c>
      <c r="IV184" s="14">
        <f t="shared" si="189"/>
        <v>0</v>
      </c>
      <c r="IW184" s="4">
        <f t="shared" si="190"/>
        <v>0</v>
      </c>
      <c r="IX184" s="4">
        <f t="shared" si="191"/>
        <v>0</v>
      </c>
      <c r="IY184" s="4">
        <f t="shared" si="192"/>
        <v>282.7897740801514</v>
      </c>
      <c r="IZ184" s="4">
        <f t="shared" si="193"/>
        <v>38.398286963127177</v>
      </c>
      <c r="JA184" s="4">
        <f t="shared" si="194"/>
        <v>31.424398885483434</v>
      </c>
      <c r="JB184" s="75">
        <f>step*(+prop_idu_male*'By group'!BB$9*Population!BB184-'By group'!B$8*Population!B184)</f>
        <v>-1223.0912234232005</v>
      </c>
      <c r="JC184" s="46">
        <f>step*(+prop_idu_male*'By group'!BC$9*Population!BC184-'By group'!C$8*Population!C184)</f>
        <v>-7.313000276709599</v>
      </c>
      <c r="JD184" s="46">
        <f>step*(+prop_idu_male*'By group'!BD$9*Population!BD184-'By group'!D$8*Population!D184)</f>
        <v>-21.491336451001196</v>
      </c>
      <c r="JE184" s="46">
        <f>step*(+prop_idu_male*'By group'!BE$9*Population!BE184-'By group'!E$8*Population!E184)</f>
        <v>-22.340486035580483</v>
      </c>
      <c r="JF184" s="46">
        <f>step*(+prop_idu_male*'By group'!BF$9*Population!BF184-'By group'!F$8*Population!F184)</f>
        <v>-6.7272570671329568</v>
      </c>
      <c r="JG184" s="46">
        <f>step*(+prop_idu_male*'By group'!BG$9*Population!BG184-'By group'!G$8*Population!G184)</f>
        <v>-1.2973689697232631</v>
      </c>
      <c r="JH184" s="46">
        <f>step*(+prop_idu_male*'By group'!BH$9*Population!BH184-'By group'!H$8*Population!H184)</f>
        <v>-1.1001186436574943</v>
      </c>
      <c r="JI184" s="46">
        <f>step*(+prop_idu_male*'By group'!BI$9*Population!BI184-'By group'!I$8*Population!I184)</f>
        <v>0</v>
      </c>
      <c r="JJ184" s="46">
        <f>step*(+prop_idu_male*'By group'!BJ$9*Population!BJ184-'By group'!J$8*Population!J184)</f>
        <v>0</v>
      </c>
      <c r="JK184" s="46">
        <f>step*(+prop_idu_male*'By group'!BK$9*Population!BK184-'By group'!K$8*Population!K184)</f>
        <v>0</v>
      </c>
      <c r="JL184" s="46">
        <f>step*(+prop_idu_male*'By group'!BL$9*Population!BL184-'By group'!L$8*Population!L184)</f>
        <v>-2.3047108377963745</v>
      </c>
      <c r="JM184" s="46">
        <f>step*(+prop_idu_male*'By group'!BM$9*Population!BM184-'By group'!M$8*Population!M184)</f>
        <v>-1.1535821949617273</v>
      </c>
      <c r="JN184" s="46">
        <f>step*(+prop_idu_male*'By group'!BN$9*Population!BN184-'By group'!N$8*Population!N184)</f>
        <v>-0.92885780014413422</v>
      </c>
      <c r="JO184" s="45">
        <f>step*(+(1-prop_idu_male)*'By group'!BB$9*Population!BB184-'By group'!O$8*Population!O184-'By group'!O$6*Population!O184+'By group'!AB$7*Population!AB184)</f>
        <v>-9156.2617950492295</v>
      </c>
      <c r="JP184" s="46">
        <f>step*(+(1-prop_idu_male)*'By group'!BC$9*Population!BC184-'By group'!P$8*Population!P184-'By group'!P$6*Population!P184+'By group'!AC$7*Population!AC184)</f>
        <v>-14.046356958628669</v>
      </c>
      <c r="JQ184" s="46">
        <f>step*(+(1-prop_idu_male)*'By group'!BD$9*Population!BD184-'By group'!Q$8*Population!Q184-'By group'!Q$6*Population!Q184+'By group'!AD$7*Population!AD184)</f>
        <v>-40.759041641330832</v>
      </c>
      <c r="JR184" s="46">
        <f>step*(+(1-prop_idu_male)*'By group'!BE$9*Population!BE184-'By group'!R$8*Population!R184-'By group'!R$6*Population!R184+'By group'!AE$7*Population!AE184)</f>
        <v>-41.652279691165006</v>
      </c>
      <c r="JS184" s="46">
        <f>step*(+(1-prop_idu_male)*'By group'!BF$9*Population!BF184-'By group'!S$8*Population!S184-'By group'!S$6*Population!S184+'By group'!AF$7*Population!AF184)</f>
        <v>-12.385385744134883</v>
      </c>
      <c r="JT184" s="46">
        <f>step*(+(1-prop_idu_male)*'By group'!BG$9*Population!BG184-'By group'!T$8*Population!T184-'By group'!T$6*Population!T184+'By group'!AG$7*Population!AG184)</f>
        <v>-2.3674307923456595</v>
      </c>
      <c r="JU184" s="46">
        <f>step*(+(1-prop_idu_male)*'By group'!BH$9*Population!BH184-'By group'!U$8*Population!U184-'By group'!U$6*Population!U184+'By group'!AH$7*Population!AH184)</f>
        <v>-1.9772417019132487</v>
      </c>
      <c r="JV184" s="46">
        <f>step*(+(1-prop_idu_male)*'By group'!BI$9*Population!BI184-'By group'!V$8*Population!V184-'By group'!V$6*Population!V184+'By group'!AI$7*Population!AI184)</f>
        <v>0</v>
      </c>
      <c r="JW184" s="46">
        <f>step*(+(1-prop_idu_male)*'By group'!BJ$9*Population!BJ184-'By group'!W$8*Population!W184-'By group'!W$6*Population!W184+'By group'!AJ$7*Population!AJ184)</f>
        <v>0</v>
      </c>
      <c r="JX184" s="46">
        <f>step*(+(1-prop_idu_male)*'By group'!BK$9*Population!BK184-'By group'!X$8*Population!X184-'By group'!X$6*Population!X184+'By group'!AK$7*Population!AK184)</f>
        <v>0</v>
      </c>
      <c r="JY184" s="46">
        <f>step*(+(1-prop_idu_male)*'By group'!BL$9*Population!BL184-'By group'!Y$8*Population!Y184-'By group'!Y$6*Population!Y184+'By group'!AL$7*Population!AL184)</f>
        <v>-4.1372515900722444</v>
      </c>
      <c r="JZ184" s="46">
        <f>step*(+(1-prop_idu_male)*'By group'!BM$9*Population!BM184-'By group'!Z$8*Population!Z184-'By group'!Z$6*Population!Z184+'By group'!AM$7*Population!AM184)</f>
        <v>-2.0365260013929469</v>
      </c>
      <c r="KA184" s="76">
        <f>step*(+(1-prop_idu_male)*'By group'!BN$9*Population!BN184-'By group'!AA$8*Population!AA184-'By group'!AA$6*Population!AA184+'By group'!AN$7*Population!AN184)</f>
        <v>-1.6090780830753475</v>
      </c>
      <c r="KB184" s="46">
        <f>step*(+'By group'!O$6*Population!O184-'By group'!AB$7*Population!AB184)</f>
        <v>7835.1224358205918</v>
      </c>
      <c r="KC184" s="46">
        <f>step*(+'By group'!P$6*Population!P184-'By group'!AC$7*Population!AC184)</f>
        <v>10.168060367056365</v>
      </c>
      <c r="KD184" s="46">
        <f>step*(+'By group'!Q$6*Population!Q184-'By group'!AD$7*Population!AD184)</f>
        <v>29.411053798473638</v>
      </c>
      <c r="KE184" s="46">
        <f>step*(+'By group'!R$6*Population!R184-'By group'!AE$7*Population!AE184)</f>
        <v>29.922301930935447</v>
      </c>
      <c r="KF184" s="46">
        <f>step*(+'By group'!S$6*Population!S184-'By group'!AF$7*Population!AF184)</f>
        <v>8.8674019118690808</v>
      </c>
      <c r="KG184" s="46">
        <f>step*(+'By group'!T$6*Population!T184-'By group'!AG$7*Population!AG184)</f>
        <v>1.6908440789797452</v>
      </c>
      <c r="KH184" s="46">
        <f>step*(+'By group'!U$6*Population!U184-'By group'!AH$7*Population!AH184)</f>
        <v>1.4061120603157726</v>
      </c>
      <c r="KI184" s="46">
        <f>step*(+'By group'!V$6*Population!V184-'By group'!AI$7*Population!AI184)</f>
        <v>0</v>
      </c>
      <c r="KJ184" s="46">
        <f>step*(+'By group'!W$6*Population!W184-'By group'!AJ$7*Population!AJ184)</f>
        <v>0</v>
      </c>
      <c r="KK184" s="46">
        <f>step*(+'By group'!X$6*Population!X184-'By group'!AK$7*Population!AK184)</f>
        <v>0</v>
      </c>
      <c r="KL184" s="46">
        <f>step*(+'By group'!Y$6*Population!Y184-'By group'!AL$7*Population!AL184)</f>
        <v>2.9411639856870355</v>
      </c>
      <c r="KM184" s="46">
        <f>step*(+'By group'!Z$6*Population!Z184-'By group'!AM$7*Population!AM184)</f>
        <v>1.4406873462363494</v>
      </c>
      <c r="KN184" s="46">
        <f>step*(+'By group'!AA$6*Population!AA184-'By group'!AN$7*Population!AN184)</f>
        <v>1.1317378778833194</v>
      </c>
      <c r="KO184" s="45">
        <v>0</v>
      </c>
      <c r="KP184" s="46">
        <v>0</v>
      </c>
      <c r="KQ184" s="46">
        <v>0</v>
      </c>
      <c r="KR184" s="46">
        <v>0</v>
      </c>
      <c r="KS184" s="46">
        <v>0</v>
      </c>
      <c r="KT184" s="46">
        <v>0</v>
      </c>
      <c r="KU184" s="46">
        <v>0</v>
      </c>
      <c r="KV184" s="46">
        <v>0</v>
      </c>
      <c r="KW184" s="46">
        <v>0</v>
      </c>
      <c r="KX184" s="46">
        <v>0</v>
      </c>
      <c r="KY184" s="46">
        <v>0</v>
      </c>
      <c r="KZ184" s="46">
        <v>0</v>
      </c>
      <c r="LA184" s="46">
        <v>0</v>
      </c>
      <c r="LB184" s="188">
        <f>step*(-'By group'!BB$9*Population!BB184+'By group'!B$8*Population!B184+'By group'!O$8*Population!O184)</f>
        <v>2544.2305826518377</v>
      </c>
      <c r="LC184" s="189">
        <f>step*(-'By group'!BC$9*Population!BC184+'By group'!C$8*Population!C184+'By group'!P$8*Population!P184)</f>
        <v>11.191296868281903</v>
      </c>
      <c r="LD184" s="189">
        <f>step*(-'By group'!BD$9*Population!BD184+'By group'!D$8*Population!D184+'By group'!Q$8*Population!Q184)</f>
        <v>32.839324293858382</v>
      </c>
      <c r="LE184" s="189">
        <f>step*(-'By group'!BE$9*Population!BE184+'By group'!E$8*Population!E184+'By group'!R$8*Population!R184)</f>
        <v>34.070463795810035</v>
      </c>
      <c r="LF184" s="189">
        <f>step*(-'By group'!BF$9*Population!BF184+'By group'!F$8*Population!F184+'By group'!S$8*Population!S184)</f>
        <v>10.245240899398757</v>
      </c>
      <c r="LG184" s="189">
        <f>step*(-'By group'!BG$9*Population!BG184+'By group'!G$8*Population!G184+'By group'!T$8*Population!T184)</f>
        <v>1.9739556830891773</v>
      </c>
      <c r="LH184" s="189">
        <f>step*(-'By group'!BH$9*Population!BH184+'By group'!H$8*Population!H184+'By group'!U$8*Population!U184)</f>
        <v>1.6712482852549702</v>
      </c>
      <c r="LI184" s="189">
        <f>step*(-'By group'!BI$9*Population!BI184+'By group'!I$8*Population!I184+'By group'!V$8*Population!V184)</f>
        <v>0</v>
      </c>
      <c r="LJ184" s="189">
        <f>step*(-'By group'!BJ$9*Population!BJ184+'By group'!J$8*Population!J184+'By group'!W$8*Population!W184)</f>
        <v>0</v>
      </c>
      <c r="LK184" s="189">
        <f>step*(-'By group'!BK$9*Population!BK184+'By group'!K$8*Population!K184+'By group'!X$8*Population!X184)</f>
        <v>0</v>
      </c>
      <c r="LL184" s="189">
        <f>step*(-'By group'!BL$9*Population!BL184+'By group'!L$8*Population!L184+'By group'!Y$8*Population!Y184)</f>
        <v>3.5007984421815825</v>
      </c>
      <c r="LM184" s="189">
        <f>step*(-'By group'!BM$9*Population!BM184+'By group'!M$8*Population!M184+'By group'!Z$8*Population!Z184)</f>
        <v>1.7494208501183248</v>
      </c>
      <c r="LN184" s="189">
        <f>step*(-'By group'!BN$9*Population!BN184+'By group'!N$8*Population!N184+'By group'!AA$8*Population!AA184)</f>
        <v>1.4061980053361625</v>
      </c>
    </row>
    <row r="185" spans="1:326" x14ac:dyDescent="0.25">
      <c r="A185">
        <f t="shared" si="263"/>
        <v>90.5</v>
      </c>
      <c r="B185" s="52">
        <f>step*((-'By group'!B$4-'By group'!B$5-'By group'!B$22)*Population!B185+'By group'!B$3*Population!$BO185)</f>
        <v>245034.22417117015</v>
      </c>
      <c r="C185" s="4">
        <f>step*((-'By group'!C$4-'By group'!C$5-'By group'!C$22)*Population!C185+'By group'!C$3*Population!$BO185)</f>
        <v>-6723.3770447134802</v>
      </c>
      <c r="D185" s="4">
        <f>step*((-'By group'!D$4-'By group'!D$5-'By group'!D$22)*Population!D185+'By group'!D$3*Population!$BO185)</f>
        <v>-44125.030688202933</v>
      </c>
      <c r="E185" s="4">
        <f>step*((-'By group'!E$4-'By group'!E$5-'By group'!E$22)*Population!E185+'By group'!E$3*Population!$BO185)</f>
        <v>-70663.518455661047</v>
      </c>
      <c r="F185" s="4">
        <f>step*((-'By group'!F$4-'By group'!F$5-'By group'!F$22)*Population!F185+'By group'!F$3*Population!$BO185)</f>
        <v>-28679.711716799542</v>
      </c>
      <c r="G185" s="4">
        <f>step*((-'By group'!G$4-'By group'!G$5-'By group'!G$22)*Population!G185+'By group'!G$3*Population!$BO185)</f>
        <v>-6953.7656521802764</v>
      </c>
      <c r="H185" s="4">
        <f>step*((-'By group'!H$4-'By group'!H$5-'By group'!H$22)*Population!H185+'By group'!H$3*Population!$BO185)</f>
        <v>-6461.0666751613926</v>
      </c>
      <c r="I185" s="4">
        <f>step*((-'By group'!I$4-'By group'!I$5-'By group'!I$22)*Population!I185+'By group'!I$3*Population!$BO185)</f>
        <v>0</v>
      </c>
      <c r="J185" s="4">
        <f>step*((-'By group'!J$4-'By group'!J$5-'By group'!J$22)*Population!J185+'By group'!J$3*Population!$BO185)</f>
        <v>0</v>
      </c>
      <c r="K185" s="4">
        <f>step*((-'By group'!K$4-'By group'!K$5-'By group'!K$22)*Population!K185+'By group'!K$3*Population!$BO185)</f>
        <v>0</v>
      </c>
      <c r="L185" s="4">
        <f>step*((-'By group'!L$4-'By group'!L$5-'By group'!L$22)*Population!L185+'By group'!L$3*Population!$BO185)</f>
        <v>-3573.4215113229388</v>
      </c>
      <c r="M185" s="4">
        <f>step*((-'By group'!M$4-'By group'!M$5-'By group'!M$22)*Population!M185+'By group'!M$3*Population!$BO185)</f>
        <v>-2027.8374758130678</v>
      </c>
      <c r="N185" s="4">
        <f>step*((-'By group'!N$4-'By group'!N$5-'By group'!N$22)*Population!N185+'By group'!N$3*Population!$BO185)</f>
        <v>-1922.7063414153654</v>
      </c>
      <c r="O185" s="8">
        <f>step*((-'By group'!O$4-'By group'!O$5-'By group'!O$22)*Population!O185+'By group'!O$3*Population!$BO185)</f>
        <v>169728.29113998334</v>
      </c>
      <c r="P185" s="4">
        <f>step*((-'By group'!P$4-'By group'!P$5-'By group'!P$22)*Population!P185+'By group'!P$3*Population!$BO185)</f>
        <v>-3325.4688550748306</v>
      </c>
      <c r="Q185" s="4">
        <f>step*((-'By group'!Q$4-'By group'!Q$5-'By group'!Q$22)*Population!Q185+'By group'!Q$3*Population!$BO185)</f>
        <v>-21816.639285050966</v>
      </c>
      <c r="R185" s="4">
        <f>step*((-'By group'!R$4-'By group'!R$5-'By group'!R$22)*Population!R185+'By group'!R$3*Population!$BO185)</f>
        <v>-34919.691925684245</v>
      </c>
      <c r="S185" s="4">
        <f>step*((-'By group'!S$4-'By group'!S$5-'By group'!S$22)*Population!S185+'By group'!S$3*Population!$BO185)</f>
        <v>-14166.944336375471</v>
      </c>
      <c r="T185" s="4">
        <f>step*((-'By group'!T$4-'By group'!T$5-'By group'!T$22)*Population!T185+'By group'!T$3*Population!$BO185)</f>
        <v>-3433.9614278193562</v>
      </c>
      <c r="U185" s="4">
        <f>step*((-'By group'!U$4-'By group'!U$5-'By group'!U$22)*Population!U185+'By group'!U$3*Population!$BO185)</f>
        <v>-3189.0096490166607</v>
      </c>
      <c r="V185" s="4">
        <f>step*((-'By group'!V$4-'By group'!V$5-'By group'!V$22)*Population!V185+'By group'!V$3*Population!$BO185)</f>
        <v>0</v>
      </c>
      <c r="W185" s="4">
        <f>step*((-'By group'!W$4-'By group'!W$5-'By group'!W$22)*Population!W185+'By group'!W$3*Population!$BO185)</f>
        <v>0</v>
      </c>
      <c r="X185" s="4">
        <f>step*((-'By group'!X$4-'By group'!X$5-'By group'!X$22)*Population!X185+'By group'!X$3*Population!$BO185)</f>
        <v>0</v>
      </c>
      <c r="Y185" s="4">
        <f>step*((-'By group'!Y$4-'By group'!Y$5-'By group'!Y$22)*Population!Y185+'By group'!Y$3*Population!$BO185)</f>
        <v>-1763.6701164813994</v>
      </c>
      <c r="Z185" s="4">
        <f>step*((-'By group'!Z$4-'By group'!Z$5-'By group'!Z$22)*Population!Z185+'By group'!Z$3*Population!$BO185)</f>
        <v>-1000.2549476614078</v>
      </c>
      <c r="AA185" s="4">
        <f>step*((-'By group'!AA$4-'By group'!AA$5-'By group'!AA$22)*Population!AA185+'By group'!AA$3*Population!$BO185)</f>
        <v>-947.73263920395641</v>
      </c>
      <c r="AB185" s="8">
        <f>step*((-'By group'!AB$4-'By group'!AB$5-'By group'!AB$22)*Population!AB185+'By group'!AB$3*Population!$BO185)</f>
        <v>-1605.6484495809511</v>
      </c>
      <c r="AC185" s="4">
        <f>step*((-'By group'!AC$4-'By group'!AC$5-'By group'!AC$22)*Population!AC185+'By group'!AC$3*Population!$BO185)</f>
        <v>-235.91111500949197</v>
      </c>
      <c r="AD185" s="4">
        <f>step*((-'By group'!AD$4-'By group'!AD$5-'By group'!AD$22)*Population!AD185+'By group'!AD$3*Population!$BO185)</f>
        <v>-1556.2270952319425</v>
      </c>
      <c r="AE185" s="4">
        <f>step*((-'By group'!AE$4-'By group'!AE$5-'By group'!AE$22)*Population!AE185+'By group'!AE$3*Population!$BO185)</f>
        <v>-2510.0039882920073</v>
      </c>
      <c r="AF185" s="4">
        <f>step*((-'By group'!AF$4-'By group'!AF$5-'By group'!AF$22)*Population!AF185+'By group'!AF$3*Population!$BO185)</f>
        <v>-1024.2139273760095</v>
      </c>
      <c r="AG185" s="4">
        <f>step*((-'By group'!AG$4-'By group'!AG$5-'By group'!AG$22)*Population!AG185+'By group'!AG$3*Population!$BO185)</f>
        <v>-249.29697341144146</v>
      </c>
      <c r="AH185" s="4">
        <f>step*((-'By group'!AH$4-'By group'!AH$5-'By group'!AH$22)*Population!AH185+'By group'!AH$3*Population!$BO185)</f>
        <v>-233.21238369522146</v>
      </c>
      <c r="AI185" s="4">
        <f>step*((-'By group'!AI$4-'By group'!AI$5-'By group'!AI$22)*Population!AI185+'By group'!AI$3*Population!$BO185)</f>
        <v>0</v>
      </c>
      <c r="AJ185" s="4">
        <f>step*((-'By group'!AJ$4-'By group'!AJ$5-'By group'!AJ$22)*Population!AJ185+'By group'!AJ$3*Population!$BO185)</f>
        <v>0</v>
      </c>
      <c r="AK185" s="4">
        <f>step*((-'By group'!AK$4-'By group'!AK$5-'By group'!AK$22)*Population!AK185+'By group'!AK$3*Population!$BO185)</f>
        <v>0</v>
      </c>
      <c r="AL185" s="4">
        <f>step*((-'By group'!AL$4-'By group'!AL$5-'By group'!AL$22)*Population!AL185+'By group'!AL$3*Population!$BO185)</f>
        <v>-129.05521987615828</v>
      </c>
      <c r="AM185" s="4">
        <f>step*((-'By group'!AM$4-'By group'!AM$5-'By group'!AM$22)*Population!AM185+'By group'!AM$3*Population!$BO185)</f>
        <v>-73.798000610983479</v>
      </c>
      <c r="AN185" s="4">
        <f>step*((-'By group'!AN$4-'By group'!AN$5-'By group'!AN$22)*Population!AN185+'By group'!AN$3*Population!$BO185)</f>
        <v>-70.599541784153502</v>
      </c>
      <c r="AO185" s="8">
        <f>step*((-'By group'!AO$4-'By group'!AO$5-'By group'!AO$22)*Population!AO185+'By group'!AO$3*Population!$BO185)</f>
        <v>22899.196355230466</v>
      </c>
      <c r="AP185" s="4">
        <f>step*((-'By group'!AP$4-'By group'!AP$5-'By group'!AP$22)*Population!AP185+'By group'!AP$3*Population!$BO185)</f>
        <v>-780.79552620222216</v>
      </c>
      <c r="AQ185" s="4">
        <f>step*((-'By group'!AQ$4-'By group'!AQ$5-'By group'!AQ$22)*Population!AQ185+'By group'!AQ$3*Population!$BO185)</f>
        <v>-5124.1944873476095</v>
      </c>
      <c r="AR185" s="4">
        <f>step*((-'By group'!AR$4-'By group'!AR$5-'By group'!AR$22)*Population!AR185+'By group'!AR$3*Population!$BO185)</f>
        <v>-8205.2902162186419</v>
      </c>
      <c r="AS185" s="4">
        <f>step*((-'By group'!AS$4-'By group'!AS$5-'By group'!AS$22)*Population!AS185+'By group'!AS$3*Population!$BO185)</f>
        <v>-3329.7983266067367</v>
      </c>
      <c r="AT185" s="4">
        <f>step*((-'By group'!AT$4-'By group'!AT$5-'By group'!AT$22)*Population!AT185+'By group'!AT$3*Population!$BO185)</f>
        <v>-807.23937944509646</v>
      </c>
      <c r="AU185" s="4">
        <f>step*((-'By group'!AU$4-'By group'!AU$5-'By group'!AU$22)*Population!AU185+'By group'!AU$3*Population!$BO185)</f>
        <v>-749.75063445439287</v>
      </c>
      <c r="AV185" s="4">
        <f>step*((-'By group'!AV$4-'By group'!AV$5-'By group'!AV$22)*Population!AV185+'By group'!AV$3*Population!$BO185)</f>
        <v>0</v>
      </c>
      <c r="AW185" s="4">
        <f>step*((-'By group'!AW$4-'By group'!AW$5-'By group'!AW$22)*Population!AW185+'By group'!AW$3*Population!$BO185)</f>
        <v>0</v>
      </c>
      <c r="AX185" s="4">
        <f>step*((-'By group'!AX$4-'By group'!AX$5-'By group'!AX$22)*Population!AX185+'By group'!AX$3*Population!$BO185)</f>
        <v>0</v>
      </c>
      <c r="AY185" s="4">
        <f>step*((-'By group'!AY$4-'By group'!AY$5-'By group'!AY$22)*Population!AY185+'By group'!AY$3*Population!$BO185)</f>
        <v>-414.65792720711539</v>
      </c>
      <c r="AZ185" s="4">
        <f>step*((-'By group'!AZ$4-'By group'!AZ$5-'By group'!AZ$22)*Population!AZ185+'By group'!AZ$3*Population!$BO185)</f>
        <v>-235.16585497280548</v>
      </c>
      <c r="BA185" s="4">
        <f>step*((-'By group'!BA$4-'By group'!BA$5-'By group'!BA$22)*Population!BA185+'By group'!BA$3*Population!$BO185)</f>
        <v>-222.71348294350241</v>
      </c>
      <c r="BB185" s="8">
        <f>step*((-'By group'!BB$4-'By group'!BB$5-'By group'!BB$22)*Population!BB185+'By group'!BB$3*Population!$BO185)</f>
        <v>7050.6235602220431</v>
      </c>
      <c r="BC185" s="4">
        <f>step*((-'By group'!BC$4-'By group'!BC$5-'By group'!BC$22)*Population!BC185+'By group'!BC$3*Population!$BO185)</f>
        <v>-535.40401660642181</v>
      </c>
      <c r="BD185" s="4">
        <f>step*((-'By group'!BD$4-'By group'!BD$5-'By group'!BD$22)*Population!BD185+'By group'!BD$3*Population!$BO185)</f>
        <v>-2715.6728627879611</v>
      </c>
      <c r="BE185" s="4">
        <f>step*((-'By group'!BE$4-'By group'!BE$5-'By group'!BE$22)*Population!BE185+'By group'!BE$3*Population!$BO185)</f>
        <v>-3778.7321969452687</v>
      </c>
      <c r="BF185" s="4">
        <f>step*((-'By group'!BF$4-'By group'!BF$5-'By group'!BF$22)*Population!BF185+'By group'!BF$3*Population!$BO185)</f>
        <v>-1402.1390865466672</v>
      </c>
      <c r="BG185" s="4">
        <f>step*((-'By group'!BG$4-'By group'!BG$5-'By group'!BG$22)*Population!BG185+'By group'!BG$3*Population!$BO185)</f>
        <v>-320.02119653872325</v>
      </c>
      <c r="BH185" s="4">
        <f>step*((-'By group'!BH$4-'By group'!BH$5-'By group'!BH$22)*Population!BH185+'By group'!BH$3*Population!$BO185)</f>
        <v>-275.1884927355951</v>
      </c>
      <c r="BI185" s="4">
        <f>step*((-'By group'!BI$4-'By group'!BI$5-'By group'!BI$22)*Population!BI185+'By group'!BI$3*Population!$BO185)</f>
        <v>0</v>
      </c>
      <c r="BJ185" s="4">
        <f>step*((-'By group'!BJ$4-'By group'!BJ$5-'By group'!BJ$22)*Population!BJ185+'By group'!BJ$3*Population!$BO185)</f>
        <v>0</v>
      </c>
      <c r="BK185" s="4">
        <f>step*((-'By group'!BK$4-'By group'!BK$5-'By group'!BK$22)*Population!BK185+'By group'!BK$3*Population!$BO185)</f>
        <v>0</v>
      </c>
      <c r="BL185" s="4">
        <f>step*((-'By group'!BL$4-'By group'!BL$5-'By group'!BL$22)*Population!BL185+'By group'!BL$3*Population!$BO185)</f>
        <v>-180.95738773966079</v>
      </c>
      <c r="BM185" s="4">
        <f>step*((-'By group'!BM$4-'By group'!BM$5-'By group'!BM$22)*Population!BM185+'By group'!BM$3*Population!$BO185)</f>
        <v>-92.149698190965992</v>
      </c>
      <c r="BN185" s="4">
        <f>step*((-'By group'!BN$4-'By group'!BN$5-'By group'!BN$22)*Population!BN185+'By group'!BN$3*Population!$BO185)</f>
        <v>-77.127475718904904</v>
      </c>
      <c r="BO185" s="71">
        <f>-step*SUM(SCR!B185:N185)*Population!B185</f>
        <v>-175284.03918037299</v>
      </c>
      <c r="BP185" s="4">
        <f>step*-SUM('By group'!C$11:C$21)*Population!C185</f>
        <v>-168084.42611783699</v>
      </c>
      <c r="BQ185" s="4">
        <f>step*-SUM('By group'!D$11:D$21)*Population!D185</f>
        <v>-122569.5296894526</v>
      </c>
      <c r="BR185" s="4">
        <f>step*-SUM('By group'!E$11:E$21)*Population!E185</f>
        <v>-50473.941754043604</v>
      </c>
      <c r="BS185" s="4">
        <f>step*-SUM('By group'!F$11:F$21)*Population!F185</f>
        <v>-15094.585114105023</v>
      </c>
      <c r="BT185" s="4">
        <f>step*-SUM('By group'!G$11:G$21)*Population!G185</f>
        <v>-7243.5058876877874</v>
      </c>
      <c r="BU185" s="4">
        <f>step*-SUM('By group'!H$11:H$21)*Population!H185</f>
        <v>0</v>
      </c>
      <c r="BV185" s="4">
        <f>step*-SUM('By group'!I$11:I$21)*Population!I185</f>
        <v>0</v>
      </c>
      <c r="BW185" s="4">
        <f>step*-SUM('By group'!J$11:J$21)*Population!J185</f>
        <v>0</v>
      </c>
      <c r="BX185" s="4">
        <f>step*-SUM('By group'!K$11:K$21)*Population!K185</f>
        <v>0</v>
      </c>
      <c r="BY185" s="4">
        <f>step*-SUM('By group'!L$11:L$21)*Population!L185</f>
        <v>-2552.4439366592419</v>
      </c>
      <c r="BZ185" s="4">
        <f>step*-SUM('By group'!M$11:M$21)*Population!M185</f>
        <v>-1267.3984223831676</v>
      </c>
      <c r="CA185" s="4">
        <f>step*-SUM('By group'!N$11:N$21)*Population!N185</f>
        <v>0</v>
      </c>
      <c r="CB185" s="13">
        <f>-step*SUM(SCR!O185:AA185)*Population!O185</f>
        <v>-86708.481631040457</v>
      </c>
      <c r="CC185" s="4">
        <f>step*-SUM('By group'!P$11:P$21)*Population!P185</f>
        <v>-83136.721376870759</v>
      </c>
      <c r="CD185" s="4">
        <f>step*-SUM('By group'!Q$11:Q$21)*Population!Q185</f>
        <v>-60601.775791808243</v>
      </c>
      <c r="CE185" s="4">
        <f>step*-SUM('By group'!R$11:R$21)*Population!R185</f>
        <v>-24942.63708977446</v>
      </c>
      <c r="CF185" s="4">
        <f>step*-SUM('By group'!S$11:S$21)*Population!S185</f>
        <v>-7456.2864928291956</v>
      </c>
      <c r="CG185" s="4">
        <f>step*-SUM('By group'!T$11:T$21)*Population!T185</f>
        <v>-3577.0431539784959</v>
      </c>
      <c r="CH185" s="4">
        <f>step*-SUM('By group'!U$11:U$21)*Population!U185</f>
        <v>0</v>
      </c>
      <c r="CI185" s="4">
        <f>step*-SUM('By group'!V$11:V$21)*Population!V185</f>
        <v>0</v>
      </c>
      <c r="CJ185" s="4">
        <f>step*-SUM('By group'!W$11:W$21)*Population!W185</f>
        <v>0</v>
      </c>
      <c r="CK185" s="4">
        <f>step*-SUM('By group'!X$11:X$21)*Population!X185</f>
        <v>0</v>
      </c>
      <c r="CL185" s="4">
        <f>step*-SUM('By group'!Y$11:Y$21)*Population!Y185</f>
        <v>-1259.7643689152853</v>
      </c>
      <c r="CM185" s="4">
        <f>step*-SUM('By group'!Z$11:Z$21)*Population!Z185</f>
        <v>-625.15934228837989</v>
      </c>
      <c r="CN185" s="4">
        <f>step*-SUM('By group'!AA$11:AA$21)*Population!AA185</f>
        <v>0</v>
      </c>
      <c r="CO185" s="13">
        <f>-step*SUM(SCR!AB185:AN185)*Population!AB185</f>
        <v>-6139.923954998123</v>
      </c>
      <c r="CP185" s="4">
        <f>step*-SUM('By group'!AC$11:AC$21)*Population!AC185</f>
        <v>-5897.7778752372988</v>
      </c>
      <c r="CQ185" s="4">
        <f>step*-SUM('By group'!AD$11:AD$21)*Population!AD185</f>
        <v>-4322.8530423109514</v>
      </c>
      <c r="CR185" s="4">
        <f>step*-SUM('By group'!AE$11:AE$21)*Population!AE185</f>
        <v>-1792.8599916371481</v>
      </c>
      <c r="CS185" s="4">
        <f>step*-SUM('By group'!AF$11:AF$21)*Population!AF185</f>
        <v>-539.0599617768471</v>
      </c>
      <c r="CT185" s="4">
        <f>step*-SUM('By group'!AG$11:AG$21)*Population!AG185</f>
        <v>-259.68434730358484</v>
      </c>
      <c r="CU185" s="4">
        <f>step*-SUM('By group'!AH$11:AH$21)*Population!AH185</f>
        <v>0</v>
      </c>
      <c r="CV185" s="4">
        <f>step*-SUM('By group'!AI$11:AI$21)*Population!AI185</f>
        <v>0</v>
      </c>
      <c r="CW185" s="4">
        <f>step*-SUM('By group'!AJ$11:AJ$21)*Population!AJ185</f>
        <v>0</v>
      </c>
      <c r="CX185" s="4">
        <f>step*-SUM('By group'!AK$11:AK$21)*Population!AK185</f>
        <v>0</v>
      </c>
      <c r="CY185" s="4">
        <f>step*-SUM('By group'!AL$11:AL$21)*Population!AL185</f>
        <v>-92.182299911541634</v>
      </c>
      <c r="CZ185" s="4">
        <f>step*-SUM('By group'!AM$11:AM$21)*Population!AM185</f>
        <v>-46.123750381864681</v>
      </c>
      <c r="DA185" s="4">
        <f>step*-SUM('By group'!AN$11:AN$21)*Population!AN185</f>
        <v>0</v>
      </c>
      <c r="DB185" s="13">
        <f>-step*SUM(SCR!AO185:BA185)*Population!AO185</f>
        <v>-20355.951596951087</v>
      </c>
      <c r="DC185" s="4">
        <f>step*-SUM('By group'!AP$11:AP$21)*Population!AP185</f>
        <v>-19519.888155055552</v>
      </c>
      <c r="DD185" s="4">
        <f>step*-SUM('By group'!AQ$11:AQ$21)*Population!AQ185</f>
        <v>-14233.873575965583</v>
      </c>
      <c r="DE185" s="4">
        <f>step*-SUM('By group'!AR$11:AR$21)*Population!AR185</f>
        <v>-5860.9215830133153</v>
      </c>
      <c r="DF185" s="4">
        <f>step*-SUM('By group'!AS$11:AS$21)*Population!AS185</f>
        <v>-1752.5254350561772</v>
      </c>
      <c r="DG185" s="4">
        <f>step*-SUM('By group'!AT$11:AT$21)*Population!AT185</f>
        <v>-840.87435358864207</v>
      </c>
      <c r="DH185" s="4">
        <f>step*-SUM('By group'!AU$11:AU$21)*Population!AU185</f>
        <v>0</v>
      </c>
      <c r="DI185" s="4">
        <f>step*-SUM('By group'!AV$11:AV$21)*Population!AV185</f>
        <v>0</v>
      </c>
      <c r="DJ185" s="4">
        <f>step*-SUM('By group'!AW$11:AW$21)*Population!AW185</f>
        <v>0</v>
      </c>
      <c r="DK185" s="4">
        <f>step*-SUM('By group'!AX$11:AX$21)*Population!AX185</f>
        <v>0</v>
      </c>
      <c r="DL185" s="4">
        <f>step*-SUM('By group'!AY$11:AY$21)*Population!AY185</f>
        <v>-296.18423371936814</v>
      </c>
      <c r="DM185" s="4">
        <f>step*-SUM('By group'!AZ$11:AZ$21)*Population!AZ185</f>
        <v>-146.97865935800343</v>
      </c>
      <c r="DN185" s="4">
        <f>step*-SUM('By group'!BA$11:BA$21)*Population!BA185</f>
        <v>0</v>
      </c>
      <c r="DO185" s="13">
        <f>-step*SUM(SCR!BB185:BN185)*Population!BB185</f>
        <v>-9472.4008986955159</v>
      </c>
      <c r="DP185" s="4">
        <f>step*-SUM('By group'!BC$11:BC$21)*Population!BC185</f>
        <v>-8923.4002767736965</v>
      </c>
      <c r="DQ185" s="4">
        <f>step*-SUM('By group'!BD$11:BD$21)*Population!BD185</f>
        <v>-6171.9837790635474</v>
      </c>
      <c r="DR185" s="4">
        <f>step*-SUM('By group'!BE$11:BE$21)*Population!BE185</f>
        <v>-2361.7076230907928</v>
      </c>
      <c r="DS185" s="4">
        <f>step*-SUM('By group'!BF$11:BF$21)*Population!BF185</f>
        <v>-667.68527930793687</v>
      </c>
      <c r="DT185" s="4">
        <f>step*-SUM('By group'!BG$11:BG$21)*Population!BG185</f>
        <v>-307.71268897954155</v>
      </c>
      <c r="DU185" s="4">
        <f>step*-SUM('By group'!BH$11:BH$21)*Population!BH185</f>
        <v>0</v>
      </c>
      <c r="DV185" s="4">
        <f>step*-SUM('By group'!BI$11:BI$21)*Population!BI185</f>
        <v>0</v>
      </c>
      <c r="DW185" s="4">
        <f>step*-SUM('By group'!BJ$11:BJ$21)*Population!BJ185</f>
        <v>0</v>
      </c>
      <c r="DX185" s="4">
        <f>step*-SUM('By group'!BK$11:BK$21)*Population!BK185</f>
        <v>0</v>
      </c>
      <c r="DY185" s="4">
        <f>step*-SUM('By group'!BL$11:BL$21)*Population!BL185</f>
        <v>-100.53188207758933</v>
      </c>
      <c r="DZ185" s="4">
        <f>step*-SUM('By group'!BM$11:BM$21)*Population!BM185</f>
        <v>-46.074849095482996</v>
      </c>
      <c r="EA185" s="4">
        <f>step*-SUM('By group'!BN$11:BN$21)*Population!BN185</f>
        <v>0</v>
      </c>
      <c r="EB185" s="52">
        <v>0</v>
      </c>
      <c r="EC185" s="4">
        <f t="shared" si="196"/>
        <v>175284.03918037299</v>
      </c>
      <c r="ED185" s="4">
        <f t="shared" si="196"/>
        <v>168084.42611783699</v>
      </c>
      <c r="EE185" s="4">
        <f t="shared" si="197"/>
        <v>122569.5296894526</v>
      </c>
      <c r="EF185" s="4">
        <f t="shared" si="198"/>
        <v>50473.941754043604</v>
      </c>
      <c r="EG185" s="4">
        <f t="shared" si="199"/>
        <v>15094.585114105023</v>
      </c>
      <c r="EH185" s="4">
        <f t="shared" si="199"/>
        <v>7243.5058876877874</v>
      </c>
      <c r="EI185" s="4">
        <v>0</v>
      </c>
      <c r="EJ185" s="4">
        <f t="shared" si="200"/>
        <v>0</v>
      </c>
      <c r="EK185" s="4">
        <f t="shared" si="201"/>
        <v>0</v>
      </c>
      <c r="EL185" s="4">
        <f t="shared" si="202"/>
        <v>0</v>
      </c>
      <c r="EM185" s="4">
        <f t="shared" si="203"/>
        <v>2552.4439366592419</v>
      </c>
      <c r="EN185" s="4">
        <f t="shared" si="204"/>
        <v>1267.3984223831676</v>
      </c>
      <c r="EO185" s="52">
        <v>0</v>
      </c>
      <c r="EP185" s="4">
        <f t="shared" si="205"/>
        <v>86708.481631040457</v>
      </c>
      <c r="EQ185" s="4">
        <f t="shared" si="206"/>
        <v>83136.721376870759</v>
      </c>
      <c r="ER185" s="4">
        <f t="shared" si="207"/>
        <v>60601.775791808243</v>
      </c>
      <c r="ES185" s="4">
        <f t="shared" si="208"/>
        <v>24942.63708977446</v>
      </c>
      <c r="ET185" s="4">
        <f t="shared" si="209"/>
        <v>7456.2864928291956</v>
      </c>
      <c r="EU185" s="4">
        <f t="shared" si="210"/>
        <v>3577.0431539784959</v>
      </c>
      <c r="EV185" s="4">
        <v>0</v>
      </c>
      <c r="EW185" s="4">
        <f t="shared" si="211"/>
        <v>0</v>
      </c>
      <c r="EX185" s="4">
        <f t="shared" si="212"/>
        <v>0</v>
      </c>
      <c r="EY185" s="4">
        <f t="shared" si="213"/>
        <v>0</v>
      </c>
      <c r="EZ185" s="4">
        <f t="shared" si="214"/>
        <v>1259.7643689152853</v>
      </c>
      <c r="FA185" s="4">
        <f t="shared" si="215"/>
        <v>625.15934228837989</v>
      </c>
      <c r="FB185" s="52">
        <v>0</v>
      </c>
      <c r="FC185" s="4">
        <f t="shared" si="216"/>
        <v>6139.923954998123</v>
      </c>
      <c r="FD185" s="4">
        <f t="shared" si="217"/>
        <v>5897.7778752372988</v>
      </c>
      <c r="FE185" s="4">
        <f t="shared" si="218"/>
        <v>4322.8530423109514</v>
      </c>
      <c r="FF185" s="4">
        <f t="shared" si="219"/>
        <v>1792.8599916371481</v>
      </c>
      <c r="FG185" s="4">
        <f t="shared" si="220"/>
        <v>539.0599617768471</v>
      </c>
      <c r="FH185" s="4">
        <f t="shared" si="221"/>
        <v>259.68434730358484</v>
      </c>
      <c r="FI185" s="4">
        <v>0</v>
      </c>
      <c r="FJ185" s="4">
        <f t="shared" si="222"/>
        <v>0</v>
      </c>
      <c r="FK185" s="4">
        <f t="shared" si="223"/>
        <v>0</v>
      </c>
      <c r="FL185" s="4">
        <f t="shared" si="224"/>
        <v>0</v>
      </c>
      <c r="FM185" s="4">
        <f t="shared" si="225"/>
        <v>92.182299911541634</v>
      </c>
      <c r="FN185" s="9">
        <f t="shared" si="226"/>
        <v>46.123750381864681</v>
      </c>
      <c r="FO185" s="4">
        <v>0</v>
      </c>
      <c r="FP185" s="4">
        <f t="shared" si="227"/>
        <v>20355.951596951087</v>
      </c>
      <c r="FQ185" s="4">
        <f t="shared" si="228"/>
        <v>19519.888155055552</v>
      </c>
      <c r="FR185" s="4">
        <f t="shared" si="229"/>
        <v>14233.873575965583</v>
      </c>
      <c r="FS185" s="4">
        <f t="shared" si="230"/>
        <v>5860.9215830133153</v>
      </c>
      <c r="FT185" s="4">
        <f t="shared" si="231"/>
        <v>1752.5254350561772</v>
      </c>
      <c r="FU185" s="4">
        <f t="shared" si="232"/>
        <v>840.87435358864207</v>
      </c>
      <c r="FV185" s="4">
        <v>0</v>
      </c>
      <c r="FW185" s="4">
        <f t="shared" si="233"/>
        <v>0</v>
      </c>
      <c r="FX185" s="4">
        <f t="shared" si="234"/>
        <v>0</v>
      </c>
      <c r="FY185" s="4">
        <f t="shared" si="235"/>
        <v>0</v>
      </c>
      <c r="FZ185" s="4">
        <f t="shared" si="236"/>
        <v>296.18423371936814</v>
      </c>
      <c r="GA185" s="4">
        <f t="shared" si="237"/>
        <v>146.97865935800343</v>
      </c>
      <c r="GB185" s="4">
        <v>0</v>
      </c>
      <c r="GC185" s="4">
        <f t="shared" si="238"/>
        <v>9472.4008986955159</v>
      </c>
      <c r="GD185" s="4">
        <f t="shared" si="179"/>
        <v>8923.4002767736965</v>
      </c>
      <c r="GE185" s="4">
        <f t="shared" si="180"/>
        <v>6171.9837790635474</v>
      </c>
      <c r="GF185" s="4">
        <f t="shared" si="181"/>
        <v>2361.7076230907928</v>
      </c>
      <c r="GG185" s="4">
        <f t="shared" si="182"/>
        <v>667.68527930793687</v>
      </c>
      <c r="GH185" s="4">
        <f t="shared" si="183"/>
        <v>307.71268897954155</v>
      </c>
      <c r="GI185" s="4">
        <v>0</v>
      </c>
      <c r="GJ185" s="4">
        <f t="shared" si="239"/>
        <v>0</v>
      </c>
      <c r="GK185" s="4">
        <f t="shared" si="240"/>
        <v>0</v>
      </c>
      <c r="GL185" s="4">
        <f t="shared" si="184"/>
        <v>0</v>
      </c>
      <c r="GM185" s="4">
        <f t="shared" si="185"/>
        <v>100.53188207758933</v>
      </c>
      <c r="GN185" s="4">
        <f t="shared" si="186"/>
        <v>46.074849095482996</v>
      </c>
      <c r="GO185" s="52">
        <v>0</v>
      </c>
      <c r="GP185" s="4">
        <f>step*(-'By group'!C$32*Population!C185+'By group'!I$33*Population!I185)</f>
        <v>0</v>
      </c>
      <c r="GQ185" s="4">
        <f>step*(-'By group'!D$32*Population!D185+'By group'!J$33*Population!J185)</f>
        <v>0</v>
      </c>
      <c r="GR185" s="4">
        <f>step*(-'By group'!E$32*Population!E185+'By group'!K$33*Population!K185)</f>
        <v>0</v>
      </c>
      <c r="GS185" s="4">
        <f>step*(-'By group'!F$32*Population!F185+'By group'!L$33*Population!L185)</f>
        <v>-6271.0705887228905</v>
      </c>
      <c r="GT185" s="4">
        <f>step*(-'By group'!G$32*Population!G185+'By group'!M$33*Population!M185)</f>
        <v>-815.00196634597387</v>
      </c>
      <c r="GU185" s="4">
        <f>step*(-'By group'!H$32*Population!H185+'By group'!N$33*Population!N185)</f>
        <v>-713.09383098867204</v>
      </c>
      <c r="GV185" s="46">
        <f t="shared" si="241"/>
        <v>0</v>
      </c>
      <c r="GW185" s="14">
        <f t="shared" si="242"/>
        <v>0</v>
      </c>
      <c r="GX185" s="4">
        <f t="shared" si="243"/>
        <v>0</v>
      </c>
      <c r="GY185" s="4">
        <f t="shared" si="244"/>
        <v>6271.0705887228905</v>
      </c>
      <c r="GZ185" s="4">
        <f t="shared" si="245"/>
        <v>815.00196634597387</v>
      </c>
      <c r="HA185" s="4">
        <f t="shared" si="246"/>
        <v>713.09383098867204</v>
      </c>
      <c r="HB185" s="8">
        <v>0</v>
      </c>
      <c r="HC185" s="4">
        <f>step*(-'By group'!P$32*Population!P185+'By group'!V$33*Population!V185)</f>
        <v>0</v>
      </c>
      <c r="HD185" s="4">
        <f>step*(-'By group'!Q$32*Population!Q185+'By group'!W$33*Population!W185)</f>
        <v>0</v>
      </c>
      <c r="HE185" s="4">
        <f>step*(-'By group'!R$32*Population!R185+'By group'!X$33*Population!X185)</f>
        <v>0</v>
      </c>
      <c r="HF185" s="4">
        <f>step*(-'By group'!S$32*Population!S185+'By group'!Y$33*Population!Y185)</f>
        <v>-3098.261061956955</v>
      </c>
      <c r="HG185" s="4">
        <f>step*(-'By group'!T$32*Population!T185+'By group'!Z$33*Population!Z185)</f>
        <v>-402.82895965150925</v>
      </c>
      <c r="HH185" s="4">
        <f>step*(-'By group'!U$32*Population!U185+'By group'!AA$33*Population!AA185)</f>
        <v>-352.29660767042401</v>
      </c>
      <c r="HI185" s="14">
        <f t="shared" si="247"/>
        <v>0</v>
      </c>
      <c r="HJ185" s="46">
        <f t="shared" si="248"/>
        <v>0</v>
      </c>
      <c r="HK185" s="4">
        <f t="shared" si="249"/>
        <v>0</v>
      </c>
      <c r="HL185" s="4">
        <f t="shared" si="250"/>
        <v>3098.261061956955</v>
      </c>
      <c r="HM185" s="4">
        <f t="shared" si="251"/>
        <v>402.82895965150925</v>
      </c>
      <c r="HN185" s="9">
        <f t="shared" si="252"/>
        <v>352.29660767042401</v>
      </c>
      <c r="HO185" s="4">
        <v>0</v>
      </c>
      <c r="HP185" s="4">
        <f>step*(-'By group'!AC$32*Population!AC185+'By group'!AI$33*Population!AI185)</f>
        <v>0</v>
      </c>
      <c r="HQ185" s="4">
        <f>step*(-'By group'!AD$32*Population!AD185+'By group'!AJ$33*Population!AJ185)</f>
        <v>0</v>
      </c>
      <c r="HR185" s="4">
        <f>step*(-'By group'!AE$32*Population!AE185+'By group'!AK$33*Population!AK185)</f>
        <v>0</v>
      </c>
      <c r="HS185" s="4">
        <f>step*(-'By group'!AF$32*Population!AF185+'By group'!AL$33*Population!AL185)</f>
        <v>-223.43883093265273</v>
      </c>
      <c r="HT185" s="4">
        <f>step*(-'By group'!AG$32*Population!AG185+'By group'!AM$33*Population!AM185)</f>
        <v>-28.874994269784629</v>
      </c>
      <c r="HU185" s="4">
        <f>step*(-'By group'!AH$32*Population!AH185+'By group'!AN$33*Population!AN185)</f>
        <v>-25.423509760964642</v>
      </c>
      <c r="HV185" s="14">
        <f t="shared" si="253"/>
        <v>0</v>
      </c>
      <c r="HW185" s="46">
        <f t="shared" si="254"/>
        <v>0</v>
      </c>
      <c r="HX185" s="4">
        <f t="shared" si="255"/>
        <v>0</v>
      </c>
      <c r="HY185" s="4">
        <f t="shared" si="256"/>
        <v>223.43883093265273</v>
      </c>
      <c r="HZ185" s="4">
        <f t="shared" si="257"/>
        <v>28.874994269784629</v>
      </c>
      <c r="IA185" s="4">
        <f t="shared" si="258"/>
        <v>25.423509760964642</v>
      </c>
      <c r="IB185" s="8">
        <v>0</v>
      </c>
      <c r="IC185" s="4">
        <f>step*(-'By group'!AP$32*Population!AP185+'By group'!AV$33*Population!AV185)</f>
        <v>0</v>
      </c>
      <c r="ID185" s="4">
        <f>step*(-'By group'!AQ$32*Population!AQ185+'By group'!AW$33*Population!AW185)</f>
        <v>0</v>
      </c>
      <c r="IE185" s="4">
        <f>step*(-'By group'!AR$32*Population!AR185+'By group'!AX$33*Population!AX185)</f>
        <v>0</v>
      </c>
      <c r="IF185" s="4">
        <f>step*(-'By group'!AS$32*Population!AS185+'By group'!AY$33*Population!AY185)</f>
        <v>-728.17060066840452</v>
      </c>
      <c r="IG185" s="4">
        <f>step*(-'By group'!AT$32*Population!AT185+'By group'!AZ$33*Population!AZ185)</f>
        <v>-94.685541038726711</v>
      </c>
      <c r="IH185" s="4">
        <f>step*(-'By group'!AU$32*Population!AU185+'By group'!BA$33*Population!BA185)</f>
        <v>-82.853572558397715</v>
      </c>
      <c r="II185" s="14">
        <f t="shared" si="187"/>
        <v>0</v>
      </c>
      <c r="IJ185" s="4">
        <f t="shared" si="188"/>
        <v>0</v>
      </c>
      <c r="IK185" s="4">
        <f t="shared" si="259"/>
        <v>0</v>
      </c>
      <c r="IL185" s="4">
        <f t="shared" si="260"/>
        <v>728.17060066840452</v>
      </c>
      <c r="IM185" s="4">
        <f t="shared" si="261"/>
        <v>94.685541038726711</v>
      </c>
      <c r="IN185" s="4">
        <f t="shared" si="262"/>
        <v>82.853572558397715</v>
      </c>
      <c r="IO185" s="8">
        <v>0</v>
      </c>
      <c r="IP185" s="4">
        <f>step*(-'By group'!BC$32*Population!BC185+'By group'!BI$33*Population!BI185)</f>
        <v>0</v>
      </c>
      <c r="IQ185" s="4">
        <f>step*(-'By group'!BD$32*Population!BD185+'By group'!BJ$33*Population!BJ185)</f>
        <v>0</v>
      </c>
      <c r="IR185" s="4">
        <f>step*(-'By group'!BE$32*Population!BE185+'By group'!BK$33*Population!BK185)</f>
        <v>0</v>
      </c>
      <c r="IS185" s="4">
        <f>step*(-'By group'!BF$32*Population!BF185+'By group'!BL$33*Population!BL185)</f>
        <v>-283.57669861517377</v>
      </c>
      <c r="IT185" s="4">
        <f>step*(-'By group'!BG$32*Population!BG185+'By group'!BM$33*Population!BM185)</f>
        <v>-38.505113248166822</v>
      </c>
      <c r="IU185" s="4">
        <f>step*(-'By group'!BH$32*Population!BH185+'By group'!BN$33*Population!BN185)</f>
        <v>-31.511840388481293</v>
      </c>
      <c r="IV185" s="14">
        <f t="shared" si="189"/>
        <v>0</v>
      </c>
      <c r="IW185" s="4">
        <f t="shared" si="190"/>
        <v>0</v>
      </c>
      <c r="IX185" s="4">
        <f t="shared" si="191"/>
        <v>0</v>
      </c>
      <c r="IY185" s="4">
        <f t="shared" si="192"/>
        <v>283.57669861517377</v>
      </c>
      <c r="IZ185" s="4">
        <f t="shared" si="193"/>
        <v>38.505113248166822</v>
      </c>
      <c r="JA185" s="4">
        <f t="shared" si="194"/>
        <v>31.511840388481293</v>
      </c>
      <c r="JB185" s="75">
        <f>step*(+prop_idu_male*'By group'!BB$9*Population!BB185-'By group'!B$8*Population!B185)</f>
        <v>-1226.4925058390331</v>
      </c>
      <c r="JC185" s="46">
        <f>step*(+prop_idu_male*'By group'!BC$9*Population!BC185-'By group'!C$8*Population!C185)</f>
        <v>-7.3334132726790067</v>
      </c>
      <c r="JD185" s="46">
        <f>step*(+prop_idu_male*'By group'!BD$9*Population!BD185-'By group'!D$8*Population!D185)</f>
        <v>-21.551353723940018</v>
      </c>
      <c r="JE185" s="46">
        <f>step*(+prop_idu_male*'By group'!BE$9*Population!BE185-'By group'!E$8*Population!E185)</f>
        <v>-22.402921729312851</v>
      </c>
      <c r="JF185" s="46">
        <f>step*(+prop_idu_male*'By group'!BF$9*Population!BF185-'By group'!F$8*Population!F185)</f>
        <v>-6.7460702218829871</v>
      </c>
      <c r="JG185" s="46">
        <f>step*(+prop_idu_male*'By group'!BG$9*Population!BG185-'By group'!G$8*Population!G185)</f>
        <v>-1.3009990868273777</v>
      </c>
      <c r="JH185" s="46">
        <f>step*(+prop_idu_male*'By group'!BH$9*Population!BH185-'By group'!H$8*Population!H185)</f>
        <v>-1.1032003449461492</v>
      </c>
      <c r="JI185" s="46">
        <f>step*(+prop_idu_male*'By group'!BI$9*Population!BI185-'By group'!I$8*Population!I185)</f>
        <v>0</v>
      </c>
      <c r="JJ185" s="46">
        <f>step*(+prop_idu_male*'By group'!BJ$9*Population!BJ185-'By group'!J$8*Population!J185)</f>
        <v>0</v>
      </c>
      <c r="JK185" s="46">
        <f>step*(+prop_idu_male*'By group'!BK$9*Population!BK185-'By group'!K$8*Population!K185)</f>
        <v>0</v>
      </c>
      <c r="JL185" s="46">
        <f>step*(+prop_idu_male*'By group'!BL$9*Population!BL185-'By group'!L$8*Population!L185)</f>
        <v>-2.3111674196730276</v>
      </c>
      <c r="JM185" s="46">
        <f>step*(+prop_idu_male*'By group'!BM$9*Population!BM185-'By group'!M$8*Population!M185)</f>
        <v>-1.1568187845540083</v>
      </c>
      <c r="JN185" s="46">
        <f>step*(+prop_idu_male*'By group'!BN$9*Population!BN185-'By group'!N$8*Population!N185)</f>
        <v>-0.93146986177966451</v>
      </c>
      <c r="JO185" s="45">
        <f>step*(+(1-prop_idu_male)*'By group'!BB$9*Population!BB185-'By group'!O$8*Population!O185-'By group'!O$6*Population!O185+'By group'!AB$7*Population!AB185)</f>
        <v>-9181.7536296457474</v>
      </c>
      <c r="JP185" s="46">
        <f>step*(+(1-prop_idu_male)*'By group'!BC$9*Population!BC185-'By group'!P$8*Population!P185-'By group'!P$6*Population!P185+'By group'!AC$7*Population!AC185)</f>
        <v>-14.085705785508305</v>
      </c>
      <c r="JQ185" s="46">
        <f>step*(+(1-prop_idu_male)*'By group'!BD$9*Population!BD185-'By group'!Q$8*Population!Q185-'By group'!Q$6*Population!Q185+'By group'!AD$7*Population!AD185)</f>
        <v>-40.873317631934384</v>
      </c>
      <c r="JR185" s="46">
        <f>step*(+(1-prop_idu_male)*'By group'!BE$9*Population!BE185-'By group'!R$8*Population!R185-'By group'!R$6*Population!R185+'By group'!AE$7*Population!AE185)</f>
        <v>-41.769217736354655</v>
      </c>
      <c r="JS185" s="46">
        <f>step*(+(1-prop_idu_male)*'By group'!BF$9*Population!BF185-'By group'!S$8*Population!S185-'By group'!S$6*Population!S185+'By group'!AF$7*Population!AF185)</f>
        <v>-12.420198096688623</v>
      </c>
      <c r="JT185" s="46">
        <f>step*(+(1-prop_idu_male)*'By group'!BG$9*Population!BG185-'By group'!T$8*Population!T185-'By group'!T$6*Population!T185+'By group'!AG$7*Population!AG185)</f>
        <v>-2.3740914198565006</v>
      </c>
      <c r="JU185" s="46">
        <f>step*(+(1-prop_idu_male)*'By group'!BH$9*Population!BH185-'By group'!U$8*Population!U185-'By group'!U$6*Population!U185+'By group'!AH$7*Population!AH185)</f>
        <v>-1.9828154993620468</v>
      </c>
      <c r="JV185" s="46">
        <f>step*(+(1-prop_idu_male)*'By group'!BI$9*Population!BI185-'By group'!V$8*Population!V185-'By group'!V$6*Population!V185+'By group'!AI$7*Population!AI185)</f>
        <v>0</v>
      </c>
      <c r="JW185" s="46">
        <f>step*(+(1-prop_idu_male)*'By group'!BJ$9*Population!BJ185-'By group'!W$8*Population!W185-'By group'!W$6*Population!W185+'By group'!AJ$7*Population!AJ185)</f>
        <v>0</v>
      </c>
      <c r="JX185" s="46">
        <f>step*(+(1-prop_idu_male)*'By group'!BK$9*Population!BK185-'By group'!X$8*Population!X185-'By group'!X$6*Population!X185+'By group'!AK$7*Population!AK185)</f>
        <v>0</v>
      </c>
      <c r="JY185" s="46">
        <f>step*(+(1-prop_idu_male)*'By group'!BL$9*Population!BL185-'By group'!Y$8*Population!Y185-'By group'!Y$6*Population!Y185+'By group'!AL$7*Population!AL185)</f>
        <v>-4.1489164575833604</v>
      </c>
      <c r="JZ185" s="46">
        <f>step*(+(1-prop_idu_male)*'By group'!BM$9*Population!BM185-'By group'!Z$8*Population!Z185-'By group'!Z$6*Population!Z185+'By group'!AM$7*Population!AM185)</f>
        <v>-2.0422829674681351</v>
      </c>
      <c r="KA185" s="76">
        <f>step*(+(1-prop_idu_male)*'By group'!BN$9*Population!BN185-'By group'!AA$8*Population!AA185-'By group'!AA$6*Population!AA185+'By group'!AN$7*Population!AN185)</f>
        <v>-1.613643675900799</v>
      </c>
      <c r="KB185" s="46">
        <f>step*(+'By group'!O$6*Population!O185-'By group'!AB$7*Population!AB185)</f>
        <v>7856.9362405345692</v>
      </c>
      <c r="KC185" s="46">
        <f>step*(+'By group'!P$6*Population!P185-'By group'!AC$7*Population!AC185)</f>
        <v>10.196571724967976</v>
      </c>
      <c r="KD185" s="46">
        <f>step*(+'By group'!Q$6*Population!Q185-'By group'!AD$7*Population!AD185)</f>
        <v>29.493600527060366</v>
      </c>
      <c r="KE185" s="46">
        <f>step*(+'By group'!R$6*Population!R185-'By group'!AE$7*Population!AE185)</f>
        <v>30.006411478394661</v>
      </c>
      <c r="KF185" s="46">
        <f>step*(+'By group'!S$6*Population!S185-'By group'!AF$7*Population!AF185)</f>
        <v>8.8923604340664042</v>
      </c>
      <c r="KG185" s="46">
        <f>step*(+'By group'!T$6*Population!T185-'By group'!AG$7*Population!AG185)</f>
        <v>1.6956083117383463</v>
      </c>
      <c r="KH185" s="46">
        <f>step*(+'By group'!U$6*Population!U185-'By group'!AH$7*Population!AH185)</f>
        <v>1.41008277534696</v>
      </c>
      <c r="KI185" s="46">
        <f>step*(+'By group'!V$6*Population!V185-'By group'!AI$7*Population!AI185)</f>
        <v>0</v>
      </c>
      <c r="KJ185" s="46">
        <f>step*(+'By group'!W$6*Population!W185-'By group'!AJ$7*Population!AJ185)</f>
        <v>0</v>
      </c>
      <c r="KK185" s="46">
        <f>step*(+'By group'!X$6*Population!X185-'By group'!AK$7*Population!AK185)</f>
        <v>0</v>
      </c>
      <c r="KL185" s="46">
        <f>step*(+'By group'!Y$6*Population!Y185-'By group'!AL$7*Population!AL185)</f>
        <v>2.9494712179146294</v>
      </c>
      <c r="KM185" s="46">
        <f>step*(+'By group'!Z$6*Population!Z185-'By group'!AM$7*Population!AM185)</f>
        <v>1.4447685346370451</v>
      </c>
      <c r="KN185" s="46">
        <f>step*(+'By group'!AA$6*Population!AA185-'By group'!AN$7*Population!AN185)</f>
        <v>1.1349572347452961</v>
      </c>
      <c r="KO185" s="45">
        <v>0</v>
      </c>
      <c r="KP185" s="46">
        <v>0</v>
      </c>
      <c r="KQ185" s="46">
        <v>0</v>
      </c>
      <c r="KR185" s="46">
        <v>0</v>
      </c>
      <c r="KS185" s="46">
        <v>0</v>
      </c>
      <c r="KT185" s="46">
        <v>0</v>
      </c>
      <c r="KU185" s="46">
        <v>0</v>
      </c>
      <c r="KV185" s="46">
        <v>0</v>
      </c>
      <c r="KW185" s="46">
        <v>0</v>
      </c>
      <c r="KX185" s="46">
        <v>0</v>
      </c>
      <c r="KY185" s="46">
        <v>0</v>
      </c>
      <c r="KZ185" s="46">
        <v>0</v>
      </c>
      <c r="LA185" s="46">
        <v>0</v>
      </c>
      <c r="LB185" s="188">
        <f>step*(-'By group'!BB$9*Population!BB185+'By group'!B$8*Population!B185+'By group'!O$8*Population!O185)</f>
        <v>2551.30989495021</v>
      </c>
      <c r="LC185" s="189">
        <f>step*(-'By group'!BC$9*Population!BC185+'By group'!C$8*Population!C185+'By group'!P$8*Population!P185)</f>
        <v>11.222547333219335</v>
      </c>
      <c r="LD185" s="189">
        <f>step*(-'By group'!BD$9*Population!BD185+'By group'!D$8*Population!D185+'By group'!Q$8*Population!Q185)</f>
        <v>32.931070828814043</v>
      </c>
      <c r="LE185" s="189">
        <f>step*(-'By group'!BE$9*Population!BE185+'By group'!E$8*Population!E185+'By group'!R$8*Population!R185)</f>
        <v>34.165727987272845</v>
      </c>
      <c r="LF185" s="189">
        <f>step*(-'By group'!BF$9*Population!BF185+'By group'!F$8*Population!F185+'By group'!S$8*Population!S185)</f>
        <v>10.273907884505205</v>
      </c>
      <c r="LG185" s="189">
        <f>step*(-'By group'!BG$9*Population!BG185+'By group'!G$8*Population!G185+'By group'!T$8*Population!T185)</f>
        <v>1.9794821949455317</v>
      </c>
      <c r="LH185" s="189">
        <f>step*(-'By group'!BH$9*Population!BH185+'By group'!H$8*Population!H185+'By group'!U$8*Population!U185)</f>
        <v>1.6759330689612359</v>
      </c>
      <c r="LI185" s="189">
        <f>step*(-'By group'!BI$9*Population!BI185+'By group'!I$8*Population!I185+'By group'!V$8*Population!V185)</f>
        <v>0</v>
      </c>
      <c r="LJ185" s="189">
        <f>step*(-'By group'!BJ$9*Population!BJ185+'By group'!J$8*Population!J185+'By group'!W$8*Population!W185)</f>
        <v>0</v>
      </c>
      <c r="LK185" s="189">
        <f>step*(-'By group'!BK$9*Population!BK185+'By group'!K$8*Population!K185+'By group'!X$8*Population!X185)</f>
        <v>0</v>
      </c>
      <c r="LL185" s="189">
        <f>step*(-'By group'!BL$9*Population!BL185+'By group'!L$8*Population!L185+'By group'!Y$8*Population!Y185)</f>
        <v>3.510612659341759</v>
      </c>
      <c r="LM185" s="189">
        <f>step*(-'By group'!BM$9*Population!BM185+'By group'!M$8*Population!M185+'By group'!Z$8*Population!Z185)</f>
        <v>1.7543332173850985</v>
      </c>
      <c r="LN185" s="189">
        <f>step*(-'By group'!BN$9*Population!BN185+'By group'!N$8*Population!N185+'By group'!AA$8*Population!AA185)</f>
        <v>1.4101563029351676</v>
      </c>
    </row>
    <row r="186" spans="1:326" x14ac:dyDescent="0.25">
      <c r="A186">
        <f t="shared" si="263"/>
        <v>91</v>
      </c>
      <c r="B186" s="52">
        <f>step*((-'By group'!B$4-'By group'!B$5-'By group'!B$22)*Population!B186+'By group'!B$3*Population!$BO186)</f>
        <v>245715.15660639689</v>
      </c>
      <c r="C186" s="4">
        <f>step*((-'By group'!C$4-'By group'!C$5-'By group'!C$22)*Population!C186+'By group'!C$3*Population!$BO186)</f>
        <v>-6742.1331488954729</v>
      </c>
      <c r="D186" s="4">
        <f>step*((-'By group'!D$4-'By group'!D$5-'By group'!D$22)*Population!D186+'By group'!D$3*Population!$BO186)</f>
        <v>-44248.178982984115</v>
      </c>
      <c r="E186" s="4">
        <f>step*((-'By group'!E$4-'By group'!E$5-'By group'!E$22)*Population!E186+'By group'!E$3*Population!$BO186)</f>
        <v>-70860.871773783656</v>
      </c>
      <c r="F186" s="4">
        <f>step*((-'By group'!F$4-'By group'!F$5-'By group'!F$22)*Population!F186+'By group'!F$3*Population!$BO186)</f>
        <v>-28759.859086996457</v>
      </c>
      <c r="G186" s="4">
        <f>step*((-'By group'!G$4-'By group'!G$5-'By group'!G$22)*Population!G186+'By group'!G$3*Population!$BO186)</f>
        <v>-6973.2081982932741</v>
      </c>
      <c r="H186" s="4">
        <f>step*((-'By group'!H$4-'By group'!H$5-'By group'!H$22)*Population!H186+'By group'!H$3*Population!$BO186)</f>
        <v>-6479.1508531774771</v>
      </c>
      <c r="I186" s="4">
        <f>step*((-'By group'!I$4-'By group'!I$5-'By group'!I$22)*Population!I186+'By group'!I$3*Population!$BO186)</f>
        <v>0</v>
      </c>
      <c r="J186" s="4">
        <f>step*((-'By group'!J$4-'By group'!J$5-'By group'!J$22)*Population!J186+'By group'!J$3*Population!$BO186)</f>
        <v>0</v>
      </c>
      <c r="K186" s="4">
        <f>step*((-'By group'!K$4-'By group'!K$5-'By group'!K$22)*Population!K186+'By group'!K$3*Population!$BO186)</f>
        <v>0</v>
      </c>
      <c r="L186" s="4">
        <f>step*((-'By group'!L$4-'By group'!L$5-'By group'!L$22)*Population!L186+'By group'!L$3*Population!$BO186)</f>
        <v>-3583.4240894554118</v>
      </c>
      <c r="M186" s="4">
        <f>step*((-'By group'!M$4-'By group'!M$5-'By group'!M$22)*Population!M186+'By group'!M$3*Population!$BO186)</f>
        <v>-2033.5217306950219</v>
      </c>
      <c r="N186" s="4">
        <f>step*((-'By group'!N$4-'By group'!N$5-'By group'!N$22)*Population!N186+'By group'!N$3*Population!$BO186)</f>
        <v>-1928.1075134143618</v>
      </c>
      <c r="O186" s="8">
        <f>step*((-'By group'!O$4-'By group'!O$5-'By group'!O$22)*Population!O186+'By group'!O$3*Population!$BO186)</f>
        <v>170196.64903943683</v>
      </c>
      <c r="P186" s="4">
        <f>step*((-'By group'!P$4-'By group'!P$5-'By group'!P$22)*Population!P186+'By group'!P$3*Population!$BO186)</f>
        <v>-3334.7570828072053</v>
      </c>
      <c r="Q186" s="4">
        <f>step*((-'By group'!Q$4-'By group'!Q$5-'By group'!Q$22)*Population!Q186+'By group'!Q$3*Population!$BO186)</f>
        <v>-21877.608253465132</v>
      </c>
      <c r="R186" s="4">
        <f>step*((-'By group'!R$4-'By group'!R$5-'By group'!R$22)*Population!R186+'By group'!R$3*Population!$BO186)</f>
        <v>-35017.366783890087</v>
      </c>
      <c r="S186" s="4">
        <f>step*((-'By group'!S$4-'By group'!S$5-'By group'!S$22)*Population!S186+'By group'!S$3*Population!$BO186)</f>
        <v>-14206.602086473538</v>
      </c>
      <c r="T186" s="4">
        <f>step*((-'By group'!T$4-'By group'!T$5-'By group'!T$22)*Population!T186+'By group'!T$3*Population!$BO186)</f>
        <v>-3443.5803542097506</v>
      </c>
      <c r="U186" s="4">
        <f>step*((-'By group'!U$4-'By group'!U$5-'By group'!U$22)*Population!U186+'By group'!U$3*Population!$BO186)</f>
        <v>-3197.9544806915528</v>
      </c>
      <c r="V186" s="4">
        <f>step*((-'By group'!V$4-'By group'!V$5-'By group'!V$22)*Population!V186+'By group'!V$3*Population!$BO186)</f>
        <v>0</v>
      </c>
      <c r="W186" s="4">
        <f>step*((-'By group'!W$4-'By group'!W$5-'By group'!W$22)*Population!W186+'By group'!W$3*Population!$BO186)</f>
        <v>0</v>
      </c>
      <c r="X186" s="4">
        <f>step*((-'By group'!X$4-'By group'!X$5-'By group'!X$22)*Population!X186+'By group'!X$3*Population!$BO186)</f>
        <v>0</v>
      </c>
      <c r="Y186" s="4">
        <f>step*((-'By group'!Y$4-'By group'!Y$5-'By group'!Y$22)*Population!Y186+'By group'!Y$3*Population!$BO186)</f>
        <v>-1768.6175526885872</v>
      </c>
      <c r="Z186" s="4">
        <f>step*((-'By group'!Z$4-'By group'!Z$5-'By group'!Z$22)*Population!Z186+'By group'!Z$3*Population!$BO186)</f>
        <v>-1003.0658881133709</v>
      </c>
      <c r="AA186" s="4">
        <f>step*((-'By group'!AA$4-'By group'!AA$5-'By group'!AA$22)*Population!AA186+'By group'!AA$3*Population!$BO186)</f>
        <v>-950.40305757645626</v>
      </c>
      <c r="AB186" s="8">
        <f>step*((-'By group'!AB$4-'By group'!AB$5-'By group'!AB$22)*Population!AB186+'By group'!AB$3*Population!$BO186)</f>
        <v>-1610.103003019171</v>
      </c>
      <c r="AC186" s="4">
        <f>step*((-'By group'!AC$4-'By group'!AC$5-'By group'!AC$22)*Population!AC186+'By group'!AC$3*Population!$BO186)</f>
        <v>-236.56837646854393</v>
      </c>
      <c r="AD186" s="4">
        <f>step*((-'By group'!AD$4-'By group'!AD$5-'By group'!AD$22)*Population!AD186+'By group'!AD$3*Population!$BO186)</f>
        <v>-1560.5643156718745</v>
      </c>
      <c r="AE186" s="4">
        <f>step*((-'By group'!AE$4-'By group'!AE$5-'By group'!AE$22)*Population!AE186+'By group'!AE$3*Population!$BO186)</f>
        <v>-2517.0033546324348</v>
      </c>
      <c r="AF186" s="4">
        <f>step*((-'By group'!AF$4-'By group'!AF$5-'By group'!AF$22)*Population!AF186+'By group'!AF$3*Population!$BO186)</f>
        <v>-1027.0714574532935</v>
      </c>
      <c r="AG186" s="4">
        <f>step*((-'By group'!AG$4-'By group'!AG$5-'By group'!AG$22)*Population!AG186+'By group'!AG$3*Population!$BO186)</f>
        <v>-249.99279463634736</v>
      </c>
      <c r="AH186" s="4">
        <f>step*((-'By group'!AH$4-'By group'!AH$5-'By group'!AH$22)*Population!AH186+'By group'!AH$3*Population!$BO186)</f>
        <v>-233.86389590024905</v>
      </c>
      <c r="AI186" s="4">
        <f>step*((-'By group'!AI$4-'By group'!AI$5-'By group'!AI$22)*Population!AI186+'By group'!AI$3*Population!$BO186)</f>
        <v>0</v>
      </c>
      <c r="AJ186" s="4">
        <f>step*((-'By group'!AJ$4-'By group'!AJ$5-'By group'!AJ$22)*Population!AJ186+'By group'!AJ$3*Population!$BO186)</f>
        <v>0</v>
      </c>
      <c r="AK186" s="4">
        <f>step*((-'By group'!AK$4-'By group'!AK$5-'By group'!AK$22)*Population!AK186+'By group'!AK$3*Population!$BO186)</f>
        <v>0</v>
      </c>
      <c r="AL186" s="4">
        <f>step*((-'By group'!AL$4-'By group'!AL$5-'By group'!AL$22)*Population!AL186+'By group'!AL$3*Population!$BO186)</f>
        <v>-129.41577464155901</v>
      </c>
      <c r="AM186" s="4">
        <f>step*((-'By group'!AM$4-'By group'!AM$5-'By group'!AM$22)*Population!AM186+'By group'!AM$3*Population!$BO186)</f>
        <v>-74.0044255488327</v>
      </c>
      <c r="AN186" s="4">
        <f>step*((-'By group'!AN$4-'By group'!AN$5-'By group'!AN$22)*Population!AN186+'By group'!AN$3*Population!$BO186)</f>
        <v>-70.797395965528523</v>
      </c>
      <c r="AO186" s="8">
        <f>step*((-'By group'!AO$4-'By group'!AO$5-'By group'!AO$22)*Population!AO186+'By group'!AO$3*Population!$BO186)</f>
        <v>22968.560571630544</v>
      </c>
      <c r="AP186" s="4">
        <f>step*((-'By group'!AP$4-'By group'!AP$5-'By group'!AP$22)*Population!AP186+'By group'!AP$3*Population!$BO186)</f>
        <v>-783.00624282995454</v>
      </c>
      <c r="AQ186" s="4">
        <f>step*((-'By group'!AQ$4-'By group'!AQ$5-'By group'!AQ$22)*Population!AQ186+'By group'!AQ$3*Population!$BO186)</f>
        <v>-5138.7582956044216</v>
      </c>
      <c r="AR186" s="4">
        <f>step*((-'By group'!AR$4-'By group'!AR$5-'By group'!AR$22)*Population!AR186+'By group'!AR$3*Population!$BO186)</f>
        <v>-8228.7628649613489</v>
      </c>
      <c r="AS186" s="4">
        <f>step*((-'By group'!AS$4-'By group'!AS$5-'By group'!AS$22)*Population!AS186+'By group'!AS$3*Population!$BO186)</f>
        <v>-3339.3794985363165</v>
      </c>
      <c r="AT186" s="4">
        <f>step*((-'By group'!AT$4-'By group'!AT$5-'By group'!AT$22)*Population!AT186+'By group'!AT$3*Population!$BO186)</f>
        <v>-809.57365808118743</v>
      </c>
      <c r="AU186" s="4">
        <f>step*((-'By group'!AU$4-'By group'!AU$5-'By group'!AU$22)*Population!AU186+'By group'!AU$3*Population!$BO186)</f>
        <v>-751.94222329699335</v>
      </c>
      <c r="AV186" s="4">
        <f>step*((-'By group'!AV$4-'By group'!AV$5-'By group'!AV$22)*Population!AV186+'By group'!AV$3*Population!$BO186)</f>
        <v>0</v>
      </c>
      <c r="AW186" s="4">
        <f>step*((-'By group'!AW$4-'By group'!AW$5-'By group'!AW$22)*Population!AW186+'By group'!AW$3*Population!$BO186)</f>
        <v>0</v>
      </c>
      <c r="AX186" s="4">
        <f>step*((-'By group'!AX$4-'By group'!AX$5-'By group'!AX$22)*Population!AX186+'By group'!AX$3*Population!$BO186)</f>
        <v>0</v>
      </c>
      <c r="AY186" s="4">
        <f>step*((-'By group'!AY$4-'By group'!AY$5-'By group'!AY$22)*Population!AY186+'By group'!AY$3*Population!$BO186)</f>
        <v>-415.87091798904981</v>
      </c>
      <c r="AZ186" s="4">
        <f>step*((-'By group'!AZ$4-'By group'!AZ$5-'By group'!AZ$22)*Population!AZ186+'By group'!AZ$3*Population!$BO186)</f>
        <v>-235.86387580698832</v>
      </c>
      <c r="BA186" s="4">
        <f>step*((-'By group'!BA$4-'By group'!BA$5-'By group'!BA$22)*Population!BA186+'By group'!BA$3*Population!$BO186)</f>
        <v>-223.38976409592777</v>
      </c>
      <c r="BB186" s="8">
        <f>step*((-'By group'!BB$4-'By group'!BB$5-'By group'!BB$22)*Population!BB186+'By group'!BB$3*Population!$BO186)</f>
        <v>7070.2266479104383</v>
      </c>
      <c r="BC186" s="4">
        <f>step*((-'By group'!BC$4-'By group'!BC$5-'By group'!BC$22)*Population!BC186+'By group'!BC$3*Population!$BO186)</f>
        <v>-536.89316576533884</v>
      </c>
      <c r="BD186" s="4">
        <f>step*((-'By group'!BD$4-'By group'!BD$5-'By group'!BD$22)*Population!BD186+'By group'!BD$3*Population!$BO186)</f>
        <v>-2723.2270804205718</v>
      </c>
      <c r="BE186" s="4">
        <f>step*((-'By group'!BE$4-'By group'!BE$5-'By group'!BE$22)*Population!BE186+'By group'!BE$3*Population!$BO186)</f>
        <v>-3789.2457468676307</v>
      </c>
      <c r="BF186" s="4">
        <f>step*((-'By group'!BF$4-'By group'!BF$5-'By group'!BF$22)*Population!BF186+'By group'!BF$3*Population!$BO186)</f>
        <v>-1406.0409845128263</v>
      </c>
      <c r="BG186" s="4">
        <f>step*((-'By group'!BG$4-'By group'!BG$5-'By group'!BG$22)*Population!BG186+'By group'!BG$3*Population!$BO186)</f>
        <v>-320.9118948502005</v>
      </c>
      <c r="BH186" s="4">
        <f>step*((-'By group'!BH$4-'By group'!BH$5-'By group'!BH$22)*Population!BH186+'By group'!BH$3*Population!$BO186)</f>
        <v>-275.95465507905664</v>
      </c>
      <c r="BI186" s="4">
        <f>step*((-'By group'!BI$4-'By group'!BI$5-'By group'!BI$22)*Population!BI186+'By group'!BI$3*Population!$BO186)</f>
        <v>0</v>
      </c>
      <c r="BJ186" s="4">
        <f>step*((-'By group'!BJ$4-'By group'!BJ$5-'By group'!BJ$22)*Population!BJ186+'By group'!BJ$3*Population!$BO186)</f>
        <v>0</v>
      </c>
      <c r="BK186" s="4">
        <f>step*((-'By group'!BK$4-'By group'!BK$5-'By group'!BK$22)*Population!BK186+'By group'!BK$3*Population!$BO186)</f>
        <v>0</v>
      </c>
      <c r="BL186" s="4">
        <f>step*((-'By group'!BL$4-'By group'!BL$5-'By group'!BL$22)*Population!BL186+'By group'!BL$3*Population!$BO186)</f>
        <v>-181.46121147081467</v>
      </c>
      <c r="BM186" s="4">
        <f>step*((-'By group'!BM$4-'By group'!BM$5-'By group'!BM$22)*Population!BM186+'By group'!BM$3*Population!$BO186)</f>
        <v>-92.406376316635217</v>
      </c>
      <c r="BN186" s="4">
        <f>step*((-'By group'!BN$4-'By group'!BN$5-'By group'!BN$22)*Population!BN186+'By group'!BN$3*Population!$BO186)</f>
        <v>-77.342453276724299</v>
      </c>
      <c r="BO186" s="71">
        <f>-step*SUM(SCR!B186:N186)*Population!B186</f>
        <v>-175772.96326708636</v>
      </c>
      <c r="BP186" s="4">
        <f>step*-SUM('By group'!C$11:C$21)*Population!C186</f>
        <v>-168553.32872238682</v>
      </c>
      <c r="BQ186" s="4">
        <f>step*-SUM('By group'!D$11:D$21)*Population!D186</f>
        <v>-122911.60828606698</v>
      </c>
      <c r="BR186" s="4">
        <f>step*-SUM('By group'!E$11:E$21)*Population!E186</f>
        <v>-50614.90840984547</v>
      </c>
      <c r="BS186" s="4">
        <f>step*-SUM('By group'!F$11:F$21)*Population!F186</f>
        <v>-15136.767940524451</v>
      </c>
      <c r="BT186" s="4">
        <f>step*-SUM('By group'!G$11:G$21)*Population!G186</f>
        <v>-7263.7585398888268</v>
      </c>
      <c r="BU186" s="4">
        <f>step*-SUM('By group'!H$11:H$21)*Population!H186</f>
        <v>0</v>
      </c>
      <c r="BV186" s="4">
        <f>step*-SUM('By group'!I$11:I$21)*Population!I186</f>
        <v>0</v>
      </c>
      <c r="BW186" s="4">
        <f>step*-SUM('By group'!J$11:J$21)*Population!J186</f>
        <v>0</v>
      </c>
      <c r="BX186" s="4">
        <f>step*-SUM('By group'!K$11:K$21)*Population!K186</f>
        <v>0</v>
      </c>
      <c r="BY186" s="4">
        <f>step*-SUM('By group'!L$11:L$21)*Population!L186</f>
        <v>-2559.588635325294</v>
      </c>
      <c r="BZ186" s="4">
        <f>step*-SUM('By group'!M$11:M$21)*Population!M186</f>
        <v>-1270.9510816843888</v>
      </c>
      <c r="CA186" s="4">
        <f>step*-SUM('By group'!N$11:N$21)*Population!N186</f>
        <v>0</v>
      </c>
      <c r="CB186" s="13">
        <f>-step*SUM(SCR!O186:AA186)*Population!O186</f>
        <v>-86950.623359007455</v>
      </c>
      <c r="CC186" s="4">
        <f>step*-SUM('By group'!P$11:P$21)*Population!P186</f>
        <v>-83368.927070180129</v>
      </c>
      <c r="CD186" s="4">
        <f>step*-SUM('By group'!Q$11:Q$21)*Population!Q186</f>
        <v>-60771.13403740315</v>
      </c>
      <c r="CE186" s="4">
        <f>step*-SUM('By group'!R$11:R$21)*Population!R186</f>
        <v>-25012.404845635778</v>
      </c>
      <c r="CF186" s="4">
        <f>step*-SUM('By group'!S$11:S$21)*Population!S186</f>
        <v>-7477.1589928808098</v>
      </c>
      <c r="CG186" s="4">
        <f>step*-SUM('By group'!T$11:T$21)*Population!T186</f>
        <v>-3587.06286896849</v>
      </c>
      <c r="CH186" s="4">
        <f>step*-SUM('By group'!U$11:U$21)*Population!U186</f>
        <v>0</v>
      </c>
      <c r="CI186" s="4">
        <f>step*-SUM('By group'!V$11:V$21)*Population!V186</f>
        <v>0</v>
      </c>
      <c r="CJ186" s="4">
        <f>step*-SUM('By group'!W$11:W$21)*Population!W186</f>
        <v>0</v>
      </c>
      <c r="CK186" s="4">
        <f>step*-SUM('By group'!X$11:X$21)*Population!X186</f>
        <v>0</v>
      </c>
      <c r="CL186" s="4">
        <f>step*-SUM('By group'!Y$11:Y$21)*Population!Y186</f>
        <v>-1263.2982519204195</v>
      </c>
      <c r="CM186" s="4">
        <f>step*-SUM('By group'!Z$11:Z$21)*Population!Z186</f>
        <v>-626.91618007085685</v>
      </c>
      <c r="CN186" s="4">
        <f>step*-SUM('By group'!AA$11:AA$21)*Population!AA186</f>
        <v>0</v>
      </c>
      <c r="CO186" s="13">
        <f>-step*SUM(SCR!AB186:AN186)*Population!AB186</f>
        <v>-6157.0284021138978</v>
      </c>
      <c r="CP186" s="4">
        <f>step*-SUM('By group'!AC$11:AC$21)*Population!AC186</f>
        <v>-5914.2094117135985</v>
      </c>
      <c r="CQ186" s="4">
        <f>step*-SUM('By group'!AD$11:AD$21)*Population!AD186</f>
        <v>-4334.900876866318</v>
      </c>
      <c r="CR186" s="4">
        <f>step*-SUM('By group'!AE$11:AE$21)*Population!AE186</f>
        <v>-1797.8595390231676</v>
      </c>
      <c r="CS186" s="4">
        <f>step*-SUM('By group'!AF$11:AF$21)*Population!AF186</f>
        <v>-540.56392497541765</v>
      </c>
      <c r="CT186" s="4">
        <f>step*-SUM('By group'!AG$11:AG$21)*Population!AG186</f>
        <v>-260.40916107952847</v>
      </c>
      <c r="CU186" s="4">
        <f>step*-SUM('By group'!AH$11:AH$21)*Population!AH186</f>
        <v>0</v>
      </c>
      <c r="CV186" s="4">
        <f>step*-SUM('By group'!AI$11:AI$21)*Population!AI186</f>
        <v>0</v>
      </c>
      <c r="CW186" s="4">
        <f>step*-SUM('By group'!AJ$11:AJ$21)*Population!AJ186</f>
        <v>0</v>
      </c>
      <c r="CX186" s="4">
        <f>step*-SUM('By group'!AK$11:AK$21)*Population!AK186</f>
        <v>0</v>
      </c>
      <c r="CY186" s="4">
        <f>step*-SUM('By group'!AL$11:AL$21)*Population!AL186</f>
        <v>-92.439839029685004</v>
      </c>
      <c r="CZ186" s="4">
        <f>step*-SUM('By group'!AM$11:AM$21)*Population!AM186</f>
        <v>-46.252765968020441</v>
      </c>
      <c r="DA186" s="4">
        <f>step*-SUM('By group'!AN$11:AN$21)*Population!AN186</f>
        <v>0</v>
      </c>
      <c r="DB186" s="13">
        <f>-step*SUM(SCR!AO186:BA186)*Population!AO186</f>
        <v>-20413.523750144283</v>
      </c>
      <c r="DC186" s="4">
        <f>step*-SUM('By group'!AP$11:AP$21)*Population!AP186</f>
        <v>-19575.156070748864</v>
      </c>
      <c r="DD186" s="4">
        <f>step*-SUM('By group'!AQ$11:AQ$21)*Population!AQ186</f>
        <v>-14274.328598901173</v>
      </c>
      <c r="DE186" s="4">
        <f>step*-SUM('By group'!AR$11:AR$21)*Population!AR186</f>
        <v>-5877.6877606866774</v>
      </c>
      <c r="DF186" s="4">
        <f>step*-SUM('By group'!AS$11:AS$21)*Population!AS186</f>
        <v>-1757.5681571243772</v>
      </c>
      <c r="DG186" s="4">
        <f>step*-SUM('By group'!AT$11:AT$21)*Population!AT186</f>
        <v>-843.30589383457016</v>
      </c>
      <c r="DH186" s="4">
        <f>step*-SUM('By group'!AU$11:AU$21)*Population!AU186</f>
        <v>0</v>
      </c>
      <c r="DI186" s="4">
        <f>step*-SUM('By group'!AV$11:AV$21)*Population!AV186</f>
        <v>0</v>
      </c>
      <c r="DJ186" s="4">
        <f>step*-SUM('By group'!AW$11:AW$21)*Population!AW186</f>
        <v>0</v>
      </c>
      <c r="DK186" s="4">
        <f>step*-SUM('By group'!AX$11:AX$21)*Population!AX186</f>
        <v>0</v>
      </c>
      <c r="DL186" s="4">
        <f>step*-SUM('By group'!AY$11:AY$21)*Population!AY186</f>
        <v>-297.05065570646411</v>
      </c>
      <c r="DM186" s="4">
        <f>step*-SUM('By group'!AZ$11:AZ$21)*Population!AZ186</f>
        <v>-147.41492237936771</v>
      </c>
      <c r="DN186" s="4">
        <f>step*-SUM('By group'!BA$11:BA$21)*Population!BA186</f>
        <v>0</v>
      </c>
      <c r="DO186" s="13">
        <f>-step*SUM(SCR!BB186:BN186)*Population!BB186</f>
        <v>-9498.7460048761095</v>
      </c>
      <c r="DP186" s="4">
        <f>step*-SUM('By group'!BC$11:BC$21)*Population!BC186</f>
        <v>-8948.2194294223136</v>
      </c>
      <c r="DQ186" s="4">
        <f>step*-SUM('By group'!BD$11:BD$21)*Population!BD186</f>
        <v>-6189.1524555012984</v>
      </c>
      <c r="DR186" s="4">
        <f>step*-SUM('By group'!BE$11:BE$21)*Population!BE186</f>
        <v>-2368.2785917922693</v>
      </c>
      <c r="DS186" s="4">
        <f>step*-SUM('By group'!BF$11:BF$21)*Population!BF186</f>
        <v>-669.54332595848882</v>
      </c>
      <c r="DT186" s="4">
        <f>step*-SUM('By group'!BG$11:BG$21)*Population!BG186</f>
        <v>-308.56912966365434</v>
      </c>
      <c r="DU186" s="4">
        <f>step*-SUM('By group'!BH$11:BH$21)*Population!BH186</f>
        <v>0</v>
      </c>
      <c r="DV186" s="4">
        <f>step*-SUM('By group'!BI$11:BI$21)*Population!BI186</f>
        <v>0</v>
      </c>
      <c r="DW186" s="4">
        <f>step*-SUM('By group'!BJ$11:BJ$21)*Population!BJ186</f>
        <v>0</v>
      </c>
      <c r="DX186" s="4">
        <f>step*-SUM('By group'!BK$11:BK$21)*Population!BK186</f>
        <v>0</v>
      </c>
      <c r="DY186" s="4">
        <f>step*-SUM('By group'!BL$11:BL$21)*Population!BL186</f>
        <v>-100.81178415045261</v>
      </c>
      <c r="DZ186" s="4">
        <f>step*-SUM('By group'!BM$11:BM$21)*Population!BM186</f>
        <v>-46.203188158317609</v>
      </c>
      <c r="EA186" s="4">
        <f>step*-SUM('By group'!BN$11:BN$21)*Population!BN186</f>
        <v>0</v>
      </c>
      <c r="EB186" s="52">
        <v>0</v>
      </c>
      <c r="EC186" s="4">
        <f t="shared" si="196"/>
        <v>175772.96326708636</v>
      </c>
      <c r="ED186" s="4">
        <f t="shared" si="196"/>
        <v>168553.32872238682</v>
      </c>
      <c r="EE186" s="4">
        <f t="shared" si="197"/>
        <v>122911.60828606698</v>
      </c>
      <c r="EF186" s="4">
        <f t="shared" si="198"/>
        <v>50614.90840984547</v>
      </c>
      <c r="EG186" s="4">
        <f t="shared" si="199"/>
        <v>15136.767940524451</v>
      </c>
      <c r="EH186" s="4">
        <f t="shared" si="199"/>
        <v>7263.7585398888268</v>
      </c>
      <c r="EI186" s="4">
        <v>0</v>
      </c>
      <c r="EJ186" s="4">
        <f t="shared" si="200"/>
        <v>0</v>
      </c>
      <c r="EK186" s="4">
        <f t="shared" si="201"/>
        <v>0</v>
      </c>
      <c r="EL186" s="4">
        <f t="shared" si="202"/>
        <v>0</v>
      </c>
      <c r="EM186" s="4">
        <f t="shared" si="203"/>
        <v>2559.588635325294</v>
      </c>
      <c r="EN186" s="4">
        <f t="shared" si="204"/>
        <v>1270.9510816843888</v>
      </c>
      <c r="EO186" s="52">
        <v>0</v>
      </c>
      <c r="EP186" s="4">
        <f t="shared" si="205"/>
        <v>86950.623359007455</v>
      </c>
      <c r="EQ186" s="4">
        <f t="shared" si="206"/>
        <v>83368.927070180129</v>
      </c>
      <c r="ER186" s="4">
        <f t="shared" si="207"/>
        <v>60771.13403740315</v>
      </c>
      <c r="ES186" s="4">
        <f t="shared" si="208"/>
        <v>25012.404845635778</v>
      </c>
      <c r="ET186" s="4">
        <f t="shared" si="209"/>
        <v>7477.1589928808098</v>
      </c>
      <c r="EU186" s="4">
        <f t="shared" si="210"/>
        <v>3587.06286896849</v>
      </c>
      <c r="EV186" s="4">
        <v>0</v>
      </c>
      <c r="EW186" s="4">
        <f t="shared" si="211"/>
        <v>0</v>
      </c>
      <c r="EX186" s="4">
        <f t="shared" si="212"/>
        <v>0</v>
      </c>
      <c r="EY186" s="4">
        <f t="shared" si="213"/>
        <v>0</v>
      </c>
      <c r="EZ186" s="4">
        <f t="shared" si="214"/>
        <v>1263.2982519204195</v>
      </c>
      <c r="FA186" s="4">
        <f t="shared" si="215"/>
        <v>626.91618007085685</v>
      </c>
      <c r="FB186" s="52">
        <v>0</v>
      </c>
      <c r="FC186" s="4">
        <f t="shared" si="216"/>
        <v>6157.0284021138978</v>
      </c>
      <c r="FD186" s="4">
        <f t="shared" si="217"/>
        <v>5914.2094117135985</v>
      </c>
      <c r="FE186" s="4">
        <f t="shared" si="218"/>
        <v>4334.900876866318</v>
      </c>
      <c r="FF186" s="4">
        <f t="shared" si="219"/>
        <v>1797.8595390231676</v>
      </c>
      <c r="FG186" s="4">
        <f t="shared" si="220"/>
        <v>540.56392497541765</v>
      </c>
      <c r="FH186" s="4">
        <f t="shared" si="221"/>
        <v>260.40916107952847</v>
      </c>
      <c r="FI186" s="4">
        <v>0</v>
      </c>
      <c r="FJ186" s="4">
        <f t="shared" si="222"/>
        <v>0</v>
      </c>
      <c r="FK186" s="4">
        <f t="shared" si="223"/>
        <v>0</v>
      </c>
      <c r="FL186" s="4">
        <f t="shared" si="224"/>
        <v>0</v>
      </c>
      <c r="FM186" s="4">
        <f t="shared" si="225"/>
        <v>92.439839029685004</v>
      </c>
      <c r="FN186" s="9">
        <f t="shared" si="226"/>
        <v>46.252765968020441</v>
      </c>
      <c r="FO186" s="4">
        <v>0</v>
      </c>
      <c r="FP186" s="4">
        <f t="shared" si="227"/>
        <v>20413.523750144283</v>
      </c>
      <c r="FQ186" s="4">
        <f t="shared" si="228"/>
        <v>19575.156070748864</v>
      </c>
      <c r="FR186" s="4">
        <f t="shared" si="229"/>
        <v>14274.328598901173</v>
      </c>
      <c r="FS186" s="4">
        <f t="shared" si="230"/>
        <v>5877.6877606866774</v>
      </c>
      <c r="FT186" s="4">
        <f t="shared" si="231"/>
        <v>1757.5681571243772</v>
      </c>
      <c r="FU186" s="4">
        <f t="shared" si="232"/>
        <v>843.30589383457016</v>
      </c>
      <c r="FV186" s="4">
        <v>0</v>
      </c>
      <c r="FW186" s="4">
        <f t="shared" si="233"/>
        <v>0</v>
      </c>
      <c r="FX186" s="4">
        <f t="shared" si="234"/>
        <v>0</v>
      </c>
      <c r="FY186" s="4">
        <f t="shared" si="235"/>
        <v>0</v>
      </c>
      <c r="FZ186" s="4">
        <f t="shared" si="236"/>
        <v>297.05065570646411</v>
      </c>
      <c r="GA186" s="4">
        <f t="shared" si="237"/>
        <v>147.41492237936771</v>
      </c>
      <c r="GB186" s="4">
        <v>0</v>
      </c>
      <c r="GC186" s="4">
        <f t="shared" si="238"/>
        <v>9498.7460048761095</v>
      </c>
      <c r="GD186" s="4">
        <f t="shared" si="179"/>
        <v>8948.2194294223136</v>
      </c>
      <c r="GE186" s="4">
        <f t="shared" si="180"/>
        <v>6189.1524555012984</v>
      </c>
      <c r="GF186" s="4">
        <f t="shared" si="181"/>
        <v>2368.2785917922693</v>
      </c>
      <c r="GG186" s="4">
        <f t="shared" si="182"/>
        <v>669.54332595848882</v>
      </c>
      <c r="GH186" s="4">
        <f t="shared" si="183"/>
        <v>308.56912966365434</v>
      </c>
      <c r="GI186" s="4">
        <v>0</v>
      </c>
      <c r="GJ186" s="4">
        <f t="shared" si="239"/>
        <v>0</v>
      </c>
      <c r="GK186" s="4">
        <f t="shared" si="240"/>
        <v>0</v>
      </c>
      <c r="GL186" s="4">
        <f t="shared" si="184"/>
        <v>0</v>
      </c>
      <c r="GM186" s="4">
        <f t="shared" si="185"/>
        <v>100.81178415045261</v>
      </c>
      <c r="GN186" s="4">
        <f t="shared" si="186"/>
        <v>46.203188158317609</v>
      </c>
      <c r="GO186" s="52">
        <v>0</v>
      </c>
      <c r="GP186" s="4">
        <f>step*(-'By group'!C$32*Population!C186+'By group'!I$33*Population!I186)</f>
        <v>0</v>
      </c>
      <c r="GQ186" s="4">
        <f>step*(-'By group'!D$32*Population!D186+'By group'!J$33*Population!J186)</f>
        <v>0</v>
      </c>
      <c r="GR186" s="4">
        <f>step*(-'By group'!E$32*Population!E186+'By group'!K$33*Population!K186)</f>
        <v>0</v>
      </c>
      <c r="GS186" s="4">
        <f>step*(-'By group'!F$32*Population!F186+'By group'!L$33*Population!L186)</f>
        <v>-6288.5896525995786</v>
      </c>
      <c r="GT186" s="4">
        <f>step*(-'By group'!G$32*Population!G186+'By group'!M$33*Population!M186)</f>
        <v>-817.27616713557097</v>
      </c>
      <c r="GU186" s="4">
        <f>step*(-'By group'!H$32*Population!H186+'By group'!N$33*Population!N186)</f>
        <v>-715.08457899594316</v>
      </c>
      <c r="GV186" s="46">
        <f t="shared" si="241"/>
        <v>0</v>
      </c>
      <c r="GW186" s="14">
        <f t="shared" si="242"/>
        <v>0</v>
      </c>
      <c r="GX186" s="4">
        <f t="shared" si="243"/>
        <v>0</v>
      </c>
      <c r="GY186" s="4">
        <f t="shared" si="244"/>
        <v>6288.5896525995786</v>
      </c>
      <c r="GZ186" s="4">
        <f t="shared" si="245"/>
        <v>817.27616713557097</v>
      </c>
      <c r="HA186" s="4">
        <f t="shared" si="246"/>
        <v>715.08457899594316</v>
      </c>
      <c r="HB186" s="8">
        <v>0</v>
      </c>
      <c r="HC186" s="4">
        <f>step*(-'By group'!P$32*Population!P186+'By group'!V$33*Population!V186)</f>
        <v>0</v>
      </c>
      <c r="HD186" s="4">
        <f>step*(-'By group'!Q$32*Population!Q186+'By group'!W$33*Population!W186)</f>
        <v>0</v>
      </c>
      <c r="HE186" s="4">
        <f>step*(-'By group'!R$32*Population!R186+'By group'!X$33*Population!X186)</f>
        <v>0</v>
      </c>
      <c r="HF186" s="4">
        <f>step*(-'By group'!S$32*Population!S186+'By group'!Y$33*Population!Y186)</f>
        <v>-3106.9303704801951</v>
      </c>
      <c r="HG186" s="4">
        <f>step*(-'By group'!T$32*Population!T186+'By group'!Z$33*Population!Z186)</f>
        <v>-403.95448375826959</v>
      </c>
      <c r="HH186" s="4">
        <f>step*(-'By group'!U$32*Population!U186+'By group'!AA$33*Population!AA186)</f>
        <v>-353.28157008305271</v>
      </c>
      <c r="HI186" s="14">
        <f t="shared" si="247"/>
        <v>0</v>
      </c>
      <c r="HJ186" s="46">
        <f t="shared" si="248"/>
        <v>0</v>
      </c>
      <c r="HK186" s="4">
        <f t="shared" si="249"/>
        <v>0</v>
      </c>
      <c r="HL186" s="4">
        <f t="shared" si="250"/>
        <v>3106.9303704801951</v>
      </c>
      <c r="HM186" s="4">
        <f t="shared" si="251"/>
        <v>403.95448375826959</v>
      </c>
      <c r="HN186" s="9">
        <f t="shared" si="252"/>
        <v>353.28157008305271</v>
      </c>
      <c r="HO186" s="4">
        <v>0</v>
      </c>
      <c r="HP186" s="4">
        <f>step*(-'By group'!AC$32*Population!AC186+'By group'!AI$33*Population!AI186)</f>
        <v>0</v>
      </c>
      <c r="HQ186" s="4">
        <f>step*(-'By group'!AD$32*Population!AD186+'By group'!AJ$33*Population!AJ186)</f>
        <v>0</v>
      </c>
      <c r="HR186" s="4">
        <f>step*(-'By group'!AE$32*Population!AE186+'By group'!AK$33*Population!AK186)</f>
        <v>0</v>
      </c>
      <c r="HS186" s="4">
        <f>step*(-'By group'!AF$32*Population!AF186+'By group'!AL$33*Population!AL186)</f>
        <v>-224.06204297286632</v>
      </c>
      <c r="HT186" s="4">
        <f>step*(-'By group'!AG$32*Population!AG186+'By group'!AM$33*Population!AM186)</f>
        <v>-28.955449231895479</v>
      </c>
      <c r="HU186" s="4">
        <f>step*(-'By group'!AH$32*Population!AH186+'By group'!AN$33*Population!AN186)</f>
        <v>-25.494369702266397</v>
      </c>
      <c r="HV186" s="14">
        <f t="shared" si="253"/>
        <v>0</v>
      </c>
      <c r="HW186" s="46">
        <f t="shared" si="254"/>
        <v>0</v>
      </c>
      <c r="HX186" s="4">
        <f t="shared" si="255"/>
        <v>0</v>
      </c>
      <c r="HY186" s="4">
        <f t="shared" si="256"/>
        <v>224.06204297286632</v>
      </c>
      <c r="HZ186" s="4">
        <f t="shared" si="257"/>
        <v>28.955449231895479</v>
      </c>
      <c r="IA186" s="4">
        <f t="shared" si="258"/>
        <v>25.494369702266397</v>
      </c>
      <c r="IB186" s="8">
        <v>0</v>
      </c>
      <c r="IC186" s="4">
        <f>step*(-'By group'!AP$32*Population!AP186+'By group'!AV$33*Population!AV186)</f>
        <v>0</v>
      </c>
      <c r="ID186" s="4">
        <f>step*(-'By group'!AQ$32*Population!AQ186+'By group'!AW$33*Population!AW186)</f>
        <v>0</v>
      </c>
      <c r="IE186" s="4">
        <f>step*(-'By group'!AR$32*Population!AR186+'By group'!AX$33*Population!AX186)</f>
        <v>0</v>
      </c>
      <c r="IF186" s="4">
        <f>step*(-'By group'!AS$32*Population!AS186+'By group'!AY$33*Population!AY186)</f>
        <v>-730.25875070895654</v>
      </c>
      <c r="IG186" s="4">
        <f>step*(-'By group'!AT$32*Population!AT186+'By group'!AZ$33*Population!AZ186)</f>
        <v>-94.953717577230194</v>
      </c>
      <c r="IH186" s="4">
        <f>step*(-'By group'!AU$32*Population!AU186+'By group'!BA$33*Population!BA186)</f>
        <v>-83.089111162867795</v>
      </c>
      <c r="II186" s="14">
        <f t="shared" si="187"/>
        <v>0</v>
      </c>
      <c r="IJ186" s="4">
        <f t="shared" si="188"/>
        <v>0</v>
      </c>
      <c r="IK186" s="4">
        <f t="shared" si="259"/>
        <v>0</v>
      </c>
      <c r="IL186" s="4">
        <f t="shared" si="260"/>
        <v>730.25875070895654</v>
      </c>
      <c r="IM186" s="4">
        <f t="shared" si="261"/>
        <v>94.953717577230194</v>
      </c>
      <c r="IN186" s="4">
        <f t="shared" si="262"/>
        <v>83.089111162867795</v>
      </c>
      <c r="IO186" s="8">
        <v>0</v>
      </c>
      <c r="IP186" s="4">
        <f>step*(-'By group'!BC$32*Population!BC186+'By group'!BI$33*Population!BI186)</f>
        <v>0</v>
      </c>
      <c r="IQ186" s="4">
        <f>step*(-'By group'!BD$32*Population!BD186+'By group'!BJ$33*Population!BJ186)</f>
        <v>0</v>
      </c>
      <c r="IR186" s="4">
        <f>step*(-'By group'!BE$32*Population!BE186+'By group'!BK$33*Population!BK186)</f>
        <v>0</v>
      </c>
      <c r="IS186" s="4">
        <f>step*(-'By group'!BF$32*Population!BF186+'By group'!BL$33*Population!BL186)</f>
        <v>-284.36577090401812</v>
      </c>
      <c r="IT186" s="4">
        <f>step*(-'By group'!BG$32*Population!BG186+'By group'!BM$33*Population!BM186)</f>
        <v>-38.612231853572069</v>
      </c>
      <c r="IU186" s="4">
        <f>step*(-'By group'!BH$32*Population!BH186+'By group'!BN$33*Population!BN186)</f>
        <v>-31.599520583002739</v>
      </c>
      <c r="IV186" s="14">
        <f t="shared" si="189"/>
        <v>0</v>
      </c>
      <c r="IW186" s="4">
        <f t="shared" si="190"/>
        <v>0</v>
      </c>
      <c r="IX186" s="4">
        <f t="shared" si="191"/>
        <v>0</v>
      </c>
      <c r="IY186" s="4">
        <f t="shared" si="192"/>
        <v>284.36577090401812</v>
      </c>
      <c r="IZ186" s="4">
        <f t="shared" si="193"/>
        <v>38.612231853572069</v>
      </c>
      <c r="JA186" s="4">
        <f t="shared" si="194"/>
        <v>31.599520583002739</v>
      </c>
      <c r="JB186" s="75">
        <f>step*(+prop_idu_male*'By group'!BB$9*Population!BB186-'By group'!B$8*Population!B186)</f>
        <v>-1229.903146556504</v>
      </c>
      <c r="JC186" s="46">
        <f>step*(+prop_idu_male*'By group'!BC$9*Population!BC186-'By group'!C$8*Population!C186)</f>
        <v>-7.3538801045886641</v>
      </c>
      <c r="JD186" s="46">
        <f>step*(+prop_idu_male*'By group'!BD$9*Population!BD186-'By group'!D$8*Population!D186)</f>
        <v>-21.611528478572776</v>
      </c>
      <c r="JE186" s="46">
        <f>step*(+prop_idu_male*'By group'!BE$9*Population!BE186-'By group'!E$8*Population!E186)</f>
        <v>-22.465519894772012</v>
      </c>
      <c r="JF186" s="46">
        <f>step*(+prop_idu_male*'By group'!BF$9*Population!BF186-'By group'!F$8*Population!F186)</f>
        <v>-6.7649319791120393</v>
      </c>
      <c r="JG186" s="46">
        <f>step*(+prop_idu_male*'By group'!BG$9*Population!BG186-'By group'!G$8*Population!G186)</f>
        <v>-1.3046385257392115</v>
      </c>
      <c r="JH186" s="46">
        <f>step*(+prop_idu_male*'By group'!BH$9*Population!BH186-'By group'!H$8*Population!H186)</f>
        <v>-1.1062898593348569</v>
      </c>
      <c r="JI186" s="46">
        <f>step*(+prop_idu_male*'By group'!BI$9*Population!BI186-'By group'!I$8*Population!I186)</f>
        <v>0</v>
      </c>
      <c r="JJ186" s="46">
        <f>step*(+prop_idu_male*'By group'!BJ$9*Population!BJ186-'By group'!J$8*Population!J186)</f>
        <v>0</v>
      </c>
      <c r="JK186" s="46">
        <f>step*(+prop_idu_male*'By group'!BK$9*Population!BK186-'By group'!K$8*Population!K186)</f>
        <v>0</v>
      </c>
      <c r="JL186" s="46">
        <f>step*(+prop_idu_male*'By group'!BL$9*Population!BL186-'By group'!L$8*Population!L186)</f>
        <v>-2.3176403533642076</v>
      </c>
      <c r="JM186" s="46">
        <f>step*(+prop_idu_male*'By group'!BM$9*Population!BM186-'By group'!M$8*Population!M186)</f>
        <v>-1.1600634301044266</v>
      </c>
      <c r="JN186" s="46">
        <f>step*(+prop_idu_male*'By group'!BN$9*Population!BN186-'By group'!N$8*Population!N186)</f>
        <v>-0.9340882594762403</v>
      </c>
      <c r="JO186" s="45">
        <f>step*(+(1-prop_idu_male)*'By group'!BB$9*Population!BB186-'By group'!O$8*Population!O186-'By group'!O$6*Population!O186+'By group'!AB$7*Population!AB186)</f>
        <v>-9207.3146536369168</v>
      </c>
      <c r="JP186" s="46">
        <f>step*(+(1-prop_idu_male)*'By group'!BC$9*Population!BC186-'By group'!P$8*Population!P186-'By group'!P$6*Population!P186+'By group'!AC$7*Population!AC186)</f>
        <v>-14.125154362396376</v>
      </c>
      <c r="JQ186" s="46">
        <f>step*(+(1-prop_idu_male)*'By group'!BD$9*Population!BD186-'By group'!Q$8*Population!Q186-'By group'!Q$6*Population!Q186+'By group'!AD$7*Population!AD186)</f>
        <v>-40.987880589041069</v>
      </c>
      <c r="JR186" s="46">
        <f>step*(+(1-prop_idu_male)*'By group'!BE$9*Population!BE186-'By group'!R$8*Population!R186-'By group'!R$6*Population!R186+'By group'!AE$7*Population!AE186)</f>
        <v>-41.88644490660834</v>
      </c>
      <c r="JS186" s="46">
        <f>step*(+(1-prop_idu_male)*'By group'!BF$9*Population!BF186-'By group'!S$8*Population!S186-'By group'!S$6*Population!S186+'By group'!AF$7*Population!AF186)</f>
        <v>-12.455095352909844</v>
      </c>
      <c r="JT186" s="46">
        <f>step*(+(1-prop_idu_male)*'By group'!BG$9*Population!BG186-'By group'!T$8*Population!T186-'By group'!T$6*Population!T186+'By group'!AG$7*Population!AG186)</f>
        <v>-2.3807681102009628</v>
      </c>
      <c r="JU186" s="46">
        <f>step*(+(1-prop_idu_male)*'By group'!BH$9*Population!BH186-'By group'!U$8*Population!U186-'By group'!U$6*Population!U186+'By group'!AH$7*Population!AH186)</f>
        <v>-1.9884024377646661</v>
      </c>
      <c r="JV186" s="46">
        <f>step*(+(1-prop_idu_male)*'By group'!BI$9*Population!BI186-'By group'!V$8*Population!V186-'By group'!V$6*Population!V186+'By group'!AI$7*Population!AI186)</f>
        <v>0</v>
      </c>
      <c r="JW186" s="46">
        <f>step*(+(1-prop_idu_male)*'By group'!BJ$9*Population!BJ186-'By group'!W$8*Population!W186-'By group'!W$6*Population!W186+'By group'!AJ$7*Population!AJ186)</f>
        <v>0</v>
      </c>
      <c r="JX186" s="46">
        <f>step*(+(1-prop_idu_male)*'By group'!BK$9*Population!BK186-'By group'!X$8*Population!X186-'By group'!X$6*Population!X186+'By group'!AK$7*Population!AK186)</f>
        <v>0</v>
      </c>
      <c r="JY186" s="46">
        <f>step*(+(1-prop_idu_male)*'By group'!BL$9*Population!BL186-'By group'!Y$8*Population!Y186-'By group'!Y$6*Population!Y186+'By group'!AL$7*Population!AL186)</f>
        <v>-4.1606087414684128</v>
      </c>
      <c r="JZ186" s="46">
        <f>step*(+(1-prop_idu_male)*'By group'!BM$9*Population!BM186-'By group'!Z$8*Population!Z186-'By group'!Z$6*Population!Z186+'By group'!AM$7*Population!AM186)</f>
        <v>-2.0480530491999849</v>
      </c>
      <c r="KA186" s="76">
        <f>step*(+(1-prop_idu_male)*'By group'!BN$9*Population!BN186-'By group'!AA$8*Population!AA186-'By group'!AA$6*Population!AA186+'By group'!AN$7*Population!AN186)</f>
        <v>-1.6182192892928373</v>
      </c>
      <c r="KB186" s="46">
        <f>step*(+'By group'!O$6*Population!O186-'By group'!AB$7*Population!AB186)</f>
        <v>7878.8092477084692</v>
      </c>
      <c r="KC186" s="46">
        <f>step*(+'By group'!P$6*Population!P186-'By group'!AC$7*Population!AC186)</f>
        <v>10.225154591770039</v>
      </c>
      <c r="KD186" s="46">
        <f>step*(+'By group'!Q$6*Population!Q186-'By group'!AD$7*Population!AD186)</f>
        <v>29.576352076220587</v>
      </c>
      <c r="KE186" s="46">
        <f>step*(+'By group'!R$6*Population!R186-'By group'!AE$7*Population!AE186)</f>
        <v>30.090726061328134</v>
      </c>
      <c r="KF186" s="46">
        <f>step*(+'By group'!S$6*Population!S186-'By group'!AF$7*Population!AF186)</f>
        <v>8.9173788542569845</v>
      </c>
      <c r="KG186" s="46">
        <f>step*(+'By group'!T$6*Population!T186-'By group'!AG$7*Population!AG186)</f>
        <v>1.7003838319669029</v>
      </c>
      <c r="KH186" s="46">
        <f>step*(+'By group'!U$6*Population!U186-'By group'!AH$7*Population!AH186)</f>
        <v>1.4140626583277101</v>
      </c>
      <c r="KI186" s="46">
        <f>step*(+'By group'!V$6*Population!V186-'By group'!AI$7*Population!AI186)</f>
        <v>0</v>
      </c>
      <c r="KJ186" s="46">
        <f>step*(+'By group'!W$6*Population!W186-'By group'!AJ$7*Population!AJ186)</f>
        <v>0</v>
      </c>
      <c r="KK186" s="46">
        <f>step*(+'By group'!X$6*Population!X186-'By group'!AK$7*Population!AK186)</f>
        <v>0</v>
      </c>
      <c r="KL186" s="46">
        <f>step*(+'By group'!Y$6*Population!Y186-'By group'!AL$7*Population!AL186)</f>
        <v>2.9577975600382658</v>
      </c>
      <c r="KM186" s="46">
        <f>step*(+'By group'!Z$6*Population!Z186-'By group'!AM$7*Population!AM186)</f>
        <v>1.4488587820241188</v>
      </c>
      <c r="KN186" s="46">
        <f>step*(+'By group'!AA$6*Population!AA186-'By group'!AN$7*Population!AN186)</f>
        <v>1.1381834458854267</v>
      </c>
      <c r="KO186" s="45">
        <v>0</v>
      </c>
      <c r="KP186" s="46">
        <v>0</v>
      </c>
      <c r="KQ186" s="46">
        <v>0</v>
      </c>
      <c r="KR186" s="46">
        <v>0</v>
      </c>
      <c r="KS186" s="46">
        <v>0</v>
      </c>
      <c r="KT186" s="46">
        <v>0</v>
      </c>
      <c r="KU186" s="46">
        <v>0</v>
      </c>
      <c r="KV186" s="46">
        <v>0</v>
      </c>
      <c r="KW186" s="46">
        <v>0</v>
      </c>
      <c r="KX186" s="46">
        <v>0</v>
      </c>
      <c r="KY186" s="46">
        <v>0</v>
      </c>
      <c r="KZ186" s="46">
        <v>0</v>
      </c>
      <c r="LA186" s="46">
        <v>0</v>
      </c>
      <c r="LB186" s="188">
        <f>step*(-'By group'!BB$9*Population!BB186+'By group'!B$8*Population!B186+'By group'!O$8*Population!O186)</f>
        <v>2558.4085524849506</v>
      </c>
      <c r="LC186" s="189">
        <f>step*(-'By group'!BC$9*Population!BC186+'By group'!C$8*Population!C186+'By group'!P$8*Population!P186)</f>
        <v>11.253879875215002</v>
      </c>
      <c r="LD186" s="189">
        <f>step*(-'By group'!BD$9*Population!BD186+'By group'!D$8*Population!D186+'By group'!Q$8*Population!Q186)</f>
        <v>33.023056991393254</v>
      </c>
      <c r="LE186" s="189">
        <f>step*(-'By group'!BE$9*Population!BE186+'By group'!E$8*Population!E186+'By group'!R$8*Population!R186)</f>
        <v>34.261238740052221</v>
      </c>
      <c r="LF186" s="189">
        <f>step*(-'By group'!BF$9*Population!BF186+'By group'!F$8*Population!F186+'By group'!S$8*Population!S186)</f>
        <v>10.302648477764897</v>
      </c>
      <c r="LG186" s="189">
        <f>step*(-'By group'!BG$9*Population!BG186+'By group'!G$8*Population!G186+'By group'!T$8*Population!T186)</f>
        <v>1.9850228039732709</v>
      </c>
      <c r="LH186" s="189">
        <f>step*(-'By group'!BH$9*Population!BH186+'By group'!H$8*Population!H186+'By group'!U$8*Population!U186)</f>
        <v>1.6806296387718132</v>
      </c>
      <c r="LI186" s="189">
        <f>step*(-'By group'!BI$9*Population!BI186+'By group'!I$8*Population!I186+'By group'!V$8*Population!V186)</f>
        <v>0</v>
      </c>
      <c r="LJ186" s="189">
        <f>step*(-'By group'!BJ$9*Population!BJ186+'By group'!J$8*Population!J186+'By group'!W$8*Population!W186)</f>
        <v>0</v>
      </c>
      <c r="LK186" s="189">
        <f>step*(-'By group'!BK$9*Population!BK186+'By group'!K$8*Population!K186+'By group'!X$8*Population!X186)</f>
        <v>0</v>
      </c>
      <c r="LL186" s="189">
        <f>step*(-'By group'!BL$9*Population!BL186+'By group'!L$8*Population!L186+'By group'!Y$8*Population!Y186)</f>
        <v>3.5204515347943555</v>
      </c>
      <c r="LM186" s="189">
        <f>step*(-'By group'!BM$9*Population!BM186+'By group'!M$8*Population!M186+'By group'!Z$8*Population!Z186)</f>
        <v>1.7592576972802929</v>
      </c>
      <c r="LN186" s="189">
        <f>step*(-'By group'!BN$9*Population!BN186+'By group'!N$8*Population!N186+'By group'!AA$8*Population!AA186)</f>
        <v>1.4141241028836506</v>
      </c>
    </row>
    <row r="187" spans="1:326" x14ac:dyDescent="0.25">
      <c r="A187">
        <f t="shared" si="263"/>
        <v>91.5</v>
      </c>
      <c r="B187" s="52">
        <f>step*((-'By group'!B$4-'By group'!B$5-'By group'!B$22)*Population!B187+'By group'!B$3*Population!$BO187)</f>
        <v>246397.97723917768</v>
      </c>
      <c r="C187" s="4">
        <f>step*((-'By group'!C$4-'By group'!C$5-'By group'!C$22)*Population!C187+'By group'!C$3*Population!$BO187)</f>
        <v>-6760.9390495234529</v>
      </c>
      <c r="D187" s="4">
        <f>step*((-'By group'!D$4-'By group'!D$5-'By group'!D$22)*Population!D187+'By group'!D$3*Population!$BO187)</f>
        <v>-44371.65267622126</v>
      </c>
      <c r="E187" s="4">
        <f>step*((-'By group'!E$4-'By group'!E$5-'By group'!E$22)*Population!E187+'By group'!E$3*Population!$BO187)</f>
        <v>-71058.742535339683</v>
      </c>
      <c r="F187" s="4">
        <f>step*((-'By group'!F$4-'By group'!F$5-'By group'!F$22)*Population!F187+'By group'!F$3*Population!$BO187)</f>
        <v>-28840.215178568164</v>
      </c>
      <c r="G187" s="4">
        <f>step*((-'By group'!G$4-'By group'!G$5-'By group'!G$22)*Population!G187+'By group'!G$3*Population!$BO187)</f>
        <v>-6992.7010934967229</v>
      </c>
      <c r="H187" s="4">
        <f>step*((-'By group'!H$4-'By group'!H$5-'By group'!H$22)*Population!H187+'By group'!H$3*Population!$BO187)</f>
        <v>-6497.2813099093364</v>
      </c>
      <c r="I187" s="4">
        <f>step*((-'By group'!I$4-'By group'!I$5-'By group'!I$22)*Population!I187+'By group'!I$3*Population!$BO187)</f>
        <v>0</v>
      </c>
      <c r="J187" s="4">
        <f>step*((-'By group'!J$4-'By group'!J$5-'By group'!J$22)*Population!J187+'By group'!J$3*Population!$BO187)</f>
        <v>0</v>
      </c>
      <c r="K187" s="4">
        <f>step*((-'By group'!K$4-'By group'!K$5-'By group'!K$22)*Population!K187+'By group'!K$3*Population!$BO187)</f>
        <v>0</v>
      </c>
      <c r="L187" s="4">
        <f>step*((-'By group'!L$4-'By group'!L$5-'By group'!L$22)*Population!L187+'By group'!L$3*Population!$BO187)</f>
        <v>-3593.4522395779977</v>
      </c>
      <c r="M187" s="4">
        <f>step*((-'By group'!M$4-'By group'!M$5-'By group'!M$22)*Population!M187+'By group'!M$3*Population!$BO187)</f>
        <v>-2039.2202848271299</v>
      </c>
      <c r="N187" s="4">
        <f>step*((-'By group'!N$4-'By group'!N$5-'By group'!N$22)*Population!N187+'By group'!N$3*Population!$BO187)</f>
        <v>-1933.5219490199788</v>
      </c>
      <c r="O187" s="8">
        <f>step*((-'By group'!O$4-'By group'!O$5-'By group'!O$22)*Population!O187+'By group'!O$3*Population!$BO187)</f>
        <v>170666.41283885599</v>
      </c>
      <c r="P187" s="4">
        <f>step*((-'By group'!P$4-'By group'!P$5-'By group'!P$22)*Population!P187+'By group'!P$3*Population!$BO187)</f>
        <v>-3344.0696448735143</v>
      </c>
      <c r="Q187" s="4">
        <f>step*((-'By group'!Q$4-'By group'!Q$5-'By group'!Q$22)*Population!Q187+'By group'!Q$3*Population!$BO187)</f>
        <v>-21938.735974350187</v>
      </c>
      <c r="R187" s="4">
        <f>step*((-'By group'!R$4-'By group'!R$5-'By group'!R$22)*Population!R187+'By group'!R$3*Population!$BO187)</f>
        <v>-35115.29341870598</v>
      </c>
      <c r="S187" s="4">
        <f>step*((-'By group'!S$4-'By group'!S$5-'By group'!S$22)*Population!S187+'By group'!S$3*Population!$BO187)</f>
        <v>-14246.361163558719</v>
      </c>
      <c r="T187" s="4">
        <f>step*((-'By group'!T$4-'By group'!T$5-'By group'!T$22)*Population!T187+'By group'!T$3*Population!$BO187)</f>
        <v>-3453.2236784899342</v>
      </c>
      <c r="U187" s="4">
        <f>step*((-'By group'!U$4-'By group'!U$5-'By group'!U$22)*Population!U187+'By group'!U$3*Population!$BO187)</f>
        <v>-3206.9216608669244</v>
      </c>
      <c r="V187" s="4">
        <f>step*((-'By group'!V$4-'By group'!V$5-'By group'!V$22)*Population!V187+'By group'!V$3*Population!$BO187)</f>
        <v>0</v>
      </c>
      <c r="W187" s="4">
        <f>step*((-'By group'!W$4-'By group'!W$5-'By group'!W$22)*Population!W187+'By group'!W$3*Population!$BO187)</f>
        <v>0</v>
      </c>
      <c r="X187" s="4">
        <f>step*((-'By group'!X$4-'By group'!X$5-'By group'!X$22)*Population!X187+'By group'!X$3*Population!$BO187)</f>
        <v>0</v>
      </c>
      <c r="Y187" s="4">
        <f>step*((-'By group'!Y$4-'By group'!Y$5-'By group'!Y$22)*Population!Y187+'By group'!Y$3*Population!$BO187)</f>
        <v>-1773.5773296876678</v>
      </c>
      <c r="Z187" s="4">
        <f>step*((-'By group'!Z$4-'By group'!Z$5-'By group'!Z$22)*Population!Z187+'By group'!Z$3*Population!$BO187)</f>
        <v>-1005.8836972689917</v>
      </c>
      <c r="AA187" s="4">
        <f>step*((-'By group'!AA$4-'By group'!AA$5-'By group'!AA$22)*Population!AA187+'By group'!AA$3*Population!$BO187)</f>
        <v>-953.07982253883165</v>
      </c>
      <c r="AB187" s="8">
        <f>step*((-'By group'!AB$4-'By group'!AB$5-'By group'!AB$22)*Population!AB187+'By group'!AB$3*Population!$BO187)</f>
        <v>-1614.5701167221871</v>
      </c>
      <c r="AC187" s="4">
        <f>step*((-'By group'!AC$4-'By group'!AC$5-'By group'!AC$22)*Population!AC187+'By group'!AC$3*Population!$BO187)</f>
        <v>-237.22740720948497</v>
      </c>
      <c r="AD187" s="4">
        <f>step*((-'By group'!AD$4-'By group'!AD$5-'By group'!AD$22)*Population!AD187+'By group'!AD$3*Population!$BO187)</f>
        <v>-1564.9131670845206</v>
      </c>
      <c r="AE187" s="4">
        <f>step*((-'By group'!AE$4-'By group'!AE$5-'By group'!AE$22)*Population!AE187+'By group'!AE$3*Population!$BO187)</f>
        <v>-2524.0213739305213</v>
      </c>
      <c r="AF187" s="4">
        <f>step*((-'By group'!AF$4-'By group'!AF$5-'By group'!AF$22)*Population!AF187+'By group'!AF$3*Population!$BO187)</f>
        <v>-1029.9365610237044</v>
      </c>
      <c r="AG187" s="4">
        <f>step*((-'By group'!AG$4-'By group'!AG$5-'By group'!AG$22)*Population!AG187+'By group'!AG$3*Population!$BO187)</f>
        <v>-250.69045156265454</v>
      </c>
      <c r="AH187" s="4">
        <f>step*((-'By group'!AH$4-'By group'!AH$5-'By group'!AH$22)*Population!AH187+'By group'!AH$3*Population!$BO187)</f>
        <v>-234.51710980611438</v>
      </c>
      <c r="AI187" s="4">
        <f>step*((-'By group'!AI$4-'By group'!AI$5-'By group'!AI$22)*Population!AI187+'By group'!AI$3*Population!$BO187)</f>
        <v>0</v>
      </c>
      <c r="AJ187" s="4">
        <f>step*((-'By group'!AJ$4-'By group'!AJ$5-'By group'!AJ$22)*Population!AJ187+'By group'!AJ$3*Population!$BO187)</f>
        <v>0</v>
      </c>
      <c r="AK187" s="4">
        <f>step*((-'By group'!AK$4-'By group'!AK$5-'By group'!AK$22)*Population!AK187+'By group'!AK$3*Population!$BO187)</f>
        <v>0</v>
      </c>
      <c r="AL187" s="4">
        <f>step*((-'By group'!AL$4-'By group'!AL$5-'By group'!AL$22)*Population!AL187+'By group'!AL$3*Population!$BO187)</f>
        <v>-129.77727052187524</v>
      </c>
      <c r="AM187" s="4">
        <f>step*((-'By group'!AM$4-'By group'!AM$5-'By group'!AM$22)*Population!AM187+'By group'!AM$3*Population!$BO187)</f>
        <v>-74.211381990972811</v>
      </c>
      <c r="AN187" s="4">
        <f>step*((-'By group'!AN$4-'By group'!AN$5-'By group'!AN$22)*Population!AN187+'By group'!AN$3*Population!$BO187)</f>
        <v>-70.995748664839667</v>
      </c>
      <c r="AO187" s="8">
        <f>step*((-'By group'!AO$4-'By group'!AO$5-'By group'!AO$22)*Population!AO187+'By group'!AO$3*Population!$BO187)</f>
        <v>23037.924710795647</v>
      </c>
      <c r="AP187" s="4">
        <f>step*((-'By group'!AP$4-'By group'!AP$5-'By group'!AP$22)*Population!AP187+'By group'!AP$3*Population!$BO187)</f>
        <v>-785.22070029257316</v>
      </c>
      <c r="AQ187" s="4">
        <f>step*((-'By group'!AQ$4-'By group'!AQ$5-'By group'!AQ$22)*Population!AQ187+'By group'!AQ$3*Population!$BO187)</f>
        <v>-5153.344521466317</v>
      </c>
      <c r="AR187" s="4">
        <f>step*((-'By group'!AR$4-'By group'!AR$5-'By group'!AR$22)*Population!AR187+'By group'!AR$3*Population!$BO187)</f>
        <v>-8252.265781216789</v>
      </c>
      <c r="AS187" s="4">
        <f>step*((-'By group'!AS$4-'By group'!AS$5-'By group'!AS$22)*Population!AS187+'By group'!AS$3*Population!$BO187)</f>
        <v>-3348.9709558565519</v>
      </c>
      <c r="AT187" s="4">
        <f>step*((-'By group'!AT$4-'By group'!AT$5-'By group'!AT$22)*Population!AT187+'By group'!AT$3*Population!$BO187)</f>
        <v>-811.91003111272073</v>
      </c>
      <c r="AU187" s="4">
        <f>step*((-'By group'!AU$4-'By group'!AU$5-'By group'!AU$22)*Population!AU187+'By group'!AU$3*Population!$BO187)</f>
        <v>-754.13498153129126</v>
      </c>
      <c r="AV187" s="4">
        <f>step*((-'By group'!AV$4-'By group'!AV$5-'By group'!AV$22)*Population!AV187+'By group'!AV$3*Population!$BO187)</f>
        <v>0</v>
      </c>
      <c r="AW187" s="4">
        <f>step*((-'By group'!AW$4-'By group'!AW$5-'By group'!AW$22)*Population!AW187+'By group'!AW$3*Population!$BO187)</f>
        <v>0</v>
      </c>
      <c r="AX187" s="4">
        <f>step*((-'By group'!AX$4-'By group'!AX$5-'By group'!AX$22)*Population!AX187+'By group'!AX$3*Population!$BO187)</f>
        <v>0</v>
      </c>
      <c r="AY187" s="4">
        <f>step*((-'By group'!AY$4-'By group'!AY$5-'By group'!AY$22)*Population!AY187+'By group'!AY$3*Population!$BO187)</f>
        <v>-417.08452037999081</v>
      </c>
      <c r="AZ187" s="4">
        <f>step*((-'By group'!AZ$4-'By group'!AZ$5-'By group'!AZ$22)*Population!AZ187+'By group'!AZ$3*Population!$BO187)</f>
        <v>-236.56192181477539</v>
      </c>
      <c r="BA187" s="4">
        <f>step*((-'By group'!BA$4-'By group'!BA$5-'By group'!BA$22)*Population!BA187+'By group'!BA$3*Population!$BO187)</f>
        <v>-224.06561969332705</v>
      </c>
      <c r="BB187" s="8">
        <f>step*((-'By group'!BB$4-'By group'!BB$5-'By group'!BB$22)*Population!BB187+'By group'!BB$3*Population!$BO187)</f>
        <v>7089.8837941032089</v>
      </c>
      <c r="BC187" s="4">
        <f>step*((-'By group'!BC$4-'By group'!BC$5-'By group'!BC$22)*Population!BC187+'By group'!BC$3*Population!$BO187)</f>
        <v>-538.38640313915914</v>
      </c>
      <c r="BD187" s="4">
        <f>step*((-'By group'!BD$4-'By group'!BD$5-'By group'!BD$22)*Population!BD187+'By group'!BD$3*Population!$BO187)</f>
        <v>-2730.8020049746738</v>
      </c>
      <c r="BE187" s="4">
        <f>step*((-'By group'!BE$4-'By group'!BE$5-'By group'!BE$22)*Population!BE187+'By group'!BE$3*Population!$BO187)</f>
        <v>-3799.7880437606627</v>
      </c>
      <c r="BF187" s="4">
        <f>step*((-'By group'!BF$4-'By group'!BF$5-'By group'!BF$22)*Population!BF187+'By group'!BF$3*Population!$BO187)</f>
        <v>-1409.9535278807134</v>
      </c>
      <c r="BG187" s="4">
        <f>step*((-'By group'!BG$4-'By group'!BG$5-'By group'!BG$22)*Population!BG187+'By group'!BG$3*Population!$BO187)</f>
        <v>-321.80501887290973</v>
      </c>
      <c r="BH187" s="4">
        <f>step*((-'By group'!BH$4-'By group'!BH$5-'By group'!BH$22)*Population!BH187+'By group'!BH$3*Population!$BO187)</f>
        <v>-276.72289641656118</v>
      </c>
      <c r="BI187" s="4">
        <f>step*((-'By group'!BI$4-'By group'!BI$5-'By group'!BI$22)*Population!BI187+'By group'!BI$3*Population!$BO187)</f>
        <v>0</v>
      </c>
      <c r="BJ187" s="4">
        <f>step*((-'By group'!BJ$4-'By group'!BJ$5-'By group'!BJ$22)*Population!BJ187+'By group'!BJ$3*Population!$BO187)</f>
        <v>0</v>
      </c>
      <c r="BK187" s="4">
        <f>step*((-'By group'!BK$4-'By group'!BK$5-'By group'!BK$22)*Population!BK187+'By group'!BK$3*Population!$BO187)</f>
        <v>0</v>
      </c>
      <c r="BL187" s="4">
        <f>step*((-'By group'!BL$4-'By group'!BL$5-'By group'!BL$22)*Population!BL187+'By group'!BL$3*Population!$BO187)</f>
        <v>-181.96640188439372</v>
      </c>
      <c r="BM187" s="4">
        <f>step*((-'By group'!BM$4-'By group'!BM$5-'By group'!BM$22)*Population!BM187+'By group'!BM$3*Population!$BO187)</f>
        <v>-92.663747239270435</v>
      </c>
      <c r="BN187" s="4">
        <f>step*((-'By group'!BN$4-'By group'!BN$5-'By group'!BN$22)*Population!BN187+'By group'!BN$3*Population!$BO187)</f>
        <v>-77.558006926984461</v>
      </c>
      <c r="BO187" s="71">
        <f>-step*SUM(SCR!B187:N187)*Population!B187</f>
        <v>-176263.18726814352</v>
      </c>
      <c r="BP187" s="4">
        <f>step*-SUM('By group'!C$11:C$21)*Population!C187</f>
        <v>-169023.47623808632</v>
      </c>
      <c r="BQ187" s="4">
        <f>step*-SUM('By group'!D$11:D$21)*Population!D187</f>
        <v>-123254.59076728128</v>
      </c>
      <c r="BR187" s="4">
        <f>step*-SUM('By group'!E$11:E$21)*Population!E187</f>
        <v>-50756.244668099775</v>
      </c>
      <c r="BS187" s="4">
        <f>step*-SUM('By group'!F$11:F$21)*Population!F187</f>
        <v>-15179.060620299035</v>
      </c>
      <c r="BT187" s="4">
        <f>step*-SUM('By group'!G$11:G$21)*Population!G187</f>
        <v>-7284.0636390590862</v>
      </c>
      <c r="BU187" s="4">
        <f>step*-SUM('By group'!H$11:H$21)*Population!H187</f>
        <v>0</v>
      </c>
      <c r="BV187" s="4">
        <f>step*-SUM('By group'!I$11:I$21)*Population!I187</f>
        <v>0</v>
      </c>
      <c r="BW187" s="4">
        <f>step*-SUM('By group'!J$11:J$21)*Population!J187</f>
        <v>0</v>
      </c>
      <c r="BX187" s="4">
        <f>step*-SUM('By group'!K$11:K$21)*Population!K187</f>
        <v>0</v>
      </c>
      <c r="BY187" s="4">
        <f>step*-SUM('By group'!L$11:L$21)*Population!L187</f>
        <v>-2566.7515996985694</v>
      </c>
      <c r="BZ187" s="4">
        <f>step*-SUM('By group'!M$11:M$21)*Population!M187</f>
        <v>-1274.5126780169562</v>
      </c>
      <c r="CA187" s="4">
        <f>step*-SUM('By group'!N$11:N$21)*Population!N187</f>
        <v>0</v>
      </c>
      <c r="CB187" s="13">
        <f>-step*SUM(SCR!O187:AA187)*Population!O187</f>
        <v>-87193.400640699227</v>
      </c>
      <c r="CC187" s="4">
        <f>step*-SUM('By group'!P$11:P$21)*Population!P187</f>
        <v>-83601.741121837855</v>
      </c>
      <c r="CD187" s="4">
        <f>step*-SUM('By group'!Q$11:Q$21)*Population!Q187</f>
        <v>-60940.933262083854</v>
      </c>
      <c r="CE187" s="4">
        <f>step*-SUM('By group'!R$11:R$21)*Population!R187</f>
        <v>-25082.352441932846</v>
      </c>
      <c r="CF187" s="4">
        <f>step*-SUM('By group'!S$11:S$21)*Population!S187</f>
        <v>-7498.0848229256417</v>
      </c>
      <c r="CG187" s="4">
        <f>step*-SUM('By group'!T$11:T$21)*Population!T187</f>
        <v>-3597.1079984270145</v>
      </c>
      <c r="CH187" s="4">
        <f>step*-SUM('By group'!U$11:U$21)*Population!U187</f>
        <v>0</v>
      </c>
      <c r="CI187" s="4">
        <f>step*-SUM('By group'!V$11:V$21)*Population!V187</f>
        <v>0</v>
      </c>
      <c r="CJ187" s="4">
        <f>step*-SUM('By group'!W$11:W$21)*Population!W187</f>
        <v>0</v>
      </c>
      <c r="CK187" s="4">
        <f>step*-SUM('By group'!X$11:X$21)*Population!X187</f>
        <v>0</v>
      </c>
      <c r="CL187" s="4">
        <f>step*-SUM('By group'!Y$11:Y$21)*Population!Y187</f>
        <v>-1266.8409497769055</v>
      </c>
      <c r="CM187" s="4">
        <f>step*-SUM('By group'!Z$11:Z$21)*Population!Z187</f>
        <v>-628.67731079311989</v>
      </c>
      <c r="CN187" s="4">
        <f>step*-SUM('By group'!AA$11:AA$21)*Population!AA187</f>
        <v>0</v>
      </c>
      <c r="CO187" s="13">
        <f>-step*SUM(SCR!AB187:AN187)*Population!AB187</f>
        <v>-6174.178944652358</v>
      </c>
      <c r="CP187" s="4">
        <f>step*-SUM('By group'!AC$11:AC$21)*Population!AC187</f>
        <v>-5930.6851802371239</v>
      </c>
      <c r="CQ187" s="4">
        <f>step*-SUM('By group'!AD$11:AD$21)*Population!AD187</f>
        <v>-4346.9810196792241</v>
      </c>
      <c r="CR187" s="4">
        <f>step*-SUM('By group'!AE$11:AE$21)*Population!AE187</f>
        <v>-1802.8724099503722</v>
      </c>
      <c r="CS187" s="4">
        <f>step*-SUM('By group'!AF$11:AF$21)*Population!AF187</f>
        <v>-542.07187422300228</v>
      </c>
      <c r="CT187" s="4">
        <f>step*-SUM('By group'!AG$11:AG$21)*Population!AG187</f>
        <v>-261.1358870444318</v>
      </c>
      <c r="CU187" s="4">
        <f>step*-SUM('By group'!AH$11:AH$21)*Population!AH187</f>
        <v>0</v>
      </c>
      <c r="CV187" s="4">
        <f>step*-SUM('By group'!AI$11:AI$21)*Population!AI187</f>
        <v>0</v>
      </c>
      <c r="CW187" s="4">
        <f>step*-SUM('By group'!AJ$11:AJ$21)*Population!AJ187</f>
        <v>0</v>
      </c>
      <c r="CX187" s="4">
        <f>step*-SUM('By group'!AK$11:AK$21)*Population!AK187</f>
        <v>0</v>
      </c>
      <c r="CY187" s="4">
        <f>step*-SUM('By group'!AL$11:AL$21)*Population!AL187</f>
        <v>-92.698050372768023</v>
      </c>
      <c r="CZ187" s="4">
        <f>step*-SUM('By group'!AM$11:AM$21)*Population!AM187</f>
        <v>-46.382113744358008</v>
      </c>
      <c r="DA187" s="4">
        <f>step*-SUM('By group'!AN$11:AN$21)*Population!AN187</f>
        <v>0</v>
      </c>
      <c r="DB187" s="13">
        <f>-step*SUM(SCR!AO187:BA187)*Population!AO187</f>
        <v>-20471.195923350358</v>
      </c>
      <c r="DC187" s="4">
        <f>step*-SUM('By group'!AP$11:AP$21)*Population!AP187</f>
        <v>-19630.517507314329</v>
      </c>
      <c r="DD187" s="4">
        <f>step*-SUM('By group'!AQ$11:AQ$21)*Population!AQ187</f>
        <v>-14314.845892961992</v>
      </c>
      <c r="DE187" s="4">
        <f>step*-SUM('By group'!AR$11:AR$21)*Population!AR187</f>
        <v>-5894.4755580119927</v>
      </c>
      <c r="DF187" s="4">
        <f>step*-SUM('By group'!AS$11:AS$21)*Population!AS187</f>
        <v>-1762.61629255608</v>
      </c>
      <c r="DG187" s="4">
        <f>step*-SUM('By group'!AT$11:AT$21)*Population!AT187</f>
        <v>-845.73961574241741</v>
      </c>
      <c r="DH187" s="4">
        <f>step*-SUM('By group'!AU$11:AU$21)*Population!AU187</f>
        <v>0</v>
      </c>
      <c r="DI187" s="4">
        <f>step*-SUM('By group'!AV$11:AV$21)*Population!AV187</f>
        <v>0</v>
      </c>
      <c r="DJ187" s="4">
        <f>step*-SUM('By group'!AW$11:AW$21)*Population!AW187</f>
        <v>0</v>
      </c>
      <c r="DK187" s="4">
        <f>step*-SUM('By group'!AX$11:AX$21)*Population!AX187</f>
        <v>0</v>
      </c>
      <c r="DL187" s="4">
        <f>step*-SUM('By group'!AY$11:AY$21)*Population!AY187</f>
        <v>-297.91751455713626</v>
      </c>
      <c r="DM187" s="4">
        <f>step*-SUM('By group'!AZ$11:AZ$21)*Population!AZ187</f>
        <v>-147.85120113423463</v>
      </c>
      <c r="DN187" s="4">
        <f>step*-SUM('By group'!BA$11:BA$21)*Population!BA187</f>
        <v>0</v>
      </c>
      <c r="DO187" s="13">
        <f>-step*SUM(SCR!BB187:BN187)*Population!BB187</f>
        <v>-9525.1634712170198</v>
      </c>
      <c r="DP187" s="4">
        <f>step*-SUM('By group'!BC$11:BC$21)*Population!BC187</f>
        <v>-8973.1067189859859</v>
      </c>
      <c r="DQ187" s="4">
        <f>step*-SUM('By group'!BD$11:BD$21)*Population!BD187</f>
        <v>-6206.3681931242581</v>
      </c>
      <c r="DR187" s="4">
        <f>step*-SUM('By group'!BE$11:BE$21)*Population!BE187</f>
        <v>-2374.8675273504141</v>
      </c>
      <c r="DS187" s="4">
        <f>step*-SUM('By group'!BF$11:BF$21)*Population!BF187</f>
        <v>-671.40644184795883</v>
      </c>
      <c r="DT187" s="4">
        <f>step*-SUM('By group'!BG$11:BG$21)*Population!BG187</f>
        <v>-309.42790276241317</v>
      </c>
      <c r="DU187" s="4">
        <f>step*-SUM('By group'!BH$11:BH$21)*Population!BH187</f>
        <v>0</v>
      </c>
      <c r="DV187" s="4">
        <f>step*-SUM('By group'!BI$11:BI$21)*Population!BI187</f>
        <v>0</v>
      </c>
      <c r="DW187" s="4">
        <f>step*-SUM('By group'!BJ$11:BJ$21)*Population!BJ187</f>
        <v>0</v>
      </c>
      <c r="DX187" s="4">
        <f>step*-SUM('By group'!BK$11:BK$21)*Population!BK187</f>
        <v>0</v>
      </c>
      <c r="DY187" s="4">
        <f>step*-SUM('By group'!BL$11:BL$21)*Population!BL187</f>
        <v>-101.09244549132985</v>
      </c>
      <c r="DZ187" s="4">
        <f>step*-SUM('By group'!BM$11:BM$21)*Population!BM187</f>
        <v>-46.331873619635218</v>
      </c>
      <c r="EA187" s="4">
        <f>step*-SUM('By group'!BN$11:BN$21)*Population!BN187</f>
        <v>0</v>
      </c>
      <c r="EB187" s="52">
        <v>0</v>
      </c>
      <c r="EC187" s="4">
        <f t="shared" si="196"/>
        <v>176263.18726814352</v>
      </c>
      <c r="ED187" s="4">
        <f t="shared" si="196"/>
        <v>169023.47623808632</v>
      </c>
      <c r="EE187" s="4">
        <f t="shared" si="197"/>
        <v>123254.59076728128</v>
      </c>
      <c r="EF187" s="4">
        <f t="shared" si="198"/>
        <v>50756.244668099775</v>
      </c>
      <c r="EG187" s="4">
        <f t="shared" si="199"/>
        <v>15179.060620299035</v>
      </c>
      <c r="EH187" s="4">
        <f t="shared" si="199"/>
        <v>7284.0636390590862</v>
      </c>
      <c r="EI187" s="4">
        <v>0</v>
      </c>
      <c r="EJ187" s="4">
        <f t="shared" si="200"/>
        <v>0</v>
      </c>
      <c r="EK187" s="4">
        <f t="shared" si="201"/>
        <v>0</v>
      </c>
      <c r="EL187" s="4">
        <f t="shared" si="202"/>
        <v>0</v>
      </c>
      <c r="EM187" s="4">
        <f t="shared" si="203"/>
        <v>2566.7515996985694</v>
      </c>
      <c r="EN187" s="4">
        <f t="shared" si="204"/>
        <v>1274.5126780169562</v>
      </c>
      <c r="EO187" s="52">
        <v>0</v>
      </c>
      <c r="EP187" s="4">
        <f t="shared" si="205"/>
        <v>87193.400640699227</v>
      </c>
      <c r="EQ187" s="4">
        <f t="shared" si="206"/>
        <v>83601.741121837855</v>
      </c>
      <c r="ER187" s="4">
        <f t="shared" si="207"/>
        <v>60940.933262083854</v>
      </c>
      <c r="ES187" s="4">
        <f t="shared" si="208"/>
        <v>25082.352441932846</v>
      </c>
      <c r="ET187" s="4">
        <f t="shared" si="209"/>
        <v>7498.0848229256417</v>
      </c>
      <c r="EU187" s="4">
        <f t="shared" si="210"/>
        <v>3597.1079984270145</v>
      </c>
      <c r="EV187" s="4">
        <v>0</v>
      </c>
      <c r="EW187" s="4">
        <f t="shared" si="211"/>
        <v>0</v>
      </c>
      <c r="EX187" s="4">
        <f t="shared" si="212"/>
        <v>0</v>
      </c>
      <c r="EY187" s="4">
        <f t="shared" si="213"/>
        <v>0</v>
      </c>
      <c r="EZ187" s="4">
        <f t="shared" si="214"/>
        <v>1266.8409497769055</v>
      </c>
      <c r="FA187" s="4">
        <f t="shared" si="215"/>
        <v>628.67731079311989</v>
      </c>
      <c r="FB187" s="52">
        <v>0</v>
      </c>
      <c r="FC187" s="4">
        <f t="shared" si="216"/>
        <v>6174.178944652358</v>
      </c>
      <c r="FD187" s="4">
        <f t="shared" si="217"/>
        <v>5930.6851802371239</v>
      </c>
      <c r="FE187" s="4">
        <f t="shared" si="218"/>
        <v>4346.9810196792241</v>
      </c>
      <c r="FF187" s="4">
        <f t="shared" si="219"/>
        <v>1802.8724099503722</v>
      </c>
      <c r="FG187" s="4">
        <f t="shared" si="220"/>
        <v>542.07187422300228</v>
      </c>
      <c r="FH187" s="4">
        <f t="shared" si="221"/>
        <v>261.1358870444318</v>
      </c>
      <c r="FI187" s="4">
        <v>0</v>
      </c>
      <c r="FJ187" s="4">
        <f t="shared" si="222"/>
        <v>0</v>
      </c>
      <c r="FK187" s="4">
        <f t="shared" si="223"/>
        <v>0</v>
      </c>
      <c r="FL187" s="4">
        <f t="shared" si="224"/>
        <v>0</v>
      </c>
      <c r="FM187" s="4">
        <f t="shared" si="225"/>
        <v>92.698050372768023</v>
      </c>
      <c r="FN187" s="9">
        <f t="shared" si="226"/>
        <v>46.382113744358008</v>
      </c>
      <c r="FO187" s="4">
        <v>0</v>
      </c>
      <c r="FP187" s="4">
        <f t="shared" si="227"/>
        <v>20471.195923350358</v>
      </c>
      <c r="FQ187" s="4">
        <f t="shared" si="228"/>
        <v>19630.517507314329</v>
      </c>
      <c r="FR187" s="4">
        <f t="shared" si="229"/>
        <v>14314.845892961992</v>
      </c>
      <c r="FS187" s="4">
        <f t="shared" si="230"/>
        <v>5894.4755580119927</v>
      </c>
      <c r="FT187" s="4">
        <f t="shared" si="231"/>
        <v>1762.61629255608</v>
      </c>
      <c r="FU187" s="4">
        <f t="shared" si="232"/>
        <v>845.73961574241741</v>
      </c>
      <c r="FV187" s="4">
        <v>0</v>
      </c>
      <c r="FW187" s="4">
        <f t="shared" si="233"/>
        <v>0</v>
      </c>
      <c r="FX187" s="4">
        <f t="shared" si="234"/>
        <v>0</v>
      </c>
      <c r="FY187" s="4">
        <f t="shared" si="235"/>
        <v>0</v>
      </c>
      <c r="FZ187" s="4">
        <f t="shared" si="236"/>
        <v>297.91751455713626</v>
      </c>
      <c r="GA187" s="4">
        <f t="shared" si="237"/>
        <v>147.85120113423463</v>
      </c>
      <c r="GB187" s="4">
        <v>0</v>
      </c>
      <c r="GC187" s="4">
        <f t="shared" si="238"/>
        <v>9525.1634712170198</v>
      </c>
      <c r="GD187" s="4">
        <f t="shared" si="179"/>
        <v>8973.1067189859859</v>
      </c>
      <c r="GE187" s="4">
        <f t="shared" si="180"/>
        <v>6206.3681931242581</v>
      </c>
      <c r="GF187" s="4">
        <f t="shared" si="181"/>
        <v>2374.8675273504141</v>
      </c>
      <c r="GG187" s="4">
        <f t="shared" si="182"/>
        <v>671.40644184795883</v>
      </c>
      <c r="GH187" s="4">
        <f t="shared" si="183"/>
        <v>309.42790276241317</v>
      </c>
      <c r="GI187" s="4">
        <v>0</v>
      </c>
      <c r="GJ187" s="4">
        <f t="shared" si="239"/>
        <v>0</v>
      </c>
      <c r="GK187" s="4">
        <f t="shared" si="240"/>
        <v>0</v>
      </c>
      <c r="GL187" s="4">
        <f t="shared" si="184"/>
        <v>0</v>
      </c>
      <c r="GM187" s="4">
        <f t="shared" si="185"/>
        <v>101.09244549132985</v>
      </c>
      <c r="GN187" s="4">
        <f t="shared" si="186"/>
        <v>46.331873619635218</v>
      </c>
      <c r="GO187" s="52">
        <v>0</v>
      </c>
      <c r="GP187" s="4">
        <f>step*(-'By group'!C$32*Population!C187+'By group'!I$33*Population!I187)</f>
        <v>0</v>
      </c>
      <c r="GQ187" s="4">
        <f>step*(-'By group'!D$32*Population!D187+'By group'!J$33*Population!J187)</f>
        <v>0</v>
      </c>
      <c r="GR187" s="4">
        <f>step*(-'By group'!E$32*Population!E187+'By group'!K$33*Population!K187)</f>
        <v>0</v>
      </c>
      <c r="GS187" s="4">
        <f>step*(-'By group'!F$32*Population!F187+'By group'!L$33*Population!L187)</f>
        <v>-6306.1545103002327</v>
      </c>
      <c r="GT187" s="4">
        <f>step*(-'By group'!G$32*Population!G187+'By group'!M$33*Population!M187)</f>
        <v>-819.55638880333913</v>
      </c>
      <c r="GU187" s="4">
        <f>step*(-'By group'!H$32*Population!H187+'By group'!N$33*Population!N187)</f>
        <v>-717.08056841358439</v>
      </c>
      <c r="GV187" s="46">
        <f t="shared" si="241"/>
        <v>0</v>
      </c>
      <c r="GW187" s="14">
        <f t="shared" si="242"/>
        <v>0</v>
      </c>
      <c r="GX187" s="4">
        <f t="shared" si="243"/>
        <v>0</v>
      </c>
      <c r="GY187" s="4">
        <f t="shared" si="244"/>
        <v>6306.1545103002327</v>
      </c>
      <c r="GZ187" s="4">
        <f t="shared" si="245"/>
        <v>819.55638880333913</v>
      </c>
      <c r="HA187" s="4">
        <f t="shared" si="246"/>
        <v>717.08056841358439</v>
      </c>
      <c r="HB187" s="8">
        <v>0</v>
      </c>
      <c r="HC187" s="4">
        <f>step*(-'By group'!P$32*Population!P187+'By group'!V$33*Population!V187)</f>
        <v>0</v>
      </c>
      <c r="HD187" s="4">
        <f>step*(-'By group'!Q$32*Population!Q187+'By group'!W$33*Population!W187)</f>
        <v>0</v>
      </c>
      <c r="HE187" s="4">
        <f>step*(-'By group'!R$32*Population!R187+'By group'!X$33*Population!X187)</f>
        <v>0</v>
      </c>
      <c r="HF187" s="4">
        <f>step*(-'By group'!S$32*Population!S187+'By group'!Y$33*Population!Y187)</f>
        <v>-3115.6219365743682</v>
      </c>
      <c r="HG187" s="4">
        <f>step*(-'By group'!T$32*Population!T187+'By group'!Z$33*Population!Z187)</f>
        <v>-405.08294428884301</v>
      </c>
      <c r="HH187" s="4">
        <f>step*(-'By group'!U$32*Population!U187+'By group'!AA$33*Population!AA187)</f>
        <v>-354.2690790386547</v>
      </c>
      <c r="HI187" s="14">
        <f t="shared" si="247"/>
        <v>0</v>
      </c>
      <c r="HJ187" s="46">
        <f t="shared" si="248"/>
        <v>0</v>
      </c>
      <c r="HK187" s="4">
        <f t="shared" si="249"/>
        <v>0</v>
      </c>
      <c r="HL187" s="4">
        <f t="shared" si="250"/>
        <v>3115.6219365743682</v>
      </c>
      <c r="HM187" s="4">
        <f t="shared" si="251"/>
        <v>405.08294428884301</v>
      </c>
      <c r="HN187" s="9">
        <f t="shared" si="252"/>
        <v>354.2690790386547</v>
      </c>
      <c r="HO187" s="4">
        <v>0</v>
      </c>
      <c r="HP187" s="4">
        <f>step*(-'By group'!AC$32*Population!AC187+'By group'!AI$33*Population!AI187)</f>
        <v>0</v>
      </c>
      <c r="HQ187" s="4">
        <f>step*(-'By group'!AD$32*Population!AD187+'By group'!AJ$33*Population!AJ187)</f>
        <v>0</v>
      </c>
      <c r="HR187" s="4">
        <f>step*(-'By group'!AE$32*Population!AE187+'By group'!AK$33*Population!AK187)</f>
        <v>0</v>
      </c>
      <c r="HS187" s="4">
        <f>step*(-'By group'!AF$32*Population!AF187+'By group'!AL$33*Population!AL187)</f>
        <v>-224.68691192511713</v>
      </c>
      <c r="HT187" s="4">
        <f>step*(-'By group'!AG$32*Population!AG187+'By group'!AM$33*Population!AM187)</f>
        <v>-29.036120536707358</v>
      </c>
      <c r="HU187" s="4">
        <f>step*(-'By group'!AH$32*Population!AH187+'By group'!AN$33*Population!AN187)</f>
        <v>-25.565419530267349</v>
      </c>
      <c r="HV187" s="14">
        <f t="shared" si="253"/>
        <v>0</v>
      </c>
      <c r="HW187" s="46">
        <f t="shared" si="254"/>
        <v>0</v>
      </c>
      <c r="HX187" s="4">
        <f t="shared" si="255"/>
        <v>0</v>
      </c>
      <c r="HY187" s="4">
        <f t="shared" si="256"/>
        <v>224.68691192511713</v>
      </c>
      <c r="HZ187" s="4">
        <f t="shared" si="257"/>
        <v>29.036120536707358</v>
      </c>
      <c r="IA187" s="4">
        <f t="shared" si="258"/>
        <v>25.565419530267349</v>
      </c>
      <c r="IB187" s="8">
        <v>0</v>
      </c>
      <c r="IC187" s="4">
        <f>step*(-'By group'!AP$32*Population!AP187+'By group'!AV$33*Population!AV187)</f>
        <v>0</v>
      </c>
      <c r="ID187" s="4">
        <f>step*(-'By group'!AQ$32*Population!AQ187+'By group'!AW$33*Population!AW187)</f>
        <v>0</v>
      </c>
      <c r="IE187" s="4">
        <f>step*(-'By group'!AR$32*Population!AR187+'By group'!AX$33*Population!AX187)</f>
        <v>0</v>
      </c>
      <c r="IF187" s="4">
        <f>step*(-'By group'!AS$32*Population!AS187+'By group'!AY$33*Population!AY187)</f>
        <v>-732.3493889994719</v>
      </c>
      <c r="IG187" s="4">
        <f>step*(-'By group'!AT$32*Population!AT187+'By group'!AZ$33*Population!AZ187)</f>
        <v>-95.222322581366186</v>
      </c>
      <c r="IH187" s="4">
        <f>step*(-'By group'!AU$32*Population!AU187+'By group'!BA$33*Population!BA187)</f>
        <v>-83.324982395445545</v>
      </c>
      <c r="II187" s="14">
        <f t="shared" si="187"/>
        <v>0</v>
      </c>
      <c r="IJ187" s="4">
        <f t="shared" si="188"/>
        <v>0</v>
      </c>
      <c r="IK187" s="4">
        <f t="shared" si="259"/>
        <v>0</v>
      </c>
      <c r="IL187" s="4">
        <f t="shared" si="260"/>
        <v>732.3493889994719</v>
      </c>
      <c r="IM187" s="4">
        <f t="shared" si="261"/>
        <v>95.222322581366186</v>
      </c>
      <c r="IN187" s="4">
        <f t="shared" si="262"/>
        <v>83.324982395445545</v>
      </c>
      <c r="IO187" s="8">
        <v>0</v>
      </c>
      <c r="IP187" s="4">
        <f>step*(-'By group'!BC$32*Population!BC187+'By group'!BI$33*Population!BI187)</f>
        <v>0</v>
      </c>
      <c r="IQ187" s="4">
        <f>step*(-'By group'!BD$32*Population!BD187+'By group'!BJ$33*Population!BJ187)</f>
        <v>0</v>
      </c>
      <c r="IR187" s="4">
        <f>step*(-'By group'!BE$32*Population!BE187+'By group'!BK$33*Population!BK187)</f>
        <v>0</v>
      </c>
      <c r="IS187" s="4">
        <f>step*(-'By group'!BF$32*Population!BF187+'By group'!BL$33*Population!BL187)</f>
        <v>-285.1569981783145</v>
      </c>
      <c r="IT187" s="4">
        <f>step*(-'By group'!BG$32*Population!BG187+'By group'!BM$33*Population!BM187)</f>
        <v>-38.719643742665028</v>
      </c>
      <c r="IU187" s="4">
        <f>step*(-'By group'!BH$32*Population!BH187+'By group'!BN$33*Population!BN187)</f>
        <v>-31.687440275834096</v>
      </c>
      <c r="IV187" s="14">
        <f t="shared" si="189"/>
        <v>0</v>
      </c>
      <c r="IW187" s="4">
        <f t="shared" si="190"/>
        <v>0</v>
      </c>
      <c r="IX187" s="4">
        <f t="shared" si="191"/>
        <v>0</v>
      </c>
      <c r="IY187" s="4">
        <f t="shared" si="192"/>
        <v>285.1569981783145</v>
      </c>
      <c r="IZ187" s="4">
        <f t="shared" si="193"/>
        <v>38.719643742665028</v>
      </c>
      <c r="JA187" s="4">
        <f t="shared" si="194"/>
        <v>31.687440275834096</v>
      </c>
      <c r="JB187" s="75">
        <f>step*(+prop_idu_male*'By group'!BB$9*Population!BB187-'By group'!B$8*Population!B187)</f>
        <v>-1233.3231743626793</v>
      </c>
      <c r="JC187" s="46">
        <f>step*(+prop_idu_male*'By group'!BC$9*Population!BC187-'By group'!C$8*Population!C187)</f>
        <v>-7.374401005625999</v>
      </c>
      <c r="JD187" s="46">
        <f>step*(+prop_idu_male*'By group'!BD$9*Population!BD187-'By group'!D$8*Population!D187)</f>
        <v>-21.671861420756613</v>
      </c>
      <c r="JE187" s="46">
        <f>step*(+prop_idu_male*'By group'!BE$9*Population!BE187-'By group'!E$8*Population!E187)</f>
        <v>-22.528281301229391</v>
      </c>
      <c r="JF187" s="46">
        <f>step*(+prop_idu_male*'By group'!BF$9*Population!BF187-'By group'!F$8*Population!F187)</f>
        <v>-6.7838425799319673</v>
      </c>
      <c r="JG187" s="46">
        <f>step*(+prop_idu_male*'By group'!BG$9*Population!BG187-'By group'!G$8*Population!G187)</f>
        <v>-1.308287334485859</v>
      </c>
      <c r="JH187" s="46">
        <f>step*(+prop_idu_male*'By group'!BH$9*Population!BH187-'By group'!H$8*Population!H187)</f>
        <v>-1.1093872301908163</v>
      </c>
      <c r="JI187" s="46">
        <f>step*(+prop_idu_male*'By group'!BI$9*Population!BI187-'By group'!I$8*Population!I187)</f>
        <v>0</v>
      </c>
      <c r="JJ187" s="46">
        <f>step*(+prop_idu_male*'By group'!BJ$9*Population!BJ187-'By group'!J$8*Population!J187)</f>
        <v>0</v>
      </c>
      <c r="JK187" s="46">
        <f>step*(+prop_idu_male*'By group'!BK$9*Population!BK187-'By group'!K$8*Population!K187)</f>
        <v>0</v>
      </c>
      <c r="JL187" s="46">
        <f>step*(+prop_idu_male*'By group'!BL$9*Population!BL187-'By group'!L$8*Population!L187)</f>
        <v>-2.324129730519378</v>
      </c>
      <c r="JM187" s="46">
        <f>step*(+prop_idu_male*'By group'!BM$9*Population!BM187-'By group'!M$8*Population!M187)</f>
        <v>-1.1633161813298316</v>
      </c>
      <c r="JN187" s="46">
        <f>step*(+prop_idu_male*'By group'!BN$9*Population!BN187-'By group'!N$8*Population!N187)</f>
        <v>-0.93671303687846741</v>
      </c>
      <c r="JO187" s="45">
        <f>step*(+(1-prop_idu_male)*'By group'!BB$9*Population!BB187-'By group'!O$8*Population!O187-'By group'!O$6*Population!O187+'By group'!AB$7*Population!AB187)</f>
        <v>-9232.9451112139886</v>
      </c>
      <c r="JP187" s="46">
        <f>step*(+(1-prop_idu_male)*'By group'!BC$9*Population!BC187-'By group'!P$8*Population!P187-'By group'!P$6*Population!P187+'By group'!AC$7*Population!AC187)</f>
        <v>-14.164703240480858</v>
      </c>
      <c r="JQ187" s="46">
        <f>step*(+(1-prop_idu_male)*'By group'!BD$9*Population!BD187-'By group'!Q$8*Population!Q187-'By group'!Q$6*Population!Q187+'By group'!AD$7*Population!AD187)</f>
        <v>-41.102732186950227</v>
      </c>
      <c r="JR187" s="46">
        <f>step*(+(1-prop_idu_male)*'By group'!BE$9*Population!BE187-'By group'!R$8*Population!R187-'By group'!R$6*Population!R187+'By group'!AE$7*Population!AE187)</f>
        <v>-42.00396303980051</v>
      </c>
      <c r="JS187" s="46">
        <f>step*(+(1-prop_idu_male)*'By group'!BF$9*Population!BF187-'By group'!S$8*Population!S187-'By group'!S$6*Population!S187+'By group'!AF$7*Population!AF187)</f>
        <v>-12.4900780921103</v>
      </c>
      <c r="JT187" s="46">
        <f>step*(+(1-prop_idu_male)*'By group'!BG$9*Population!BG187-'By group'!T$8*Population!T187-'By group'!T$6*Population!T187+'By group'!AG$7*Population!AG187)</f>
        <v>-2.3874609790220132</v>
      </c>
      <c r="JU187" s="46">
        <f>step*(+(1-prop_idu_male)*'By group'!BH$9*Population!BH187-'By group'!U$8*Population!U187-'By group'!U$6*Population!U187+'By group'!AH$7*Population!AH187)</f>
        <v>-1.9940026204317451</v>
      </c>
      <c r="JV187" s="46">
        <f>step*(+(1-prop_idu_male)*'By group'!BI$9*Population!BI187-'By group'!V$8*Population!V187-'By group'!V$6*Population!V187+'By group'!AI$7*Population!AI187)</f>
        <v>0</v>
      </c>
      <c r="JW187" s="46">
        <f>step*(+(1-prop_idu_male)*'By group'!BJ$9*Population!BJ187-'By group'!W$8*Population!W187-'By group'!W$6*Population!W187+'By group'!AJ$7*Population!AJ187)</f>
        <v>0</v>
      </c>
      <c r="JX187" s="46">
        <f>step*(+(1-prop_idu_male)*'By group'!BK$9*Population!BK187-'By group'!X$8*Population!X187-'By group'!X$6*Population!X187+'By group'!AK$7*Population!AK187)</f>
        <v>0</v>
      </c>
      <c r="JY187" s="46">
        <f>step*(+(1-prop_idu_male)*'By group'!BL$9*Population!BL187-'By group'!Y$8*Population!Y187-'By group'!Y$6*Population!Y187+'By group'!AL$7*Population!AL187)</f>
        <v>-4.1723286625051381</v>
      </c>
      <c r="JZ187" s="46">
        <f>step*(+(1-prop_idu_male)*'By group'!BM$9*Population!BM187-'By group'!Z$8*Population!Z187-'By group'!Z$6*Population!Z187+'By group'!AM$7*Population!AM187)</f>
        <v>-2.0538363641621573</v>
      </c>
      <c r="KA187" s="76">
        <f>step*(+(1-prop_idu_male)*'By group'!BN$9*Population!BN187-'By group'!AA$8*Population!AA187-'By group'!AA$6*Population!AA187+'By group'!AN$7*Population!AN187)</f>
        <v>-1.6228050156800611</v>
      </c>
      <c r="KB187" s="46">
        <f>step*(+'By group'!O$6*Population!O187-'By group'!AB$7*Population!AB187)</f>
        <v>7900.7416664100683</v>
      </c>
      <c r="KC187" s="46">
        <f>step*(+'By group'!P$6*Population!P187-'By group'!AC$7*Population!AC187)</f>
        <v>10.253809385958544</v>
      </c>
      <c r="KD187" s="46">
        <f>step*(+'By group'!Q$6*Population!Q187-'By group'!AD$7*Population!AD187)</f>
        <v>29.659309717708375</v>
      </c>
      <c r="KE187" s="46">
        <f>step*(+'By group'!R$6*Population!R187-'By group'!AE$7*Population!AE187)</f>
        <v>30.175247077039216</v>
      </c>
      <c r="KF187" s="46">
        <f>step*(+'By group'!S$6*Population!S187-'By group'!AF$7*Population!AF187)</f>
        <v>8.9424576132018654</v>
      </c>
      <c r="KG187" s="46">
        <f>step*(+'By group'!T$6*Population!T187-'By group'!AG$7*Population!AG187)</f>
        <v>1.7051707276680994</v>
      </c>
      <c r="KH187" s="46">
        <f>step*(+'By group'!U$6*Population!U187-'By group'!AH$7*Population!AH187)</f>
        <v>1.4180517877161938</v>
      </c>
      <c r="KI187" s="46">
        <f>step*(+'By group'!V$6*Population!V187-'By group'!AI$7*Population!AI187)</f>
        <v>0</v>
      </c>
      <c r="KJ187" s="46">
        <f>step*(+'By group'!W$6*Population!W187-'By group'!AJ$7*Population!AJ187)</f>
        <v>0</v>
      </c>
      <c r="KK187" s="46">
        <f>step*(+'By group'!X$6*Population!X187-'By group'!AK$7*Population!AK187)</f>
        <v>0</v>
      </c>
      <c r="KL187" s="46">
        <f>step*(+'By group'!Y$6*Population!Y187-'By group'!AL$7*Population!AL187)</f>
        <v>2.9661431800230309</v>
      </c>
      <c r="KM187" s="46">
        <f>step*(+'By group'!Z$6*Population!Z187-'By group'!AM$7*Population!AM187)</f>
        <v>1.4529581775408182</v>
      </c>
      <c r="KN187" s="46">
        <f>step*(+'By group'!AA$6*Population!AA187-'By group'!AN$7*Population!AN187)</f>
        <v>1.1414165799952667</v>
      </c>
      <c r="KO187" s="45">
        <v>0</v>
      </c>
      <c r="KP187" s="46">
        <v>0</v>
      </c>
      <c r="KQ187" s="46">
        <v>0</v>
      </c>
      <c r="KR187" s="46">
        <v>0</v>
      </c>
      <c r="KS187" s="46">
        <v>0</v>
      </c>
      <c r="KT187" s="46">
        <v>0</v>
      </c>
      <c r="KU187" s="46">
        <v>0</v>
      </c>
      <c r="KV187" s="46">
        <v>0</v>
      </c>
      <c r="KW187" s="46">
        <v>0</v>
      </c>
      <c r="KX187" s="46">
        <v>0</v>
      </c>
      <c r="KY187" s="46">
        <v>0</v>
      </c>
      <c r="KZ187" s="46">
        <v>0</v>
      </c>
      <c r="LA187" s="46">
        <v>0</v>
      </c>
      <c r="LB187" s="188">
        <f>step*(-'By group'!BB$9*Population!BB187+'By group'!B$8*Population!B187+'By group'!O$8*Population!O187)</f>
        <v>2565.5266191666005</v>
      </c>
      <c r="LC187" s="189">
        <f>step*(-'By group'!BC$9*Population!BC187+'By group'!C$8*Population!C187+'By group'!P$8*Population!P187)</f>
        <v>11.285294860148312</v>
      </c>
      <c r="LD187" s="189">
        <f>step*(-'By group'!BD$9*Population!BD187+'By group'!D$8*Population!D187+'By group'!Q$8*Population!Q187)</f>
        <v>33.115283889998473</v>
      </c>
      <c r="LE187" s="189">
        <f>step*(-'By group'!BE$9*Population!BE187+'By group'!E$8*Population!E187+'By group'!R$8*Population!R187)</f>
        <v>34.356997263990692</v>
      </c>
      <c r="LF187" s="189">
        <f>step*(-'By group'!BF$9*Population!BF187+'By group'!F$8*Population!F187+'By group'!S$8*Population!S187)</f>
        <v>10.3314630588404</v>
      </c>
      <c r="LG187" s="189">
        <f>step*(-'By group'!BG$9*Population!BG187+'By group'!G$8*Population!G187+'By group'!T$8*Population!T187)</f>
        <v>1.9905775858397723</v>
      </c>
      <c r="LH187" s="189">
        <f>step*(-'By group'!BH$9*Population!BH187+'By group'!H$8*Population!H187+'By group'!U$8*Population!U187)</f>
        <v>1.6853380629063679</v>
      </c>
      <c r="LI187" s="189">
        <f>step*(-'By group'!BI$9*Population!BI187+'By group'!I$8*Population!I187+'By group'!V$8*Population!V187)</f>
        <v>0</v>
      </c>
      <c r="LJ187" s="189">
        <f>step*(-'By group'!BJ$9*Population!BJ187+'By group'!J$8*Population!J187+'By group'!W$8*Population!W187)</f>
        <v>0</v>
      </c>
      <c r="LK187" s="189">
        <f>step*(-'By group'!BK$9*Population!BK187+'By group'!K$8*Population!K187+'By group'!X$8*Population!X187)</f>
        <v>0</v>
      </c>
      <c r="LL187" s="189">
        <f>step*(-'By group'!BL$9*Population!BL187+'By group'!L$8*Population!L187+'By group'!Y$8*Population!Y187)</f>
        <v>3.5303152130014857</v>
      </c>
      <c r="LM187" s="189">
        <f>step*(-'By group'!BM$9*Population!BM187+'By group'!M$8*Population!M187+'By group'!Z$8*Population!Z187)</f>
        <v>1.7641943679511705</v>
      </c>
      <c r="LN187" s="189">
        <f>step*(-'By group'!BN$9*Population!BN187+'By group'!N$8*Population!N187+'By group'!AA$8*Population!AA187)</f>
        <v>1.4181014725632615</v>
      </c>
    </row>
    <row r="188" spans="1:326" x14ac:dyDescent="0.25">
      <c r="A188">
        <f t="shared" si="263"/>
        <v>92</v>
      </c>
      <c r="B188" s="52">
        <f>step*((-'By group'!B$4-'By group'!B$5-'By group'!B$22)*Population!B188+'By group'!B$3*Population!$BO188)</f>
        <v>247082.69192188152</v>
      </c>
      <c r="C188" s="4">
        <f>step*((-'By group'!C$4-'By group'!C$5-'By group'!C$22)*Population!C188+'By group'!C$3*Population!$BO188)</f>
        <v>-6779.7949527045785</v>
      </c>
      <c r="D188" s="4">
        <f>step*((-'By group'!D$4-'By group'!D$5-'By group'!D$22)*Population!D188+'By group'!D$3*Population!$BO188)</f>
        <v>-44495.453160205929</v>
      </c>
      <c r="E188" s="4">
        <f>step*((-'By group'!E$4-'By group'!E$5-'By group'!E$22)*Population!E188+'By group'!E$3*Population!$BO188)</f>
        <v>-71257.133074895377</v>
      </c>
      <c r="F188" s="4">
        <f>step*((-'By group'!F$4-'By group'!F$5-'By group'!F$22)*Population!F188+'By group'!F$3*Population!$BO188)</f>
        <v>-28920.780976675123</v>
      </c>
      <c r="G188" s="4">
        <f>step*((-'By group'!G$4-'By group'!G$5-'By group'!G$22)*Population!G188+'By group'!G$3*Population!$BO188)</f>
        <v>-7012.2445842820189</v>
      </c>
      <c r="H188" s="4">
        <f>step*((-'By group'!H$4-'By group'!H$5-'By group'!H$22)*Population!H188+'By group'!H$3*Population!$BO188)</f>
        <v>-6515.4582888884197</v>
      </c>
      <c r="I188" s="4">
        <f>step*((-'By group'!I$4-'By group'!I$5-'By group'!I$22)*Population!I188+'By group'!I$3*Population!$BO188)</f>
        <v>0</v>
      </c>
      <c r="J188" s="4">
        <f>step*((-'By group'!J$4-'By group'!J$5-'By group'!J$22)*Population!J188+'By group'!J$3*Population!$BO188)</f>
        <v>0</v>
      </c>
      <c r="K188" s="4">
        <f>step*((-'By group'!K$4-'By group'!K$5-'By group'!K$22)*Population!K188+'By group'!K$3*Population!$BO188)</f>
        <v>0</v>
      </c>
      <c r="L188" s="4">
        <f>step*((-'By group'!L$4-'By group'!L$5-'By group'!L$22)*Population!L188+'By group'!L$3*Population!$BO188)</f>
        <v>-3603.506097468518</v>
      </c>
      <c r="M188" s="4">
        <f>step*((-'By group'!M$4-'By group'!M$5-'By group'!M$22)*Population!M188+'By group'!M$3*Population!$BO188)</f>
        <v>-2044.9332215852492</v>
      </c>
      <c r="N188" s="4">
        <f>step*((-'By group'!N$4-'By group'!N$5-'By group'!N$22)*Population!N188+'By group'!N$3*Population!$BO188)</f>
        <v>-1938.9497345354789</v>
      </c>
      <c r="O188" s="8">
        <f>step*((-'By group'!O$4-'By group'!O$5-'By group'!O$22)*Population!O188+'By group'!O$3*Population!$BO188)</f>
        <v>171137.5835099488</v>
      </c>
      <c r="P188" s="4">
        <f>step*((-'By group'!P$4-'By group'!P$5-'By group'!P$22)*Population!P188+'By group'!P$3*Population!$BO188)</f>
        <v>-3353.4066517034094</v>
      </c>
      <c r="Q188" s="4">
        <f>step*((-'By group'!Q$4-'By group'!Q$5-'By group'!Q$22)*Population!Q188+'By group'!Q$3*Population!$BO188)</f>
        <v>-22000.023198139705</v>
      </c>
      <c r="R188" s="4">
        <f>step*((-'By group'!R$4-'By group'!R$5-'By group'!R$22)*Population!R188+'By group'!R$3*Population!$BO188)</f>
        <v>-35213.473100082716</v>
      </c>
      <c r="S188" s="4">
        <f>step*((-'By group'!S$4-'By group'!S$5-'By group'!S$22)*Population!S188+'By group'!S$3*Population!$BO188)</f>
        <v>-14286.2221073073</v>
      </c>
      <c r="T188" s="4">
        <f>step*((-'By group'!T$4-'By group'!T$5-'By group'!T$22)*Population!T188+'By group'!T$3*Population!$BO188)</f>
        <v>-3462.8915362677335</v>
      </c>
      <c r="U188" s="4">
        <f>step*((-'By group'!U$4-'By group'!U$5-'By group'!U$22)*Population!U188+'By group'!U$3*Population!$BO188)</f>
        <v>-3215.9113236806907</v>
      </c>
      <c r="V188" s="4">
        <f>step*((-'By group'!V$4-'By group'!V$5-'By group'!V$22)*Population!V188+'By group'!V$3*Population!$BO188)</f>
        <v>0</v>
      </c>
      <c r="W188" s="4">
        <f>step*((-'By group'!W$4-'By group'!W$5-'By group'!W$22)*Population!W188+'By group'!W$3*Population!$BO188)</f>
        <v>0</v>
      </c>
      <c r="X188" s="4">
        <f>step*((-'By group'!X$4-'By group'!X$5-'By group'!X$22)*Population!X188+'By group'!X$3*Population!$BO188)</f>
        <v>0</v>
      </c>
      <c r="Y188" s="4">
        <f>step*((-'By group'!Y$4-'By group'!Y$5-'By group'!Y$22)*Population!Y188+'By group'!Y$3*Population!$BO188)</f>
        <v>-1778.5495226789778</v>
      </c>
      <c r="Z188" s="4">
        <f>step*((-'By group'!Z$4-'By group'!Z$5-'By group'!Z$22)*Population!Z188+'By group'!Z$3*Population!$BO188)</f>
        <v>-1008.7084212401496</v>
      </c>
      <c r="AA188" s="4">
        <f>step*((-'By group'!AA$4-'By group'!AA$5-'By group'!AA$22)*Population!AA188+'By group'!AA$3*Population!$BO188)</f>
        <v>-955.76297995517166</v>
      </c>
      <c r="AB188" s="8">
        <f>step*((-'By group'!AB$4-'By group'!AB$5-'By group'!AB$22)*Population!AB188+'By group'!AB$3*Population!$BO188)</f>
        <v>-1619.0498209236082</v>
      </c>
      <c r="AC188" s="4">
        <f>step*((-'By group'!AC$4-'By group'!AC$5-'By group'!AC$22)*Population!AC188+'By group'!AC$3*Population!$BO188)</f>
        <v>-237.88821387315326</v>
      </c>
      <c r="AD188" s="4">
        <f>step*((-'By group'!AD$4-'By group'!AD$5-'By group'!AD$22)*Population!AD188+'By group'!AD$3*Population!$BO188)</f>
        <v>-1569.2736943717186</v>
      </c>
      <c r="AE188" s="4">
        <f>step*((-'By group'!AE$4-'By group'!AE$5-'By group'!AE$22)*Population!AE188+'By group'!AE$3*Population!$BO188)</f>
        <v>-2531.0581215330735</v>
      </c>
      <c r="AF188" s="4">
        <f>step*((-'By group'!AF$4-'By group'!AF$5-'By group'!AF$22)*Population!AF188+'By group'!AF$3*Population!$BO188)</f>
        <v>-1032.8092698981368</v>
      </c>
      <c r="AG188" s="4">
        <f>step*((-'By group'!AG$4-'By group'!AG$5-'By group'!AG$22)*Population!AG188+'By group'!AG$3*Population!$BO188)</f>
        <v>-251.38995215630493</v>
      </c>
      <c r="AH188" s="4">
        <f>step*((-'By group'!AH$4-'By group'!AH$5-'By group'!AH$22)*Population!AH188+'By group'!AH$3*Population!$BO188)</f>
        <v>-235.17203332249241</v>
      </c>
      <c r="AI188" s="4">
        <f>step*((-'By group'!AI$4-'By group'!AI$5-'By group'!AI$22)*Population!AI188+'By group'!AI$3*Population!$BO188)</f>
        <v>0</v>
      </c>
      <c r="AJ188" s="4">
        <f>step*((-'By group'!AJ$4-'By group'!AJ$5-'By group'!AJ$22)*Population!AJ188+'By group'!AJ$3*Population!$BO188)</f>
        <v>0</v>
      </c>
      <c r="AK188" s="4">
        <f>step*((-'By group'!AK$4-'By group'!AK$5-'By group'!AK$22)*Population!AK188+'By group'!AK$3*Population!$BO188)</f>
        <v>0</v>
      </c>
      <c r="AL188" s="4">
        <f>step*((-'By group'!AL$4-'By group'!AL$5-'By group'!AL$22)*Population!AL188+'By group'!AL$3*Population!$BO188)</f>
        <v>-130.13971191661003</v>
      </c>
      <c r="AM188" s="4">
        <f>step*((-'By group'!AM$4-'By group'!AM$5-'By group'!AM$22)*Population!AM188+'By group'!AM$3*Population!$BO188)</f>
        <v>-74.418872659107649</v>
      </c>
      <c r="AN188" s="4">
        <f>step*((-'By group'!AN$4-'By group'!AN$5-'By group'!AN$22)*Population!AN188+'By group'!AN$3*Population!$BO188)</f>
        <v>-71.194602777868852</v>
      </c>
      <c r="AO188" s="8">
        <f>step*((-'By group'!AO$4-'By group'!AO$5-'By group'!AO$22)*Population!AO188+'By group'!AO$3*Population!$BO188)</f>
        <v>23107.294227026367</v>
      </c>
      <c r="AP188" s="4">
        <f>step*((-'By group'!AP$4-'By group'!AP$5-'By group'!AP$22)*Population!AP188+'By group'!AP$3*Population!$BO188)</f>
        <v>-787.43900892231147</v>
      </c>
      <c r="AQ188" s="4">
        <f>step*((-'By group'!AQ$4-'By group'!AQ$5-'By group'!AQ$22)*Population!AQ188+'By group'!AQ$3*Population!$BO188)</f>
        <v>-5167.9539598260599</v>
      </c>
      <c r="AR188" s="4">
        <f>step*((-'By group'!AR$4-'By group'!AR$5-'By group'!AR$22)*Population!AR188+'By group'!AR$3*Population!$BO188)</f>
        <v>-8275.8004187394381</v>
      </c>
      <c r="AS188" s="4">
        <f>step*((-'By group'!AS$4-'By group'!AS$5-'By group'!AS$22)*Population!AS188+'By group'!AS$3*Population!$BO188)</f>
        <v>-3358.5733507705304</v>
      </c>
      <c r="AT188" s="4">
        <f>step*((-'By group'!AT$4-'By group'!AT$5-'By group'!AT$22)*Population!AT188+'By group'!AT$3*Population!$BO188)</f>
        <v>-814.24866866141895</v>
      </c>
      <c r="AU188" s="4">
        <f>step*((-'By group'!AU$4-'By group'!AU$5-'By group'!AU$22)*Population!AU188+'By group'!AU$3*Population!$BO188)</f>
        <v>-756.32908926244647</v>
      </c>
      <c r="AV188" s="4">
        <f>step*((-'By group'!AV$4-'By group'!AV$5-'By group'!AV$22)*Population!AV188+'By group'!AV$3*Population!$BO188)</f>
        <v>0</v>
      </c>
      <c r="AW188" s="4">
        <f>step*((-'By group'!AW$4-'By group'!AW$5-'By group'!AW$22)*Population!AW188+'By group'!AW$3*Population!$BO188)</f>
        <v>0</v>
      </c>
      <c r="AX188" s="4">
        <f>step*((-'By group'!AX$4-'By group'!AX$5-'By group'!AX$22)*Population!AX188+'By group'!AX$3*Population!$BO188)</f>
        <v>0</v>
      </c>
      <c r="AY188" s="4">
        <f>step*((-'By group'!AY$4-'By group'!AY$5-'By group'!AY$22)*Population!AY188+'By group'!AY$3*Population!$BO188)</f>
        <v>-418.2988351643549</v>
      </c>
      <c r="AZ188" s="4">
        <f>step*((-'By group'!AZ$4-'By group'!AZ$5-'By group'!AZ$22)*Population!AZ188+'By group'!AZ$3*Population!$BO188)</f>
        <v>-237.2600589499348</v>
      </c>
      <c r="BA188" s="4">
        <f>step*((-'By group'!BA$4-'By group'!BA$5-'By group'!BA$22)*Population!BA188+'By group'!BA$3*Population!$BO188)</f>
        <v>-224.74112325778063</v>
      </c>
      <c r="BB188" s="8">
        <f>step*((-'By group'!BB$4-'By group'!BB$5-'By group'!BB$22)*Population!BB188+'By group'!BB$3*Population!$BO188)</f>
        <v>7109.5951644166071</v>
      </c>
      <c r="BC188" s="4">
        <f>step*((-'By group'!BC$4-'By group'!BC$5-'By group'!BC$22)*Population!BC188+'By group'!BC$3*Population!$BO188)</f>
        <v>-539.88374177628066</v>
      </c>
      <c r="BD188" s="4">
        <f>step*((-'By group'!BD$4-'By group'!BD$5-'By group'!BD$22)*Population!BD188+'By group'!BD$3*Population!$BO188)</f>
        <v>-2738.3977035001499</v>
      </c>
      <c r="BE188" s="4">
        <f>step*((-'By group'!BE$4-'By group'!BE$5-'By group'!BE$22)*Population!BE188+'By group'!BE$3*Population!$BO188)</f>
        <v>-3810.3591828450103</v>
      </c>
      <c r="BF188" s="4">
        <f>step*((-'By group'!BF$4-'By group'!BF$5-'By group'!BF$22)*Population!BF188+'By group'!BF$3*Population!$BO188)</f>
        <v>-1413.8767526061897</v>
      </c>
      <c r="BG188" s="4">
        <f>step*((-'By group'!BG$4-'By group'!BG$5-'By group'!BG$22)*Population!BG188+'By group'!BG$3*Population!$BO188)</f>
        <v>-322.70057692742046</v>
      </c>
      <c r="BH188" s="4">
        <f>step*((-'By group'!BH$4-'By group'!BH$5-'By group'!BH$22)*Population!BH188+'By group'!BH$3*Population!$BO188)</f>
        <v>-277.4932240944446</v>
      </c>
      <c r="BI188" s="4">
        <f>step*((-'By group'!BI$4-'By group'!BI$5-'By group'!BI$22)*Population!BI188+'By group'!BI$3*Population!$BO188)</f>
        <v>0</v>
      </c>
      <c r="BJ188" s="4">
        <f>step*((-'By group'!BJ$4-'By group'!BJ$5-'By group'!BJ$22)*Population!BJ188+'By group'!BJ$3*Population!$BO188)</f>
        <v>0</v>
      </c>
      <c r="BK188" s="4">
        <f>step*((-'By group'!BK$4-'By group'!BK$5-'By group'!BK$22)*Population!BK188+'By group'!BK$3*Population!$BO188)</f>
        <v>0</v>
      </c>
      <c r="BL188" s="4">
        <f>step*((-'By group'!BL$4-'By group'!BL$5-'By group'!BL$22)*Population!BL188+'By group'!BL$3*Population!$BO188)</f>
        <v>-182.47296382579705</v>
      </c>
      <c r="BM188" s="4">
        <f>step*((-'By group'!BM$4-'By group'!BM$5-'By group'!BM$22)*Population!BM188+'By group'!BM$3*Population!$BO188)</f>
        <v>-92.921813513574477</v>
      </c>
      <c r="BN188" s="4">
        <f>step*((-'By group'!BN$4-'By group'!BN$5-'By group'!BN$22)*Population!BN188+'By group'!BN$3*Population!$BO188)</f>
        <v>-77.774138897704987</v>
      </c>
      <c r="BO188" s="71">
        <f>-step*SUM(SCR!B188:N188)*Population!B188</f>
        <v>-176754.71651030309</v>
      </c>
      <c r="BP188" s="4">
        <f>step*-SUM('By group'!C$11:C$21)*Population!C188</f>
        <v>-169494.87381761445</v>
      </c>
      <c r="BQ188" s="4">
        <f>step*-SUM('By group'!D$11:D$21)*Population!D188</f>
        <v>-123598.48100057204</v>
      </c>
      <c r="BR188" s="4">
        <f>step*-SUM('By group'!E$11:E$21)*Population!E188</f>
        <v>-50897.952196353835</v>
      </c>
      <c r="BS188" s="4">
        <f>step*-SUM('By group'!F$11:F$21)*Population!F188</f>
        <v>-15221.463671934276</v>
      </c>
      <c r="BT188" s="4">
        <f>step*-SUM('By group'!G$11:G$21)*Population!G188</f>
        <v>-7304.4214419604359</v>
      </c>
      <c r="BU188" s="4">
        <f>step*-SUM('By group'!H$11:H$21)*Population!H188</f>
        <v>0</v>
      </c>
      <c r="BV188" s="4">
        <f>step*-SUM('By group'!I$11:I$21)*Population!I188</f>
        <v>0</v>
      </c>
      <c r="BW188" s="4">
        <f>step*-SUM('By group'!J$11:J$21)*Population!J188</f>
        <v>0</v>
      </c>
      <c r="BX188" s="4">
        <f>step*-SUM('By group'!K$11:K$21)*Population!K188</f>
        <v>0</v>
      </c>
      <c r="BY188" s="4">
        <f>step*-SUM('By group'!L$11:L$21)*Population!L188</f>
        <v>-2573.932926763227</v>
      </c>
      <c r="BZ188" s="4">
        <f>step*-SUM('By group'!M$11:M$21)*Population!M188</f>
        <v>-1278.0832634907808</v>
      </c>
      <c r="CA188" s="4">
        <f>step*-SUM('By group'!N$11:N$21)*Population!N188</f>
        <v>0</v>
      </c>
      <c r="CB188" s="13">
        <f>-step*SUM(SCR!O188:AA188)*Population!O188</f>
        <v>-87436.816325049032</v>
      </c>
      <c r="CC188" s="4">
        <f>step*-SUM('By group'!P$11:P$21)*Population!P188</f>
        <v>-83835.166292585229</v>
      </c>
      <c r="CD188" s="4">
        <f>step*-SUM('By group'!Q$11:Q$21)*Population!Q188</f>
        <v>-61111.17555038807</v>
      </c>
      <c r="CE188" s="4">
        <f>step*-SUM('By group'!R$11:R$21)*Population!R188</f>
        <v>-25152.480785773369</v>
      </c>
      <c r="CF188" s="4">
        <f>step*-SUM('By group'!S$11:S$21)*Population!S188</f>
        <v>-7519.0642670038424</v>
      </c>
      <c r="CG188" s="4">
        <f>step*-SUM('By group'!T$11:T$21)*Population!T188</f>
        <v>-3607.1786836122219</v>
      </c>
      <c r="CH188" s="4">
        <f>step*-SUM('By group'!U$11:U$21)*Population!U188</f>
        <v>0</v>
      </c>
      <c r="CI188" s="4">
        <f>step*-SUM('By group'!V$11:V$21)*Population!V188</f>
        <v>0</v>
      </c>
      <c r="CJ188" s="4">
        <f>step*-SUM('By group'!W$11:W$21)*Population!W188</f>
        <v>0</v>
      </c>
      <c r="CK188" s="4">
        <f>step*-SUM('By group'!X$11:X$21)*Population!X188</f>
        <v>0</v>
      </c>
      <c r="CL188" s="4">
        <f>step*-SUM('By group'!Y$11:Y$21)*Population!Y188</f>
        <v>-1270.3925161992699</v>
      </c>
      <c r="CM188" s="4">
        <f>step*-SUM('By group'!Z$11:Z$21)*Population!Z188</f>
        <v>-630.44276327509351</v>
      </c>
      <c r="CN188" s="4">
        <f>step*-SUM('By group'!AA$11:AA$21)*Population!AA188</f>
        <v>0</v>
      </c>
      <c r="CO188" s="13">
        <f>-step*SUM(SCR!AB188:AN188)*Population!AB188</f>
        <v>-6191.3757541725718</v>
      </c>
      <c r="CP188" s="4">
        <f>step*-SUM('By group'!AC$11:AC$21)*Population!AC188</f>
        <v>-5947.2053468288314</v>
      </c>
      <c r="CQ188" s="4">
        <f>step*-SUM('By group'!AD$11:AD$21)*Population!AD188</f>
        <v>-4359.0935954769966</v>
      </c>
      <c r="CR188" s="4">
        <f>step*-SUM('By group'!AE$11:AE$21)*Population!AE188</f>
        <v>-1807.8986582379093</v>
      </c>
      <c r="CS188" s="4">
        <f>step*-SUM('By group'!AF$11:AF$21)*Population!AF188</f>
        <v>-543.58382626217724</v>
      </c>
      <c r="CT188" s="4">
        <f>step*-SUM('By group'!AG$11:AG$21)*Population!AG188</f>
        <v>-261.86453349615095</v>
      </c>
      <c r="CU188" s="4">
        <f>step*-SUM('By group'!AH$11:AH$21)*Population!AH188</f>
        <v>0</v>
      </c>
      <c r="CV188" s="4">
        <f>step*-SUM('By group'!AI$11:AI$21)*Population!AI188</f>
        <v>0</v>
      </c>
      <c r="CW188" s="4">
        <f>step*-SUM('By group'!AJ$11:AJ$21)*Population!AJ188</f>
        <v>0</v>
      </c>
      <c r="CX188" s="4">
        <f>step*-SUM('By group'!AK$11:AK$21)*Population!AK188</f>
        <v>0</v>
      </c>
      <c r="CY188" s="4">
        <f>step*-SUM('By group'!AL$11:AL$21)*Population!AL188</f>
        <v>-92.956937083292871</v>
      </c>
      <c r="CZ188" s="4">
        <f>step*-SUM('By group'!AM$11:AM$21)*Population!AM188</f>
        <v>-46.511795411942281</v>
      </c>
      <c r="DA188" s="4">
        <f>step*-SUM('By group'!AN$11:AN$21)*Population!AN188</f>
        <v>0</v>
      </c>
      <c r="DB188" s="13">
        <f>-step*SUM(SCR!AO188:BA188)*Population!AO188</f>
        <v>-20528.970908449704</v>
      </c>
      <c r="DC188" s="4">
        <f>step*-SUM('By group'!AP$11:AP$21)*Population!AP188</f>
        <v>-19685.975223057787</v>
      </c>
      <c r="DD188" s="4">
        <f>step*-SUM('By group'!AQ$11:AQ$21)*Population!AQ188</f>
        <v>-14355.427666183499</v>
      </c>
      <c r="DE188" s="4">
        <f>step*-SUM('By group'!AR$11:AR$21)*Population!AR188</f>
        <v>-5911.2860133853137</v>
      </c>
      <c r="DF188" s="4">
        <f>step*-SUM('By group'!AS$11:AS$21)*Population!AS188</f>
        <v>-1767.6701846160686</v>
      </c>
      <c r="DG188" s="4">
        <f>step*-SUM('By group'!AT$11:AT$21)*Population!AT188</f>
        <v>-848.17569652231134</v>
      </c>
      <c r="DH188" s="4">
        <f>step*-SUM('By group'!AU$11:AU$21)*Population!AU188</f>
        <v>0</v>
      </c>
      <c r="DI188" s="4">
        <f>step*-SUM('By group'!AV$11:AV$21)*Population!AV188</f>
        <v>0</v>
      </c>
      <c r="DJ188" s="4">
        <f>step*-SUM('By group'!AW$11:AW$21)*Population!AW188</f>
        <v>0</v>
      </c>
      <c r="DK188" s="4">
        <f>step*-SUM('By group'!AX$11:AX$21)*Population!AX188</f>
        <v>0</v>
      </c>
      <c r="DL188" s="4">
        <f>step*-SUM('By group'!AY$11:AY$21)*Population!AY188</f>
        <v>-298.78488226025348</v>
      </c>
      <c r="DM188" s="4">
        <f>step*-SUM('By group'!AZ$11:AZ$21)*Population!AZ188</f>
        <v>-148.28753684370926</v>
      </c>
      <c r="DN188" s="4">
        <f>step*-SUM('By group'!BA$11:BA$21)*Population!BA188</f>
        <v>0</v>
      </c>
      <c r="DO188" s="13">
        <f>-step*SUM(SCR!BB188:BN188)*Population!BB188</f>
        <v>-9551.6535276412451</v>
      </c>
      <c r="DP188" s="4">
        <f>step*-SUM('By group'!BC$11:BC$21)*Population!BC188</f>
        <v>-8998.0623629380098</v>
      </c>
      <c r="DQ188" s="4">
        <f>step*-SUM('By group'!BD$11:BD$21)*Population!BD188</f>
        <v>-6223.6311443185214</v>
      </c>
      <c r="DR188" s="4">
        <f>step*-SUM('By group'!BE$11:BE$21)*Population!BE188</f>
        <v>-2381.4744892781314</v>
      </c>
      <c r="DS188" s="4">
        <f>step*-SUM('By group'!BF$11:BF$21)*Population!BF188</f>
        <v>-673.2746440981856</v>
      </c>
      <c r="DT188" s="4">
        <f>step*-SUM('By group'!BG$11:BG$21)*Population!BG188</f>
        <v>-310.28901627636583</v>
      </c>
      <c r="DU188" s="4">
        <f>step*-SUM('By group'!BH$11:BH$21)*Population!BH188</f>
        <v>0</v>
      </c>
      <c r="DV188" s="4">
        <f>step*-SUM('By group'!BI$11:BI$21)*Population!BI188</f>
        <v>0</v>
      </c>
      <c r="DW188" s="4">
        <f>step*-SUM('By group'!BJ$11:BJ$21)*Population!BJ188</f>
        <v>0</v>
      </c>
      <c r="DX188" s="4">
        <f>step*-SUM('By group'!BK$11:BK$21)*Population!BK188</f>
        <v>0</v>
      </c>
      <c r="DY188" s="4">
        <f>step*-SUM('By group'!BL$11:BL$21)*Population!BL188</f>
        <v>-101.37386879210948</v>
      </c>
      <c r="DZ188" s="4">
        <f>step*-SUM('By group'!BM$11:BM$21)*Population!BM188</f>
        <v>-46.460906756787239</v>
      </c>
      <c r="EA188" s="4">
        <f>step*-SUM('By group'!BN$11:BN$21)*Population!BN188</f>
        <v>0</v>
      </c>
      <c r="EB188" s="52">
        <v>0</v>
      </c>
      <c r="EC188" s="4">
        <f t="shared" si="196"/>
        <v>176754.71651030309</v>
      </c>
      <c r="ED188" s="4">
        <f t="shared" si="196"/>
        <v>169494.87381761445</v>
      </c>
      <c r="EE188" s="4">
        <f t="shared" si="197"/>
        <v>123598.48100057204</v>
      </c>
      <c r="EF188" s="4">
        <f t="shared" si="198"/>
        <v>50897.952196353835</v>
      </c>
      <c r="EG188" s="4">
        <f t="shared" si="199"/>
        <v>15221.463671934276</v>
      </c>
      <c r="EH188" s="4">
        <f t="shared" si="199"/>
        <v>7304.4214419604359</v>
      </c>
      <c r="EI188" s="4">
        <v>0</v>
      </c>
      <c r="EJ188" s="4">
        <f t="shared" si="200"/>
        <v>0</v>
      </c>
      <c r="EK188" s="4">
        <f t="shared" si="201"/>
        <v>0</v>
      </c>
      <c r="EL188" s="4">
        <f t="shared" si="202"/>
        <v>0</v>
      </c>
      <c r="EM188" s="4">
        <f t="shared" si="203"/>
        <v>2573.932926763227</v>
      </c>
      <c r="EN188" s="4">
        <f t="shared" si="204"/>
        <v>1278.0832634907808</v>
      </c>
      <c r="EO188" s="52">
        <v>0</v>
      </c>
      <c r="EP188" s="4">
        <f t="shared" si="205"/>
        <v>87436.816325049032</v>
      </c>
      <c r="EQ188" s="4">
        <f t="shared" si="206"/>
        <v>83835.166292585229</v>
      </c>
      <c r="ER188" s="4">
        <f t="shared" si="207"/>
        <v>61111.17555038807</v>
      </c>
      <c r="ES188" s="4">
        <f t="shared" si="208"/>
        <v>25152.480785773369</v>
      </c>
      <c r="ET188" s="4">
        <f t="shared" si="209"/>
        <v>7519.0642670038424</v>
      </c>
      <c r="EU188" s="4">
        <f t="shared" si="210"/>
        <v>3607.1786836122219</v>
      </c>
      <c r="EV188" s="4">
        <v>0</v>
      </c>
      <c r="EW188" s="4">
        <f t="shared" si="211"/>
        <v>0</v>
      </c>
      <c r="EX188" s="4">
        <f t="shared" si="212"/>
        <v>0</v>
      </c>
      <c r="EY188" s="4">
        <f t="shared" si="213"/>
        <v>0</v>
      </c>
      <c r="EZ188" s="4">
        <f t="shared" si="214"/>
        <v>1270.3925161992699</v>
      </c>
      <c r="FA188" s="4">
        <f t="shared" si="215"/>
        <v>630.44276327509351</v>
      </c>
      <c r="FB188" s="52">
        <v>0</v>
      </c>
      <c r="FC188" s="4">
        <f t="shared" si="216"/>
        <v>6191.3757541725718</v>
      </c>
      <c r="FD188" s="4">
        <f t="shared" si="217"/>
        <v>5947.2053468288314</v>
      </c>
      <c r="FE188" s="4">
        <f t="shared" si="218"/>
        <v>4359.0935954769966</v>
      </c>
      <c r="FF188" s="4">
        <f t="shared" si="219"/>
        <v>1807.8986582379093</v>
      </c>
      <c r="FG188" s="4">
        <f t="shared" si="220"/>
        <v>543.58382626217724</v>
      </c>
      <c r="FH188" s="4">
        <f t="shared" si="221"/>
        <v>261.86453349615095</v>
      </c>
      <c r="FI188" s="4">
        <v>0</v>
      </c>
      <c r="FJ188" s="4">
        <f t="shared" si="222"/>
        <v>0</v>
      </c>
      <c r="FK188" s="4">
        <f t="shared" si="223"/>
        <v>0</v>
      </c>
      <c r="FL188" s="4">
        <f t="shared" si="224"/>
        <v>0</v>
      </c>
      <c r="FM188" s="4">
        <f t="shared" si="225"/>
        <v>92.956937083292871</v>
      </c>
      <c r="FN188" s="9">
        <f t="shared" si="226"/>
        <v>46.511795411942281</v>
      </c>
      <c r="FO188" s="4">
        <v>0</v>
      </c>
      <c r="FP188" s="4">
        <f t="shared" si="227"/>
        <v>20528.970908449704</v>
      </c>
      <c r="FQ188" s="4">
        <f t="shared" si="228"/>
        <v>19685.975223057787</v>
      </c>
      <c r="FR188" s="4">
        <f t="shared" si="229"/>
        <v>14355.427666183499</v>
      </c>
      <c r="FS188" s="4">
        <f t="shared" si="230"/>
        <v>5911.2860133853137</v>
      </c>
      <c r="FT188" s="4">
        <f t="shared" si="231"/>
        <v>1767.6701846160686</v>
      </c>
      <c r="FU188" s="4">
        <f t="shared" si="232"/>
        <v>848.17569652231134</v>
      </c>
      <c r="FV188" s="4">
        <v>0</v>
      </c>
      <c r="FW188" s="4">
        <f t="shared" si="233"/>
        <v>0</v>
      </c>
      <c r="FX188" s="4">
        <f t="shared" si="234"/>
        <v>0</v>
      </c>
      <c r="FY188" s="4">
        <f t="shared" si="235"/>
        <v>0</v>
      </c>
      <c r="FZ188" s="4">
        <f t="shared" si="236"/>
        <v>298.78488226025348</v>
      </c>
      <c r="GA188" s="4">
        <f t="shared" si="237"/>
        <v>148.28753684370926</v>
      </c>
      <c r="GB188" s="4">
        <v>0</v>
      </c>
      <c r="GC188" s="4">
        <f t="shared" si="238"/>
        <v>9551.6535276412451</v>
      </c>
      <c r="GD188" s="4">
        <f t="shared" si="179"/>
        <v>8998.0623629380098</v>
      </c>
      <c r="GE188" s="4">
        <f t="shared" si="180"/>
        <v>6223.6311443185214</v>
      </c>
      <c r="GF188" s="4">
        <f t="shared" si="181"/>
        <v>2381.4744892781314</v>
      </c>
      <c r="GG188" s="4">
        <f t="shared" si="182"/>
        <v>673.2746440981856</v>
      </c>
      <c r="GH188" s="4">
        <f t="shared" si="183"/>
        <v>310.28901627636583</v>
      </c>
      <c r="GI188" s="4">
        <v>0</v>
      </c>
      <c r="GJ188" s="4">
        <f t="shared" si="239"/>
        <v>0</v>
      </c>
      <c r="GK188" s="4">
        <f t="shared" si="240"/>
        <v>0</v>
      </c>
      <c r="GL188" s="4">
        <f t="shared" si="184"/>
        <v>0</v>
      </c>
      <c r="GM188" s="4">
        <f t="shared" si="185"/>
        <v>101.37386879210948</v>
      </c>
      <c r="GN188" s="4">
        <f t="shared" si="186"/>
        <v>46.460906756787239</v>
      </c>
      <c r="GO188" s="52">
        <v>0</v>
      </c>
      <c r="GP188" s="4">
        <f>step*(-'By group'!C$32*Population!C188+'By group'!I$33*Population!I188)</f>
        <v>0</v>
      </c>
      <c r="GQ188" s="4">
        <f>step*(-'By group'!D$32*Population!D188+'By group'!J$33*Population!J188)</f>
        <v>0</v>
      </c>
      <c r="GR188" s="4">
        <f>step*(-'By group'!E$32*Population!E188+'By group'!K$33*Population!K188)</f>
        <v>0</v>
      </c>
      <c r="GS188" s="4">
        <f>step*(-'By group'!F$32*Population!F188+'By group'!L$33*Population!L188)</f>
        <v>-6323.7653725855243</v>
      </c>
      <c r="GT188" s="4">
        <f>step*(-'By group'!G$32*Population!G188+'By group'!M$33*Population!M188)</f>
        <v>-821.84265664669681</v>
      </c>
      <c r="GU188" s="4">
        <f>step*(-'By group'!H$32*Population!H188+'By group'!N$33*Population!N188)</f>
        <v>-719.08182247954096</v>
      </c>
      <c r="GV188" s="46">
        <f t="shared" si="241"/>
        <v>0</v>
      </c>
      <c r="GW188" s="14">
        <f t="shared" si="242"/>
        <v>0</v>
      </c>
      <c r="GX188" s="4">
        <f t="shared" si="243"/>
        <v>0</v>
      </c>
      <c r="GY188" s="4">
        <f t="shared" si="244"/>
        <v>6323.7653725855243</v>
      </c>
      <c r="GZ188" s="4">
        <f t="shared" si="245"/>
        <v>821.84265664669681</v>
      </c>
      <c r="HA188" s="4">
        <f t="shared" si="246"/>
        <v>719.08182247954096</v>
      </c>
      <c r="HB188" s="8">
        <v>0</v>
      </c>
      <c r="HC188" s="4">
        <f>step*(-'By group'!P$32*Population!P188+'By group'!V$33*Population!V188)</f>
        <v>0</v>
      </c>
      <c r="HD188" s="4">
        <f>step*(-'By group'!Q$32*Population!Q188+'By group'!W$33*Population!W188)</f>
        <v>0</v>
      </c>
      <c r="HE188" s="4">
        <f>step*(-'By group'!R$32*Population!R188+'By group'!X$33*Population!X188)</f>
        <v>0</v>
      </c>
      <c r="HF188" s="4">
        <f>step*(-'By group'!S$32*Population!S188+'By group'!Y$33*Population!Y188)</f>
        <v>-3124.3358754022861</v>
      </c>
      <c r="HG188" s="4">
        <f>step*(-'By group'!T$32*Population!T188+'By group'!Z$33*Population!Z188)</f>
        <v>-406.21435508489765</v>
      </c>
      <c r="HH188" s="4">
        <f>step*(-'By group'!U$32*Population!U188+'By group'!AA$33*Population!AA188)</f>
        <v>-355.25914777677326</v>
      </c>
      <c r="HI188" s="14">
        <f t="shared" si="247"/>
        <v>0</v>
      </c>
      <c r="HJ188" s="46">
        <f t="shared" si="248"/>
        <v>0</v>
      </c>
      <c r="HK188" s="4">
        <f t="shared" si="249"/>
        <v>0</v>
      </c>
      <c r="HL188" s="4">
        <f t="shared" si="250"/>
        <v>3124.3358754022861</v>
      </c>
      <c r="HM188" s="4">
        <f t="shared" si="251"/>
        <v>406.21435508489765</v>
      </c>
      <c r="HN188" s="9">
        <f t="shared" si="252"/>
        <v>355.25914777677326</v>
      </c>
      <c r="HO188" s="4">
        <v>0</v>
      </c>
      <c r="HP188" s="4">
        <f>step*(-'By group'!AC$32*Population!AC188+'By group'!AI$33*Population!AI188)</f>
        <v>0</v>
      </c>
      <c r="HQ188" s="4">
        <f>step*(-'By group'!AD$32*Population!AD188+'By group'!AJ$33*Population!AJ188)</f>
        <v>0</v>
      </c>
      <c r="HR188" s="4">
        <f>step*(-'By group'!AE$32*Population!AE188+'By group'!AK$33*Population!AK188)</f>
        <v>0</v>
      </c>
      <c r="HS188" s="4">
        <f>step*(-'By group'!AF$32*Population!AF188+'By group'!AL$33*Population!AL188)</f>
        <v>-225.31344458944218</v>
      </c>
      <c r="HT188" s="4">
        <f>step*(-'By group'!AG$32*Population!AG188+'By group'!AM$33*Population!AM188)</f>
        <v>-29.117008993259052</v>
      </c>
      <c r="HU188" s="4">
        <f>step*(-'By group'!AH$32*Population!AH188+'By group'!AN$33*Population!AN188)</f>
        <v>-25.636659975311133</v>
      </c>
      <c r="HV188" s="14">
        <f t="shared" si="253"/>
        <v>0</v>
      </c>
      <c r="HW188" s="46">
        <f t="shared" si="254"/>
        <v>0</v>
      </c>
      <c r="HX188" s="4">
        <f t="shared" si="255"/>
        <v>0</v>
      </c>
      <c r="HY188" s="4">
        <f t="shared" si="256"/>
        <v>225.31344458944218</v>
      </c>
      <c r="HZ188" s="4">
        <f t="shared" si="257"/>
        <v>29.117008993259052</v>
      </c>
      <c r="IA188" s="4">
        <f t="shared" si="258"/>
        <v>25.636659975311133</v>
      </c>
      <c r="IB188" s="8">
        <v>0</v>
      </c>
      <c r="IC188" s="4">
        <f>step*(-'By group'!AP$32*Population!AP188+'By group'!AV$33*Population!AV188)</f>
        <v>0</v>
      </c>
      <c r="ID188" s="4">
        <f>step*(-'By group'!AQ$32*Population!AQ188+'By group'!AW$33*Population!AW188)</f>
        <v>0</v>
      </c>
      <c r="IE188" s="4">
        <f>step*(-'By group'!AR$32*Population!AR188+'By group'!AX$33*Population!AX188)</f>
        <v>0</v>
      </c>
      <c r="IF188" s="4">
        <f>step*(-'By group'!AS$32*Population!AS188+'By group'!AY$33*Population!AY188)</f>
        <v>-734.44265117790758</v>
      </c>
      <c r="IG188" s="4">
        <f>step*(-'By group'!AT$32*Population!AT188+'By group'!AZ$33*Population!AZ188)</f>
        <v>-95.491370882607654</v>
      </c>
      <c r="IH188" s="4">
        <f>step*(-'By group'!AU$32*Population!AU188+'By group'!BA$33*Population!BA188)</f>
        <v>-83.56120089032072</v>
      </c>
      <c r="II188" s="14">
        <f t="shared" si="187"/>
        <v>0</v>
      </c>
      <c r="IJ188" s="4">
        <f t="shared" si="188"/>
        <v>0</v>
      </c>
      <c r="IK188" s="4">
        <f t="shared" si="259"/>
        <v>0</v>
      </c>
      <c r="IL188" s="4">
        <f t="shared" si="260"/>
        <v>734.44265117790758</v>
      </c>
      <c r="IM188" s="4">
        <f t="shared" si="261"/>
        <v>95.491370882607654</v>
      </c>
      <c r="IN188" s="4">
        <f t="shared" si="262"/>
        <v>83.56120089032072</v>
      </c>
      <c r="IO188" s="8">
        <v>0</v>
      </c>
      <c r="IP188" s="4">
        <f>step*(-'By group'!BC$32*Population!BC188+'By group'!BI$33*Population!BI188)</f>
        <v>0</v>
      </c>
      <c r="IQ188" s="4">
        <f>step*(-'By group'!BD$32*Population!BD188+'By group'!BJ$33*Population!BJ188)</f>
        <v>0</v>
      </c>
      <c r="IR188" s="4">
        <f>step*(-'By group'!BE$32*Population!BE188+'By group'!BK$33*Population!BK188)</f>
        <v>0</v>
      </c>
      <c r="IS188" s="4">
        <f>step*(-'By group'!BF$32*Population!BF188+'By group'!BL$33*Population!BL188)</f>
        <v>-285.95038765303809</v>
      </c>
      <c r="IT188" s="4">
        <f>step*(-'By group'!BG$32*Population!BG188+'By group'!BM$33*Population!BM188)</f>
        <v>-38.827349876879552</v>
      </c>
      <c r="IU188" s="4">
        <f>step*(-'By group'!BH$32*Population!BH188+'By group'!BN$33*Population!BN188)</f>
        <v>-31.775600271454103</v>
      </c>
      <c r="IV188" s="14">
        <f t="shared" si="189"/>
        <v>0</v>
      </c>
      <c r="IW188" s="4">
        <f t="shared" si="190"/>
        <v>0</v>
      </c>
      <c r="IX188" s="4">
        <f t="shared" si="191"/>
        <v>0</v>
      </c>
      <c r="IY188" s="4">
        <f t="shared" si="192"/>
        <v>285.95038765303809</v>
      </c>
      <c r="IZ188" s="4">
        <f t="shared" si="193"/>
        <v>38.827349876879552</v>
      </c>
      <c r="JA188" s="4">
        <f t="shared" si="194"/>
        <v>31.775600271454103</v>
      </c>
      <c r="JB188" s="75">
        <f>step*(+prop_idu_male*'By group'!BB$9*Population!BB188-'By group'!B$8*Population!B188)</f>
        <v>-1236.7526180694663</v>
      </c>
      <c r="JC188" s="46">
        <f>step*(+prop_idu_male*'By group'!BC$9*Population!BC188-'By group'!C$8*Population!C188)</f>
        <v>-7.3949762073281624</v>
      </c>
      <c r="JD188" s="46">
        <f>step*(+prop_idu_male*'By group'!BD$9*Population!BD188-'By group'!D$8*Population!D188)</f>
        <v>-21.73235325084152</v>
      </c>
      <c r="JE188" s="46">
        <f>step*(+prop_idu_male*'By group'!BE$9*Population!BE188-'By group'!E$8*Population!E188)</f>
        <v>-22.59120671104316</v>
      </c>
      <c r="JF188" s="46">
        <f>step*(+prop_idu_male*'By group'!BF$9*Population!BF188-'By group'!F$8*Population!F188)</f>
        <v>-6.8028022630493155</v>
      </c>
      <c r="JG188" s="46">
        <f>step*(+prop_idu_male*'By group'!BG$9*Population!BG188-'By group'!G$8*Population!G188)</f>
        <v>-1.3119455605794317</v>
      </c>
      <c r="JH188" s="46">
        <f>step*(+prop_idu_male*'By group'!BH$9*Population!BH188-'By group'!H$8*Population!H188)</f>
        <v>-1.1124925003701642</v>
      </c>
      <c r="JI188" s="46">
        <f>step*(+prop_idu_male*'By group'!BI$9*Population!BI188-'By group'!I$8*Population!I188)</f>
        <v>0</v>
      </c>
      <c r="JJ188" s="46">
        <f>step*(+prop_idu_male*'By group'!BJ$9*Population!BJ188-'By group'!J$8*Population!J188)</f>
        <v>0</v>
      </c>
      <c r="JK188" s="46">
        <f>step*(+prop_idu_male*'By group'!BK$9*Population!BK188-'By group'!K$8*Population!K188)</f>
        <v>0</v>
      </c>
      <c r="JL188" s="46">
        <f>step*(+prop_idu_male*'By group'!BL$9*Population!BL188-'By group'!L$8*Population!L188)</f>
        <v>-2.3306356416621639</v>
      </c>
      <c r="JM188" s="46">
        <f>step*(+prop_idu_male*'By group'!BM$9*Population!BM188-'By group'!M$8*Population!M188)</f>
        <v>-1.1665770872744914</v>
      </c>
      <c r="JN188" s="46">
        <f>step*(+prop_idu_male*'By group'!BN$9*Population!BN188-'By group'!N$8*Population!N188)</f>
        <v>-0.93934423708422599</v>
      </c>
      <c r="JO188" s="45">
        <f>step*(+(1-prop_idu_male)*'By group'!BB$9*Population!BB188-'By group'!O$8*Population!O188-'By group'!O$6*Population!O188+'By group'!AB$7*Population!AB188)</f>
        <v>-9258.6452457735686</v>
      </c>
      <c r="JP188" s="46">
        <f>step*(+(1-prop_idu_male)*'By group'!BC$9*Population!BC188-'By group'!P$8*Population!P188-'By group'!P$6*Population!P188+'By group'!AC$7*Population!AC188)</f>
        <v>-14.204352964444608</v>
      </c>
      <c r="JQ188" s="46">
        <f>step*(+(1-prop_idu_male)*'By group'!BD$9*Population!BD188-'By group'!Q$8*Population!Q188-'By group'!Q$6*Population!Q188+'By group'!AD$7*Population!AD188)</f>
        <v>-41.217874078455104</v>
      </c>
      <c r="JR188" s="46">
        <f>step*(+(1-prop_idu_male)*'By group'!BE$9*Population!BE188-'By group'!R$8*Population!R188-'By group'!R$6*Population!R188+'By group'!AE$7*Population!AE188)</f>
        <v>-42.121773947475603</v>
      </c>
      <c r="JS188" s="46">
        <f>step*(+(1-prop_idu_male)*'By group'!BF$9*Population!BF188-'By group'!S$8*Population!S188-'By group'!S$6*Population!S188+'By group'!AF$7*Population!AF188)</f>
        <v>-12.525146884729557</v>
      </c>
      <c r="JT188" s="46">
        <f>step*(+(1-prop_idu_male)*'By group'!BG$9*Population!BG188-'By group'!T$8*Population!T188-'By group'!T$6*Population!T188+'By group'!AG$7*Population!AG188)</f>
        <v>-2.3941701401424367</v>
      </c>
      <c r="JU188" s="46">
        <f>step*(+(1-prop_idu_male)*'By group'!BH$9*Population!BH188-'By group'!U$8*Population!U188-'By group'!U$6*Population!U188+'By group'!AH$7*Population!AH188)</f>
        <v>-1.9996161491336926</v>
      </c>
      <c r="JV188" s="46">
        <f>step*(+(1-prop_idu_male)*'By group'!BI$9*Population!BI188-'By group'!V$8*Population!V188-'By group'!V$6*Population!V188+'By group'!AI$7*Population!AI188)</f>
        <v>0</v>
      </c>
      <c r="JW188" s="46">
        <f>step*(+(1-prop_idu_male)*'By group'!BJ$9*Population!BJ188-'By group'!W$8*Population!W188-'By group'!W$6*Population!W188+'By group'!AJ$7*Population!AJ188)</f>
        <v>0</v>
      </c>
      <c r="JX188" s="46">
        <f>step*(+(1-prop_idu_male)*'By group'!BK$9*Population!BK188-'By group'!X$8*Population!X188-'By group'!X$6*Population!X188+'By group'!AK$7*Population!AK188)</f>
        <v>0</v>
      </c>
      <c r="JY188" s="46">
        <f>step*(+(1-prop_idu_male)*'By group'!BL$9*Population!BL188-'By group'!Y$8*Population!Y188-'By group'!Y$6*Population!Y188+'By group'!AL$7*Population!AL188)</f>
        <v>-4.1840764379549791</v>
      </c>
      <c r="JZ188" s="46">
        <f>step*(+(1-prop_idu_male)*'By group'!BM$9*Population!BM188-'By group'!Z$8*Population!Z188-'By group'!Z$6*Population!Z188+'By group'!AM$7*Population!AM188)</f>
        <v>-2.0596330282744679</v>
      </c>
      <c r="KA188" s="76">
        <f>step*(+(1-prop_idu_male)*'By group'!BN$9*Population!BN188-'By group'!AA$8*Population!AA188-'By group'!AA$6*Population!AA188+'By group'!AN$7*Population!AN188)</f>
        <v>-1.6274009472494186</v>
      </c>
      <c r="KB188" s="46">
        <f>step*(+'By group'!O$6*Population!O188-'By group'!AB$7*Population!AB188)</f>
        <v>7922.7337050235619</v>
      </c>
      <c r="KC188" s="46">
        <f>step*(+'By group'!P$6*Population!P188-'By group'!AC$7*Population!AC188)</f>
        <v>10.282536520703486</v>
      </c>
      <c r="KD188" s="46">
        <f>step*(+'By group'!Q$6*Population!Q188-'By group'!AD$7*Population!AD188)</f>
        <v>29.742474705695706</v>
      </c>
      <c r="KE188" s="46">
        <f>step*(+'By group'!R$6*Population!R188-'By group'!AE$7*Population!AE188)</f>
        <v>30.259975901372357</v>
      </c>
      <c r="KF188" s="46">
        <f>step*(+'By group'!S$6*Population!S188-'By group'!AF$7*Population!AF188)</f>
        <v>8.967597144457093</v>
      </c>
      <c r="KG188" s="46">
        <f>step*(+'By group'!T$6*Population!T188-'By group'!AG$7*Population!AG188)</f>
        <v>1.7099690853731562</v>
      </c>
      <c r="KH188" s="46">
        <f>step*(+'By group'!U$6*Population!U188-'By group'!AH$7*Population!AH188)</f>
        <v>1.4220502407470792</v>
      </c>
      <c r="KI188" s="46">
        <f>step*(+'By group'!V$6*Population!V188-'By group'!AI$7*Population!AI188)</f>
        <v>0</v>
      </c>
      <c r="KJ188" s="46">
        <f>step*(+'By group'!W$6*Population!W188-'By group'!AJ$7*Population!AJ188)</f>
        <v>0</v>
      </c>
      <c r="KK188" s="46">
        <f>step*(+'By group'!X$6*Population!X188-'By group'!AK$7*Population!AK188)</f>
        <v>0</v>
      </c>
      <c r="KL188" s="46">
        <f>step*(+'By group'!Y$6*Population!Y188-'By group'!AL$7*Population!AL188)</f>
        <v>2.9745082430309751</v>
      </c>
      <c r="KM188" s="46">
        <f>step*(+'By group'!Z$6*Population!Z188-'By group'!AM$7*Population!AM188)</f>
        <v>1.4570668090534467</v>
      </c>
      <c r="KN188" s="46">
        <f>step*(+'By group'!AA$6*Population!AA188-'By group'!AN$7*Population!AN188)</f>
        <v>1.1446567057039929</v>
      </c>
      <c r="KO188" s="45">
        <v>0</v>
      </c>
      <c r="KP188" s="46">
        <v>0</v>
      </c>
      <c r="KQ188" s="46">
        <v>0</v>
      </c>
      <c r="KR188" s="46">
        <v>0</v>
      </c>
      <c r="KS188" s="46">
        <v>0</v>
      </c>
      <c r="KT188" s="46">
        <v>0</v>
      </c>
      <c r="KU188" s="46">
        <v>0</v>
      </c>
      <c r="KV188" s="46">
        <v>0</v>
      </c>
      <c r="KW188" s="46">
        <v>0</v>
      </c>
      <c r="KX188" s="46">
        <v>0</v>
      </c>
      <c r="KY188" s="46">
        <v>0</v>
      </c>
      <c r="KZ188" s="46">
        <v>0</v>
      </c>
      <c r="LA188" s="46">
        <v>0</v>
      </c>
      <c r="LB188" s="188">
        <f>step*(-'By group'!BB$9*Population!BB188+'By group'!B$8*Population!B188+'By group'!O$8*Population!O188)</f>
        <v>2572.664158819473</v>
      </c>
      <c r="LC188" s="189">
        <f>step*(-'By group'!BC$9*Population!BC188+'By group'!C$8*Population!C188+'By group'!P$8*Population!P188)</f>
        <v>11.316792651069283</v>
      </c>
      <c r="LD188" s="189">
        <f>step*(-'By group'!BD$9*Population!BD188+'By group'!D$8*Population!D188+'By group'!Q$8*Population!Q188)</f>
        <v>33.207752623600911</v>
      </c>
      <c r="LE188" s="189">
        <f>step*(-'By group'!BE$9*Population!BE188+'By group'!E$8*Population!E188+'By group'!R$8*Population!R188)</f>
        <v>34.453004757146402</v>
      </c>
      <c r="LF188" s="189">
        <f>step*(-'By group'!BF$9*Population!BF188+'By group'!F$8*Population!F188+'By group'!S$8*Population!S188)</f>
        <v>10.360352003321781</v>
      </c>
      <c r="LG188" s="189">
        <f>step*(-'By group'!BG$9*Population!BG188+'By group'!G$8*Population!G188+'By group'!T$8*Population!T188)</f>
        <v>1.9961466153487122</v>
      </c>
      <c r="LH188" s="189">
        <f>step*(-'By group'!BH$9*Population!BH188+'By group'!H$8*Population!H188+'By group'!U$8*Population!U188)</f>
        <v>1.6900584087567778</v>
      </c>
      <c r="LI188" s="189">
        <f>step*(-'By group'!BI$9*Population!BI188+'By group'!I$8*Population!I188+'By group'!V$8*Population!V188)</f>
        <v>0</v>
      </c>
      <c r="LJ188" s="189">
        <f>step*(-'By group'!BJ$9*Population!BJ188+'By group'!J$8*Population!J188+'By group'!W$8*Population!W188)</f>
        <v>0</v>
      </c>
      <c r="LK188" s="189">
        <f>step*(-'By group'!BK$9*Population!BK188+'By group'!K$8*Population!K188+'By group'!X$8*Population!X188)</f>
        <v>0</v>
      </c>
      <c r="LL188" s="189">
        <f>step*(-'By group'!BL$9*Population!BL188+'By group'!L$8*Population!L188+'By group'!Y$8*Population!Y188)</f>
        <v>3.5402038365861683</v>
      </c>
      <c r="LM188" s="189">
        <f>step*(-'By group'!BM$9*Population!BM188+'By group'!M$8*Population!M188+'By group'!Z$8*Population!Z188)</f>
        <v>1.7691433064955127</v>
      </c>
      <c r="LN188" s="189">
        <f>step*(-'By group'!BN$9*Population!BN188+'By group'!N$8*Population!N188+'By group'!AA$8*Population!AA188)</f>
        <v>1.4220884786296519</v>
      </c>
    </row>
    <row r="189" spans="1:326" x14ac:dyDescent="0.25">
      <c r="A189">
        <f t="shared" si="263"/>
        <v>92.5</v>
      </c>
      <c r="B189" s="52">
        <f>step*((-'By group'!B$4-'By group'!B$5-'By group'!B$22)*Population!B189+'By group'!B$3*Population!$BO189)</f>
        <v>247769.30647732632</v>
      </c>
      <c r="C189" s="4">
        <f>step*((-'By group'!C$4-'By group'!C$5-'By group'!C$22)*Population!C189+'By group'!C$3*Population!$BO189)</f>
        <v>-6798.7010632556485</v>
      </c>
      <c r="D189" s="4">
        <f>step*((-'By group'!D$4-'By group'!D$5-'By group'!D$22)*Population!D189+'By group'!D$3*Population!$BO189)</f>
        <v>-44619.58181752864</v>
      </c>
      <c r="E189" s="4">
        <f>step*((-'By group'!E$4-'By group'!E$5-'By group'!E$22)*Population!E189+'By group'!E$3*Population!$BO189)</f>
        <v>-71456.045708061021</v>
      </c>
      <c r="F189" s="4">
        <f>step*((-'By group'!F$4-'By group'!F$5-'By group'!F$22)*Population!F189+'By group'!F$3*Population!$BO189)</f>
        <v>-29001.55745752533</v>
      </c>
      <c r="G189" s="4">
        <f>step*((-'By group'!G$4-'By group'!G$5-'By group'!G$22)*Population!G189+'By group'!G$3*Population!$BO189)</f>
        <v>-7031.8389147183088</v>
      </c>
      <c r="H189" s="4">
        <f>step*((-'By group'!H$4-'By group'!H$5-'By group'!H$22)*Population!H189+'By group'!H$3*Population!$BO189)</f>
        <v>-6533.6820309828263</v>
      </c>
      <c r="I189" s="4">
        <f>step*((-'By group'!I$4-'By group'!I$5-'By group'!I$22)*Population!I189+'By group'!I$3*Population!$BO189)</f>
        <v>0</v>
      </c>
      <c r="J189" s="4">
        <f>step*((-'By group'!J$4-'By group'!J$5-'By group'!J$22)*Population!J189+'By group'!J$3*Population!$BO189)</f>
        <v>0</v>
      </c>
      <c r="K189" s="4">
        <f>step*((-'By group'!K$4-'By group'!K$5-'By group'!K$22)*Population!K189+'By group'!K$3*Population!$BO189)</f>
        <v>0</v>
      </c>
      <c r="L189" s="4">
        <f>step*((-'By group'!L$4-'By group'!L$5-'By group'!L$22)*Population!L189+'By group'!L$3*Population!$BO189)</f>
        <v>-3613.5857973583657</v>
      </c>
      <c r="M189" s="4">
        <f>step*((-'By group'!M$4-'By group'!M$5-'By group'!M$22)*Population!M189+'By group'!M$3*Population!$BO189)</f>
        <v>-2050.6606232849786</v>
      </c>
      <c r="N189" s="4">
        <f>step*((-'By group'!N$4-'By group'!N$5-'By group'!N$22)*Population!N189+'By group'!N$3*Population!$BO189)</f>
        <v>-1944.3909552192658</v>
      </c>
      <c r="O189" s="8">
        <f>step*((-'By group'!O$4-'By group'!O$5-'By group'!O$22)*Population!O189+'By group'!O$3*Population!$BO189)</f>
        <v>171610.1620995691</v>
      </c>
      <c r="P189" s="4">
        <f>step*((-'By group'!P$4-'By group'!P$5-'By group'!P$22)*Population!P189+'By group'!P$3*Population!$BO189)</f>
        <v>-3362.7682128152474</v>
      </c>
      <c r="Q189" s="4">
        <f>step*((-'By group'!Q$4-'By group'!Q$5-'By group'!Q$22)*Population!Q189+'By group'!Q$3*Population!$BO189)</f>
        <v>-22061.470668437811</v>
      </c>
      <c r="R189" s="4">
        <f>step*((-'By group'!R$4-'By group'!R$5-'By group'!R$22)*Population!R189+'By group'!R$3*Population!$BO189)</f>
        <v>-35311.907084764549</v>
      </c>
      <c r="S189" s="4">
        <f>step*((-'By group'!S$4-'By group'!S$5-'By group'!S$22)*Population!S189+'By group'!S$3*Population!$BO189)</f>
        <v>-14326.185451250591</v>
      </c>
      <c r="T189" s="4">
        <f>step*((-'By group'!T$4-'By group'!T$5-'By group'!T$22)*Population!T189+'By group'!T$3*Population!$BO189)</f>
        <v>-3472.584061523457</v>
      </c>
      <c r="U189" s="4">
        <f>step*((-'By group'!U$4-'By group'!U$5-'By group'!U$22)*Population!U189+'By group'!U$3*Population!$BO189)</f>
        <v>-3224.9236016221807</v>
      </c>
      <c r="V189" s="4">
        <f>step*((-'By group'!V$4-'By group'!V$5-'By group'!V$22)*Population!V189+'By group'!V$3*Population!$BO189)</f>
        <v>0</v>
      </c>
      <c r="W189" s="4">
        <f>step*((-'By group'!W$4-'By group'!W$5-'By group'!W$22)*Population!W189+'By group'!W$3*Population!$BO189)</f>
        <v>0</v>
      </c>
      <c r="X189" s="4">
        <f>step*((-'By group'!X$4-'By group'!X$5-'By group'!X$22)*Population!X189+'By group'!X$3*Population!$BO189)</f>
        <v>0</v>
      </c>
      <c r="Y189" s="4">
        <f>step*((-'By group'!Y$4-'By group'!Y$5-'By group'!Y$22)*Population!Y189+'By group'!Y$3*Population!$BO189)</f>
        <v>-1783.5342058850035</v>
      </c>
      <c r="Z189" s="4">
        <f>step*((-'By group'!Z$4-'By group'!Z$5-'By group'!Z$22)*Population!Z189+'By group'!Z$3*Population!$BO189)</f>
        <v>-1011.5401055394016</v>
      </c>
      <c r="AA189" s="4">
        <f>step*((-'By group'!AA$4-'By group'!AA$5-'By group'!AA$22)*Population!AA189+'By group'!AA$3*Population!$BO189)</f>
        <v>-958.45257531936898</v>
      </c>
      <c r="AB189" s="8">
        <f>step*((-'By group'!AB$4-'By group'!AB$5-'By group'!AB$22)*Population!AB189+'By group'!AB$3*Population!$BO189)</f>
        <v>-1623.5421461207036</v>
      </c>
      <c r="AC189" s="4">
        <f>step*((-'By group'!AC$4-'By group'!AC$5-'By group'!AC$22)*Population!AC189+'By group'!AC$3*Population!$BO189)</f>
        <v>-238.55080307280488</v>
      </c>
      <c r="AD189" s="4">
        <f>step*((-'By group'!AD$4-'By group'!AD$5-'By group'!AD$22)*Population!AD189+'By group'!AD$3*Population!$BO189)</f>
        <v>-1573.6459422234416</v>
      </c>
      <c r="AE189" s="4">
        <f>step*((-'By group'!AE$4-'By group'!AE$5-'By group'!AE$22)*Population!AE189+'By group'!AE$3*Population!$BO189)</f>
        <v>-2538.1136723581071</v>
      </c>
      <c r="AF189" s="4">
        <f>step*((-'By group'!AF$4-'By group'!AF$5-'By group'!AF$22)*Population!AF189+'By group'!AF$3*Population!$BO189)</f>
        <v>-1035.6896156783325</v>
      </c>
      <c r="AG189" s="4">
        <f>step*((-'By group'!AG$4-'By group'!AG$5-'By group'!AG$22)*Population!AG189+'By group'!AG$3*Population!$BO189)</f>
        <v>-252.09130432474538</v>
      </c>
      <c r="AH189" s="4">
        <f>step*((-'By group'!AH$4-'By group'!AH$5-'By group'!AH$22)*Population!AH189+'By group'!AH$3*Population!$BO189)</f>
        <v>-235.82867428885245</v>
      </c>
      <c r="AI189" s="4">
        <f>step*((-'By group'!AI$4-'By group'!AI$5-'By group'!AI$22)*Population!AI189+'By group'!AI$3*Population!$BO189)</f>
        <v>0</v>
      </c>
      <c r="AJ189" s="4">
        <f>step*((-'By group'!AJ$4-'By group'!AJ$5-'By group'!AJ$22)*Population!AJ189+'By group'!AJ$3*Population!$BO189)</f>
        <v>0</v>
      </c>
      <c r="AK189" s="4">
        <f>step*((-'By group'!AK$4-'By group'!AK$5-'By group'!AK$22)*Population!AK189+'By group'!AK$3*Population!$BO189)</f>
        <v>0</v>
      </c>
      <c r="AL189" s="4">
        <f>step*((-'By group'!AL$4-'By group'!AL$5-'By group'!AL$22)*Population!AL189+'By group'!AL$3*Population!$BO189)</f>
        <v>-130.50310318488997</v>
      </c>
      <c r="AM189" s="4">
        <f>step*((-'By group'!AM$4-'By group'!AM$5-'By group'!AM$22)*Population!AM189+'By group'!AM$3*Population!$BO189)</f>
        <v>-74.626900244272079</v>
      </c>
      <c r="AN189" s="4">
        <f>step*((-'By group'!AN$4-'By group'!AN$5-'By group'!AN$22)*Population!AN189+'By group'!AN$3*Population!$BO189)</f>
        <v>-71.393961162802256</v>
      </c>
      <c r="AO189" s="8">
        <f>step*((-'By group'!AO$4-'By group'!AO$5-'By group'!AO$22)*Population!AO189+'By group'!AO$3*Population!$BO189)</f>
        <v>23176.674467642559</v>
      </c>
      <c r="AP189" s="4">
        <f>step*((-'By group'!AP$4-'By group'!AP$5-'By group'!AP$22)*Population!AP189+'By group'!AP$3*Population!$BO189)</f>
        <v>-789.66127598109574</v>
      </c>
      <c r="AQ189" s="4">
        <f>step*((-'By group'!AQ$4-'By group'!AQ$5-'By group'!AQ$22)*Population!AQ189+'By group'!AQ$3*Population!$BO189)</f>
        <v>-5182.5873835603998</v>
      </c>
      <c r="AR189" s="4">
        <f>step*((-'By group'!AR$4-'By group'!AR$5-'By group'!AR$22)*Population!AR189+'By group'!AR$3*Population!$BO189)</f>
        <v>-8299.368191507665</v>
      </c>
      <c r="AS189" s="4">
        <f>step*((-'By group'!AS$4-'By group'!AS$5-'By group'!AS$22)*Population!AS189+'By group'!AS$3*Population!$BO189)</f>
        <v>-3368.1873178664837</v>
      </c>
      <c r="AT189" s="4">
        <f>step*((-'By group'!AT$4-'By group'!AT$5-'By group'!AT$22)*Population!AT189+'By group'!AT$3*Population!$BO189)</f>
        <v>-816.58973631335436</v>
      </c>
      <c r="AU189" s="4">
        <f>step*((-'By group'!AU$4-'By group'!AU$5-'By group'!AU$22)*Population!AU189+'By group'!AU$3*Population!$BO189)</f>
        <v>-758.52472195037569</v>
      </c>
      <c r="AV189" s="4">
        <f>step*((-'By group'!AV$4-'By group'!AV$5-'By group'!AV$22)*Population!AV189+'By group'!AV$3*Population!$BO189)</f>
        <v>0</v>
      </c>
      <c r="AW189" s="4">
        <f>step*((-'By group'!AW$4-'By group'!AW$5-'By group'!AW$22)*Population!AW189+'By group'!AW$3*Population!$BO189)</f>
        <v>0</v>
      </c>
      <c r="AX189" s="4">
        <f>step*((-'By group'!AX$4-'By group'!AX$5-'By group'!AX$22)*Population!AX189+'By group'!AX$3*Population!$BO189)</f>
        <v>0</v>
      </c>
      <c r="AY189" s="4">
        <f>step*((-'By group'!AY$4-'By group'!AY$5-'By group'!AY$22)*Population!AY189+'By group'!AY$3*Population!$BO189)</f>
        <v>-419.51396052708577</v>
      </c>
      <c r="AZ189" s="4">
        <f>step*((-'By group'!AZ$4-'By group'!AZ$5-'By group'!AZ$22)*Population!AZ189+'By group'!AZ$3*Population!$BO189)</f>
        <v>-237.95835153787215</v>
      </c>
      <c r="BA189" s="4">
        <f>step*((-'By group'!BA$4-'By group'!BA$5-'By group'!BA$22)*Population!BA189+'By group'!BA$3*Population!$BO189)</f>
        <v>-225.41634663302435</v>
      </c>
      <c r="BB189" s="8">
        <f>step*((-'By group'!BB$4-'By group'!BB$5-'By group'!BB$22)*Population!BB189+'By group'!BB$3*Population!$BO189)</f>
        <v>7129.3609244183972</v>
      </c>
      <c r="BC189" s="4">
        <f>step*((-'By group'!BC$4-'By group'!BC$5-'By group'!BC$22)*Population!BC189+'By group'!BC$3*Population!$BO189)</f>
        <v>-541.38519471096208</v>
      </c>
      <c r="BD189" s="4">
        <f>step*((-'By group'!BD$4-'By group'!BD$5-'By group'!BD$22)*Population!BD189+'By group'!BD$3*Population!$BO189)</f>
        <v>-2746.0142429518733</v>
      </c>
      <c r="BE189" s="4">
        <f>step*((-'By group'!BE$4-'By group'!BE$5-'By group'!BE$22)*Population!BE189+'By group'!BE$3*Population!$BO189)</f>
        <v>-3820.9592591574142</v>
      </c>
      <c r="BF189" s="4">
        <f>step*((-'By group'!BF$4-'By group'!BF$5-'By group'!BF$22)*Population!BF189+'By group'!BF$3*Population!$BO189)</f>
        <v>-1417.8106945602381</v>
      </c>
      <c r="BG189" s="4">
        <f>step*((-'By group'!BG$4-'By group'!BG$5-'By group'!BG$22)*Population!BG189+'By group'!BG$3*Population!$BO189)</f>
        <v>-323.59857731196627</v>
      </c>
      <c r="BH189" s="4">
        <f>step*((-'By group'!BH$4-'By group'!BH$5-'By group'!BH$22)*Population!BH189+'By group'!BH$3*Population!$BO189)</f>
        <v>-278.26564543542338</v>
      </c>
      <c r="BI189" s="4">
        <f>step*((-'By group'!BI$4-'By group'!BI$5-'By group'!BI$22)*Population!BI189+'By group'!BI$3*Population!$BO189)</f>
        <v>0</v>
      </c>
      <c r="BJ189" s="4">
        <f>step*((-'By group'!BJ$4-'By group'!BJ$5-'By group'!BJ$22)*Population!BJ189+'By group'!BJ$3*Population!$BO189)</f>
        <v>0</v>
      </c>
      <c r="BK189" s="4">
        <f>step*((-'By group'!BK$4-'By group'!BK$5-'By group'!BK$22)*Population!BK189+'By group'!BK$3*Population!$BO189)</f>
        <v>0</v>
      </c>
      <c r="BL189" s="4">
        <f>step*((-'By group'!BL$4-'By group'!BL$5-'By group'!BL$22)*Population!BL189+'By group'!BL$3*Population!$BO189)</f>
        <v>-182.98090212425163</v>
      </c>
      <c r="BM189" s="4">
        <f>step*((-'By group'!BM$4-'By group'!BM$5-'By group'!BM$22)*Population!BM189+'By group'!BM$3*Population!$BO189)</f>
        <v>-93.180577684086742</v>
      </c>
      <c r="BN189" s="4">
        <f>step*((-'By group'!BN$4-'By group'!BN$5-'By group'!BN$22)*Population!BN189+'By group'!BN$3*Population!$BO189)</f>
        <v>-77.990851407759081</v>
      </c>
      <c r="BO189" s="71">
        <f>-step*SUM(SCR!B189:N189)*Population!B189</f>
        <v>-177247.55628808335</v>
      </c>
      <c r="BP189" s="4">
        <f>step*-SUM('By group'!C$11:C$21)*Population!C189</f>
        <v>-169967.5265813912</v>
      </c>
      <c r="BQ189" s="4">
        <f>step*-SUM('By group'!D$11:D$21)*Population!D189</f>
        <v>-123943.28282646845</v>
      </c>
      <c r="BR189" s="4">
        <f>step*-SUM('By group'!E$11:E$21)*Population!E189</f>
        <v>-51040.032648615015</v>
      </c>
      <c r="BS189" s="4">
        <f>step*-SUM('By group'!F$11:F$21)*Population!F189</f>
        <v>-15263.977609223859</v>
      </c>
      <c r="BT189" s="4">
        <f>step*-SUM('By group'!G$11:G$21)*Population!G189</f>
        <v>-7324.8322028315715</v>
      </c>
      <c r="BU189" s="4">
        <f>step*-SUM('By group'!H$11:H$21)*Population!H189</f>
        <v>0</v>
      </c>
      <c r="BV189" s="4">
        <f>step*-SUM('By group'!I$11:I$21)*Population!I189</f>
        <v>0</v>
      </c>
      <c r="BW189" s="4">
        <f>step*-SUM('By group'!J$11:J$21)*Population!J189</f>
        <v>0</v>
      </c>
      <c r="BX189" s="4">
        <f>step*-SUM('By group'!K$11:K$21)*Population!K189</f>
        <v>0</v>
      </c>
      <c r="BY189" s="4">
        <f>step*-SUM('By group'!L$11:L$21)*Population!L189</f>
        <v>-2581.1327123988326</v>
      </c>
      <c r="BZ189" s="4">
        <f>step*-SUM('By group'!M$11:M$21)*Population!M189</f>
        <v>-1281.6628895531117</v>
      </c>
      <c r="CA189" s="4">
        <f>step*-SUM('By group'!N$11:N$21)*Population!N189</f>
        <v>0</v>
      </c>
      <c r="CB189" s="13">
        <f>-step*SUM(SCR!O189:AA189)*Population!O189</f>
        <v>-87680.873238207772</v>
      </c>
      <c r="CC189" s="4">
        <f>step*-SUM('By group'!P$11:P$21)*Population!P189</f>
        <v>-84069.205320381181</v>
      </c>
      <c r="CD189" s="4">
        <f>step*-SUM('By group'!Q$11:Q$21)*Population!Q189</f>
        <v>-61281.862967882815</v>
      </c>
      <c r="CE189" s="4">
        <f>step*-SUM('By group'!R$11:R$21)*Population!R189</f>
        <v>-25222.790774831821</v>
      </c>
      <c r="CF189" s="4">
        <f>step*-SUM('By group'!S$11:S$21)*Population!S189</f>
        <v>-7540.0976059213635</v>
      </c>
      <c r="CG189" s="4">
        <f>step*-SUM('By group'!T$11:T$21)*Population!T189</f>
        <v>-3617.275064086934</v>
      </c>
      <c r="CH189" s="4">
        <f>step*-SUM('By group'!U$11:U$21)*Population!U189</f>
        <v>0</v>
      </c>
      <c r="CI189" s="4">
        <f>step*-SUM('By group'!V$11:V$21)*Population!V189</f>
        <v>0</v>
      </c>
      <c r="CJ189" s="4">
        <f>step*-SUM('By group'!W$11:W$21)*Population!W189</f>
        <v>0</v>
      </c>
      <c r="CK189" s="4">
        <f>step*-SUM('By group'!X$11:X$21)*Population!X189</f>
        <v>0</v>
      </c>
      <c r="CL189" s="4">
        <f>step*-SUM('By group'!Y$11:Y$21)*Population!Y189</f>
        <v>-1273.953004203574</v>
      </c>
      <c r="CM189" s="4">
        <f>step*-SUM('By group'!Z$11:Z$21)*Population!Z189</f>
        <v>-632.21256596212606</v>
      </c>
      <c r="CN189" s="4">
        <f>step*-SUM('By group'!AA$11:AA$21)*Population!AA189</f>
        <v>0</v>
      </c>
      <c r="CO189" s="13">
        <f>-step*SUM(SCR!AB189:AN189)*Population!AB189</f>
        <v>-6208.619001549012</v>
      </c>
      <c r="CP189" s="4">
        <f>step*-SUM('By group'!AC$11:AC$21)*Population!AC189</f>
        <v>-5963.7700768201221</v>
      </c>
      <c r="CQ189" s="4">
        <f>step*-SUM('By group'!AD$11:AD$21)*Population!AD189</f>
        <v>-4371.238728398449</v>
      </c>
      <c r="CR189" s="4">
        <f>step*-SUM('By group'!AE$11:AE$21)*Population!AE189</f>
        <v>-1812.9383373986479</v>
      </c>
      <c r="CS189" s="4">
        <f>step*-SUM('By group'!AF$11:AF$21)*Population!AF189</f>
        <v>-545.09979772543818</v>
      </c>
      <c r="CT189" s="4">
        <f>step*-SUM('By group'!AG$11:AG$21)*Population!AG189</f>
        <v>-262.59510867160975</v>
      </c>
      <c r="CU189" s="4">
        <f>step*-SUM('By group'!AH$11:AH$21)*Population!AH189</f>
        <v>0</v>
      </c>
      <c r="CV189" s="4">
        <f>step*-SUM('By group'!AI$11:AI$21)*Population!AI189</f>
        <v>0</v>
      </c>
      <c r="CW189" s="4">
        <f>step*-SUM('By group'!AJ$11:AJ$21)*Population!AJ189</f>
        <v>0</v>
      </c>
      <c r="CX189" s="4">
        <f>step*-SUM('By group'!AK$11:AK$21)*Population!AK189</f>
        <v>0</v>
      </c>
      <c r="CY189" s="4">
        <f>step*-SUM('By group'!AL$11:AL$21)*Population!AL189</f>
        <v>-93.216502274921396</v>
      </c>
      <c r="CZ189" s="4">
        <f>step*-SUM('By group'!AM$11:AM$21)*Population!AM189</f>
        <v>-46.641812652670048</v>
      </c>
      <c r="DA189" s="4">
        <f>step*-SUM('By group'!AN$11:AN$21)*Population!AN189</f>
        <v>0</v>
      </c>
      <c r="DB189" s="13">
        <f>-step*SUM(SCR!AO189:BA189)*Population!AO189</f>
        <v>-20586.851419578423</v>
      </c>
      <c r="DC189" s="4">
        <f>step*-SUM('By group'!AP$11:AP$21)*Population!AP189</f>
        <v>-19741.531899527392</v>
      </c>
      <c r="DD189" s="4">
        <f>step*-SUM('By group'!AQ$11:AQ$21)*Population!AQ189</f>
        <v>-14396.076065445555</v>
      </c>
      <c r="DE189" s="4">
        <f>step*-SUM('By group'!AR$11:AR$21)*Population!AR189</f>
        <v>-5928.120136791189</v>
      </c>
      <c r="DF189" s="4">
        <f>step*-SUM('By group'!AS$11:AS$21)*Population!AS189</f>
        <v>-1772.7301672981494</v>
      </c>
      <c r="DG189" s="4">
        <f>step*-SUM('By group'!AT$11:AT$21)*Population!AT189</f>
        <v>-850.6143086597441</v>
      </c>
      <c r="DH189" s="4">
        <f>step*-SUM('By group'!AU$11:AU$21)*Population!AU189</f>
        <v>0</v>
      </c>
      <c r="DI189" s="4">
        <f>step*-SUM('By group'!AV$11:AV$21)*Population!AV189</f>
        <v>0</v>
      </c>
      <c r="DJ189" s="4">
        <f>step*-SUM('By group'!AW$11:AW$21)*Population!AW189</f>
        <v>0</v>
      </c>
      <c r="DK189" s="4">
        <f>step*-SUM('By group'!AX$11:AX$21)*Population!AX189</f>
        <v>0</v>
      </c>
      <c r="DL189" s="4">
        <f>step*-SUM('By group'!AY$11:AY$21)*Population!AY189</f>
        <v>-299.65282894791841</v>
      </c>
      <c r="DM189" s="4">
        <f>step*-SUM('By group'!AZ$11:AZ$21)*Population!AZ189</f>
        <v>-148.7239697111701</v>
      </c>
      <c r="DN189" s="4">
        <f>step*-SUM('By group'!BA$11:BA$21)*Population!BA189</f>
        <v>0</v>
      </c>
      <c r="DO189" s="13">
        <f>-step*SUM(SCR!BB189:BN189)*Population!BB189</f>
        <v>-9578.2164038466817</v>
      </c>
      <c r="DP189" s="4">
        <f>step*-SUM('By group'!BC$11:BC$21)*Population!BC189</f>
        <v>-9023.0865785160331</v>
      </c>
      <c r="DQ189" s="4">
        <f>step*-SUM('By group'!BD$11:BD$21)*Population!BD189</f>
        <v>-6240.9414612542569</v>
      </c>
      <c r="DR189" s="4">
        <f>step*-SUM('By group'!BE$11:BE$21)*Population!BE189</f>
        <v>-2388.0995369733841</v>
      </c>
      <c r="DS189" s="4">
        <f>step*-SUM('By group'!BF$11:BF$21)*Population!BF189</f>
        <v>-675.14794979058968</v>
      </c>
      <c r="DT189" s="4">
        <f>step*-SUM('By group'!BG$11:BG$21)*Population!BG189</f>
        <v>-311.15247818458295</v>
      </c>
      <c r="DU189" s="4">
        <f>step*-SUM('By group'!BH$11:BH$21)*Population!BH189</f>
        <v>0</v>
      </c>
      <c r="DV189" s="4">
        <f>step*-SUM('By group'!BI$11:BI$21)*Population!BI189</f>
        <v>0</v>
      </c>
      <c r="DW189" s="4">
        <f>step*-SUM('By group'!BJ$11:BJ$21)*Population!BJ189</f>
        <v>0</v>
      </c>
      <c r="DX189" s="4">
        <f>step*-SUM('By group'!BK$11:BK$21)*Population!BK189</f>
        <v>0</v>
      </c>
      <c r="DY189" s="4">
        <f>step*-SUM('By group'!BL$11:BL$21)*Population!BL189</f>
        <v>-101.65605673569536</v>
      </c>
      <c r="DZ189" s="4">
        <f>step*-SUM('By group'!BM$11:BM$21)*Population!BM189</f>
        <v>-46.590288842043371</v>
      </c>
      <c r="EA189" s="4">
        <f>step*-SUM('By group'!BN$11:BN$21)*Population!BN189</f>
        <v>0</v>
      </c>
      <c r="EB189" s="52">
        <v>0</v>
      </c>
      <c r="EC189" s="4">
        <f t="shared" si="196"/>
        <v>177247.55628808335</v>
      </c>
      <c r="ED189" s="4">
        <f t="shared" si="196"/>
        <v>169967.5265813912</v>
      </c>
      <c r="EE189" s="4">
        <f t="shared" si="197"/>
        <v>123943.28282646845</v>
      </c>
      <c r="EF189" s="4">
        <f t="shared" si="198"/>
        <v>51040.032648615015</v>
      </c>
      <c r="EG189" s="4">
        <f t="shared" si="199"/>
        <v>15263.977609223859</v>
      </c>
      <c r="EH189" s="4">
        <f t="shared" si="199"/>
        <v>7324.8322028315715</v>
      </c>
      <c r="EI189" s="4">
        <v>0</v>
      </c>
      <c r="EJ189" s="4">
        <f t="shared" si="200"/>
        <v>0</v>
      </c>
      <c r="EK189" s="4">
        <f t="shared" si="201"/>
        <v>0</v>
      </c>
      <c r="EL189" s="4">
        <f t="shared" si="202"/>
        <v>0</v>
      </c>
      <c r="EM189" s="4">
        <f t="shared" si="203"/>
        <v>2581.1327123988326</v>
      </c>
      <c r="EN189" s="4">
        <f t="shared" si="204"/>
        <v>1281.6628895531117</v>
      </c>
      <c r="EO189" s="52">
        <v>0</v>
      </c>
      <c r="EP189" s="4">
        <f t="shared" si="205"/>
        <v>87680.873238207772</v>
      </c>
      <c r="EQ189" s="4">
        <f t="shared" si="206"/>
        <v>84069.205320381181</v>
      </c>
      <c r="ER189" s="4">
        <f t="shared" si="207"/>
        <v>61281.862967882815</v>
      </c>
      <c r="ES189" s="4">
        <f t="shared" si="208"/>
        <v>25222.790774831821</v>
      </c>
      <c r="ET189" s="4">
        <f t="shared" si="209"/>
        <v>7540.0976059213635</v>
      </c>
      <c r="EU189" s="4">
        <f t="shared" si="210"/>
        <v>3617.275064086934</v>
      </c>
      <c r="EV189" s="4">
        <v>0</v>
      </c>
      <c r="EW189" s="4">
        <f t="shared" si="211"/>
        <v>0</v>
      </c>
      <c r="EX189" s="4">
        <f t="shared" si="212"/>
        <v>0</v>
      </c>
      <c r="EY189" s="4">
        <f t="shared" si="213"/>
        <v>0</v>
      </c>
      <c r="EZ189" s="4">
        <f t="shared" si="214"/>
        <v>1273.953004203574</v>
      </c>
      <c r="FA189" s="4">
        <f t="shared" si="215"/>
        <v>632.21256596212606</v>
      </c>
      <c r="FB189" s="52">
        <v>0</v>
      </c>
      <c r="FC189" s="4">
        <f t="shared" si="216"/>
        <v>6208.619001549012</v>
      </c>
      <c r="FD189" s="4">
        <f t="shared" si="217"/>
        <v>5963.7700768201221</v>
      </c>
      <c r="FE189" s="4">
        <f t="shared" si="218"/>
        <v>4371.238728398449</v>
      </c>
      <c r="FF189" s="4">
        <f t="shared" si="219"/>
        <v>1812.9383373986479</v>
      </c>
      <c r="FG189" s="4">
        <f t="shared" si="220"/>
        <v>545.09979772543818</v>
      </c>
      <c r="FH189" s="4">
        <f t="shared" si="221"/>
        <v>262.59510867160975</v>
      </c>
      <c r="FI189" s="4">
        <v>0</v>
      </c>
      <c r="FJ189" s="4">
        <f t="shared" si="222"/>
        <v>0</v>
      </c>
      <c r="FK189" s="4">
        <f t="shared" si="223"/>
        <v>0</v>
      </c>
      <c r="FL189" s="4">
        <f t="shared" si="224"/>
        <v>0</v>
      </c>
      <c r="FM189" s="4">
        <f t="shared" si="225"/>
        <v>93.216502274921396</v>
      </c>
      <c r="FN189" s="9">
        <f t="shared" si="226"/>
        <v>46.641812652670048</v>
      </c>
      <c r="FO189" s="4">
        <v>0</v>
      </c>
      <c r="FP189" s="4">
        <f t="shared" si="227"/>
        <v>20586.851419578423</v>
      </c>
      <c r="FQ189" s="4">
        <f t="shared" si="228"/>
        <v>19741.531899527392</v>
      </c>
      <c r="FR189" s="4">
        <f t="shared" si="229"/>
        <v>14396.076065445555</v>
      </c>
      <c r="FS189" s="4">
        <f t="shared" si="230"/>
        <v>5928.120136791189</v>
      </c>
      <c r="FT189" s="4">
        <f t="shared" si="231"/>
        <v>1772.7301672981494</v>
      </c>
      <c r="FU189" s="4">
        <f t="shared" si="232"/>
        <v>850.6143086597441</v>
      </c>
      <c r="FV189" s="4">
        <v>0</v>
      </c>
      <c r="FW189" s="4">
        <f t="shared" si="233"/>
        <v>0</v>
      </c>
      <c r="FX189" s="4">
        <f t="shared" si="234"/>
        <v>0</v>
      </c>
      <c r="FY189" s="4">
        <f t="shared" si="235"/>
        <v>0</v>
      </c>
      <c r="FZ189" s="4">
        <f t="shared" si="236"/>
        <v>299.65282894791841</v>
      </c>
      <c r="GA189" s="4">
        <f t="shared" si="237"/>
        <v>148.7239697111701</v>
      </c>
      <c r="GB189" s="4">
        <v>0</v>
      </c>
      <c r="GC189" s="4">
        <f t="shared" si="238"/>
        <v>9578.2164038466817</v>
      </c>
      <c r="GD189" s="4">
        <f t="shared" si="179"/>
        <v>9023.0865785160331</v>
      </c>
      <c r="GE189" s="4">
        <f t="shared" si="180"/>
        <v>6240.9414612542569</v>
      </c>
      <c r="GF189" s="4">
        <f t="shared" si="181"/>
        <v>2388.0995369733841</v>
      </c>
      <c r="GG189" s="4">
        <f t="shared" si="182"/>
        <v>675.14794979058968</v>
      </c>
      <c r="GH189" s="4">
        <f t="shared" si="183"/>
        <v>311.15247818458295</v>
      </c>
      <c r="GI189" s="4">
        <v>0</v>
      </c>
      <c r="GJ189" s="4">
        <f t="shared" si="239"/>
        <v>0</v>
      </c>
      <c r="GK189" s="4">
        <f t="shared" si="240"/>
        <v>0</v>
      </c>
      <c r="GL189" s="4">
        <f t="shared" si="184"/>
        <v>0</v>
      </c>
      <c r="GM189" s="4">
        <f t="shared" si="185"/>
        <v>101.65605673569536</v>
      </c>
      <c r="GN189" s="4">
        <f t="shared" si="186"/>
        <v>46.590288842043371</v>
      </c>
      <c r="GO189" s="52">
        <v>0</v>
      </c>
      <c r="GP189" s="4">
        <f>step*(-'By group'!C$32*Population!C189+'By group'!I$33*Population!I189)</f>
        <v>0</v>
      </c>
      <c r="GQ189" s="4">
        <f>step*(-'By group'!D$32*Population!D189+'By group'!J$33*Population!J189)</f>
        <v>0</v>
      </c>
      <c r="GR189" s="4">
        <f>step*(-'By group'!E$32*Population!E189+'By group'!K$33*Population!K189)</f>
        <v>0</v>
      </c>
      <c r="GS189" s="4">
        <f>step*(-'By group'!F$32*Population!F189+'By group'!L$33*Population!L189)</f>
        <v>-6341.4224484125134</v>
      </c>
      <c r="GT189" s="4">
        <f>step*(-'By group'!G$32*Population!G189+'By group'!M$33*Population!M189)</f>
        <v>-824.13499578975848</v>
      </c>
      <c r="GU189" s="4">
        <f>step*(-'By group'!H$32*Population!H189+'By group'!N$33*Population!N189)</f>
        <v>-721.08836420420221</v>
      </c>
      <c r="GV189" s="46">
        <f t="shared" si="241"/>
        <v>0</v>
      </c>
      <c r="GW189" s="14">
        <f t="shared" si="242"/>
        <v>0</v>
      </c>
      <c r="GX189" s="4">
        <f t="shared" si="243"/>
        <v>0</v>
      </c>
      <c r="GY189" s="4">
        <f t="shared" si="244"/>
        <v>6341.4224484125134</v>
      </c>
      <c r="GZ189" s="4">
        <f t="shared" si="245"/>
        <v>824.13499578975848</v>
      </c>
      <c r="HA189" s="4">
        <f t="shared" si="246"/>
        <v>721.08836420420221</v>
      </c>
      <c r="HB189" s="8">
        <v>0</v>
      </c>
      <c r="HC189" s="4">
        <f>step*(-'By group'!P$32*Population!P189+'By group'!V$33*Population!V189)</f>
        <v>0</v>
      </c>
      <c r="HD189" s="4">
        <f>step*(-'By group'!Q$32*Population!Q189+'By group'!W$33*Population!W189)</f>
        <v>0</v>
      </c>
      <c r="HE189" s="4">
        <f>step*(-'By group'!R$32*Population!R189+'By group'!X$33*Population!X189)</f>
        <v>0</v>
      </c>
      <c r="HF189" s="4">
        <f>step*(-'By group'!S$32*Population!S189+'By group'!Y$33*Population!Y189)</f>
        <v>-3133.0723008588948</v>
      </c>
      <c r="HG189" s="4">
        <f>step*(-'By group'!T$32*Population!T189+'By group'!Z$33*Population!Z189)</f>
        <v>-407.34872983632386</v>
      </c>
      <c r="HH189" s="4">
        <f>step*(-'By group'!U$32*Population!U189+'By group'!AA$33*Population!AA189)</f>
        <v>-356.25178932331835</v>
      </c>
      <c r="HI189" s="14">
        <f t="shared" si="247"/>
        <v>0</v>
      </c>
      <c r="HJ189" s="46">
        <f t="shared" si="248"/>
        <v>0</v>
      </c>
      <c r="HK189" s="4">
        <f t="shared" si="249"/>
        <v>0</v>
      </c>
      <c r="HL189" s="4">
        <f t="shared" si="250"/>
        <v>3133.0723008588948</v>
      </c>
      <c r="HM189" s="4">
        <f t="shared" si="251"/>
        <v>407.34872983632386</v>
      </c>
      <c r="HN189" s="9">
        <f t="shared" si="252"/>
        <v>356.25178932331835</v>
      </c>
      <c r="HO189" s="4">
        <v>0</v>
      </c>
      <c r="HP189" s="4">
        <f>step*(-'By group'!AC$32*Population!AC189+'By group'!AI$33*Population!AI189)</f>
        <v>0</v>
      </c>
      <c r="HQ189" s="4">
        <f>step*(-'By group'!AD$32*Population!AD189+'By group'!AJ$33*Population!AJ189)</f>
        <v>0</v>
      </c>
      <c r="HR189" s="4">
        <f>step*(-'By group'!AE$32*Population!AE189+'By group'!AK$33*Population!AK189)</f>
        <v>0</v>
      </c>
      <c r="HS189" s="4">
        <f>step*(-'By group'!AF$32*Population!AF189+'By group'!AL$33*Population!AL189)</f>
        <v>-225.94164772525841</v>
      </c>
      <c r="HT189" s="4">
        <f>step*(-'By group'!AG$32*Population!AG189+'By group'!AM$33*Population!AM189)</f>
        <v>-29.198115407986929</v>
      </c>
      <c r="HU189" s="4">
        <f>step*(-'By group'!AH$32*Population!AH189+'By group'!AN$33*Population!AN189)</f>
        <v>-25.708091764388644</v>
      </c>
      <c r="HV189" s="14">
        <f t="shared" si="253"/>
        <v>0</v>
      </c>
      <c r="HW189" s="46">
        <f t="shared" si="254"/>
        <v>0</v>
      </c>
      <c r="HX189" s="4">
        <f t="shared" si="255"/>
        <v>0</v>
      </c>
      <c r="HY189" s="4">
        <f t="shared" si="256"/>
        <v>225.94164772525841</v>
      </c>
      <c r="HZ189" s="4">
        <f t="shared" si="257"/>
        <v>29.198115407986929</v>
      </c>
      <c r="IA189" s="4">
        <f t="shared" si="258"/>
        <v>25.708091764388644</v>
      </c>
      <c r="IB189" s="8">
        <v>0</v>
      </c>
      <c r="IC189" s="4">
        <f>step*(-'By group'!AP$32*Population!AP189+'By group'!AV$33*Population!AV189)</f>
        <v>0</v>
      </c>
      <c r="ID189" s="4">
        <f>step*(-'By group'!AQ$32*Population!AQ189+'By group'!AW$33*Population!AW189)</f>
        <v>0</v>
      </c>
      <c r="IE189" s="4">
        <f>step*(-'By group'!AR$32*Population!AR189+'By group'!AX$33*Population!AX189)</f>
        <v>0</v>
      </c>
      <c r="IF189" s="4">
        <f>step*(-'By group'!AS$32*Population!AS189+'By group'!AY$33*Population!AY189)</f>
        <v>-736.5386691751155</v>
      </c>
      <c r="IG189" s="4">
        <f>step*(-'By group'!AT$32*Population!AT189+'By group'!AZ$33*Population!AZ189)</f>
        <v>-95.760876876363781</v>
      </c>
      <c r="IH189" s="4">
        <f>step*(-'By group'!AU$32*Population!AU189+'By group'!BA$33*Population!BA189)</f>
        <v>-83.797780846891683</v>
      </c>
      <c r="II189" s="14">
        <f t="shared" si="187"/>
        <v>0</v>
      </c>
      <c r="IJ189" s="4">
        <f t="shared" si="188"/>
        <v>0</v>
      </c>
      <c r="IK189" s="4">
        <f t="shared" si="259"/>
        <v>0</v>
      </c>
      <c r="IL189" s="4">
        <f t="shared" si="260"/>
        <v>736.5386691751155</v>
      </c>
      <c r="IM189" s="4">
        <f t="shared" si="261"/>
        <v>95.760876876363781</v>
      </c>
      <c r="IN189" s="4">
        <f t="shared" si="262"/>
        <v>83.797780846891683</v>
      </c>
      <c r="IO189" s="8">
        <v>0</v>
      </c>
      <c r="IP189" s="4">
        <f>step*(-'By group'!BC$32*Population!BC189+'By group'!BI$33*Population!BI189)</f>
        <v>0</v>
      </c>
      <c r="IQ189" s="4">
        <f>step*(-'By group'!BD$32*Population!BD189+'By group'!BJ$33*Population!BJ189)</f>
        <v>0</v>
      </c>
      <c r="IR189" s="4">
        <f>step*(-'By group'!BE$32*Population!BE189+'By group'!BK$33*Population!BK189)</f>
        <v>0</v>
      </c>
      <c r="IS189" s="4">
        <f>step*(-'By group'!BF$32*Population!BF189+'By group'!BL$33*Population!BL189)</f>
        <v>-286.74594652744713</v>
      </c>
      <c r="IT189" s="4">
        <f>step*(-'By group'!BG$32*Population!BG189+'By group'!BM$33*Population!BM189)</f>
        <v>-38.935351215894912</v>
      </c>
      <c r="IU189" s="4">
        <f>step*(-'By group'!BH$32*Population!BH189+'By group'!BN$33*Population!BN189)</f>
        <v>-31.864001372186149</v>
      </c>
      <c r="IV189" s="14">
        <f t="shared" si="189"/>
        <v>0</v>
      </c>
      <c r="IW189" s="4">
        <f t="shared" si="190"/>
        <v>0</v>
      </c>
      <c r="IX189" s="4">
        <f t="shared" si="191"/>
        <v>0</v>
      </c>
      <c r="IY189" s="4">
        <f t="shared" si="192"/>
        <v>286.74594652744713</v>
      </c>
      <c r="IZ189" s="4">
        <f t="shared" si="193"/>
        <v>38.935351215894912</v>
      </c>
      <c r="JA189" s="4">
        <f t="shared" si="194"/>
        <v>31.864001372186149</v>
      </c>
      <c r="JB189" s="75">
        <f>step*(+prop_idu_male*'By group'!BB$9*Population!BB189-'By group'!B$8*Population!B189)</f>
        <v>-1240.1915065136704</v>
      </c>
      <c r="JC189" s="46">
        <f>step*(+prop_idu_male*'By group'!BC$9*Population!BC189-'By group'!C$8*Population!C189)</f>
        <v>-7.4156059396476355</v>
      </c>
      <c r="JD189" s="46">
        <f>step*(+prop_idu_male*'By group'!BD$9*Population!BD189-'By group'!D$8*Population!D189)</f>
        <v>-21.793004663891651</v>
      </c>
      <c r="JE189" s="46">
        <f>step*(+prop_idu_male*'By group'!BE$9*Population!BE189-'By group'!E$8*Population!E189)</f>
        <v>-22.654296879939448</v>
      </c>
      <c r="JF189" s="46">
        <f>step*(+prop_idu_male*'By group'!BF$9*Population!BF189-'By group'!F$8*Population!F189)</f>
        <v>-6.8218112648632223</v>
      </c>
      <c r="JG189" s="46">
        <f>step*(+prop_idu_male*'By group'!BG$9*Population!BG189-'By group'!G$8*Population!G189)</f>
        <v>-1.3156132510377145</v>
      </c>
      <c r="JH189" s="46">
        <f>step*(+prop_idu_male*'By group'!BH$9*Population!BH189-'By group'!H$8*Population!H189)</f>
        <v>-1.1156057122364622</v>
      </c>
      <c r="JI189" s="46">
        <f>step*(+prop_idu_male*'By group'!BI$9*Population!BI189-'By group'!I$8*Population!I189)</f>
        <v>0</v>
      </c>
      <c r="JJ189" s="46">
        <f>step*(+prop_idu_male*'By group'!BJ$9*Population!BJ189-'By group'!J$8*Population!J189)</f>
        <v>0</v>
      </c>
      <c r="JK189" s="46">
        <f>step*(+prop_idu_male*'By group'!BK$9*Population!BK189-'By group'!K$8*Population!K189)</f>
        <v>0</v>
      </c>
      <c r="JL189" s="46">
        <f>step*(+prop_idu_male*'By group'!BL$9*Population!BL189-'By group'!L$8*Population!L189)</f>
        <v>-2.3371581762331637</v>
      </c>
      <c r="JM189" s="46">
        <f>step*(+prop_idu_male*'By group'!BM$9*Population!BM189-'By group'!M$8*Population!M189)</f>
        <v>-1.1698461963322075</v>
      </c>
      <c r="JN189" s="46">
        <f>step*(+prop_idu_male*'By group'!BN$9*Population!BN189-'By group'!N$8*Population!N189)</f>
        <v>-0.94198190265101378</v>
      </c>
      <c r="JO189" s="45">
        <f>step*(+(1-prop_idu_male)*'By group'!BB$9*Population!BB189-'By group'!O$8*Population!O189-'By group'!O$6*Population!O189+'By group'!AB$7*Population!AB189)</f>
        <v>-9284.4152999535763</v>
      </c>
      <c r="JP189" s="46">
        <f>step*(+(1-prop_idu_male)*'By group'!BC$9*Population!BC189-'By group'!P$8*Population!P189-'By group'!P$6*Population!P189+'By group'!AC$7*Population!AC189)</f>
        <v>-14.244104072727625</v>
      </c>
      <c r="JQ189" s="46">
        <f>step*(+(1-prop_idu_male)*'By group'!BD$9*Population!BD189-'By group'!Q$8*Population!Q189-'By group'!Q$6*Population!Q189+'By group'!AD$7*Population!AD189)</f>
        <v>-41.333307895700933</v>
      </c>
      <c r="JR189" s="46">
        <f>step*(+(1-prop_idu_male)*'By group'!BE$9*Population!BE189-'By group'!R$8*Population!R189-'By group'!R$6*Population!R189+'By group'!AE$7*Population!AE189)</f>
        <v>-42.239879415853153</v>
      </c>
      <c r="JS189" s="46">
        <f>step*(+(1-prop_idu_male)*'By group'!BF$9*Population!BF189-'By group'!S$8*Population!S189-'By group'!S$6*Population!S189+'By group'!AF$7*Population!AF189)</f>
        <v>-12.560302292651636</v>
      </c>
      <c r="JT189" s="46">
        <f>step*(+(1-prop_idu_male)*'By group'!BG$9*Population!BG189-'By group'!T$8*Population!T189-'By group'!T$6*Population!T189+'By group'!AG$7*Population!AG189)</f>
        <v>-2.400895705623459</v>
      </c>
      <c r="JU189" s="46">
        <f>step*(+(1-prop_idu_male)*'By group'!BH$9*Population!BH189-'By group'!U$8*Population!U189-'By group'!U$6*Population!U189+'By group'!AH$7*Population!AH189)</f>
        <v>-2.005243124128349</v>
      </c>
      <c r="JV189" s="46">
        <f>step*(+(1-prop_idu_male)*'By group'!BI$9*Population!BI189-'By group'!V$8*Population!V189-'By group'!V$6*Population!V189+'By group'!AI$7*Population!AI189)</f>
        <v>0</v>
      </c>
      <c r="JW189" s="46">
        <f>step*(+(1-prop_idu_male)*'By group'!BJ$9*Population!BJ189-'By group'!W$8*Population!W189-'By group'!W$6*Population!W189+'By group'!AJ$7*Population!AJ189)</f>
        <v>0</v>
      </c>
      <c r="JX189" s="46">
        <f>step*(+(1-prop_idu_male)*'By group'!BK$9*Population!BK189-'By group'!X$8*Population!X189-'By group'!X$6*Population!X189+'By group'!AK$7*Population!AK189)</f>
        <v>0</v>
      </c>
      <c r="JY189" s="46">
        <f>step*(+(1-prop_idu_male)*'By group'!BL$9*Population!BL189-'By group'!Y$8*Population!Y189-'By group'!Y$6*Population!Y189+'By group'!AL$7*Population!AL189)</f>
        <v>-4.1958522816375297</v>
      </c>
      <c r="JZ189" s="46">
        <f>step*(+(1-prop_idu_male)*'By group'!BM$9*Population!BM189-'By group'!Z$8*Population!Z189-'By group'!Z$6*Population!Z189+'By group'!AM$7*Population!AM189)</f>
        <v>-2.0654431557961526</v>
      </c>
      <c r="KA189" s="76">
        <f>step*(+(1-prop_idu_male)*'By group'!BN$9*Population!BN189-'By group'!AA$8*Population!AA189-'By group'!AA$6*Population!AA189+'By group'!AN$7*Population!AN189)</f>
        <v>-1.6320071758157288</v>
      </c>
      <c r="KB189" s="46">
        <f>step*(+'By group'!O$6*Population!O189-'By group'!AB$7*Population!AB189)</f>
        <v>7944.7855712804821</v>
      </c>
      <c r="KC189" s="46">
        <f>step*(+'By group'!P$6*Population!P189-'By group'!AC$7*Population!AC189)</f>
        <v>10.311336404064049</v>
      </c>
      <c r="KD189" s="46">
        <f>step*(+'By group'!Q$6*Population!Q189-'By group'!AD$7*Population!AD189)</f>
        <v>29.825848277474883</v>
      </c>
      <c r="KE189" s="46">
        <f>step*(+'By group'!R$6*Population!R189-'By group'!AE$7*Population!AE189)</f>
        <v>30.344913889529252</v>
      </c>
      <c r="KF189" s="46">
        <f>step*(+'By group'!S$6*Population!S189-'By group'!AF$7*Population!AF189)</f>
        <v>8.992797874628133</v>
      </c>
      <c r="KG189" s="46">
        <f>step*(+'By group'!T$6*Population!T189-'By group'!AG$7*Population!AG189)</f>
        <v>1.7147789901882224</v>
      </c>
      <c r="KH189" s="46">
        <f>step*(+'By group'!U$6*Population!U189-'By group'!AH$7*Population!AH189)</f>
        <v>1.4260580934510303</v>
      </c>
      <c r="KI189" s="46">
        <f>step*(+'By group'!V$6*Population!V189-'By group'!AI$7*Population!AI189)</f>
        <v>0</v>
      </c>
      <c r="KJ189" s="46">
        <f>step*(+'By group'!W$6*Population!W189-'By group'!AJ$7*Population!AJ189)</f>
        <v>0</v>
      </c>
      <c r="KK189" s="46">
        <f>step*(+'By group'!X$6*Population!X189-'By group'!AK$7*Population!AK189)</f>
        <v>0</v>
      </c>
      <c r="KL189" s="46">
        <f>step*(+'By group'!Y$6*Population!Y189-'By group'!AL$7*Population!AL189)</f>
        <v>2.9828929114753731</v>
      </c>
      <c r="KM189" s="46">
        <f>step*(+'By group'!Z$6*Population!Z189-'By group'!AM$7*Population!AM189)</f>
        <v>1.4611847631392529</v>
      </c>
      <c r="KN189" s="46">
        <f>step*(+'By group'!AA$6*Population!AA189-'By group'!AN$7*Population!AN189)</f>
        <v>1.1479038914611057</v>
      </c>
      <c r="KO189" s="45">
        <v>0</v>
      </c>
      <c r="KP189" s="46">
        <v>0</v>
      </c>
      <c r="KQ189" s="46">
        <v>0</v>
      </c>
      <c r="KR189" s="46">
        <v>0</v>
      </c>
      <c r="KS189" s="46">
        <v>0</v>
      </c>
      <c r="KT189" s="46">
        <v>0</v>
      </c>
      <c r="KU189" s="46">
        <v>0</v>
      </c>
      <c r="KV189" s="46">
        <v>0</v>
      </c>
      <c r="KW189" s="46">
        <v>0</v>
      </c>
      <c r="KX189" s="46">
        <v>0</v>
      </c>
      <c r="KY189" s="46">
        <v>0</v>
      </c>
      <c r="KZ189" s="46">
        <v>0</v>
      </c>
      <c r="LA189" s="46">
        <v>0</v>
      </c>
      <c r="LB189" s="188">
        <f>step*(-'By group'!BB$9*Population!BB189+'By group'!B$8*Population!B189+'By group'!O$8*Population!O189)</f>
        <v>2579.8212351867655</v>
      </c>
      <c r="LC189" s="189">
        <f>step*(-'By group'!BC$9*Population!BC189+'By group'!C$8*Population!C189+'By group'!P$8*Population!P189)</f>
        <v>11.348373608311213</v>
      </c>
      <c r="LD189" s="189">
        <f>step*(-'By group'!BD$9*Population!BD189+'By group'!D$8*Population!D189+'By group'!Q$8*Population!Q189)</f>
        <v>33.300464282117701</v>
      </c>
      <c r="LE189" s="189">
        <f>step*(-'By group'!BE$9*Population!BE189+'By group'!E$8*Population!E189+'By group'!R$8*Population!R189)</f>
        <v>34.549262406263345</v>
      </c>
      <c r="LF189" s="189">
        <f>step*(-'By group'!BF$9*Population!BF189+'By group'!F$8*Population!F189+'By group'!S$8*Population!S189)</f>
        <v>10.389315682886727</v>
      </c>
      <c r="LG189" s="189">
        <f>step*(-'By group'!BG$9*Population!BG189+'By group'!G$8*Population!G189+'By group'!T$8*Population!T189)</f>
        <v>2.0017299664729515</v>
      </c>
      <c r="LH189" s="189">
        <f>step*(-'By group'!BH$9*Population!BH189+'By group'!H$8*Population!H189+'By group'!U$8*Population!U189)</f>
        <v>1.6947907429137805</v>
      </c>
      <c r="LI189" s="189">
        <f>step*(-'By group'!BI$9*Population!BI189+'By group'!I$8*Population!I189+'By group'!V$8*Population!V189)</f>
        <v>0</v>
      </c>
      <c r="LJ189" s="189">
        <f>step*(-'By group'!BJ$9*Population!BJ189+'By group'!J$8*Population!J189+'By group'!W$8*Population!W189)</f>
        <v>0</v>
      </c>
      <c r="LK189" s="189">
        <f>step*(-'By group'!BK$9*Population!BK189+'By group'!K$8*Population!K189+'By group'!X$8*Population!X189)</f>
        <v>0</v>
      </c>
      <c r="LL189" s="189">
        <f>step*(-'By group'!BL$9*Population!BL189+'By group'!L$8*Population!L189+'By group'!Y$8*Population!Y189)</f>
        <v>3.5501175463953203</v>
      </c>
      <c r="LM189" s="189">
        <f>step*(-'By group'!BM$9*Population!BM189+'By group'!M$8*Population!M189+'By group'!Z$8*Population!Z189)</f>
        <v>1.7741045889891076</v>
      </c>
      <c r="LN189" s="189">
        <f>step*(-'By group'!BN$9*Population!BN189+'By group'!N$8*Population!N189+'By group'!AA$8*Population!AA189)</f>
        <v>1.4260851870056368</v>
      </c>
    </row>
    <row r="190" spans="1:326" x14ac:dyDescent="0.25">
      <c r="A190">
        <f t="shared" si="263"/>
        <v>93</v>
      </c>
      <c r="B190" s="52">
        <f>step*((-'By group'!B$4-'By group'!B$5-'By group'!B$22)*Population!B190+'By group'!B$3*Population!$BO190)</f>
        <v>248457.82670131698</v>
      </c>
      <c r="C190" s="4">
        <f>step*((-'By group'!C$4-'By group'!C$5-'By group'!C$22)*Population!C190+'By group'!C$3*Population!$BO190)</f>
        <v>-6817.6575847555232</v>
      </c>
      <c r="D190" s="4">
        <f>step*((-'By group'!D$4-'By group'!D$5-'By group'!D$22)*Population!D190+'By group'!D$3*Population!$BO190)</f>
        <v>-44744.040021474364</v>
      </c>
      <c r="E190" s="4">
        <f>step*((-'By group'!E$4-'By group'!E$5-'By group'!E$22)*Population!E190+'By group'!E$3*Population!$BO190)</f>
        <v>-71655.482732268778</v>
      </c>
      <c r="F190" s="4">
        <f>step*((-'By group'!F$4-'By group'!F$5-'By group'!F$22)*Population!F190+'By group'!F$3*Population!$BO190)</f>
        <v>-29082.545588741137</v>
      </c>
      <c r="G190" s="4">
        <f>step*((-'By group'!G$4-'By group'!G$5-'By group'!G$22)*Population!G190+'By group'!G$3*Population!$BO190)</f>
        <v>-7051.4843265502732</v>
      </c>
      <c r="H190" s="4">
        <f>step*((-'By group'!H$4-'By group'!H$5-'By group'!H$22)*Population!H190+'By group'!H$3*Population!$BO190)</f>
        <v>-6551.9527744948882</v>
      </c>
      <c r="I190" s="4">
        <f>step*((-'By group'!I$4-'By group'!I$5-'By group'!I$22)*Population!I190+'By group'!I$3*Population!$BO190)</f>
        <v>0</v>
      </c>
      <c r="J190" s="4">
        <f>step*((-'By group'!J$4-'By group'!J$5-'By group'!J$22)*Population!J190+'By group'!J$3*Population!$BO190)</f>
        <v>0</v>
      </c>
      <c r="K190" s="4">
        <f>step*((-'By group'!K$4-'By group'!K$5-'By group'!K$22)*Population!K190+'By group'!K$3*Population!$BO190)</f>
        <v>0</v>
      </c>
      <c r="L190" s="4">
        <f>step*((-'By group'!L$4-'By group'!L$5-'By group'!L$22)*Population!L190+'By group'!L$3*Population!$BO190)</f>
        <v>-3623.6914719919023</v>
      </c>
      <c r="M190" s="4">
        <f>step*((-'By group'!M$4-'By group'!M$5-'By group'!M$22)*Population!M190+'By group'!M$3*Population!$BO190)</f>
        <v>-2056.4025712173125</v>
      </c>
      <c r="N190" s="4">
        <f>step*((-'By group'!N$4-'By group'!N$5-'By group'!N$22)*Population!N190+'By group'!N$3*Population!$BO190)</f>
        <v>-1949.8456952996285</v>
      </c>
      <c r="O190" s="8">
        <f>step*((-'By group'!O$4-'By group'!O$5-'By group'!O$22)*Population!O190+'By group'!O$3*Population!$BO190)</f>
        <v>172084.14972841251</v>
      </c>
      <c r="P190" s="4">
        <f>step*((-'By group'!P$4-'By group'!P$5-'By group'!P$22)*Population!P190+'By group'!P$3*Population!$BO190)</f>
        <v>-3372.1544368527916</v>
      </c>
      <c r="Q190" s="4">
        <f>step*((-'By group'!Q$4-'By group'!Q$5-'By group'!Q$22)*Population!Q190+'By group'!Q$3*Population!$BO190)</f>
        <v>-22123.079122292653</v>
      </c>
      <c r="R190" s="4">
        <f>step*((-'By group'!R$4-'By group'!R$5-'By group'!R$22)*Population!R190+'By group'!R$3*Population!$BO190)</f>
        <v>-35410.596616806433</v>
      </c>
      <c r="S190" s="4">
        <f>step*((-'By group'!S$4-'By group'!S$5-'By group'!S$22)*Population!S190+'By group'!S$3*Population!$BO190)</f>
        <v>-14366.251723007172</v>
      </c>
      <c r="T190" s="4">
        <f>step*((-'By group'!T$4-'By group'!T$5-'By group'!T$22)*Population!T190+'By group'!T$3*Population!$BO190)</f>
        <v>-3482.301386668023</v>
      </c>
      <c r="U190" s="4">
        <f>step*((-'By group'!U$4-'By group'!U$5-'By group'!U$22)*Population!U190+'By group'!U$3*Population!$BO190)</f>
        <v>-3233.9586255767676</v>
      </c>
      <c r="V190" s="4">
        <f>step*((-'By group'!V$4-'By group'!V$5-'By group'!V$22)*Population!V190+'By group'!V$3*Population!$BO190)</f>
        <v>0</v>
      </c>
      <c r="W190" s="4">
        <f>step*((-'By group'!W$4-'By group'!W$5-'By group'!W$22)*Population!W190+'By group'!W$3*Population!$BO190)</f>
        <v>0</v>
      </c>
      <c r="X190" s="4">
        <f>step*((-'By group'!X$4-'By group'!X$5-'By group'!X$22)*Population!X190+'By group'!X$3*Population!$BO190)</f>
        <v>0</v>
      </c>
      <c r="Y190" s="4">
        <f>step*((-'By group'!Y$4-'By group'!Y$5-'By group'!Y$22)*Population!Y190+'By group'!Y$3*Population!$BO190)</f>
        <v>-1788.531452579211</v>
      </c>
      <c r="Z190" s="4">
        <f>step*((-'By group'!Z$4-'By group'!Z$5-'By group'!Z$22)*Population!Z190+'By group'!Z$3*Population!$BO190)</f>
        <v>-1014.3787950900073</v>
      </c>
      <c r="AA190" s="4">
        <f>step*((-'By group'!AA$4-'By group'!AA$5-'By group'!AA$22)*Population!AA190+'By group'!AA$3*Population!$BO190)</f>
        <v>-961.14865373444366</v>
      </c>
      <c r="AB190" s="8">
        <f>step*((-'By group'!AB$4-'By group'!AB$5-'By group'!AB$22)*Population!AB190+'By group'!AB$3*Population!$BO190)</f>
        <v>-1628.0471230651342</v>
      </c>
      <c r="AC190" s="4">
        <f>step*((-'By group'!AC$4-'By group'!AC$5-'By group'!AC$22)*Population!AC190+'By group'!AC$3*Population!$BO190)</f>
        <v>-239.21518139521083</v>
      </c>
      <c r="AD190" s="4">
        <f>step*((-'By group'!AD$4-'By group'!AD$5-'By group'!AD$22)*Population!AD190+'By group'!AD$3*Population!$BO190)</f>
        <v>-1578.0299551262553</v>
      </c>
      <c r="AE190" s="4">
        <f>step*((-'By group'!AE$4-'By group'!AE$5-'By group'!AE$22)*Population!AE190+'By group'!AE$3*Population!$BO190)</f>
        <v>-2545.1881009124786</v>
      </c>
      <c r="AF190" s="4">
        <f>step*((-'By group'!AF$4-'By group'!AF$5-'By group'!AF$22)*Population!AF190+'By group'!AF$3*Population!$BO190)</f>
        <v>-1038.5776297657396</v>
      </c>
      <c r="AG190" s="4">
        <f>step*((-'By group'!AG$4-'By group'!AG$5-'By group'!AG$22)*Population!AG190+'By group'!AG$3*Population!$BO190)</f>
        <v>-252.79451591945366</v>
      </c>
      <c r="AH190" s="4">
        <f>step*((-'By group'!AH$4-'By group'!AH$5-'By group'!AH$22)*Population!AH190+'By group'!AH$3*Population!$BO190)</f>
        <v>-236.4870404774847</v>
      </c>
      <c r="AI190" s="4">
        <f>step*((-'By group'!AI$4-'By group'!AI$5-'By group'!AI$22)*Population!AI190+'By group'!AI$3*Population!$BO190)</f>
        <v>0</v>
      </c>
      <c r="AJ190" s="4">
        <f>step*((-'By group'!AJ$4-'By group'!AJ$5-'By group'!AJ$22)*Population!AJ190+'By group'!AJ$3*Population!$BO190)</f>
        <v>0</v>
      </c>
      <c r="AK190" s="4">
        <f>step*((-'By group'!AK$4-'By group'!AK$5-'By group'!AK$22)*Population!AK190+'By group'!AK$3*Population!$BO190)</f>
        <v>0</v>
      </c>
      <c r="AL190" s="4">
        <f>step*((-'By group'!AL$4-'By group'!AL$5-'By group'!AL$22)*Population!AL190+'By group'!AL$3*Population!$BO190)</f>
        <v>-130.86744864727453</v>
      </c>
      <c r="AM190" s="4">
        <f>step*((-'By group'!AM$4-'By group'!AM$5-'By group'!AM$22)*Population!AM190+'By group'!AM$3*Population!$BO190)</f>
        <v>-74.835467408200515</v>
      </c>
      <c r="AN190" s="4">
        <f>step*((-'By group'!AN$4-'By group'!AN$5-'By group'!AN$22)*Population!AN190+'By group'!AN$3*Population!$BO190)</f>
        <v>-71.593826641645421</v>
      </c>
      <c r="AO190" s="8">
        <f>step*((-'By group'!AO$4-'By group'!AO$5-'By group'!AO$22)*Population!AO190+'By group'!AO$3*Population!$BO190)</f>
        <v>23246.070674284994</v>
      </c>
      <c r="AP190" s="4">
        <f>step*((-'By group'!AP$4-'By group'!AP$5-'By group'!AP$22)*Population!AP190+'By group'!AP$3*Population!$BO190)</f>
        <v>-791.88760574389312</v>
      </c>
      <c r="AQ190" s="4">
        <f>step*((-'By group'!AQ$4-'By group'!AQ$5-'By group'!AQ$22)*Population!AQ190+'By group'!AQ$3*Population!$BO190)</f>
        <v>-5197.2455441073298</v>
      </c>
      <c r="AR190" s="4">
        <f>step*((-'By group'!AR$4-'By group'!AR$5-'By group'!AR$22)*Population!AR190+'By group'!AR$3*Population!$BO190)</f>
        <v>-8322.9704747082014</v>
      </c>
      <c r="AS190" s="4">
        <f>step*((-'By group'!AS$4-'By group'!AS$5-'By group'!AS$22)*Population!AS190+'By group'!AS$3*Population!$BO190)</f>
        <v>-3377.8134745322577</v>
      </c>
      <c r="AT190" s="4">
        <f>step*((-'By group'!AT$4-'By group'!AT$5-'By group'!AT$22)*Population!AT190+'By group'!AT$3*Population!$BO190)</f>
        <v>-818.93339522103929</v>
      </c>
      <c r="AU190" s="4">
        <f>step*((-'By group'!AU$4-'By group'!AU$5-'By group'!AU$22)*Population!AU190+'By group'!AU$3*Population!$BO190)</f>
        <v>-760.72205050393188</v>
      </c>
      <c r="AV190" s="4">
        <f>step*((-'By group'!AV$4-'By group'!AV$5-'By group'!AV$22)*Population!AV190+'By group'!AV$3*Population!$BO190)</f>
        <v>0</v>
      </c>
      <c r="AW190" s="4">
        <f>step*((-'By group'!AW$4-'By group'!AW$5-'By group'!AW$22)*Population!AW190+'By group'!AW$3*Population!$BO190)</f>
        <v>0</v>
      </c>
      <c r="AX190" s="4">
        <f>step*((-'By group'!AX$4-'By group'!AX$5-'By group'!AX$22)*Population!AX190+'By group'!AX$3*Population!$BO190)</f>
        <v>0</v>
      </c>
      <c r="AY190" s="4">
        <f>step*((-'By group'!AY$4-'By group'!AY$5-'By group'!AY$22)*Population!AY190+'By group'!AY$3*Population!$BO190)</f>
        <v>-420.72999210609356</v>
      </c>
      <c r="AZ190" s="4">
        <f>step*((-'By group'!AZ$4-'By group'!AZ$5-'By group'!AZ$22)*Population!AZ190+'By group'!AZ$3*Population!$BO190)</f>
        <v>-238.65686230389136</v>
      </c>
      <c r="BA190" s="4">
        <f>step*((-'By group'!BA$4-'By group'!BA$5-'By group'!BA$22)*Population!BA190+'By group'!BA$3*Population!$BO190)</f>
        <v>-226.09136000590291</v>
      </c>
      <c r="BB190" s="8">
        <f>step*((-'By group'!BB$4-'By group'!BB$5-'By group'!BB$22)*Population!BB190+'By group'!BB$3*Population!$BO190)</f>
        <v>7149.1812396432906</v>
      </c>
      <c r="BC190" s="4">
        <f>step*((-'By group'!BC$4-'By group'!BC$5-'By group'!BC$22)*Population!BC190+'By group'!BC$3*Population!$BO190)</f>
        <v>-542.89077496464188</v>
      </c>
      <c r="BD190" s="4">
        <f>step*((-'By group'!BD$4-'By group'!BD$5-'By group'!BD$22)*Population!BD190+'By group'!BD$3*Population!$BO190)</f>
        <v>-2753.6516901969953</v>
      </c>
      <c r="BE190" s="4">
        <f>step*((-'By group'!BE$4-'By group'!BE$5-'By group'!BE$22)*Population!BE190+'By group'!BE$3*Population!$BO190)</f>
        <v>-3831.5883675621699</v>
      </c>
      <c r="BF190" s="4">
        <f>step*((-'By group'!BF$4-'By group'!BF$5-'By group'!BF$22)*Population!BF190+'By group'!BF$3*Population!$BO190)</f>
        <v>-1421.7553895336175</v>
      </c>
      <c r="BG190" s="4">
        <f>step*((-'By group'!BG$4-'By group'!BG$5-'By group'!BG$22)*Population!BG190+'By group'!BG$3*Population!$BO190)</f>
        <v>-324.49902830356712</v>
      </c>
      <c r="BH190" s="4">
        <f>step*((-'By group'!BH$4-'By group'!BH$5-'By group'!BH$22)*Population!BH190+'By group'!BH$3*Population!$BO190)</f>
        <v>-279.04016773959125</v>
      </c>
      <c r="BI190" s="4">
        <f>step*((-'By group'!BI$4-'By group'!BI$5-'By group'!BI$22)*Population!BI190+'By group'!BI$3*Population!$BO190)</f>
        <v>0</v>
      </c>
      <c r="BJ190" s="4">
        <f>step*((-'By group'!BJ$4-'By group'!BJ$5-'By group'!BJ$22)*Population!BJ190+'By group'!BJ$3*Population!$BO190)</f>
        <v>0</v>
      </c>
      <c r="BK190" s="4">
        <f>step*((-'By group'!BK$4-'By group'!BK$5-'By group'!BK$22)*Population!BK190+'By group'!BK$3*Population!$BO190)</f>
        <v>0</v>
      </c>
      <c r="BL190" s="4">
        <f>step*((-'By group'!BL$4-'By group'!BL$5-'By group'!BL$22)*Population!BL190+'By group'!BL$3*Population!$BO190)</f>
        <v>-183.49022159350224</v>
      </c>
      <c r="BM190" s="4">
        <f>step*((-'By group'!BM$4-'By group'!BM$5-'By group'!BM$22)*Population!BM190+'By group'!BM$3*Population!$BO190)</f>
        <v>-93.440042285531661</v>
      </c>
      <c r="BN190" s="4">
        <f>step*((-'By group'!BN$4-'By group'!BN$5-'By group'!BN$22)*Population!BN190+'By group'!BN$3*Population!$BO190)</f>
        <v>-78.208146667008819</v>
      </c>
      <c r="BO190" s="71">
        <f>-step*SUM(SCR!B190:N190)*Population!B190</f>
        <v>-177741.71186507156</v>
      </c>
      <c r="BP190" s="4">
        <f>step*-SUM('By group'!C$11:C$21)*Population!C190</f>
        <v>-170441.43961888808</v>
      </c>
      <c r="BQ190" s="4">
        <f>step*-SUM('By group'!D$11:D$21)*Population!D190</f>
        <v>-124289.00005965101</v>
      </c>
      <c r="BR190" s="4">
        <f>step*-SUM('By group'!E$11:E$21)*Population!E190</f>
        <v>-51182.487665906265</v>
      </c>
      <c r="BS190" s="4">
        <f>step*-SUM('By group'!F$11:F$21)*Population!F190</f>
        <v>-15306.602941442703</v>
      </c>
      <c r="BT190" s="4">
        <f>step*-SUM('By group'!G$11:G$21)*Population!G190</f>
        <v>-7345.2961734898672</v>
      </c>
      <c r="BU190" s="4">
        <f>step*-SUM('By group'!H$11:H$21)*Population!H190</f>
        <v>0</v>
      </c>
      <c r="BV190" s="4">
        <f>step*-SUM('By group'!I$11:I$21)*Population!I190</f>
        <v>0</v>
      </c>
      <c r="BW190" s="4">
        <f>step*-SUM('By group'!J$11:J$21)*Population!J190</f>
        <v>0</v>
      </c>
      <c r="BX190" s="4">
        <f>step*-SUM('By group'!K$11:K$21)*Population!K190</f>
        <v>0</v>
      </c>
      <c r="BY190" s="4">
        <f>step*-SUM('By group'!L$11:L$21)*Population!L190</f>
        <v>-2588.3510514227874</v>
      </c>
      <c r="BZ190" s="4">
        <f>step*-SUM('By group'!M$11:M$21)*Population!M190</f>
        <v>-1285.2516070108204</v>
      </c>
      <c r="CA190" s="4">
        <f>step*-SUM('By group'!N$11:N$21)*Population!N190</f>
        <v>0</v>
      </c>
      <c r="CB190" s="13">
        <f>-step*SUM(SCR!O190:AA190)*Population!O190</f>
        <v>-87925.574184462108</v>
      </c>
      <c r="CC190" s="4">
        <f>step*-SUM('By group'!P$11:P$21)*Population!P190</f>
        <v>-84303.860921319792</v>
      </c>
      <c r="CD190" s="4">
        <f>step*-SUM('By group'!Q$11:Q$21)*Population!Q190</f>
        <v>-61452.997561924036</v>
      </c>
      <c r="CE190" s="4">
        <f>step*-SUM('By group'!R$11:R$21)*Population!R190</f>
        <v>-25293.283297718881</v>
      </c>
      <c r="CF190" s="4">
        <f>step*-SUM('By group'!S$11:S$21)*Population!S190</f>
        <v>-7561.1851173721952</v>
      </c>
      <c r="CG190" s="4">
        <f>step*-SUM('By group'!T$11:T$21)*Population!T190</f>
        <v>-3627.3972777791905</v>
      </c>
      <c r="CH190" s="4">
        <f>step*-SUM('By group'!U$11:U$21)*Population!U190</f>
        <v>0</v>
      </c>
      <c r="CI190" s="4">
        <f>step*-SUM('By group'!V$11:V$21)*Population!V190</f>
        <v>0</v>
      </c>
      <c r="CJ190" s="4">
        <f>step*-SUM('By group'!W$11:W$21)*Population!W190</f>
        <v>0</v>
      </c>
      <c r="CK190" s="4">
        <f>step*-SUM('By group'!X$11:X$21)*Population!X190</f>
        <v>0</v>
      </c>
      <c r="CL190" s="4">
        <f>step*-SUM('By group'!Y$11:Y$21)*Population!Y190</f>
        <v>-1277.5224661280079</v>
      </c>
      <c r="CM190" s="4">
        <f>step*-SUM('By group'!Z$11:Z$21)*Population!Z190</f>
        <v>-633.98674693125463</v>
      </c>
      <c r="CN190" s="4">
        <f>step*-SUM('By group'!AA$11:AA$21)*Population!AA190</f>
        <v>0</v>
      </c>
      <c r="CO190" s="13">
        <f>-step*SUM(SCR!AB190:AN190)*Population!AB190</f>
        <v>-6225.9088569988844</v>
      </c>
      <c r="CP190" s="4">
        <f>step*-SUM('By group'!AC$11:AC$21)*Population!AC190</f>
        <v>-5980.3795348802705</v>
      </c>
      <c r="CQ190" s="4">
        <f>step*-SUM('By group'!AD$11:AD$21)*Population!AD190</f>
        <v>-4383.4165420173758</v>
      </c>
      <c r="CR190" s="4">
        <f>step*-SUM('By group'!AE$11:AE$21)*Population!AE190</f>
        <v>-1817.9915006517704</v>
      </c>
      <c r="CS190" s="4">
        <f>step*-SUM('By group'!AF$11:AF$21)*Population!AF190</f>
        <v>-546.61980513986305</v>
      </c>
      <c r="CT190" s="4">
        <f>step*-SUM('By group'!AG$11:AG$21)*Population!AG190</f>
        <v>-263.32762074943088</v>
      </c>
      <c r="CU190" s="4">
        <f>step*-SUM('By group'!AH$11:AH$21)*Population!AH190</f>
        <v>0</v>
      </c>
      <c r="CV190" s="4">
        <f>step*-SUM('By group'!AI$11:AI$21)*Population!AI190</f>
        <v>0</v>
      </c>
      <c r="CW190" s="4">
        <f>step*-SUM('By group'!AJ$11:AJ$21)*Population!AJ190</f>
        <v>0</v>
      </c>
      <c r="CX190" s="4">
        <f>step*-SUM('By group'!AK$11:AK$21)*Population!AK190</f>
        <v>0</v>
      </c>
      <c r="CY190" s="4">
        <f>step*-SUM('By group'!AL$11:AL$21)*Population!AL190</f>
        <v>-93.476749033767518</v>
      </c>
      <c r="CZ190" s="4">
        <f>step*-SUM('By group'!AM$11:AM$21)*Population!AM190</f>
        <v>-46.772167130125325</v>
      </c>
      <c r="DA190" s="4">
        <f>step*-SUM('By group'!AN$11:AN$21)*Population!AN190</f>
        <v>0</v>
      </c>
      <c r="DB190" s="13">
        <f>-step*SUM(SCR!AO190:BA190)*Population!AO190</f>
        <v>-20644.840095260119</v>
      </c>
      <c r="DC190" s="4">
        <f>step*-SUM('By group'!AP$11:AP$21)*Population!AP190</f>
        <v>-19797.190143597327</v>
      </c>
      <c r="DD190" s="4">
        <f>step*-SUM('By group'!AQ$11:AQ$21)*Population!AQ190</f>
        <v>-14436.793178075915</v>
      </c>
      <c r="DE190" s="4">
        <f>step*-SUM('By group'!AR$11:AR$21)*Population!AR190</f>
        <v>-5944.978910505858</v>
      </c>
      <c r="DF190" s="4">
        <f>step*-SUM('By group'!AS$11:AS$21)*Population!AS190</f>
        <v>-1777.7965655432936</v>
      </c>
      <c r="DG190" s="4">
        <f>step*-SUM('By group'!AT$11:AT$21)*Population!AT190</f>
        <v>-853.05562002191584</v>
      </c>
      <c r="DH190" s="4">
        <f>step*-SUM('By group'!AU$11:AU$21)*Population!AU190</f>
        <v>0</v>
      </c>
      <c r="DI190" s="4">
        <f>step*-SUM('By group'!AV$11:AV$21)*Population!AV190</f>
        <v>0</v>
      </c>
      <c r="DJ190" s="4">
        <f>step*-SUM('By group'!AW$11:AW$21)*Population!AW190</f>
        <v>0</v>
      </c>
      <c r="DK190" s="4">
        <f>step*-SUM('By group'!AX$11:AX$21)*Population!AX190</f>
        <v>0</v>
      </c>
      <c r="DL190" s="4">
        <f>step*-SUM('By group'!AY$11:AY$21)*Population!AY190</f>
        <v>-300.52142293292394</v>
      </c>
      <c r="DM190" s="4">
        <f>step*-SUM('By group'!AZ$11:AZ$21)*Population!AZ190</f>
        <v>-149.16053893993211</v>
      </c>
      <c r="DN190" s="4">
        <f>step*-SUM('By group'!BA$11:BA$21)*Population!BA190</f>
        <v>0</v>
      </c>
      <c r="DO190" s="13">
        <f>-step*SUM(SCR!BB190:BN190)*Population!BB190</f>
        <v>-9604.8523293287944</v>
      </c>
      <c r="DP190" s="4">
        <f>step*-SUM('By group'!BC$11:BC$21)*Population!BC190</f>
        <v>-9048.179582744031</v>
      </c>
      <c r="DQ190" s="4">
        <f>step*-SUM('By group'!BD$11:BD$21)*Population!BD190</f>
        <v>-6258.2992959022613</v>
      </c>
      <c r="DR190" s="4">
        <f>step*-SUM('By group'!BE$11:BE$21)*Population!BE190</f>
        <v>-2394.7427297263562</v>
      </c>
      <c r="DS190" s="4">
        <f>step*-SUM('By group'!BF$11:BF$21)*Population!BF190</f>
        <v>-677.0263759683894</v>
      </c>
      <c r="DT190" s="4">
        <f>step*-SUM('By group'!BG$11:BG$21)*Population!BG190</f>
        <v>-312.01829644573758</v>
      </c>
      <c r="DU190" s="4">
        <f>step*-SUM('By group'!BH$11:BH$21)*Population!BH190</f>
        <v>0</v>
      </c>
      <c r="DV190" s="4">
        <f>step*-SUM('By group'!BI$11:BI$21)*Population!BI190</f>
        <v>0</v>
      </c>
      <c r="DW190" s="4">
        <f>step*-SUM('By group'!BJ$11:BJ$21)*Population!BJ190</f>
        <v>0</v>
      </c>
      <c r="DX190" s="4">
        <f>step*-SUM('By group'!BK$11:BK$21)*Population!BK190</f>
        <v>0</v>
      </c>
      <c r="DY190" s="4">
        <f>step*-SUM('By group'!BL$11:BL$21)*Population!BL190</f>
        <v>-101.93901199639015</v>
      </c>
      <c r="DZ190" s="4">
        <f>step*-SUM('By group'!BM$11:BM$21)*Population!BM190</f>
        <v>-46.72002114276583</v>
      </c>
      <c r="EA190" s="4">
        <f>step*-SUM('By group'!BN$11:BN$21)*Population!BN190</f>
        <v>0</v>
      </c>
      <c r="EB190" s="52">
        <v>0</v>
      </c>
      <c r="EC190" s="4">
        <f t="shared" si="196"/>
        <v>177741.71186507156</v>
      </c>
      <c r="ED190" s="4">
        <f t="shared" si="196"/>
        <v>170441.43961888808</v>
      </c>
      <c r="EE190" s="4">
        <f t="shared" si="197"/>
        <v>124289.00005965101</v>
      </c>
      <c r="EF190" s="4">
        <f t="shared" si="198"/>
        <v>51182.487665906265</v>
      </c>
      <c r="EG190" s="4">
        <f t="shared" si="199"/>
        <v>15306.602941442703</v>
      </c>
      <c r="EH190" s="4">
        <f t="shared" si="199"/>
        <v>7345.2961734898672</v>
      </c>
      <c r="EI190" s="4">
        <v>0</v>
      </c>
      <c r="EJ190" s="4">
        <f t="shared" si="200"/>
        <v>0</v>
      </c>
      <c r="EK190" s="4">
        <f t="shared" si="201"/>
        <v>0</v>
      </c>
      <c r="EL190" s="4">
        <f t="shared" si="202"/>
        <v>0</v>
      </c>
      <c r="EM190" s="4">
        <f t="shared" si="203"/>
        <v>2588.3510514227874</v>
      </c>
      <c r="EN190" s="4">
        <f t="shared" si="204"/>
        <v>1285.2516070108204</v>
      </c>
      <c r="EO190" s="52">
        <v>0</v>
      </c>
      <c r="EP190" s="4">
        <f t="shared" si="205"/>
        <v>87925.574184462108</v>
      </c>
      <c r="EQ190" s="4">
        <f t="shared" si="206"/>
        <v>84303.860921319792</v>
      </c>
      <c r="ER190" s="4">
        <f t="shared" si="207"/>
        <v>61452.997561924036</v>
      </c>
      <c r="ES190" s="4">
        <f t="shared" si="208"/>
        <v>25293.283297718881</v>
      </c>
      <c r="ET190" s="4">
        <f t="shared" si="209"/>
        <v>7561.1851173721952</v>
      </c>
      <c r="EU190" s="4">
        <f t="shared" si="210"/>
        <v>3627.3972777791905</v>
      </c>
      <c r="EV190" s="4">
        <v>0</v>
      </c>
      <c r="EW190" s="4">
        <f t="shared" si="211"/>
        <v>0</v>
      </c>
      <c r="EX190" s="4">
        <f t="shared" si="212"/>
        <v>0</v>
      </c>
      <c r="EY190" s="4">
        <f t="shared" si="213"/>
        <v>0</v>
      </c>
      <c r="EZ190" s="4">
        <f t="shared" si="214"/>
        <v>1277.5224661280079</v>
      </c>
      <c r="FA190" s="4">
        <f t="shared" si="215"/>
        <v>633.98674693125463</v>
      </c>
      <c r="FB190" s="52">
        <v>0</v>
      </c>
      <c r="FC190" s="4">
        <f t="shared" si="216"/>
        <v>6225.9088569988844</v>
      </c>
      <c r="FD190" s="4">
        <f t="shared" si="217"/>
        <v>5980.3795348802705</v>
      </c>
      <c r="FE190" s="4">
        <f t="shared" si="218"/>
        <v>4383.4165420173758</v>
      </c>
      <c r="FF190" s="4">
        <f t="shared" si="219"/>
        <v>1817.9915006517704</v>
      </c>
      <c r="FG190" s="4">
        <f t="shared" si="220"/>
        <v>546.61980513986305</v>
      </c>
      <c r="FH190" s="4">
        <f t="shared" si="221"/>
        <v>263.32762074943088</v>
      </c>
      <c r="FI190" s="4">
        <v>0</v>
      </c>
      <c r="FJ190" s="4">
        <f t="shared" si="222"/>
        <v>0</v>
      </c>
      <c r="FK190" s="4">
        <f t="shared" si="223"/>
        <v>0</v>
      </c>
      <c r="FL190" s="4">
        <f t="shared" si="224"/>
        <v>0</v>
      </c>
      <c r="FM190" s="4">
        <f t="shared" si="225"/>
        <v>93.476749033767518</v>
      </c>
      <c r="FN190" s="9">
        <f t="shared" si="226"/>
        <v>46.772167130125325</v>
      </c>
      <c r="FO190" s="4">
        <v>0</v>
      </c>
      <c r="FP190" s="4">
        <f t="shared" si="227"/>
        <v>20644.840095260119</v>
      </c>
      <c r="FQ190" s="4">
        <f t="shared" si="228"/>
        <v>19797.190143597327</v>
      </c>
      <c r="FR190" s="4">
        <f t="shared" si="229"/>
        <v>14436.793178075915</v>
      </c>
      <c r="FS190" s="4">
        <f t="shared" si="230"/>
        <v>5944.978910505858</v>
      </c>
      <c r="FT190" s="4">
        <f t="shared" si="231"/>
        <v>1777.7965655432936</v>
      </c>
      <c r="FU190" s="4">
        <f t="shared" si="232"/>
        <v>853.05562002191584</v>
      </c>
      <c r="FV190" s="4">
        <v>0</v>
      </c>
      <c r="FW190" s="4">
        <f t="shared" si="233"/>
        <v>0</v>
      </c>
      <c r="FX190" s="4">
        <f t="shared" si="234"/>
        <v>0</v>
      </c>
      <c r="FY190" s="4">
        <f t="shared" si="235"/>
        <v>0</v>
      </c>
      <c r="FZ190" s="4">
        <f t="shared" si="236"/>
        <v>300.52142293292394</v>
      </c>
      <c r="GA190" s="4">
        <f t="shared" si="237"/>
        <v>149.16053893993211</v>
      </c>
      <c r="GB190" s="4">
        <v>0</v>
      </c>
      <c r="GC190" s="4">
        <f t="shared" si="238"/>
        <v>9604.8523293287944</v>
      </c>
      <c r="GD190" s="4">
        <f t="shared" si="179"/>
        <v>9048.179582744031</v>
      </c>
      <c r="GE190" s="4">
        <f t="shared" si="180"/>
        <v>6258.2992959022613</v>
      </c>
      <c r="GF190" s="4">
        <f t="shared" si="181"/>
        <v>2394.7427297263562</v>
      </c>
      <c r="GG190" s="4">
        <f t="shared" si="182"/>
        <v>677.0263759683894</v>
      </c>
      <c r="GH190" s="4">
        <f t="shared" si="183"/>
        <v>312.01829644573758</v>
      </c>
      <c r="GI190" s="4">
        <v>0</v>
      </c>
      <c r="GJ190" s="4">
        <f t="shared" si="239"/>
        <v>0</v>
      </c>
      <c r="GK190" s="4">
        <f t="shared" si="240"/>
        <v>0</v>
      </c>
      <c r="GL190" s="4">
        <f t="shared" si="184"/>
        <v>0</v>
      </c>
      <c r="GM190" s="4">
        <f t="shared" si="185"/>
        <v>101.93901199639015</v>
      </c>
      <c r="GN190" s="4">
        <f t="shared" si="186"/>
        <v>46.72002114276583</v>
      </c>
      <c r="GO190" s="52">
        <v>0</v>
      </c>
      <c r="GP190" s="4">
        <f>step*(-'By group'!C$32*Population!C190+'By group'!I$33*Population!I190)</f>
        <v>0</v>
      </c>
      <c r="GQ190" s="4">
        <f>step*(-'By group'!D$32*Population!D190+'By group'!J$33*Population!J190)</f>
        <v>0</v>
      </c>
      <c r="GR190" s="4">
        <f>step*(-'By group'!E$32*Population!E190+'By group'!K$33*Population!K190)</f>
        <v>0</v>
      </c>
      <c r="GS190" s="4">
        <f>step*(-'By group'!F$32*Population!F190+'By group'!L$33*Population!L190)</f>
        <v>-6359.1259450099578</v>
      </c>
      <c r="GT190" s="4">
        <f>step*(-'By group'!G$32*Population!G190+'By group'!M$33*Population!M190)</f>
        <v>-826.43343119256338</v>
      </c>
      <c r="GU190" s="4">
        <f>step*(-'By group'!H$32*Population!H190+'By group'!N$33*Population!N190)</f>
        <v>-723.10021638493276</v>
      </c>
      <c r="GV190" s="46">
        <f t="shared" si="241"/>
        <v>0</v>
      </c>
      <c r="GW190" s="14">
        <f t="shared" si="242"/>
        <v>0</v>
      </c>
      <c r="GX190" s="4">
        <f t="shared" si="243"/>
        <v>0</v>
      </c>
      <c r="GY190" s="4">
        <f t="shared" si="244"/>
        <v>6359.1259450099578</v>
      </c>
      <c r="GZ190" s="4">
        <f t="shared" si="245"/>
        <v>826.43343119256338</v>
      </c>
      <c r="HA190" s="4">
        <f t="shared" si="246"/>
        <v>723.10021638493276</v>
      </c>
      <c r="HB190" s="8">
        <v>0</v>
      </c>
      <c r="HC190" s="4">
        <f>step*(-'By group'!P$32*Population!P190+'By group'!V$33*Population!V190)</f>
        <v>0</v>
      </c>
      <c r="HD190" s="4">
        <f>step*(-'By group'!Q$32*Population!Q190+'By group'!W$33*Population!W190)</f>
        <v>0</v>
      </c>
      <c r="HE190" s="4">
        <f>step*(-'By group'!R$32*Population!R190+'By group'!X$33*Population!X190)</f>
        <v>0</v>
      </c>
      <c r="HF190" s="4">
        <f>step*(-'By group'!S$32*Population!S190+'By group'!Y$33*Population!Y190)</f>
        <v>-3141.8313256220936</v>
      </c>
      <c r="HG190" s="4">
        <f>step*(-'By group'!T$32*Population!T190+'By group'!Z$33*Population!Z190)</f>
        <v>-408.48608209021086</v>
      </c>
      <c r="HH190" s="4">
        <f>step*(-'By group'!U$32*Population!U190+'By group'!AA$33*Population!AA190)</f>
        <v>-357.24701650442728</v>
      </c>
      <c r="HI190" s="14">
        <f t="shared" si="247"/>
        <v>0</v>
      </c>
      <c r="HJ190" s="46">
        <f t="shared" si="248"/>
        <v>0</v>
      </c>
      <c r="HK190" s="4">
        <f t="shared" si="249"/>
        <v>0</v>
      </c>
      <c r="HL190" s="4">
        <f t="shared" si="250"/>
        <v>3141.8313256220936</v>
      </c>
      <c r="HM190" s="4">
        <f t="shared" si="251"/>
        <v>408.48608209021086</v>
      </c>
      <c r="HN190" s="9">
        <f t="shared" si="252"/>
        <v>357.24701650442728</v>
      </c>
      <c r="HO190" s="4">
        <v>0</v>
      </c>
      <c r="HP190" s="4">
        <f>step*(-'By group'!AC$32*Population!AC190+'By group'!AI$33*Population!AI190)</f>
        <v>0</v>
      </c>
      <c r="HQ190" s="4">
        <f>step*(-'By group'!AD$32*Population!AD190+'By group'!AJ$33*Population!AJ190)</f>
        <v>0</v>
      </c>
      <c r="HR190" s="4">
        <f>step*(-'By group'!AE$32*Population!AE190+'By group'!AK$33*Population!AK190)</f>
        <v>0</v>
      </c>
      <c r="HS190" s="4">
        <f>step*(-'By group'!AF$32*Population!AF190+'By group'!AL$33*Population!AL190)</f>
        <v>-226.57152805304776</v>
      </c>
      <c r="HT190" s="4">
        <f>step*(-'By group'!AG$32*Population!AG190+'By group'!AM$33*Population!AM190)</f>
        <v>-29.279440584823519</v>
      </c>
      <c r="HU190" s="4">
        <f>step*(-'By group'!AH$32*Population!AH190+'By group'!AN$33*Population!AN190)</f>
        <v>-25.779715621336695</v>
      </c>
      <c r="HV190" s="14">
        <f t="shared" si="253"/>
        <v>0</v>
      </c>
      <c r="HW190" s="46">
        <f t="shared" si="254"/>
        <v>0</v>
      </c>
      <c r="HX190" s="4">
        <f t="shared" si="255"/>
        <v>0</v>
      </c>
      <c r="HY190" s="4">
        <f t="shared" si="256"/>
        <v>226.57152805304776</v>
      </c>
      <c r="HZ190" s="4">
        <f t="shared" si="257"/>
        <v>29.279440584823519</v>
      </c>
      <c r="IA190" s="4">
        <f t="shared" si="258"/>
        <v>25.779715621336695</v>
      </c>
      <c r="IB190" s="8">
        <v>0</v>
      </c>
      <c r="IC190" s="4">
        <f>step*(-'By group'!AP$32*Population!AP190+'By group'!AV$33*Population!AV190)</f>
        <v>0</v>
      </c>
      <c r="ID190" s="4">
        <f>step*(-'By group'!AQ$32*Population!AQ190+'By group'!AW$33*Population!AW190)</f>
        <v>0</v>
      </c>
      <c r="IE190" s="4">
        <f>step*(-'By group'!AR$32*Population!AR190+'By group'!AX$33*Population!AX190)</f>
        <v>0</v>
      </c>
      <c r="IF190" s="4">
        <f>step*(-'By group'!AS$32*Population!AS190+'By group'!AY$33*Population!AY190)</f>
        <v>-738.63757130518479</v>
      </c>
      <c r="IG190" s="4">
        <f>step*(-'By group'!AT$32*Population!AT190+'By group'!AZ$33*Population!AZ190)</f>
        <v>-96.030854534417131</v>
      </c>
      <c r="IH190" s="4">
        <f>step*(-'By group'!AU$32*Population!AU190+'By group'!BA$33*Population!BA190)</f>
        <v>-84.034736041889545</v>
      </c>
      <c r="II190" s="14">
        <f t="shared" si="187"/>
        <v>0</v>
      </c>
      <c r="IJ190" s="4">
        <f t="shared" si="188"/>
        <v>0</v>
      </c>
      <c r="IK190" s="4">
        <f t="shared" si="259"/>
        <v>0</v>
      </c>
      <c r="IL190" s="4">
        <f t="shared" si="260"/>
        <v>738.63757130518479</v>
      </c>
      <c r="IM190" s="4">
        <f t="shared" si="261"/>
        <v>96.030854534417131</v>
      </c>
      <c r="IN190" s="4">
        <f t="shared" si="262"/>
        <v>84.034736041889545</v>
      </c>
      <c r="IO190" s="8">
        <v>0</v>
      </c>
      <c r="IP190" s="4">
        <f>step*(-'By group'!BC$32*Population!BC190+'By group'!BI$33*Population!BI190)</f>
        <v>0</v>
      </c>
      <c r="IQ190" s="4">
        <f>step*(-'By group'!BD$32*Population!BD190+'By group'!BJ$33*Population!BJ190)</f>
        <v>0</v>
      </c>
      <c r="IR190" s="4">
        <f>step*(-'By group'!BE$32*Population!BE190+'By group'!BK$33*Population!BK190)</f>
        <v>0</v>
      </c>
      <c r="IS190" s="4">
        <f>step*(-'By group'!BF$32*Population!BF190+'By group'!BL$33*Population!BL190)</f>
        <v>-287.54368198599963</v>
      </c>
      <c r="IT190" s="4">
        <f>step*(-'By group'!BG$32*Population!BG190+'By group'!BM$33*Population!BM190)</f>
        <v>-39.043648717764604</v>
      </c>
      <c r="IU190" s="4">
        <f>step*(-'By group'!BH$32*Population!BH190+'By group'!BN$33*Population!BN190)</f>
        <v>-31.952644378343603</v>
      </c>
      <c r="IV190" s="14">
        <f t="shared" si="189"/>
        <v>0</v>
      </c>
      <c r="IW190" s="4">
        <f t="shared" si="190"/>
        <v>0</v>
      </c>
      <c r="IX190" s="4">
        <f t="shared" si="191"/>
        <v>0</v>
      </c>
      <c r="IY190" s="4">
        <f t="shared" si="192"/>
        <v>287.54368198599963</v>
      </c>
      <c r="IZ190" s="4">
        <f t="shared" si="193"/>
        <v>39.043648717764604</v>
      </c>
      <c r="JA190" s="4">
        <f t="shared" si="194"/>
        <v>31.952644378343603</v>
      </c>
      <c r="JB190" s="75">
        <f>step*(+prop_idu_male*'By group'!BB$9*Population!BB190-'By group'!B$8*Population!B190)</f>
        <v>-1243.639868557116</v>
      </c>
      <c r="JC190" s="46">
        <f>step*(+prop_idu_male*'By group'!BC$9*Population!BC190-'By group'!C$8*Population!C190)</f>
        <v>-7.4362904310151201</v>
      </c>
      <c r="JD190" s="46">
        <f>step*(+prop_idu_male*'By group'!BD$9*Population!BD190-'By group'!D$8*Population!D190)</f>
        <v>-21.853816349897116</v>
      </c>
      <c r="JE190" s="46">
        <f>step*(+prop_idu_male*'By group'!BE$9*Population!BE190-'By group'!E$8*Population!E190)</f>
        <v>-22.717552557281504</v>
      </c>
      <c r="JF190" s="46">
        <f>step*(+prop_idu_male*'By group'!BF$9*Population!BF190-'By group'!F$8*Population!F190)</f>
        <v>-6.8408698195592841</v>
      </c>
      <c r="JG190" s="46">
        <f>step*(+prop_idu_male*'By group'!BG$9*Population!BG190-'By group'!G$8*Population!G190)</f>
        <v>-1.3192904524040197</v>
      </c>
      <c r="JH190" s="46">
        <f>step*(+prop_idu_male*'By group'!BH$9*Population!BH190-'By group'!H$8*Population!H190)</f>
        <v>-1.1187269076786912</v>
      </c>
      <c r="JI190" s="46">
        <f>step*(+prop_idu_male*'By group'!BI$9*Population!BI190-'By group'!I$8*Population!I190)</f>
        <v>0</v>
      </c>
      <c r="JJ190" s="46">
        <f>step*(+prop_idu_male*'By group'!BJ$9*Population!BJ190-'By group'!J$8*Population!J190)</f>
        <v>0</v>
      </c>
      <c r="JK190" s="46">
        <f>step*(+prop_idu_male*'By group'!BK$9*Population!BK190-'By group'!K$8*Population!K190)</f>
        <v>0</v>
      </c>
      <c r="JL190" s="46">
        <f>step*(+prop_idu_male*'By group'!BL$9*Population!BL190-'By group'!L$8*Population!L190)</f>
        <v>-2.3436974226314509</v>
      </c>
      <c r="JM190" s="46">
        <f>step*(+prop_idu_male*'By group'!BM$9*Population!BM190-'By group'!M$8*Population!M190)</f>
        <v>-1.1731235562681821</v>
      </c>
      <c r="JN190" s="46">
        <f>step*(+prop_idu_male*'By group'!BN$9*Population!BN190-'By group'!N$8*Population!N190)</f>
        <v>-0.94462607560356637</v>
      </c>
      <c r="JO190" s="45">
        <f>step*(+(1-prop_idu_male)*'By group'!BB$9*Population!BB190-'By group'!O$8*Population!O190-'By group'!O$6*Population!O190+'By group'!AB$7*Population!AB190)</f>
        <v>-9310.255515668372</v>
      </c>
      <c r="JP190" s="46">
        <f>step*(+(1-prop_idu_male)*'By group'!BC$9*Population!BC190-'By group'!P$8*Population!P190-'By group'!P$6*Population!P190+'By group'!AC$7*Population!AC190)</f>
        <v>-14.283957097778927</v>
      </c>
      <c r="JQ190" s="46">
        <f>step*(+(1-prop_idu_male)*'By group'!BD$9*Population!BD190-'By group'!Q$8*Population!Q190-'By group'!Q$6*Population!Q190+'By group'!AD$7*Population!AD190)</f>
        <v>-41.449035251011608</v>
      </c>
      <c r="JR190" s="46">
        <f>step*(+(1-prop_idu_male)*'By group'!BE$9*Population!BE190-'By group'!R$8*Population!R190-'By group'!R$6*Population!R190+'By group'!AE$7*Population!AE190)</f>
        <v>-42.358281206803902</v>
      </c>
      <c r="JS190" s="46">
        <f>step*(+(1-prop_idu_male)*'By group'!BF$9*Population!BF190-'By group'!S$8*Population!S190-'By group'!S$6*Population!S190+'By group'!AF$7*Population!AF190)</f>
        <v>-12.59554486951559</v>
      </c>
      <c r="JT190" s="46">
        <f>step*(+(1-prop_idu_male)*'By group'!BG$9*Population!BG190-'By group'!T$8*Population!T190-'By group'!T$6*Population!T190+'By group'!AG$7*Population!AG190)</f>
        <v>-2.4076377858230695</v>
      </c>
      <c r="JU190" s="46">
        <f>step*(+(1-prop_idu_male)*'By group'!BH$9*Population!BH190-'By group'!U$8*Population!U190-'By group'!U$6*Population!U190+'By group'!AH$7*Population!AH190)</f>
        <v>-2.0108836441912605</v>
      </c>
      <c r="JV190" s="46">
        <f>step*(+(1-prop_idu_male)*'By group'!BI$9*Population!BI190-'By group'!V$8*Population!V190-'By group'!V$6*Population!V190+'By group'!AI$7*Population!AI190)</f>
        <v>0</v>
      </c>
      <c r="JW190" s="46">
        <f>step*(+(1-prop_idu_male)*'By group'!BJ$9*Population!BJ190-'By group'!W$8*Population!W190-'By group'!W$6*Population!W190+'By group'!AJ$7*Population!AJ190)</f>
        <v>0</v>
      </c>
      <c r="JX190" s="46">
        <f>step*(+(1-prop_idu_male)*'By group'!BK$9*Population!BK190-'By group'!X$8*Population!X190-'By group'!X$6*Population!X190+'By group'!AK$7*Population!AK190)</f>
        <v>0</v>
      </c>
      <c r="JY190" s="46">
        <f>step*(+(1-prop_idu_male)*'By group'!BL$9*Population!BL190-'By group'!Y$8*Population!Y190-'By group'!Y$6*Population!Y190+'By group'!AL$7*Population!AL190)</f>
        <v>-4.2076564040098434</v>
      </c>
      <c r="JZ190" s="46">
        <f>step*(+(1-prop_idu_male)*'By group'!BM$9*Population!BM190-'By group'!Z$8*Population!Z190-'By group'!Z$6*Population!Z190+'By group'!AM$7*Population!AM190)</f>
        <v>-2.0712668593268564</v>
      </c>
      <c r="KA190" s="76">
        <f>step*(+(1-prop_idu_male)*'By group'!BN$9*Population!BN190-'By group'!AA$8*Population!AA190-'By group'!AA$6*Population!AA190+'By group'!AN$7*Population!AN190)</f>
        <v>-1.6366237927082217</v>
      </c>
      <c r="KB190" s="46">
        <f>step*(+'By group'!O$6*Population!O190-'By group'!AB$7*Population!AB190)</f>
        <v>7966.8974722898784</v>
      </c>
      <c r="KC190" s="46">
        <f>step*(+'By group'!P$6*Population!P190-'By group'!AC$7*Population!AC190)</f>
        <v>10.340209439195259</v>
      </c>
      <c r="KD190" s="46">
        <f>step*(+'By group'!Q$6*Population!Q190-'By group'!AD$7*Population!AD190)</f>
        <v>29.909431654135076</v>
      </c>
      <c r="KE190" s="46">
        <f>step*(+'By group'!R$6*Population!R190-'By group'!AE$7*Population!AE190)</f>
        <v>30.430062376862374</v>
      </c>
      <c r="KF190" s="46">
        <f>step*(+'By group'!S$6*Population!S190-'By group'!AF$7*Population!AF190)</f>
        <v>9.0180602236200098</v>
      </c>
      <c r="KG190" s="46">
        <f>step*(+'By group'!T$6*Population!T190-'By group'!AG$7*Population!AG190)</f>
        <v>1.7196005258407197</v>
      </c>
      <c r="KH190" s="46">
        <f>step*(+'By group'!U$6*Population!U190-'By group'!AH$7*Population!AH190)</f>
        <v>1.4300754206766735</v>
      </c>
      <c r="KI190" s="46">
        <f>step*(+'By group'!V$6*Population!V190-'By group'!AI$7*Population!AI190)</f>
        <v>0</v>
      </c>
      <c r="KJ190" s="46">
        <f>step*(+'By group'!W$6*Population!W190-'By group'!AJ$7*Population!AJ190)</f>
        <v>0</v>
      </c>
      <c r="KK190" s="46">
        <f>step*(+'By group'!X$6*Population!X190-'By group'!AK$7*Population!AK190)</f>
        <v>0</v>
      </c>
      <c r="KL190" s="46">
        <f>step*(+'By group'!Y$6*Population!Y190-'By group'!AL$7*Population!AL190)</f>
        <v>2.99129734507967</v>
      </c>
      <c r="KM190" s="46">
        <f>step*(+'By group'!Z$6*Population!Z190-'By group'!AM$7*Population!AM190)</f>
        <v>1.4653121250812613</v>
      </c>
      <c r="KN190" s="46">
        <f>step*(+'By group'!AA$6*Population!AA190-'By group'!AN$7*Population!AN190)</f>
        <v>1.1511582054338898</v>
      </c>
      <c r="KO190" s="45">
        <v>0</v>
      </c>
      <c r="KP190" s="46">
        <v>0</v>
      </c>
      <c r="KQ190" s="46">
        <v>0</v>
      </c>
      <c r="KR190" s="46">
        <v>0</v>
      </c>
      <c r="KS190" s="46">
        <v>0</v>
      </c>
      <c r="KT190" s="46">
        <v>0</v>
      </c>
      <c r="KU190" s="46">
        <v>0</v>
      </c>
      <c r="KV190" s="46">
        <v>0</v>
      </c>
      <c r="KW190" s="46">
        <v>0</v>
      </c>
      <c r="KX190" s="46">
        <v>0</v>
      </c>
      <c r="KY190" s="46">
        <v>0</v>
      </c>
      <c r="KZ190" s="46">
        <v>0</v>
      </c>
      <c r="LA190" s="46">
        <v>0</v>
      </c>
      <c r="LB190" s="188">
        <f>step*(-'By group'!BB$9*Population!BB190+'By group'!B$8*Population!B190+'By group'!O$8*Population!O190)</f>
        <v>2586.997911935609</v>
      </c>
      <c r="LC190" s="189">
        <f>step*(-'By group'!BC$9*Population!BC190+'By group'!C$8*Population!C190+'By group'!P$8*Population!P190)</f>
        <v>11.380038089598788</v>
      </c>
      <c r="LD190" s="189">
        <f>step*(-'By group'!BD$9*Population!BD190+'By group'!D$8*Population!D190+'By group'!Q$8*Population!Q190)</f>
        <v>33.393419946773655</v>
      </c>
      <c r="LE190" s="189">
        <f>step*(-'By group'!BE$9*Population!BE190+'By group'!E$8*Population!E190+'By group'!R$8*Population!R190)</f>
        <v>34.645771387223036</v>
      </c>
      <c r="LF190" s="189">
        <f>step*(-'By group'!BF$9*Population!BF190+'By group'!F$8*Population!F190+'By group'!S$8*Population!S190)</f>
        <v>10.418354465454865</v>
      </c>
      <c r="LG190" s="189">
        <f>step*(-'By group'!BG$9*Population!BG190+'By group'!G$8*Population!G190+'By group'!T$8*Population!T190)</f>
        <v>2.0073277123863695</v>
      </c>
      <c r="LH190" s="189">
        <f>step*(-'By group'!BH$9*Population!BH190+'By group'!H$8*Population!H190+'By group'!U$8*Population!U190)</f>
        <v>1.6995351311932783</v>
      </c>
      <c r="LI190" s="189">
        <f>step*(-'By group'!BI$9*Population!BI190+'By group'!I$8*Population!I190+'By group'!V$8*Population!V190)</f>
        <v>0</v>
      </c>
      <c r="LJ190" s="189">
        <f>step*(-'By group'!BJ$9*Population!BJ190+'By group'!J$8*Population!J190+'By group'!W$8*Population!W190)</f>
        <v>0</v>
      </c>
      <c r="LK190" s="189">
        <f>step*(-'By group'!BK$9*Population!BK190+'By group'!K$8*Population!K190+'By group'!X$8*Population!X190)</f>
        <v>0</v>
      </c>
      <c r="LL190" s="189">
        <f>step*(-'By group'!BL$9*Population!BL190+'By group'!L$8*Population!L190+'By group'!Y$8*Population!Y190)</f>
        <v>3.5600564815616247</v>
      </c>
      <c r="LM190" s="189">
        <f>step*(-'By group'!BM$9*Population!BM190+'By group'!M$8*Population!M190+'By group'!Z$8*Population!Z190)</f>
        <v>1.7790782905137772</v>
      </c>
      <c r="LN190" s="189">
        <f>step*(-'By group'!BN$9*Population!BN190+'By group'!N$8*Population!N190+'By group'!AA$8*Population!AA190)</f>
        <v>1.4300916628778984</v>
      </c>
    </row>
    <row r="191" spans="1:326" x14ac:dyDescent="0.25">
      <c r="A191">
        <f t="shared" si="263"/>
        <v>93.5</v>
      </c>
      <c r="B191" s="52">
        <f>step*((-'By group'!B$4-'By group'!B$5-'By group'!B$22)*Population!B191+'By group'!B$3*Population!$BO191)</f>
        <v>249148.25836506253</v>
      </c>
      <c r="C191" s="4">
        <f>step*((-'By group'!C$4-'By group'!C$5-'By group'!C$22)*Population!C191+'By group'!C$3*Population!$BO191)</f>
        <v>-6836.6647195954001</v>
      </c>
      <c r="D191" s="4">
        <f>step*((-'By group'!D$4-'By group'!D$5-'By group'!D$22)*Population!D191+'By group'!D$3*Population!$BO191)</f>
        <v>-44868.829136401517</v>
      </c>
      <c r="E191" s="4">
        <f>step*((-'By group'!E$4-'By group'!E$5-'By group'!E$22)*Population!E191+'By group'!E$3*Population!$BO191)</f>
        <v>-71855.446427517396</v>
      </c>
      <c r="F191" s="4">
        <f>step*((-'By group'!F$4-'By group'!F$5-'By group'!F$22)*Population!F191+'By group'!F$3*Population!$BO191)</f>
        <v>-29163.746329710786</v>
      </c>
      <c r="G191" s="4">
        <f>step*((-'By group'!G$4-'By group'!G$5-'By group'!G$22)*Population!G191+'By group'!G$3*Population!$BO191)</f>
        <v>-7071.1810592920965</v>
      </c>
      <c r="H191" s="4">
        <f>step*((-'By group'!H$4-'By group'!H$5-'By group'!H$22)*Population!H191+'By group'!H$3*Population!$BO191)</f>
        <v>-6570.270755256015</v>
      </c>
      <c r="I191" s="4">
        <f>step*((-'By group'!I$4-'By group'!I$5-'By group'!I$22)*Population!I191+'By group'!I$3*Population!$BO191)</f>
        <v>0</v>
      </c>
      <c r="J191" s="4">
        <f>step*((-'By group'!J$4-'By group'!J$5-'By group'!J$22)*Population!J191+'By group'!J$3*Population!$BO191)</f>
        <v>0</v>
      </c>
      <c r="K191" s="4">
        <f>step*((-'By group'!K$4-'By group'!K$5-'By group'!K$22)*Population!K191+'By group'!K$3*Population!$BO191)</f>
        <v>0</v>
      </c>
      <c r="L191" s="4">
        <f>step*((-'By group'!L$4-'By group'!L$5-'By group'!L$22)*Population!L191+'By group'!L$3*Population!$BO191)</f>
        <v>-3633.823252683987</v>
      </c>
      <c r="M191" s="4">
        <f>step*((-'By group'!M$4-'By group'!M$5-'By group'!M$22)*Population!M191+'By group'!M$3*Population!$BO191)</f>
        <v>-2062.1591456837882</v>
      </c>
      <c r="N191" s="4">
        <f>step*((-'By group'!N$4-'By group'!N$5-'By group'!N$22)*Population!N191+'By group'!N$3*Population!$BO191)</f>
        <v>-1955.3140379915781</v>
      </c>
      <c r="O191" s="8">
        <f>step*((-'By group'!O$4-'By group'!O$5-'By group'!O$22)*Population!O191+'By group'!O$3*Population!$BO191)</f>
        <v>172559.5475897342</v>
      </c>
      <c r="P191" s="4">
        <f>step*((-'By group'!P$4-'By group'!P$5-'By group'!P$22)*Population!P191+'By group'!P$3*Population!$BO191)</f>
        <v>-3381.5654316204614</v>
      </c>
      <c r="Q191" s="4">
        <f>step*((-'By group'!Q$4-'By group'!Q$5-'By group'!Q$22)*Population!Q191+'By group'!Q$3*Population!$BO191)</f>
        <v>-22184.84929045934</v>
      </c>
      <c r="R191" s="4">
        <f>step*((-'By group'!R$4-'By group'!R$5-'By group'!R$22)*Population!R191+'By group'!R$3*Population!$BO191)</f>
        <v>-35509.542928073301</v>
      </c>
      <c r="S191" s="4">
        <f>step*((-'By group'!S$4-'By group'!S$5-'By group'!S$22)*Population!S191+'By group'!S$3*Population!$BO191)</f>
        <v>-14406.421444508274</v>
      </c>
      <c r="T191" s="4">
        <f>step*((-'By group'!T$4-'By group'!T$5-'By group'!T$22)*Population!T191+'By group'!T$3*Population!$BO191)</f>
        <v>-3492.0436425997709</v>
      </c>
      <c r="U191" s="4">
        <f>step*((-'By group'!U$4-'By group'!U$5-'By group'!U$22)*Population!U191+'By group'!U$3*Population!$BO191)</f>
        <v>-3243.0165248710264</v>
      </c>
      <c r="V191" s="4">
        <f>step*((-'By group'!V$4-'By group'!V$5-'By group'!V$22)*Population!V191+'By group'!V$3*Population!$BO191)</f>
        <v>0</v>
      </c>
      <c r="W191" s="4">
        <f>step*((-'By group'!W$4-'By group'!W$5-'By group'!W$22)*Population!W191+'By group'!W$3*Population!$BO191)</f>
        <v>0</v>
      </c>
      <c r="X191" s="4">
        <f>step*((-'By group'!X$4-'By group'!X$5-'By group'!X$22)*Population!X191+'By group'!X$3*Population!$BO191)</f>
        <v>0</v>
      </c>
      <c r="Y191" s="4">
        <f>step*((-'By group'!Y$4-'By group'!Y$5-'By group'!Y$22)*Population!Y191+'By group'!Y$3*Population!$BO191)</f>
        <v>-1793.5413351149714</v>
      </c>
      <c r="Z191" s="4">
        <f>step*((-'By group'!Z$4-'By group'!Z$5-'By group'!Z$22)*Population!Z191+'By group'!Z$3*Population!$BO191)</f>
        <v>-1017.2245342370178</v>
      </c>
      <c r="AA191" s="4">
        <f>step*((-'By group'!AA$4-'By group'!AA$5-'By group'!AA$22)*Population!AA191+'By group'!AA$3*Population!$BO191)</f>
        <v>-963.85125989575386</v>
      </c>
      <c r="AB191" s="8">
        <f>step*((-'By group'!AB$4-'By group'!AB$5-'By group'!AB$22)*Population!AB191+'By group'!AB$3*Population!$BO191)</f>
        <v>-1632.5647827541688</v>
      </c>
      <c r="AC191" s="4">
        <f>step*((-'By group'!AC$4-'By group'!AC$5-'By group'!AC$22)*Population!AC191+'By group'!AC$3*Population!$BO191)</f>
        <v>-239.88135540171476</v>
      </c>
      <c r="AD191" s="4">
        <f>step*((-'By group'!AD$4-'By group'!AD$5-'By group'!AD$22)*Population!AD191+'By group'!AD$3*Population!$BO191)</f>
        <v>-1582.4257773714248</v>
      </c>
      <c r="AE191" s="4">
        <f>step*((-'By group'!AE$4-'By group'!AE$5-'By group'!AE$22)*Population!AE191+'By group'!AE$3*Population!$BO191)</f>
        <v>-2552.281481308677</v>
      </c>
      <c r="AF191" s="4">
        <f>step*((-'By group'!AF$4-'By group'!AF$5-'By group'!AF$22)*Population!AF191+'By group'!AF$3*Population!$BO191)</f>
        <v>-1041.4733433699203</v>
      </c>
      <c r="AG191" s="4">
        <f>step*((-'By group'!AG$4-'By group'!AG$5-'By group'!AG$22)*Population!AG191+'By group'!AG$3*Population!$BO191)</f>
        <v>-253.49959473833258</v>
      </c>
      <c r="AH191" s="4">
        <f>step*((-'By group'!AH$4-'By group'!AH$5-'By group'!AH$22)*Population!AH191+'By group'!AH$3*Population!$BO191)</f>
        <v>-237.14713959637552</v>
      </c>
      <c r="AI191" s="4">
        <f>step*((-'By group'!AI$4-'By group'!AI$5-'By group'!AI$22)*Population!AI191+'By group'!AI$3*Population!$BO191)</f>
        <v>0</v>
      </c>
      <c r="AJ191" s="4">
        <f>step*((-'By group'!AJ$4-'By group'!AJ$5-'By group'!AJ$22)*Population!AJ191+'By group'!AJ$3*Population!$BO191)</f>
        <v>0</v>
      </c>
      <c r="AK191" s="4">
        <f>step*((-'By group'!AK$4-'By group'!AK$5-'By group'!AK$22)*Population!AK191+'By group'!AK$3*Population!$BO191)</f>
        <v>0</v>
      </c>
      <c r="AL191" s="4">
        <f>step*((-'By group'!AL$4-'By group'!AL$5-'By group'!AL$22)*Population!AL191+'By group'!AL$3*Population!$BO191)</f>
        <v>-131.23275258747051</v>
      </c>
      <c r="AM191" s="4">
        <f>step*((-'By group'!AM$4-'By group'!AM$5-'By group'!AM$22)*Population!AM191+'By group'!AM$3*Population!$BO191)</f>
        <v>-75.044576784628234</v>
      </c>
      <c r="AN191" s="4">
        <f>step*((-'By group'!AN$4-'By group'!AN$5-'By group'!AN$22)*Population!AN191+'By group'!AN$3*Population!$BO191)</f>
        <v>-71.794202001594215</v>
      </c>
      <c r="AO191" s="8">
        <f>step*((-'By group'!AO$4-'By group'!AO$5-'By group'!AO$22)*Population!AO191+'By group'!AO$3*Population!$BO191)</f>
        <v>23315.48798424664</v>
      </c>
      <c r="AP191" s="4">
        <f>step*((-'By group'!AP$4-'By group'!AP$5-'By group'!AP$22)*Population!AP191+'By group'!AP$3*Population!$BO191)</f>
        <v>-794.11809958064896</v>
      </c>
      <c r="AQ191" s="4">
        <f>step*((-'By group'!AQ$4-'By group'!AQ$5-'By group'!AQ$22)*Population!AQ191+'By group'!AQ$3*Population!$BO191)</f>
        <v>-5211.9291720345964</v>
      </c>
      <c r="AR191" s="4">
        <f>step*((-'By group'!AR$4-'By group'!AR$5-'By group'!AR$22)*Population!AR191+'By group'!AR$3*Population!$BO191)</f>
        <v>-8346.6086057088614</v>
      </c>
      <c r="AS191" s="4">
        <f>step*((-'By group'!AS$4-'By group'!AS$5-'By group'!AS$22)*Population!AS191+'By group'!AS$3*Population!$BO191)</f>
        <v>-3387.4524213660311</v>
      </c>
      <c r="AT191" s="4">
        <f>step*((-'By group'!AT$4-'By group'!AT$5-'By group'!AT$22)*Population!AT191+'By group'!AT$3*Population!$BO191)</f>
        <v>-821.27980220486029</v>
      </c>
      <c r="AU191" s="4">
        <f>step*((-'By group'!AU$4-'By group'!AU$5-'By group'!AU$22)*Population!AU191+'By group'!AU$3*Population!$BO191)</f>
        <v>-762.92124137509688</v>
      </c>
      <c r="AV191" s="4">
        <f>step*((-'By group'!AV$4-'By group'!AV$5-'By group'!AV$22)*Population!AV191+'By group'!AV$3*Population!$BO191)</f>
        <v>0</v>
      </c>
      <c r="AW191" s="4">
        <f>step*((-'By group'!AW$4-'By group'!AW$5-'By group'!AW$22)*Population!AW191+'By group'!AW$3*Population!$BO191)</f>
        <v>0</v>
      </c>
      <c r="AX191" s="4">
        <f>step*((-'By group'!AX$4-'By group'!AX$5-'By group'!AX$22)*Population!AX191+'By group'!AX$3*Population!$BO191)</f>
        <v>0</v>
      </c>
      <c r="AY191" s="4">
        <f>step*((-'By group'!AY$4-'By group'!AY$5-'By group'!AY$22)*Population!AY191+'By group'!AY$3*Population!$BO191)</f>
        <v>-421.94702304472526</v>
      </c>
      <c r="AZ191" s="4">
        <f>step*((-'By group'!AZ$4-'By group'!AZ$5-'By group'!AZ$22)*Population!AZ191+'By group'!AZ$3*Population!$BO191)</f>
        <v>-239.35565240177274</v>
      </c>
      <c r="BA191" s="4">
        <f>step*((-'By group'!BA$4-'By group'!BA$5-'By group'!BA$22)*Population!BA191+'By group'!BA$3*Population!$BO191)</f>
        <v>-226.76623192861516</v>
      </c>
      <c r="BB191" s="8">
        <f>step*((-'By group'!BB$4-'By group'!BB$5-'By group'!BB$22)*Population!BB191+'By group'!BB$3*Population!$BO191)</f>
        <v>7169.0562756079071</v>
      </c>
      <c r="BC191" s="4">
        <f>step*((-'By group'!BC$4-'By group'!BC$5-'By group'!BC$22)*Population!BC191+'By group'!BC$3*Population!$BO191)</f>
        <v>-544.40049554722509</v>
      </c>
      <c r="BD191" s="4">
        <f>step*((-'By group'!BD$4-'By group'!BD$5-'By group'!BD$22)*Population!BD191+'By group'!BD$3*Population!$BO191)</f>
        <v>-2761.3101120220654</v>
      </c>
      <c r="BE191" s="4">
        <f>step*((-'By group'!BE$4-'By group'!BE$5-'By group'!BE$22)*Population!BE191+'By group'!BE$3*Population!$BO191)</f>
        <v>-3842.2466027623232</v>
      </c>
      <c r="BF191" s="4">
        <f>step*((-'By group'!BF$4-'By group'!BF$5-'By group'!BF$22)*Population!BF191+'By group'!BF$3*Population!$BO191)</f>
        <v>-1425.7108732414165</v>
      </c>
      <c r="BG191" s="4">
        <f>step*((-'By group'!BG$4-'By group'!BG$5-'By group'!BG$22)*Population!BG191+'By group'!BG$3*Population!$BO191)</f>
        <v>-325.40193815913074</v>
      </c>
      <c r="BH191" s="4">
        <f>step*((-'By group'!BH$4-'By group'!BH$5-'By group'!BH$22)*Population!BH191+'By group'!BH$3*Population!$BO191)</f>
        <v>-279.81679828540513</v>
      </c>
      <c r="BI191" s="4">
        <f>step*((-'By group'!BI$4-'By group'!BI$5-'By group'!BI$22)*Population!BI191+'By group'!BI$3*Population!$BO191)</f>
        <v>0</v>
      </c>
      <c r="BJ191" s="4">
        <f>step*((-'By group'!BJ$4-'By group'!BJ$5-'By group'!BJ$22)*Population!BJ191+'By group'!BJ$3*Population!$BO191)</f>
        <v>0</v>
      </c>
      <c r="BK191" s="4">
        <f>step*((-'By group'!BK$4-'By group'!BK$5-'By group'!BK$22)*Population!BK191+'By group'!BK$3*Population!$BO191)</f>
        <v>0</v>
      </c>
      <c r="BL191" s="4">
        <f>step*((-'By group'!BL$4-'By group'!BL$5-'By group'!BL$22)*Population!BL191+'By group'!BL$3*Population!$BO191)</f>
        <v>-184.00092703249243</v>
      </c>
      <c r="BM191" s="4">
        <f>step*((-'By group'!BM$4-'By group'!BM$5-'By group'!BM$22)*Population!BM191+'By group'!BM$3*Population!$BO191)</f>
        <v>-93.700209843168778</v>
      </c>
      <c r="BN191" s="4">
        <f>step*((-'By group'!BN$4-'By group'!BN$5-'By group'!BN$22)*Population!BN191+'By group'!BN$3*Population!$BO191)</f>
        <v>-78.42602687646135</v>
      </c>
      <c r="BO191" s="71">
        <f>-step*SUM(SCR!B191:N191)*Population!B191</f>
        <v>-178237.1884751801</v>
      </c>
      <c r="BP191" s="4">
        <f>step*-SUM('By group'!C$11:C$21)*Population!C191</f>
        <v>-170916.61798988501</v>
      </c>
      <c r="BQ191" s="4">
        <f>step*-SUM('By group'!D$11:D$21)*Population!D191</f>
        <v>-124635.63649000422</v>
      </c>
      <c r="BR191" s="4">
        <f>step*-SUM('By group'!E$11:E$21)*Population!E191</f>
        <v>-51325.318876798134</v>
      </c>
      <c r="BS191" s="4">
        <f>step*-SUM('By group'!F$11:F$21)*Population!F191</f>
        <v>-15349.340173531993</v>
      </c>
      <c r="BT191" s="4">
        <f>step*-SUM('By group'!G$11:G$21)*Population!G191</f>
        <v>-7365.8136034292665</v>
      </c>
      <c r="BU191" s="4">
        <f>step*-SUM('By group'!H$11:H$21)*Population!H191</f>
        <v>0</v>
      </c>
      <c r="BV191" s="4">
        <f>step*-SUM('By group'!I$11:I$21)*Population!I191</f>
        <v>0</v>
      </c>
      <c r="BW191" s="4">
        <f>step*-SUM('By group'!J$11:J$21)*Population!J191</f>
        <v>0</v>
      </c>
      <c r="BX191" s="4">
        <f>step*-SUM('By group'!K$11:K$21)*Population!K191</f>
        <v>0</v>
      </c>
      <c r="BY191" s="4">
        <f>step*-SUM('By group'!L$11:L$21)*Population!L191</f>
        <v>-2595.5880376314194</v>
      </c>
      <c r="BZ191" s="4">
        <f>step*-SUM('By group'!M$11:M$21)*Population!M191</f>
        <v>-1288.8494660523677</v>
      </c>
      <c r="CA191" s="4">
        <f>step*-SUM('By group'!N$11:N$21)*Population!N191</f>
        <v>0</v>
      </c>
      <c r="CB191" s="13">
        <f>-step*SUM(SCR!O191:AA191)*Population!O191</f>
        <v>-88170.921947115756</v>
      </c>
      <c r="CC191" s="4">
        <f>step*-SUM('By group'!P$11:P$21)*Population!P191</f>
        <v>-84539.135790511529</v>
      </c>
      <c r="CD191" s="4">
        <f>step*-SUM('By group'!Q$11:Q$21)*Population!Q191</f>
        <v>-61624.581362387056</v>
      </c>
      <c r="CE191" s="4">
        <f>step*-SUM('By group'!R$11:R$21)*Population!R191</f>
        <v>-25363.959234338072</v>
      </c>
      <c r="CF191" s="4">
        <f>step*-SUM('By group'!S$11:S$21)*Population!S191</f>
        <v>-7582.3270760569867</v>
      </c>
      <c r="CG191" s="4">
        <f>step*-SUM('By group'!T$11:T$21)*Population!T191</f>
        <v>-3637.5454610414276</v>
      </c>
      <c r="CH191" s="4">
        <f>step*-SUM('By group'!U$11:U$21)*Population!U191</f>
        <v>0</v>
      </c>
      <c r="CI191" s="4">
        <f>step*-SUM('By group'!V$11:V$21)*Population!V191</f>
        <v>0</v>
      </c>
      <c r="CJ191" s="4">
        <f>step*-SUM('By group'!W$11:W$21)*Population!W191</f>
        <v>0</v>
      </c>
      <c r="CK191" s="4">
        <f>step*-SUM('By group'!X$11:X$21)*Population!X191</f>
        <v>0</v>
      </c>
      <c r="CL191" s="4">
        <f>step*-SUM('By group'!Y$11:Y$21)*Population!Y191</f>
        <v>-1281.100953653551</v>
      </c>
      <c r="CM191" s="4">
        <f>step*-SUM('By group'!Z$11:Z$21)*Population!Z191</f>
        <v>-635.76533389813619</v>
      </c>
      <c r="CN191" s="4">
        <f>step*-SUM('By group'!AA$11:AA$21)*Population!AA191</f>
        <v>0</v>
      </c>
      <c r="CO191" s="13">
        <f>-step*SUM(SCR!AB191:AN191)*Population!AB191</f>
        <v>-6243.2454901085111</v>
      </c>
      <c r="CP191" s="4">
        <f>step*-SUM('By group'!AC$11:AC$21)*Population!AC191</f>
        <v>-5997.0338850428689</v>
      </c>
      <c r="CQ191" s="4">
        <f>step*-SUM('By group'!AD$11:AD$21)*Population!AD191</f>
        <v>-4395.627159365069</v>
      </c>
      <c r="CR191" s="4">
        <f>step*-SUM('By group'!AE$11:AE$21)*Population!AE191</f>
        <v>-1823.058200934769</v>
      </c>
      <c r="CS191" s="4">
        <f>step*-SUM('By group'!AF$11:AF$21)*Population!AF191</f>
        <v>-548.143864931537</v>
      </c>
      <c r="CT191" s="4">
        <f>step*-SUM('By group'!AG$11:AG$21)*Population!AG191</f>
        <v>-264.06207785242975</v>
      </c>
      <c r="CU191" s="4">
        <f>step*-SUM('By group'!AH$11:AH$21)*Population!AH191</f>
        <v>0</v>
      </c>
      <c r="CV191" s="4">
        <f>step*-SUM('By group'!AI$11:AI$21)*Population!AI191</f>
        <v>0</v>
      </c>
      <c r="CW191" s="4">
        <f>step*-SUM('By group'!AJ$11:AJ$21)*Population!AJ191</f>
        <v>0</v>
      </c>
      <c r="CX191" s="4">
        <f>step*-SUM('By group'!AK$11:AK$21)*Population!AK191</f>
        <v>0</v>
      </c>
      <c r="CY191" s="4">
        <f>step*-SUM('By group'!AL$11:AL$21)*Population!AL191</f>
        <v>-93.737680419621782</v>
      </c>
      <c r="CZ191" s="4">
        <f>step*-SUM('By group'!AM$11:AM$21)*Population!AM191</f>
        <v>-46.902860490392641</v>
      </c>
      <c r="DA191" s="4">
        <f>step*-SUM('By group'!AN$11:AN$21)*Population!AN191</f>
        <v>0</v>
      </c>
      <c r="DB191" s="13">
        <f>-step*SUM(SCR!AO191:BA191)*Population!AO191</f>
        <v>-20702.93950050055</v>
      </c>
      <c r="DC191" s="4">
        <f>step*-SUM('By group'!AP$11:AP$21)*Population!AP191</f>
        <v>-19852.952489516225</v>
      </c>
      <c r="DD191" s="4">
        <f>step*-SUM('By group'!AQ$11:AQ$21)*Population!AQ191</f>
        <v>-14477.581033429435</v>
      </c>
      <c r="DE191" s="4">
        <f>step*-SUM('By group'!AR$11:AR$21)*Population!AR191</f>
        <v>-5961.8632897920434</v>
      </c>
      <c r="DF191" s="4">
        <f>step*-SUM('By group'!AS$11:AS$21)*Population!AS191</f>
        <v>-1782.8696954558059</v>
      </c>
      <c r="DG191" s="4">
        <f>step*-SUM('By group'!AT$11:AT$21)*Population!AT191</f>
        <v>-855.49979396339609</v>
      </c>
      <c r="DH191" s="4">
        <f>step*-SUM('By group'!AU$11:AU$21)*Population!AU191</f>
        <v>0</v>
      </c>
      <c r="DI191" s="4">
        <f>step*-SUM('By group'!AV$11:AV$21)*Population!AV191</f>
        <v>0</v>
      </c>
      <c r="DJ191" s="4">
        <f>step*-SUM('By group'!AW$11:AW$21)*Population!AW191</f>
        <v>0</v>
      </c>
      <c r="DK191" s="4">
        <f>step*-SUM('By group'!AX$11:AX$21)*Population!AX191</f>
        <v>0</v>
      </c>
      <c r="DL191" s="4">
        <f>step*-SUM('By group'!AY$11:AY$21)*Population!AY191</f>
        <v>-301.39073074623229</v>
      </c>
      <c r="DM191" s="4">
        <f>step*-SUM('By group'!AZ$11:AZ$21)*Population!AZ191</f>
        <v>-149.59728275110797</v>
      </c>
      <c r="DN191" s="4">
        <f>step*-SUM('By group'!BA$11:BA$21)*Population!BA191</f>
        <v>0</v>
      </c>
      <c r="DO191" s="13">
        <f>-step*SUM(SCR!BB191:BN191)*Population!BB191</f>
        <v>-9631.5615334027789</v>
      </c>
      <c r="DP191" s="4">
        <f>step*-SUM('By group'!BC$11:BC$21)*Population!BC191</f>
        <v>-9073.3415924537512</v>
      </c>
      <c r="DQ191" s="4">
        <f>step*-SUM('By group'!BD$11:BD$21)*Population!BD191</f>
        <v>-6275.7048000501482</v>
      </c>
      <c r="DR191" s="4">
        <f>step*-SUM('By group'!BE$11:BE$21)*Population!BE191</f>
        <v>-2401.404126726452</v>
      </c>
      <c r="DS191" s="4">
        <f>step*-SUM('By group'!BF$11:BF$21)*Population!BF191</f>
        <v>-678.90993963876986</v>
      </c>
      <c r="DT191" s="4">
        <f>step*-SUM('By group'!BG$11:BG$21)*Population!BG191</f>
        <v>-312.88647899916418</v>
      </c>
      <c r="DU191" s="4">
        <f>step*-SUM('By group'!BH$11:BH$21)*Population!BH191</f>
        <v>0</v>
      </c>
      <c r="DV191" s="4">
        <f>step*-SUM('By group'!BI$11:BI$21)*Population!BI191</f>
        <v>0</v>
      </c>
      <c r="DW191" s="4">
        <f>step*-SUM('By group'!BJ$11:BJ$21)*Population!BJ191</f>
        <v>0</v>
      </c>
      <c r="DX191" s="4">
        <f>step*-SUM('By group'!BK$11:BK$21)*Population!BK191</f>
        <v>0</v>
      </c>
      <c r="DY191" s="4">
        <f>step*-SUM('By group'!BL$11:BL$21)*Population!BL191</f>
        <v>-102.22273724027359</v>
      </c>
      <c r="DZ191" s="4">
        <f>step*-SUM('By group'!BM$11:BM$21)*Population!BM191</f>
        <v>-46.850104921584389</v>
      </c>
      <c r="EA191" s="4">
        <f>step*-SUM('By group'!BN$11:BN$21)*Population!BN191</f>
        <v>0</v>
      </c>
      <c r="EB191" s="52">
        <v>0</v>
      </c>
      <c r="EC191" s="4">
        <f t="shared" si="196"/>
        <v>178237.1884751801</v>
      </c>
      <c r="ED191" s="4">
        <f t="shared" si="196"/>
        <v>170916.61798988501</v>
      </c>
      <c r="EE191" s="4">
        <f t="shared" si="197"/>
        <v>124635.63649000422</v>
      </c>
      <c r="EF191" s="4">
        <f t="shared" si="198"/>
        <v>51325.318876798134</v>
      </c>
      <c r="EG191" s="4">
        <f t="shared" si="199"/>
        <v>15349.340173531993</v>
      </c>
      <c r="EH191" s="4">
        <f t="shared" si="199"/>
        <v>7365.8136034292665</v>
      </c>
      <c r="EI191" s="4">
        <v>0</v>
      </c>
      <c r="EJ191" s="4">
        <f t="shared" si="200"/>
        <v>0</v>
      </c>
      <c r="EK191" s="4">
        <f t="shared" si="201"/>
        <v>0</v>
      </c>
      <c r="EL191" s="4">
        <f t="shared" si="202"/>
        <v>0</v>
      </c>
      <c r="EM191" s="4">
        <f t="shared" si="203"/>
        <v>2595.5880376314194</v>
      </c>
      <c r="EN191" s="4">
        <f t="shared" si="204"/>
        <v>1288.8494660523677</v>
      </c>
      <c r="EO191" s="52">
        <v>0</v>
      </c>
      <c r="EP191" s="4">
        <f t="shared" si="205"/>
        <v>88170.921947115756</v>
      </c>
      <c r="EQ191" s="4">
        <f t="shared" si="206"/>
        <v>84539.135790511529</v>
      </c>
      <c r="ER191" s="4">
        <f t="shared" si="207"/>
        <v>61624.581362387056</v>
      </c>
      <c r="ES191" s="4">
        <f t="shared" si="208"/>
        <v>25363.959234338072</v>
      </c>
      <c r="ET191" s="4">
        <f t="shared" si="209"/>
        <v>7582.3270760569867</v>
      </c>
      <c r="EU191" s="4">
        <f t="shared" si="210"/>
        <v>3637.5454610414276</v>
      </c>
      <c r="EV191" s="4">
        <v>0</v>
      </c>
      <c r="EW191" s="4">
        <f t="shared" si="211"/>
        <v>0</v>
      </c>
      <c r="EX191" s="4">
        <f t="shared" si="212"/>
        <v>0</v>
      </c>
      <c r="EY191" s="4">
        <f t="shared" si="213"/>
        <v>0</v>
      </c>
      <c r="EZ191" s="4">
        <f t="shared" si="214"/>
        <v>1281.100953653551</v>
      </c>
      <c r="FA191" s="4">
        <f t="shared" si="215"/>
        <v>635.76533389813619</v>
      </c>
      <c r="FB191" s="52">
        <v>0</v>
      </c>
      <c r="FC191" s="4">
        <f t="shared" si="216"/>
        <v>6243.2454901085111</v>
      </c>
      <c r="FD191" s="4">
        <f t="shared" si="217"/>
        <v>5997.0338850428689</v>
      </c>
      <c r="FE191" s="4">
        <f t="shared" si="218"/>
        <v>4395.627159365069</v>
      </c>
      <c r="FF191" s="4">
        <f t="shared" si="219"/>
        <v>1823.058200934769</v>
      </c>
      <c r="FG191" s="4">
        <f t="shared" si="220"/>
        <v>548.143864931537</v>
      </c>
      <c r="FH191" s="4">
        <f t="shared" si="221"/>
        <v>264.06207785242975</v>
      </c>
      <c r="FI191" s="4">
        <v>0</v>
      </c>
      <c r="FJ191" s="4">
        <f t="shared" si="222"/>
        <v>0</v>
      </c>
      <c r="FK191" s="4">
        <f t="shared" si="223"/>
        <v>0</v>
      </c>
      <c r="FL191" s="4">
        <f t="shared" si="224"/>
        <v>0</v>
      </c>
      <c r="FM191" s="4">
        <f t="shared" si="225"/>
        <v>93.737680419621782</v>
      </c>
      <c r="FN191" s="9">
        <f t="shared" si="226"/>
        <v>46.902860490392641</v>
      </c>
      <c r="FO191" s="4">
        <v>0</v>
      </c>
      <c r="FP191" s="4">
        <f t="shared" si="227"/>
        <v>20702.93950050055</v>
      </c>
      <c r="FQ191" s="4">
        <f t="shared" si="228"/>
        <v>19852.952489516225</v>
      </c>
      <c r="FR191" s="4">
        <f t="shared" si="229"/>
        <v>14477.581033429435</v>
      </c>
      <c r="FS191" s="4">
        <f t="shared" si="230"/>
        <v>5961.8632897920434</v>
      </c>
      <c r="FT191" s="4">
        <f t="shared" si="231"/>
        <v>1782.8696954558059</v>
      </c>
      <c r="FU191" s="4">
        <f t="shared" si="232"/>
        <v>855.49979396339609</v>
      </c>
      <c r="FV191" s="4">
        <v>0</v>
      </c>
      <c r="FW191" s="4">
        <f t="shared" si="233"/>
        <v>0</v>
      </c>
      <c r="FX191" s="4">
        <f t="shared" si="234"/>
        <v>0</v>
      </c>
      <c r="FY191" s="4">
        <f t="shared" si="235"/>
        <v>0</v>
      </c>
      <c r="FZ191" s="4">
        <f t="shared" si="236"/>
        <v>301.39073074623229</v>
      </c>
      <c r="GA191" s="4">
        <f t="shared" si="237"/>
        <v>149.59728275110797</v>
      </c>
      <c r="GB191" s="4">
        <v>0</v>
      </c>
      <c r="GC191" s="4">
        <f t="shared" si="238"/>
        <v>9631.5615334027789</v>
      </c>
      <c r="GD191" s="4">
        <f t="shared" si="179"/>
        <v>9073.3415924537512</v>
      </c>
      <c r="GE191" s="4">
        <f t="shared" si="180"/>
        <v>6275.7048000501482</v>
      </c>
      <c r="GF191" s="4">
        <f t="shared" si="181"/>
        <v>2401.404126726452</v>
      </c>
      <c r="GG191" s="4">
        <f t="shared" si="182"/>
        <v>678.90993963876986</v>
      </c>
      <c r="GH191" s="4">
        <f t="shared" si="183"/>
        <v>312.88647899916418</v>
      </c>
      <c r="GI191" s="4">
        <v>0</v>
      </c>
      <c r="GJ191" s="4">
        <f t="shared" si="239"/>
        <v>0</v>
      </c>
      <c r="GK191" s="4">
        <f t="shared" si="240"/>
        <v>0</v>
      </c>
      <c r="GL191" s="4">
        <f t="shared" si="184"/>
        <v>0</v>
      </c>
      <c r="GM191" s="4">
        <f t="shared" si="185"/>
        <v>102.22273724027359</v>
      </c>
      <c r="GN191" s="4">
        <f t="shared" si="186"/>
        <v>46.850104921584389</v>
      </c>
      <c r="GO191" s="52">
        <v>0</v>
      </c>
      <c r="GP191" s="4">
        <f>step*(-'By group'!C$32*Population!C191+'By group'!I$33*Population!I191)</f>
        <v>0</v>
      </c>
      <c r="GQ191" s="4">
        <f>step*(-'By group'!D$32*Population!D191+'By group'!J$33*Population!J191)</f>
        <v>0</v>
      </c>
      <c r="GR191" s="4">
        <f>step*(-'By group'!E$32*Population!E191+'By group'!K$33*Population!K191)</f>
        <v>0</v>
      </c>
      <c r="GS191" s="4">
        <f>step*(-'By group'!F$32*Population!F191+'By group'!L$33*Population!L191)</f>
        <v>-6376.8760679502866</v>
      </c>
      <c r="GT191" s="4">
        <f>step*(-'By group'!G$32*Population!G191+'By group'!M$33*Population!M191)</f>
        <v>-828.73798765966956</v>
      </c>
      <c r="GU191" s="4">
        <f>step*(-'By group'!H$32*Population!H191+'By group'!N$33*Population!N191)</f>
        <v>-725.1174016195381</v>
      </c>
      <c r="GV191" s="46">
        <f t="shared" si="241"/>
        <v>0</v>
      </c>
      <c r="GW191" s="14">
        <f t="shared" si="242"/>
        <v>0</v>
      </c>
      <c r="GX191" s="4">
        <f t="shared" si="243"/>
        <v>0</v>
      </c>
      <c r="GY191" s="4">
        <f t="shared" si="244"/>
        <v>6376.8760679502866</v>
      </c>
      <c r="GZ191" s="4">
        <f t="shared" si="245"/>
        <v>828.73798765966956</v>
      </c>
      <c r="HA191" s="4">
        <f t="shared" si="246"/>
        <v>725.1174016195381</v>
      </c>
      <c r="HB191" s="8">
        <v>0</v>
      </c>
      <c r="HC191" s="4">
        <f>step*(-'By group'!P$32*Population!P191+'By group'!V$33*Population!V191)</f>
        <v>0</v>
      </c>
      <c r="HD191" s="4">
        <f>step*(-'By group'!Q$32*Population!Q191+'By group'!W$33*Population!W191)</f>
        <v>0</v>
      </c>
      <c r="HE191" s="4">
        <f>step*(-'By group'!R$32*Population!R191+'By group'!X$33*Population!X191)</f>
        <v>0</v>
      </c>
      <c r="HF191" s="4">
        <f>step*(-'By group'!S$32*Population!S191+'By group'!Y$33*Population!Y191)</f>
        <v>-3150.6130612017178</v>
      </c>
      <c r="HG191" s="4">
        <f>step*(-'By group'!T$32*Population!T191+'By group'!Z$33*Population!Z191)</f>
        <v>-409.62642525921746</v>
      </c>
      <c r="HH191" s="4">
        <f>step*(-'By group'!U$32*Population!U191+'By group'!AA$33*Population!AA191)</f>
        <v>-358.24484195940431</v>
      </c>
      <c r="HI191" s="14">
        <f t="shared" si="247"/>
        <v>0</v>
      </c>
      <c r="HJ191" s="46">
        <f t="shared" si="248"/>
        <v>0</v>
      </c>
      <c r="HK191" s="4">
        <f t="shared" si="249"/>
        <v>0</v>
      </c>
      <c r="HL191" s="4">
        <f t="shared" si="250"/>
        <v>3150.6130612017178</v>
      </c>
      <c r="HM191" s="4">
        <f t="shared" si="251"/>
        <v>409.62642525921746</v>
      </c>
      <c r="HN191" s="9">
        <f t="shared" si="252"/>
        <v>358.24484195940431</v>
      </c>
      <c r="HO191" s="4">
        <v>0</v>
      </c>
      <c r="HP191" s="4">
        <f>step*(-'By group'!AC$32*Population!AC191+'By group'!AI$33*Population!AI191)</f>
        <v>0</v>
      </c>
      <c r="HQ191" s="4">
        <f>step*(-'By group'!AD$32*Population!AD191+'By group'!AJ$33*Population!AJ191)</f>
        <v>0</v>
      </c>
      <c r="HR191" s="4">
        <f>step*(-'By group'!AE$32*Population!AE191+'By group'!AK$33*Population!AK191)</f>
        <v>0</v>
      </c>
      <c r="HS191" s="4">
        <f>step*(-'By group'!AF$32*Population!AF191+'By group'!AL$33*Population!AL191)</f>
        <v>-227.20309225595761</v>
      </c>
      <c r="HT191" s="4">
        <f>step*(-'By group'!AG$32*Population!AG191+'By group'!AM$33*Population!AM191)</f>
        <v>-29.360985325289633</v>
      </c>
      <c r="HU191" s="4">
        <f>step*(-'By group'!AH$32*Population!AH191+'By group'!AN$33*Population!AN191)</f>
        <v>-25.851532267019742</v>
      </c>
      <c r="HV191" s="14">
        <f t="shared" si="253"/>
        <v>0</v>
      </c>
      <c r="HW191" s="46">
        <f t="shared" si="254"/>
        <v>0</v>
      </c>
      <c r="HX191" s="4">
        <f t="shared" si="255"/>
        <v>0</v>
      </c>
      <c r="HY191" s="4">
        <f t="shared" si="256"/>
        <v>227.20309225595761</v>
      </c>
      <c r="HZ191" s="4">
        <f t="shared" si="257"/>
        <v>29.360985325289633</v>
      </c>
      <c r="IA191" s="4">
        <f t="shared" si="258"/>
        <v>25.851532267019742</v>
      </c>
      <c r="IB191" s="8">
        <v>0</v>
      </c>
      <c r="IC191" s="4">
        <f>step*(-'By group'!AP$32*Population!AP191+'By group'!AV$33*Population!AV191)</f>
        <v>0</v>
      </c>
      <c r="ID191" s="4">
        <f>step*(-'By group'!AQ$32*Population!AQ191+'By group'!AW$33*Population!AW191)</f>
        <v>0</v>
      </c>
      <c r="IE191" s="4">
        <f>step*(-'By group'!AR$32*Population!AR191+'By group'!AX$33*Population!AX191)</f>
        <v>0</v>
      </c>
      <c r="IF191" s="4">
        <f>step*(-'By group'!AS$32*Population!AS191+'By group'!AY$33*Population!AY191)</f>
        <v>-740.73948235478679</v>
      </c>
      <c r="IG191" s="4">
        <f>step*(-'By group'!AT$32*Population!AT191+'By group'!AZ$33*Population!AZ191)</f>
        <v>-96.301317417125233</v>
      </c>
      <c r="IH191" s="4">
        <f>step*(-'By group'!AU$32*Population!AU191+'By group'!BA$33*Population!BA191)</f>
        <v>-84.272079841296318</v>
      </c>
      <c r="II191" s="14">
        <f t="shared" si="187"/>
        <v>0</v>
      </c>
      <c r="IJ191" s="4">
        <f t="shared" si="188"/>
        <v>0</v>
      </c>
      <c r="IK191" s="4">
        <f t="shared" si="259"/>
        <v>0</v>
      </c>
      <c r="IL191" s="4">
        <f t="shared" si="260"/>
        <v>740.73948235478679</v>
      </c>
      <c r="IM191" s="4">
        <f t="shared" si="261"/>
        <v>96.301317417125233</v>
      </c>
      <c r="IN191" s="4">
        <f t="shared" si="262"/>
        <v>84.272079841296318</v>
      </c>
      <c r="IO191" s="8">
        <v>0</v>
      </c>
      <c r="IP191" s="4">
        <f>step*(-'By group'!BC$32*Population!BC191+'By group'!BI$33*Population!BI191)</f>
        <v>0</v>
      </c>
      <c r="IQ191" s="4">
        <f>step*(-'By group'!BD$32*Population!BD191+'By group'!BJ$33*Population!BJ191)</f>
        <v>0</v>
      </c>
      <c r="IR191" s="4">
        <f>step*(-'By group'!BE$32*Population!BE191+'By group'!BK$33*Population!BK191)</f>
        <v>0</v>
      </c>
      <c r="IS191" s="4">
        <f>step*(-'By group'!BF$32*Population!BF191+'By group'!BL$33*Population!BL191)</f>
        <v>-288.34360119924816</v>
      </c>
      <c r="IT191" s="4">
        <f>step*(-'By group'!BG$32*Population!BG191+'By group'!BM$33*Population!BM191)</f>
        <v>-39.152243339040645</v>
      </c>
      <c r="IU191" s="4">
        <f>step*(-'By group'!BH$32*Population!BH191+'By group'!BN$33*Population!BN191)</f>
        <v>-32.041530088368944</v>
      </c>
      <c r="IV191" s="14">
        <f t="shared" si="189"/>
        <v>0</v>
      </c>
      <c r="IW191" s="4">
        <f t="shared" si="190"/>
        <v>0</v>
      </c>
      <c r="IX191" s="4">
        <f t="shared" si="191"/>
        <v>0</v>
      </c>
      <c r="IY191" s="4">
        <f t="shared" si="192"/>
        <v>288.34360119924816</v>
      </c>
      <c r="IZ191" s="4">
        <f t="shared" si="193"/>
        <v>39.152243339040645</v>
      </c>
      <c r="JA191" s="4">
        <f t="shared" si="194"/>
        <v>32.041530088368944</v>
      </c>
      <c r="JB191" s="75">
        <f>step*(+prop_idu_male*'By group'!BB$9*Population!BB191-'By group'!B$8*Population!B191)</f>
        <v>-1247.0977330868304</v>
      </c>
      <c r="JC191" s="46">
        <f>step*(+prop_idu_male*'By group'!BC$9*Population!BC191-'By group'!C$8*Population!C191)</f>
        <v>-7.4570299083998002</v>
      </c>
      <c r="JD191" s="46">
        <f>step*(+prop_idu_male*'By group'!BD$9*Population!BD191-'By group'!D$8*Population!D191)</f>
        <v>-21.914788993976778</v>
      </c>
      <c r="JE191" s="46">
        <f>step*(+prop_idu_male*'By group'!BE$9*Population!BE191-'By group'!E$8*Population!E191)</f>
        <v>-22.780974486327327</v>
      </c>
      <c r="JF191" s="46">
        <f>step*(+prop_idu_male*'By group'!BF$9*Population!BF191-'By group'!F$8*Population!F191)</f>
        <v>-6.8599781591994731</v>
      </c>
      <c r="JG191" s="46">
        <f>step*(+prop_idu_male*'By group'!BG$9*Population!BG191-'By group'!G$8*Population!G191)</f>
        <v>-1.3229772107662545</v>
      </c>
      <c r="JH191" s="46">
        <f>step*(+prop_idu_male*'By group'!BH$9*Population!BH191-'By group'!H$8*Population!H191)</f>
        <v>-1.12185612812873</v>
      </c>
      <c r="JI191" s="46">
        <f>step*(+prop_idu_male*'By group'!BI$9*Population!BI191-'By group'!I$8*Population!I191)</f>
        <v>0</v>
      </c>
      <c r="JJ191" s="46">
        <f>step*(+prop_idu_male*'By group'!BJ$9*Population!BJ191-'By group'!J$8*Population!J191)</f>
        <v>0</v>
      </c>
      <c r="JK191" s="46">
        <f>step*(+prop_idu_male*'By group'!BK$9*Population!BK191-'By group'!K$8*Population!K191)</f>
        <v>0</v>
      </c>
      <c r="JL191" s="46">
        <f>step*(+prop_idu_male*'By group'!BL$9*Population!BL191-'By group'!L$8*Population!L191)</f>
        <v>-2.3502534682547624</v>
      </c>
      <c r="JM191" s="46">
        <f>step*(+prop_idu_male*'By group'!BM$9*Population!BM191-'By group'!M$8*Population!M191)</f>
        <v>-1.1764092142405651</v>
      </c>
      <c r="JN191" s="46">
        <f>step*(+prop_idu_male*'By group'!BN$9*Population!BN191-'By group'!N$8*Population!N191)</f>
        <v>-0.94727679744255511</v>
      </c>
      <c r="JO191" s="45">
        <f>step*(+(1-prop_idu_male)*'By group'!BB$9*Population!BB191-'By group'!O$8*Population!O191-'By group'!O$6*Population!O191+'By group'!AB$7*Population!AB191)</f>
        <v>-9336.1661341430372</v>
      </c>
      <c r="JP191" s="46">
        <f>step*(+(1-prop_idu_male)*'By group'!BC$9*Population!BC191-'By group'!P$8*Population!P191-'By group'!P$6*Population!P191+'By group'!AC$7*Population!AC191)</f>
        <v>-14.323912566298251</v>
      </c>
      <c r="JQ191" s="46">
        <f>step*(+(1-prop_idu_male)*'By group'!BD$9*Population!BD191-'By group'!Q$8*Population!Q191-'By group'!Q$6*Population!Q191+'By group'!AD$7*Population!AD191)</f>
        <v>-41.565057737685159</v>
      </c>
      <c r="JR191" s="46">
        <f>step*(+(1-prop_idu_male)*'By group'!BE$9*Population!BE191-'By group'!R$8*Population!R191-'By group'!R$6*Population!R191+'By group'!AE$7*Population!AE191)</f>
        <v>-42.476981058796078</v>
      </c>
      <c r="JS191" s="46">
        <f>step*(+(1-prop_idu_male)*'By group'!BF$9*Population!BF191-'By group'!S$8*Population!S191-'By group'!S$6*Population!S191+'By group'!AF$7*Population!AF191)</f>
        <v>-12.630875161019398</v>
      </c>
      <c r="JT191" s="46">
        <f>step*(+(1-prop_idu_male)*'By group'!BG$9*Population!BG191-'By group'!T$8*Population!T191-'By group'!T$6*Population!T191+'By group'!AG$7*Population!AG191)</f>
        <v>-2.414396489453801</v>
      </c>
      <c r="JU191" s="46">
        <f>step*(+(1-prop_idu_male)*'By group'!BH$9*Population!BH191-'By group'!U$8*Population!U191-'By group'!U$6*Population!U191+'By group'!AH$7*Population!AH191)</f>
        <v>-2.016537806648107</v>
      </c>
      <c r="JV191" s="46">
        <f>step*(+(1-prop_idu_male)*'By group'!BI$9*Population!BI191-'By group'!V$8*Population!V191-'By group'!V$6*Population!V191+'By group'!AI$7*Population!AI191)</f>
        <v>0</v>
      </c>
      <c r="JW191" s="46">
        <f>step*(+(1-prop_idu_male)*'By group'!BJ$9*Population!BJ191-'By group'!W$8*Population!W191-'By group'!W$6*Population!W191+'By group'!AJ$7*Population!AJ191)</f>
        <v>0</v>
      </c>
      <c r="JX191" s="46">
        <f>step*(+(1-prop_idu_male)*'By group'!BK$9*Population!BK191-'By group'!X$8*Population!X191-'By group'!X$6*Population!X191+'By group'!AK$7*Population!AK191)</f>
        <v>0</v>
      </c>
      <c r="JY191" s="46">
        <f>step*(+(1-prop_idu_male)*'By group'!BL$9*Population!BL191-'By group'!Y$8*Population!Y191-'By group'!Y$6*Population!Y191+'By group'!AL$7*Population!AL191)</f>
        <v>-4.2194890122496025</v>
      </c>
      <c r="JZ191" s="46">
        <f>step*(+(1-prop_idu_male)*'By group'!BM$9*Population!BM191-'By group'!Z$8*Population!Z191-'By group'!Z$6*Population!Z191+'By group'!AM$7*Population!AM191)</f>
        <v>-2.0771042498143699</v>
      </c>
      <c r="KA191" s="76">
        <f>step*(+(1-prop_idu_male)*'By group'!BN$9*Population!BN191-'By group'!AA$8*Population!AA191-'By group'!AA$6*Population!AA191+'By group'!AN$7*Population!AN191)</f>
        <v>-1.6412508886725705</v>
      </c>
      <c r="KB191" s="46">
        <f>step*(+'By group'!O$6*Population!O191-'By group'!AB$7*Population!AB191)</f>
        <v>7989.0696145677985</v>
      </c>
      <c r="KC191" s="46">
        <f>step*(+'By group'!P$6*Population!P191-'By group'!AC$7*Population!AC191)</f>
        <v>10.369156024546285</v>
      </c>
      <c r="KD191" s="46">
        <f>step*(+'By group'!Q$6*Population!Q191-'By group'!AD$7*Population!AD191)</f>
        <v>29.993226041213767</v>
      </c>
      <c r="KE191" s="46">
        <f>step*(+'By group'!R$6*Population!R191-'By group'!AE$7*Population!AE191)</f>
        <v>30.515422679644978</v>
      </c>
      <c r="KF191" s="46">
        <f>step*(+'By group'!S$6*Population!S191-'By group'!AF$7*Population!AF191)</f>
        <v>9.0433846048825348</v>
      </c>
      <c r="KG191" s="46">
        <f>step*(+'By group'!T$6*Population!T191-'By group'!AG$7*Population!AG191)</f>
        <v>1.7244337747254148</v>
      </c>
      <c r="KH191" s="46">
        <f>step*(+'By group'!U$6*Population!U191-'By group'!AH$7*Population!AH191)</f>
        <v>1.4341022961145997</v>
      </c>
      <c r="KI191" s="46">
        <f>step*(+'By group'!V$6*Population!V191-'By group'!AI$7*Population!AI191)</f>
        <v>0</v>
      </c>
      <c r="KJ191" s="46">
        <f>step*(+'By group'!W$6*Population!W191-'By group'!AJ$7*Population!AJ191)</f>
        <v>0</v>
      </c>
      <c r="KK191" s="46">
        <f>step*(+'By group'!X$6*Population!X191-'By group'!AK$7*Population!AK191)</f>
        <v>0</v>
      </c>
      <c r="KL191" s="46">
        <f>step*(+'By group'!Y$6*Population!Y191-'By group'!AL$7*Population!AL191)</f>
        <v>2.9997217009402153</v>
      </c>
      <c r="KM191" s="46">
        <f>step*(+'By group'!Z$6*Population!Z191-'By group'!AM$7*Population!AM191)</f>
        <v>1.4694489788691842</v>
      </c>
      <c r="KN191" s="46">
        <f>step*(+'By group'!AA$6*Population!AA191-'By group'!AN$7*Population!AN191)</f>
        <v>1.1544197154183218</v>
      </c>
      <c r="KO191" s="45">
        <v>0</v>
      </c>
      <c r="KP191" s="46">
        <v>0</v>
      </c>
      <c r="KQ191" s="46">
        <v>0</v>
      </c>
      <c r="KR191" s="46">
        <v>0</v>
      </c>
      <c r="KS191" s="46">
        <v>0</v>
      </c>
      <c r="KT191" s="46">
        <v>0</v>
      </c>
      <c r="KU191" s="46">
        <v>0</v>
      </c>
      <c r="KV191" s="46">
        <v>0</v>
      </c>
      <c r="KW191" s="46">
        <v>0</v>
      </c>
      <c r="KX191" s="46">
        <v>0</v>
      </c>
      <c r="KY191" s="46">
        <v>0</v>
      </c>
      <c r="KZ191" s="46">
        <v>0</v>
      </c>
      <c r="LA191" s="46">
        <v>0</v>
      </c>
      <c r="LB191" s="188">
        <f>step*(-'By group'!BB$9*Population!BB191+'By group'!B$8*Population!B191+'By group'!O$8*Population!O191)</f>
        <v>2594.1942526620696</v>
      </c>
      <c r="LC191" s="189">
        <f>step*(-'By group'!BC$9*Population!BC191+'By group'!C$8*Population!C191+'By group'!P$8*Population!P191)</f>
        <v>11.411786450151764</v>
      </c>
      <c r="LD191" s="189">
        <f>step*(-'By group'!BD$9*Population!BD191+'By group'!D$8*Population!D191+'By group'!Q$8*Population!Q191)</f>
        <v>33.48662069044817</v>
      </c>
      <c r="LE191" s="189">
        <f>step*(-'By group'!BE$9*Population!BE191+'By group'!E$8*Population!E191+'By group'!R$8*Population!R191)</f>
        <v>34.742532865478424</v>
      </c>
      <c r="LF191" s="189">
        <f>step*(-'By group'!BF$9*Population!BF191+'By group'!F$8*Population!F191+'By group'!S$8*Population!S191)</f>
        <v>10.447468715336337</v>
      </c>
      <c r="LG191" s="189">
        <f>step*(-'By group'!BG$9*Population!BG191+'By group'!G$8*Population!G191+'By group'!T$8*Population!T191)</f>
        <v>2.0129399254946403</v>
      </c>
      <c r="LH191" s="189">
        <f>step*(-'By group'!BH$9*Population!BH191+'By group'!H$8*Population!H191+'By group'!U$8*Population!U191)</f>
        <v>1.7042916386622373</v>
      </c>
      <c r="LI191" s="189">
        <f>step*(-'By group'!BI$9*Population!BI191+'By group'!I$8*Population!I191+'By group'!V$8*Population!V191)</f>
        <v>0</v>
      </c>
      <c r="LJ191" s="189">
        <f>step*(-'By group'!BJ$9*Population!BJ191+'By group'!J$8*Population!J191+'By group'!W$8*Population!W191)</f>
        <v>0</v>
      </c>
      <c r="LK191" s="189">
        <f>step*(-'By group'!BK$9*Population!BK191+'By group'!K$8*Population!K191+'By group'!X$8*Population!X191)</f>
        <v>0</v>
      </c>
      <c r="LL191" s="189">
        <f>step*(-'By group'!BL$9*Population!BL191+'By group'!L$8*Population!L191+'By group'!Y$8*Population!Y191)</f>
        <v>3.5700207795641496</v>
      </c>
      <c r="LM191" s="189">
        <f>step*(-'By group'!BM$9*Population!BM191+'By group'!M$8*Population!M191+'By group'!Z$8*Population!Z191)</f>
        <v>1.7840644851857508</v>
      </c>
      <c r="LN191" s="189">
        <f>step*(-'By group'!BN$9*Population!BN191+'By group'!N$8*Population!N191+'By group'!AA$8*Population!AA191)</f>
        <v>1.4341079706968041</v>
      </c>
    </row>
    <row r="192" spans="1:326" x14ac:dyDescent="0.25">
      <c r="A192">
        <f t="shared" si="263"/>
        <v>94</v>
      </c>
      <c r="B192" s="52">
        <f>step*((-'By group'!B$4-'By group'!B$5-'By group'!B$22)*Population!B192+'By group'!B$3*Population!$BO192)</f>
        <v>249840.60721748671</v>
      </c>
      <c r="C192" s="4">
        <f>step*((-'By group'!C$4-'By group'!C$5-'By group'!C$22)*Population!C192+'By group'!C$3*Population!$BO192)</f>
        <v>-6855.7226690270518</v>
      </c>
      <c r="D192" s="4">
        <f>step*((-'By group'!D$4-'By group'!D$5-'By group'!D$22)*Population!D192+'By group'!D$3*Population!$BO192)</f>
        <v>-44993.950518105194</v>
      </c>
      <c r="E192" s="4">
        <f>step*((-'By group'!E$4-'By group'!E$5-'By group'!E$22)*Population!E192+'By group'!E$3*Population!$BO192)</f>
        <v>-72055.939057085721</v>
      </c>
      <c r="F192" s="4">
        <f>step*((-'By group'!F$4-'By group'!F$5-'By group'!F$22)*Population!F192+'By group'!F$3*Population!$BO192)</f>
        <v>-29245.160631925508</v>
      </c>
      <c r="G192" s="4">
        <f>step*((-'By group'!G$4-'By group'!G$5-'By group'!G$22)*Population!G192+'By group'!G$3*Population!$BO192)</f>
        <v>-7090.9293503177441</v>
      </c>
      <c r="H192" s="4">
        <f>step*((-'By group'!H$4-'By group'!H$5-'By group'!H$22)*Population!H192+'By group'!H$3*Population!$BO192)</f>
        <v>-6588.6362067187956</v>
      </c>
      <c r="I192" s="4">
        <f>step*((-'By group'!I$4-'By group'!I$5-'By group'!I$22)*Population!I192+'By group'!I$3*Population!$BO192)</f>
        <v>0</v>
      </c>
      <c r="J192" s="4">
        <f>step*((-'By group'!J$4-'By group'!J$5-'By group'!J$22)*Population!J192+'By group'!J$3*Population!$BO192)</f>
        <v>0</v>
      </c>
      <c r="K192" s="4">
        <f>step*((-'By group'!K$4-'By group'!K$5-'By group'!K$22)*Population!K192+'By group'!K$3*Population!$BO192)</f>
        <v>0</v>
      </c>
      <c r="L192" s="4">
        <f>step*((-'By group'!L$4-'By group'!L$5-'By group'!L$22)*Population!L192+'By group'!L$3*Population!$BO192)</f>
        <v>-3643.9812693756512</v>
      </c>
      <c r="M192" s="4">
        <f>step*((-'By group'!M$4-'By group'!M$5-'By group'!M$22)*Population!M192+'By group'!M$3*Population!$BO192)</f>
        <v>-2067.9304260310437</v>
      </c>
      <c r="N192" s="4">
        <f>step*((-'By group'!N$4-'By group'!N$5-'By group'!N$22)*Population!N192+'By group'!N$3*Population!$BO192)</f>
        <v>-1960.7960655154518</v>
      </c>
      <c r="O192" s="8">
        <f>step*((-'By group'!O$4-'By group'!O$5-'By group'!O$22)*Population!O192+'By group'!O$3*Population!$BO192)</f>
        <v>173036.35694809095</v>
      </c>
      <c r="P192" s="4">
        <f>step*((-'By group'!P$4-'By group'!P$5-'By group'!P$22)*Population!P192+'By group'!P$3*Population!$BO192)</f>
        <v>-3391.0013041171601</v>
      </c>
      <c r="Q192" s="4">
        <f>step*((-'By group'!Q$4-'By group'!Q$5-'By group'!Q$22)*Population!Q192+'By group'!Q$3*Population!$BO192)</f>
        <v>-22246.781897652811</v>
      </c>
      <c r="R192" s="4">
        <f>step*((-'By group'!R$4-'By group'!R$5-'By group'!R$22)*Population!R192+'By group'!R$3*Population!$BO192)</f>
        <v>-35608.747238721662</v>
      </c>
      <c r="S192" s="4">
        <f>step*((-'By group'!S$4-'By group'!S$5-'By group'!S$22)*Population!S192+'By group'!S$3*Population!$BO192)</f>
        <v>-14446.695132216188</v>
      </c>
      <c r="T192" s="4">
        <f>step*((-'By group'!T$4-'By group'!T$5-'By group'!T$22)*Population!T192+'By group'!T$3*Population!$BO192)</f>
        <v>-3501.8109587598792</v>
      </c>
      <c r="U192" s="4">
        <f>step*((-'By group'!U$4-'By group'!U$5-'By group'!U$22)*Population!U192+'By group'!U$3*Population!$BO192)</f>
        <v>-3252.0974273181782</v>
      </c>
      <c r="V192" s="4">
        <f>step*((-'By group'!V$4-'By group'!V$5-'By group'!V$22)*Population!V192+'By group'!V$3*Population!$BO192)</f>
        <v>0</v>
      </c>
      <c r="W192" s="4">
        <f>step*((-'By group'!W$4-'By group'!W$5-'By group'!W$22)*Population!W192+'By group'!W$3*Population!$BO192)</f>
        <v>0</v>
      </c>
      <c r="X192" s="4">
        <f>step*((-'By group'!X$4-'By group'!X$5-'By group'!X$22)*Population!X192+'By group'!X$3*Population!$BO192)</f>
        <v>0</v>
      </c>
      <c r="Y192" s="4">
        <f>step*((-'By group'!Y$4-'By group'!Y$5-'By group'!Y$22)*Population!Y192+'By group'!Y$3*Population!$BO192)</f>
        <v>-1798.5639249544377</v>
      </c>
      <c r="Z192" s="4">
        <f>step*((-'By group'!Z$4-'By group'!Z$5-'By group'!Z$22)*Population!Z192+'By group'!Z$3*Population!$BO192)</f>
        <v>-1020.0773667592418</v>
      </c>
      <c r="AA192" s="4">
        <f>step*((-'By group'!AA$4-'By group'!AA$5-'By group'!AA$22)*Population!AA192+'By group'!AA$3*Population!$BO192)</f>
        <v>-966.5604380776997</v>
      </c>
      <c r="AB192" s="8">
        <f>step*((-'By group'!AB$4-'By group'!AB$5-'By group'!AB$22)*Population!AB192+'By group'!AB$3*Population!$BO192)</f>
        <v>-1637.0951564223735</v>
      </c>
      <c r="AC192" s="4">
        <f>step*((-'By group'!AC$4-'By group'!AC$5-'By group'!AC$22)*Population!AC192+'By group'!AC$3*Population!$BO192)</f>
        <v>-240.54933162925369</v>
      </c>
      <c r="AD192" s="4">
        <f>step*((-'By group'!AD$4-'By group'!AD$5-'By group'!AD$22)*Population!AD192+'By group'!AD$3*Population!$BO192)</f>
        <v>-1586.8334530627076</v>
      </c>
      <c r="AE192" s="4">
        <f>step*((-'By group'!AE$4-'By group'!AE$5-'By group'!AE$22)*Population!AE192+'By group'!AE$3*Population!$BO192)</f>
        <v>-2559.3938872808544</v>
      </c>
      <c r="AF192" s="4">
        <f>step*((-'By group'!AF$4-'By group'!AF$5-'By group'!AF$22)*Population!AF192+'By group'!AF$3*Population!$BO192)</f>
        <v>-1044.3767875165452</v>
      </c>
      <c r="AG192" s="4">
        <f>step*((-'By group'!AG$4-'By group'!AG$5-'By group'!AG$22)*Population!AG192+'By group'!AG$3*Population!$BO192)</f>
        <v>-254.2065485279831</v>
      </c>
      <c r="AH192" s="4">
        <f>step*((-'By group'!AH$4-'By group'!AH$5-'By group'!AH$22)*Population!AH192+'By group'!AH$3*Population!$BO192)</f>
        <v>-237.80897929194006</v>
      </c>
      <c r="AI192" s="4">
        <f>step*((-'By group'!AI$4-'By group'!AI$5-'By group'!AI$22)*Population!AI192+'By group'!AI$3*Population!$BO192)</f>
        <v>0</v>
      </c>
      <c r="AJ192" s="4">
        <f>step*((-'By group'!AJ$4-'By group'!AJ$5-'By group'!AJ$22)*Population!AJ192+'By group'!AJ$3*Population!$BO192)</f>
        <v>0</v>
      </c>
      <c r="AK192" s="4">
        <f>step*((-'By group'!AK$4-'By group'!AK$5-'By group'!AK$22)*Population!AK192+'By group'!AK$3*Population!$BO192)</f>
        <v>0</v>
      </c>
      <c r="AL192" s="4">
        <f>step*((-'By group'!AL$4-'By group'!AL$5-'By group'!AL$22)*Population!AL192+'By group'!AL$3*Population!$BO192)</f>
        <v>-131.5990192539569</v>
      </c>
      <c r="AM192" s="4">
        <f>step*((-'By group'!AM$4-'By group'!AM$5-'By group'!AM$22)*Population!AM192+'By group'!AM$3*Population!$BO192)</f>
        <v>-75.254230980529016</v>
      </c>
      <c r="AN192" s="4">
        <f>step*((-'By group'!AN$4-'By group'!AN$5-'By group'!AN$22)*Population!AN192+'By group'!AN$3*Population!$BO192)</f>
        <v>-71.995089996361671</v>
      </c>
      <c r="AO192" s="8">
        <f>step*((-'By group'!AO$4-'By group'!AO$5-'By group'!AO$22)*Population!AO192+'By group'!AO$3*Population!$BO192)</f>
        <v>23384.931431831596</v>
      </c>
      <c r="AP192" s="4">
        <f>step*((-'By group'!AP$4-'By group'!AP$5-'By group'!AP$22)*Population!AP192+'By group'!AP$3*Population!$BO192)</f>
        <v>-796.35285603679597</v>
      </c>
      <c r="AQ192" s="4">
        <f>step*((-'By group'!AQ$4-'By group'!AQ$5-'By group'!AQ$22)*Population!AQ192+'By group'!AQ$3*Population!$BO192)</f>
        <v>-5226.6389775992939</v>
      </c>
      <c r="AR192" s="4">
        <f>step*((-'By group'!AR$4-'By group'!AR$5-'By group'!AR$22)*Population!AR192+'By group'!AR$3*Population!$BO192)</f>
        <v>-8370.2838850188546</v>
      </c>
      <c r="AS192" s="4">
        <f>step*((-'By group'!AS$4-'By group'!AS$5-'By group'!AS$22)*Population!AS192+'By group'!AS$3*Population!$BO192)</f>
        <v>-3397.1047425829606</v>
      </c>
      <c r="AT192" s="4">
        <f>step*((-'By group'!AT$4-'By group'!AT$5-'By group'!AT$22)*Population!AT192+'By group'!AT$3*Population!$BO192)</f>
        <v>-823.6291098537622</v>
      </c>
      <c r="AU192" s="4">
        <f>step*((-'By group'!AU$4-'By group'!AU$5-'By group'!AU$22)*Population!AU192+'By group'!AU$3*Population!$BO192)</f>
        <v>-765.1224566530525</v>
      </c>
      <c r="AV192" s="4">
        <f>step*((-'By group'!AV$4-'By group'!AV$5-'By group'!AV$22)*Population!AV192+'By group'!AV$3*Population!$BO192)</f>
        <v>0</v>
      </c>
      <c r="AW192" s="4">
        <f>step*((-'By group'!AW$4-'By group'!AW$5-'By group'!AW$22)*Population!AW192+'By group'!AW$3*Population!$BO192)</f>
        <v>0</v>
      </c>
      <c r="AX192" s="4">
        <f>step*((-'By group'!AX$4-'By group'!AX$5-'By group'!AX$22)*Population!AX192+'By group'!AX$3*Population!$BO192)</f>
        <v>0</v>
      </c>
      <c r="AY192" s="4">
        <f>step*((-'By group'!AY$4-'By group'!AY$5-'By group'!AY$22)*Population!AY192+'By group'!AY$3*Population!$BO192)</f>
        <v>-423.16514404419331</v>
      </c>
      <c r="AZ192" s="4">
        <f>step*((-'By group'!AZ$4-'By group'!AZ$5-'By group'!AZ$22)*Population!AZ192+'By group'!AZ$3*Population!$BO192)</f>
        <v>-240.05478144261087</v>
      </c>
      <c r="BA192" s="4">
        <f>step*((-'By group'!BA$4-'By group'!BA$5-'By group'!BA$22)*Population!BA192+'By group'!BA$3*Population!$BO192)</f>
        <v>-227.44102934167518</v>
      </c>
      <c r="BB192" s="8">
        <f>step*((-'By group'!BB$4-'By group'!BB$5-'By group'!BB$22)*Population!BB192+'By group'!BB$3*Population!$BO192)</f>
        <v>7188.986197825443</v>
      </c>
      <c r="BC192" s="4">
        <f>step*((-'By group'!BC$4-'By group'!BC$5-'By group'!BC$22)*Population!BC192+'By group'!BC$3*Population!$BO192)</f>
        <v>-545.91436945834232</v>
      </c>
      <c r="BD192" s="4">
        <f>step*((-'By group'!BD$4-'By group'!BD$5-'By group'!BD$22)*Population!BD192+'By group'!BD$3*Population!$BO192)</f>
        <v>-2768.989575139984</v>
      </c>
      <c r="BE192" s="4">
        <f>step*((-'By group'!BE$4-'By group'!BE$5-'By group'!BE$22)*Population!BE192+'By group'!BE$3*Population!$BO192)</f>
        <v>-3852.9340593106194</v>
      </c>
      <c r="BF192" s="4">
        <f>step*((-'By group'!BF$4-'By group'!BF$5-'By group'!BF$22)*Population!BF192+'By group'!BF$3*Population!$BO192)</f>
        <v>-1429.6771813275109</v>
      </c>
      <c r="BG192" s="4">
        <f>step*((-'By group'!BG$4-'By group'!BG$5-'By group'!BG$22)*Population!BG192+'By group'!BG$3*Population!$BO192)</f>
        <v>-326.30731511653232</v>
      </c>
      <c r="BH192" s="4">
        <f>step*((-'By group'!BH$4-'By group'!BH$5-'By group'!BH$22)*Population!BH192+'By group'!BH$3*Population!$BO192)</f>
        <v>-280.59554433066</v>
      </c>
      <c r="BI192" s="4">
        <f>step*((-'By group'!BI$4-'By group'!BI$5-'By group'!BI$22)*Population!BI192+'By group'!BI$3*Population!$BO192)</f>
        <v>0</v>
      </c>
      <c r="BJ192" s="4">
        <f>step*((-'By group'!BJ$4-'By group'!BJ$5-'By group'!BJ$22)*Population!BJ192+'By group'!BJ$3*Population!$BO192)</f>
        <v>0</v>
      </c>
      <c r="BK192" s="4">
        <f>step*((-'By group'!BK$4-'By group'!BK$5-'By group'!BK$22)*Population!BK192+'By group'!BK$3*Population!$BO192)</f>
        <v>0</v>
      </c>
      <c r="BL192" s="4">
        <f>step*((-'By group'!BL$4-'By group'!BL$5-'By group'!BL$22)*Population!BL192+'By group'!BL$3*Population!$BO192)</f>
        <v>-184.51302322603658</v>
      </c>
      <c r="BM192" s="4">
        <f>step*((-'By group'!BM$4-'By group'!BM$5-'By group'!BM$22)*Population!BM192+'By group'!BM$3*Population!$BO192)</f>
        <v>-93.961082873143454</v>
      </c>
      <c r="BN192" s="4">
        <f>step*((-'By group'!BN$4-'By group'!BN$5-'By group'!BN$22)*Population!BN192+'By group'!BN$3*Population!$BO192)</f>
        <v>-78.644494228443065</v>
      </c>
      <c r="BO192" s="71">
        <f>-step*SUM(SCR!B192:N192)*Population!B192</f>
        <v>-178733.991323853</v>
      </c>
      <c r="BP192" s="4">
        <f>step*-SUM('By group'!C$11:C$21)*Population!C192</f>
        <v>-171393.0667256763</v>
      </c>
      <c r="BQ192" s="4">
        <f>step*-SUM('By group'!D$11:D$21)*Population!D192</f>
        <v>-124983.19588362555</v>
      </c>
      <c r="BR192" s="4">
        <f>step*-SUM('By group'!E$11:E$21)*Population!E192</f>
        <v>-51468.527897918371</v>
      </c>
      <c r="BS192" s="4">
        <f>step*-SUM('By group'!F$11:F$21)*Population!F192</f>
        <v>-15392.189806276583</v>
      </c>
      <c r="BT192" s="4">
        <f>step*-SUM('By group'!G$11:G$21)*Population!G192</f>
        <v>-7386.384739914316</v>
      </c>
      <c r="BU192" s="4">
        <f>step*-SUM('By group'!H$11:H$21)*Population!H192</f>
        <v>0</v>
      </c>
      <c r="BV192" s="4">
        <f>step*-SUM('By group'!I$11:I$21)*Population!I192</f>
        <v>0</v>
      </c>
      <c r="BW192" s="4">
        <f>step*-SUM('By group'!J$11:J$21)*Population!J192</f>
        <v>0</v>
      </c>
      <c r="BX192" s="4">
        <f>step*-SUM('By group'!K$11:K$21)*Population!K192</f>
        <v>0</v>
      </c>
      <c r="BY192" s="4">
        <f>step*-SUM('By group'!L$11:L$21)*Population!L192</f>
        <v>-2602.8437638397509</v>
      </c>
      <c r="BZ192" s="4">
        <f>step*-SUM('By group'!M$11:M$21)*Population!M192</f>
        <v>-1292.4565162694023</v>
      </c>
      <c r="CA192" s="4">
        <f>step*-SUM('By group'!N$11:N$21)*Population!N192</f>
        <v>0</v>
      </c>
      <c r="CB192" s="13">
        <f>-step*SUM(SCR!O192:AA192)*Population!O192</f>
        <v>-88416.919289336438</v>
      </c>
      <c r="CC192" s="4">
        <f>step*-SUM('By group'!P$11:P$21)*Population!P192</f>
        <v>-84775.032602929001</v>
      </c>
      <c r="CD192" s="4">
        <f>step*-SUM('By group'!Q$11:Q$21)*Population!Q192</f>
        <v>-61796.61638236892</v>
      </c>
      <c r="CE192" s="4">
        <f>step*-SUM('By group'!R$11:R$21)*Population!R192</f>
        <v>-25434.819456229758</v>
      </c>
      <c r="CF192" s="4">
        <f>step*-SUM('By group'!S$11:S$21)*Population!S192</f>
        <v>-7603.5237537979938</v>
      </c>
      <c r="CG192" s="4">
        <f>step*-SUM('By group'!T$11:T$21)*Population!T192</f>
        <v>-3647.7197487082071</v>
      </c>
      <c r="CH192" s="4">
        <f>step*-SUM('By group'!U$11:U$21)*Population!U192</f>
        <v>0</v>
      </c>
      <c r="CI192" s="4">
        <f>step*-SUM('By group'!V$11:V$21)*Population!V192</f>
        <v>0</v>
      </c>
      <c r="CJ192" s="4">
        <f>step*-SUM('By group'!W$11:W$21)*Population!W192</f>
        <v>0</v>
      </c>
      <c r="CK192" s="4">
        <f>step*-SUM('By group'!X$11:X$21)*Population!X192</f>
        <v>0</v>
      </c>
      <c r="CL192" s="4">
        <f>step*-SUM('By group'!Y$11:Y$21)*Population!Y192</f>
        <v>-1284.6885178245984</v>
      </c>
      <c r="CM192" s="4">
        <f>step*-SUM('By group'!Z$11:Z$21)*Population!Z192</f>
        <v>-637.54835422452618</v>
      </c>
      <c r="CN192" s="4">
        <f>step*-SUM('By group'!AA$11:AA$21)*Population!AA192</f>
        <v>0</v>
      </c>
      <c r="CO192" s="13">
        <f>-step*SUM(SCR!AB192:AN192)*Population!AB192</f>
        <v>-6260.62906985884</v>
      </c>
      <c r="CP192" s="4">
        <f>step*-SUM('By group'!AC$11:AC$21)*Population!AC192</f>
        <v>-6013.7332907313421</v>
      </c>
      <c r="CQ192" s="4">
        <f>step*-SUM('By group'!AD$11:AD$21)*Population!AD192</f>
        <v>-4407.8707029519655</v>
      </c>
      <c r="CR192" s="4">
        <f>step*-SUM('By group'!AE$11:AE$21)*Population!AE192</f>
        <v>-1828.1384909148958</v>
      </c>
      <c r="CS192" s="4">
        <f>step*-SUM('By group'!AF$11:AF$21)*Population!AF192</f>
        <v>-549.67199342976062</v>
      </c>
      <c r="CT192" s="4">
        <f>step*-SUM('By group'!AG$11:AG$21)*Population!AG192</f>
        <v>-264.79848804998238</v>
      </c>
      <c r="CU192" s="4">
        <f>step*-SUM('By group'!AH$11:AH$21)*Population!AH192</f>
        <v>0</v>
      </c>
      <c r="CV192" s="4">
        <f>step*-SUM('By group'!AI$11:AI$21)*Population!AI192</f>
        <v>0</v>
      </c>
      <c r="CW192" s="4">
        <f>step*-SUM('By group'!AJ$11:AJ$21)*Population!AJ192</f>
        <v>0</v>
      </c>
      <c r="CX192" s="4">
        <f>step*-SUM('By group'!AK$11:AK$21)*Population!AK192</f>
        <v>0</v>
      </c>
      <c r="CY192" s="4">
        <f>step*-SUM('By group'!AL$11:AL$21)*Population!AL192</f>
        <v>-93.999299467112067</v>
      </c>
      <c r="CZ192" s="4">
        <f>step*-SUM('By group'!AM$11:AM$21)*Population!AM192</f>
        <v>-47.033894362830637</v>
      </c>
      <c r="DA192" s="4">
        <f>step*-SUM('By group'!AN$11:AN$21)*Population!AN192</f>
        <v>0</v>
      </c>
      <c r="DB192" s="13">
        <f>-step*SUM(SCR!AO192:BA192)*Population!AO192</f>
        <v>-20761.152128844638</v>
      </c>
      <c r="DC192" s="4">
        <f>step*-SUM('By group'!AP$11:AP$21)*Population!AP192</f>
        <v>-19908.8214009199</v>
      </c>
      <c r="DD192" s="4">
        <f>step*-SUM('By group'!AQ$11:AQ$21)*Population!AQ192</f>
        <v>-14518.441604442483</v>
      </c>
      <c r="DE192" s="4">
        <f>step*-SUM('By group'!AR$11:AR$21)*Population!AR192</f>
        <v>-5978.7742035848969</v>
      </c>
      <c r="DF192" s="4">
        <f>step*-SUM('By group'!AS$11:AS$21)*Population!AS192</f>
        <v>-1787.9498645173478</v>
      </c>
      <c r="DG192" s="4">
        <f>step*-SUM('By group'!AT$11:AT$21)*Population!AT192</f>
        <v>-857.94698943100218</v>
      </c>
      <c r="DH192" s="4">
        <f>step*-SUM('By group'!AU$11:AU$21)*Population!AU192</f>
        <v>0</v>
      </c>
      <c r="DI192" s="4">
        <f>step*-SUM('By group'!AV$11:AV$21)*Population!AV192</f>
        <v>0</v>
      </c>
      <c r="DJ192" s="4">
        <f>step*-SUM('By group'!AW$11:AW$21)*Population!AW192</f>
        <v>0</v>
      </c>
      <c r="DK192" s="4">
        <f>step*-SUM('By group'!AX$11:AX$21)*Population!AX192</f>
        <v>0</v>
      </c>
      <c r="DL192" s="4">
        <f>step*-SUM('By group'!AY$11:AY$21)*Population!AY192</f>
        <v>-302.26081717442378</v>
      </c>
      <c r="DM192" s="4">
        <f>step*-SUM('By group'!AZ$11:AZ$21)*Population!AZ192</f>
        <v>-150.0342384016318</v>
      </c>
      <c r="DN192" s="4">
        <f>step*-SUM('By group'!BA$11:BA$21)*Population!BA192</f>
        <v>0</v>
      </c>
      <c r="DO192" s="13">
        <f>-step*SUM(SCR!BB192:BN192)*Population!BB192</f>
        <v>-9658.3442452251948</v>
      </c>
      <c r="DP192" s="4">
        <f>step*-SUM('By group'!BC$11:BC$21)*Population!BC192</f>
        <v>-9098.5728243057056</v>
      </c>
      <c r="DQ192" s="4">
        <f>step*-SUM('By group'!BD$11:BD$21)*Population!BD192</f>
        <v>-6293.1581253181448</v>
      </c>
      <c r="DR192" s="4">
        <f>step*-SUM('By group'!BE$11:BE$21)*Population!BE192</f>
        <v>-2408.0837870691371</v>
      </c>
      <c r="DS192" s="4">
        <f>step*-SUM('By group'!BF$11:BF$21)*Population!BF192</f>
        <v>-680.79865777500527</v>
      </c>
      <c r="DT192" s="4">
        <f>step*-SUM('By group'!BG$11:BG$21)*Population!BG192</f>
        <v>-313.75703376589644</v>
      </c>
      <c r="DU192" s="4">
        <f>step*-SUM('By group'!BH$11:BH$21)*Population!BH192</f>
        <v>0</v>
      </c>
      <c r="DV192" s="4">
        <f>step*-SUM('By group'!BI$11:BI$21)*Population!BI192</f>
        <v>0</v>
      </c>
      <c r="DW192" s="4">
        <f>step*-SUM('By group'!BJ$11:BJ$21)*Population!BJ192</f>
        <v>0</v>
      </c>
      <c r="DX192" s="4">
        <f>step*-SUM('By group'!BK$11:BK$21)*Population!BK192</f>
        <v>0</v>
      </c>
      <c r="DY192" s="4">
        <f>step*-SUM('By group'!BL$11:BL$21)*Population!BL192</f>
        <v>-102.50723512557589</v>
      </c>
      <c r="DZ192" s="4">
        <f>step*-SUM('By group'!BM$11:BM$21)*Population!BM192</f>
        <v>-46.980541436571727</v>
      </c>
      <c r="EA192" s="4">
        <f>step*-SUM('By group'!BN$11:BN$21)*Population!BN192</f>
        <v>0</v>
      </c>
      <c r="EB192" s="52">
        <v>0</v>
      </c>
      <c r="EC192" s="4">
        <f t="shared" si="196"/>
        <v>178733.991323853</v>
      </c>
      <c r="ED192" s="4">
        <f t="shared" si="196"/>
        <v>171393.0667256763</v>
      </c>
      <c r="EE192" s="4">
        <f t="shared" si="197"/>
        <v>124983.19588362555</v>
      </c>
      <c r="EF192" s="4">
        <f t="shared" si="198"/>
        <v>51468.527897918371</v>
      </c>
      <c r="EG192" s="4">
        <f t="shared" si="199"/>
        <v>15392.189806276583</v>
      </c>
      <c r="EH192" s="4">
        <f t="shared" si="199"/>
        <v>7386.384739914316</v>
      </c>
      <c r="EI192" s="4">
        <v>0</v>
      </c>
      <c r="EJ192" s="4">
        <f t="shared" si="200"/>
        <v>0</v>
      </c>
      <c r="EK192" s="4">
        <f t="shared" si="201"/>
        <v>0</v>
      </c>
      <c r="EL192" s="4">
        <f t="shared" si="202"/>
        <v>0</v>
      </c>
      <c r="EM192" s="4">
        <f t="shared" si="203"/>
        <v>2602.8437638397509</v>
      </c>
      <c r="EN192" s="4">
        <f t="shared" si="204"/>
        <v>1292.4565162694023</v>
      </c>
      <c r="EO192" s="52">
        <v>0</v>
      </c>
      <c r="EP192" s="4">
        <f t="shared" si="205"/>
        <v>88416.919289336438</v>
      </c>
      <c r="EQ192" s="4">
        <f t="shared" si="206"/>
        <v>84775.032602929001</v>
      </c>
      <c r="ER192" s="4">
        <f t="shared" si="207"/>
        <v>61796.61638236892</v>
      </c>
      <c r="ES192" s="4">
        <f t="shared" si="208"/>
        <v>25434.819456229758</v>
      </c>
      <c r="ET192" s="4">
        <f t="shared" si="209"/>
        <v>7603.5237537979938</v>
      </c>
      <c r="EU192" s="4">
        <f t="shared" si="210"/>
        <v>3647.7197487082071</v>
      </c>
      <c r="EV192" s="4">
        <v>0</v>
      </c>
      <c r="EW192" s="4">
        <f t="shared" si="211"/>
        <v>0</v>
      </c>
      <c r="EX192" s="4">
        <f t="shared" si="212"/>
        <v>0</v>
      </c>
      <c r="EY192" s="4">
        <f t="shared" si="213"/>
        <v>0</v>
      </c>
      <c r="EZ192" s="4">
        <f t="shared" si="214"/>
        <v>1284.6885178245984</v>
      </c>
      <c r="FA192" s="4">
        <f t="shared" si="215"/>
        <v>637.54835422452618</v>
      </c>
      <c r="FB192" s="52">
        <v>0</v>
      </c>
      <c r="FC192" s="4">
        <f t="shared" si="216"/>
        <v>6260.62906985884</v>
      </c>
      <c r="FD192" s="4">
        <f t="shared" si="217"/>
        <v>6013.7332907313421</v>
      </c>
      <c r="FE192" s="4">
        <f t="shared" si="218"/>
        <v>4407.8707029519655</v>
      </c>
      <c r="FF192" s="4">
        <f t="shared" si="219"/>
        <v>1828.1384909148958</v>
      </c>
      <c r="FG192" s="4">
        <f t="shared" si="220"/>
        <v>549.67199342976062</v>
      </c>
      <c r="FH192" s="4">
        <f t="shared" si="221"/>
        <v>264.79848804998238</v>
      </c>
      <c r="FI192" s="4">
        <v>0</v>
      </c>
      <c r="FJ192" s="4">
        <f t="shared" si="222"/>
        <v>0</v>
      </c>
      <c r="FK192" s="4">
        <f t="shared" si="223"/>
        <v>0</v>
      </c>
      <c r="FL192" s="4">
        <f t="shared" si="224"/>
        <v>0</v>
      </c>
      <c r="FM192" s="4">
        <f t="shared" si="225"/>
        <v>93.999299467112067</v>
      </c>
      <c r="FN192" s="9">
        <f t="shared" si="226"/>
        <v>47.033894362830637</v>
      </c>
      <c r="FO192" s="4">
        <v>0</v>
      </c>
      <c r="FP192" s="4">
        <f t="shared" si="227"/>
        <v>20761.152128844638</v>
      </c>
      <c r="FQ192" s="4">
        <f t="shared" si="228"/>
        <v>19908.8214009199</v>
      </c>
      <c r="FR192" s="4">
        <f t="shared" si="229"/>
        <v>14518.441604442483</v>
      </c>
      <c r="FS192" s="4">
        <f t="shared" si="230"/>
        <v>5978.7742035848969</v>
      </c>
      <c r="FT192" s="4">
        <f t="shared" si="231"/>
        <v>1787.9498645173478</v>
      </c>
      <c r="FU192" s="4">
        <f t="shared" si="232"/>
        <v>857.94698943100218</v>
      </c>
      <c r="FV192" s="4">
        <v>0</v>
      </c>
      <c r="FW192" s="4">
        <f t="shared" si="233"/>
        <v>0</v>
      </c>
      <c r="FX192" s="4">
        <f t="shared" si="234"/>
        <v>0</v>
      </c>
      <c r="FY192" s="4">
        <f t="shared" si="235"/>
        <v>0</v>
      </c>
      <c r="FZ192" s="4">
        <f t="shared" si="236"/>
        <v>302.26081717442378</v>
      </c>
      <c r="GA192" s="4">
        <f t="shared" si="237"/>
        <v>150.0342384016318</v>
      </c>
      <c r="GB192" s="4">
        <v>0</v>
      </c>
      <c r="GC192" s="4">
        <f t="shared" si="238"/>
        <v>9658.3442452251948</v>
      </c>
      <c r="GD192" s="4">
        <f t="shared" si="179"/>
        <v>9098.5728243057056</v>
      </c>
      <c r="GE192" s="4">
        <f t="shared" si="180"/>
        <v>6293.1581253181448</v>
      </c>
      <c r="GF192" s="4">
        <f t="shared" si="181"/>
        <v>2408.0837870691371</v>
      </c>
      <c r="GG192" s="4">
        <f t="shared" si="182"/>
        <v>680.79865777500527</v>
      </c>
      <c r="GH192" s="4">
        <f t="shared" si="183"/>
        <v>313.75703376589644</v>
      </c>
      <c r="GI192" s="4">
        <v>0</v>
      </c>
      <c r="GJ192" s="4">
        <f t="shared" si="239"/>
        <v>0</v>
      </c>
      <c r="GK192" s="4">
        <f t="shared" si="240"/>
        <v>0</v>
      </c>
      <c r="GL192" s="4">
        <f t="shared" si="184"/>
        <v>0</v>
      </c>
      <c r="GM192" s="4">
        <f t="shared" si="185"/>
        <v>102.50723512557589</v>
      </c>
      <c r="GN192" s="4">
        <f t="shared" si="186"/>
        <v>46.980541436571727</v>
      </c>
      <c r="GO192" s="52">
        <v>0</v>
      </c>
      <c r="GP192" s="4">
        <f>step*(-'By group'!C$32*Population!C192+'By group'!I$33*Population!I192)</f>
        <v>0</v>
      </c>
      <c r="GQ192" s="4">
        <f>step*(-'By group'!D$32*Population!D192+'By group'!J$33*Population!J192)</f>
        <v>0</v>
      </c>
      <c r="GR192" s="4">
        <f>step*(-'By group'!E$32*Population!E192+'By group'!K$33*Population!K192)</f>
        <v>0</v>
      </c>
      <c r="GS192" s="4">
        <f>step*(-'By group'!F$32*Population!F192+'By group'!L$33*Population!L192)</f>
        <v>-6394.6730212184157</v>
      </c>
      <c r="GT192" s="4">
        <f>step*(-'By group'!G$32*Population!G192+'By group'!M$33*Population!M192)</f>
        <v>-831.0486898481621</v>
      </c>
      <c r="GU192" s="4">
        <f>step*(-'By group'!H$32*Population!H192+'By group'!N$33*Population!N192)</f>
        <v>-727.13994231874528</v>
      </c>
      <c r="GV192" s="46">
        <f t="shared" si="241"/>
        <v>0</v>
      </c>
      <c r="GW192" s="14">
        <f t="shared" si="242"/>
        <v>0</v>
      </c>
      <c r="GX192" s="4">
        <f t="shared" si="243"/>
        <v>0</v>
      </c>
      <c r="GY192" s="4">
        <f t="shared" si="244"/>
        <v>6394.6730212184157</v>
      </c>
      <c r="GZ192" s="4">
        <f t="shared" si="245"/>
        <v>831.0486898481621</v>
      </c>
      <c r="HA192" s="4">
        <f t="shared" si="246"/>
        <v>727.13994231874528</v>
      </c>
      <c r="HB192" s="8">
        <v>0</v>
      </c>
      <c r="HC192" s="4">
        <f>step*(-'By group'!P$32*Population!P192+'By group'!V$33*Population!V192)</f>
        <v>0</v>
      </c>
      <c r="HD192" s="4">
        <f>step*(-'By group'!Q$32*Population!Q192+'By group'!W$33*Population!W192)</f>
        <v>0</v>
      </c>
      <c r="HE192" s="4">
        <f>step*(-'By group'!R$32*Population!R192+'By group'!X$33*Population!X192)</f>
        <v>0</v>
      </c>
      <c r="HF192" s="4">
        <f>step*(-'By group'!S$32*Population!S192+'By group'!Y$33*Population!Y192)</f>
        <v>-3159.4176179866977</v>
      </c>
      <c r="HG192" s="4">
        <f>step*(-'By group'!T$32*Population!T192+'By group'!Z$33*Population!Z192)</f>
        <v>-410.76977262937834</v>
      </c>
      <c r="HH192" s="4">
        <f>step*(-'By group'!U$32*Population!U192+'By group'!AA$33*Population!AA192)</f>
        <v>-359.24527815279384</v>
      </c>
      <c r="HI192" s="14">
        <f t="shared" si="247"/>
        <v>0</v>
      </c>
      <c r="HJ192" s="46">
        <f t="shared" si="248"/>
        <v>0</v>
      </c>
      <c r="HK192" s="4">
        <f t="shared" si="249"/>
        <v>0</v>
      </c>
      <c r="HL192" s="4">
        <f t="shared" si="250"/>
        <v>3159.4176179866977</v>
      </c>
      <c r="HM192" s="4">
        <f t="shared" si="251"/>
        <v>410.76977262937834</v>
      </c>
      <c r="HN192" s="9">
        <f t="shared" si="252"/>
        <v>359.24527815279384</v>
      </c>
      <c r="HO192" s="4">
        <v>0</v>
      </c>
      <c r="HP192" s="4">
        <f>step*(-'By group'!AC$32*Population!AC192+'By group'!AI$33*Population!AI192)</f>
        <v>0</v>
      </c>
      <c r="HQ192" s="4">
        <f>step*(-'By group'!AD$32*Population!AD192+'By group'!AJ$33*Population!AJ192)</f>
        <v>0</v>
      </c>
      <c r="HR192" s="4">
        <f>step*(-'By group'!AE$32*Population!AE192+'By group'!AK$33*Population!AK192)</f>
        <v>0</v>
      </c>
      <c r="HS192" s="4">
        <f>step*(-'By group'!AF$32*Population!AF192+'By group'!AL$33*Population!AL192)</f>
        <v>-227.83634698132428</v>
      </c>
      <c r="HT192" s="4">
        <f>step*(-'By group'!AG$32*Population!AG192+'By group'!AM$33*Population!AM192)</f>
        <v>-29.442750428581164</v>
      </c>
      <c r="HU192" s="4">
        <f>step*(-'By group'!AH$32*Population!AH192+'By group'!AN$33*Population!AN192)</f>
        <v>-25.923542419496293</v>
      </c>
      <c r="HV192" s="14">
        <f t="shared" si="253"/>
        <v>0</v>
      </c>
      <c r="HW192" s="46">
        <f t="shared" si="254"/>
        <v>0</v>
      </c>
      <c r="HX192" s="4">
        <f t="shared" si="255"/>
        <v>0</v>
      </c>
      <c r="HY192" s="4">
        <f t="shared" si="256"/>
        <v>227.83634698132428</v>
      </c>
      <c r="HZ192" s="4">
        <f t="shared" si="257"/>
        <v>29.442750428581164</v>
      </c>
      <c r="IA192" s="4">
        <f t="shared" si="258"/>
        <v>25.923542419496293</v>
      </c>
      <c r="IB192" s="8">
        <v>0</v>
      </c>
      <c r="IC192" s="4">
        <f>step*(-'By group'!AP$32*Population!AP192+'By group'!AV$33*Population!AV192)</f>
        <v>0</v>
      </c>
      <c r="ID192" s="4">
        <f>step*(-'By group'!AQ$32*Population!AQ192+'By group'!AW$33*Population!AW192)</f>
        <v>0</v>
      </c>
      <c r="IE192" s="4">
        <f>step*(-'By group'!AR$32*Population!AR192+'By group'!AX$33*Population!AX192)</f>
        <v>0</v>
      </c>
      <c r="IF192" s="4">
        <f>step*(-'By group'!AS$32*Population!AS192+'By group'!AY$33*Population!AY192)</f>
        <v>-742.84452367146196</v>
      </c>
      <c r="IG192" s="4">
        <f>step*(-'By group'!AT$32*Population!AT192+'By group'!AZ$33*Population!AZ192)</f>
        <v>-96.572278685384561</v>
      </c>
      <c r="IH192" s="4">
        <f>step*(-'By group'!AU$32*Population!AU192+'By group'!BA$33*Population!BA192)</f>
        <v>-84.509825212051695</v>
      </c>
      <c r="II192" s="14">
        <f t="shared" si="187"/>
        <v>0</v>
      </c>
      <c r="IJ192" s="4">
        <f t="shared" si="188"/>
        <v>0</v>
      </c>
      <c r="IK192" s="4">
        <f t="shared" si="259"/>
        <v>0</v>
      </c>
      <c r="IL192" s="4">
        <f t="shared" si="260"/>
        <v>742.84452367146196</v>
      </c>
      <c r="IM192" s="4">
        <f t="shared" si="261"/>
        <v>96.572278685384561</v>
      </c>
      <c r="IN192" s="4">
        <f t="shared" si="262"/>
        <v>84.509825212051695</v>
      </c>
      <c r="IO192" s="8">
        <v>0</v>
      </c>
      <c r="IP192" s="4">
        <f>step*(-'By group'!BC$32*Population!BC192+'By group'!BI$33*Population!BI192)</f>
        <v>0</v>
      </c>
      <c r="IQ192" s="4">
        <f>step*(-'By group'!BD$32*Population!BD192+'By group'!BJ$33*Population!BJ192)</f>
        <v>0</v>
      </c>
      <c r="IR192" s="4">
        <f>step*(-'By group'!BE$32*Population!BE192+'By group'!BK$33*Population!BK192)</f>
        <v>0</v>
      </c>
      <c r="IS192" s="4">
        <f>step*(-'By group'!BF$32*Population!BF192+'By group'!BL$33*Population!BL192)</f>
        <v>-289.14571132471468</v>
      </c>
      <c r="IT192" s="4">
        <f>step*(-'By group'!BG$32*Population!BG192+'By group'!BM$33*Population!BM192)</f>
        <v>-39.261136034893426</v>
      </c>
      <c r="IU192" s="4">
        <f>step*(-'By group'!BH$32*Population!BH192+'By group'!BN$33*Population!BN192)</f>
        <v>-32.130659298966847</v>
      </c>
      <c r="IV192" s="14">
        <f t="shared" si="189"/>
        <v>0</v>
      </c>
      <c r="IW192" s="4">
        <f t="shared" si="190"/>
        <v>0</v>
      </c>
      <c r="IX192" s="4">
        <f t="shared" si="191"/>
        <v>0</v>
      </c>
      <c r="IY192" s="4">
        <f t="shared" si="192"/>
        <v>289.14571132471468</v>
      </c>
      <c r="IZ192" s="4">
        <f t="shared" si="193"/>
        <v>39.261136034893426</v>
      </c>
      <c r="JA192" s="4">
        <f t="shared" si="194"/>
        <v>32.130659298966847</v>
      </c>
      <c r="JB192" s="75">
        <f>step*(+prop_idu_male*'By group'!BB$9*Population!BB192-'By group'!B$8*Population!B192)</f>
        <v>-1250.5651290152859</v>
      </c>
      <c r="JC192" s="46">
        <f>step*(+prop_idu_male*'By group'!BC$9*Population!BC192-'By group'!C$8*Population!C192)</f>
        <v>-7.4778245973671309</v>
      </c>
      <c r="JD192" s="46">
        <f>step*(+prop_idu_male*'By group'!BD$9*Population!BD192-'By group'!D$8*Population!D192)</f>
        <v>-21.975923276572402</v>
      </c>
      <c r="JE192" s="46">
        <f>step*(+prop_idu_male*'By group'!BE$9*Population!BE192-'By group'!E$8*Population!E192)</f>
        <v>-22.844563404476222</v>
      </c>
      <c r="JF192" s="46">
        <f>step*(+prop_idu_male*'By group'!BF$9*Population!BF192-'By group'!F$8*Population!F192)</f>
        <v>-6.8791365138082856</v>
      </c>
      <c r="JG192" s="46">
        <f>step*(+prop_idu_male*'By group'!BG$9*Population!BG192-'By group'!G$8*Population!G192)</f>
        <v>-1.3266735717752332</v>
      </c>
      <c r="JH192" s="46">
        <f>step*(+prop_idu_male*'By group'!BH$9*Population!BH192-'By group'!H$8*Population!H192)</f>
        <v>-1.1249934145783229</v>
      </c>
      <c r="JI192" s="46">
        <f>step*(+prop_idu_male*'By group'!BI$9*Population!BI192-'By group'!I$8*Population!I192)</f>
        <v>0</v>
      </c>
      <c r="JJ192" s="46">
        <f>step*(+prop_idu_male*'By group'!BJ$9*Population!BJ192-'By group'!J$8*Population!J192)</f>
        <v>0</v>
      </c>
      <c r="JK192" s="46">
        <f>step*(+prop_idu_male*'By group'!BK$9*Population!BK192-'By group'!K$8*Population!K192)</f>
        <v>0</v>
      </c>
      <c r="JL192" s="46">
        <f>step*(+prop_idu_male*'By group'!BL$9*Population!BL192-'By group'!L$8*Population!L192)</f>
        <v>-2.3568263995383689</v>
      </c>
      <c r="JM192" s="46">
        <f>step*(+prop_idu_male*'By group'!BM$9*Population!BM192-'By group'!M$8*Population!M192)</f>
        <v>-1.1797032168216299</v>
      </c>
      <c r="JN192" s="46">
        <f>step*(+prop_idu_male*'By group'!BN$9*Population!BN192-'By group'!N$8*Population!N192)</f>
        <v>-0.94993410915419663</v>
      </c>
      <c r="JO192" s="45">
        <f>step*(+(1-prop_idu_male)*'By group'!BB$9*Population!BB192-'By group'!O$8*Population!O192-'By group'!O$6*Population!O192+'By group'!AB$7*Population!AB192)</f>
        <v>-9362.1473959468967</v>
      </c>
      <c r="JP192" s="46">
        <f>step*(+(1-prop_idu_male)*'By group'!BC$9*Population!BC192-'By group'!P$8*Population!P192-'By group'!P$6*Population!P192+'By group'!AC$7*Population!AC192)</f>
        <v>-14.363970999467622</v>
      </c>
      <c r="JQ192" s="46">
        <f>step*(+(1-prop_idu_male)*'By group'!BD$9*Population!BD192-'By group'!Q$8*Population!Q192-'By group'!Q$6*Population!Q192+'By group'!AD$7*Population!AD192)</f>
        <v>-41.681376930758653</v>
      </c>
      <c r="JR192" s="46">
        <f>step*(+(1-prop_idu_male)*'By group'!BE$9*Population!BE192-'By group'!R$8*Population!R192-'By group'!R$6*Population!R192+'By group'!AE$7*Population!AE192)</f>
        <v>-42.595980687811014</v>
      </c>
      <c r="JS192" s="46">
        <f>step*(+(1-prop_idu_male)*'By group'!BF$9*Population!BF192-'By group'!S$8*Population!S192-'By group'!S$6*Population!S192+'By group'!AF$7*Population!AF192)</f>
        <v>-12.666293705216455</v>
      </c>
      <c r="JT192" s="46">
        <f>step*(+(1-prop_idu_male)*'By group'!BG$9*Population!BG192-'By group'!T$8*Population!T192-'By group'!T$6*Population!T192+'By group'!AG$7*Population!AG192)</f>
        <v>-2.4211719236397582</v>
      </c>
      <c r="JU192" s="46">
        <f>step*(+(1-prop_idu_male)*'By group'!BH$9*Population!BH192-'By group'!U$8*Population!U192-'By group'!U$6*Population!U192+'By group'!AH$7*Population!AH192)</f>
        <v>-2.0222057074088342</v>
      </c>
      <c r="JV192" s="46">
        <f>step*(+(1-prop_idu_male)*'By group'!BI$9*Population!BI192-'By group'!V$8*Population!V192-'By group'!V$6*Population!V192+'By group'!AI$7*Population!AI192)</f>
        <v>0</v>
      </c>
      <c r="JW192" s="46">
        <f>step*(+(1-prop_idu_male)*'By group'!BJ$9*Population!BJ192-'By group'!W$8*Population!W192-'By group'!W$6*Population!W192+'By group'!AJ$7*Population!AJ192)</f>
        <v>0</v>
      </c>
      <c r="JX192" s="46">
        <f>step*(+(1-prop_idu_male)*'By group'!BK$9*Population!BK192-'By group'!X$8*Population!X192-'By group'!X$6*Population!X192+'By group'!AK$7*Population!AK192)</f>
        <v>0</v>
      </c>
      <c r="JY192" s="46">
        <f>step*(+(1-prop_idu_male)*'By group'!BL$9*Population!BL192-'By group'!Y$8*Population!Y192-'By group'!Y$6*Population!Y192+'By group'!AL$7*Population!AL192)</f>
        <v>-4.231350310341238</v>
      </c>
      <c r="JZ192" s="46">
        <f>step*(+(1-prop_idu_male)*'By group'!BM$9*Population!BM192-'By group'!Z$8*Population!Z192-'By group'!Z$6*Population!Z192+'By group'!AM$7*Population!AM192)</f>
        <v>-2.0829554365682079</v>
      </c>
      <c r="KA192" s="76">
        <f>step*(+(1-prop_idu_male)*'By group'!BN$9*Population!BN192-'By group'!AA$8*Population!AA192-'By group'!AA$6*Population!AA192+'By group'!AN$7*Population!AN192)</f>
        <v>-1.6458885537869441</v>
      </c>
      <c r="KB192" s="46">
        <f>step*(+'By group'!O$6*Population!O192-'By group'!AB$7*Population!AB192)</f>
        <v>8011.302204066079</v>
      </c>
      <c r="KC192" s="46">
        <f>step*(+'By group'!P$6*Population!P192-'By group'!AC$7*Population!AC192)</f>
        <v>10.398176554050341</v>
      </c>
      <c r="KD192" s="46">
        <f>step*(+'By group'!Q$6*Population!Q192-'By group'!AD$7*Population!AD192)</f>
        <v>30.077232629323042</v>
      </c>
      <c r="KE192" s="46">
        <f>step*(+'By group'!R$6*Population!R192-'By group'!AE$7*Population!AE192)</f>
        <v>30.600996095816875</v>
      </c>
      <c r="KF192" s="46">
        <f>step*(+'By group'!S$6*Population!S192-'By group'!AF$7*Population!AF192)</f>
        <v>9.0687714256499614</v>
      </c>
      <c r="KG192" s="46">
        <f>step*(+'By group'!T$6*Population!T192-'By group'!AG$7*Population!AG192)</f>
        <v>1.7292788179500245</v>
      </c>
      <c r="KH192" s="46">
        <f>step*(+'By group'!U$6*Population!U192-'By group'!AH$7*Population!AH192)</f>
        <v>1.4381387923230311</v>
      </c>
      <c r="KI192" s="46">
        <f>step*(+'By group'!V$6*Population!V192-'By group'!AI$7*Population!AI192)</f>
        <v>0</v>
      </c>
      <c r="KJ192" s="46">
        <f>step*(+'By group'!W$6*Population!W192-'By group'!AJ$7*Population!AJ192)</f>
        <v>0</v>
      </c>
      <c r="KK192" s="46">
        <f>step*(+'By group'!X$6*Population!X192-'By group'!AK$7*Population!AK192)</f>
        <v>0</v>
      </c>
      <c r="KL192" s="46">
        <f>step*(+'By group'!Y$6*Population!Y192-'By group'!AL$7*Population!AL192)</f>
        <v>3.0081661335919847</v>
      </c>
      <c r="KM192" s="46">
        <f>step*(+'By group'!Z$6*Population!Z192-'By group'!AM$7*Population!AM192)</f>
        <v>1.4735954072056248</v>
      </c>
      <c r="KN192" s="46">
        <f>step*(+'By group'!AA$6*Population!AA192-'By group'!AN$7*Population!AN192)</f>
        <v>1.1576884887621652</v>
      </c>
      <c r="KO192" s="45">
        <v>0</v>
      </c>
      <c r="KP192" s="46">
        <v>0</v>
      </c>
      <c r="KQ192" s="46">
        <v>0</v>
      </c>
      <c r="KR192" s="46">
        <v>0</v>
      </c>
      <c r="KS192" s="46">
        <v>0</v>
      </c>
      <c r="KT192" s="46">
        <v>0</v>
      </c>
      <c r="KU192" s="46">
        <v>0</v>
      </c>
      <c r="KV192" s="46">
        <v>0</v>
      </c>
      <c r="KW192" s="46">
        <v>0</v>
      </c>
      <c r="KX192" s="46">
        <v>0</v>
      </c>
      <c r="KY192" s="46">
        <v>0</v>
      </c>
      <c r="KZ192" s="46">
        <v>0</v>
      </c>
      <c r="LA192" s="46">
        <v>0</v>
      </c>
      <c r="LB192" s="188">
        <f>step*(-'By group'!BB$9*Population!BB192+'By group'!B$8*Population!B192+'By group'!O$8*Population!O192)</f>
        <v>2601.4103208961033</v>
      </c>
      <c r="LC192" s="189">
        <f>step*(-'By group'!BC$9*Population!BC192+'By group'!C$8*Population!C192+'By group'!P$8*Population!P192)</f>
        <v>11.443619042784409</v>
      </c>
      <c r="LD192" s="189">
        <f>step*(-'By group'!BD$9*Population!BD192+'By group'!D$8*Population!D192+'By group'!Q$8*Population!Q192)</f>
        <v>33.580067578008013</v>
      </c>
      <c r="LE192" s="189">
        <f>step*(-'By group'!BE$9*Population!BE192+'By group'!E$8*Population!E192+'By group'!R$8*Population!R192)</f>
        <v>34.839547996470358</v>
      </c>
      <c r="LF192" s="189">
        <f>step*(-'By group'!BF$9*Population!BF192+'By group'!F$8*Population!F192+'By group'!S$8*Population!S192)</f>
        <v>10.476658793374781</v>
      </c>
      <c r="LG192" s="189">
        <f>step*(-'By group'!BG$9*Population!BG192+'By group'!G$8*Population!G192+'By group'!T$8*Population!T192)</f>
        <v>2.0185666774649671</v>
      </c>
      <c r="LH192" s="189">
        <f>step*(-'By group'!BH$9*Population!BH192+'By group'!H$8*Population!H192+'By group'!U$8*Population!U192)</f>
        <v>1.7090603296641262</v>
      </c>
      <c r="LI192" s="189">
        <f>step*(-'By group'!BI$9*Population!BI192+'By group'!I$8*Population!I192+'By group'!V$8*Population!V192)</f>
        <v>0</v>
      </c>
      <c r="LJ192" s="189">
        <f>step*(-'By group'!BJ$9*Population!BJ192+'By group'!J$8*Population!J192+'By group'!W$8*Population!W192)</f>
        <v>0</v>
      </c>
      <c r="LK192" s="189">
        <f>step*(-'By group'!BK$9*Population!BK192+'By group'!K$8*Population!K192+'By group'!X$8*Population!X192)</f>
        <v>0</v>
      </c>
      <c r="LL192" s="189">
        <f>step*(-'By group'!BL$9*Population!BL192+'By group'!L$8*Population!L192+'By group'!Y$8*Population!Y192)</f>
        <v>3.5800105762876218</v>
      </c>
      <c r="LM192" s="189">
        <f>step*(-'By group'!BM$9*Population!BM192+'By group'!M$8*Population!M192+'By group'!Z$8*Population!Z192)</f>
        <v>1.7890632461842131</v>
      </c>
      <c r="LN192" s="189">
        <f>step*(-'By group'!BN$9*Population!BN192+'By group'!N$8*Population!N192+'By group'!AA$8*Population!AA192)</f>
        <v>1.4381341741789755</v>
      </c>
    </row>
    <row r="193" spans="1:326" x14ac:dyDescent="0.25">
      <c r="A193">
        <f t="shared" si="263"/>
        <v>94.5</v>
      </c>
      <c r="B193" s="52">
        <f>step*((-'By group'!B$4-'By group'!B$5-'By group'!B$22)*Population!B193+'By group'!B$3*Population!$BO193)</f>
        <v>250534.87898742547</v>
      </c>
      <c r="C193" s="4">
        <f>step*((-'By group'!C$4-'By group'!C$5-'By group'!C$22)*Population!C193+'By group'!C$3*Population!$BO193)</f>
        <v>-6874.8316332091435</v>
      </c>
      <c r="D193" s="4">
        <f>step*((-'By group'!D$4-'By group'!D$5-'By group'!D$22)*Population!D193+'By group'!D$3*Population!$BO193)</f>
        <v>-45119.40551416541</v>
      </c>
      <c r="E193" s="4">
        <f>step*((-'By group'!E$4-'By group'!E$5-'By group'!E$22)*Population!E193+'By group'!E$3*Population!$BO193)</f>
        <v>-72256.962868216098</v>
      </c>
      <c r="F193" s="4">
        <f>step*((-'By group'!F$4-'By group'!F$5-'By group'!F$22)*Population!F193+'By group'!F$3*Population!$BO193)</f>
        <v>-29326.789439302476</v>
      </c>
      <c r="G193" s="4">
        <f>step*((-'By group'!G$4-'By group'!G$5-'By group'!G$22)*Population!G193+'By group'!G$3*Population!$BO193)</f>
        <v>-7110.7294349476451</v>
      </c>
      <c r="H193" s="4">
        <f>step*((-'By group'!H$4-'By group'!H$5-'By group'!H$22)*Population!H193+'By group'!H$3*Population!$BO193)</f>
        <v>-6607.0493600462778</v>
      </c>
      <c r="I193" s="4">
        <f>step*((-'By group'!I$4-'By group'!I$5-'By group'!I$22)*Population!I193+'By group'!I$3*Population!$BO193)</f>
        <v>0</v>
      </c>
      <c r="J193" s="4">
        <f>step*((-'By group'!J$4-'By group'!J$5-'By group'!J$22)*Population!J193+'By group'!J$3*Population!$BO193)</f>
        <v>0</v>
      </c>
      <c r="K193" s="4">
        <f>step*((-'By group'!K$4-'By group'!K$5-'By group'!K$22)*Population!K193+'By group'!K$3*Population!$BO193)</f>
        <v>0</v>
      </c>
      <c r="L193" s="4">
        <f>step*((-'By group'!L$4-'By group'!L$5-'By group'!L$22)*Population!L193+'By group'!L$3*Population!$BO193)</f>
        <v>-3654.1656506878944</v>
      </c>
      <c r="M193" s="4">
        <f>step*((-'By group'!M$4-'By group'!M$5-'By group'!M$22)*Population!M193+'By group'!M$3*Population!$BO193)</f>
        <v>-2073.7164906846951</v>
      </c>
      <c r="N193" s="4">
        <f>step*((-'By group'!N$4-'By group'!N$5-'By group'!N$22)*Population!N193+'By group'!N$3*Population!$BO193)</f>
        <v>-1966.2918591169882</v>
      </c>
      <c r="O193" s="8">
        <f>step*((-'By group'!O$4-'By group'!O$5-'By group'!O$22)*Population!O193+'By group'!O$3*Population!$BO193)</f>
        <v>173514.57913810201</v>
      </c>
      <c r="P193" s="4">
        <f>step*((-'By group'!P$4-'By group'!P$5-'By group'!P$22)*Population!P193+'By group'!P$3*Population!$BO193)</f>
        <v>-3400.4621605687926</v>
      </c>
      <c r="Q193" s="4">
        <f>step*((-'By group'!Q$4-'By group'!Q$5-'By group'!Q$22)*Population!Q193+'By group'!Q$3*Population!$BO193)</f>
        <v>-22308.877662790695</v>
      </c>
      <c r="R193" s="4">
        <f>step*((-'By group'!R$4-'By group'!R$5-'By group'!R$22)*Population!R193+'By group'!R$3*Population!$BO193)</f>
        <v>-35708.210757663823</v>
      </c>
      <c r="S193" s="4">
        <f>step*((-'By group'!S$4-'By group'!S$5-'By group'!S$22)*Population!S193+'By group'!S$3*Population!$BO193)</f>
        <v>-14487.073297335686</v>
      </c>
      <c r="T193" s="4">
        <f>step*((-'By group'!T$4-'By group'!T$5-'By group'!T$22)*Population!T193+'By group'!T$3*Population!$BO193)</f>
        <v>-3511.6034631863326</v>
      </c>
      <c r="U193" s="4">
        <f>step*((-'By group'!U$4-'By group'!U$5-'By group'!U$22)*Population!U193+'By group'!U$3*Population!$BO193)</f>
        <v>-3261.2014592635819</v>
      </c>
      <c r="V193" s="4">
        <f>step*((-'By group'!V$4-'By group'!V$5-'By group'!V$22)*Population!V193+'By group'!V$3*Population!$BO193)</f>
        <v>0</v>
      </c>
      <c r="W193" s="4">
        <f>step*((-'By group'!W$4-'By group'!W$5-'By group'!W$22)*Population!W193+'By group'!W$3*Population!$BO193)</f>
        <v>0</v>
      </c>
      <c r="X193" s="4">
        <f>step*((-'By group'!X$4-'By group'!X$5-'By group'!X$22)*Population!X193+'By group'!X$3*Population!$BO193)</f>
        <v>0</v>
      </c>
      <c r="Y193" s="4">
        <f>step*((-'By group'!Y$4-'By group'!Y$5-'By group'!Y$22)*Population!Y193+'By group'!Y$3*Population!$BO193)</f>
        <v>-1803.5992926972506</v>
      </c>
      <c r="Z193" s="4">
        <f>step*((-'By group'!Z$4-'By group'!Z$5-'By group'!Z$22)*Population!Z193+'By group'!Z$3*Population!$BO193)</f>
        <v>-1022.9373358819331</v>
      </c>
      <c r="AA193" s="4">
        <f>step*((-'By group'!AA$4-'By group'!AA$5-'By group'!AA$22)*Population!AA193+'By group'!AA$3*Population!$BO193)</f>
        <v>-969.27623212355365</v>
      </c>
      <c r="AB193" s="8">
        <f>step*((-'By group'!AB$4-'By group'!AB$5-'By group'!AB$22)*Population!AB193+'By group'!AB$3*Population!$BO193)</f>
        <v>-1641.6382755337681</v>
      </c>
      <c r="AC193" s="4">
        <f>step*((-'By group'!AC$4-'By group'!AC$5-'By group'!AC$22)*Population!AC193+'By group'!AC$3*Population!$BO193)</f>
        <v>-241.21911659134545</v>
      </c>
      <c r="AD193" s="4">
        <f>step*((-'By group'!AD$4-'By group'!AD$5-'By group'!AD$22)*Population!AD193+'By group'!AD$3*Population!$BO193)</f>
        <v>-1591.2530261238469</v>
      </c>
      <c r="AE193" s="4">
        <f>step*((-'By group'!AE$4-'By group'!AE$5-'By group'!AE$22)*Population!AE193+'By group'!AE$3*Population!$BO193)</f>
        <v>-2566.5253922001389</v>
      </c>
      <c r="AF193" s="4">
        <f>step*((-'By group'!AF$4-'By group'!AF$5-'By group'!AF$22)*Population!AF193+'By group'!AF$3*Population!$BO193)</f>
        <v>-1047.2879930549993</v>
      </c>
      <c r="AG193" s="4">
        <f>step*((-'By group'!AG$4-'By group'!AG$5-'By group'!AG$22)*Population!AG193+'By group'!AG$3*Population!$BO193)</f>
        <v>-254.91538498586249</v>
      </c>
      <c r="AH193" s="4">
        <f>step*((-'By group'!AH$4-'By group'!AH$5-'By group'!AH$22)*Population!AH193+'By group'!AH$3*Population!$BO193)</f>
        <v>-238.47256715162038</v>
      </c>
      <c r="AI193" s="4">
        <f>step*((-'By group'!AI$4-'By group'!AI$5-'By group'!AI$22)*Population!AI193+'By group'!AI$3*Population!$BO193)</f>
        <v>0</v>
      </c>
      <c r="AJ193" s="4">
        <f>step*((-'By group'!AJ$4-'By group'!AJ$5-'By group'!AJ$22)*Population!AJ193+'By group'!AJ$3*Population!$BO193)</f>
        <v>0</v>
      </c>
      <c r="AK193" s="4">
        <f>step*((-'By group'!AK$4-'By group'!AK$5-'By group'!AK$22)*Population!AK193+'By group'!AK$3*Population!$BO193)</f>
        <v>0</v>
      </c>
      <c r="AL193" s="4">
        <f>step*((-'By group'!AL$4-'By group'!AL$5-'By group'!AL$22)*Population!AL193+'By group'!AL$3*Population!$BO193)</f>
        <v>-131.96625286152621</v>
      </c>
      <c r="AM193" s="4">
        <f>step*((-'By group'!AM$4-'By group'!AM$5-'By group'!AM$22)*Population!AM193+'By group'!AM$3*Population!$BO193)</f>
        <v>-75.464432577292143</v>
      </c>
      <c r="AN193" s="4">
        <f>step*((-'By group'!AN$4-'By group'!AN$5-'By group'!AN$22)*Population!AN193+'By group'!AN$3*Population!$BO193)</f>
        <v>-72.196493347460773</v>
      </c>
      <c r="AO193" s="8">
        <f>step*((-'By group'!AO$4-'By group'!AO$5-'By group'!AO$22)*Population!AO193+'By group'!AO$3*Population!$BO193)</f>
        <v>23454.405949738291</v>
      </c>
      <c r="AP193" s="4">
        <f>step*((-'By group'!AP$4-'By group'!AP$5-'By group'!AP$22)*Population!AP193+'By group'!AP$3*Population!$BO193)</f>
        <v>-798.59197091231374</v>
      </c>
      <c r="AQ193" s="4">
        <f>step*((-'By group'!AQ$4-'By group'!AQ$5-'By group'!AQ$22)*Population!AQ193+'By group'!AQ$3*Population!$BO193)</f>
        <v>-5241.3756512983255</v>
      </c>
      <c r="AR193" s="4">
        <f>step*((-'By group'!AR$4-'By group'!AR$5-'By group'!AR$22)*Population!AR193+'By group'!AR$3*Population!$BO193)</f>
        <v>-8393.9975772362795</v>
      </c>
      <c r="AS193" s="4">
        <f>step*((-'By group'!AS$4-'By group'!AS$5-'By group'!AS$22)*Population!AS193+'By group'!AS$3*Population!$BO193)</f>
        <v>-3406.7710064174548</v>
      </c>
      <c r="AT193" s="4">
        <f>step*((-'By group'!AT$4-'By group'!AT$5-'By group'!AT$22)*Population!AT193+'By group'!AT$3*Population!$BO193)</f>
        <v>-825.98146662508987</v>
      </c>
      <c r="AU193" s="4">
        <f>step*((-'By group'!AU$4-'By group'!AU$5-'By group'!AU$22)*Population!AU193+'By group'!AU$3*Population!$BO193)</f>
        <v>-767.32585415801555</v>
      </c>
      <c r="AV193" s="4">
        <f>step*((-'By group'!AV$4-'By group'!AV$5-'By group'!AV$22)*Population!AV193+'By group'!AV$3*Population!$BO193)</f>
        <v>0</v>
      </c>
      <c r="AW193" s="4">
        <f>step*((-'By group'!AW$4-'By group'!AW$5-'By group'!AW$22)*Population!AW193+'By group'!AW$3*Population!$BO193)</f>
        <v>0</v>
      </c>
      <c r="AX193" s="4">
        <f>step*((-'By group'!AX$4-'By group'!AX$5-'By group'!AX$22)*Population!AX193+'By group'!AX$3*Population!$BO193)</f>
        <v>0</v>
      </c>
      <c r="AY193" s="4">
        <f>step*((-'By group'!AY$4-'By group'!AY$5-'By group'!AY$22)*Population!AY193+'By group'!AY$3*Population!$BO193)</f>
        <v>-424.38444341589246</v>
      </c>
      <c r="AZ193" s="4">
        <f>step*((-'By group'!AZ$4-'By group'!AZ$5-'By group'!AZ$22)*Population!AZ193+'By group'!AZ$3*Population!$BO193)</f>
        <v>-240.75430752385611</v>
      </c>
      <c r="BA193" s="4">
        <f>step*((-'By group'!BA$4-'By group'!BA$5-'By group'!BA$22)*Population!BA193+'By group'!BA$3*Population!$BO193)</f>
        <v>-228.11581759751596</v>
      </c>
      <c r="BB193" s="8">
        <f>step*((-'By group'!BB$4-'By group'!BB$5-'By group'!BB$22)*Population!BB193+'By group'!BB$3*Population!$BO193)</f>
        <v>7208.9711718198487</v>
      </c>
      <c r="BC193" s="4">
        <f>step*((-'By group'!BC$4-'By group'!BC$5-'By group'!BC$22)*Population!BC193+'By group'!BC$3*Population!$BO193)</f>
        <v>-547.43240968857822</v>
      </c>
      <c r="BD193" s="4">
        <f>step*((-'By group'!BD$4-'By group'!BD$5-'By group'!BD$22)*Population!BD193+'By group'!BD$3*Population!$BO193)</f>
        <v>-2776.6901461967987</v>
      </c>
      <c r="BE193" s="4">
        <f>step*((-'By group'!BE$4-'By group'!BE$5-'By group'!BE$22)*Population!BE193+'By group'!BE$3*Population!$BO193)</f>
        <v>-3863.6508316201966</v>
      </c>
      <c r="BF193" s="4">
        <f>step*((-'By group'!BF$4-'By group'!BF$5-'By group'!BF$22)*Population!BF193+'By group'!BF$3*Population!$BO193)</f>
        <v>-1433.6543493689201</v>
      </c>
      <c r="BG193" s="4">
        <f>step*((-'By group'!BG$4-'By group'!BG$5-'By group'!BG$22)*Population!BG193+'By group'!BG$3*Population!$BO193)</f>
        <v>-327.21516739567079</v>
      </c>
      <c r="BH193" s="4">
        <f>step*((-'By group'!BH$4-'By group'!BH$5-'By group'!BH$22)*Population!BH193+'By group'!BH$3*Population!$BO193)</f>
        <v>-281.37641311345112</v>
      </c>
      <c r="BI193" s="4">
        <f>step*((-'By group'!BI$4-'By group'!BI$5-'By group'!BI$22)*Population!BI193+'By group'!BI$3*Population!$BO193)</f>
        <v>0</v>
      </c>
      <c r="BJ193" s="4">
        <f>step*((-'By group'!BJ$4-'By group'!BJ$5-'By group'!BJ$22)*Population!BJ193+'By group'!BJ$3*Population!$BO193)</f>
        <v>0</v>
      </c>
      <c r="BK193" s="4">
        <f>step*((-'By group'!BK$4-'By group'!BK$5-'By group'!BK$22)*Population!BK193+'By group'!BK$3*Population!$BO193)</f>
        <v>0</v>
      </c>
      <c r="BL193" s="4">
        <f>step*((-'By group'!BL$4-'By group'!BL$5-'By group'!BL$22)*Population!BL193+'By group'!BL$3*Population!$BO193)</f>
        <v>-185.02651494548169</v>
      </c>
      <c r="BM193" s="4">
        <f>step*((-'By group'!BM$4-'By group'!BM$5-'By group'!BM$22)*Population!BM193+'By group'!BM$3*Population!$BO193)</f>
        <v>-94.222663882837296</v>
      </c>
      <c r="BN193" s="4">
        <f>step*((-'By group'!BN$4-'By group'!BN$5-'By group'!BN$22)*Population!BN193+'By group'!BN$3*Population!$BO193)</f>
        <v>-78.863550906789641</v>
      </c>
      <c r="BO193" s="71">
        <f>-step*SUM(SCR!B193:N193)*Population!B193</f>
        <v>-179232.12558922512</v>
      </c>
      <c r="BP193" s="4">
        <f>step*-SUM('By group'!C$11:C$21)*Population!C193</f>
        <v>-171870.79083022859</v>
      </c>
      <c r="BQ193" s="4">
        <f>step*-SUM('By group'!D$11:D$21)*Population!D193</f>
        <v>-125331.68198379281</v>
      </c>
      <c r="BR193" s="4">
        <f>step*-SUM('By group'!E$11:E$21)*Population!E193</f>
        <v>-51612.11633444007</v>
      </c>
      <c r="BS193" s="4">
        <f>step*-SUM('By group'!F$11:F$21)*Population!F193</f>
        <v>-15435.152336474988</v>
      </c>
      <c r="BT193" s="4">
        <f>step*-SUM('By group'!G$11:G$21)*Population!G193</f>
        <v>-7407.0098280704633</v>
      </c>
      <c r="BU193" s="4">
        <f>step*-SUM('By group'!H$11:H$21)*Population!H193</f>
        <v>0</v>
      </c>
      <c r="BV193" s="4">
        <f>step*-SUM('By group'!I$11:I$21)*Population!I193</f>
        <v>0</v>
      </c>
      <c r="BW193" s="4">
        <f>step*-SUM('By group'!J$11:J$21)*Population!J193</f>
        <v>0</v>
      </c>
      <c r="BX193" s="4">
        <f>step*-SUM('By group'!K$11:K$21)*Population!K193</f>
        <v>0</v>
      </c>
      <c r="BY193" s="4">
        <f>step*-SUM('By group'!L$11:L$21)*Population!L193</f>
        <v>-2610.1183219199247</v>
      </c>
      <c r="BZ193" s="4">
        <f>step*-SUM('By group'!M$11:M$21)*Population!M193</f>
        <v>-1296.0728066779348</v>
      </c>
      <c r="CA193" s="4">
        <f>step*-SUM('By group'!N$11:N$21)*Population!N193</f>
        <v>0</v>
      </c>
      <c r="CB193" s="13">
        <f>-step*SUM(SCR!O193:AA193)*Population!O193</f>
        <v>-88663.568954969131</v>
      </c>
      <c r="CC193" s="4">
        <f>step*-SUM('By group'!P$11:P$21)*Population!P193</f>
        <v>-85011.554014219815</v>
      </c>
      <c r="CD193" s="4">
        <f>step*-SUM('By group'!Q$11:Q$21)*Population!Q193</f>
        <v>-61969.10461886305</v>
      </c>
      <c r="CE193" s="4">
        <f>step*-SUM('By group'!R$11:R$21)*Population!R193</f>
        <v>-25505.864826902729</v>
      </c>
      <c r="CF193" s="4">
        <f>step*-SUM('By group'!S$11:S$21)*Population!S193</f>
        <v>-7624.7754196503611</v>
      </c>
      <c r="CG193" s="4">
        <f>step*-SUM('By group'!T$11:T$21)*Population!T193</f>
        <v>-3657.9202741524296</v>
      </c>
      <c r="CH193" s="4">
        <f>step*-SUM('By group'!U$11:U$21)*Population!U193</f>
        <v>0</v>
      </c>
      <c r="CI193" s="4">
        <f>step*-SUM('By group'!V$11:V$21)*Population!V193</f>
        <v>0</v>
      </c>
      <c r="CJ193" s="4">
        <f>step*-SUM('By group'!W$11:W$21)*Population!W193</f>
        <v>0</v>
      </c>
      <c r="CK193" s="4">
        <f>step*-SUM('By group'!X$11:X$21)*Population!X193</f>
        <v>0</v>
      </c>
      <c r="CL193" s="4">
        <f>step*-SUM('By group'!Y$11:Y$21)*Population!Y193</f>
        <v>-1288.2852090694646</v>
      </c>
      <c r="CM193" s="4">
        <f>step*-SUM('By group'!Z$11:Z$21)*Population!Z193</f>
        <v>-639.33583492620824</v>
      </c>
      <c r="CN193" s="4">
        <f>step*-SUM('By group'!AA$11:AA$21)*Population!AA193</f>
        <v>0</v>
      </c>
      <c r="CO193" s="13">
        <f>-step*SUM(SCR!AB193:AN193)*Population!AB193</f>
        <v>-6278.0597646501565</v>
      </c>
      <c r="CP193" s="4">
        <f>step*-SUM('By group'!AC$11:AC$21)*Population!AC193</f>
        <v>-6030.4779147836362</v>
      </c>
      <c r="CQ193" s="4">
        <f>step*-SUM('By group'!AD$11:AD$21)*Population!AD193</f>
        <v>-4420.147294788464</v>
      </c>
      <c r="CR193" s="4">
        <f>step*-SUM('By group'!AE$11:AE$21)*Population!AE193</f>
        <v>-1833.2324230000993</v>
      </c>
      <c r="CS193" s="4">
        <f>step*-SUM('By group'!AF$11:AF$21)*Population!AF193</f>
        <v>-551.20420687105229</v>
      </c>
      <c r="CT193" s="4">
        <f>step*-SUM('By group'!AG$11:AG$21)*Population!AG193</f>
        <v>-265.53685936027341</v>
      </c>
      <c r="CU193" s="4">
        <f>step*-SUM('By group'!AH$11:AH$21)*Population!AH193</f>
        <v>0</v>
      </c>
      <c r="CV193" s="4">
        <f>step*-SUM('By group'!AI$11:AI$21)*Population!AI193</f>
        <v>0</v>
      </c>
      <c r="CW193" s="4">
        <f>step*-SUM('By group'!AJ$11:AJ$21)*Population!AJ193</f>
        <v>0</v>
      </c>
      <c r="CX193" s="4">
        <f>step*-SUM('By group'!AK$11:AK$21)*Population!AK193</f>
        <v>0</v>
      </c>
      <c r="CY193" s="4">
        <f>step*-SUM('By group'!AL$11:AL$21)*Population!AL193</f>
        <v>-94.261609186804435</v>
      </c>
      <c r="CZ193" s="4">
        <f>step*-SUM('By group'!AM$11:AM$21)*Population!AM193</f>
        <v>-47.165270360807597</v>
      </c>
      <c r="DA193" s="4">
        <f>step*-SUM('By group'!AN$11:AN$21)*Population!AN193</f>
        <v>0</v>
      </c>
      <c r="DB193" s="13">
        <f>-step*SUM(SCR!AO193:BA193)*Population!AO193</f>
        <v>-20819.480404395665</v>
      </c>
      <c r="DC193" s="4">
        <f>step*-SUM('By group'!AP$11:AP$21)*Population!AP193</f>
        <v>-19964.799272807842</v>
      </c>
      <c r="DD193" s="4">
        <f>step*-SUM('By group'!AQ$11:AQ$21)*Population!AQ193</f>
        <v>-14559.376809162015</v>
      </c>
      <c r="DE193" s="4">
        <f>step*-SUM('By group'!AR$11:AR$21)*Population!AR193</f>
        <v>-5995.7125551687705</v>
      </c>
      <c r="DF193" s="4">
        <f>step*-SUM('By group'!AS$11:AS$21)*Population!AS193</f>
        <v>-1793.0373717986604</v>
      </c>
      <c r="DG193" s="4">
        <f>step*-SUM('By group'!AT$11:AT$21)*Population!AT193</f>
        <v>-860.39736106780185</v>
      </c>
      <c r="DH193" s="4">
        <f>step*-SUM('By group'!AU$11:AU$21)*Population!AU193</f>
        <v>0</v>
      </c>
      <c r="DI193" s="4">
        <f>step*-SUM('By group'!AV$11:AV$21)*Population!AV193</f>
        <v>0</v>
      </c>
      <c r="DJ193" s="4">
        <f>step*-SUM('By group'!AW$11:AW$21)*Population!AW193</f>
        <v>0</v>
      </c>
      <c r="DK193" s="4">
        <f>step*-SUM('By group'!AX$11:AX$21)*Population!AX193</f>
        <v>0</v>
      </c>
      <c r="DL193" s="4">
        <f>step*-SUM('By group'!AY$11:AY$21)*Population!AY193</f>
        <v>-303.13174529706606</v>
      </c>
      <c r="DM193" s="4">
        <f>step*-SUM('By group'!AZ$11:AZ$21)*Population!AZ193</f>
        <v>-150.47144220241009</v>
      </c>
      <c r="DN193" s="4">
        <f>step*-SUM('By group'!BA$11:BA$21)*Population!BA193</f>
        <v>0</v>
      </c>
      <c r="DO193" s="13">
        <f>-step*SUM(SCR!BB193:BN193)*Population!BB193</f>
        <v>-9685.200693815128</v>
      </c>
      <c r="DP193" s="4">
        <f>step*-SUM('By group'!BC$11:BC$21)*Population!BC193</f>
        <v>-9123.8734948096371</v>
      </c>
      <c r="DQ193" s="4">
        <f>step*-SUM('By group'!BD$11:BD$21)*Population!BD193</f>
        <v>-6310.6594231745412</v>
      </c>
      <c r="DR193" s="4">
        <f>step*-SUM('By group'!BE$11:BE$21)*Population!BE193</f>
        <v>-2414.7817697626228</v>
      </c>
      <c r="DS193" s="4">
        <f>step*-SUM('By group'!BF$11:BF$21)*Population!BF193</f>
        <v>-682.69254731853334</v>
      </c>
      <c r="DT193" s="4">
        <f>step*-SUM('By group'!BG$11:BG$21)*Population!BG193</f>
        <v>-314.62996864968346</v>
      </c>
      <c r="DU193" s="4">
        <f>step*-SUM('By group'!BH$11:BH$21)*Population!BH193</f>
        <v>0</v>
      </c>
      <c r="DV193" s="4">
        <f>step*-SUM('By group'!BI$11:BI$21)*Population!BI193</f>
        <v>0</v>
      </c>
      <c r="DW193" s="4">
        <f>step*-SUM('By group'!BJ$11:BJ$21)*Population!BJ193</f>
        <v>0</v>
      </c>
      <c r="DX193" s="4">
        <f>step*-SUM('By group'!BK$11:BK$21)*Population!BK193</f>
        <v>0</v>
      </c>
      <c r="DY193" s="4">
        <f>step*-SUM('By group'!BL$11:BL$21)*Population!BL193</f>
        <v>-102.79250830304539</v>
      </c>
      <c r="DZ193" s="4">
        <f>step*-SUM('By group'!BM$11:BM$21)*Population!BM193</f>
        <v>-47.111331941418648</v>
      </c>
      <c r="EA193" s="4">
        <f>step*-SUM('By group'!BN$11:BN$21)*Population!BN193</f>
        <v>0</v>
      </c>
      <c r="EB193" s="52">
        <v>0</v>
      </c>
      <c r="EC193" s="4">
        <f t="shared" si="196"/>
        <v>179232.12558922512</v>
      </c>
      <c r="ED193" s="4">
        <f t="shared" si="196"/>
        <v>171870.79083022859</v>
      </c>
      <c r="EE193" s="4">
        <f t="shared" si="197"/>
        <v>125331.68198379281</v>
      </c>
      <c r="EF193" s="4">
        <f t="shared" si="198"/>
        <v>51612.11633444007</v>
      </c>
      <c r="EG193" s="4">
        <f t="shared" si="199"/>
        <v>15435.152336474988</v>
      </c>
      <c r="EH193" s="4">
        <f t="shared" si="199"/>
        <v>7407.0098280704633</v>
      </c>
      <c r="EI193" s="4">
        <v>0</v>
      </c>
      <c r="EJ193" s="4">
        <f t="shared" si="200"/>
        <v>0</v>
      </c>
      <c r="EK193" s="4">
        <f t="shared" si="201"/>
        <v>0</v>
      </c>
      <c r="EL193" s="4">
        <f t="shared" si="202"/>
        <v>0</v>
      </c>
      <c r="EM193" s="4">
        <f t="shared" si="203"/>
        <v>2610.1183219199247</v>
      </c>
      <c r="EN193" s="4">
        <f t="shared" si="204"/>
        <v>1296.0728066779348</v>
      </c>
      <c r="EO193" s="52">
        <v>0</v>
      </c>
      <c r="EP193" s="4">
        <f t="shared" si="205"/>
        <v>88663.568954969131</v>
      </c>
      <c r="EQ193" s="4">
        <f t="shared" si="206"/>
        <v>85011.554014219815</v>
      </c>
      <c r="ER193" s="4">
        <f t="shared" si="207"/>
        <v>61969.10461886305</v>
      </c>
      <c r="ES193" s="4">
        <f t="shared" si="208"/>
        <v>25505.864826902729</v>
      </c>
      <c r="ET193" s="4">
        <f t="shared" si="209"/>
        <v>7624.7754196503611</v>
      </c>
      <c r="EU193" s="4">
        <f t="shared" si="210"/>
        <v>3657.9202741524296</v>
      </c>
      <c r="EV193" s="4">
        <v>0</v>
      </c>
      <c r="EW193" s="4">
        <f t="shared" si="211"/>
        <v>0</v>
      </c>
      <c r="EX193" s="4">
        <f t="shared" si="212"/>
        <v>0</v>
      </c>
      <c r="EY193" s="4">
        <f t="shared" si="213"/>
        <v>0</v>
      </c>
      <c r="EZ193" s="4">
        <f t="shared" si="214"/>
        <v>1288.2852090694646</v>
      </c>
      <c r="FA193" s="4">
        <f t="shared" si="215"/>
        <v>639.33583492620824</v>
      </c>
      <c r="FB193" s="52">
        <v>0</v>
      </c>
      <c r="FC193" s="4">
        <f t="shared" si="216"/>
        <v>6278.0597646501565</v>
      </c>
      <c r="FD193" s="4">
        <f t="shared" si="217"/>
        <v>6030.4779147836362</v>
      </c>
      <c r="FE193" s="4">
        <f t="shared" si="218"/>
        <v>4420.147294788464</v>
      </c>
      <c r="FF193" s="4">
        <f t="shared" si="219"/>
        <v>1833.2324230000993</v>
      </c>
      <c r="FG193" s="4">
        <f t="shared" si="220"/>
        <v>551.20420687105229</v>
      </c>
      <c r="FH193" s="4">
        <f t="shared" si="221"/>
        <v>265.53685936027341</v>
      </c>
      <c r="FI193" s="4">
        <v>0</v>
      </c>
      <c r="FJ193" s="4">
        <f t="shared" si="222"/>
        <v>0</v>
      </c>
      <c r="FK193" s="4">
        <f t="shared" si="223"/>
        <v>0</v>
      </c>
      <c r="FL193" s="4">
        <f t="shared" si="224"/>
        <v>0</v>
      </c>
      <c r="FM193" s="4">
        <f t="shared" si="225"/>
        <v>94.261609186804435</v>
      </c>
      <c r="FN193" s="9">
        <f t="shared" si="226"/>
        <v>47.165270360807597</v>
      </c>
      <c r="FO193" s="4">
        <v>0</v>
      </c>
      <c r="FP193" s="4">
        <f t="shared" si="227"/>
        <v>20819.480404395665</v>
      </c>
      <c r="FQ193" s="4">
        <f t="shared" si="228"/>
        <v>19964.799272807842</v>
      </c>
      <c r="FR193" s="4">
        <f t="shared" si="229"/>
        <v>14559.376809162015</v>
      </c>
      <c r="FS193" s="4">
        <f t="shared" si="230"/>
        <v>5995.7125551687705</v>
      </c>
      <c r="FT193" s="4">
        <f t="shared" si="231"/>
        <v>1793.0373717986604</v>
      </c>
      <c r="FU193" s="4">
        <f t="shared" si="232"/>
        <v>860.39736106780185</v>
      </c>
      <c r="FV193" s="4">
        <v>0</v>
      </c>
      <c r="FW193" s="4">
        <f t="shared" si="233"/>
        <v>0</v>
      </c>
      <c r="FX193" s="4">
        <f t="shared" si="234"/>
        <v>0</v>
      </c>
      <c r="FY193" s="4">
        <f t="shared" si="235"/>
        <v>0</v>
      </c>
      <c r="FZ193" s="4">
        <f t="shared" si="236"/>
        <v>303.13174529706606</v>
      </c>
      <c r="GA193" s="4">
        <f t="shared" si="237"/>
        <v>150.47144220241009</v>
      </c>
      <c r="GB193" s="4">
        <v>0</v>
      </c>
      <c r="GC193" s="4">
        <f t="shared" si="238"/>
        <v>9685.200693815128</v>
      </c>
      <c r="GD193" s="4">
        <f t="shared" si="179"/>
        <v>9123.8734948096371</v>
      </c>
      <c r="GE193" s="4">
        <f t="shared" si="180"/>
        <v>6310.6594231745412</v>
      </c>
      <c r="GF193" s="4">
        <f t="shared" si="181"/>
        <v>2414.7817697626228</v>
      </c>
      <c r="GG193" s="4">
        <f t="shared" si="182"/>
        <v>682.69254731853334</v>
      </c>
      <c r="GH193" s="4">
        <f t="shared" si="183"/>
        <v>314.62996864968346</v>
      </c>
      <c r="GI193" s="4">
        <v>0</v>
      </c>
      <c r="GJ193" s="4">
        <f t="shared" si="239"/>
        <v>0</v>
      </c>
      <c r="GK193" s="4">
        <f t="shared" si="240"/>
        <v>0</v>
      </c>
      <c r="GL193" s="4">
        <f t="shared" si="184"/>
        <v>0</v>
      </c>
      <c r="GM193" s="4">
        <f t="shared" si="185"/>
        <v>102.79250830304539</v>
      </c>
      <c r="GN193" s="4">
        <f t="shared" si="186"/>
        <v>47.111331941418648</v>
      </c>
      <c r="GO193" s="52">
        <v>0</v>
      </c>
      <c r="GP193" s="4">
        <f>step*(-'By group'!C$32*Population!C193+'By group'!I$33*Population!I193)</f>
        <v>0</v>
      </c>
      <c r="GQ193" s="4">
        <f>step*(-'By group'!D$32*Population!D193+'By group'!J$33*Population!J193)</f>
        <v>0</v>
      </c>
      <c r="GR193" s="4">
        <f>step*(-'By group'!E$32*Population!E193+'By group'!K$33*Population!K193)</f>
        <v>0</v>
      </c>
      <c r="GS193" s="4">
        <f>step*(-'By group'!F$32*Population!F193+'By group'!L$33*Population!L193)</f>
        <v>-6412.5170072775318</v>
      </c>
      <c r="GT193" s="4">
        <f>step*(-'By group'!G$32*Population!G193+'By group'!M$33*Population!M193)</f>
        <v>-833.36556227512528</v>
      </c>
      <c r="GU193" s="4">
        <f>step*(-'By group'!H$32*Population!H193+'By group'!N$33*Population!N193)</f>
        <v>-729.16786071776642</v>
      </c>
      <c r="GV193" s="46">
        <f t="shared" si="241"/>
        <v>0</v>
      </c>
      <c r="GW193" s="14">
        <f t="shared" si="242"/>
        <v>0</v>
      </c>
      <c r="GX193" s="4">
        <f t="shared" si="243"/>
        <v>0</v>
      </c>
      <c r="GY193" s="4">
        <f t="shared" si="244"/>
        <v>6412.5170072775318</v>
      </c>
      <c r="GZ193" s="4">
        <f t="shared" si="245"/>
        <v>833.36556227512528</v>
      </c>
      <c r="HA193" s="4">
        <f t="shared" si="246"/>
        <v>729.16786071776642</v>
      </c>
      <c r="HB193" s="8">
        <v>0</v>
      </c>
      <c r="HC193" s="4">
        <f>step*(-'By group'!P$32*Population!P193+'By group'!V$33*Population!V193)</f>
        <v>0</v>
      </c>
      <c r="HD193" s="4">
        <f>step*(-'By group'!Q$32*Population!Q193+'By group'!W$33*Population!W193)</f>
        <v>0</v>
      </c>
      <c r="HE193" s="4">
        <f>step*(-'By group'!R$32*Population!R193+'By group'!X$33*Population!X193)</f>
        <v>0</v>
      </c>
      <c r="HF193" s="4">
        <f>step*(-'By group'!S$32*Population!S193+'By group'!Y$33*Population!Y193)</f>
        <v>-3168.245105290448</v>
      </c>
      <c r="HG193" s="4">
        <f>step*(-'By group'!T$32*Population!T193+'By group'!Z$33*Population!Z193)</f>
        <v>-411.91613736738179</v>
      </c>
      <c r="HH193" s="4">
        <f>step*(-'By group'!U$32*Population!U193+'By group'!AA$33*Population!AA193)</f>
        <v>-360.24833738563939</v>
      </c>
      <c r="HI193" s="14">
        <f t="shared" si="247"/>
        <v>0</v>
      </c>
      <c r="HJ193" s="46">
        <f t="shared" si="248"/>
        <v>0</v>
      </c>
      <c r="HK193" s="4">
        <f t="shared" si="249"/>
        <v>0</v>
      </c>
      <c r="HL193" s="4">
        <f t="shared" si="250"/>
        <v>3168.245105290448</v>
      </c>
      <c r="HM193" s="4">
        <f t="shared" si="251"/>
        <v>411.91613736738179</v>
      </c>
      <c r="HN193" s="9">
        <f t="shared" si="252"/>
        <v>360.24833738563939</v>
      </c>
      <c r="HO193" s="4">
        <v>0</v>
      </c>
      <c r="HP193" s="4">
        <f>step*(-'By group'!AC$32*Population!AC193+'By group'!AI$33*Population!AI193)</f>
        <v>0</v>
      </c>
      <c r="HQ193" s="4">
        <f>step*(-'By group'!AD$32*Population!AD193+'By group'!AJ$33*Population!AJ193)</f>
        <v>0</v>
      </c>
      <c r="HR193" s="4">
        <f>step*(-'By group'!AE$32*Population!AE193+'By group'!AK$33*Population!AK193)</f>
        <v>0</v>
      </c>
      <c r="HS193" s="4">
        <f>step*(-'By group'!AF$32*Population!AF193+'By group'!AL$33*Population!AL193)</f>
        <v>-228.47129884212393</v>
      </c>
      <c r="HT193" s="4">
        <f>step*(-'By group'!AG$32*Population!AG193+'By group'!AM$33*Population!AM193)</f>
        <v>-29.524736691650887</v>
      </c>
      <c r="HU193" s="4">
        <f>step*(-'By group'!AH$32*Population!AH193+'By group'!AN$33*Population!AN193)</f>
        <v>-25.995746794171563</v>
      </c>
      <c r="HV193" s="14">
        <f t="shared" si="253"/>
        <v>0</v>
      </c>
      <c r="HW193" s="46">
        <f t="shared" si="254"/>
        <v>0</v>
      </c>
      <c r="HX193" s="4">
        <f t="shared" si="255"/>
        <v>0</v>
      </c>
      <c r="HY193" s="4">
        <f t="shared" si="256"/>
        <v>228.47129884212393</v>
      </c>
      <c r="HZ193" s="4">
        <f t="shared" si="257"/>
        <v>29.524736691650887</v>
      </c>
      <c r="IA193" s="4">
        <f t="shared" si="258"/>
        <v>25.995746794171563</v>
      </c>
      <c r="IB193" s="8">
        <v>0</v>
      </c>
      <c r="IC193" s="4">
        <f>step*(-'By group'!AP$32*Population!AP193+'By group'!AV$33*Population!AV193)</f>
        <v>0</v>
      </c>
      <c r="ID193" s="4">
        <f>step*(-'By group'!AQ$32*Population!AQ193+'By group'!AW$33*Population!AW193)</f>
        <v>0</v>
      </c>
      <c r="IE193" s="4">
        <f>step*(-'By group'!AR$32*Population!AR193+'By group'!AX$33*Population!AX193)</f>
        <v>0</v>
      </c>
      <c r="IF193" s="4">
        <f>step*(-'By group'!AS$32*Population!AS193+'By group'!AY$33*Population!AY193)</f>
        <v>-744.95281325079713</v>
      </c>
      <c r="IG193" s="4">
        <f>step*(-'By group'!AT$32*Population!AT193+'By group'!AZ$33*Population!AZ193)</f>
        <v>-96.843751112355349</v>
      </c>
      <c r="IH193" s="4">
        <f>step*(-'By group'!AU$32*Population!AU193+'By group'!BA$33*Population!BA193)</f>
        <v>-84.747984733546389</v>
      </c>
      <c r="II193" s="14">
        <f t="shared" si="187"/>
        <v>0</v>
      </c>
      <c r="IJ193" s="4">
        <f t="shared" si="188"/>
        <v>0</v>
      </c>
      <c r="IK193" s="4">
        <f t="shared" si="259"/>
        <v>0</v>
      </c>
      <c r="IL193" s="4">
        <f t="shared" si="260"/>
        <v>744.95281325079713</v>
      </c>
      <c r="IM193" s="4">
        <f t="shared" si="261"/>
        <v>96.843751112355349</v>
      </c>
      <c r="IN193" s="4">
        <f t="shared" si="262"/>
        <v>84.747984733546389</v>
      </c>
      <c r="IO193" s="8">
        <v>0</v>
      </c>
      <c r="IP193" s="4">
        <f>step*(-'By group'!BC$32*Population!BC193+'By group'!BI$33*Population!BI193)</f>
        <v>0</v>
      </c>
      <c r="IQ193" s="4">
        <f>step*(-'By group'!BD$32*Population!BD193+'By group'!BJ$33*Population!BJ193)</f>
        <v>0</v>
      </c>
      <c r="IR193" s="4">
        <f>step*(-'By group'!BE$32*Population!BE193+'By group'!BK$33*Population!BK193)</f>
        <v>0</v>
      </c>
      <c r="IS193" s="4">
        <f>step*(-'By group'!BF$32*Population!BF193+'By group'!BL$33*Population!BL193)</f>
        <v>-289.95001950774395</v>
      </c>
      <c r="IT193" s="4">
        <f>step*(-'By group'!BG$32*Population!BG193+'By group'!BM$33*Population!BM193)</f>
        <v>-39.370327759227365</v>
      </c>
      <c r="IU193" s="4">
        <f>step*(-'By group'!BH$32*Population!BH193+'By group'!BN$33*Population!BN193)</f>
        <v>-32.220032805231668</v>
      </c>
      <c r="IV193" s="14">
        <f t="shared" si="189"/>
        <v>0</v>
      </c>
      <c r="IW193" s="4">
        <f t="shared" si="190"/>
        <v>0</v>
      </c>
      <c r="IX193" s="4">
        <f t="shared" si="191"/>
        <v>0</v>
      </c>
      <c r="IY193" s="4">
        <f t="shared" si="192"/>
        <v>289.95001950774395</v>
      </c>
      <c r="IZ193" s="4">
        <f t="shared" si="193"/>
        <v>39.370327759227365</v>
      </c>
      <c r="JA193" s="4">
        <f t="shared" si="194"/>
        <v>32.220032805231668</v>
      </c>
      <c r="JB193" s="75">
        <f>step*(+prop_idu_male*'By group'!BB$9*Population!BB193-'By group'!B$8*Population!B193)</f>
        <v>-1254.0420852806974</v>
      </c>
      <c r="JC193" s="46">
        <f>step*(+prop_idu_male*'By group'!BC$9*Population!BC193-'By group'!C$8*Population!C193)</f>
        <v>-7.4986747221342727</v>
      </c>
      <c r="JD193" s="46">
        <f>step*(+prop_idu_male*'By group'!BD$9*Population!BD193-'By group'!D$8*Population!D193)</f>
        <v>-22.037219873634783</v>
      </c>
      <c r="JE193" s="46">
        <f>step*(+prop_idu_male*'By group'!BE$9*Population!BE193-'By group'!E$8*Population!E193)</f>
        <v>-22.90832004350489</v>
      </c>
      <c r="JF193" s="46">
        <f>step*(+prop_idu_male*'By group'!BF$9*Population!BF193-'By group'!F$8*Population!F193)</f>
        <v>-6.8983451114552548</v>
      </c>
      <c r="JG193" s="46">
        <f>step*(+prop_idu_male*'By group'!BG$9*Population!BG193-'By group'!G$8*Population!G193)</f>
        <v>-1.3303795806622447</v>
      </c>
      <c r="JH193" s="46">
        <f>step*(+prop_idu_male*'By group'!BH$9*Population!BH193-'By group'!H$8*Population!H193)</f>
        <v>-1.1281388075955208</v>
      </c>
      <c r="JI193" s="46">
        <f>step*(+prop_idu_male*'By group'!BI$9*Population!BI193-'By group'!I$8*Population!I193)</f>
        <v>0</v>
      </c>
      <c r="JJ193" s="46">
        <f>step*(+prop_idu_male*'By group'!BJ$9*Population!BJ193-'By group'!J$8*Population!J193)</f>
        <v>0</v>
      </c>
      <c r="JK193" s="46">
        <f>step*(+prop_idu_male*'By group'!BK$9*Population!BK193-'By group'!K$8*Population!K193)</f>
        <v>0</v>
      </c>
      <c r="JL193" s="46">
        <f>step*(+prop_idu_male*'By group'!BL$9*Population!BL193-'By group'!L$8*Population!L193)</f>
        <v>-2.3634163019926158</v>
      </c>
      <c r="JM193" s="46">
        <f>step*(+prop_idu_male*'By group'!BM$9*Population!BM193-'By group'!M$8*Population!M193)</f>
        <v>-1.1830056100185298</v>
      </c>
      <c r="JN193" s="46">
        <f>step*(+prop_idu_male*'By group'!BN$9*Population!BN193-'By group'!N$8*Population!N193)</f>
        <v>-0.95259805122062058</v>
      </c>
      <c r="JO193" s="45">
        <f>step*(+(1-prop_idu_male)*'By group'!BB$9*Population!BB193-'By group'!O$8*Population!O193-'By group'!O$6*Population!O193+'By group'!AB$7*Population!AB193)</f>
        <v>-9388.1995410262134</v>
      </c>
      <c r="JP193" s="46">
        <f>step*(+(1-prop_idu_male)*'By group'!BC$9*Population!BC193-'By group'!P$8*Population!P193-'By group'!P$6*Population!P193+'By group'!AC$7*Population!AC193)</f>
        <v>-14.404132913173553</v>
      </c>
      <c r="JQ193" s="46">
        <f>step*(+(1-prop_idu_male)*'By group'!BD$9*Population!BD193-'By group'!Q$8*Population!Q193-'By group'!Q$6*Population!Q193+'By group'!AD$7*Population!AD193)</f>
        <v>-41.797994387742676</v>
      </c>
      <c r="JR193" s="46">
        <f>step*(+(1-prop_idu_male)*'By group'!BE$9*Population!BE193-'By group'!R$8*Population!R193-'By group'!R$6*Population!R193+'By group'!AE$7*Population!AE193)</f>
        <v>-42.71528178822826</v>
      </c>
      <c r="JS193" s="46">
        <f>step*(+(1-prop_idu_male)*'By group'!BF$9*Population!BF193-'By group'!S$8*Population!S193-'By group'!S$6*Population!S193+'By group'!AF$7*Population!AF193)</f>
        <v>-12.701801032804394</v>
      </c>
      <c r="JT193" s="46">
        <f>step*(+(1-prop_idu_male)*'By group'!BG$9*Population!BG193-'By group'!T$8*Population!T193-'By group'!T$6*Population!T193+'By group'!AG$7*Population!AG193)</f>
        <v>-2.4279641939727048</v>
      </c>
      <c r="JU193" s="46">
        <f>step*(+(1-prop_idu_male)*'By group'!BH$9*Population!BH193-'By group'!U$8*Population!U193-'By group'!U$6*Population!U193+'By group'!AH$7*Population!AH193)</f>
        <v>-2.0278874410031222</v>
      </c>
      <c r="JV193" s="46">
        <f>step*(+(1-prop_idu_male)*'By group'!BI$9*Population!BI193-'By group'!V$8*Population!V193-'By group'!V$6*Population!V193+'By group'!AI$7*Population!AI193)</f>
        <v>0</v>
      </c>
      <c r="JW193" s="46">
        <f>step*(+(1-prop_idu_male)*'By group'!BJ$9*Population!BJ193-'By group'!W$8*Population!W193-'By group'!W$6*Population!W193+'By group'!AJ$7*Population!AJ193)</f>
        <v>0</v>
      </c>
      <c r="JX193" s="46">
        <f>step*(+(1-prop_idu_male)*'By group'!BK$9*Population!BK193-'By group'!X$8*Population!X193-'By group'!X$6*Population!X193+'By group'!AK$7*Population!AK193)</f>
        <v>0</v>
      </c>
      <c r="JY193" s="46">
        <f>step*(+(1-prop_idu_male)*'By group'!BL$9*Population!BL193-'By group'!Y$8*Population!Y193-'By group'!Y$6*Population!Y193+'By group'!AL$7*Population!AL193)</f>
        <v>-4.2432404991642025</v>
      </c>
      <c r="JZ193" s="46">
        <f>step*(+(1-prop_idu_male)*'By group'!BM$9*Population!BM193-'By group'!Z$8*Population!Z193-'By group'!Z$6*Population!Z193+'By group'!AM$7*Population!AM193)</f>
        <v>-2.0888205272782265</v>
      </c>
      <c r="KA193" s="76">
        <f>step*(+(1-prop_idu_male)*'By group'!BN$9*Population!BN193-'By group'!AA$8*Population!AA193-'By group'!AA$6*Population!AA193+'By group'!AN$7*Population!AN193)</f>
        <v>-1.6505368773907287</v>
      </c>
      <c r="KB193" s="46">
        <f>step*(+'By group'!O$6*Population!O193-'By group'!AB$7*Population!AB193)</f>
        <v>8033.5954462004602</v>
      </c>
      <c r="KC193" s="46">
        <f>step*(+'By group'!P$6*Population!P193-'By group'!AC$7*Population!AC193)</f>
        <v>10.42727141730685</v>
      </c>
      <c r="KD193" s="46">
        <f>step*(+'By group'!Q$6*Population!Q193-'By group'!AD$7*Population!AD193)</f>
        <v>30.161452594751012</v>
      </c>
      <c r="KE193" s="46">
        <f>step*(+'By group'!R$6*Population!R193-'By group'!AE$7*Population!AE193)</f>
        <v>30.686783905705688</v>
      </c>
      <c r="KF193" s="46">
        <f>step*(+'By group'!S$6*Population!S193-'By group'!AF$7*Population!AF193)</f>
        <v>9.0942210871747733</v>
      </c>
      <c r="KG193" s="46">
        <f>step*(+'By group'!T$6*Population!T193-'By group'!AG$7*Population!AG193)</f>
        <v>1.734135735380181</v>
      </c>
      <c r="KH193" s="46">
        <f>step*(+'By group'!U$6*Population!U193-'By group'!AH$7*Population!AH193)</f>
        <v>1.4421849807548055</v>
      </c>
      <c r="KI193" s="46">
        <f>step*(+'By group'!V$6*Population!V193-'By group'!AI$7*Population!AI193)</f>
        <v>0</v>
      </c>
      <c r="KJ193" s="46">
        <f>step*(+'By group'!W$6*Population!W193-'By group'!AJ$7*Population!AJ193)</f>
        <v>0</v>
      </c>
      <c r="KK193" s="46">
        <f>step*(+'By group'!X$6*Population!X193-'By group'!AK$7*Population!AK193)</f>
        <v>0</v>
      </c>
      <c r="KL193" s="46">
        <f>step*(+'By group'!Y$6*Population!Y193-'By group'!AL$7*Population!AL193)</f>
        <v>3.0166307950765647</v>
      </c>
      <c r="KM193" s="46">
        <f>step*(+'By group'!Z$6*Population!Z193-'By group'!AM$7*Population!AM193)</f>
        <v>1.4777514915168695</v>
      </c>
      <c r="KN193" s="46">
        <f>step*(+'By group'!AA$6*Population!AA193-'By group'!AN$7*Population!AN193)</f>
        <v>1.1609645922990963</v>
      </c>
      <c r="KO193" s="45">
        <v>0</v>
      </c>
      <c r="KP193" s="46">
        <v>0</v>
      </c>
      <c r="KQ193" s="46">
        <v>0</v>
      </c>
      <c r="KR193" s="46">
        <v>0</v>
      </c>
      <c r="KS193" s="46">
        <v>0</v>
      </c>
      <c r="KT193" s="46">
        <v>0</v>
      </c>
      <c r="KU193" s="46">
        <v>0</v>
      </c>
      <c r="KV193" s="46">
        <v>0</v>
      </c>
      <c r="KW193" s="46">
        <v>0</v>
      </c>
      <c r="KX193" s="46">
        <v>0</v>
      </c>
      <c r="KY193" s="46">
        <v>0</v>
      </c>
      <c r="KZ193" s="46">
        <v>0</v>
      </c>
      <c r="LA193" s="46">
        <v>0</v>
      </c>
      <c r="LB193" s="188">
        <f>step*(-'By group'!BB$9*Population!BB193+'By group'!B$8*Population!B193+'By group'!O$8*Population!O193)</f>
        <v>2608.6461801064506</v>
      </c>
      <c r="LC193" s="189">
        <f>step*(-'By group'!BC$9*Population!BC193+'By group'!C$8*Population!C193+'By group'!P$8*Population!P193)</f>
        <v>11.475536218000975</v>
      </c>
      <c r="LD193" s="189">
        <f>step*(-'By group'!BD$9*Population!BD193+'By group'!D$8*Population!D193+'By group'!Q$8*Population!Q193)</f>
        <v>33.673761666626447</v>
      </c>
      <c r="LE193" s="189">
        <f>step*(-'By group'!BE$9*Population!BE193+'By group'!E$8*Population!E193+'By group'!R$8*Population!R193)</f>
        <v>34.936817926027466</v>
      </c>
      <c r="LF193" s="189">
        <f>step*(-'By group'!BF$9*Population!BF193+'By group'!F$8*Population!F193+'By group'!S$8*Population!S193)</f>
        <v>10.505925057084875</v>
      </c>
      <c r="LG193" s="189">
        <f>step*(-'By group'!BG$9*Population!BG193+'By group'!G$8*Population!G193+'By group'!T$8*Population!T193)</f>
        <v>2.0242080392547686</v>
      </c>
      <c r="LH193" s="189">
        <f>step*(-'By group'!BH$9*Population!BH193+'By group'!H$8*Population!H193+'By group'!U$8*Population!U193)</f>
        <v>1.7138412678438375</v>
      </c>
      <c r="LI193" s="189">
        <f>step*(-'By group'!BI$9*Population!BI193+'By group'!I$8*Population!I193+'By group'!V$8*Population!V193)</f>
        <v>0</v>
      </c>
      <c r="LJ193" s="189">
        <f>step*(-'By group'!BJ$9*Population!BJ193+'By group'!J$8*Population!J193+'By group'!W$8*Population!W193)</f>
        <v>0</v>
      </c>
      <c r="LK193" s="189">
        <f>step*(-'By group'!BK$9*Population!BK193+'By group'!K$8*Population!K193+'By group'!X$8*Population!X193)</f>
        <v>0</v>
      </c>
      <c r="LL193" s="189">
        <f>step*(-'By group'!BL$9*Population!BL193+'By group'!L$8*Population!L193+'By group'!Y$8*Population!Y193)</f>
        <v>3.5900260060802527</v>
      </c>
      <c r="LM193" s="189">
        <f>step*(-'By group'!BM$9*Population!BM193+'By group'!M$8*Population!M193+'By group'!Z$8*Population!Z193)</f>
        <v>1.7940746457798871</v>
      </c>
      <c r="LN193" s="189">
        <f>step*(-'By group'!BN$9*Population!BN193+'By group'!N$8*Population!N193+'By group'!AA$8*Population!AA193)</f>
        <v>1.4421703363122531</v>
      </c>
    </row>
    <row r="194" spans="1:326" x14ac:dyDescent="0.25">
      <c r="A194">
        <f t="shared" si="263"/>
        <v>95</v>
      </c>
      <c r="B194" s="52">
        <f>step*((-'By group'!B$4-'By group'!B$5-'By group'!B$22)*Population!B194+'By group'!B$3*Population!$BO194)</f>
        <v>251231.07938572357</v>
      </c>
      <c r="C194" s="4">
        <f>step*((-'By group'!C$4-'By group'!C$5-'By group'!C$22)*Population!C194+'By group'!C$3*Population!$BO194)</f>
        <v>-6893.9918112517544</v>
      </c>
      <c r="D194" s="4">
        <f>step*((-'By group'!D$4-'By group'!D$5-'By group'!D$22)*Population!D194+'By group'!D$3*Population!$BO194)</f>
        <v>-45245.195464281118</v>
      </c>
      <c r="E194" s="4">
        <f>step*((-'By group'!E$4-'By group'!E$5-'By group'!E$22)*Population!E194+'By group'!E$3*Population!$BO194)</f>
        <v>-72458.520092769148</v>
      </c>
      <c r="F194" s="4">
        <f>step*((-'By group'!F$4-'By group'!F$5-'By group'!F$22)*Population!F194+'By group'!F$3*Population!$BO194)</f>
        <v>-29408.633688494465</v>
      </c>
      <c r="G194" s="4">
        <f>step*((-'By group'!G$4-'By group'!G$5-'By group'!G$22)*Population!G194+'By group'!G$3*Population!$BO194)</f>
        <v>-7130.5815465319074</v>
      </c>
      <c r="H194" s="4">
        <f>step*((-'By group'!H$4-'By group'!H$5-'By group'!H$22)*Population!H194+'By group'!H$3*Population!$BO194)</f>
        <v>-6625.5104441984658</v>
      </c>
      <c r="I194" s="4">
        <f>step*((-'By group'!I$4-'By group'!I$5-'By group'!I$22)*Population!I194+'By group'!I$3*Population!$BO194)</f>
        <v>0</v>
      </c>
      <c r="J194" s="4">
        <f>step*((-'By group'!J$4-'By group'!J$5-'By group'!J$22)*Population!J194+'By group'!J$3*Population!$BO194)</f>
        <v>0</v>
      </c>
      <c r="K194" s="4">
        <f>step*((-'By group'!K$4-'By group'!K$5-'By group'!K$22)*Population!K194+'By group'!K$3*Population!$BO194)</f>
        <v>0</v>
      </c>
      <c r="L194" s="4">
        <f>step*((-'By group'!L$4-'By group'!L$5-'By group'!L$22)*Population!L194+'By group'!L$3*Population!$BO194)</f>
        <v>-3664.3765239736344</v>
      </c>
      <c r="M194" s="4">
        <f>step*((-'By group'!M$4-'By group'!M$5-'By group'!M$22)*Population!M194+'By group'!M$3*Population!$BO194)</f>
        <v>-2079.5174171824874</v>
      </c>
      <c r="N194" s="4">
        <f>step*((-'By group'!N$4-'By group'!N$5-'By group'!N$22)*Population!N194+'By group'!N$3*Population!$BO194)</f>
        <v>-1971.8014990886002</v>
      </c>
      <c r="O194" s="8">
        <f>step*((-'By group'!O$4-'By group'!O$5-'By group'!O$22)*Population!O194+'By group'!O$3*Population!$BO194)</f>
        <v>173994.21556323254</v>
      </c>
      <c r="P194" s="4">
        <f>step*((-'By group'!P$4-'By group'!P$5-'By group'!P$22)*Population!P194+'By group'!P$3*Population!$BO194)</f>
        <v>-3409.948106459487</v>
      </c>
      <c r="Q194" s="4">
        <f>step*((-'By group'!Q$4-'By group'!Q$5-'By group'!Q$22)*Population!Q194+'By group'!Q$3*Population!$BO194)</f>
        <v>-22371.137299226746</v>
      </c>
      <c r="R194" s="4">
        <f>step*((-'By group'!R$4-'By group'!R$5-'By group'!R$22)*Population!R194+'By group'!R$3*Population!$BO194)</f>
        <v>-35807.934683014981</v>
      </c>
      <c r="S194" s="4">
        <f>step*((-'By group'!S$4-'By group'!S$5-'By group'!S$22)*Population!S194+'By group'!S$3*Population!$BO194)</f>
        <v>-14527.556446018438</v>
      </c>
      <c r="T194" s="4">
        <f>step*((-'By group'!T$4-'By group'!T$5-'By group'!T$22)*Population!T194+'By group'!T$3*Population!$BO194)</f>
        <v>-3521.4212825663913</v>
      </c>
      <c r="U194" s="4">
        <f>step*((-'By group'!U$4-'By group'!U$5-'By group'!U$22)*Population!U194+'By group'!U$3*Population!$BO194)</f>
        <v>-3270.3287456300664</v>
      </c>
      <c r="V194" s="4">
        <f>step*((-'By group'!V$4-'By group'!V$5-'By group'!V$22)*Population!V194+'By group'!V$3*Population!$BO194)</f>
        <v>0</v>
      </c>
      <c r="W194" s="4">
        <f>step*((-'By group'!W$4-'By group'!W$5-'By group'!W$22)*Population!W194+'By group'!W$3*Population!$BO194)</f>
        <v>0</v>
      </c>
      <c r="X194" s="4">
        <f>step*((-'By group'!X$4-'By group'!X$5-'By group'!X$22)*Population!X194+'By group'!X$3*Population!$BO194)</f>
        <v>0</v>
      </c>
      <c r="Y194" s="4">
        <f>step*((-'By group'!Y$4-'By group'!Y$5-'By group'!Y$22)*Population!Y194+'By group'!Y$3*Population!$BO194)</f>
        <v>-1808.6475081089702</v>
      </c>
      <c r="Z194" s="4">
        <f>step*((-'By group'!Z$4-'By group'!Z$5-'By group'!Z$22)*Population!Z194+'By group'!Z$3*Population!$BO194)</f>
        <v>-1025.8044842900472</v>
      </c>
      <c r="AA194" s="4">
        <f>step*((-'By group'!AA$4-'By group'!AA$5-'By group'!AA$22)*Population!AA194+'By group'!AA$3*Population!$BO194)</f>
        <v>-971.99868543808964</v>
      </c>
      <c r="AB194" s="8">
        <f>step*((-'By group'!AB$4-'By group'!AB$5-'By group'!AB$22)*Population!AB194+'By group'!AB$3*Population!$BO194)</f>
        <v>-1646.1941717744296</v>
      </c>
      <c r="AC194" s="4">
        <f>step*((-'By group'!AC$4-'By group'!AC$5-'By group'!AC$22)*Population!AC194+'By group'!AC$3*Population!$BO194)</f>
        <v>-241.89071677904471</v>
      </c>
      <c r="AD194" s="4">
        <f>step*((-'By group'!AD$4-'By group'!AD$5-'By group'!AD$22)*Population!AD194+'By group'!AD$3*Population!$BO194)</f>
        <v>-1595.6845403057937</v>
      </c>
      <c r="AE194" s="4">
        <f>step*((-'By group'!AE$4-'By group'!AE$5-'By group'!AE$22)*Population!AE194+'By group'!AE$3*Population!$BO194)</f>
        <v>-2573.6760690892893</v>
      </c>
      <c r="AF194" s="4">
        <f>step*((-'By group'!AF$4-'By group'!AF$5-'By group'!AF$22)*Population!AF194+'By group'!AF$3*Population!$BO194)</f>
        <v>-1050.2069906656277</v>
      </c>
      <c r="AG194" s="4">
        <f>step*((-'By group'!AG$4-'By group'!AG$5-'By group'!AG$22)*Population!AG194+'By group'!AG$3*Population!$BO194)</f>
        <v>-255.62611176233753</v>
      </c>
      <c r="AH194" s="4">
        <f>step*((-'By group'!AH$4-'By group'!AH$5-'By group'!AH$22)*Population!AH194+'By group'!AH$3*Population!$BO194)</f>
        <v>-239.13791070635801</v>
      </c>
      <c r="AI194" s="4">
        <f>step*((-'By group'!AI$4-'By group'!AI$5-'By group'!AI$22)*Population!AI194+'By group'!AI$3*Population!$BO194)</f>
        <v>0</v>
      </c>
      <c r="AJ194" s="4">
        <f>step*((-'By group'!AJ$4-'By group'!AJ$5-'By group'!AJ$22)*Population!AJ194+'By group'!AJ$3*Population!$BO194)</f>
        <v>0</v>
      </c>
      <c r="AK194" s="4">
        <f>step*((-'By group'!AK$4-'By group'!AK$5-'By group'!AK$22)*Population!AK194+'By group'!AK$3*Population!$BO194)</f>
        <v>0</v>
      </c>
      <c r="AL194" s="4">
        <f>step*((-'By group'!AL$4-'By group'!AL$5-'By group'!AL$22)*Population!AL194+'By group'!AL$3*Population!$BO194)</f>
        <v>-132.3344575927471</v>
      </c>
      <c r="AM194" s="4">
        <f>step*((-'By group'!AM$4-'By group'!AM$5-'By group'!AM$22)*Population!AM194+'By group'!AM$3*Population!$BO194)</f>
        <v>-75.675184131841945</v>
      </c>
      <c r="AN194" s="4">
        <f>step*((-'By group'!AN$4-'By group'!AN$5-'By group'!AN$22)*Population!AN194+'By group'!AN$3*Population!$BO194)</f>
        <v>-72.398414745443418</v>
      </c>
      <c r="AO194" s="8">
        <f>step*((-'By group'!AO$4-'By group'!AO$5-'By group'!AO$22)*Population!AO194+'By group'!AO$3*Population!$BO194)</f>
        <v>23523.916370465326</v>
      </c>
      <c r="AP194" s="4">
        <f>step*((-'By group'!AP$4-'By group'!AP$5-'By group'!AP$22)*Population!AP194+'By group'!AP$3*Population!$BO194)</f>
        <v>-800.835537339334</v>
      </c>
      <c r="AQ194" s="4">
        <f>step*((-'By group'!AQ$4-'By group'!AQ$5-'By group'!AQ$22)*Population!AQ194+'By group'!AQ$3*Population!$BO194)</f>
        <v>-5256.1398644095998</v>
      </c>
      <c r="AR194" s="4">
        <f>step*((-'By group'!AR$4-'By group'!AR$5-'By group'!AR$22)*Population!AR194+'By group'!AR$3*Population!$BO194)</f>
        <v>-8417.7509119822535</v>
      </c>
      <c r="AS194" s="4">
        <f>step*((-'By group'!AS$4-'By group'!AS$5-'By group'!AS$22)*Population!AS194+'By group'!AS$3*Population!$BO194)</f>
        <v>-3416.4517655208078</v>
      </c>
      <c r="AT194" s="4">
        <f>step*((-'By group'!AT$4-'By group'!AT$5-'By group'!AT$22)*Population!AT194+'By group'!AT$3*Population!$BO194)</f>
        <v>-828.33701694350907</v>
      </c>
      <c r="AU194" s="4">
        <f>step*((-'By group'!AU$4-'By group'!AU$5-'By group'!AU$22)*Population!AU194+'By group'!AU$3*Population!$BO194)</f>
        <v>-769.53158753471916</v>
      </c>
      <c r="AV194" s="4">
        <f>step*((-'By group'!AV$4-'By group'!AV$5-'By group'!AV$22)*Population!AV194+'By group'!AV$3*Population!$BO194)</f>
        <v>0</v>
      </c>
      <c r="AW194" s="4">
        <f>step*((-'By group'!AW$4-'By group'!AW$5-'By group'!AW$22)*Population!AW194+'By group'!AW$3*Population!$BO194)</f>
        <v>0</v>
      </c>
      <c r="AX194" s="4">
        <f>step*((-'By group'!AX$4-'By group'!AX$5-'By group'!AX$22)*Population!AX194+'By group'!AX$3*Population!$BO194)</f>
        <v>0</v>
      </c>
      <c r="AY194" s="4">
        <f>step*((-'By group'!AY$4-'By group'!AY$5-'By group'!AY$22)*Population!AY194+'By group'!AY$3*Population!$BO194)</f>
        <v>-425.60500713354116</v>
      </c>
      <c r="AZ194" s="4">
        <f>step*((-'By group'!AZ$4-'By group'!AZ$5-'By group'!AZ$22)*Population!AZ194+'By group'!AZ$3*Population!$BO194)</f>
        <v>-241.45428725850857</v>
      </c>
      <c r="BA194" s="4">
        <f>step*((-'By group'!BA$4-'By group'!BA$5-'By group'!BA$22)*Population!BA194+'By group'!BA$3*Population!$BO194)</f>
        <v>-228.79066048466777</v>
      </c>
      <c r="BB194" s="8">
        <f>step*((-'By group'!BB$4-'By group'!BB$5-'By group'!BB$22)*Population!BB194+'By group'!BB$3*Population!$BO194)</f>
        <v>7229.0113631396971</v>
      </c>
      <c r="BC194" s="4">
        <f>step*((-'By group'!BC$4-'By group'!BC$5-'By group'!BC$22)*Population!BC194+'By group'!BC$3*Population!$BO194)</f>
        <v>-548.95462922067304</v>
      </c>
      <c r="BD194" s="4">
        <f>step*((-'By group'!BD$4-'By group'!BD$5-'By group'!BD$22)*Population!BD194+'By group'!BD$3*Population!$BO194)</f>
        <v>-2784.4118917783403</v>
      </c>
      <c r="BE194" s="4">
        <f>step*((-'By group'!BE$4-'By group'!BE$5-'By group'!BE$22)*Population!BE194+'By group'!BE$3*Population!$BO194)</f>
        <v>-3874.3970139750363</v>
      </c>
      <c r="BF194" s="4">
        <f>step*((-'By group'!BF$4-'By group'!BF$5-'By group'!BF$22)*Population!BF194+'By group'!BF$3*Population!$BO194)</f>
        <v>-1437.6424128800675</v>
      </c>
      <c r="BG194" s="4">
        <f>step*((-'By group'!BG$4-'By group'!BG$5-'By group'!BG$22)*Population!BG194+'By group'!BG$3*Population!$BO194)</f>
        <v>-328.12550319950452</v>
      </c>
      <c r="BH194" s="4">
        <f>step*((-'By group'!BH$4-'By group'!BH$5-'By group'!BH$22)*Population!BH194+'By group'!BH$3*Population!$BO194)</f>
        <v>-282.15941185312181</v>
      </c>
      <c r="BI194" s="4">
        <f>step*((-'By group'!BI$4-'By group'!BI$5-'By group'!BI$22)*Population!BI194+'By group'!BI$3*Population!$BO194)</f>
        <v>0</v>
      </c>
      <c r="BJ194" s="4">
        <f>step*((-'By group'!BJ$4-'By group'!BJ$5-'By group'!BJ$22)*Population!BJ194+'By group'!BJ$3*Population!$BO194)</f>
        <v>0</v>
      </c>
      <c r="BK194" s="4">
        <f>step*((-'By group'!BK$4-'By group'!BK$5-'By group'!BK$22)*Population!BK194+'By group'!BK$3*Population!$BO194)</f>
        <v>0</v>
      </c>
      <c r="BL194" s="4">
        <f>step*((-'By group'!BL$4-'By group'!BL$5-'By group'!BL$22)*Population!BL194+'By group'!BL$3*Population!$BO194)</f>
        <v>-185.54140694935842</v>
      </c>
      <c r="BM194" s="4">
        <f>step*((-'By group'!BM$4-'By group'!BM$5-'By group'!BM$22)*Population!BM194+'By group'!BM$3*Population!$BO194)</f>
        <v>-94.484955371216984</v>
      </c>
      <c r="BN194" s="4">
        <f>step*((-'By group'!BN$4-'By group'!BN$5-'By group'!BN$22)*Population!BN194+'By group'!BN$3*Population!$BO194)</f>
        <v>-79.083199087049522</v>
      </c>
      <c r="BO194" s="71">
        <f>-step*SUM(SCR!B194:N194)*Population!B194</f>
        <v>-179731.59642323593</v>
      </c>
      <c r="BP194" s="4">
        <f>step*-SUM('By group'!C$11:C$21)*Population!C194</f>
        <v>-172349.79528129386</v>
      </c>
      <c r="BQ194" s="4">
        <f>step*-SUM('By group'!D$11:D$21)*Population!D194</f>
        <v>-125681.09851189199</v>
      </c>
      <c r="BR194" s="4">
        <f>step*-SUM('By group'!E$11:E$21)*Population!E194</f>
        <v>-51756.085780549387</v>
      </c>
      <c r="BS194" s="4">
        <f>step*-SUM('By group'!F$11:F$21)*Population!F194</f>
        <v>-15478.228257102352</v>
      </c>
      <c r="BT194" s="4">
        <f>step*-SUM('By group'!G$11:G$21)*Population!G194</f>
        <v>-7427.6891109707367</v>
      </c>
      <c r="BU194" s="4">
        <f>step*-SUM('By group'!H$11:H$21)*Population!H194</f>
        <v>0</v>
      </c>
      <c r="BV194" s="4">
        <f>step*-SUM('By group'!I$11:I$21)*Population!I194</f>
        <v>0</v>
      </c>
      <c r="BW194" s="4">
        <f>step*-SUM('By group'!J$11:J$21)*Population!J194</f>
        <v>0</v>
      </c>
      <c r="BX194" s="4">
        <f>step*-SUM('By group'!K$11:K$21)*Population!K194</f>
        <v>0</v>
      </c>
      <c r="BY194" s="4">
        <f>step*-SUM('By group'!L$11:L$21)*Population!L194</f>
        <v>-2617.4118028383105</v>
      </c>
      <c r="BZ194" s="4">
        <f>step*-SUM('By group'!M$11:M$21)*Population!M194</f>
        <v>-1299.6983857390546</v>
      </c>
      <c r="CA194" s="4">
        <f>step*-SUM('By group'!N$11:N$21)*Population!N194</f>
        <v>0</v>
      </c>
      <c r="CB194" s="13">
        <f>-step*SUM(SCR!O194:AA194)*Population!O194</f>
        <v>-88910.873669316657</v>
      </c>
      <c r="CC194" s="4">
        <f>step*-SUM('By group'!P$11:P$21)*Population!P194</f>
        <v>-85248.702661487172</v>
      </c>
      <c r="CD194" s="4">
        <f>step*-SUM('By group'!Q$11:Q$21)*Population!Q194</f>
        <v>-62142.048053407627</v>
      </c>
      <c r="CE194" s="4">
        <f>step*-SUM('By group'!R$11:R$21)*Population!R194</f>
        <v>-25577.096202153556</v>
      </c>
      <c r="CF194" s="4">
        <f>step*-SUM('By group'!S$11:S$21)*Population!S194</f>
        <v>-7646.0823400097042</v>
      </c>
      <c r="CG194" s="4">
        <f>step*-SUM('By group'!T$11:T$21)*Population!T194</f>
        <v>-3668.1471693399908</v>
      </c>
      <c r="CH194" s="4">
        <f>step*-SUM('By group'!U$11:U$21)*Population!U194</f>
        <v>0</v>
      </c>
      <c r="CI194" s="4">
        <f>step*-SUM('By group'!V$11:V$21)*Population!V194</f>
        <v>0</v>
      </c>
      <c r="CJ194" s="4">
        <f>step*-SUM('By group'!W$11:W$21)*Population!W194</f>
        <v>0</v>
      </c>
      <c r="CK194" s="4">
        <f>step*-SUM('By group'!X$11:X$21)*Population!X194</f>
        <v>0</v>
      </c>
      <c r="CL194" s="4">
        <f>step*-SUM('By group'!Y$11:Y$21)*Population!Y194</f>
        <v>-1291.891077220693</v>
      </c>
      <c r="CM194" s="4">
        <f>step*-SUM('By group'!Z$11:Z$21)*Population!Z194</f>
        <v>-641.12780268127949</v>
      </c>
      <c r="CN194" s="4">
        <f>step*-SUM('By group'!AA$11:AA$21)*Population!AA194</f>
        <v>0</v>
      </c>
      <c r="CO194" s="13">
        <f>-step*SUM(SCR!AB194:AN194)*Population!AB194</f>
        <v>-6295.5377423260525</v>
      </c>
      <c r="CP194" s="4">
        <f>step*-SUM('By group'!AC$11:AC$21)*Population!AC194</f>
        <v>-6047.2679194761176</v>
      </c>
      <c r="CQ194" s="4">
        <f>step*-SUM('By group'!AD$11:AD$21)*Population!AD194</f>
        <v>-4432.4570564049827</v>
      </c>
      <c r="CR194" s="4">
        <f>step*-SUM('By group'!AE$11:AE$21)*Population!AE194</f>
        <v>-1838.3400493494923</v>
      </c>
      <c r="CS194" s="4">
        <f>step*-SUM('By group'!AF$11:AF$21)*Population!AF194</f>
        <v>-552.74052140296203</v>
      </c>
      <c r="CT194" s="4">
        <f>step*-SUM('By group'!AG$11:AG$21)*Population!AG194</f>
        <v>-266.27719975243491</v>
      </c>
      <c r="CU194" s="4">
        <f>step*-SUM('By group'!AH$11:AH$21)*Population!AH194</f>
        <v>0</v>
      </c>
      <c r="CV194" s="4">
        <f>step*-SUM('By group'!AI$11:AI$21)*Population!AI194</f>
        <v>0</v>
      </c>
      <c r="CW194" s="4">
        <f>step*-SUM('By group'!AJ$11:AJ$21)*Population!AJ194</f>
        <v>0</v>
      </c>
      <c r="CX194" s="4">
        <f>step*-SUM('By group'!AK$11:AK$21)*Population!AK194</f>
        <v>0</v>
      </c>
      <c r="CY194" s="4">
        <f>step*-SUM('By group'!AL$11:AL$21)*Population!AL194</f>
        <v>-94.524612566247924</v>
      </c>
      <c r="CZ194" s="4">
        <f>step*-SUM('By group'!AM$11:AM$21)*Population!AM194</f>
        <v>-47.296990082401216</v>
      </c>
      <c r="DA194" s="4">
        <f>step*-SUM('By group'!AN$11:AN$21)*Population!AN194</f>
        <v>0</v>
      </c>
      <c r="DB194" s="13">
        <f>-step*SUM(SCR!AO194:BA194)*Population!AO194</f>
        <v>-20877.926683796304</v>
      </c>
      <c r="DC194" s="4">
        <f>step*-SUM('By group'!AP$11:AP$21)*Population!AP194</f>
        <v>-20020.888433483349</v>
      </c>
      <c r="DD194" s="4">
        <f>step*-SUM('By group'!AQ$11:AQ$21)*Population!AQ194</f>
        <v>-14600.38851224889</v>
      </c>
      <c r="DE194" s="4">
        <f>step*-SUM('By group'!AR$11:AR$21)*Population!AR194</f>
        <v>-6012.6792228444665</v>
      </c>
      <c r="DF194" s="4">
        <f>step*-SUM('By group'!AS$11:AS$21)*Population!AS194</f>
        <v>-1798.1325081688462</v>
      </c>
      <c r="DG194" s="4">
        <f>step*-SUM('By group'!AT$11:AT$21)*Population!AT194</f>
        <v>-862.85105931615522</v>
      </c>
      <c r="DH194" s="4">
        <f>step*-SUM('By group'!AU$11:AU$21)*Population!AU194</f>
        <v>0</v>
      </c>
      <c r="DI194" s="4">
        <f>step*-SUM('By group'!AV$11:AV$21)*Population!AV194</f>
        <v>0</v>
      </c>
      <c r="DJ194" s="4">
        <f>step*-SUM('By group'!AW$11:AW$21)*Population!AW194</f>
        <v>0</v>
      </c>
      <c r="DK194" s="4">
        <f>step*-SUM('By group'!AX$11:AX$21)*Population!AX194</f>
        <v>0</v>
      </c>
      <c r="DL194" s="4">
        <f>step*-SUM('By group'!AY$11:AY$21)*Population!AY194</f>
        <v>-304.00357652395797</v>
      </c>
      <c r="DM194" s="4">
        <f>step*-SUM('By group'!AZ$11:AZ$21)*Population!AZ194</f>
        <v>-150.90892953656785</v>
      </c>
      <c r="DN194" s="4">
        <f>step*-SUM('By group'!BA$11:BA$21)*Population!BA194</f>
        <v>0</v>
      </c>
      <c r="DO194" s="13">
        <f>-step*SUM(SCR!BB194:BN194)*Population!BB194</f>
        <v>-9712.1311080748656</v>
      </c>
      <c r="DP194" s="4">
        <f>step*-SUM('By group'!BC$11:BC$21)*Population!BC194</f>
        <v>-9149.2438203445508</v>
      </c>
      <c r="DQ194" s="4">
        <f>step*-SUM('By group'!BD$11:BD$21)*Population!BD194</f>
        <v>-6328.2088449507728</v>
      </c>
      <c r="DR194" s="4">
        <f>step*-SUM('By group'!BE$11:BE$21)*Population!BE194</f>
        <v>-2421.4981337343975</v>
      </c>
      <c r="DS194" s="4">
        <f>step*-SUM('By group'!BF$11:BF$21)*Population!BF194</f>
        <v>-684.59162518098458</v>
      </c>
      <c r="DT194" s="4">
        <f>step*-SUM('By group'!BG$11:BG$21)*Population!BG194</f>
        <v>-315.5052915379851</v>
      </c>
      <c r="DU194" s="4">
        <f>step*-SUM('By group'!BH$11:BH$21)*Population!BH194</f>
        <v>0</v>
      </c>
      <c r="DV194" s="4">
        <f>step*-SUM('By group'!BI$11:BI$21)*Population!BI194</f>
        <v>0</v>
      </c>
      <c r="DW194" s="4">
        <f>step*-SUM('By group'!BJ$11:BJ$21)*Population!BJ194</f>
        <v>0</v>
      </c>
      <c r="DX194" s="4">
        <f>step*-SUM('By group'!BK$11:BK$21)*Population!BK194</f>
        <v>0</v>
      </c>
      <c r="DY194" s="4">
        <f>step*-SUM('By group'!BL$11:BL$21)*Population!BL194</f>
        <v>-103.07855941631024</v>
      </c>
      <c r="DZ194" s="4">
        <f>step*-SUM('By group'!BM$11:BM$21)*Population!BM194</f>
        <v>-47.242477685608492</v>
      </c>
      <c r="EA194" s="4">
        <f>step*-SUM('By group'!BN$11:BN$21)*Population!BN194</f>
        <v>0</v>
      </c>
      <c r="EB194" s="52">
        <v>0</v>
      </c>
      <c r="EC194" s="4">
        <f t="shared" si="196"/>
        <v>179731.59642323593</v>
      </c>
      <c r="ED194" s="4">
        <f t="shared" si="196"/>
        <v>172349.79528129386</v>
      </c>
      <c r="EE194" s="4">
        <f t="shared" si="197"/>
        <v>125681.09851189199</v>
      </c>
      <c r="EF194" s="4">
        <f t="shared" si="198"/>
        <v>51756.085780549387</v>
      </c>
      <c r="EG194" s="4">
        <f t="shared" si="199"/>
        <v>15478.228257102352</v>
      </c>
      <c r="EH194" s="4">
        <f t="shared" si="199"/>
        <v>7427.6891109707367</v>
      </c>
      <c r="EI194" s="4">
        <v>0</v>
      </c>
      <c r="EJ194" s="4">
        <f t="shared" si="200"/>
        <v>0</v>
      </c>
      <c r="EK194" s="4">
        <f t="shared" si="201"/>
        <v>0</v>
      </c>
      <c r="EL194" s="4">
        <f t="shared" si="202"/>
        <v>0</v>
      </c>
      <c r="EM194" s="4">
        <f t="shared" si="203"/>
        <v>2617.4118028383105</v>
      </c>
      <c r="EN194" s="4">
        <f t="shared" si="204"/>
        <v>1299.6983857390546</v>
      </c>
      <c r="EO194" s="52">
        <v>0</v>
      </c>
      <c r="EP194" s="4">
        <f t="shared" si="205"/>
        <v>88910.873669316657</v>
      </c>
      <c r="EQ194" s="4">
        <f t="shared" si="206"/>
        <v>85248.702661487172</v>
      </c>
      <c r="ER194" s="4">
        <f t="shared" si="207"/>
        <v>62142.048053407627</v>
      </c>
      <c r="ES194" s="4">
        <f t="shared" si="208"/>
        <v>25577.096202153556</v>
      </c>
      <c r="ET194" s="4">
        <f t="shared" si="209"/>
        <v>7646.0823400097042</v>
      </c>
      <c r="EU194" s="4">
        <f t="shared" si="210"/>
        <v>3668.1471693399908</v>
      </c>
      <c r="EV194" s="4">
        <v>0</v>
      </c>
      <c r="EW194" s="4">
        <f t="shared" si="211"/>
        <v>0</v>
      </c>
      <c r="EX194" s="4">
        <f t="shared" si="212"/>
        <v>0</v>
      </c>
      <c r="EY194" s="4">
        <f t="shared" si="213"/>
        <v>0</v>
      </c>
      <c r="EZ194" s="4">
        <f t="shared" si="214"/>
        <v>1291.891077220693</v>
      </c>
      <c r="FA194" s="4">
        <f t="shared" si="215"/>
        <v>641.12780268127949</v>
      </c>
      <c r="FB194" s="52">
        <v>0</v>
      </c>
      <c r="FC194" s="4">
        <f t="shared" si="216"/>
        <v>6295.5377423260525</v>
      </c>
      <c r="FD194" s="4">
        <f t="shared" si="217"/>
        <v>6047.2679194761176</v>
      </c>
      <c r="FE194" s="4">
        <f t="shared" si="218"/>
        <v>4432.4570564049827</v>
      </c>
      <c r="FF194" s="4">
        <f t="shared" si="219"/>
        <v>1838.3400493494923</v>
      </c>
      <c r="FG194" s="4">
        <f t="shared" si="220"/>
        <v>552.74052140296203</v>
      </c>
      <c r="FH194" s="4">
        <f t="shared" si="221"/>
        <v>266.27719975243491</v>
      </c>
      <c r="FI194" s="4">
        <v>0</v>
      </c>
      <c r="FJ194" s="4">
        <f t="shared" si="222"/>
        <v>0</v>
      </c>
      <c r="FK194" s="4">
        <f t="shared" si="223"/>
        <v>0</v>
      </c>
      <c r="FL194" s="4">
        <f t="shared" si="224"/>
        <v>0</v>
      </c>
      <c r="FM194" s="4">
        <f t="shared" si="225"/>
        <v>94.524612566247924</v>
      </c>
      <c r="FN194" s="9">
        <f t="shared" si="226"/>
        <v>47.296990082401216</v>
      </c>
      <c r="FO194" s="4">
        <v>0</v>
      </c>
      <c r="FP194" s="4">
        <f t="shared" si="227"/>
        <v>20877.926683796304</v>
      </c>
      <c r="FQ194" s="4">
        <f t="shared" si="228"/>
        <v>20020.888433483349</v>
      </c>
      <c r="FR194" s="4">
        <f t="shared" si="229"/>
        <v>14600.38851224889</v>
      </c>
      <c r="FS194" s="4">
        <f t="shared" si="230"/>
        <v>6012.6792228444665</v>
      </c>
      <c r="FT194" s="4">
        <f t="shared" si="231"/>
        <v>1798.1325081688462</v>
      </c>
      <c r="FU194" s="4">
        <f t="shared" si="232"/>
        <v>862.85105931615522</v>
      </c>
      <c r="FV194" s="4">
        <v>0</v>
      </c>
      <c r="FW194" s="4">
        <f t="shared" si="233"/>
        <v>0</v>
      </c>
      <c r="FX194" s="4">
        <f t="shared" si="234"/>
        <v>0</v>
      </c>
      <c r="FY194" s="4">
        <f t="shared" si="235"/>
        <v>0</v>
      </c>
      <c r="FZ194" s="4">
        <f t="shared" si="236"/>
        <v>304.00357652395797</v>
      </c>
      <c r="GA194" s="4">
        <f t="shared" si="237"/>
        <v>150.90892953656785</v>
      </c>
      <c r="GB194" s="4">
        <v>0</v>
      </c>
      <c r="GC194" s="4">
        <f t="shared" si="238"/>
        <v>9712.1311080748656</v>
      </c>
      <c r="GD194" s="4">
        <f t="shared" si="179"/>
        <v>9149.2438203445508</v>
      </c>
      <c r="GE194" s="4">
        <f t="shared" si="180"/>
        <v>6328.2088449507728</v>
      </c>
      <c r="GF194" s="4">
        <f t="shared" si="181"/>
        <v>2421.4981337343975</v>
      </c>
      <c r="GG194" s="4">
        <f t="shared" si="182"/>
        <v>684.59162518098458</v>
      </c>
      <c r="GH194" s="4">
        <f t="shared" si="183"/>
        <v>315.5052915379851</v>
      </c>
      <c r="GI194" s="4">
        <v>0</v>
      </c>
      <c r="GJ194" s="4">
        <f t="shared" si="239"/>
        <v>0</v>
      </c>
      <c r="GK194" s="4">
        <f t="shared" si="240"/>
        <v>0</v>
      </c>
      <c r="GL194" s="4">
        <f t="shared" si="184"/>
        <v>0</v>
      </c>
      <c r="GM194" s="4">
        <f t="shared" si="185"/>
        <v>103.07855941631024</v>
      </c>
      <c r="GN194" s="4">
        <f t="shared" si="186"/>
        <v>47.242477685608492</v>
      </c>
      <c r="GO194" s="52">
        <v>0</v>
      </c>
      <c r="GP194" s="4">
        <f>step*(-'By group'!C$32*Population!C194+'By group'!I$33*Population!I194)</f>
        <v>0</v>
      </c>
      <c r="GQ194" s="4">
        <f>step*(-'By group'!D$32*Population!D194+'By group'!J$33*Population!J194)</f>
        <v>0</v>
      </c>
      <c r="GR194" s="4">
        <f>step*(-'By group'!E$32*Population!E194+'By group'!K$33*Population!K194)</f>
        <v>0</v>
      </c>
      <c r="GS194" s="4">
        <f>step*(-'By group'!F$32*Population!F194+'By group'!L$33*Population!L194)</f>
        <v>-6430.4082271320203</v>
      </c>
      <c r="GT194" s="4">
        <f>step*(-'By group'!G$32*Population!G194+'By group'!M$33*Population!M194)</f>
        <v>-835.68862932462002</v>
      </c>
      <c r="GU194" s="4">
        <f>step*(-'By group'!H$32*Population!H194+'By group'!N$33*Population!N194)</f>
        <v>-731.20117888702043</v>
      </c>
      <c r="GV194" s="46">
        <f t="shared" si="241"/>
        <v>0</v>
      </c>
      <c r="GW194" s="14">
        <f t="shared" si="242"/>
        <v>0</v>
      </c>
      <c r="GX194" s="4">
        <f t="shared" si="243"/>
        <v>0</v>
      </c>
      <c r="GY194" s="4">
        <f t="shared" si="244"/>
        <v>6430.4082271320203</v>
      </c>
      <c r="GZ194" s="4">
        <f t="shared" si="245"/>
        <v>835.68862932462002</v>
      </c>
      <c r="HA194" s="4">
        <f t="shared" si="246"/>
        <v>731.20117888702043</v>
      </c>
      <c r="HB194" s="8">
        <v>0</v>
      </c>
      <c r="HC194" s="4">
        <f>step*(-'By group'!P$32*Population!P194+'By group'!V$33*Population!V194)</f>
        <v>0</v>
      </c>
      <c r="HD194" s="4">
        <f>step*(-'By group'!Q$32*Population!Q194+'By group'!W$33*Population!W194)</f>
        <v>0</v>
      </c>
      <c r="HE194" s="4">
        <f>step*(-'By group'!R$32*Population!R194+'By group'!X$33*Population!X194)</f>
        <v>0</v>
      </c>
      <c r="HF194" s="4">
        <f>step*(-'By group'!S$32*Population!S194+'By group'!Y$33*Population!Y194)</f>
        <v>-3177.0956313945057</v>
      </c>
      <c r="HG194" s="4">
        <f>step*(-'By group'!T$32*Population!T194+'By group'!Z$33*Population!Z194)</f>
        <v>-413.06553252735841</v>
      </c>
      <c r="HH194" s="4">
        <f>step*(-'By group'!U$32*Population!U194+'By group'!AA$33*Population!AA194)</f>
        <v>-361.25403180597698</v>
      </c>
      <c r="HI194" s="14">
        <f t="shared" si="247"/>
        <v>0</v>
      </c>
      <c r="HJ194" s="46">
        <f t="shared" si="248"/>
        <v>0</v>
      </c>
      <c r="HK194" s="4">
        <f t="shared" si="249"/>
        <v>0</v>
      </c>
      <c r="HL194" s="4">
        <f t="shared" si="250"/>
        <v>3177.0956313945057</v>
      </c>
      <c r="HM194" s="4">
        <f t="shared" si="251"/>
        <v>413.06553252735841</v>
      </c>
      <c r="HN194" s="9">
        <f t="shared" si="252"/>
        <v>361.25403180597698</v>
      </c>
      <c r="HO194" s="4">
        <v>0</v>
      </c>
      <c r="HP194" s="4">
        <f>step*(-'By group'!AC$32*Population!AC194+'By group'!AI$33*Population!AI194)</f>
        <v>0</v>
      </c>
      <c r="HQ194" s="4">
        <f>step*(-'By group'!AD$32*Population!AD194+'By group'!AJ$33*Population!AJ194)</f>
        <v>0</v>
      </c>
      <c r="HR194" s="4">
        <f>step*(-'By group'!AE$32*Population!AE194+'By group'!AK$33*Population!AK194)</f>
        <v>0</v>
      </c>
      <c r="HS194" s="4">
        <f>step*(-'By group'!AF$32*Population!AF194+'By group'!AL$33*Population!AL194)</f>
        <v>-229.10795441835705</v>
      </c>
      <c r="HT194" s="4">
        <f>step*(-'By group'!AG$32*Population!AG194+'By group'!AM$33*Population!AM194)</f>
        <v>-29.60694490928638</v>
      </c>
      <c r="HU194" s="4">
        <f>step*(-'By group'!AH$32*Population!AH194+'By group'!AN$33*Population!AN194)</f>
        <v>-26.068146103937952</v>
      </c>
      <c r="HV194" s="14">
        <f t="shared" si="253"/>
        <v>0</v>
      </c>
      <c r="HW194" s="46">
        <f t="shared" si="254"/>
        <v>0</v>
      </c>
      <c r="HX194" s="4">
        <f t="shared" si="255"/>
        <v>0</v>
      </c>
      <c r="HY194" s="4">
        <f t="shared" si="256"/>
        <v>229.10795441835705</v>
      </c>
      <c r="HZ194" s="4">
        <f t="shared" si="257"/>
        <v>29.60694490928638</v>
      </c>
      <c r="IA194" s="4">
        <f t="shared" si="258"/>
        <v>26.068146103937952</v>
      </c>
      <c r="IB194" s="8">
        <v>0</v>
      </c>
      <c r="IC194" s="4">
        <f>step*(-'By group'!AP$32*Population!AP194+'By group'!AV$33*Population!AV194)</f>
        <v>0</v>
      </c>
      <c r="ID194" s="4">
        <f>step*(-'By group'!AQ$32*Population!AQ194+'By group'!AW$33*Population!AW194)</f>
        <v>0</v>
      </c>
      <c r="IE194" s="4">
        <f>step*(-'By group'!AR$32*Population!AR194+'By group'!AX$33*Population!AX194)</f>
        <v>0</v>
      </c>
      <c r="IF194" s="4">
        <f>step*(-'By group'!AS$32*Population!AS194+'By group'!AY$33*Population!AY194)</f>
        <v>-747.06446582244416</v>
      </c>
      <c r="IG194" s="4">
        <f>step*(-'By group'!AT$32*Population!AT194+'By group'!AZ$33*Population!AZ194)</f>
        <v>-97.115747094947139</v>
      </c>
      <c r="IH194" s="4">
        <f>step*(-'By group'!AU$32*Population!AU194+'By group'!BA$33*Population!BA194)</f>
        <v>-84.986570608897395</v>
      </c>
      <c r="II194" s="14">
        <f t="shared" si="187"/>
        <v>0</v>
      </c>
      <c r="IJ194" s="4">
        <f t="shared" si="188"/>
        <v>0</v>
      </c>
      <c r="IK194" s="4">
        <f t="shared" si="259"/>
        <v>0</v>
      </c>
      <c r="IL194" s="4">
        <f t="shared" si="260"/>
        <v>747.06446582244416</v>
      </c>
      <c r="IM194" s="4">
        <f t="shared" si="261"/>
        <v>97.115747094947139</v>
      </c>
      <c r="IN194" s="4">
        <f t="shared" si="262"/>
        <v>84.986570608897395</v>
      </c>
      <c r="IO194" s="8">
        <v>0</v>
      </c>
      <c r="IP194" s="4">
        <f>step*(-'By group'!BC$32*Population!BC194+'By group'!BI$33*Population!BI194)</f>
        <v>0</v>
      </c>
      <c r="IQ194" s="4">
        <f>step*(-'By group'!BD$32*Population!BD194+'By group'!BJ$33*Population!BJ194)</f>
        <v>0</v>
      </c>
      <c r="IR194" s="4">
        <f>step*(-'By group'!BE$32*Population!BE194+'By group'!BK$33*Population!BK194)</f>
        <v>0</v>
      </c>
      <c r="IS194" s="4">
        <f>step*(-'By group'!BF$32*Population!BF194+'By group'!BL$33*Population!BL194)</f>
        <v>-290.75653288233718</v>
      </c>
      <c r="IT194" s="4">
        <f>step*(-'By group'!BG$32*Population!BG194+'By group'!BM$33*Population!BM194)</f>
        <v>-39.479819464792776</v>
      </c>
      <c r="IU194" s="4">
        <f>step*(-'By group'!BH$32*Population!BH194+'By group'!BN$33*Population!BN194)</f>
        <v>-32.309651400769567</v>
      </c>
      <c r="IV194" s="14">
        <f t="shared" si="189"/>
        <v>0</v>
      </c>
      <c r="IW194" s="4">
        <f t="shared" si="190"/>
        <v>0</v>
      </c>
      <c r="IX194" s="4">
        <f t="shared" si="191"/>
        <v>0</v>
      </c>
      <c r="IY194" s="4">
        <f t="shared" si="192"/>
        <v>290.75653288233718</v>
      </c>
      <c r="IZ194" s="4">
        <f t="shared" si="193"/>
        <v>39.479819464792776</v>
      </c>
      <c r="JA194" s="4">
        <f t="shared" si="194"/>
        <v>32.309651400769567</v>
      </c>
      <c r="JB194" s="75">
        <f>step*(+prop_idu_male*'By group'!BB$9*Population!BB194-'By group'!B$8*Population!B194)</f>
        <v>-1257.5286308473699</v>
      </c>
      <c r="JC194" s="46">
        <f>step*(+prop_idu_male*'By group'!BC$9*Population!BC194-'By group'!C$8*Population!C194)</f>
        <v>-7.5195805056233471</v>
      </c>
      <c r="JD194" s="46">
        <f>step*(+prop_idu_male*'By group'!BD$9*Population!BD194-'By group'!D$8*Population!D194)</f>
        <v>-22.098679456802031</v>
      </c>
      <c r="JE194" s="46">
        <f>step*(+prop_idu_male*'By group'!BE$9*Population!BE194-'By group'!E$8*Population!E194)</f>
        <v>-22.972245129793414</v>
      </c>
      <c r="JF194" s="46">
        <f>step*(+prop_idu_male*'By group'!BF$9*Population!BF194-'By group'!F$8*Population!F194)</f>
        <v>-6.9176041783339945</v>
      </c>
      <c r="JG194" s="46">
        <f>step*(+prop_idu_male*'By group'!BG$9*Population!BG194-'By group'!G$8*Population!G194)</f>
        <v>-1.3340952822559144</v>
      </c>
      <c r="JH194" s="46">
        <f>step*(+prop_idu_male*'By group'!BH$9*Population!BH194-'By group'!H$8*Population!H194)</f>
        <v>-1.1312923473406007</v>
      </c>
      <c r="JI194" s="46">
        <f>step*(+prop_idu_male*'By group'!BI$9*Population!BI194-'By group'!I$8*Population!I194)</f>
        <v>0</v>
      </c>
      <c r="JJ194" s="46">
        <f>step*(+prop_idu_male*'By group'!BJ$9*Population!BJ194-'By group'!J$8*Population!J194)</f>
        <v>0</v>
      </c>
      <c r="JK194" s="46">
        <f>step*(+prop_idu_male*'By group'!BK$9*Population!BK194-'By group'!K$8*Population!K194)</f>
        <v>0</v>
      </c>
      <c r="JL194" s="46">
        <f>step*(+prop_idu_male*'By group'!BL$9*Population!BL194-'By group'!L$8*Population!L194)</f>
        <v>-2.3700232602391655</v>
      </c>
      <c r="JM194" s="46">
        <f>step*(+prop_idu_male*'By group'!BM$9*Population!BM194-'By group'!M$8*Population!M194)</f>
        <v>-1.1863164392935941</v>
      </c>
      <c r="JN194" s="46">
        <f>step*(+prop_idu_male*'By group'!BN$9*Population!BN194-'By group'!N$8*Population!N194)</f>
        <v>-0.95526866363085472</v>
      </c>
      <c r="JO194" s="45">
        <f>step*(+(1-prop_idu_male)*'By group'!BB$9*Population!BB194-'By group'!O$8*Population!O194-'By group'!O$6*Population!O194+'By group'!AB$7*Population!AB194)</f>
        <v>-9414.3228087361658</v>
      </c>
      <c r="JP194" s="46">
        <f>step*(+(1-prop_idu_male)*'By group'!BC$9*Population!BC194-'By group'!P$8*Population!P194-'By group'!P$6*Population!P194+'By group'!AC$7*Population!AC194)</f>
        <v>-14.444398818219875</v>
      </c>
      <c r="JQ194" s="46">
        <f>step*(+(1-prop_idu_male)*'By group'!BD$9*Population!BD194-'By group'!Q$8*Population!Q194-'By group'!Q$6*Population!Q194+'By group'!AD$7*Population!AD194)</f>
        <v>-41.914911649326747</v>
      </c>
      <c r="JR194" s="46">
        <f>step*(+(1-prop_idu_male)*'By group'!BE$9*Population!BE194-'By group'!R$8*Population!R194-'By group'!R$6*Population!R194+'By group'!AE$7*Population!AE194)</f>
        <v>-42.834886033679823</v>
      </c>
      <c r="JS194" s="46">
        <f>step*(+(1-prop_idu_male)*'By group'!BF$9*Population!BF194-'By group'!S$8*Population!S194-'By group'!S$6*Population!S194+'By group'!AF$7*Population!AF194)</f>
        <v>-12.737397667405615</v>
      </c>
      <c r="JT194" s="46">
        <f>step*(+(1-prop_idu_male)*'By group'!BG$9*Population!BG194-'By group'!T$8*Population!T194-'By group'!T$6*Population!T194+'By group'!AG$7*Population!AG194)</f>
        <v>-2.4347734045670797</v>
      </c>
      <c r="JU194" s="46">
        <f>step*(+(1-prop_idu_male)*'By group'!BH$9*Population!BH194-'By group'!U$8*Population!U194-'By group'!U$6*Population!U194+'By group'!AH$7*Population!AH194)</f>
        <v>-2.0335831006168377</v>
      </c>
      <c r="JV194" s="46">
        <f>step*(+(1-prop_idu_male)*'By group'!BI$9*Population!BI194-'By group'!V$8*Population!V194-'By group'!V$6*Population!V194+'By group'!AI$7*Population!AI194)</f>
        <v>0</v>
      </c>
      <c r="JW194" s="46">
        <f>step*(+(1-prop_idu_male)*'By group'!BJ$9*Population!BJ194-'By group'!W$8*Population!W194-'By group'!W$6*Population!W194+'By group'!AJ$7*Population!AJ194)</f>
        <v>0</v>
      </c>
      <c r="JX194" s="46">
        <f>step*(+(1-prop_idu_male)*'By group'!BK$9*Population!BK194-'By group'!X$8*Population!X194-'By group'!X$6*Population!X194+'By group'!AK$7*Population!AK194)</f>
        <v>0</v>
      </c>
      <c r="JY194" s="46">
        <f>step*(+(1-prop_idu_male)*'By group'!BL$9*Population!BL194-'By group'!Y$8*Population!Y194-'By group'!Y$6*Population!Y194+'By group'!AL$7*Population!AL194)</f>
        <v>-4.2551597765826683</v>
      </c>
      <c r="JZ194" s="46">
        <f>step*(+(1-prop_idu_male)*'By group'!BM$9*Population!BM194-'By group'!Z$8*Population!Z194-'By group'!Z$6*Population!Z194+'By group'!AM$7*Population!AM194)</f>
        <v>-2.0946996280375298</v>
      </c>
      <c r="KA194" s="76">
        <f>step*(+(1-prop_idu_male)*'By group'!BN$9*Population!BN194-'By group'!AA$8*Population!AA194-'By group'!AA$6*Population!AA194+'By group'!AN$7*Population!AN194)</f>
        <v>-1.6551959480247163</v>
      </c>
      <c r="KB194" s="46">
        <f>step*(+'By group'!O$6*Population!O194-'By group'!AB$7*Population!AB194)</f>
        <v>8055.9495458780502</v>
      </c>
      <c r="KC194" s="46">
        <f>step*(+'By group'!P$6*Population!P194-'By group'!AC$7*Population!AC194)</f>
        <v>10.456440999755854</v>
      </c>
      <c r="KD194" s="46">
        <f>step*(+'By group'!Q$6*Population!Q194-'By group'!AD$7*Population!AD194)</f>
        <v>30.245887100039319</v>
      </c>
      <c r="KE194" s="46">
        <f>step*(+'By group'!R$6*Population!R194-'By group'!AE$7*Population!AE194)</f>
        <v>30.772787372723357</v>
      </c>
      <c r="KF194" s="46">
        <f>step*(+'By group'!S$6*Population!S194-'By group'!AF$7*Population!AF194)</f>
        <v>9.1197339849550598</v>
      </c>
      <c r="KG194" s="46">
        <f>step*(+'By group'!T$6*Population!T194-'By group'!AG$7*Population!AG194)</f>
        <v>1.7390046056836392</v>
      </c>
      <c r="KH194" s="46">
        <f>step*(+'By group'!U$6*Population!U194-'By group'!AH$7*Population!AH194)</f>
        <v>1.4462409317853764</v>
      </c>
      <c r="KI194" s="46">
        <f>step*(+'By group'!V$6*Population!V194-'By group'!AI$7*Population!AI194)</f>
        <v>0</v>
      </c>
      <c r="KJ194" s="46">
        <f>step*(+'By group'!W$6*Population!W194-'By group'!AJ$7*Population!AJ194)</f>
        <v>0</v>
      </c>
      <c r="KK194" s="46">
        <f>step*(+'By group'!X$6*Population!X194-'By group'!AK$7*Population!AK194)</f>
        <v>0</v>
      </c>
      <c r="KL194" s="46">
        <f>step*(+'By group'!Y$6*Population!Y194-'By group'!AL$7*Population!AL194)</f>
        <v>3.0251158350117606</v>
      </c>
      <c r="KM194" s="46">
        <f>step*(+'By group'!Z$6*Population!Z194-'By group'!AM$7*Population!AM194)</f>
        <v>1.4819173119676154</v>
      </c>
      <c r="KN194" s="46">
        <f>step*(+'By group'!AA$6*Population!AA194-'By group'!AN$7*Population!AN194)</f>
        <v>1.164248092292824</v>
      </c>
      <c r="KO194" s="45">
        <v>0</v>
      </c>
      <c r="KP194" s="46">
        <v>0</v>
      </c>
      <c r="KQ194" s="46">
        <v>0</v>
      </c>
      <c r="KR194" s="46">
        <v>0</v>
      </c>
      <c r="KS194" s="46">
        <v>0</v>
      </c>
      <c r="KT194" s="46">
        <v>0</v>
      </c>
      <c r="KU194" s="46">
        <v>0</v>
      </c>
      <c r="KV194" s="46">
        <v>0</v>
      </c>
      <c r="KW194" s="46">
        <v>0</v>
      </c>
      <c r="KX194" s="46">
        <v>0</v>
      </c>
      <c r="KY194" s="46">
        <v>0</v>
      </c>
      <c r="KZ194" s="46">
        <v>0</v>
      </c>
      <c r="LA194" s="46">
        <v>0</v>
      </c>
      <c r="LB194" s="188">
        <f>step*(-'By group'!BB$9*Population!BB194+'By group'!B$8*Population!B194+'By group'!O$8*Population!O194)</f>
        <v>2615.9018937054848</v>
      </c>
      <c r="LC194" s="189">
        <f>step*(-'By group'!BC$9*Population!BC194+'By group'!C$8*Population!C194+'By group'!P$8*Population!P194)</f>
        <v>11.507538324087371</v>
      </c>
      <c r="LD194" s="189">
        <f>step*(-'By group'!BD$9*Population!BD194+'By group'!D$8*Population!D194+'By group'!Q$8*Population!Q194)</f>
        <v>33.767704006089467</v>
      </c>
      <c r="LE194" s="189">
        <f>step*(-'By group'!BE$9*Population!BE194+'By group'!E$8*Population!E194+'By group'!R$8*Population!R194)</f>
        <v>35.034343790749872</v>
      </c>
      <c r="LF194" s="189">
        <f>step*(-'By group'!BF$9*Population!BF194+'By group'!F$8*Population!F194+'By group'!S$8*Population!S194)</f>
        <v>10.535267860784552</v>
      </c>
      <c r="LG194" s="189">
        <f>step*(-'By group'!BG$9*Population!BG194+'By group'!G$8*Population!G194+'By group'!T$8*Population!T194)</f>
        <v>2.0298640811393542</v>
      </c>
      <c r="LH194" s="189">
        <f>step*(-'By group'!BH$9*Population!BH194+'By group'!H$8*Population!H194+'By group'!U$8*Population!U194)</f>
        <v>1.7186345161720622</v>
      </c>
      <c r="LI194" s="189">
        <f>step*(-'By group'!BI$9*Population!BI194+'By group'!I$8*Population!I194+'By group'!V$8*Population!V194)</f>
        <v>0</v>
      </c>
      <c r="LJ194" s="189">
        <f>step*(-'By group'!BJ$9*Population!BJ194+'By group'!J$8*Population!J194+'By group'!W$8*Population!W194)</f>
        <v>0</v>
      </c>
      <c r="LK194" s="189">
        <f>step*(-'By group'!BK$9*Population!BK194+'By group'!K$8*Population!K194+'By group'!X$8*Population!X194)</f>
        <v>0</v>
      </c>
      <c r="LL194" s="189">
        <f>step*(-'By group'!BL$9*Population!BL194+'By group'!L$8*Population!L194+'By group'!Y$8*Population!Y194)</f>
        <v>3.6000672018100728</v>
      </c>
      <c r="LM194" s="189">
        <f>step*(-'By group'!BM$9*Population!BM194+'By group'!M$8*Population!M194+'By group'!Z$8*Population!Z194)</f>
        <v>1.7990987553635085</v>
      </c>
      <c r="LN194" s="189">
        <f>step*(-'By group'!BN$9*Population!BN194+'By group'!N$8*Population!N194+'By group'!AA$8*Population!AA194)</f>
        <v>1.4462165193627472</v>
      </c>
    </row>
    <row r="195" spans="1:326" x14ac:dyDescent="0.25">
      <c r="A195">
        <f t="shared" si="263"/>
        <v>95.5</v>
      </c>
      <c r="B195" s="52">
        <f>step*((-'By group'!B$4-'By group'!B$5-'By group'!B$22)*Population!B195+'By group'!B$3*Population!$BO195)</f>
        <v>251929.21410723834</v>
      </c>
      <c r="C195" s="4">
        <f>step*((-'By group'!C$4-'By group'!C$5-'By group'!C$22)*Population!C195+'By group'!C$3*Population!$BO195)</f>
        <v>-6913.2034012591421</v>
      </c>
      <c r="D195" s="4">
        <f>step*((-'By group'!D$4-'By group'!D$5-'By group'!D$22)*Population!D195+'By group'!D$3*Population!$BO195)</f>
        <v>-45371.321700590866</v>
      </c>
      <c r="E195" s="4">
        <f>step*((-'By group'!E$4-'By group'!E$5-'By group'!E$22)*Population!E195+'By group'!E$3*Population!$BO195)</f>
        <v>-72660.612947851245</v>
      </c>
      <c r="F195" s="4">
        <f>step*((-'By group'!F$4-'By group'!F$5-'By group'!F$22)*Population!F195+'By group'!F$3*Population!$BO195)</f>
        <v>-29490.694309186489</v>
      </c>
      <c r="G195" s="4">
        <f>step*((-'By group'!G$4-'By group'!G$5-'By group'!G$22)*Population!G195+'By group'!G$3*Population!$BO195)</f>
        <v>-7150.4859165301887</v>
      </c>
      <c r="H195" s="4">
        <f>step*((-'By group'!H$4-'By group'!H$5-'By group'!H$22)*Population!H195+'By group'!H$3*Population!$BO195)</f>
        <v>-6644.0196860160113</v>
      </c>
      <c r="I195" s="4">
        <f>step*((-'By group'!I$4-'By group'!I$5-'By group'!I$22)*Population!I195+'By group'!I$3*Population!$BO195)</f>
        <v>0</v>
      </c>
      <c r="J195" s="4">
        <f>step*((-'By group'!J$4-'By group'!J$5-'By group'!J$22)*Population!J195+'By group'!J$3*Population!$BO195)</f>
        <v>0</v>
      </c>
      <c r="K195" s="4">
        <f>step*((-'By group'!K$4-'By group'!K$5-'By group'!K$22)*Population!K195+'By group'!K$3*Population!$BO195)</f>
        <v>0</v>
      </c>
      <c r="L195" s="4">
        <f>step*((-'By group'!L$4-'By group'!L$5-'By group'!L$22)*Population!L195+'By group'!L$3*Population!$BO195)</f>
        <v>-3674.6140153678234</v>
      </c>
      <c r="M195" s="4">
        <f>step*((-'By group'!M$4-'By group'!M$5-'By group'!M$22)*Population!M195+'By group'!M$3*Population!$BO195)</f>
        <v>-2085.333282206655</v>
      </c>
      <c r="N195" s="4">
        <f>step*((-'By group'!N$4-'By group'!N$5-'By group'!N$22)*Population!N195+'By group'!N$3*Population!$BO195)</f>
        <v>-1977.3250647916152</v>
      </c>
      <c r="O195" s="8">
        <f>step*((-'By group'!O$4-'By group'!O$5-'By group'!O$22)*Population!O195+'By group'!O$3*Population!$BO195)</f>
        <v>174475.26769460551</v>
      </c>
      <c r="P195" s="4">
        <f>step*((-'By group'!P$4-'By group'!P$5-'By group'!P$22)*Population!P195+'By group'!P$3*Population!$BO195)</f>
        <v>-3419.4592465615583</v>
      </c>
      <c r="Q195" s="4">
        <f>step*((-'By group'!Q$4-'By group'!Q$5-'By group'!Q$22)*Population!Q195+'By group'!Q$3*Population!$BO195)</f>
        <v>-22433.561514975056</v>
      </c>
      <c r="R195" s="4">
        <f>step*((-'By group'!R$4-'By group'!R$5-'By group'!R$22)*Population!R195+'By group'!R$3*Population!$BO195)</f>
        <v>-35907.920202523739</v>
      </c>
      <c r="S195" s="4">
        <f>step*((-'By group'!S$4-'By group'!S$5-'By group'!S$22)*Population!S195+'By group'!S$3*Population!$BO195)</f>
        <v>-14568.145079560505</v>
      </c>
      <c r="T195" s="4">
        <f>step*((-'By group'!T$4-'By group'!T$5-'By group'!T$22)*Population!T195+'By group'!T$3*Population!$BO195)</f>
        <v>-3531.2645422875266</v>
      </c>
      <c r="U195" s="4">
        <f>step*((-'By group'!U$4-'By group'!U$5-'By group'!U$22)*Population!U195+'By group'!U$3*Population!$BO195)</f>
        <v>-3279.4794099629494</v>
      </c>
      <c r="V195" s="4">
        <f>step*((-'By group'!V$4-'By group'!V$5-'By group'!V$22)*Population!V195+'By group'!V$3*Population!$BO195)</f>
        <v>0</v>
      </c>
      <c r="W195" s="4">
        <f>step*((-'By group'!W$4-'By group'!W$5-'By group'!W$22)*Population!W195+'By group'!W$3*Population!$BO195)</f>
        <v>0</v>
      </c>
      <c r="X195" s="4">
        <f>step*((-'By group'!X$4-'By group'!X$5-'By group'!X$22)*Population!X195+'By group'!X$3*Population!$BO195)</f>
        <v>0</v>
      </c>
      <c r="Y195" s="4">
        <f>step*((-'By group'!Y$4-'By group'!Y$5-'By group'!Y$22)*Population!Y195+'By group'!Y$3*Population!$BO195)</f>
        <v>-1813.7086401491486</v>
      </c>
      <c r="Z195" s="4">
        <f>step*((-'By group'!Z$4-'By group'!Z$5-'By group'!Z$22)*Population!Z195+'By group'!Z$3*Population!$BO195)</f>
        <v>-1028.6788541419421</v>
      </c>
      <c r="AA195" s="4">
        <f>step*((-'By group'!AA$4-'By group'!AA$5-'By group'!AA$22)*Population!AA195+'By group'!AA$3*Population!$BO195)</f>
        <v>-974.72784098269813</v>
      </c>
      <c r="AB195" s="8">
        <f>step*((-'By group'!AB$4-'By group'!AB$5-'By group'!AB$22)*Population!AB195+'By group'!AB$3*Population!$BO195)</f>
        <v>-1650.7628770455326</v>
      </c>
      <c r="AC195" s="4">
        <f>step*((-'By group'!AC$4-'By group'!AC$5-'By group'!AC$22)*Population!AC195+'By group'!AC$3*Population!$BO195)</f>
        <v>-242.56413866187054</v>
      </c>
      <c r="AD195" s="4">
        <f>step*((-'By group'!AD$4-'By group'!AD$5-'By group'!AD$22)*Population!AD195+'By group'!AD$3*Population!$BO195)</f>
        <v>-1600.1280391936778</v>
      </c>
      <c r="AE195" s="4">
        <f>step*((-'By group'!AE$4-'By group'!AE$5-'By group'!AE$22)*Population!AE195+'By group'!AE$3*Population!$BO195)</f>
        <v>-2580.8459906367384</v>
      </c>
      <c r="AF195" s="4">
        <f>step*((-'By group'!AF$4-'By group'!AF$5-'By group'!AF$22)*Population!AF195+'By group'!AF$3*Population!$BO195)</f>
        <v>-1053.1338108666528</v>
      </c>
      <c r="AG195" s="4">
        <f>step*((-'By group'!AG$4-'By group'!AG$5-'By group'!AG$22)*Population!AG195+'By group'!AG$3*Population!$BO195)</f>
        <v>-256.33873646263839</v>
      </c>
      <c r="AH195" s="4">
        <f>step*((-'By group'!AH$4-'By group'!AH$5-'By group'!AH$22)*Population!AH195+'By group'!AH$3*Population!$BO195)</f>
        <v>-239.80501743294795</v>
      </c>
      <c r="AI195" s="4">
        <f>step*((-'By group'!AI$4-'By group'!AI$5-'By group'!AI$22)*Population!AI195+'By group'!AI$3*Population!$BO195)</f>
        <v>0</v>
      </c>
      <c r="AJ195" s="4">
        <f>step*((-'By group'!AJ$4-'By group'!AJ$5-'By group'!AJ$22)*Population!AJ195+'By group'!AJ$3*Population!$BO195)</f>
        <v>0</v>
      </c>
      <c r="AK195" s="4">
        <f>step*((-'By group'!AK$4-'By group'!AK$5-'By group'!AK$22)*Population!AK195+'By group'!AK$3*Population!$BO195)</f>
        <v>0</v>
      </c>
      <c r="AL195" s="4">
        <f>step*((-'By group'!AL$4-'By group'!AL$5-'By group'!AL$22)*Population!AL195+'By group'!AL$3*Population!$BO195)</f>
        <v>-132.70363759935324</v>
      </c>
      <c r="AM195" s="4">
        <f>step*((-'By group'!AM$4-'By group'!AM$5-'By group'!AM$22)*Population!AM195+'By group'!AM$3*Population!$BO195)</f>
        <v>-75.88648817770266</v>
      </c>
      <c r="AN195" s="4">
        <f>step*((-'By group'!AN$4-'By group'!AN$5-'By group'!AN$22)*Population!AN195+'By group'!AN$3*Population!$BO195)</f>
        <v>-72.600856851096324</v>
      </c>
      <c r="AO195" s="8">
        <f>step*((-'By group'!AO$4-'By group'!AO$5-'By group'!AO$22)*Population!AO195+'By group'!AO$3*Population!$BO195)</f>
        <v>23593.467427737574</v>
      </c>
      <c r="AP195" s="4">
        <f>step*((-'By group'!AP$4-'By group'!AP$5-'By group'!AP$22)*Population!AP195+'By group'!AP$3*Population!$BO195)</f>
        <v>-803.08364585827883</v>
      </c>
      <c r="AQ195" s="4">
        <f>step*((-'By group'!AQ$4-'By group'!AQ$5-'By group'!AQ$22)*Population!AQ195+'By group'!AQ$3*Population!$BO195)</f>
        <v>-5270.9322695238379</v>
      </c>
      <c r="AR195" s="4">
        <f>step*((-'By group'!AR$4-'By group'!AR$5-'By group'!AR$22)*Population!AR195+'By group'!AR$3*Population!$BO195)</f>
        <v>-8441.5450848213568</v>
      </c>
      <c r="AS195" s="4">
        <f>step*((-'By group'!AS$4-'By group'!AS$5-'By group'!AS$22)*Population!AS195+'By group'!AS$3*Population!$BO195)</f>
        <v>-3426.1475573539574</v>
      </c>
      <c r="AT195" s="4">
        <f>step*((-'By group'!AT$4-'By group'!AT$5-'By group'!AT$22)*Population!AT195+'By group'!AT$3*Population!$BO195)</f>
        <v>-830.69590129892538</v>
      </c>
      <c r="AU195" s="4">
        <f>step*((-'By group'!AU$4-'By group'!AU$5-'By group'!AU$22)*Population!AU195+'By group'!AU$3*Population!$BO195)</f>
        <v>-771.73980634544205</v>
      </c>
      <c r="AV195" s="4">
        <f>step*((-'By group'!AV$4-'By group'!AV$5-'By group'!AV$22)*Population!AV195+'By group'!AV$3*Population!$BO195)</f>
        <v>0</v>
      </c>
      <c r="AW195" s="4">
        <f>step*((-'By group'!AW$4-'By group'!AW$5-'By group'!AW$22)*Population!AW195+'By group'!AW$3*Population!$BO195)</f>
        <v>0</v>
      </c>
      <c r="AX195" s="4">
        <f>step*((-'By group'!AX$4-'By group'!AX$5-'By group'!AX$22)*Population!AX195+'By group'!AX$3*Population!$BO195)</f>
        <v>0</v>
      </c>
      <c r="AY195" s="4">
        <f>step*((-'By group'!AY$4-'By group'!AY$5-'By group'!AY$22)*Population!AY195+'By group'!AY$3*Population!$BO195)</f>
        <v>-426.82691888508731</v>
      </c>
      <c r="AZ195" s="4">
        <f>step*((-'By group'!AZ$4-'By group'!AZ$5-'By group'!AZ$22)*Population!AZ195+'By group'!AZ$3*Population!$BO195)</f>
        <v>-242.15477580441487</v>
      </c>
      <c r="BA195" s="4">
        <f>step*((-'By group'!BA$4-'By group'!BA$5-'By group'!BA$22)*Population!BA195+'By group'!BA$3*Population!$BO195)</f>
        <v>-229.46562025244353</v>
      </c>
      <c r="BB195" s="8">
        <f>step*((-'By group'!BB$4-'By group'!BB$5-'By group'!BB$22)*Population!BB195+'By group'!BB$3*Population!$BO195)</f>
        <v>7249.1069373717201</v>
      </c>
      <c r="BC195" s="4">
        <f>step*((-'By group'!BC$4-'By group'!BC$5-'By group'!BC$22)*Population!BC195+'By group'!BC$3*Population!$BO195)</f>
        <v>-550.48104103069693</v>
      </c>
      <c r="BD195" s="4">
        <f>step*((-'By group'!BD$4-'By group'!BD$5-'By group'!BD$22)*Population!BD195+'By group'!BD$3*Population!$BO195)</f>
        <v>-2792.1548784167085</v>
      </c>
      <c r="BE195" s="4">
        <f>step*((-'By group'!BE$4-'By group'!BE$5-'By group'!BE$22)*Population!BE195+'By group'!BE$3*Population!$BO195)</f>
        <v>-3885.1727005401704</v>
      </c>
      <c r="BF195" s="4">
        <f>step*((-'By group'!BF$4-'By group'!BF$5-'By group'!BF$22)*Population!BF195+'By group'!BF$3*Population!$BO195)</f>
        <v>-1441.6414073169437</v>
      </c>
      <c r="BG195" s="4">
        <f>step*((-'By group'!BG$4-'By group'!BG$5-'By group'!BG$22)*Population!BG195+'By group'!BG$3*Population!$BO195)</f>
        <v>-329.03833071506324</v>
      </c>
      <c r="BH195" s="4">
        <f>step*((-'By group'!BH$4-'By group'!BH$5-'By group'!BH$22)*Population!BH195+'By group'!BH$3*Population!$BO195)</f>
        <v>-282.9445477511976</v>
      </c>
      <c r="BI195" s="4">
        <f>step*((-'By group'!BI$4-'By group'!BI$5-'By group'!BI$22)*Population!BI195+'By group'!BI$3*Population!$BO195)</f>
        <v>0</v>
      </c>
      <c r="BJ195" s="4">
        <f>step*((-'By group'!BJ$4-'By group'!BJ$5-'By group'!BJ$22)*Population!BJ195+'By group'!BJ$3*Population!$BO195)</f>
        <v>0</v>
      </c>
      <c r="BK195" s="4">
        <f>step*((-'By group'!BK$4-'By group'!BK$5-'By group'!BK$22)*Population!BK195+'By group'!BK$3*Population!$BO195)</f>
        <v>0</v>
      </c>
      <c r="BL195" s="4">
        <f>step*((-'By group'!BL$4-'By group'!BL$5-'By group'!BL$22)*Population!BL195+'By group'!BL$3*Population!$BO195)</f>
        <v>-186.05770398402149</v>
      </c>
      <c r="BM195" s="4">
        <f>step*((-'By group'!BM$4-'By group'!BM$5-'By group'!BM$22)*Population!BM195+'By group'!BM$3*Population!$BO195)</f>
        <v>-94.74795982918107</v>
      </c>
      <c r="BN195" s="4">
        <f>step*((-'By group'!BN$4-'By group'!BN$5-'By group'!BN$22)*Population!BN195+'By group'!BN$3*Population!$BO195)</f>
        <v>-79.303440936699019</v>
      </c>
      <c r="BO195" s="71">
        <f>-step*SUM(SCR!B195:N195)*Population!B195</f>
        <v>-180232.40895270157</v>
      </c>
      <c r="BP195" s="4">
        <f>step*-SUM('By group'!C$11:C$21)*Population!C195</f>
        <v>-172830.08503147855</v>
      </c>
      <c r="BQ195" s="4">
        <f>step*-SUM('By group'!D$11:D$21)*Population!D195</f>
        <v>-126031.44916830797</v>
      </c>
      <c r="BR195" s="4">
        <f>step*-SUM('By group'!E$11:E$21)*Population!E195</f>
        <v>-51900.437819893748</v>
      </c>
      <c r="BS195" s="4">
        <f>step*-SUM('By group'!F$11:F$21)*Population!F195</f>
        <v>-15521.418057466573</v>
      </c>
      <c r="BT195" s="4">
        <f>step*-SUM('By group'!G$11:G$21)*Population!G195</f>
        <v>-7448.4228297189456</v>
      </c>
      <c r="BU195" s="4">
        <f>step*-SUM('By group'!H$11:H$21)*Population!H195</f>
        <v>0</v>
      </c>
      <c r="BV195" s="4">
        <f>step*-SUM('By group'!I$11:I$21)*Population!I195</f>
        <v>0</v>
      </c>
      <c r="BW195" s="4">
        <f>step*-SUM('By group'!J$11:J$21)*Population!J195</f>
        <v>0</v>
      </c>
      <c r="BX195" s="4">
        <f>step*-SUM('By group'!K$11:K$21)*Population!K195</f>
        <v>0</v>
      </c>
      <c r="BY195" s="4">
        <f>step*-SUM('By group'!L$11:L$21)*Population!L195</f>
        <v>-2624.7242966913022</v>
      </c>
      <c r="BZ195" s="4">
        <f>step*-SUM('By group'!M$11:M$21)*Population!M195</f>
        <v>-1303.3333013791594</v>
      </c>
      <c r="CA195" s="4">
        <f>step*-SUM('By group'!N$11:N$21)*Population!N195</f>
        <v>0</v>
      </c>
      <c r="CB195" s="13">
        <f>-step*SUM(SCR!O195:AA195)*Population!O195</f>
        <v>-89158.836139890307</v>
      </c>
      <c r="CC195" s="4">
        <f>step*-SUM('By group'!P$11:P$21)*Population!P195</f>
        <v>-85486.481164038953</v>
      </c>
      <c r="CD195" s="4">
        <f>step*-SUM('By group'!Q$11:Q$21)*Population!Q195</f>
        <v>-62315.448652708488</v>
      </c>
      <c r="CE195" s="4">
        <f>step*-SUM('By group'!R$11:R$21)*Population!R195</f>
        <v>-25648.514430374096</v>
      </c>
      <c r="CF195" s="4">
        <f>step*-SUM('By group'!S$11:S$21)*Population!S195</f>
        <v>-7667.4447787160552</v>
      </c>
      <c r="CG195" s="4">
        <f>step*-SUM('By group'!T$11:T$21)*Population!T195</f>
        <v>-3678.4005648828402</v>
      </c>
      <c r="CH195" s="4">
        <f>step*-SUM('By group'!U$11:U$21)*Population!U195</f>
        <v>0</v>
      </c>
      <c r="CI195" s="4">
        <f>step*-SUM('By group'!V$11:V$21)*Population!V195</f>
        <v>0</v>
      </c>
      <c r="CJ195" s="4">
        <f>step*-SUM('By group'!W$11:W$21)*Population!W195</f>
        <v>0</v>
      </c>
      <c r="CK195" s="4">
        <f>step*-SUM('By group'!X$11:X$21)*Population!X195</f>
        <v>0</v>
      </c>
      <c r="CL195" s="4">
        <f>step*-SUM('By group'!Y$11:Y$21)*Population!Y195</f>
        <v>-1295.506171535106</v>
      </c>
      <c r="CM195" s="4">
        <f>step*-SUM('By group'!Z$11:Z$21)*Population!Z195</f>
        <v>-642.92428383871379</v>
      </c>
      <c r="CN195" s="4">
        <f>step*-SUM('By group'!AA$11:AA$21)*Population!AA195</f>
        <v>0</v>
      </c>
      <c r="CO195" s="13">
        <f>-step*SUM(SCR!AB195:AN195)*Population!AB195</f>
        <v>-6313.0631701966649</v>
      </c>
      <c r="CP195" s="4">
        <f>step*-SUM('By group'!AC$11:AC$21)*Population!AC195</f>
        <v>-6064.1034665467632</v>
      </c>
      <c r="CQ195" s="4">
        <f>step*-SUM('By group'!AD$11:AD$21)*Population!AD195</f>
        <v>-4444.8001088713272</v>
      </c>
      <c r="CR195" s="4">
        <f>step*-SUM('By group'!AE$11:AE$21)*Population!AE195</f>
        <v>-1843.4614218833847</v>
      </c>
      <c r="CS195" s="4">
        <f>step*-SUM('By group'!AF$11:AF$21)*Population!AF195</f>
        <v>-554.28095308771196</v>
      </c>
      <c r="CT195" s="4">
        <f>step*-SUM('By group'!AG$11:AG$21)*Population!AG195</f>
        <v>-267.01951714858166</v>
      </c>
      <c r="CU195" s="4">
        <f>step*-SUM('By group'!AH$11:AH$21)*Population!AH195</f>
        <v>0</v>
      </c>
      <c r="CV195" s="4">
        <f>step*-SUM('By group'!AI$11:AI$21)*Population!AI195</f>
        <v>0</v>
      </c>
      <c r="CW195" s="4">
        <f>step*-SUM('By group'!AJ$11:AJ$21)*Population!AJ195</f>
        <v>0</v>
      </c>
      <c r="CX195" s="4">
        <f>step*-SUM('By group'!AK$11:AK$21)*Population!AK195</f>
        <v>0</v>
      </c>
      <c r="CY195" s="4">
        <f>step*-SUM('By group'!AL$11:AL$21)*Population!AL195</f>
        <v>-94.788312570966596</v>
      </c>
      <c r="CZ195" s="4">
        <f>step*-SUM('By group'!AM$11:AM$21)*Population!AM195</f>
        <v>-47.429055111064166</v>
      </c>
      <c r="DA195" s="4">
        <f>step*-SUM('By group'!AN$11:AN$21)*Population!AN195</f>
        <v>0</v>
      </c>
      <c r="DB195" s="13">
        <f>-step*SUM(SCR!AO195:BA195)*Population!AO195</f>
        <v>-20936.49325817134</v>
      </c>
      <c r="DC195" s="4">
        <f>step*-SUM('By group'!AP$11:AP$21)*Population!AP195</f>
        <v>-20077.091146456969</v>
      </c>
      <c r="DD195" s="4">
        <f>step*-SUM('By group'!AQ$11:AQ$21)*Population!AQ195</f>
        <v>-14641.478526455105</v>
      </c>
      <c r="DE195" s="4">
        <f>step*-SUM('By group'!AR$11:AR$21)*Population!AR195</f>
        <v>-6029.6750605866828</v>
      </c>
      <c r="DF195" s="4">
        <f>step*-SUM('By group'!AS$11:AS$21)*Population!AS195</f>
        <v>-1803.235556502083</v>
      </c>
      <c r="DG195" s="4">
        <f>step*-SUM('By group'!AT$11:AT$21)*Population!AT195</f>
        <v>-865.3082305197139</v>
      </c>
      <c r="DH195" s="4">
        <f>step*-SUM('By group'!AU$11:AU$21)*Population!AU195</f>
        <v>0</v>
      </c>
      <c r="DI195" s="4">
        <f>step*-SUM('By group'!AV$11:AV$21)*Population!AV195</f>
        <v>0</v>
      </c>
      <c r="DJ195" s="4">
        <f>step*-SUM('By group'!AW$11:AW$21)*Population!AW195</f>
        <v>0</v>
      </c>
      <c r="DK195" s="4">
        <f>step*-SUM('By group'!AX$11:AX$21)*Population!AX195</f>
        <v>0</v>
      </c>
      <c r="DL195" s="4">
        <f>step*-SUM('By group'!AY$11:AY$21)*Population!AY195</f>
        <v>-304.87637063220518</v>
      </c>
      <c r="DM195" s="4">
        <f>step*-SUM('By group'!AZ$11:AZ$21)*Population!AZ195</f>
        <v>-151.3467348777593</v>
      </c>
      <c r="DN195" s="4">
        <f>step*-SUM('By group'!BA$11:BA$21)*Population!BA195</f>
        <v>0</v>
      </c>
      <c r="DO195" s="13">
        <f>-step*SUM(SCR!BB195:BN195)*Population!BB195</f>
        <v>-9739.1357168100967</v>
      </c>
      <c r="DP195" s="4">
        <f>step*-SUM('By group'!BC$11:BC$21)*Population!BC195</f>
        <v>-9174.6840171782806</v>
      </c>
      <c r="DQ195" s="4">
        <f>step*-SUM('By group'!BD$11:BD$21)*Population!BD195</f>
        <v>-6345.8065418561546</v>
      </c>
      <c r="DR195" s="4">
        <f>step*-SUM('By group'!BE$11:BE$21)*Population!BE195</f>
        <v>-2428.2329378376066</v>
      </c>
      <c r="DS195" s="4">
        <f>step*-SUM('By group'!BF$11:BF$21)*Population!BF195</f>
        <v>-686.49590824616371</v>
      </c>
      <c r="DT195" s="4">
        <f>step*-SUM('By group'!BG$11:BG$21)*Population!BG195</f>
        <v>-316.38301030294542</v>
      </c>
      <c r="DU195" s="4">
        <f>step*-SUM('By group'!BH$11:BH$21)*Population!BH195</f>
        <v>0</v>
      </c>
      <c r="DV195" s="4">
        <f>step*-SUM('By group'!BI$11:BI$21)*Population!BI195</f>
        <v>0</v>
      </c>
      <c r="DW195" s="4">
        <f>step*-SUM('By group'!BJ$11:BJ$21)*Population!BJ195</f>
        <v>0</v>
      </c>
      <c r="DX195" s="4">
        <f>step*-SUM('By group'!BK$11:BK$21)*Population!BK195</f>
        <v>0</v>
      </c>
      <c r="DY195" s="4">
        <f>step*-SUM('By group'!BL$11:BL$21)*Population!BL195</f>
        <v>-103.36539110223417</v>
      </c>
      <c r="DZ195" s="4">
        <f>step*-SUM('By group'!BM$11:BM$21)*Population!BM195</f>
        <v>-47.373979914590535</v>
      </c>
      <c r="EA195" s="4">
        <f>step*-SUM('By group'!BN$11:BN$21)*Population!BN195</f>
        <v>0</v>
      </c>
      <c r="EB195" s="52">
        <v>0</v>
      </c>
      <c r="EC195" s="4">
        <f t="shared" si="196"/>
        <v>180232.40895270157</v>
      </c>
      <c r="ED195" s="4">
        <f t="shared" si="196"/>
        <v>172830.08503147855</v>
      </c>
      <c r="EE195" s="4">
        <f t="shared" si="197"/>
        <v>126031.44916830797</v>
      </c>
      <c r="EF195" s="4">
        <f t="shared" si="198"/>
        <v>51900.437819893748</v>
      </c>
      <c r="EG195" s="4">
        <f t="shared" si="199"/>
        <v>15521.418057466573</v>
      </c>
      <c r="EH195" s="4">
        <f t="shared" si="199"/>
        <v>7448.4228297189456</v>
      </c>
      <c r="EI195" s="4">
        <v>0</v>
      </c>
      <c r="EJ195" s="4">
        <f t="shared" si="200"/>
        <v>0</v>
      </c>
      <c r="EK195" s="4">
        <f t="shared" si="201"/>
        <v>0</v>
      </c>
      <c r="EL195" s="4">
        <f t="shared" si="202"/>
        <v>0</v>
      </c>
      <c r="EM195" s="4">
        <f t="shared" si="203"/>
        <v>2624.7242966913022</v>
      </c>
      <c r="EN195" s="4">
        <f t="shared" si="204"/>
        <v>1303.3333013791594</v>
      </c>
      <c r="EO195" s="52">
        <v>0</v>
      </c>
      <c r="EP195" s="4">
        <f t="shared" si="205"/>
        <v>89158.836139890307</v>
      </c>
      <c r="EQ195" s="4">
        <f t="shared" si="206"/>
        <v>85486.481164038953</v>
      </c>
      <c r="ER195" s="4">
        <f t="shared" si="207"/>
        <v>62315.448652708488</v>
      </c>
      <c r="ES195" s="4">
        <f t="shared" si="208"/>
        <v>25648.514430374096</v>
      </c>
      <c r="ET195" s="4">
        <f t="shared" si="209"/>
        <v>7667.4447787160552</v>
      </c>
      <c r="EU195" s="4">
        <f t="shared" si="210"/>
        <v>3678.4005648828402</v>
      </c>
      <c r="EV195" s="4">
        <v>0</v>
      </c>
      <c r="EW195" s="4">
        <f t="shared" si="211"/>
        <v>0</v>
      </c>
      <c r="EX195" s="4">
        <f t="shared" si="212"/>
        <v>0</v>
      </c>
      <c r="EY195" s="4">
        <f t="shared" si="213"/>
        <v>0</v>
      </c>
      <c r="EZ195" s="4">
        <f t="shared" si="214"/>
        <v>1295.506171535106</v>
      </c>
      <c r="FA195" s="4">
        <f t="shared" si="215"/>
        <v>642.92428383871379</v>
      </c>
      <c r="FB195" s="52">
        <v>0</v>
      </c>
      <c r="FC195" s="4">
        <f t="shared" si="216"/>
        <v>6313.0631701966649</v>
      </c>
      <c r="FD195" s="4">
        <f t="shared" si="217"/>
        <v>6064.1034665467632</v>
      </c>
      <c r="FE195" s="4">
        <f t="shared" si="218"/>
        <v>4444.8001088713272</v>
      </c>
      <c r="FF195" s="4">
        <f t="shared" si="219"/>
        <v>1843.4614218833847</v>
      </c>
      <c r="FG195" s="4">
        <f t="shared" si="220"/>
        <v>554.28095308771196</v>
      </c>
      <c r="FH195" s="4">
        <f t="shared" si="221"/>
        <v>267.01951714858166</v>
      </c>
      <c r="FI195" s="4">
        <v>0</v>
      </c>
      <c r="FJ195" s="4">
        <f t="shared" si="222"/>
        <v>0</v>
      </c>
      <c r="FK195" s="4">
        <f t="shared" si="223"/>
        <v>0</v>
      </c>
      <c r="FL195" s="4">
        <f t="shared" si="224"/>
        <v>0</v>
      </c>
      <c r="FM195" s="4">
        <f t="shared" si="225"/>
        <v>94.788312570966596</v>
      </c>
      <c r="FN195" s="9">
        <f t="shared" si="226"/>
        <v>47.429055111064166</v>
      </c>
      <c r="FO195" s="4">
        <v>0</v>
      </c>
      <c r="FP195" s="4">
        <f t="shared" si="227"/>
        <v>20936.49325817134</v>
      </c>
      <c r="FQ195" s="4">
        <f t="shared" si="228"/>
        <v>20077.091146456969</v>
      </c>
      <c r="FR195" s="4">
        <f t="shared" si="229"/>
        <v>14641.478526455105</v>
      </c>
      <c r="FS195" s="4">
        <f t="shared" si="230"/>
        <v>6029.6750605866828</v>
      </c>
      <c r="FT195" s="4">
        <f t="shared" si="231"/>
        <v>1803.235556502083</v>
      </c>
      <c r="FU195" s="4">
        <f t="shared" si="232"/>
        <v>865.3082305197139</v>
      </c>
      <c r="FV195" s="4">
        <v>0</v>
      </c>
      <c r="FW195" s="4">
        <f t="shared" si="233"/>
        <v>0</v>
      </c>
      <c r="FX195" s="4">
        <f t="shared" si="234"/>
        <v>0</v>
      </c>
      <c r="FY195" s="4">
        <f t="shared" si="235"/>
        <v>0</v>
      </c>
      <c r="FZ195" s="4">
        <f t="shared" si="236"/>
        <v>304.87637063220518</v>
      </c>
      <c r="GA195" s="4">
        <f t="shared" si="237"/>
        <v>151.3467348777593</v>
      </c>
      <c r="GB195" s="4">
        <v>0</v>
      </c>
      <c r="GC195" s="4">
        <f t="shared" si="238"/>
        <v>9739.1357168100967</v>
      </c>
      <c r="GD195" s="4">
        <f t="shared" si="179"/>
        <v>9174.6840171782806</v>
      </c>
      <c r="GE195" s="4">
        <f t="shared" si="180"/>
        <v>6345.8065418561546</v>
      </c>
      <c r="GF195" s="4">
        <f t="shared" si="181"/>
        <v>2428.2329378376066</v>
      </c>
      <c r="GG195" s="4">
        <f t="shared" si="182"/>
        <v>686.49590824616371</v>
      </c>
      <c r="GH195" s="4">
        <f t="shared" si="183"/>
        <v>316.38301030294542</v>
      </c>
      <c r="GI195" s="4">
        <v>0</v>
      </c>
      <c r="GJ195" s="4">
        <f t="shared" si="239"/>
        <v>0</v>
      </c>
      <c r="GK195" s="4">
        <f t="shared" si="240"/>
        <v>0</v>
      </c>
      <c r="GL195" s="4">
        <f t="shared" si="184"/>
        <v>0</v>
      </c>
      <c r="GM195" s="4">
        <f t="shared" si="185"/>
        <v>103.36539110223417</v>
      </c>
      <c r="GN195" s="4">
        <f t="shared" si="186"/>
        <v>47.373979914590535</v>
      </c>
      <c r="GO195" s="52">
        <v>0</v>
      </c>
      <c r="GP195" s="4">
        <f>step*(-'By group'!C$32*Population!C195+'By group'!I$33*Population!I195)</f>
        <v>0</v>
      </c>
      <c r="GQ195" s="4">
        <f>step*(-'By group'!D$32*Population!D195+'By group'!J$33*Population!J195)</f>
        <v>0</v>
      </c>
      <c r="GR195" s="4">
        <f>step*(-'By group'!E$32*Population!E195+'By group'!K$33*Population!K195)</f>
        <v>0</v>
      </c>
      <c r="GS195" s="4">
        <f>step*(-'By group'!F$32*Population!F195+'By group'!L$33*Population!L195)</f>
        <v>-6448.3468803876358</v>
      </c>
      <c r="GT195" s="4">
        <f>step*(-'By group'!G$32*Population!G195+'By group'!M$33*Population!M195)</f>
        <v>-838.01791525420958</v>
      </c>
      <c r="GU195" s="4">
        <f>step*(-'By group'!H$32*Population!H195+'By group'!N$33*Population!N195)</f>
        <v>-733.23991874206945</v>
      </c>
      <c r="GV195" s="46">
        <f t="shared" si="241"/>
        <v>0</v>
      </c>
      <c r="GW195" s="14">
        <f t="shared" si="242"/>
        <v>0</v>
      </c>
      <c r="GX195" s="4">
        <f t="shared" si="243"/>
        <v>0</v>
      </c>
      <c r="GY195" s="4">
        <f t="shared" si="244"/>
        <v>6448.3468803876358</v>
      </c>
      <c r="GZ195" s="4">
        <f t="shared" si="245"/>
        <v>838.01791525420958</v>
      </c>
      <c r="HA195" s="4">
        <f t="shared" si="246"/>
        <v>733.23991874206945</v>
      </c>
      <c r="HB195" s="8">
        <v>0</v>
      </c>
      <c r="HC195" s="4">
        <f>step*(-'By group'!P$32*Population!P195+'By group'!V$33*Population!V195)</f>
        <v>0</v>
      </c>
      <c r="HD195" s="4">
        <f>step*(-'By group'!Q$32*Population!Q195+'By group'!W$33*Population!W195)</f>
        <v>0</v>
      </c>
      <c r="HE195" s="4">
        <f>step*(-'By group'!R$32*Population!R195+'By group'!X$33*Population!X195)</f>
        <v>0</v>
      </c>
      <c r="HF195" s="4">
        <f>step*(-'By group'!S$32*Population!S195+'By group'!Y$33*Population!Y195)</f>
        <v>-3185.9693035904747</v>
      </c>
      <c r="HG195" s="4">
        <f>step*(-'By group'!T$32*Population!T195+'By group'!Z$33*Population!Z195)</f>
        <v>-414.21797105721123</v>
      </c>
      <c r="HH195" s="4">
        <f>step*(-'By group'!U$32*Population!U195+'By group'!AA$33*Population!AA195)</f>
        <v>-362.26237341861508</v>
      </c>
      <c r="HI195" s="14">
        <f t="shared" si="247"/>
        <v>0</v>
      </c>
      <c r="HJ195" s="46">
        <f t="shared" si="248"/>
        <v>0</v>
      </c>
      <c r="HK195" s="4">
        <f t="shared" si="249"/>
        <v>0</v>
      </c>
      <c r="HL195" s="4">
        <f t="shared" si="250"/>
        <v>3185.9693035904747</v>
      </c>
      <c r="HM195" s="4">
        <f t="shared" si="251"/>
        <v>414.21797105721123</v>
      </c>
      <c r="HN195" s="9">
        <f t="shared" si="252"/>
        <v>362.26237341861508</v>
      </c>
      <c r="HO195" s="4">
        <v>0</v>
      </c>
      <c r="HP195" s="4">
        <f>step*(-'By group'!AC$32*Population!AC195+'By group'!AI$33*Population!AI195)</f>
        <v>0</v>
      </c>
      <c r="HQ195" s="4">
        <f>step*(-'By group'!AD$32*Population!AD195+'By group'!AJ$33*Population!AJ195)</f>
        <v>0</v>
      </c>
      <c r="HR195" s="4">
        <f>step*(-'By group'!AE$32*Population!AE195+'By group'!AK$33*Population!AK195)</f>
        <v>0</v>
      </c>
      <c r="HS195" s="4">
        <f>step*(-'By group'!AF$32*Population!AF195+'By group'!AL$33*Population!AL195)</f>
        <v>-229.74632025837269</v>
      </c>
      <c r="HT195" s="4">
        <f>step*(-'By group'!AG$32*Population!AG195+'By group'!AM$33*Population!AM195)</f>
        <v>-29.689375874184254</v>
      </c>
      <c r="HU195" s="4">
        <f>step*(-'By group'!AH$32*Population!AH195+'By group'!AN$33*Population!AN195)</f>
        <v>-26.140741059304457</v>
      </c>
      <c r="HV195" s="14">
        <f t="shared" si="253"/>
        <v>0</v>
      </c>
      <c r="HW195" s="46">
        <f t="shared" si="254"/>
        <v>0</v>
      </c>
      <c r="HX195" s="4">
        <f t="shared" si="255"/>
        <v>0</v>
      </c>
      <c r="HY195" s="4">
        <f t="shared" si="256"/>
        <v>229.74632025837269</v>
      </c>
      <c r="HZ195" s="4">
        <f t="shared" si="257"/>
        <v>29.689375874184254</v>
      </c>
      <c r="IA195" s="4">
        <f t="shared" si="258"/>
        <v>26.140741059304457</v>
      </c>
      <c r="IB195" s="8">
        <v>0</v>
      </c>
      <c r="IC195" s="4">
        <f>step*(-'By group'!AP$32*Population!AP195+'By group'!AV$33*Population!AV195)</f>
        <v>0</v>
      </c>
      <c r="ID195" s="4">
        <f>step*(-'By group'!AQ$32*Population!AQ195+'By group'!AW$33*Population!AW195)</f>
        <v>0</v>
      </c>
      <c r="IE195" s="4">
        <f>step*(-'By group'!AR$32*Population!AR195+'By group'!AX$33*Population!AX195)</f>
        <v>0</v>
      </c>
      <c r="IF195" s="4">
        <f>step*(-'By group'!AS$32*Population!AS195+'By group'!AY$33*Population!AY195)</f>
        <v>-749.17959293493891</v>
      </c>
      <c r="IG195" s="4">
        <f>step*(-'By group'!AT$32*Population!AT195+'By group'!AZ$33*Population!AZ195)</f>
        <v>-97.38827866506314</v>
      </c>
      <c r="IH195" s="4">
        <f>step*(-'By group'!AU$32*Population!AU195+'By group'!BA$33*Population!BA195)</f>
        <v>-85.22559467600442</v>
      </c>
      <c r="II195" s="14">
        <f t="shared" si="187"/>
        <v>0</v>
      </c>
      <c r="IJ195" s="4">
        <f t="shared" si="188"/>
        <v>0</v>
      </c>
      <c r="IK195" s="4">
        <f t="shared" si="259"/>
        <v>0</v>
      </c>
      <c r="IL195" s="4">
        <f t="shared" si="260"/>
        <v>749.17959293493891</v>
      </c>
      <c r="IM195" s="4">
        <f t="shared" si="261"/>
        <v>97.38827866506314</v>
      </c>
      <c r="IN195" s="4">
        <f t="shared" si="262"/>
        <v>85.22559467600442</v>
      </c>
      <c r="IO195" s="8">
        <v>0</v>
      </c>
      <c r="IP195" s="4">
        <f>step*(-'By group'!BC$32*Population!BC195+'By group'!BI$33*Population!BI195)</f>
        <v>0</v>
      </c>
      <c r="IQ195" s="4">
        <f>step*(-'By group'!BD$32*Population!BD195+'By group'!BJ$33*Population!BJ195)</f>
        <v>0</v>
      </c>
      <c r="IR195" s="4">
        <f>step*(-'By group'!BE$32*Population!BE195+'By group'!BK$33*Population!BK195)</f>
        <v>0</v>
      </c>
      <c r="IS195" s="4">
        <f>step*(-'By group'!BF$32*Population!BF195+'By group'!BL$33*Population!BL195)</f>
        <v>-291.56525857196476</v>
      </c>
      <c r="IT195" s="4">
        <f>step*(-'By group'!BG$32*Population!BG195+'By group'!BM$33*Population!BM195)</f>
        <v>-39.589612103293817</v>
      </c>
      <c r="IU195" s="4">
        <f>step*(-'By group'!BH$32*Population!BH195+'By group'!BN$33*Population!BN195)</f>
        <v>-32.399515877815581</v>
      </c>
      <c r="IV195" s="14">
        <f t="shared" si="189"/>
        <v>0</v>
      </c>
      <c r="IW195" s="4">
        <f t="shared" si="190"/>
        <v>0</v>
      </c>
      <c r="IX195" s="4">
        <f t="shared" si="191"/>
        <v>0</v>
      </c>
      <c r="IY195" s="4">
        <f t="shared" si="192"/>
        <v>291.56525857196476</v>
      </c>
      <c r="IZ195" s="4">
        <f t="shared" si="193"/>
        <v>39.589612103293817</v>
      </c>
      <c r="JA195" s="4">
        <f t="shared" si="194"/>
        <v>32.399515877815581</v>
      </c>
      <c r="JB195" s="75">
        <f>step*(+prop_idu_male*'By group'!BB$9*Population!BB195-'By group'!B$8*Population!B195)</f>
        <v>-1261.0247947060993</v>
      </c>
      <c r="JC195" s="46">
        <f>step*(+prop_idu_male*'By group'!BC$9*Population!BC195-'By group'!C$8*Population!C195)</f>
        <v>-7.5405421695125341</v>
      </c>
      <c r="JD195" s="46">
        <f>step*(+prop_idu_male*'By group'!BD$9*Population!BD195-'By group'!D$8*Population!D195)</f>
        <v>-22.160302693570642</v>
      </c>
      <c r="JE195" s="46">
        <f>step*(+prop_idu_male*'By group'!BE$9*Population!BE195-'By group'!E$8*Population!E195)</f>
        <v>-23.036339384541744</v>
      </c>
      <c r="JF195" s="46">
        <f>step*(+prop_idu_male*'By group'!BF$9*Population!BF195-'By group'!F$8*Population!F195)</f>
        <v>-6.9369139388378898</v>
      </c>
      <c r="JG195" s="46">
        <f>step*(+prop_idu_male*'By group'!BG$9*Population!BG195-'By group'!G$8*Population!G195)</f>
        <v>-1.3378207209983755</v>
      </c>
      <c r="JH195" s="46">
        <f>step*(+prop_idu_male*'By group'!BH$9*Population!BH195-'By group'!H$8*Population!H195)</f>
        <v>-1.1344540735814639</v>
      </c>
      <c r="JI195" s="46">
        <f>step*(+prop_idu_male*'By group'!BI$9*Population!BI195-'By group'!I$8*Population!I195)</f>
        <v>0</v>
      </c>
      <c r="JJ195" s="46">
        <f>step*(+prop_idu_male*'By group'!BJ$9*Population!BJ195-'By group'!J$8*Population!J195)</f>
        <v>0</v>
      </c>
      <c r="JK195" s="46">
        <f>step*(+prop_idu_male*'By group'!BK$9*Population!BK195-'By group'!K$8*Population!K195)</f>
        <v>0</v>
      </c>
      <c r="JL195" s="46">
        <f>step*(+prop_idu_male*'By group'!BL$9*Population!BL195-'By group'!L$8*Population!L195)</f>
        <v>-2.3766473580459402</v>
      </c>
      <c r="JM195" s="46">
        <f>step*(+prop_idu_male*'By group'!BM$9*Population!BM195-'By group'!M$8*Population!M195)</f>
        <v>-1.1896357495841421</v>
      </c>
      <c r="JN195" s="46">
        <f>step*(+prop_idu_male*'By group'!BN$9*Population!BN195-'By group'!N$8*Population!N195)</f>
        <v>-0.95794598589230395</v>
      </c>
      <c r="JO195" s="45">
        <f>step*(+(1-prop_idu_male)*'By group'!BB$9*Population!BB195-'By group'!O$8*Population!O195-'By group'!O$6*Population!O195+'By group'!AB$7*Population!AB195)</f>
        <v>-9440.5174378720731</v>
      </c>
      <c r="JP195" s="46">
        <f>step*(+(1-prop_idu_male)*'By group'!BC$9*Population!BC195-'By group'!P$8*Population!P195-'By group'!P$6*Population!P195+'By group'!AC$7*Population!AC195)</f>
        <v>-14.484769220531375</v>
      </c>
      <c r="JQ195" s="46">
        <f>step*(+(1-prop_idu_male)*'By group'!BD$9*Population!BD195-'By group'!Q$8*Population!Q195-'By group'!Q$6*Population!Q195+'By group'!AD$7*Population!AD195)</f>
        <v>-42.032130240055871</v>
      </c>
      <c r="JR195" s="46">
        <f>step*(+(1-prop_idu_male)*'By group'!BE$9*Population!BE195-'By group'!R$8*Population!R195-'By group'!R$6*Population!R195+'By group'!AE$7*Population!AE195)</f>
        <v>-42.954795077873435</v>
      </c>
      <c r="JS195" s="46">
        <f>step*(+(1-prop_idu_male)*'By group'!BF$9*Population!BF195-'By group'!S$8*Population!S195-'By group'!S$6*Population!S195+'By group'!AF$7*Population!AF195)</f>
        <v>-12.77308412583954</v>
      </c>
      <c r="JT195" s="46">
        <f>step*(+(1-prop_idu_male)*'By group'!BG$9*Population!BG195-'By group'!T$8*Population!T195-'By group'!T$6*Population!T195+'By group'!AG$7*Population!AG195)</f>
        <v>-2.4415996581138057</v>
      </c>
      <c r="JU195" s="46">
        <f>step*(+(1-prop_idu_male)*'By group'!BH$9*Population!BH195-'By group'!U$8*Population!U195-'By group'!U$6*Population!U195+'By group'!AH$7*Population!AH195)</f>
        <v>-2.0392927781291852</v>
      </c>
      <c r="JV195" s="46">
        <f>step*(+(1-prop_idu_male)*'By group'!BI$9*Population!BI195-'By group'!V$8*Population!V195-'By group'!V$6*Population!V195+'By group'!AI$7*Population!AI195)</f>
        <v>0</v>
      </c>
      <c r="JW195" s="46">
        <f>step*(+(1-prop_idu_male)*'By group'!BJ$9*Population!BJ195-'By group'!W$8*Population!W195-'By group'!W$6*Population!W195+'By group'!AJ$7*Population!AJ195)</f>
        <v>0</v>
      </c>
      <c r="JX195" s="46">
        <f>step*(+(1-prop_idu_male)*'By group'!BK$9*Population!BK195-'By group'!X$8*Population!X195-'By group'!X$6*Population!X195+'By group'!AK$7*Population!AK195)</f>
        <v>0</v>
      </c>
      <c r="JY195" s="46">
        <f>step*(+(1-prop_idu_male)*'By group'!BL$9*Population!BL195-'By group'!Y$8*Population!Y195-'By group'!Y$6*Population!Y195+'By group'!AL$7*Population!AL195)</f>
        <v>-4.2671083375360714</v>
      </c>
      <c r="JZ195" s="46">
        <f>step*(+(1-prop_idu_male)*'By group'!BM$9*Population!BM195-'By group'!Z$8*Population!Z195-'By group'!Z$6*Population!Z195+'By group'!AM$7*Population!AM195)</f>
        <v>-2.1005928433690331</v>
      </c>
      <c r="KA195" s="76">
        <f>step*(+(1-prop_idu_male)*'By group'!BN$9*Population!BN195-'By group'!AA$8*Population!AA195-'By group'!AA$6*Population!AA195+'By group'!AN$7*Population!AN195)</f>
        <v>-1.6598658533815847</v>
      </c>
      <c r="KB195" s="46">
        <f>step*(+'By group'!O$6*Population!O195-'By group'!AB$7*Population!AB195)</f>
        <v>8078.3647075241615</v>
      </c>
      <c r="KC195" s="46">
        <f>step*(+'By group'!P$6*Population!P195-'By group'!AC$7*Population!AC195)</f>
        <v>10.485685682844773</v>
      </c>
      <c r="KD195" s="46">
        <f>step*(+'By group'!Q$6*Population!Q195-'By group'!AD$7*Population!AD195)</f>
        <v>30.330537294536903</v>
      </c>
      <c r="KE195" s="46">
        <f>step*(+'By group'!R$6*Population!R195-'By group'!AE$7*Population!AE195)</f>
        <v>30.859007744037662</v>
      </c>
      <c r="KF195" s="46">
        <f>step*(+'By group'!S$6*Population!S195-'By group'!AF$7*Population!AF195)</f>
        <v>9.1453105089553635</v>
      </c>
      <c r="KG195" s="46">
        <f>step*(+'By group'!T$6*Population!T195-'By group'!AG$7*Population!AG195)</f>
        <v>1.7438855063735912</v>
      </c>
      <c r="KH195" s="46">
        <f>step*(+'By group'!U$6*Population!U195-'By group'!AH$7*Population!AH195)</f>
        <v>1.4503067147415654</v>
      </c>
      <c r="KI195" s="46">
        <f>step*(+'By group'!V$6*Population!V195-'By group'!AI$7*Population!AI195)</f>
        <v>0</v>
      </c>
      <c r="KJ195" s="46">
        <f>step*(+'By group'!W$6*Population!W195-'By group'!AJ$7*Population!AJ195)</f>
        <v>0</v>
      </c>
      <c r="KK195" s="46">
        <f>step*(+'By group'!X$6*Population!X195-'By group'!AK$7*Population!AK195)</f>
        <v>0</v>
      </c>
      <c r="KL195" s="46">
        <f>step*(+'By group'!Y$6*Population!Y195-'By group'!AL$7*Population!AL195)</f>
        <v>3.0336214006623052</v>
      </c>
      <c r="KM195" s="46">
        <f>step*(+'By group'!Z$6*Population!Z195-'By group'!AM$7*Population!AM195)</f>
        <v>1.4860929474790741</v>
      </c>
      <c r="KN195" s="46">
        <f>step*(+'By group'!AA$6*Population!AA195-'By group'!AN$7*Population!AN195)</f>
        <v>1.1675390543901958</v>
      </c>
      <c r="KO195" s="45">
        <v>0</v>
      </c>
      <c r="KP195" s="46">
        <v>0</v>
      </c>
      <c r="KQ195" s="46">
        <v>0</v>
      </c>
      <c r="KR195" s="46">
        <v>0</v>
      </c>
      <c r="KS195" s="46">
        <v>0</v>
      </c>
      <c r="KT195" s="46">
        <v>0</v>
      </c>
      <c r="KU195" s="46">
        <v>0</v>
      </c>
      <c r="KV195" s="46">
        <v>0</v>
      </c>
      <c r="KW195" s="46">
        <v>0</v>
      </c>
      <c r="KX195" s="46">
        <v>0</v>
      </c>
      <c r="KY195" s="46">
        <v>0</v>
      </c>
      <c r="KZ195" s="46">
        <v>0</v>
      </c>
      <c r="LA195" s="46">
        <v>0</v>
      </c>
      <c r="LB195" s="188">
        <f>step*(-'By group'!BB$9*Population!BB195+'By group'!B$8*Population!B195+'By group'!O$8*Population!O195)</f>
        <v>2623.1775250540104</v>
      </c>
      <c r="LC195" s="189">
        <f>step*(-'By group'!BC$9*Population!BC195+'By group'!C$8*Population!C195+'By group'!P$8*Population!P195)</f>
        <v>11.539625707199134</v>
      </c>
      <c r="LD195" s="189">
        <f>step*(-'By group'!BD$9*Population!BD195+'By group'!D$8*Population!D195+'By group'!Q$8*Population!Q195)</f>
        <v>33.861895639089603</v>
      </c>
      <c r="LE195" s="189">
        <f>step*(-'By group'!BE$9*Population!BE195+'By group'!E$8*Population!E195+'By group'!R$8*Population!R195)</f>
        <v>35.132126718377513</v>
      </c>
      <c r="LF195" s="189">
        <f>step*(-'By group'!BF$9*Population!BF195+'By group'!F$8*Population!F195+'By group'!S$8*Population!S195)</f>
        <v>10.564687555722069</v>
      </c>
      <c r="LG195" s="189">
        <f>step*(-'By group'!BG$9*Population!BG195+'By group'!G$8*Population!G195+'By group'!T$8*Population!T195)</f>
        <v>2.03553487273859</v>
      </c>
      <c r="LH195" s="189">
        <f>step*(-'By group'!BH$9*Population!BH195+'By group'!H$8*Population!H195+'By group'!U$8*Population!U195)</f>
        <v>1.7234401369690842</v>
      </c>
      <c r="LI195" s="189">
        <f>step*(-'By group'!BI$9*Population!BI195+'By group'!I$8*Population!I195+'By group'!V$8*Population!V195)</f>
        <v>0</v>
      </c>
      <c r="LJ195" s="189">
        <f>step*(-'By group'!BJ$9*Population!BJ195+'By group'!J$8*Population!J195+'By group'!W$8*Population!W195)</f>
        <v>0</v>
      </c>
      <c r="LK195" s="189">
        <f>step*(-'By group'!BK$9*Population!BK195+'By group'!K$8*Population!K195+'By group'!X$8*Population!X195)</f>
        <v>0</v>
      </c>
      <c r="LL195" s="189">
        <f>step*(-'By group'!BL$9*Population!BL195+'By group'!L$8*Population!L195+'By group'!Y$8*Population!Y195)</f>
        <v>3.6101342949197059</v>
      </c>
      <c r="LM195" s="189">
        <f>step*(-'By group'!BM$9*Population!BM195+'By group'!M$8*Population!M195+'By group'!Z$8*Population!Z195)</f>
        <v>1.8041356454741013</v>
      </c>
      <c r="LN195" s="189">
        <f>step*(-'By group'!BN$9*Population!BN195+'By group'!N$8*Population!N195+'By group'!AA$8*Population!AA195)</f>
        <v>1.4502727848836927</v>
      </c>
    </row>
    <row r="196" spans="1:326" x14ac:dyDescent="0.25">
      <c r="A196">
        <f t="shared" si="263"/>
        <v>96</v>
      </c>
      <c r="B196" s="52">
        <f>step*((-'By group'!B$4-'By group'!B$5-'By group'!B$22)*Population!B196+'By group'!B$3*Population!$BO196)</f>
        <v>252629.28883273411</v>
      </c>
      <c r="C196" s="4">
        <f>step*((-'By group'!C$4-'By group'!C$5-'By group'!C$22)*Population!C196+'By group'!C$3*Population!$BO196)</f>
        <v>-6932.4666003709171</v>
      </c>
      <c r="D196" s="4">
        <f>step*((-'By group'!D$4-'By group'!D$5-'By group'!D$22)*Population!D196+'By group'!D$3*Population!$BO196)</f>
        <v>-45497.785547980624</v>
      </c>
      <c r="E196" s="4">
        <f>step*((-'By group'!E$4-'By group'!E$5-'By group'!E$22)*Population!E196+'By group'!E$3*Population!$BO196)</f>
        <v>-72863.243636416228</v>
      </c>
      <c r="F196" s="4">
        <f>step*((-'By group'!F$4-'By group'!F$5-'By group'!F$22)*Population!F196+'By group'!F$3*Population!$BO196)</f>
        <v>-29572.972224380192</v>
      </c>
      <c r="G196" s="4">
        <f>step*((-'By group'!G$4-'By group'!G$5-'By group'!G$22)*Population!G196+'By group'!G$3*Population!$BO196)</f>
        <v>-7170.4427745883231</v>
      </c>
      <c r="H196" s="4">
        <f>step*((-'By group'!H$4-'By group'!H$5-'By group'!H$22)*Population!H196+'By group'!H$3*Population!$BO196)</f>
        <v>-6662.5773103011416</v>
      </c>
      <c r="I196" s="4">
        <f>step*((-'By group'!I$4-'By group'!I$5-'By group'!I$22)*Population!I196+'By group'!I$3*Population!$BO196)</f>
        <v>0</v>
      </c>
      <c r="J196" s="4">
        <f>step*((-'By group'!J$4-'By group'!J$5-'By group'!J$22)*Population!J196+'By group'!J$3*Population!$BO196)</f>
        <v>0</v>
      </c>
      <c r="K196" s="4">
        <f>step*((-'By group'!K$4-'By group'!K$5-'By group'!K$22)*Population!K196+'By group'!K$3*Population!$BO196)</f>
        <v>0</v>
      </c>
      <c r="L196" s="4">
        <f>step*((-'By group'!L$4-'By group'!L$5-'By group'!L$22)*Population!L196+'By group'!L$3*Population!$BO196)</f>
        <v>-3684.8782498357559</v>
      </c>
      <c r="M196" s="4">
        <f>step*((-'By group'!M$4-'By group'!M$5-'By group'!M$22)*Population!M196+'By group'!M$3*Population!$BO196)</f>
        <v>-2091.1641616154639</v>
      </c>
      <c r="N196" s="4">
        <f>step*((-'By group'!N$4-'By group'!N$5-'By group'!N$22)*Population!N196+'By group'!N$3*Population!$BO196)</f>
        <v>-1982.8626346792691</v>
      </c>
      <c r="O196" s="8">
        <f>step*((-'By group'!O$4-'By group'!O$5-'By group'!O$22)*Population!O196+'By group'!O$3*Population!$BO196)</f>
        <v>174957.73706982099</v>
      </c>
      <c r="P196" s="4">
        <f>step*((-'By group'!P$4-'By group'!P$5-'By group'!P$22)*Population!P196+'By group'!P$3*Population!$BO196)</f>
        <v>-3428.9956849643286</v>
      </c>
      <c r="Q196" s="4">
        <f>step*((-'By group'!Q$4-'By group'!Q$5-'By group'!Q$22)*Population!Q196+'By group'!Q$3*Population!$BO196)</f>
        <v>-22496.151012925435</v>
      </c>
      <c r="R196" s="4">
        <f>step*((-'By group'!R$4-'By group'!R$5-'By group'!R$22)*Population!R196+'By group'!R$3*Population!$BO196)</f>
        <v>-36008.168493986333</v>
      </c>
      <c r="S196" s="4">
        <f>step*((-'By group'!S$4-'By group'!S$5-'By group'!S$22)*Population!S196+'By group'!S$3*Population!$BO196)</f>
        <v>-14608.839694592936</v>
      </c>
      <c r="T196" s="4">
        <f>step*((-'By group'!T$4-'By group'!T$5-'By group'!T$22)*Population!T196+'By group'!T$3*Population!$BO196)</f>
        <v>-3541.1333664868139</v>
      </c>
      <c r="U196" s="4">
        <f>step*((-'By group'!U$4-'By group'!U$5-'By group'!U$22)*Population!U196+'By group'!U$3*Population!$BO196)</f>
        <v>-3288.6535744745838</v>
      </c>
      <c r="V196" s="4">
        <f>step*((-'By group'!V$4-'By group'!V$5-'By group'!V$22)*Population!V196+'By group'!V$3*Population!$BO196)</f>
        <v>0</v>
      </c>
      <c r="W196" s="4">
        <f>step*((-'By group'!W$4-'By group'!W$5-'By group'!W$22)*Population!W196+'By group'!W$3*Population!$BO196)</f>
        <v>0</v>
      </c>
      <c r="X196" s="4">
        <f>step*((-'By group'!X$4-'By group'!X$5-'By group'!X$22)*Population!X196+'By group'!X$3*Population!$BO196)</f>
        <v>0</v>
      </c>
      <c r="Y196" s="4">
        <f>step*((-'By group'!Y$4-'By group'!Y$5-'By group'!Y$22)*Population!Y196+'By group'!Y$3*Population!$BO196)</f>
        <v>-1818.7827569989565</v>
      </c>
      <c r="Z196" s="4">
        <f>step*((-'By group'!Z$4-'By group'!Z$5-'By group'!Z$22)*Population!Z196+'By group'!Z$3*Population!$BO196)</f>
        <v>-1031.5604870834052</v>
      </c>
      <c r="AA196" s="4">
        <f>step*((-'By group'!AA$4-'By group'!AA$5-'By group'!AA$22)*Population!AA196+'By group'!AA$3*Population!$BO196)</f>
        <v>-977.4637412727169</v>
      </c>
      <c r="AB196" s="8">
        <f>step*((-'By group'!AB$4-'By group'!AB$5-'By group'!AB$22)*Population!AB196+'By group'!AB$3*Population!$BO196)</f>
        <v>-1655.344423456811</v>
      </c>
      <c r="AC196" s="4">
        <f>step*((-'By group'!AC$4-'By group'!AC$5-'By group'!AC$22)*Population!AC196+'By group'!AC$3*Population!$BO196)</f>
        <v>-243.23938868870556</v>
      </c>
      <c r="AD196" s="4">
        <f>step*((-'By group'!AD$4-'By group'!AD$5-'By group'!AD$22)*Population!AD196+'By group'!AD$3*Population!$BO196)</f>
        <v>-1604.5835662135441</v>
      </c>
      <c r="AE196" s="4">
        <f>step*((-'By group'!AE$4-'By group'!AE$5-'By group'!AE$22)*Population!AE196+'By group'!AE$3*Population!$BO196)</f>
        <v>-2588.0352292100724</v>
      </c>
      <c r="AF196" s="4">
        <f>step*((-'By group'!AF$4-'By group'!AF$5-'By group'!AF$22)*Population!AF196+'By group'!AF$3*Population!$BO196)</f>
        <v>-1056.0684840207773</v>
      </c>
      <c r="AG196" s="4">
        <f>step*((-'By group'!AG$4-'By group'!AG$5-'By group'!AG$22)*Population!AG196+'By group'!AG$3*Population!$BO196)</f>
        <v>-257.05326664872194</v>
      </c>
      <c r="AH196" s="4">
        <f>step*((-'By group'!AH$4-'By group'!AH$5-'By group'!AH$22)*Population!AH196+'By group'!AH$3*Population!$BO196)</f>
        <v>-240.47389475628177</v>
      </c>
      <c r="AI196" s="4">
        <f>step*((-'By group'!AI$4-'By group'!AI$5-'By group'!AI$22)*Population!AI196+'By group'!AI$3*Population!$BO196)</f>
        <v>0</v>
      </c>
      <c r="AJ196" s="4">
        <f>step*((-'By group'!AJ$4-'By group'!AJ$5-'By group'!AJ$22)*Population!AJ196+'By group'!AJ$3*Population!$BO196)</f>
        <v>0</v>
      </c>
      <c r="AK196" s="4">
        <f>step*((-'By group'!AK$4-'By group'!AK$5-'By group'!AK$22)*Population!AK196+'By group'!AK$3*Population!$BO196)</f>
        <v>0</v>
      </c>
      <c r="AL196" s="4">
        <f>step*((-'By group'!AL$4-'By group'!AL$5-'By group'!AL$22)*Population!AL196+'By group'!AL$3*Population!$BO196)</f>
        <v>-133.0737970035633</v>
      </c>
      <c r="AM196" s="4">
        <f>step*((-'By group'!AM$4-'By group'!AM$5-'By group'!AM$22)*Population!AM196+'By group'!AM$3*Population!$BO196)</f>
        <v>-76.098347226011711</v>
      </c>
      <c r="AN196" s="4">
        <f>step*((-'By group'!AN$4-'By group'!AN$5-'By group'!AN$22)*Population!AN196+'By group'!AN$3*Population!$BO196)</f>
        <v>-72.803822296594262</v>
      </c>
      <c r="AO196" s="8">
        <f>step*((-'By group'!AO$4-'By group'!AO$5-'By group'!AO$22)*Population!AO196+'By group'!AO$3*Population!$BO196)</f>
        <v>23663.063757949378</v>
      </c>
      <c r="AP196" s="4">
        <f>step*((-'By group'!AP$4-'By group'!AP$5-'By group'!AP$22)*Population!AP196+'By group'!AP$3*Population!$BO196)</f>
        <v>-805.33638449252248</v>
      </c>
      <c r="AQ196" s="4">
        <f>step*((-'By group'!AQ$4-'By group'!AQ$5-'By group'!AQ$22)*Population!AQ196+'By group'!AQ$3*Population!$BO196)</f>
        <v>-5285.7535010668607</v>
      </c>
      <c r="AR196" s="4">
        <f>step*((-'By group'!AR$4-'By group'!AR$5-'By group'!AR$22)*Population!AR196+'By group'!AR$3*Population!$BO196)</f>
        <v>-8465.3812581679449</v>
      </c>
      <c r="AS196" s="4">
        <f>step*((-'By group'!AS$4-'By group'!AS$5-'By group'!AS$22)*Population!AS196+'By group'!AS$3*Population!$BO196)</f>
        <v>-3435.858904575141</v>
      </c>
      <c r="AT196" s="4">
        <f>step*((-'By group'!AT$4-'By group'!AT$5-'By group'!AT$22)*Population!AT196+'By group'!AT$3*Population!$BO196)</f>
        <v>-833.05825634333667</v>
      </c>
      <c r="AU196" s="4">
        <f>step*((-'By group'!AU$4-'By group'!AU$5-'By group'!AU$22)*Population!AU196+'By group'!AU$3*Population!$BO196)</f>
        <v>-773.95065616248303</v>
      </c>
      <c r="AV196" s="4">
        <f>step*((-'By group'!AV$4-'By group'!AV$5-'By group'!AV$22)*Population!AV196+'By group'!AV$3*Population!$BO196)</f>
        <v>0</v>
      </c>
      <c r="AW196" s="4">
        <f>step*((-'By group'!AW$4-'By group'!AW$5-'By group'!AW$22)*Population!AW196+'By group'!AW$3*Population!$BO196)</f>
        <v>0</v>
      </c>
      <c r="AX196" s="4">
        <f>step*((-'By group'!AX$4-'By group'!AX$5-'By group'!AX$22)*Population!AX196+'By group'!AX$3*Population!$BO196)</f>
        <v>0</v>
      </c>
      <c r="AY196" s="4">
        <f>step*((-'By group'!AY$4-'By group'!AY$5-'By group'!AY$22)*Population!AY196+'By group'!AY$3*Population!$BO196)</f>
        <v>-428.05026012432256</v>
      </c>
      <c r="AZ196" s="4">
        <f>step*((-'By group'!AZ$4-'By group'!AZ$5-'By group'!AZ$22)*Population!AZ196+'By group'!AZ$3*Population!$BO196)</f>
        <v>-242.85582689362241</v>
      </c>
      <c r="BA196" s="4">
        <f>step*((-'By group'!BA$4-'By group'!BA$5-'By group'!BA$22)*Population!BA196+'By group'!BA$3*Population!$BO196)</f>
        <v>-230.14075763606897</v>
      </c>
      <c r="BB196" s="8">
        <f>step*((-'By group'!BB$4-'By group'!BB$5-'By group'!BB$22)*Population!BB196+'By group'!BB$3*Population!$BO196)</f>
        <v>7269.2580601538939</v>
      </c>
      <c r="BC196" s="4">
        <f>step*((-'By group'!BC$4-'By group'!BC$5-'By group'!BC$22)*Population!BC196+'By group'!BC$3*Population!$BO196)</f>
        <v>-552.01165808919598</v>
      </c>
      <c r="BD196" s="4">
        <f>step*((-'By group'!BD$4-'By group'!BD$5-'By group'!BD$22)*Population!BD196+'By group'!BD$3*Population!$BO196)</f>
        <v>-2799.9191725966039</v>
      </c>
      <c r="BE196" s="4">
        <f>step*((-'By group'!BE$4-'By group'!BE$5-'By group'!BE$22)*Population!BE196+'By group'!BE$3*Population!$BO196)</f>
        <v>-3895.9779853716509</v>
      </c>
      <c r="BF196" s="4">
        <f>step*((-'By group'!BF$4-'By group'!BF$5-'By group'!BF$22)*Population!BF196+'By group'!BF$3*Population!$BO196)</f>
        <v>-1445.6513680811777</v>
      </c>
      <c r="BG196" s="4">
        <f>step*((-'By group'!BG$4-'By group'!BG$5-'By group'!BG$22)*Population!BG196+'By group'!BG$3*Population!$BO196)</f>
        <v>-329.95365811443918</v>
      </c>
      <c r="BH196" s="4">
        <f>step*((-'By group'!BH$4-'By group'!BH$5-'By group'!BH$22)*Population!BH196+'By group'!BH$3*Population!$BO196)</f>
        <v>-283.73182799230449</v>
      </c>
      <c r="BI196" s="4">
        <f>step*((-'By group'!BI$4-'By group'!BI$5-'By group'!BI$22)*Population!BI196+'By group'!BI$3*Population!$BO196)</f>
        <v>0</v>
      </c>
      <c r="BJ196" s="4">
        <f>step*((-'By group'!BJ$4-'By group'!BJ$5-'By group'!BJ$22)*Population!BJ196+'By group'!BJ$3*Population!$BO196)</f>
        <v>0</v>
      </c>
      <c r="BK196" s="4">
        <f>step*((-'By group'!BK$4-'By group'!BK$5-'By group'!BK$22)*Population!BK196+'By group'!BK$3*Population!$BO196)</f>
        <v>0</v>
      </c>
      <c r="BL196" s="4">
        <f>step*((-'By group'!BL$4-'By group'!BL$5-'By group'!BL$22)*Population!BL196+'By group'!BL$3*Population!$BO196)</f>
        <v>-186.57541078427809</v>
      </c>
      <c r="BM196" s="4">
        <f>step*((-'By group'!BM$4-'By group'!BM$5-'By group'!BM$22)*Population!BM196+'By group'!BM$3*Population!$BO196)</f>
        <v>-95.011679739904125</v>
      </c>
      <c r="BN196" s="4">
        <f>step*((-'By group'!BN$4-'By group'!BN$5-'By group'!BN$22)*Population!BN196+'By group'!BN$3*Population!$BO196)</f>
        <v>-79.524278615366981</v>
      </c>
      <c r="BO196" s="71">
        <f>-step*SUM(SCR!B196:N196)*Population!B196</f>
        <v>-180734.56828034559</v>
      </c>
      <c r="BP196" s="4">
        <f>step*-SUM('By group'!C$11:C$21)*Population!C196</f>
        <v>-173311.66500927293</v>
      </c>
      <c r="BQ196" s="4">
        <f>step*-SUM('By group'!D$11:D$21)*Population!D196</f>
        <v>-126382.73763327951</v>
      </c>
      <c r="BR196" s="4">
        <f>step*-SUM('By group'!E$11:E$21)*Population!E196</f>
        <v>-52045.174026011591</v>
      </c>
      <c r="BS196" s="4">
        <f>step*-SUM('By group'!F$11:F$21)*Population!F196</f>
        <v>-15564.722223357996</v>
      </c>
      <c r="BT196" s="4">
        <f>step*-SUM('By group'!G$11:G$21)*Population!G196</f>
        <v>-7469.2112235295026</v>
      </c>
      <c r="BU196" s="4">
        <f>step*-SUM('By group'!H$11:H$21)*Population!H196</f>
        <v>0</v>
      </c>
      <c r="BV196" s="4">
        <f>step*-SUM('By group'!I$11:I$21)*Population!I196</f>
        <v>0</v>
      </c>
      <c r="BW196" s="4">
        <f>step*-SUM('By group'!J$11:J$21)*Population!J196</f>
        <v>0</v>
      </c>
      <c r="BX196" s="4">
        <f>step*-SUM('By group'!K$11:K$21)*Population!K196</f>
        <v>0</v>
      </c>
      <c r="BY196" s="4">
        <f>step*-SUM('By group'!L$11:L$21)*Population!L196</f>
        <v>-2632.0558927398256</v>
      </c>
      <c r="BZ196" s="4">
        <f>step*-SUM('By group'!M$11:M$21)*Population!M196</f>
        <v>-1306.977601009665</v>
      </c>
      <c r="CA196" s="4">
        <f>step*-SUM('By group'!N$11:N$21)*Population!N196</f>
        <v>0</v>
      </c>
      <c r="CB196" s="13">
        <f>-step*SUM(SCR!O196:AA196)*Population!O196</f>
        <v>-89407.459057129963</v>
      </c>
      <c r="CC196" s="4">
        <f>step*-SUM('By group'!P$11:P$21)*Population!P196</f>
        <v>-85724.892124108213</v>
      </c>
      <c r="CD196" s="4">
        <f>step*-SUM('By group'!Q$11:Q$21)*Population!Q196</f>
        <v>-62489.308369237318</v>
      </c>
      <c r="CE196" s="4">
        <f>step*-SUM('By group'!R$11:R$21)*Population!R196</f>
        <v>-25720.120352847378</v>
      </c>
      <c r="CF196" s="4">
        <f>step*-SUM('By group'!S$11:S$21)*Population!S196</f>
        <v>-7688.8629971541777</v>
      </c>
      <c r="CG196" s="4">
        <f>step*-SUM('By group'!T$11:T$21)*Population!T196</f>
        <v>-3688.680590090431</v>
      </c>
      <c r="CH196" s="4">
        <f>step*-SUM('By group'!U$11:U$21)*Population!U196</f>
        <v>0</v>
      </c>
      <c r="CI196" s="4">
        <f>step*-SUM('By group'!V$11:V$21)*Population!V196</f>
        <v>0</v>
      </c>
      <c r="CJ196" s="4">
        <f>step*-SUM('By group'!W$11:W$21)*Population!W196</f>
        <v>0</v>
      </c>
      <c r="CK196" s="4">
        <f>step*-SUM('By group'!X$11:X$21)*Population!X196</f>
        <v>0</v>
      </c>
      <c r="CL196" s="4">
        <f>step*-SUM('By group'!Y$11:Y$21)*Population!Y196</f>
        <v>-1299.1305407135403</v>
      </c>
      <c r="CM196" s="4">
        <f>step*-SUM('By group'!Z$11:Z$21)*Population!Z196</f>
        <v>-644.72530442712832</v>
      </c>
      <c r="CN196" s="4">
        <f>step*-SUM('By group'!AA$11:AA$21)*Population!AA196</f>
        <v>0</v>
      </c>
      <c r="CO196" s="13">
        <f>-step*SUM(SCR!AB196:AN196)*Population!AB196</f>
        <v>-6330.6362150612886</v>
      </c>
      <c r="CP196" s="4">
        <f>step*-SUM('By group'!AC$11:AC$21)*Population!AC196</f>
        <v>-6080.9847172176387</v>
      </c>
      <c r="CQ196" s="4">
        <f>step*-SUM('By group'!AD$11:AD$21)*Population!AD196</f>
        <v>-4457.1765728154005</v>
      </c>
      <c r="CR196" s="4">
        <f>step*-SUM('By group'!AE$11:AE$21)*Population!AE196</f>
        <v>-1848.596592292909</v>
      </c>
      <c r="CS196" s="4">
        <f>step*-SUM('By group'!AF$11:AF$21)*Population!AF196</f>
        <v>-555.8255179056722</v>
      </c>
      <c r="CT196" s="4">
        <f>step*-SUM('By group'!AG$11:AG$21)*Population!AG196</f>
        <v>-267.76381942575199</v>
      </c>
      <c r="CU196" s="4">
        <f>step*-SUM('By group'!AH$11:AH$21)*Population!AH196</f>
        <v>0</v>
      </c>
      <c r="CV196" s="4">
        <f>step*-SUM('By group'!AI$11:AI$21)*Population!AI196</f>
        <v>0</v>
      </c>
      <c r="CW196" s="4">
        <f>step*-SUM('By group'!AJ$11:AJ$21)*Population!AJ196</f>
        <v>0</v>
      </c>
      <c r="CX196" s="4">
        <f>step*-SUM('By group'!AK$11:AK$21)*Population!AK196</f>
        <v>0</v>
      </c>
      <c r="CY196" s="4">
        <f>step*-SUM('By group'!AL$11:AL$21)*Population!AL196</f>
        <v>-95.052712145402353</v>
      </c>
      <c r="CZ196" s="4">
        <f>step*-SUM('By group'!AM$11:AM$21)*Population!AM196</f>
        <v>-47.561467016257325</v>
      </c>
      <c r="DA196" s="4">
        <f>step*-SUM('By group'!AN$11:AN$21)*Population!AN196</f>
        <v>0</v>
      </c>
      <c r="DB196" s="13">
        <f>-step*SUM(SCR!AO196:BA196)*Population!AO196</f>
        <v>-20995.182355031873</v>
      </c>
      <c r="DC196" s="4">
        <f>step*-SUM('By group'!AP$11:AP$21)*Population!AP196</f>
        <v>-20133.409612313062</v>
      </c>
      <c r="DD196" s="4">
        <f>step*-SUM('By group'!AQ$11:AQ$21)*Population!AQ196</f>
        <v>-14682.648614074613</v>
      </c>
      <c r="DE196" s="4">
        <f>step*-SUM('By group'!AR$11:AR$21)*Population!AR196</f>
        <v>-6046.7008986913888</v>
      </c>
      <c r="DF196" s="4">
        <f>step*-SUM('By group'!AS$11:AS$21)*Population!AS196</f>
        <v>-1808.3467918816532</v>
      </c>
      <c r="DG196" s="4">
        <f>step*-SUM('By group'!AT$11:AT$21)*Population!AT196</f>
        <v>-867.76901702430894</v>
      </c>
      <c r="DH196" s="4">
        <f>step*-SUM('By group'!AU$11:AU$21)*Population!AU196</f>
        <v>0</v>
      </c>
      <c r="DI196" s="4">
        <f>step*-SUM('By group'!AV$11:AV$21)*Population!AV196</f>
        <v>0</v>
      </c>
      <c r="DJ196" s="4">
        <f>step*-SUM('By group'!AW$11:AW$21)*Population!AW196</f>
        <v>0</v>
      </c>
      <c r="DK196" s="4">
        <f>step*-SUM('By group'!AX$11:AX$21)*Population!AX196</f>
        <v>0</v>
      </c>
      <c r="DL196" s="4">
        <f>step*-SUM('By group'!AY$11:AY$21)*Population!AY196</f>
        <v>-305.7501858030875</v>
      </c>
      <c r="DM196" s="4">
        <f>step*-SUM('By group'!AZ$11:AZ$21)*Population!AZ196</f>
        <v>-151.784891808514</v>
      </c>
      <c r="DN196" s="4">
        <f>step*-SUM('By group'!BA$11:BA$21)*Population!BA196</f>
        <v>0</v>
      </c>
      <c r="DO196" s="13">
        <f>-step*SUM(SCR!BB196:BN196)*Population!BB196</f>
        <v>-9766.2147487496404</v>
      </c>
      <c r="DP196" s="4">
        <f>step*-SUM('By group'!BC$11:BC$21)*Population!BC196</f>
        <v>-9200.1943014865992</v>
      </c>
      <c r="DQ196" s="4">
        <f>step*-SUM('By group'!BD$11:BD$21)*Population!BD196</f>
        <v>-6363.4526649922809</v>
      </c>
      <c r="DR196" s="4">
        <f>step*-SUM('By group'!BE$11:BE$21)*Population!BE196</f>
        <v>-2434.9862408572822</v>
      </c>
      <c r="DS196" s="4">
        <f>step*-SUM('By group'!BF$11:BF$21)*Population!BF196</f>
        <v>-688.40541337198943</v>
      </c>
      <c r="DT196" s="4">
        <f>step*-SUM('By group'!BG$11:BG$21)*Population!BG196</f>
        <v>-317.26313280234535</v>
      </c>
      <c r="DU196" s="4">
        <f>step*-SUM('By group'!BH$11:BH$21)*Population!BH196</f>
        <v>0</v>
      </c>
      <c r="DV196" s="4">
        <f>step*-SUM('By group'!BI$11:BI$21)*Population!BI196</f>
        <v>0</v>
      </c>
      <c r="DW196" s="4">
        <f>step*-SUM('By group'!BJ$11:BJ$21)*Population!BJ196</f>
        <v>0</v>
      </c>
      <c r="DX196" s="4">
        <f>step*-SUM('By group'!BK$11:BK$21)*Population!BK196</f>
        <v>0</v>
      </c>
      <c r="DY196" s="4">
        <f>step*-SUM('By group'!BL$11:BL$21)*Population!BL196</f>
        <v>-103.65300599126562</v>
      </c>
      <c r="DZ196" s="4">
        <f>step*-SUM('By group'!BM$11:BM$21)*Population!BM196</f>
        <v>-47.505839869952062</v>
      </c>
      <c r="EA196" s="4">
        <f>step*-SUM('By group'!BN$11:BN$21)*Population!BN196</f>
        <v>0</v>
      </c>
      <c r="EB196" s="52">
        <v>0</v>
      </c>
      <c r="EC196" s="4">
        <f t="shared" si="196"/>
        <v>180734.56828034559</v>
      </c>
      <c r="ED196" s="4">
        <f t="shared" si="196"/>
        <v>173311.66500927293</v>
      </c>
      <c r="EE196" s="4">
        <f t="shared" si="197"/>
        <v>126382.73763327951</v>
      </c>
      <c r="EF196" s="4">
        <f t="shared" si="198"/>
        <v>52045.174026011591</v>
      </c>
      <c r="EG196" s="4">
        <f t="shared" si="199"/>
        <v>15564.722223357996</v>
      </c>
      <c r="EH196" s="4">
        <f t="shared" si="199"/>
        <v>7469.2112235295026</v>
      </c>
      <c r="EI196" s="4">
        <v>0</v>
      </c>
      <c r="EJ196" s="4">
        <f t="shared" si="200"/>
        <v>0</v>
      </c>
      <c r="EK196" s="4">
        <f t="shared" si="201"/>
        <v>0</v>
      </c>
      <c r="EL196" s="4">
        <f t="shared" si="202"/>
        <v>0</v>
      </c>
      <c r="EM196" s="4">
        <f t="shared" si="203"/>
        <v>2632.0558927398256</v>
      </c>
      <c r="EN196" s="4">
        <f t="shared" si="204"/>
        <v>1306.977601009665</v>
      </c>
      <c r="EO196" s="52">
        <v>0</v>
      </c>
      <c r="EP196" s="4">
        <f t="shared" si="205"/>
        <v>89407.459057129963</v>
      </c>
      <c r="EQ196" s="4">
        <f t="shared" si="206"/>
        <v>85724.892124108213</v>
      </c>
      <c r="ER196" s="4">
        <f t="shared" si="207"/>
        <v>62489.308369237318</v>
      </c>
      <c r="ES196" s="4">
        <f t="shared" si="208"/>
        <v>25720.120352847378</v>
      </c>
      <c r="ET196" s="4">
        <f t="shared" si="209"/>
        <v>7688.8629971541777</v>
      </c>
      <c r="EU196" s="4">
        <f t="shared" si="210"/>
        <v>3688.680590090431</v>
      </c>
      <c r="EV196" s="4">
        <v>0</v>
      </c>
      <c r="EW196" s="4">
        <f t="shared" si="211"/>
        <v>0</v>
      </c>
      <c r="EX196" s="4">
        <f t="shared" si="212"/>
        <v>0</v>
      </c>
      <c r="EY196" s="4">
        <f t="shared" si="213"/>
        <v>0</v>
      </c>
      <c r="EZ196" s="4">
        <f t="shared" si="214"/>
        <v>1299.1305407135403</v>
      </c>
      <c r="FA196" s="4">
        <f t="shared" si="215"/>
        <v>644.72530442712832</v>
      </c>
      <c r="FB196" s="52">
        <v>0</v>
      </c>
      <c r="FC196" s="4">
        <f t="shared" si="216"/>
        <v>6330.6362150612886</v>
      </c>
      <c r="FD196" s="4">
        <f t="shared" si="217"/>
        <v>6080.9847172176387</v>
      </c>
      <c r="FE196" s="4">
        <f t="shared" si="218"/>
        <v>4457.1765728154005</v>
      </c>
      <c r="FF196" s="4">
        <f t="shared" si="219"/>
        <v>1848.596592292909</v>
      </c>
      <c r="FG196" s="4">
        <f t="shared" si="220"/>
        <v>555.8255179056722</v>
      </c>
      <c r="FH196" s="4">
        <f t="shared" si="221"/>
        <v>267.76381942575199</v>
      </c>
      <c r="FI196" s="4">
        <v>0</v>
      </c>
      <c r="FJ196" s="4">
        <f t="shared" si="222"/>
        <v>0</v>
      </c>
      <c r="FK196" s="4">
        <f t="shared" si="223"/>
        <v>0</v>
      </c>
      <c r="FL196" s="4">
        <f t="shared" si="224"/>
        <v>0</v>
      </c>
      <c r="FM196" s="4">
        <f t="shared" si="225"/>
        <v>95.052712145402353</v>
      </c>
      <c r="FN196" s="9">
        <f t="shared" si="226"/>
        <v>47.561467016257325</v>
      </c>
      <c r="FO196" s="4">
        <v>0</v>
      </c>
      <c r="FP196" s="4">
        <f t="shared" si="227"/>
        <v>20995.182355031873</v>
      </c>
      <c r="FQ196" s="4">
        <f t="shared" si="228"/>
        <v>20133.409612313062</v>
      </c>
      <c r="FR196" s="4">
        <f t="shared" si="229"/>
        <v>14682.648614074613</v>
      </c>
      <c r="FS196" s="4">
        <f t="shared" si="230"/>
        <v>6046.7008986913888</v>
      </c>
      <c r="FT196" s="4">
        <f t="shared" si="231"/>
        <v>1808.3467918816532</v>
      </c>
      <c r="FU196" s="4">
        <f t="shared" si="232"/>
        <v>867.76901702430894</v>
      </c>
      <c r="FV196" s="4">
        <v>0</v>
      </c>
      <c r="FW196" s="4">
        <f t="shared" si="233"/>
        <v>0</v>
      </c>
      <c r="FX196" s="4">
        <f t="shared" si="234"/>
        <v>0</v>
      </c>
      <c r="FY196" s="4">
        <f t="shared" si="235"/>
        <v>0</v>
      </c>
      <c r="FZ196" s="4">
        <f t="shared" si="236"/>
        <v>305.7501858030875</v>
      </c>
      <c r="GA196" s="4">
        <f t="shared" si="237"/>
        <v>151.784891808514</v>
      </c>
      <c r="GB196" s="4">
        <v>0</v>
      </c>
      <c r="GC196" s="4">
        <f t="shared" si="238"/>
        <v>9766.2147487496404</v>
      </c>
      <c r="GD196" s="4">
        <f t="shared" ref="GD196:GD204" si="264">-DP196</f>
        <v>9200.1943014865992</v>
      </c>
      <c r="GE196" s="4">
        <f t="shared" ref="GE196:GE204" si="265">-DQ196</f>
        <v>6363.4526649922809</v>
      </c>
      <c r="GF196" s="4">
        <f t="shared" ref="GF196:GF204" si="266">-DR196</f>
        <v>2434.9862408572822</v>
      </c>
      <c r="GG196" s="4">
        <f t="shared" ref="GG196:GG204" si="267">-DS196</f>
        <v>688.40541337198943</v>
      </c>
      <c r="GH196" s="4">
        <f t="shared" ref="GH196:GH204" si="268">-DT196</f>
        <v>317.26313280234535</v>
      </c>
      <c r="GI196" s="4">
        <v>0</v>
      </c>
      <c r="GJ196" s="4">
        <f t="shared" si="239"/>
        <v>0</v>
      </c>
      <c r="GK196" s="4">
        <f t="shared" si="240"/>
        <v>0</v>
      </c>
      <c r="GL196" s="4">
        <f t="shared" ref="GL196:GL204" si="269">-DX196</f>
        <v>0</v>
      </c>
      <c r="GM196" s="4">
        <f t="shared" ref="GM196:GM204" si="270">-DY196</f>
        <v>103.65300599126562</v>
      </c>
      <c r="GN196" s="4">
        <f t="shared" ref="GN196:GN204" si="271">-DZ196</f>
        <v>47.505839869952062</v>
      </c>
      <c r="GO196" s="52">
        <v>0</v>
      </c>
      <c r="GP196" s="4">
        <f>step*(-'By group'!C$32*Population!C196+'By group'!I$33*Population!I196)</f>
        <v>0</v>
      </c>
      <c r="GQ196" s="4">
        <f>step*(-'By group'!D$32*Population!D196+'By group'!J$33*Population!J196)</f>
        <v>0</v>
      </c>
      <c r="GR196" s="4">
        <f>step*(-'By group'!E$32*Population!E196+'By group'!K$33*Population!K196)</f>
        <v>0</v>
      </c>
      <c r="GS196" s="4">
        <f>step*(-'By group'!F$32*Population!F196+'By group'!L$33*Population!L196)</f>
        <v>-6466.3331653090854</v>
      </c>
      <c r="GT196" s="4">
        <f>step*(-'By group'!G$32*Population!G196+'By group'!M$33*Population!M196)</f>
        <v>-840.3534442010681</v>
      </c>
      <c r="GU196" s="4">
        <f>step*(-'By group'!H$32*Population!H196+'By group'!N$33*Population!N196)</f>
        <v>-735.28410205284069</v>
      </c>
      <c r="GV196" s="46">
        <f t="shared" si="241"/>
        <v>0</v>
      </c>
      <c r="GW196" s="14">
        <f t="shared" si="242"/>
        <v>0</v>
      </c>
      <c r="GX196" s="4">
        <f t="shared" si="243"/>
        <v>0</v>
      </c>
      <c r="GY196" s="4">
        <f t="shared" si="244"/>
        <v>6466.3331653090854</v>
      </c>
      <c r="GZ196" s="4">
        <f t="shared" si="245"/>
        <v>840.3534442010681</v>
      </c>
      <c r="HA196" s="4">
        <f t="shared" si="246"/>
        <v>735.28410205284069</v>
      </c>
      <c r="HB196" s="8">
        <v>0</v>
      </c>
      <c r="HC196" s="4">
        <f>step*(-'By group'!P$32*Population!P196+'By group'!V$33*Population!V196)</f>
        <v>0</v>
      </c>
      <c r="HD196" s="4">
        <f>step*(-'By group'!Q$32*Population!Q196+'By group'!W$33*Population!W196)</f>
        <v>0</v>
      </c>
      <c r="HE196" s="4">
        <f>step*(-'By group'!R$32*Population!R196+'By group'!X$33*Population!X196)</f>
        <v>0</v>
      </c>
      <c r="HF196" s="4">
        <f>step*(-'By group'!S$32*Population!S196+'By group'!Y$33*Population!Y196)</f>
        <v>-3194.8662282203186</v>
      </c>
      <c r="HG196" s="4">
        <f>step*(-'By group'!T$32*Population!T196+'By group'!Z$33*Population!Z196)</f>
        <v>-415.37346580452208</v>
      </c>
      <c r="HH196" s="4">
        <f>step*(-'By group'!U$32*Population!U196+'By group'!AA$33*Population!AA196)</f>
        <v>-363.27337409424132</v>
      </c>
      <c r="HI196" s="14">
        <f t="shared" si="247"/>
        <v>0</v>
      </c>
      <c r="HJ196" s="46">
        <f t="shared" si="248"/>
        <v>0</v>
      </c>
      <c r="HK196" s="4">
        <f t="shared" si="249"/>
        <v>0</v>
      </c>
      <c r="HL196" s="4">
        <f t="shared" si="250"/>
        <v>3194.8662282203186</v>
      </c>
      <c r="HM196" s="4">
        <f t="shared" si="251"/>
        <v>415.37346580452208</v>
      </c>
      <c r="HN196" s="9">
        <f t="shared" si="252"/>
        <v>363.27337409424132</v>
      </c>
      <c r="HO196" s="4">
        <v>0</v>
      </c>
      <c r="HP196" s="4">
        <f>step*(-'By group'!AC$32*Population!AC196+'By group'!AI$33*Population!AI196)</f>
        <v>0</v>
      </c>
      <c r="HQ196" s="4">
        <f>step*(-'By group'!AD$32*Population!AD196+'By group'!AJ$33*Population!AJ196)</f>
        <v>0</v>
      </c>
      <c r="HR196" s="4">
        <f>step*(-'By group'!AE$32*Population!AE196+'By group'!AK$33*Population!AK196)</f>
        <v>0</v>
      </c>
      <c r="HS196" s="4">
        <f>step*(-'By group'!AF$32*Population!AF196+'By group'!AL$33*Population!AL196)</f>
        <v>-230.38640288013494</v>
      </c>
      <c r="HT196" s="4">
        <f>step*(-'By group'!AG$32*Population!AG196+'By group'!AM$33*Population!AM196)</f>
        <v>-29.772030377021736</v>
      </c>
      <c r="HU196" s="4">
        <f>step*(-'By group'!AH$32*Population!AH196+'By group'!AN$33*Population!AN196)</f>
        <v>-26.213532368516439</v>
      </c>
      <c r="HV196" s="14">
        <f t="shared" si="253"/>
        <v>0</v>
      </c>
      <c r="HW196" s="46">
        <f t="shared" si="254"/>
        <v>0</v>
      </c>
      <c r="HX196" s="4">
        <f t="shared" si="255"/>
        <v>0</v>
      </c>
      <c r="HY196" s="4">
        <f t="shared" si="256"/>
        <v>230.38640288013494</v>
      </c>
      <c r="HZ196" s="4">
        <f t="shared" si="257"/>
        <v>29.772030377021736</v>
      </c>
      <c r="IA196" s="4">
        <f t="shared" si="258"/>
        <v>26.213532368516439</v>
      </c>
      <c r="IB196" s="8">
        <v>0</v>
      </c>
      <c r="IC196" s="4">
        <f>step*(-'By group'!AP$32*Population!AP196+'By group'!AV$33*Population!AV196)</f>
        <v>0</v>
      </c>
      <c r="ID196" s="4">
        <f>step*(-'By group'!AQ$32*Population!AQ196+'By group'!AW$33*Population!AW196)</f>
        <v>0</v>
      </c>
      <c r="IE196" s="4">
        <f>step*(-'By group'!AR$32*Population!AR196+'By group'!AX$33*Population!AX196)</f>
        <v>0</v>
      </c>
      <c r="IF196" s="4">
        <f>step*(-'By group'!AS$32*Population!AS196+'By group'!AY$33*Population!AY196)</f>
        <v>-751.29830303928281</v>
      </c>
      <c r="IG196" s="4">
        <f>step*(-'By group'!AT$32*Population!AT196+'By group'!AZ$33*Population!AZ196)</f>
        <v>-97.661357500604808</v>
      </c>
      <c r="IH196" s="4">
        <f>step*(-'By group'!AU$32*Population!AU196+'By group'!BA$33*Population!BA196)</f>
        <v>-85.465068418384789</v>
      </c>
      <c r="II196" s="14">
        <f t="shared" ref="II196:II204" si="272">-IC196</f>
        <v>0</v>
      </c>
      <c r="IJ196" s="4">
        <f t="shared" ref="IJ196:IJ204" si="273">-ID196</f>
        <v>0</v>
      </c>
      <c r="IK196" s="4">
        <f t="shared" si="259"/>
        <v>0</v>
      </c>
      <c r="IL196" s="4">
        <f t="shared" si="260"/>
        <v>751.29830303928281</v>
      </c>
      <c r="IM196" s="4">
        <f t="shared" si="261"/>
        <v>97.661357500604808</v>
      </c>
      <c r="IN196" s="4">
        <f t="shared" si="262"/>
        <v>85.465068418384789</v>
      </c>
      <c r="IO196" s="8">
        <v>0</v>
      </c>
      <c r="IP196" s="4">
        <f>step*(-'By group'!BC$32*Population!BC196+'By group'!BI$33*Population!BI196)</f>
        <v>0</v>
      </c>
      <c r="IQ196" s="4">
        <f>step*(-'By group'!BD$32*Population!BD196+'By group'!BJ$33*Population!BJ196)</f>
        <v>0</v>
      </c>
      <c r="IR196" s="4">
        <f>step*(-'By group'!BE$32*Population!BE196+'By group'!BK$33*Population!BK196)</f>
        <v>0</v>
      </c>
      <c r="IS196" s="4">
        <f>step*(-'By group'!BF$32*Population!BF196+'By group'!BL$33*Population!BL196)</f>
        <v>-292.37620369036188</v>
      </c>
      <c r="IT196" s="4">
        <f>step*(-'By group'!BG$32*Population!BG196+'By group'!BM$33*Population!BM196)</f>
        <v>-39.699706625493036</v>
      </c>
      <c r="IU196" s="4">
        <f>step*(-'By group'!BH$32*Population!BH196+'By group'!BN$33*Population!BN196)</f>
        <v>-32.489627027345875</v>
      </c>
      <c r="IV196" s="14">
        <f t="shared" ref="IV196:IV204" si="274">-IP196</f>
        <v>0</v>
      </c>
      <c r="IW196" s="4">
        <f t="shared" ref="IW196:IW204" si="275">-IQ196</f>
        <v>0</v>
      </c>
      <c r="IX196" s="4">
        <f t="shared" ref="IX196:IX204" si="276">-IR196</f>
        <v>0</v>
      </c>
      <c r="IY196" s="4">
        <f t="shared" ref="IY196:IY204" si="277">-IS196</f>
        <v>292.37620369036188</v>
      </c>
      <c r="IZ196" s="4">
        <f t="shared" ref="IZ196:IZ204" si="278">-IT196</f>
        <v>39.699706625493036</v>
      </c>
      <c r="JA196" s="4">
        <f t="shared" ref="JA196:JA204" si="279">-IU196</f>
        <v>32.489627027345875</v>
      </c>
      <c r="JB196" s="75">
        <f>step*(+prop_idu_male*'By group'!BB$9*Population!BB196-'By group'!B$8*Population!B196)</f>
        <v>-1264.5306058746171</v>
      </c>
      <c r="JC196" s="46">
        <f>step*(+prop_idu_male*'By group'!BC$9*Population!BC196-'By group'!C$8*Population!C196)</f>
        <v>-7.5615599342852544</v>
      </c>
      <c r="JD196" s="46">
        <f>step*(+prop_idu_male*'By group'!BD$9*Population!BD196-'By group'!D$8*Population!D196)</f>
        <v>-22.222090247459608</v>
      </c>
      <c r="JE196" s="46">
        <f>step*(+prop_idu_male*'By group'!BE$9*Population!BE196-'By group'!E$8*Population!E196)</f>
        <v>-23.10060352397706</v>
      </c>
      <c r="JF196" s="46">
        <f>step*(+prop_idu_male*'By group'!BF$9*Population!BF196-'By group'!F$8*Population!F196)</f>
        <v>-6.9562746156326112</v>
      </c>
      <c r="JG196" s="46">
        <f>step*(+prop_idu_male*'By group'!BG$9*Population!BG196-'By group'!G$8*Population!G196)</f>
        <v>-1.3415559409607747</v>
      </c>
      <c r="JH196" s="46">
        <f>step*(+prop_idu_male*'By group'!BH$9*Population!BH196-'By group'!H$8*Population!H196)</f>
        <v>-1.1376240257085202</v>
      </c>
      <c r="JI196" s="46">
        <f>step*(+prop_idu_male*'By group'!BI$9*Population!BI196-'By group'!I$8*Population!I196)</f>
        <v>0</v>
      </c>
      <c r="JJ196" s="46">
        <f>step*(+prop_idu_male*'By group'!BJ$9*Population!BJ196-'By group'!J$8*Population!J196)</f>
        <v>0</v>
      </c>
      <c r="JK196" s="46">
        <f>step*(+prop_idu_male*'By group'!BK$9*Population!BK196-'By group'!K$8*Population!K196)</f>
        <v>0</v>
      </c>
      <c r="JL196" s="46">
        <f>step*(+prop_idu_male*'By group'!BL$9*Population!BL196-'By group'!L$8*Population!L196)</f>
        <v>-2.3832886783607878</v>
      </c>
      <c r="JM196" s="46">
        <f>step*(+prop_idu_male*'By group'!BM$9*Population!BM196-'By group'!M$8*Population!M196)</f>
        <v>-1.1929635853217802</v>
      </c>
      <c r="JN196" s="46">
        <f>step*(+prop_idu_male*'By group'!BN$9*Population!BN196-'By group'!N$8*Population!N196)</f>
        <v>-0.96063005704261917</v>
      </c>
      <c r="JO196" s="45">
        <f>step*(+(1-prop_idu_male)*'By group'!BB$9*Population!BB196-'By group'!O$8*Population!O196-'By group'!O$6*Population!O196+'By group'!AB$7*Population!AB196)</f>
        <v>-9466.7836666998937</v>
      </c>
      <c r="JP196" s="46">
        <f>step*(+(1-prop_idu_male)*'By group'!BC$9*Population!BC196-'By group'!P$8*Population!P196-'By group'!P$6*Population!P196+'By group'!AC$7*Population!AC196)</f>
        <v>-14.525244621349177</v>
      </c>
      <c r="JQ196" s="46">
        <f>step*(+(1-prop_idu_male)*'By group'!BD$9*Population!BD196-'By group'!Q$8*Population!Q196-'By group'!Q$6*Population!Q196+'By group'!AD$7*Population!AD196)</f>
        <v>-42.14965166897916</v>
      </c>
      <c r="JR196" s="46">
        <f>step*(+(1-prop_idu_male)*'By group'!BE$9*Population!BE196-'By group'!R$8*Population!R196-'By group'!R$6*Population!R196+'By group'!AE$7*Population!AE196)</f>
        <v>-43.075010555385909</v>
      </c>
      <c r="JS196" s="46">
        <f>step*(+(1-prop_idu_male)*'By group'!BF$9*Population!BF196-'By group'!S$8*Population!S196-'By group'!S$6*Population!S196+'By group'!AF$7*Population!AF196)</f>
        <v>-12.808860918386213</v>
      </c>
      <c r="JT196" s="46">
        <f>step*(+(1-prop_idu_male)*'By group'!BG$9*Population!BG196-'By group'!T$8*Population!T196-'By group'!T$6*Population!T196+'By group'!AG$7*Population!AG196)</f>
        <v>-2.4484430559328012</v>
      </c>
      <c r="JU196" s="46">
        <f>step*(+(1-prop_idu_male)*'By group'!BH$9*Population!BH196-'By group'!U$8*Population!U196-'By group'!U$6*Population!U196+'By group'!AH$7*Population!AH196)</f>
        <v>-2.0450165641502833</v>
      </c>
      <c r="JV196" s="46">
        <f>step*(+(1-prop_idu_male)*'By group'!BI$9*Population!BI196-'By group'!V$8*Population!V196-'By group'!V$6*Population!V196+'By group'!AI$7*Population!AI196)</f>
        <v>0</v>
      </c>
      <c r="JW196" s="46">
        <f>step*(+(1-prop_idu_male)*'By group'!BJ$9*Population!BJ196-'By group'!W$8*Population!W196-'By group'!W$6*Population!W196+'By group'!AJ$7*Population!AJ196)</f>
        <v>0</v>
      </c>
      <c r="JX196" s="46">
        <f>step*(+(1-prop_idu_male)*'By group'!BK$9*Population!BK196-'By group'!X$8*Population!X196-'By group'!X$6*Population!X196+'By group'!AK$7*Population!AK196)</f>
        <v>0</v>
      </c>
      <c r="JY196" s="46">
        <f>step*(+(1-prop_idu_male)*'By group'!BL$9*Population!BL196-'By group'!Y$8*Population!Y196-'By group'!Y$6*Population!Y196+'By group'!AL$7*Population!AL196)</f>
        <v>-4.2790863741299043</v>
      </c>
      <c r="JZ196" s="46">
        <f>step*(+(1-prop_idu_male)*'By group'!BM$9*Population!BM196-'By group'!Z$8*Population!Z196-'By group'!Z$6*Population!Z196+'By group'!AM$7*Population!AM196)</f>
        <v>-2.1065002762550598</v>
      </c>
      <c r="KA196" s="76">
        <f>step*(+(1-prop_idu_male)*'By group'!BN$9*Population!BN196-'By group'!AA$8*Population!AA196-'By group'!AA$6*Population!AA196+'By group'!AN$7*Population!AN196)</f>
        <v>-1.6645466802656479</v>
      </c>
      <c r="KB196" s="46">
        <f>step*(+'By group'!O$6*Population!O196-'By group'!AB$7*Population!AB196)</f>
        <v>8100.8411351085088</v>
      </c>
      <c r="KC196" s="46">
        <f>step*(+'By group'!P$6*Population!P196-'By group'!AC$7*Population!AC196)</f>
        <v>10.515005844188366</v>
      </c>
      <c r="KD196" s="46">
        <f>step*(+'By group'!Q$6*Population!Q196-'By group'!AD$7*Population!AD196)</f>
        <v>30.415404314930768</v>
      </c>
      <c r="KE196" s="46">
        <f>step*(+'By group'!R$6*Population!R196-'By group'!AE$7*Population!AE196)</f>
        <v>30.945446251219401</v>
      </c>
      <c r="KF196" s="46">
        <f>step*(+'By group'!S$6*Population!S196-'By group'!AF$7*Population!AF196)</f>
        <v>9.1709510438207218</v>
      </c>
      <c r="KG196" s="46">
        <f>step*(+'By group'!T$6*Population!T196-'By group'!AG$7*Population!AG196)</f>
        <v>1.7487785138509966</v>
      </c>
      <c r="KH196" s="46">
        <f>step*(+'By group'!U$6*Population!U196-'By group'!AH$7*Population!AH196)</f>
        <v>1.4543823979308326</v>
      </c>
      <c r="KI196" s="46">
        <f>step*(+'By group'!V$6*Population!V196-'By group'!AI$7*Population!AI196)</f>
        <v>0</v>
      </c>
      <c r="KJ196" s="46">
        <f>step*(+'By group'!W$6*Population!W196-'By group'!AJ$7*Population!AJ196)</f>
        <v>0</v>
      </c>
      <c r="KK196" s="46">
        <f>step*(+'By group'!X$6*Population!X196-'By group'!AK$7*Population!AK196)</f>
        <v>0</v>
      </c>
      <c r="KL196" s="46">
        <f>step*(+'By group'!Y$6*Population!Y196-'By group'!AL$7*Population!AL196)</f>
        <v>3.0421476370111229</v>
      </c>
      <c r="KM196" s="46">
        <f>step*(+'By group'!Z$6*Population!Z196-'By group'!AM$7*Population!AM196)</f>
        <v>1.490278475749903</v>
      </c>
      <c r="KN196" s="46">
        <f>step*(+'By group'!AA$6*Population!AA196-'By group'!AN$7*Population!AN196)</f>
        <v>1.1708375435824143</v>
      </c>
      <c r="KO196" s="45">
        <v>0</v>
      </c>
      <c r="KP196" s="46">
        <v>0</v>
      </c>
      <c r="KQ196" s="46">
        <v>0</v>
      </c>
      <c r="KR196" s="46">
        <v>0</v>
      </c>
      <c r="KS196" s="46">
        <v>0</v>
      </c>
      <c r="KT196" s="46">
        <v>0</v>
      </c>
      <c r="KU196" s="46">
        <v>0</v>
      </c>
      <c r="KV196" s="46">
        <v>0</v>
      </c>
      <c r="KW196" s="46">
        <v>0</v>
      </c>
      <c r="KX196" s="46">
        <v>0</v>
      </c>
      <c r="KY196" s="46">
        <v>0</v>
      </c>
      <c r="KZ196" s="46">
        <v>0</v>
      </c>
      <c r="LA196" s="46">
        <v>0</v>
      </c>
      <c r="LB196" s="188">
        <f>step*(-'By group'!BB$9*Population!BB196+'By group'!B$8*Population!B196+'By group'!O$8*Population!O196)</f>
        <v>2630.4731374660014</v>
      </c>
      <c r="LC196" s="189">
        <f>step*(-'By group'!BC$9*Population!BC196+'By group'!C$8*Population!C196+'By group'!P$8*Population!P196)</f>
        <v>11.571798711446068</v>
      </c>
      <c r="LD196" s="189">
        <f>step*(-'By group'!BD$9*Population!BD196+'By group'!D$8*Population!D196+'By group'!Q$8*Population!Q196)</f>
        <v>33.956337601507997</v>
      </c>
      <c r="LE196" s="189">
        <f>step*(-'By group'!BE$9*Population!BE196+'By group'!E$8*Population!E196+'By group'!R$8*Population!R196)</f>
        <v>35.230167828143564</v>
      </c>
      <c r="LF196" s="189">
        <f>step*(-'By group'!BF$9*Population!BF196+'By group'!F$8*Population!F196+'By group'!S$8*Population!S196)</f>
        <v>10.594184490198103</v>
      </c>
      <c r="LG196" s="189">
        <f>step*(-'By group'!BG$9*Population!BG196+'By group'!G$8*Population!G196+'By group'!T$8*Population!T196)</f>
        <v>2.0412204830425797</v>
      </c>
      <c r="LH196" s="189">
        <f>step*(-'By group'!BH$9*Population!BH196+'By group'!H$8*Population!H196+'By group'!U$8*Population!U196)</f>
        <v>1.7282581919279707</v>
      </c>
      <c r="LI196" s="189">
        <f>step*(-'By group'!BI$9*Population!BI196+'By group'!I$8*Population!I196+'By group'!V$8*Population!V196)</f>
        <v>0</v>
      </c>
      <c r="LJ196" s="189">
        <f>step*(-'By group'!BJ$9*Population!BJ196+'By group'!J$8*Population!J196+'By group'!W$8*Population!W196)</f>
        <v>0</v>
      </c>
      <c r="LK196" s="189">
        <f>step*(-'By group'!BK$9*Population!BK196+'By group'!K$8*Population!K196+'By group'!X$8*Population!X196)</f>
        <v>0</v>
      </c>
      <c r="LL196" s="189">
        <f>step*(-'By group'!BL$9*Population!BL196+'By group'!L$8*Population!L196+'By group'!Y$8*Population!Y196)</f>
        <v>3.6202274154795688</v>
      </c>
      <c r="LM196" s="189">
        <f>step*(-'By group'!BM$9*Population!BM196+'By group'!M$8*Population!M196+'By group'!Z$8*Population!Z196)</f>
        <v>1.8091853858269369</v>
      </c>
      <c r="LN196" s="189">
        <f>step*(-'By group'!BN$9*Population!BN196+'By group'!N$8*Population!N196+'By group'!AA$8*Population!AA196)</f>
        <v>1.4543391937258527</v>
      </c>
    </row>
    <row r="197" spans="1:326" x14ac:dyDescent="0.25">
      <c r="A197">
        <f t="shared" ref="A197:A204" si="280">A196+step</f>
        <v>96.5</v>
      </c>
      <c r="B197" s="52">
        <f>step*((-'By group'!B$4-'By group'!B$5-'By group'!B$22)*Population!B197+'By group'!B$3*Population!$BO197)</f>
        <v>253331.30923069885</v>
      </c>
      <c r="C197" s="4">
        <f>step*((-'By group'!C$4-'By group'!C$5-'By group'!C$22)*Population!C197+'By group'!C$3*Population!$BO197)</f>
        <v>-6951.7816048016157</v>
      </c>
      <c r="D197" s="4">
        <f>step*((-'By group'!D$4-'By group'!D$5-'By group'!D$22)*Population!D197+'By group'!D$3*Population!$BO197)</f>
        <v>-45624.588324379503</v>
      </c>
      <c r="E197" s="4">
        <f>step*((-'By group'!E$4-'By group'!E$5-'By group'!E$22)*Population!E197+'By group'!E$3*Population!$BO197)</f>
        <v>-73066.414347842117</v>
      </c>
      <c r="F197" s="4">
        <f>step*((-'By group'!F$4-'By group'!F$5-'By group'!F$22)*Population!F197+'By group'!F$3*Population!$BO197)</f>
        <v>-29655.468350666444</v>
      </c>
      <c r="G197" s="4">
        <f>step*((-'By group'!G$4-'By group'!G$5-'By group'!G$22)*Population!G197+'By group'!G$3*Population!$BO197)</f>
        <v>-7190.4523486118769</v>
      </c>
      <c r="H197" s="4">
        <f>step*((-'By group'!H$4-'By group'!H$5-'By group'!H$22)*Population!H197+'By group'!H$3*Population!$BO197)</f>
        <v>-6681.1835398958419</v>
      </c>
      <c r="I197" s="4">
        <f>step*((-'By group'!I$4-'By group'!I$5-'By group'!I$22)*Population!I197+'By group'!I$3*Population!$BO197)</f>
        <v>0</v>
      </c>
      <c r="J197" s="4">
        <f>step*((-'By group'!J$4-'By group'!J$5-'By group'!J$22)*Population!J197+'By group'!J$3*Population!$BO197)</f>
        <v>0</v>
      </c>
      <c r="K197" s="4">
        <f>step*((-'By group'!K$4-'By group'!K$5-'By group'!K$22)*Population!K197+'By group'!K$3*Population!$BO197)</f>
        <v>0</v>
      </c>
      <c r="L197" s="4">
        <f>step*((-'By group'!L$4-'By group'!L$5-'By group'!L$22)*Population!L197+'By group'!L$3*Population!$BO197)</f>
        <v>-3695.1693512196161</v>
      </c>
      <c r="M197" s="4">
        <f>step*((-'By group'!M$4-'By group'!M$5-'By group'!M$22)*Population!M197+'By group'!M$3*Population!$BO197)</f>
        <v>-2097.0101304738996</v>
      </c>
      <c r="N197" s="4">
        <f>step*((-'By group'!N$4-'By group'!N$5-'By group'!N$22)*Population!N197+'By group'!N$3*Population!$BO197)</f>
        <v>-1988.4142863202576</v>
      </c>
      <c r="O197" s="8">
        <f>step*((-'By group'!O$4-'By group'!O$5-'By group'!O$22)*Population!O197+'By group'!O$3*Population!$BO197)</f>
        <v>175441.62529180641</v>
      </c>
      <c r="P197" s="4">
        <f>step*((-'By group'!P$4-'By group'!P$5-'By group'!P$22)*Population!P197+'By group'!P$3*Population!$BO197)</f>
        <v>-3438.5575251017708</v>
      </c>
      <c r="Q197" s="4">
        <f>step*((-'By group'!Q$4-'By group'!Q$5-'By group'!Q$22)*Population!Q197+'By group'!Q$3*Population!$BO197)</f>
        <v>-22558.906491050318</v>
      </c>
      <c r="R197" s="4">
        <f>step*((-'By group'!R$4-'By group'!R$5-'By group'!R$22)*Population!R197+'By group'!R$3*Population!$BO197)</f>
        <v>-36108.680725645077</v>
      </c>
      <c r="S197" s="4">
        <f>step*((-'By group'!S$4-'By group'!S$5-'By group'!S$22)*Population!S197+'By group'!S$3*Population!$BO197)</f>
        <v>-14649.640783265631</v>
      </c>
      <c r="T197" s="4">
        <f>step*((-'By group'!T$4-'By group'!T$5-'By group'!T$22)*Population!T197+'By group'!T$3*Population!$BO197)</f>
        <v>-3551.0278780987687</v>
      </c>
      <c r="U197" s="4">
        <f>step*((-'By group'!U$4-'By group'!U$5-'By group'!U$22)*Population!U197+'By group'!U$3*Population!$BO197)</f>
        <v>-3297.8513600883093</v>
      </c>
      <c r="V197" s="4">
        <f>step*((-'By group'!V$4-'By group'!V$5-'By group'!V$22)*Population!V197+'By group'!V$3*Population!$BO197)</f>
        <v>0</v>
      </c>
      <c r="W197" s="4">
        <f>step*((-'By group'!W$4-'By group'!W$5-'By group'!W$22)*Population!W197+'By group'!W$3*Population!$BO197)</f>
        <v>0</v>
      </c>
      <c r="X197" s="4">
        <f>step*((-'By group'!X$4-'By group'!X$5-'By group'!X$22)*Population!X197+'By group'!X$3*Population!$BO197)</f>
        <v>0</v>
      </c>
      <c r="Y197" s="4">
        <f>step*((-'By group'!Y$4-'By group'!Y$5-'By group'!Y$22)*Population!Y197+'By group'!Y$3*Population!$BO197)</f>
        <v>-1823.869926088315</v>
      </c>
      <c r="Z197" s="4">
        <f>step*((-'By group'!Z$4-'By group'!Z$5-'By group'!Z$22)*Population!Z197+'By group'!Z$3*Population!$BO197)</f>
        <v>-1034.4494242619071</v>
      </c>
      <c r="AA197" s="4">
        <f>step*((-'By group'!AA$4-'By group'!AA$5-'By group'!AA$22)*Population!AA197+'By group'!AA$3*Population!$BO197)</f>
        <v>-980.2064283767138</v>
      </c>
      <c r="AB197" s="8">
        <f>step*((-'By group'!AB$4-'By group'!AB$5-'By group'!AB$22)*Population!AB197+'By group'!AB$3*Population!$BO197)</f>
        <v>-1659.9388433204274</v>
      </c>
      <c r="AC197" s="4">
        <f>step*((-'By group'!AC$4-'By group'!AC$5-'By group'!AC$22)*Population!AC197+'By group'!AC$3*Population!$BO197)</f>
        <v>-243.91647328867086</v>
      </c>
      <c r="AD197" s="4">
        <f>step*((-'By group'!AD$4-'By group'!AD$5-'By group'!AD$22)*Population!AD197+'By group'!AD$3*Population!$BO197)</f>
        <v>-1609.0511646388707</v>
      </c>
      <c r="AE197" s="4">
        <f>step*((-'By group'!AE$4-'By group'!AE$5-'By group'!AE$22)*Population!AE197+'By group'!AE$3*Population!$BO197)</f>
        <v>-2595.2438568689822</v>
      </c>
      <c r="AF197" s="4">
        <f>step*((-'By group'!AF$4-'By group'!AF$5-'By group'!AF$22)*Population!AF197+'By group'!AF$3*Population!$BO197)</f>
        <v>-1059.0110403415047</v>
      </c>
      <c r="AG197" s="4">
        <f>step*((-'By group'!AG$4-'By group'!AG$5-'By group'!AG$22)*Population!AG197+'By group'!AG$3*Population!$BO197)</f>
        <v>-257.76970984104855</v>
      </c>
      <c r="AH197" s="4">
        <f>step*((-'By group'!AH$4-'By group'!AH$5-'By group'!AH$22)*Population!AH197+'By group'!AH$3*Population!$BO197)</f>
        <v>-241.14455005148619</v>
      </c>
      <c r="AI197" s="4">
        <f>step*((-'By group'!AI$4-'By group'!AI$5-'By group'!AI$22)*Population!AI197+'By group'!AI$3*Population!$BO197)</f>
        <v>0</v>
      </c>
      <c r="AJ197" s="4">
        <f>step*((-'By group'!AJ$4-'By group'!AJ$5-'By group'!AJ$22)*Population!AJ197+'By group'!AJ$3*Population!$BO197)</f>
        <v>0</v>
      </c>
      <c r="AK197" s="4">
        <f>step*((-'By group'!AK$4-'By group'!AK$5-'By group'!AK$22)*Population!AK197+'By group'!AK$3*Population!$BO197)</f>
        <v>0</v>
      </c>
      <c r="AL197" s="4">
        <f>step*((-'By group'!AL$4-'By group'!AL$5-'By group'!AL$22)*Population!AL197+'By group'!AL$3*Population!$BO197)</f>
        <v>-133.44493989933591</v>
      </c>
      <c r="AM197" s="4">
        <f>step*((-'By group'!AM$4-'By group'!AM$5-'By group'!AM$22)*Population!AM197+'By group'!AM$3*Population!$BO197)</f>
        <v>-76.310763766484101</v>
      </c>
      <c r="AN197" s="4">
        <f>step*((-'By group'!AN$4-'By group'!AN$5-'By group'!AN$22)*Population!AN197+'By group'!AN$3*Population!$BO197)</f>
        <v>-73.007313686611639</v>
      </c>
      <c r="AO197" s="8">
        <f>step*((-'By group'!AO$4-'By group'!AO$5-'By group'!AO$22)*Population!AO197+'By group'!AO$3*Population!$BO197)</f>
        <v>23732.709901623937</v>
      </c>
      <c r="AP197" s="4">
        <f>step*((-'By group'!AP$4-'By group'!AP$5-'By group'!AP$22)*Population!AP197+'By group'!AP$3*Population!$BO197)</f>
        <v>-807.59383882157408</v>
      </c>
      <c r="AQ197" s="4">
        <f>step*((-'By group'!AQ$4-'By group'!AQ$5-'By group'!AQ$22)*Population!AQ197+'By group'!AQ$3*Population!$BO197)</f>
        <v>-5300.6041758123038</v>
      </c>
      <c r="AR197" s="4">
        <f>step*((-'By group'!AR$4-'By group'!AR$5-'By group'!AR$22)*Population!AR197+'By group'!AR$3*Population!$BO197)</f>
        <v>-8489.260562178084</v>
      </c>
      <c r="AS197" s="4">
        <f>step*((-'By group'!AS$4-'By group'!AS$5-'By group'!AS$22)*Population!AS197+'By group'!AS$3*Population!$BO197)</f>
        <v>-3445.5863154222502</v>
      </c>
      <c r="AT197" s="4">
        <f>step*((-'By group'!AT$4-'By group'!AT$5-'By group'!AT$22)*Population!AT197+'By group'!AT$3*Population!$BO197)</f>
        <v>-835.42421498655324</v>
      </c>
      <c r="AU197" s="4">
        <f>step*((-'By group'!AU$4-'By group'!AU$5-'By group'!AU$22)*Population!AU197+'By group'!AU$3*Population!$BO197)</f>
        <v>-776.16427865999492</v>
      </c>
      <c r="AV197" s="4">
        <f>step*((-'By group'!AV$4-'By group'!AV$5-'By group'!AV$22)*Population!AV197+'By group'!AV$3*Population!$BO197)</f>
        <v>0</v>
      </c>
      <c r="AW197" s="4">
        <f>step*((-'By group'!AW$4-'By group'!AW$5-'By group'!AW$22)*Population!AW197+'By group'!AW$3*Population!$BO197)</f>
        <v>0</v>
      </c>
      <c r="AX197" s="4">
        <f>step*((-'By group'!AX$4-'By group'!AX$5-'By group'!AX$22)*Population!AX197+'By group'!AX$3*Population!$BO197)</f>
        <v>0</v>
      </c>
      <c r="AY197" s="4">
        <f>step*((-'By group'!AY$4-'By group'!AY$5-'By group'!AY$22)*Population!AY197+'By group'!AY$3*Population!$BO197)</f>
        <v>-429.27511012215365</v>
      </c>
      <c r="AZ197" s="4">
        <f>step*((-'By group'!AZ$4-'By group'!AZ$5-'By group'!AZ$22)*Population!AZ197+'By group'!AZ$3*Population!$BO197)</f>
        <v>-243.55749286174682</v>
      </c>
      <c r="BA197" s="4">
        <f>step*((-'By group'!BA$4-'By group'!BA$5-'By group'!BA$22)*Population!BA197+'By group'!BA$3*Population!$BO197)</f>
        <v>-230.81613188219782</v>
      </c>
      <c r="BB197" s="8">
        <f>step*((-'By group'!BB$4-'By group'!BB$5-'By group'!BB$22)*Population!BB197+'By group'!BB$3*Population!$BO197)</f>
        <v>7289.4648971882807</v>
      </c>
      <c r="BC197" s="4">
        <f>step*((-'By group'!BC$4-'By group'!BC$5-'By group'!BC$22)*Population!BC197+'By group'!BC$3*Population!$BO197)</f>
        <v>-553.54649336231353</v>
      </c>
      <c r="BD197" s="4">
        <f>step*((-'By group'!BD$4-'By group'!BD$5-'By group'!BD$22)*Population!BD197+'By group'!BD$3*Population!$BO197)</f>
        <v>-2807.704840761518</v>
      </c>
      <c r="BE197" s="4">
        <f>step*((-'By group'!BE$4-'By group'!BE$5-'By group'!BE$22)*Population!BE197+'By group'!BE$3*Population!$BO197)</f>
        <v>-3906.8129624262901</v>
      </c>
      <c r="BF197" s="4">
        <f>step*((-'By group'!BF$4-'By group'!BF$5-'By group'!BF$22)*Population!BF197+'By group'!BF$3*Population!$BO197)</f>
        <v>-1449.6723305240073</v>
      </c>
      <c r="BG197" s="4">
        <f>step*((-'By group'!BG$4-'By group'!BG$5-'By group'!BG$22)*Population!BG197+'By group'!BG$3*Population!$BO197)</f>
        <v>-330.87149355575531</v>
      </c>
      <c r="BH197" s="4">
        <f>step*((-'By group'!BH$4-'By group'!BH$5-'By group'!BH$22)*Population!BH197+'By group'!BH$3*Population!$BO197)</f>
        <v>-284.52125974507203</v>
      </c>
      <c r="BI197" s="4">
        <f>step*((-'By group'!BI$4-'By group'!BI$5-'By group'!BI$22)*Population!BI197+'By group'!BI$3*Population!$BO197)</f>
        <v>0</v>
      </c>
      <c r="BJ197" s="4">
        <f>step*((-'By group'!BJ$4-'By group'!BJ$5-'By group'!BJ$22)*Population!BJ197+'By group'!BJ$3*Population!$BO197)</f>
        <v>0</v>
      </c>
      <c r="BK197" s="4">
        <f>step*((-'By group'!BK$4-'By group'!BK$5-'By group'!BK$22)*Population!BK197+'By group'!BK$3*Population!$BO197)</f>
        <v>0</v>
      </c>
      <c r="BL197" s="4">
        <f>step*((-'By group'!BL$4-'By group'!BL$5-'By group'!BL$22)*Population!BL197+'By group'!BL$3*Population!$BO197)</f>
        <v>-187.09453207400483</v>
      </c>
      <c r="BM197" s="4">
        <f>step*((-'By group'!BM$4-'By group'!BM$5-'By group'!BM$22)*Population!BM197+'By group'!BM$3*Population!$BO197)</f>
        <v>-95.276117579177068</v>
      </c>
      <c r="BN197" s="4">
        <f>step*((-'By group'!BN$4-'By group'!BN$5-'By group'!BN$22)*Population!BN197+'By group'!BN$3*Population!$BO197)</f>
        <v>-79.745714275067513</v>
      </c>
      <c r="BO197" s="71">
        <f>-step*SUM(SCR!B197:N197)*Population!B197</f>
        <v>-181238.07948579325</v>
      </c>
      <c r="BP197" s="4">
        <f>step*-SUM('By group'!C$11:C$21)*Population!C197</f>
        <v>-173794.54012004039</v>
      </c>
      <c r="BQ197" s="4">
        <f>step*-SUM('By group'!D$11:D$21)*Population!D197</f>
        <v>-126734.96756772084</v>
      </c>
      <c r="BR197" s="4">
        <f>step*-SUM('By group'!E$11:E$21)*Population!E197</f>
        <v>-52190.295962744363</v>
      </c>
      <c r="BS197" s="4">
        <f>step*-SUM('By group'!F$11:F$21)*Population!F197</f>
        <v>-15608.141237192867</v>
      </c>
      <c r="BT197" s="4">
        <f>step*-SUM('By group'!G$11:G$21)*Population!G197</f>
        <v>-7490.0545298040379</v>
      </c>
      <c r="BU197" s="4">
        <f>step*-SUM('By group'!H$11:H$21)*Population!H197</f>
        <v>0</v>
      </c>
      <c r="BV197" s="4">
        <f>step*-SUM('By group'!I$11:I$21)*Population!I197</f>
        <v>0</v>
      </c>
      <c r="BW197" s="4">
        <f>step*-SUM('By group'!J$11:J$21)*Population!J197</f>
        <v>0</v>
      </c>
      <c r="BX197" s="4">
        <f>step*-SUM('By group'!K$11:K$21)*Population!K197</f>
        <v>0</v>
      </c>
      <c r="BY197" s="4">
        <f>step*-SUM('By group'!L$11:L$21)*Population!L197</f>
        <v>-2639.406679442583</v>
      </c>
      <c r="BZ197" s="4">
        <f>step*-SUM('By group'!M$11:M$21)*Population!M197</f>
        <v>-1310.6313315461873</v>
      </c>
      <c r="CA197" s="4">
        <f>step*-SUM('By group'!N$11:N$21)*Population!N197</f>
        <v>0</v>
      </c>
      <c r="CB197" s="13">
        <f>-step*SUM(SCR!O197:AA197)*Population!O197</f>
        <v>-89656.745095096572</v>
      </c>
      <c r="CC197" s="4">
        <f>step*-SUM('By group'!P$11:P$21)*Population!P197</f>
        <v>-85963.938127544272</v>
      </c>
      <c r="CD197" s="4">
        <f>step*-SUM('By group'!Q$11:Q$21)*Population!Q197</f>
        <v>-62663.629141806443</v>
      </c>
      <c r="CE197" s="4">
        <f>step*-SUM('By group'!R$11:R$21)*Population!R197</f>
        <v>-25791.9148040322</v>
      </c>
      <c r="CF197" s="4">
        <f>step*-SUM('By group'!S$11:S$21)*Population!S197</f>
        <v>-7710.3372543503328</v>
      </c>
      <c r="CG197" s="4">
        <f>step*-SUM('By group'!T$11:T$21)*Population!T197</f>
        <v>-3698.9873730195504</v>
      </c>
      <c r="CH197" s="4">
        <f>step*-SUM('By group'!U$11:U$21)*Population!U197</f>
        <v>0</v>
      </c>
      <c r="CI197" s="4">
        <f>step*-SUM('By group'!V$11:V$21)*Population!V197</f>
        <v>0</v>
      </c>
      <c r="CJ197" s="4">
        <f>step*-SUM('By group'!W$11:W$21)*Population!W197</f>
        <v>0</v>
      </c>
      <c r="CK197" s="4">
        <f>step*-SUM('By group'!X$11:X$21)*Population!X197</f>
        <v>0</v>
      </c>
      <c r="CL197" s="4">
        <f>step*-SUM('By group'!Y$11:Y$21)*Population!Y197</f>
        <v>-1302.7642329202249</v>
      </c>
      <c r="CM197" s="4">
        <f>step*-SUM('By group'!Z$11:Z$21)*Population!Z197</f>
        <v>-646.53089016369199</v>
      </c>
      <c r="CN197" s="4">
        <f>step*-SUM('By group'!AA$11:AA$21)*Population!AA197</f>
        <v>0</v>
      </c>
      <c r="CO197" s="13">
        <f>-step*SUM(SCR!AB197:AN197)*Population!AB197</f>
        <v>-6348.2570432303828</v>
      </c>
      <c r="CP197" s="4">
        <f>step*-SUM('By group'!AC$11:AC$21)*Population!AC197</f>
        <v>-6097.9118322167715</v>
      </c>
      <c r="CQ197" s="4">
        <f>step*-SUM('By group'!AD$11:AD$21)*Population!AD197</f>
        <v>-4469.5865684413075</v>
      </c>
      <c r="CR197" s="4">
        <f>step*-SUM('By group'!AE$11:AE$21)*Population!AE197</f>
        <v>-1853.7456120492727</v>
      </c>
      <c r="CS197" s="4">
        <f>step*-SUM('By group'!AF$11:AF$21)*Population!AF197</f>
        <v>-557.37423175868673</v>
      </c>
      <c r="CT197" s="4">
        <f>step*-SUM('By group'!AG$11:AG$21)*Population!AG197</f>
        <v>-268.51011441775887</v>
      </c>
      <c r="CU197" s="4">
        <f>step*-SUM('By group'!AH$11:AH$21)*Population!AH197</f>
        <v>0</v>
      </c>
      <c r="CV197" s="4">
        <f>step*-SUM('By group'!AI$11:AI$21)*Population!AI197</f>
        <v>0</v>
      </c>
      <c r="CW197" s="4">
        <f>step*-SUM('By group'!AJ$11:AJ$21)*Population!AJ197</f>
        <v>0</v>
      </c>
      <c r="CX197" s="4">
        <f>step*-SUM('By group'!AK$11:AK$21)*Population!AK197</f>
        <v>0</v>
      </c>
      <c r="CY197" s="4">
        <f>step*-SUM('By group'!AL$11:AL$21)*Population!AL197</f>
        <v>-95.31781421381136</v>
      </c>
      <c r="CZ197" s="4">
        <f>step*-SUM('By group'!AM$11:AM$21)*Population!AM197</f>
        <v>-47.694227354052572</v>
      </c>
      <c r="DA197" s="4">
        <f>step*-SUM('By group'!AN$11:AN$21)*Population!AN197</f>
        <v>0</v>
      </c>
      <c r="DB197" s="13">
        <f>-step*SUM(SCR!AO197:BA197)*Population!AO197</f>
        <v>-21053.996140141218</v>
      </c>
      <c r="DC197" s="4">
        <f>step*-SUM('By group'!AP$11:AP$21)*Population!AP197</f>
        <v>-20189.845970539351</v>
      </c>
      <c r="DD197" s="4">
        <f>step*-SUM('By group'!AQ$11:AQ$21)*Population!AQ197</f>
        <v>-14723.900488367512</v>
      </c>
      <c r="DE197" s="4">
        <f>step*-SUM('By group'!AR$11:AR$21)*Population!AR197</f>
        <v>-6063.757544412917</v>
      </c>
      <c r="DF197" s="4">
        <f>step*-SUM('By group'!AS$11:AS$21)*Population!AS197</f>
        <v>-1813.4664818011843</v>
      </c>
      <c r="DG197" s="4">
        <f>step*-SUM('By group'!AT$11:AT$21)*Population!AT197</f>
        <v>-870.23355727765954</v>
      </c>
      <c r="DH197" s="4">
        <f>step*-SUM('By group'!AU$11:AU$21)*Population!AU197</f>
        <v>0</v>
      </c>
      <c r="DI197" s="4">
        <f>step*-SUM('By group'!AV$11:AV$21)*Population!AV197</f>
        <v>0</v>
      </c>
      <c r="DJ197" s="4">
        <f>step*-SUM('By group'!AW$11:AW$21)*Population!AW197</f>
        <v>0</v>
      </c>
      <c r="DK197" s="4">
        <f>step*-SUM('By group'!AX$11:AX$21)*Population!AX197</f>
        <v>0</v>
      </c>
      <c r="DL197" s="4">
        <f>step*-SUM('By group'!AY$11:AY$21)*Population!AY197</f>
        <v>-306.62507865868116</v>
      </c>
      <c r="DM197" s="4">
        <f>step*-SUM('By group'!AZ$11:AZ$21)*Population!AZ197</f>
        <v>-152.22343303859176</v>
      </c>
      <c r="DN197" s="4">
        <f>step*-SUM('By group'!BA$11:BA$21)*Population!BA197</f>
        <v>0</v>
      </c>
      <c r="DO197" s="13">
        <f>-step*SUM(SCR!BB197:BN197)*Population!BB197</f>
        <v>-9793.3684325647573</v>
      </c>
      <c r="DP197" s="4">
        <f>step*-SUM('By group'!BC$11:BC$21)*Population!BC197</f>
        <v>-9225.7748893718908</v>
      </c>
      <c r="DQ197" s="4">
        <f>step*-SUM('By group'!BD$11:BD$21)*Population!BD197</f>
        <v>-6381.1473653670855</v>
      </c>
      <c r="DR197" s="4">
        <f>step*-SUM('By group'!BE$11:BE$21)*Population!BE197</f>
        <v>-2441.7581015164315</v>
      </c>
      <c r="DS197" s="4">
        <f>step*-SUM('By group'!BF$11:BF$21)*Population!BF197</f>
        <v>-690.32015739238454</v>
      </c>
      <c r="DT197" s="4">
        <f>step*-SUM('By group'!BG$11:BG$21)*Population!BG197</f>
        <v>-318.14566688053395</v>
      </c>
      <c r="DU197" s="4">
        <f>step*-SUM('By group'!BH$11:BH$21)*Population!BH197</f>
        <v>0</v>
      </c>
      <c r="DV197" s="4">
        <f>step*-SUM('By group'!BI$11:BI$21)*Population!BI197</f>
        <v>0</v>
      </c>
      <c r="DW197" s="4">
        <f>step*-SUM('By group'!BJ$11:BJ$21)*Population!BJ197</f>
        <v>0</v>
      </c>
      <c r="DX197" s="4">
        <f>step*-SUM('By group'!BK$11:BK$21)*Population!BK197</f>
        <v>0</v>
      </c>
      <c r="DY197" s="4">
        <f>step*-SUM('By group'!BL$11:BL$21)*Population!BL197</f>
        <v>-103.94140670778047</v>
      </c>
      <c r="DZ197" s="4">
        <f>step*-SUM('By group'!BM$11:BM$21)*Population!BM197</f>
        <v>-47.638058789588534</v>
      </c>
      <c r="EA197" s="4">
        <f>step*-SUM('By group'!BN$11:BN$21)*Population!BN197</f>
        <v>0</v>
      </c>
      <c r="EB197" s="52">
        <v>0</v>
      </c>
      <c r="EC197" s="4">
        <f t="shared" ref="EC197:ED204" si="281">-BO197</f>
        <v>181238.07948579325</v>
      </c>
      <c r="ED197" s="4">
        <f t="shared" si="281"/>
        <v>173794.54012004039</v>
      </c>
      <c r="EE197" s="4">
        <f t="shared" ref="EE197:EE204" si="282">-BQ197</f>
        <v>126734.96756772084</v>
      </c>
      <c r="EF197" s="4">
        <f t="shared" ref="EF197:EF204" si="283">-BR197</f>
        <v>52190.295962744363</v>
      </c>
      <c r="EG197" s="4">
        <f t="shared" ref="EG197:EH204" si="284">-BS197</f>
        <v>15608.141237192867</v>
      </c>
      <c r="EH197" s="4">
        <f t="shared" si="284"/>
        <v>7490.0545298040379</v>
      </c>
      <c r="EI197" s="4">
        <v>0</v>
      </c>
      <c r="EJ197" s="4">
        <f t="shared" ref="EJ197:EJ204" si="285">-BV197</f>
        <v>0</v>
      </c>
      <c r="EK197" s="4">
        <f t="shared" ref="EK197:EK204" si="286">-BW197</f>
        <v>0</v>
      </c>
      <c r="EL197" s="4">
        <f t="shared" ref="EL197:EL204" si="287">-BX197</f>
        <v>0</v>
      </c>
      <c r="EM197" s="4">
        <f t="shared" ref="EM197:EM204" si="288">-BY197</f>
        <v>2639.406679442583</v>
      </c>
      <c r="EN197" s="4">
        <f t="shared" ref="EN197:EN204" si="289">-BZ197</f>
        <v>1310.6313315461873</v>
      </c>
      <c r="EO197" s="52">
        <v>0</v>
      </c>
      <c r="EP197" s="4">
        <f t="shared" ref="EP197:EP204" si="290">-CB197</f>
        <v>89656.745095096572</v>
      </c>
      <c r="EQ197" s="4">
        <f t="shared" ref="EQ197:EQ204" si="291">-CC197</f>
        <v>85963.938127544272</v>
      </c>
      <c r="ER197" s="4">
        <f t="shared" ref="ER197:ER204" si="292">-CD197</f>
        <v>62663.629141806443</v>
      </c>
      <c r="ES197" s="4">
        <f t="shared" ref="ES197:ES204" si="293">-CE197</f>
        <v>25791.9148040322</v>
      </c>
      <c r="ET197" s="4">
        <f t="shared" ref="ET197:ET204" si="294">-CF197</f>
        <v>7710.3372543503328</v>
      </c>
      <c r="EU197" s="4">
        <f t="shared" ref="EU197:EU204" si="295">-CG197</f>
        <v>3698.9873730195504</v>
      </c>
      <c r="EV197" s="4">
        <v>0</v>
      </c>
      <c r="EW197" s="4">
        <f t="shared" ref="EW197:EW204" si="296">-CI197</f>
        <v>0</v>
      </c>
      <c r="EX197" s="4">
        <f t="shared" ref="EX197:EX204" si="297">-CJ197</f>
        <v>0</v>
      </c>
      <c r="EY197" s="4">
        <f t="shared" ref="EY197:EY204" si="298">-CK197</f>
        <v>0</v>
      </c>
      <c r="EZ197" s="4">
        <f t="shared" ref="EZ197:EZ204" si="299">-CL197</f>
        <v>1302.7642329202249</v>
      </c>
      <c r="FA197" s="4">
        <f t="shared" ref="FA197:FA204" si="300">-CM197</f>
        <v>646.53089016369199</v>
      </c>
      <c r="FB197" s="52">
        <v>0</v>
      </c>
      <c r="FC197" s="4">
        <f t="shared" ref="FC197:FC204" si="301">-CO197</f>
        <v>6348.2570432303828</v>
      </c>
      <c r="FD197" s="4">
        <f t="shared" ref="FD197:FD204" si="302">-CP197</f>
        <v>6097.9118322167715</v>
      </c>
      <c r="FE197" s="4">
        <f t="shared" ref="FE197:FE204" si="303">-CQ197</f>
        <v>4469.5865684413075</v>
      </c>
      <c r="FF197" s="4">
        <f t="shared" ref="FF197:FF204" si="304">-CR197</f>
        <v>1853.7456120492727</v>
      </c>
      <c r="FG197" s="4">
        <f t="shared" ref="FG197:FG204" si="305">-CS197</f>
        <v>557.37423175868673</v>
      </c>
      <c r="FH197" s="4">
        <f t="shared" ref="FH197:FH204" si="306">-CT197</f>
        <v>268.51011441775887</v>
      </c>
      <c r="FI197" s="4">
        <v>0</v>
      </c>
      <c r="FJ197" s="4">
        <f t="shared" ref="FJ197:FJ204" si="307">-CV197</f>
        <v>0</v>
      </c>
      <c r="FK197" s="4">
        <f t="shared" ref="FK197:FK204" si="308">-CW197</f>
        <v>0</v>
      </c>
      <c r="FL197" s="4">
        <f t="shared" ref="FL197:FL204" si="309">-CX197</f>
        <v>0</v>
      </c>
      <c r="FM197" s="4">
        <f t="shared" ref="FM197:FM204" si="310">-CY197</f>
        <v>95.31781421381136</v>
      </c>
      <c r="FN197" s="9">
        <f t="shared" ref="FN197:FN204" si="311">-CZ197</f>
        <v>47.694227354052572</v>
      </c>
      <c r="FO197" s="4">
        <v>0</v>
      </c>
      <c r="FP197" s="4">
        <f t="shared" ref="FP197:FP204" si="312">-DB197</f>
        <v>21053.996140141218</v>
      </c>
      <c r="FQ197" s="4">
        <f t="shared" ref="FQ197:FQ204" si="313">-DC197</f>
        <v>20189.845970539351</v>
      </c>
      <c r="FR197" s="4">
        <f t="shared" ref="FR197:FR204" si="314">-DD197</f>
        <v>14723.900488367512</v>
      </c>
      <c r="FS197" s="4">
        <f t="shared" ref="FS197:FS204" si="315">-DE197</f>
        <v>6063.757544412917</v>
      </c>
      <c r="FT197" s="4">
        <f t="shared" ref="FT197:FT204" si="316">-DF197</f>
        <v>1813.4664818011843</v>
      </c>
      <c r="FU197" s="4">
        <f t="shared" ref="FU197:FU204" si="317">-DG197</f>
        <v>870.23355727765954</v>
      </c>
      <c r="FV197" s="4">
        <v>0</v>
      </c>
      <c r="FW197" s="4">
        <f t="shared" ref="FW197:FW204" si="318">-DI197</f>
        <v>0</v>
      </c>
      <c r="FX197" s="4">
        <f t="shared" ref="FX197:FX204" si="319">-DJ197</f>
        <v>0</v>
      </c>
      <c r="FY197" s="4">
        <f t="shared" ref="FY197:FY204" si="320">-DK197</f>
        <v>0</v>
      </c>
      <c r="FZ197" s="4">
        <f t="shared" ref="FZ197:FZ204" si="321">-DL197</f>
        <v>306.62507865868116</v>
      </c>
      <c r="GA197" s="4">
        <f t="shared" ref="GA197:GA204" si="322">-DM197</f>
        <v>152.22343303859176</v>
      </c>
      <c r="GB197" s="4">
        <v>0</v>
      </c>
      <c r="GC197" s="4">
        <f t="shared" ref="GC197:GC204" si="323">-DO197</f>
        <v>9793.3684325647573</v>
      </c>
      <c r="GD197" s="4">
        <f t="shared" si="264"/>
        <v>9225.7748893718908</v>
      </c>
      <c r="GE197" s="4">
        <f t="shared" si="265"/>
        <v>6381.1473653670855</v>
      </c>
      <c r="GF197" s="4">
        <f t="shared" si="266"/>
        <v>2441.7581015164315</v>
      </c>
      <c r="GG197" s="4">
        <f t="shared" si="267"/>
        <v>690.32015739238454</v>
      </c>
      <c r="GH197" s="4">
        <f t="shared" si="268"/>
        <v>318.14566688053395</v>
      </c>
      <c r="GI197" s="4">
        <v>0</v>
      </c>
      <c r="GJ197" s="4">
        <f t="shared" ref="GJ197:GJ204" si="324">-DV197</f>
        <v>0</v>
      </c>
      <c r="GK197" s="4">
        <f t="shared" ref="GK197:GK204" si="325">-DW197</f>
        <v>0</v>
      </c>
      <c r="GL197" s="4">
        <f t="shared" si="269"/>
        <v>0</v>
      </c>
      <c r="GM197" s="4">
        <f t="shared" si="270"/>
        <v>103.94140670778047</v>
      </c>
      <c r="GN197" s="4">
        <f t="shared" si="271"/>
        <v>47.638058789588534</v>
      </c>
      <c r="GO197" s="52">
        <v>0</v>
      </c>
      <c r="GP197" s="4">
        <f>step*(-'By group'!C$32*Population!C197+'By group'!I$33*Population!I197)</f>
        <v>0</v>
      </c>
      <c r="GQ197" s="4">
        <f>step*(-'By group'!D$32*Population!D197+'By group'!J$33*Population!J197)</f>
        <v>0</v>
      </c>
      <c r="GR197" s="4">
        <f>step*(-'By group'!E$32*Population!E197+'By group'!K$33*Population!K197)</f>
        <v>0</v>
      </c>
      <c r="GS197" s="4">
        <f>step*(-'By group'!F$32*Population!F197+'By group'!L$33*Population!L197)</f>
        <v>-6484.3672788751419</v>
      </c>
      <c r="GT197" s="4">
        <f>step*(-'By group'!G$32*Population!G197+'By group'!M$33*Population!M197)</f>
        <v>-842.69524018771392</v>
      </c>
      <c r="GU197" s="4">
        <f>step*(-'By group'!H$32*Population!H197+'By group'!N$33*Population!N197)</f>
        <v>-737.33375045217656</v>
      </c>
      <c r="GV197" s="46">
        <f t="shared" ref="GV197:GV204" si="326">-GP197</f>
        <v>0</v>
      </c>
      <c r="GW197" s="14">
        <f t="shared" ref="GW197:GW204" si="327">-GQ197</f>
        <v>0</v>
      </c>
      <c r="GX197" s="4">
        <f t="shared" ref="GX197:GX204" si="328">-GR197</f>
        <v>0</v>
      </c>
      <c r="GY197" s="4">
        <f t="shared" ref="GY197:GY204" si="329">-GS197</f>
        <v>6484.3672788751419</v>
      </c>
      <c r="GZ197" s="4">
        <f t="shared" ref="GZ197:GZ204" si="330">-GT197</f>
        <v>842.69524018771392</v>
      </c>
      <c r="HA197" s="4">
        <f t="shared" ref="HA197:HA204" si="331">-GU197</f>
        <v>737.33375045217656</v>
      </c>
      <c r="HB197" s="8">
        <v>0</v>
      </c>
      <c r="HC197" s="4">
        <f>step*(-'By group'!P$32*Population!P197+'By group'!V$33*Population!V197)</f>
        <v>0</v>
      </c>
      <c r="HD197" s="4">
        <f>step*(-'By group'!Q$32*Population!Q197+'By group'!W$33*Population!W197)</f>
        <v>0</v>
      </c>
      <c r="HE197" s="4">
        <f>step*(-'By group'!R$32*Population!R197+'By group'!X$33*Population!X197)</f>
        <v>0</v>
      </c>
      <c r="HF197" s="4">
        <f>step*(-'By group'!S$32*Population!S197+'By group'!Y$33*Population!Y197)</f>
        <v>-3203.7865107150537</v>
      </c>
      <c r="HG197" s="4">
        <f>step*(-'By group'!T$32*Population!T197+'By group'!Z$33*Population!Z197)</f>
        <v>-416.53202952206414</v>
      </c>
      <c r="HH197" s="4">
        <f>step*(-'By group'!U$32*Population!U197+'By group'!AA$33*Population!AA197)</f>
        <v>-364.28704557790428</v>
      </c>
      <c r="HI197" s="14">
        <f t="shared" ref="HI197:HI204" si="332">-HC197</f>
        <v>0</v>
      </c>
      <c r="HJ197" s="46">
        <f t="shared" ref="HJ197:HJ204" si="333">-HD197</f>
        <v>0</v>
      </c>
      <c r="HK197" s="4">
        <f t="shared" ref="HK197:HK204" si="334">-HE197</f>
        <v>0</v>
      </c>
      <c r="HL197" s="4">
        <f t="shared" ref="HL197:HL204" si="335">-HF197</f>
        <v>3203.7865107150537</v>
      </c>
      <c r="HM197" s="4">
        <f t="shared" ref="HM197:HM204" si="336">-HG197</f>
        <v>416.53202952206414</v>
      </c>
      <c r="HN197" s="9">
        <f t="shared" ref="HN197:HN204" si="337">-HH197</f>
        <v>364.28704557790428</v>
      </c>
      <c r="HO197" s="4">
        <v>0</v>
      </c>
      <c r="HP197" s="4">
        <f>step*(-'By group'!AC$32*Population!AC197+'By group'!AI$33*Population!AI197)</f>
        <v>0</v>
      </c>
      <c r="HQ197" s="4">
        <f>step*(-'By group'!AD$32*Population!AD197+'By group'!AJ$33*Population!AJ197)</f>
        <v>0</v>
      </c>
      <c r="HR197" s="4">
        <f>step*(-'By group'!AE$32*Population!AE197+'By group'!AK$33*Population!AK197)</f>
        <v>0</v>
      </c>
      <c r="HS197" s="4">
        <f>step*(-'By group'!AF$32*Population!AF197+'By group'!AL$33*Population!AL197)</f>
        <v>-231.02820877243769</v>
      </c>
      <c r="HT197" s="4">
        <f>step*(-'By group'!AG$32*Population!AG197+'By group'!AM$33*Population!AM197)</f>
        <v>-29.854909206525491</v>
      </c>
      <c r="HU197" s="4">
        <f>step*(-'By group'!AH$32*Population!AH197+'By group'!AN$33*Population!AN197)</f>
        <v>-26.286520737666628</v>
      </c>
      <c r="HV197" s="14">
        <f t="shared" ref="HV197:HV204" si="338">-HP197</f>
        <v>0</v>
      </c>
      <c r="HW197" s="46">
        <f t="shared" ref="HW197:HW204" si="339">-HQ197</f>
        <v>0</v>
      </c>
      <c r="HX197" s="4">
        <f t="shared" ref="HX197:HX204" si="340">-HR197</f>
        <v>0</v>
      </c>
      <c r="HY197" s="4">
        <f t="shared" ref="HY197:HY204" si="341">-HS197</f>
        <v>231.02820877243769</v>
      </c>
      <c r="HZ197" s="4">
        <f t="shared" ref="HZ197:HZ204" si="342">-HT197</f>
        <v>29.854909206525491</v>
      </c>
      <c r="IA197" s="4">
        <f t="shared" ref="IA197:IA204" si="343">-HU197</f>
        <v>26.286520737666628</v>
      </c>
      <c r="IB197" s="8">
        <v>0</v>
      </c>
      <c r="IC197" s="4">
        <f>step*(-'By group'!AP$32*Population!AP197+'By group'!AV$33*Population!AV197)</f>
        <v>0</v>
      </c>
      <c r="ID197" s="4">
        <f>step*(-'By group'!AQ$32*Population!AQ197+'By group'!AW$33*Population!AW197)</f>
        <v>0</v>
      </c>
      <c r="IE197" s="4">
        <f>step*(-'By group'!AR$32*Population!AR197+'By group'!AX$33*Population!AX197)</f>
        <v>0</v>
      </c>
      <c r="IF197" s="4">
        <f>step*(-'By group'!AS$32*Population!AS197+'By group'!AY$33*Population!AY197)</f>
        <v>-753.42070157125158</v>
      </c>
      <c r="IG197" s="4">
        <f>step*(-'By group'!AT$32*Population!AT197+'By group'!AZ$33*Population!AZ197)</f>
        <v>-97.934994936236038</v>
      </c>
      <c r="IH197" s="4">
        <f>step*(-'By group'!AU$32*Population!AU197+'By group'!BA$33*Population!BA197)</f>
        <v>-85.705002975786101</v>
      </c>
      <c r="II197" s="14">
        <f t="shared" si="272"/>
        <v>0</v>
      </c>
      <c r="IJ197" s="4">
        <f t="shared" si="273"/>
        <v>0</v>
      </c>
      <c r="IK197" s="4">
        <f t="shared" ref="IK197:IK204" si="344">-IE197</f>
        <v>0</v>
      </c>
      <c r="IL197" s="4">
        <f t="shared" ref="IL197:IL204" si="345">-IF197</f>
        <v>753.42070157125158</v>
      </c>
      <c r="IM197" s="4">
        <f t="shared" ref="IM197:IM204" si="346">-IG197</f>
        <v>97.934994936236038</v>
      </c>
      <c r="IN197" s="4">
        <f t="shared" ref="IN197:IN204" si="347">-IH197</f>
        <v>85.705002975786101</v>
      </c>
      <c r="IO197" s="8">
        <v>0</v>
      </c>
      <c r="IP197" s="4">
        <f>step*(-'By group'!BC$32*Population!BC197+'By group'!BI$33*Population!BI197)</f>
        <v>0</v>
      </c>
      <c r="IQ197" s="4">
        <f>step*(-'By group'!BD$32*Population!BD197+'By group'!BJ$33*Population!BJ197)</f>
        <v>0</v>
      </c>
      <c r="IR197" s="4">
        <f>step*(-'By group'!BE$32*Population!BE197+'By group'!BK$33*Population!BK197)</f>
        <v>0</v>
      </c>
      <c r="IS197" s="4">
        <f>step*(-'By group'!BF$32*Population!BF197+'By group'!BL$33*Population!BL197)</f>
        <v>-293.18937534230201</v>
      </c>
      <c r="IT197" s="4">
        <f>step*(-'By group'!BG$32*Population!BG197+'By group'!BM$33*Population!BM197)</f>
        <v>-39.810103981312523</v>
      </c>
      <c r="IU197" s="4">
        <f>step*(-'By group'!BH$32*Population!BH197+'By group'!BN$33*Population!BN197)</f>
        <v>-32.579985639185594</v>
      </c>
      <c r="IV197" s="14">
        <f t="shared" si="274"/>
        <v>0</v>
      </c>
      <c r="IW197" s="4">
        <f t="shared" si="275"/>
        <v>0</v>
      </c>
      <c r="IX197" s="4">
        <f t="shared" si="276"/>
        <v>0</v>
      </c>
      <c r="IY197" s="4">
        <f t="shared" si="277"/>
        <v>293.18937534230201</v>
      </c>
      <c r="IZ197" s="4">
        <f t="shared" si="278"/>
        <v>39.810103981312523</v>
      </c>
      <c r="JA197" s="4">
        <f t="shared" si="279"/>
        <v>32.579985639185594</v>
      </c>
      <c r="JB197" s="75">
        <f>step*(+prop_idu_male*'By group'!BB$9*Population!BB197-'By group'!B$8*Population!B197)</f>
        <v>-1268.046093398078</v>
      </c>
      <c r="JC197" s="46">
        <f>step*(+prop_idu_male*'By group'!BC$9*Population!BC197-'By group'!C$8*Population!C197)</f>
        <v>-7.5826340192773927</v>
      </c>
      <c r="JD197" s="46">
        <f>step*(+prop_idu_male*'By group'!BD$9*Population!BD197-'By group'!D$8*Population!D197)</f>
        <v>-22.284042778167969</v>
      </c>
      <c r="JE197" s="46">
        <f>step*(+prop_idu_male*'By group'!BE$9*Population!BE197-'By group'!E$8*Population!E197)</f>
        <v>-23.165038259552464</v>
      </c>
      <c r="JF197" s="46">
        <f>step*(+prop_idu_male*'By group'!BF$9*Population!BF197-'By group'!F$8*Population!F197)</f>
        <v>-6.9756864297255721</v>
      </c>
      <c r="JG197" s="46">
        <f>step*(+prop_idu_male*'By group'!BG$9*Population!BG197-'By group'!G$8*Population!G197)</f>
        <v>-1.3453009858581513</v>
      </c>
      <c r="JH197" s="46">
        <f>step*(+prop_idu_male*'By group'!BH$9*Population!BH197-'By group'!H$8*Population!H197)</f>
        <v>-1.1408022427490561</v>
      </c>
      <c r="JI197" s="46">
        <f>step*(+prop_idu_male*'By group'!BI$9*Population!BI197-'By group'!I$8*Population!I197)</f>
        <v>0</v>
      </c>
      <c r="JJ197" s="46">
        <f>step*(+prop_idu_male*'By group'!BJ$9*Population!BJ197-'By group'!J$8*Population!J197)</f>
        <v>0</v>
      </c>
      <c r="JK197" s="46">
        <f>step*(+prop_idu_male*'By group'!BK$9*Population!BK197-'By group'!K$8*Population!K197)</f>
        <v>0</v>
      </c>
      <c r="JL197" s="46">
        <f>step*(+prop_idu_male*'By group'!BL$9*Population!BL197-'By group'!L$8*Population!L197)</f>
        <v>-2.3899473033439098</v>
      </c>
      <c r="JM197" s="46">
        <f>step*(+prop_idu_male*'By group'!BM$9*Population!BM197-'By group'!M$8*Population!M197)</f>
        <v>-1.1962999904511749</v>
      </c>
      <c r="JN197" s="46">
        <f>step*(+prop_idu_male*'By group'!BN$9*Population!BN197-'By group'!N$8*Population!N197)</f>
        <v>-0.96332091566185007</v>
      </c>
      <c r="JO197" s="45">
        <f>step*(+(1-prop_idu_male)*'By group'!BB$9*Population!BB197-'By group'!O$8*Population!O197-'By group'!O$6*Population!O197+'By group'!AB$7*Population!AB197)</f>
        <v>-9493.1217329860501</v>
      </c>
      <c r="JP197" s="46">
        <f>step*(+(1-prop_idu_male)*'By group'!BC$9*Population!BC197-'By group'!P$8*Population!P197-'By group'!P$6*Population!P197+'By group'!AC$7*Population!AC197)</f>
        <v>-14.56582551741741</v>
      </c>
      <c r="JQ197" s="46">
        <f>step*(+(1-prop_idu_male)*'By group'!BD$9*Population!BD197-'By group'!Q$8*Population!Q197-'By group'!Q$6*Population!Q197+'By group'!AD$7*Population!AD197)</f>
        <v>-42.267477430271882</v>
      </c>
      <c r="JR197" s="46">
        <f>step*(+(1-prop_idu_male)*'By group'!BE$9*Population!BE197-'By group'!R$8*Population!R197-'By group'!R$6*Population!R197+'By group'!AE$7*Population!AE197)</f>
        <v>-43.195534082425937</v>
      </c>
      <c r="JS197" s="46">
        <f>step*(+(1-prop_idu_male)*'By group'!BF$9*Population!BF197-'By group'!S$8*Population!S197-'By group'!S$6*Population!S197+'By group'!AF$7*Population!AF197)</f>
        <v>-12.844728549041278</v>
      </c>
      <c r="JT197" s="46">
        <f>step*(+(1-prop_idu_male)*'By group'!BG$9*Population!BG197-'By group'!T$8*Population!T197-'By group'!T$6*Population!T197+'By group'!AG$7*Population!AG197)</f>
        <v>-2.4553036980241179</v>
      </c>
      <c r="JU197" s="46">
        <f>step*(+(1-prop_idu_male)*'By group'!BH$9*Population!BH197-'By group'!U$8*Population!U197-'By group'!U$6*Population!U197+'By group'!AH$7*Population!AH197)</f>
        <v>-2.0507545480589418</v>
      </c>
      <c r="JV197" s="46">
        <f>step*(+(1-prop_idu_male)*'By group'!BI$9*Population!BI197-'By group'!V$8*Population!V197-'By group'!V$6*Population!V197+'By group'!AI$7*Population!AI197)</f>
        <v>0</v>
      </c>
      <c r="JW197" s="46">
        <f>step*(+(1-prop_idu_male)*'By group'!BJ$9*Population!BJ197-'By group'!W$8*Population!W197-'By group'!W$6*Population!W197+'By group'!AJ$7*Population!AJ197)</f>
        <v>0</v>
      </c>
      <c r="JX197" s="46">
        <f>step*(+(1-prop_idu_male)*'By group'!BK$9*Population!BK197-'By group'!X$8*Population!X197-'By group'!X$6*Population!X197+'By group'!AK$7*Population!AK197)</f>
        <v>0</v>
      </c>
      <c r="JY197" s="46">
        <f>step*(+(1-prop_idu_male)*'By group'!BL$9*Population!BL197-'By group'!Y$8*Population!Y197-'By group'!Y$6*Population!Y197+'By group'!AL$7*Population!AL197)</f>
        <v>-4.2910940757263365</v>
      </c>
      <c r="JZ197" s="46">
        <f>step*(+(1-prop_idu_male)*'By group'!BM$9*Population!BM197-'By group'!Z$8*Population!Z197-'By group'!Z$6*Population!Z197+'By group'!AM$7*Population!AM197)</f>
        <v>-2.1124220281694623</v>
      </c>
      <c r="KA197" s="76">
        <f>step*(+(1-prop_idu_male)*'By group'!BN$9*Population!BN197-'By group'!AA$8*Population!AA197-'By group'!AA$6*Population!AA197+'By group'!AN$7*Population!AN197)</f>
        <v>-1.6692385145609094</v>
      </c>
      <c r="KB197" s="46">
        <f>step*(+'By group'!O$6*Population!O197-'By group'!AB$7*Population!AB197)</f>
        <v>8123.3790321708302</v>
      </c>
      <c r="KC197" s="46">
        <f>step*(+'By group'!P$6*Population!P197-'By group'!AC$7*Population!AC197)</f>
        <v>10.544401857721352</v>
      </c>
      <c r="KD197" s="46">
        <f>step*(+'By group'!Q$6*Population!Q197-'By group'!AD$7*Population!AD197)</f>
        <v>30.500489285754639</v>
      </c>
      <c r="KE197" s="46">
        <f>step*(+'By group'!R$6*Population!R197-'By group'!AE$7*Population!AE197)</f>
        <v>31.032104110864765</v>
      </c>
      <c r="KF197" s="46">
        <f>step*(+'By group'!S$6*Population!S197-'By group'!AF$7*Population!AF197)</f>
        <v>9.1966559690838281</v>
      </c>
      <c r="KG197" s="46">
        <f>step*(+'By group'!T$6*Population!T197-'By group'!AG$7*Population!AG197)</f>
        <v>1.7536837034458714</v>
      </c>
      <c r="KH197" s="46">
        <f>step*(+'By group'!U$6*Population!U197-'By group'!AH$7*Population!AH197)</f>
        <v>1.4584680486708574</v>
      </c>
      <c r="KI197" s="46">
        <f>step*(+'By group'!V$6*Population!V197-'By group'!AI$7*Population!AI197)</f>
        <v>0</v>
      </c>
      <c r="KJ197" s="46">
        <f>step*(+'By group'!W$6*Population!W197-'By group'!AJ$7*Population!AJ197)</f>
        <v>0</v>
      </c>
      <c r="KK197" s="46">
        <f>step*(+'By group'!X$6*Population!X197-'By group'!AK$7*Population!AK197)</f>
        <v>0</v>
      </c>
      <c r="KL197" s="46">
        <f>step*(+'By group'!Y$6*Population!Y197-'By group'!AL$7*Population!AL197)</f>
        <v>3.0506946868307798</v>
      </c>
      <c r="KM197" s="46">
        <f>step*(+'By group'!Z$6*Population!Z197-'By group'!AM$7*Population!AM197)</f>
        <v>1.4944739732795234</v>
      </c>
      <c r="KN197" s="46">
        <f>step*(+'By group'!AA$6*Population!AA197-'By group'!AN$7*Population!AN197)</f>
        <v>1.1741436241735261</v>
      </c>
      <c r="KO197" s="45">
        <v>0</v>
      </c>
      <c r="KP197" s="46">
        <v>0</v>
      </c>
      <c r="KQ197" s="46">
        <v>0</v>
      </c>
      <c r="KR197" s="46">
        <v>0</v>
      </c>
      <c r="KS197" s="46">
        <v>0</v>
      </c>
      <c r="KT197" s="46">
        <v>0</v>
      </c>
      <c r="KU197" s="46">
        <v>0</v>
      </c>
      <c r="KV197" s="46">
        <v>0</v>
      </c>
      <c r="KW197" s="46">
        <v>0</v>
      </c>
      <c r="KX197" s="46">
        <v>0</v>
      </c>
      <c r="KY197" s="46">
        <v>0</v>
      </c>
      <c r="KZ197" s="46">
        <v>0</v>
      </c>
      <c r="LA197" s="46">
        <v>0</v>
      </c>
      <c r="LB197" s="188">
        <f>step*(-'By group'!BB$9*Population!BB197+'By group'!B$8*Population!B197+'By group'!O$8*Population!O197)</f>
        <v>2637.7887942132966</v>
      </c>
      <c r="LC197" s="189">
        <f>step*(-'By group'!BC$9*Population!BC197+'By group'!C$8*Population!C197+'By group'!P$8*Population!P197)</f>
        <v>11.604057678973451</v>
      </c>
      <c r="LD197" s="189">
        <f>step*(-'By group'!BD$9*Population!BD197+'By group'!D$8*Population!D197+'By group'!Q$8*Population!Q197)</f>
        <v>34.051030922685214</v>
      </c>
      <c r="LE197" s="189">
        <f>step*(-'By group'!BE$9*Population!BE197+'By group'!E$8*Population!E197+'By group'!R$8*Population!R197)</f>
        <v>35.328468231113639</v>
      </c>
      <c r="LF197" s="189">
        <f>step*(-'By group'!BF$9*Population!BF197+'By group'!F$8*Population!F197+'By group'!S$8*Population!S197)</f>
        <v>10.623759009683022</v>
      </c>
      <c r="LG197" s="189">
        <f>step*(-'By group'!BG$9*Population!BG197+'By group'!G$8*Population!G197+'By group'!T$8*Population!T197)</f>
        <v>2.0469209804363975</v>
      </c>
      <c r="LH197" s="189">
        <f>step*(-'By group'!BH$9*Population!BH197+'By group'!H$8*Population!H197+'By group'!U$8*Population!U197)</f>
        <v>1.7330887421371406</v>
      </c>
      <c r="LI197" s="189">
        <f>step*(-'By group'!BI$9*Population!BI197+'By group'!I$8*Population!I197+'By group'!V$8*Population!V197)</f>
        <v>0</v>
      </c>
      <c r="LJ197" s="189">
        <f>step*(-'By group'!BJ$9*Population!BJ197+'By group'!J$8*Population!J197+'By group'!W$8*Population!W197)</f>
        <v>0</v>
      </c>
      <c r="LK197" s="189">
        <f>step*(-'By group'!BK$9*Population!BK197+'By group'!K$8*Population!K197+'By group'!X$8*Population!X197)</f>
        <v>0</v>
      </c>
      <c r="LL197" s="189">
        <f>step*(-'By group'!BL$9*Population!BL197+'By group'!L$8*Population!L197+'By group'!Y$8*Population!Y197)</f>
        <v>3.630346692239466</v>
      </c>
      <c r="LM197" s="189">
        <f>step*(-'By group'!BM$9*Population!BM197+'By group'!M$8*Population!M197+'By group'!Z$8*Population!Z197)</f>
        <v>1.8142480453411136</v>
      </c>
      <c r="LN197" s="189">
        <f>step*(-'By group'!BN$9*Population!BN197+'By group'!N$8*Population!N197+'By group'!AA$8*Population!AA197)</f>
        <v>1.4584158060492332</v>
      </c>
    </row>
    <row r="198" spans="1:326" x14ac:dyDescent="0.25">
      <c r="A198">
        <f t="shared" si="280"/>
        <v>97</v>
      </c>
      <c r="B198" s="52">
        <f>step*((-'By group'!B$4-'By group'!B$5-'By group'!B$22)*Population!B198+'By group'!B$3*Population!$BO198)</f>
        <v>254035.28095906181</v>
      </c>
      <c r="C198" s="4">
        <f>step*((-'By group'!C$4-'By group'!C$5-'By group'!C$22)*Population!C198+'By group'!C$3*Population!$BO198)</f>
        <v>-6971.1486098788937</v>
      </c>
      <c r="D198" s="4">
        <f>step*((-'By group'!D$4-'By group'!D$5-'By group'!D$22)*Population!D198+'By group'!D$3*Population!$BO198)</f>
        <v>-45751.731341044069</v>
      </c>
      <c r="E198" s="4">
        <f>step*((-'By group'!E$4-'By group'!E$5-'By group'!E$22)*Population!E198+'By group'!E$3*Population!$BO198)</f>
        <v>-73270.127258484601</v>
      </c>
      <c r="F198" s="4">
        <f>step*((-'By group'!F$4-'By group'!F$5-'By group'!F$22)*Population!F198+'By group'!F$3*Population!$BO198)</f>
        <v>-29738.183598486678</v>
      </c>
      <c r="G198" s="4">
        <f>step*((-'By group'!G$4-'By group'!G$5-'By group'!G$22)*Population!G198+'By group'!G$3*Population!$BO198)</f>
        <v>-7210.5148648366885</v>
      </c>
      <c r="H198" s="4">
        <f>step*((-'By group'!H$4-'By group'!H$5-'By group'!H$22)*Population!H198+'By group'!H$3*Population!$BO198)</f>
        <v>-6699.8385957573582</v>
      </c>
      <c r="I198" s="4">
        <f>step*((-'By group'!I$4-'By group'!I$5-'By group'!I$22)*Population!I198+'By group'!I$3*Population!$BO198)</f>
        <v>0</v>
      </c>
      <c r="J198" s="4">
        <f>step*((-'By group'!J$4-'By group'!J$5-'By group'!J$22)*Population!J198+'By group'!J$3*Population!$BO198)</f>
        <v>0</v>
      </c>
      <c r="K198" s="4">
        <f>step*((-'By group'!K$4-'By group'!K$5-'By group'!K$22)*Population!K198+'By group'!K$3*Population!$BO198)</f>
        <v>0</v>
      </c>
      <c r="L198" s="4">
        <f>step*((-'By group'!L$4-'By group'!L$5-'By group'!L$22)*Population!L198+'By group'!L$3*Population!$BO198)</f>
        <v>-3705.4874422832881</v>
      </c>
      <c r="M198" s="4">
        <f>step*((-'By group'!M$4-'By group'!M$5-'By group'!M$22)*Population!M198+'By group'!M$3*Population!$BO198)</f>
        <v>-2102.8712630834802</v>
      </c>
      <c r="N198" s="4">
        <f>step*((-'By group'!N$4-'By group'!N$5-'By group'!N$22)*Population!N198+'By group'!N$3*Population!$BO198)</f>
        <v>-1993.9800964226897</v>
      </c>
      <c r="O198" s="8">
        <f>step*((-'By group'!O$4-'By group'!O$5-'By group'!O$22)*Population!O198+'By group'!O$3*Population!$BO198)</f>
        <v>175926.93402768113</v>
      </c>
      <c r="P198" s="4">
        <f>step*((-'By group'!P$4-'By group'!P$5-'By group'!P$22)*Population!P198+'By group'!P$3*Population!$BO198)</f>
        <v>-3448.1448697790952</v>
      </c>
      <c r="Q198" s="4">
        <f>step*((-'By group'!Q$4-'By group'!Q$5-'By group'!Q$22)*Population!Q198+'By group'!Q$3*Population!$BO198)</f>
        <v>-22621.828642603472</v>
      </c>
      <c r="R198" s="4">
        <f>step*((-'By group'!R$4-'By group'!R$5-'By group'!R$22)*Population!R198+'By group'!R$3*Population!$BO198)</f>
        <v>-36209.458056571631</v>
      </c>
      <c r="S198" s="4">
        <f>step*((-'By group'!S$4-'By group'!S$5-'By group'!S$22)*Population!S198+'By group'!S$3*Population!$BO198)</f>
        <v>-14690.548833424536</v>
      </c>
      <c r="T198" s="4">
        <f>step*((-'By group'!T$4-'By group'!T$5-'By group'!T$22)*Population!T198+'By group'!T$3*Population!$BO198)</f>
        <v>-3560.9481989016308</v>
      </c>
      <c r="U198" s="4">
        <f>step*((-'By group'!U$4-'By group'!U$5-'By group'!U$22)*Population!U198+'By group'!U$3*Population!$BO198)</f>
        <v>-3307.0728864817079</v>
      </c>
      <c r="V198" s="4">
        <f>step*((-'By group'!V$4-'By group'!V$5-'By group'!V$22)*Population!V198+'By group'!V$3*Population!$BO198)</f>
        <v>0</v>
      </c>
      <c r="W198" s="4">
        <f>step*((-'By group'!W$4-'By group'!W$5-'By group'!W$22)*Population!W198+'By group'!W$3*Population!$BO198)</f>
        <v>0</v>
      </c>
      <c r="X198" s="4">
        <f>step*((-'By group'!X$4-'By group'!X$5-'By group'!X$22)*Population!X198+'By group'!X$3*Population!$BO198)</f>
        <v>0</v>
      </c>
      <c r="Y198" s="4">
        <f>step*((-'By group'!Y$4-'By group'!Y$5-'By group'!Y$22)*Population!Y198+'By group'!Y$3*Population!$BO198)</f>
        <v>-1828.9702141224702</v>
      </c>
      <c r="Z198" s="4">
        <f>step*((-'By group'!Z$4-'By group'!Z$5-'By group'!Z$22)*Population!Z198+'By group'!Z$3*Population!$BO198)</f>
        <v>-1037.3457063409887</v>
      </c>
      <c r="AA198" s="4">
        <f>step*((-'By group'!AA$4-'By group'!AA$5-'By group'!AA$22)*Population!AA198+'By group'!AA$3*Population!$BO198)</f>
        <v>-982.95594391749432</v>
      </c>
      <c r="AB198" s="8">
        <f>step*((-'By group'!AB$4-'By group'!AB$5-'By group'!AB$22)*Population!AB198+'By group'!AB$3*Population!$BO198)</f>
        <v>-1664.5461691452281</v>
      </c>
      <c r="AC198" s="4">
        <f>step*((-'By group'!AC$4-'By group'!AC$5-'By group'!AC$22)*Population!AC198+'By group'!AC$3*Population!$BO198)</f>
        <v>-244.5953988719773</v>
      </c>
      <c r="AD198" s="4">
        <f>step*((-'By group'!AD$4-'By group'!AD$5-'By group'!AD$22)*Population!AD198+'By group'!AD$3*Population!$BO198)</f>
        <v>-1613.530877596882</v>
      </c>
      <c r="AE198" s="4">
        <f>step*((-'By group'!AE$4-'By group'!AE$5-'By group'!AE$22)*Population!AE198+'By group'!AE$3*Population!$BO198)</f>
        <v>-2602.4719453777302</v>
      </c>
      <c r="AF198" s="4">
        <f>step*((-'By group'!AF$4-'By group'!AF$5-'By group'!AF$22)*Population!AF198+'By group'!AF$3*Population!$BO198)</f>
        <v>-1061.9615098991928</v>
      </c>
      <c r="AG198" s="4">
        <f>step*((-'By group'!AG$4-'By group'!AG$5-'By group'!AG$22)*Population!AG198+'By group'!AG$3*Population!$BO198)</f>
        <v>-258.48807352028052</v>
      </c>
      <c r="AH198" s="4">
        <f>step*((-'By group'!AH$4-'By group'!AH$5-'By group'!AH$22)*Population!AH198+'By group'!AH$3*Population!$BO198)</f>
        <v>-241.81699064596455</v>
      </c>
      <c r="AI198" s="4">
        <f>step*((-'By group'!AI$4-'By group'!AI$5-'By group'!AI$22)*Population!AI198+'By group'!AI$3*Population!$BO198)</f>
        <v>0</v>
      </c>
      <c r="AJ198" s="4">
        <f>step*((-'By group'!AJ$4-'By group'!AJ$5-'By group'!AJ$22)*Population!AJ198+'By group'!AJ$3*Population!$BO198)</f>
        <v>0</v>
      </c>
      <c r="AK198" s="4">
        <f>step*((-'By group'!AK$4-'By group'!AK$5-'By group'!AK$22)*Population!AK198+'By group'!AK$3*Population!$BO198)</f>
        <v>0</v>
      </c>
      <c r="AL198" s="4">
        <f>step*((-'By group'!AL$4-'By group'!AL$5-'By group'!AL$22)*Population!AL198+'By group'!AL$3*Population!$BO198)</f>
        <v>-133.81707035356442</v>
      </c>
      <c r="AM198" s="4">
        <f>step*((-'By group'!AM$4-'By group'!AM$5-'By group'!AM$22)*Population!AM198+'By group'!AM$3*Population!$BO198)</f>
        <v>-76.523740268330471</v>
      </c>
      <c r="AN198" s="4">
        <f>step*((-'By group'!AN$4-'By group'!AN$5-'By group'!AN$22)*Population!AN198+'By group'!AN$3*Population!$BO198)</f>
        <v>-73.211333599393356</v>
      </c>
      <c r="AO198" s="8">
        <f>step*((-'By group'!AO$4-'By group'!AO$5-'By group'!AO$22)*Population!AO198+'By group'!AO$3*Population!$BO198)</f>
        <v>23802.410304885809</v>
      </c>
      <c r="AP198" s="4">
        <f>step*((-'By group'!AP$4-'By group'!AP$5-'By group'!AP$22)*Population!AP198+'By group'!AP$3*Population!$BO198)</f>
        <v>-809.85609205278581</v>
      </c>
      <c r="AQ198" s="4">
        <f>step*((-'By group'!AQ$4-'By group'!AQ$5-'By group'!AQ$22)*Population!AQ198+'By group'!AQ$3*Population!$BO198)</f>
        <v>-5315.4848933846624</v>
      </c>
      <c r="AR198" s="4">
        <f>step*((-'By group'!AR$4-'By group'!AR$5-'By group'!AR$22)*Population!AR198+'By group'!AR$3*Population!$BO198)</f>
        <v>-8513.1840956267952</v>
      </c>
      <c r="AS198" s="4">
        <f>step*((-'By group'!AS$4-'By group'!AS$5-'By group'!AS$22)*Population!AS198+'By group'!AS$3*Population!$BO198)</f>
        <v>-3455.330284089714</v>
      </c>
      <c r="AT198" s="4">
        <f>step*((-'By group'!AT$4-'By group'!AT$5-'By group'!AT$22)*Population!AT198+'By group'!AT$3*Population!$BO198)</f>
        <v>-837.7939064907298</v>
      </c>
      <c r="AU198" s="4">
        <f>step*((-'By group'!AU$4-'By group'!AU$5-'By group'!AU$22)*Population!AU198+'By group'!AU$3*Population!$BO198)</f>
        <v>-778.3808117050927</v>
      </c>
      <c r="AV198" s="4">
        <f>step*((-'By group'!AV$4-'By group'!AV$5-'By group'!AV$22)*Population!AV198+'By group'!AV$3*Population!$BO198)</f>
        <v>0</v>
      </c>
      <c r="AW198" s="4">
        <f>step*((-'By group'!AW$4-'By group'!AW$5-'By group'!AW$22)*Population!AW198+'By group'!AW$3*Population!$BO198)</f>
        <v>0</v>
      </c>
      <c r="AX198" s="4">
        <f>step*((-'By group'!AX$4-'By group'!AX$5-'By group'!AX$22)*Population!AX198+'By group'!AX$3*Population!$BO198)</f>
        <v>0</v>
      </c>
      <c r="AY198" s="4">
        <f>step*((-'By group'!AY$4-'By group'!AY$5-'By group'!AY$22)*Population!AY198+'By group'!AY$3*Population!$BO198)</f>
        <v>-430.50154601748278</v>
      </c>
      <c r="AZ198" s="4">
        <f>step*((-'By group'!AZ$4-'By group'!AZ$5-'By group'!AZ$22)*Population!AZ198+'By group'!AZ$3*Population!$BO198)</f>
        <v>-244.25982467731313</v>
      </c>
      <c r="BA198" s="4">
        <f>step*((-'By group'!BA$4-'By group'!BA$5-'By group'!BA$22)*Population!BA198+'By group'!BA$3*Population!$BO198)</f>
        <v>-231.49180077475495</v>
      </c>
      <c r="BB198" s="8">
        <f>step*((-'By group'!BB$4-'By group'!BB$5-'By group'!BB$22)*Population!BB198+'By group'!BB$3*Population!$BO198)</f>
        <v>7309.7276142534593</v>
      </c>
      <c r="BC198" s="4">
        <f>step*((-'By group'!BC$4-'By group'!BC$5-'By group'!BC$22)*Population!BC198+'By group'!BC$3*Population!$BO198)</f>
        <v>-555.08555981288509</v>
      </c>
      <c r="BD198" s="4">
        <f>step*((-'By group'!BD$4-'By group'!BD$5-'By group'!BD$22)*Population!BD198+'By group'!BD$3*Population!$BO198)</f>
        <v>-2815.5119493197749</v>
      </c>
      <c r="BE198" s="4">
        <f>step*((-'By group'!BE$4-'By group'!BE$5-'By group'!BE$22)*Population!BE198+'By group'!BE$3*Population!$BO198)</f>
        <v>-3917.6777255711659</v>
      </c>
      <c r="BF198" s="4">
        <f>step*((-'By group'!BF$4-'By group'!BF$5-'By group'!BF$22)*Population!BF198+'By group'!BF$3*Population!$BO198)</f>
        <v>-1453.7043299501659</v>
      </c>
      <c r="BG198" s="4">
        <f>step*((-'By group'!BG$4-'By group'!BG$5-'By group'!BG$22)*Population!BG198+'By group'!BG$3*Population!$BO198)</f>
        <v>-331.79184518411233</v>
      </c>
      <c r="BH198" s="4">
        <f>step*((-'By group'!BH$4-'By group'!BH$5-'By group'!BH$22)*Population!BH198+'By group'!BH$3*Population!$BO198)</f>
        <v>-285.31285016301985</v>
      </c>
      <c r="BI198" s="4">
        <f>step*((-'By group'!BI$4-'By group'!BI$5-'By group'!BI$22)*Population!BI198+'By group'!BI$3*Population!$BO198)</f>
        <v>0</v>
      </c>
      <c r="BJ198" s="4">
        <f>step*((-'By group'!BJ$4-'By group'!BJ$5-'By group'!BJ$22)*Population!BJ198+'By group'!BJ$3*Population!$BO198)</f>
        <v>0</v>
      </c>
      <c r="BK198" s="4">
        <f>step*((-'By group'!BK$4-'By group'!BK$5-'By group'!BK$22)*Population!BK198+'By group'!BK$3*Population!$BO198)</f>
        <v>0</v>
      </c>
      <c r="BL198" s="4">
        <f>step*((-'By group'!BL$4-'By group'!BL$5-'By group'!BL$22)*Population!BL198+'By group'!BL$3*Population!$BO198)</f>
        <v>-187.6150725667529</v>
      </c>
      <c r="BM198" s="4">
        <f>step*((-'By group'!BM$4-'By group'!BM$5-'By group'!BM$22)*Population!BM198+'By group'!BM$3*Population!$BO198)</f>
        <v>-95.541275815743916</v>
      </c>
      <c r="BN198" s="4">
        <f>step*((-'By group'!BN$4-'By group'!BN$5-'By group'!BN$22)*Population!BN198+'By group'!BN$3*Population!$BO198)</f>
        <v>-79.967750060439442</v>
      </c>
      <c r="BO198" s="71">
        <f>-step*SUM(SCR!B198:N198)*Population!B198</f>
        <v>-181742.94762652836</v>
      </c>
      <c r="BP198" s="4">
        <f>step*-SUM('By group'!C$11:C$21)*Population!C198</f>
        <v>-174278.71524697234</v>
      </c>
      <c r="BQ198" s="4">
        <f>step*-SUM('By group'!D$11:D$21)*Population!D198</f>
        <v>-127088.1426140113</v>
      </c>
      <c r="BR198" s="4">
        <f>step*-SUM('By group'!E$11:E$21)*Population!E198</f>
        <v>-52335.805184631856</v>
      </c>
      <c r="BS198" s="4">
        <f>step*-SUM('By group'!F$11:F$21)*Population!F198</f>
        <v>-15651.675578150884</v>
      </c>
      <c r="BT198" s="4">
        <f>step*-SUM('By group'!G$11:G$21)*Population!G198</f>
        <v>-7510.9529842048833</v>
      </c>
      <c r="BU198" s="4">
        <f>step*-SUM('By group'!H$11:H$21)*Population!H198</f>
        <v>0</v>
      </c>
      <c r="BV198" s="4">
        <f>step*-SUM('By group'!I$11:I$21)*Population!I198</f>
        <v>0</v>
      </c>
      <c r="BW198" s="4">
        <f>step*-SUM('By group'!J$11:J$21)*Population!J198</f>
        <v>0</v>
      </c>
      <c r="BX198" s="4">
        <f>step*-SUM('By group'!K$11:K$21)*Population!K198</f>
        <v>0</v>
      </c>
      <c r="BY198" s="4">
        <f>step*-SUM('By group'!L$11:L$21)*Population!L198</f>
        <v>-2646.7767444880628</v>
      </c>
      <c r="BZ198" s="4">
        <f>step*-SUM('By group'!M$11:M$21)*Population!M198</f>
        <v>-1314.2945394271751</v>
      </c>
      <c r="CA198" s="4">
        <f>step*-SUM('By group'!N$11:N$21)*Population!N198</f>
        <v>0</v>
      </c>
      <c r="CB198" s="13">
        <f>-step*SUM(SCR!O198:AA198)*Population!O198</f>
        <v>-89906.696912137879</v>
      </c>
      <c r="CC198" s="4">
        <f>step*-SUM('By group'!P$11:P$21)*Population!P198</f>
        <v>-86203.621744477379</v>
      </c>
      <c r="CD198" s="4">
        <f>step*-SUM('By group'!Q$11:Q$21)*Population!Q198</f>
        <v>-62838.412896120753</v>
      </c>
      <c r="CE198" s="4">
        <f>step*-SUM('By group'!R$11:R$21)*Population!R198</f>
        <v>-25863.898611836878</v>
      </c>
      <c r="CF198" s="4">
        <f>step*-SUM('By group'!S$11:S$21)*Population!S198</f>
        <v>-7731.867807065546</v>
      </c>
      <c r="CG198" s="4">
        <f>step*-SUM('By group'!T$11:T$21)*Population!T198</f>
        <v>-3709.3210405225318</v>
      </c>
      <c r="CH198" s="4">
        <f>step*-SUM('By group'!U$11:U$21)*Population!U198</f>
        <v>0</v>
      </c>
      <c r="CI198" s="4">
        <f>step*-SUM('By group'!V$11:V$21)*Population!V198</f>
        <v>0</v>
      </c>
      <c r="CJ198" s="4">
        <f>step*-SUM('By group'!W$11:W$21)*Population!W198</f>
        <v>0</v>
      </c>
      <c r="CK198" s="4">
        <f>step*-SUM('By group'!X$11:X$21)*Population!X198</f>
        <v>0</v>
      </c>
      <c r="CL198" s="4">
        <f>step*-SUM('By group'!Y$11:Y$21)*Population!Y198</f>
        <v>-1306.4072958017643</v>
      </c>
      <c r="CM198" s="4">
        <f>step*-SUM('By group'!Z$11:Z$21)*Population!Z198</f>
        <v>-648.34106646311795</v>
      </c>
      <c r="CN198" s="4">
        <f>step*-SUM('By group'!AA$11:AA$21)*Population!AA198</f>
        <v>0</v>
      </c>
      <c r="CO198" s="13">
        <f>-step*SUM(SCR!AB198:AN198)*Population!AB198</f>
        <v>-6365.925820546996</v>
      </c>
      <c r="CP198" s="4">
        <f>step*-SUM('By group'!AC$11:AC$21)*Population!AC198</f>
        <v>-6114.8849717994326</v>
      </c>
      <c r="CQ198" s="4">
        <f>step*-SUM('By group'!AD$11:AD$21)*Population!AD198</f>
        <v>-4482.0302155468944</v>
      </c>
      <c r="CR198" s="4">
        <f>step*-SUM('By group'!AE$11:AE$21)*Population!AE198</f>
        <v>-1858.9085324126643</v>
      </c>
      <c r="CS198" s="4">
        <f>step*-SUM('By group'!AF$11:AF$21)*Population!AF198</f>
        <v>-558.9271104732594</v>
      </c>
      <c r="CT198" s="4">
        <f>step*-SUM('By group'!AG$11:AG$21)*Population!AG198</f>
        <v>-269.25840991695884</v>
      </c>
      <c r="CU198" s="4">
        <f>step*-SUM('By group'!AH$11:AH$21)*Population!AH198</f>
        <v>0</v>
      </c>
      <c r="CV198" s="4">
        <f>step*-SUM('By group'!AI$11:AI$21)*Population!AI198</f>
        <v>0</v>
      </c>
      <c r="CW198" s="4">
        <f>step*-SUM('By group'!AJ$11:AJ$21)*Population!AJ198</f>
        <v>0</v>
      </c>
      <c r="CX198" s="4">
        <f>step*-SUM('By group'!AK$11:AK$21)*Population!AK198</f>
        <v>0</v>
      </c>
      <c r="CY198" s="4">
        <f>step*-SUM('By group'!AL$11:AL$21)*Population!AL198</f>
        <v>-95.583621681117435</v>
      </c>
      <c r="CZ198" s="4">
        <f>step*-SUM('By group'!AM$11:AM$21)*Population!AM198</f>
        <v>-47.827337667706551</v>
      </c>
      <c r="DA198" s="4">
        <f>step*-SUM('By group'!AN$11:AN$21)*Population!AN198</f>
        <v>0</v>
      </c>
      <c r="DB198" s="13">
        <f>-step*SUM(SCR!AO198:BA198)*Population!AO198</f>
        <v>-21112.936719342222</v>
      </c>
      <c r="DC198" s="4">
        <f>step*-SUM('By group'!AP$11:AP$21)*Population!AP198</f>
        <v>-20246.402301319646</v>
      </c>
      <c r="DD198" s="4">
        <f>step*-SUM('By group'!AQ$11:AQ$21)*Population!AQ198</f>
        <v>-14765.235814957396</v>
      </c>
      <c r="DE198" s="4">
        <f>step*-SUM('By group'!AR$11:AR$21)*Population!AR198</f>
        <v>-6080.845782590568</v>
      </c>
      <c r="DF198" s="4">
        <f>step*-SUM('By group'!AS$11:AS$21)*Population!AS198</f>
        <v>-1818.5948863630074</v>
      </c>
      <c r="DG198" s="4">
        <f>step*-SUM('By group'!AT$11:AT$21)*Population!AT198</f>
        <v>-872.70198592784345</v>
      </c>
      <c r="DH198" s="4">
        <f>step*-SUM('By group'!AU$11:AU$21)*Population!AU198</f>
        <v>0</v>
      </c>
      <c r="DI198" s="4">
        <f>step*-SUM('By group'!AV$11:AV$21)*Population!AV198</f>
        <v>0</v>
      </c>
      <c r="DJ198" s="4">
        <f>step*-SUM('By group'!AW$11:AW$21)*Population!AW198</f>
        <v>0</v>
      </c>
      <c r="DK198" s="4">
        <f>step*-SUM('By group'!AX$11:AX$21)*Population!AX198</f>
        <v>0</v>
      </c>
      <c r="DL198" s="4">
        <f>step*-SUM('By group'!AY$11:AY$21)*Population!AY198</f>
        <v>-307.50110429820199</v>
      </c>
      <c r="DM198" s="4">
        <f>step*-SUM('By group'!AZ$11:AZ$21)*Population!AZ198</f>
        <v>-152.66239042332072</v>
      </c>
      <c r="DN198" s="4">
        <f>step*-SUM('By group'!BA$11:BA$21)*Population!BA198</f>
        <v>0</v>
      </c>
      <c r="DO198" s="13">
        <f>-step*SUM(SCR!BB198:BN198)*Population!BB198</f>
        <v>-9820.5969968879945</v>
      </c>
      <c r="DP198" s="4">
        <f>step*-SUM('By group'!BC$11:BC$21)*Population!BC198</f>
        <v>-9251.4259968814167</v>
      </c>
      <c r="DQ198" s="4">
        <f>step*-SUM('By group'!BD$11:BD$21)*Population!BD198</f>
        <v>-6398.8907939085784</v>
      </c>
      <c r="DR198" s="4">
        <f>step*-SUM('By group'!BE$11:BE$21)*Population!BE198</f>
        <v>-2448.5485784819789</v>
      </c>
      <c r="DS198" s="4">
        <f>step*-SUM('By group'!BF$11:BF$21)*Population!BF198</f>
        <v>-692.24015711912671</v>
      </c>
      <c r="DT198" s="4">
        <f>step*-SUM('By group'!BG$11:BG$21)*Population!BG198</f>
        <v>-319.03062036933875</v>
      </c>
      <c r="DU198" s="4">
        <f>step*-SUM('By group'!BH$11:BH$21)*Population!BH198</f>
        <v>0</v>
      </c>
      <c r="DV198" s="4">
        <f>step*-SUM('By group'!BI$11:BI$21)*Population!BI198</f>
        <v>0</v>
      </c>
      <c r="DW198" s="4">
        <f>step*-SUM('By group'!BJ$11:BJ$21)*Population!BJ198</f>
        <v>0</v>
      </c>
      <c r="DX198" s="4">
        <f>step*-SUM('By group'!BK$11:BK$21)*Population!BK198</f>
        <v>0</v>
      </c>
      <c r="DY198" s="4">
        <f>step*-SUM('By group'!BL$11:BL$21)*Population!BL198</f>
        <v>-104.23059587041828</v>
      </c>
      <c r="DZ198" s="4">
        <f>step*-SUM('By group'!BM$11:BM$21)*Population!BM198</f>
        <v>-47.770637907871958</v>
      </c>
      <c r="EA198" s="4">
        <f>step*-SUM('By group'!BN$11:BN$21)*Population!BN198</f>
        <v>0</v>
      </c>
      <c r="EB198" s="52">
        <v>0</v>
      </c>
      <c r="EC198" s="4">
        <f t="shared" si="281"/>
        <v>181742.94762652836</v>
      </c>
      <c r="ED198" s="4">
        <f t="shared" si="281"/>
        <v>174278.71524697234</v>
      </c>
      <c r="EE198" s="4">
        <f t="shared" si="282"/>
        <v>127088.1426140113</v>
      </c>
      <c r="EF198" s="4">
        <f t="shared" si="283"/>
        <v>52335.805184631856</v>
      </c>
      <c r="EG198" s="4">
        <f t="shared" si="284"/>
        <v>15651.675578150884</v>
      </c>
      <c r="EH198" s="4">
        <f t="shared" si="284"/>
        <v>7510.9529842048833</v>
      </c>
      <c r="EI198" s="4">
        <v>0</v>
      </c>
      <c r="EJ198" s="4">
        <f t="shared" si="285"/>
        <v>0</v>
      </c>
      <c r="EK198" s="4">
        <f t="shared" si="286"/>
        <v>0</v>
      </c>
      <c r="EL198" s="4">
        <f t="shared" si="287"/>
        <v>0</v>
      </c>
      <c r="EM198" s="4">
        <f t="shared" si="288"/>
        <v>2646.7767444880628</v>
      </c>
      <c r="EN198" s="4">
        <f t="shared" si="289"/>
        <v>1314.2945394271751</v>
      </c>
      <c r="EO198" s="52">
        <v>0</v>
      </c>
      <c r="EP198" s="4">
        <f t="shared" si="290"/>
        <v>89906.696912137879</v>
      </c>
      <c r="EQ198" s="4">
        <f t="shared" si="291"/>
        <v>86203.621744477379</v>
      </c>
      <c r="ER198" s="4">
        <f t="shared" si="292"/>
        <v>62838.412896120753</v>
      </c>
      <c r="ES198" s="4">
        <f t="shared" si="293"/>
        <v>25863.898611836878</v>
      </c>
      <c r="ET198" s="4">
        <f t="shared" si="294"/>
        <v>7731.867807065546</v>
      </c>
      <c r="EU198" s="4">
        <f t="shared" si="295"/>
        <v>3709.3210405225318</v>
      </c>
      <c r="EV198" s="4">
        <v>0</v>
      </c>
      <c r="EW198" s="4">
        <f t="shared" si="296"/>
        <v>0</v>
      </c>
      <c r="EX198" s="4">
        <f t="shared" si="297"/>
        <v>0</v>
      </c>
      <c r="EY198" s="4">
        <f t="shared" si="298"/>
        <v>0</v>
      </c>
      <c r="EZ198" s="4">
        <f t="shared" si="299"/>
        <v>1306.4072958017643</v>
      </c>
      <c r="FA198" s="4">
        <f t="shared" si="300"/>
        <v>648.34106646311795</v>
      </c>
      <c r="FB198" s="52">
        <v>0</v>
      </c>
      <c r="FC198" s="4">
        <f t="shared" si="301"/>
        <v>6365.925820546996</v>
      </c>
      <c r="FD198" s="4">
        <f t="shared" si="302"/>
        <v>6114.8849717994326</v>
      </c>
      <c r="FE198" s="4">
        <f t="shared" si="303"/>
        <v>4482.0302155468944</v>
      </c>
      <c r="FF198" s="4">
        <f t="shared" si="304"/>
        <v>1858.9085324126643</v>
      </c>
      <c r="FG198" s="4">
        <f t="shared" si="305"/>
        <v>558.9271104732594</v>
      </c>
      <c r="FH198" s="4">
        <f t="shared" si="306"/>
        <v>269.25840991695884</v>
      </c>
      <c r="FI198" s="4">
        <v>0</v>
      </c>
      <c r="FJ198" s="4">
        <f t="shared" si="307"/>
        <v>0</v>
      </c>
      <c r="FK198" s="4">
        <f t="shared" si="308"/>
        <v>0</v>
      </c>
      <c r="FL198" s="4">
        <f t="shared" si="309"/>
        <v>0</v>
      </c>
      <c r="FM198" s="4">
        <f t="shared" si="310"/>
        <v>95.583621681117435</v>
      </c>
      <c r="FN198" s="9">
        <f t="shared" si="311"/>
        <v>47.827337667706551</v>
      </c>
      <c r="FO198" s="4">
        <v>0</v>
      </c>
      <c r="FP198" s="4">
        <f t="shared" si="312"/>
        <v>21112.936719342222</v>
      </c>
      <c r="FQ198" s="4">
        <f t="shared" si="313"/>
        <v>20246.402301319646</v>
      </c>
      <c r="FR198" s="4">
        <f t="shared" si="314"/>
        <v>14765.235814957396</v>
      </c>
      <c r="FS198" s="4">
        <f t="shared" si="315"/>
        <v>6080.845782590568</v>
      </c>
      <c r="FT198" s="4">
        <f t="shared" si="316"/>
        <v>1818.5948863630074</v>
      </c>
      <c r="FU198" s="4">
        <f t="shared" si="317"/>
        <v>872.70198592784345</v>
      </c>
      <c r="FV198" s="4">
        <v>0</v>
      </c>
      <c r="FW198" s="4">
        <f t="shared" si="318"/>
        <v>0</v>
      </c>
      <c r="FX198" s="4">
        <f t="shared" si="319"/>
        <v>0</v>
      </c>
      <c r="FY198" s="4">
        <f t="shared" si="320"/>
        <v>0</v>
      </c>
      <c r="FZ198" s="4">
        <f t="shared" si="321"/>
        <v>307.50110429820199</v>
      </c>
      <c r="GA198" s="4">
        <f t="shared" si="322"/>
        <v>152.66239042332072</v>
      </c>
      <c r="GB198" s="4">
        <v>0</v>
      </c>
      <c r="GC198" s="4">
        <f t="shared" si="323"/>
        <v>9820.5969968879945</v>
      </c>
      <c r="GD198" s="4">
        <f t="shared" si="264"/>
        <v>9251.4259968814167</v>
      </c>
      <c r="GE198" s="4">
        <f t="shared" si="265"/>
        <v>6398.8907939085784</v>
      </c>
      <c r="GF198" s="4">
        <f t="shared" si="266"/>
        <v>2448.5485784819789</v>
      </c>
      <c r="GG198" s="4">
        <f t="shared" si="267"/>
        <v>692.24015711912671</v>
      </c>
      <c r="GH198" s="4">
        <f t="shared" si="268"/>
        <v>319.03062036933875</v>
      </c>
      <c r="GI198" s="4">
        <v>0</v>
      </c>
      <c r="GJ198" s="4">
        <f t="shared" si="324"/>
        <v>0</v>
      </c>
      <c r="GK198" s="4">
        <f t="shared" si="325"/>
        <v>0</v>
      </c>
      <c r="GL198" s="4">
        <f t="shared" si="269"/>
        <v>0</v>
      </c>
      <c r="GM198" s="4">
        <f t="shared" si="270"/>
        <v>104.23059587041828</v>
      </c>
      <c r="GN198" s="4">
        <f t="shared" si="271"/>
        <v>47.770637907871958</v>
      </c>
      <c r="GO198" s="52">
        <v>0</v>
      </c>
      <c r="GP198" s="4">
        <f>step*(-'By group'!C$32*Population!C198+'By group'!I$33*Population!I198)</f>
        <v>0</v>
      </c>
      <c r="GQ198" s="4">
        <f>step*(-'By group'!D$32*Population!D198+'By group'!J$33*Population!J198)</f>
        <v>0</v>
      </c>
      <c r="GR198" s="4">
        <f>step*(-'By group'!E$32*Population!E198+'By group'!K$33*Population!K198)</f>
        <v>0</v>
      </c>
      <c r="GS198" s="4">
        <f>step*(-'By group'!F$32*Population!F198+'By group'!L$33*Population!L198)</f>
        <v>-6502.4494168314104</v>
      </c>
      <c r="GT198" s="4">
        <f>step*(-'By group'!G$32*Population!G198+'By group'!M$33*Population!M198)</f>
        <v>-845.04332712738915</v>
      </c>
      <c r="GU198" s="4">
        <f>step*(-'By group'!H$32*Population!H198+'By group'!N$33*Population!N198)</f>
        <v>-739.3888854437788</v>
      </c>
      <c r="GV198" s="46">
        <f t="shared" si="326"/>
        <v>0</v>
      </c>
      <c r="GW198" s="14">
        <f t="shared" si="327"/>
        <v>0</v>
      </c>
      <c r="GX198" s="4">
        <f t="shared" si="328"/>
        <v>0</v>
      </c>
      <c r="GY198" s="4">
        <f t="shared" si="329"/>
        <v>6502.4494168314104</v>
      </c>
      <c r="GZ198" s="4">
        <f t="shared" si="330"/>
        <v>845.04332712738915</v>
      </c>
      <c r="HA198" s="4">
        <f t="shared" si="331"/>
        <v>739.3888854437788</v>
      </c>
      <c r="HB198" s="8">
        <v>0</v>
      </c>
      <c r="HC198" s="4">
        <f>step*(-'By group'!P$32*Population!P198+'By group'!V$33*Population!V198)</f>
        <v>0</v>
      </c>
      <c r="HD198" s="4">
        <f>step*(-'By group'!Q$32*Population!Q198+'By group'!W$33*Population!W198)</f>
        <v>0</v>
      </c>
      <c r="HE198" s="4">
        <f>step*(-'By group'!R$32*Population!R198+'By group'!X$33*Population!X198)</f>
        <v>0</v>
      </c>
      <c r="HF198" s="4">
        <f>step*(-'By group'!S$32*Population!S198+'By group'!Y$33*Population!Y198)</f>
        <v>-3212.7302556318909</v>
      </c>
      <c r="HG198" s="4">
        <f>step*(-'By group'!T$32*Population!T198+'By group'!Z$33*Population!Z198)</f>
        <v>-417.69367487294738</v>
      </c>
      <c r="HH198" s="4">
        <f>step*(-'By group'!U$32*Population!U198+'By group'!AA$33*Population!AA198)</f>
        <v>-365.30339949691006</v>
      </c>
      <c r="HI198" s="14">
        <f t="shared" si="332"/>
        <v>0</v>
      </c>
      <c r="HJ198" s="46">
        <f t="shared" si="333"/>
        <v>0</v>
      </c>
      <c r="HK198" s="4">
        <f t="shared" si="334"/>
        <v>0</v>
      </c>
      <c r="HL198" s="4">
        <f t="shared" si="335"/>
        <v>3212.7302556318909</v>
      </c>
      <c r="HM198" s="4">
        <f t="shared" si="336"/>
        <v>417.69367487294738</v>
      </c>
      <c r="HN198" s="9">
        <f t="shared" si="337"/>
        <v>365.30339949691006</v>
      </c>
      <c r="HO198" s="4">
        <v>0</v>
      </c>
      <c r="HP198" s="4">
        <f>step*(-'By group'!AC$32*Population!AC198+'By group'!AI$33*Population!AI198)</f>
        <v>0</v>
      </c>
      <c r="HQ198" s="4">
        <f>step*(-'By group'!AD$32*Population!AD198+'By group'!AJ$33*Population!AJ198)</f>
        <v>0</v>
      </c>
      <c r="HR198" s="4">
        <f>step*(-'By group'!AE$32*Population!AE198+'By group'!AK$33*Population!AK198)</f>
        <v>0</v>
      </c>
      <c r="HS198" s="4">
        <f>step*(-'By group'!AF$32*Population!AF198+'By group'!AL$33*Population!AL198)</f>
        <v>-231.67174439607098</v>
      </c>
      <c r="HT198" s="4">
        <f>step*(-'By group'!AG$32*Population!AG198+'By group'!AM$33*Population!AM198)</f>
        <v>-29.938013149538495</v>
      </c>
      <c r="HU198" s="4">
        <f>step*(-'By group'!AH$32*Population!AH198+'By group'!AN$33*Population!AN198)</f>
        <v>-26.359706870798441</v>
      </c>
      <c r="HV198" s="14">
        <f t="shared" si="338"/>
        <v>0</v>
      </c>
      <c r="HW198" s="46">
        <f t="shared" si="339"/>
        <v>0</v>
      </c>
      <c r="HX198" s="4">
        <f t="shared" si="340"/>
        <v>0</v>
      </c>
      <c r="HY198" s="4">
        <f t="shared" si="341"/>
        <v>231.67174439607098</v>
      </c>
      <c r="HZ198" s="4">
        <f t="shared" si="342"/>
        <v>29.938013149538495</v>
      </c>
      <c r="IA198" s="4">
        <f t="shared" si="343"/>
        <v>26.359706870798441</v>
      </c>
      <c r="IB198" s="8">
        <v>0</v>
      </c>
      <c r="IC198" s="4">
        <f>step*(-'By group'!AP$32*Population!AP198+'By group'!AV$33*Population!AV198)</f>
        <v>0</v>
      </c>
      <c r="ID198" s="4">
        <f>step*(-'By group'!AQ$32*Population!AQ198+'By group'!AW$33*Population!AW198)</f>
        <v>0</v>
      </c>
      <c r="IE198" s="4">
        <f>step*(-'By group'!AR$32*Population!AR198+'By group'!AX$33*Population!AX198)</f>
        <v>0</v>
      </c>
      <c r="IF198" s="4">
        <f>step*(-'By group'!AS$32*Population!AS198+'By group'!AY$33*Population!AY198)</f>
        <v>-755.54689103240275</v>
      </c>
      <c r="IG198" s="4">
        <f>step*(-'By group'!AT$32*Population!AT198+'By group'!AZ$33*Population!AZ198)</f>
        <v>-98.20920197390835</v>
      </c>
      <c r="IH198" s="4">
        <f>step*(-'By group'!AU$32*Population!AU198+'By group'!BA$33*Population!BA198)</f>
        <v>-85.945409154575543</v>
      </c>
      <c r="II198" s="14">
        <f t="shared" si="272"/>
        <v>0</v>
      </c>
      <c r="IJ198" s="4">
        <f t="shared" si="273"/>
        <v>0</v>
      </c>
      <c r="IK198" s="4">
        <f t="shared" si="344"/>
        <v>0</v>
      </c>
      <c r="IL198" s="4">
        <f t="shared" si="345"/>
        <v>755.54689103240275</v>
      </c>
      <c r="IM198" s="4">
        <f t="shared" si="346"/>
        <v>98.20920197390835</v>
      </c>
      <c r="IN198" s="4">
        <f t="shared" si="347"/>
        <v>85.945409154575543</v>
      </c>
      <c r="IO198" s="8">
        <v>0</v>
      </c>
      <c r="IP198" s="4">
        <f>step*(-'By group'!BC$32*Population!BC198+'By group'!BI$33*Population!BI198)</f>
        <v>0</v>
      </c>
      <c r="IQ198" s="4">
        <f>step*(-'By group'!BD$32*Population!BD198+'By group'!BJ$33*Population!BJ198)</f>
        <v>0</v>
      </c>
      <c r="IR198" s="4">
        <f>step*(-'By group'!BE$32*Population!BE198+'By group'!BK$33*Population!BK198)</f>
        <v>0</v>
      </c>
      <c r="IS198" s="4">
        <f>step*(-'By group'!BF$32*Population!BF198+'By group'!BL$33*Population!BL198)</f>
        <v>-294.00478062435423</v>
      </c>
      <c r="IT198" s="4">
        <f>step*(-'By group'!BG$32*Population!BG198+'By group'!BM$33*Population!BM198)</f>
        <v>-39.920805119931771</v>
      </c>
      <c r="IU198" s="4">
        <f>step*(-'By group'!BH$32*Population!BH198+'By group'!BN$33*Population!BN198)</f>
        <v>-32.67059250211237</v>
      </c>
      <c r="IV198" s="14">
        <f t="shared" si="274"/>
        <v>0</v>
      </c>
      <c r="IW198" s="4">
        <f t="shared" si="275"/>
        <v>0</v>
      </c>
      <c r="IX198" s="4">
        <f t="shared" si="276"/>
        <v>0</v>
      </c>
      <c r="IY198" s="4">
        <f t="shared" si="277"/>
        <v>294.00478062435423</v>
      </c>
      <c r="IZ198" s="4">
        <f t="shared" si="278"/>
        <v>39.920805119931771</v>
      </c>
      <c r="JA198" s="4">
        <f t="shared" si="279"/>
        <v>32.67059250211237</v>
      </c>
      <c r="JB198" s="75">
        <f>step*(+prop_idu_male*'By group'!BB$9*Population!BB198-'By group'!B$8*Population!B198)</f>
        <v>-1271.5712863495933</v>
      </c>
      <c r="JC198" s="46">
        <f>step*(+prop_idu_male*'By group'!BC$9*Population!BC198-'By group'!C$8*Population!C198)</f>
        <v>-7.6037646427228474</v>
      </c>
      <c r="JD198" s="46">
        <f>step*(+prop_idu_male*'By group'!BD$9*Population!BD198-'By group'!D$8*Population!D198)</f>
        <v>-22.346160941726144</v>
      </c>
      <c r="JE198" s="46">
        <f>step*(+prop_idu_male*'By group'!BE$9*Population!BE198-'By group'!E$8*Population!E198)</f>
        <v>-23.229644298137554</v>
      </c>
      <c r="JF198" s="46">
        <f>step*(+prop_idu_male*'By group'!BF$9*Population!BF198-'By group'!F$8*Population!F198)</f>
        <v>-6.99514960053249</v>
      </c>
      <c r="JG198" s="46">
        <f>step*(+prop_idu_male*'By group'!BG$9*Population!BG198-'By group'!G$8*Population!G198)</f>
        <v>-1.3490558990636943</v>
      </c>
      <c r="JH198" s="46">
        <f>step*(+prop_idu_male*'By group'!BH$9*Population!BH198-'By group'!H$8*Population!H198)</f>
        <v>-1.1439887633811099</v>
      </c>
      <c r="JI198" s="46">
        <f>step*(+prop_idu_male*'By group'!BI$9*Population!BI198-'By group'!I$8*Population!I198)</f>
        <v>0</v>
      </c>
      <c r="JJ198" s="46">
        <f>step*(+prop_idu_male*'By group'!BJ$9*Population!BJ198-'By group'!J$8*Population!J198)</f>
        <v>0</v>
      </c>
      <c r="JK198" s="46">
        <f>step*(+prop_idu_male*'By group'!BK$9*Population!BK198-'By group'!K$8*Population!K198)</f>
        <v>0</v>
      </c>
      <c r="JL198" s="46">
        <f>step*(+prop_idu_male*'By group'!BL$9*Population!BL198-'By group'!L$8*Population!L198)</f>
        <v>-2.3966233143990587</v>
      </c>
      <c r="JM198" s="46">
        <f>step*(+prop_idu_male*'By group'!BM$9*Population!BM198-'By group'!M$8*Population!M198)</f>
        <v>-1.1996450084482824</v>
      </c>
      <c r="JN198" s="46">
        <f>step*(+prop_idu_male*'By group'!BN$9*Population!BN198-'By group'!N$8*Population!N198)</f>
        <v>-0.96601859988480154</v>
      </c>
      <c r="JO198" s="45">
        <f>step*(+(1-prop_idu_male)*'By group'!BB$9*Population!BB198-'By group'!O$8*Population!O198-'By group'!O$6*Population!O198+'By group'!AB$7*Population!AB198)</f>
        <v>-9519.5318740265357</v>
      </c>
      <c r="JP198" s="46">
        <f>step*(+(1-prop_idu_male)*'By group'!BC$9*Population!BC198-'By group'!P$8*Population!P198-'By group'!P$6*Population!P198+'By group'!AC$7*Population!AC198)</f>
        <v>-14.606512401162057</v>
      </c>
      <c r="JQ198" s="46">
        <f>step*(+(1-prop_idu_male)*'By group'!BD$9*Population!BD198-'By group'!Q$8*Population!Q198-'By group'!Q$6*Population!Q198+'By group'!AD$7*Population!AD198)</f>
        <v>-42.385609003831071</v>
      </c>
      <c r="JR198" s="46">
        <f>step*(+(1-prop_idu_male)*'By group'!BE$9*Population!BE198-'By group'!R$8*Population!R198-'By group'!R$6*Population!R198+'By group'!AE$7*Population!AE198)</f>
        <v>-43.316367257567862</v>
      </c>
      <c r="JS198" s="46">
        <f>step*(+(1-prop_idu_male)*'By group'!BF$9*Population!BF198-'By group'!S$8*Population!S198-'By group'!S$6*Population!S198+'By group'!AF$7*Population!AF198)</f>
        <v>-12.880687515762185</v>
      </c>
      <c r="JT198" s="46">
        <f>step*(+(1-prop_idu_male)*'By group'!BG$9*Population!BG198-'By group'!T$8*Population!T198-'By group'!T$6*Population!T198+'By group'!AG$7*Population!AG198)</f>
        <v>-2.4621816831176351</v>
      </c>
      <c r="JU198" s="46">
        <f>step*(+(1-prop_idu_male)*'By group'!BH$9*Population!BH198-'By group'!U$8*Population!U198-'By group'!U$6*Population!U198+'By group'!AH$7*Population!AH198)</f>
        <v>-2.056506818040444</v>
      </c>
      <c r="JV198" s="46">
        <f>step*(+(1-prop_idu_male)*'By group'!BI$9*Population!BI198-'By group'!V$8*Population!V198-'By group'!V$6*Population!V198+'By group'!AI$7*Population!AI198)</f>
        <v>0</v>
      </c>
      <c r="JW198" s="46">
        <f>step*(+(1-prop_idu_male)*'By group'!BJ$9*Population!BJ198-'By group'!W$8*Population!W198-'By group'!W$6*Population!W198+'By group'!AJ$7*Population!AJ198)</f>
        <v>0</v>
      </c>
      <c r="JX198" s="46">
        <f>step*(+(1-prop_idu_male)*'By group'!BK$9*Population!BK198-'By group'!X$8*Population!X198-'By group'!X$6*Population!X198+'By group'!AK$7*Population!AK198)</f>
        <v>0</v>
      </c>
      <c r="JY198" s="46">
        <f>step*(+(1-prop_idu_male)*'By group'!BL$9*Population!BL198-'By group'!Y$8*Population!Y198-'By group'!Y$6*Population!Y198+'By group'!AL$7*Population!AL198)</f>
        <v>-4.3031316290342279</v>
      </c>
      <c r="JZ198" s="46">
        <f>step*(+(1-prop_idu_male)*'By group'!BM$9*Population!BM198-'By group'!Z$8*Population!Z198-'By group'!Z$6*Population!Z198+'By group'!AM$7*Population!AM198)</f>
        <v>-2.1183581991117748</v>
      </c>
      <c r="KA198" s="76">
        <f>step*(+(1-prop_idu_male)*'By group'!BN$9*Population!BN198-'By group'!AA$8*Population!AA198-'By group'!AA$6*Population!AA198+'By group'!AN$7*Population!AN198)</f>
        <v>-1.6739414412065268</v>
      </c>
      <c r="KB198" s="46">
        <f>step*(+'By group'!O$6*Population!O198-'By group'!AB$7*Population!AB198)</f>
        <v>8145.9786018458972</v>
      </c>
      <c r="KC198" s="46">
        <f>step*(+'By group'!P$6*Population!P198-'By group'!AC$7*Population!AC198)</f>
        <v>10.57387409384463</v>
      </c>
      <c r="KD198" s="46">
        <f>step*(+'By group'!Q$6*Population!Q198-'By group'!AD$7*Population!AD198)</f>
        <v>30.585793319875954</v>
      </c>
      <c r="KE198" s="46">
        <f>step*(+'By group'!R$6*Population!R198-'By group'!AE$7*Population!AE198)</f>
        <v>31.118982525194014</v>
      </c>
      <c r="KF198" s="46">
        <f>step*(+'By group'!S$6*Population!S198-'By group'!AF$7*Population!AF198)</f>
        <v>9.2224256593651486</v>
      </c>
      <c r="KG198" s="46">
        <f>step*(+'By group'!T$6*Population!T198-'By group'!AG$7*Population!AG198)</f>
        <v>1.7586011494574492</v>
      </c>
      <c r="KH198" s="46">
        <f>step*(+'By group'!U$6*Population!U198-'By group'!AH$7*Population!AH198)</f>
        <v>1.4625637333192483</v>
      </c>
      <c r="KI198" s="46">
        <f>step*(+'By group'!V$6*Population!V198-'By group'!AI$7*Population!AI198)</f>
        <v>0</v>
      </c>
      <c r="KJ198" s="46">
        <f>step*(+'By group'!W$6*Population!W198-'By group'!AJ$7*Population!AJ198)</f>
        <v>0</v>
      </c>
      <c r="KK198" s="46">
        <f>step*(+'By group'!X$6*Population!X198-'By group'!AK$7*Population!AK198)</f>
        <v>0</v>
      </c>
      <c r="KL198" s="46">
        <f>step*(+'By group'!Y$6*Population!Y198-'By group'!AL$7*Population!AL198)</f>
        <v>3.0592626907547142</v>
      </c>
      <c r="KM198" s="46">
        <f>step*(+'By group'!Z$6*Population!Z198-'By group'!AM$7*Population!AM198)</f>
        <v>1.4986795153933801</v>
      </c>
      <c r="KN198" s="46">
        <f>step*(+'By group'!AA$6*Population!AA198-'By group'!AN$7*Population!AN198)</f>
        <v>1.1774573597554199</v>
      </c>
      <c r="KO198" s="45">
        <v>0</v>
      </c>
      <c r="KP198" s="46">
        <v>0</v>
      </c>
      <c r="KQ198" s="46">
        <v>0</v>
      </c>
      <c r="KR198" s="46">
        <v>0</v>
      </c>
      <c r="KS198" s="46">
        <v>0</v>
      </c>
      <c r="KT198" s="46">
        <v>0</v>
      </c>
      <c r="KU198" s="46">
        <v>0</v>
      </c>
      <c r="KV198" s="46">
        <v>0</v>
      </c>
      <c r="KW198" s="46">
        <v>0</v>
      </c>
      <c r="KX198" s="46">
        <v>0</v>
      </c>
      <c r="KY198" s="46">
        <v>0</v>
      </c>
      <c r="KZ198" s="46">
        <v>0</v>
      </c>
      <c r="LA198" s="46">
        <v>0</v>
      </c>
      <c r="LB198" s="188">
        <f>step*(-'By group'!BB$9*Population!BB198+'By group'!B$8*Population!B198+'By group'!O$8*Population!O198)</f>
        <v>2645.1245585302327</v>
      </c>
      <c r="LC198" s="189">
        <f>step*(-'By group'!BC$9*Population!BC198+'By group'!C$8*Population!C198+'By group'!P$8*Population!P198)</f>
        <v>11.636402950040274</v>
      </c>
      <c r="LD198" s="189">
        <f>step*(-'By group'!BD$9*Population!BD198+'By group'!D$8*Population!D198+'By group'!Q$8*Population!Q198)</f>
        <v>34.145976625681264</v>
      </c>
      <c r="LE198" s="189">
        <f>step*(-'By group'!BE$9*Population!BE198+'By group'!E$8*Population!E198+'By group'!R$8*Population!R198)</f>
        <v>35.427029030511399</v>
      </c>
      <c r="LF198" s="189">
        <f>step*(-'By group'!BF$9*Population!BF198+'By group'!F$8*Population!F198+'By group'!S$8*Population!S198)</f>
        <v>10.653411456929526</v>
      </c>
      <c r="LG198" s="189">
        <f>step*(-'By group'!BG$9*Population!BG198+'By group'!G$8*Population!G198+'By group'!T$8*Population!T198)</f>
        <v>2.05263643272388</v>
      </c>
      <c r="LH198" s="189">
        <f>step*(-'By group'!BH$9*Population!BH198+'By group'!H$8*Population!H198+'By group'!U$8*Population!U198)</f>
        <v>1.7379318481023061</v>
      </c>
      <c r="LI198" s="189">
        <f>step*(-'By group'!BI$9*Population!BI198+'By group'!I$8*Population!I198+'By group'!V$8*Population!V198)</f>
        <v>0</v>
      </c>
      <c r="LJ198" s="189">
        <f>step*(-'By group'!BJ$9*Population!BJ198+'By group'!J$8*Population!J198+'By group'!W$8*Population!W198)</f>
        <v>0</v>
      </c>
      <c r="LK198" s="189">
        <f>step*(-'By group'!BK$9*Population!BK198+'By group'!K$8*Population!K198+'By group'!X$8*Population!X198)</f>
        <v>0</v>
      </c>
      <c r="LL198" s="189">
        <f>step*(-'By group'!BL$9*Population!BL198+'By group'!L$8*Population!L198+'By group'!Y$8*Population!Y198)</f>
        <v>3.6404922526785723</v>
      </c>
      <c r="LM198" s="189">
        <f>step*(-'By group'!BM$9*Population!BM198+'By group'!M$8*Population!M198+'By group'!Z$8*Population!Z198)</f>
        <v>1.8193236921666771</v>
      </c>
      <c r="LN198" s="189">
        <f>step*(-'By group'!BN$9*Population!BN198+'By group'!N$8*Population!N198+'By group'!AA$8*Population!AA198)</f>
        <v>1.4625026813359083</v>
      </c>
    </row>
    <row r="199" spans="1:326" x14ac:dyDescent="0.25">
      <c r="A199">
        <f t="shared" si="280"/>
        <v>97.5</v>
      </c>
      <c r="B199" s="52">
        <f>step*((-'By group'!B$4-'By group'!B$5-'By group'!B$22)*Population!B199+'By group'!B$3*Population!$BO199)</f>
        <v>254741.20966683479</v>
      </c>
      <c r="C199" s="4">
        <f>step*((-'By group'!C$4-'By group'!C$5-'By group'!C$22)*Population!C199+'By group'!C$3*Population!$BO199)</f>
        <v>-6990.5678100802688</v>
      </c>
      <c r="D199" s="4">
        <f>step*((-'By group'!D$4-'By group'!D$5-'By group'!D$22)*Population!D199+'By group'!D$3*Population!$BO199)</f>
        <v>-45879.215902831842</v>
      </c>
      <c r="E199" s="4">
        <f>step*((-'By group'!E$4-'By group'!E$5-'By group'!E$22)*Population!E199+'By group'!E$3*Population!$BO199)</f>
        <v>-73474.384532208147</v>
      </c>
      <c r="F199" s="4">
        <f>step*((-'By group'!F$4-'By group'!F$5-'By group'!F$22)*Population!F199+'By group'!F$3*Population!$BO199)</f>
        <v>-29821.118872383529</v>
      </c>
      <c r="G199" s="4">
        <f>step*((-'By group'!G$4-'By group'!G$5-'By group'!G$22)*Population!G199+'By group'!G$3*Population!$BO199)</f>
        <v>-7230.6305478965742</v>
      </c>
      <c r="H199" s="4">
        <f>step*((-'By group'!H$4-'By group'!H$5-'By group'!H$22)*Population!H199+'By group'!H$3*Population!$BO199)</f>
        <v>-6718.5426970310546</v>
      </c>
      <c r="I199" s="4">
        <f>step*((-'By group'!I$4-'By group'!I$5-'By group'!I$22)*Population!I199+'By group'!I$3*Population!$BO199)</f>
        <v>0</v>
      </c>
      <c r="J199" s="4">
        <f>step*((-'By group'!J$4-'By group'!J$5-'By group'!J$22)*Population!J199+'By group'!J$3*Population!$BO199)</f>
        <v>0</v>
      </c>
      <c r="K199" s="4">
        <f>step*((-'By group'!K$4-'By group'!K$5-'By group'!K$22)*Population!K199+'By group'!K$3*Population!$BO199)</f>
        <v>0</v>
      </c>
      <c r="L199" s="4">
        <f>step*((-'By group'!L$4-'By group'!L$5-'By group'!L$22)*Population!L199+'By group'!L$3*Population!$BO199)</f>
        <v>-3715.8326447554841</v>
      </c>
      <c r="M199" s="4">
        <f>step*((-'By group'!M$4-'By group'!M$5-'By group'!M$22)*Population!M199+'By group'!M$3*Population!$BO199)</f>
        <v>-2108.7476330111881</v>
      </c>
      <c r="N199" s="4">
        <f>step*((-'By group'!N$4-'By group'!N$5-'By group'!N$22)*Population!N199+'By group'!N$3*Population!$BO199)</f>
        <v>-1999.5601408582859</v>
      </c>
      <c r="O199" s="8">
        <f>step*((-'By group'!O$4-'By group'!O$5-'By group'!O$22)*Population!O199+'By group'!O$3*Population!$BO199)</f>
        <v>176413.66500764084</v>
      </c>
      <c r="P199" s="4">
        <f>step*((-'By group'!P$4-'By group'!P$5-'By group'!P$22)*Population!P199+'By group'!P$3*Population!$BO199)</f>
        <v>-3457.757821198305</v>
      </c>
      <c r="Q199" s="4">
        <f>step*((-'By group'!Q$4-'By group'!Q$5-'By group'!Q$22)*Population!Q199+'By group'!Q$3*Population!$BO199)</f>
        <v>-22684.918156310912</v>
      </c>
      <c r="R199" s="4">
        <f>step*((-'By group'!R$4-'By group'!R$5-'By group'!R$22)*Population!R199+'By group'!R$3*Population!$BO199)</f>
        <v>-36310.501637035282</v>
      </c>
      <c r="S199" s="4">
        <f>step*((-'By group'!S$4-'By group'!S$5-'By group'!S$22)*Population!S199+'By group'!S$3*Population!$BO199)</f>
        <v>-14731.564328782373</v>
      </c>
      <c r="T199" s="4">
        <f>step*((-'By group'!T$4-'By group'!T$5-'By group'!T$22)*Population!T199+'By group'!T$3*Population!$BO199)</f>
        <v>-3570.8944495621076</v>
      </c>
      <c r="U199" s="4">
        <f>step*((-'By group'!U$4-'By group'!U$5-'By group'!U$22)*Population!U199+'By group'!U$3*Population!$BO199)</f>
        <v>-3316.3182721290641</v>
      </c>
      <c r="V199" s="4">
        <f>step*((-'By group'!V$4-'By group'!V$5-'By group'!V$22)*Population!V199+'By group'!V$3*Population!$BO199)</f>
        <v>0</v>
      </c>
      <c r="W199" s="4">
        <f>step*((-'By group'!W$4-'By group'!W$5-'By group'!W$22)*Population!W199+'By group'!W$3*Population!$BO199)</f>
        <v>0</v>
      </c>
      <c r="X199" s="4">
        <f>step*((-'By group'!X$4-'By group'!X$5-'By group'!X$22)*Population!X199+'By group'!X$3*Population!$BO199)</f>
        <v>0</v>
      </c>
      <c r="Y199" s="4">
        <f>step*((-'By group'!Y$4-'By group'!Y$5-'By group'!Y$22)*Population!Y199+'By group'!Y$3*Population!$BO199)</f>
        <v>-1834.0836871079739</v>
      </c>
      <c r="Z199" s="4">
        <f>step*((-'By group'!Z$4-'By group'!Z$5-'By group'!Z$22)*Population!Z199+'By group'!Z$3*Population!$BO199)</f>
        <v>-1040.2493735147084</v>
      </c>
      <c r="AA199" s="4">
        <f>step*((-'By group'!AA$4-'By group'!AA$5-'By group'!AA$22)*Population!AA199+'By group'!AA$3*Population!$BO199)</f>
        <v>-985.71232907462047</v>
      </c>
      <c r="AB199" s="8">
        <f>step*((-'By group'!AB$4-'By group'!AB$5-'By group'!AB$22)*Population!AB199+'By group'!AB$3*Population!$BO199)</f>
        <v>-1669.166433631375</v>
      </c>
      <c r="AC199" s="4">
        <f>step*((-'By group'!AC$4-'By group'!AC$5-'By group'!AC$22)*Population!AC199+'By group'!AC$3*Population!$BO199)</f>
        <v>-245.27617183075455</v>
      </c>
      <c r="AD199" s="4">
        <f>step*((-'By group'!AD$4-'By group'!AD$5-'By group'!AD$22)*Population!AD199+'By group'!AD$3*Population!$BO199)</f>
        <v>-1618.0227480746796</v>
      </c>
      <c r="AE199" s="4">
        <f>step*((-'By group'!AE$4-'By group'!AE$5-'By group'!AE$22)*Population!AE199+'By group'!AE$3*Population!$BO199)</f>
        <v>-2609.7195662171671</v>
      </c>
      <c r="AF199" s="4">
        <f>step*((-'By group'!AF$4-'By group'!AF$5-'By group'!AF$22)*Population!AF199+'By group'!AF$3*Population!$BO199)</f>
        <v>-1064.9199226268593</v>
      </c>
      <c r="AG199" s="4">
        <f>step*((-'By group'!AG$4-'By group'!AG$5-'By group'!AG$22)*Population!AG199+'By group'!AG$3*Population!$BO199)</f>
        <v>-259.20836512890588</v>
      </c>
      <c r="AH199" s="4">
        <f>step*((-'By group'!AH$4-'By group'!AH$5-'By group'!AH$22)*Population!AH199+'By group'!AH$3*Population!$BO199)</f>
        <v>-242.49122382134607</v>
      </c>
      <c r="AI199" s="4">
        <f>step*((-'By group'!AI$4-'By group'!AI$5-'By group'!AI$22)*Population!AI199+'By group'!AI$3*Population!$BO199)</f>
        <v>0</v>
      </c>
      <c r="AJ199" s="4">
        <f>step*((-'By group'!AJ$4-'By group'!AJ$5-'By group'!AJ$22)*Population!AJ199+'By group'!AJ$3*Population!$BO199)</f>
        <v>0</v>
      </c>
      <c r="AK199" s="4">
        <f>step*((-'By group'!AK$4-'By group'!AK$5-'By group'!AK$22)*Population!AK199+'By group'!AK$3*Population!$BO199)</f>
        <v>0</v>
      </c>
      <c r="AL199" s="4">
        <f>step*((-'By group'!AL$4-'By group'!AL$5-'By group'!AL$22)*Population!AL199+'By group'!AL$3*Population!$BO199)</f>
        <v>-134.19019240721448</v>
      </c>
      <c r="AM199" s="4">
        <f>step*((-'By group'!AM$4-'By group'!AM$5-'By group'!AM$22)*Population!AM199+'By group'!AM$3*Population!$BO199)</f>
        <v>-76.73727918113147</v>
      </c>
      <c r="AN199" s="4">
        <f>step*((-'By group'!AN$4-'By group'!AN$5-'By group'!AN$22)*Population!AN199+'By group'!AN$3*Population!$BO199)</f>
        <v>-73.415884587785712</v>
      </c>
      <c r="AO199" s="8">
        <f>step*((-'By group'!AO$4-'By group'!AO$5-'By group'!AO$22)*Population!AO199+'By group'!AO$3*Population!$BO199)</f>
        <v>23872.169320945082</v>
      </c>
      <c r="AP199" s="4">
        <f>step*((-'By group'!AP$4-'By group'!AP$5-'By group'!AP$22)*Population!AP199+'By group'!AP$3*Population!$BO199)</f>
        <v>-812.12322509157752</v>
      </c>
      <c r="AQ199" s="4">
        <f>step*((-'By group'!AQ$4-'By group'!AQ$5-'By group'!AQ$22)*Population!AQ199+'By group'!AQ$3*Population!$BO199)</f>
        <v>-5330.3962367526437</v>
      </c>
      <c r="AR199" s="4">
        <f>step*((-'By group'!AR$4-'By group'!AR$5-'By group'!AR$22)*Population!AR199+'By group'!AR$3*Population!$BO199)</f>
        <v>-8537.1529267704009</v>
      </c>
      <c r="AS199" s="4">
        <f>step*((-'By group'!AS$4-'By group'!AS$5-'By group'!AS$22)*Population!AS199+'By group'!AS$3*Population!$BO199)</f>
        <v>-3465.0912910997481</v>
      </c>
      <c r="AT199" s="4">
        <f>step*((-'By group'!AT$4-'By group'!AT$5-'By group'!AT$22)*Population!AT199+'By group'!AT$3*Population!$BO199)</f>
        <v>-840.16745656365606</v>
      </c>
      <c r="AU199" s="4">
        <f>step*((-'By group'!AU$4-'By group'!AU$5-'By group'!AU$22)*Population!AU199+'By group'!AU$3*Population!$BO199)</f>
        <v>-780.60038944815926</v>
      </c>
      <c r="AV199" s="4">
        <f>step*((-'By group'!AV$4-'By group'!AV$5-'By group'!AV$22)*Population!AV199+'By group'!AV$3*Population!$BO199)</f>
        <v>0</v>
      </c>
      <c r="AW199" s="4">
        <f>step*((-'By group'!AW$4-'By group'!AW$5-'By group'!AW$22)*Population!AW199+'By group'!AW$3*Population!$BO199)</f>
        <v>0</v>
      </c>
      <c r="AX199" s="4">
        <f>step*((-'By group'!AX$4-'By group'!AX$5-'By group'!AX$22)*Population!AX199+'By group'!AX$3*Population!$BO199)</f>
        <v>0</v>
      </c>
      <c r="AY199" s="4">
        <f>step*((-'By group'!AY$4-'By group'!AY$5-'By group'!AY$22)*Population!AY199+'By group'!AY$3*Population!$BO199)</f>
        <v>-431.72964286765301</v>
      </c>
      <c r="AZ199" s="4">
        <f>step*((-'By group'!AZ$4-'By group'!AZ$5-'By group'!AZ$22)*Population!AZ199+'By group'!AZ$3*Population!$BO199)</f>
        <v>-244.96287197103123</v>
      </c>
      <c r="BA199" s="4">
        <f>step*((-'By group'!BA$4-'By group'!BA$5-'By group'!BA$22)*Population!BA199+'By group'!BA$3*Population!$BO199)</f>
        <v>-232.16782066105333</v>
      </c>
      <c r="BB199" s="8">
        <f>step*((-'By group'!BB$4-'By group'!BB$5-'By group'!BB$22)*Population!BB199+'By group'!BB$3*Population!$BO199)</f>
        <v>7330.0463772166804</v>
      </c>
      <c r="BC199" s="4">
        <f>step*((-'By group'!BC$4-'By group'!BC$5-'By group'!BC$22)*Population!BC199+'By group'!BC$3*Population!$BO199)</f>
        <v>-556.62887040150895</v>
      </c>
      <c r="BD199" s="4">
        <f>step*((-'By group'!BD$4-'By group'!BD$5-'By group'!BD$22)*Population!BD199+'By group'!BD$3*Population!$BO199)</f>
        <v>-2823.340564650437</v>
      </c>
      <c r="BE199" s="4">
        <f>step*((-'By group'!BE$4-'By group'!BE$5-'By group'!BE$22)*Population!BE199+'By group'!BE$3*Population!$BO199)</f>
        <v>-3928.5723685929174</v>
      </c>
      <c r="BF199" s="4">
        <f>step*((-'By group'!BF$4-'By group'!BF$5-'By group'!BF$22)*Population!BF199+'By group'!BF$3*Population!$BO199)</f>
        <v>-1457.7474016216709</v>
      </c>
      <c r="BG199" s="4">
        <f>step*((-'By group'!BG$4-'By group'!BG$5-'By group'!BG$22)*Population!BG199+'By group'!BG$3*Population!$BO199)</f>
        <v>-332.71472113251389</v>
      </c>
      <c r="BH199" s="4">
        <f>step*((-'By group'!BH$4-'By group'!BH$5-'By group'!BH$22)*Population!BH199+'By group'!BH$3*Population!$BO199)</f>
        <v>-286.10660638542788</v>
      </c>
      <c r="BI199" s="4">
        <f>step*((-'By group'!BI$4-'By group'!BI$5-'By group'!BI$22)*Population!BI199+'By group'!BI$3*Population!$BO199)</f>
        <v>0</v>
      </c>
      <c r="BJ199" s="4">
        <f>step*((-'By group'!BJ$4-'By group'!BJ$5-'By group'!BJ$22)*Population!BJ199+'By group'!BJ$3*Population!$BO199)</f>
        <v>0</v>
      </c>
      <c r="BK199" s="4">
        <f>step*((-'By group'!BK$4-'By group'!BK$5-'By group'!BK$22)*Population!BK199+'By group'!BK$3*Population!$BO199)</f>
        <v>0</v>
      </c>
      <c r="BL199" s="4">
        <f>step*((-'By group'!BL$4-'By group'!BL$5-'By group'!BL$22)*Population!BL199+'By group'!BL$3*Population!$BO199)</f>
        <v>-188.13703696634042</v>
      </c>
      <c r="BM199" s="4">
        <f>step*((-'By group'!BM$4-'By group'!BM$5-'By group'!BM$22)*Population!BM199+'By group'!BM$3*Population!$BO199)</f>
        <v>-95.80715691163401</v>
      </c>
      <c r="BN199" s="4">
        <f>step*((-'By group'!BN$4-'By group'!BN$5-'By group'!BN$22)*Population!BN199+'By group'!BN$3*Population!$BO199)</f>
        <v>-80.190388108990746</v>
      </c>
      <c r="BO199" s="71">
        <f>-step*SUM(SCR!B199:N199)*Population!B199</f>
        <v>-182249.17773881723</v>
      </c>
      <c r="BP199" s="4">
        <f>step*-SUM('By group'!C$11:C$21)*Population!C199</f>
        <v>-174764.19525200673</v>
      </c>
      <c r="BQ199" s="4">
        <f>step*-SUM('By group'!D$11:D$21)*Population!D199</f>
        <v>-127442.26639675512</v>
      </c>
      <c r="BR199" s="4">
        <f>step*-SUM('By group'!E$11:E$21)*Population!E199</f>
        <v>-52481.703237291535</v>
      </c>
      <c r="BS199" s="4">
        <f>step*-SUM('By group'!F$11:F$21)*Population!F199</f>
        <v>-15695.325722307121</v>
      </c>
      <c r="BT199" s="4">
        <f>step*-SUM('By group'!G$11:G$21)*Population!G199</f>
        <v>-7531.9068207255978</v>
      </c>
      <c r="BU199" s="4">
        <f>step*-SUM('By group'!H$11:H$21)*Population!H199</f>
        <v>0</v>
      </c>
      <c r="BV199" s="4">
        <f>step*-SUM('By group'!I$11:I$21)*Population!I199</f>
        <v>0</v>
      </c>
      <c r="BW199" s="4">
        <f>step*-SUM('By group'!J$11:J$21)*Population!J199</f>
        <v>0</v>
      </c>
      <c r="BX199" s="4">
        <f>step*-SUM('By group'!K$11:K$21)*Population!K199</f>
        <v>0</v>
      </c>
      <c r="BY199" s="4">
        <f>step*-SUM('By group'!L$11:L$21)*Population!L199</f>
        <v>-2654.1661748253459</v>
      </c>
      <c r="BZ199" s="4">
        <f>step*-SUM('By group'!M$11:M$21)*Population!M199</f>
        <v>-1317.9672706319925</v>
      </c>
      <c r="CA199" s="4">
        <f>step*-SUM('By group'!N$11:N$21)*Population!N199</f>
        <v>0</v>
      </c>
      <c r="CB199" s="13">
        <f>-step*SUM(SCR!O199:AA199)*Population!O199</f>
        <v>-90157.317151528157</v>
      </c>
      <c r="CC199" s="4">
        <f>step*-SUM('By group'!P$11:P$21)*Population!P199</f>
        <v>-86443.945529957622</v>
      </c>
      <c r="CD199" s="4">
        <f>step*-SUM('By group'!Q$11:Q$21)*Population!Q199</f>
        <v>-63013.661545308089</v>
      </c>
      <c r="CE199" s="4">
        <f>step*-SUM('By group'!R$11:R$21)*Population!R199</f>
        <v>-25936.072597882347</v>
      </c>
      <c r="CF199" s="4">
        <f>step*-SUM('By group'!S$11:S$21)*Population!S199</f>
        <v>-7753.4549098854595</v>
      </c>
      <c r="CG199" s="4">
        <f>step*-SUM('By group'!T$11:T$21)*Population!T199</f>
        <v>-3719.6817182938616</v>
      </c>
      <c r="CH199" s="4">
        <f>step*-SUM('By group'!U$11:U$21)*Population!U199</f>
        <v>0</v>
      </c>
      <c r="CI199" s="4">
        <f>step*-SUM('By group'!V$11:V$21)*Population!V199</f>
        <v>0</v>
      </c>
      <c r="CJ199" s="4">
        <f>step*-SUM('By group'!W$11:W$21)*Population!W199</f>
        <v>0</v>
      </c>
      <c r="CK199" s="4">
        <f>step*-SUM('By group'!X$11:X$21)*Population!X199</f>
        <v>0</v>
      </c>
      <c r="CL199" s="4">
        <f>step*-SUM('By group'!Y$11:Y$21)*Population!Y199</f>
        <v>-1310.0597765056955</v>
      </c>
      <c r="CM199" s="4">
        <f>step*-SUM('By group'!Z$11:Z$21)*Population!Z199</f>
        <v>-650.15585844669272</v>
      </c>
      <c r="CN199" s="4">
        <f>step*-SUM('By group'!AA$11:AA$21)*Population!AA199</f>
        <v>0</v>
      </c>
      <c r="CO199" s="13">
        <f>-step*SUM(SCR!AB199:AN199)*Population!AB199</f>
        <v>-6383.6427124076854</v>
      </c>
      <c r="CP199" s="4">
        <f>step*-SUM('By group'!AC$11:AC$21)*Population!AC199</f>
        <v>-6131.9042957688634</v>
      </c>
      <c r="CQ199" s="4">
        <f>step*-SUM('By group'!AD$11:AD$21)*Population!AD199</f>
        <v>-4494.5076335407766</v>
      </c>
      <c r="CR199" s="4">
        <f>step*-SUM('By group'!AE$11:AE$21)*Population!AE199</f>
        <v>-1864.0854044408334</v>
      </c>
      <c r="CS199" s="4">
        <f>step*-SUM('By group'!AF$11:AF$21)*Population!AF199</f>
        <v>-560.48416980361014</v>
      </c>
      <c r="CT199" s="4">
        <f>step*-SUM('By group'!AG$11:AG$21)*Population!AG199</f>
        <v>-270.00871367594362</v>
      </c>
      <c r="CU199" s="4">
        <f>step*-SUM('By group'!AH$11:AH$21)*Population!AH199</f>
        <v>0</v>
      </c>
      <c r="CV199" s="4">
        <f>step*-SUM('By group'!AI$11:AI$21)*Population!AI199</f>
        <v>0</v>
      </c>
      <c r="CW199" s="4">
        <f>step*-SUM('By group'!AJ$11:AJ$21)*Population!AJ199</f>
        <v>0</v>
      </c>
      <c r="CX199" s="4">
        <f>step*-SUM('By group'!AK$11:AK$21)*Population!AK199</f>
        <v>0</v>
      </c>
      <c r="CY199" s="4">
        <f>step*-SUM('By group'!AL$11:AL$21)*Population!AL199</f>
        <v>-95.850137433724626</v>
      </c>
      <c r="CZ199" s="4">
        <f>step*-SUM('By group'!AM$11:AM$21)*Population!AM199</f>
        <v>-47.960799488207165</v>
      </c>
      <c r="DA199" s="4">
        <f>step*-SUM('By group'!AN$11:AN$21)*Population!AN199</f>
        <v>0</v>
      </c>
      <c r="DB199" s="13">
        <f>-step*SUM(SCR!AO199:BA199)*Population!AO199</f>
        <v>-21172.006140346173</v>
      </c>
      <c r="DC199" s="4">
        <f>step*-SUM('By group'!AP$11:AP$21)*Population!AP199</f>
        <v>-20303.080627289437</v>
      </c>
      <c r="DD199" s="4">
        <f>step*-SUM('By group'!AQ$11:AQ$21)*Population!AQ199</f>
        <v>-14806.65621320179</v>
      </c>
      <c r="DE199" s="4">
        <f>step*-SUM('By group'!AR$11:AR$21)*Population!AR199</f>
        <v>-6097.9663762645714</v>
      </c>
      <c r="DF199" s="4">
        <f>step*-SUM('By group'!AS$11:AS$21)*Population!AS199</f>
        <v>-1823.7322584735518</v>
      </c>
      <c r="DG199" s="4">
        <f>step*-SUM('By group'!AT$11:AT$21)*Population!AT199</f>
        <v>-875.17443392047494</v>
      </c>
      <c r="DH199" s="4">
        <f>step*-SUM('By group'!AU$11:AU$21)*Population!AU199</f>
        <v>0</v>
      </c>
      <c r="DI199" s="4">
        <f>step*-SUM('By group'!AV$11:AV$21)*Population!AV199</f>
        <v>0</v>
      </c>
      <c r="DJ199" s="4">
        <f>step*-SUM('By group'!AW$11:AW$21)*Population!AW199</f>
        <v>0</v>
      </c>
      <c r="DK199" s="4">
        <f>step*-SUM('By group'!AX$11:AX$21)*Population!AX199</f>
        <v>0</v>
      </c>
      <c r="DL199" s="4">
        <f>step*-SUM('By group'!AY$11:AY$21)*Population!AY199</f>
        <v>-308.37831633403789</v>
      </c>
      <c r="DM199" s="4">
        <f>step*-SUM('By group'!AZ$11:AZ$21)*Population!AZ199</f>
        <v>-153.10179498189453</v>
      </c>
      <c r="DN199" s="4">
        <f>step*-SUM('By group'!BA$11:BA$21)*Population!BA199</f>
        <v>0</v>
      </c>
      <c r="DO199" s="13">
        <f>-step*SUM(SCR!BB199:BN199)*Population!BB199</f>
        <v>-9847.9006703316172</v>
      </c>
      <c r="DP199" s="4">
        <f>step*-SUM('By group'!BC$11:BC$21)*Population!BC199</f>
        <v>-9277.147840025149</v>
      </c>
      <c r="DQ199" s="4">
        <f>step*-SUM('By group'!BD$11:BD$21)*Population!BD199</f>
        <v>-6416.6831014782647</v>
      </c>
      <c r="DR199" s="4">
        <f>step*-SUM('By group'!BE$11:BE$21)*Population!BE199</f>
        <v>-2455.3577303705733</v>
      </c>
      <c r="DS199" s="4">
        <f>step*-SUM('By group'!BF$11:BF$21)*Population!BF199</f>
        <v>-694.16542934365282</v>
      </c>
      <c r="DT199" s="4">
        <f>step*-SUM('By group'!BG$11:BG$21)*Population!BG199</f>
        <v>-319.91800108895563</v>
      </c>
      <c r="DU199" s="4">
        <f>step*-SUM('By group'!BH$11:BH$21)*Population!BH199</f>
        <v>0</v>
      </c>
      <c r="DV199" s="4">
        <f>step*-SUM('By group'!BI$11:BI$21)*Population!BI199</f>
        <v>0</v>
      </c>
      <c r="DW199" s="4">
        <f>step*-SUM('By group'!BJ$11:BJ$21)*Population!BJ199</f>
        <v>0</v>
      </c>
      <c r="DX199" s="4">
        <f>step*-SUM('By group'!BK$11:BK$21)*Population!BK199</f>
        <v>0</v>
      </c>
      <c r="DY199" s="4">
        <f>step*-SUM('By group'!BL$11:BL$21)*Population!BL199</f>
        <v>-104.52057609241136</v>
      </c>
      <c r="DZ199" s="4">
        <f>step*-SUM('By group'!BM$11:BM$21)*Population!BM199</f>
        <v>-47.903578455817005</v>
      </c>
      <c r="EA199" s="4">
        <f>step*-SUM('By group'!BN$11:BN$21)*Population!BN199</f>
        <v>0</v>
      </c>
      <c r="EB199" s="52">
        <v>0</v>
      </c>
      <c r="EC199" s="4">
        <f t="shared" si="281"/>
        <v>182249.17773881723</v>
      </c>
      <c r="ED199" s="4">
        <f t="shared" si="281"/>
        <v>174764.19525200673</v>
      </c>
      <c r="EE199" s="4">
        <f t="shared" si="282"/>
        <v>127442.26639675512</v>
      </c>
      <c r="EF199" s="4">
        <f t="shared" si="283"/>
        <v>52481.703237291535</v>
      </c>
      <c r="EG199" s="4">
        <f t="shared" si="284"/>
        <v>15695.325722307121</v>
      </c>
      <c r="EH199" s="4">
        <f t="shared" si="284"/>
        <v>7531.9068207255978</v>
      </c>
      <c r="EI199" s="4">
        <v>0</v>
      </c>
      <c r="EJ199" s="4">
        <f t="shared" si="285"/>
        <v>0</v>
      </c>
      <c r="EK199" s="4">
        <f t="shared" si="286"/>
        <v>0</v>
      </c>
      <c r="EL199" s="4">
        <f t="shared" si="287"/>
        <v>0</v>
      </c>
      <c r="EM199" s="4">
        <f t="shared" si="288"/>
        <v>2654.1661748253459</v>
      </c>
      <c r="EN199" s="4">
        <f t="shared" si="289"/>
        <v>1317.9672706319925</v>
      </c>
      <c r="EO199" s="52">
        <v>0</v>
      </c>
      <c r="EP199" s="4">
        <f t="shared" si="290"/>
        <v>90157.317151528157</v>
      </c>
      <c r="EQ199" s="4">
        <f t="shared" si="291"/>
        <v>86443.945529957622</v>
      </c>
      <c r="ER199" s="4">
        <f t="shared" si="292"/>
        <v>63013.661545308089</v>
      </c>
      <c r="ES199" s="4">
        <f t="shared" si="293"/>
        <v>25936.072597882347</v>
      </c>
      <c r="ET199" s="4">
        <f t="shared" si="294"/>
        <v>7753.4549098854595</v>
      </c>
      <c r="EU199" s="4">
        <f t="shared" si="295"/>
        <v>3719.6817182938616</v>
      </c>
      <c r="EV199" s="4">
        <v>0</v>
      </c>
      <c r="EW199" s="4">
        <f t="shared" si="296"/>
        <v>0</v>
      </c>
      <c r="EX199" s="4">
        <f t="shared" si="297"/>
        <v>0</v>
      </c>
      <c r="EY199" s="4">
        <f t="shared" si="298"/>
        <v>0</v>
      </c>
      <c r="EZ199" s="4">
        <f t="shared" si="299"/>
        <v>1310.0597765056955</v>
      </c>
      <c r="FA199" s="4">
        <f t="shared" si="300"/>
        <v>650.15585844669272</v>
      </c>
      <c r="FB199" s="52">
        <v>0</v>
      </c>
      <c r="FC199" s="4">
        <f t="shared" si="301"/>
        <v>6383.6427124076854</v>
      </c>
      <c r="FD199" s="4">
        <f t="shared" si="302"/>
        <v>6131.9042957688634</v>
      </c>
      <c r="FE199" s="4">
        <f t="shared" si="303"/>
        <v>4494.5076335407766</v>
      </c>
      <c r="FF199" s="4">
        <f t="shared" si="304"/>
        <v>1864.0854044408334</v>
      </c>
      <c r="FG199" s="4">
        <f t="shared" si="305"/>
        <v>560.48416980361014</v>
      </c>
      <c r="FH199" s="4">
        <f t="shared" si="306"/>
        <v>270.00871367594362</v>
      </c>
      <c r="FI199" s="4">
        <v>0</v>
      </c>
      <c r="FJ199" s="4">
        <f t="shared" si="307"/>
        <v>0</v>
      </c>
      <c r="FK199" s="4">
        <f t="shared" si="308"/>
        <v>0</v>
      </c>
      <c r="FL199" s="4">
        <f t="shared" si="309"/>
        <v>0</v>
      </c>
      <c r="FM199" s="4">
        <f t="shared" si="310"/>
        <v>95.850137433724626</v>
      </c>
      <c r="FN199" s="9">
        <f t="shared" si="311"/>
        <v>47.960799488207165</v>
      </c>
      <c r="FO199" s="4">
        <v>0</v>
      </c>
      <c r="FP199" s="4">
        <f t="shared" si="312"/>
        <v>21172.006140346173</v>
      </c>
      <c r="FQ199" s="4">
        <f t="shared" si="313"/>
        <v>20303.080627289437</v>
      </c>
      <c r="FR199" s="4">
        <f t="shared" si="314"/>
        <v>14806.65621320179</v>
      </c>
      <c r="FS199" s="4">
        <f t="shared" si="315"/>
        <v>6097.9663762645714</v>
      </c>
      <c r="FT199" s="4">
        <f t="shared" si="316"/>
        <v>1823.7322584735518</v>
      </c>
      <c r="FU199" s="4">
        <f t="shared" si="317"/>
        <v>875.17443392047494</v>
      </c>
      <c r="FV199" s="4">
        <v>0</v>
      </c>
      <c r="FW199" s="4">
        <f t="shared" si="318"/>
        <v>0</v>
      </c>
      <c r="FX199" s="4">
        <f t="shared" si="319"/>
        <v>0</v>
      </c>
      <c r="FY199" s="4">
        <f t="shared" si="320"/>
        <v>0</v>
      </c>
      <c r="FZ199" s="4">
        <f t="shared" si="321"/>
        <v>308.37831633403789</v>
      </c>
      <c r="GA199" s="4">
        <f t="shared" si="322"/>
        <v>153.10179498189453</v>
      </c>
      <c r="GB199" s="4">
        <v>0</v>
      </c>
      <c r="GC199" s="4">
        <f t="shared" si="323"/>
        <v>9847.9006703316172</v>
      </c>
      <c r="GD199" s="4">
        <f t="shared" si="264"/>
        <v>9277.147840025149</v>
      </c>
      <c r="GE199" s="4">
        <f t="shared" si="265"/>
        <v>6416.6831014782647</v>
      </c>
      <c r="GF199" s="4">
        <f t="shared" si="266"/>
        <v>2455.3577303705733</v>
      </c>
      <c r="GG199" s="4">
        <f t="shared" si="267"/>
        <v>694.16542934365282</v>
      </c>
      <c r="GH199" s="4">
        <f t="shared" si="268"/>
        <v>319.91800108895563</v>
      </c>
      <c r="GI199" s="4">
        <v>0</v>
      </c>
      <c r="GJ199" s="4">
        <f t="shared" si="324"/>
        <v>0</v>
      </c>
      <c r="GK199" s="4">
        <f t="shared" si="325"/>
        <v>0</v>
      </c>
      <c r="GL199" s="4">
        <f t="shared" si="269"/>
        <v>0</v>
      </c>
      <c r="GM199" s="4">
        <f t="shared" si="270"/>
        <v>104.52057609241136</v>
      </c>
      <c r="GN199" s="4">
        <f t="shared" si="271"/>
        <v>47.903578455817005</v>
      </c>
      <c r="GO199" s="52">
        <v>0</v>
      </c>
      <c r="GP199" s="4">
        <f>step*(-'By group'!C$32*Population!C199+'By group'!I$33*Population!I199)</f>
        <v>0</v>
      </c>
      <c r="GQ199" s="4">
        <f>step*(-'By group'!D$32*Population!D199+'By group'!J$33*Population!J199)</f>
        <v>0</v>
      </c>
      <c r="GR199" s="4">
        <f>step*(-'By group'!E$32*Population!E199+'By group'!K$33*Population!K199)</f>
        <v>0</v>
      </c>
      <c r="GS199" s="4">
        <f>step*(-'By group'!F$32*Population!F199+'By group'!L$33*Population!L199)</f>
        <v>-6520.5797737408875</v>
      </c>
      <c r="GT199" s="4">
        <f>step*(-'By group'!G$32*Population!G199+'By group'!M$33*Population!M199)</f>
        <v>-847.39772882912348</v>
      </c>
      <c r="GU199" s="4">
        <f>step*(-'By group'!H$32*Population!H199+'By group'!N$33*Population!N199)</f>
        <v>-741.4495284095874</v>
      </c>
      <c r="GV199" s="46">
        <f t="shared" si="326"/>
        <v>0</v>
      </c>
      <c r="GW199" s="14">
        <f t="shared" si="327"/>
        <v>0</v>
      </c>
      <c r="GX199" s="4">
        <f t="shared" si="328"/>
        <v>0</v>
      </c>
      <c r="GY199" s="4">
        <f t="shared" si="329"/>
        <v>6520.5797737408875</v>
      </c>
      <c r="GZ199" s="4">
        <f t="shared" si="330"/>
        <v>847.39772882912348</v>
      </c>
      <c r="HA199" s="4">
        <f t="shared" si="331"/>
        <v>741.4495284095874</v>
      </c>
      <c r="HB199" s="8">
        <v>0</v>
      </c>
      <c r="HC199" s="4">
        <f>step*(-'By group'!P$32*Population!P199+'By group'!V$33*Population!V199)</f>
        <v>0</v>
      </c>
      <c r="HD199" s="4">
        <f>step*(-'By group'!Q$32*Population!Q199+'By group'!W$33*Population!W199)</f>
        <v>0</v>
      </c>
      <c r="HE199" s="4">
        <f>step*(-'By group'!R$32*Population!R199+'By group'!X$33*Population!X199)</f>
        <v>0</v>
      </c>
      <c r="HF199" s="4">
        <f>step*(-'By group'!S$32*Population!S199+'By group'!Y$33*Population!Y199)</f>
        <v>-3221.697566689882</v>
      </c>
      <c r="HG199" s="4">
        <f>step*(-'By group'!T$32*Population!T199+'By group'!Z$33*Population!Z199)</f>
        <v>-418.85841443542597</v>
      </c>
      <c r="HH199" s="4">
        <f>step*(-'By group'!U$32*Population!U199+'By group'!AA$33*Population!AA199)</f>
        <v>-366.32244736817057</v>
      </c>
      <c r="HI199" s="14">
        <f t="shared" si="332"/>
        <v>0</v>
      </c>
      <c r="HJ199" s="46">
        <f t="shared" si="333"/>
        <v>0</v>
      </c>
      <c r="HK199" s="4">
        <f t="shared" si="334"/>
        <v>0</v>
      </c>
      <c r="HL199" s="4">
        <f t="shared" si="335"/>
        <v>3221.697566689882</v>
      </c>
      <c r="HM199" s="4">
        <f t="shared" si="336"/>
        <v>418.85841443542597</v>
      </c>
      <c r="HN199" s="9">
        <f t="shared" si="337"/>
        <v>366.32244736817057</v>
      </c>
      <c r="HO199" s="4">
        <v>0</v>
      </c>
      <c r="HP199" s="4">
        <f>step*(-'By group'!AC$32*Population!AC199+'By group'!AI$33*Population!AI199)</f>
        <v>0</v>
      </c>
      <c r="HQ199" s="4">
        <f>step*(-'By group'!AD$32*Population!AD199+'By group'!AJ$33*Population!AJ199)</f>
        <v>0</v>
      </c>
      <c r="HR199" s="4">
        <f>step*(-'By group'!AE$32*Population!AE199+'By group'!AK$33*Population!AK199)</f>
        <v>0</v>
      </c>
      <c r="HS199" s="4">
        <f>step*(-'By group'!AF$32*Population!AF199+'By group'!AL$33*Population!AL199)</f>
        <v>-232.31701618494276</v>
      </c>
      <c r="HT199" s="4">
        <f>step*(-'By group'!AG$32*Population!AG199+'By group'!AM$33*Population!AM199)</f>
        <v>-30.021342991085145</v>
      </c>
      <c r="HU199" s="4">
        <f>step*(-'By group'!AH$32*Population!AH199+'By group'!AN$33*Population!AN199)</f>
        <v>-26.433091470002523</v>
      </c>
      <c r="HV199" s="14">
        <f t="shared" si="338"/>
        <v>0</v>
      </c>
      <c r="HW199" s="46">
        <f t="shared" si="339"/>
        <v>0</v>
      </c>
      <c r="HX199" s="4">
        <f t="shared" si="340"/>
        <v>0</v>
      </c>
      <c r="HY199" s="4">
        <f t="shared" si="341"/>
        <v>232.31701618494276</v>
      </c>
      <c r="HZ199" s="4">
        <f t="shared" si="342"/>
        <v>30.021342991085145</v>
      </c>
      <c r="IA199" s="4">
        <f t="shared" si="343"/>
        <v>26.433091470002523</v>
      </c>
      <c r="IB199" s="8">
        <v>0</v>
      </c>
      <c r="IC199" s="4">
        <f>step*(-'By group'!AP$32*Population!AP199+'By group'!AV$33*Population!AV199)</f>
        <v>0</v>
      </c>
      <c r="ID199" s="4">
        <f>step*(-'By group'!AQ$32*Population!AQ199+'By group'!AW$33*Population!AW199)</f>
        <v>0</v>
      </c>
      <c r="IE199" s="4">
        <f>step*(-'By group'!AR$32*Population!AR199+'By group'!AX$33*Population!AX199)</f>
        <v>0</v>
      </c>
      <c r="IF199" s="4">
        <f>step*(-'By group'!AS$32*Population!AS199+'By group'!AY$33*Population!AY199)</f>
        <v>-757.67697106975697</v>
      </c>
      <c r="IG199" s="4">
        <f>step*(-'By group'!AT$32*Population!AT199+'By group'!AZ$33*Population!AZ199)</f>
        <v>-98.483989293147729</v>
      </c>
      <c r="IH199" s="4">
        <f>step*(-'By group'!AU$32*Population!AU199+'By group'!BA$33*Population!BA199)</f>
        <v>-86.186297437905779</v>
      </c>
      <c r="II199" s="14">
        <f t="shared" si="272"/>
        <v>0</v>
      </c>
      <c r="IJ199" s="4">
        <f t="shared" si="273"/>
        <v>0</v>
      </c>
      <c r="IK199" s="4">
        <f t="shared" si="344"/>
        <v>0</v>
      </c>
      <c r="IL199" s="4">
        <f t="shared" si="345"/>
        <v>757.67697106975697</v>
      </c>
      <c r="IM199" s="4">
        <f t="shared" si="346"/>
        <v>98.483989293147729</v>
      </c>
      <c r="IN199" s="4">
        <f t="shared" si="347"/>
        <v>86.186297437905779</v>
      </c>
      <c r="IO199" s="8">
        <v>0</v>
      </c>
      <c r="IP199" s="4">
        <f>step*(-'By group'!BC$32*Population!BC199+'By group'!BI$33*Population!BI199)</f>
        <v>0</v>
      </c>
      <c r="IQ199" s="4">
        <f>step*(-'By group'!BD$32*Population!BD199+'By group'!BJ$33*Population!BJ199)</f>
        <v>0</v>
      </c>
      <c r="IR199" s="4">
        <f>step*(-'By group'!BE$32*Population!BE199+'By group'!BK$33*Population!BK199)</f>
        <v>0</v>
      </c>
      <c r="IS199" s="4">
        <f>step*(-'By group'!BF$32*Population!BF199+'By group'!BL$33*Population!BL199)</f>
        <v>-294.82242662562072</v>
      </c>
      <c r="IT199" s="4">
        <f>step*(-'By group'!BG$32*Population!BG199+'By group'!BM$33*Population!BM199)</f>
        <v>-40.031810989882629</v>
      </c>
      <c r="IU199" s="4">
        <f>step*(-'By group'!BH$32*Population!BH199+'By group'!BN$33*Population!BN199)</f>
        <v>-32.761448403955796</v>
      </c>
      <c r="IV199" s="14">
        <f t="shared" si="274"/>
        <v>0</v>
      </c>
      <c r="IW199" s="4">
        <f t="shared" si="275"/>
        <v>0</v>
      </c>
      <c r="IX199" s="4">
        <f t="shared" si="276"/>
        <v>0</v>
      </c>
      <c r="IY199" s="4">
        <f t="shared" si="277"/>
        <v>294.82242662562072</v>
      </c>
      <c r="IZ199" s="4">
        <f t="shared" si="278"/>
        <v>40.031810989882629</v>
      </c>
      <c r="JA199" s="4">
        <f t="shared" si="279"/>
        <v>32.761448403955796</v>
      </c>
      <c r="JB199" s="75">
        <f>step*(+prop_idu_male*'By group'!BB$9*Population!BB199-'By group'!B$8*Population!B199)</f>
        <v>-1275.106213830795</v>
      </c>
      <c r="JC199" s="46">
        <f>step*(+prop_idu_male*'By group'!BC$9*Population!BC199-'By group'!C$8*Population!C199)</f>
        <v>-7.6249520217973181</v>
      </c>
      <c r="JD199" s="46">
        <f>step*(+prop_idu_male*'By group'!BD$9*Population!BD199-'By group'!D$8*Population!D199)</f>
        <v>-22.408445390641457</v>
      </c>
      <c r="JE199" s="46">
        <f>step*(+prop_idu_male*'By group'!BE$9*Population!BE199-'By group'!E$8*Population!E199)</f>
        <v>-23.294422342201081</v>
      </c>
      <c r="JF199" s="46">
        <f>step*(+prop_idu_male*'By group'!BF$9*Population!BF199-'By group'!F$8*Population!F199)</f>
        <v>-7.0146643459411777</v>
      </c>
      <c r="JG199" s="46">
        <f>step*(+prop_idu_male*'By group'!BG$9*Population!BG199-'By group'!G$8*Population!G199)</f>
        <v>-1.352820723622421</v>
      </c>
      <c r="JH199" s="46">
        <f>step*(+prop_idu_male*'By group'!BH$9*Population!BH199-'By group'!H$8*Population!H199)</f>
        <v>-1.1471836259468511</v>
      </c>
      <c r="JI199" s="46">
        <f>step*(+prop_idu_male*'By group'!BI$9*Population!BI199-'By group'!I$8*Population!I199)</f>
        <v>0</v>
      </c>
      <c r="JJ199" s="46">
        <f>step*(+prop_idu_male*'By group'!BJ$9*Population!BJ199-'By group'!J$8*Population!J199)</f>
        <v>0</v>
      </c>
      <c r="JK199" s="46">
        <f>step*(+prop_idu_male*'By group'!BK$9*Population!BK199-'By group'!K$8*Population!K199)</f>
        <v>0</v>
      </c>
      <c r="JL199" s="46">
        <f>step*(+prop_idu_male*'By group'!BL$9*Population!BL199-'By group'!L$8*Population!L199)</f>
        <v>-2.4033167922035585</v>
      </c>
      <c r="JM199" s="46">
        <f>step*(+prop_idu_male*'By group'!BM$9*Population!BM199-'By group'!M$8*Population!M199)</f>
        <v>-1.2029986823380316</v>
      </c>
      <c r="JN199" s="46">
        <f>step*(+prop_idu_male*'By group'!BN$9*Population!BN199-'By group'!N$8*Population!N199)</f>
        <v>-0.96872314741351495</v>
      </c>
      <c r="JO199" s="45">
        <f>step*(+(1-prop_idu_male)*'By group'!BB$9*Population!BB199-'By group'!O$8*Population!O199-'By group'!O$6*Population!O199+'By group'!AB$7*Population!AB199)</f>
        <v>-9546.0143266754058</v>
      </c>
      <c r="JP199" s="46">
        <f>step*(+(1-prop_idu_male)*'By group'!BC$9*Population!BC199-'By group'!P$8*Population!P199-'By group'!P$6*Population!P199+'By group'!AC$7*Population!AC199)</f>
        <v>-14.647305760862253</v>
      </c>
      <c r="JQ199" s="46">
        <f>step*(+(1-prop_idu_male)*'By group'!BD$9*Population!BD199-'By group'!Q$8*Population!Q199-'By group'!Q$6*Population!Q199+'By group'!AD$7*Population!AD199)</f>
        <v>-42.50404785584616</v>
      </c>
      <c r="JR199" s="46">
        <f>step*(+(1-prop_idu_male)*'By group'!BE$9*Population!BE199-'By group'!R$8*Population!R199-'By group'!R$6*Population!R199+'By group'!AE$7*Population!AE199)</f>
        <v>-43.437511662456181</v>
      </c>
      <c r="JS199" s="46">
        <f>step*(+(1-prop_idu_male)*'By group'!BF$9*Population!BF199-'By group'!S$8*Population!S199-'By group'!S$6*Population!S199+'By group'!AF$7*Population!AF199)</f>
        <v>-12.916738310705757</v>
      </c>
      <c r="JT199" s="46">
        <f>step*(+(1-prop_idu_male)*'By group'!BG$9*Population!BG199-'By group'!T$8*Population!T199-'By group'!T$6*Population!T199+'By group'!AG$7*Population!AG199)</f>
        <v>-2.469077108721295</v>
      </c>
      <c r="JU199" s="46">
        <f>step*(+(1-prop_idu_male)*'By group'!BH$9*Population!BH199-'By group'!U$8*Population!U199-'By group'!U$6*Population!U199+'By group'!AH$7*Population!AH199)</f>
        <v>-2.0622734611241431</v>
      </c>
      <c r="JV199" s="46">
        <f>step*(+(1-prop_idu_male)*'By group'!BI$9*Population!BI199-'By group'!V$8*Population!V199-'By group'!V$6*Population!V199+'By group'!AI$7*Population!AI199)</f>
        <v>0</v>
      </c>
      <c r="JW199" s="46">
        <f>step*(+(1-prop_idu_male)*'By group'!BJ$9*Population!BJ199-'By group'!W$8*Population!W199-'By group'!W$6*Population!W199+'By group'!AJ$7*Population!AJ199)</f>
        <v>0</v>
      </c>
      <c r="JX199" s="46">
        <f>step*(+(1-prop_idu_male)*'By group'!BK$9*Population!BK199-'By group'!X$8*Population!X199-'By group'!X$6*Population!X199+'By group'!AK$7*Population!AK199)</f>
        <v>0</v>
      </c>
      <c r="JY199" s="46">
        <f>step*(+(1-prop_idu_male)*'By group'!BL$9*Population!BL199-'By group'!Y$8*Population!Y199-'By group'!Y$6*Population!Y199+'By group'!AL$7*Population!AL199)</f>
        <v>-4.3151992181981891</v>
      </c>
      <c r="JZ199" s="46">
        <f>step*(+(1-prop_idu_male)*'By group'!BM$9*Population!BM199-'By group'!Z$8*Population!Z199-'By group'!Z$6*Population!Z199+'By group'!AM$7*Population!AM199)</f>
        <v>-2.1243088876429992</v>
      </c>
      <c r="KA199" s="76">
        <f>step*(+(1-prop_idu_male)*'By group'!BN$9*Population!BN199-'By group'!AA$8*Population!AA199-'By group'!AA$6*Population!AA199+'By group'!AN$7*Population!AN199)</f>
        <v>-1.6786555441788977</v>
      </c>
      <c r="KB199" s="46">
        <f>step*(+'By group'!O$6*Population!O199-'By group'!AB$7*Population!AB199)</f>
        <v>8168.6400468879683</v>
      </c>
      <c r="KC199" s="46">
        <f>step*(+'By group'!P$6*Population!P199-'By group'!AC$7*Population!AC199)</f>
        <v>10.603422919565126</v>
      </c>
      <c r="KD199" s="46">
        <f>step*(+'By group'!Q$6*Population!Q199-'By group'!AD$7*Population!AD199)</f>
        <v>30.671317518961935</v>
      </c>
      <c r="KE199" s="46">
        <f>step*(+'By group'!R$6*Population!R199-'By group'!AE$7*Population!AE199)</f>
        <v>31.206082682626182</v>
      </c>
      <c r="KF199" s="46">
        <f>step*(+'By group'!S$6*Population!S199-'By group'!AF$7*Population!AF199)</f>
        <v>9.2482604845661243</v>
      </c>
      <c r="KG199" s="46">
        <f>step*(+'By group'!T$6*Population!T199-'By group'!AG$7*Population!AG199)</f>
        <v>1.7635309251931974</v>
      </c>
      <c r="KH199" s="46">
        <f>step*(+'By group'!U$6*Population!U199-'By group'!AH$7*Population!AH199)</f>
        <v>1.4666695173032229</v>
      </c>
      <c r="KI199" s="46">
        <f>step*(+'By group'!V$6*Population!V199-'By group'!AI$7*Population!AI199)</f>
        <v>0</v>
      </c>
      <c r="KJ199" s="46">
        <f>step*(+'By group'!W$6*Population!W199-'By group'!AJ$7*Population!AJ199)</f>
        <v>0</v>
      </c>
      <c r="KK199" s="46">
        <f>step*(+'By group'!X$6*Population!X199-'By group'!AK$7*Population!AK199)</f>
        <v>0</v>
      </c>
      <c r="KL199" s="46">
        <f>step*(+'By group'!Y$6*Population!Y199-'By group'!AL$7*Population!AL199)</f>
        <v>3.0678517873479407</v>
      </c>
      <c r="KM199" s="46">
        <f>step*(+'By group'!Z$6*Population!Z199-'By group'!AM$7*Population!AM199)</f>
        <v>1.5028951762697971</v>
      </c>
      <c r="KN199" s="46">
        <f>step*(+'By group'!AA$6*Population!AA199-'By group'!AN$7*Population!AN199)</f>
        <v>1.180778813188651</v>
      </c>
      <c r="KO199" s="45">
        <v>0</v>
      </c>
      <c r="KP199" s="46">
        <v>0</v>
      </c>
      <c r="KQ199" s="46">
        <v>0</v>
      </c>
      <c r="KR199" s="46">
        <v>0</v>
      </c>
      <c r="KS199" s="46">
        <v>0</v>
      </c>
      <c r="KT199" s="46">
        <v>0</v>
      </c>
      <c r="KU199" s="46">
        <v>0</v>
      </c>
      <c r="KV199" s="46">
        <v>0</v>
      </c>
      <c r="KW199" s="46">
        <v>0</v>
      </c>
      <c r="KX199" s="46">
        <v>0</v>
      </c>
      <c r="KY199" s="46">
        <v>0</v>
      </c>
      <c r="KZ199" s="46">
        <v>0</v>
      </c>
      <c r="LA199" s="46">
        <v>0</v>
      </c>
      <c r="LB199" s="188">
        <f>step*(-'By group'!BB$9*Population!BB199+'By group'!B$8*Population!B199+'By group'!O$8*Population!O199)</f>
        <v>2652.4804936182331</v>
      </c>
      <c r="LC199" s="189">
        <f>step*(-'By group'!BC$9*Population!BC199+'By group'!C$8*Population!C199+'By group'!P$8*Population!P199)</f>
        <v>11.668834863094446</v>
      </c>
      <c r="LD199" s="189">
        <f>step*(-'By group'!BD$9*Population!BD199+'By group'!D$8*Population!D199+'By group'!Q$8*Population!Q199)</f>
        <v>34.241175727525686</v>
      </c>
      <c r="LE199" s="189">
        <f>step*(-'By group'!BE$9*Population!BE199+'By group'!E$8*Population!E199+'By group'!R$8*Population!R199)</f>
        <v>35.52585132203108</v>
      </c>
      <c r="LF199" s="189">
        <f>step*(-'By group'!BF$9*Population!BF199+'By group'!F$8*Population!F199+'By group'!S$8*Population!S199)</f>
        <v>10.683142172080812</v>
      </c>
      <c r="LG199" s="189">
        <f>step*(-'By group'!BG$9*Population!BG199+'By group'!G$8*Population!G199+'By group'!T$8*Population!T199)</f>
        <v>2.0583669071505186</v>
      </c>
      <c r="LH199" s="189">
        <f>step*(-'By group'!BH$9*Population!BH199+'By group'!H$8*Population!H199+'By group'!U$8*Population!U199)</f>
        <v>1.7427875697677715</v>
      </c>
      <c r="LI199" s="189">
        <f>step*(-'By group'!BI$9*Population!BI199+'By group'!I$8*Population!I199+'By group'!V$8*Population!V199)</f>
        <v>0</v>
      </c>
      <c r="LJ199" s="189">
        <f>step*(-'By group'!BJ$9*Population!BJ199+'By group'!J$8*Population!J199+'By group'!W$8*Population!W199)</f>
        <v>0</v>
      </c>
      <c r="LK199" s="189">
        <f>step*(-'By group'!BK$9*Population!BK199+'By group'!K$8*Population!K199+'By group'!X$8*Population!X199)</f>
        <v>0</v>
      </c>
      <c r="LL199" s="189">
        <f>step*(-'By group'!BL$9*Population!BL199+'By group'!L$8*Population!L199+'By group'!Y$8*Population!Y199)</f>
        <v>3.6506642230538073</v>
      </c>
      <c r="LM199" s="189">
        <f>step*(-'By group'!BM$9*Population!BM199+'By group'!M$8*Population!M199+'By group'!Z$8*Population!Z199)</f>
        <v>1.8244123937112342</v>
      </c>
      <c r="LN199" s="189">
        <f>step*(-'By group'!BN$9*Population!BN199+'By group'!N$8*Population!N199+'By group'!AA$8*Population!AA199)</f>
        <v>1.4665998784037617</v>
      </c>
    </row>
    <row r="200" spans="1:326" x14ac:dyDescent="0.25">
      <c r="A200">
        <f t="shared" si="280"/>
        <v>98</v>
      </c>
      <c r="B200" s="52">
        <f>step*((-'By group'!B$4-'By group'!B$5-'By group'!B$22)*Population!B200+'By group'!B$3*Population!$BO200)</f>
        <v>255449.10099566844</v>
      </c>
      <c r="C200" s="4">
        <f>step*((-'By group'!C$4-'By group'!C$5-'By group'!C$22)*Population!C200+'By group'!C$3*Population!$BO200)</f>
        <v>-7010.0393990686061</v>
      </c>
      <c r="D200" s="4">
        <f>step*((-'By group'!D$4-'By group'!D$5-'By group'!D$22)*Population!D200+'By group'!D$3*Population!$BO200)</f>
        <v>-46007.043308464461</v>
      </c>
      <c r="E200" s="4">
        <f>step*((-'By group'!E$4-'By group'!E$5-'By group'!E$22)*Population!E200+'By group'!E$3*Population!$BO200)</f>
        <v>-73679.188320896006</v>
      </c>
      <c r="F200" s="4">
        <f>step*((-'By group'!F$4-'By group'!F$5-'By group'!F$22)*Population!F200+'By group'!F$3*Population!$BO200)</f>
        <v>-29904.275071241198</v>
      </c>
      <c r="G200" s="4">
        <f>step*((-'By group'!G$4-'By group'!G$5-'By group'!G$22)*Population!G200+'By group'!G$3*Population!$BO200)</f>
        <v>-7250.7996208883033</v>
      </c>
      <c r="H200" s="4">
        <f>step*((-'By group'!H$4-'By group'!H$5-'By group'!H$22)*Population!H200+'By group'!H$3*Population!$BO200)</f>
        <v>-6737.2960611206918</v>
      </c>
      <c r="I200" s="4">
        <f>step*((-'By group'!I$4-'By group'!I$5-'By group'!I$22)*Population!I200+'By group'!I$3*Population!$BO200)</f>
        <v>0</v>
      </c>
      <c r="J200" s="4">
        <f>step*((-'By group'!J$4-'By group'!J$5-'By group'!J$22)*Population!J200+'By group'!J$3*Population!$BO200)</f>
        <v>0</v>
      </c>
      <c r="K200" s="4">
        <f>step*((-'By group'!K$4-'By group'!K$5-'By group'!K$22)*Population!K200+'By group'!K$3*Population!$BO200)</f>
        <v>0</v>
      </c>
      <c r="L200" s="4">
        <f>step*((-'By group'!L$4-'By group'!L$5-'By group'!L$22)*Population!L200+'By group'!L$3*Population!$BO200)</f>
        <v>-3726.2050793712338</v>
      </c>
      <c r="M200" s="4">
        <f>step*((-'By group'!M$4-'By group'!M$5-'By group'!M$22)*Population!M200+'By group'!M$3*Population!$BO200)</f>
        <v>-2114.6393131175046</v>
      </c>
      <c r="N200" s="4">
        <f>step*((-'By group'!N$4-'By group'!N$5-'By group'!N$22)*Population!N200+'By group'!N$3*Population!$BO200)</f>
        <v>-2005.154494686695</v>
      </c>
      <c r="O200" s="8">
        <f>step*((-'By group'!O$4-'By group'!O$5-'By group'!O$22)*Population!O200+'By group'!O$3*Population!$BO200)</f>
        <v>176901.82002386451</v>
      </c>
      <c r="P200" s="4">
        <f>step*((-'By group'!P$4-'By group'!P$5-'By group'!P$22)*Population!P200+'By group'!P$3*Population!$BO200)</f>
        <v>-3467.3964809827594</v>
      </c>
      <c r="Q200" s="4">
        <f>step*((-'By group'!Q$4-'By group'!Q$5-'By group'!Q$22)*Population!Q200+'By group'!Q$3*Population!$BO200)</f>
        <v>-22748.17571655436</v>
      </c>
      <c r="R200" s="4">
        <f>step*((-'By group'!R$4-'By group'!R$5-'By group'!R$22)*Population!R200+'By group'!R$3*Population!$BO200)</f>
        <v>-36411.812608857203</v>
      </c>
      <c r="S200" s="4">
        <f>step*((-'By group'!S$4-'By group'!S$5-'By group'!S$22)*Population!S200+'By group'!S$3*Population!$BO200)</f>
        <v>-14772.687749083017</v>
      </c>
      <c r="T200" s="4">
        <f>step*((-'By group'!T$4-'By group'!T$5-'By group'!T$22)*Population!T200+'By group'!T$3*Population!$BO200)</f>
        <v>-3580.8667496785902</v>
      </c>
      <c r="U200" s="4">
        <f>step*((-'By group'!U$4-'By group'!U$5-'By group'!U$22)*Population!U200+'By group'!U$3*Population!$BO200)</f>
        <v>-3325.5876343429727</v>
      </c>
      <c r="V200" s="4">
        <f>step*((-'By group'!V$4-'By group'!V$5-'By group'!V$22)*Population!V200+'By group'!V$3*Population!$BO200)</f>
        <v>0</v>
      </c>
      <c r="W200" s="4">
        <f>step*((-'By group'!W$4-'By group'!W$5-'By group'!W$22)*Population!W200+'By group'!W$3*Population!$BO200)</f>
        <v>0</v>
      </c>
      <c r="X200" s="4">
        <f>step*((-'By group'!X$4-'By group'!X$5-'By group'!X$22)*Population!X200+'By group'!X$3*Population!$BO200)</f>
        <v>0</v>
      </c>
      <c r="Y200" s="4">
        <f>step*((-'By group'!Y$4-'By group'!Y$5-'By group'!Y$22)*Population!Y200+'By group'!Y$3*Population!$BO200)</f>
        <v>-1839.2104103780348</v>
      </c>
      <c r="Z200" s="4">
        <f>step*((-'By group'!Z$4-'By group'!Z$5-'By group'!Z$22)*Population!Z200+'By group'!Z$3*Population!$BO200)</f>
        <v>-1043.1604655220744</v>
      </c>
      <c r="AA200" s="4">
        <f>step*((-'By group'!AA$4-'By group'!AA$5-'By group'!AA$22)*Population!AA200+'By group'!AA$3*Population!$BO200)</f>
        <v>-988.47562458824666</v>
      </c>
      <c r="AB200" s="8">
        <f>step*((-'By group'!AB$4-'By group'!AB$5-'By group'!AB$22)*Population!AB200+'By group'!AB$3*Population!$BO200)</f>
        <v>-1673.7996696653311</v>
      </c>
      <c r="AC200" s="4">
        <f>step*((-'By group'!AC$4-'By group'!AC$5-'By group'!AC$22)*Population!AC200+'By group'!AC$3*Population!$BO200)</f>
        <v>-245.95879853985983</v>
      </c>
      <c r="AD200" s="4">
        <f>step*((-'By group'!AD$4-'By group'!AD$5-'By group'!AD$22)*Population!AD200+'By group'!AD$3*Population!$BO200)</f>
        <v>-1622.5268189251926</v>
      </c>
      <c r="AE200" s="4">
        <f>step*((-'By group'!AE$4-'By group'!AE$5-'By group'!AE$22)*Population!AE200+'By group'!AE$3*Population!$BO200)</f>
        <v>-2616.9867905963238</v>
      </c>
      <c r="AF200" s="4">
        <f>step*((-'By group'!AF$4-'By group'!AF$5-'By group'!AF$22)*Population!AF200+'By group'!AF$3*Population!$BO200)</f>
        <v>-1067.8863083257568</v>
      </c>
      <c r="AG200" s="4">
        <f>step*((-'By group'!AG$4-'By group'!AG$5-'By group'!AG$22)*Population!AG200+'By group'!AG$3*Population!$BO200)</f>
        <v>-259.93059207279441</v>
      </c>
      <c r="AH200" s="4">
        <f>step*((-'By group'!AH$4-'By group'!AH$5-'By group'!AH$22)*Population!AH200+'By group'!AH$3*Population!$BO200)</f>
        <v>-243.16725681534911</v>
      </c>
      <c r="AI200" s="4">
        <f>step*((-'By group'!AI$4-'By group'!AI$5-'By group'!AI$22)*Population!AI200+'By group'!AI$3*Population!$BO200)</f>
        <v>0</v>
      </c>
      <c r="AJ200" s="4">
        <f>step*((-'By group'!AJ$4-'By group'!AJ$5-'By group'!AJ$22)*Population!AJ200+'By group'!AJ$3*Population!$BO200)</f>
        <v>0</v>
      </c>
      <c r="AK200" s="4">
        <f>step*((-'By group'!AK$4-'By group'!AK$5-'By group'!AK$22)*Population!AK200+'By group'!AK$3*Population!$BO200)</f>
        <v>0</v>
      </c>
      <c r="AL200" s="4">
        <f>step*((-'By group'!AL$4-'By group'!AL$5-'By group'!AL$22)*Population!AL200+'By group'!AL$3*Population!$BO200)</f>
        <v>-134.5643100764091</v>
      </c>
      <c r="AM200" s="4">
        <f>step*((-'By group'!AM$4-'By group'!AM$5-'By group'!AM$22)*Population!AM200+'By group'!AM$3*Population!$BO200)</f>
        <v>-76.951382935670736</v>
      </c>
      <c r="AN200" s="4">
        <f>step*((-'By group'!AN$4-'By group'!AN$5-'By group'!AN$22)*Population!AN200+'By group'!AN$3*Population!$BO200)</f>
        <v>-73.620969180228911</v>
      </c>
      <c r="AO200" s="8">
        <f>step*((-'By group'!AO$4-'By group'!AO$5-'By group'!AO$22)*Population!AO200+'By group'!AO$3*Population!$BO200)</f>
        <v>23941.991211591179</v>
      </c>
      <c r="AP200" s="4">
        <f>step*((-'By group'!AP$4-'By group'!AP$5-'By group'!AP$22)*Population!AP200+'By group'!AP$3*Population!$BO200)</f>
        <v>-814.39531661018384</v>
      </c>
      <c r="AQ200" s="4">
        <f>step*((-'By group'!AQ$4-'By group'!AQ$5-'By group'!AQ$22)*Population!AQ200+'By group'!AQ$3*Population!$BO200)</f>
        <v>-5345.3387727127956</v>
      </c>
      <c r="AR200" s="4">
        <f>step*((-'By group'!AR$4-'By group'!AR$5-'By group'!AR$22)*Population!AR200+'By group'!AR$3*Population!$BO200)</f>
        <v>-8561.1680941937539</v>
      </c>
      <c r="AS200" s="4">
        <f>step*((-'By group'!AS$4-'By group'!AS$5-'By group'!AS$22)*Population!AS200+'By group'!AS$3*Population!$BO200)</f>
        <v>-3474.8698036678361</v>
      </c>
      <c r="AT200" s="4">
        <f>step*((-'By group'!AT$4-'By group'!AT$5-'By group'!AT$22)*Population!AT200+'By group'!AT$3*Population!$BO200)</f>
        <v>-842.5449874507616</v>
      </c>
      <c r="AU200" s="4">
        <f>step*((-'By group'!AU$4-'By group'!AU$5-'By group'!AU$22)*Population!AU200+'By group'!AU$3*Population!$BO200)</f>
        <v>-782.82314241227778</v>
      </c>
      <c r="AV200" s="4">
        <f>step*((-'By group'!AV$4-'By group'!AV$5-'By group'!AV$22)*Population!AV200+'By group'!AV$3*Population!$BO200)</f>
        <v>0</v>
      </c>
      <c r="AW200" s="4">
        <f>step*((-'By group'!AW$4-'By group'!AW$5-'By group'!AW$22)*Population!AW200+'By group'!AW$3*Population!$BO200)</f>
        <v>0</v>
      </c>
      <c r="AX200" s="4">
        <f>step*((-'By group'!AX$4-'By group'!AX$5-'By group'!AX$22)*Population!AX200+'By group'!AX$3*Population!$BO200)</f>
        <v>0</v>
      </c>
      <c r="AY200" s="4">
        <f>step*((-'By group'!AY$4-'By group'!AY$5-'By group'!AY$22)*Population!AY200+'By group'!AY$3*Population!$BO200)</f>
        <v>-432.9594736984177</v>
      </c>
      <c r="AZ200" s="4">
        <f>step*((-'By group'!AZ$4-'By group'!AZ$5-'By group'!AZ$22)*Population!AZ200+'By group'!AZ$3*Population!$BO200)</f>
        <v>-245.66668306497203</v>
      </c>
      <c r="BA200" s="4">
        <f>step*((-'By group'!BA$4-'By group'!BA$5-'By group'!BA$22)*Population!BA200+'By group'!BA$3*Population!$BO200)</f>
        <v>-232.84424647813435</v>
      </c>
      <c r="BB200" s="8">
        <f>step*((-'By group'!BB$4-'By group'!BB$5-'By group'!BB$22)*Population!BB200+'By group'!BB$3*Population!$BO200)</f>
        <v>7350.4213520456906</v>
      </c>
      <c r="BC200" s="4">
        <f>step*((-'By group'!BC$4-'By group'!BC$5-'By group'!BC$22)*Population!BC200+'By group'!BC$3*Population!$BO200)</f>
        <v>-558.17643808759215</v>
      </c>
      <c r="BD200" s="4">
        <f>step*((-'By group'!BD$4-'By group'!BD$5-'By group'!BD$22)*Population!BD200+'By group'!BD$3*Population!$BO200)</f>
        <v>-2831.1907531090742</v>
      </c>
      <c r="BE200" s="4">
        <f>step*((-'By group'!BE$4-'By group'!BE$5-'By group'!BE$22)*Population!BE200+'By group'!BE$3*Population!$BO200)</f>
        <v>-3939.4969852068066</v>
      </c>
      <c r="BF200" s="4">
        <f>step*((-'By group'!BF$4-'By group'!BF$5-'By group'!BF$22)*Population!BF200+'By group'!BF$3*Population!$BO200)</f>
        <v>-1461.8015807615297</v>
      </c>
      <c r="BG200" s="4">
        <f>step*((-'By group'!BG$4-'By group'!BG$5-'By group'!BG$22)*Population!BG200+'By group'!BG$3*Population!$BO200)</f>
        <v>-333.64012952277113</v>
      </c>
      <c r="BH200" s="4">
        <f>step*((-'By group'!BH$4-'By group'!BH$5-'By group'!BH$22)*Population!BH200+'By group'!BH$3*Population!$BO200)</f>
        <v>-286.90253553818974</v>
      </c>
      <c r="BI200" s="4">
        <f>step*((-'By group'!BI$4-'By group'!BI$5-'By group'!BI$22)*Population!BI200+'By group'!BI$3*Population!$BO200)</f>
        <v>0</v>
      </c>
      <c r="BJ200" s="4">
        <f>step*((-'By group'!BJ$4-'By group'!BJ$5-'By group'!BJ$22)*Population!BJ200+'By group'!BJ$3*Population!$BO200)</f>
        <v>0</v>
      </c>
      <c r="BK200" s="4">
        <f>step*((-'By group'!BK$4-'By group'!BK$5-'By group'!BK$22)*Population!BK200+'By group'!BK$3*Population!$BO200)</f>
        <v>0</v>
      </c>
      <c r="BL200" s="4">
        <f>step*((-'By group'!BL$4-'By group'!BL$5-'By group'!BL$22)*Population!BL200+'By group'!BL$3*Population!$BO200)</f>
        <v>-188.66042996743346</v>
      </c>
      <c r="BM200" s="4">
        <f>step*((-'By group'!BM$4-'By group'!BM$5-'By group'!BM$22)*Population!BM200+'By group'!BM$3*Population!$BO200)</f>
        <v>-96.073763322489427</v>
      </c>
      <c r="BN200" s="4">
        <f>step*((-'By group'!BN$4-'By group'!BN$5-'By group'!BN$22)*Population!BN200+'By group'!BN$3*Population!$BO200)</f>
        <v>-80.413630551347097</v>
      </c>
      <c r="BO200" s="71">
        <f>-step*SUM(SCR!B200:N200)*Population!B200</f>
        <v>-182756.77483859981</v>
      </c>
      <c r="BP200" s="4">
        <f>step*-SUM('By group'!C$11:C$21)*Population!C200</f>
        <v>-175250.98497671515</v>
      </c>
      <c r="BQ200" s="4">
        <f>step*-SUM('By group'!D$11:D$21)*Population!D200</f>
        <v>-127797.3425235124</v>
      </c>
      <c r="BR200" s="4">
        <f>step*-SUM('By group'!E$11:E$21)*Population!E200</f>
        <v>-52627.991657782863</v>
      </c>
      <c r="BS200" s="4">
        <f>step*-SUM('By group'!F$11:F$21)*Population!F200</f>
        <v>-15739.092142758525</v>
      </c>
      <c r="BT200" s="4">
        <f>step*-SUM('By group'!G$11:G$21)*Population!G200</f>
        <v>-7552.9162717586487</v>
      </c>
      <c r="BU200" s="4">
        <f>step*-SUM('By group'!H$11:H$21)*Population!H200</f>
        <v>0</v>
      </c>
      <c r="BV200" s="4">
        <f>step*-SUM('By group'!I$11:I$21)*Population!I200</f>
        <v>0</v>
      </c>
      <c r="BW200" s="4">
        <f>step*-SUM('By group'!J$11:J$21)*Population!J200</f>
        <v>0</v>
      </c>
      <c r="BX200" s="4">
        <f>step*-SUM('By group'!K$11:K$21)*Population!K200</f>
        <v>0</v>
      </c>
      <c r="BY200" s="4">
        <f>step*-SUM('By group'!L$11:L$21)*Population!L200</f>
        <v>-2661.5750566937386</v>
      </c>
      <c r="BZ200" s="4">
        <f>step*-SUM('By group'!M$11:M$21)*Population!M200</f>
        <v>-1321.6495706984404</v>
      </c>
      <c r="CA200" s="4">
        <f>step*-SUM('By group'!N$11:N$21)*Population!N200</f>
        <v>0</v>
      </c>
      <c r="CB200" s="13">
        <f>-step*SUM(SCR!O200:AA200)*Population!O200</f>
        <v>-90408.608442083249</v>
      </c>
      <c r="CC200" s="4">
        <f>step*-SUM('By group'!P$11:P$21)*Population!P200</f>
        <v>-86684.912024568985</v>
      </c>
      <c r="CD200" s="4">
        <f>step*-SUM('By group'!Q$11:Q$21)*Population!Q200</f>
        <v>-63189.376990428784</v>
      </c>
      <c r="CE200" s="4">
        <f>step*-SUM('By group'!R$11:R$21)*Population!R200</f>
        <v>-26008.437577755143</v>
      </c>
      <c r="CF200" s="4">
        <f>step*-SUM('By group'!S$11:S$21)*Population!S200</f>
        <v>-7775.0988153068511</v>
      </c>
      <c r="CG200" s="4">
        <f>step*-SUM('By group'!T$11:T$21)*Population!T200</f>
        <v>-3730.0695309151979</v>
      </c>
      <c r="CH200" s="4">
        <f>step*-SUM('By group'!U$11:U$21)*Population!U200</f>
        <v>0</v>
      </c>
      <c r="CI200" s="4">
        <f>step*-SUM('By group'!V$11:V$21)*Population!V200</f>
        <v>0</v>
      </c>
      <c r="CJ200" s="4">
        <f>step*-SUM('By group'!W$11:W$21)*Population!W200</f>
        <v>0</v>
      </c>
      <c r="CK200" s="4">
        <f>step*-SUM('By group'!X$11:X$21)*Population!X200</f>
        <v>0</v>
      </c>
      <c r="CL200" s="4">
        <f>step*-SUM('By group'!Y$11:Y$21)*Population!Y200</f>
        <v>-1313.7217216985964</v>
      </c>
      <c r="CM200" s="4">
        <f>step*-SUM('By group'!Z$11:Z$21)*Population!Z200</f>
        <v>-651.97529095129653</v>
      </c>
      <c r="CN200" s="4">
        <f>step*-SUM('By group'!AA$11:AA$21)*Population!AA200</f>
        <v>0</v>
      </c>
      <c r="CO200" s="13">
        <f>-step*SUM(SCR!AB200:AN200)*Population!AB200</f>
        <v>-6401.4078837828774</v>
      </c>
      <c r="CP200" s="4">
        <f>step*-SUM('By group'!AC$11:AC$21)*Population!AC200</f>
        <v>-6148.9699634964954</v>
      </c>
      <c r="CQ200" s="4">
        <f>step*-SUM('By group'!AD$11:AD$21)*Population!AD200</f>
        <v>-4507.0189414588685</v>
      </c>
      <c r="CR200" s="4">
        <f>step*-SUM('By group'!AE$11:AE$21)*Population!AE200</f>
        <v>-1869.276278997374</v>
      </c>
      <c r="CS200" s="4">
        <f>step*-SUM('By group'!AF$11:AF$21)*Population!AF200</f>
        <v>-562.04542543460889</v>
      </c>
      <c r="CT200" s="4">
        <f>step*-SUM('By group'!AG$11:AG$21)*Population!AG200</f>
        <v>-270.7610334091608</v>
      </c>
      <c r="CU200" s="4">
        <f>step*-SUM('By group'!AH$11:AH$21)*Population!AH200</f>
        <v>0</v>
      </c>
      <c r="CV200" s="4">
        <f>step*-SUM('By group'!AI$11:AI$21)*Population!AI200</f>
        <v>0</v>
      </c>
      <c r="CW200" s="4">
        <f>step*-SUM('By group'!AJ$11:AJ$21)*Population!AJ200</f>
        <v>0</v>
      </c>
      <c r="CX200" s="4">
        <f>step*-SUM('By group'!AK$11:AK$21)*Population!AK200</f>
        <v>0</v>
      </c>
      <c r="CY200" s="4">
        <f>step*-SUM('By group'!AL$11:AL$21)*Population!AL200</f>
        <v>-96.117364340292212</v>
      </c>
      <c r="CZ200" s="4">
        <f>step*-SUM('By group'!AM$11:AM$21)*Population!AM200</f>
        <v>-48.094614334794215</v>
      </c>
      <c r="DA200" s="4">
        <f>step*-SUM('By group'!AN$11:AN$21)*Population!AN200</f>
        <v>0</v>
      </c>
      <c r="DB200" s="13">
        <f>-step*SUM(SCR!AO200:BA200)*Population!AO200</f>
        <v>-21231.206394483575</v>
      </c>
      <c r="DC200" s="4">
        <f>step*-SUM('By group'!AP$11:AP$21)*Population!AP200</f>
        <v>-20359.882915254595</v>
      </c>
      <c r="DD200" s="4">
        <f>step*-SUM('By group'!AQ$11:AQ$21)*Population!AQ200</f>
        <v>-14848.163257535543</v>
      </c>
      <c r="DE200" s="4">
        <f>step*-SUM('By group'!AR$11:AR$21)*Population!AR200</f>
        <v>-6115.1200672812529</v>
      </c>
      <c r="DF200" s="4">
        <f>step*-SUM('By group'!AS$11:AS$21)*Population!AS200</f>
        <v>-1828.8788440357032</v>
      </c>
      <c r="DG200" s="4">
        <f>step*-SUM('By group'!AT$11:AT$21)*Population!AT200</f>
        <v>-877.65102859454328</v>
      </c>
      <c r="DH200" s="4">
        <f>step*-SUM('By group'!AU$11:AU$21)*Population!AU200</f>
        <v>0</v>
      </c>
      <c r="DI200" s="4">
        <f>step*-SUM('By group'!AV$11:AV$21)*Population!AV200</f>
        <v>0</v>
      </c>
      <c r="DJ200" s="4">
        <f>step*-SUM('By group'!AW$11:AW$21)*Population!AW200</f>
        <v>0</v>
      </c>
      <c r="DK200" s="4">
        <f>step*-SUM('By group'!AX$11:AX$21)*Population!AX200</f>
        <v>0</v>
      </c>
      <c r="DL200" s="4">
        <f>step*-SUM('By group'!AY$11:AY$21)*Population!AY200</f>
        <v>-309.25676692744122</v>
      </c>
      <c r="DM200" s="4">
        <f>step*-SUM('By group'!AZ$11:AZ$21)*Population!AZ200</f>
        <v>-153.54167691560752</v>
      </c>
      <c r="DN200" s="4">
        <f>step*-SUM('By group'!BA$11:BA$21)*Population!BA200</f>
        <v>0</v>
      </c>
      <c r="DO200" s="13">
        <f>-step*SUM(SCR!BB200:BN200)*Population!BB200</f>
        <v>-9875.2796815055917</v>
      </c>
      <c r="DP200" s="4">
        <f>step*-SUM('By group'!BC$11:BC$21)*Population!BC200</f>
        <v>-9302.9406347932018</v>
      </c>
      <c r="DQ200" s="4">
        <f>step*-SUM('By group'!BD$11:BD$21)*Population!BD200</f>
        <v>-6434.5244388842584</v>
      </c>
      <c r="DR200" s="4">
        <f>step*-SUM('By group'!BE$11:BE$21)*Population!BE200</f>
        <v>-2462.1856157542543</v>
      </c>
      <c r="DS200" s="4">
        <f>step*-SUM('By group'!BF$11:BF$21)*Population!BF200</f>
        <v>-696.0959908388237</v>
      </c>
      <c r="DT200" s="4">
        <f>step*-SUM('By group'!BG$11:BG$21)*Population!BG200</f>
        <v>-320.80781684881839</v>
      </c>
      <c r="DU200" s="4">
        <f>step*-SUM('By group'!BH$11:BH$21)*Population!BH200</f>
        <v>0</v>
      </c>
      <c r="DV200" s="4">
        <f>step*-SUM('By group'!BI$11:BI$21)*Population!BI200</f>
        <v>0</v>
      </c>
      <c r="DW200" s="4">
        <f>step*-SUM('By group'!BJ$11:BJ$21)*Population!BJ200</f>
        <v>0</v>
      </c>
      <c r="DX200" s="4">
        <f>step*-SUM('By group'!BK$11:BK$21)*Population!BK200</f>
        <v>0</v>
      </c>
      <c r="DY200" s="4">
        <f>step*-SUM('By group'!BL$11:BL$21)*Population!BL200</f>
        <v>-104.81134998190748</v>
      </c>
      <c r="DZ200" s="4">
        <f>step*-SUM('By group'!BM$11:BM$21)*Population!BM200</f>
        <v>-48.036881661244713</v>
      </c>
      <c r="EA200" s="4">
        <f>step*-SUM('By group'!BN$11:BN$21)*Population!BN200</f>
        <v>0</v>
      </c>
      <c r="EB200" s="52">
        <v>0</v>
      </c>
      <c r="EC200" s="4">
        <f t="shared" si="281"/>
        <v>182756.77483859981</v>
      </c>
      <c r="ED200" s="4">
        <f t="shared" si="281"/>
        <v>175250.98497671515</v>
      </c>
      <c r="EE200" s="4">
        <f t="shared" si="282"/>
        <v>127797.3425235124</v>
      </c>
      <c r="EF200" s="4">
        <f t="shared" si="283"/>
        <v>52627.991657782863</v>
      </c>
      <c r="EG200" s="4">
        <f t="shared" si="284"/>
        <v>15739.092142758525</v>
      </c>
      <c r="EH200" s="4">
        <f t="shared" si="284"/>
        <v>7552.9162717586487</v>
      </c>
      <c r="EI200" s="4">
        <v>0</v>
      </c>
      <c r="EJ200" s="4">
        <f t="shared" si="285"/>
        <v>0</v>
      </c>
      <c r="EK200" s="4">
        <f t="shared" si="286"/>
        <v>0</v>
      </c>
      <c r="EL200" s="4">
        <f t="shared" si="287"/>
        <v>0</v>
      </c>
      <c r="EM200" s="4">
        <f t="shared" si="288"/>
        <v>2661.5750566937386</v>
      </c>
      <c r="EN200" s="4">
        <f t="shared" si="289"/>
        <v>1321.6495706984404</v>
      </c>
      <c r="EO200" s="52">
        <v>0</v>
      </c>
      <c r="EP200" s="4">
        <f t="shared" si="290"/>
        <v>90408.608442083249</v>
      </c>
      <c r="EQ200" s="4">
        <f t="shared" si="291"/>
        <v>86684.912024568985</v>
      </c>
      <c r="ER200" s="4">
        <f t="shared" si="292"/>
        <v>63189.376990428784</v>
      </c>
      <c r="ES200" s="4">
        <f t="shared" si="293"/>
        <v>26008.437577755143</v>
      </c>
      <c r="ET200" s="4">
        <f t="shared" si="294"/>
        <v>7775.0988153068511</v>
      </c>
      <c r="EU200" s="4">
        <f t="shared" si="295"/>
        <v>3730.0695309151979</v>
      </c>
      <c r="EV200" s="4">
        <v>0</v>
      </c>
      <c r="EW200" s="4">
        <f t="shared" si="296"/>
        <v>0</v>
      </c>
      <c r="EX200" s="4">
        <f t="shared" si="297"/>
        <v>0</v>
      </c>
      <c r="EY200" s="4">
        <f t="shared" si="298"/>
        <v>0</v>
      </c>
      <c r="EZ200" s="4">
        <f t="shared" si="299"/>
        <v>1313.7217216985964</v>
      </c>
      <c r="FA200" s="4">
        <f t="shared" si="300"/>
        <v>651.97529095129653</v>
      </c>
      <c r="FB200" s="52">
        <v>0</v>
      </c>
      <c r="FC200" s="4">
        <f t="shared" si="301"/>
        <v>6401.4078837828774</v>
      </c>
      <c r="FD200" s="4">
        <f t="shared" si="302"/>
        <v>6148.9699634964954</v>
      </c>
      <c r="FE200" s="4">
        <f t="shared" si="303"/>
        <v>4507.0189414588685</v>
      </c>
      <c r="FF200" s="4">
        <f t="shared" si="304"/>
        <v>1869.276278997374</v>
      </c>
      <c r="FG200" s="4">
        <f t="shared" si="305"/>
        <v>562.04542543460889</v>
      </c>
      <c r="FH200" s="4">
        <f t="shared" si="306"/>
        <v>270.7610334091608</v>
      </c>
      <c r="FI200" s="4">
        <v>0</v>
      </c>
      <c r="FJ200" s="4">
        <f t="shared" si="307"/>
        <v>0</v>
      </c>
      <c r="FK200" s="4">
        <f t="shared" si="308"/>
        <v>0</v>
      </c>
      <c r="FL200" s="4">
        <f t="shared" si="309"/>
        <v>0</v>
      </c>
      <c r="FM200" s="4">
        <f t="shared" si="310"/>
        <v>96.117364340292212</v>
      </c>
      <c r="FN200" s="9">
        <f t="shared" si="311"/>
        <v>48.094614334794215</v>
      </c>
      <c r="FO200" s="4">
        <v>0</v>
      </c>
      <c r="FP200" s="4">
        <f t="shared" si="312"/>
        <v>21231.206394483575</v>
      </c>
      <c r="FQ200" s="4">
        <f t="shared" si="313"/>
        <v>20359.882915254595</v>
      </c>
      <c r="FR200" s="4">
        <f t="shared" si="314"/>
        <v>14848.163257535543</v>
      </c>
      <c r="FS200" s="4">
        <f t="shared" si="315"/>
        <v>6115.1200672812529</v>
      </c>
      <c r="FT200" s="4">
        <f t="shared" si="316"/>
        <v>1828.8788440357032</v>
      </c>
      <c r="FU200" s="4">
        <f t="shared" si="317"/>
        <v>877.65102859454328</v>
      </c>
      <c r="FV200" s="4">
        <v>0</v>
      </c>
      <c r="FW200" s="4">
        <f t="shared" si="318"/>
        <v>0</v>
      </c>
      <c r="FX200" s="4">
        <f t="shared" si="319"/>
        <v>0</v>
      </c>
      <c r="FY200" s="4">
        <f t="shared" si="320"/>
        <v>0</v>
      </c>
      <c r="FZ200" s="4">
        <f t="shared" si="321"/>
        <v>309.25676692744122</v>
      </c>
      <c r="GA200" s="4">
        <f t="shared" si="322"/>
        <v>153.54167691560752</v>
      </c>
      <c r="GB200" s="4">
        <v>0</v>
      </c>
      <c r="GC200" s="4">
        <f t="shared" si="323"/>
        <v>9875.2796815055917</v>
      </c>
      <c r="GD200" s="4">
        <f t="shared" si="264"/>
        <v>9302.9406347932018</v>
      </c>
      <c r="GE200" s="4">
        <f t="shared" si="265"/>
        <v>6434.5244388842584</v>
      </c>
      <c r="GF200" s="4">
        <f t="shared" si="266"/>
        <v>2462.1856157542543</v>
      </c>
      <c r="GG200" s="4">
        <f t="shared" si="267"/>
        <v>696.0959908388237</v>
      </c>
      <c r="GH200" s="4">
        <f t="shared" si="268"/>
        <v>320.80781684881839</v>
      </c>
      <c r="GI200" s="4">
        <v>0</v>
      </c>
      <c r="GJ200" s="4">
        <f t="shared" si="324"/>
        <v>0</v>
      </c>
      <c r="GK200" s="4">
        <f t="shared" si="325"/>
        <v>0</v>
      </c>
      <c r="GL200" s="4">
        <f t="shared" si="269"/>
        <v>0</v>
      </c>
      <c r="GM200" s="4">
        <f t="shared" si="270"/>
        <v>104.81134998190748</v>
      </c>
      <c r="GN200" s="4">
        <f t="shared" si="271"/>
        <v>48.036881661244713</v>
      </c>
      <c r="GO200" s="52">
        <v>0</v>
      </c>
      <c r="GP200" s="4">
        <f>step*(-'By group'!C$32*Population!C200+'By group'!I$33*Population!I200)</f>
        <v>0</v>
      </c>
      <c r="GQ200" s="4">
        <f>step*(-'By group'!D$32*Population!D200+'By group'!J$33*Population!J200)</f>
        <v>0</v>
      </c>
      <c r="GR200" s="4">
        <f>step*(-'By group'!E$32*Population!E200+'By group'!K$33*Population!K200)</f>
        <v>0</v>
      </c>
      <c r="GS200" s="4">
        <f>step*(-'By group'!F$32*Population!F200+'By group'!L$33*Population!L200)</f>
        <v>-6538.7585430323934</v>
      </c>
      <c r="GT200" s="4">
        <f>step*(-'By group'!G$32*Population!G200+'By group'!M$33*Population!M200)</f>
        <v>-849.75846900250974</v>
      </c>
      <c r="GU200" s="4">
        <f>step*(-'By group'!H$32*Population!H200+'By group'!N$33*Population!N200)</f>
        <v>-743.51570061664097</v>
      </c>
      <c r="GV200" s="46">
        <f t="shared" si="326"/>
        <v>0</v>
      </c>
      <c r="GW200" s="14">
        <f t="shared" si="327"/>
        <v>0</v>
      </c>
      <c r="GX200" s="4">
        <f t="shared" si="328"/>
        <v>0</v>
      </c>
      <c r="GY200" s="4">
        <f t="shared" si="329"/>
        <v>6538.7585430323934</v>
      </c>
      <c r="GZ200" s="4">
        <f t="shared" si="330"/>
        <v>849.75846900250974</v>
      </c>
      <c r="HA200" s="4">
        <f t="shared" si="331"/>
        <v>743.51570061664097</v>
      </c>
      <c r="HB200" s="8">
        <v>0</v>
      </c>
      <c r="HC200" s="4">
        <f>step*(-'By group'!P$32*Population!P200+'By group'!V$33*Population!V200)</f>
        <v>0</v>
      </c>
      <c r="HD200" s="4">
        <f>step*(-'By group'!Q$32*Population!Q200+'By group'!W$33*Population!W200)</f>
        <v>0</v>
      </c>
      <c r="HE200" s="4">
        <f>step*(-'By group'!R$32*Population!R200+'By group'!X$33*Population!X200)</f>
        <v>0</v>
      </c>
      <c r="HF200" s="4">
        <f>step*(-'By group'!S$32*Population!S200+'By group'!Y$33*Population!Y200)</f>
        <v>-3230.6885468041273</v>
      </c>
      <c r="HG200" s="4">
        <f>step*(-'By group'!T$32*Population!T200+'By group'!Z$33*Population!Z200)</f>
        <v>-420.02626070739132</v>
      </c>
      <c r="HH200" s="4">
        <f>step*(-'By group'!U$32*Population!U200+'By group'!AA$33*Population!AA200)</f>
        <v>-367.34420060504414</v>
      </c>
      <c r="HI200" s="14">
        <f t="shared" si="332"/>
        <v>0</v>
      </c>
      <c r="HJ200" s="46">
        <f t="shared" si="333"/>
        <v>0</v>
      </c>
      <c r="HK200" s="4">
        <f t="shared" si="334"/>
        <v>0</v>
      </c>
      <c r="HL200" s="4">
        <f t="shared" si="335"/>
        <v>3230.6885468041273</v>
      </c>
      <c r="HM200" s="4">
        <f t="shared" si="336"/>
        <v>420.02626070739132</v>
      </c>
      <c r="HN200" s="9">
        <f t="shared" si="337"/>
        <v>367.34420060504414</v>
      </c>
      <c r="HO200" s="4">
        <v>0</v>
      </c>
      <c r="HP200" s="4">
        <f>step*(-'By group'!AC$32*Population!AC200+'By group'!AI$33*Population!AI200)</f>
        <v>0</v>
      </c>
      <c r="HQ200" s="4">
        <f>step*(-'By group'!AD$32*Population!AD200+'By group'!AJ$33*Population!AJ200)</f>
        <v>0</v>
      </c>
      <c r="HR200" s="4">
        <f>step*(-'By group'!AE$32*Population!AE200+'By group'!AK$33*Population!AK200)</f>
        <v>0</v>
      </c>
      <c r="HS200" s="4">
        <f>step*(-'By group'!AF$32*Population!AF200+'By group'!AL$33*Population!AL200)</f>
        <v>-232.96403054715833</v>
      </c>
      <c r="HT200" s="4">
        <f>step*(-'By group'!AG$32*Population!AG200+'By group'!AM$33*Population!AM200)</f>
        <v>-30.104899514435054</v>
      </c>
      <c r="HU200" s="4">
        <f>step*(-'By group'!AH$32*Population!AH200+'By group'!AN$33*Population!AN200)</f>
        <v>-26.506675235507121</v>
      </c>
      <c r="HV200" s="14">
        <f t="shared" si="338"/>
        <v>0</v>
      </c>
      <c r="HW200" s="46">
        <f t="shared" si="339"/>
        <v>0</v>
      </c>
      <c r="HX200" s="4">
        <f t="shared" si="340"/>
        <v>0</v>
      </c>
      <c r="HY200" s="4">
        <f t="shared" si="341"/>
        <v>232.96403054715833</v>
      </c>
      <c r="HZ200" s="4">
        <f t="shared" si="342"/>
        <v>30.104899514435054</v>
      </c>
      <c r="IA200" s="4">
        <f t="shared" si="343"/>
        <v>26.506675235507121</v>
      </c>
      <c r="IB200" s="8">
        <v>0</v>
      </c>
      <c r="IC200" s="4">
        <f>step*(-'By group'!AP$32*Population!AP200+'By group'!AV$33*Population!AV200)</f>
        <v>0</v>
      </c>
      <c r="ID200" s="4">
        <f>step*(-'By group'!AQ$32*Population!AQ200+'By group'!AW$33*Population!AW200)</f>
        <v>0</v>
      </c>
      <c r="IE200" s="4">
        <f>step*(-'By group'!AR$32*Population!AR200+'By group'!AX$33*Population!AX200)</f>
        <v>0</v>
      </c>
      <c r="IF200" s="4">
        <f>step*(-'By group'!AS$32*Population!AS200+'By group'!AY$33*Population!AY200)</f>
        <v>-759.81103855413096</v>
      </c>
      <c r="IG200" s="4">
        <f>step*(-'By group'!AT$32*Population!AT200+'By group'!AZ$33*Population!AZ200)</f>
        <v>-98.759367261104899</v>
      </c>
      <c r="IH200" s="4">
        <f>step*(-'By group'!AU$32*Population!AU200+'By group'!BA$33*Population!BA200)</f>
        <v>-86.427677995657561</v>
      </c>
      <c r="II200" s="14">
        <f t="shared" si="272"/>
        <v>0</v>
      </c>
      <c r="IJ200" s="4">
        <f t="shared" si="273"/>
        <v>0</v>
      </c>
      <c r="IK200" s="4">
        <f t="shared" si="344"/>
        <v>0</v>
      </c>
      <c r="IL200" s="4">
        <f t="shared" si="345"/>
        <v>759.81103855413096</v>
      </c>
      <c r="IM200" s="4">
        <f t="shared" si="346"/>
        <v>98.759367261104899</v>
      </c>
      <c r="IN200" s="4">
        <f t="shared" si="347"/>
        <v>86.427677995657561</v>
      </c>
      <c r="IO200" s="8">
        <v>0</v>
      </c>
      <c r="IP200" s="4">
        <f>step*(-'By group'!BC$32*Population!BC200+'By group'!BI$33*Population!BI200)</f>
        <v>0</v>
      </c>
      <c r="IQ200" s="4">
        <f>step*(-'By group'!BD$32*Population!BD200+'By group'!BJ$33*Population!BJ200)</f>
        <v>0</v>
      </c>
      <c r="IR200" s="4">
        <f>step*(-'By group'!BE$32*Population!BE200+'By group'!BK$33*Population!BK200)</f>
        <v>0</v>
      </c>
      <c r="IS200" s="4">
        <f>step*(-'By group'!BF$32*Population!BF200+'By group'!BL$33*Population!BL200)</f>
        <v>-295.64232042845811</v>
      </c>
      <c r="IT200" s="4">
        <f>step*(-'By group'!BG$32*Population!BG200+'By group'!BM$33*Population!BM200)</f>
        <v>-40.143122539141331</v>
      </c>
      <c r="IU200" s="4">
        <f>step*(-'By group'!BH$32*Population!BH200+'By group'!BN$33*Population!BN200)</f>
        <v>-32.852554131693147</v>
      </c>
      <c r="IV200" s="14">
        <f t="shared" si="274"/>
        <v>0</v>
      </c>
      <c r="IW200" s="4">
        <f t="shared" si="275"/>
        <v>0</v>
      </c>
      <c r="IX200" s="4">
        <f t="shared" si="276"/>
        <v>0</v>
      </c>
      <c r="IY200" s="4">
        <f t="shared" si="277"/>
        <v>295.64232042845811</v>
      </c>
      <c r="IZ200" s="4">
        <f t="shared" si="278"/>
        <v>40.143122539141331</v>
      </c>
      <c r="JA200" s="4">
        <f t="shared" si="279"/>
        <v>32.852554131693147</v>
      </c>
      <c r="JB200" s="75">
        <f>step*(+prop_idu_male*'By group'!BB$9*Population!BB200-'By group'!B$8*Population!B200)</f>
        <v>-1278.6509049724441</v>
      </c>
      <c r="JC200" s="46">
        <f>step*(+prop_idu_male*'By group'!BC$9*Population!BC200-'By group'!C$8*Population!C200)</f>
        <v>-7.6461963726605733</v>
      </c>
      <c r="JD200" s="46">
        <f>step*(+prop_idu_male*'By group'!BD$9*Population!BD200-'By group'!D$8*Population!D200)</f>
        <v>-22.470896774038039</v>
      </c>
      <c r="JE200" s="46">
        <f>step*(+prop_idu_male*'By group'!BE$9*Population!BE200-'By group'!E$8*Population!E200)</f>
        <v>-23.359373089986324</v>
      </c>
      <c r="JF200" s="46">
        <f>step*(+prop_idu_male*'By group'!BF$9*Population!BF200-'By group'!F$8*Population!F200)</f>
        <v>-7.0342308823726736</v>
      </c>
      <c r="JG200" s="46">
        <f>step*(+prop_idu_male*'By group'!BG$9*Population!BG200-'By group'!G$8*Population!G200)</f>
        <v>-1.356595502264297</v>
      </c>
      <c r="JH200" s="46">
        <f>step*(+prop_idu_male*'By group'!BH$9*Population!BH200-'By group'!H$8*Population!H200)</f>
        <v>-1.1503868684654805</v>
      </c>
      <c r="JI200" s="46">
        <f>step*(+prop_idu_male*'By group'!BI$9*Population!BI200-'By group'!I$8*Population!I200)</f>
        <v>0</v>
      </c>
      <c r="JJ200" s="46">
        <f>step*(+prop_idu_male*'By group'!BJ$9*Population!BJ200-'By group'!J$8*Population!J200)</f>
        <v>0</v>
      </c>
      <c r="JK200" s="46">
        <f>step*(+prop_idu_male*'By group'!BK$9*Population!BK200-'By group'!K$8*Population!K200)</f>
        <v>0</v>
      </c>
      <c r="JL200" s="46">
        <f>step*(+prop_idu_male*'By group'!BL$9*Population!BL200-'By group'!L$8*Population!L200)</f>
        <v>-2.41002781673716</v>
      </c>
      <c r="JM200" s="46">
        <f>step*(+prop_idu_male*'By group'!BM$9*Population!BM200-'By group'!M$8*Population!M200)</f>
        <v>-1.2063610547114529</v>
      </c>
      <c r="JN200" s="46">
        <f>step*(+prop_idu_male*'By group'!BN$9*Population!BN200-'By group'!N$8*Population!N200)</f>
        <v>-0.97143459552980682</v>
      </c>
      <c r="JO200" s="45">
        <f>step*(+(1-prop_idu_male)*'By group'!BB$9*Population!BB200-'By group'!O$8*Population!O200-'By group'!O$6*Population!O200+'By group'!AB$7*Population!AB200)</f>
        <v>-9572.5693273725701</v>
      </c>
      <c r="JP200" s="46">
        <f>step*(+(1-prop_idu_male)*'By group'!BC$9*Population!BC200-'By group'!P$8*Population!P200-'By group'!P$6*Population!P200+'By group'!AC$7*Population!AC200)</f>
        <v>-14.688206080814107</v>
      </c>
      <c r="JQ200" s="46">
        <f>step*(+(1-prop_idu_male)*'By group'!BD$9*Population!BD200-'By group'!Q$8*Population!Q200-'By group'!Q$6*Population!Q200+'By group'!AD$7*Population!AD200)</f>
        <v>-42.622795439345488</v>
      </c>
      <c r="JR200" s="46">
        <f>step*(+(1-prop_idu_male)*'By group'!BE$9*Population!BE200-'By group'!R$8*Population!R200-'By group'!R$6*Population!R200+'By group'!AE$7*Population!AE200)</f>
        <v>-43.558968862482374</v>
      </c>
      <c r="JS200" s="46">
        <f>step*(+(1-prop_idu_male)*'By group'!BF$9*Population!BF200-'By group'!S$8*Population!S200-'By group'!S$6*Population!S200+'By group'!AF$7*Population!AF200)</f>
        <v>-12.952881420457107</v>
      </c>
      <c r="JT200" s="46">
        <f>step*(+(1-prop_idu_male)*'By group'!BG$9*Population!BG200-'By group'!T$8*Population!T200-'By group'!T$6*Population!T200+'By group'!AG$7*Population!AG200)</f>
        <v>-2.4759900711678102</v>
      </c>
      <c r="JU200" s="46">
        <f>step*(+(1-prop_idu_male)*'By group'!BH$9*Population!BH200-'By group'!U$8*Population!U200-'By group'!U$6*Population!U200+'By group'!AH$7*Population!AH200)</f>
        <v>-2.068054563220743</v>
      </c>
      <c r="JV200" s="46">
        <f>step*(+(1-prop_idu_male)*'By group'!BI$9*Population!BI200-'By group'!V$8*Population!V200-'By group'!V$6*Population!V200+'By group'!AI$7*Population!AI200)</f>
        <v>0</v>
      </c>
      <c r="JW200" s="46">
        <f>step*(+(1-prop_idu_male)*'By group'!BJ$9*Population!BJ200-'By group'!W$8*Population!W200-'By group'!W$6*Population!W200+'By group'!AJ$7*Population!AJ200)</f>
        <v>0</v>
      </c>
      <c r="JX200" s="46">
        <f>step*(+(1-prop_idu_male)*'By group'!BK$9*Population!BK200-'By group'!X$8*Population!X200-'By group'!X$6*Population!X200+'By group'!AK$7*Population!AK200)</f>
        <v>0</v>
      </c>
      <c r="JY200" s="46">
        <f>step*(+(1-prop_idu_male)*'By group'!BL$9*Population!BL200-'By group'!Y$8*Population!Y200-'By group'!Y$6*Population!Y200+'By group'!AL$7*Population!AL200)</f>
        <v>-4.3272970248864189</v>
      </c>
      <c r="JZ200" s="46">
        <f>step*(+(1-prop_idu_male)*'By group'!BM$9*Population!BM200-'By group'!Z$8*Population!Z200-'By group'!Z$6*Population!Z200+'By group'!AM$7*Population!AM200)</f>
        <v>-2.1302741909226177</v>
      </c>
      <c r="KA200" s="76">
        <f>step*(+(1-prop_idu_male)*'By group'!BN$9*Population!BN200-'By group'!AA$8*Population!AA200-'By group'!AA$6*Population!AA200+'By group'!AN$7*Population!AN200)</f>
        <v>-1.683380906479613</v>
      </c>
      <c r="KB200" s="46">
        <f>step*(+'By group'!O$6*Population!O200-'By group'!AB$7*Population!AB200)</f>
        <v>8191.3635696946758</v>
      </c>
      <c r="KC200" s="46">
        <f>step*(+'By group'!P$6*Population!P200-'By group'!AC$7*Population!AC200)</f>
        <v>10.633048698629453</v>
      </c>
      <c r="KD200" s="46">
        <f>step*(+'By group'!Q$6*Population!Q200-'By group'!AD$7*Population!AD200)</f>
        <v>30.757062973925848</v>
      </c>
      <c r="KE200" s="46">
        <f>step*(+'By group'!R$6*Population!R200-'By group'!AE$7*Population!AE200)</f>
        <v>31.293405758331076</v>
      </c>
      <c r="KF200" s="46">
        <f>step*(+'By group'!S$6*Population!S200-'By group'!AF$7*Population!AF200)</f>
        <v>9.2741608100553279</v>
      </c>
      <c r="KG200" s="46">
        <f>step*(+'By group'!T$6*Population!T200-'By group'!AG$7*Population!AG200)</f>
        <v>1.7684731030066287</v>
      </c>
      <c r="KH200" s="46">
        <f>step*(+'By group'!U$6*Population!U200-'By group'!AH$7*Population!AH200)</f>
        <v>1.4707854651491274</v>
      </c>
      <c r="KI200" s="46">
        <f>step*(+'By group'!V$6*Population!V200-'By group'!AI$7*Population!AI200)</f>
        <v>0</v>
      </c>
      <c r="KJ200" s="46">
        <f>step*(+'By group'!W$6*Population!W200-'By group'!AJ$7*Population!AJ200)</f>
        <v>0</v>
      </c>
      <c r="KK200" s="46">
        <f>step*(+'By group'!X$6*Population!X200-'By group'!AK$7*Population!AK200)</f>
        <v>0</v>
      </c>
      <c r="KL200" s="46">
        <f>step*(+'By group'!Y$6*Population!Y200-'By group'!AL$7*Population!AL200)</f>
        <v>3.0764621131769667</v>
      </c>
      <c r="KM200" s="46">
        <f>step*(+'By group'!Z$6*Population!Z200-'By group'!AM$7*Population!AM200)</f>
        <v>1.5071210289680681</v>
      </c>
      <c r="KN200" s="46">
        <f>step*(+'By group'!AA$6*Population!AA200-'By group'!AN$7*Population!AN200)</f>
        <v>1.1841080465884388</v>
      </c>
      <c r="KO200" s="45">
        <v>0</v>
      </c>
      <c r="KP200" s="46">
        <v>0</v>
      </c>
      <c r="KQ200" s="46">
        <v>0</v>
      </c>
      <c r="KR200" s="46">
        <v>0</v>
      </c>
      <c r="KS200" s="46">
        <v>0</v>
      </c>
      <c r="KT200" s="46">
        <v>0</v>
      </c>
      <c r="KU200" s="46">
        <v>0</v>
      </c>
      <c r="KV200" s="46">
        <v>0</v>
      </c>
      <c r="KW200" s="46">
        <v>0</v>
      </c>
      <c r="KX200" s="46">
        <v>0</v>
      </c>
      <c r="KY200" s="46">
        <v>0</v>
      </c>
      <c r="KZ200" s="46">
        <v>0</v>
      </c>
      <c r="LA200" s="46">
        <v>0</v>
      </c>
      <c r="LB200" s="188">
        <f>step*(-'By group'!BB$9*Population!BB200+'By group'!B$8*Population!B200+'By group'!O$8*Population!O200)</f>
        <v>2659.8566626503389</v>
      </c>
      <c r="LC200" s="189">
        <f>step*(-'By group'!BC$9*Population!BC200+'By group'!C$8*Population!C200+'By group'!P$8*Population!P200)</f>
        <v>11.701353754845226</v>
      </c>
      <c r="LD200" s="189">
        <f>step*(-'By group'!BD$9*Population!BD200+'By group'!D$8*Population!D200+'By group'!Q$8*Population!Q200)</f>
        <v>34.336629239457686</v>
      </c>
      <c r="LE200" s="189">
        <f>step*(-'By group'!BE$9*Population!BE200+'By group'!E$8*Population!E200+'By group'!R$8*Population!R200)</f>
        <v>35.624936194137618</v>
      </c>
      <c r="LF200" s="189">
        <f>step*(-'By group'!BF$9*Population!BF200+'By group'!F$8*Population!F200+'By group'!S$8*Population!S200)</f>
        <v>10.712951492774453</v>
      </c>
      <c r="LG200" s="189">
        <f>step*(-'By group'!BG$9*Population!BG200+'By group'!G$8*Population!G200+'By group'!T$8*Population!T200)</f>
        <v>2.0641124704254787</v>
      </c>
      <c r="LH200" s="189">
        <f>step*(-'By group'!BH$9*Population!BH200+'By group'!H$8*Population!H200+'By group'!U$8*Population!U200)</f>
        <v>1.7476559665370961</v>
      </c>
      <c r="LI200" s="189">
        <f>step*(-'By group'!BI$9*Population!BI200+'By group'!I$8*Population!I200+'By group'!V$8*Population!V200)</f>
        <v>0</v>
      </c>
      <c r="LJ200" s="189">
        <f>step*(-'By group'!BJ$9*Population!BJ200+'By group'!J$8*Population!J200+'By group'!W$8*Population!W200)</f>
        <v>0</v>
      </c>
      <c r="LK200" s="189">
        <f>step*(-'By group'!BK$9*Population!BK200+'By group'!K$8*Population!K200+'By group'!X$8*Population!X200)</f>
        <v>0</v>
      </c>
      <c r="LL200" s="189">
        <f>step*(-'By group'!BL$9*Population!BL200+'By group'!L$8*Population!L200+'By group'!Y$8*Population!Y200)</f>
        <v>3.6608627284466122</v>
      </c>
      <c r="LM200" s="189">
        <f>step*(-'By group'!BM$9*Population!BM200+'By group'!M$8*Population!M200+'By group'!Z$8*Population!Z200)</f>
        <v>1.8295142166660026</v>
      </c>
      <c r="LN200" s="189">
        <f>step*(-'By group'!BN$9*Population!BN200+'By group'!N$8*Population!N200+'By group'!AA$8*Population!AA200)</f>
        <v>1.4707074554209811</v>
      </c>
    </row>
    <row r="201" spans="1:326" x14ac:dyDescent="0.25">
      <c r="A201">
        <f t="shared" si="280"/>
        <v>98.5</v>
      </c>
      <c r="B201" s="52">
        <f>step*((-'By group'!B$4-'By group'!B$5-'By group'!B$22)*Population!B201+'By group'!B$3*Population!$BO201)</f>
        <v>256158.96058132837</v>
      </c>
      <c r="C201" s="4">
        <f>step*((-'By group'!C$4-'By group'!C$5-'By group'!C$22)*Population!C201+'By group'!C$3*Population!$BO201)</f>
        <v>-7029.5635697263424</v>
      </c>
      <c r="D201" s="4">
        <f>step*((-'By group'!D$4-'By group'!D$5-'By group'!D$22)*Population!D201+'By group'!D$3*Population!$BO201)</f>
        <v>-46135.214850781245</v>
      </c>
      <c r="E201" s="4">
        <f>step*((-'By group'!E$4-'By group'!E$5-'By group'!E$22)*Population!E201+'By group'!E$3*Population!$BO201)</f>
        <v>-73884.540764940102</v>
      </c>
      <c r="F201" s="4">
        <f>step*((-'By group'!F$4-'By group'!F$5-'By group'!F$22)*Population!F201+'By group'!F$3*Population!$BO201)</f>
        <v>-29987.653088516188</v>
      </c>
      <c r="G201" s="4">
        <f>step*((-'By group'!G$4-'By group'!G$5-'By group'!G$22)*Population!G201+'By group'!G$3*Population!$BO201)</f>
        <v>-7271.0223054339349</v>
      </c>
      <c r="H201" s="4">
        <f>step*((-'By group'!H$4-'By group'!H$5-'By group'!H$22)*Population!H201+'By group'!H$3*Population!$BO201)</f>
        <v>-6756.0989037561967</v>
      </c>
      <c r="I201" s="4">
        <f>step*((-'By group'!I$4-'By group'!I$5-'By group'!I$22)*Population!I201+'By group'!I$3*Population!$BO201)</f>
        <v>0</v>
      </c>
      <c r="J201" s="4">
        <f>step*((-'By group'!J$4-'By group'!J$5-'By group'!J$22)*Population!J201+'By group'!J$3*Population!$BO201)</f>
        <v>0</v>
      </c>
      <c r="K201" s="4">
        <f>step*((-'By group'!K$4-'By group'!K$5-'By group'!K$22)*Population!K201+'By group'!K$3*Population!$BO201)</f>
        <v>0</v>
      </c>
      <c r="L201" s="4">
        <f>step*((-'By group'!L$4-'By group'!L$5-'By group'!L$22)*Population!L201+'By group'!L$3*Population!$BO201)</f>
        <v>-3736.6048659117823</v>
      </c>
      <c r="M201" s="4">
        <f>step*((-'By group'!M$4-'By group'!M$5-'By group'!M$22)*Population!M201+'By group'!M$3*Population!$BO201)</f>
        <v>-2120.5463755835517</v>
      </c>
      <c r="N201" s="4">
        <f>step*((-'By group'!N$4-'By group'!N$5-'By group'!N$22)*Population!N201+'By group'!N$3*Population!$BO201)</f>
        <v>-2010.763232179816</v>
      </c>
      <c r="O201" s="8">
        <f>step*((-'By group'!O$4-'By group'!O$5-'By group'!O$22)*Population!O201+'By group'!O$3*Population!$BO201)</f>
        <v>177391.4009294319</v>
      </c>
      <c r="P201" s="4">
        <f>step*((-'By group'!P$4-'By group'!P$5-'By group'!P$22)*Population!P201+'By group'!P$3*Population!$BO201)</f>
        <v>-3477.0609502007869</v>
      </c>
      <c r="Q201" s="4">
        <f>step*((-'By group'!Q$4-'By group'!Q$5-'By group'!Q$22)*Population!Q201+'By group'!Q$3*Population!$BO201)</f>
        <v>-22811.602003547545</v>
      </c>
      <c r="R201" s="4">
        <f>step*((-'By group'!R$4-'By group'!R$5-'By group'!R$22)*Population!R201+'By group'!R$3*Population!$BO201)</f>
        <v>-36513.392105750754</v>
      </c>
      <c r="S201" s="4">
        <f>step*((-'By group'!S$4-'By group'!S$5-'By group'!S$22)*Population!S201+'By group'!S$3*Population!$BO201)</f>
        <v>-14813.919570259748</v>
      </c>
      <c r="T201" s="4">
        <f>step*((-'By group'!T$4-'By group'!T$5-'By group'!T$22)*Population!T201+'By group'!T$3*Population!$BO201)</f>
        <v>-3590.8652178228717</v>
      </c>
      <c r="U201" s="4">
        <f>step*((-'By group'!U$4-'By group'!U$5-'By group'!U$22)*Population!U201+'By group'!U$3*Population!$BO201)</f>
        <v>-3334.8810893150221</v>
      </c>
      <c r="V201" s="4">
        <f>step*((-'By group'!V$4-'By group'!V$5-'By group'!V$22)*Population!V201+'By group'!V$3*Population!$BO201)</f>
        <v>0</v>
      </c>
      <c r="W201" s="4">
        <f>step*((-'By group'!W$4-'By group'!W$5-'By group'!W$22)*Population!W201+'By group'!W$3*Population!$BO201)</f>
        <v>0</v>
      </c>
      <c r="X201" s="4">
        <f>step*((-'By group'!X$4-'By group'!X$5-'By group'!X$22)*Population!X201+'By group'!X$3*Population!$BO201)</f>
        <v>0</v>
      </c>
      <c r="Y201" s="4">
        <f>step*((-'By group'!Y$4-'By group'!Y$5-'By group'!Y$22)*Population!Y201+'By group'!Y$3*Population!$BO201)</f>
        <v>-1844.3504486172176</v>
      </c>
      <c r="Z201" s="4">
        <f>step*((-'By group'!Z$4-'By group'!Z$5-'By group'!Z$22)*Population!Z201+'By group'!Z$3*Population!$BO201)</f>
        <v>-1046.07902166141</v>
      </c>
      <c r="AA201" s="4">
        <f>step*((-'By group'!AA$4-'By group'!AA$5-'By group'!AA$22)*Population!AA201+'By group'!AA$3*Population!$BO201)</f>
        <v>-991.24587076410012</v>
      </c>
      <c r="AB201" s="8">
        <f>step*((-'By group'!AB$4-'By group'!AB$5-'By group'!AB$22)*Population!AB201+'By group'!AB$3*Population!$BO201)</f>
        <v>-1678.4459103151896</v>
      </c>
      <c r="AC201" s="4">
        <f>step*((-'By group'!AC$4-'By group'!AC$5-'By group'!AC$22)*Population!AC201+'By group'!AC$3*Population!$BO201)</f>
        <v>-246.64328535766589</v>
      </c>
      <c r="AD201" s="4">
        <f>step*((-'By group'!AD$4-'By group'!AD$5-'By group'!AD$22)*Population!AD201+'By group'!AD$3*Population!$BO201)</f>
        <v>-1627.0431328729655</v>
      </c>
      <c r="AE201" s="4">
        <f>step*((-'By group'!AE$4-'By group'!AE$5-'By group'!AE$22)*Population!AE201+'By group'!AE$3*Population!$BO201)</f>
        <v>-2624.2736894636137</v>
      </c>
      <c r="AF201" s="4">
        <f>step*((-'By group'!AF$4-'By group'!AF$5-'By group'!AF$22)*Population!AF201+'By group'!AF$3*Population!$BO201)</f>
        <v>-1070.8606966707389</v>
      </c>
      <c r="AG201" s="4">
        <f>step*((-'By group'!AG$4-'By group'!AG$5-'By group'!AG$22)*Population!AG201+'By group'!AG$3*Population!$BO201)</f>
        <v>-260.65476172268842</v>
      </c>
      <c r="AH201" s="4">
        <f>step*((-'By group'!AH$4-'By group'!AH$5-'By group'!AH$22)*Population!AH201+'By group'!AH$3*Population!$BO201)</f>
        <v>-243.84509682356432</v>
      </c>
      <c r="AI201" s="4">
        <f>step*((-'By group'!AI$4-'By group'!AI$5-'By group'!AI$22)*Population!AI201+'By group'!AI$3*Population!$BO201)</f>
        <v>0</v>
      </c>
      <c r="AJ201" s="4">
        <f>step*((-'By group'!AJ$4-'By group'!AJ$5-'By group'!AJ$22)*Population!AJ201+'By group'!AJ$3*Population!$BO201)</f>
        <v>0</v>
      </c>
      <c r="AK201" s="4">
        <f>step*((-'By group'!AK$4-'By group'!AK$5-'By group'!AK$22)*Population!AK201+'By group'!AK$3*Population!$BO201)</f>
        <v>0</v>
      </c>
      <c r="AL201" s="4">
        <f>step*((-'By group'!AL$4-'By group'!AL$5-'By group'!AL$22)*Population!AL201+'By group'!AL$3*Population!$BO201)</f>
        <v>-134.93942735346349</v>
      </c>
      <c r="AM201" s="4">
        <f>step*((-'By group'!AM$4-'By group'!AM$5-'By group'!AM$22)*Population!AM201+'By group'!AM$3*Population!$BO201)</f>
        <v>-77.166053944729171</v>
      </c>
      <c r="AN201" s="4">
        <f>step*((-'By group'!AN$4-'By group'!AN$5-'By group'!AN$22)*Population!AN201+'By group'!AN$3*Population!$BO201)</f>
        <v>-73.826589881711683</v>
      </c>
      <c r="AO201" s="8">
        <f>step*((-'By group'!AO$4-'By group'!AO$5-'By group'!AO$22)*Population!AO201+'By group'!AO$3*Population!$BO201)</f>
        <v>24011.880148694065</v>
      </c>
      <c r="AP201" s="4">
        <f>step*((-'By group'!AP$4-'By group'!AP$5-'By group'!AP$22)*Population!AP201+'By group'!AP$3*Population!$BO201)</f>
        <v>-816.67244311493562</v>
      </c>
      <c r="AQ201" s="4">
        <f>step*((-'By group'!AQ$4-'By group'!AQ$5-'By group'!AQ$22)*Population!AQ201+'By group'!AQ$3*Population!$BO201)</f>
        <v>-5360.3130523633581</v>
      </c>
      <c r="AR201" s="4">
        <f>step*((-'By group'!AR$4-'By group'!AR$5-'By group'!AR$22)*Population!AR201+'By group'!AR$3*Population!$BO201)</f>
        <v>-8585.2306076422301</v>
      </c>
      <c r="AS201" s="4">
        <f>step*((-'By group'!AS$4-'By group'!AS$5-'By group'!AS$22)*Population!AS201+'By group'!AS$3*Population!$BO201)</f>
        <v>-3484.6662760623171</v>
      </c>
      <c r="AT201" s="4">
        <f>step*((-'By group'!AT$4-'By group'!AT$5-'By group'!AT$22)*Population!AT201+'By group'!AT$3*Population!$BO201)</f>
        <v>-844.9266180257921</v>
      </c>
      <c r="AU201" s="4">
        <f>step*((-'By group'!AU$4-'By group'!AU$5-'By group'!AU$22)*Population!AU201+'By group'!AU$3*Population!$BO201)</f>
        <v>-785.04919758172889</v>
      </c>
      <c r="AV201" s="4">
        <f>step*((-'By group'!AV$4-'By group'!AV$5-'By group'!AV$22)*Population!AV201+'By group'!AV$3*Population!$BO201)</f>
        <v>0</v>
      </c>
      <c r="AW201" s="4">
        <f>step*((-'By group'!AW$4-'By group'!AW$5-'By group'!AW$22)*Population!AW201+'By group'!AW$3*Population!$BO201)</f>
        <v>0</v>
      </c>
      <c r="AX201" s="4">
        <f>step*((-'By group'!AX$4-'By group'!AX$5-'By group'!AX$22)*Population!AX201+'By group'!AX$3*Population!$BO201)</f>
        <v>0</v>
      </c>
      <c r="AY201" s="4">
        <f>step*((-'By group'!AY$4-'By group'!AY$5-'By group'!AY$22)*Population!AY201+'By group'!AY$3*Population!$BO201)</f>
        <v>-434.19110955339676</v>
      </c>
      <c r="AZ201" s="4">
        <f>step*((-'By group'!AZ$4-'By group'!AZ$5-'By group'!AZ$22)*Population!AZ201+'By group'!AZ$3*Population!$BO201)</f>
        <v>-246.37130500160936</v>
      </c>
      <c r="BA201" s="4">
        <f>step*((-'By group'!BA$4-'By group'!BA$5-'By group'!BA$22)*Population!BA201+'By group'!BA$3*Population!$BO201)</f>
        <v>-233.5211317792818</v>
      </c>
      <c r="BB201" s="8">
        <f>step*((-'By group'!BB$4-'By group'!BB$5-'By group'!BB$22)*Population!BB201+'By group'!BB$3*Population!$BO201)</f>
        <v>7370.8527048202141</v>
      </c>
      <c r="BC201" s="4">
        <f>step*((-'By group'!BC$4-'By group'!BC$5-'By group'!BC$22)*Population!BC201+'By group'!BC$3*Population!$BO201)</f>
        <v>-559.72827583037065</v>
      </c>
      <c r="BD201" s="4">
        <f>step*((-'By group'!BD$4-'By group'!BD$5-'By group'!BD$22)*Population!BD201+'By group'!BD$3*Population!$BO201)</f>
        <v>-2839.0625810334</v>
      </c>
      <c r="BE201" s="4">
        <f>step*((-'By group'!BE$4-'By group'!BE$5-'By group'!BE$22)*Population!BE201+'By group'!BE$3*Population!$BO201)</f>
        <v>-3950.4516690655805</v>
      </c>
      <c r="BF201" s="4">
        <f>step*((-'By group'!BF$4-'By group'!BF$5-'By group'!BF$22)*Population!BF201+'By group'!BF$3*Population!$BO201)</f>
        <v>-1465.8669025573552</v>
      </c>
      <c r="BG201" s="4">
        <f>step*((-'By group'!BG$4-'By group'!BG$5-'By group'!BG$22)*Population!BG201+'By group'!BG$3*Population!$BO201)</f>
        <v>-334.56807846638588</v>
      </c>
      <c r="BH201" s="4">
        <f>step*((-'By group'!BH$4-'By group'!BH$5-'By group'!BH$22)*Population!BH201+'By group'!BH$3*Population!$BO201)</f>
        <v>-287.70064473464942</v>
      </c>
      <c r="BI201" s="4">
        <f>step*((-'By group'!BI$4-'By group'!BI$5-'By group'!BI$22)*Population!BI201+'By group'!BI$3*Population!$BO201)</f>
        <v>0</v>
      </c>
      <c r="BJ201" s="4">
        <f>step*((-'By group'!BJ$4-'By group'!BJ$5-'By group'!BJ$22)*Population!BJ201+'By group'!BJ$3*Population!$BO201)</f>
        <v>0</v>
      </c>
      <c r="BK201" s="4">
        <f>step*((-'By group'!BK$4-'By group'!BK$5-'By group'!BK$22)*Population!BK201+'By group'!BK$3*Population!$BO201)</f>
        <v>0</v>
      </c>
      <c r="BL201" s="4">
        <f>step*((-'By group'!BL$4-'By group'!BL$5-'By group'!BL$22)*Population!BL201+'By group'!BL$3*Population!$BO201)</f>
        <v>-189.1852562561142</v>
      </c>
      <c r="BM201" s="4">
        <f>step*((-'By group'!BM$4-'By group'!BM$5-'By group'!BM$22)*Population!BM201+'By group'!BM$3*Population!$BO201)</f>
        <v>-96.341097497887503</v>
      </c>
      <c r="BN201" s="4">
        <f>step*((-'By group'!BN$4-'By group'!BN$5-'By group'!BN$22)*Population!BN201+'By group'!BN$3*Population!$BO201)</f>
        <v>-80.637479511503457</v>
      </c>
      <c r="BO201" s="71">
        <f>-step*SUM(SCR!B201:N201)*Population!B201</f>
        <v>-183265.74392235058</v>
      </c>
      <c r="BP201" s="4">
        <f>step*-SUM('By group'!C$11:C$21)*Population!C201</f>
        <v>-175739.08924315855</v>
      </c>
      <c r="BQ201" s="4">
        <f>step*-SUM('By group'!D$11:D$21)*Population!D201</f>
        <v>-128153.37458550346</v>
      </c>
      <c r="BR201" s="4">
        <f>step*-SUM('By group'!E$11:E$21)*Population!E201</f>
        <v>-52774.671974957215</v>
      </c>
      <c r="BS201" s="4">
        <f>step*-SUM('By group'!F$11:F$21)*Population!F201</f>
        <v>-15782.975309745363</v>
      </c>
      <c r="BT201" s="4">
        <f>step*-SUM('By group'!G$11:G$21)*Population!G201</f>
        <v>-7573.9815681603486</v>
      </c>
      <c r="BU201" s="4">
        <f>step*-SUM('By group'!H$11:H$21)*Population!H201</f>
        <v>0</v>
      </c>
      <c r="BV201" s="4">
        <f>step*-SUM('By group'!I$11:I$21)*Population!I201</f>
        <v>0</v>
      </c>
      <c r="BW201" s="4">
        <f>step*-SUM('By group'!J$11:J$21)*Population!J201</f>
        <v>0</v>
      </c>
      <c r="BX201" s="4">
        <f>step*-SUM('By group'!K$11:K$21)*Population!K201</f>
        <v>0</v>
      </c>
      <c r="BY201" s="4">
        <f>step*-SUM('By group'!L$11:L$21)*Population!L201</f>
        <v>-2669.0034756512728</v>
      </c>
      <c r="BZ201" s="4">
        <f>step*-SUM('By group'!M$11:M$21)*Population!M201</f>
        <v>-1325.3414847397198</v>
      </c>
      <c r="CA201" s="4">
        <f>step*-SUM('By group'!N$11:N$21)*Population!N201</f>
        <v>0</v>
      </c>
      <c r="CB201" s="13">
        <f>-step*SUM(SCR!O201:AA201)*Population!O201</f>
        <v>-90660.573398753128</v>
      </c>
      <c r="CC201" s="4">
        <f>step*-SUM('By group'!P$11:P$21)*Population!P201</f>
        <v>-86926.523755019676</v>
      </c>
      <c r="CD201" s="4">
        <f>step*-SUM('By group'!Q$11:Q$21)*Population!Q201</f>
        <v>-63365.561120965409</v>
      </c>
      <c r="CE201" s="4">
        <f>step*-SUM('By group'!R$11:R$21)*Population!R201</f>
        <v>-26080.994361250538</v>
      </c>
      <c r="CF201" s="4">
        <f>step*-SUM('By group'!S$11:S$21)*Population!S201</f>
        <v>-7796.7997738209206</v>
      </c>
      <c r="CG201" s="4">
        <f>step*-SUM('By group'!T$11:T$21)*Population!T201</f>
        <v>-3740.4846018988246</v>
      </c>
      <c r="CH201" s="4">
        <f>step*-SUM('By group'!U$11:U$21)*Population!U201</f>
        <v>0</v>
      </c>
      <c r="CI201" s="4">
        <f>step*-SUM('By group'!V$11:V$21)*Population!V201</f>
        <v>0</v>
      </c>
      <c r="CJ201" s="4">
        <f>step*-SUM('By group'!W$11:W$21)*Population!W201</f>
        <v>0</v>
      </c>
      <c r="CK201" s="4">
        <f>step*-SUM('By group'!X$11:X$21)*Population!X201</f>
        <v>0</v>
      </c>
      <c r="CL201" s="4">
        <f>step*-SUM('By group'!Y$11:Y$21)*Population!Y201</f>
        <v>-1317.3931775837268</v>
      </c>
      <c r="CM201" s="4">
        <f>step*-SUM('By group'!Z$11:Z$21)*Population!Z201</f>
        <v>-653.79938853838121</v>
      </c>
      <c r="CN201" s="4">
        <f>step*-SUM('By group'!AA$11:AA$21)*Population!AA201</f>
        <v>0</v>
      </c>
      <c r="CO201" s="13">
        <f>-step*SUM(SCR!AB201:AN201)*Population!AB201</f>
        <v>-6419.2214992368408</v>
      </c>
      <c r="CP201" s="4">
        <f>step*-SUM('By group'!AC$11:AC$21)*Population!AC201</f>
        <v>-6166.082133941647</v>
      </c>
      <c r="CQ201" s="4">
        <f>step*-SUM('By group'!AD$11:AD$21)*Population!AD201</f>
        <v>-4519.5642579804598</v>
      </c>
      <c r="CR201" s="4">
        <f>step*-SUM('By group'!AE$11:AE$21)*Population!AE201</f>
        <v>-1874.481206759724</v>
      </c>
      <c r="CS201" s="4">
        <f>step*-SUM('By group'!AF$11:AF$21)*Population!AF201</f>
        <v>-563.61089298459945</v>
      </c>
      <c r="CT201" s="4">
        <f>step*-SUM('By group'!AG$11:AG$21)*Population!AG201</f>
        <v>-271.5153767944671</v>
      </c>
      <c r="CU201" s="4">
        <f>step*-SUM('By group'!AH$11:AH$21)*Population!AH201</f>
        <v>0</v>
      </c>
      <c r="CV201" s="4">
        <f>step*-SUM('By group'!AI$11:AI$21)*Population!AI201</f>
        <v>0</v>
      </c>
      <c r="CW201" s="4">
        <f>step*-SUM('By group'!AJ$11:AJ$21)*Population!AJ201</f>
        <v>0</v>
      </c>
      <c r="CX201" s="4">
        <f>step*-SUM('By group'!AK$11:AK$21)*Population!AK201</f>
        <v>0</v>
      </c>
      <c r="CY201" s="4">
        <f>step*-SUM('By group'!AL$11:AL$21)*Population!AL201</f>
        <v>-96.385305252473913</v>
      </c>
      <c r="CZ201" s="4">
        <f>step*-SUM('By group'!AM$11:AM$21)*Population!AM201</f>
        <v>-48.228783715455734</v>
      </c>
      <c r="DA201" s="4">
        <f>step*-SUM('By group'!AN$11:AN$21)*Population!AN201</f>
        <v>0</v>
      </c>
      <c r="DB201" s="13">
        <f>-step*SUM(SCR!AO201:BA201)*Population!AO201</f>
        <v>-21290.539418416629</v>
      </c>
      <c r="DC201" s="4">
        <f>step*-SUM('By group'!AP$11:AP$21)*Population!AP201</f>
        <v>-20416.81107787339</v>
      </c>
      <c r="DD201" s="4">
        <f>step*-SUM('By group'!AQ$11:AQ$21)*Population!AQ201</f>
        <v>-14889.758478787106</v>
      </c>
      <c r="DE201" s="4">
        <f>step*-SUM('By group'!AR$11:AR$21)*Population!AR201</f>
        <v>-6132.3075768873068</v>
      </c>
      <c r="DF201" s="4">
        <f>step*-SUM('By group'!AS$11:AS$21)*Population!AS201</f>
        <v>-1834.0348821380617</v>
      </c>
      <c r="DG201" s="4">
        <f>step*-SUM('By group'!AT$11:AT$21)*Population!AT201</f>
        <v>-880.13189377686672</v>
      </c>
      <c r="DH201" s="4">
        <f>step*-SUM('By group'!AU$11:AU$21)*Population!AU201</f>
        <v>0</v>
      </c>
      <c r="DI201" s="4">
        <f>step*-SUM('By group'!AV$11:AV$21)*Population!AV201</f>
        <v>0</v>
      </c>
      <c r="DJ201" s="4">
        <f>step*-SUM('By group'!AW$11:AW$21)*Population!AW201</f>
        <v>0</v>
      </c>
      <c r="DK201" s="4">
        <f>step*-SUM('By group'!AX$11:AX$21)*Population!AX201</f>
        <v>0</v>
      </c>
      <c r="DL201" s="4">
        <f>step*-SUM('By group'!AY$11:AY$21)*Population!AY201</f>
        <v>-310.1365068238548</v>
      </c>
      <c r="DM201" s="4">
        <f>step*-SUM('By group'!AZ$11:AZ$21)*Population!AZ201</f>
        <v>-153.98206562600586</v>
      </c>
      <c r="DN201" s="4">
        <f>step*-SUM('By group'!BA$11:BA$21)*Population!BA201</f>
        <v>0</v>
      </c>
      <c r="DO201" s="13">
        <f>-step*SUM(SCR!BB201:BN201)*Population!BB201</f>
        <v>-9902.73425903524</v>
      </c>
      <c r="DP201" s="4">
        <f>step*-SUM('By group'!BC$11:BC$21)*Population!BC201</f>
        <v>-9328.8045971728443</v>
      </c>
      <c r="DQ201" s="4">
        <f>step*-SUM('By group'!BD$11:BD$21)*Population!BD201</f>
        <v>-6452.4149568940902</v>
      </c>
      <c r="DR201" s="4">
        <f>step*-SUM('By group'!BE$11:BE$21)*Population!BE201</f>
        <v>-2469.032293165988</v>
      </c>
      <c r="DS201" s="4">
        <f>step*-SUM('By group'!BF$11:BF$21)*Population!BF201</f>
        <v>-698.0318583606454</v>
      </c>
      <c r="DT201" s="4">
        <f>step*-SUM('By group'!BG$11:BG$21)*Population!BG201</f>
        <v>-321.70007544844793</v>
      </c>
      <c r="DU201" s="4">
        <f>step*-SUM('By group'!BH$11:BH$21)*Population!BH201</f>
        <v>0</v>
      </c>
      <c r="DV201" s="4">
        <f>step*-SUM('By group'!BI$11:BI$21)*Population!BI201</f>
        <v>0</v>
      </c>
      <c r="DW201" s="4">
        <f>step*-SUM('By group'!BJ$11:BJ$21)*Population!BJ201</f>
        <v>0</v>
      </c>
      <c r="DX201" s="4">
        <f>step*-SUM('By group'!BK$11:BK$21)*Population!BK201</f>
        <v>0</v>
      </c>
      <c r="DY201" s="4">
        <f>step*-SUM('By group'!BL$11:BL$21)*Population!BL201</f>
        <v>-105.10292014228567</v>
      </c>
      <c r="DZ201" s="4">
        <f>step*-SUM('By group'!BM$11:BM$21)*Population!BM201</f>
        <v>-48.170548748943752</v>
      </c>
      <c r="EA201" s="4">
        <f>step*-SUM('By group'!BN$11:BN$21)*Population!BN201</f>
        <v>0</v>
      </c>
      <c r="EB201" s="52">
        <v>0</v>
      </c>
      <c r="EC201" s="4">
        <f t="shared" si="281"/>
        <v>183265.74392235058</v>
      </c>
      <c r="ED201" s="4">
        <f t="shared" si="281"/>
        <v>175739.08924315855</v>
      </c>
      <c r="EE201" s="4">
        <f t="shared" si="282"/>
        <v>128153.37458550346</v>
      </c>
      <c r="EF201" s="4">
        <f t="shared" si="283"/>
        <v>52774.671974957215</v>
      </c>
      <c r="EG201" s="4">
        <f t="shared" si="284"/>
        <v>15782.975309745363</v>
      </c>
      <c r="EH201" s="4">
        <f t="shared" si="284"/>
        <v>7573.9815681603486</v>
      </c>
      <c r="EI201" s="4">
        <v>0</v>
      </c>
      <c r="EJ201" s="4">
        <f t="shared" si="285"/>
        <v>0</v>
      </c>
      <c r="EK201" s="4">
        <f t="shared" si="286"/>
        <v>0</v>
      </c>
      <c r="EL201" s="4">
        <f t="shared" si="287"/>
        <v>0</v>
      </c>
      <c r="EM201" s="4">
        <f t="shared" si="288"/>
        <v>2669.0034756512728</v>
      </c>
      <c r="EN201" s="4">
        <f t="shared" si="289"/>
        <v>1325.3414847397198</v>
      </c>
      <c r="EO201" s="52">
        <v>0</v>
      </c>
      <c r="EP201" s="4">
        <f t="shared" si="290"/>
        <v>90660.573398753128</v>
      </c>
      <c r="EQ201" s="4">
        <f t="shared" si="291"/>
        <v>86926.523755019676</v>
      </c>
      <c r="ER201" s="4">
        <f t="shared" si="292"/>
        <v>63365.561120965409</v>
      </c>
      <c r="ES201" s="4">
        <f t="shared" si="293"/>
        <v>26080.994361250538</v>
      </c>
      <c r="ET201" s="4">
        <f t="shared" si="294"/>
        <v>7796.7997738209206</v>
      </c>
      <c r="EU201" s="4">
        <f t="shared" si="295"/>
        <v>3740.4846018988246</v>
      </c>
      <c r="EV201" s="4">
        <v>0</v>
      </c>
      <c r="EW201" s="4">
        <f t="shared" si="296"/>
        <v>0</v>
      </c>
      <c r="EX201" s="4">
        <f t="shared" si="297"/>
        <v>0</v>
      </c>
      <c r="EY201" s="4">
        <f t="shared" si="298"/>
        <v>0</v>
      </c>
      <c r="EZ201" s="4">
        <f t="shared" si="299"/>
        <v>1317.3931775837268</v>
      </c>
      <c r="FA201" s="4">
        <f t="shared" si="300"/>
        <v>653.79938853838121</v>
      </c>
      <c r="FB201" s="52">
        <v>0</v>
      </c>
      <c r="FC201" s="4">
        <f t="shared" si="301"/>
        <v>6419.2214992368408</v>
      </c>
      <c r="FD201" s="4">
        <f t="shared" si="302"/>
        <v>6166.082133941647</v>
      </c>
      <c r="FE201" s="4">
        <f t="shared" si="303"/>
        <v>4519.5642579804598</v>
      </c>
      <c r="FF201" s="4">
        <f t="shared" si="304"/>
        <v>1874.481206759724</v>
      </c>
      <c r="FG201" s="4">
        <f t="shared" si="305"/>
        <v>563.61089298459945</v>
      </c>
      <c r="FH201" s="4">
        <f t="shared" si="306"/>
        <v>271.5153767944671</v>
      </c>
      <c r="FI201" s="4">
        <v>0</v>
      </c>
      <c r="FJ201" s="4">
        <f t="shared" si="307"/>
        <v>0</v>
      </c>
      <c r="FK201" s="4">
        <f t="shared" si="308"/>
        <v>0</v>
      </c>
      <c r="FL201" s="4">
        <f t="shared" si="309"/>
        <v>0</v>
      </c>
      <c r="FM201" s="4">
        <f t="shared" si="310"/>
        <v>96.385305252473913</v>
      </c>
      <c r="FN201" s="9">
        <f t="shared" si="311"/>
        <v>48.228783715455734</v>
      </c>
      <c r="FO201" s="4">
        <v>0</v>
      </c>
      <c r="FP201" s="4">
        <f t="shared" si="312"/>
        <v>21290.539418416629</v>
      </c>
      <c r="FQ201" s="4">
        <f t="shared" si="313"/>
        <v>20416.81107787339</v>
      </c>
      <c r="FR201" s="4">
        <f t="shared" si="314"/>
        <v>14889.758478787106</v>
      </c>
      <c r="FS201" s="4">
        <f t="shared" si="315"/>
        <v>6132.3075768873068</v>
      </c>
      <c r="FT201" s="4">
        <f t="shared" si="316"/>
        <v>1834.0348821380617</v>
      </c>
      <c r="FU201" s="4">
        <f t="shared" si="317"/>
        <v>880.13189377686672</v>
      </c>
      <c r="FV201" s="4">
        <v>0</v>
      </c>
      <c r="FW201" s="4">
        <f t="shared" si="318"/>
        <v>0</v>
      </c>
      <c r="FX201" s="4">
        <f t="shared" si="319"/>
        <v>0</v>
      </c>
      <c r="FY201" s="4">
        <f t="shared" si="320"/>
        <v>0</v>
      </c>
      <c r="FZ201" s="4">
        <f t="shared" si="321"/>
        <v>310.1365068238548</v>
      </c>
      <c r="GA201" s="4">
        <f t="shared" si="322"/>
        <v>153.98206562600586</v>
      </c>
      <c r="GB201" s="4">
        <v>0</v>
      </c>
      <c r="GC201" s="4">
        <f t="shared" si="323"/>
        <v>9902.73425903524</v>
      </c>
      <c r="GD201" s="4">
        <f t="shared" si="264"/>
        <v>9328.8045971728443</v>
      </c>
      <c r="GE201" s="4">
        <f t="shared" si="265"/>
        <v>6452.4149568940902</v>
      </c>
      <c r="GF201" s="4">
        <f t="shared" si="266"/>
        <v>2469.032293165988</v>
      </c>
      <c r="GG201" s="4">
        <f t="shared" si="267"/>
        <v>698.0318583606454</v>
      </c>
      <c r="GH201" s="4">
        <f t="shared" si="268"/>
        <v>321.70007544844793</v>
      </c>
      <c r="GI201" s="4">
        <v>0</v>
      </c>
      <c r="GJ201" s="4">
        <f t="shared" si="324"/>
        <v>0</v>
      </c>
      <c r="GK201" s="4">
        <f t="shared" si="325"/>
        <v>0</v>
      </c>
      <c r="GL201" s="4">
        <f t="shared" si="269"/>
        <v>0</v>
      </c>
      <c r="GM201" s="4">
        <f t="shared" si="270"/>
        <v>105.10292014228567</v>
      </c>
      <c r="GN201" s="4">
        <f t="shared" si="271"/>
        <v>48.170548748943752</v>
      </c>
      <c r="GO201" s="52">
        <v>0</v>
      </c>
      <c r="GP201" s="4">
        <f>step*(-'By group'!C$32*Population!C201+'By group'!I$33*Population!I201)</f>
        <v>0</v>
      </c>
      <c r="GQ201" s="4">
        <f>step*(-'By group'!D$32*Population!D201+'By group'!J$33*Population!J201)</f>
        <v>0</v>
      </c>
      <c r="GR201" s="4">
        <f>step*(-'By group'!E$32*Population!E201+'By group'!K$33*Population!K201)</f>
        <v>0</v>
      </c>
      <c r="GS201" s="4">
        <f>step*(-'By group'!F$32*Population!F201+'By group'!L$33*Population!L201)</f>
        <v>-6556.9859170470454</v>
      </c>
      <c r="GT201" s="4">
        <f>step*(-'By group'!G$32*Population!G201+'By group'!M$33*Population!M201)</f>
        <v>-852.12557126220986</v>
      </c>
      <c r="GU201" s="4">
        <f>step*(-'By group'!H$32*Population!H201+'By group'!N$33*Population!N201)</f>
        <v>-745.58742322346188</v>
      </c>
      <c r="GV201" s="46">
        <f t="shared" si="326"/>
        <v>0</v>
      </c>
      <c r="GW201" s="14">
        <f t="shared" si="327"/>
        <v>0</v>
      </c>
      <c r="GX201" s="4">
        <f t="shared" si="328"/>
        <v>0</v>
      </c>
      <c r="GY201" s="4">
        <f t="shared" si="329"/>
        <v>6556.9859170470454</v>
      </c>
      <c r="GZ201" s="4">
        <f t="shared" si="330"/>
        <v>852.12557126220986</v>
      </c>
      <c r="HA201" s="4">
        <f t="shared" si="331"/>
        <v>745.58742322346188</v>
      </c>
      <c r="HB201" s="8">
        <v>0</v>
      </c>
      <c r="HC201" s="4">
        <f>step*(-'By group'!P$32*Population!P201+'By group'!V$33*Population!V201)</f>
        <v>0</v>
      </c>
      <c r="HD201" s="4">
        <f>step*(-'By group'!Q$32*Population!Q201+'By group'!W$33*Population!W201)</f>
        <v>0</v>
      </c>
      <c r="HE201" s="4">
        <f>step*(-'By group'!R$32*Population!R201+'By group'!X$33*Population!X201)</f>
        <v>0</v>
      </c>
      <c r="HF201" s="4">
        <f>step*(-'By group'!S$32*Population!S201+'By group'!Y$33*Population!Y201)</f>
        <v>-3239.7032981185966</v>
      </c>
      <c r="HG201" s="4">
        <f>step*(-'By group'!T$32*Population!T201+'By group'!Z$33*Population!Z201)</f>
        <v>-421.19722611057432</v>
      </c>
      <c r="HH201" s="4">
        <f>step*(-'By group'!U$32*Population!U201+'By group'!AA$33*Population!AA201)</f>
        <v>-368.36867052370184</v>
      </c>
      <c r="HI201" s="14">
        <f t="shared" si="332"/>
        <v>0</v>
      </c>
      <c r="HJ201" s="46">
        <f t="shared" si="333"/>
        <v>0</v>
      </c>
      <c r="HK201" s="4">
        <f t="shared" si="334"/>
        <v>0</v>
      </c>
      <c r="HL201" s="4">
        <f t="shared" si="335"/>
        <v>3239.7032981185966</v>
      </c>
      <c r="HM201" s="4">
        <f t="shared" si="336"/>
        <v>421.19722611057432</v>
      </c>
      <c r="HN201" s="9">
        <f t="shared" si="337"/>
        <v>368.36867052370184</v>
      </c>
      <c r="HO201" s="4">
        <v>0</v>
      </c>
      <c r="HP201" s="4">
        <f>step*(-'By group'!AC$32*Population!AC201+'By group'!AI$33*Population!AI201)</f>
        <v>0</v>
      </c>
      <c r="HQ201" s="4">
        <f>step*(-'By group'!AD$32*Population!AD201+'By group'!AJ$33*Population!AJ201)</f>
        <v>0</v>
      </c>
      <c r="HR201" s="4">
        <f>step*(-'By group'!AE$32*Population!AE201+'By group'!AK$33*Population!AK201)</f>
        <v>0</v>
      </c>
      <c r="HS201" s="4">
        <f>step*(-'By group'!AF$32*Population!AF201+'By group'!AL$33*Population!AL201)</f>
        <v>-233.61279386606276</v>
      </c>
      <c r="HT201" s="4">
        <f>step*(-'By group'!AG$32*Population!AG201+'By group'!AM$33*Population!AM201)</f>
        <v>-30.188683501165556</v>
      </c>
      <c r="HU201" s="4">
        <f>step*(-'By group'!AH$32*Population!AH201+'By group'!AN$33*Population!AN201)</f>
        <v>-26.580458865763276</v>
      </c>
      <c r="HV201" s="14">
        <f t="shared" si="338"/>
        <v>0</v>
      </c>
      <c r="HW201" s="46">
        <f t="shared" si="339"/>
        <v>0</v>
      </c>
      <c r="HX201" s="4">
        <f t="shared" si="340"/>
        <v>0</v>
      </c>
      <c r="HY201" s="4">
        <f t="shared" si="341"/>
        <v>233.61279386606276</v>
      </c>
      <c r="HZ201" s="4">
        <f t="shared" si="342"/>
        <v>30.188683501165556</v>
      </c>
      <c r="IA201" s="4">
        <f t="shared" si="343"/>
        <v>26.580458865763276</v>
      </c>
      <c r="IB201" s="8">
        <v>0</v>
      </c>
      <c r="IC201" s="4">
        <f>step*(-'By group'!AP$32*Population!AP201+'By group'!AV$33*Population!AV201)</f>
        <v>0</v>
      </c>
      <c r="ID201" s="4">
        <f>step*(-'By group'!AQ$32*Population!AQ201+'By group'!AW$33*Population!AW201)</f>
        <v>0</v>
      </c>
      <c r="IE201" s="4">
        <f>step*(-'By group'!AR$32*Population!AR201+'By group'!AX$33*Population!AX201)</f>
        <v>0</v>
      </c>
      <c r="IF201" s="4">
        <f>step*(-'By group'!AS$32*Population!AS201+'By group'!AY$33*Population!AY201)</f>
        <v>-761.94918765710349</v>
      </c>
      <c r="IG201" s="4">
        <f>step*(-'By group'!AT$32*Population!AT201+'By group'!AZ$33*Population!AZ201)</f>
        <v>-99.035345942370412</v>
      </c>
      <c r="IH201" s="4">
        <f>step*(-'By group'!AU$32*Population!AU201+'By group'!BA$33*Population!BA201)</f>
        <v>-86.669560694159671</v>
      </c>
      <c r="II201" s="14">
        <f t="shared" si="272"/>
        <v>0</v>
      </c>
      <c r="IJ201" s="4">
        <f t="shared" si="273"/>
        <v>0</v>
      </c>
      <c r="IK201" s="4">
        <f t="shared" si="344"/>
        <v>0</v>
      </c>
      <c r="IL201" s="4">
        <f t="shared" si="345"/>
        <v>761.94918765710349</v>
      </c>
      <c r="IM201" s="4">
        <f t="shared" si="346"/>
        <v>99.035345942370412</v>
      </c>
      <c r="IN201" s="4">
        <f t="shared" si="347"/>
        <v>86.669560694159671</v>
      </c>
      <c r="IO201" s="8">
        <v>0</v>
      </c>
      <c r="IP201" s="4">
        <f>step*(-'By group'!BC$32*Population!BC201+'By group'!BI$33*Population!BI201)</f>
        <v>0</v>
      </c>
      <c r="IQ201" s="4">
        <f>step*(-'By group'!BD$32*Population!BD201+'By group'!BJ$33*Population!BJ201)</f>
        <v>0</v>
      </c>
      <c r="IR201" s="4">
        <f>step*(-'By group'!BE$32*Population!BE201+'By group'!BK$33*Population!BK201)</f>
        <v>0</v>
      </c>
      <c r="IS201" s="4">
        <f>step*(-'By group'!BF$32*Population!BF201+'By group'!BL$33*Population!BL201)</f>
        <v>-296.46446910917984</v>
      </c>
      <c r="IT201" s="4">
        <f>step*(-'By group'!BG$32*Population!BG201+'By group'!BM$33*Population!BM201)</f>
        <v>-40.254740715217707</v>
      </c>
      <c r="IU201" s="4">
        <f>step*(-'By group'!BH$32*Population!BH201+'By group'!BN$33*Population!BN201)</f>
        <v>-32.943910471541479</v>
      </c>
      <c r="IV201" s="14">
        <f t="shared" si="274"/>
        <v>0</v>
      </c>
      <c r="IW201" s="4">
        <f t="shared" si="275"/>
        <v>0</v>
      </c>
      <c r="IX201" s="4">
        <f t="shared" si="276"/>
        <v>0</v>
      </c>
      <c r="IY201" s="4">
        <f t="shared" si="277"/>
        <v>296.46446910917984</v>
      </c>
      <c r="IZ201" s="4">
        <f t="shared" si="278"/>
        <v>40.254740715217707</v>
      </c>
      <c r="JA201" s="4">
        <f t="shared" si="279"/>
        <v>32.943910471541479</v>
      </c>
      <c r="JB201" s="75">
        <f>step*(+prop_idu_male*'By group'!BB$9*Population!BB201-'By group'!B$8*Population!B201)</f>
        <v>-1282.2053889350659</v>
      </c>
      <c r="JC201" s="46">
        <f>step*(+prop_idu_male*'By group'!BC$9*Population!BC201-'By group'!C$8*Population!C201)</f>
        <v>-7.6674979104971861</v>
      </c>
      <c r="JD201" s="46">
        <f>step*(+prop_idu_male*'By group'!BD$9*Population!BD201-'By group'!D$8*Population!D201)</f>
        <v>-22.533515737791532</v>
      </c>
      <c r="JE201" s="46">
        <f>step*(+prop_idu_male*'By group'!BE$9*Population!BE201-'By group'!E$8*Population!E201)</f>
        <v>-23.424497235679421</v>
      </c>
      <c r="JF201" s="46">
        <f>step*(+prop_idu_male*'By group'!BF$9*Population!BF201-'By group'!F$8*Population!F201)</f>
        <v>-7.0538494248399068</v>
      </c>
      <c r="JG201" s="46">
        <f>step*(+prop_idu_male*'By group'!BG$9*Population!BG201-'By group'!G$8*Population!G201)</f>
        <v>-1.360380277416815</v>
      </c>
      <c r="JH201" s="46">
        <f>step*(+prop_idu_male*'By group'!BH$9*Population!BH201-'By group'!H$8*Population!H201)</f>
        <v>-1.1535985286456665</v>
      </c>
      <c r="JI201" s="46">
        <f>step*(+prop_idu_male*'By group'!BI$9*Population!BI201-'By group'!I$8*Population!I201)</f>
        <v>0</v>
      </c>
      <c r="JJ201" s="46">
        <f>step*(+prop_idu_male*'By group'!BJ$9*Population!BJ201-'By group'!J$8*Population!J201)</f>
        <v>0</v>
      </c>
      <c r="JK201" s="46">
        <f>step*(+prop_idu_male*'By group'!BK$9*Population!BK201-'By group'!K$8*Population!K201)</f>
        <v>0</v>
      </c>
      <c r="JL201" s="46">
        <f>step*(+prop_idu_male*'By group'!BL$9*Population!BL201-'By group'!L$8*Population!L201)</f>
        <v>-2.4167564673097872</v>
      </c>
      <c r="JM201" s="46">
        <f>step*(+prop_idu_male*'By group'!BM$9*Population!BM201-'By group'!M$8*Population!M201)</f>
        <v>-1.2097321677422548</v>
      </c>
      <c r="JN201" s="46">
        <f>step*(+prop_idu_male*'By group'!BN$9*Population!BN201-'By group'!N$8*Population!N201)</f>
        <v>-0.97415298110780812</v>
      </c>
      <c r="JO201" s="45">
        <f>step*(+(1-prop_idu_male)*'By group'!BB$9*Population!BB201-'By group'!O$8*Population!O201-'By group'!O$6*Population!O201+'By group'!AB$7*Population!AB201)</f>
        <v>-9599.1971121710012</v>
      </c>
      <c r="JP201" s="46">
        <f>step*(+(1-prop_idu_male)*'By group'!BC$9*Population!BC201-'By group'!P$8*Population!P201-'By group'!P$6*Population!P201+'By group'!AC$7*Population!AC201)</f>
        <v>-14.729213841487582</v>
      </c>
      <c r="JQ201" s="46">
        <f>step*(+(1-prop_idu_male)*'By group'!BD$9*Population!BD201-'By group'!Q$8*Population!Q201-'By group'!Q$6*Population!Q201+'By group'!AD$7*Population!AD201)</f>
        <v>-42.741853194719681</v>
      </c>
      <c r="JR201" s="46">
        <f>step*(+(1-prop_idu_male)*'By group'!BE$9*Population!BE201-'By group'!R$8*Population!R201-'By group'!R$6*Population!R201+'By group'!AE$7*Population!AE201)</f>
        <v>-43.68074040743398</v>
      </c>
      <c r="JS201" s="46">
        <f>step*(+(1-prop_idu_male)*'By group'!BF$9*Population!BF201-'By group'!S$8*Population!S201-'By group'!S$6*Population!S201+'By group'!AF$7*Population!AF201)</f>
        <v>-12.989117326250041</v>
      </c>
      <c r="JT201" s="46">
        <f>step*(+(1-prop_idu_male)*'By group'!BG$9*Population!BG201-'By group'!T$8*Population!T201-'By group'!T$6*Population!T201+'By group'!AG$7*Population!AG201)</f>
        <v>-2.4829206656598699</v>
      </c>
      <c r="JU201" s="46">
        <f>step*(+(1-prop_idu_male)*'By group'!BH$9*Population!BH201-'By group'!U$8*Population!U201-'By group'!U$6*Population!U201+'By group'!AH$7*Population!AH201)</f>
        <v>-2.0738502091591311</v>
      </c>
      <c r="JV201" s="46">
        <f>step*(+(1-prop_idu_male)*'By group'!BI$9*Population!BI201-'By group'!V$8*Population!V201-'By group'!V$6*Population!V201+'By group'!AI$7*Population!AI201)</f>
        <v>0</v>
      </c>
      <c r="JW201" s="46">
        <f>step*(+(1-prop_idu_male)*'By group'!BJ$9*Population!BJ201-'By group'!W$8*Population!W201-'By group'!W$6*Population!W201+'By group'!AJ$7*Population!AJ201)</f>
        <v>0</v>
      </c>
      <c r="JX201" s="46">
        <f>step*(+(1-prop_idu_male)*'By group'!BK$9*Population!BK201-'By group'!X$8*Population!X201-'By group'!X$6*Population!X201+'By group'!AK$7*Population!AK201)</f>
        <v>0</v>
      </c>
      <c r="JY201" s="46">
        <f>step*(+(1-prop_idu_male)*'By group'!BL$9*Population!BL201-'By group'!Y$8*Population!Y201-'By group'!Y$6*Population!Y201+'By group'!AL$7*Population!AL201)</f>
        <v>-4.3394252283770207</v>
      </c>
      <c r="JZ201" s="46">
        <f>step*(+(1-prop_idu_male)*'By group'!BM$9*Population!BM201-'By group'!Z$8*Population!Z201-'By group'!Z$6*Population!Z201+'By group'!AM$7*Population!AM201)</f>
        <v>-2.1362542047465154</v>
      </c>
      <c r="KA201" s="76">
        <f>step*(+(1-prop_idu_male)*'By group'!BN$9*Population!BN201-'By group'!AA$8*Population!AA201-'By group'!AA$6*Population!AA201+'By group'!AN$7*Population!AN201)</f>
        <v>-1.6881176101286159</v>
      </c>
      <c r="KB201" s="46">
        <f>step*(+'By group'!O$6*Population!O201-'By group'!AB$7*Population!AB201)</f>
        <v>8214.1493723303811</v>
      </c>
      <c r="KC201" s="46">
        <f>step*(+'By group'!P$6*Population!P201-'By group'!AC$7*Population!AC201)</f>
        <v>10.662751791651782</v>
      </c>
      <c r="KD201" s="46">
        <f>step*(+'By group'!Q$6*Population!Q201-'By group'!AD$7*Population!AD201)</f>
        <v>30.843030765353888</v>
      </c>
      <c r="KE201" s="46">
        <f>step*(+'By group'!R$6*Population!R201-'By group'!AE$7*Population!AE201)</f>
        <v>31.380952914758502</v>
      </c>
      <c r="KF201" s="46">
        <f>step*(+'By group'!S$6*Population!S201-'By group'!AF$7*Population!AF201)</f>
        <v>9.3001269968477747</v>
      </c>
      <c r="KG201" s="46">
        <f>step*(+'By group'!T$6*Population!T201-'By group'!AG$7*Population!AG201)</f>
        <v>1.7734277543339183</v>
      </c>
      <c r="KH201" s="46">
        <f>step*(+'By group'!U$6*Population!U201-'By group'!AH$7*Population!AH201)</f>
        <v>1.474911640511682</v>
      </c>
      <c r="KI201" s="46">
        <f>step*(+'By group'!V$6*Population!V201-'By group'!AI$7*Population!AI201)</f>
        <v>0</v>
      </c>
      <c r="KJ201" s="46">
        <f>step*(+'By group'!W$6*Population!W201-'By group'!AJ$7*Population!AJ201)</f>
        <v>0</v>
      </c>
      <c r="KK201" s="46">
        <f>step*(+'By group'!X$6*Population!X201-'By group'!AK$7*Population!AK201)</f>
        <v>0</v>
      </c>
      <c r="KL201" s="46">
        <f>step*(+'By group'!Y$6*Population!Y201-'By group'!AL$7*Population!AL201)</f>
        <v>3.0850938028786645</v>
      </c>
      <c r="KM201" s="46">
        <f>step*(+'By group'!Z$6*Population!Z201-'By group'!AM$7*Population!AM201)</f>
        <v>1.5113571454575001</v>
      </c>
      <c r="KN201" s="46">
        <f>step*(+'By group'!AA$6*Population!AA201-'By group'!AN$7*Population!AN201)</f>
        <v>1.1874451213152712</v>
      </c>
      <c r="KO201" s="45">
        <v>0</v>
      </c>
      <c r="KP201" s="46">
        <v>0</v>
      </c>
      <c r="KQ201" s="46">
        <v>0</v>
      </c>
      <c r="KR201" s="46">
        <v>0</v>
      </c>
      <c r="KS201" s="46">
        <v>0</v>
      </c>
      <c r="KT201" s="46">
        <v>0</v>
      </c>
      <c r="KU201" s="46">
        <v>0</v>
      </c>
      <c r="KV201" s="46">
        <v>0</v>
      </c>
      <c r="KW201" s="46">
        <v>0</v>
      </c>
      <c r="KX201" s="46">
        <v>0</v>
      </c>
      <c r="KY201" s="46">
        <v>0</v>
      </c>
      <c r="KZ201" s="46">
        <v>0</v>
      </c>
      <c r="LA201" s="46">
        <v>0</v>
      </c>
      <c r="LB201" s="188">
        <f>step*(-'By group'!BB$9*Population!BB201+'By group'!B$8*Population!B201+'By group'!O$8*Population!O201)</f>
        <v>2667.2531287756856</v>
      </c>
      <c r="LC201" s="189">
        <f>step*(-'By group'!BC$9*Population!BC201+'By group'!C$8*Population!C201+'By group'!P$8*Population!P201)</f>
        <v>11.733959960332985</v>
      </c>
      <c r="LD201" s="189">
        <f>step*(-'By group'!BD$9*Population!BD201+'By group'!D$8*Population!D201+'By group'!Q$8*Population!Q201)</f>
        <v>34.432338167157326</v>
      </c>
      <c r="LE201" s="189">
        <f>step*(-'By group'!BE$9*Population!BE201+'By group'!E$8*Population!E201+'By group'!R$8*Population!R201)</f>
        <v>35.724284728354895</v>
      </c>
      <c r="LF201" s="189">
        <f>step*(-'By group'!BF$9*Population!BF201+'By group'!F$8*Population!F201+'By group'!S$8*Population!S201)</f>
        <v>10.742839754242175</v>
      </c>
      <c r="LG201" s="189">
        <f>step*(-'By group'!BG$9*Population!BG201+'By group'!G$8*Population!G201+'By group'!T$8*Population!T201)</f>
        <v>2.0698731887427662</v>
      </c>
      <c r="LH201" s="189">
        <f>step*(-'By group'!BH$9*Population!BH201+'By group'!H$8*Population!H201+'By group'!U$8*Population!U201)</f>
        <v>1.7525370972931156</v>
      </c>
      <c r="LI201" s="189">
        <f>step*(-'By group'!BI$9*Population!BI201+'By group'!I$8*Population!I201+'By group'!V$8*Population!V201)</f>
        <v>0</v>
      </c>
      <c r="LJ201" s="189">
        <f>step*(-'By group'!BJ$9*Population!BJ201+'By group'!J$8*Population!J201+'By group'!W$8*Population!W201)</f>
        <v>0</v>
      </c>
      <c r="LK201" s="189">
        <f>step*(-'By group'!BK$9*Population!BK201+'By group'!K$8*Population!K201+'By group'!X$8*Population!X201)</f>
        <v>0</v>
      </c>
      <c r="LL201" s="189">
        <f>step*(-'By group'!BL$9*Population!BL201+'By group'!L$8*Population!L201+'By group'!Y$8*Population!Y201)</f>
        <v>3.6710878928081425</v>
      </c>
      <c r="LM201" s="189">
        <f>step*(-'By group'!BM$9*Population!BM201+'By group'!M$8*Population!M201+'By group'!Z$8*Population!Z201)</f>
        <v>1.8346292270312698</v>
      </c>
      <c r="LN201" s="189">
        <f>step*(-'By group'!BN$9*Population!BN201+'By group'!N$8*Population!N201+'By group'!AA$8*Population!AA201)</f>
        <v>1.4748254699211527</v>
      </c>
    </row>
    <row r="202" spans="1:326" x14ac:dyDescent="0.25">
      <c r="A202">
        <f t="shared" si="280"/>
        <v>99</v>
      </c>
      <c r="B202" s="52">
        <f>step*((-'By group'!B$4-'By group'!B$5-'By group'!B$22)*Population!B202+'By group'!B$3*Population!$BO202)</f>
        <v>256870.79405510495</v>
      </c>
      <c r="C202" s="4">
        <f>step*((-'By group'!C$4-'By group'!C$5-'By group'!C$22)*Population!C202+'By group'!C$3*Population!$BO202)</f>
        <v>-7049.1405141885498</v>
      </c>
      <c r="D202" s="4">
        <f>step*((-'By group'!D$4-'By group'!D$5-'By group'!D$22)*Population!D202+'By group'!D$3*Population!$BO202)</f>
        <v>-46263.731816983483</v>
      </c>
      <c r="E202" s="4">
        <f>step*((-'By group'!E$4-'By group'!E$5-'By group'!E$22)*Population!E202+'By group'!E$3*Population!$BO202)</f>
        <v>-74090.443993711975</v>
      </c>
      <c r="F202" s="4">
        <f>step*((-'By group'!F$4-'By group'!F$5-'By group'!F$22)*Population!F202+'By group'!F$3*Population!$BO202)</f>
        <v>-30071.253812458704</v>
      </c>
      <c r="G202" s="4">
        <f>step*((-'By group'!G$4-'By group'!G$5-'By group'!G$22)*Population!G202+'By group'!G$3*Population!$BO202)</f>
        <v>-7291.2988217406837</v>
      </c>
      <c r="H202" s="4">
        <f>step*((-'By group'!H$4-'By group'!H$5-'By group'!H$22)*Population!H202+'By group'!H$3*Population!$BO202)</f>
        <v>-6774.9514390589884</v>
      </c>
      <c r="I202" s="4">
        <f>step*((-'By group'!I$4-'By group'!I$5-'By group'!I$22)*Population!I202+'By group'!I$3*Population!$BO202)</f>
        <v>0</v>
      </c>
      <c r="J202" s="4">
        <f>step*((-'By group'!J$4-'By group'!J$5-'By group'!J$22)*Population!J202+'By group'!J$3*Population!$BO202)</f>
        <v>0</v>
      </c>
      <c r="K202" s="4">
        <f>step*((-'By group'!K$4-'By group'!K$5-'By group'!K$22)*Population!K202+'By group'!K$3*Population!$BO202)</f>
        <v>0</v>
      </c>
      <c r="L202" s="4">
        <f>step*((-'By group'!L$4-'By group'!L$5-'By group'!L$22)*Population!L202+'By group'!L$3*Population!$BO202)</f>
        <v>-3747.0321232429496</v>
      </c>
      <c r="M202" s="4">
        <f>step*((-'By group'!M$4-'By group'!M$5-'By group'!M$22)*Population!M202+'By group'!M$3*Population!$BO202)</f>
        <v>-2126.4688919373493</v>
      </c>
      <c r="N202" s="4">
        <f>step*((-'By group'!N$4-'By group'!N$5-'By group'!N$22)*Population!N202+'By group'!N$3*Population!$BO202)</f>
        <v>-2016.3864268460311</v>
      </c>
      <c r="O202" s="8">
        <f>step*((-'By group'!O$4-'By group'!O$5-'By group'!O$22)*Population!O202+'By group'!O$3*Population!$BO202)</f>
        <v>177882.40963727003</v>
      </c>
      <c r="P202" s="4">
        <f>step*((-'By group'!P$4-'By group'!P$5-'By group'!P$22)*Population!P202+'By group'!P$3*Population!$BO202)</f>
        <v>-3486.751329388434</v>
      </c>
      <c r="Q202" s="4">
        <f>step*((-'By group'!Q$4-'By group'!Q$5-'By group'!Q$22)*Population!Q202+'By group'!Q$3*Population!$BO202)</f>
        <v>-22875.197693505626</v>
      </c>
      <c r="R202" s="4">
        <f>step*((-'By group'!R$4-'By group'!R$5-'By group'!R$22)*Population!R202+'By group'!R$3*Population!$BO202)</f>
        <v>-36615.241253648688</v>
      </c>
      <c r="S202" s="4">
        <f>step*((-'By group'!S$4-'By group'!S$5-'By group'!S$22)*Population!S202+'By group'!S$3*Population!$BO202)</f>
        <v>-14855.260264587503</v>
      </c>
      <c r="T202" s="4">
        <f>step*((-'By group'!T$4-'By group'!T$5-'By group'!T$22)*Population!T202+'By group'!T$3*Population!$BO202)</f>
        <v>-3600.88997158039</v>
      </c>
      <c r="U202" s="4">
        <f>step*((-'By group'!U$4-'By group'!U$5-'By group'!U$22)*Population!U202+'By group'!U$3*Population!$BO202)</f>
        <v>-3344.198752155522</v>
      </c>
      <c r="V202" s="4">
        <f>step*((-'By group'!V$4-'By group'!V$5-'By group'!V$22)*Population!V202+'By group'!V$3*Population!$BO202)</f>
        <v>0</v>
      </c>
      <c r="W202" s="4">
        <f>step*((-'By group'!W$4-'By group'!W$5-'By group'!W$22)*Population!W202+'By group'!W$3*Population!$BO202)</f>
        <v>0</v>
      </c>
      <c r="X202" s="4">
        <f>step*((-'By group'!X$4-'By group'!X$5-'By group'!X$22)*Population!X202+'By group'!X$3*Population!$BO202)</f>
        <v>0</v>
      </c>
      <c r="Y202" s="4">
        <f>step*((-'By group'!Y$4-'By group'!Y$5-'By group'!Y$22)*Population!Y202+'By group'!Y$3*Population!$BO202)</f>
        <v>-1849.5038658854671</v>
      </c>
      <c r="Z202" s="4">
        <f>step*((-'By group'!Z$4-'By group'!Z$5-'By group'!Z$22)*Population!Z202+'By group'!Z$3*Population!$BO202)</f>
        <v>-1049.005080804591</v>
      </c>
      <c r="AA202" s="4">
        <f>step*((-'By group'!AA$4-'By group'!AA$5-'By group'!AA$22)*Population!AA202+'By group'!AA$3*Population!$BO202)</f>
        <v>-994.02310747944614</v>
      </c>
      <c r="AB202" s="8">
        <f>step*((-'By group'!AB$4-'By group'!AB$5-'By group'!AB$22)*Population!AB202+'By group'!AB$3*Population!$BO202)</f>
        <v>-1683.1051888263237</v>
      </c>
      <c r="AC202" s="4">
        <f>step*((-'By group'!AC$4-'By group'!AC$5-'By group'!AC$22)*Population!AC202+'By group'!AC$3*Population!$BO202)</f>
        <v>-247.32963862683309</v>
      </c>
      <c r="AD202" s="4">
        <f>step*((-'By group'!AD$4-'By group'!AD$5-'By group'!AD$22)*Population!AD202+'By group'!AD$3*Population!$BO202)</f>
        <v>-1631.5717325197875</v>
      </c>
      <c r="AE202" s="4">
        <f>step*((-'By group'!AE$4-'By group'!AE$5-'By group'!AE$22)*Population!AE202+'By group'!AE$3*Population!$BO202)</f>
        <v>-2631.580333517677</v>
      </c>
      <c r="AF202" s="4">
        <f>step*((-'By group'!AF$4-'By group'!AF$5-'By group'!AF$22)*Population!AF202+'By group'!AF$3*Population!$BO202)</f>
        <v>-1073.8431172154212</v>
      </c>
      <c r="AG202" s="4">
        <f>step*((-'By group'!AG$4-'By group'!AG$5-'By group'!AG$22)*Population!AG202+'By group'!AG$3*Population!$BO202)</f>
        <v>-261.38088141563543</v>
      </c>
      <c r="AH202" s="4">
        <f>step*((-'By group'!AH$4-'By group'!AH$5-'By group'!AH$22)*Population!AH202+'By group'!AH$3*Population!$BO202)</f>
        <v>-244.52475100116189</v>
      </c>
      <c r="AI202" s="4">
        <f>step*((-'By group'!AI$4-'By group'!AI$5-'By group'!AI$22)*Population!AI202+'By group'!AI$3*Population!$BO202)</f>
        <v>0</v>
      </c>
      <c r="AJ202" s="4">
        <f>step*((-'By group'!AJ$4-'By group'!AJ$5-'By group'!AJ$22)*Population!AJ202+'By group'!AJ$3*Population!$BO202)</f>
        <v>0</v>
      </c>
      <c r="AK202" s="4">
        <f>step*((-'By group'!AK$4-'By group'!AK$5-'By group'!AK$22)*Population!AK202+'By group'!AK$3*Population!$BO202)</f>
        <v>0</v>
      </c>
      <c r="AL202" s="4">
        <f>step*((-'By group'!AL$4-'By group'!AL$5-'By group'!AL$22)*Population!AL202+'By group'!AL$3*Population!$BO202)</f>
        <v>-135.31554820787375</v>
      </c>
      <c r="AM202" s="4">
        <f>step*((-'By group'!AM$4-'By group'!AM$5-'By group'!AM$22)*Population!AM202+'By group'!AM$3*Population!$BO202)</f>
        <v>-77.381294603842136</v>
      </c>
      <c r="AN202" s="4">
        <f>step*((-'By group'!AN$4-'By group'!AN$5-'By group'!AN$22)*Population!AN202+'By group'!AN$3*Population!$BO202)</f>
        <v>-74.032749174689826</v>
      </c>
      <c r="AO202" s="8">
        <f>step*((-'By group'!AO$4-'By group'!AO$5-'By group'!AO$22)*Population!AO202+'By group'!AO$3*Population!$BO202)</f>
        <v>24081.840215711891</v>
      </c>
      <c r="AP202" s="4">
        <f>step*((-'By group'!AP$4-'By group'!AP$5-'By group'!AP$22)*Population!AP202+'By group'!AP$3*Population!$BO202)</f>
        <v>-818.9546790120678</v>
      </c>
      <c r="AQ202" s="4">
        <f>step*((-'By group'!AQ$4-'By group'!AQ$5-'By group'!AQ$22)*Population!AQ202+'By group'!AQ$3*Population!$BO202)</f>
        <v>-5375.3196115684214</v>
      </c>
      <c r="AR202" s="4">
        <f>step*((-'By group'!AR$4-'By group'!AR$5-'By group'!AR$22)*Population!AR202+'By group'!AR$3*Population!$BO202)</f>
        <v>-8609.3414488382896</v>
      </c>
      <c r="AS202" s="4">
        <f>step*((-'By group'!AS$4-'By group'!AS$5-'By group'!AS$22)*Population!AS202+'By group'!AS$3*Population!$BO202)</f>
        <v>-3494.4811499579837</v>
      </c>
      <c r="AT202" s="4">
        <f>step*((-'By group'!AT$4-'By group'!AT$5-'By group'!AT$22)*Population!AT202+'By group'!AT$3*Population!$BO202)</f>
        <v>-847.31246388011994</v>
      </c>
      <c r="AU202" s="4">
        <f>step*((-'By group'!AU$4-'By group'!AU$5-'By group'!AU$22)*Population!AU202+'By group'!AU$3*Population!$BO202)</f>
        <v>-787.27867848948802</v>
      </c>
      <c r="AV202" s="4">
        <f>step*((-'By group'!AV$4-'By group'!AV$5-'By group'!AV$22)*Population!AV202+'By group'!AV$3*Population!$BO202)</f>
        <v>0</v>
      </c>
      <c r="AW202" s="4">
        <f>step*((-'By group'!AW$4-'By group'!AW$5-'By group'!AW$22)*Population!AW202+'By group'!AW$3*Population!$BO202)</f>
        <v>0</v>
      </c>
      <c r="AX202" s="4">
        <f>step*((-'By group'!AX$4-'By group'!AX$5-'By group'!AX$22)*Population!AX202+'By group'!AX$3*Population!$BO202)</f>
        <v>0</v>
      </c>
      <c r="AY202" s="4">
        <f>step*((-'By group'!AY$4-'By group'!AY$5-'By group'!AY$22)*Population!AY202+'By group'!AY$3*Population!$BO202)</f>
        <v>-435.42461954298636</v>
      </c>
      <c r="AZ202" s="4">
        <f>step*((-'By group'!AZ$4-'By group'!AZ$5-'By group'!AZ$22)*Population!AZ202+'By group'!AZ$3*Population!$BO202)</f>
        <v>-247.07678357269816</v>
      </c>
      <c r="BA202" s="4">
        <f>step*((-'By group'!BA$4-'By group'!BA$5-'By group'!BA$22)*Population!BA202+'By group'!BA$3*Population!$BO202)</f>
        <v>-234.19852876066577</v>
      </c>
      <c r="BB202" s="8">
        <f>step*((-'By group'!BB$4-'By group'!BB$5-'By group'!BB$22)*Population!BB202+'By group'!BB$3*Population!$BO202)</f>
        <v>7391.3406017432026</v>
      </c>
      <c r="BC202" s="4">
        <f>step*((-'By group'!BC$4-'By group'!BC$5-'By group'!BC$22)*Population!BC202+'By group'!BC$3*Population!$BO202)</f>
        <v>-561.28439658991226</v>
      </c>
      <c r="BD202" s="4">
        <f>step*((-'By group'!BD$4-'By group'!BD$5-'By group'!BD$22)*Population!BD202+'By group'!BD$3*Population!$BO202)</f>
        <v>-2846.9561147487766</v>
      </c>
      <c r="BE202" s="4">
        <f>step*((-'By group'!BE$4-'By group'!BE$5-'By group'!BE$22)*Population!BE202+'By group'!BE$3*Population!$BO202)</f>
        <v>-3961.4365137681216</v>
      </c>
      <c r="BF202" s="4">
        <f>step*((-'By group'!BF$4-'By group'!BF$5-'By group'!BF$22)*Population!BF202+'By group'!BF$3*Population!$BO202)</f>
        <v>-1469.9434021648958</v>
      </c>
      <c r="BG202" s="4">
        <f>step*((-'By group'!BG$4-'By group'!BG$5-'By group'!BG$22)*Population!BG202+'By group'!BG$3*Population!$BO202)</f>
        <v>-335.49857606541343</v>
      </c>
      <c r="BH202" s="4">
        <f>step*((-'By group'!BH$4-'By group'!BH$5-'By group'!BH$22)*Population!BH202+'By group'!BH$3*Population!$BO202)</f>
        <v>-288.50094107642121</v>
      </c>
      <c r="BI202" s="4">
        <f>step*((-'By group'!BI$4-'By group'!BI$5-'By group'!BI$22)*Population!BI202+'By group'!BI$3*Population!$BO202)</f>
        <v>0</v>
      </c>
      <c r="BJ202" s="4">
        <f>step*((-'By group'!BJ$4-'By group'!BJ$5-'By group'!BJ$22)*Population!BJ202+'By group'!BJ$3*Population!$BO202)</f>
        <v>0</v>
      </c>
      <c r="BK202" s="4">
        <f>step*((-'By group'!BK$4-'By group'!BK$5-'By group'!BK$22)*Population!BK202+'By group'!BK$3*Population!$BO202)</f>
        <v>0</v>
      </c>
      <c r="BL202" s="4">
        <f>step*((-'By group'!BL$4-'By group'!BL$5-'By group'!BL$22)*Population!BL202+'By group'!BL$3*Population!$BO202)</f>
        <v>-189.71152051043711</v>
      </c>
      <c r="BM202" s="4">
        <f>step*((-'By group'!BM$4-'By group'!BM$5-'By group'!BM$22)*Population!BM202+'By group'!BM$3*Population!$BO202)</f>
        <v>-96.609161881657855</v>
      </c>
      <c r="BN202" s="4">
        <f>step*((-'By group'!BN$4-'By group'!BN$5-'By group'!BN$22)*Population!BN202+'By group'!BN$3*Population!$BO202)</f>
        <v>-80.861937107077296</v>
      </c>
      <c r="BO202" s="71">
        <f>-step*SUM(SCR!B202:N202)*Population!B202</f>
        <v>-183776.08996791078</v>
      </c>
      <c r="BP202" s="4">
        <f>step*-SUM('By group'!C$11:C$21)*Population!C202</f>
        <v>-176228.51285471374</v>
      </c>
      <c r="BQ202" s="4">
        <f>step*-SUM('By group'!D$11:D$21)*Population!D202</f>
        <v>-128510.36615828746</v>
      </c>
      <c r="BR202" s="4">
        <f>step*-SUM('By group'!E$11:E$21)*Population!E202</f>
        <v>-52921.745709794261</v>
      </c>
      <c r="BS202" s="4">
        <f>step*-SUM('By group'!F$11:F$21)*Population!F202</f>
        <v>-15826.97569076774</v>
      </c>
      <c r="BT202" s="4">
        <f>step*-SUM('By group'!G$11:G$21)*Population!G202</f>
        <v>-7595.1029393132112</v>
      </c>
      <c r="BU202" s="4">
        <f>step*-SUM('By group'!H$11:H$21)*Population!H202</f>
        <v>0</v>
      </c>
      <c r="BV202" s="4">
        <f>step*-SUM('By group'!I$11:I$21)*Population!I202</f>
        <v>0</v>
      </c>
      <c r="BW202" s="4">
        <f>step*-SUM('By group'!J$11:J$21)*Population!J202</f>
        <v>0</v>
      </c>
      <c r="BX202" s="4">
        <f>step*-SUM('By group'!K$11:K$21)*Population!K202</f>
        <v>0</v>
      </c>
      <c r="BY202" s="4">
        <f>step*-SUM('By group'!L$11:L$21)*Population!L202</f>
        <v>-2676.4515166021065</v>
      </c>
      <c r="BZ202" s="4">
        <f>step*-SUM('By group'!M$11:M$21)*Population!M202</f>
        <v>-1329.0430574608433</v>
      </c>
      <c r="CA202" s="4">
        <f>step*-SUM('By group'!N$11:N$21)*Population!N202</f>
        <v>0</v>
      </c>
      <c r="CB202" s="13">
        <f>-step*SUM(SCR!O202:AA202)*Population!O202</f>
        <v>-90913.21462319151</v>
      </c>
      <c r="CC202" s="4">
        <f>step*-SUM('By group'!P$11:P$21)*Population!P202</f>
        <v>-87168.783234710849</v>
      </c>
      <c r="CD202" s="4">
        <f>step*-SUM('By group'!Q$11:Q$21)*Population!Q202</f>
        <v>-63542.215815293413</v>
      </c>
      <c r="CE202" s="4">
        <f>step*-SUM('By group'!R$11:R$21)*Population!R202</f>
        <v>-26153.743752606202</v>
      </c>
      <c r="CF202" s="4">
        <f>step*-SUM('By group'!S$11:S$21)*Population!S202</f>
        <v>-7818.5580339934231</v>
      </c>
      <c r="CG202" s="4">
        <f>step*-SUM('By group'!T$11:T$21)*Population!T202</f>
        <v>-3750.9270537295724</v>
      </c>
      <c r="CH202" s="4">
        <f>step*-SUM('By group'!U$11:U$21)*Population!U202</f>
        <v>0</v>
      </c>
      <c r="CI202" s="4">
        <f>step*-SUM('By group'!V$11:V$21)*Population!V202</f>
        <v>0</v>
      </c>
      <c r="CJ202" s="4">
        <f>step*-SUM('By group'!W$11:W$21)*Population!W202</f>
        <v>0</v>
      </c>
      <c r="CK202" s="4">
        <f>step*-SUM('By group'!X$11:X$21)*Population!X202</f>
        <v>0</v>
      </c>
      <c r="CL202" s="4">
        <f>step*-SUM('By group'!Y$11:Y$21)*Population!Y202</f>
        <v>-1321.0741899181908</v>
      </c>
      <c r="CM202" s="4">
        <f>step*-SUM('By group'!Z$11:Z$21)*Population!Z202</f>
        <v>-655.62817550286945</v>
      </c>
      <c r="CN202" s="4">
        <f>step*-SUM('By group'!AA$11:AA$21)*Population!AA202</f>
        <v>0</v>
      </c>
      <c r="CO202" s="13">
        <f>-step*SUM(SCR!AB202:AN202)*Population!AB202</f>
        <v>-6437.0837229471226</v>
      </c>
      <c r="CP202" s="4">
        <f>step*-SUM('By group'!AC$11:AC$21)*Population!AC202</f>
        <v>-6183.2409656708269</v>
      </c>
      <c r="CQ202" s="4">
        <f>step*-SUM('By group'!AD$11:AD$21)*Population!AD202</f>
        <v>-4532.1437014438543</v>
      </c>
      <c r="CR202" s="4">
        <f>step*-SUM('By group'!AE$11:AE$21)*Population!AE202</f>
        <v>-1879.700238226912</v>
      </c>
      <c r="CS202" s="4">
        <f>step*-SUM('By group'!AF$11:AF$21)*Population!AF202</f>
        <v>-565.18058800811639</v>
      </c>
      <c r="CT202" s="4">
        <f>step*-SUM('By group'!AG$11:AG$21)*Population!AG202</f>
        <v>-272.2717514746202</v>
      </c>
      <c r="CU202" s="4">
        <f>step*-SUM('By group'!AH$11:AH$21)*Population!AH202</f>
        <v>0</v>
      </c>
      <c r="CV202" s="4">
        <f>step*-SUM('By group'!AI$11:AI$21)*Population!AI202</f>
        <v>0</v>
      </c>
      <c r="CW202" s="4">
        <f>step*-SUM('By group'!AJ$11:AJ$21)*Population!AJ202</f>
        <v>0</v>
      </c>
      <c r="CX202" s="4">
        <f>step*-SUM('By group'!AK$11:AK$21)*Population!AK202</f>
        <v>0</v>
      </c>
      <c r="CY202" s="4">
        <f>step*-SUM('By group'!AL$11:AL$21)*Population!AL202</f>
        <v>-96.653963005624107</v>
      </c>
      <c r="CZ202" s="4">
        <f>step*-SUM('By group'!AM$11:AM$21)*Population!AM202</f>
        <v>-48.363309127401337</v>
      </c>
      <c r="DA202" s="4">
        <f>step*-SUM('By group'!AN$11:AN$21)*Population!AN202</f>
        <v>0</v>
      </c>
      <c r="DB202" s="13">
        <f>-step*SUM(SCR!AO202:BA202)*Population!AO202</f>
        <v>-21350.007095813984</v>
      </c>
      <c r="DC202" s="4">
        <f>step*-SUM('By group'!AP$11:AP$21)*Population!AP202</f>
        <v>-20473.866975301695</v>
      </c>
      <c r="DD202" s="4">
        <f>step*-SUM('By group'!AQ$11:AQ$21)*Population!AQ202</f>
        <v>-14931.443365467838</v>
      </c>
      <c r="DE202" s="4">
        <f>step*-SUM('By group'!AR$11:AR$21)*Population!AR202</f>
        <v>-6149.5296063130636</v>
      </c>
      <c r="DF202" s="4">
        <f>step*-SUM('By group'!AS$11:AS$21)*Population!AS202</f>
        <v>-1839.2006052410443</v>
      </c>
      <c r="DG202" s="4">
        <f>step*-SUM('By group'!AT$11:AT$21)*Population!AT202</f>
        <v>-882.61714987512482</v>
      </c>
      <c r="DH202" s="4">
        <f>step*-SUM('By group'!AU$11:AU$21)*Population!AU202</f>
        <v>0</v>
      </c>
      <c r="DI202" s="4">
        <f>step*-SUM('By group'!AV$11:AV$21)*Population!AV202</f>
        <v>0</v>
      </c>
      <c r="DJ202" s="4">
        <f>step*-SUM('By group'!AW$11:AW$21)*Population!AW202</f>
        <v>0</v>
      </c>
      <c r="DK202" s="4">
        <f>step*-SUM('By group'!AX$11:AX$21)*Population!AX202</f>
        <v>0</v>
      </c>
      <c r="DL202" s="4">
        <f>step*-SUM('By group'!AY$11:AY$21)*Population!AY202</f>
        <v>-311.01758538784742</v>
      </c>
      <c r="DM202" s="4">
        <f>step*-SUM('By group'!AZ$11:AZ$21)*Population!AZ202</f>
        <v>-154.42298973293634</v>
      </c>
      <c r="DN202" s="4">
        <f>step*-SUM('By group'!BA$11:BA$21)*Population!BA202</f>
        <v>0</v>
      </c>
      <c r="DO202" s="13">
        <f>-step*SUM(SCR!BB202:BN202)*Population!BB202</f>
        <v>-9930.2646315784023</v>
      </c>
      <c r="DP202" s="4">
        <f>step*-SUM('By group'!BC$11:BC$21)*Population!BC202</f>
        <v>-9354.7399431652029</v>
      </c>
      <c r="DQ202" s="4">
        <f>step*-SUM('By group'!BD$11:BD$21)*Population!BD202</f>
        <v>-6470.3548062472182</v>
      </c>
      <c r="DR202" s="4">
        <f>step*-SUM('By group'!BE$11:BE$21)*Population!BE202</f>
        <v>-2475.8978211050762</v>
      </c>
      <c r="DS202" s="4">
        <f>step*-SUM('By group'!BF$11:BF$21)*Population!BF202</f>
        <v>-699.97304864995044</v>
      </c>
      <c r="DT202" s="4">
        <f>step*-SUM('By group'!BG$11:BG$21)*Population!BG202</f>
        <v>-322.59478467828211</v>
      </c>
      <c r="DU202" s="4">
        <f>step*-SUM('By group'!BH$11:BH$21)*Population!BH202</f>
        <v>0</v>
      </c>
      <c r="DV202" s="4">
        <f>step*-SUM('By group'!BI$11:BI$21)*Population!BI202</f>
        <v>0</v>
      </c>
      <c r="DW202" s="4">
        <f>step*-SUM('By group'!BJ$11:BJ$21)*Population!BJ202</f>
        <v>0</v>
      </c>
      <c r="DX202" s="4">
        <f>step*-SUM('By group'!BK$11:BK$21)*Population!BK202</f>
        <v>0</v>
      </c>
      <c r="DY202" s="4">
        <f>step*-SUM('By group'!BL$11:BL$21)*Population!BL202</f>
        <v>-105.39528917246508</v>
      </c>
      <c r="DZ202" s="4">
        <f>step*-SUM('By group'!BM$11:BM$21)*Population!BM202</f>
        <v>-48.304580940828927</v>
      </c>
      <c r="EA202" s="4">
        <f>step*-SUM('By group'!BN$11:BN$21)*Population!BN202</f>
        <v>0</v>
      </c>
      <c r="EB202" s="52">
        <v>0</v>
      </c>
      <c r="EC202" s="4">
        <f t="shared" si="281"/>
        <v>183776.08996791078</v>
      </c>
      <c r="ED202" s="4">
        <f t="shared" si="281"/>
        <v>176228.51285471374</v>
      </c>
      <c r="EE202" s="4">
        <f t="shared" si="282"/>
        <v>128510.36615828746</v>
      </c>
      <c r="EF202" s="4">
        <f t="shared" si="283"/>
        <v>52921.745709794261</v>
      </c>
      <c r="EG202" s="4">
        <f t="shared" si="284"/>
        <v>15826.97569076774</v>
      </c>
      <c r="EH202" s="4">
        <f t="shared" si="284"/>
        <v>7595.1029393132112</v>
      </c>
      <c r="EI202" s="4">
        <v>0</v>
      </c>
      <c r="EJ202" s="4">
        <f t="shared" si="285"/>
        <v>0</v>
      </c>
      <c r="EK202" s="4">
        <f t="shared" si="286"/>
        <v>0</v>
      </c>
      <c r="EL202" s="4">
        <f t="shared" si="287"/>
        <v>0</v>
      </c>
      <c r="EM202" s="4">
        <f t="shared" si="288"/>
        <v>2676.4515166021065</v>
      </c>
      <c r="EN202" s="4">
        <f t="shared" si="289"/>
        <v>1329.0430574608433</v>
      </c>
      <c r="EO202" s="52">
        <v>0</v>
      </c>
      <c r="EP202" s="4">
        <f t="shared" si="290"/>
        <v>90913.21462319151</v>
      </c>
      <c r="EQ202" s="4">
        <f t="shared" si="291"/>
        <v>87168.783234710849</v>
      </c>
      <c r="ER202" s="4">
        <f t="shared" si="292"/>
        <v>63542.215815293413</v>
      </c>
      <c r="ES202" s="4">
        <f t="shared" si="293"/>
        <v>26153.743752606202</v>
      </c>
      <c r="ET202" s="4">
        <f t="shared" si="294"/>
        <v>7818.5580339934231</v>
      </c>
      <c r="EU202" s="4">
        <f t="shared" si="295"/>
        <v>3750.9270537295724</v>
      </c>
      <c r="EV202" s="4">
        <v>0</v>
      </c>
      <c r="EW202" s="4">
        <f t="shared" si="296"/>
        <v>0</v>
      </c>
      <c r="EX202" s="4">
        <f t="shared" si="297"/>
        <v>0</v>
      </c>
      <c r="EY202" s="4">
        <f t="shared" si="298"/>
        <v>0</v>
      </c>
      <c r="EZ202" s="4">
        <f t="shared" si="299"/>
        <v>1321.0741899181908</v>
      </c>
      <c r="FA202" s="4">
        <f t="shared" si="300"/>
        <v>655.62817550286945</v>
      </c>
      <c r="FB202" s="52">
        <v>0</v>
      </c>
      <c r="FC202" s="4">
        <f t="shared" si="301"/>
        <v>6437.0837229471226</v>
      </c>
      <c r="FD202" s="4">
        <f t="shared" si="302"/>
        <v>6183.2409656708269</v>
      </c>
      <c r="FE202" s="4">
        <f t="shared" si="303"/>
        <v>4532.1437014438543</v>
      </c>
      <c r="FF202" s="4">
        <f t="shared" si="304"/>
        <v>1879.700238226912</v>
      </c>
      <c r="FG202" s="4">
        <f t="shared" si="305"/>
        <v>565.18058800811639</v>
      </c>
      <c r="FH202" s="4">
        <f t="shared" si="306"/>
        <v>272.2717514746202</v>
      </c>
      <c r="FI202" s="4">
        <v>0</v>
      </c>
      <c r="FJ202" s="4">
        <f t="shared" si="307"/>
        <v>0</v>
      </c>
      <c r="FK202" s="4">
        <f t="shared" si="308"/>
        <v>0</v>
      </c>
      <c r="FL202" s="4">
        <f t="shared" si="309"/>
        <v>0</v>
      </c>
      <c r="FM202" s="4">
        <f t="shared" si="310"/>
        <v>96.653963005624107</v>
      </c>
      <c r="FN202" s="9">
        <f t="shared" si="311"/>
        <v>48.363309127401337</v>
      </c>
      <c r="FO202" s="4">
        <v>0</v>
      </c>
      <c r="FP202" s="4">
        <f t="shared" si="312"/>
        <v>21350.007095813984</v>
      </c>
      <c r="FQ202" s="4">
        <f t="shared" si="313"/>
        <v>20473.866975301695</v>
      </c>
      <c r="FR202" s="4">
        <f t="shared" si="314"/>
        <v>14931.443365467838</v>
      </c>
      <c r="FS202" s="4">
        <f t="shared" si="315"/>
        <v>6149.5296063130636</v>
      </c>
      <c r="FT202" s="4">
        <f t="shared" si="316"/>
        <v>1839.2006052410443</v>
      </c>
      <c r="FU202" s="4">
        <f t="shared" si="317"/>
        <v>882.61714987512482</v>
      </c>
      <c r="FV202" s="4">
        <v>0</v>
      </c>
      <c r="FW202" s="4">
        <f t="shared" si="318"/>
        <v>0</v>
      </c>
      <c r="FX202" s="4">
        <f t="shared" si="319"/>
        <v>0</v>
      </c>
      <c r="FY202" s="4">
        <f t="shared" si="320"/>
        <v>0</v>
      </c>
      <c r="FZ202" s="4">
        <f t="shared" si="321"/>
        <v>311.01758538784742</v>
      </c>
      <c r="GA202" s="4">
        <f t="shared" si="322"/>
        <v>154.42298973293634</v>
      </c>
      <c r="GB202" s="4">
        <v>0</v>
      </c>
      <c r="GC202" s="4">
        <f t="shared" si="323"/>
        <v>9930.2646315784023</v>
      </c>
      <c r="GD202" s="4">
        <f t="shared" si="264"/>
        <v>9354.7399431652029</v>
      </c>
      <c r="GE202" s="4">
        <f t="shared" si="265"/>
        <v>6470.3548062472182</v>
      </c>
      <c r="GF202" s="4">
        <f t="shared" si="266"/>
        <v>2475.8978211050762</v>
      </c>
      <c r="GG202" s="4">
        <f t="shared" si="267"/>
        <v>699.97304864995044</v>
      </c>
      <c r="GH202" s="4">
        <f t="shared" si="268"/>
        <v>322.59478467828211</v>
      </c>
      <c r="GI202" s="4">
        <v>0</v>
      </c>
      <c r="GJ202" s="4">
        <f t="shared" si="324"/>
        <v>0</v>
      </c>
      <c r="GK202" s="4">
        <f t="shared" si="325"/>
        <v>0</v>
      </c>
      <c r="GL202" s="4">
        <f t="shared" si="269"/>
        <v>0</v>
      </c>
      <c r="GM202" s="4">
        <f t="shared" si="270"/>
        <v>105.39528917246508</v>
      </c>
      <c r="GN202" s="4">
        <f t="shared" si="271"/>
        <v>48.304580940828927</v>
      </c>
      <c r="GO202" s="52">
        <v>0</v>
      </c>
      <c r="GP202" s="4">
        <f>step*(-'By group'!C$32*Population!C202+'By group'!I$33*Population!I202)</f>
        <v>0</v>
      </c>
      <c r="GQ202" s="4">
        <f>step*(-'By group'!D$32*Population!D202+'By group'!J$33*Population!J202)</f>
        <v>0</v>
      </c>
      <c r="GR202" s="4">
        <f>step*(-'By group'!E$32*Population!E202+'By group'!K$33*Population!K202)</f>
        <v>0</v>
      </c>
      <c r="GS202" s="4">
        <f>step*(-'By group'!F$32*Population!F202+'By group'!L$33*Population!L202)</f>
        <v>-6575.2620870828168</v>
      </c>
      <c r="GT202" s="4">
        <f>step*(-'By group'!G$32*Population!G202+'By group'!M$33*Population!M202)</f>
        <v>-854.49905913222062</v>
      </c>
      <c r="GU202" s="4">
        <f>step*(-'By group'!H$32*Population!H202+'By group'!N$33*Population!N202)</f>
        <v>-747.66471728600766</v>
      </c>
      <c r="GV202" s="46">
        <f t="shared" si="326"/>
        <v>0</v>
      </c>
      <c r="GW202" s="14">
        <f t="shared" si="327"/>
        <v>0</v>
      </c>
      <c r="GX202" s="4">
        <f t="shared" si="328"/>
        <v>0</v>
      </c>
      <c r="GY202" s="4">
        <f t="shared" si="329"/>
        <v>6575.2620870828168</v>
      </c>
      <c r="GZ202" s="4">
        <f t="shared" si="330"/>
        <v>854.49905913222062</v>
      </c>
      <c r="HA202" s="4">
        <f t="shared" si="331"/>
        <v>747.66471728600766</v>
      </c>
      <c r="HB202" s="8">
        <v>0</v>
      </c>
      <c r="HC202" s="4">
        <f>step*(-'By group'!P$32*Population!P202+'By group'!V$33*Population!V202)</f>
        <v>0</v>
      </c>
      <c r="HD202" s="4">
        <f>step*(-'By group'!Q$32*Population!Q202+'By group'!W$33*Population!W202)</f>
        <v>0</v>
      </c>
      <c r="HE202" s="4">
        <f>step*(-'By group'!R$32*Population!R202+'By group'!X$33*Population!X202)</f>
        <v>0</v>
      </c>
      <c r="HF202" s="4">
        <f>step*(-'By group'!S$32*Population!S202+'By group'!Y$33*Population!Y202)</f>
        <v>-3248.741922037616</v>
      </c>
      <c r="HG202" s="4">
        <f>step*(-'By group'!T$32*Population!T202+'By group'!Z$33*Population!Z202)</f>
        <v>-422.37132299447978</v>
      </c>
      <c r="HH202" s="4">
        <f>step*(-'By group'!U$32*Population!U202+'By group'!AA$33*Population!AA202)</f>
        <v>-369.39586834905259</v>
      </c>
      <c r="HI202" s="14">
        <f t="shared" si="332"/>
        <v>0</v>
      </c>
      <c r="HJ202" s="46">
        <f t="shared" si="333"/>
        <v>0</v>
      </c>
      <c r="HK202" s="4">
        <f t="shared" si="334"/>
        <v>0</v>
      </c>
      <c r="HL202" s="4">
        <f t="shared" si="335"/>
        <v>3248.741922037616</v>
      </c>
      <c r="HM202" s="4">
        <f t="shared" si="336"/>
        <v>422.37132299447978</v>
      </c>
      <c r="HN202" s="9">
        <f t="shared" si="337"/>
        <v>369.39586834905259</v>
      </c>
      <c r="HO202" s="4">
        <v>0</v>
      </c>
      <c r="HP202" s="4">
        <f>step*(-'By group'!AC$32*Population!AC202+'By group'!AI$33*Population!AI202)</f>
        <v>0</v>
      </c>
      <c r="HQ202" s="4">
        <f>step*(-'By group'!AD$32*Population!AD202+'By group'!AJ$33*Population!AJ202)</f>
        <v>0</v>
      </c>
      <c r="HR202" s="4">
        <f>step*(-'By group'!AE$32*Population!AE202+'By group'!AK$33*Population!AK202)</f>
        <v>0</v>
      </c>
      <c r="HS202" s="4">
        <f>step*(-'By group'!AF$32*Population!AF202+'By group'!AL$33*Population!AL202)</f>
        <v>-234.26331250124613</v>
      </c>
      <c r="HT202" s="4">
        <f>step*(-'By group'!AG$32*Population!AG202+'By group'!AM$33*Population!AM202)</f>
        <v>-30.272695731223372</v>
      </c>
      <c r="HU202" s="4">
        <f>step*(-'By group'!AH$32*Population!AH202+'By group'!AN$33*Population!AN202)</f>
        <v>-26.654443057525274</v>
      </c>
      <c r="HV202" s="14">
        <f t="shared" si="338"/>
        <v>0</v>
      </c>
      <c r="HW202" s="46">
        <f t="shared" si="339"/>
        <v>0</v>
      </c>
      <c r="HX202" s="4">
        <f t="shared" si="340"/>
        <v>0</v>
      </c>
      <c r="HY202" s="4">
        <f t="shared" si="341"/>
        <v>234.26331250124613</v>
      </c>
      <c r="HZ202" s="4">
        <f t="shared" si="342"/>
        <v>30.272695731223372</v>
      </c>
      <c r="IA202" s="4">
        <f t="shared" si="343"/>
        <v>26.654443057525274</v>
      </c>
      <c r="IB202" s="8">
        <v>0</v>
      </c>
      <c r="IC202" s="4">
        <f>step*(-'By group'!AP$32*Population!AP202+'By group'!AV$33*Population!AV202)</f>
        <v>0</v>
      </c>
      <c r="ID202" s="4">
        <f>step*(-'By group'!AQ$32*Population!AQ202+'By group'!AW$33*Population!AW202)</f>
        <v>0</v>
      </c>
      <c r="IE202" s="4">
        <f>step*(-'By group'!AR$32*Population!AR202+'By group'!AX$33*Population!AX202)</f>
        <v>0</v>
      </c>
      <c r="IF202" s="4">
        <f>step*(-'By group'!AS$32*Population!AS202+'By group'!AY$33*Population!AY202)</f>
        <v>-764.09150992659841</v>
      </c>
      <c r="IG202" s="4">
        <f>step*(-'By group'!AT$32*Population!AT202+'By group'!AZ$33*Population!AZ202)</f>
        <v>-99.31193510855681</v>
      </c>
      <c r="IH202" s="4">
        <f>step*(-'By group'!AU$32*Population!AU202+'By group'!BA$33*Population!BA202)</f>
        <v>-86.911955105686488</v>
      </c>
      <c r="II202" s="14">
        <f t="shared" si="272"/>
        <v>0</v>
      </c>
      <c r="IJ202" s="4">
        <f t="shared" si="273"/>
        <v>0</v>
      </c>
      <c r="IK202" s="4">
        <f t="shared" si="344"/>
        <v>0</v>
      </c>
      <c r="IL202" s="4">
        <f t="shared" si="345"/>
        <v>764.09150992659841</v>
      </c>
      <c r="IM202" s="4">
        <f t="shared" si="346"/>
        <v>99.31193510855681</v>
      </c>
      <c r="IN202" s="4">
        <f t="shared" si="347"/>
        <v>86.911955105686488</v>
      </c>
      <c r="IO202" s="8">
        <v>0</v>
      </c>
      <c r="IP202" s="4">
        <f>step*(-'By group'!BC$32*Population!BC202+'By group'!BI$33*Population!BI202)</f>
        <v>0</v>
      </c>
      <c r="IQ202" s="4">
        <f>step*(-'By group'!BD$32*Population!BD202+'By group'!BJ$33*Population!BJ202)</f>
        <v>0</v>
      </c>
      <c r="IR202" s="4">
        <f>step*(-'By group'!BE$32*Population!BE202+'By group'!BK$33*Population!BK202)</f>
        <v>0</v>
      </c>
      <c r="IS202" s="4">
        <f>step*(-'By group'!BF$32*Population!BF202+'By group'!BL$33*Population!BL202)</f>
        <v>-297.28887973874271</v>
      </c>
      <c r="IT202" s="4">
        <f>step*(-'By group'!BG$32*Population!BG202+'By group'!BM$33*Population!BM202)</f>
        <v>-40.366666465241956</v>
      </c>
      <c r="IU202" s="4">
        <f>step*(-'By group'!BH$32*Population!BH202+'By group'!BN$33*Population!BN202)</f>
        <v>-33.035518209046415</v>
      </c>
      <c r="IV202" s="14">
        <f t="shared" si="274"/>
        <v>0</v>
      </c>
      <c r="IW202" s="4">
        <f t="shared" si="275"/>
        <v>0</v>
      </c>
      <c r="IX202" s="4">
        <f t="shared" si="276"/>
        <v>0</v>
      </c>
      <c r="IY202" s="4">
        <f t="shared" si="277"/>
        <v>297.28887973874271</v>
      </c>
      <c r="IZ202" s="4">
        <f t="shared" si="278"/>
        <v>40.366666465241956</v>
      </c>
      <c r="JA202" s="4">
        <f t="shared" si="279"/>
        <v>33.035518209046415</v>
      </c>
      <c r="JB202" s="75">
        <f>step*(+prop_idu_male*'By group'!BB$9*Population!BB202-'By group'!B$8*Population!B202)</f>
        <v>-1285.769694909621</v>
      </c>
      <c r="JC202" s="46">
        <f>step*(+prop_idu_male*'By group'!BC$9*Population!BC202-'By group'!C$8*Population!C202)</f>
        <v>-7.6888568495558625</v>
      </c>
      <c r="JD202" s="46">
        <f>step*(+prop_idu_male*'By group'!BD$9*Population!BD202-'By group'!D$8*Population!D202)</f>
        <v>-22.596302924658829</v>
      </c>
      <c r="JE202" s="46">
        <f>step*(+prop_idu_male*'By group'!BE$9*Population!BE202-'By group'!E$8*Population!E202)</f>
        <v>-23.489795469571039</v>
      </c>
      <c r="JF202" s="46">
        <f>step*(+prop_idu_male*'By group'!BF$9*Population!BF202-'By group'!F$8*Population!F202)</f>
        <v>-7.0735201870039299</v>
      </c>
      <c r="JG202" s="46">
        <f>step*(+prop_idu_male*'By group'!BG$9*Population!BG202-'By group'!G$8*Population!G202)</f>
        <v>-1.3641750912170669</v>
      </c>
      <c r="JH202" s="46">
        <f>step*(+prop_idu_male*'By group'!BH$9*Population!BH202-'By group'!H$8*Population!H202)</f>
        <v>-1.1568186438975228</v>
      </c>
      <c r="JI202" s="46">
        <f>step*(+prop_idu_male*'By group'!BI$9*Population!BI202-'By group'!I$8*Population!I202)</f>
        <v>0</v>
      </c>
      <c r="JJ202" s="46">
        <f>step*(+prop_idu_male*'By group'!BJ$9*Population!BJ202-'By group'!J$8*Population!J202)</f>
        <v>0</v>
      </c>
      <c r="JK202" s="46">
        <f>step*(+prop_idu_male*'By group'!BK$9*Population!BK202-'By group'!K$8*Population!K202)</f>
        <v>0</v>
      </c>
      <c r="JL202" s="46">
        <f>step*(+prop_idu_male*'By group'!BL$9*Population!BL202-'By group'!L$8*Population!L202)</f>
        <v>-2.4235028225881905</v>
      </c>
      <c r="JM202" s="46">
        <f>step*(+prop_idu_male*'By group'!BM$9*Population!BM202-'By group'!M$8*Population!M202)</f>
        <v>-1.2131120632028538</v>
      </c>
      <c r="JN202" s="46">
        <f>step*(+prop_idu_male*'By group'!BN$9*Population!BN202-'By group'!N$8*Population!N202)</f>
        <v>-0.97687834062645285</v>
      </c>
      <c r="JO202" s="45">
        <f>step*(+(1-prop_idu_male)*'By group'!BB$9*Population!BB202-'By group'!O$8*Population!O202-'By group'!O$6*Population!O202+'By group'!AB$7*Population!AB202)</f>
        <v>-9625.897916763297</v>
      </c>
      <c r="JP202" s="46">
        <f>step*(+(1-prop_idu_male)*'By group'!BC$9*Population!BC202-'By group'!P$8*Population!P202-'By group'!P$6*Population!P202+'By group'!AC$7*Population!AC202)</f>
        <v>-14.770329519676773</v>
      </c>
      <c r="JQ202" s="46">
        <f>step*(+(1-prop_idu_male)*'By group'!BD$9*Population!BD202-'By group'!Q$8*Population!Q202-'By group'!Q$6*Population!Q202+'By group'!AD$7*Population!AD202)</f>
        <v>-42.861222550222564</v>
      </c>
      <c r="JR202" s="46">
        <f>step*(+(1-prop_idu_male)*'By group'!BE$9*Population!BE202-'By group'!R$8*Population!R202-'By group'!R$6*Population!R202+'By group'!AE$7*Population!AE202)</f>
        <v>-43.802827832117373</v>
      </c>
      <c r="JS202" s="46">
        <f>step*(+(1-prop_idu_male)*'By group'!BF$9*Population!BF202-'By group'!S$8*Population!S202-'By group'!S$6*Population!S202+'By group'!AF$7*Population!AF202)</f>
        <v>-13.025446504179079</v>
      </c>
      <c r="JT202" s="46">
        <f>step*(+(1-prop_idu_male)*'By group'!BG$9*Population!BG202-'By group'!T$8*Population!T202-'By group'!T$6*Population!T202+'By group'!AG$7*Population!AG202)</f>
        <v>-2.4898689863138057</v>
      </c>
      <c r="JU202" s="46">
        <f>step*(+(1-prop_idu_male)*'By group'!BH$9*Population!BH202-'By group'!U$8*Population!U202-'By group'!U$6*Population!U202+'By group'!AH$7*Population!AH202)</f>
        <v>-2.0796604827226464</v>
      </c>
      <c r="JV202" s="46">
        <f>step*(+(1-prop_idu_male)*'By group'!BI$9*Population!BI202-'By group'!V$8*Population!V202-'By group'!V$6*Population!V202+'By group'!AI$7*Population!AI202)</f>
        <v>0</v>
      </c>
      <c r="JW202" s="46">
        <f>step*(+(1-prop_idu_male)*'By group'!BJ$9*Population!BJ202-'By group'!W$8*Population!W202-'By group'!W$6*Population!W202+'By group'!AJ$7*Population!AJ202)</f>
        <v>0</v>
      </c>
      <c r="JX202" s="46">
        <f>step*(+(1-prop_idu_male)*'By group'!BK$9*Population!BK202-'By group'!X$8*Population!X202-'By group'!X$6*Population!X202+'By group'!AK$7*Population!AK202)</f>
        <v>0</v>
      </c>
      <c r="JY202" s="46">
        <f>step*(+(1-prop_idu_male)*'By group'!BL$9*Population!BL202-'By group'!Y$8*Population!Y202-'By group'!Y$6*Population!Y202+'By group'!AL$7*Population!AL202)</f>
        <v>-4.3515840056426498</v>
      </c>
      <c r="JZ202" s="46">
        <f>step*(+(1-prop_idu_male)*'By group'!BM$9*Population!BM202-'By group'!Z$8*Population!Z202-'By group'!Z$6*Population!Z202+'By group'!AM$7*Population!AM202)</f>
        <v>-2.1422490235855212</v>
      </c>
      <c r="KA202" s="76">
        <f>step*(+(1-prop_idu_male)*'By group'!BN$9*Population!BN202-'By group'!AA$8*Population!AA202-'By group'!AA$6*Population!AA202+'By group'!AN$7*Population!AN202)</f>
        <v>-1.692865736161941</v>
      </c>
      <c r="KB202" s="46">
        <f>step*(+'By group'!O$6*Population!O202-'By group'!AB$7*Population!AB202)</f>
        <v>8236.9976565489887</v>
      </c>
      <c r="KC202" s="46">
        <f>step*(+'By group'!P$6*Population!P202-'By group'!AC$7*Population!AC202)</f>
        <v>10.692532556236186</v>
      </c>
      <c r="KD202" s="46">
        <f>step*(+'By group'!Q$6*Population!Q202-'By group'!AD$7*Population!AD202)</f>
        <v>30.929221963913548</v>
      </c>
      <c r="KE202" s="46">
        <f>step*(+'By group'!R$6*Population!R202-'By group'!AE$7*Population!AE202)</f>
        <v>31.468725302145799</v>
      </c>
      <c r="KF202" s="46">
        <f>step*(+'By group'!S$6*Population!S202-'By group'!AF$7*Population!AF202)</f>
        <v>9.3261594017773533</v>
      </c>
      <c r="KG202" s="46">
        <f>step*(+'By group'!T$6*Population!T202-'By group'!AG$7*Population!AG202)</f>
        <v>1.7783949497292846</v>
      </c>
      <c r="KH202" s="46">
        <f>step*(+'By group'!U$6*Population!U202-'By group'!AH$7*Population!AH202)</f>
        <v>1.4790481062028369</v>
      </c>
      <c r="KI202" s="46">
        <f>step*(+'By group'!V$6*Population!V202-'By group'!AI$7*Population!AI202)</f>
        <v>0</v>
      </c>
      <c r="KJ202" s="46">
        <f>step*(+'By group'!W$6*Population!W202-'By group'!AJ$7*Population!AJ202)</f>
        <v>0</v>
      </c>
      <c r="KK202" s="46">
        <f>step*(+'By group'!X$6*Population!X202-'By group'!AK$7*Population!AK202)</f>
        <v>0</v>
      </c>
      <c r="KL202" s="46">
        <f>step*(+'By group'!Y$6*Population!Y202-'By group'!AL$7*Population!AL202)</f>
        <v>3.0937469892279381</v>
      </c>
      <c r="KM202" s="46">
        <f>step*(+'By group'!Z$6*Population!Z202-'By group'!AM$7*Population!AM202)</f>
        <v>1.5156035966471491</v>
      </c>
      <c r="KN202" s="46">
        <f>step*(+'By group'!AA$6*Population!AA202-'By group'!AN$7*Population!AN202)</f>
        <v>1.1907900979695709</v>
      </c>
      <c r="KO202" s="45">
        <v>0</v>
      </c>
      <c r="KP202" s="46">
        <v>0</v>
      </c>
      <c r="KQ202" s="46">
        <v>0</v>
      </c>
      <c r="KR202" s="46">
        <v>0</v>
      </c>
      <c r="KS202" s="46">
        <v>0</v>
      </c>
      <c r="KT202" s="46">
        <v>0</v>
      </c>
      <c r="KU202" s="46">
        <v>0</v>
      </c>
      <c r="KV202" s="46">
        <v>0</v>
      </c>
      <c r="KW202" s="46">
        <v>0</v>
      </c>
      <c r="KX202" s="46">
        <v>0</v>
      </c>
      <c r="KY202" s="46">
        <v>0</v>
      </c>
      <c r="KZ202" s="46">
        <v>0</v>
      </c>
      <c r="LA202" s="46">
        <v>0</v>
      </c>
      <c r="LB202" s="188">
        <f>step*(-'By group'!BB$9*Population!BB202+'By group'!B$8*Population!B202+'By group'!O$8*Population!O202)</f>
        <v>2674.669955123929</v>
      </c>
      <c r="LC202" s="189">
        <f>step*(-'By group'!BC$9*Population!BC202+'By group'!C$8*Population!C202+'By group'!P$8*Population!P202)</f>
        <v>11.766653812996449</v>
      </c>
      <c r="LD202" s="189">
        <f>step*(-'By group'!BD$9*Population!BD202+'By group'!D$8*Population!D202+'By group'!Q$8*Population!Q202)</f>
        <v>34.528303510967845</v>
      </c>
      <c r="LE202" s="189">
        <f>step*(-'By group'!BE$9*Population!BE202+'By group'!E$8*Population!E202+'By group'!R$8*Population!R202)</f>
        <v>35.823897999542616</v>
      </c>
      <c r="LF202" s="189">
        <f>step*(-'By group'!BF$9*Population!BF202+'By group'!F$8*Population!F202+'By group'!S$8*Population!S202)</f>
        <v>10.772807289405655</v>
      </c>
      <c r="LG202" s="189">
        <f>step*(-'By group'!BG$9*Population!BG202+'By group'!G$8*Population!G202+'By group'!T$8*Population!T202)</f>
        <v>2.0756491278015874</v>
      </c>
      <c r="LH202" s="189">
        <f>step*(-'By group'!BH$9*Population!BH202+'By group'!H$8*Population!H202+'By group'!U$8*Population!U202)</f>
        <v>1.7574310204173327</v>
      </c>
      <c r="LI202" s="189">
        <f>step*(-'By group'!BI$9*Population!BI202+'By group'!I$8*Population!I202+'By group'!V$8*Population!V202)</f>
        <v>0</v>
      </c>
      <c r="LJ202" s="189">
        <f>step*(-'By group'!BJ$9*Population!BJ202+'By group'!J$8*Population!J202+'By group'!W$8*Population!W202)</f>
        <v>0</v>
      </c>
      <c r="LK202" s="189">
        <f>step*(-'By group'!BK$9*Population!BK202+'By group'!K$8*Population!K202+'By group'!X$8*Population!X202)</f>
        <v>0</v>
      </c>
      <c r="LL202" s="189">
        <f>step*(-'By group'!BL$9*Population!BL202+'By group'!L$8*Population!L202+'By group'!Y$8*Population!Y202)</f>
        <v>3.6813398390029022</v>
      </c>
      <c r="LM202" s="189">
        <f>step*(-'By group'!BM$9*Population!BM202+'By group'!M$8*Population!M202+'By group'!Z$8*Population!Z202)</f>
        <v>1.8397574901412259</v>
      </c>
      <c r="LN202" s="189">
        <f>step*(-'By group'!BN$9*Population!BN202+'By group'!N$8*Population!N202+'By group'!AA$8*Population!AA202)</f>
        <v>1.4789539788188231</v>
      </c>
    </row>
    <row r="203" spans="1:326" x14ac:dyDescent="0.25">
      <c r="A203">
        <f t="shared" si="280"/>
        <v>99.5</v>
      </c>
      <c r="B203" s="52">
        <f>step*((-'By group'!B$4-'By group'!B$5-'By group'!B$22)*Population!B203+'By group'!B$3*Population!$BO203)</f>
        <v>257584.60704514198</v>
      </c>
      <c r="C203" s="4">
        <f>step*((-'By group'!C$4-'By group'!C$5-'By group'!C$22)*Population!C203+'By group'!C$3*Population!$BO203)</f>
        <v>-7068.7704238749066</v>
      </c>
      <c r="D203" s="4">
        <f>step*((-'By group'!D$4-'By group'!D$5-'By group'!D$22)*Population!D203+'By group'!D$3*Population!$BO203)</f>
        <v>-46392.595488870116</v>
      </c>
      <c r="E203" s="4">
        <f>step*((-'By group'!E$4-'By group'!E$5-'By group'!E$22)*Population!E203+'By group'!E$3*Population!$BO203)</f>
        <v>-74296.900126015593</v>
      </c>
      <c r="F203" s="4">
        <f>step*((-'By group'!F$4-'By group'!F$5-'By group'!F$22)*Population!F203+'By group'!F$3*Population!$BO203)</f>
        <v>-30155.078126325327</v>
      </c>
      <c r="G203" s="4">
        <f>step*((-'By group'!G$4-'By group'!G$5-'By group'!G$22)*Population!G203+'By group'!G$3*Population!$BO203)</f>
        <v>-7311.6293886583808</v>
      </c>
      <c r="H203" s="4">
        <f>step*((-'By group'!H$4-'By group'!H$5-'By group'!H$22)*Population!H203+'By group'!H$3*Population!$BO203)</f>
        <v>-6793.8538796049334</v>
      </c>
      <c r="I203" s="4">
        <f>step*((-'By group'!I$4-'By group'!I$5-'By group'!I$22)*Population!I203+'By group'!I$3*Population!$BO203)</f>
        <v>0</v>
      </c>
      <c r="J203" s="4">
        <f>step*((-'By group'!J$4-'By group'!J$5-'By group'!J$22)*Population!J203+'By group'!J$3*Population!$BO203)</f>
        <v>0</v>
      </c>
      <c r="K203" s="4">
        <f>step*((-'By group'!K$4-'By group'!K$5-'By group'!K$22)*Population!K203+'By group'!K$3*Population!$BO203)</f>
        <v>0</v>
      </c>
      <c r="L203" s="4">
        <f>step*((-'By group'!L$4-'By group'!L$5-'By group'!L$22)*Population!L203+'By group'!L$3*Population!$BO203)</f>
        <v>-3757.4869693520113</v>
      </c>
      <c r="M203" s="4">
        <f>step*((-'By group'!M$4-'By group'!M$5-'By group'!M$22)*Population!M203+'By group'!M$3*Population!$BO203)</f>
        <v>-2132.4069330791831</v>
      </c>
      <c r="N203" s="4">
        <f>step*((-'By group'!N$4-'By group'!N$5-'By group'!N$22)*Population!N203+'By group'!N$3*Population!$BO203)</f>
        <v>-2022.0241514542495</v>
      </c>
      <c r="O203" s="8">
        <f>step*((-'By group'!O$4-'By group'!O$5-'By group'!O$22)*Population!O203+'By group'!O$3*Population!$BO203)</f>
        <v>178374.84811910591</v>
      </c>
      <c r="P203" s="4">
        <f>step*((-'By group'!P$4-'By group'!P$5-'By group'!P$22)*Population!P203+'By group'!P$3*Population!$BO203)</f>
        <v>-3496.4677185713363</v>
      </c>
      <c r="Q203" s="4">
        <f>step*((-'By group'!Q$4-'By group'!Q$5-'By group'!Q$22)*Population!Q203+'By group'!Q$3*Population!$BO203)</f>
        <v>-22938.963458808172</v>
      </c>
      <c r="R203" s="4">
        <f>step*((-'By group'!R$4-'By group'!R$5-'By group'!R$22)*Population!R203+'By group'!R$3*Population!$BO203)</f>
        <v>-36717.361171017583</v>
      </c>
      <c r="S203" s="4">
        <f>step*((-'By group'!S$4-'By group'!S$5-'By group'!S$22)*Population!S203+'By group'!S$3*Population!$BO203)</f>
        <v>-14896.710300829363</v>
      </c>
      <c r="T203" s="4">
        <f>step*((-'By group'!T$4-'By group'!T$5-'By group'!T$22)*Population!T203+'By group'!T$3*Population!$BO203)</f>
        <v>-3610.9411275890297</v>
      </c>
      <c r="U203" s="4">
        <f>step*((-'By group'!U$4-'By group'!U$5-'By group'!U$22)*Population!U203+'By group'!U$3*Population!$BO203)</f>
        <v>-3353.5407369322247</v>
      </c>
      <c r="V203" s="4">
        <f>step*((-'By group'!V$4-'By group'!V$5-'By group'!V$22)*Population!V203+'By group'!V$3*Population!$BO203)</f>
        <v>0</v>
      </c>
      <c r="W203" s="4">
        <f>step*((-'By group'!W$4-'By group'!W$5-'By group'!W$22)*Population!W203+'By group'!W$3*Population!$BO203)</f>
        <v>0</v>
      </c>
      <c r="X203" s="4">
        <f>step*((-'By group'!X$4-'By group'!X$5-'By group'!X$22)*Population!X203+'By group'!X$3*Population!$BO203)</f>
        <v>0</v>
      </c>
      <c r="Y203" s="4">
        <f>step*((-'By group'!Y$4-'By group'!Y$5-'By group'!Y$22)*Population!Y203+'By group'!Y$3*Population!$BO203)</f>
        <v>-1854.6707256414488</v>
      </c>
      <c r="Z203" s="4">
        <f>step*((-'By group'!Z$4-'By group'!Z$5-'By group'!Z$22)*Population!Z203+'By group'!Z$3*Population!$BO203)</f>
        <v>-1051.938681411121</v>
      </c>
      <c r="AA203" s="4">
        <f>step*((-'By group'!AA$4-'By group'!AA$5-'By group'!AA$22)*Population!AA203+'By group'!AA$3*Population!$BO203)</f>
        <v>-996.807374189896</v>
      </c>
      <c r="AB203" s="8">
        <f>step*((-'By group'!AB$4-'By group'!AB$5-'By group'!AB$22)*Population!AB203+'By group'!AB$3*Population!$BO203)</f>
        <v>-1687.7775386173453</v>
      </c>
      <c r="AC203" s="4">
        <f>step*((-'By group'!AC$4-'By group'!AC$5-'By group'!AC$22)*Population!AC203+'By group'!AC$3*Population!$BO203)</f>
        <v>-248.01786467506102</v>
      </c>
      <c r="AD203" s="4">
        <f>step*((-'By group'!AD$4-'By group'!AD$5-'By group'!AD$22)*Population!AD203+'By group'!AD$3*Population!$BO203)</f>
        <v>-1636.1126603501864</v>
      </c>
      <c r="AE203" s="4">
        <f>step*((-'By group'!AE$4-'By group'!AE$5-'By group'!AE$22)*Population!AE203+'By group'!AE$3*Population!$BO203)</f>
        <v>-2638.9067932178746</v>
      </c>
      <c r="AF203" s="4">
        <f>step*((-'By group'!AF$4-'By group'!AF$5-'By group'!AF$22)*Population!AF203+'By group'!AF$3*Population!$BO203)</f>
        <v>-1076.8335993971632</v>
      </c>
      <c r="AG203" s="4">
        <f>step*((-'By group'!AG$4-'By group'!AG$5-'By group'!AG$22)*Population!AG203+'By group'!AG$3*Population!$BO203)</f>
        <v>-262.10895845636344</v>
      </c>
      <c r="AH203" s="4">
        <f>step*((-'By group'!AH$4-'By group'!AH$5-'By group'!AH$22)*Population!AH203+'By group'!AH$3*Population!$BO203)</f>
        <v>-245.20622646452787</v>
      </c>
      <c r="AI203" s="4">
        <f>step*((-'By group'!AI$4-'By group'!AI$5-'By group'!AI$22)*Population!AI203+'By group'!AI$3*Population!$BO203)</f>
        <v>0</v>
      </c>
      <c r="AJ203" s="4">
        <f>step*((-'By group'!AJ$4-'By group'!AJ$5-'By group'!AJ$22)*Population!AJ203+'By group'!AJ$3*Population!$BO203)</f>
        <v>0</v>
      </c>
      <c r="AK203" s="4">
        <f>step*((-'By group'!AK$4-'By group'!AK$5-'By group'!AK$22)*Population!AK203+'By group'!AK$3*Population!$BO203)</f>
        <v>0</v>
      </c>
      <c r="AL203" s="4">
        <f>step*((-'By group'!AL$4-'By group'!AL$5-'By group'!AL$22)*Population!AL203+'By group'!AL$3*Population!$BO203)</f>
        <v>-135.6926765872621</v>
      </c>
      <c r="AM203" s="4">
        <f>step*((-'By group'!AM$4-'By group'!AM$5-'By group'!AM$22)*Population!AM203+'By group'!AM$3*Population!$BO203)</f>
        <v>-77.59710729202223</v>
      </c>
      <c r="AN203" s="4">
        <f>step*((-'By group'!AN$4-'By group'!AN$5-'By group'!AN$22)*Population!AN203+'By group'!AN$3*Population!$BO203)</f>
        <v>-74.23944951996944</v>
      </c>
      <c r="AO203" s="8">
        <f>step*((-'By group'!AO$4-'By group'!AO$5-'By group'!AO$22)*Population!AO203+'By group'!AO$3*Population!$BO203)</f>
        <v>24151.875409202403</v>
      </c>
      <c r="AP203" s="4">
        <f>step*((-'By group'!AP$4-'By group'!AP$5-'By group'!AP$22)*Population!AP203+'By group'!AP$3*Population!$BO203)</f>
        <v>-821.24209667207663</v>
      </c>
      <c r="AQ203" s="4">
        <f>step*((-'By group'!AQ$4-'By group'!AQ$5-'By group'!AQ$22)*Population!AQ203+'By group'!AQ$3*Population!$BO203)</f>
        <v>-5390.3589714123109</v>
      </c>
      <c r="AR203" s="4">
        <f>step*((-'By group'!AR$4-'By group'!AR$5-'By group'!AR$22)*Population!AR203+'By group'!AR$3*Population!$BO203)</f>
        <v>-8633.5015722825974</v>
      </c>
      <c r="AS203" s="4">
        <f>step*((-'By group'!AS$4-'By group'!AS$5-'By group'!AS$22)*Population!AS203+'By group'!AS$3*Population!$BO203)</f>
        <v>-3504.3148547835967</v>
      </c>
      <c r="AT203" s="4">
        <f>step*((-'By group'!AT$4-'By group'!AT$5-'By group'!AT$22)*Population!AT203+'By group'!AT$3*Population!$BO203)</f>
        <v>-849.7026374106581</v>
      </c>
      <c r="AU203" s="4">
        <f>step*((-'By group'!AU$4-'By group'!AU$5-'By group'!AU$22)*Population!AU203+'By group'!AU$3*Population!$BO203)</f>
        <v>-789.51170530367494</v>
      </c>
      <c r="AV203" s="4">
        <f>step*((-'By group'!AV$4-'By group'!AV$5-'By group'!AV$22)*Population!AV203+'By group'!AV$3*Population!$BO203)</f>
        <v>0</v>
      </c>
      <c r="AW203" s="4">
        <f>step*((-'By group'!AW$4-'By group'!AW$5-'By group'!AW$22)*Population!AW203+'By group'!AW$3*Population!$BO203)</f>
        <v>0</v>
      </c>
      <c r="AX203" s="4">
        <f>step*((-'By group'!AX$4-'By group'!AX$5-'By group'!AX$22)*Population!AX203+'By group'!AX$3*Population!$BO203)</f>
        <v>0</v>
      </c>
      <c r="AY203" s="4">
        <f>step*((-'By group'!AY$4-'By group'!AY$5-'By group'!AY$22)*Population!AY203+'By group'!AY$3*Population!$BO203)</f>
        <v>-436.66007089268993</v>
      </c>
      <c r="AZ203" s="4">
        <f>step*((-'By group'!AZ$4-'By group'!AZ$5-'By group'!AZ$22)*Population!AZ203+'By group'!AZ$3*Population!$BO203)</f>
        <v>-247.78316334795971</v>
      </c>
      <c r="BA203" s="4">
        <f>step*((-'By group'!BA$4-'By group'!BA$5-'By group'!BA$22)*Population!BA203+'By group'!BA$3*Population!$BO203)</f>
        <v>-234.8764882880717</v>
      </c>
      <c r="BB203" s="8">
        <f>step*((-'By group'!BB$4-'By group'!BB$5-'By group'!BB$22)*Population!BB203+'By group'!BB$3*Population!$BO203)</f>
        <v>7411.8852091517074</v>
      </c>
      <c r="BC203" s="4">
        <f>step*((-'By group'!BC$4-'By group'!BC$5-'By group'!BC$22)*Population!BC203+'By group'!BC$3*Population!$BO203)</f>
        <v>-562.84481332808923</v>
      </c>
      <c r="BD203" s="4">
        <f>step*((-'By group'!BD$4-'By group'!BD$5-'By group'!BD$22)*Population!BD203+'By group'!BD$3*Population!$BO203)</f>
        <v>-2854.8714205735955</v>
      </c>
      <c r="BE203" s="4">
        <f>step*((-'By group'!BE$4-'By group'!BE$5-'By group'!BE$22)*Population!BE203+'By group'!BE$3*Population!$BO203)</f>
        <v>-3972.4516128678911</v>
      </c>
      <c r="BF203" s="4">
        <f>step*((-'By group'!BF$4-'By group'!BF$5-'By group'!BF$22)*Population!BF203+'By group'!BF$3*Population!$BO203)</f>
        <v>-1474.0311147114835</v>
      </c>
      <c r="BG203" s="4">
        <f>step*((-'By group'!BG$4-'By group'!BG$5-'By group'!BG$22)*Population!BG203+'By group'!BG$3*Population!$BO203)</f>
        <v>-336.43163041330524</v>
      </c>
      <c r="BH203" s="4">
        <f>step*((-'By group'!BH$4-'By group'!BH$5-'By group'!BH$22)*Population!BH203+'By group'!BH$3*Population!$BO203)</f>
        <v>-289.30343165419237</v>
      </c>
      <c r="BI203" s="4">
        <f>step*((-'By group'!BI$4-'By group'!BI$5-'By group'!BI$22)*Population!BI203+'By group'!BI$3*Population!$BO203)</f>
        <v>0</v>
      </c>
      <c r="BJ203" s="4">
        <f>step*((-'By group'!BJ$4-'By group'!BJ$5-'By group'!BJ$22)*Population!BJ203+'By group'!BJ$3*Population!$BO203)</f>
        <v>0</v>
      </c>
      <c r="BK203" s="4">
        <f>step*((-'By group'!BK$4-'By group'!BK$5-'By group'!BK$22)*Population!BK203+'By group'!BK$3*Population!$BO203)</f>
        <v>0</v>
      </c>
      <c r="BL203" s="4">
        <f>step*((-'By group'!BL$4-'By group'!BL$5-'By group'!BL$22)*Population!BL203+'By group'!BL$3*Population!$BO203)</f>
        <v>-190.23922740097302</v>
      </c>
      <c r="BM203" s="4">
        <f>step*((-'By group'!BM$4-'By group'!BM$5-'By group'!BM$22)*Population!BM203+'By group'!BM$3*Population!$BO203)</f>
        <v>-96.877958912193989</v>
      </c>
      <c r="BN203" s="4">
        <f>step*((-'By group'!BN$4-'By group'!BN$5-'By group'!BN$22)*Population!BN203+'By group'!BN$3*Population!$BO203)</f>
        <v>-81.087005449563222</v>
      </c>
      <c r="BO203" s="71">
        <f>-step*SUM(SCR!B203:N203)*Population!B203</f>
        <v>-184287.81793529328</v>
      </c>
      <c r="BP203" s="4">
        <f>step*-SUM('By group'!C$11:C$21)*Population!C203</f>
        <v>-176719.26059687266</v>
      </c>
      <c r="BQ203" s="4">
        <f>step*-SUM('By group'!D$11:D$21)*Population!D203</f>
        <v>-128868.320802417</v>
      </c>
      <c r="BR203" s="4">
        <f>step*-SUM('By group'!E$11:E$21)*Population!E203</f>
        <v>-53069.214375725423</v>
      </c>
      <c r="BS203" s="4">
        <f>step*-SUM('By group'!F$11:F$21)*Population!F203</f>
        <v>-15871.093750697541</v>
      </c>
      <c r="BT203" s="4">
        <f>step*-SUM('By group'!G$11:G$21)*Population!G203</f>
        <v>-7616.2806131858124</v>
      </c>
      <c r="BU203" s="4">
        <f>step*-SUM('By group'!H$11:H$21)*Population!H203</f>
        <v>0</v>
      </c>
      <c r="BV203" s="4">
        <f>step*-SUM('By group'!I$11:I$21)*Population!I203</f>
        <v>0</v>
      </c>
      <c r="BW203" s="4">
        <f>step*-SUM('By group'!J$11:J$21)*Population!J203</f>
        <v>0</v>
      </c>
      <c r="BX203" s="4">
        <f>step*-SUM('By group'!K$11:K$21)*Population!K203</f>
        <v>0</v>
      </c>
      <c r="BY203" s="4">
        <f>step*-SUM('By group'!L$11:L$21)*Population!L203</f>
        <v>-2683.9192638228651</v>
      </c>
      <c r="BZ203" s="4">
        <f>step*-SUM('By group'!M$11:M$21)*Population!M203</f>
        <v>-1332.7543331744896</v>
      </c>
      <c r="CA203" s="4">
        <f>step*-SUM('By group'!N$11:N$21)*Population!N203</f>
        <v>0</v>
      </c>
      <c r="CB203" s="13">
        <f>-step*SUM(SCR!O203:AA203)*Population!O203</f>
        <v>-91166.534704304577</v>
      </c>
      <c r="CC203" s="4">
        <f>step*-SUM('By group'!P$11:P$21)*Population!P203</f>
        <v>-87411.6929642834</v>
      </c>
      <c r="CD203" s="4">
        <f>step*-SUM('By group'!Q$11:Q$21)*Population!Q203</f>
        <v>-63719.342941133815</v>
      </c>
      <c r="CE203" s="4">
        <f>step*-SUM('By group'!R$11:R$21)*Population!R203</f>
        <v>-26226.686550726841</v>
      </c>
      <c r="CF203" s="4">
        <f>step*-SUM('By group'!S$11:S$21)*Population!S203</f>
        <v>-7840.3738425417705</v>
      </c>
      <c r="CG203" s="4">
        <f>step*-SUM('By group'!T$11:T$21)*Population!T203</f>
        <v>-3761.3970079052392</v>
      </c>
      <c r="CH203" s="4">
        <f>step*-SUM('By group'!U$11:U$21)*Population!U203</f>
        <v>0</v>
      </c>
      <c r="CI203" s="4">
        <f>step*-SUM('By group'!V$11:V$21)*Population!V203</f>
        <v>0</v>
      </c>
      <c r="CJ203" s="4">
        <f>step*-SUM('By group'!W$11:W$21)*Population!W203</f>
        <v>0</v>
      </c>
      <c r="CK203" s="4">
        <f>step*-SUM('By group'!X$11:X$21)*Population!X203</f>
        <v>0</v>
      </c>
      <c r="CL203" s="4">
        <f>step*-SUM('By group'!Y$11:Y$21)*Population!Y203</f>
        <v>-1324.7648040296062</v>
      </c>
      <c r="CM203" s="4">
        <f>step*-SUM('By group'!Z$11:Z$21)*Population!Z203</f>
        <v>-657.46167588195067</v>
      </c>
      <c r="CN203" s="4">
        <f>step*-SUM('By group'!AA$11:AA$21)*Population!AA203</f>
        <v>0</v>
      </c>
      <c r="CO203" s="13">
        <f>-step*SUM(SCR!AB203:AN203)*Population!AB203</f>
        <v>-6454.9947187236403</v>
      </c>
      <c r="CP203" s="4">
        <f>step*-SUM('By group'!AC$11:AC$21)*Population!AC203</f>
        <v>-6200.4466168765257</v>
      </c>
      <c r="CQ203" s="4">
        <f>step*-SUM('By group'!AD$11:AD$21)*Population!AD203</f>
        <v>-4544.7573898616292</v>
      </c>
      <c r="CR203" s="4">
        <f>step*-SUM('By group'!AE$11:AE$21)*Population!AE203</f>
        <v>-1884.9334237270532</v>
      </c>
      <c r="CS203" s="4">
        <f>step*-SUM('By group'!AF$11:AF$21)*Population!AF203</f>
        <v>-566.75452599850701</v>
      </c>
      <c r="CT203" s="4">
        <f>step*-SUM('By group'!AG$11:AG$21)*Population!AG203</f>
        <v>-273.03016505871187</v>
      </c>
      <c r="CU203" s="4">
        <f>step*-SUM('By group'!AH$11:AH$21)*Population!AH203</f>
        <v>0</v>
      </c>
      <c r="CV203" s="4">
        <f>step*-SUM('By group'!AI$11:AI$21)*Population!AI203</f>
        <v>0</v>
      </c>
      <c r="CW203" s="4">
        <f>step*-SUM('By group'!AJ$11:AJ$21)*Population!AJ203</f>
        <v>0</v>
      </c>
      <c r="CX203" s="4">
        <f>step*-SUM('By group'!AK$11:AK$21)*Population!AK203</f>
        <v>0</v>
      </c>
      <c r="CY203" s="4">
        <f>step*-SUM('By group'!AL$11:AL$21)*Population!AL203</f>
        <v>-96.923340419472922</v>
      </c>
      <c r="CZ203" s="4">
        <f>step*-SUM('By group'!AM$11:AM$21)*Population!AM203</f>
        <v>-48.498192057513897</v>
      </c>
      <c r="DA203" s="4">
        <f>step*-SUM('By group'!AN$11:AN$21)*Population!AN203</f>
        <v>0</v>
      </c>
      <c r="DB203" s="13">
        <f>-step*SUM(SCR!AO203:BA203)*Population!AO203</f>
        <v>-21409.611258987741</v>
      </c>
      <c r="DC203" s="4">
        <f>step*-SUM('By group'!AP$11:AP$21)*Population!AP203</f>
        <v>-20531.052416801915</v>
      </c>
      <c r="DD203" s="4">
        <f>step*-SUM('By group'!AQ$11:AQ$21)*Population!AQ203</f>
        <v>-14973.219365034198</v>
      </c>
      <c r="DE203" s="4">
        <f>step*-SUM('By group'!AR$11:AR$21)*Population!AR203</f>
        <v>-6166.7868373447118</v>
      </c>
      <c r="DF203" s="4">
        <f>step*-SUM('By group'!AS$11:AS$21)*Population!AS203</f>
        <v>-1844.3762393597879</v>
      </c>
      <c r="DG203" s="4">
        <f>step*-SUM('By group'!AT$11:AT$21)*Population!AT203</f>
        <v>-885.10691396943548</v>
      </c>
      <c r="DH203" s="4">
        <f>step*-SUM('By group'!AU$11:AU$21)*Population!AU203</f>
        <v>0</v>
      </c>
      <c r="DI203" s="4">
        <f>step*-SUM('By group'!AV$11:AV$21)*Population!AV203</f>
        <v>0</v>
      </c>
      <c r="DJ203" s="4">
        <f>step*-SUM('By group'!AW$11:AW$21)*Population!AW203</f>
        <v>0</v>
      </c>
      <c r="DK203" s="4">
        <f>step*-SUM('By group'!AX$11:AX$21)*Population!AX203</f>
        <v>0</v>
      </c>
      <c r="DL203" s="4">
        <f>step*-SUM('By group'!AY$11:AY$21)*Population!AY203</f>
        <v>-311.90005063763567</v>
      </c>
      <c r="DM203" s="4">
        <f>step*-SUM('By group'!AZ$11:AZ$21)*Population!AZ203</f>
        <v>-154.86447709247483</v>
      </c>
      <c r="DN203" s="4">
        <f>step*-SUM('By group'!BA$11:BA$21)*Population!BA203</f>
        <v>0</v>
      </c>
      <c r="DO203" s="13">
        <f>-step*SUM(SCR!BB203:BN203)*Population!BB203</f>
        <v>-9957.8710278423132</v>
      </c>
      <c r="DP203" s="4">
        <f>step*-SUM('By group'!BC$11:BC$21)*Population!BC203</f>
        <v>-9380.7468888014864</v>
      </c>
      <c r="DQ203" s="4">
        <f>step*-SUM('By group'!BD$11:BD$21)*Population!BD203</f>
        <v>-6488.3441376672617</v>
      </c>
      <c r="DR203" s="4">
        <f>step*-SUM('By group'!BE$11:BE$21)*Population!BE203</f>
        <v>-2482.7822580424322</v>
      </c>
      <c r="DS203" s="4">
        <f>step*-SUM('By group'!BF$11:BF$21)*Population!BF203</f>
        <v>-701.91957843403986</v>
      </c>
      <c r="DT203" s="4">
        <f>step*-SUM('By group'!BG$11:BG$21)*Population!BG203</f>
        <v>-323.49195232048578</v>
      </c>
      <c r="DU203" s="4">
        <f>step*-SUM('By group'!BH$11:BH$21)*Population!BH203</f>
        <v>0</v>
      </c>
      <c r="DV203" s="4">
        <f>step*-SUM('By group'!BI$11:BI$21)*Population!BI203</f>
        <v>0</v>
      </c>
      <c r="DW203" s="4">
        <f>step*-SUM('By group'!BJ$11:BJ$21)*Population!BJ203</f>
        <v>0</v>
      </c>
      <c r="DX203" s="4">
        <f>step*-SUM('By group'!BK$11:BK$21)*Population!BK203</f>
        <v>0</v>
      </c>
      <c r="DY203" s="4">
        <f>step*-SUM('By group'!BL$11:BL$21)*Population!BL203</f>
        <v>-105.68845966720724</v>
      </c>
      <c r="DZ203" s="4">
        <f>step*-SUM('By group'!BM$11:BM$21)*Population!BM203</f>
        <v>-48.438979456096995</v>
      </c>
      <c r="EA203" s="4">
        <f>step*-SUM('By group'!BN$11:BN$21)*Population!BN203</f>
        <v>0</v>
      </c>
      <c r="EB203" s="52">
        <v>0</v>
      </c>
      <c r="EC203" s="4">
        <f t="shared" si="281"/>
        <v>184287.81793529328</v>
      </c>
      <c r="ED203" s="4">
        <f t="shared" si="281"/>
        <v>176719.26059687266</v>
      </c>
      <c r="EE203" s="4">
        <f t="shared" si="282"/>
        <v>128868.320802417</v>
      </c>
      <c r="EF203" s="4">
        <f t="shared" si="283"/>
        <v>53069.214375725423</v>
      </c>
      <c r="EG203" s="4">
        <f t="shared" si="284"/>
        <v>15871.093750697541</v>
      </c>
      <c r="EH203" s="4">
        <f t="shared" si="284"/>
        <v>7616.2806131858124</v>
      </c>
      <c r="EI203" s="4">
        <v>0</v>
      </c>
      <c r="EJ203" s="4">
        <f t="shared" si="285"/>
        <v>0</v>
      </c>
      <c r="EK203" s="4">
        <f t="shared" si="286"/>
        <v>0</v>
      </c>
      <c r="EL203" s="4">
        <f t="shared" si="287"/>
        <v>0</v>
      </c>
      <c r="EM203" s="4">
        <f t="shared" si="288"/>
        <v>2683.9192638228651</v>
      </c>
      <c r="EN203" s="4">
        <f t="shared" si="289"/>
        <v>1332.7543331744896</v>
      </c>
      <c r="EO203" s="52">
        <v>0</v>
      </c>
      <c r="EP203" s="4">
        <f t="shared" si="290"/>
        <v>91166.534704304577</v>
      </c>
      <c r="EQ203" s="4">
        <f t="shared" si="291"/>
        <v>87411.6929642834</v>
      </c>
      <c r="ER203" s="4">
        <f t="shared" si="292"/>
        <v>63719.342941133815</v>
      </c>
      <c r="ES203" s="4">
        <f t="shared" si="293"/>
        <v>26226.686550726841</v>
      </c>
      <c r="ET203" s="4">
        <f t="shared" si="294"/>
        <v>7840.3738425417705</v>
      </c>
      <c r="EU203" s="4">
        <f t="shared" si="295"/>
        <v>3761.3970079052392</v>
      </c>
      <c r="EV203" s="4">
        <v>0</v>
      </c>
      <c r="EW203" s="4">
        <f t="shared" si="296"/>
        <v>0</v>
      </c>
      <c r="EX203" s="4">
        <f t="shared" si="297"/>
        <v>0</v>
      </c>
      <c r="EY203" s="4">
        <f t="shared" si="298"/>
        <v>0</v>
      </c>
      <c r="EZ203" s="4">
        <f t="shared" si="299"/>
        <v>1324.7648040296062</v>
      </c>
      <c r="FA203" s="4">
        <f t="shared" si="300"/>
        <v>657.46167588195067</v>
      </c>
      <c r="FB203" s="52">
        <v>0</v>
      </c>
      <c r="FC203" s="4">
        <f t="shared" si="301"/>
        <v>6454.9947187236403</v>
      </c>
      <c r="FD203" s="4">
        <f t="shared" si="302"/>
        <v>6200.4466168765257</v>
      </c>
      <c r="FE203" s="4">
        <f t="shared" si="303"/>
        <v>4544.7573898616292</v>
      </c>
      <c r="FF203" s="4">
        <f t="shared" si="304"/>
        <v>1884.9334237270532</v>
      </c>
      <c r="FG203" s="4">
        <f t="shared" si="305"/>
        <v>566.75452599850701</v>
      </c>
      <c r="FH203" s="4">
        <f t="shared" si="306"/>
        <v>273.03016505871187</v>
      </c>
      <c r="FI203" s="4">
        <v>0</v>
      </c>
      <c r="FJ203" s="4">
        <f t="shared" si="307"/>
        <v>0</v>
      </c>
      <c r="FK203" s="4">
        <f t="shared" si="308"/>
        <v>0</v>
      </c>
      <c r="FL203" s="4">
        <f t="shared" si="309"/>
        <v>0</v>
      </c>
      <c r="FM203" s="4">
        <f t="shared" si="310"/>
        <v>96.923340419472922</v>
      </c>
      <c r="FN203" s="9">
        <f t="shared" si="311"/>
        <v>48.498192057513897</v>
      </c>
      <c r="FO203" s="4">
        <v>0</v>
      </c>
      <c r="FP203" s="4">
        <f t="shared" si="312"/>
        <v>21409.611258987741</v>
      </c>
      <c r="FQ203" s="4">
        <f t="shared" si="313"/>
        <v>20531.052416801915</v>
      </c>
      <c r="FR203" s="4">
        <f t="shared" si="314"/>
        <v>14973.219365034198</v>
      </c>
      <c r="FS203" s="4">
        <f t="shared" si="315"/>
        <v>6166.7868373447118</v>
      </c>
      <c r="FT203" s="4">
        <f t="shared" si="316"/>
        <v>1844.3762393597879</v>
      </c>
      <c r="FU203" s="4">
        <f t="shared" si="317"/>
        <v>885.10691396943548</v>
      </c>
      <c r="FV203" s="4">
        <v>0</v>
      </c>
      <c r="FW203" s="4">
        <f t="shared" si="318"/>
        <v>0</v>
      </c>
      <c r="FX203" s="4">
        <f t="shared" si="319"/>
        <v>0</v>
      </c>
      <c r="FY203" s="4">
        <f t="shared" si="320"/>
        <v>0</v>
      </c>
      <c r="FZ203" s="4">
        <f t="shared" si="321"/>
        <v>311.90005063763567</v>
      </c>
      <c r="GA203" s="4">
        <f t="shared" si="322"/>
        <v>154.86447709247483</v>
      </c>
      <c r="GB203" s="4">
        <v>0</v>
      </c>
      <c r="GC203" s="4">
        <f t="shared" si="323"/>
        <v>9957.8710278423132</v>
      </c>
      <c r="GD203" s="4">
        <f t="shared" si="264"/>
        <v>9380.7468888014864</v>
      </c>
      <c r="GE203" s="4">
        <f t="shared" si="265"/>
        <v>6488.3441376672617</v>
      </c>
      <c r="GF203" s="4">
        <f t="shared" si="266"/>
        <v>2482.7822580424322</v>
      </c>
      <c r="GG203" s="4">
        <f t="shared" si="267"/>
        <v>701.91957843403986</v>
      </c>
      <c r="GH203" s="4">
        <f t="shared" si="268"/>
        <v>323.49195232048578</v>
      </c>
      <c r="GI203" s="4">
        <v>0</v>
      </c>
      <c r="GJ203" s="4">
        <f t="shared" si="324"/>
        <v>0</v>
      </c>
      <c r="GK203" s="4">
        <f t="shared" si="325"/>
        <v>0</v>
      </c>
      <c r="GL203" s="4">
        <f t="shared" si="269"/>
        <v>0</v>
      </c>
      <c r="GM203" s="4">
        <f t="shared" si="270"/>
        <v>105.68845966720724</v>
      </c>
      <c r="GN203" s="4">
        <f t="shared" si="271"/>
        <v>48.438979456096995</v>
      </c>
      <c r="GO203" s="52">
        <v>0</v>
      </c>
      <c r="GP203" s="4">
        <f>step*(-'By group'!C$32*Population!C203+'By group'!I$33*Population!I203)</f>
        <v>0</v>
      </c>
      <c r="GQ203" s="4">
        <f>step*(-'By group'!D$32*Population!D203+'By group'!J$33*Population!J203)</f>
        <v>0</v>
      </c>
      <c r="GR203" s="4">
        <f>step*(-'By group'!E$32*Population!E203+'By group'!K$33*Population!K203)</f>
        <v>0</v>
      </c>
      <c r="GS203" s="4">
        <f>step*(-'By group'!F$32*Population!F203+'By group'!L$33*Population!L203)</f>
        <v>-6593.5872434373377</v>
      </c>
      <c r="GT203" s="4">
        <f>step*(-'By group'!G$32*Population!G203+'By group'!M$33*Population!M203)</f>
        <v>-856.87895604991786</v>
      </c>
      <c r="GU203" s="4">
        <f>step*(-'By group'!H$32*Population!H203+'By group'!N$33*Population!N203)</f>
        <v>-749.74760376321876</v>
      </c>
      <c r="GV203" s="46">
        <f t="shared" si="326"/>
        <v>0</v>
      </c>
      <c r="GW203" s="14">
        <f t="shared" si="327"/>
        <v>0</v>
      </c>
      <c r="GX203" s="4">
        <f t="shared" si="328"/>
        <v>0</v>
      </c>
      <c r="GY203" s="4">
        <f t="shared" si="329"/>
        <v>6593.5872434373377</v>
      </c>
      <c r="GZ203" s="4">
        <f t="shared" si="330"/>
        <v>856.87895604991786</v>
      </c>
      <c r="HA203" s="4">
        <f t="shared" si="331"/>
        <v>749.74760376321876</v>
      </c>
      <c r="HB203" s="8">
        <v>0</v>
      </c>
      <c r="HC203" s="4">
        <f>step*(-'By group'!P$32*Population!P203+'By group'!V$33*Population!V203)</f>
        <v>0</v>
      </c>
      <c r="HD203" s="4">
        <f>step*(-'By group'!Q$32*Population!Q203+'By group'!W$33*Population!W203)</f>
        <v>0</v>
      </c>
      <c r="HE203" s="4">
        <f>step*(-'By group'!R$32*Population!R203+'By group'!X$33*Population!X203)</f>
        <v>0</v>
      </c>
      <c r="HF203" s="4">
        <f>step*(-'By group'!S$32*Population!S203+'By group'!Y$33*Population!Y203)</f>
        <v>-3257.8045192560821</v>
      </c>
      <c r="HG203" s="4">
        <f>step*(-'By group'!T$32*Population!T203+'By group'!Z$33*Population!Z203)</f>
        <v>-423.54856364007253</v>
      </c>
      <c r="HH203" s="4">
        <f>step*(-'By group'!U$32*Population!U203+'By group'!AA$33*Population!AA203)</f>
        <v>-370.42580522025844</v>
      </c>
      <c r="HI203" s="14">
        <f t="shared" si="332"/>
        <v>0</v>
      </c>
      <c r="HJ203" s="46">
        <f t="shared" si="333"/>
        <v>0</v>
      </c>
      <c r="HK203" s="4">
        <f t="shared" si="334"/>
        <v>0</v>
      </c>
      <c r="HL203" s="4">
        <f t="shared" si="335"/>
        <v>3257.8045192560821</v>
      </c>
      <c r="HM203" s="4">
        <f t="shared" si="336"/>
        <v>423.54856364007253</v>
      </c>
      <c r="HN203" s="9">
        <f t="shared" si="337"/>
        <v>370.42580522025844</v>
      </c>
      <c r="HO203" s="4">
        <v>0</v>
      </c>
      <c r="HP203" s="4">
        <f>step*(-'By group'!AC$32*Population!AC203+'By group'!AI$33*Population!AI203)</f>
        <v>0</v>
      </c>
      <c r="HQ203" s="4">
        <f>step*(-'By group'!AD$32*Population!AD203+'By group'!AJ$33*Population!AJ203)</f>
        <v>0</v>
      </c>
      <c r="HR203" s="4">
        <f>step*(-'By group'!AE$32*Population!AE203+'By group'!AK$33*Population!AK203)</f>
        <v>0</v>
      </c>
      <c r="HS203" s="4">
        <f>step*(-'By group'!AF$32*Population!AF203+'By group'!AL$33*Population!AL203)</f>
        <v>-234.91559278951704</v>
      </c>
      <c r="HT203" s="4">
        <f>step*(-'By group'!AG$32*Population!AG203+'By group'!AM$33*Population!AM203)</f>
        <v>-30.356936982985427</v>
      </c>
      <c r="HU203" s="4">
        <f>step*(-'By group'!AH$32*Population!AH203+'By group'!AN$33*Population!AN203)</f>
        <v>-26.728628505926903</v>
      </c>
      <c r="HV203" s="14">
        <f t="shared" si="338"/>
        <v>0</v>
      </c>
      <c r="HW203" s="46">
        <f t="shared" si="339"/>
        <v>0</v>
      </c>
      <c r="HX203" s="4">
        <f t="shared" si="340"/>
        <v>0</v>
      </c>
      <c r="HY203" s="4">
        <f t="shared" si="341"/>
        <v>234.91559278951704</v>
      </c>
      <c r="HZ203" s="4">
        <f t="shared" si="342"/>
        <v>30.356936982985427</v>
      </c>
      <c r="IA203" s="4">
        <f t="shared" si="343"/>
        <v>26.728628505926903</v>
      </c>
      <c r="IB203" s="8">
        <v>0</v>
      </c>
      <c r="IC203" s="4">
        <f>step*(-'By group'!AP$32*Population!AP203+'By group'!AV$33*Population!AV203)</f>
        <v>0</v>
      </c>
      <c r="ID203" s="4">
        <f>step*(-'By group'!AQ$32*Population!AQ203+'By group'!AW$33*Population!AW203)</f>
        <v>0</v>
      </c>
      <c r="IE203" s="4">
        <f>step*(-'By group'!AR$32*Population!AR203+'By group'!AX$33*Population!AX203)</f>
        <v>0</v>
      </c>
      <c r="IF203" s="4">
        <f>step*(-'By group'!AS$32*Population!AS203+'By group'!AY$33*Population!AY203)</f>
        <v>-766.23809436107604</v>
      </c>
      <c r="IG203" s="4">
        <f>step*(-'By group'!AT$32*Population!AT203+'By group'!AZ$33*Population!AZ203)</f>
        <v>-99.589144247649699</v>
      </c>
      <c r="IH203" s="4">
        <f>step*(-'By group'!AU$32*Population!AU203+'By group'!BA$33*Population!BA203)</f>
        <v>-87.154870517735077</v>
      </c>
      <c r="II203" s="14">
        <f t="shared" si="272"/>
        <v>0</v>
      </c>
      <c r="IJ203" s="4">
        <f t="shared" si="273"/>
        <v>0</v>
      </c>
      <c r="IK203" s="4">
        <f t="shared" si="344"/>
        <v>0</v>
      </c>
      <c r="IL203" s="4">
        <f t="shared" si="345"/>
        <v>766.23809436107604</v>
      </c>
      <c r="IM203" s="4">
        <f t="shared" si="346"/>
        <v>99.589144247649699</v>
      </c>
      <c r="IN203" s="4">
        <f t="shared" si="347"/>
        <v>87.154870517735077</v>
      </c>
      <c r="IO203" s="8">
        <v>0</v>
      </c>
      <c r="IP203" s="4">
        <f>step*(-'By group'!BC$32*Population!BC203+'By group'!BI$33*Population!BI203)</f>
        <v>0</v>
      </c>
      <c r="IQ203" s="4">
        <f>step*(-'By group'!BD$32*Population!BD203+'By group'!BJ$33*Population!BJ203)</f>
        <v>0</v>
      </c>
      <c r="IR203" s="4">
        <f>step*(-'By group'!BE$32*Population!BE203+'By group'!BK$33*Population!BK203)</f>
        <v>0</v>
      </c>
      <c r="IS203" s="4">
        <f>step*(-'By group'!BF$32*Population!BF203+'By group'!BL$33*Population!BL203)</f>
        <v>-298.11555938341633</v>
      </c>
      <c r="IT203" s="4">
        <f>step*(-'By group'!BG$32*Population!BG203+'By group'!BM$33*Population!BM203)</f>
        <v>-40.478900736048658</v>
      </c>
      <c r="IU203" s="4">
        <f>step*(-'By group'!BH$32*Population!BH203+'By group'!BN$33*Population!BN203)</f>
        <v>-33.127378129167596</v>
      </c>
      <c r="IV203" s="14">
        <f t="shared" si="274"/>
        <v>0</v>
      </c>
      <c r="IW203" s="4">
        <f t="shared" si="275"/>
        <v>0</v>
      </c>
      <c r="IX203" s="4">
        <f t="shared" si="276"/>
        <v>0</v>
      </c>
      <c r="IY203" s="4">
        <f t="shared" si="277"/>
        <v>298.11555938341633</v>
      </c>
      <c r="IZ203" s="4">
        <f t="shared" si="278"/>
        <v>40.478900736048658</v>
      </c>
      <c r="JA203" s="4">
        <f t="shared" si="279"/>
        <v>33.127378129167596</v>
      </c>
      <c r="JB203" s="75">
        <f>step*(+prop_idu_male*'By group'!BB$9*Population!BB203-'By group'!B$8*Population!B203)</f>
        <v>-1289.3438521182004</v>
      </c>
      <c r="JC203" s="46">
        <f>step*(+prop_idu_male*'By group'!BC$9*Population!BC203-'By group'!C$8*Population!C203)</f>
        <v>-7.7102734031874549</v>
      </c>
      <c r="JD203" s="46">
        <f>step*(+prop_idu_male*'By group'!BD$9*Population!BD203-'By group'!D$8*Population!D203)</f>
        <v>-22.659258974403116</v>
      </c>
      <c r="JE203" s="46">
        <f>step*(+prop_idu_male*'By group'!BE$9*Population!BE203-'By group'!E$8*Population!E203)</f>
        <v>-23.555268478211794</v>
      </c>
      <c r="JF203" s="46">
        <f>step*(+prop_idu_male*'By group'!BF$9*Population!BF203-'By group'!F$8*Population!F203)</f>
        <v>-7.0932433812279232</v>
      </c>
      <c r="JG203" s="46">
        <f>step*(+prop_idu_male*'By group'!BG$9*Population!BG203-'By group'!G$8*Population!G203)</f>
        <v>-1.3679799855233294</v>
      </c>
      <c r="JH203" s="46">
        <f>step*(+prop_idu_male*'By group'!BH$9*Population!BH203-'By group'!H$8*Population!H203)</f>
        <v>-1.1600472513441507</v>
      </c>
      <c r="JI203" s="46">
        <f>step*(+prop_idu_male*'By group'!BI$9*Population!BI203-'By group'!I$8*Population!I203)</f>
        <v>0</v>
      </c>
      <c r="JJ203" s="46">
        <f>step*(+prop_idu_male*'By group'!BJ$9*Population!BJ203-'By group'!J$8*Population!J203)</f>
        <v>0</v>
      </c>
      <c r="JK203" s="46">
        <f>step*(+prop_idu_male*'By group'!BK$9*Population!BK203-'By group'!K$8*Population!K203)</f>
        <v>0</v>
      </c>
      <c r="JL203" s="46">
        <f>step*(+prop_idu_male*'By group'!BL$9*Population!BL203-'By group'!L$8*Population!L203)</f>
        <v>-2.4302669606215681</v>
      </c>
      <c r="JM203" s="46">
        <f>step*(+prop_idu_male*'By group'!BM$9*Population!BM203-'By group'!M$8*Population!M203)</f>
        <v>-1.2165007824798568</v>
      </c>
      <c r="JN203" s="46">
        <f>step*(+prop_idu_male*'By group'!BN$9*Population!BN203-'By group'!N$8*Population!N203)</f>
        <v>-0.97961071018186863</v>
      </c>
      <c r="JO203" s="45">
        <f>step*(+(1-prop_idu_male)*'By group'!BB$9*Population!BB203-'By group'!O$8*Population!O203-'By group'!O$6*Population!O203+'By group'!AB$7*Population!AB203)</f>
        <v>-9652.6719765076577</v>
      </c>
      <c r="JP203" s="46">
        <f>step*(+(1-prop_idu_male)*'By group'!BC$9*Population!BC203-'By group'!P$8*Population!P203-'By group'!P$6*Population!P203+'By group'!AC$7*Population!AC203)</f>
        <v>-14.811553588643831</v>
      </c>
      <c r="JQ203" s="46">
        <f>step*(+(1-prop_idu_male)*'By group'!BD$9*Population!BD203-'By group'!Q$8*Population!Q203-'By group'!Q$6*Population!Q203+'By group'!AD$7*Population!AD203)</f>
        <v>-42.980904922450982</v>
      </c>
      <c r="JR203" s="46">
        <f>step*(+(1-prop_idu_male)*'By group'!BE$9*Population!BE203-'By group'!R$8*Population!R203-'By group'!R$6*Population!R203+'By group'!AE$7*Population!AE203)</f>
        <v>-43.925232656954883</v>
      </c>
      <c r="JS203" s="46">
        <f>step*(+(1-prop_idu_male)*'By group'!BF$9*Population!BF203-'By group'!S$8*Population!S203-'By group'!S$6*Population!S203+'By group'!AF$7*Population!AF203)</f>
        <v>-13.061869425403305</v>
      </c>
      <c r="JT203" s="46">
        <f>step*(+(1-prop_idu_male)*'By group'!BG$9*Population!BG203-'By group'!T$8*Population!T203-'By group'!T$6*Population!T203+'By group'!AG$7*Population!AG203)</f>
        <v>-2.4968351262017578</v>
      </c>
      <c r="JU203" s="46">
        <f>step*(+(1-prop_idu_male)*'By group'!BH$9*Population!BH203-'By group'!U$8*Population!U203-'By group'!U$6*Population!U203+'By group'!AH$7*Population!AH203)</f>
        <v>-2.0854854666847067</v>
      </c>
      <c r="JV203" s="46">
        <f>step*(+(1-prop_idu_male)*'By group'!BI$9*Population!BI203-'By group'!V$8*Population!V203-'By group'!V$6*Population!V203+'By group'!AI$7*Population!AI203)</f>
        <v>0</v>
      </c>
      <c r="JW203" s="46">
        <f>step*(+(1-prop_idu_male)*'By group'!BJ$9*Population!BJ203-'By group'!W$8*Population!W203-'By group'!W$6*Population!W203+'By group'!AJ$7*Population!AJ203)</f>
        <v>0</v>
      </c>
      <c r="JX203" s="46">
        <f>step*(+(1-prop_idu_male)*'By group'!BK$9*Population!BK203-'By group'!X$8*Population!X203-'By group'!X$6*Population!X203+'By group'!AK$7*Population!AK203)</f>
        <v>0</v>
      </c>
      <c r="JY203" s="46">
        <f>step*(+(1-prop_idu_male)*'By group'!BL$9*Population!BL203-'By group'!Y$8*Population!Y203-'By group'!Y$6*Population!Y203+'By group'!AL$7*Population!AL203)</f>
        <v>-4.3637735314332726</v>
      </c>
      <c r="JZ203" s="46">
        <f>step*(+(1-prop_idu_male)*'By group'!BM$9*Population!BM203-'By group'!Z$8*Population!Z203-'By group'!Z$6*Population!Z203+'By group'!AM$7*Population!AM203)</f>
        <v>-2.1482587406243017</v>
      </c>
      <c r="KA203" s="76">
        <f>step*(+(1-prop_idu_male)*'By group'!BN$9*Population!BN203-'By group'!AA$8*Population!AA203-'By group'!AA$6*Population!AA203+'By group'!AN$7*Population!AN203)</f>
        <v>-1.6976253646334867</v>
      </c>
      <c r="KB203" s="46">
        <f>step*(+'By group'!O$6*Population!O203-'By group'!AB$7*Population!AB203)</f>
        <v>8259.9086238162436</v>
      </c>
      <c r="KC203" s="46">
        <f>step*(+'By group'!P$6*Population!P203-'By group'!AC$7*Population!AC203)</f>
        <v>10.722391347093703</v>
      </c>
      <c r="KD203" s="46">
        <f>step*(+'By group'!Q$6*Population!Q203-'By group'!AD$7*Population!AD203)</f>
        <v>31.015637630744287</v>
      </c>
      <c r="KE203" s="46">
        <f>step*(+'By group'!R$6*Population!R203-'By group'!AE$7*Population!AE203)</f>
        <v>31.556724059004189</v>
      </c>
      <c r="KF203" s="46">
        <f>step*(+'By group'!S$6*Population!S203-'By group'!AF$7*Population!AF203)</f>
        <v>9.3522583776626327</v>
      </c>
      <c r="KG203" s="46">
        <f>step*(+'By group'!T$6*Population!T203-'By group'!AG$7*Population!AG203)</f>
        <v>1.7833747588991682</v>
      </c>
      <c r="KH203" s="46">
        <f>step*(+'By group'!U$6*Population!U203-'By group'!AH$7*Population!AH203)</f>
        <v>1.4831949242201801</v>
      </c>
      <c r="KI203" s="46">
        <f>step*(+'By group'!V$6*Population!V203-'By group'!AI$7*Population!AI203)</f>
        <v>0</v>
      </c>
      <c r="KJ203" s="46">
        <f>step*(+'By group'!W$6*Population!W203-'By group'!AJ$7*Population!AJ203)</f>
        <v>0</v>
      </c>
      <c r="KK203" s="46">
        <f>step*(+'By group'!X$6*Population!X203-'By group'!AK$7*Population!AK203)</f>
        <v>0</v>
      </c>
      <c r="KL203" s="46">
        <f>step*(+'By group'!Y$6*Population!Y203-'By group'!AL$7*Population!AL203)</f>
        <v>3.102421803203991</v>
      </c>
      <c r="KM203" s="46">
        <f>step*(+'By group'!Z$6*Population!Z203-'By group'!AM$7*Population!AM203)</f>
        <v>1.5198604524160091</v>
      </c>
      <c r="KN203" s="46">
        <f>step*(+'By group'!AA$6*Population!AA203-'By group'!AN$7*Population!AN203)</f>
        <v>1.194143036389949</v>
      </c>
      <c r="KO203" s="45">
        <v>0</v>
      </c>
      <c r="KP203" s="46">
        <v>0</v>
      </c>
      <c r="KQ203" s="46">
        <v>0</v>
      </c>
      <c r="KR203" s="46">
        <v>0</v>
      </c>
      <c r="KS203" s="46">
        <v>0</v>
      </c>
      <c r="KT203" s="46">
        <v>0</v>
      </c>
      <c r="KU203" s="46">
        <v>0</v>
      </c>
      <c r="KV203" s="46">
        <v>0</v>
      </c>
      <c r="KW203" s="46">
        <v>0</v>
      </c>
      <c r="KX203" s="46">
        <v>0</v>
      </c>
      <c r="KY203" s="46">
        <v>0</v>
      </c>
      <c r="KZ203" s="46">
        <v>0</v>
      </c>
      <c r="LA203" s="46">
        <v>0</v>
      </c>
      <c r="LB203" s="188">
        <f>step*(-'By group'!BB$9*Population!BB203+'By group'!B$8*Population!B203+'By group'!O$8*Population!O203)</f>
        <v>2682.1072048096157</v>
      </c>
      <c r="LC203" s="189">
        <f>step*(-'By group'!BC$9*Population!BC203+'By group'!C$8*Population!C203+'By group'!P$8*Population!P203)</f>
        <v>11.799435644737581</v>
      </c>
      <c r="LD203" s="189">
        <f>step*(-'By group'!BD$9*Population!BD203+'By group'!D$8*Population!D203+'By group'!Q$8*Population!Q203)</f>
        <v>34.624526266109811</v>
      </c>
      <c r="LE203" s="189">
        <f>step*(-'By group'!BE$9*Population!BE203+'By group'!E$8*Population!E203+'By group'!R$8*Population!R203)</f>
        <v>35.923777076162487</v>
      </c>
      <c r="LF203" s="189">
        <f>step*(-'By group'!BF$9*Population!BF203+'By group'!F$8*Population!F203+'By group'!S$8*Population!S203)</f>
        <v>10.802854428968596</v>
      </c>
      <c r="LG203" s="189">
        <f>step*(-'By group'!BG$9*Population!BG203+'By group'!G$8*Population!G203+'By group'!T$8*Population!T203)</f>
        <v>2.0814403528259193</v>
      </c>
      <c r="LH203" s="189">
        <f>step*(-'By group'!BH$9*Population!BH203+'By group'!H$8*Population!H203+'By group'!U$8*Population!U203)</f>
        <v>1.7623377938086773</v>
      </c>
      <c r="LI203" s="189">
        <f>step*(-'By group'!BI$9*Population!BI203+'By group'!I$8*Population!I203+'By group'!V$8*Population!V203)</f>
        <v>0</v>
      </c>
      <c r="LJ203" s="189">
        <f>step*(-'By group'!BJ$9*Population!BJ203+'By group'!J$8*Population!J203+'By group'!W$8*Population!W203)</f>
        <v>0</v>
      </c>
      <c r="LK203" s="189">
        <f>step*(-'By group'!BK$9*Population!BK203+'By group'!K$8*Population!K203+'By group'!X$8*Population!X203)</f>
        <v>0</v>
      </c>
      <c r="LL203" s="189">
        <f>step*(-'By group'!BL$9*Population!BL203+'By group'!L$8*Population!L203+'By group'!Y$8*Population!Y203)</f>
        <v>3.6916186888508502</v>
      </c>
      <c r="LM203" s="189">
        <f>step*(-'By group'!BM$9*Population!BM203+'By group'!M$8*Population!M203+'By group'!Z$8*Population!Z203)</f>
        <v>1.8448990706881492</v>
      </c>
      <c r="LN203" s="189">
        <f>step*(-'By group'!BN$9*Population!BN203+'By group'!N$8*Population!N203+'By group'!AA$8*Population!AA203)</f>
        <v>1.4830930384254062</v>
      </c>
    </row>
    <row r="204" spans="1:326" x14ac:dyDescent="0.25">
      <c r="A204">
        <f t="shared" si="280"/>
        <v>100</v>
      </c>
      <c r="B204" s="52">
        <f>step*((-'By group'!B$4-'By group'!B$5-'By group'!B$22)*Population!B204+'By group'!B$3*Population!$BO204)</f>
        <v>258300.40517771035</v>
      </c>
      <c r="C204" s="4">
        <f>step*((-'By group'!C$4-'By group'!C$5-'By group'!C$22)*Population!C204+'By group'!C$3*Population!$BO204)</f>
        <v>-7088.4534895206079</v>
      </c>
      <c r="D204" s="4">
        <f>step*((-'By group'!D$4-'By group'!D$5-'By group'!D$22)*Population!D204+'By group'!D$3*Population!$BO204)</f>
        <v>-46521.807143065118</v>
      </c>
      <c r="E204" s="4">
        <f>step*((-'By group'!E$4-'By group'!E$5-'By group'!E$22)*Population!E204+'By group'!E$3*Population!$BO204)</f>
        <v>-74503.911270523284</v>
      </c>
      <c r="F204" s="4">
        <f>step*((-'By group'!F$4-'By group'!F$5-'By group'!F$22)*Population!F204+'By group'!F$3*Population!$BO204)</f>
        <v>-30239.126908583286</v>
      </c>
      <c r="G204" s="4">
        <f>step*((-'By group'!G$4-'By group'!G$5-'By group'!G$22)*Population!G204+'By group'!G$3*Population!$BO204)</f>
        <v>-7332.0142237346781</v>
      </c>
      <c r="H204" s="4">
        <f>step*((-'By group'!H$4-'By group'!H$5-'By group'!H$22)*Population!H204+'By group'!H$3*Population!$BO204)</f>
        <v>-6812.806436485007</v>
      </c>
      <c r="I204" s="4">
        <f>step*((-'By group'!I$4-'By group'!I$5-'By group'!I$22)*Population!I204+'By group'!I$3*Population!$BO204)</f>
        <v>0</v>
      </c>
      <c r="J204" s="4">
        <f>step*((-'By group'!J$4-'By group'!J$5-'By group'!J$22)*Population!J204+'By group'!J$3*Population!$BO204)</f>
        <v>0</v>
      </c>
      <c r="K204" s="4">
        <f>step*((-'By group'!K$4-'By group'!K$5-'By group'!K$22)*Population!K204+'By group'!K$3*Population!$BO204)</f>
        <v>0</v>
      </c>
      <c r="L204" s="4">
        <f>step*((-'By group'!L$4-'By group'!L$5-'By group'!L$22)*Population!L204+'By group'!L$3*Population!$BO204)</f>
        <v>-3767.969521383141</v>
      </c>
      <c r="M204" s="4">
        <f>step*((-'By group'!M$4-'By group'!M$5-'By group'!M$22)*Population!M204+'By group'!M$3*Population!$BO204)</f>
        <v>-2138.3605693061136</v>
      </c>
      <c r="N204" s="4">
        <f>step*((-'By group'!N$4-'By group'!N$5-'By group'!N$22)*Population!N204+'By group'!N$3*Population!$BO204)</f>
        <v>-2027.6764780577105</v>
      </c>
      <c r="O204" s="8">
        <f>step*((-'By group'!O$4-'By group'!O$5-'By group'!O$22)*Population!O204+'By group'!O$3*Population!$BO204)</f>
        <v>178868.71840445185</v>
      </c>
      <c r="P204" s="4">
        <f>step*((-'By group'!P$4-'By group'!P$5-'By group'!P$22)*Population!P204+'By group'!P$3*Population!$BO204)</f>
        <v>-3506.210217285784</v>
      </c>
      <c r="Q204" s="4">
        <f>step*((-'By group'!Q$4-'By group'!Q$5-'By group'!Q$22)*Population!Q204+'By group'!Q$3*Population!$BO204)</f>
        <v>-23002.899968155882</v>
      </c>
      <c r="R204" s="4">
        <f>step*((-'By group'!R$4-'By group'!R$5-'By group'!R$22)*Population!R204+'By group'!R$3*Population!$BO204)</f>
        <v>-36819.752969160123</v>
      </c>
      <c r="S204" s="4">
        <f>step*((-'By group'!S$4-'By group'!S$5-'By group'!S$22)*Population!S204+'By group'!S$3*Population!$BO204)</f>
        <v>-14938.270144377464</v>
      </c>
      <c r="T204" s="4">
        <f>step*((-'By group'!T$4-'By group'!T$5-'By group'!T$22)*Population!T204+'By group'!T$3*Population!$BO204)</f>
        <v>-3621.0188015765248</v>
      </c>
      <c r="U204" s="4">
        <f>step*((-'By group'!U$4-'By group'!U$5-'By group'!U$22)*Population!U204+'By group'!U$3*Population!$BO204)</f>
        <v>-3362.9071567080337</v>
      </c>
      <c r="V204" s="4">
        <f>step*((-'By group'!V$4-'By group'!V$5-'By group'!V$22)*Population!V204+'By group'!V$3*Population!$BO204)</f>
        <v>0</v>
      </c>
      <c r="W204" s="4">
        <f>step*((-'By group'!W$4-'By group'!W$5-'By group'!W$22)*Population!W204+'By group'!W$3*Population!$BO204)</f>
        <v>0</v>
      </c>
      <c r="X204" s="4">
        <f>step*((-'By group'!X$4-'By group'!X$5-'By group'!X$22)*Population!X204+'By group'!X$3*Population!$BO204)</f>
        <v>0</v>
      </c>
      <c r="Y204" s="4">
        <f>step*((-'By group'!Y$4-'By group'!Y$5-'By group'!Y$22)*Population!Y204+'By group'!Y$3*Population!$BO204)</f>
        <v>-1859.8510907652003</v>
      </c>
      <c r="Z204" s="4">
        <f>step*((-'By group'!Z$4-'By group'!Z$5-'By group'!Z$22)*Population!Z204+'By group'!Z$3*Population!$BO204)</f>
        <v>-1054.8798615419996</v>
      </c>
      <c r="AA204" s="4">
        <f>step*((-'By group'!AA$4-'By group'!AA$5-'By group'!AA$22)*Population!AA204+'By group'!AA$3*Population!$BO204)</f>
        <v>-999.59870993692562</v>
      </c>
      <c r="AB204" s="8">
        <f>step*((-'By group'!AB$4-'By group'!AB$5-'By group'!AB$22)*Population!AB204+'By group'!AB$3*Population!$BO204)</f>
        <v>-1692.4629932763555</v>
      </c>
      <c r="AC204" s="4">
        <f>step*((-'By group'!AC$4-'By group'!AC$5-'By group'!AC$22)*Population!AC204+'By group'!AC$3*Population!$BO204)</f>
        <v>-248.70796981582691</v>
      </c>
      <c r="AD204" s="4">
        <f>step*((-'By group'!AD$4-'By group'!AD$5-'By group'!AD$22)*Population!AD204+'By group'!AD$3*Population!$BO204)</f>
        <v>-1640.6659587367774</v>
      </c>
      <c r="AE204" s="4">
        <f>step*((-'By group'!AE$4-'By group'!AE$5-'By group'!AE$22)*Population!AE204+'By group'!AE$3*Population!$BO204)</f>
        <v>-2646.2531387944728</v>
      </c>
      <c r="AF204" s="4">
        <f>step*((-'By group'!AF$4-'By group'!AF$5-'By group'!AF$22)*Population!AF204+'By group'!AF$3*Population!$BO204)</f>
        <v>-1079.8321725418737</v>
      </c>
      <c r="AG204" s="4">
        <f>step*((-'By group'!AG$4-'By group'!AG$5-'By group'!AG$22)*Population!AG204+'By group'!AG$3*Population!$BO204)</f>
        <v>-262.83900011860635</v>
      </c>
      <c r="AH204" s="4">
        <f>step*((-'By group'!AH$4-'By group'!AH$5-'By group'!AH$22)*Population!AH204+'By group'!AH$3*Population!$BO204)</f>
        <v>-245.88953029283434</v>
      </c>
      <c r="AI204" s="4">
        <f>step*((-'By group'!AI$4-'By group'!AI$5-'By group'!AI$22)*Population!AI204+'By group'!AI$3*Population!$BO204)</f>
        <v>0</v>
      </c>
      <c r="AJ204" s="4">
        <f>step*((-'By group'!AJ$4-'By group'!AJ$5-'By group'!AJ$22)*Population!AJ204+'By group'!AJ$3*Population!$BO204)</f>
        <v>0</v>
      </c>
      <c r="AK204" s="4">
        <f>step*((-'By group'!AK$4-'By group'!AK$5-'By group'!AK$22)*Population!AK204+'By group'!AK$3*Population!$BO204)</f>
        <v>0</v>
      </c>
      <c r="AL204" s="4">
        <f>step*((-'By group'!AL$4-'By group'!AL$5-'By group'!AL$22)*Population!AL204+'By group'!AL$3*Population!$BO204)</f>
        <v>-136.07081641828111</v>
      </c>
      <c r="AM204" s="4">
        <f>step*((-'By group'!AM$4-'By group'!AM$5-'By group'!AM$22)*Population!AM204+'By group'!AM$3*Population!$BO204)</f>
        <v>-77.813494372449284</v>
      </c>
      <c r="AN204" s="4">
        <f>step*((-'By group'!AN$4-'By group'!AN$5-'By group'!AN$22)*Population!AN204+'By group'!AN$3*Population!$BO204)</f>
        <v>-74.446693357556256</v>
      </c>
      <c r="AO204" s="8">
        <f>step*((-'By group'!AO$4-'By group'!AO$5-'By group'!AO$22)*Population!AO204+'By group'!AO$3*Population!$BO204)</f>
        <v>24221.989640337692</v>
      </c>
      <c r="AP204" s="4">
        <f>step*((-'By group'!AP$4-'By group'!AP$5-'By group'!AP$22)*Population!AP204+'By group'!AP$3*Population!$BO204)</f>
        <v>-823.53476649262655</v>
      </c>
      <c r="AQ204" s="4">
        <f>step*((-'By group'!AQ$4-'By group'!AQ$5-'By group'!AQ$22)*Population!AQ204+'By group'!AQ$3*Population!$BO204)</f>
        <v>-5405.4316386442988</v>
      </c>
      <c r="AR204" s="4">
        <f>step*((-'By group'!AR$4-'By group'!AR$5-'By group'!AR$22)*Population!AR204+'By group'!AR$3*Population!$BO204)</f>
        <v>-8657.7119060395617</v>
      </c>
      <c r="AS204" s="4">
        <f>step*((-'By group'!AS$4-'By group'!AS$5-'By group'!AS$22)*Population!AS204+'By group'!AS$3*Population!$BO204)</f>
        <v>-3514.1678080632441</v>
      </c>
      <c r="AT204" s="4">
        <f>step*((-'By group'!AT$4-'By group'!AT$5-'By group'!AT$22)*Population!AT204+'By group'!AT$3*Population!$BO204)</f>
        <v>-852.09724790634891</v>
      </c>
      <c r="AU204" s="4">
        <f>step*((-'By group'!AU$4-'By group'!AU$5-'By group'!AU$22)*Population!AU204+'By group'!AU$3*Population!$BO204)</f>
        <v>-791.74839491290174</v>
      </c>
      <c r="AV204" s="4">
        <f>step*((-'By group'!AV$4-'By group'!AV$5-'By group'!AV$22)*Population!AV204+'By group'!AV$3*Population!$BO204)</f>
        <v>0</v>
      </c>
      <c r="AW204" s="4">
        <f>step*((-'By group'!AW$4-'By group'!AW$5-'By group'!AW$22)*Population!AW204+'By group'!AW$3*Population!$BO204)</f>
        <v>0</v>
      </c>
      <c r="AX204" s="4">
        <f>step*((-'By group'!AX$4-'By group'!AX$5-'By group'!AX$22)*Population!AX204+'By group'!AX$3*Population!$BO204)</f>
        <v>0</v>
      </c>
      <c r="AY204" s="4">
        <f>step*((-'By group'!AY$4-'By group'!AY$5-'By group'!AY$22)*Population!AY204+'By group'!AY$3*Population!$BO204)</f>
        <v>-437.89752899084249</v>
      </c>
      <c r="AZ204" s="4">
        <f>step*((-'By group'!AZ$4-'By group'!AZ$5-'By group'!AZ$22)*Population!AZ204+'By group'!AZ$3*Population!$BO204)</f>
        <v>-248.49048770354779</v>
      </c>
      <c r="BA204" s="4">
        <f>step*((-'By group'!BA$4-'By group'!BA$5-'By group'!BA$22)*Population!BA204+'By group'!BA$3*Population!$BO204)</f>
        <v>-235.55505992367483</v>
      </c>
      <c r="BB204" s="8">
        <f>step*((-'By group'!BB$4-'By group'!BB$5-'By group'!BB$22)*Population!BB204+'By group'!BB$3*Population!$BO204)</f>
        <v>7432.4866935275877</v>
      </c>
      <c r="BC204" s="4">
        <f>step*((-'By group'!BC$4-'By group'!BC$5-'By group'!BC$22)*Population!BC204+'By group'!BC$3*Population!$BO204)</f>
        <v>-564.40953900953775</v>
      </c>
      <c r="BD204" s="4">
        <f>step*((-'By group'!BD$4-'By group'!BD$5-'By group'!BD$22)*Population!BD204+'By group'!BD$3*Population!$BO204)</f>
        <v>-2862.8085648245365</v>
      </c>
      <c r="BE204" s="4">
        <f>step*((-'By group'!BE$4-'By group'!BE$5-'By group'!BE$22)*Population!BE204+'By group'!BE$3*Population!$BO204)</f>
        <v>-3983.4970598811865</v>
      </c>
      <c r="BF204" s="4">
        <f>step*((-'By group'!BF$4-'By group'!BF$5-'By group'!BF$22)*Population!BF204+'By group'!BF$3*Population!$BO204)</f>
        <v>-1478.1300752994002</v>
      </c>
      <c r="BG204" s="4">
        <f>step*((-'By group'!BG$4-'By group'!BG$5-'By group'!BG$22)*Population!BG204+'By group'!BG$3*Population!$BO204)</f>
        <v>-337.36724959573201</v>
      </c>
      <c r="BH204" s="4">
        <f>step*((-'By group'!BH$4-'By group'!BH$5-'By group'!BH$22)*Population!BH204+'By group'!BH$3*Population!$BO204)</f>
        <v>-290.10812354850867</v>
      </c>
      <c r="BI204" s="4">
        <f>step*((-'By group'!BI$4-'By group'!BI$5-'By group'!BI$22)*Population!BI204+'By group'!BI$3*Population!$BO204)</f>
        <v>0</v>
      </c>
      <c r="BJ204" s="4">
        <f>step*((-'By group'!BJ$4-'By group'!BJ$5-'By group'!BJ$22)*Population!BJ204+'By group'!BJ$3*Population!$BO204)</f>
        <v>0</v>
      </c>
      <c r="BK204" s="4">
        <f>step*((-'By group'!BK$4-'By group'!BK$5-'By group'!BK$22)*Population!BK204+'By group'!BK$3*Population!$BO204)</f>
        <v>0</v>
      </c>
      <c r="BL204" s="4">
        <f>step*((-'By group'!BL$4-'By group'!BL$5-'By group'!BL$22)*Population!BL204+'By group'!BL$3*Population!$BO204)</f>
        <v>-190.76838159134081</v>
      </c>
      <c r="BM204" s="4">
        <f>step*((-'By group'!BM$4-'By group'!BM$5-'By group'!BM$22)*Population!BM204+'By group'!BM$3*Population!$BO204)</f>
        <v>-97.147491022759297</v>
      </c>
      <c r="BN204" s="4">
        <f>step*((-'By group'!BN$4-'By group'!BN$5-'By group'!BN$22)*Population!BN204+'By group'!BN$3*Population!$BO204)</f>
        <v>-81.312686644587799</v>
      </c>
      <c r="BO204" s="71">
        <f>-step*SUM(SCR!B204:N204)*Population!B204</f>
        <v>-184800.93276746123</v>
      </c>
      <c r="BP204" s="4">
        <f>step*-SUM('By group'!C$11:C$21)*Population!C204</f>
        <v>-177211.3372380152</v>
      </c>
      <c r="BQ204" s="4">
        <f>step*-SUM('By group'!D$11:D$21)*Population!D204</f>
        <v>-129227.24206406978</v>
      </c>
      <c r="BR204" s="4">
        <f>step*-SUM('By group'!E$11:E$21)*Population!E204</f>
        <v>-53217.079478945205</v>
      </c>
      <c r="BS204" s="4">
        <f>step*-SUM('By group'!F$11:F$21)*Population!F204</f>
        <v>-15915.32995188594</v>
      </c>
      <c r="BT204" s="4">
        <f>step*-SUM('By group'!G$11:G$21)*Population!G204</f>
        <v>-7637.5148163902895</v>
      </c>
      <c r="BU204" s="4">
        <f>step*-SUM('By group'!H$11:H$21)*Population!H204</f>
        <v>0</v>
      </c>
      <c r="BV204" s="4">
        <f>step*-SUM('By group'!I$11:I$21)*Population!I204</f>
        <v>0</v>
      </c>
      <c r="BW204" s="4">
        <f>step*-SUM('By group'!J$11:J$21)*Population!J204</f>
        <v>0</v>
      </c>
      <c r="BX204" s="4">
        <f>step*-SUM('By group'!K$11:K$21)*Population!K204</f>
        <v>0</v>
      </c>
      <c r="BY204" s="4">
        <f>step*-SUM('By group'!L$11:L$21)*Population!L204</f>
        <v>-2691.4068009879575</v>
      </c>
      <c r="BZ204" s="4">
        <f>step*-SUM('By group'!M$11:M$21)*Population!M204</f>
        <v>-1336.4753558163211</v>
      </c>
      <c r="CA204" s="4">
        <f>step*-SUM('By group'!N$11:N$21)*Population!N204</f>
        <v>0</v>
      </c>
      <c r="CB204" s="13">
        <f>-step*SUM(SCR!O204:AA204)*Population!O204</f>
        <v>-91420.5362187797</v>
      </c>
      <c r="CC204" s="4">
        <f>step*-SUM('By group'!P$11:P$21)*Population!P204</f>
        <v>-87655.255432144593</v>
      </c>
      <c r="CD204" s="4">
        <f>step*-SUM('By group'!Q$11:Q$21)*Population!Q204</f>
        <v>-63896.944355988562</v>
      </c>
      <c r="CE204" s="4">
        <f>step*-SUM('By group'!R$11:R$21)*Population!R204</f>
        <v>-26299.823549400084</v>
      </c>
      <c r="CF204" s="4">
        <f>step*-SUM('By group'!S$11:S$21)*Population!S204</f>
        <v>-7862.2474444091922</v>
      </c>
      <c r="CG204" s="4">
        <f>step*-SUM('By group'!T$11:T$21)*Population!T204</f>
        <v>-3771.8945849755464</v>
      </c>
      <c r="CH204" s="4">
        <f>step*-SUM('By group'!U$11:U$21)*Population!U204</f>
        <v>0</v>
      </c>
      <c r="CI204" s="4">
        <f>step*-SUM('By group'!V$11:V$21)*Population!V204</f>
        <v>0</v>
      </c>
      <c r="CJ204" s="4">
        <f>step*-SUM('By group'!W$11:W$21)*Population!W204</f>
        <v>0</v>
      </c>
      <c r="CK204" s="4">
        <f>step*-SUM('By group'!X$11:X$21)*Population!X204</f>
        <v>0</v>
      </c>
      <c r="CL204" s="4">
        <f>step*-SUM('By group'!Y$11:Y$21)*Population!Y204</f>
        <v>-1328.4650648322859</v>
      </c>
      <c r="CM204" s="4">
        <f>step*-SUM('By group'!Z$11:Z$21)*Population!Z204</f>
        <v>-659.29991346374982</v>
      </c>
      <c r="CN204" s="4">
        <f>step*-SUM('By group'!AA$11:AA$21)*Population!AA204</f>
        <v>0</v>
      </c>
      <c r="CO204" s="13">
        <f>-step*SUM(SCR!AB204:AN204)*Population!AB204</f>
        <v>-6472.9546500272882</v>
      </c>
      <c r="CP204" s="4">
        <f>step*-SUM('By group'!AC$11:AC$21)*Population!AC204</f>
        <v>-6217.6992453956727</v>
      </c>
      <c r="CQ204" s="4">
        <f>step*-SUM('By group'!AD$11:AD$21)*Population!AD204</f>
        <v>-4557.4054409354931</v>
      </c>
      <c r="CR204" s="4">
        <f>step*-SUM('By group'!AE$11:AE$21)*Population!AE204</f>
        <v>-1890.1808134246232</v>
      </c>
      <c r="CS204" s="4">
        <f>step*-SUM('By group'!AF$11:AF$21)*Population!AF204</f>
        <v>-568.33272239045982</v>
      </c>
      <c r="CT204" s="4">
        <f>step*-SUM('By group'!AG$11:AG$21)*Population!AG204</f>
        <v>-273.79062512354824</v>
      </c>
      <c r="CU204" s="4">
        <f>step*-SUM('By group'!AH$11:AH$21)*Population!AH204</f>
        <v>0</v>
      </c>
      <c r="CV204" s="4">
        <f>step*-SUM('By group'!AI$11:AI$21)*Population!AI204</f>
        <v>0</v>
      </c>
      <c r="CW204" s="4">
        <f>step*-SUM('By group'!AJ$11:AJ$21)*Population!AJ204</f>
        <v>0</v>
      </c>
      <c r="CX204" s="4">
        <f>step*-SUM('By group'!AK$11:AK$21)*Population!AK204</f>
        <v>0</v>
      </c>
      <c r="CY204" s="4">
        <f>step*-SUM('By group'!AL$11:AL$21)*Population!AL204</f>
        <v>-97.193440298772217</v>
      </c>
      <c r="CZ204" s="4">
        <f>step*-SUM('By group'!AM$11:AM$21)*Population!AM204</f>
        <v>-48.633433982780808</v>
      </c>
      <c r="DA204" s="4">
        <f>step*-SUM('By group'!AN$11:AN$21)*Population!AN204</f>
        <v>0</v>
      </c>
      <c r="DB204" s="13">
        <f>-step*SUM(SCR!AO204:BA204)*Population!AO204</f>
        <v>-21469.353690493164</v>
      </c>
      <c r="DC204" s="4">
        <f>step*-SUM('By group'!AP$11:AP$21)*Population!AP204</f>
        <v>-20588.369162315663</v>
      </c>
      <c r="DD204" s="4">
        <f>step*-SUM('By group'!AQ$11:AQ$21)*Population!AQ204</f>
        <v>-15015.087885123052</v>
      </c>
      <c r="DE204" s="4">
        <f>step*-SUM('By group'!AR$11:AR$21)*Population!AR204</f>
        <v>-6184.0799328854009</v>
      </c>
      <c r="DF204" s="4">
        <f>step*-SUM('By group'!AS$11:AS$21)*Population!AS204</f>
        <v>-1849.5620042438129</v>
      </c>
      <c r="DG204" s="4">
        <f>step*-SUM('By group'!AT$11:AT$21)*Population!AT204</f>
        <v>-887.60129990244673</v>
      </c>
      <c r="DH204" s="4">
        <f>step*-SUM('By group'!AU$11:AU$21)*Population!AU204</f>
        <v>0</v>
      </c>
      <c r="DI204" s="4">
        <f>step*-SUM('By group'!AV$11:AV$21)*Population!AV204</f>
        <v>0</v>
      </c>
      <c r="DJ204" s="4">
        <f>step*-SUM('By group'!AW$11:AW$21)*Population!AW204</f>
        <v>0</v>
      </c>
      <c r="DK204" s="4">
        <f>step*-SUM('By group'!AX$11:AX$21)*Population!AX204</f>
        <v>0</v>
      </c>
      <c r="DL204" s="4">
        <f>step*-SUM('By group'!AY$11:AY$21)*Population!AY204</f>
        <v>-312.78394927917316</v>
      </c>
      <c r="DM204" s="4">
        <f>step*-SUM('By group'!AZ$11:AZ$21)*Population!AZ204</f>
        <v>-155.30655481471737</v>
      </c>
      <c r="DN204" s="4">
        <f>step*-SUM('By group'!BA$11:BA$21)*Population!BA204</f>
        <v>0</v>
      </c>
      <c r="DO204" s="13">
        <f>-step*SUM(SCR!BB204:BN204)*Population!BB204</f>
        <v>-9985.5536765999786</v>
      </c>
      <c r="DP204" s="4">
        <f>step*-SUM('By group'!BC$11:BC$21)*Population!BC204</f>
        <v>-9406.8256501589622</v>
      </c>
      <c r="DQ204" s="4">
        <f>step*-SUM('By group'!BD$11:BD$21)*Population!BD204</f>
        <v>-6506.3831018739456</v>
      </c>
      <c r="DR204" s="4">
        <f>step*-SUM('By group'!BE$11:BE$21)*Population!BE204</f>
        <v>-2489.6856624257416</v>
      </c>
      <c r="DS204" s="4">
        <f>step*-SUM('By group'!BF$11:BF$21)*Population!BF204</f>
        <v>-703.87146442828589</v>
      </c>
      <c r="DT204" s="4">
        <f>step*-SUM('By group'!BG$11:BG$21)*Population!BG204</f>
        <v>-324.3915861497423</v>
      </c>
      <c r="DU204" s="4">
        <f>step*-SUM('By group'!BH$11:BH$21)*Population!BH204</f>
        <v>0</v>
      </c>
      <c r="DV204" s="4">
        <f>step*-SUM('By group'!BI$11:BI$21)*Population!BI204</f>
        <v>0</v>
      </c>
      <c r="DW204" s="4">
        <f>step*-SUM('By group'!BJ$11:BJ$21)*Population!BJ204</f>
        <v>0</v>
      </c>
      <c r="DX204" s="4">
        <f>step*-SUM('By group'!BK$11:BK$21)*Population!BK204</f>
        <v>0</v>
      </c>
      <c r="DY204" s="4">
        <f>step*-SUM('By group'!BL$11:BL$21)*Population!BL204</f>
        <v>-105.98243421741157</v>
      </c>
      <c r="DZ204" s="4">
        <f>step*-SUM('By group'!BM$11:BM$21)*Population!BM204</f>
        <v>-48.573745511379649</v>
      </c>
      <c r="EA204" s="4">
        <f>step*-SUM('By group'!BN$11:BN$21)*Population!BN204</f>
        <v>0</v>
      </c>
      <c r="EB204" s="52">
        <v>0</v>
      </c>
      <c r="EC204" s="4">
        <f t="shared" si="281"/>
        <v>184800.93276746123</v>
      </c>
      <c r="ED204" s="4">
        <f t="shared" si="281"/>
        <v>177211.3372380152</v>
      </c>
      <c r="EE204" s="4">
        <f t="shared" si="282"/>
        <v>129227.24206406978</v>
      </c>
      <c r="EF204" s="4">
        <f t="shared" si="283"/>
        <v>53217.079478945205</v>
      </c>
      <c r="EG204" s="4">
        <f t="shared" si="284"/>
        <v>15915.32995188594</v>
      </c>
      <c r="EH204" s="4">
        <f t="shared" si="284"/>
        <v>7637.5148163902895</v>
      </c>
      <c r="EI204" s="4">
        <v>0</v>
      </c>
      <c r="EJ204" s="4">
        <f t="shared" si="285"/>
        <v>0</v>
      </c>
      <c r="EK204" s="4">
        <f t="shared" si="286"/>
        <v>0</v>
      </c>
      <c r="EL204" s="4">
        <f t="shared" si="287"/>
        <v>0</v>
      </c>
      <c r="EM204" s="4">
        <f t="shared" si="288"/>
        <v>2691.4068009879575</v>
      </c>
      <c r="EN204" s="4">
        <f t="shared" si="289"/>
        <v>1336.4753558163211</v>
      </c>
      <c r="EO204" s="52">
        <v>0</v>
      </c>
      <c r="EP204" s="4">
        <f t="shared" si="290"/>
        <v>91420.5362187797</v>
      </c>
      <c r="EQ204" s="4">
        <f t="shared" si="291"/>
        <v>87655.255432144593</v>
      </c>
      <c r="ER204" s="4">
        <f t="shared" si="292"/>
        <v>63896.944355988562</v>
      </c>
      <c r="ES204" s="4">
        <f t="shared" si="293"/>
        <v>26299.823549400084</v>
      </c>
      <c r="ET204" s="4">
        <f t="shared" si="294"/>
        <v>7862.2474444091922</v>
      </c>
      <c r="EU204" s="4">
        <f t="shared" si="295"/>
        <v>3771.8945849755464</v>
      </c>
      <c r="EV204" s="4">
        <v>0</v>
      </c>
      <c r="EW204" s="4">
        <f t="shared" si="296"/>
        <v>0</v>
      </c>
      <c r="EX204" s="4">
        <f t="shared" si="297"/>
        <v>0</v>
      </c>
      <c r="EY204" s="4">
        <f t="shared" si="298"/>
        <v>0</v>
      </c>
      <c r="EZ204" s="4">
        <f t="shared" si="299"/>
        <v>1328.4650648322859</v>
      </c>
      <c r="FA204" s="4">
        <f t="shared" si="300"/>
        <v>659.29991346374982</v>
      </c>
      <c r="FB204" s="52">
        <v>0</v>
      </c>
      <c r="FC204" s="4">
        <f t="shared" si="301"/>
        <v>6472.9546500272882</v>
      </c>
      <c r="FD204" s="4">
        <f t="shared" si="302"/>
        <v>6217.6992453956727</v>
      </c>
      <c r="FE204" s="4">
        <f t="shared" si="303"/>
        <v>4557.4054409354931</v>
      </c>
      <c r="FF204" s="4">
        <f t="shared" si="304"/>
        <v>1890.1808134246232</v>
      </c>
      <c r="FG204" s="4">
        <f t="shared" si="305"/>
        <v>568.33272239045982</v>
      </c>
      <c r="FH204" s="4">
        <f t="shared" si="306"/>
        <v>273.79062512354824</v>
      </c>
      <c r="FI204" s="4">
        <v>0</v>
      </c>
      <c r="FJ204" s="4">
        <f t="shared" si="307"/>
        <v>0</v>
      </c>
      <c r="FK204" s="4">
        <f t="shared" si="308"/>
        <v>0</v>
      </c>
      <c r="FL204" s="4">
        <f t="shared" si="309"/>
        <v>0</v>
      </c>
      <c r="FM204" s="4">
        <f t="shared" si="310"/>
        <v>97.193440298772217</v>
      </c>
      <c r="FN204" s="9">
        <f t="shared" si="311"/>
        <v>48.633433982780808</v>
      </c>
      <c r="FO204" s="4">
        <v>0</v>
      </c>
      <c r="FP204" s="4">
        <f t="shared" si="312"/>
        <v>21469.353690493164</v>
      </c>
      <c r="FQ204" s="4">
        <f t="shared" si="313"/>
        <v>20588.369162315663</v>
      </c>
      <c r="FR204" s="4">
        <f t="shared" si="314"/>
        <v>15015.087885123052</v>
      </c>
      <c r="FS204" s="4">
        <f t="shared" si="315"/>
        <v>6184.0799328854009</v>
      </c>
      <c r="FT204" s="4">
        <f t="shared" si="316"/>
        <v>1849.5620042438129</v>
      </c>
      <c r="FU204" s="4">
        <f t="shared" si="317"/>
        <v>887.60129990244673</v>
      </c>
      <c r="FV204" s="4">
        <v>0</v>
      </c>
      <c r="FW204" s="4">
        <f t="shared" si="318"/>
        <v>0</v>
      </c>
      <c r="FX204" s="4">
        <f t="shared" si="319"/>
        <v>0</v>
      </c>
      <c r="FY204" s="4">
        <f t="shared" si="320"/>
        <v>0</v>
      </c>
      <c r="FZ204" s="4">
        <f t="shared" si="321"/>
        <v>312.78394927917316</v>
      </c>
      <c r="GA204" s="4">
        <f t="shared" si="322"/>
        <v>155.30655481471737</v>
      </c>
      <c r="GB204" s="4">
        <v>0</v>
      </c>
      <c r="GC204" s="4">
        <f t="shared" si="323"/>
        <v>9985.5536765999786</v>
      </c>
      <c r="GD204" s="4">
        <f t="shared" si="264"/>
        <v>9406.8256501589622</v>
      </c>
      <c r="GE204" s="4">
        <f t="shared" si="265"/>
        <v>6506.3831018739456</v>
      </c>
      <c r="GF204" s="4">
        <f t="shared" si="266"/>
        <v>2489.6856624257416</v>
      </c>
      <c r="GG204" s="4">
        <f t="shared" si="267"/>
        <v>703.87146442828589</v>
      </c>
      <c r="GH204" s="4">
        <f t="shared" si="268"/>
        <v>324.3915861497423</v>
      </c>
      <c r="GI204" s="4">
        <v>0</v>
      </c>
      <c r="GJ204" s="4">
        <f t="shared" si="324"/>
        <v>0</v>
      </c>
      <c r="GK204" s="4">
        <f t="shared" si="325"/>
        <v>0</v>
      </c>
      <c r="GL204" s="4">
        <f t="shared" si="269"/>
        <v>0</v>
      </c>
      <c r="GM204" s="4">
        <f t="shared" si="270"/>
        <v>105.98243421741157</v>
      </c>
      <c r="GN204" s="4">
        <f t="shared" si="271"/>
        <v>48.573745511379649</v>
      </c>
      <c r="GO204" s="52">
        <v>0</v>
      </c>
      <c r="GP204" s="4">
        <f>step*(-'By group'!C$32*Population!C204+'By group'!I$33*Population!I204)</f>
        <v>0</v>
      </c>
      <c r="GQ204" s="4">
        <f>step*(-'By group'!D$32*Population!D204+'By group'!J$33*Population!J204)</f>
        <v>0</v>
      </c>
      <c r="GR204" s="4">
        <f>step*(-'By group'!E$32*Population!E204+'By group'!K$33*Population!K204)</f>
        <v>0</v>
      </c>
      <c r="GS204" s="4">
        <f>step*(-'By group'!F$32*Population!F204+'By group'!L$33*Population!L204)</f>
        <v>-6611.9615754489914</v>
      </c>
      <c r="GT204" s="4">
        <f>step*(-'By group'!G$32*Population!G204+'By group'!M$33*Population!M204)</f>
        <v>-859.26528536989736</v>
      </c>
      <c r="GU204" s="4">
        <f>step*(-'By group'!H$32*Population!H204+'By group'!N$33*Population!N204)</f>
        <v>-751.83610352220262</v>
      </c>
      <c r="GV204" s="46">
        <f t="shared" si="326"/>
        <v>0</v>
      </c>
      <c r="GW204" s="14">
        <f t="shared" si="327"/>
        <v>0</v>
      </c>
      <c r="GX204" s="4">
        <f t="shared" si="328"/>
        <v>0</v>
      </c>
      <c r="GY204" s="4">
        <f t="shared" si="329"/>
        <v>6611.9615754489914</v>
      </c>
      <c r="GZ204" s="4">
        <f t="shared" si="330"/>
        <v>859.26528536989736</v>
      </c>
      <c r="HA204" s="4">
        <f t="shared" si="331"/>
        <v>751.83610352220262</v>
      </c>
      <c r="HB204" s="8">
        <v>0</v>
      </c>
      <c r="HC204" s="4">
        <f>step*(-'By group'!P$32*Population!P204+'By group'!V$33*Population!V204)</f>
        <v>0</v>
      </c>
      <c r="HD204" s="4">
        <f>step*(-'By group'!Q$32*Population!Q204+'By group'!W$33*Population!W204)</f>
        <v>0</v>
      </c>
      <c r="HE204" s="4">
        <f>step*(-'By group'!R$32*Population!R204+'By group'!X$33*Population!X204)</f>
        <v>0</v>
      </c>
      <c r="HF204" s="4">
        <f>step*(-'By group'!S$32*Population!S204+'By group'!Y$33*Population!Y204)</f>
        <v>-3266.8911897884532</v>
      </c>
      <c r="HG204" s="4">
        <f>step*(-'By group'!T$32*Population!T204+'By group'!Z$33*Population!Z204)</f>
        <v>-424.7289602632344</v>
      </c>
      <c r="HH204" s="4">
        <f>step*(-'By group'!U$32*Population!U204+'By group'!AA$33*Population!AA204)</f>
        <v>-371.45849219587006</v>
      </c>
      <c r="HI204" s="14">
        <f t="shared" si="332"/>
        <v>0</v>
      </c>
      <c r="HJ204" s="46">
        <f t="shared" si="333"/>
        <v>0</v>
      </c>
      <c r="HK204" s="4">
        <f t="shared" si="334"/>
        <v>0</v>
      </c>
      <c r="HL204" s="4">
        <f t="shared" si="335"/>
        <v>3266.8911897884532</v>
      </c>
      <c r="HM204" s="4">
        <f t="shared" si="336"/>
        <v>424.7289602632344</v>
      </c>
      <c r="HN204" s="9">
        <f t="shared" si="337"/>
        <v>371.45849219587006</v>
      </c>
      <c r="HO204" s="4">
        <v>0</v>
      </c>
      <c r="HP204" s="4">
        <f>step*(-'By group'!AC$32*Population!AC204+'By group'!AI$33*Population!AI204)</f>
        <v>0</v>
      </c>
      <c r="HQ204" s="4">
        <f>step*(-'By group'!AD$32*Population!AD204+'By group'!AJ$33*Population!AJ204)</f>
        <v>0</v>
      </c>
      <c r="HR204" s="4">
        <f>step*(-'By group'!AE$32*Population!AE204+'By group'!AK$33*Population!AK204)</f>
        <v>0</v>
      </c>
      <c r="HS204" s="4">
        <f>step*(-'By group'!AF$32*Population!AF204+'By group'!AL$33*Population!AL204)</f>
        <v>-235.56964104584381</v>
      </c>
      <c r="HT204" s="4">
        <f>step*(-'By group'!AG$32*Population!AG204+'By group'!AM$33*Population!AM204)</f>
        <v>-30.441408033319245</v>
      </c>
      <c r="HU204" s="4">
        <f>step*(-'By group'!AH$32*Population!AH204+'By group'!AN$33*Population!AN204)</f>
        <v>-26.803015904554236</v>
      </c>
      <c r="HV204" s="14">
        <f t="shared" si="338"/>
        <v>0</v>
      </c>
      <c r="HW204" s="46">
        <f t="shared" si="339"/>
        <v>0</v>
      </c>
      <c r="HX204" s="4">
        <f t="shared" si="340"/>
        <v>0</v>
      </c>
      <c r="HY204" s="4">
        <f t="shared" si="341"/>
        <v>235.56964104584381</v>
      </c>
      <c r="HZ204" s="4">
        <f t="shared" si="342"/>
        <v>30.441408033319245</v>
      </c>
      <c r="IA204" s="4">
        <f t="shared" si="343"/>
        <v>26.803015904554236</v>
      </c>
      <c r="IB204" s="8">
        <v>0</v>
      </c>
      <c r="IC204" s="4">
        <f>step*(-'By group'!AP$32*Population!AP204+'By group'!AV$33*Population!AV204)</f>
        <v>0</v>
      </c>
      <c r="ID204" s="4">
        <f>step*(-'By group'!AQ$32*Population!AQ204+'By group'!AW$33*Population!AW204)</f>
        <v>0</v>
      </c>
      <c r="IE204" s="4">
        <f>step*(-'By group'!AR$32*Population!AR204+'By group'!AX$33*Population!AX204)</f>
        <v>0</v>
      </c>
      <c r="IF204" s="4">
        <f>step*(-'By group'!AS$32*Population!AS204+'By group'!AY$33*Population!AY204)</f>
        <v>-768.38902748231988</v>
      </c>
      <c r="IG204" s="4">
        <f>step*(-'By group'!AT$32*Population!AT204+'By group'!AZ$33*Population!AZ204)</f>
        <v>-99.86698257313067</v>
      </c>
      <c r="IH204" s="4">
        <f>step*(-'By group'!AU$32*Population!AU204+'By group'!BA$33*Population!BA204)</f>
        <v>-87.398315942082917</v>
      </c>
      <c r="II204" s="14">
        <f t="shared" si="272"/>
        <v>0</v>
      </c>
      <c r="IJ204" s="4">
        <f t="shared" si="273"/>
        <v>0</v>
      </c>
      <c r="IK204" s="4">
        <f t="shared" si="344"/>
        <v>0</v>
      </c>
      <c r="IL204" s="4">
        <f t="shared" si="345"/>
        <v>768.38902748231988</v>
      </c>
      <c r="IM204" s="4">
        <f t="shared" si="346"/>
        <v>99.86698257313067</v>
      </c>
      <c r="IN204" s="4">
        <f t="shared" si="347"/>
        <v>87.398315942082917</v>
      </c>
      <c r="IO204" s="8">
        <v>0</v>
      </c>
      <c r="IP204" s="4">
        <f>step*(-'By group'!BC$32*Population!BC204+'By group'!BI$33*Population!BI204)</f>
        <v>0</v>
      </c>
      <c r="IQ204" s="4">
        <f>step*(-'By group'!BD$32*Population!BD204+'By group'!BJ$33*Population!BJ204)</f>
        <v>0</v>
      </c>
      <c r="IR204" s="4">
        <f>step*(-'By group'!BE$32*Population!BE204+'By group'!BK$33*Population!BK204)</f>
        <v>0</v>
      </c>
      <c r="IS204" s="4">
        <f>step*(-'By group'!BF$32*Population!BF204+'By group'!BL$33*Population!BL204)</f>
        <v>-298.94451510543718</v>
      </c>
      <c r="IT204" s="4">
        <f>step*(-'By group'!BG$32*Population!BG204+'By group'!BM$33*Population!BM204)</f>
        <v>-40.591444474258637</v>
      </c>
      <c r="IU204" s="4">
        <f>step*(-'By group'!BH$32*Population!BH204+'By group'!BN$33*Population!BN204)</f>
        <v>-33.219491016361147</v>
      </c>
      <c r="IV204" s="14">
        <f t="shared" si="274"/>
        <v>0</v>
      </c>
      <c r="IW204" s="4">
        <f t="shared" si="275"/>
        <v>0</v>
      </c>
      <c r="IX204" s="4">
        <f t="shared" si="276"/>
        <v>0</v>
      </c>
      <c r="IY204" s="4">
        <f t="shared" si="277"/>
        <v>298.94451510543718</v>
      </c>
      <c r="IZ204" s="4">
        <f t="shared" si="278"/>
        <v>40.591444474258637</v>
      </c>
      <c r="JA204" s="4">
        <f t="shared" si="279"/>
        <v>33.219491016361147</v>
      </c>
      <c r="JB204" s="75">
        <f>step*(+prop_idu_male*'By group'!BB$9*Population!BB204-'By group'!B$8*Population!B204)</f>
        <v>-1292.9278898147529</v>
      </c>
      <c r="JC204" s="46">
        <f>step*(+prop_idu_male*'By group'!BC$9*Population!BC204-'By group'!C$8*Population!C204)</f>
        <v>-7.7317477838816853</v>
      </c>
      <c r="JD204" s="46">
        <f>step*(+prop_idu_male*'By group'!BD$9*Population!BD204-'By group'!D$8*Population!D204)</f>
        <v>-22.722384523914464</v>
      </c>
      <c r="JE204" s="46">
        <f>step*(+prop_idu_male*'By group'!BE$9*Population!BE204-'By group'!E$8*Population!E204)</f>
        <v>-23.62091694456171</v>
      </c>
      <c r="JF204" s="46">
        <f>step*(+prop_idu_male*'By group'!BF$9*Population!BF204-'By group'!F$8*Population!F204)</f>
        <v>-7.1130192186290273</v>
      </c>
      <c r="JG204" s="46">
        <f>step*(+prop_idu_male*'By group'!BG$9*Population!BG204-'By group'!G$8*Population!G204)</f>
        <v>-1.3717950019261815</v>
      </c>
      <c r="JH204" s="46">
        <f>step*(+prop_idu_male*'By group'!BH$9*Population!BH204-'By group'!H$8*Population!H204)</f>
        <v>-1.1632843878327543</v>
      </c>
      <c r="JI204" s="46">
        <f>step*(+prop_idu_male*'By group'!BI$9*Population!BI204-'By group'!I$8*Population!I204)</f>
        <v>0</v>
      </c>
      <c r="JJ204" s="46">
        <f>step*(+prop_idu_male*'By group'!BJ$9*Population!BJ204-'By group'!J$8*Population!J204)</f>
        <v>0</v>
      </c>
      <c r="JK204" s="46">
        <f>step*(+prop_idu_male*'By group'!BK$9*Population!BK204-'By group'!K$8*Population!K204)</f>
        <v>0</v>
      </c>
      <c r="JL204" s="46">
        <f>step*(+prop_idu_male*'By group'!BL$9*Population!BL204-'By group'!L$8*Population!L204)</f>
        <v>-2.4370489588661699</v>
      </c>
      <c r="JM204" s="46">
        <f>step*(+prop_idu_male*'By group'!BM$9*Population!BM204-'By group'!M$8*Population!M204)</f>
        <v>-1.2198983665890097</v>
      </c>
      <c r="JN204" s="46">
        <f>step*(+prop_idu_male*'By group'!BN$9*Population!BN204-'By group'!N$8*Population!N204)</f>
        <v>-0.98235012549963707</v>
      </c>
      <c r="JO204" s="45">
        <f>step*(+(1-prop_idu_male)*'By group'!BB$9*Population!BB204-'By group'!O$8*Population!O204-'By group'!O$6*Population!O204+'By group'!AB$7*Population!AB204)</f>
        <v>-9679.5195264532904</v>
      </c>
      <c r="JP204" s="46">
        <f>step*(+(1-prop_idu_male)*'By group'!BC$9*Population!BC204-'By group'!P$8*Population!P204-'By group'!P$6*Population!P204+'By group'!AC$7*Population!AC204)</f>
        <v>-14.852886518256653</v>
      </c>
      <c r="JQ204" s="46">
        <f>step*(+(1-prop_idu_male)*'By group'!BD$9*Population!BD204-'By group'!Q$8*Population!Q204-'By group'!Q$6*Population!Q204+'By group'!AD$7*Population!AD204)</f>
        <v>-43.100901716804174</v>
      </c>
      <c r="JR204" s="46">
        <f>step*(+(1-prop_idu_male)*'By group'!BE$9*Population!BE204-'By group'!R$8*Population!R204-'By group'!R$6*Population!R204+'By group'!AE$7*Population!AE204)</f>
        <v>-44.047956388556983</v>
      </c>
      <c r="JS204" s="46">
        <f>step*(+(1-prop_idu_male)*'By group'!BF$9*Population!BF204-'By group'!S$8*Population!S204-'By group'!S$6*Population!S204+'By group'!AF$7*Population!AF204)</f>
        <v>-13.098386556342188</v>
      </c>
      <c r="JT204" s="46">
        <f>step*(+(1-prop_idu_male)*'By group'!BG$9*Population!BG204-'By group'!T$8*Population!T204-'By group'!T$6*Population!T204+'By group'!AG$7*Population!AG204)</f>
        <v>-2.5038191773923129</v>
      </c>
      <c r="JU204" s="46">
        <f>step*(+(1-prop_idu_male)*'By group'!BH$9*Population!BH204-'By group'!U$8*Population!U204-'By group'!U$6*Population!U204+'By group'!AH$7*Population!AH204)</f>
        <v>-2.0913252428437104</v>
      </c>
      <c r="JV204" s="46">
        <f>step*(+(1-prop_idu_male)*'By group'!BI$9*Population!BI204-'By group'!V$8*Population!V204-'By group'!V$6*Population!V204+'By group'!AI$7*Population!AI204)</f>
        <v>0</v>
      </c>
      <c r="JW204" s="46">
        <f>step*(+(1-prop_idu_male)*'By group'!BJ$9*Population!BJ204-'By group'!W$8*Population!W204-'By group'!W$6*Population!W204+'By group'!AJ$7*Population!AJ204)</f>
        <v>0</v>
      </c>
      <c r="JX204" s="46">
        <f>step*(+(1-prop_idu_male)*'By group'!BK$9*Population!BK204-'By group'!X$8*Population!X204-'By group'!X$6*Population!X204+'By group'!AK$7*Population!AK204)</f>
        <v>0</v>
      </c>
      <c r="JY204" s="46">
        <f>step*(+(1-prop_idu_male)*'By group'!BL$9*Population!BL204-'By group'!Y$8*Population!Y204-'By group'!Y$6*Population!Y204+'By group'!AL$7*Population!AL204)</f>
        <v>-4.3759939783569424</v>
      </c>
      <c r="JZ204" s="46">
        <f>step*(+(1-prop_idu_male)*'By group'!BM$9*Population!BM204-'By group'!Z$8*Population!Z204-'By group'!Z$6*Population!Z204+'By group'!AM$7*Population!AM204)</f>
        <v>-2.1542834478003807</v>
      </c>
      <c r="KA204" s="76">
        <f>step*(+(1-prop_idu_male)*'By group'!BN$9*Population!BN204-'By group'!AA$8*Population!AA204-'By group'!AA$6*Population!AA204+'By group'!AN$7*Population!AN204)</f>
        <v>-1.702396574620298</v>
      </c>
      <c r="KB204" s="46">
        <f>step*(+'By group'!O$6*Population!O204-'By group'!AB$7*Population!AB204)</f>
        <v>8282.8824753315439</v>
      </c>
      <c r="KC204" s="46">
        <f>step*(+'By group'!P$6*Population!P204-'By group'!AC$7*Population!AC204)</f>
        <v>10.752328516154193</v>
      </c>
      <c r="KD204" s="46">
        <f>step*(+'By group'!Q$6*Population!Q204-'By group'!AD$7*Population!AD204)</f>
        <v>31.102278817831333</v>
      </c>
      <c r="KE204" s="46">
        <f>step*(+'By group'!R$6*Population!R204-'By group'!AE$7*Population!AE204)</f>
        <v>31.644950312584669</v>
      </c>
      <c r="KF204" s="46">
        <f>step*(+'By group'!S$6*Population!S204-'By group'!AF$7*Population!AF204)</f>
        <v>9.3784242734660772</v>
      </c>
      <c r="KG204" s="46">
        <f>step*(+'By group'!T$6*Population!T204-'By group'!AG$7*Population!AG204)</f>
        <v>1.7883672507351727</v>
      </c>
      <c r="KH204" s="46">
        <f>step*(+'By group'!U$6*Population!U204-'By group'!AH$7*Population!AH204)</f>
        <v>1.4873521557748082</v>
      </c>
      <c r="KI204" s="46">
        <f>step*(+'By group'!V$6*Population!V204-'By group'!AI$7*Population!AI204)</f>
        <v>0</v>
      </c>
      <c r="KJ204" s="46">
        <f>step*(+'By group'!W$6*Population!W204-'By group'!AJ$7*Population!AJ204)</f>
        <v>0</v>
      </c>
      <c r="KK204" s="46">
        <f>step*(+'By group'!X$6*Population!X204-'By group'!AK$7*Population!AK204)</f>
        <v>0</v>
      </c>
      <c r="KL204" s="46">
        <f>step*(+'By group'!Y$6*Population!Y204-'By group'!AL$7*Population!AL204)</f>
        <v>3.1111183740551036</v>
      </c>
      <c r="KM204" s="46">
        <f>step*(+'By group'!Z$6*Population!Z204-'By group'!AM$7*Population!AM204)</f>
        <v>1.5241277816434584</v>
      </c>
      <c r="KN204" s="46">
        <f>step*(+'By group'!AA$6*Population!AA204-'By group'!AN$7*Population!AN204)</f>
        <v>1.1975039956546001</v>
      </c>
      <c r="KO204" s="45">
        <v>0</v>
      </c>
      <c r="KP204" s="46">
        <v>0</v>
      </c>
      <c r="KQ204" s="46">
        <v>0</v>
      </c>
      <c r="KR204" s="46">
        <v>0</v>
      </c>
      <c r="KS204" s="46">
        <v>0</v>
      </c>
      <c r="KT204" s="46">
        <v>0</v>
      </c>
      <c r="KU204" s="46">
        <v>0</v>
      </c>
      <c r="KV204" s="46">
        <v>0</v>
      </c>
      <c r="KW204" s="46">
        <v>0</v>
      </c>
      <c r="KX204" s="46">
        <v>0</v>
      </c>
      <c r="KY204" s="46">
        <v>0</v>
      </c>
      <c r="KZ204" s="46">
        <v>0</v>
      </c>
      <c r="LA204" s="46">
        <v>0</v>
      </c>
      <c r="LB204" s="188">
        <f>step*(-'By group'!BB$9*Population!BB204+'By group'!B$8*Population!B204+'By group'!O$8*Population!O204)</f>
        <v>2689.5649409364992</v>
      </c>
      <c r="LC204" s="189">
        <f>step*(-'By group'!BC$9*Population!BC204+'By group'!C$8*Population!C204+'By group'!P$8*Population!P204)</f>
        <v>11.832305785984147</v>
      </c>
      <c r="LD204" s="189">
        <f>step*(-'By group'!BD$9*Population!BD204+'By group'!D$8*Population!D204+'By group'!Q$8*Population!Q204)</f>
        <v>34.721007422887304</v>
      </c>
      <c r="LE204" s="189">
        <f>step*(-'By group'!BE$9*Population!BE204+'By group'!E$8*Population!E204+'By group'!R$8*Population!R204)</f>
        <v>36.023923020534028</v>
      </c>
      <c r="LF204" s="189">
        <f>step*(-'By group'!BF$9*Population!BF204+'By group'!F$8*Population!F204+'By group'!S$8*Population!S204)</f>
        <v>10.832981501505138</v>
      </c>
      <c r="LG204" s="189">
        <f>step*(-'By group'!BG$9*Population!BG204+'By group'!G$8*Population!G204+'By group'!T$8*Population!T204)</f>
        <v>2.0872469285833217</v>
      </c>
      <c r="LH204" s="189">
        <f>step*(-'By group'!BH$9*Population!BH204+'By group'!H$8*Population!H204+'By group'!U$8*Population!U204)</f>
        <v>1.7672574749016565</v>
      </c>
      <c r="LI204" s="189">
        <f>step*(-'By group'!BI$9*Population!BI204+'By group'!I$8*Population!I204+'By group'!V$8*Population!V204)</f>
        <v>0</v>
      </c>
      <c r="LJ204" s="189">
        <f>step*(-'By group'!BJ$9*Population!BJ204+'By group'!J$8*Population!J204+'By group'!W$8*Population!W204)</f>
        <v>0</v>
      </c>
      <c r="LK204" s="189">
        <f>step*(-'By group'!BK$9*Population!BK204+'By group'!K$8*Population!K204+'By group'!X$8*Population!X204)</f>
        <v>0</v>
      </c>
      <c r="LL204" s="189">
        <f>step*(-'By group'!BL$9*Population!BL204+'By group'!L$8*Population!L204+'By group'!Y$8*Population!Y204)</f>
        <v>3.7019245631680091</v>
      </c>
      <c r="LM204" s="189">
        <f>step*(-'By group'!BM$9*Population!BM204+'By group'!M$8*Population!M204+'By group'!Z$8*Population!Z204)</f>
        <v>1.8500540327459318</v>
      </c>
      <c r="LN204" s="189">
        <f>step*(-'By group'!BN$9*Population!BN204+'By group'!N$8*Population!N204+'By group'!AA$8*Population!AA204)</f>
        <v>1.4872427044653347</v>
      </c>
    </row>
  </sheetData>
  <mergeCells count="50">
    <mergeCell ref="LB2:LN2"/>
    <mergeCell ref="JB1:JN1"/>
    <mergeCell ref="JO1:KA1"/>
    <mergeCell ref="KB1:KN1"/>
    <mergeCell ref="KO1:LA1"/>
    <mergeCell ref="LB1:LN1"/>
    <mergeCell ref="GO1:HA1"/>
    <mergeCell ref="HB1:HN1"/>
    <mergeCell ref="HO1:IA1"/>
    <mergeCell ref="IB1:IN1"/>
    <mergeCell ref="IO1:JA1"/>
    <mergeCell ref="EB1:EN1"/>
    <mergeCell ref="EO1:FA1"/>
    <mergeCell ref="FB1:FN1"/>
    <mergeCell ref="FO1:GA1"/>
    <mergeCell ref="GB1:GN1"/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B2:N2"/>
    <mergeCell ref="O2:AA2"/>
    <mergeCell ref="AB2:AN2"/>
    <mergeCell ref="AO2:BA2"/>
    <mergeCell ref="BO2:CA2"/>
    <mergeCell ref="BB2:BN2"/>
    <mergeCell ref="CB2:CN2"/>
    <mergeCell ref="CO2:DA2"/>
    <mergeCell ref="DB2:DN2"/>
    <mergeCell ref="EB2:EN2"/>
    <mergeCell ref="EO2:FA2"/>
    <mergeCell ref="DO2:EA2"/>
    <mergeCell ref="FB2:FN2"/>
    <mergeCell ref="FO2:GA2"/>
    <mergeCell ref="GO2:HA2"/>
    <mergeCell ref="HB2:HN2"/>
    <mergeCell ref="HO2:IA2"/>
    <mergeCell ref="GB2:GN2"/>
    <mergeCell ref="IB2:IN2"/>
    <mergeCell ref="JB2:JN2"/>
    <mergeCell ref="JO2:KA2"/>
    <mergeCell ref="KB2:KN2"/>
    <mergeCell ref="KO2:LA2"/>
    <mergeCell ref="IO2:JA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FJ204"/>
  <sheetViews>
    <sheetView zoomScale="70" zoomScaleNormal="70" workbookViewId="0">
      <pane xSplit="1" ySplit="3" topLeftCell="AT4" activePane="bottomRight" state="frozen"/>
      <selection pane="topRight" activeCell="B1" sqref="B1"/>
      <selection pane="bottomLeft" activeCell="A3" sqref="A3"/>
      <selection pane="bottomRight" activeCell="BO4" sqref="BO4"/>
    </sheetView>
  </sheetViews>
  <sheetFormatPr defaultRowHeight="15" x14ac:dyDescent="0.25"/>
  <cols>
    <col min="1" max="1" width="6.85546875" bestFit="1" customWidth="1"/>
    <col min="2" max="2" width="10.85546875" style="10" bestFit="1" customWidth="1"/>
    <col min="3" max="3" width="10.85546875" style="5" customWidth="1"/>
    <col min="4" max="6" width="11.140625" style="5" bestFit="1" customWidth="1"/>
    <col min="7" max="8" width="10" style="5" bestFit="1" customWidth="1"/>
    <col min="9" max="9" width="10" style="5" customWidth="1"/>
    <col min="10" max="10" width="7.85546875" style="5" bestFit="1" customWidth="1"/>
    <col min="11" max="11" width="7.42578125" style="5" bestFit="1" customWidth="1"/>
    <col min="12" max="13" width="10" style="5" bestFit="1" customWidth="1"/>
    <col min="14" max="14" width="10" style="11" bestFit="1" customWidth="1"/>
    <col min="15" max="15" width="10.85546875" style="10" bestFit="1" customWidth="1"/>
    <col min="16" max="16" width="10.85546875" style="5" customWidth="1"/>
    <col min="17" max="18" width="11.140625" style="5" bestFit="1" customWidth="1"/>
    <col min="19" max="20" width="10" style="5" bestFit="1" customWidth="1"/>
    <col min="21" max="21" width="11.140625" style="5" bestFit="1" customWidth="1"/>
    <col min="22" max="22" width="11.140625" style="5" customWidth="1"/>
    <col min="23" max="23" width="7.85546875" style="5" bestFit="1" customWidth="1"/>
    <col min="24" max="24" width="7.42578125" style="5" bestFit="1" customWidth="1"/>
    <col min="25" max="25" width="7.140625" style="5" bestFit="1" customWidth="1"/>
    <col min="26" max="26" width="6.85546875" style="5" bestFit="1" customWidth="1"/>
    <col min="27" max="27" width="7.5703125" style="11" bestFit="1" customWidth="1"/>
    <col min="28" max="28" width="10.85546875" style="10" bestFit="1" customWidth="1"/>
    <col min="29" max="29" width="10.85546875" style="5" customWidth="1"/>
    <col min="30" max="30" width="6" style="5" bestFit="1" customWidth="1"/>
    <col min="31" max="31" width="5" style="5" bestFit="1" customWidth="1"/>
    <col min="32" max="32" width="5.5703125" style="5" bestFit="1" customWidth="1"/>
    <col min="33" max="33" width="6.7109375" style="5" bestFit="1" customWidth="1"/>
    <col min="34" max="34" width="8.85546875" style="5" bestFit="1" customWidth="1"/>
    <col min="35" max="35" width="8.85546875" style="5" customWidth="1"/>
    <col min="36" max="36" width="7.85546875" style="5" bestFit="1" customWidth="1"/>
    <col min="37" max="37" width="7.42578125" style="5" bestFit="1" customWidth="1"/>
    <col min="38" max="38" width="7.140625" style="5" bestFit="1" customWidth="1"/>
    <col min="39" max="39" width="6.85546875" style="5" bestFit="1" customWidth="1"/>
    <col min="40" max="40" width="7.5703125" style="5" bestFit="1" customWidth="1"/>
    <col min="41" max="41" width="11.7109375" style="10" bestFit="1" customWidth="1"/>
    <col min="42" max="42" width="11.7109375" style="5" customWidth="1"/>
    <col min="43" max="44" width="7.42578125" style="5" bestFit="1" customWidth="1"/>
    <col min="45" max="45" width="6.28515625" style="5" bestFit="1" customWidth="1"/>
    <col min="46" max="46" width="5.85546875" style="5" bestFit="1" customWidth="1"/>
    <col min="47" max="47" width="6" style="5" bestFit="1" customWidth="1"/>
    <col min="48" max="48" width="6" style="5" customWidth="1"/>
    <col min="49" max="49" width="8.5703125" style="5" bestFit="1" customWidth="1"/>
    <col min="50" max="50" width="8.140625" style="5" bestFit="1" customWidth="1"/>
    <col min="51" max="51" width="8.28515625" style="5" bestFit="1" customWidth="1"/>
    <col min="52" max="52" width="7.7109375" style="5" bestFit="1" customWidth="1"/>
    <col min="53" max="53" width="8.7109375" style="11" bestFit="1" customWidth="1"/>
    <col min="54" max="54" width="11.7109375" style="10" bestFit="1" customWidth="1"/>
    <col min="55" max="55" width="11.7109375" style="5" customWidth="1"/>
    <col min="56" max="56" width="7.42578125" style="5" bestFit="1" customWidth="1"/>
    <col min="57" max="58" width="6.28515625" style="5" bestFit="1" customWidth="1"/>
    <col min="59" max="59" width="5.85546875" style="5" bestFit="1" customWidth="1"/>
    <col min="60" max="60" width="6" style="5" bestFit="1" customWidth="1"/>
    <col min="61" max="61" width="6" style="5" customWidth="1"/>
    <col min="62" max="62" width="8.5703125" style="5" bestFit="1" customWidth="1"/>
    <col min="63" max="63" width="8.140625" style="5" bestFit="1" customWidth="1"/>
    <col min="64" max="64" width="8.28515625" style="5" bestFit="1" customWidth="1"/>
    <col min="65" max="65" width="7.7109375" style="5" bestFit="1" customWidth="1"/>
    <col min="66" max="66" width="8.7109375" style="5" bestFit="1" customWidth="1"/>
    <col min="67" max="67" width="13.140625" style="100" bestFit="1" customWidth="1"/>
    <col min="68" max="68" width="12.85546875" style="10" bestFit="1" customWidth="1"/>
    <col min="69" max="69" width="16" style="5" bestFit="1" customWidth="1"/>
    <col min="70" max="70" width="11.28515625" style="5" bestFit="1" customWidth="1"/>
    <col min="71" max="71" width="10.7109375" style="11" bestFit="1" customWidth="1"/>
    <col min="72" max="72" width="10.7109375" style="54" customWidth="1"/>
    <col min="73" max="73" width="11.140625" style="100" bestFit="1" customWidth="1"/>
    <col min="74" max="74" width="12.85546875" style="5" bestFit="1" customWidth="1"/>
    <col min="75" max="75" width="16" style="5" bestFit="1" customWidth="1"/>
    <col min="76" max="76" width="11.28515625" style="5" bestFit="1" customWidth="1"/>
    <col min="77" max="77" width="7.140625" style="5" bestFit="1" customWidth="1"/>
    <col min="78" max="78" width="7.140625" style="54" customWidth="1"/>
    <col min="79" max="79" width="7.42578125" style="100" bestFit="1" customWidth="1"/>
    <col min="80" max="80" width="12.85546875" style="5" bestFit="1" customWidth="1"/>
    <col min="81" max="81" width="16" style="5" bestFit="1" customWidth="1"/>
    <col min="82" max="82" width="11.28515625" style="5" bestFit="1" customWidth="1"/>
    <col min="83" max="83" width="7.7109375" style="5" bestFit="1" customWidth="1"/>
    <col min="84" max="84" width="7.7109375" style="54" customWidth="1"/>
    <col min="85" max="85" width="14.5703125" style="100" bestFit="1" customWidth="1"/>
    <col min="86" max="86" width="13" style="11" bestFit="1" customWidth="1"/>
    <col min="87" max="87" width="16.140625" style="11" bestFit="1" customWidth="1"/>
    <col min="88" max="88" width="13.140625" style="11" bestFit="1" customWidth="1"/>
    <col min="89" max="89" width="11.140625" style="11" customWidth="1"/>
    <col min="90" max="90" width="11.140625" style="54" customWidth="1"/>
    <col min="91" max="91" width="14.5703125" style="11" bestFit="1" customWidth="1"/>
    <col min="92" max="92" width="13" style="11" bestFit="1" customWidth="1"/>
    <col min="93" max="93" width="16.140625" style="11" bestFit="1" customWidth="1"/>
    <col min="94" max="94" width="11.42578125" style="11" bestFit="1" customWidth="1"/>
    <col min="95" max="95" width="11.140625" style="11" bestFit="1" customWidth="1"/>
    <col min="96" max="96" width="11.140625" style="5" customWidth="1"/>
    <col min="97" max="97" width="11.140625" style="100" customWidth="1"/>
    <col min="98" max="101" width="11.140625" style="11" customWidth="1"/>
    <col min="102" max="102" width="11.140625" style="54" customWidth="1"/>
    <col min="103" max="103" width="13.42578125" style="11" bestFit="1" customWidth="1"/>
    <col min="104" max="104" width="9.140625" style="11"/>
    <col min="105" max="105" width="9.140625" style="7"/>
    <col min="106" max="106" width="14.42578125" style="7" bestFit="1" customWidth="1"/>
    <col min="107" max="107" width="37.28515625" customWidth="1"/>
    <col min="108" max="108" width="36" customWidth="1"/>
    <col min="109" max="109" width="25" customWidth="1"/>
    <col min="110" max="110" width="30.5703125" customWidth="1"/>
    <col min="111" max="111" width="27.5703125" customWidth="1"/>
  </cols>
  <sheetData>
    <row r="1" spans="1:166" x14ac:dyDescent="0.25">
      <c r="BO1" s="173"/>
      <c r="BP1" s="174"/>
      <c r="BQ1" s="174"/>
      <c r="BR1" s="174"/>
      <c r="BS1" s="174"/>
      <c r="BT1" s="175"/>
      <c r="BU1" s="173"/>
      <c r="BV1" s="174"/>
      <c r="BW1" s="174"/>
      <c r="BX1" s="174"/>
      <c r="BY1" s="174"/>
      <c r="BZ1" s="175"/>
      <c r="CA1" s="173"/>
      <c r="CB1" s="174"/>
      <c r="CC1" s="174"/>
      <c r="CD1" s="174"/>
      <c r="CE1" s="174"/>
      <c r="CF1" s="175"/>
      <c r="CG1" s="162"/>
      <c r="CH1" s="163"/>
      <c r="CI1" s="163"/>
      <c r="CJ1" s="163"/>
      <c r="CK1" s="163"/>
      <c r="CL1" s="164"/>
      <c r="CM1" s="124"/>
      <c r="CN1" s="124"/>
      <c r="CO1" s="124"/>
      <c r="CP1" s="124"/>
      <c r="CQ1" s="124"/>
      <c r="CR1" s="161"/>
      <c r="CS1" s="162"/>
      <c r="CT1" s="163"/>
      <c r="CU1" s="163"/>
      <c r="CV1" s="163"/>
      <c r="CW1" s="163"/>
      <c r="CX1" s="195"/>
      <c r="CY1" s="125"/>
      <c r="CZ1" s="125"/>
      <c r="DA1" s="181"/>
      <c r="DB1" s="181"/>
      <c r="DC1" s="88"/>
      <c r="DD1" s="88"/>
      <c r="DE1" s="88"/>
      <c r="DF1" s="88"/>
    </row>
    <row r="2" spans="1:166" x14ac:dyDescent="0.25">
      <c r="B2" s="247" t="s">
        <v>6</v>
      </c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9"/>
      <c r="O2" s="250" t="s">
        <v>12</v>
      </c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2"/>
      <c r="AB2" s="253" t="s">
        <v>13</v>
      </c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5"/>
      <c r="AO2" s="262" t="s">
        <v>26</v>
      </c>
      <c r="AP2" s="263"/>
      <c r="AQ2" s="263"/>
      <c r="AR2" s="263"/>
      <c r="AS2" s="263"/>
      <c r="AT2" s="263"/>
      <c r="AU2" s="263"/>
      <c r="AV2" s="263"/>
      <c r="AW2" s="263"/>
      <c r="AX2" s="263"/>
      <c r="AY2" s="263"/>
      <c r="AZ2" s="263"/>
      <c r="BA2" s="264"/>
      <c r="BB2" s="265" t="s">
        <v>116</v>
      </c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7"/>
      <c r="BO2" s="270" t="s">
        <v>45</v>
      </c>
      <c r="BP2" s="272"/>
      <c r="BQ2" s="272"/>
      <c r="BR2" s="272"/>
      <c r="BS2" s="272"/>
      <c r="BT2" s="273"/>
      <c r="BU2" s="274" t="s">
        <v>60</v>
      </c>
      <c r="BV2" s="271"/>
      <c r="BW2" s="271"/>
      <c r="BX2" s="271"/>
      <c r="BY2" s="271"/>
      <c r="BZ2" s="275"/>
      <c r="CA2" s="270" t="s">
        <v>16</v>
      </c>
      <c r="CB2" s="272"/>
      <c r="CC2" s="272"/>
      <c r="CD2" s="272"/>
      <c r="CE2" s="272"/>
      <c r="CF2" s="273"/>
      <c r="CG2" s="270" t="s">
        <v>62</v>
      </c>
      <c r="CH2" s="272"/>
      <c r="CI2" s="272"/>
      <c r="CJ2" s="272"/>
      <c r="CK2" s="272"/>
      <c r="CL2" s="273"/>
      <c r="CM2" s="270" t="s">
        <v>108</v>
      </c>
      <c r="CN2" s="272"/>
      <c r="CO2" s="272"/>
      <c r="CP2" s="272"/>
      <c r="CQ2" s="272"/>
      <c r="CR2" s="276"/>
      <c r="CS2" s="270" t="s">
        <v>109</v>
      </c>
      <c r="CT2" s="271"/>
      <c r="CU2" s="272"/>
      <c r="CV2" s="272"/>
      <c r="CW2" s="272"/>
      <c r="CX2" s="273"/>
      <c r="CY2" s="36"/>
      <c r="CZ2" s="36"/>
      <c r="DA2" s="184"/>
      <c r="DC2" s="12" t="s">
        <v>166</v>
      </c>
      <c r="DD2" s="12" t="s">
        <v>166</v>
      </c>
      <c r="DE2" s="12"/>
      <c r="DF2" s="12" t="s">
        <v>165</v>
      </c>
      <c r="DG2" s="12"/>
    </row>
    <row r="3" spans="1:166" ht="15.75" thickBot="1" x14ac:dyDescent="0.3">
      <c r="A3" t="s">
        <v>4</v>
      </c>
      <c r="B3" s="24" t="s">
        <v>7</v>
      </c>
      <c r="C3" s="25" t="s">
        <v>111</v>
      </c>
      <c r="D3" s="25" t="s">
        <v>8</v>
      </c>
      <c r="E3" s="25" t="s">
        <v>54</v>
      </c>
      <c r="F3" s="25" t="s">
        <v>9</v>
      </c>
      <c r="G3" s="25" t="s">
        <v>55</v>
      </c>
      <c r="H3" s="25" t="s">
        <v>0</v>
      </c>
      <c r="I3" s="25" t="s">
        <v>114</v>
      </c>
      <c r="J3" s="25" t="s">
        <v>52</v>
      </c>
      <c r="K3" s="25" t="s">
        <v>56</v>
      </c>
      <c r="L3" s="25" t="s">
        <v>10</v>
      </c>
      <c r="M3" s="25" t="s">
        <v>53</v>
      </c>
      <c r="N3" s="26" t="s">
        <v>11</v>
      </c>
      <c r="O3" s="27" t="s">
        <v>7</v>
      </c>
      <c r="P3" s="28" t="s">
        <v>111</v>
      </c>
      <c r="Q3" s="28" t="s">
        <v>8</v>
      </c>
      <c r="R3" s="28" t="s">
        <v>54</v>
      </c>
      <c r="S3" s="28" t="s">
        <v>9</v>
      </c>
      <c r="T3" s="28" t="s">
        <v>55</v>
      </c>
      <c r="U3" s="28" t="s">
        <v>0</v>
      </c>
      <c r="V3" s="28" t="s">
        <v>114</v>
      </c>
      <c r="W3" s="28" t="s">
        <v>52</v>
      </c>
      <c r="X3" s="28" t="s">
        <v>56</v>
      </c>
      <c r="Y3" s="28" t="s">
        <v>10</v>
      </c>
      <c r="Z3" s="28" t="s">
        <v>53</v>
      </c>
      <c r="AA3" s="29" t="s">
        <v>11</v>
      </c>
      <c r="AB3" s="30" t="s">
        <v>7</v>
      </c>
      <c r="AC3" s="31" t="s">
        <v>111</v>
      </c>
      <c r="AD3" s="31" t="s">
        <v>8</v>
      </c>
      <c r="AE3" s="31" t="s">
        <v>54</v>
      </c>
      <c r="AF3" s="31" t="s">
        <v>9</v>
      </c>
      <c r="AG3" s="31" t="s">
        <v>55</v>
      </c>
      <c r="AH3" s="31" t="s">
        <v>0</v>
      </c>
      <c r="AI3" s="31" t="s">
        <v>114</v>
      </c>
      <c r="AJ3" s="31" t="s">
        <v>52</v>
      </c>
      <c r="AK3" s="31" t="s">
        <v>56</v>
      </c>
      <c r="AL3" s="31" t="s">
        <v>10</v>
      </c>
      <c r="AM3" s="31" t="s">
        <v>53</v>
      </c>
      <c r="AN3" s="31" t="s">
        <v>11</v>
      </c>
      <c r="AO3" s="32" t="s">
        <v>7</v>
      </c>
      <c r="AP3" s="33" t="s">
        <v>111</v>
      </c>
      <c r="AQ3" s="33" t="s">
        <v>8</v>
      </c>
      <c r="AR3" s="33" t="s">
        <v>54</v>
      </c>
      <c r="AS3" s="33" t="s">
        <v>9</v>
      </c>
      <c r="AT3" s="33" t="s">
        <v>55</v>
      </c>
      <c r="AU3" s="33" t="s">
        <v>0</v>
      </c>
      <c r="AV3" s="33" t="s">
        <v>114</v>
      </c>
      <c r="AW3" s="33" t="s">
        <v>52</v>
      </c>
      <c r="AX3" s="33" t="s">
        <v>56</v>
      </c>
      <c r="AY3" s="33" t="s">
        <v>10</v>
      </c>
      <c r="AZ3" s="33" t="s">
        <v>53</v>
      </c>
      <c r="BA3" s="33" t="s">
        <v>11</v>
      </c>
      <c r="BB3" s="134" t="s">
        <v>7</v>
      </c>
      <c r="BC3" s="135" t="s">
        <v>111</v>
      </c>
      <c r="BD3" s="135" t="s">
        <v>8</v>
      </c>
      <c r="BE3" s="135" t="s">
        <v>54</v>
      </c>
      <c r="BF3" s="135" t="s">
        <v>9</v>
      </c>
      <c r="BG3" s="135" t="s">
        <v>55</v>
      </c>
      <c r="BH3" s="135" t="s">
        <v>0</v>
      </c>
      <c r="BI3" s="135" t="s">
        <v>114</v>
      </c>
      <c r="BJ3" s="135" t="s">
        <v>52</v>
      </c>
      <c r="BK3" s="135" t="s">
        <v>56</v>
      </c>
      <c r="BL3" s="135" t="s">
        <v>10</v>
      </c>
      <c r="BM3" s="135" t="s">
        <v>53</v>
      </c>
      <c r="BN3" s="135" t="s">
        <v>11</v>
      </c>
      <c r="BO3" s="165" t="s">
        <v>5</v>
      </c>
      <c r="BP3" s="127" t="s">
        <v>6</v>
      </c>
      <c r="BQ3" s="129" t="s">
        <v>12</v>
      </c>
      <c r="BR3" s="130" t="s">
        <v>13</v>
      </c>
      <c r="BS3" s="131" t="s">
        <v>26</v>
      </c>
      <c r="BT3" s="177" t="s">
        <v>116</v>
      </c>
      <c r="BU3" s="165" t="s">
        <v>59</v>
      </c>
      <c r="BV3" s="127" t="s">
        <v>6</v>
      </c>
      <c r="BW3" s="129" t="s">
        <v>12</v>
      </c>
      <c r="BX3" s="130" t="s">
        <v>13</v>
      </c>
      <c r="BY3" s="131" t="s">
        <v>26</v>
      </c>
      <c r="BZ3" s="177" t="s">
        <v>116</v>
      </c>
      <c r="CA3" s="176" t="s">
        <v>15</v>
      </c>
      <c r="CB3" s="158" t="s">
        <v>6</v>
      </c>
      <c r="CC3" s="159" t="s">
        <v>12</v>
      </c>
      <c r="CD3" s="160" t="s">
        <v>13</v>
      </c>
      <c r="CE3" s="133" t="s">
        <v>26</v>
      </c>
      <c r="CF3" s="166" t="s">
        <v>116</v>
      </c>
      <c r="CG3" s="165" t="s">
        <v>15</v>
      </c>
      <c r="CH3" s="128" t="s">
        <v>6</v>
      </c>
      <c r="CI3" s="129" t="s">
        <v>12</v>
      </c>
      <c r="CJ3" s="130" t="s">
        <v>13</v>
      </c>
      <c r="CK3" s="132" t="s">
        <v>26</v>
      </c>
      <c r="CL3" s="166" t="s">
        <v>116</v>
      </c>
      <c r="CM3" s="137" t="s">
        <v>15</v>
      </c>
      <c r="CN3" s="117" t="s">
        <v>6</v>
      </c>
      <c r="CO3" s="118" t="s">
        <v>12</v>
      </c>
      <c r="CP3" s="119" t="s">
        <v>13</v>
      </c>
      <c r="CQ3" s="131" t="s">
        <v>26</v>
      </c>
      <c r="CR3" s="194" t="s">
        <v>116</v>
      </c>
      <c r="CS3" s="180" t="s">
        <v>111</v>
      </c>
      <c r="CT3" s="121" t="s">
        <v>8</v>
      </c>
      <c r="CU3" s="121" t="s">
        <v>54</v>
      </c>
      <c r="CV3" s="121" t="s">
        <v>110</v>
      </c>
      <c r="CW3" s="121" t="s">
        <v>55</v>
      </c>
      <c r="CX3" s="196" t="s">
        <v>0</v>
      </c>
      <c r="CY3" s="130" t="s">
        <v>58</v>
      </c>
      <c r="CZ3" s="35" t="s">
        <v>57</v>
      </c>
      <c r="DA3" s="182" t="s">
        <v>137</v>
      </c>
      <c r="DB3" s="186" t="s">
        <v>61</v>
      </c>
      <c r="DC3" s="84" t="s">
        <v>163</v>
      </c>
      <c r="DD3" s="84" t="s">
        <v>164</v>
      </c>
      <c r="DE3" s="86" t="s">
        <v>146</v>
      </c>
      <c r="DF3" s="86" t="s">
        <v>147</v>
      </c>
      <c r="DG3" s="202" t="s">
        <v>149</v>
      </c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</row>
    <row r="4" spans="1:166" ht="15.75" thickTop="1" x14ac:dyDescent="0.25">
      <c r="A4">
        <v>0</v>
      </c>
      <c r="B4" s="8">
        <f>men*(1-prev_men)</f>
        <v>16329210.000000002</v>
      </c>
      <c r="C4" s="4">
        <f>men*prev_men*acute*(1-art_init_acute)</f>
        <v>53039.5</v>
      </c>
      <c r="D4" s="4">
        <f>men*prev_men*early*(1-art_init_early)</f>
        <v>265197.5</v>
      </c>
      <c r="E4" s="4">
        <f>men*prev_men*med*(1-art_init_med)</f>
        <v>212158</v>
      </c>
      <c r="F4" s="4">
        <f>men*prev_men*late*(1-art_init_late)</f>
        <v>212158</v>
      </c>
      <c r="G4" s="4">
        <f>men*prev_men*adv*(1-art_init_adv)</f>
        <v>169726.40000000002</v>
      </c>
      <c r="H4" s="4">
        <f>men*prev_men*aids*(1-art_init_aids)</f>
        <v>74255.299999999988</v>
      </c>
      <c r="I4" s="4">
        <f>men*prev_men*acute*art_init_acute</f>
        <v>0</v>
      </c>
      <c r="J4" s="4">
        <f>men*prev_men*early*art_init_early</f>
        <v>0</v>
      </c>
      <c r="K4" s="4">
        <f>men*prev_men*med*art_init_med</f>
        <v>0</v>
      </c>
      <c r="L4" s="4">
        <f>men*prev_men*late*art_init_late</f>
        <v>0</v>
      </c>
      <c r="M4" s="4">
        <f>men*prev_men*adv*art_init_adv</f>
        <v>42431.600000000006</v>
      </c>
      <c r="N4" s="4">
        <f>men*prev_men*aids*art_init_aids</f>
        <v>31823.699999999997</v>
      </c>
      <c r="O4" s="8">
        <f>women*(1-prev_women)</f>
        <v>15351497</v>
      </c>
      <c r="P4" s="4">
        <f>women*prev_women*acute*(1-art_init_acute)</f>
        <v>69475.150000000009</v>
      </c>
      <c r="Q4" s="4">
        <f>women*prev_women*early*(1-art_init_early)</f>
        <v>347375.75</v>
      </c>
      <c r="R4" s="4">
        <f>women*prev_women*med*(1-art_init_med)</f>
        <v>277900.60000000003</v>
      </c>
      <c r="S4" s="4">
        <f>women*prev_women*late*(1-art_init_late)</f>
        <v>277900.60000000003</v>
      </c>
      <c r="T4" s="4">
        <f>women*prev_women*adv*(1-art_init_adv)</f>
        <v>222320.48000000004</v>
      </c>
      <c r="U4" s="4">
        <f>women*prev_women*aids*(1-art_init_aids)</f>
        <v>97265.21</v>
      </c>
      <c r="V4" s="4">
        <f>women*prev_women*acute*art_init_acute</f>
        <v>0</v>
      </c>
      <c r="W4" s="4">
        <f>women*prev_women*early*art_init_early</f>
        <v>0</v>
      </c>
      <c r="X4" s="4">
        <f>women*prev_women*med*art_init_med</f>
        <v>0</v>
      </c>
      <c r="Y4" s="4">
        <f>women*prev_women*late*art_init_late</f>
        <v>0</v>
      </c>
      <c r="Z4" s="4">
        <f>women*prev_women*adv*art_init_adv</f>
        <v>55580.12000000001</v>
      </c>
      <c r="AA4" s="4">
        <f>women*prev_women*aids*art_init_aids</f>
        <v>41685.090000000004</v>
      </c>
      <c r="AB4" s="8">
        <f>sw*(1-prev_sw)</f>
        <v>26785.600000000002</v>
      </c>
      <c r="AC4" s="4">
        <f>sw*prev_sw*acute*(1-art_init_acute)</f>
        <v>2008.92</v>
      </c>
      <c r="AD4" s="4">
        <f>sw*prev_sw*early*(1-art_init_early)</f>
        <v>10044.6</v>
      </c>
      <c r="AE4" s="4">
        <f>sw*prev_sw*med*(1-art_init_med)</f>
        <v>8035.68</v>
      </c>
      <c r="AF4" s="4">
        <f>sw*prev_sw*late*(1-art_init_late)</f>
        <v>8035.68</v>
      </c>
      <c r="AG4" s="4">
        <f>sw*prev_sw*adv*(1-art_init_adv)</f>
        <v>6428.5440000000008</v>
      </c>
      <c r="AH4" s="4">
        <f>sw*prev_sw*aids*(1-art_init_aids)</f>
        <v>2812.4879999999998</v>
      </c>
      <c r="AI4" s="4">
        <f>sw*prev_sw*acute*art_init_acute</f>
        <v>0</v>
      </c>
      <c r="AJ4" s="4">
        <f>sw*prev_sw*early*art_init_early</f>
        <v>0</v>
      </c>
      <c r="AK4" s="4">
        <f>sw*prev_sw*med*art_init_med</f>
        <v>0</v>
      </c>
      <c r="AL4" s="4">
        <f>sw*prev_sw*late*art_init_late</f>
        <v>0</v>
      </c>
      <c r="AM4" s="4">
        <f>sw*prev_sw*adv*art_init_adv</f>
        <v>1607.1360000000002</v>
      </c>
      <c r="AN4" s="4">
        <f>sw*prev_sw*aids*art_init_aids</f>
        <v>1205.3520000000001</v>
      </c>
      <c r="AO4" s="8">
        <f>msm*(1-prev_msm)</f>
        <v>835589.5</v>
      </c>
      <c r="AP4" s="4">
        <f>msm*prev_msm*acute*(1-art_init_acute)</f>
        <v>1695.5250000000001</v>
      </c>
      <c r="AQ4" s="4">
        <f>msm*prev_msm*early*(1-art_init_early)</f>
        <v>8477.625</v>
      </c>
      <c r="AR4" s="4">
        <f>msm*prev_msm*med*(1-art_init_med)</f>
        <v>6782.1</v>
      </c>
      <c r="AS4" s="4">
        <f>msm*prev_msm*late*(1-art_init_late)</f>
        <v>6782.1</v>
      </c>
      <c r="AT4" s="4">
        <f>msm*prev_msm*adv*(1-art_init_adv)</f>
        <v>5425.68</v>
      </c>
      <c r="AU4" s="4">
        <f>msm*prev_msm*aids*(1-art_init_aids)</f>
        <v>2373.7350000000001</v>
      </c>
      <c r="AV4" s="4">
        <f>msm*prev_msm*acute*art_init_acute</f>
        <v>0</v>
      </c>
      <c r="AW4" s="4">
        <f>msm*prev_msm*early*art_init_early</f>
        <v>0</v>
      </c>
      <c r="AX4" s="4">
        <f>msm*prev_msm*med*art_init_med</f>
        <v>0</v>
      </c>
      <c r="AY4" s="4">
        <f>msm*prev_msm*late*art_init_late</f>
        <v>0</v>
      </c>
      <c r="AZ4" s="4">
        <f>msm*prev_msm*adv*art_init_adv</f>
        <v>1356.42</v>
      </c>
      <c r="BA4" s="4">
        <f>msm*prev_msm*aids*art_init_aids</f>
        <v>1017.3150000000001</v>
      </c>
      <c r="BB4" s="8">
        <f>idu*(1-prev_idu)</f>
        <v>40957.199999999997</v>
      </c>
      <c r="BC4" s="4">
        <f>idu*prev_idu*acute*(1-art_init_acute)</f>
        <v>1365.2400000000002</v>
      </c>
      <c r="BD4" s="4">
        <f>idu*prev_idu*early*(1-art_init_early)</f>
        <v>6826.2000000000007</v>
      </c>
      <c r="BE4" s="4">
        <f>idu*prev_idu*med*(1-art_init_med)</f>
        <v>5460.9600000000009</v>
      </c>
      <c r="BF4" s="4">
        <f>idu*prev_idu*late*(1-art_init_late)</f>
        <v>5460.9600000000009</v>
      </c>
      <c r="BG4" s="4">
        <f>idu*prev_idu*adv*(1-art_init_adv)</f>
        <v>4368.7680000000009</v>
      </c>
      <c r="BH4" s="4">
        <f>idu*prev_idu*aids*(1-art_init_aids)</f>
        <v>1911.3360000000002</v>
      </c>
      <c r="BI4" s="4">
        <f>idu*prev_idu*acute*art_init_acute</f>
        <v>0</v>
      </c>
      <c r="BJ4" s="4">
        <f>idu*prev_idu*early*art_init_early</f>
        <v>0</v>
      </c>
      <c r="BK4" s="4">
        <f>idu*prev_idu*med*art_init_med</f>
        <v>0</v>
      </c>
      <c r="BL4" s="4">
        <f>idu*prev_idu*late*art_init_late</f>
        <v>0</v>
      </c>
      <c r="BM4" s="4">
        <f>idu*prev_idu*adv*art_init_adv</f>
        <v>1092.1920000000002</v>
      </c>
      <c r="BN4" s="4">
        <f>idu*prev_idu*aids*art_init_aids</f>
        <v>819.14400000000012</v>
      </c>
      <c r="BO4" s="178">
        <f>SUM(B4:BN4)</f>
        <v>35135726.000000015</v>
      </c>
      <c r="BP4" s="8">
        <f>SUM(B4:N4)</f>
        <v>17390000</v>
      </c>
      <c r="BQ4" s="4">
        <f>SUM(O4:AA4)</f>
        <v>16741000</v>
      </c>
      <c r="BR4" s="4">
        <f>SUM(AB4:AN4)</f>
        <v>66964</v>
      </c>
      <c r="BS4" s="4">
        <f>SUM(AO4:BA4)</f>
        <v>869500</v>
      </c>
      <c r="BT4" s="179">
        <f>SUM(BB4:BN4)</f>
        <v>68262</v>
      </c>
      <c r="BU4" s="178">
        <f>(SUM(C4:N4)+SUM(P4:AA4)+SUM(AC4:AN4)+SUM(AP4:BA4)+SUM(BC4:BN4))</f>
        <v>2551686.6999999997</v>
      </c>
      <c r="BV4" s="4">
        <f>SUM(C4:N4)</f>
        <v>1060790</v>
      </c>
      <c r="BW4" s="4">
        <f>SUM(P4:AA4)</f>
        <v>1389503.0000000002</v>
      </c>
      <c r="BX4" s="4">
        <f>SUM(AC4:AN4)</f>
        <v>40178.399999999994</v>
      </c>
      <c r="BY4" s="4">
        <f>SUM(AP4:BA4)</f>
        <v>33910.5</v>
      </c>
      <c r="BZ4" s="179">
        <f>SUM(BC4:BN4)</f>
        <v>27304.799999999999</v>
      </c>
      <c r="CA4" s="167">
        <f t="shared" ref="CA4:CF4" si="0">BU4/BO4</f>
        <v>7.2623707846537697E-2</v>
      </c>
      <c r="CB4" s="15">
        <f t="shared" si="0"/>
        <v>6.0999999999999999E-2</v>
      </c>
      <c r="CC4" s="15">
        <f t="shared" si="0"/>
        <v>8.3000000000000018E-2</v>
      </c>
      <c r="CD4" s="15">
        <f t="shared" si="0"/>
        <v>0.59999999999999987</v>
      </c>
      <c r="CE4" s="15">
        <f t="shared" si="0"/>
        <v>3.9E-2</v>
      </c>
      <c r="CF4" s="168">
        <f t="shared" si="0"/>
        <v>0.39999999999999997</v>
      </c>
      <c r="CG4" s="167"/>
      <c r="CH4" s="16"/>
      <c r="CI4" s="87"/>
      <c r="CJ4" s="16"/>
      <c r="CK4" s="16"/>
      <c r="CL4" s="168"/>
      <c r="CM4" s="120">
        <f>SUM(CN4:CR4)</f>
        <v>289616.44045000005</v>
      </c>
      <c r="CN4" s="120">
        <f>step*SUMPRODUCT(B4:N4,'By group'!B$22:N$22)</f>
        <v>120399.66499999999</v>
      </c>
      <c r="CO4" s="120">
        <f>step*SUMPRODUCT(O4:AA4,'By group'!O$22:AA$22)</f>
        <v>157708.59050000002</v>
      </c>
      <c r="CP4" s="120">
        <f>step*SUMPRODUCT(AB4:AN4,'By group'!AB$22:AN$22)</f>
        <v>4560.2484000000004</v>
      </c>
      <c r="CQ4" s="120">
        <f>step*SUMPRODUCT(AO4:BA4,'By group'!AO$22:BA$22)</f>
        <v>3848.8417500000005</v>
      </c>
      <c r="CR4" s="154">
        <f>step*SUMPRODUCT(BB4:BN4,'By group'!BB$22:BN$22)</f>
        <v>3099.0948000000003</v>
      </c>
      <c r="CS4" s="197">
        <f t="shared" ref="CS4:CX4" si="1">C4+I4+P4+V4+AC4+AI4+AP4+AV4+BC4+BI4</f>
        <v>127584.33500000001</v>
      </c>
      <c r="CT4" s="120">
        <f t="shared" si="1"/>
        <v>637921.67499999993</v>
      </c>
      <c r="CU4" s="120">
        <f t="shared" si="1"/>
        <v>510337.34</v>
      </c>
      <c r="CV4" s="120">
        <f t="shared" si="1"/>
        <v>510337.34</v>
      </c>
      <c r="CW4" s="120">
        <f t="shared" si="1"/>
        <v>510337.34</v>
      </c>
      <c r="CX4" s="198">
        <f t="shared" si="1"/>
        <v>255168.67</v>
      </c>
      <c r="CY4" s="16">
        <f>BR4/(BQ4+BR4)</f>
        <v>3.9840637450199202E-3</v>
      </c>
      <c r="CZ4" s="37">
        <f>BS4/(BP4+BS4)</f>
        <v>4.7619047619047616E-2</v>
      </c>
      <c r="DA4" s="185">
        <f>BT4/BO4</f>
        <v>1.9428088663942782E-3</v>
      </c>
      <c r="DB4" s="6"/>
      <c r="DC4" s="85">
        <f>(SUMPRODUCT($B4:$N4,'By group'!$B$27:$N$27)-(1-prop_idu_part)*SUMPRODUCT(Population!$BB4:$BN4,'By group'!$BB$27:$BN$27)*(1-prop_idu_male))/BQ4</f>
        <v>1.5559487796427933</v>
      </c>
      <c r="DD4" s="85">
        <f>(1-prop_idu_part)*SUMPRODUCT(Population!$BB4:$BN4,'By group'!$BB$27:$BN$27)*prop_idu_male/BQ4</f>
        <v>8.8074738665551624E-3</v>
      </c>
      <c r="DE4" s="85">
        <f>SUMPRODUCT(AB4:AN4,'By group'!AB$27:AN$27)/prop_sw_use/BP4</f>
        <v>4.6208625646923522</v>
      </c>
      <c r="DF4" s="85">
        <f t="shared" ref="DF4:DF67" si="2">DE4*(1-cond_sw+cond_sw*(1-cond_eff))</f>
        <v>1.8760702012650949</v>
      </c>
      <c r="DG4" s="85">
        <f>step*circ</f>
        <v>0</v>
      </c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</row>
    <row r="5" spans="1:166" x14ac:dyDescent="0.25">
      <c r="A5">
        <f t="shared" ref="A5:A36" si="3">A4+step</f>
        <v>0.5</v>
      </c>
      <c r="B5" s="116">
        <f>B4+Dynamics!B4+Dynamics!BO4+Dynamics!EB4+Dynamics!GO4+Dynamics!JB4</f>
        <v>16141508.129276922</v>
      </c>
      <c r="C5" s="113">
        <f>C4+Dynamics!C4+Dynamics!BP4+Dynamics!EC4+Dynamics!GP4+Dynamics!JC4</f>
        <v>322151.69194088073</v>
      </c>
      <c r="D5" s="113">
        <f>D4+Dynamics!D4+Dynamics!BQ4+Dynamics!ED4+Dynamics!GQ4+Dynamics!JD4</f>
        <v>228057.409269</v>
      </c>
      <c r="E5" s="4">
        <f>E4+Dynamics!E4+Dynamics!BR4+Dynamics!EE4+Dynamics!GR4+Dynamics!JE4</f>
        <v>227529.50241520003</v>
      </c>
      <c r="F5" s="4">
        <f>F4+Dynamics!F4+Dynamics!BS4+Dynamics!EF4+Dynamics!GS4+Dynamics!JF4</f>
        <v>161230.1274152</v>
      </c>
      <c r="G5" s="4">
        <f>G4+Dynamics!G4+Dynamics!BT4+Dynamics!EG4+Dynamics!GT4+Dynamics!JG4</f>
        <v>100342.77193216002</v>
      </c>
      <c r="H5" s="4">
        <f>H4+Dynamics!H4+Dynamics!BU4+Dynamics!EH4+Dynamics!GU4+Dynamics!JH4</f>
        <v>94088.589595319994</v>
      </c>
      <c r="I5" s="4">
        <f>I4+Dynamics!I4+Dynamics!BV4+Dynamics!EI4+Dynamics!GV4+Dynamics!JI4</f>
        <v>0</v>
      </c>
      <c r="J5" s="4">
        <f>J4+Dynamics!J4+Dynamics!BW4+Dynamics!EJ4+Dynamics!GW4+Dynamics!JJ4</f>
        <v>0</v>
      </c>
      <c r="K5" s="4">
        <f>K4+Dynamics!K4+Dynamics!BX4+Dynamics!EK4+Dynamics!GX4+Dynamics!JK4</f>
        <v>0</v>
      </c>
      <c r="L5" s="4">
        <f>L4+Dynamics!L4+Dynamics!BY4+Dynamics!EL4+Dynamics!GY4+Dynamics!JL4</f>
        <v>10607.900000000001</v>
      </c>
      <c r="M5" s="4">
        <f>M4+Dynamics!M4+Dynamics!BZ4+Dynamics!EM4+Dynamics!GZ4+Dynamics!JM4</f>
        <v>44339.031483040002</v>
      </c>
      <c r="N5" s="9">
        <f>N4+Dynamics!N4+Dynamics!CA4+Dynamics!EN4+Dynamics!HA4+Dynamics!JN4</f>
        <v>33837.708112280001</v>
      </c>
      <c r="O5" s="8">
        <f>O4+Dynamics!O4+Dynamics!CB4+Dynamics!EO4+Dynamics!HB4+Dynamics!JO4</f>
        <v>15419671.87943371</v>
      </c>
      <c r="P5" s="4">
        <f>P4+Dynamics!P4+Dynamics!CC4+Dynamics!EP4+Dynamics!HC4+Dynamics!JP4</f>
        <v>100215.98528698969</v>
      </c>
      <c r="Q5" s="4">
        <f>Q4+Dynamics!Q4+Dynamics!CD4+Dynamics!EQ4+Dynamics!HD4+Dynamics!JQ4</f>
        <v>298646.87977350003</v>
      </c>
      <c r="R5" s="4">
        <f>R4+Dynamics!R4+Dynamics!CE4+Dynamics!ER4+Dynamics!HE4+Dynamics!JR4</f>
        <v>297971.38131879998</v>
      </c>
      <c r="S5" s="4">
        <f>S4+Dynamics!S4+Dynamics!CF4+Dynamics!ES4+Dynamics!HF4+Dynamics!JS4</f>
        <v>211127.44381880003</v>
      </c>
      <c r="T5" s="4">
        <f>T4+Dynamics!T4+Dynamics!CG4+Dynamics!ET4+Dynamics!HG4+Dynamics!JT4</f>
        <v>131385.37405504001</v>
      </c>
      <c r="U5" s="4">
        <f>U4+Dynamics!U4+Dynamics!CH4+Dynamics!EU4+Dynamics!HH4+Dynamics!JU4</f>
        <v>123221.96183658001</v>
      </c>
      <c r="V5" s="4">
        <f>V4+Dynamics!V4+Dynamics!CI4+Dynamics!EV4+Dynamics!HI4+Dynamics!JV4</f>
        <v>0</v>
      </c>
      <c r="W5" s="4">
        <f>W4+Dynamics!W4+Dynamics!CJ4+Dynamics!EW4+Dynamics!HJ4+Dynamics!JW4</f>
        <v>0</v>
      </c>
      <c r="X5" s="4">
        <f>X4+Dynamics!X4+Dynamics!CK4+Dynamics!EX4+Dynamics!HK4+Dynamics!JX4</f>
        <v>0</v>
      </c>
      <c r="Y5" s="4">
        <f>Y4+Dynamics!Y4+Dynamics!CL4+Dynamics!EY4+Dynamics!HL4+Dynamics!JY4</f>
        <v>13895.030000000002</v>
      </c>
      <c r="Z5" s="4">
        <f>Z4+Dynamics!Z4+Dynamics!CM4+Dynamics!EZ4+Dynamics!HM4+Dynamics!JZ4</f>
        <v>58065.822963760009</v>
      </c>
      <c r="AA5" s="9">
        <f>AA4+Dynamics!AA4+Dynamics!CN4+Dynamics!FA4+Dynamics!HN4+Dynamics!KA4</f>
        <v>44313.593872819998</v>
      </c>
      <c r="AB5" s="8">
        <f>AB4+Dynamics!AB4+Dynamics!CO4+Dynamics!FB4+Dynamics!HO4+Dynamics!KB4</f>
        <v>22501.157298224003</v>
      </c>
      <c r="AC5" s="4">
        <f>AC4+Dynamics!AC4+Dynamics!CP4+Dynamics!FC4+Dynamics!HP4+Dynamics!KC4</f>
        <v>7686.9672467760001</v>
      </c>
      <c r="AD5" s="4">
        <f>AD4+Dynamics!AD4+Dynamics!CQ4+Dynamics!FD4+Dynamics!HQ4+Dynamics!KD4</f>
        <v>8717.4572250000019</v>
      </c>
      <c r="AE5" s="4">
        <f>AE4+Dynamics!AE4+Dynamics!CR4+Dynamics!FE4+Dynamics!HR4+Dynamics!KE4</f>
        <v>8681.547779999999</v>
      </c>
      <c r="AF5" s="4">
        <f>AF4+Dynamics!AF4+Dynamics!CS4+Dynamics!FF4+Dynamics!HS4+Dynamics!KF4</f>
        <v>6170.3977800000011</v>
      </c>
      <c r="AG5" s="4">
        <f>AG4+Dynamics!AG4+Dynamics!CT4+Dynamics!FG4+Dynamics!HT4+Dynamics!KG4</f>
        <v>3851.5014240000005</v>
      </c>
      <c r="AH5" s="4">
        <f>AH4+Dynamics!AH4+Dynamics!CU4+Dynamics!FH4+Dynamics!HU4+Dynamics!KH4</f>
        <v>3585.9724230000002</v>
      </c>
      <c r="AI5" s="4">
        <f>AI4+Dynamics!AI4+Dynamics!CV4+Dynamics!FI4+Dynamics!HV4+Dynamics!KI4</f>
        <v>0</v>
      </c>
      <c r="AJ5" s="4">
        <f>AJ4+Dynamics!AJ4+Dynamics!CW4+Dynamics!FJ4+Dynamics!HW4+Dynamics!KJ4</f>
        <v>0</v>
      </c>
      <c r="AK5" s="4">
        <f>AK4+Dynamics!AK4+Dynamics!CX4+Dynamics!FK4+Dynamics!HX4+Dynamics!KK4</f>
        <v>0</v>
      </c>
      <c r="AL5" s="4">
        <f>AL4+Dynamics!AL4+Dynamics!CY4+Dynamics!FL4+Dynamics!HY4+Dynamics!KL4</f>
        <v>401.78400000000005</v>
      </c>
      <c r="AM5" s="4">
        <f>AM4+Dynamics!AM4+Dynamics!CZ4+Dynamics!FM4+Dynamics!HZ4+Dynamics!KM4</f>
        <v>1692.1133160000002</v>
      </c>
      <c r="AN5" s="4">
        <f>AN4+Dynamics!AN4+Dynamics!DA4+Dynamics!FN4+Dynamics!IA4+Dynamics!KN4</f>
        <v>1291.1831070000001</v>
      </c>
      <c r="AO5" s="8">
        <f>AO4+Dynamics!AO4+Dynamics!DB4+Dynamics!FO4+Dynamics!IB4+Dynamics!KO4</f>
        <v>833711.28735124471</v>
      </c>
      <c r="AP5" s="4">
        <f>AP4+Dynamics!AP4+Dynamics!DC4+Dynamics!FP4+Dynamics!IC4+Dynamics!KP4</f>
        <v>7914.5033987552843</v>
      </c>
      <c r="AQ5" s="4">
        <f>AQ4+Dynamics!AQ4+Dynamics!DD4+Dynamics!FQ4+Dynamics!ID4+Dynamics!KQ4</f>
        <v>7290.7574999999997</v>
      </c>
      <c r="AR5" s="4">
        <f>AR4+Dynamics!AR4+Dynamics!DE4+Dynamics!FR4+Dynamics!IE4+Dynamics!KR4</f>
        <v>7273.8022499999997</v>
      </c>
      <c r="AS5" s="4">
        <f>AS4+Dynamics!AS4+Dynamics!DF4+Dynamics!FS4+Dynamics!IF4+Dynamics!KS4</f>
        <v>5154.3960000000006</v>
      </c>
      <c r="AT5" s="4">
        <f>AT4+Dynamics!AT4+Dynamics!DG4+Dynamics!FT4+Dynamics!IG4+Dynamics!KT4</f>
        <v>3207.9333000000001</v>
      </c>
      <c r="AU5" s="4">
        <f>AU4+Dynamics!AU4+Dynamics!DH4+Dynamics!FU4+Dynamics!IH4+Dynamics!KU4</f>
        <v>3007.8613500000001</v>
      </c>
      <c r="AV5" s="4">
        <f>AV4+Dynamics!AV4+Dynamics!DI4+Dynamics!FV4+Dynamics!II4+Dynamics!KV4</f>
        <v>0</v>
      </c>
      <c r="AW5" s="4">
        <f>AW4+Dynamics!AW4+Dynamics!DJ4+Dynamics!FW4+Dynamics!IJ4+Dynamics!KW4</f>
        <v>0</v>
      </c>
      <c r="AX5" s="4">
        <f>AX4+Dynamics!AX4+Dynamics!DK4+Dynamics!FX4+Dynamics!IK4+Dynamics!KX4</f>
        <v>0</v>
      </c>
      <c r="AY5" s="4">
        <f>AY4+Dynamics!AY4+Dynamics!DL4+Dynamics!FY4+Dynamics!IL4+Dynamics!KY4</f>
        <v>339.10500000000002</v>
      </c>
      <c r="AZ5" s="4">
        <f>AZ4+Dynamics!AZ4+Dynamics!DM4+Dynamics!FZ4+Dynamics!IM4+Dynamics!KZ4</f>
        <v>1417.4589000000001</v>
      </c>
      <c r="BA5" s="9">
        <f>BA4+Dynamics!BA4+Dynamics!DN4+Dynamics!GA4+Dynamics!IN4+Dynamics!LA4</f>
        <v>1081.74495</v>
      </c>
      <c r="BB5" s="8">
        <f>BB4+Dynamics!BB4+Dynamics!DO4+Dynamics!GB4+Dynamics!IO4+Dynamics!LB4</f>
        <v>39873.750321760002</v>
      </c>
      <c r="BC5" s="4">
        <f>BC4+Dynamics!BC4+Dynamics!DP4+Dynamics!GC4+Dynamics!IP4+Dynamics!LC4</f>
        <v>6452.3466747400016</v>
      </c>
      <c r="BD5" s="4">
        <f>BD4+Dynamics!BD4+Dynamics!DQ4+Dynamics!GD4+Dynamics!IQ4+Dynamics!LD4</f>
        <v>5763.6127324999998</v>
      </c>
      <c r="BE5" s="4">
        <f>BE4+Dynamics!BE4+Dynamics!DR4+Dynamics!GE4+Dynamics!IR4+Dynamics!LE4</f>
        <v>5771.3441860000003</v>
      </c>
      <c r="BF5" s="4">
        <f>BF4+Dynamics!BF4+Dynamics!DS4+Dynamics!GF4+Dynamics!IS4+Dynamics!LF4</f>
        <v>4064.7941860000001</v>
      </c>
      <c r="BG5" s="4">
        <f>BG4+Dynamics!BG4+Dynamics!DT4+Dynamics!GG4+Dynamics!IT4+Dynamics!LG4</f>
        <v>2514.605748800001</v>
      </c>
      <c r="BH5" s="4">
        <f>BH4+Dynamics!BH4+Dynamics!DU4+Dynamics!GH4+Dynamics!IU4+Dynamics!LH4</f>
        <v>2391.9983651000002</v>
      </c>
      <c r="BI5" s="4">
        <f>BI4+Dynamics!BI4+Dynamics!DV4+Dynamics!GI4+Dynamics!IV4+Dynamics!LI4</f>
        <v>0</v>
      </c>
      <c r="BJ5" s="4">
        <f>BJ4+Dynamics!BJ4+Dynamics!DW4+Dynamics!GJ4+Dynamics!IW4+Dynamics!LJ4</f>
        <v>0</v>
      </c>
      <c r="BK5" s="4">
        <f>BK4+Dynamics!BK4+Dynamics!DX4+Dynamics!GK4+Dynamics!IX4+Dynamics!LK4</f>
        <v>0</v>
      </c>
      <c r="BL5" s="4">
        <f>BL4+Dynamics!BL4+Dynamics!DY4+Dynamics!GL4+Dynamics!IY4+Dynamics!LL4</f>
        <v>273.04800000000006</v>
      </c>
      <c r="BM5" s="4">
        <f>BM4+Dynamics!BM4+Dynamics!DZ4+Dynamics!GM4+Dynamics!IZ4+Dynamics!LM4</f>
        <v>1124.2335572000004</v>
      </c>
      <c r="BN5" s="4">
        <f>BN4+Dynamics!BN4+Dynamics!EA4+Dynamics!GN4+Dynamics!JA4+Dynamics!LN4</f>
        <v>858.19280790000016</v>
      </c>
      <c r="BO5" s="178">
        <f t="shared" ref="BO5:BO68" si="4">SUM(B5:BN5)</f>
        <v>35066275.07198</v>
      </c>
      <c r="BP5" s="8">
        <f t="shared" ref="BP5:BP68" si="5">SUM(B5:N5)</f>
        <v>17363692.861439999</v>
      </c>
      <c r="BQ5" s="4">
        <f t="shared" ref="BQ5:BQ68" si="6">SUM(O5:AA5)</f>
        <v>16698515.352359997</v>
      </c>
      <c r="BR5" s="4">
        <f t="shared" ref="BR5:BR68" si="7">SUM(AB5:AN5)</f>
        <v>64580.081600000005</v>
      </c>
      <c r="BS5" s="4">
        <f t="shared" ref="BS5:BS68" si="8">SUM(AO5:BA5)</f>
        <v>870398.84999999986</v>
      </c>
      <c r="BT5" s="179">
        <f t="shared" ref="BT5:BT68" si="9">SUM(BB5:BN5)</f>
        <v>69087.926579999999</v>
      </c>
      <c r="BU5" s="178">
        <f t="shared" ref="BU5:BU68" si="10">(SUM(C5:N5)+SUM(P5:AA5)+SUM(AC5:AN5)+SUM(AP5:BA5)+SUM(BC5:BN5))</f>
        <v>2609008.8682981418</v>
      </c>
      <c r="BV5" s="4">
        <f t="shared" ref="BV5:BV68" si="11">SUM(C5:N5)</f>
        <v>1222184.7321630805</v>
      </c>
      <c r="BW5" s="4">
        <f t="shared" ref="BW5:BW68" si="12">SUM(P5:AA5)</f>
        <v>1278843.4729262898</v>
      </c>
      <c r="BX5" s="4">
        <f t="shared" ref="BX5:BX68" si="13">SUM(AC5:AN5)</f>
        <v>42078.924301776002</v>
      </c>
      <c r="BY5" s="4">
        <f t="shared" ref="BY5:BY68" si="14">SUM(AP5:BA5)</f>
        <v>36687.562648755287</v>
      </c>
      <c r="BZ5" s="179">
        <f t="shared" ref="BZ5:BZ68" si="15">SUM(BC5:BN5)</f>
        <v>29214.176258240001</v>
      </c>
      <c r="CA5" s="167">
        <f t="shared" ref="CA5:CA68" si="16">BU5/BO5</f>
        <v>7.4402224443362447E-2</v>
      </c>
      <c r="CB5" s="15">
        <f t="shared" ref="CB5:CB68" si="17">BV5/BP5</f>
        <v>7.0387373349434068E-2</v>
      </c>
      <c r="CC5" s="15">
        <f t="shared" ref="CC5:CC68" si="18">BW5/BQ5</f>
        <v>7.6584261890417171E-2</v>
      </c>
      <c r="CD5" s="15">
        <f t="shared" ref="CD5:CD68" si="19">BX5/BR5</f>
        <v>0.65157744089589376</v>
      </c>
      <c r="CE5" s="15">
        <f t="shared" ref="CE5:CE68" si="20">BY5/BS5</f>
        <v>4.215028851285281E-2</v>
      </c>
      <c r="CF5" s="168">
        <f t="shared" ref="CF5:CF68" si="21">BZ5/BT5</f>
        <v>0.42285501540434273</v>
      </c>
      <c r="CG5" s="169">
        <f>-SUM(Dynamics!BO4:BO5,Dynamics!CB4:CB5,Dynamics!CO4:CO5,Dynamics!DB4:DB5,Dynamics!DO4:DO5)/BO4*100000</f>
        <v>2479.5262138564872</v>
      </c>
      <c r="CH5" s="87">
        <f>-SUM(Dynamics!BO4:BO5)/BP4*100000</f>
        <v>3546.3228953758412</v>
      </c>
      <c r="CI5" s="87">
        <f>-SUM(Dynamics!CB4:CB5)/BQ4*100000</f>
        <v>1261.100128795503</v>
      </c>
      <c r="CJ5" s="87">
        <f>-SUM(Dynamics!CO4:CO5)/BR4*100000</f>
        <v>21725.945314070814</v>
      </c>
      <c r="CK5" s="87">
        <f>-SUM(Dynamics!DB4:DB5)/BS4*100000</f>
        <v>1818.9229322788026</v>
      </c>
      <c r="CL5" s="170">
        <f>-SUM(Dynamics!DO4:DO5)/BT4*100000</f>
        <v>19057.6244689538</v>
      </c>
      <c r="CM5" s="120">
        <f t="shared" ref="CM5:CM68" si="22">SUM(CN5:CR5)</f>
        <v>248992.84677080007</v>
      </c>
      <c r="CN5" s="120">
        <f>step*SUMPRODUCT(B5:N5,'By group'!B$22:N$22)</f>
        <v>103531.69906812601</v>
      </c>
      <c r="CO5" s="120">
        <f>step*SUMPRODUCT(O5:AA5,'By group'!O$22:AA$22)</f>
        <v>135577.34639916904</v>
      </c>
      <c r="CP5" s="120">
        <f>step*SUMPRODUCT(AB5:AN5,'By group'!AB$22:AN$22)</f>
        <v>3957.4845097500001</v>
      </c>
      <c r="CQ5" s="120">
        <f>step*SUMPRODUCT(AO5:BA5,'By group'!AO$22:BA$22)</f>
        <v>3309.8004419999997</v>
      </c>
      <c r="CR5" s="154">
        <f>step*SUMPRODUCT(BB5:BN5,'By group'!BB$22:BN$22)</f>
        <v>2616.516351755</v>
      </c>
      <c r="CS5" s="197">
        <f t="shared" ref="CS5:CS68" si="23">C5+I5+P5+V5+AC5+AI5+AP5+AV5+BC5+BI5</f>
        <v>444421.49454814172</v>
      </c>
      <c r="CT5" s="120">
        <f t="shared" ref="CT5:CT68" si="24">D5+J5+Q5+W5+AD5+AJ5+AQ5+AW5+BD5+BJ5</f>
        <v>548476.1165</v>
      </c>
      <c r="CU5" s="120">
        <f t="shared" ref="CU5:CU68" si="25">E5+K5+R5+X5+AE5+AK5+AR5+AX5+BE5+BK5</f>
        <v>547227.57794999995</v>
      </c>
      <c r="CV5" s="120">
        <f t="shared" ref="CV5:CV68" si="26">F5+L5+S5+Y5+AF5+AL5+AS5+AY5+BF5+BL5</f>
        <v>413264.02620000008</v>
      </c>
      <c r="CW5" s="120">
        <f t="shared" ref="CW5:CW68" si="27">G5+M5+T5+Z5+AG5+AM5+AT5+AZ5+BG5+BM5</f>
        <v>347940.84668000002</v>
      </c>
      <c r="CX5" s="198">
        <f t="shared" ref="CX5:CX68" si="28">H5+N5+U5+AA5+AH5+AN5+AU5+BA5+BH5+BN5</f>
        <v>307678.80642000015</v>
      </c>
      <c r="CY5" s="16">
        <f t="shared" ref="CY5:CY68" si="29">BR5/(BQ5+BR5)</f>
        <v>3.8525152979305122E-3</v>
      </c>
      <c r="CZ5" s="37">
        <f t="shared" ref="CZ5:CZ68" si="30">BS5/(BP5+BS5)</f>
        <v>4.7734697388514005E-2</v>
      </c>
      <c r="DA5" s="185">
        <f t="shared" ref="DA5:DA68" si="31">BT5/BO5</f>
        <v>1.970210021970805E-3</v>
      </c>
      <c r="DB5" s="183"/>
      <c r="DC5" s="85">
        <f>(SUMPRODUCT($B5:$N5,'By group'!$B$27:$N$27)-(1-prop_idu_part)*SUMPRODUCT(Population!$BB5:$BN5,'By group'!$BB$27:$BN$27)*(1-prop_idu_male))/BQ5</f>
        <v>1.557517615368786</v>
      </c>
      <c r="DD5" s="85">
        <f>(1-prop_idu_part)*SUMPRODUCT(Population!$BB5:$BN5,'By group'!$BB$27:$BN$27)*prop_idu_male/BQ5</f>
        <v>8.9367179215551866E-3</v>
      </c>
      <c r="DE5" s="85">
        <f>SUMPRODUCT(AB5:AN5,'By group'!AB$27:AN$27)/prop_sw_use/BP5</f>
        <v>4.4631115361466449</v>
      </c>
      <c r="DF5" s="85">
        <f t="shared" si="2"/>
        <v>1.8120232836755377</v>
      </c>
      <c r="DG5" s="85">
        <f t="shared" ref="DG5:DG36" si="32">DG4+step*circ*(1-DG4)</f>
        <v>0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</row>
    <row r="6" spans="1:166" x14ac:dyDescent="0.25">
      <c r="A6">
        <f t="shared" si="3"/>
        <v>1</v>
      </c>
      <c r="B6" s="8">
        <f>B5+Dynamics!B5+Dynamics!BO5+Dynamics!EB5+Dynamics!GO5+Dynamics!JB5</f>
        <v>15991606.911250193</v>
      </c>
      <c r="C6" s="46">
        <f>C5+Dynamics!C5+Dynamics!BP5+Dynamics!EC5+Dynamics!GP5+Dynamics!JC5</f>
        <v>279528.39043814677</v>
      </c>
      <c r="D6" s="4">
        <f>D5+Dynamics!D5+Dynamics!BQ5+Dynamics!ED5+Dynamics!GQ5+Dynamics!JD5</f>
        <v>472658.87082148518</v>
      </c>
      <c r="E6" s="4">
        <f>E5+Dynamics!E5+Dynamics!BR5+Dynamics!EE5+Dynamics!GR5+Dynamics!JE5</f>
        <v>229926.09023898357</v>
      </c>
      <c r="F6" s="4">
        <f>F5+Dynamics!F5+Dynamics!BS5+Dynamics!EF5+Dynamics!GS5+Dynamics!JF5</f>
        <v>129422.45810448358</v>
      </c>
      <c r="G6" s="4">
        <f>G5+Dynamics!G5+Dynamics!BT5+Dynamics!EG5+Dynamics!GT5+Dynamics!JG5</f>
        <v>63384.448231482842</v>
      </c>
      <c r="H6" s="4">
        <f>H5+Dynamics!H5+Dynamics!BU5+Dynamics!EH5+Dynamics!GU5+Dynamics!JH5</f>
        <v>90377.902168965229</v>
      </c>
      <c r="I6" s="4">
        <f>I5+Dynamics!I5+Dynamics!BV5+Dynamics!EI5+Dynamics!GV5+Dynamics!JI5</f>
        <v>0</v>
      </c>
      <c r="J6" s="4">
        <f>J5+Dynamics!J5+Dynamics!BW5+Dynamics!EJ5+Dynamics!GW5+Dynamics!JJ5</f>
        <v>0</v>
      </c>
      <c r="K6" s="4">
        <f>K5+Dynamics!K5+Dynamics!BX5+Dynamics!EK5+Dynamics!GX5+Dynamics!JK5</f>
        <v>0</v>
      </c>
      <c r="L6" s="4">
        <f>L5+Dynamics!L5+Dynamics!BY5+Dynamics!EL5+Dynamics!GY5+Dynamics!JL5</f>
        <v>17130.763241520002</v>
      </c>
      <c r="M6" s="4">
        <f>M5+Dynamics!M5+Dynamics!BZ5+Dynamics!EM5+Dynamics!GZ5+Dynamics!JM5</f>
        <v>43011.933156229512</v>
      </c>
      <c r="N6" s="9">
        <f>N5+Dynamics!N5+Dynamics!CA5+Dynamics!EN5+Dynamics!HA5+Dynamics!JN5</f>
        <v>36696.975290455732</v>
      </c>
      <c r="O6" s="8">
        <f>O5+Dynamics!O5+Dynamics!CB5+Dynamics!EO5+Dynamics!HB5+Dynamics!JO5</f>
        <v>15478430.2290945</v>
      </c>
      <c r="P6" s="4">
        <f>P5+Dynamics!P5+Dynamics!CC5+Dynamics!EP5+Dynamics!HC5+Dynamics!JP5</f>
        <v>104082.2242115526</v>
      </c>
      <c r="Q6" s="4">
        <f>Q5+Dynamics!Q5+Dynamics!CD5+Dynamics!EQ5+Dynamics!HD5+Dynamics!JQ5</f>
        <v>297240.36608102341</v>
      </c>
      <c r="R6" s="4">
        <f>R5+Dynamics!R5+Dynamics!CE5+Dynamics!ER5+Dynamics!HE5+Dynamics!JR5</f>
        <v>301037.55677197699</v>
      </c>
      <c r="S6" s="4">
        <f>S5+Dynamics!S5+Dynamics!CF5+Dynamics!ES5+Dynamics!HF5+Dynamics!JS5</f>
        <v>169430.28013522699</v>
      </c>
      <c r="T6" s="4">
        <f>T5+Dynamics!T5+Dynamics!CG5+Dynamics!ET5+Dynamics!HG5+Dynamics!JT5</f>
        <v>82965.381332105622</v>
      </c>
      <c r="U6" s="4">
        <f>U5+Dynamics!U5+Dynamics!CH5+Dynamics!EU5+Dynamics!HH5+Dynamics!JU5</f>
        <v>118327.13622300346</v>
      </c>
      <c r="V6" s="4">
        <f>V5+Dynamics!V5+Dynamics!CI5+Dynamics!EV5+Dynamics!HI5+Dynamics!JV5</f>
        <v>0</v>
      </c>
      <c r="W6" s="4">
        <f>W5+Dynamics!W5+Dynamics!CJ5+Dynamics!EW5+Dynamics!HJ5+Dynamics!JW5</f>
        <v>0</v>
      </c>
      <c r="X6" s="4">
        <f>X5+Dynamics!X5+Dynamics!CK5+Dynamics!EX5+Dynamics!HK5+Dynamics!JX5</f>
        <v>0</v>
      </c>
      <c r="Y6" s="4">
        <f>Y5+Dynamics!Y5+Dynamics!CL5+Dynamics!EY5+Dynamics!HL5+Dynamics!JY5</f>
        <v>22432.772231880008</v>
      </c>
      <c r="Z6" s="4">
        <f>Z5+Dynamics!Z5+Dynamics!CM5+Dynamics!EZ5+Dynamics!HM5+Dynamics!JZ5</f>
        <v>56313.581579388607</v>
      </c>
      <c r="AA6" s="9">
        <f>AA5+Dynamics!AA5+Dynamics!CN5+Dynamics!FA5+Dynamics!HN5+Dynamics!KA5</f>
        <v>48048.095793794855</v>
      </c>
      <c r="AB6" s="8">
        <f>AB5+Dynamics!AB5+Dynamics!CO5+Dynamics!FB5+Dynamics!HO5+Dynamics!KB5</f>
        <v>19373.701458541218</v>
      </c>
      <c r="AC6" s="4">
        <f>AC5+Dynamics!AC5+Dynamics!CP5+Dynamics!FC5+Dynamics!HP5+Dynamics!KC5</f>
        <v>6500.4269059364951</v>
      </c>
      <c r="AD6" s="4">
        <f>AD5+Dynamics!AD5+Dynamics!CQ5+Dynamics!FD5+Dynamics!HQ5+Dynamics!KD5</f>
        <v>13508.289436145551</v>
      </c>
      <c r="AE6" s="4">
        <f>AE5+Dynamics!AE5+Dynamics!CR5+Dynamics!FE5+Dynamics!HR5+Dynamics!KE5</f>
        <v>8845.0281639956393</v>
      </c>
      <c r="AF6" s="4">
        <f>AF5+Dynamics!AF5+Dynamics!CS5+Dynamics!FF5+Dynamics!HS5+Dynamics!KF5</f>
        <v>4998.5741514956399</v>
      </c>
      <c r="AG6" s="4">
        <f>AG5+Dynamics!AG5+Dynamics!CT5+Dynamics!FG5+Dynamics!HT5+Dynamics!KG5</f>
        <v>2460.8201245965124</v>
      </c>
      <c r="AH6" s="4">
        <f>AH5+Dynamics!AH5+Dynamics!CU5+Dynamics!FH5+Dynamics!HU5+Dynamics!KH5</f>
        <v>3479.5477009234737</v>
      </c>
      <c r="AI6" s="4">
        <f>AI5+Dynamics!AI5+Dynamics!CV5+Dynamics!FI5+Dynamics!HV5+Dynamics!KI5</f>
        <v>0</v>
      </c>
      <c r="AJ6" s="4">
        <f>AJ5+Dynamics!AJ5+Dynamics!CW5+Dynamics!FJ5+Dynamics!HW5+Dynamics!KJ5</f>
        <v>0</v>
      </c>
      <c r="AK6" s="4">
        <f>AK5+Dynamics!AK5+Dynamics!CX5+Dynamics!FK5+Dynamics!HX5+Dynamics!KK5</f>
        <v>0</v>
      </c>
      <c r="AL6" s="4">
        <f>AL5+Dynamics!AL5+Dynamics!CY5+Dynamics!FL5+Dynamics!HY5+Dynamics!KL5</f>
        <v>655.20925800000009</v>
      </c>
      <c r="AM6" s="4">
        <f>AM5+Dynamics!AM5+Dynamics!CZ5+Dynamics!FM5+Dynamics!HZ5+Dynamics!KM5</f>
        <v>1655.689486819128</v>
      </c>
      <c r="AN6" s="4">
        <f>AN5+Dynamics!AN5+Dynamics!DA5+Dynamics!FN5+Dynamics!IA5+Dynamics!KN5</f>
        <v>1410.2115415043461</v>
      </c>
      <c r="AO6" s="8">
        <f>AO5+Dynamics!AO5+Dynamics!DB5+Dynamics!FO5+Dynamics!IB5+Dynamics!KO5</f>
        <v>831979.1848157635</v>
      </c>
      <c r="AP6" s="4">
        <f>AP5+Dynamics!AP5+Dynamics!DC5+Dynamics!FP5+Dynamics!IC5+Dynamics!KP5</f>
        <v>7516.6303614586932</v>
      </c>
      <c r="AQ6" s="4">
        <f>AQ5+Dynamics!AQ5+Dynamics!DD5+Dynamics!FQ5+Dynamics!ID5+Dynamics!KQ5</f>
        <v>12726.403348755284</v>
      </c>
      <c r="AR6" s="4">
        <f>AR5+Dynamics!AR5+Dynamics!DE5+Dynamics!FR5+Dynamics!IE5+Dynamics!KR5</f>
        <v>7350.7790849999992</v>
      </c>
      <c r="AS6" s="4">
        <f>AS5+Dynamics!AS5+Dynamics!DF5+Dynamics!FS5+Dynamics!IF5+Dynamics!KS5</f>
        <v>4137.7592100000002</v>
      </c>
      <c r="AT6" s="4">
        <f>AT5+Dynamics!AT5+Dynamics!DG5+Dynamics!FT5+Dynamics!IG5+Dynamics!KT5</f>
        <v>2026.5253905000002</v>
      </c>
      <c r="AU6" s="4">
        <f>AU5+Dynamics!AU5+Dynamics!DH5+Dynamics!FU5+Dynamics!IH5+Dynamics!KU5</f>
        <v>2889.4119735000004</v>
      </c>
      <c r="AV6" s="4">
        <f>AV5+Dynamics!AV5+Dynamics!DI5+Dynamics!FV5+Dynamics!II5+Dynamics!KV5</f>
        <v>0</v>
      </c>
      <c r="AW6" s="4">
        <f>AW5+Dynamics!AW5+Dynamics!DJ5+Dynamics!FW5+Dynamics!IJ5+Dynamics!KW5</f>
        <v>0</v>
      </c>
      <c r="AX6" s="4">
        <f>AX5+Dynamics!AX5+Dynamics!DK5+Dynamics!FX5+Dynamics!IK5+Dynamics!KX5</f>
        <v>0</v>
      </c>
      <c r="AY6" s="4">
        <f>AY5+Dynamics!AY5+Dynamics!DL5+Dynamics!FY5+Dynamics!IL5+Dynamics!KY5</f>
        <v>547.65457500000002</v>
      </c>
      <c r="AZ6" s="4">
        <f>AZ5+Dynamics!AZ5+Dynamics!DM5+Dynamics!FZ5+Dynamics!IM5+Dynamics!KZ5</f>
        <v>1375.1046855</v>
      </c>
      <c r="BA6" s="9">
        <f>BA5+Dynamics!BA5+Dynamics!DN5+Dynamics!GA5+Dynamics!IN5+Dynamics!LA5</f>
        <v>1173.2015685000001</v>
      </c>
      <c r="BB6" s="8">
        <f>BB5+Dynamics!BB5+Dynamics!DO5+Dynamics!GB5+Dynamics!IO5+Dynamics!LB5</f>
        <v>38884.557266540825</v>
      </c>
      <c r="BC6" s="4">
        <f>BC5+Dynamics!BC5+Dynamics!DP5+Dynamics!GC5+Dynamics!IP5+Dynamics!LC5</f>
        <v>6113.7852181330263</v>
      </c>
      <c r="BD6" s="4">
        <f>BD5+Dynamics!BD5+Dynamics!DQ5+Dynamics!GD5+Dynamics!IQ5+Dynamics!LD5</f>
        <v>10166.52949608225</v>
      </c>
      <c r="BE6" s="4">
        <f>BE5+Dynamics!BE5+Dynamics!DR5+Dynamics!GE5+Dynamics!IR5+Dynamics!LE5</f>
        <v>5737.107223323801</v>
      </c>
      <c r="BF6" s="4">
        <f>BF5+Dynamics!BF5+Dynamics!DS5+Dynamics!GF5+Dynamics!IS5+Dynamics!LF5</f>
        <v>3203.4370570738001</v>
      </c>
      <c r="BG6" s="4">
        <f>BG5+Dynamics!BG5+Dynamics!DT5+Dynamics!GG5+Dynamics!IT5+Dynamics!LG5</f>
        <v>1552.2210034390403</v>
      </c>
      <c r="BH6" s="4">
        <f>BH5+Dynamics!BH5+Dynamics!DU5+Dynamics!GH5+Dynamics!IU5+Dynamics!LH5</f>
        <v>2251.2918980058303</v>
      </c>
      <c r="BI6" s="4">
        <f>BI5+Dynamics!BI5+Dynamics!DV5+Dynamics!GI5+Dynamics!IV5+Dynamics!LI5</f>
        <v>0</v>
      </c>
      <c r="BJ6" s="4">
        <f>BJ5+Dynamics!BJ5+Dynamics!DW5+Dynamics!GJ5+Dynamics!IW5+Dynamics!LJ5</f>
        <v>0</v>
      </c>
      <c r="BK6" s="4">
        <f>BK5+Dynamics!BK5+Dynamics!DX5+Dynamics!GK5+Dynamics!IX5+Dynamics!LK5</f>
        <v>0</v>
      </c>
      <c r="BL6" s="4">
        <f>BL5+Dynamics!BL5+Dynamics!DY5+Dynamics!GL5+Dynamics!IY5+Dynamics!LL5</f>
        <v>432.41897860000012</v>
      </c>
      <c r="BM6" s="4">
        <f>BM5+Dynamics!BM5+Dynamics!DZ5+Dynamics!GM5+Dynamics!IZ5+Dynamics!LM5</f>
        <v>1071.8269798187605</v>
      </c>
      <c r="BN6" s="4">
        <f>BN5+Dynamics!BN5+Dynamics!EA5+Dynamics!GN5+Dynamics!JA5+Dynamics!LN5</f>
        <v>917.63624708707027</v>
      </c>
      <c r="BO6" s="178">
        <f t="shared" si="4"/>
        <v>35036993.33100643</v>
      </c>
      <c r="BP6" s="8">
        <f t="shared" si="5"/>
        <v>17353744.742941942</v>
      </c>
      <c r="BQ6" s="4">
        <f t="shared" si="6"/>
        <v>16678307.623454453</v>
      </c>
      <c r="BR6" s="4">
        <f t="shared" si="7"/>
        <v>62887.498227958007</v>
      </c>
      <c r="BS6" s="4">
        <f t="shared" si="8"/>
        <v>871722.65501397767</v>
      </c>
      <c r="BT6" s="179">
        <f t="shared" si="9"/>
        <v>70330.811368104405</v>
      </c>
      <c r="BU6" s="178">
        <f t="shared" si="10"/>
        <v>2676718.7471208996</v>
      </c>
      <c r="BV6" s="4">
        <f t="shared" si="11"/>
        <v>1362137.8316917522</v>
      </c>
      <c r="BW6" s="4">
        <f t="shared" si="12"/>
        <v>1199877.3943599525</v>
      </c>
      <c r="BX6" s="4">
        <f t="shared" si="13"/>
        <v>43513.796769416789</v>
      </c>
      <c r="BY6" s="4">
        <f t="shared" si="14"/>
        <v>39743.470198213981</v>
      </c>
      <c r="BZ6" s="179">
        <f t="shared" si="15"/>
        <v>31446.25410156358</v>
      </c>
      <c r="CA6" s="167">
        <f t="shared" si="16"/>
        <v>7.6396930576577288E-2</v>
      </c>
      <c r="CB6" s="15">
        <f t="shared" si="17"/>
        <v>7.8492443669586437E-2</v>
      </c>
      <c r="CC6" s="15">
        <f t="shared" si="18"/>
        <v>7.1942394962938749E-2</v>
      </c>
      <c r="CD6" s="15">
        <f t="shared" si="19"/>
        <v>0.69193079698743343</v>
      </c>
      <c r="CE6" s="15">
        <f t="shared" si="20"/>
        <v>4.5591874857923376E-2</v>
      </c>
      <c r="CF6" s="168">
        <f t="shared" si="21"/>
        <v>0.44711917138246909</v>
      </c>
      <c r="CG6" s="167"/>
      <c r="CH6" s="16"/>
      <c r="CI6" s="87"/>
      <c r="CJ6" s="16"/>
      <c r="CK6" s="16"/>
      <c r="CL6" s="168"/>
      <c r="CM6" s="120">
        <f t="shared" si="22"/>
        <v>231886.25147299294</v>
      </c>
      <c r="CN6" s="120">
        <f>step*SUMPRODUCT(B6:N6,'By group'!B$22:N$22)</f>
        <v>103303.57277942874</v>
      </c>
      <c r="CO6" s="120">
        <f>step*SUMPRODUCT(O6:AA6,'By group'!O$22:AA$22)</f>
        <v>119165.16961692047</v>
      </c>
      <c r="CP6" s="120">
        <f>step*SUMPRODUCT(AB6:AN6,'By group'!AB$22:AN$22)</f>
        <v>3748.2111605537757</v>
      </c>
      <c r="CQ6" s="120">
        <f>step*SUMPRODUCT(AO6:BA6,'By group'!AO$22:BA$22)</f>
        <v>3183.4446405127642</v>
      </c>
      <c r="CR6" s="154">
        <f>step*SUMPRODUCT(BB6:BN6,'By group'!BB$22:BN$22)</f>
        <v>2485.8532755772217</v>
      </c>
      <c r="CS6" s="197">
        <f t="shared" si="23"/>
        <v>403741.45713522757</v>
      </c>
      <c r="CT6" s="120">
        <f t="shared" si="24"/>
        <v>806300.45918349177</v>
      </c>
      <c r="CU6" s="120">
        <f t="shared" si="25"/>
        <v>552896.56148328003</v>
      </c>
      <c r="CV6" s="120">
        <f t="shared" si="26"/>
        <v>352391.32694328006</v>
      </c>
      <c r="CW6" s="120">
        <f t="shared" si="27"/>
        <v>255817.53196988002</v>
      </c>
      <c r="CX6" s="198">
        <f t="shared" si="28"/>
        <v>305571.41040574003</v>
      </c>
      <c r="CY6" s="16">
        <f t="shared" si="29"/>
        <v>3.7564521392208774E-3</v>
      </c>
      <c r="CZ6" s="37">
        <f t="shared" si="30"/>
        <v>4.7829920406416891E-2</v>
      </c>
      <c r="DA6" s="185">
        <f t="shared" si="31"/>
        <v>2.0073301011780671E-3</v>
      </c>
      <c r="DB6" s="183">
        <f>(BO6-BO4)/BO4</f>
        <v>-2.8100363998052802E-3</v>
      </c>
      <c r="DC6" s="85">
        <f>(SUMPRODUCT($B6:$N6,'By group'!$B$27:$N$27)-(1-prop_idu_part)*SUMPRODUCT(Population!$BB6:$BN6,'By group'!$BB$27:$BN$27)*(1-prop_idu_male))/BQ6</f>
        <v>1.558469783811943</v>
      </c>
      <c r="DD6" s="85">
        <f>(1-prop_idu_part)*SUMPRODUCT(Population!$BB6:$BN6,'By group'!$BB$27:$BN$27)*prop_idu_male/BQ6</f>
        <v>9.10851124615728E-3</v>
      </c>
      <c r="DE6" s="85">
        <f>SUMPRODUCT(AB6:AN6,'By group'!AB$27:AN$27)/prop_sw_use/BP6</f>
        <v>4.3486290130112968</v>
      </c>
      <c r="DF6" s="85">
        <f t="shared" si="2"/>
        <v>1.7655433792825863</v>
      </c>
      <c r="DG6" s="85">
        <f t="shared" si="32"/>
        <v>0</v>
      </c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</row>
    <row r="7" spans="1:166" x14ac:dyDescent="0.25">
      <c r="A7">
        <f t="shared" si="3"/>
        <v>1.5</v>
      </c>
      <c r="B7" s="8">
        <f>B6+Dynamics!B6+Dynamics!BO6+Dynamics!EB6+Dynamics!GO6+Dynamics!JB6</f>
        <v>15882844.730884487</v>
      </c>
      <c r="C7" s="46">
        <f>C6+Dynamics!C6+Dynamics!BP6+Dynamics!EC6+Dynamics!GP6+Dynamics!JC6</f>
        <v>245440.96128182855</v>
      </c>
      <c r="D7" s="4">
        <f>D6+Dynamics!D6+Dynamics!BQ6+Dynamics!ED6+Dynamics!GQ6+Dynamics!JD6</f>
        <v>591460.83222032548</v>
      </c>
      <c r="E7" s="4">
        <f>E6+Dynamics!E6+Dynamics!BR6+Dynamics!EE6+Dynamics!GR6+Dynamics!JE6</f>
        <v>292897.73843535362</v>
      </c>
      <c r="F7" s="4">
        <f>F6+Dynamics!F6+Dynamics!BS6+Dynamics!EF6+Dynamics!GS6+Dynamics!JF6</f>
        <v>108833.61374343715</v>
      </c>
      <c r="G7" s="4">
        <f>G6+Dynamics!G6+Dynamics!BT6+Dynamics!EG6+Dynamics!GT6+Dynamics!JG6</f>
        <v>43171.407369945046</v>
      </c>
      <c r="H7" s="4">
        <f>H6+Dynamics!H6+Dynamics!BU6+Dynamics!EH6+Dynamics!GU6+Dynamics!JH6</f>
        <v>78668.150685792585</v>
      </c>
      <c r="I7" s="4">
        <f>I6+Dynamics!I6+Dynamics!BV6+Dynamics!EI6+Dynamics!GV6+Dynamics!JI6</f>
        <v>0</v>
      </c>
      <c r="J7" s="4">
        <f>J6+Dynamics!J6+Dynamics!BW6+Dynamics!EJ6+Dynamics!GW6+Dynamics!JJ6</f>
        <v>0</v>
      </c>
      <c r="K7" s="4">
        <f>K6+Dynamics!K6+Dynamics!BX6+Dynamics!EK6+Dynamics!GX6+Dynamics!JK6</f>
        <v>0</v>
      </c>
      <c r="L7" s="4">
        <f>L6+Dynamics!L6+Dynamics!BY6+Dynamics!EL6+Dynamics!GY6+Dynamics!JL6</f>
        <v>21117.120828839139</v>
      </c>
      <c r="M7" s="4">
        <f>M6+Dynamics!M6+Dynamics!BZ6+Dynamics!EM6+Dynamics!GZ6+Dynamics!JM6</f>
        <v>40368.822113243848</v>
      </c>
      <c r="N7" s="9">
        <f>N6+Dynamics!N6+Dynamics!CA6+Dynamics!EN6+Dynamics!HA6+Dynamics!JN6</f>
        <v>38961.105289445914</v>
      </c>
      <c r="O7" s="8">
        <f>O6+Dynamics!O6+Dynamics!CB6+Dynamics!EO6+Dynamics!HB6+Dynamics!JO6</f>
        <v>15539862.684824536</v>
      </c>
      <c r="P7" s="4">
        <f>P6+Dynamics!P6+Dynamics!CC6+Dynamics!EP6+Dynamics!HC6+Dynamics!JP6</f>
        <v>98211.551997895018</v>
      </c>
      <c r="Q7" s="4">
        <f>Q6+Dynamics!Q6+Dynamics!CD6+Dynamics!EQ6+Dynamics!HD6+Dynamics!JQ6</f>
        <v>300190.90741637495</v>
      </c>
      <c r="R7" s="4">
        <f>R6+Dynamics!R6+Dynamics!CE6+Dynamics!ER6+Dynamics!HE6+Dynamics!JR6</f>
        <v>303015.55620571488</v>
      </c>
      <c r="S7" s="4">
        <f>S6+Dynamics!S6+Dynamics!CF6+Dynamics!ES6+Dynamics!HF6+Dynamics!JS6</f>
        <v>142441.85181268764</v>
      </c>
      <c r="T7" s="4">
        <f>T6+Dynamics!T6+Dynamics!CG6+Dynamics!ET6+Dynamics!HG6+Dynamics!JT6</f>
        <v>56492.103699251369</v>
      </c>
      <c r="U7" s="4">
        <f>U6+Dynamics!U6+Dynamics!CH6+Dynamics!EU6+Dynamics!HH6+Dynamics!JU6</f>
        <v>102963.98795095984</v>
      </c>
      <c r="V7" s="4">
        <f>V6+Dynamics!V6+Dynamics!CI6+Dynamics!EV6+Dynamics!HI6+Dynamics!JV6</f>
        <v>0</v>
      </c>
      <c r="W7" s="4">
        <f>W6+Dynamics!W6+Dynamics!CJ6+Dynamics!EW6+Dynamics!HJ6+Dynamics!JW6</f>
        <v>0</v>
      </c>
      <c r="X7" s="4">
        <f>X6+Dynamics!X6+Dynamics!CK6+Dynamics!EX6+Dynamics!HK6+Dynamics!JX6</f>
        <v>0</v>
      </c>
      <c r="Y7" s="4">
        <f>Y6+Dynamics!Y6+Dynamics!CL6+Dynamics!EY6+Dynamics!HL6+Dynamics!JY6</f>
        <v>27645.333790451961</v>
      </c>
      <c r="Z7" s="4">
        <f>Z6+Dynamics!Z6+Dynamics!CM6+Dynamics!EZ6+Dynamics!HM6+Dynamics!JZ6</f>
        <v>52839.345737756317</v>
      </c>
      <c r="AA7" s="9">
        <f>AA6+Dynamics!AA6+Dynamics!CN6+Dynamics!FA6+Dynamics!HN6+Dynamics!KA6</f>
        <v>51001.096413072424</v>
      </c>
      <c r="AB7" s="8">
        <f>AB6+Dynamics!AB6+Dynamics!CO6+Dynamics!FB6+Dynamics!HO6+Dynamics!KB6</f>
        <v>17674.549594635966</v>
      </c>
      <c r="AC7" s="4">
        <f>AC6+Dynamics!AC6+Dynamics!CP6+Dynamics!FC6+Dynamics!HP6+Dynamics!KC6</f>
        <v>5274.2551444067649</v>
      </c>
      <c r="AD7" s="4">
        <f>AD6+Dynamics!AD6+Dynamics!CQ6+Dynamics!FD6+Dynamics!HQ6+Dynamics!KD6</f>
        <v>15471.299320026503</v>
      </c>
      <c r="AE7" s="4">
        <f>AE6+Dynamics!AE6+Dynamics!CR6+Dynamics!FE6+Dynamics!HR6+Dynamics!KE6</f>
        <v>10167.492460294678</v>
      </c>
      <c r="AF7" s="4">
        <f>AF6+Dynamics!AF6+Dynamics!CS6+Dynamics!FF6+Dynamics!HS6+Dynamics!KF6</f>
        <v>4238.2746364985151</v>
      </c>
      <c r="AG7" s="4">
        <f>AG6+Dynamics!AG6+Dynamics!CT6+Dynamics!FG6+Dynamics!HT6+Dynamics!KG6</f>
        <v>1691.9644737225788</v>
      </c>
      <c r="AH7" s="4">
        <f>AH6+Dynamics!AH6+Dynamics!CU6+Dynamics!FH6+Dynamics!HU6+Dynamics!KH6</f>
        <v>3060.7497664339085</v>
      </c>
      <c r="AI7" s="4">
        <f>AI6+Dynamics!AI6+Dynamics!CV6+Dynamics!FI6+Dynamics!HV6+Dynamics!KI6</f>
        <v>0</v>
      </c>
      <c r="AJ7" s="4">
        <f>AJ6+Dynamics!AJ6+Dynamics!CW6+Dynamics!FJ6+Dynamics!HW6+Dynamics!KJ6</f>
        <v>0</v>
      </c>
      <c r="AK7" s="4">
        <f>AK6+Dynamics!AK6+Dynamics!CX6+Dynamics!FK6+Dynamics!HX6+Dynamics!KK6</f>
        <v>0</v>
      </c>
      <c r="AL7" s="4">
        <f>AL6+Dynamics!AL6+Dynamics!CY6+Dynamics!FL6+Dynamics!HY6+Dynamics!KL6</f>
        <v>815.22443168934615</v>
      </c>
      <c r="AM7" s="4">
        <f>AM6+Dynamics!AM6+Dynamics!CZ6+Dynamics!FM6+Dynamics!HZ6+Dynamics!KM6</f>
        <v>1567.6139362487575</v>
      </c>
      <c r="AN7" s="4">
        <f>AN6+Dynamics!AN6+Dynamics!DA6+Dynamics!FN6+Dynamics!IA6+Dynamics!KN6</f>
        <v>1508.6369157953325</v>
      </c>
      <c r="AO7" s="8">
        <f>AO6+Dynamics!AO6+Dynamics!DB6+Dynamics!FO6+Dynamics!IB6+Dynamics!KO6</f>
        <v>830829.63459651917</v>
      </c>
      <c r="AP7" s="4">
        <f>AP6+Dynamics!AP6+Dynamics!DC6+Dynamics!FP6+Dynamics!IC6+Dynamics!KP6</f>
        <v>6986.3351095376665</v>
      </c>
      <c r="AQ7" s="4">
        <f>AQ6+Dynamics!AQ6+Dynamics!DD6+Dynamics!FQ6+Dynamics!ID6+Dynamics!KQ6</f>
        <v>15916.056571637182</v>
      </c>
      <c r="AR7" s="4">
        <f>AR6+Dynamics!AR6+Dynamics!DE6+Dynamics!FR6+Dynamics!IE6+Dynamics!KR6</f>
        <v>8768.1929417888205</v>
      </c>
      <c r="AS7" s="4">
        <f>AS6+Dynamics!AS6+Dynamics!DF6+Dynamics!FS6+Dynamics!IF6+Dynamics!KS6</f>
        <v>3479.6903514750002</v>
      </c>
      <c r="AT7" s="4">
        <f>AT6+Dynamics!AT6+Dynamics!DG6+Dynamics!FT6+Dynamics!IG6+Dynamics!KT6</f>
        <v>1380.3552177675003</v>
      </c>
      <c r="AU7" s="4">
        <f>AU6+Dynamics!AU6+Dynamics!DH6+Dynamics!FU6+Dynamics!IH6+Dynamics!KU6</f>
        <v>2515.2085886850009</v>
      </c>
      <c r="AV7" s="4">
        <f>AV6+Dynamics!AV6+Dynamics!DI6+Dynamics!FV6+Dynamics!II6+Dynamics!KV6</f>
        <v>0</v>
      </c>
      <c r="AW7" s="4">
        <f>AW6+Dynamics!AW6+Dynamics!DJ6+Dynamics!FW6+Dynamics!IJ6+Dynamics!KW6</f>
        <v>0</v>
      </c>
      <c r="AX7" s="4">
        <f>AX6+Dynamics!AX6+Dynamics!DK6+Dynamics!FX6+Dynamics!IK6+Dynamics!KX6</f>
        <v>0</v>
      </c>
      <c r="AY7" s="4">
        <f>AY6+Dynamics!AY6+Dynamics!DL6+Dynamics!FY6+Dynamics!IL6+Dynamics!KY6</f>
        <v>675.13262212500001</v>
      </c>
      <c r="AZ7" s="4">
        <f>AZ6+Dynamics!AZ6+Dynamics!DM6+Dynamics!FZ6+Dynamics!IM6+Dynamics!KZ6</f>
        <v>1290.6724575225001</v>
      </c>
      <c r="BA7" s="9">
        <f>BA6+Dynamics!BA6+Dynamics!DN6+Dynamics!GA6+Dynamics!IN6+Dynamics!LA6</f>
        <v>1245.6432132300001</v>
      </c>
      <c r="BB7" s="8">
        <f>BB6+Dynamics!BB6+Dynamics!DO6+Dynamics!GB6+Dynamics!IO6+Dynamics!LB6</f>
        <v>38064.17388070537</v>
      </c>
      <c r="BC7" s="4">
        <f>BC6+Dynamics!BC6+Dynamics!DP6+Dynamics!GC6+Dynamics!IP6+Dynamics!LC6</f>
        <v>6013.0742727132056</v>
      </c>
      <c r="BD7" s="4">
        <f>BD6+Dynamics!BD6+Dynamics!DQ6+Dynamics!GD6+Dynamics!IQ6+Dynamics!LD6</f>
        <v>12657.33407804638</v>
      </c>
      <c r="BE7" s="4">
        <f>BE6+Dynamics!BE6+Dynamics!DR6+Dynamics!GE6+Dynamics!IR6+Dynamics!LE6</f>
        <v>6812.7793355472249</v>
      </c>
      <c r="BF7" s="4">
        <f>BF6+Dynamics!BF6+Dynamics!DS6+Dynamics!GF6+Dynamics!IS6+Dynamics!LF6</f>
        <v>2649.1830346780371</v>
      </c>
      <c r="BG7" s="4">
        <f>BG6+Dynamics!BG6+Dynamics!DT6+Dynamics!GG6+Dynamics!IT6+Dynamics!LG6</f>
        <v>1037.2012800436905</v>
      </c>
      <c r="BH7" s="4">
        <f>BH6+Dynamics!BH6+Dynamics!DU6+Dynamics!GH6+Dynamics!IU6+Dynamics!LH6</f>
        <v>1918.2028273457113</v>
      </c>
      <c r="BI7" s="4">
        <f>BI6+Dynamics!BI6+Dynamics!DV6+Dynamics!GI6+Dynamics!IV6+Dynamics!LI6</f>
        <v>0</v>
      </c>
      <c r="BJ7" s="4">
        <f>BJ6+Dynamics!BJ6+Dynamics!DW6+Dynamics!GJ6+Dynamics!IW6+Dynamics!LJ6</f>
        <v>0</v>
      </c>
      <c r="BK7" s="4">
        <f>BK6+Dynamics!BK6+Dynamics!DX6+Dynamics!GK6+Dynamics!IX6+Dynamics!LK6</f>
        <v>0</v>
      </c>
      <c r="BL7" s="4">
        <f>BL6+Dynamics!BL6+Dynamics!DY6+Dynamics!GL6+Dynamics!IY6+Dynamics!LL6</f>
        <v>523.15501391157011</v>
      </c>
      <c r="BM7" s="4">
        <f>BM6+Dynamics!BM6+Dynamics!DZ6+Dynamics!GM6+Dynamics!IZ6+Dynamics!LM6</f>
        <v>988.29475914223747</v>
      </c>
      <c r="BN7" s="4">
        <f>BN6+Dynamics!BN6+Dynamics!EA6+Dynamics!GN6+Dynamics!JA6+Dynamics!LN6</f>
        <v>959.42272450325959</v>
      </c>
      <c r="BO7" s="178">
        <f t="shared" si="4"/>
        <v>35024608.706258066</v>
      </c>
      <c r="BP7" s="8">
        <f t="shared" si="5"/>
        <v>17343764.482852694</v>
      </c>
      <c r="BQ7" s="4">
        <f t="shared" si="6"/>
        <v>16674664.419848699</v>
      </c>
      <c r="BR7" s="4">
        <f t="shared" si="7"/>
        <v>61470.060679752351</v>
      </c>
      <c r="BS7" s="4">
        <f t="shared" si="8"/>
        <v>873086.92167028785</v>
      </c>
      <c r="BT7" s="179">
        <f t="shared" si="9"/>
        <v>71622.821206636683</v>
      </c>
      <c r="BU7" s="178">
        <f t="shared" si="10"/>
        <v>2715332.932477192</v>
      </c>
      <c r="BV7" s="4">
        <f t="shared" si="11"/>
        <v>1460919.7519682115</v>
      </c>
      <c r="BW7" s="4">
        <f t="shared" si="12"/>
        <v>1134801.7350241644</v>
      </c>
      <c r="BX7" s="4">
        <f t="shared" si="13"/>
        <v>43795.511085116384</v>
      </c>
      <c r="BY7" s="4">
        <f t="shared" si="14"/>
        <v>42257.287073768675</v>
      </c>
      <c r="BZ7" s="179">
        <f t="shared" si="15"/>
        <v>33558.647325931313</v>
      </c>
      <c r="CA7" s="167">
        <f t="shared" si="16"/>
        <v>7.7526431636965765E-2</v>
      </c>
      <c r="CB7" s="15">
        <f t="shared" si="17"/>
        <v>8.4233140585631389E-2</v>
      </c>
      <c r="CC7" s="15">
        <f t="shared" si="18"/>
        <v>6.8055446661544339E-2</v>
      </c>
      <c r="CD7" s="15">
        <f t="shared" si="19"/>
        <v>0.71246897433992951</v>
      </c>
      <c r="CE7" s="15">
        <f t="shared" si="20"/>
        <v>4.8399862631004681E-2</v>
      </c>
      <c r="CF7" s="168">
        <f t="shared" si="21"/>
        <v>0.46854685085794578</v>
      </c>
      <c r="CG7" s="169">
        <f>-SUM(Dynamics!BO6:BO7,Dynamics!CB6:CB7,Dynamics!CO6:CO7,Dynamics!DB6:DB7,Dynamics!DO6:DO7)/BO6*100000</f>
        <v>2059.5454182307003</v>
      </c>
      <c r="CH7" s="87">
        <f>-SUM(Dynamics!BO6:BO7)/BP6*100000</f>
        <v>2789.286735811098</v>
      </c>
      <c r="CI7" s="87">
        <f>-SUM(Dynamics!CB6:CB7)/BQ6*100000</f>
        <v>1201.4667962776364</v>
      </c>
      <c r="CJ7" s="87">
        <f>-SUM(Dynamics!CO6:CO7)/BR6*100000</f>
        <v>16412.180136552608</v>
      </c>
      <c r="CK7" s="87">
        <f>-SUM(Dynamics!DB6:DB7)/BS6*100000</f>
        <v>1625.8970577285595</v>
      </c>
      <c r="CL7" s="170">
        <f>-SUM(Dynamics!DO6:DO7)/BT6*100000</f>
        <v>18026.579727582706</v>
      </c>
      <c r="CM7" s="120">
        <f t="shared" si="22"/>
        <v>222063.05703382639</v>
      </c>
      <c r="CN7" s="120">
        <f>step*SUMPRODUCT(B7:N7,'By group'!B$22:N$22)</f>
        <v>105913.60019467401</v>
      </c>
      <c r="CO7" s="120">
        <f>step*SUMPRODUCT(O7:AA7,'By group'!O$22:AA$22)</f>
        <v>106890.69093805242</v>
      </c>
      <c r="CP7" s="120">
        <f>step*SUMPRODUCT(AB7:AN7,'By group'!AB$22:AN$22)</f>
        <v>3623.253320467089</v>
      </c>
      <c r="CQ7" s="120">
        <f>step*SUMPRODUCT(AO7:BA7,'By group'!AO$22:BA$22)</f>
        <v>3176.9599051819168</v>
      </c>
      <c r="CR7" s="154">
        <f>step*SUMPRODUCT(BB7:BN7,'By group'!BB$22:BN$22)</f>
        <v>2458.552675450986</v>
      </c>
      <c r="CS7" s="197">
        <f t="shared" si="23"/>
        <v>361926.17780638119</v>
      </c>
      <c r="CT7" s="120">
        <f t="shared" si="24"/>
        <v>935696.42960641044</v>
      </c>
      <c r="CU7" s="120">
        <f t="shared" si="25"/>
        <v>621661.75937869912</v>
      </c>
      <c r="CV7" s="120">
        <f t="shared" si="26"/>
        <v>312418.58026579337</v>
      </c>
      <c r="CW7" s="120">
        <f t="shared" si="27"/>
        <v>200827.78104464387</v>
      </c>
      <c r="CX7" s="198">
        <f t="shared" si="28"/>
        <v>282802.204375264</v>
      </c>
      <c r="CY7" s="16">
        <f t="shared" si="29"/>
        <v>3.6728947626029954E-3</v>
      </c>
      <c r="CZ7" s="37">
        <f t="shared" si="30"/>
        <v>4.7927432808367365E-2</v>
      </c>
      <c r="DA7" s="185">
        <f t="shared" si="31"/>
        <v>2.04492851889704E-3</v>
      </c>
      <c r="DB7" s="183"/>
      <c r="DC7" s="85">
        <f>(SUMPRODUCT($B7:$N7,'By group'!$B$27:$N$27)-(1-prop_idu_part)*SUMPRODUCT(Population!$BB7:$BN7,'By group'!$BB$27:$BN$27)*(1-prop_idu_male))/BQ7</f>
        <v>1.5578706561498028</v>
      </c>
      <c r="DD7" s="85">
        <f>(1-prop_idu_part)*SUMPRODUCT(Population!$BB7:$BN7,'By group'!$BB$27:$BN$27)*prop_idu_male/BQ7</f>
        <v>9.2778655036788431E-3</v>
      </c>
      <c r="DE7" s="85">
        <f>SUMPRODUCT(AB7:AN7,'By group'!AB$27:AN$27)/prop_sw_use/BP7</f>
        <v>4.2530601063356999</v>
      </c>
      <c r="DF7" s="85">
        <f t="shared" si="2"/>
        <v>1.726742403172294</v>
      </c>
      <c r="DG7" s="85">
        <f t="shared" si="32"/>
        <v>0</v>
      </c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</row>
    <row r="8" spans="1:166" x14ac:dyDescent="0.25">
      <c r="A8">
        <f t="shared" si="3"/>
        <v>2</v>
      </c>
      <c r="B8" s="8">
        <f>B7+Dynamics!B7+Dynamics!BO7+Dynamics!EB7+Dynamics!GO7+Dynamics!JB7</f>
        <v>15807384.702387489</v>
      </c>
      <c r="C8" s="46">
        <f>C7+Dynamics!C7+Dynamics!BP7+Dynamics!EC7+Dynamics!GP7+Dynamics!JC7</f>
        <v>217581.17168632068</v>
      </c>
      <c r="D8" s="4">
        <f>D7+Dynamics!D7+Dynamics!BQ7+Dynamics!ED7+Dynamics!GQ7+Dynamics!JD7</f>
        <v>635777.05638572178</v>
      </c>
      <c r="E8" s="4">
        <f>E7+Dynamics!E7+Dynamics!BR7+Dynamics!EE7+Dynamics!GR7+Dynamics!JE7</f>
        <v>370453.66191254859</v>
      </c>
      <c r="F8" s="4">
        <f>F7+Dynamics!F7+Dynamics!BS7+Dynamics!EF7+Dynamics!GS7+Dynamics!JF7</f>
        <v>101642.76315620185</v>
      </c>
      <c r="G8" s="4">
        <f>G7+Dynamics!G7+Dynamics!BT7+Dynamics!EG7+Dynamics!GT7+Dynamics!JG7</f>
        <v>31749.395211134637</v>
      </c>
      <c r="H8" s="4">
        <f>H7+Dynamics!H7+Dynamics!BU7+Dynamics!EH7+Dynamics!GU7+Dynamics!JH7</f>
        <v>65650.85947129532</v>
      </c>
      <c r="I8" s="4">
        <f>I7+Dynamics!I7+Dynamics!BV7+Dynamics!EI7+Dynamics!GV7+Dynamics!JI7</f>
        <v>0</v>
      </c>
      <c r="J8" s="4">
        <f>J7+Dynamics!J7+Dynamics!BW7+Dynamics!EJ7+Dynamics!GW7+Dynamics!JJ7</f>
        <v>0</v>
      </c>
      <c r="K8" s="4">
        <f>K7+Dynamics!K7+Dynamics!BX7+Dynamics!EK7+Dynamics!GX7+Dynamics!JK7</f>
        <v>0</v>
      </c>
      <c r="L8" s="4">
        <f>L7+Dynamics!L7+Dynamics!BY7+Dynamics!EL7+Dynamics!GY7+Dynamics!JL7</f>
        <v>23495.825918389553</v>
      </c>
      <c r="M8" s="4">
        <f>M7+Dynamics!M7+Dynamics!BZ7+Dynamics!EM7+Dynamics!GZ7+Dynamics!JM7</f>
        <v>37324.181249895701</v>
      </c>
      <c r="N8" s="9">
        <f>N7+Dynamics!N7+Dynamics!CA7+Dynamics!EN7+Dynamics!HA7+Dynamics!JN7</f>
        <v>40235.788370126684</v>
      </c>
      <c r="O8" s="8">
        <f>O7+Dynamics!O7+Dynamics!CB7+Dynamics!EO7+Dynamics!HB7+Dynamics!JO7</f>
        <v>15602938.756669037</v>
      </c>
      <c r="P8" s="4">
        <f>P7+Dynamics!P7+Dynamics!CC7+Dynamics!EP7+Dynamics!HC7+Dynamics!JP7</f>
        <v>94040.022919811367</v>
      </c>
      <c r="Q8" s="4">
        <f>Q7+Dynamics!Q7+Dynamics!CD7+Dynamics!EQ7+Dynamics!HD7+Dynamics!JQ7</f>
        <v>296271.54204342916</v>
      </c>
      <c r="R8" s="4">
        <f>R7+Dynamics!R7+Dynamics!CE7+Dynamics!ER7+Dynamics!HE7+Dynamics!JR7</f>
        <v>305259.11724029586</v>
      </c>
      <c r="S8" s="4">
        <f>S7+Dynamics!S7+Dynamics!CF7+Dynamics!ES7+Dynamics!HF7+Dynamics!JS7</f>
        <v>124965.13167565448</v>
      </c>
      <c r="T8" s="4">
        <f>T7+Dynamics!T7+Dynamics!CG7+Dynamics!ET7+Dynamics!HG7+Dynamics!JT7</f>
        <v>41536.025317296277</v>
      </c>
      <c r="U8" s="4">
        <f>U7+Dynamics!U7+Dynamics!CH7+Dynamics!EU7+Dynamics!HH7+Dynamics!JU7</f>
        <v>85900.057106265202</v>
      </c>
      <c r="V8" s="4">
        <f>V7+Dynamics!V7+Dynamics!CI7+Dynamics!EV7+Dynamics!HI7+Dynamics!JV7</f>
        <v>0</v>
      </c>
      <c r="W8" s="4">
        <f>W7+Dynamics!W7+Dynamics!CJ7+Dynamics!EW7+Dynamics!HJ7+Dynamics!JW7</f>
        <v>0</v>
      </c>
      <c r="X8" s="4">
        <f>X7+Dynamics!X7+Dynamics!CK7+Dynamics!EX7+Dynamics!HK7+Dynamics!JX7</f>
        <v>0</v>
      </c>
      <c r="Y8" s="4">
        <f>Y7+Dynamics!Y7+Dynamics!CL7+Dynamics!EY7+Dynamics!HL7+Dynamics!JY7</f>
        <v>30751.230870373791</v>
      </c>
      <c r="Z8" s="4">
        <f>Z7+Dynamics!Z7+Dynamics!CM7+Dynamics!EZ7+Dynamics!HM7+Dynamics!JZ7</f>
        <v>48841.573935564433</v>
      </c>
      <c r="AA8" s="9">
        <f>AA7+Dynamics!AA7+Dynamics!CN7+Dynamics!FA7+Dynamics!HN7+Dynamics!KA7</f>
        <v>52657.08151916619</v>
      </c>
      <c r="AB8" s="8">
        <f>AB7+Dynamics!AB7+Dynamics!CO7+Dynamics!FB7+Dynamics!HO7+Dynamics!KB7</f>
        <v>16783.429170413103</v>
      </c>
      <c r="AC8" s="4">
        <f>AC7+Dynamics!AC7+Dynamics!CP7+Dynamics!FC7+Dynamics!HP7+Dynamics!KC7</f>
        <v>4607.2184938602759</v>
      </c>
      <c r="AD8" s="4">
        <f>AD7+Dynamics!AD7+Dynamics!CQ7+Dynamics!FD7+Dynamics!HQ7+Dynamics!KD7</f>
        <v>15536.691719549102</v>
      </c>
      <c r="AE8" s="4">
        <f>AE7+Dynamics!AE7+Dynamics!CR7+Dynamics!FE7+Dynamics!HR7+Dynamics!KE7</f>
        <v>11660.605035541557</v>
      </c>
      <c r="AF8" s="4">
        <f>AF7+Dynamics!AF7+Dynamics!CS7+Dynamics!FF7+Dynamics!HS7+Dynamics!KF7</f>
        <v>3866.5279858632812</v>
      </c>
      <c r="AG8" s="4">
        <f>AG7+Dynamics!AG7+Dynamics!CT7+Dynamics!FG7+Dynamics!HT7+Dynamics!KG7</f>
        <v>1254.0391898939256</v>
      </c>
      <c r="AH8" s="4">
        <f>AH7+Dynamics!AH7+Dynamics!CU7+Dynamics!FH7+Dynamics!HU7+Dynamics!KH7</f>
        <v>2580.5579533019586</v>
      </c>
      <c r="AI8" s="4">
        <f>AI7+Dynamics!AI7+Dynamics!CV7+Dynamics!FI7+Dynamics!HV7+Dynamics!KI7</f>
        <v>0</v>
      </c>
      <c r="AJ8" s="4">
        <f>AJ7+Dynamics!AJ7+Dynamics!CW7+Dynamics!FJ7+Dynamics!HW7+Dynamics!KJ7</f>
        <v>0</v>
      </c>
      <c r="AK8" s="4">
        <f>AK7+Dynamics!AK7+Dynamics!CX7+Dynamics!FK7+Dynamics!HX7+Dynamics!KK7</f>
        <v>0</v>
      </c>
      <c r="AL8" s="4">
        <f>AL7+Dynamics!AL7+Dynamics!CY7+Dynamics!FL7+Dynamics!HY7+Dynamics!KL7</f>
        <v>915.18615997722884</v>
      </c>
      <c r="AM8" s="4">
        <f>AM7+Dynamics!AM7+Dynamics!CZ7+Dynamics!FM7+Dynamics!HZ7+Dynamics!KM7</f>
        <v>1461.9259902815013</v>
      </c>
      <c r="AN8" s="4">
        <f>AN7+Dynamics!AN7+Dynamics!DA7+Dynamics!FN7+Dynamics!IA7+Dynamics!KN7</f>
        <v>1570.5474076684595</v>
      </c>
      <c r="AO8" s="8">
        <f>AO7+Dynamics!AO7+Dynamics!DB7+Dynamics!FO7+Dynamics!IB7+Dynamics!KO7</f>
        <v>830112.82133176923</v>
      </c>
      <c r="AP8" s="4">
        <f>AP7+Dynamics!AP7+Dynamics!DC7+Dynamics!FP7+Dynamics!IC7+Dynamics!KP7</f>
        <v>6606.8592710480225</v>
      </c>
      <c r="AQ8" s="4">
        <f>AQ7+Dynamics!AQ7+Dynamics!DD7+Dynamics!FQ7+Dynamics!ID7+Dynamics!KQ7</f>
        <v>17490.932446818209</v>
      </c>
      <c r="AR8" s="4">
        <f>AR7+Dynamics!AR7+Dynamics!DE7+Dynamics!FR7+Dynamics!IE7+Dynamics!KR7</f>
        <v>10642.8407786688</v>
      </c>
      <c r="AS8" s="4">
        <f>AS7+Dynamics!AS7+Dynamics!DF7+Dynamics!FS7+Dynamics!IF7+Dynamics!KS7</f>
        <v>3190.2932417055072</v>
      </c>
      <c r="AT8" s="4">
        <f>AT7+Dynamics!AT7+Dynamics!DG7+Dynamics!FT7+Dynamics!IG7+Dynamics!KT7</f>
        <v>1015.1992467586127</v>
      </c>
      <c r="AU8" s="4">
        <f>AU7+Dynamics!AU7+Dynamics!DH7+Dynamics!FU7+Dynamics!IH7+Dynamics!KU7</f>
        <v>2099.1477680218509</v>
      </c>
      <c r="AV8" s="4">
        <f>AV7+Dynamics!AV7+Dynamics!DI7+Dynamics!FV7+Dynamics!II7+Dynamics!KV7</f>
        <v>0</v>
      </c>
      <c r="AW8" s="4">
        <f>AW7+Dynamics!AW7+Dynamics!DJ7+Dynamics!FW7+Dynamics!IJ7+Dynamics!KW7</f>
        <v>0</v>
      </c>
      <c r="AX8" s="4">
        <f>AX7+Dynamics!AX7+Dynamics!DK7+Dynamics!FX7+Dynamics!IK7+Dynamics!KX7</f>
        <v>0</v>
      </c>
      <c r="AY8" s="4">
        <f>AY7+Dynamics!AY7+Dynamics!DL7+Dynamics!FY7+Dynamics!IL7+Dynamics!KY7</f>
        <v>751.22290949062506</v>
      </c>
      <c r="AZ8" s="4">
        <f>AZ7+Dynamics!AZ7+Dynamics!DM7+Dynamics!FZ7+Dynamics!IM7+Dynamics!KZ7</f>
        <v>1193.3926186011374</v>
      </c>
      <c r="BA8" s="9">
        <f>BA7+Dynamics!BA7+Dynamics!DN7+Dynamics!GA7+Dynamics!IN7+Dynamics!LA7</f>
        <v>1286.4600799527752</v>
      </c>
      <c r="BB8" s="8">
        <f>BB7+Dynamics!BB7+Dynamics!DO7+Dynamics!GB7+Dynamics!IO7+Dynamics!LB7</f>
        <v>37333.576898217128</v>
      </c>
      <c r="BC8" s="4">
        <f>BC7+Dynamics!BC7+Dynamics!DP7+Dynamics!GC7+Dynamics!IP7+Dynamics!LC7</f>
        <v>5972.0980696360084</v>
      </c>
      <c r="BD8" s="4">
        <f>BD7+Dynamics!BD7+Dynamics!DQ7+Dynamics!GD7+Dynamics!IQ7+Dynamics!LD7</f>
        <v>14156.452069533017</v>
      </c>
      <c r="BE8" s="4">
        <f>BE7+Dynamics!BE7+Dynamics!DR7+Dynamics!GE7+Dynamics!IR7+Dynamics!LE7</f>
        <v>8234.5639756482633</v>
      </c>
      <c r="BF8" s="4">
        <f>BF7+Dynamics!BF7+Dynamics!DS7+Dynamics!GF7+Dynamics!IS7+Dynamics!LF7</f>
        <v>2402.0003469190601</v>
      </c>
      <c r="BG8" s="4">
        <f>BG7+Dynamics!BG7+Dynamics!DT7+Dynamics!GG7+Dynamics!IT7+Dynamics!LG7</f>
        <v>750.82183102703675</v>
      </c>
      <c r="BH8" s="4">
        <f>BH7+Dynamics!BH7+Dynamics!DU7+Dynamics!GH7+Dynamics!IU7+Dynamics!LH7</f>
        <v>1567.684644816138</v>
      </c>
      <c r="BI8" s="4">
        <f>BI7+Dynamics!BI7+Dynamics!DV7+Dynamics!GI7+Dynamics!IV7+Dynamics!LI7</f>
        <v>0</v>
      </c>
      <c r="BJ8" s="4">
        <f>BJ7+Dynamics!BJ7+Dynamics!DW7+Dynamics!GJ7+Dynamics!IW7+Dynamics!LJ7</f>
        <v>0</v>
      </c>
      <c r="BK8" s="4">
        <f>BK7+Dynamics!BK7+Dynamics!DX7+Dynamics!GK7+Dynamics!IX7+Dynamics!LK7</f>
        <v>0</v>
      </c>
      <c r="BL8" s="4">
        <f>BL7+Dynamics!BL7+Dynamics!DY7+Dynamics!GL7+Dynamics!IY7+Dynamics!LL7</f>
        <v>571.65323782894075</v>
      </c>
      <c r="BM8" s="4">
        <f>BM7+Dynamics!BM7+Dynamics!DZ7+Dynamics!GM7+Dynamics!IZ7+Dynamics!LM7</f>
        <v>897.87315516878755</v>
      </c>
      <c r="BN8" s="4">
        <f>BN7+Dynamics!BN7+Dynamics!EA7+Dynamics!GN7+Dynamics!JA7+Dynamics!LN7</f>
        <v>974.78261907365118</v>
      </c>
      <c r="BO8" s="178">
        <f t="shared" si="4"/>
        <v>35021943.350693077</v>
      </c>
      <c r="BP8" s="8">
        <f t="shared" si="5"/>
        <v>17331295.405749124</v>
      </c>
      <c r="BQ8" s="4">
        <f t="shared" si="6"/>
        <v>16683160.539296895</v>
      </c>
      <c r="BR8" s="4">
        <f t="shared" si="7"/>
        <v>60236.729106350394</v>
      </c>
      <c r="BS8" s="4">
        <f t="shared" si="8"/>
        <v>874389.16969283449</v>
      </c>
      <c r="BT8" s="179">
        <f t="shared" si="9"/>
        <v>72861.506847868004</v>
      </c>
      <c r="BU8" s="178">
        <f t="shared" si="10"/>
        <v>2727390.0642361455</v>
      </c>
      <c r="BV8" s="4">
        <f t="shared" si="11"/>
        <v>1523910.7033616344</v>
      </c>
      <c r="BW8" s="4">
        <f t="shared" si="12"/>
        <v>1080221.7826278568</v>
      </c>
      <c r="BX8" s="4">
        <f t="shared" si="13"/>
        <v>43453.299935937292</v>
      </c>
      <c r="BY8" s="4">
        <f t="shared" si="14"/>
        <v>44276.348361065538</v>
      </c>
      <c r="BZ8" s="179">
        <f t="shared" si="15"/>
        <v>35527.929949650905</v>
      </c>
      <c r="CA8" s="167">
        <f t="shared" si="16"/>
        <v>7.7876605444916605E-2</v>
      </c>
      <c r="CB8" s="15">
        <f t="shared" si="17"/>
        <v>8.7928263161224748E-2</v>
      </c>
      <c r="CC8" s="15">
        <f t="shared" si="18"/>
        <v>6.4749229025484301E-2</v>
      </c>
      <c r="CD8" s="15">
        <f t="shared" si="19"/>
        <v>0.72137548935000639</v>
      </c>
      <c r="CE8" s="15">
        <f t="shared" si="20"/>
        <v>5.0636890180855564E-2</v>
      </c>
      <c r="CF8" s="168">
        <f t="shared" si="21"/>
        <v>0.48760904744712241</v>
      </c>
      <c r="CG8" s="167"/>
      <c r="CH8" s="16"/>
      <c r="CI8" s="87"/>
      <c r="CJ8" s="16"/>
      <c r="CK8" s="16"/>
      <c r="CL8" s="168"/>
      <c r="CM8" s="120">
        <f t="shared" si="22"/>
        <v>216365.60306067084</v>
      </c>
      <c r="CN8" s="120">
        <f>step*SUMPRODUCT(B8:N8,'By group'!B$22:N$22)</f>
        <v>109612.76629514409</v>
      </c>
      <c r="CO8" s="120">
        <f>step*SUMPRODUCT(O8:AA8,'By group'!O$22:AA$22)</f>
        <v>97491.315857006091</v>
      </c>
      <c r="CP8" s="120">
        <f>step*SUMPRODUCT(AB8:AN8,'By group'!AB$22:AN$22)</f>
        <v>3526.6203967151714</v>
      </c>
      <c r="CQ8" s="120">
        <f>step*SUMPRODUCT(AO8:BA8,'By group'!AO$22:BA$22)</f>
        <v>3233.750480046423</v>
      </c>
      <c r="CR8" s="154">
        <f>step*SUMPRODUCT(BB8:BN8,'By group'!BB$22:BN$22)</f>
        <v>2501.1500317590453</v>
      </c>
      <c r="CS8" s="197">
        <f t="shared" si="23"/>
        <v>328807.3704406764</v>
      </c>
      <c r="CT8" s="120">
        <f t="shared" si="24"/>
        <v>979232.67466505128</v>
      </c>
      <c r="CU8" s="120">
        <f t="shared" si="25"/>
        <v>706250.78894270305</v>
      </c>
      <c r="CV8" s="120">
        <f t="shared" si="26"/>
        <v>292551.83550240431</v>
      </c>
      <c r="CW8" s="120">
        <f t="shared" si="27"/>
        <v>166024.42774562206</v>
      </c>
      <c r="CX8" s="198">
        <f t="shared" si="28"/>
        <v>254522.96693968825</v>
      </c>
      <c r="CY8" s="16">
        <f t="shared" si="29"/>
        <v>3.5976407977862516E-3</v>
      </c>
      <c r="CZ8" s="37">
        <f t="shared" si="30"/>
        <v>4.8028359827364968E-2</v>
      </c>
      <c r="DA8" s="185">
        <f t="shared" si="31"/>
        <v>2.0804529925215042E-3</v>
      </c>
      <c r="DB8" s="183">
        <f>(BO8-BO6)/BO6</f>
        <v>-4.2954542848956651E-4</v>
      </c>
      <c r="DC8" s="85">
        <f>(SUMPRODUCT($B8:$N8,'By group'!$B$27:$N$27)-(1-prop_idu_part)*SUMPRODUCT(Population!$BB8:$BN8,'By group'!$BB$27:$BN$27)*(1-prop_idu_male))/BQ8</f>
        <v>1.555916088788043</v>
      </c>
      <c r="DD8" s="85">
        <f>(1-prop_idu_part)*SUMPRODUCT(Population!$BB8:$BN8,'By group'!$BB$27:$BN$27)*prop_idu_male/BQ8</f>
        <v>9.4335155752225154E-3</v>
      </c>
      <c r="DE8" s="85">
        <f>SUMPRODUCT(AB8:AN8,'By group'!AB$27:AN$27)/prop_sw_use/BP8</f>
        <v>4.170725455619575</v>
      </c>
      <c r="DF8" s="85">
        <f t="shared" si="2"/>
        <v>1.6933145349815473</v>
      </c>
      <c r="DG8" s="85">
        <f t="shared" si="32"/>
        <v>0</v>
      </c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</row>
    <row r="9" spans="1:166" x14ac:dyDescent="0.25">
      <c r="A9">
        <f t="shared" si="3"/>
        <v>2.5</v>
      </c>
      <c r="B9" s="8">
        <f>B8+Dynamics!B8+Dynamics!BO8+Dynamics!EB8+Dynamics!GO8+Dynamics!JB8</f>
        <v>15756896.734167457</v>
      </c>
      <c r="C9" s="46">
        <f>C8+Dynamics!C8+Dynamics!BP8+Dynamics!EC8+Dynamics!GP8+Dynamics!JC8</f>
        <v>196687.00703496629</v>
      </c>
      <c r="D9" s="4">
        <f>D8+Dynamics!D8+Dynamics!BQ8+Dynamics!ED8+Dynamics!GQ8+Dynamics!JD8</f>
        <v>637163.93882232613</v>
      </c>
      <c r="E9" s="4">
        <f>E8+Dynamics!E8+Dynamics!BR8+Dynamics!EE8+Dynamics!GR8+Dynamics!JE8</f>
        <v>440471.51261454879</v>
      </c>
      <c r="F9" s="4">
        <f>F8+Dynamics!F8+Dynamics!BS8+Dynamics!EF8+Dynamics!GS8+Dynamics!JF8</f>
        <v>104712.19162419162</v>
      </c>
      <c r="G9" s="4">
        <f>G8+Dynamics!G8+Dynamics!BT8+Dynamics!EG8+Dynamics!GT8+Dynamics!JG8</f>
        <v>25700.605272848676</v>
      </c>
      <c r="H9" s="4">
        <f>H8+Dynamics!H8+Dynamics!BU8+Dynamics!EH8+Dynamics!GU8+Dynamics!JH8</f>
        <v>53910.987829057936</v>
      </c>
      <c r="I9" s="4">
        <f>I8+Dynamics!I8+Dynamics!BV8+Dynamics!EI8+Dynamics!GV8+Dynamics!JI8</f>
        <v>0</v>
      </c>
      <c r="J9" s="4">
        <f>J8+Dynamics!J8+Dynamics!BW8+Dynamics!EJ8+Dynamics!GW8+Dynamics!JJ8</f>
        <v>0</v>
      </c>
      <c r="K9" s="4">
        <f>K8+Dynamics!K8+Dynamics!BX8+Dynamics!EK8+Dynamics!GX8+Dynamics!JK8</f>
        <v>0</v>
      </c>
      <c r="L9" s="4">
        <f>L8+Dynamics!L8+Dynamics!BY8+Dynamics!EL8+Dynamics!GY8+Dynamics!JL8</f>
        <v>25169.963125125778</v>
      </c>
      <c r="M9" s="4">
        <f>M8+Dynamics!M8+Dynamics!BZ8+Dynamics!EM8+Dynamics!GZ8+Dynamics!JM8</f>
        <v>34299.435748354197</v>
      </c>
      <c r="N9" s="9">
        <f>N8+Dynamics!N8+Dynamics!CA8+Dynamics!EN8+Dynamics!HA8+Dynamics!JN8</f>
        <v>40554.350986266807</v>
      </c>
      <c r="O9" s="8">
        <f>O8+Dynamics!O8+Dynamics!CB8+Dynamics!EO8+Dynamics!HB8+Dynamics!JO8</f>
        <v>15666797.052726833</v>
      </c>
      <c r="P9" s="4">
        <f>P8+Dynamics!P8+Dynamics!CC8+Dynamics!EP8+Dynamics!HC8+Dynamics!JP8</f>
        <v>90817.111365797711</v>
      </c>
      <c r="Q9" s="4">
        <f>Q8+Dynamics!Q8+Dynamics!CD8+Dynamics!EQ8+Dynamics!HD8+Dynamics!JQ8</f>
        <v>289514.81205162039</v>
      </c>
      <c r="R9" s="4">
        <f>R8+Dynamics!R8+Dynamics!CE8+Dynamics!ER8+Dynamics!HE8+Dynamics!JR8</f>
        <v>305987.37247195619</v>
      </c>
      <c r="S9" s="4">
        <f>S8+Dynamics!S8+Dynamics!CF8+Dynamics!ES8+Dynamics!HF8+Dynamics!JS8</f>
        <v>113737.67998560949</v>
      </c>
      <c r="T9" s="4">
        <f>T8+Dynamics!T8+Dynamics!CG8+Dynamics!ET8+Dynamics!HG8+Dynamics!JT8</f>
        <v>32812.744175679451</v>
      </c>
      <c r="U9" s="4">
        <f>U8+Dynamics!U8+Dynamics!CH8+Dynamics!EU8+Dynamics!HH8+Dynamics!JU8</f>
        <v>70518.405890530295</v>
      </c>
      <c r="V9" s="4">
        <f>V8+Dynamics!V8+Dynamics!CI8+Dynamics!EV8+Dynamics!HI8+Dynamics!JV8</f>
        <v>0</v>
      </c>
      <c r="W9" s="4">
        <f>W8+Dynamics!W8+Dynamics!CJ8+Dynamics!EW8+Dynamics!HJ8+Dynamics!JW8</f>
        <v>0</v>
      </c>
      <c r="X9" s="4">
        <f>X8+Dynamics!X8+Dynamics!CK8+Dynamics!EX8+Dynamics!HK8+Dynamics!JX8</f>
        <v>0</v>
      </c>
      <c r="Y9" s="4">
        <f>Y8+Dynamics!Y8+Dynamics!CL8+Dynamics!EY8+Dynamics!HL8+Dynamics!JY8</f>
        <v>32532.101162144761</v>
      </c>
      <c r="Z9" s="4">
        <f>Z8+Dynamics!Z8+Dynamics!CM8+Dynamics!EZ8+Dynamics!HM8+Dynamics!JZ8</f>
        <v>44872.079985228367</v>
      </c>
      <c r="AA9" s="9">
        <f>AA8+Dynamics!AA8+Dynamics!CN8+Dynamics!FA8+Dynamics!HN8+Dynamics!KA8</f>
        <v>53060.838922423762</v>
      </c>
      <c r="AB9" s="8">
        <f>AB8+Dynamics!AB8+Dynamics!CO8+Dynamics!FB8+Dynamics!HO8+Dynamics!KB8</f>
        <v>16360.786401623496</v>
      </c>
      <c r="AC9" s="4">
        <f>AC8+Dynamics!AC8+Dynamics!CP8+Dynamics!FC8+Dynamics!HP8+Dynamics!KC8</f>
        <v>4222.6338769346439</v>
      </c>
      <c r="AD9" s="4">
        <f>AD8+Dynamics!AD8+Dynamics!CQ8+Dynamics!FD8+Dynamics!HQ8+Dynamics!KD8</f>
        <v>14911.474762076839</v>
      </c>
      <c r="AE9" s="4">
        <f>AE8+Dynamics!AE8+Dynamics!CR8+Dynamics!FE8+Dynamics!HR8+Dynamics!KE8</f>
        <v>12808.658979482096</v>
      </c>
      <c r="AF9" s="4">
        <f>AF8+Dynamics!AF8+Dynamics!CS8+Dynamics!FF8+Dynamics!HS8+Dynamics!KF8</f>
        <v>3768.6718477613904</v>
      </c>
      <c r="AG9" s="4">
        <f>AG8+Dynamics!AG8+Dynamics!CT8+Dynamics!FG8+Dynamics!HT8+Dynamics!KG8</f>
        <v>1009.3846853150255</v>
      </c>
      <c r="AH9" s="4">
        <f>AH8+Dynamics!AH8+Dynamics!CU8+Dynamics!FH8+Dynamics!HU8+Dynamics!KH8</f>
        <v>2139.774302925659</v>
      </c>
      <c r="AI9" s="4">
        <f>AI8+Dynamics!AI8+Dynamics!CV8+Dynamics!FI8+Dynamics!HV8+Dynamics!KI8</f>
        <v>0</v>
      </c>
      <c r="AJ9" s="4">
        <f>AJ8+Dynamics!AJ8+Dynamics!CW8+Dynamics!FJ8+Dynamics!HW8+Dynamics!KJ8</f>
        <v>0</v>
      </c>
      <c r="AK9" s="4">
        <f>AK8+Dynamics!AK8+Dynamics!CX8+Dynamics!FK8+Dynamics!HX8+Dynamics!KK8</f>
        <v>0</v>
      </c>
      <c r="AL9" s="4">
        <f>AL8+Dynamics!AL8+Dynamics!CY8+Dynamics!FL8+Dynamics!HY8+Dynamics!KL8</f>
        <v>982.7479699348637</v>
      </c>
      <c r="AM9" s="4">
        <f>AM8+Dynamics!AM8+Dynamics!CZ8+Dynamics!FM8+Dynamics!HZ8+Dynamics!KM8</f>
        <v>1354.7863864863921</v>
      </c>
      <c r="AN9" s="4">
        <f>AN8+Dynamics!AN8+Dynamics!DA8+Dynamics!FN8+Dynamics!IA8+Dynamics!KN8</f>
        <v>1596.0766718639959</v>
      </c>
      <c r="AO9" s="8">
        <f>AO8+Dynamics!AO8+Dynamics!DB8+Dynamics!FO8+Dynamics!IB8+Dynamics!KO8</f>
        <v>829681.12769631227</v>
      </c>
      <c r="AP9" s="4">
        <f>AP8+Dynamics!AP8+Dynamics!DC8+Dynamics!FP8+Dynamics!IC8+Dynamics!KP8</f>
        <v>6362.592680874036</v>
      </c>
      <c r="AQ9" s="4">
        <f>AQ8+Dynamics!AQ8+Dynamics!DD8+Dynamics!FQ8+Dynamics!ID8+Dynamics!KQ8</f>
        <v>18150.874685948038</v>
      </c>
      <c r="AR9" s="4">
        <f>AR8+Dynamics!AR8+Dynamics!DE8+Dynamics!FR8+Dynamics!IE8+Dynamics!KR8</f>
        <v>12461.29210349284</v>
      </c>
      <c r="AS9" s="4">
        <f>AS8+Dynamics!AS8+Dynamics!DF8+Dynamics!FS8+Dynamics!IF8+Dynamics!KS8</f>
        <v>3188.6581901297805</v>
      </c>
      <c r="AT9" s="4">
        <f>AT8+Dynamics!AT8+Dynamics!DG8+Dynamics!FT8+Dynamics!IG8+Dynamics!KT8</f>
        <v>815.85579314454083</v>
      </c>
      <c r="AU9" s="4">
        <f>AU8+Dynamics!AU8+Dynamics!DH8+Dynamics!FU8+Dynamics!IH8+Dynamics!KU8</f>
        <v>1723.8775347834403</v>
      </c>
      <c r="AV9" s="4">
        <f>AV8+Dynamics!AV8+Dynamics!DI8+Dynamics!FV8+Dynamics!II8+Dynamics!KV8</f>
        <v>0</v>
      </c>
      <c r="AW9" s="4">
        <f>AW8+Dynamics!AW8+Dynamics!DJ8+Dynamics!FW8+Dynamics!IJ8+Dynamics!KW8</f>
        <v>0</v>
      </c>
      <c r="AX9" s="4">
        <f>AX8+Dynamics!AX8+Dynamics!DK8+Dynamics!FX8+Dynamics!IK8+Dynamics!KX8</f>
        <v>0</v>
      </c>
      <c r="AY9" s="4">
        <f>AY8+Dynamics!AY8+Dynamics!DL8+Dynamics!FY8+Dynamics!IL8+Dynamics!KY8</f>
        <v>801.81024969975977</v>
      </c>
      <c r="AZ9" s="4">
        <f>AZ8+Dynamics!AZ8+Dynamics!DM8+Dynamics!FZ8+Dynamics!IM8+Dynamics!KZ8</f>
        <v>1096.7378705304229</v>
      </c>
      <c r="BA9" s="9">
        <f>BA8+Dynamics!BA8+Dynamics!DN8+Dynamics!GA8+Dynamics!IN8+Dynamics!LA8</f>
        <v>1296.7118896895918</v>
      </c>
      <c r="BB9" s="8">
        <f>BB8+Dynamics!BB8+Dynamics!DO8+Dynamics!GB8+Dynamics!IO8+Dynamics!LB8</f>
        <v>36648.885581572838</v>
      </c>
      <c r="BC9" s="4">
        <f>BC8+Dynamics!BC8+Dynamics!DP8+Dynamics!GC8+Dynamics!IP8+Dynamics!LC8</f>
        <v>5969.9020031358123</v>
      </c>
      <c r="BD9" s="4">
        <f>BD8+Dynamics!BD8+Dynamics!DQ8+Dynamics!GD8+Dynamics!IQ8+Dynamics!LD8</f>
        <v>15076.706356248165</v>
      </c>
      <c r="BE9" s="4">
        <f>BE8+Dynamics!BE8+Dynamics!DR8+Dynamics!GE8+Dynamics!IR8+Dynamics!LE8</f>
        <v>9665.2408137242637</v>
      </c>
      <c r="BF9" s="4">
        <f>BF8+Dynamics!BF8+Dynamics!DS8+Dynamics!GF8+Dynamics!IS8+Dynamics!LF8</f>
        <v>2385.9980452283035</v>
      </c>
      <c r="BG9" s="4">
        <f>BG8+Dynamics!BG8+Dynamics!DT8+Dynamics!GG8+Dynamics!IT8+Dynamics!LG8</f>
        <v>596.56011697478937</v>
      </c>
      <c r="BH9" s="4">
        <f>BH8+Dynamics!BH8+Dynamics!DU8+Dynamics!GH8+Dynamics!IU8+Dynamics!LH8</f>
        <v>1261.9277051684878</v>
      </c>
      <c r="BI9" s="4">
        <f>BI8+Dynamics!BI8+Dynamics!DV8+Dynamics!GI8+Dynamics!IV8+Dynamics!LI8</f>
        <v>0</v>
      </c>
      <c r="BJ9" s="4">
        <f>BJ8+Dynamics!BJ8+Dynamics!DW8+Dynamics!GJ8+Dynamics!IW8+Dynamics!LJ8</f>
        <v>0</v>
      </c>
      <c r="BK9" s="4">
        <f>BK8+Dynamics!BK8+Dynamics!DX8+Dynamics!GK8+Dynamics!IX8+Dynamics!LK8</f>
        <v>0</v>
      </c>
      <c r="BL9" s="4">
        <f>BL8+Dynamics!BL8+Dynamics!DY8+Dynamics!GL8+Dynamics!IY8+Dynamics!LL8</f>
        <v>600.05707578688236</v>
      </c>
      <c r="BM9" s="4">
        <f>BM8+Dynamics!BM8+Dynamics!DZ8+Dynamics!GM8+Dynamics!IZ8+Dynamics!LM8</f>
        <v>811.04271324304625</v>
      </c>
      <c r="BN9" s="4">
        <f>BN8+Dynamics!BN8+Dynamics!EA8+Dynamics!GN8+Dynamics!JA8+Dynamics!LN8</f>
        <v>966.08936850418991</v>
      </c>
      <c r="BO9" s="178">
        <f t="shared" si="4"/>
        <v>35024933.870321572</v>
      </c>
      <c r="BP9" s="8">
        <f t="shared" si="5"/>
        <v>17315566.727225143</v>
      </c>
      <c r="BQ9" s="4">
        <f t="shared" si="6"/>
        <v>16700650.198737824</v>
      </c>
      <c r="BR9" s="4">
        <f t="shared" si="7"/>
        <v>59154.995884404394</v>
      </c>
      <c r="BS9" s="4">
        <f t="shared" si="8"/>
        <v>875579.53869460477</v>
      </c>
      <c r="BT9" s="179">
        <f t="shared" si="9"/>
        <v>73982.409779586786</v>
      </c>
      <c r="BU9" s="178">
        <f t="shared" si="10"/>
        <v>2718549.2837477638</v>
      </c>
      <c r="BV9" s="4">
        <f t="shared" si="11"/>
        <v>1558669.9930576861</v>
      </c>
      <c r="BW9" s="4">
        <f t="shared" si="12"/>
        <v>1033853.1460109905</v>
      </c>
      <c r="BX9" s="4">
        <f t="shared" si="13"/>
        <v>42794.209482780898</v>
      </c>
      <c r="BY9" s="4">
        <f t="shared" si="14"/>
        <v>45898.410998292449</v>
      </c>
      <c r="BZ9" s="179">
        <f t="shared" si="15"/>
        <v>37333.524198013947</v>
      </c>
      <c r="CA9" s="167">
        <f t="shared" si="16"/>
        <v>7.7617542229004188E-2</v>
      </c>
      <c r="CB9" s="15">
        <f t="shared" si="17"/>
        <v>9.0015534438558129E-2</v>
      </c>
      <c r="CC9" s="15">
        <f t="shared" si="18"/>
        <v>6.1904963801297112E-2</v>
      </c>
      <c r="CD9" s="15">
        <f t="shared" si="19"/>
        <v>0.72342511131951837</v>
      </c>
      <c r="CE9" s="15">
        <f t="shared" si="20"/>
        <v>5.2420607117797724E-2</v>
      </c>
      <c r="CF9" s="168">
        <f t="shared" si="21"/>
        <v>0.5046270364704315</v>
      </c>
      <c r="CG9" s="169">
        <f>-SUM(Dynamics!BO8:BO9,Dynamics!CB8:CB9,Dynamics!CO8:CO9,Dynamics!DB8:DB9,Dynamics!DO8:DO9)/BO8*100000</f>
        <v>1757.0416811152088</v>
      </c>
      <c r="CH9" s="87">
        <f>-SUM(Dynamics!BO8:BO9)/BP8*100000</f>
        <v>2275.1710400933598</v>
      </c>
      <c r="CI9" s="87">
        <f>-SUM(Dynamics!CB8:CB9)/BQ8*100000</f>
        <v>1119.2719332321371</v>
      </c>
      <c r="CJ9" s="87">
        <f>-SUM(Dynamics!CO8:CO9)/BR8*100000</f>
        <v>14193.624423919187</v>
      </c>
      <c r="CK9" s="87">
        <f>-SUM(Dynamics!DB8:DB9)/BS8*100000</f>
        <v>1499.0874805260266</v>
      </c>
      <c r="CL9" s="170">
        <f>-SUM(Dynamics!DO8:DO9)/BT8*100000</f>
        <v>17356.161915569279</v>
      </c>
      <c r="CM9" s="120">
        <f t="shared" si="22"/>
        <v>212847.2144057824</v>
      </c>
      <c r="CN9" s="120">
        <f>step*SUMPRODUCT(B9:N9,'By group'!B$22:N$22)</f>
        <v>113239.83589024033</v>
      </c>
      <c r="CO9" s="120">
        <f>step*SUMPRODUCT(O9:AA9,'By group'!O$22:AA$22)</f>
        <v>90253.512383130044</v>
      </c>
      <c r="CP9" s="120">
        <f>step*SUMPRODUCT(AB9:AN9,'By group'!AB$22:AN$22)</f>
        <v>3446.5246799475594</v>
      </c>
      <c r="CQ9" s="120">
        <f>step*SUMPRODUCT(AO9:BA9,'By group'!AO$22:BA$22)</f>
        <v>3322.2582533664727</v>
      </c>
      <c r="CR9" s="154">
        <f>step*SUMPRODUCT(BB9:BN9,'By group'!BB$22:BN$22)</f>
        <v>2585.0831990980064</v>
      </c>
      <c r="CS9" s="197">
        <f t="shared" si="23"/>
        <v>304059.24696170853</v>
      </c>
      <c r="CT9" s="120">
        <f t="shared" si="24"/>
        <v>974817.80667821958</v>
      </c>
      <c r="CU9" s="120">
        <f t="shared" si="25"/>
        <v>781394.07698320423</v>
      </c>
      <c r="CV9" s="120">
        <f t="shared" si="26"/>
        <v>287879.87927561259</v>
      </c>
      <c r="CW9" s="120">
        <f t="shared" si="27"/>
        <v>143369.23274780493</v>
      </c>
      <c r="CX9" s="198">
        <f t="shared" si="28"/>
        <v>227029.04110121416</v>
      </c>
      <c r="CY9" s="16">
        <f t="shared" si="29"/>
        <v>3.5295753857202137E-3</v>
      </c>
      <c r="CZ9" s="37">
        <f t="shared" si="30"/>
        <v>4.8132180671591959E-2</v>
      </c>
      <c r="DA9" s="185">
        <f t="shared" si="31"/>
        <v>2.1122783572840916E-3</v>
      </c>
      <c r="DB9" s="183"/>
      <c r="DC9" s="85">
        <f>(SUMPRODUCT($B9:$N9,'By group'!$B$27:$N$27)-(1-prop_idu_part)*SUMPRODUCT(Population!$BB9:$BN9,'By group'!$BB$27:$BN$27)*(1-prop_idu_male))/BQ9</f>
        <v>1.5528377207443509</v>
      </c>
      <c r="DD9" s="85">
        <f>(1-prop_idu_part)*SUMPRODUCT(Population!$BB9:$BN9,'By group'!$BB$27:$BN$27)*prop_idu_male/BQ9</f>
        <v>9.5686097979577299E-3</v>
      </c>
      <c r="DE9" s="85">
        <f>SUMPRODUCT(AB9:AN9,'By group'!AB$27:AN$27)/prop_sw_use/BP9</f>
        <v>4.0995478911859413</v>
      </c>
      <c r="DF9" s="85">
        <f t="shared" si="2"/>
        <v>1.6644164438214921</v>
      </c>
      <c r="DG9" s="85">
        <f t="shared" si="32"/>
        <v>0</v>
      </c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</row>
    <row r="10" spans="1:166" x14ac:dyDescent="0.25">
      <c r="A10">
        <f t="shared" si="3"/>
        <v>3</v>
      </c>
      <c r="B10" s="8">
        <f>B9+Dynamics!B9+Dynamics!BO9+Dynamics!EB9+Dynamics!GO9+Dynamics!JB9</f>
        <v>15724982.232277155</v>
      </c>
      <c r="C10" s="46">
        <f>C9+Dynamics!C9+Dynamics!BP9+Dynamics!EC9+Dynamics!GP9+Dynamics!JC9</f>
        <v>181039.5993918899</v>
      </c>
      <c r="D10" s="4">
        <f>D9+Dynamics!D9+Dynamics!BQ9+Dynamics!ED9+Dynamics!GQ9+Dynamics!JD9</f>
        <v>617185.15766552312</v>
      </c>
      <c r="E10" s="4">
        <f>E9+Dynamics!E9+Dynamics!BR9+Dynamics!EE9+Dynamics!GR9+Dynamics!JE9</f>
        <v>494028.47054590553</v>
      </c>
      <c r="F10" s="4">
        <f>F9+Dynamics!F9+Dynamics!BS9+Dynamics!EF9+Dynamics!GS9+Dynamics!JF9</f>
        <v>113781.49752173372</v>
      </c>
      <c r="G10" s="4">
        <f>G9+Dynamics!G9+Dynamics!BT9+Dynamics!EG9+Dynamics!GT9+Dynamics!JG9</f>
        <v>23149.770038588802</v>
      </c>
      <c r="H10" s="4">
        <f>H9+Dynamics!H9+Dynamics!BU9+Dynamics!EH9+Dynamics!GU9+Dynamics!JH9</f>
        <v>44365.492637706688</v>
      </c>
      <c r="I10" s="4">
        <f>I9+Dynamics!I9+Dynamics!BV9+Dynamics!EI9+Dynamics!GV9+Dynamics!JI9</f>
        <v>0</v>
      </c>
      <c r="J10" s="4">
        <f>J9+Dynamics!J9+Dynamics!BW9+Dynamics!EJ9+Dynamics!GW9+Dynamics!JJ9</f>
        <v>0</v>
      </c>
      <c r="K10" s="4">
        <f>K9+Dynamics!K9+Dynamics!BX9+Dynamics!EK9+Dynamics!GX9+Dynamics!JK9</f>
        <v>0</v>
      </c>
      <c r="L10" s="4">
        <f>L9+Dynamics!L9+Dynamics!BY9+Dynamics!EL9+Dynamics!GY9+Dynamics!JL9</f>
        <v>26754.741561884955</v>
      </c>
      <c r="M10" s="4">
        <f>M9+Dynamics!M9+Dynamics!BZ9+Dynamics!EM9+Dynamics!GZ9+Dynamics!JM9</f>
        <v>31524.93398059619</v>
      </c>
      <c r="N10" s="9">
        <f>N9+Dynamics!N9+Dynamics!CA9+Dynamics!EN9+Dynamics!HA9+Dynamics!JN9</f>
        <v>40096.438259960305</v>
      </c>
      <c r="O10" s="8">
        <f>O9+Dynamics!O9+Dynamics!CB9+Dynamics!EO9+Dynamics!HB9+Dynamics!JO9</f>
        <v>15730614.800753137</v>
      </c>
      <c r="P10" s="4">
        <f>P9+Dynamics!P9+Dynamics!CC9+Dynamics!EP9+Dynamics!HC9+Dynamics!JP9</f>
        <v>88476.269649116541</v>
      </c>
      <c r="Q10" s="4">
        <f>Q9+Dynamics!Q9+Dynamics!CD9+Dynamics!EQ9+Dynamics!HD9+Dynamics!JQ9</f>
        <v>281833.28812374495</v>
      </c>
      <c r="R10" s="4">
        <f>R9+Dynamics!R9+Dynamics!CE9+Dynamics!ER9+Dynamics!HE9+Dynamics!JR9</f>
        <v>304854.3221158997</v>
      </c>
      <c r="S10" s="4">
        <f>S9+Dynamics!S9+Dynamics!CF9+Dynamics!ES9+Dynamics!HF9+Dynamics!JS9</f>
        <v>106448.5936383173</v>
      </c>
      <c r="T10" s="4">
        <f>T9+Dynamics!T9+Dynamics!CG9+Dynamics!ET9+Dynamics!HG9+Dynamics!JT9</f>
        <v>27580.489217059516</v>
      </c>
      <c r="U10" s="4">
        <f>U9+Dynamics!U9+Dynamics!CH9+Dynamics!EU9+Dynamics!HH9+Dynamics!JU9</f>
        <v>57815.520903520497</v>
      </c>
      <c r="V10" s="4">
        <f>V9+Dynamics!V9+Dynamics!CI9+Dynamics!EV9+Dynamics!HI9+Dynamics!JV9</f>
        <v>0</v>
      </c>
      <c r="W10" s="4">
        <f>W9+Dynamics!W9+Dynamics!CJ9+Dynamics!EW9+Dynamics!HJ9+Dynamics!JW9</f>
        <v>0</v>
      </c>
      <c r="X10" s="4">
        <f>X9+Dynamics!X9+Dynamics!CK9+Dynamics!EX9+Dynamics!HK9+Dynamics!JX9</f>
        <v>0</v>
      </c>
      <c r="Y10" s="4">
        <f>Y9+Dynamics!Y9+Dynamics!CL9+Dynamics!EY9+Dynamics!HL9+Dynamics!JY9</f>
        <v>33492.919129144604</v>
      </c>
      <c r="Z10" s="4">
        <f>Z9+Dynamics!Z9+Dynamics!CM9+Dynamics!EZ9+Dynamics!HM9+Dynamics!JZ9</f>
        <v>41171.855923661969</v>
      </c>
      <c r="AA10" s="9">
        <f>AA9+Dynamics!AA9+Dynamics!CN9+Dynamics!FA9+Dynamics!HN9+Dynamics!KA9</f>
        <v>52448.510426258712</v>
      </c>
      <c r="AB10" s="8">
        <f>AB9+Dynamics!AB9+Dynamics!CO9+Dynamics!FB9+Dynamics!HO9+Dynamics!KB9</f>
        <v>16205.945656811322</v>
      </c>
      <c r="AC10" s="4">
        <f>AC9+Dynamics!AC9+Dynamics!CP9+Dynamics!FC9+Dynamics!HP9+Dynamics!KC9</f>
        <v>4007.329632201242</v>
      </c>
      <c r="AD10" s="4">
        <f>AD9+Dynamics!AD9+Dynamics!CQ9+Dynamics!FD9+Dynamics!HQ9+Dynamics!KD9</f>
        <v>14113.782976615652</v>
      </c>
      <c r="AE10" s="4">
        <f>AE9+Dynamics!AE9+Dynamics!CR9+Dynamics!FE9+Dynamics!HR9+Dynamics!KE9</f>
        <v>13522.224079218484</v>
      </c>
      <c r="AF10" s="4">
        <f>AF9+Dynamics!AF9+Dynamics!CS9+Dynamics!FF9+Dynamics!HS9+Dynamics!KF9</f>
        <v>3817.4576410953787</v>
      </c>
      <c r="AG10" s="4">
        <f>AG9+Dynamics!AG9+Dynamics!CT9+Dynamics!FG9+Dynamics!HT9+Dynamics!KG9</f>
        <v>882.37416122262687</v>
      </c>
      <c r="AH10" s="4">
        <f>AH9+Dynamics!AH9+Dynamics!CU9+Dynamics!FH9+Dynamics!HU9+Dynamics!KH9</f>
        <v>1773.7995716392775</v>
      </c>
      <c r="AI10" s="4">
        <f>AI9+Dynamics!AI9+Dynamics!CV9+Dynamics!FI9+Dynamics!HV9+Dynamics!KI9</f>
        <v>0</v>
      </c>
      <c r="AJ10" s="4">
        <f>AJ9+Dynamics!AJ9+Dynamics!CW9+Dynamics!FJ9+Dynamics!HW9+Dynamics!KJ9</f>
        <v>0</v>
      </c>
      <c r="AK10" s="4">
        <f>AK9+Dynamics!AK9+Dynamics!CX9+Dynamics!FK9+Dynamics!HX9+Dynamics!KK9</f>
        <v>0</v>
      </c>
      <c r="AL10" s="4">
        <f>AL9+Dynamics!AL9+Dynamics!CY9+Dynamics!FL9+Dynamics!HY9+Dynamics!KL9</f>
        <v>1035.9858671061843</v>
      </c>
      <c r="AM10" s="4">
        <f>AM9+Dynamics!AM9+Dynamics!CZ9+Dynamics!FM9+Dynamics!HZ9+Dynamics!KM9</f>
        <v>1254.4757873728481</v>
      </c>
      <c r="AN10" s="4">
        <f>AN9+Dynamics!AN9+Dynamics!DA9+Dynamics!FN9+Dynamics!IA9+Dynamics!KN9</f>
        <v>1591.2035657079862</v>
      </c>
      <c r="AO10" s="8">
        <f>AO9+Dynamics!AO9+Dynamics!DB9+Dynamics!FO9+Dynamics!IB9+Dynamics!KO9</f>
        <v>829415.94167034666</v>
      </c>
      <c r="AP10" s="4">
        <f>AP9+Dynamics!AP9+Dynamics!DC9+Dynamics!FP9+Dynamics!IC9+Dynamics!KP9</f>
        <v>6226.4878149898368</v>
      </c>
      <c r="AQ10" s="4">
        <f>AQ9+Dynamics!AQ9+Dynamics!DD9+Dynamics!FQ9+Dynamics!ID9+Dynamics!KQ9</f>
        <v>18342.169973599739</v>
      </c>
      <c r="AR10" s="4">
        <f>AR9+Dynamics!AR9+Dynamics!DE9+Dynamics!FR9+Dynamics!IE9+Dynamics!KR9</f>
        <v>14008.300670141567</v>
      </c>
      <c r="AS10" s="4">
        <f>AS9+Dynamics!AS9+Dynamics!DF9+Dynamics!FS9+Dynamics!IF9+Dynamics!KS9</f>
        <v>3370.6888720774332</v>
      </c>
      <c r="AT10" s="4">
        <f>AT9+Dynamics!AT9+Dynamics!DG9+Dynamics!FT9+Dynamics!IG9+Dynamics!KT9</f>
        <v>721.57793062272731</v>
      </c>
      <c r="AU10" s="4">
        <f>AU9+Dynamics!AU9+Dynamics!DH9+Dynamics!FU9+Dynamics!IH9+Dynamics!KU9</f>
        <v>1417.2378568550316</v>
      </c>
      <c r="AV10" s="4">
        <f>AV9+Dynamics!AV9+Dynamics!DI9+Dynamics!FV9+Dynamics!II9+Dynamics!KV9</f>
        <v>0</v>
      </c>
      <c r="AW10" s="4">
        <f>AW9+Dynamics!AW9+Dynamics!DJ9+Dynamics!FW9+Dynamics!IJ9+Dynamics!KW9</f>
        <v>0</v>
      </c>
      <c r="AX10" s="4">
        <f>AX9+Dynamics!AX9+Dynamics!DK9+Dynamics!FX9+Dynamics!IK9+Dynamics!KX9</f>
        <v>0</v>
      </c>
      <c r="AY10" s="4">
        <f>AY9+Dynamics!AY9+Dynamics!DL9+Dynamics!FY9+Dynamics!IL9+Dynamics!KY9</f>
        <v>844.98067299978356</v>
      </c>
      <c r="AZ10" s="4">
        <f>AZ9+Dynamics!AZ9+Dynamics!DM9+Dynamics!FZ9+Dynamics!IM9+Dynamics!KZ9</f>
        <v>1007.6268027404225</v>
      </c>
      <c r="BA10" s="9">
        <f>BA9+Dynamics!BA9+Dynamics!DN9+Dynamics!GA9+Dynamics!IN9+Dynamics!LA9</f>
        <v>1282.137233192534</v>
      </c>
      <c r="BB10" s="8">
        <f>BB9+Dynamics!BB9+Dynamics!DO9+Dynamics!GB9+Dynamics!IO9+Dynamics!LB9</f>
        <v>35987.709439498372</v>
      </c>
      <c r="BC10" s="4">
        <f>BC9+Dynamics!BC9+Dynamics!DP9+Dynamics!GC9+Dynamics!IP9+Dynamics!LC9</f>
        <v>5987.7040607768749</v>
      </c>
      <c r="BD10" s="4">
        <f>BD9+Dynamics!BD9+Dynamics!DQ9+Dynamics!GD9+Dynamics!IQ9+Dynamics!LD9</f>
        <v>15663.0665027249</v>
      </c>
      <c r="BE10" s="4">
        <f>BE9+Dynamics!BE9+Dynamics!DR9+Dynamics!GE9+Dynamics!IR9+Dynamics!LE9</f>
        <v>10957.327949350261</v>
      </c>
      <c r="BF10" s="4">
        <f>BF9+Dynamics!BF9+Dynamics!DS9+Dynamics!GF9+Dynamics!IS9+Dynamics!LF9</f>
        <v>2519.1288510869181</v>
      </c>
      <c r="BG10" s="4">
        <f>BG9+Dynamics!BG9+Dynamics!DT9+Dynamics!GG9+Dynamics!IT9+Dynamics!LG9</f>
        <v>524.19850727769392</v>
      </c>
      <c r="BH10" s="4">
        <f>BH9+Dynamics!BH9+Dynamics!DU9+Dynamics!GH9+Dynamics!IU9+Dynamics!LH9</f>
        <v>1018.5063679235507</v>
      </c>
      <c r="BI10" s="4">
        <f>BI9+Dynamics!BI9+Dynamics!DV9+Dynamics!GI9+Dynamics!IV9+Dynamics!LI9</f>
        <v>0</v>
      </c>
      <c r="BJ10" s="4">
        <f>BJ9+Dynamics!BJ9+Dynamics!DW9+Dynamics!GJ9+Dynamics!IW9+Dynamics!LJ9</f>
        <v>0</v>
      </c>
      <c r="BK10" s="4">
        <f>BK9+Dynamics!BK9+Dynamics!DX9+Dynamics!GK9+Dynamics!IX9+Dynamics!LK9</f>
        <v>0</v>
      </c>
      <c r="BL10" s="4">
        <f>BL9+Dynamics!BL9+Dynamics!DY9+Dynamics!GL9+Dynamics!IY9+Dynamics!LL9</f>
        <v>623.14265519645744</v>
      </c>
      <c r="BM10" s="4">
        <f>BM9+Dynamics!BM9+Dynamics!DZ9+Dynamics!GM9+Dynamics!IZ9+Dynamics!LM9</f>
        <v>732.77801744328951</v>
      </c>
      <c r="BN10" s="4">
        <f>BN9+Dynamics!BN9+Dynamics!EA9+Dynamics!GN9+Dynamics!JA9+Dynamics!LN9</f>
        <v>939.02122392433898</v>
      </c>
      <c r="BO10" s="178">
        <f t="shared" si="4"/>
        <v>35031439.215772569</v>
      </c>
      <c r="BP10" s="8">
        <f t="shared" si="5"/>
        <v>17296908.333880942</v>
      </c>
      <c r="BQ10" s="4">
        <f t="shared" si="6"/>
        <v>16724736.569879862</v>
      </c>
      <c r="BR10" s="4">
        <f t="shared" si="7"/>
        <v>58204.578938990991</v>
      </c>
      <c r="BS10" s="4">
        <f t="shared" si="8"/>
        <v>876637.1494975657</v>
      </c>
      <c r="BT10" s="179">
        <f t="shared" si="9"/>
        <v>74952.583575202632</v>
      </c>
      <c r="BU10" s="178">
        <f t="shared" si="10"/>
        <v>2694232.5859756162</v>
      </c>
      <c r="BV10" s="4">
        <f t="shared" si="11"/>
        <v>1571926.1016037895</v>
      </c>
      <c r="BW10" s="4">
        <f t="shared" si="12"/>
        <v>994121.76912672387</v>
      </c>
      <c r="BX10" s="4">
        <f t="shared" si="13"/>
        <v>41998.633282179675</v>
      </c>
      <c r="BY10" s="4">
        <f t="shared" si="14"/>
        <v>47221.20782721907</v>
      </c>
      <c r="BZ10" s="179">
        <f t="shared" si="15"/>
        <v>38964.874135704289</v>
      </c>
      <c r="CA10" s="167">
        <f t="shared" si="16"/>
        <v>7.6908989361834837E-2</v>
      </c>
      <c r="CB10" s="15">
        <f t="shared" si="17"/>
        <v>9.0879021340751556E-2</v>
      </c>
      <c r="CC10" s="15">
        <f t="shared" si="18"/>
        <v>5.9440204930765309E-2</v>
      </c>
      <c r="CD10" s="15">
        <f t="shared" si="19"/>
        <v>0.72156923128336514</v>
      </c>
      <c r="CE10" s="15">
        <f t="shared" si="20"/>
        <v>5.3866309286896355E-2</v>
      </c>
      <c r="CF10" s="168">
        <f t="shared" si="21"/>
        <v>0.51986032071342048</v>
      </c>
      <c r="CG10" s="167"/>
      <c r="CH10" s="16"/>
      <c r="CI10" s="87"/>
      <c r="CJ10" s="16"/>
      <c r="CK10" s="16"/>
      <c r="CL10" s="168"/>
      <c r="CM10" s="120">
        <f t="shared" si="22"/>
        <v>210303.97215479295</v>
      </c>
      <c r="CN10" s="120">
        <f>step*SUMPRODUCT(B10:N10,'By group'!B$22:N$22)</f>
        <v>116210.46312770674</v>
      </c>
      <c r="CO10" s="120">
        <f>step*SUMPRODUCT(O10:AA10,'By group'!O$22:AA$22)</f>
        <v>84605.305594493882</v>
      </c>
      <c r="CP10" s="120">
        <f>step*SUMPRODUCT(AB10:AN10,'By group'!AB$22:AN$22)</f>
        <v>3374.8847424023397</v>
      </c>
      <c r="CQ10" s="120">
        <f>step*SUMPRODUCT(AO10:BA10,'By group'!AO$22:BA$22)</f>
        <v>3422.9080405478862</v>
      </c>
      <c r="CR10" s="154">
        <f>step*SUMPRODUCT(BB10:BN10,'By group'!BB$22:BN$22)</f>
        <v>2690.4106496421109</v>
      </c>
      <c r="CS10" s="197">
        <f t="shared" si="23"/>
        <v>285737.39054897433</v>
      </c>
      <c r="CT10" s="120">
        <f t="shared" si="24"/>
        <v>947137.46524220833</v>
      </c>
      <c r="CU10" s="120">
        <f t="shared" si="25"/>
        <v>837370.64536051545</v>
      </c>
      <c r="CV10" s="120">
        <f t="shared" si="26"/>
        <v>292689.13641064276</v>
      </c>
      <c r="CW10" s="120">
        <f t="shared" si="27"/>
        <v>128550.0803665861</v>
      </c>
      <c r="CX10" s="198">
        <f t="shared" si="28"/>
        <v>202747.86804668891</v>
      </c>
      <c r="CY10" s="16">
        <f t="shared" si="29"/>
        <v>3.4680797854723631E-3</v>
      </c>
      <c r="CZ10" s="37">
        <f t="shared" si="30"/>
        <v>4.8236990976765461E-2</v>
      </c>
      <c r="DA10" s="185">
        <f t="shared" si="31"/>
        <v>2.1395804812225912E-3</v>
      </c>
      <c r="DB10" s="183">
        <f>(BO10-BO8)/BO8</f>
        <v>2.7114043856462381E-4</v>
      </c>
      <c r="DC10" s="85">
        <f>(SUMPRODUCT($B10:$N10,'By group'!$B$27:$N$27)-(1-prop_idu_part)*SUMPRODUCT(Population!$BB10:$BN10,'By group'!$BB$27:$BN$27)*(1-prop_idu_male))/BQ10</f>
        <v>1.5488966296990165</v>
      </c>
      <c r="DD10" s="85">
        <f>(1-prop_idu_part)*SUMPRODUCT(Population!$BB10:$BN10,'By group'!$BB$27:$BN$27)*prop_idu_male/BQ10</f>
        <v>9.6801273877165014E-3</v>
      </c>
      <c r="DE10" s="85">
        <f>SUMPRODUCT(AB10:AN10,'By group'!AB$27:AN$27)/prop_sw_use/BP10</f>
        <v>4.0380334669391065</v>
      </c>
      <c r="DF10" s="85">
        <f t="shared" si="2"/>
        <v>1.6394415875772772</v>
      </c>
      <c r="DG10" s="85">
        <f t="shared" si="32"/>
        <v>0</v>
      </c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</row>
    <row r="11" spans="1:166" x14ac:dyDescent="0.25">
      <c r="A11">
        <f t="shared" si="3"/>
        <v>3.5</v>
      </c>
      <c r="B11" s="8">
        <f>B10+Dynamics!B10+Dynamics!BO10+Dynamics!EB10+Dynamics!GO10+Dynamics!JB10</f>
        <v>15706756.260384673</v>
      </c>
      <c r="C11" s="46">
        <f>C10+Dynamics!C10+Dynamics!BP10+Dynamics!EC10+Dynamics!GP10+Dynamics!JC10</f>
        <v>169402.21693863854</v>
      </c>
      <c r="D11" s="4">
        <f>D10+Dynamics!D10+Dynamics!BQ10+Dynamics!ED10+Dynamics!GQ10+Dynamics!JD10</f>
        <v>588352.82376123208</v>
      </c>
      <c r="E11" s="4">
        <f>E10+Dynamics!E10+Dynamics!BR10+Dynamics!EE10+Dynamics!GR10+Dynamics!JE10</f>
        <v>529734.5404870956</v>
      </c>
      <c r="F11" s="4">
        <f>F10+Dynamics!F10+Dynamics!BS10+Dynamics!EF10+Dynamics!GS10+Dynamics!JF10</f>
        <v>125162.11717856799</v>
      </c>
      <c r="G11" s="4">
        <f>G10+Dynamics!G10+Dynamics!BT10+Dynamics!EG10+Dynamics!GT10+Dynamics!JG10</f>
        <v>22814.072734758069</v>
      </c>
      <c r="H11" s="4">
        <f>H10+Dynamics!H10+Dynamics!BU10+Dynamics!EH10+Dynamics!GU10+Dynamics!JH10</f>
        <v>37178.119869107555</v>
      </c>
      <c r="I11" s="4">
        <f>I10+Dynamics!I10+Dynamics!BV10+Dynamics!EI10+Dynamics!GV10+Dynamics!JI10</f>
        <v>0</v>
      </c>
      <c r="J11" s="4">
        <f>J10+Dynamics!J10+Dynamics!BW10+Dynamics!EJ10+Dynamics!GW10+Dynamics!JJ10</f>
        <v>0</v>
      </c>
      <c r="K11" s="4">
        <f>K10+Dynamics!K10+Dynamics!BX10+Dynamics!EK10+Dynamics!GX10+Dynamics!JK10</f>
        <v>0</v>
      </c>
      <c r="L11" s="4">
        <f>L10+Dynamics!L10+Dynamics!BY10+Dynamics!EL10+Dynamics!GY10+Dynamics!JL10</f>
        <v>28563.115951538854</v>
      </c>
      <c r="M11" s="4">
        <f>M10+Dynamics!M10+Dynamics!BZ10+Dynamics!EM10+Dynamics!GZ10+Dynamics!JM10</f>
        <v>29132.306480290532</v>
      </c>
      <c r="N11" s="9">
        <f>N10+Dynamics!N10+Dynamics!CA10+Dynamics!EN10+Dynamics!HA10+Dynamics!JN10</f>
        <v>39077.49486031408</v>
      </c>
      <c r="O11" s="8">
        <f>O10+Dynamics!O10+Dynamics!CB10+Dynamics!EO10+Dynamics!HB10+Dynamics!JO10</f>
        <v>15793787.756940374</v>
      </c>
      <c r="P11" s="4">
        <f>P10+Dynamics!P10+Dynamics!CC10+Dynamics!EP10+Dynamics!HC10+Dynamics!JP10</f>
        <v>86785.8939275429</v>
      </c>
      <c r="Q11" s="4">
        <f>Q10+Dynamics!Q10+Dynamics!CD10+Dynamics!EQ10+Dynamics!HD10+Dynamics!JQ10</f>
        <v>274423.35250938154</v>
      </c>
      <c r="R11" s="4">
        <f>R10+Dynamics!R10+Dynamics!CE10+Dynamics!ER10+Dynamics!HE10+Dynamics!JR10</f>
        <v>302075.04210631596</v>
      </c>
      <c r="S11" s="4">
        <f>S10+Dynamics!S10+Dynamics!CF10+Dynamics!ES10+Dynamics!HF10+Dynamics!JS10</f>
        <v>101551.18920130286</v>
      </c>
      <c r="T11" s="4">
        <f>T10+Dynamics!T10+Dynamics!CG10+Dynamics!ET10+Dynamics!HG10+Dynamics!JT10</f>
        <v>24353.749291902965</v>
      </c>
      <c r="U11" s="4">
        <f>U10+Dynamics!U10+Dynamics!CH10+Dynamics!EU10+Dynamics!HH10+Dynamics!JU10</f>
        <v>47794.196505636792</v>
      </c>
      <c r="V11" s="4">
        <f>V10+Dynamics!V10+Dynamics!CI10+Dynamics!EV10+Dynamics!HI10+Dynamics!JV10</f>
        <v>0</v>
      </c>
      <c r="W11" s="4">
        <f>W10+Dynamics!W10+Dynamics!CJ10+Dynamics!EW10+Dynamics!HJ10+Dynamics!JW10</f>
        <v>0</v>
      </c>
      <c r="X11" s="4">
        <f>X10+Dynamics!X10+Dynamics!CK10+Dynamics!EX10+Dynamics!HK10+Dynamics!JX10</f>
        <v>0</v>
      </c>
      <c r="Y11" s="4">
        <f>Y10+Dynamics!Y10+Dynamics!CL10+Dynamics!EY10+Dynamics!HL10+Dynamics!JY10</f>
        <v>33949.761674586727</v>
      </c>
      <c r="Z11" s="4">
        <f>Z10+Dynamics!Z10+Dynamics!CM10+Dynamics!EZ10+Dynamics!HM10+Dynamics!JZ10</f>
        <v>37832.636696040245</v>
      </c>
      <c r="AA11" s="9">
        <f>AA10+Dynamics!AA10+Dynamics!CN10+Dynamics!FA10+Dynamics!HN10+Dynamics!KA10</f>
        <v>51089.707217368588</v>
      </c>
      <c r="AB11" s="8">
        <f>AB10+Dynamics!AB10+Dynamics!CO10+Dynamics!FB10+Dynamics!HO10+Dynamics!KB10</f>
        <v>16201.836861980128</v>
      </c>
      <c r="AC11" s="4">
        <f>AC10+Dynamics!AC10+Dynamics!CP10+Dynamics!FC10+Dynamics!HP10+Dynamics!KC10</f>
        <v>3890.7719161688356</v>
      </c>
      <c r="AD11" s="4">
        <f>AD10+Dynamics!AD10+Dynamics!CQ10+Dynamics!FD10+Dynamics!HQ10+Dynamics!KD10</f>
        <v>13371.691925763156</v>
      </c>
      <c r="AE11" s="4">
        <f>AE10+Dynamics!AE10+Dynamics!CR10+Dynamics!FE10+Dynamics!HR10+Dynamics!KE10</f>
        <v>13862.986780796684</v>
      </c>
      <c r="AF11" s="4">
        <f>AF10+Dynamics!AF10+Dynamics!CS10+Dynamics!FF10+Dynamics!HS10+Dynamics!KF10</f>
        <v>3920.0350317112097</v>
      </c>
      <c r="AG11" s="4">
        <f>AG10+Dynamics!AG10+Dynamics!CT10+Dynamics!FG10+Dynamics!HT10+Dynamics!KG10</f>
        <v>825.06798431832885</v>
      </c>
      <c r="AH11" s="4">
        <f>AH10+Dynamics!AH10+Dynamics!CU10+Dynamics!FH10+Dynamics!HU10+Dynamics!KH10</f>
        <v>1488.3364933632195</v>
      </c>
      <c r="AI11" s="4">
        <f>AI10+Dynamics!AI10+Dynamics!CV10+Dynamics!FI10+Dynamics!HV10+Dynamics!KI10</f>
        <v>0</v>
      </c>
      <c r="AJ11" s="4">
        <f>AJ10+Dynamics!AJ10+Dynamics!CW10+Dynamics!FJ10+Dynamics!HW10+Dynamics!KJ10</f>
        <v>0</v>
      </c>
      <c r="AK11" s="4">
        <f>AK10+Dynamics!AK10+Dynamics!CX10+Dynamics!FK10+Dynamics!HX10+Dynamics!KK10</f>
        <v>0</v>
      </c>
      <c r="AL11" s="4">
        <f>AL10+Dynamics!AL10+Dynamics!CY10+Dynamics!FL10+Dynamics!HY10+Dynamics!KL10</f>
        <v>1084.0987095015344</v>
      </c>
      <c r="AM11" s="4">
        <f>AM10+Dynamics!AM10+Dynamics!CZ10+Dynamics!FM10+Dynamics!HZ10+Dynamics!KM10</f>
        <v>1165.1654090551635</v>
      </c>
      <c r="AN11" s="4">
        <f>AN10+Dynamics!AN10+Dynamics!DA10+Dynamics!FN10+Dynamics!IA10+Dynamics!KN10</f>
        <v>1563.4294499872417</v>
      </c>
      <c r="AO11" s="8">
        <f>AO10+Dynamics!AO10+Dynamics!DB10+Dynamics!FO10+Dynamics!IB10+Dynamics!KO10</f>
        <v>829227.14889888221</v>
      </c>
      <c r="AP11" s="4">
        <f>AP10+Dynamics!AP10+Dynamics!DC10+Dynamics!FP10+Dynamics!IC10+Dynamics!KP10</f>
        <v>6173.464709795102</v>
      </c>
      <c r="AQ11" s="4">
        <f>AQ10+Dynamics!AQ10+Dynamics!DD10+Dynamics!FQ10+Dynamics!ID10+Dynamics!KQ10</f>
        <v>18332.319997565664</v>
      </c>
      <c r="AR11" s="4">
        <f>AR10+Dynamics!AR10+Dynamics!DE10+Dynamics!FR10+Dynamics!IE10+Dynamics!KR10</f>
        <v>15231.851002707526</v>
      </c>
      <c r="AS11" s="4">
        <f>AS10+Dynamics!AS10+Dynamics!DF10+Dynamics!FS10+Dynamics!IF10+Dynamics!KS10</f>
        <v>3646.609239410257</v>
      </c>
      <c r="AT11" s="4">
        <f>AT10+Dynamics!AT10+Dynamics!DG10+Dynamics!FT10+Dynamics!IG10+Dynamics!KT10</f>
        <v>694.18540536270859</v>
      </c>
      <c r="AU11" s="4">
        <f>AU10+Dynamics!AU10+Dynamics!DH10+Dynamics!FU10+Dynamics!IH10+Dynamics!KU10</f>
        <v>1183.2558454311918</v>
      </c>
      <c r="AV11" s="4">
        <f>AV10+Dynamics!AV10+Dynamics!DI10+Dynamics!FV10+Dynamics!II10+Dynamics!KV10</f>
        <v>0</v>
      </c>
      <c r="AW11" s="4">
        <f>AW10+Dynamics!AW10+Dynamics!DJ10+Dynamics!FW10+Dynamics!IJ10+Dynamics!KW10</f>
        <v>0</v>
      </c>
      <c r="AX11" s="4">
        <f>AX10+Dynamics!AX10+Dynamics!DK10+Dynamics!FX10+Dynamics!IK10+Dynamics!KX10</f>
        <v>0</v>
      </c>
      <c r="AY11" s="4">
        <f>AY10+Dynamics!AY10+Dynamics!DL10+Dynamics!FY10+Dynamics!IL10+Dynamics!KY10</f>
        <v>890.99291901868662</v>
      </c>
      <c r="AZ11" s="4">
        <f>AZ10+Dynamics!AZ10+Dynamics!DM10+Dynamics!FZ10+Dynamics!IM10+Dynamics!KZ10</f>
        <v>929.77257849678256</v>
      </c>
      <c r="BA11" s="9">
        <f>BA10+Dynamics!BA10+Dynamics!DN10+Dynamics!GA10+Dynamics!IN10+Dynamics!LA10</f>
        <v>1249.5239981892028</v>
      </c>
      <c r="BB11" s="8">
        <f>BB10+Dynamics!BB10+Dynamics!DO10+Dynamics!GB10+Dynamics!IO10+Dynamics!LB10</f>
        <v>35342.231422028584</v>
      </c>
      <c r="BC11" s="4">
        <f>BC10+Dynamics!BC10+Dynamics!DP10+Dynamics!GC10+Dynamics!IP10+Dynamics!LC10</f>
        <v>6012.5715993708654</v>
      </c>
      <c r="BD11" s="4">
        <f>BD10+Dynamics!BD10+Dynamics!DQ10+Dynamics!GD10+Dynamics!IQ10+Dynamics!LD10</f>
        <v>16054.668084834866</v>
      </c>
      <c r="BE11" s="4">
        <f>BE10+Dynamics!BE10+Dynamics!DR10+Dynamics!GE10+Dynamics!IR10+Dynamics!LE10</f>
        <v>12062.489848641108</v>
      </c>
      <c r="BF11" s="4">
        <f>BF10+Dynamics!BF10+Dynamics!DS10+Dynamics!GF10+Dynamics!IS10+Dynamics!LF10</f>
        <v>2734.1874612409051</v>
      </c>
      <c r="BG11" s="4">
        <f>BG10+Dynamics!BG10+Dynamics!DT10+Dynamics!GG10+Dynamics!IT10+Dynamics!LG10</f>
        <v>503.33756193365019</v>
      </c>
      <c r="BH11" s="4">
        <f>BH10+Dynamics!BH10+Dynamics!DU10+Dynamics!GH10+Dynamics!IU10+Dynamics!LH10</f>
        <v>836.78816680856585</v>
      </c>
      <c r="BI11" s="4">
        <f>BI10+Dynamics!BI10+Dynamics!DV10+Dynamics!GI10+Dynamics!IV10+Dynamics!LI10</f>
        <v>0</v>
      </c>
      <c r="BJ11" s="4">
        <f>BJ10+Dynamics!BJ10+Dynamics!DW10+Dynamics!GJ10+Dynamics!IW10+Dynamics!LJ10</f>
        <v>0</v>
      </c>
      <c r="BK11" s="4">
        <f>BK10+Dynamics!BK10+Dynamics!DX10+Dynamics!GK10+Dynamics!IX10+Dynamics!LK10</f>
        <v>0</v>
      </c>
      <c r="BL11" s="4">
        <f>BL10+Dynamics!BL10+Dynamics!DY10+Dynamics!GL10+Dynamics!IY10+Dynamics!LL10</f>
        <v>649.19947127965997</v>
      </c>
      <c r="BM11" s="4">
        <f>BM10+Dynamics!BM10+Dynamics!DZ10+Dynamics!GM10+Dynamics!IZ10+Dynamics!LM10</f>
        <v>665.43384530701769</v>
      </c>
      <c r="BN11" s="4">
        <f>BN10+Dynamics!BN10+Dynamics!EA10+Dynamics!GN10+Dynamics!JA10+Dynamics!LN10</f>
        <v>899.60886609399597</v>
      </c>
      <c r="BO11" s="178">
        <f t="shared" si="4"/>
        <v>35040509.416201748</v>
      </c>
      <c r="BP11" s="8">
        <f t="shared" si="5"/>
        <v>17276173.068646219</v>
      </c>
      <c r="BQ11" s="4">
        <f t="shared" si="6"/>
        <v>16753643.286070451</v>
      </c>
      <c r="BR11" s="4">
        <f t="shared" si="7"/>
        <v>57373.420562645493</v>
      </c>
      <c r="BS11" s="4">
        <f t="shared" si="8"/>
        <v>877559.12459485955</v>
      </c>
      <c r="BT11" s="179">
        <f t="shared" si="9"/>
        <v>75760.516327539211</v>
      </c>
      <c r="BU11" s="178">
        <f t="shared" si="10"/>
        <v>2659194.1816937742</v>
      </c>
      <c r="BV11" s="4">
        <f t="shared" si="11"/>
        <v>1569416.808261543</v>
      </c>
      <c r="BW11" s="4">
        <f t="shared" si="12"/>
        <v>959855.52913007862</v>
      </c>
      <c r="BX11" s="4">
        <f t="shared" si="13"/>
        <v>41171.583700665375</v>
      </c>
      <c r="BY11" s="4">
        <f t="shared" si="14"/>
        <v>48331.975695977133</v>
      </c>
      <c r="BZ11" s="179">
        <f t="shared" si="15"/>
        <v>40418.284905510634</v>
      </c>
      <c r="CA11" s="167">
        <f t="shared" si="16"/>
        <v>7.5889141624871398E-2</v>
      </c>
      <c r="CB11" s="15">
        <f t="shared" si="17"/>
        <v>9.0842850556400706E-2</v>
      </c>
      <c r="CC11" s="15">
        <f t="shared" si="18"/>
        <v>5.7292346073055951E-2</v>
      </c>
      <c r="CD11" s="15">
        <f t="shared" si="19"/>
        <v>0.7176072700025008</v>
      </c>
      <c r="CE11" s="15">
        <f t="shared" si="20"/>
        <v>5.5075463682621305E-2</v>
      </c>
      <c r="CF11" s="168">
        <f t="shared" si="21"/>
        <v>0.53350065264561097</v>
      </c>
      <c r="CG11" s="169">
        <f>-SUM(Dynamics!BO10:BO11,Dynamics!CB10:CB11,Dynamics!CO10:CO11,Dynamics!DB10:DB11,Dynamics!DO10:DO11)/BO10*100000</f>
        <v>1590.4025673709461</v>
      </c>
      <c r="CH11" s="87">
        <f>-SUM(Dynamics!BO10:BO11)/BP10*100000</f>
        <v>1989.7752400406478</v>
      </c>
      <c r="CI11" s="87">
        <f>-SUM(Dynamics!CB10:CB11)/BQ10*100000</f>
        <v>1072.4882589849735</v>
      </c>
      <c r="CJ11" s="87">
        <f>-SUM(Dynamics!CO10:CO11)/BR10*100000</f>
        <v>13753.436211522727</v>
      </c>
      <c r="CK11" s="87">
        <f>-SUM(Dynamics!DB10:DB11)/BS10*100000</f>
        <v>1465.9429291720194</v>
      </c>
      <c r="CL11" s="170">
        <f>-SUM(Dynamics!DO10:DO11)/BT10*100000</f>
        <v>17003.20755390677</v>
      </c>
      <c r="CM11" s="120">
        <f t="shared" si="22"/>
        <v>208028.30865076563</v>
      </c>
      <c r="CN11" s="120">
        <f>step*SUMPRODUCT(B11:N11,'By group'!B$22:N$22)</f>
        <v>118264.75228613224</v>
      </c>
      <c r="CO11" s="120">
        <f>step*SUMPRODUCT(O11:AA11,'By group'!O$22:AA$22)</f>
        <v>80127.526503479457</v>
      </c>
      <c r="CP11" s="120">
        <f>step*SUMPRODUCT(AB11:AN11,'By group'!AB$22:AN$22)</f>
        <v>3307.8960343914496</v>
      </c>
      <c r="CQ11" s="120">
        <f>step*SUMPRODUCT(AO11:BA11,'By group'!AO$22:BA$22)</f>
        <v>3524.5066429659723</v>
      </c>
      <c r="CR11" s="154">
        <f>step*SUMPRODUCT(BB11:BN11,'By group'!BB$22:BN$22)</f>
        <v>2803.6271837964873</v>
      </c>
      <c r="CS11" s="197">
        <f t="shared" si="23"/>
        <v>272264.91909151623</v>
      </c>
      <c r="CT11" s="120">
        <f t="shared" si="24"/>
        <v>910534.85627877736</v>
      </c>
      <c r="CU11" s="120">
        <f t="shared" si="25"/>
        <v>872966.91022555681</v>
      </c>
      <c r="CV11" s="120">
        <f t="shared" si="26"/>
        <v>302151.30683815875</v>
      </c>
      <c r="CW11" s="120">
        <f t="shared" si="27"/>
        <v>118915.72798746545</v>
      </c>
      <c r="CX11" s="198">
        <f t="shared" si="28"/>
        <v>182360.46127230042</v>
      </c>
      <c r="CY11" s="16">
        <f t="shared" si="29"/>
        <v>3.4128465615055718E-3</v>
      </c>
      <c r="CZ11" s="37">
        <f t="shared" si="30"/>
        <v>4.8340424726634926E-2</v>
      </c>
      <c r="DA11" s="185">
        <f t="shared" si="31"/>
        <v>2.1620837593334095E-3</v>
      </c>
      <c r="DB11" s="183"/>
      <c r="DC11" s="85">
        <f>(SUMPRODUCT($B11:$N11,'By group'!$B$27:$N$27)-(1-prop_idu_part)*SUMPRODUCT(Population!$BB11:$BN11,'By group'!$BB$27:$BN$27)*(1-prop_idu_male))/BQ11</f>
        <v>1.5443416385535937</v>
      </c>
      <c r="DD11" s="85">
        <f>(1-prop_idu_part)*SUMPRODUCT(Population!$BB11:$BN11,'By group'!$BB$27:$BN$27)*prop_idu_male/BQ11</f>
        <v>9.7675897996194524E-3</v>
      </c>
      <c r="DE11" s="85">
        <f>SUMPRODUCT(AB11:AN11,'By group'!AB$27:AN$27)/prop_sw_use/BP11</f>
        <v>3.9851478913535572</v>
      </c>
      <c r="DF11" s="85">
        <f t="shared" si="2"/>
        <v>1.6179700438895441</v>
      </c>
      <c r="DG11" s="85">
        <f t="shared" si="32"/>
        <v>0</v>
      </c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</row>
    <row r="12" spans="1:166" x14ac:dyDescent="0.25">
      <c r="A12">
        <f t="shared" si="3"/>
        <v>4</v>
      </c>
      <c r="B12" s="8">
        <f>B11+Dynamics!B11+Dynamics!BO11+Dynamics!EB11+Dynamics!GO11+Dynamics!JB11</f>
        <v>15698598.910138283</v>
      </c>
      <c r="C12" s="46">
        <f>C11+Dynamics!C11+Dynamics!BP11+Dynamics!EC11+Dynamics!GP11+Dynamics!JC11</f>
        <v>160733.62767049333</v>
      </c>
      <c r="D12" s="4">
        <f>D11+Dynamics!D11+Dynamics!BQ11+Dynamics!ED11+Dynamics!GQ11+Dynamics!JD11</f>
        <v>557687.58954003372</v>
      </c>
      <c r="E12" s="4">
        <f>E11+Dynamics!E11+Dynamics!BR11+Dynamics!EE11+Dynamics!GR11+Dynamics!JE11</f>
        <v>549661.41748225817</v>
      </c>
      <c r="F12" s="4">
        <f>F11+Dynamics!F11+Dynamics!BS11+Dynamics!EF11+Dynamics!GS11+Dynamics!JF11</f>
        <v>136288.5992819893</v>
      </c>
      <c r="G12" s="4">
        <f>G11+Dynamics!G11+Dynamics!BT11+Dynamics!EG11+Dynamics!GT11+Dynamics!JG11</f>
        <v>23737.912534723469</v>
      </c>
      <c r="H12" s="4">
        <f>H11+Dynamics!H11+Dynamics!BU11+Dynamics!EH11+Dynamics!GU11+Dynamics!JH11</f>
        <v>32145.7091741226</v>
      </c>
      <c r="I12" s="4">
        <f>I11+Dynamics!I11+Dynamics!BV11+Dynamics!EI11+Dynamics!GV11+Dynamics!JI11</f>
        <v>0</v>
      </c>
      <c r="J12" s="4">
        <f>J11+Dynamics!J11+Dynamics!BW11+Dynamics!EJ11+Dynamics!GW11+Dynamics!JJ11</f>
        <v>0</v>
      </c>
      <c r="K12" s="4">
        <f>K11+Dynamics!K11+Dynamics!BX11+Dynamics!EK11+Dynamics!GX11+Dynamics!JK11</f>
        <v>0</v>
      </c>
      <c r="L12" s="4">
        <f>L11+Dynamics!L11+Dynamics!BY11+Dynamics!EL11+Dynamics!GY11+Dynamics!JL11</f>
        <v>30678.219745633094</v>
      </c>
      <c r="M12" s="4">
        <f>M11+Dynamics!M11+Dynamics!BZ11+Dynamics!EM11+Dynamics!GZ11+Dynamics!JM11</f>
        <v>27184.281646897765</v>
      </c>
      <c r="N12" s="9">
        <f>N11+Dynamics!N11+Dynamics!CA11+Dynamics!EN11+Dynamics!HA11+Dynamics!JN11</f>
        <v>37701.870872867206</v>
      </c>
      <c r="O12" s="8">
        <f>O11+Dynamics!O11+Dynamics!CB11+Dynamics!EO11+Dynamics!HB11+Dynamics!JO11</f>
        <v>15855936.325066023</v>
      </c>
      <c r="P12" s="4">
        <f>P11+Dynamics!P11+Dynamics!CC11+Dynamics!EP11+Dynamics!HC11+Dynamics!JP11</f>
        <v>85533.219092407307</v>
      </c>
      <c r="Q12" s="4">
        <f>Q11+Dynamics!Q11+Dynamics!CD11+Dynamics!EQ11+Dynamics!HD11+Dynamics!JQ11</f>
        <v>267843.16928021336</v>
      </c>
      <c r="R12" s="4">
        <f>R11+Dynamics!R11+Dynamics!CE11+Dynamics!ER11+Dynamics!HE11+Dynamics!JR11</f>
        <v>298112.16320505575</v>
      </c>
      <c r="S12" s="4">
        <f>S11+Dynamics!S11+Dynamics!CF11+Dynamics!ES11+Dynamics!HF11+Dynamics!JS11</f>
        <v>98054.372322338808</v>
      </c>
      <c r="T12" s="4">
        <f>T11+Dynamics!T11+Dynamics!CG11+Dynamics!ET11+Dynamics!HG11+Dynamics!JT11</f>
        <v>22297.213469642145</v>
      </c>
      <c r="U12" s="4">
        <f>U11+Dynamics!U11+Dynamics!CH11+Dynamics!EU11+Dynamics!HH11+Dynamics!JU11</f>
        <v>40091.722585872594</v>
      </c>
      <c r="V12" s="4">
        <f>V11+Dynamics!V11+Dynamics!CI11+Dynamics!EV11+Dynamics!HI11+Dynamics!JV11</f>
        <v>0</v>
      </c>
      <c r="W12" s="4">
        <f>W11+Dynamics!W11+Dynamics!CJ11+Dynamics!EW11+Dynamics!HJ11+Dynamics!JW11</f>
        <v>0</v>
      </c>
      <c r="X12" s="4">
        <f>X11+Dynamics!X11+Dynamics!CK11+Dynamics!EX11+Dynamics!HK11+Dynamics!JX11</f>
        <v>0</v>
      </c>
      <c r="Y12" s="4">
        <f>Y11+Dynamics!Y11+Dynamics!CL11+Dynamics!EY11+Dynamics!HL11+Dynamics!JY11</f>
        <v>34095.452998008586</v>
      </c>
      <c r="Z12" s="4">
        <f>Z11+Dynamics!Z11+Dynamics!CM11+Dynamics!EZ11+Dynamics!HM11+Dynamics!JZ11</f>
        <v>34873.445010172873</v>
      </c>
      <c r="AA12" s="9">
        <f>AA11+Dynamics!AA11+Dynamics!CN11+Dynamics!FA11+Dynamics!HN11+Dynamics!KA11</f>
        <v>49226.338175733079</v>
      </c>
      <c r="AB12" s="8">
        <f>AB11+Dynamics!AB11+Dynamics!CO11+Dynamics!FB11+Dynamics!HO11+Dynamics!KB11</f>
        <v>16280.806030511223</v>
      </c>
      <c r="AC12" s="4">
        <f>AC11+Dynamics!AC11+Dynamics!CP11+Dynamics!FC11+Dynamics!HP11+Dynamics!KC11</f>
        <v>3831.2670536579508</v>
      </c>
      <c r="AD12" s="4">
        <f>AD11+Dynamics!AD11+Dynamics!CQ11+Dynamics!FD11+Dynamics!HQ11+Dynamics!KD11</f>
        <v>12764.986363110926</v>
      </c>
      <c r="AE12" s="4">
        <f>AE11+Dynamics!AE11+Dynamics!CR11+Dynamics!FE11+Dynamics!HR11+Dynamics!KE11</f>
        <v>13934.75798052617</v>
      </c>
      <c r="AF12" s="4">
        <f>AF11+Dynamics!AF11+Dynamics!CS11+Dynamics!FF11+Dynamics!HS11+Dynamics!KF11</f>
        <v>4021.2895359277181</v>
      </c>
      <c r="AG12" s="4">
        <f>AG11+Dynamics!AG11+Dynamics!CT11+Dynamics!FG11+Dynamics!HT11+Dynamics!KG11</f>
        <v>805.90736601070637</v>
      </c>
      <c r="AH12" s="4">
        <f>AH11+Dynamics!AH11+Dynamics!CU11+Dynamics!FH11+Dynamics!HU11+Dynamics!KH11</f>
        <v>1275.4806480013515</v>
      </c>
      <c r="AI12" s="4">
        <f>AI11+Dynamics!AI11+Dynamics!CV11+Dynamics!FI11+Dynamics!HV11+Dynamics!KI11</f>
        <v>0</v>
      </c>
      <c r="AJ12" s="4">
        <f>AJ11+Dynamics!AJ11+Dynamics!CW11+Dynamics!FJ11+Dynamics!HW11+Dynamics!KJ11</f>
        <v>0</v>
      </c>
      <c r="AK12" s="4">
        <f>AK11+Dynamics!AK11+Dynamics!CX11+Dynamics!FK11+Dynamics!HX11+Dynamics!KK11</f>
        <v>0</v>
      </c>
      <c r="AL12" s="4">
        <f>AL11+Dynamics!AL11+Dynamics!CY11+Dynamics!FL11+Dynamics!HY11+Dynamics!KL11</f>
        <v>1130.3808299379948</v>
      </c>
      <c r="AM12" s="4">
        <f>AM11+Dynamics!AM11+Dynamics!CZ11+Dynamics!FM11+Dynamics!HZ11+Dynamics!KM11</f>
        <v>1088.4599828287805</v>
      </c>
      <c r="AN12" s="4">
        <f>AN11+Dynamics!AN11+Dynamics!DA11+Dynamics!FN11+Dynamics!IA11+Dynamics!KN11</f>
        <v>1519.9113496499344</v>
      </c>
      <c r="AO12" s="8">
        <f>AO11+Dynamics!AO11+Dynamics!DB11+Dynamics!FO11+Dynamics!IB11+Dynamics!KO11</f>
        <v>829050.15995099384</v>
      </c>
      <c r="AP12" s="4">
        <f>AP11+Dynamics!AP11+Dynamics!DC11+Dynamics!FP11+Dynamics!IC11+Dynamics!KP11</f>
        <v>6181.5374967682092</v>
      </c>
      <c r="AQ12" s="4">
        <f>AQ11+Dynamics!AQ11+Dynamics!DD11+Dynamics!FQ11+Dynamics!ID11+Dynamics!KQ11</f>
        <v>18272.79590818844</v>
      </c>
      <c r="AR12" s="4">
        <f>AR11+Dynamics!AR11+Dynamics!DE11+Dynamics!FR11+Dynamics!IE11+Dynamics!KR11</f>
        <v>16159.286761449137</v>
      </c>
      <c r="AS12" s="4">
        <f>AS11+Dynamics!AS11+Dynamics!DF11+Dynamics!FS11+Dynamics!IF11+Dynamics!KS11</f>
        <v>3952.2220212569896</v>
      </c>
      <c r="AT12" s="4">
        <f>AT11+Dynamics!AT11+Dynamics!DG11+Dynamics!FT11+Dynamics!IG11+Dynamics!KT11</f>
        <v>707.23052487029122</v>
      </c>
      <c r="AU12" s="4">
        <f>AU11+Dynamics!AU11+Dynamics!DH11+Dynamics!FU11+Dynamics!IH11+Dynamics!KU11</f>
        <v>1015.3147054157735</v>
      </c>
      <c r="AV12" s="4">
        <f>AV11+Dynamics!AV11+Dynamics!DI11+Dynamics!FV11+Dynamics!II11+Dynamics!KV11</f>
        <v>0</v>
      </c>
      <c r="AW12" s="4">
        <f>AW11+Dynamics!AW11+Dynamics!DJ11+Dynamics!FW11+Dynamics!IJ11+Dynamics!KW11</f>
        <v>0</v>
      </c>
      <c r="AX12" s="4">
        <f>AX11+Dynamics!AX11+Dynamics!DK11+Dynamics!FX11+Dynamics!IK11+Dynamics!KX11</f>
        <v>0</v>
      </c>
      <c r="AY12" s="4">
        <f>AY11+Dynamics!AY11+Dynamics!DL11+Dynamics!FY11+Dynamics!IL11+Dynamics!KY11</f>
        <v>944.12940773148989</v>
      </c>
      <c r="AZ12" s="4">
        <f>AZ11+Dynamics!AZ11+Dynamics!DM11+Dynamics!FZ11+Dynamics!IM11+Dynamics!KZ11</f>
        <v>864.916745048851</v>
      </c>
      <c r="BA12" s="9">
        <f>BA11+Dynamics!BA11+Dynamics!DN11+Dynamics!GA11+Dynamics!IN11+Dynamics!LA11</f>
        <v>1205.2325396028971</v>
      </c>
      <c r="BB12" s="8">
        <f>BB11+Dynamics!BB11+Dynamics!DO11+Dynamics!GB11+Dynamics!IO11+Dynamics!LB11</f>
        <v>34713.627950643538</v>
      </c>
      <c r="BC12" s="4">
        <f>BC11+Dynamics!BC11+Dynamics!DP11+Dynamics!GC11+Dynamics!IP11+Dynamics!LC11</f>
        <v>6036.2403709737464</v>
      </c>
      <c r="BD12" s="4">
        <f>BD11+Dynamics!BD11+Dynamics!DQ11+Dynamics!GD11+Dynamics!IQ11+Dynamics!LD11</f>
        <v>16328.289782265985</v>
      </c>
      <c r="BE12" s="4">
        <f>BE11+Dynamics!BE11+Dynamics!DR11+Dynamics!GE11+Dynamics!IR11+Dynamics!LE11</f>
        <v>12979.69061485551</v>
      </c>
      <c r="BF12" s="4">
        <f>BF11+Dynamics!BF11+Dynamics!DS11+Dynamics!GF11+Dynamics!IS11+Dynamics!LF11</f>
        <v>2983.2844840400885</v>
      </c>
      <c r="BG12" s="4">
        <f>BG11+Dynamics!BG11+Dynamics!DT11+Dynamics!GG11+Dynamics!IT11+Dynamics!LG11</f>
        <v>513.80600997461511</v>
      </c>
      <c r="BH12" s="4">
        <f>BH11+Dynamics!BH11+Dynamics!DU11+Dynamics!GH11+Dynamics!IU11+Dynamics!LH11</f>
        <v>708.91184065717459</v>
      </c>
      <c r="BI12" s="4">
        <f>BI11+Dynamics!BI11+Dynamics!DV11+Dynamics!GI11+Dynamics!IV11+Dynamics!LI11</f>
        <v>0</v>
      </c>
      <c r="BJ12" s="4">
        <f>BJ11+Dynamics!BJ11+Dynamics!DW11+Dynamics!GJ11+Dynamics!IW11+Dynamics!LJ11</f>
        <v>0</v>
      </c>
      <c r="BK12" s="4">
        <f>BK11+Dynamics!BK11+Dynamics!DX11+Dynamics!GK11+Dynamics!IX11+Dynamics!LK11</f>
        <v>0</v>
      </c>
      <c r="BL12" s="4">
        <f>BL11+Dynamics!BL11+Dynamics!DY11+Dynamics!GL11+Dynamics!IY11+Dynamics!LL11</f>
        <v>681.81919554117565</v>
      </c>
      <c r="BM12" s="4">
        <f>BM11+Dynamics!BM11+Dynamics!DZ11+Dynamics!GM11+Dynamics!IZ11+Dynamics!LM11</f>
        <v>609.85820612097552</v>
      </c>
      <c r="BN12" s="4">
        <f>BN11+Dynamics!BN11+Dynamics!EA11+Dynamics!GN11+Dynamics!JA11+Dynamics!LN11</f>
        <v>853.14814422058566</v>
      </c>
      <c r="BO12" s="178">
        <f t="shared" si="4"/>
        <v>35051896.30909355</v>
      </c>
      <c r="BP12" s="8">
        <f t="shared" si="5"/>
        <v>17254418.138087299</v>
      </c>
      <c r="BQ12" s="4">
        <f t="shared" si="6"/>
        <v>16786063.421205468</v>
      </c>
      <c r="BR12" s="4">
        <f t="shared" si="7"/>
        <v>56653.247140162763</v>
      </c>
      <c r="BS12" s="4">
        <f t="shared" si="8"/>
        <v>878352.82606132596</v>
      </c>
      <c r="BT12" s="179">
        <f t="shared" si="9"/>
        <v>76408.676599293409</v>
      </c>
      <c r="BU12" s="178">
        <f t="shared" si="10"/>
        <v>2617316.4799570972</v>
      </c>
      <c r="BV12" s="4">
        <f t="shared" si="11"/>
        <v>1555819.2279490191</v>
      </c>
      <c r="BW12" s="4">
        <f t="shared" si="12"/>
        <v>930127.0961394445</v>
      </c>
      <c r="BX12" s="4">
        <f t="shared" si="13"/>
        <v>40372.44110965154</v>
      </c>
      <c r="BY12" s="4">
        <f t="shared" si="14"/>
        <v>49302.66611033208</v>
      </c>
      <c r="BZ12" s="179">
        <f t="shared" si="15"/>
        <v>41695.048648649848</v>
      </c>
      <c r="CA12" s="167">
        <f t="shared" si="16"/>
        <v>7.4669754151876919E-2</v>
      </c>
      <c r="CB12" s="15">
        <f t="shared" si="17"/>
        <v>9.0169324488242983E-2</v>
      </c>
      <c r="CC12" s="15">
        <f t="shared" si="18"/>
        <v>5.5410674486338185E-2</v>
      </c>
      <c r="CD12" s="15">
        <f t="shared" si="19"/>
        <v>0.71262360319379836</v>
      </c>
      <c r="CE12" s="15">
        <f t="shared" si="20"/>
        <v>5.6130821974368875E-2</v>
      </c>
      <c r="CF12" s="168">
        <f t="shared" si="21"/>
        <v>0.54568473770733295</v>
      </c>
      <c r="CG12" s="167"/>
      <c r="CH12" s="16"/>
      <c r="CI12" s="87"/>
      <c r="CJ12" s="16"/>
      <c r="CK12" s="16"/>
      <c r="CL12" s="168"/>
      <c r="CM12" s="120">
        <f t="shared" si="22"/>
        <v>205653.90462911033</v>
      </c>
      <c r="CN12" s="120">
        <f>step*SUMPRODUCT(B12:N12,'By group'!B$22:N$22)</f>
        <v>119355.49894490078</v>
      </c>
      <c r="CO12" s="120">
        <f>step*SUMPRODUCT(O12:AA12,'By group'!O$22:AA$22)</f>
        <v>76516.860898629326</v>
      </c>
      <c r="CP12" s="120">
        <f>step*SUMPRODUCT(AB12:AN12,'By group'!AB$22:AN$22)</f>
        <v>3244.1281140418041</v>
      </c>
      <c r="CQ12" s="120">
        <f>step*SUMPRODUCT(AO12:BA12,'By group'!AO$22:BA$22)</f>
        <v>3621.5020301475497</v>
      </c>
      <c r="CR12" s="154">
        <f>step*SUMPRODUCT(BB12:BN12,'By group'!BB$22:BN$22)</f>
        <v>2915.9146413908575</v>
      </c>
      <c r="CS12" s="197">
        <f t="shared" si="23"/>
        <v>262315.89168430056</v>
      </c>
      <c r="CT12" s="120">
        <f t="shared" si="24"/>
        <v>872896.83087381255</v>
      </c>
      <c r="CU12" s="120">
        <f t="shared" si="25"/>
        <v>890847.3160441448</v>
      </c>
      <c r="CV12" s="120">
        <f t="shared" si="26"/>
        <v>312829.76982240524</v>
      </c>
      <c r="CW12" s="120">
        <f t="shared" si="27"/>
        <v>112683.03149629047</v>
      </c>
      <c r="CX12" s="198">
        <f t="shared" si="28"/>
        <v>165743.64003614325</v>
      </c>
      <c r="CY12" s="16">
        <f t="shared" si="29"/>
        <v>3.3636644405850178E-3</v>
      </c>
      <c r="CZ12" s="37">
        <f t="shared" si="30"/>
        <v>4.8440077239047981E-2</v>
      </c>
      <c r="DA12" s="185">
        <f t="shared" si="31"/>
        <v>2.1798728355666916E-3</v>
      </c>
      <c r="DB12" s="183">
        <f>(BO12-BO10)/BO10</f>
        <v>5.8396382732029057E-4</v>
      </c>
      <c r="DC12" s="85">
        <f>(SUMPRODUCT($B12:$N12,'By group'!$B$27:$N$27)-(1-prop_idu_part)*SUMPRODUCT(Population!$BB12:$BN12,'By group'!$BB$27:$BN$27)*(1-prop_idu_male))/BQ12</f>
        <v>1.5393940719373054</v>
      </c>
      <c r="DD12" s="85">
        <f>(1-prop_idu_part)*SUMPRODUCT(Population!$BB12:$BN12,'By group'!$BB$27:$BN$27)*prop_idu_male/BQ12</f>
        <v>9.8321290294887623E-3</v>
      </c>
      <c r="DE12" s="85">
        <f>SUMPRODUCT(AB12:AN12,'By group'!AB$27:AN$27)/prop_sw_use/BP12</f>
        <v>3.9400863027729733</v>
      </c>
      <c r="DF12" s="85">
        <f t="shared" si="2"/>
        <v>1.599675038925827</v>
      </c>
      <c r="DG12" s="85">
        <f t="shared" si="32"/>
        <v>0</v>
      </c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</row>
    <row r="13" spans="1:166" x14ac:dyDescent="0.25">
      <c r="A13">
        <f t="shared" si="3"/>
        <v>4.5</v>
      </c>
      <c r="B13" s="8">
        <f>B12+Dynamics!B12+Dynamics!BO12+Dynamics!EB12+Dynamics!GO12+Dynamics!JB12</f>
        <v>15697887.803462425</v>
      </c>
      <c r="C13" s="46">
        <f>C12+Dynamics!C12+Dynamics!BP12+Dynamics!EC12+Dynamics!GP12+Dynamics!JC12</f>
        <v>154217.39547541874</v>
      </c>
      <c r="D13" s="4">
        <f>D12+Dynamics!D12+Dynamics!BQ12+Dynamics!ED12+Dynamics!GQ12+Dynamics!JD12</f>
        <v>528781.51178221253</v>
      </c>
      <c r="E13" s="4">
        <f>E12+Dynamics!E12+Dynamics!BR12+Dynamics!EE12+Dynamics!GR12+Dynamics!JE12</f>
        <v>557138.64916352427</v>
      </c>
      <c r="F13" s="4">
        <f>F12+Dynamics!F12+Dynamics!BS12+Dynamics!EF12+Dynamics!GS12+Dynamics!JF12</f>
        <v>145677.11633215356</v>
      </c>
      <c r="G13" s="4">
        <f>G12+Dynamics!G12+Dynamics!BT12+Dynamics!EG12+Dynamics!GT12+Dynamics!JG12</f>
        <v>25226.781496438631</v>
      </c>
      <c r="H13" s="4">
        <f>H12+Dynamics!H12+Dynamics!BU12+Dynamics!EH12+Dynamics!GU12+Dynamics!JH12</f>
        <v>28895.313473738694</v>
      </c>
      <c r="I13" s="4">
        <f>I12+Dynamics!I12+Dynamics!BV12+Dynamics!EI12+Dynamics!GV12+Dynamics!JI12</f>
        <v>0</v>
      </c>
      <c r="J13" s="4">
        <f>J12+Dynamics!J12+Dynamics!BW12+Dynamics!EJ12+Dynamics!GW12+Dynamics!JJ12</f>
        <v>0</v>
      </c>
      <c r="K13" s="4">
        <f>K12+Dynamics!K12+Dynamics!BX12+Dynamics!EK12+Dynamics!GX12+Dynamics!JK12</f>
        <v>0</v>
      </c>
      <c r="L13" s="4">
        <f>L12+Dynamics!L12+Dynamics!BY12+Dynamics!EL12+Dynamics!GY12+Dynamics!JL12</f>
        <v>33042.855753931944</v>
      </c>
      <c r="M13" s="4">
        <f>M12+Dynamics!M12+Dynamics!BZ12+Dynamics!EM12+Dynamics!GZ12+Dynamics!JM12</f>
        <v>25690.238574548828</v>
      </c>
      <c r="N13" s="9">
        <f>N12+Dynamics!N12+Dynamics!CA12+Dynamics!EN12+Dynamics!HA12+Dynamics!JN12</f>
        <v>36142.363193407822</v>
      </c>
      <c r="O13" s="8">
        <f>O12+Dynamics!O12+Dynamics!CB12+Dynamics!EO12+Dynamics!HB12+Dynamics!JO12</f>
        <v>15916886.768075265</v>
      </c>
      <c r="P13" s="4">
        <f>P12+Dynamics!P12+Dynamics!CC12+Dynamics!EP12+Dynamics!HC12+Dynamics!JP12</f>
        <v>84530.430517330591</v>
      </c>
      <c r="Q13" s="4">
        <f>Q12+Dynamics!Q12+Dynamics!CD12+Dynamics!EQ12+Dynamics!HD12+Dynamics!JQ12</f>
        <v>262248.3680227013</v>
      </c>
      <c r="R13" s="4">
        <f>R12+Dynamics!R12+Dynamics!CE12+Dynamics!ER12+Dynamics!HE12+Dynamics!JR12</f>
        <v>293456.92338444374</v>
      </c>
      <c r="S13" s="4">
        <f>S12+Dynamics!S12+Dynamics!CF12+Dynamics!ES12+Dynamics!HF12+Dynamics!JS12</f>
        <v>95355.31207026093</v>
      </c>
      <c r="T13" s="4">
        <f>T12+Dynamics!T12+Dynamics!CG12+Dynamics!ET12+Dynamics!HG12+Dynamics!JT12</f>
        <v>20928.217711404541</v>
      </c>
      <c r="U13" s="4">
        <f>U12+Dynamics!U12+Dynamics!CH12+Dynamics!EU12+Dynamics!HH12+Dynamics!JU12</f>
        <v>34256.969659196759</v>
      </c>
      <c r="V13" s="4">
        <f>V12+Dynamics!V12+Dynamics!CI12+Dynamics!EV12+Dynamics!HI12+Dynamics!JV12</f>
        <v>0</v>
      </c>
      <c r="W13" s="4">
        <f>W12+Dynamics!W12+Dynamics!CJ12+Dynamics!EW12+Dynamics!HJ12+Dynamics!JW12</f>
        <v>0</v>
      </c>
      <c r="X13" s="4">
        <f>X12+Dynamics!X12+Dynamics!CK12+Dynamics!EX12+Dynamics!HK12+Dynamics!JX12</f>
        <v>0</v>
      </c>
      <c r="Y13" s="4">
        <f>Y12+Dynamics!Y12+Dynamics!CL12+Dynamics!EY12+Dynamics!HL12+Dynamics!JY12</f>
        <v>34045.243927515687</v>
      </c>
      <c r="Z13" s="4">
        <f>Z12+Dynamics!Z12+Dynamics!CM12+Dynamics!EZ12+Dynamics!HM12+Dynamics!JZ12</f>
        <v>32278.228096928309</v>
      </c>
      <c r="AA13" s="9">
        <f>AA12+Dynamics!AA12+Dynamics!CN12+Dynamics!FA12+Dynamics!HN12+Dynamics!KA12</f>
        <v>47054.032128904328</v>
      </c>
      <c r="AB13" s="8">
        <f>AB12+Dynamics!AB12+Dynamics!CO12+Dynamics!FB12+Dynamics!HO12+Dynamics!KB12</f>
        <v>16405.546018546527</v>
      </c>
      <c r="AC13" s="4">
        <f>AC12+Dynamics!AC12+Dynamics!CP12+Dynamics!FC12+Dynamics!HP12+Dynamics!KC12</f>
        <v>3802.937769135036</v>
      </c>
      <c r="AD13" s="4">
        <f>AD12+Dynamics!AD12+Dynamics!CQ12+Dynamics!FD12+Dynamics!HQ12+Dynamics!KD12</f>
        <v>12304.598538187449</v>
      </c>
      <c r="AE13" s="4">
        <f>AE12+Dynamics!AE12+Dynamics!CR12+Dynamics!FE12+Dynamics!HR12+Dynamics!KE12</f>
        <v>13836.259409987821</v>
      </c>
      <c r="AF13" s="4">
        <f>AF12+Dynamics!AF12+Dynamics!CS12+Dynamics!FF12+Dynamics!HS12+Dynamics!KF12</f>
        <v>4095.149500370243</v>
      </c>
      <c r="AG13" s="4">
        <f>AG12+Dynamics!AG12+Dynamics!CT12+Dynamics!FG12+Dynamics!HT12+Dynamics!KG12</f>
        <v>804.73223715428207</v>
      </c>
      <c r="AH13" s="4">
        <f>AH12+Dynamics!AH12+Dynamics!CU12+Dynamics!FH12+Dynamics!HU12+Dynamics!KH12</f>
        <v>1122.017684280609</v>
      </c>
      <c r="AI13" s="4">
        <f>AI12+Dynamics!AI12+Dynamics!CV12+Dynamics!FI12+Dynamics!HV12+Dynamics!KI12</f>
        <v>0</v>
      </c>
      <c r="AJ13" s="4">
        <f>AJ12+Dynamics!AJ12+Dynamics!CW12+Dynamics!FJ12+Dynamics!HW12+Dynamics!KJ12</f>
        <v>0</v>
      </c>
      <c r="AK13" s="4">
        <f>AK12+Dynamics!AK12+Dynamics!CX12+Dynamics!FK12+Dynamics!HX12+Dynamics!KK12</f>
        <v>0</v>
      </c>
      <c r="AL13" s="4">
        <f>AL12+Dynamics!AL12+Dynamics!CY12+Dynamics!FL12+Dynamics!HY12+Dynamics!KL12</f>
        <v>1174.9427702179291</v>
      </c>
      <c r="AM13" s="4">
        <f>AM12+Dynamics!AM12+Dynamics!CZ12+Dynamics!FM12+Dynamics!HZ12+Dynamics!KM12</f>
        <v>1024.3039788337344</v>
      </c>
      <c r="AN13" s="4">
        <f>AN12+Dynamics!AN12+Dynamics!DA12+Dynamics!FN12+Dynamics!IA12+Dynamics!KN12</f>
        <v>1466.687142312044</v>
      </c>
      <c r="AO13" s="8">
        <f>AO12+Dynamics!AO12+Dynamics!DB12+Dynamics!FO12+Dynamics!IB12+Dynamics!KO12</f>
        <v>828841.89757916261</v>
      </c>
      <c r="AP13" s="4">
        <f>AP12+Dynamics!AP12+Dynamics!DC12+Dynamics!FP12+Dynamics!IC12+Dynamics!KP12</f>
        <v>6232.37782165097</v>
      </c>
      <c r="AQ13" s="4">
        <f>AQ12+Dynamics!AQ12+Dynamics!DD12+Dynamics!FQ12+Dynamics!ID12+Dynamics!KQ12</f>
        <v>18241.582796172581</v>
      </c>
      <c r="AR13" s="4">
        <f>AR12+Dynamics!AR12+Dynamics!DE12+Dynamics!FR12+Dynamics!IE12+Dynamics!KR12</f>
        <v>16849.256915748454</v>
      </c>
      <c r="AS13" s="4">
        <f>AS12+Dynamics!AS12+Dynamics!DF12+Dynamics!FS12+Dynamics!IF12+Dynamics!KS12</f>
        <v>4247.9984453678144</v>
      </c>
      <c r="AT13" s="4">
        <f>AT12+Dynamics!AT12+Dynamics!DG12+Dynamics!FT12+Dynamics!IG12+Dynamics!KT12</f>
        <v>742.1711621922542</v>
      </c>
      <c r="AU13" s="4">
        <f>AU12+Dynamics!AU12+Dynamics!DH12+Dynamics!FU12+Dynamics!IH12+Dynamics!KU12</f>
        <v>902.42901791744998</v>
      </c>
      <c r="AV13" s="4">
        <f>AV12+Dynamics!AV12+Dynamics!DI12+Dynamics!FV12+Dynamics!II12+Dynamics!KV12</f>
        <v>0</v>
      </c>
      <c r="AW13" s="4">
        <f>AW12+Dynamics!AW12+Dynamics!DJ12+Dynamics!FW12+Dynamics!IJ12+Dynamics!KW12</f>
        <v>0</v>
      </c>
      <c r="AX13" s="4">
        <f>AX12+Dynamics!AX12+Dynamics!DK12+Dynamics!FX12+Dynamics!IK12+Dynamics!KX12</f>
        <v>0</v>
      </c>
      <c r="AY13" s="4">
        <f>AY12+Dynamics!AY12+Dynamics!DL12+Dynamics!FY12+Dynamics!IL12+Dynamics!KY12</f>
        <v>1004.8417446732733</v>
      </c>
      <c r="AZ13" s="4">
        <f>AZ12+Dynamics!AZ12+Dynamics!DM12+Dynamics!FZ12+Dynamics!IM12+Dynamics!KZ12</f>
        <v>813.42264619636819</v>
      </c>
      <c r="BA13" s="9">
        <f>BA12+Dynamics!BA12+Dynamics!DN12+Dynamics!GA12+Dynamics!IN12+Dynamics!LA12</f>
        <v>1154.6162073737805</v>
      </c>
      <c r="BB13" s="8">
        <f>BB12+Dynamics!BB12+Dynamics!DO12+Dynamics!GB12+Dynamics!IO12+Dynamics!LB12</f>
        <v>34107.854943554055</v>
      </c>
      <c r="BC13" s="4">
        <f>BC12+Dynamics!BC12+Dynamics!DP12+Dynamics!GC12+Dynamics!IP12+Dynamics!LC12</f>
        <v>6054.0498672794038</v>
      </c>
      <c r="BD13" s="4">
        <f>BD12+Dynamics!BD12+Dynamics!DQ12+Dynamics!GD12+Dynamics!IQ12+Dynamics!LD12</f>
        <v>16525.173126097648</v>
      </c>
      <c r="BE13" s="4">
        <f>BE12+Dynamics!BE12+Dynamics!DR12+Dynamics!GE12+Dynamics!IR12+Dynamics!LE12</f>
        <v>13727.485226001711</v>
      </c>
      <c r="BF13" s="4">
        <f>BF12+Dynamics!BF12+Dynamics!DS12+Dynamics!GF12+Dynamics!IS12+Dynamics!LF12</f>
        <v>3235.5862670673478</v>
      </c>
      <c r="BG13" s="4">
        <f>BG12+Dynamics!BG12+Dynamics!DT12+Dynamics!GG12+Dynamics!IT12+Dynamics!LG12</f>
        <v>541.87423334458595</v>
      </c>
      <c r="BH13" s="4">
        <f>BH12+Dynamics!BH12+Dynamics!DU12+Dynamics!GH12+Dynamics!IU12+Dynamics!LH12</f>
        <v>624.71211494809074</v>
      </c>
      <c r="BI13" s="4">
        <f>BI12+Dynamics!BI12+Dynamics!DV12+Dynamics!GI12+Dynamics!IV12+Dynamics!LI12</f>
        <v>0</v>
      </c>
      <c r="BJ13" s="4">
        <f>BJ12+Dynamics!BJ12+Dynamics!DW12+Dynamics!GJ12+Dynamics!IW12+Dynamics!LJ12</f>
        <v>0</v>
      </c>
      <c r="BK13" s="4">
        <f>BK12+Dynamics!BK12+Dynamics!DX12+Dynamics!GK12+Dynamics!IX12+Dynamics!LK12</f>
        <v>0</v>
      </c>
      <c r="BL13" s="4">
        <f>BL12+Dynamics!BL12+Dynamics!DY12+Dynamics!GL12+Dynamics!IY12+Dynamics!LL12</f>
        <v>721.61966323673687</v>
      </c>
      <c r="BM13" s="4">
        <f>BM12+Dynamics!BM12+Dynamics!DZ12+Dynamics!GM12+Dynamics!IZ12+Dynamics!LM12</f>
        <v>565.92568792752968</v>
      </c>
      <c r="BN13" s="4">
        <f>BN12+Dynamics!BN12+Dynamics!EA12+Dynamics!GN12+Dynamics!JA12+Dynamics!LN12</f>
        <v>803.86434459940801</v>
      </c>
      <c r="BO13" s="178">
        <f t="shared" si="4"/>
        <v>35065716.437161289</v>
      </c>
      <c r="BP13" s="8">
        <f t="shared" si="5"/>
        <v>17232700.028707802</v>
      </c>
      <c r="BQ13" s="4">
        <f t="shared" si="6"/>
        <v>16821040.49359395</v>
      </c>
      <c r="BR13" s="4">
        <f t="shared" si="7"/>
        <v>56037.175049025682</v>
      </c>
      <c r="BS13" s="4">
        <f t="shared" si="8"/>
        <v>879030.59433645557</v>
      </c>
      <c r="BT13" s="179">
        <f t="shared" si="9"/>
        <v>76908.145474056524</v>
      </c>
      <c r="BU13" s="178">
        <f t="shared" si="10"/>
        <v>2571586.5670823357</v>
      </c>
      <c r="BV13" s="4">
        <f t="shared" si="11"/>
        <v>1534812.2252453752</v>
      </c>
      <c r="BW13" s="4">
        <f t="shared" si="12"/>
        <v>904153.72551868635</v>
      </c>
      <c r="BX13" s="4">
        <f t="shared" si="13"/>
        <v>39631.629030479155</v>
      </c>
      <c r="BY13" s="4">
        <f t="shared" si="14"/>
        <v>50188.696757292942</v>
      </c>
      <c r="BZ13" s="179">
        <f t="shared" si="15"/>
        <v>42800.290530502454</v>
      </c>
      <c r="CA13" s="167">
        <f t="shared" si="16"/>
        <v>7.3336204942245742E-2</v>
      </c>
      <c r="CB13" s="15">
        <f t="shared" si="17"/>
        <v>8.906394370519681E-2</v>
      </c>
      <c r="CC13" s="15">
        <f t="shared" si="18"/>
        <v>5.3751355385121401E-2</v>
      </c>
      <c r="CD13" s="15">
        <f t="shared" si="19"/>
        <v>0.70723816815901808</v>
      </c>
      <c r="CE13" s="15">
        <f t="shared" si="20"/>
        <v>5.7095506209517484E-2</v>
      </c>
      <c r="CF13" s="168">
        <f t="shared" si="21"/>
        <v>0.55651180075510087</v>
      </c>
      <c r="CG13" s="169">
        <f>-SUM(Dynamics!BO12:BO13,Dynamics!CB12:CB13,Dynamics!CO12:CO13,Dynamics!DB12:DB13,Dynamics!DO12:DO13)/BO12*100000</f>
        <v>1497.1940466206875</v>
      </c>
      <c r="CH13" s="87">
        <f>-SUM(Dynamics!BO12:BO13)/BP12*100000</f>
        <v>1831.7749752681905</v>
      </c>
      <c r="CI13" s="87">
        <f>-SUM(Dynamics!CB12:CB13)/BQ12*100000</f>
        <v>1042.5616542355169</v>
      </c>
      <c r="CJ13" s="87">
        <f>-SUM(Dynamics!CO12:CO13)/BR12*100000</f>
        <v>13884.965225603133</v>
      </c>
      <c r="CK13" s="87">
        <f>-SUM(Dynamics!DB12:DB13)/BS12*100000</f>
        <v>1484.6469551012804</v>
      </c>
      <c r="CL13" s="170">
        <f>-SUM(Dynamics!DO12:DO13)/BT12*100000</f>
        <v>16779.519184880162</v>
      </c>
      <c r="CM13" s="120">
        <f t="shared" si="22"/>
        <v>203030.42916347491</v>
      </c>
      <c r="CN13" s="120">
        <f>step*SUMPRODUCT(B13:N13,'By group'!B$22:N$22)</f>
        <v>119558.03497740238</v>
      </c>
      <c r="CO13" s="120">
        <f>step*SUMPRODUCT(O13:AA13,'By group'!O$22:AA$22)</f>
        <v>73555.327474511112</v>
      </c>
      <c r="CP13" s="120">
        <f>step*SUMPRODUCT(AB13:AN13,'By group'!AB$22:AN$22)</f>
        <v>3183.4169544447345</v>
      </c>
      <c r="CQ13" s="120">
        <f>step*SUMPRODUCT(AO13:BA13,'By group'!AO$22:BA$22)</f>
        <v>3711.8714092521345</v>
      </c>
      <c r="CR13" s="154">
        <f>step*SUMPRODUCT(BB13:BN13,'By group'!BB$22:BN$22)</f>
        <v>3021.7783478645638</v>
      </c>
      <c r="CS13" s="197">
        <f t="shared" si="23"/>
        <v>254837.19145081472</v>
      </c>
      <c r="CT13" s="120">
        <f t="shared" si="24"/>
        <v>838101.23426537158</v>
      </c>
      <c r="CU13" s="120">
        <f t="shared" si="25"/>
        <v>895008.57409970602</v>
      </c>
      <c r="CV13" s="120">
        <f t="shared" si="26"/>
        <v>322600.66647479549</v>
      </c>
      <c r="CW13" s="120">
        <f t="shared" si="27"/>
        <v>108615.89582496908</v>
      </c>
      <c r="CX13" s="198">
        <f t="shared" si="28"/>
        <v>152423.00496667897</v>
      </c>
      <c r="CY13" s="16">
        <f t="shared" si="29"/>
        <v>3.3203126838208968E-3</v>
      </c>
      <c r="CZ13" s="37">
        <f t="shared" si="30"/>
        <v>4.8533771434190333E-2</v>
      </c>
      <c r="DA13" s="185">
        <f t="shared" si="31"/>
        <v>2.1932574973016167E-3</v>
      </c>
      <c r="DB13" s="183"/>
      <c r="DC13" s="85">
        <f>(SUMPRODUCT($B13:$N13,'By group'!$B$27:$N$27)-(1-prop_idu_part)*SUMPRODUCT(Population!$BB13:$BN13,'By group'!$BB$27:$BN$27)*(1-prop_idu_male))/BQ13</f>
        <v>1.5342403850899788</v>
      </c>
      <c r="DD13" s="85">
        <f>(1-prop_idu_part)*SUMPRODUCT(Population!$BB13:$BN13,'By group'!$BB$27:$BN$27)*prop_idu_male/BQ13</f>
        <v>9.8758215514210979E-3</v>
      </c>
      <c r="DE13" s="85">
        <f>SUMPRODUCT(AB13:AN13,'By group'!AB$27:AN$27)/prop_sw_use/BP13</f>
        <v>3.9021517200907923</v>
      </c>
      <c r="DF13" s="85">
        <f t="shared" si="2"/>
        <v>1.5842735983568617</v>
      </c>
      <c r="DG13" s="85">
        <f t="shared" si="32"/>
        <v>0</v>
      </c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</row>
    <row r="14" spans="1:166" x14ac:dyDescent="0.25">
      <c r="A14">
        <f t="shared" si="3"/>
        <v>5</v>
      </c>
      <c r="B14" s="8">
        <f>B13+Dynamics!B13+Dynamics!BO13+Dynamics!EB13+Dynamics!GO13+Dynamics!JB13</f>
        <v>15702762.049045637</v>
      </c>
      <c r="C14" s="46">
        <f>C13+Dynamics!C13+Dynamics!BP13+Dynamics!EC13+Dynamics!GP13+Dynamics!JC13</f>
        <v>149232.38046403482</v>
      </c>
      <c r="D14" s="4">
        <f>D13+Dynamics!D13+Dynamics!BQ13+Dynamics!ED13+Dynamics!GQ13+Dynamics!JD13</f>
        <v>503188.73719686508</v>
      </c>
      <c r="E14" s="4">
        <f>E13+Dynamics!E13+Dynamics!BR13+Dynamics!EE13+Dynamics!GR13+Dynamics!JE13</f>
        <v>555594.54167560046</v>
      </c>
      <c r="F14" s="4">
        <f>F13+Dynamics!F13+Dynamics!BS13+Dynamics!EF13+Dynamics!GS13+Dynamics!JF13</f>
        <v>152679.93750395754</v>
      </c>
      <c r="G14" s="4">
        <f>G13+Dynamics!G13+Dynamics!BT13+Dynamics!EG13+Dynamics!GT13+Dynamics!JG13</f>
        <v>26813.090771774027</v>
      </c>
      <c r="H14" s="4">
        <f>H13+Dynamics!H13+Dynamics!BU13+Dynamics!EH13+Dynamics!GU13+Dynamics!JH13</f>
        <v>27002.174383235964</v>
      </c>
      <c r="I14" s="4">
        <f>I13+Dynamics!I13+Dynamics!BV13+Dynamics!EI13+Dynamics!GV13+Dynamics!JI13</f>
        <v>0</v>
      </c>
      <c r="J14" s="4">
        <f>J13+Dynamics!J13+Dynamics!BW13+Dynamics!EJ13+Dynamics!GW13+Dynamics!JJ13</f>
        <v>0</v>
      </c>
      <c r="K14" s="4">
        <f>K13+Dynamics!K13+Dynamics!BX13+Dynamics!EK13+Dynamics!GX13+Dynamics!JK13</f>
        <v>0</v>
      </c>
      <c r="L14" s="4">
        <f>L13+Dynamics!L13+Dynamics!BY13+Dynamics!EL13+Dynamics!GY13+Dynamics!JL13</f>
        <v>35533.931937791385</v>
      </c>
      <c r="M14" s="4">
        <f>M13+Dynamics!M13+Dynamics!BZ13+Dynamics!EM13+Dynamics!GZ13+Dynamics!JM13</f>
        <v>24620.516857166112</v>
      </c>
      <c r="N14" s="9">
        <f>N13+Dynamics!N13+Dynamics!CA13+Dynamics!EN13+Dynamics!HA13+Dynamics!JN13</f>
        <v>34532.846558174941</v>
      </c>
      <c r="O14" s="8">
        <f>O13+Dynamics!O13+Dynamics!CB13+Dynamics!EO13+Dynamics!HB13+Dynamics!JO13</f>
        <v>15976627.920087975</v>
      </c>
      <c r="P14" s="4">
        <f>P13+Dynamics!P13+Dynamics!CC13+Dynamics!EP13+Dynamics!HC13+Dynamics!JP13</f>
        <v>83632.009926823346</v>
      </c>
      <c r="Q14" s="4">
        <f>Q13+Dynamics!Q13+Dynamics!CD13+Dynamics!EQ13+Dynamics!HD13+Dynamics!JQ13</f>
        <v>257553.82373504475</v>
      </c>
      <c r="R14" s="4">
        <f>R13+Dynamics!R13+Dynamics!CE13+Dynamics!ER13+Dynamics!HE13+Dynamics!JR13</f>
        <v>288521.64632774977</v>
      </c>
      <c r="S14" s="4">
        <f>S13+Dynamics!S13+Dynamics!CF13+Dynamics!ES13+Dynamics!HF13+Dynamics!JS13</f>
        <v>93108.289985118827</v>
      </c>
      <c r="T14" s="4">
        <f>T13+Dynamics!T13+Dynamics!CG13+Dynamics!ET13+Dynamics!HG13+Dynamics!JT13</f>
        <v>19964.170267316284</v>
      </c>
      <c r="U14" s="4">
        <f>U13+Dynamics!U13+Dynamics!CH13+Dynamics!EU13+Dynamics!HH13+Dynamics!JU13</f>
        <v>29865.263293816955</v>
      </c>
      <c r="V14" s="4">
        <f>V13+Dynamics!V13+Dynamics!CI13+Dynamics!EV13+Dynamics!HI13+Dynamics!JV13</f>
        <v>0</v>
      </c>
      <c r="W14" s="4">
        <f>W13+Dynamics!W13+Dynamics!CJ13+Dynamics!EW13+Dynamics!HJ13+Dynamics!JW13</f>
        <v>0</v>
      </c>
      <c r="X14" s="4">
        <f>X13+Dynamics!X13+Dynamics!CK13+Dynamics!EX13+Dynamics!HK13+Dynamics!JX13</f>
        <v>0</v>
      </c>
      <c r="Y14" s="4">
        <f>Y13+Dynamics!Y13+Dynamics!CL13+Dynamics!EY13+Dynamics!HL13+Dynamics!JY13</f>
        <v>33867.492331679765</v>
      </c>
      <c r="Z14" s="4">
        <f>Z13+Dynamics!Z13+Dynamics!CM13+Dynamics!EZ13+Dynamics!HM13+Dynamics!JZ13</f>
        <v>30015.056181734231</v>
      </c>
      <c r="AA14" s="9">
        <f>AA13+Dynamics!AA13+Dynamics!CN13+Dynamics!FA13+Dynamics!HN13+Dynamics!KA13</f>
        <v>44721.530083783065</v>
      </c>
      <c r="AB14" s="8">
        <f>AB13+Dynamics!AB13+Dynamics!CO13+Dynamics!FB13+Dynamics!HO13+Dynamics!KB13</f>
        <v>16557.19933178206</v>
      </c>
      <c r="AC14" s="4">
        <f>AC13+Dynamics!AC13+Dynamics!CP13+Dynamics!FC13+Dynamics!HP13+Dynamics!KC13</f>
        <v>3789.9112853657834</v>
      </c>
      <c r="AD14" s="4">
        <f>AD13+Dynamics!AD13+Dynamics!CQ13+Dynamics!FD13+Dynamics!HQ13+Dynamics!KD13</f>
        <v>11971.885818400095</v>
      </c>
      <c r="AE14" s="4">
        <f>AE13+Dynamics!AE13+Dynamics!CR13+Dynamics!FE13+Dynamics!HR13+Dynamics!KE13</f>
        <v>13645.153214627971</v>
      </c>
      <c r="AF14" s="4">
        <f>AF13+Dynamics!AF13+Dynamics!CS13+Dynamics!FF13+Dynamics!HS13+Dynamics!KF13</f>
        <v>4134.1669003687439</v>
      </c>
      <c r="AG14" s="4">
        <f>AG13+Dynamics!AG13+Dynamics!CT13+Dynamics!FG13+Dynamics!HT13+Dynamics!KG13</f>
        <v>809.56601331937304</v>
      </c>
      <c r="AH14" s="4">
        <f>AH13+Dynamics!AH13+Dynamics!CU13+Dynamics!FH13+Dynamics!HU13+Dynamics!KH13</f>
        <v>1013.9043982656463</v>
      </c>
      <c r="AI14" s="4">
        <f>AI13+Dynamics!AI13+Dynamics!CV13+Dynamics!FI13+Dynamics!HV13+Dynamics!KI13</f>
        <v>0</v>
      </c>
      <c r="AJ14" s="4">
        <f>AJ13+Dynamics!AJ13+Dynamics!CW13+Dynamics!FJ13+Dynamics!HW13+Dynamics!KJ13</f>
        <v>0</v>
      </c>
      <c r="AK14" s="4">
        <f>AK13+Dynamics!AK13+Dynamics!CX13+Dynamics!FK13+Dynamics!HX13+Dynamics!KK13</f>
        <v>0</v>
      </c>
      <c r="AL14" s="4">
        <f>AL13+Dynamics!AL13+Dynamics!CY13+Dynamics!FL13+Dynamics!HY13+Dynamics!KL13</f>
        <v>1216.6097598075514</v>
      </c>
      <c r="AM14" s="4">
        <f>AM13+Dynamics!AM13+Dynamics!CZ13+Dynamics!FM13+Dynamics!HZ13+Dynamics!KM13</f>
        <v>971.64332096511032</v>
      </c>
      <c r="AN14" s="4">
        <f>AN13+Dynamics!AN13+Dynamics!DA13+Dynamics!FN13+Dynamics!IA13+Dynamics!KN13</f>
        <v>1408.4502601732074</v>
      </c>
      <c r="AO14" s="8">
        <f>AO13+Dynamics!AO13+Dynamics!DB13+Dynamics!FO13+Dynamics!IB13+Dynamics!KO13</f>
        <v>828576.35350215866</v>
      </c>
      <c r="AP14" s="4">
        <f>AP13+Dynamics!AP13+Dynamics!DC13+Dynamics!FP13+Dynamics!IC13+Dynamics!KP13</f>
        <v>6311.5040527777846</v>
      </c>
      <c r="AQ14" s="4">
        <f>AQ13+Dynamics!AQ13+Dynamics!DD13+Dynamics!FQ13+Dynamics!ID13+Dynamics!KQ13</f>
        <v>18271.822467124872</v>
      </c>
      <c r="AR14" s="4">
        <f>AR13+Dynamics!AR13+Dynamics!DE13+Dynamics!FR13+Dynamics!IE13+Dynamics!KR13</f>
        <v>17365.830955011967</v>
      </c>
      <c r="AS14" s="4">
        <f>AS13+Dynamics!AS13+Dynamics!DF13+Dynamics!FS13+Dynamics!IF13+Dynamics!KS13</f>
        <v>4513.7257091344345</v>
      </c>
      <c r="AT14" s="4">
        <f>AT13+Dynamics!AT13+Dynamics!DG13+Dynamics!FT13+Dynamics!IG13+Dynamics!KT13</f>
        <v>786.53414530012765</v>
      </c>
      <c r="AU14" s="4">
        <f>AU13+Dynamics!AU13+Dynamics!DH13+Dynamics!FU13+Dynamics!IH13+Dynamics!KU13</f>
        <v>832.57207300586128</v>
      </c>
      <c r="AV14" s="4">
        <f>AV13+Dynamics!AV13+Dynamics!DI13+Dynamics!FV13+Dynamics!II13+Dynamics!KV13</f>
        <v>0</v>
      </c>
      <c r="AW14" s="4">
        <f>AW13+Dynamics!AW13+Dynamics!DJ13+Dynamics!FW13+Dynamics!IJ13+Dynamics!KW13</f>
        <v>0</v>
      </c>
      <c r="AX14" s="4">
        <f>AX13+Dynamics!AX13+Dynamics!DK13+Dynamics!FX13+Dynamics!IK13+Dynamics!KX13</f>
        <v>0</v>
      </c>
      <c r="AY14" s="4">
        <f>AY13+Dynamics!AY13+Dynamics!DL13+Dynamics!FY13+Dynamics!IL13+Dynamics!KY13</f>
        <v>1071.5396139640393</v>
      </c>
      <c r="AZ14" s="4">
        <f>AZ13+Dynamics!AZ13+Dynamics!DM13+Dynamics!FZ13+Dynamics!IM13+Dynamics!KZ13</f>
        <v>774.69278137920753</v>
      </c>
      <c r="BA14" s="9">
        <f>BA13+Dynamics!BA13+Dynamics!DN13+Dynamics!GA13+Dynamics!IN13+Dynamics!LA13</f>
        <v>1101.8548456946178</v>
      </c>
      <c r="BB14" s="8">
        <f>BB13+Dynamics!BB13+Dynamics!DO13+Dynamics!GB13+Dynamics!IO13+Dynamics!LB13</f>
        <v>33532.642990329048</v>
      </c>
      <c r="BC14" s="4">
        <f>BC13+Dynamics!BC13+Dynamics!DP13+Dynamics!GC13+Dynamics!IP13+Dynamics!LC13</f>
        <v>6063.9784574189298</v>
      </c>
      <c r="BD14" s="4">
        <f>BD13+Dynamics!BD13+Dynamics!DQ13+Dynamics!GD13+Dynamics!IQ13+Dynamics!LD13</f>
        <v>16667.233386003234</v>
      </c>
      <c r="BE14" s="4">
        <f>BE13+Dynamics!BE13+Dynamics!DR13+Dynamics!GE13+Dynamics!IR13+Dynamics!LE13</f>
        <v>14330.103004609175</v>
      </c>
      <c r="BF14" s="4">
        <f>BF13+Dynamics!BF13+Dynamics!DS13+Dynamics!GF13+Dynamics!IS13+Dynamics!LF13</f>
        <v>3473.1305085842528</v>
      </c>
      <c r="BG14" s="4">
        <f>BG13+Dynamics!BG13+Dynamics!DT13+Dynamics!GG13+Dynamics!IT13+Dynamics!LG13</f>
        <v>578.35790040193137</v>
      </c>
      <c r="BH14" s="4">
        <f>BH13+Dynamics!BH13+Dynamics!DU13+Dynamics!GH13+Dynamics!IU13+Dynamics!LH13</f>
        <v>574.0626307310165</v>
      </c>
      <c r="BI14" s="4">
        <f>BI13+Dynamics!BI13+Dynamics!DV13+Dynamics!GI13+Dynamics!IV13+Dynamics!LI13</f>
        <v>0</v>
      </c>
      <c r="BJ14" s="4">
        <f>BJ13+Dynamics!BJ13+Dynamics!DW13+Dynamics!GJ13+Dynamics!IW13+Dynamics!LJ13</f>
        <v>0</v>
      </c>
      <c r="BK14" s="4">
        <f>BK13+Dynamics!BK13+Dynamics!DX13+Dynamics!GK13+Dynamics!IX13+Dynamics!LK13</f>
        <v>0</v>
      </c>
      <c r="BL14" s="4">
        <f>BL13+Dynamics!BL13+Dynamics!DY13+Dynamics!GL13+Dynamics!IY13+Dynamics!LL13</f>
        <v>767.57789419062965</v>
      </c>
      <c r="BM14" s="4">
        <f>BM13+Dynamics!BM13+Dynamics!DZ13+Dynamics!GM13+Dynamics!IZ13+Dynamics!LM13</f>
        <v>532.87692184966284</v>
      </c>
      <c r="BN14" s="4">
        <f>BN13+Dynamics!BN13+Dynamics!EA13+Dynamics!GN13+Dynamics!JA13+Dynamics!LN13</f>
        <v>754.89446661369766</v>
      </c>
      <c r="BO14" s="178">
        <f t="shared" si="4"/>
        <v>35082237.187224634</v>
      </c>
      <c r="BP14" s="8">
        <f t="shared" si="5"/>
        <v>17211960.206394237</v>
      </c>
      <c r="BQ14" s="4">
        <f t="shared" si="6"/>
        <v>16857877.20222104</v>
      </c>
      <c r="BR14" s="4">
        <f t="shared" si="7"/>
        <v>55518.490303075538</v>
      </c>
      <c r="BS14" s="4">
        <f t="shared" si="8"/>
        <v>879606.43014555168</v>
      </c>
      <c r="BT14" s="179">
        <f t="shared" si="9"/>
        <v>77274.858160731572</v>
      </c>
      <c r="BU14" s="178">
        <f t="shared" si="10"/>
        <v>2524181.0222667563</v>
      </c>
      <c r="BV14" s="4">
        <f t="shared" si="11"/>
        <v>1509198.1573486004</v>
      </c>
      <c r="BW14" s="4">
        <f t="shared" si="12"/>
        <v>881249.28213306691</v>
      </c>
      <c r="BX14" s="4">
        <f t="shared" si="13"/>
        <v>38961.290971293478</v>
      </c>
      <c r="BY14" s="4">
        <f t="shared" si="14"/>
        <v>51030.076643392909</v>
      </c>
      <c r="BZ14" s="179">
        <f t="shared" si="15"/>
        <v>43742.215170402531</v>
      </c>
      <c r="CA14" s="167">
        <f t="shared" si="16"/>
        <v>7.1950400677011236E-2</v>
      </c>
      <c r="CB14" s="15">
        <f t="shared" si="17"/>
        <v>8.7683107516593833E-2</v>
      </c>
      <c r="CC14" s="15">
        <f t="shared" si="18"/>
        <v>5.2275222530210483E-2</v>
      </c>
      <c r="CD14" s="15">
        <f t="shared" si="19"/>
        <v>0.70177144152522375</v>
      </c>
      <c r="CE14" s="15">
        <f t="shared" si="20"/>
        <v>5.8014669850638516E-2</v>
      </c>
      <c r="CF14" s="168">
        <f t="shared" si="21"/>
        <v>0.566060115948952</v>
      </c>
      <c r="CG14" s="167"/>
      <c r="CH14" s="16"/>
      <c r="CI14" s="87"/>
      <c r="CJ14" s="16"/>
      <c r="CK14" s="16"/>
      <c r="CL14" s="168"/>
      <c r="CM14" s="120">
        <f t="shared" si="22"/>
        <v>200133.81151435719</v>
      </c>
      <c r="CN14" s="120">
        <f>step*SUMPRODUCT(B14:N14,'By group'!B$22:N$22)</f>
        <v>119009.13423669984</v>
      </c>
      <c r="CO14" s="120">
        <f>step*SUMPRODUCT(O14:AA14,'By group'!O$22:AA$22)</f>
        <v>71084.928783694952</v>
      </c>
      <c r="CP14" s="120">
        <f>step*SUMPRODUCT(AB14:AN14,'By group'!AB$22:AN$22)</f>
        <v>3126.1051296541154</v>
      </c>
      <c r="CQ14" s="120">
        <f>step*SUMPRODUCT(AO14:BA14,'By group'!AO$22:BA$22)</f>
        <v>3795.6045369012436</v>
      </c>
      <c r="CR14" s="154">
        <f>step*SUMPRODUCT(BB14:BN14,'By group'!BB$22:BN$22)</f>
        <v>3118.0388274070415</v>
      </c>
      <c r="CS14" s="197">
        <f t="shared" si="23"/>
        <v>249029.78418642067</v>
      </c>
      <c r="CT14" s="120">
        <f t="shared" si="24"/>
        <v>807653.50260343798</v>
      </c>
      <c r="CU14" s="120">
        <f t="shared" si="25"/>
        <v>889457.2751775994</v>
      </c>
      <c r="CV14" s="120">
        <f t="shared" si="26"/>
        <v>330366.40214459714</v>
      </c>
      <c r="CW14" s="120">
        <f t="shared" si="27"/>
        <v>105866.50516120606</v>
      </c>
      <c r="CX14" s="198">
        <f t="shared" si="28"/>
        <v>141807.55299349499</v>
      </c>
      <c r="CY14" s="16">
        <f t="shared" si="29"/>
        <v>3.2825159011454596E-3</v>
      </c>
      <c r="CZ14" s="37">
        <f t="shared" si="30"/>
        <v>4.8619693795284614E-2</v>
      </c>
      <c r="DA14" s="185">
        <f t="shared" si="31"/>
        <v>2.2026776042911992E-3</v>
      </c>
      <c r="DB14" s="183">
        <f>(BO14-BO12)/BO12</f>
        <v>8.6559876428747671E-4</v>
      </c>
      <c r="DC14" s="85">
        <f>(SUMPRODUCT($B14:$N14,'By group'!$B$27:$N$27)-(1-prop_idu_part)*SUMPRODUCT(Population!$BB14:$BN14,'By group'!$BB$27:$BN$27)*(1-prop_idu_male))/BQ14</f>
        <v>1.5290307063565824</v>
      </c>
      <c r="DD14" s="85">
        <f>(1-prop_idu_part)*SUMPRODUCT(Population!$BB14:$BN14,'By group'!$BB$27:$BN$27)*prop_idu_male/BQ14</f>
        <v>9.9012284657755828E-3</v>
      </c>
      <c r="DE14" s="85">
        <f>SUMPRODUCT(AB14:AN14,'By group'!AB$27:AN$27)/prop_sw_use/BP14</f>
        <v>3.8706915171080003</v>
      </c>
      <c r="DF14" s="85">
        <f t="shared" si="2"/>
        <v>1.571500755945848</v>
      </c>
      <c r="DG14" s="85">
        <f t="shared" si="32"/>
        <v>0</v>
      </c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</row>
    <row r="15" spans="1:166" x14ac:dyDescent="0.25">
      <c r="A15">
        <f t="shared" si="3"/>
        <v>5.5</v>
      </c>
      <c r="B15" s="8">
        <f>B14+Dynamics!B14+Dynamics!BO14+Dynamics!EB14+Dynamics!GO14+Dynamics!JB14</f>
        <v>15711923.268357541</v>
      </c>
      <c r="C15" s="46">
        <f>C14+Dynamics!C14+Dynamics!BP14+Dynamics!EC14+Dynamics!GP14+Dynamics!JC14</f>
        <v>145321.4920933595</v>
      </c>
      <c r="D15" s="4">
        <f>D14+Dynamics!D14+Dynamics!BQ14+Dynamics!ED14+Dynamics!GQ14+Dynamics!JD14</f>
        <v>481313.78764511226</v>
      </c>
      <c r="E15" s="4">
        <f>E14+Dynamics!E14+Dynamics!BR14+Dynamics!EE14+Dynamics!GR14+Dynamics!JE14</f>
        <v>548022.97585794935</v>
      </c>
      <c r="F15" s="4">
        <f>F14+Dynamics!F14+Dynamics!BS14+Dynamics!EF14+Dynamics!GS14+Dynamics!JF14</f>
        <v>157209.34399740261</v>
      </c>
      <c r="G15" s="4">
        <f>G14+Dynamics!G14+Dynamics!BT14+Dynamics!EG14+Dynamics!GT14+Dynamics!JG14</f>
        <v>28216.257175250419</v>
      </c>
      <c r="H15" s="4">
        <f>H14+Dynamics!H14+Dynamics!BU14+Dynamics!EH14+Dynamics!GU14+Dynamics!JH14</f>
        <v>26061.80208821104</v>
      </c>
      <c r="I15" s="4">
        <f>I14+Dynamics!I14+Dynamics!BV14+Dynamics!EI14+Dynamics!GV14+Dynamics!JI14</f>
        <v>0</v>
      </c>
      <c r="J15" s="4">
        <f>J14+Dynamics!J14+Dynamics!BW14+Dynamics!EJ14+Dynamics!GW14+Dynamics!JJ14</f>
        <v>0</v>
      </c>
      <c r="K15" s="4">
        <f>K14+Dynamics!K14+Dynamics!BX14+Dynamics!EK14+Dynamics!GX14+Dynamics!JK14</f>
        <v>0</v>
      </c>
      <c r="L15" s="4">
        <f>L14+Dynamics!L14+Dynamics!BY14+Dynamics!EL14+Dynamics!GY14+Dynamics!JL14</f>
        <v>38013.824094759926</v>
      </c>
      <c r="M15" s="4">
        <f>M14+Dynamics!M14+Dynamics!BZ14+Dynamics!EM14+Dynamics!GZ14+Dynamics!JM14</f>
        <v>23920.520799171398</v>
      </c>
      <c r="N15" s="9">
        <f>N14+Dynamics!N14+Dynamics!CA14+Dynamics!EN14+Dynamics!HA14+Dynamics!JN14</f>
        <v>32968.403478222142</v>
      </c>
      <c r="O15" s="8">
        <f>O14+Dynamics!O14+Dynamics!CB14+Dynamics!EO14+Dynamics!HB14+Dynamics!JO14</f>
        <v>16035260.693102628</v>
      </c>
      <c r="P15" s="4">
        <f>P14+Dynamics!P14+Dynamics!CC14+Dynamics!EP14+Dynamics!HC14+Dynamics!JP14</f>
        <v>82738.131196989256</v>
      </c>
      <c r="Q15" s="4">
        <f>Q14+Dynamics!Q14+Dynamics!CD14+Dynamics!EQ14+Dynamics!HD14+Dynamics!JQ14</f>
        <v>253557.81948519321</v>
      </c>
      <c r="R15" s="4">
        <f>R14+Dynamics!R14+Dynamics!CE14+Dynamics!ER14+Dynamics!HE14+Dynamics!JR14</f>
        <v>283598.46735276299</v>
      </c>
      <c r="S15" s="4">
        <f>S14+Dynamics!S14+Dynamics!CF14+Dynamics!ES14+Dynamics!HF14+Dynamics!JS14</f>
        <v>91128.175040916787</v>
      </c>
      <c r="T15" s="4">
        <f>T14+Dynamics!T14+Dynamics!CG14+Dynamics!ET14+Dynamics!HG14+Dynamics!JT14</f>
        <v>19239.77753219748</v>
      </c>
      <c r="U15" s="4">
        <f>U14+Dynamics!U14+Dynamics!CH14+Dynamics!EU14+Dynamics!HH14+Dynamics!JU14</f>
        <v>26558.885315910014</v>
      </c>
      <c r="V15" s="4">
        <f>V14+Dynamics!V14+Dynamics!CI14+Dynamics!EV14+Dynamics!HI14+Dynamics!JV14</f>
        <v>0</v>
      </c>
      <c r="W15" s="4">
        <f>W14+Dynamics!W14+Dynamics!CJ14+Dynamics!EW14+Dynamics!HJ14+Dynamics!JW14</f>
        <v>0</v>
      </c>
      <c r="X15" s="4">
        <f>X14+Dynamics!X14+Dynamics!CK14+Dynamics!EX14+Dynamics!HK14+Dynamics!JX14</f>
        <v>0</v>
      </c>
      <c r="Y15" s="4">
        <f>Y14+Dynamics!Y14+Dynamics!CL14+Dynamics!EY14+Dynamics!HL14+Dynamics!JY14</f>
        <v>33603.331372262401</v>
      </c>
      <c r="Z15" s="4">
        <f>Z14+Dynamics!Z14+Dynamics!CM14+Dynamics!EZ14+Dynamics!HM14+Dynamics!JZ14</f>
        <v>28046.245428461687</v>
      </c>
      <c r="AA15" s="9">
        <f>AA14+Dynamics!AA14+Dynamics!CN14+Dynamics!FA14+Dynamics!HN14+Dynamics!KA14</f>
        <v>42336.85368446177</v>
      </c>
      <c r="AB15" s="8">
        <f>AB14+Dynamics!AB14+Dynamics!CO14+Dynamics!FB14+Dynamics!HO14+Dynamics!KB14</f>
        <v>16727.628001668167</v>
      </c>
      <c r="AC15" s="4">
        <f>AC14+Dynamics!AC14+Dynamics!CP14+Dynamics!FC14+Dynamics!HP14+Dynamics!KC14</f>
        <v>3782.897107889547</v>
      </c>
      <c r="AD15" s="4">
        <f>AD14+Dynamics!AD14+Dynamics!CQ14+Dynamics!FD14+Dynamics!HQ14+Dynamics!KD14</f>
        <v>11738.692358084361</v>
      </c>
      <c r="AE15" s="4">
        <f>AE14+Dynamics!AE14+Dynamics!CR14+Dynamics!FE14+Dynamics!HR14+Dynamics!KE14</f>
        <v>13415.731508579038</v>
      </c>
      <c r="AF15" s="4">
        <f>AF14+Dynamics!AF14+Dynamics!CS14+Dynamics!FF14+Dynamics!HS14+Dynamics!KF14</f>
        <v>4141.0777894459707</v>
      </c>
      <c r="AG15" s="4">
        <f>AG14+Dynamics!AG14+Dynamics!CT14+Dynamics!FG14+Dynamics!HT14+Dynamics!KG14</f>
        <v>814.07347523481019</v>
      </c>
      <c r="AH15" s="4">
        <f>AH14+Dynamics!AH14+Dynamics!CU14+Dynamics!FH14+Dynamics!HU14+Dynamics!KH14</f>
        <v>938.55209063862208</v>
      </c>
      <c r="AI15" s="4">
        <f>AI14+Dynamics!AI14+Dynamics!CV14+Dynamics!FI14+Dynamics!HV14+Dynamics!KI14</f>
        <v>0</v>
      </c>
      <c r="AJ15" s="4">
        <f>AJ14+Dynamics!AJ14+Dynamics!CW14+Dynamics!FJ14+Dynamics!HW14+Dynamics!KJ14</f>
        <v>0</v>
      </c>
      <c r="AK15" s="4">
        <f>AK14+Dynamics!AK14+Dynamics!CX14+Dynamics!FK14+Dynamics!HX14+Dynamics!KK14</f>
        <v>0</v>
      </c>
      <c r="AL15" s="4">
        <f>AL14+Dynamics!AL14+Dynamics!CY14+Dynamics!FL14+Dynamics!HY14+Dynamics!KL14</f>
        <v>1254.0284129538788</v>
      </c>
      <c r="AM15" s="4">
        <f>AM14+Dynamics!AM14+Dynamics!CZ14+Dynamics!FM14+Dynamics!HZ14+Dynamics!KM14</f>
        <v>928.92280342397203</v>
      </c>
      <c r="AN15" s="4">
        <f>AN14+Dynamics!AN14+Dynamics!DA14+Dynamics!FN14+Dynamics!IA14+Dynamics!KN14</f>
        <v>1348.6089482886623</v>
      </c>
      <c r="AO15" s="8">
        <f>AO14+Dynamics!AO14+Dynamics!DB14+Dynamics!FO14+Dynamics!IB14+Dynamics!KO14</f>
        <v>828240.27190555644</v>
      </c>
      <c r="AP15" s="4">
        <f>AP14+Dynamics!AP14+Dynamics!DC14+Dynamics!FP14+Dynamics!IC14+Dynamics!KP14</f>
        <v>6408.0841300324291</v>
      </c>
      <c r="AQ15" s="4">
        <f>AQ14+Dynamics!AQ14+Dynamics!DD14+Dynamics!FQ14+Dynamics!ID14+Dynamics!KQ14</f>
        <v>18370.906881080202</v>
      </c>
      <c r="AR15" s="4">
        <f>AR14+Dynamics!AR14+Dynamics!DE14+Dynamics!FR14+Dynamics!IE14+Dynamics!KR14</f>
        <v>17765.987142590311</v>
      </c>
      <c r="AS15" s="4">
        <f>AS14+Dynamics!AS14+Dynamics!DF14+Dynamics!FS14+Dynamics!IF14+Dynamics!KS14</f>
        <v>4742.430553879025</v>
      </c>
      <c r="AT15" s="4">
        <f>AT14+Dynamics!AT14+Dynamics!DG14+Dynamics!FT14+Dynamics!IG14+Dynamics!KT14</f>
        <v>832.54559728598235</v>
      </c>
      <c r="AU15" s="4">
        <f>AU14+Dynamics!AU14+Dynamics!DH14+Dynamics!FU14+Dynamics!IH14+Dynamics!KU14</f>
        <v>794.49177747641227</v>
      </c>
      <c r="AV15" s="4">
        <f>AV14+Dynamics!AV14+Dynamics!DI14+Dynamics!FV14+Dynamics!II14+Dynamics!KV14</f>
        <v>0</v>
      </c>
      <c r="AW15" s="4">
        <f>AW14+Dynamics!AW14+Dynamics!DJ14+Dynamics!FW14+Dynamics!IJ14+Dynamics!KW14</f>
        <v>0</v>
      </c>
      <c r="AX15" s="4">
        <f>AX14+Dynamics!AX14+Dynamics!DK14+Dynamics!FX14+Dynamics!IK14+Dynamics!KX14</f>
        <v>0</v>
      </c>
      <c r="AY15" s="4">
        <f>AY14+Dynamics!AY14+Dynamics!DL14+Dynamics!FY14+Dynamics!IL14+Dynamics!KY14</f>
        <v>1141.8526553959753</v>
      </c>
      <c r="AZ15" s="4">
        <f>AZ14+Dynamics!AZ14+Dynamics!DM14+Dynamics!FZ14+Dynamics!IM14+Dynamics!KZ14</f>
        <v>747.51908822863868</v>
      </c>
      <c r="BA15" s="9">
        <f>BA14+Dynamics!BA14+Dynamics!DN14+Dynamics!GA14+Dynamics!IN14+Dynamics!LA14</f>
        <v>1049.995506930517</v>
      </c>
      <c r="BB15" s="8">
        <f>BB14+Dynamics!BB14+Dynamics!DO14+Dynamics!GB14+Dynamics!IO14+Dynamics!LB14</f>
        <v>32995.52121694685</v>
      </c>
      <c r="BC15" s="4">
        <f>BC14+Dynamics!BC14+Dynamics!DP14+Dynamics!GC14+Dynamics!IP14+Dynamics!LC14</f>
        <v>6065.8004049768151</v>
      </c>
      <c r="BD15" s="4">
        <f>BD14+Dynamics!BD14+Dynamics!DQ14+Dynamics!GD14+Dynamics!IQ14+Dynamics!LD14</f>
        <v>16766.544867499691</v>
      </c>
      <c r="BE15" s="4">
        <f>BE14+Dynamics!BE14+Dynamics!DR14+Dynamics!GE14+Dynamics!IR14+Dynamics!LE14</f>
        <v>14811.140863861072</v>
      </c>
      <c r="BF15" s="4">
        <f>BF14+Dynamics!BF14+Dynamics!DS14+Dynamics!GF14+Dynamics!IS14+Dynamics!LF14</f>
        <v>3686.7717151077709</v>
      </c>
      <c r="BG15" s="4">
        <f>BG14+Dynamics!BG14+Dynamics!DT14+Dynamics!GG14+Dynamics!IT14+Dynamics!LG14</f>
        <v>617.364559448411</v>
      </c>
      <c r="BH15" s="4">
        <f>BH14+Dynamics!BH14+Dynamics!DU14+Dynamics!GH14+Dynamics!IU14+Dynamics!LH14</f>
        <v>547.97074869119422</v>
      </c>
      <c r="BI15" s="4">
        <f>BI14+Dynamics!BI14+Dynamics!DV14+Dynamics!GI14+Dynamics!IV14+Dynamics!LI14</f>
        <v>0</v>
      </c>
      <c r="BJ15" s="4">
        <f>BJ14+Dynamics!BJ14+Dynamics!DW14+Dynamics!GJ14+Dynamics!IW14+Dynamics!LJ14</f>
        <v>0</v>
      </c>
      <c r="BK15" s="4">
        <f>BK14+Dynamics!BK14+Dynamics!DX14+Dynamics!GK14+Dynamics!IX14+Dynamics!LK14</f>
        <v>0</v>
      </c>
      <c r="BL15" s="4">
        <f>BL14+Dynamics!BL14+Dynamics!DY14+Dynamics!GL14+Dynamics!IY14+Dynamics!LL14</f>
        <v>817.93900160773342</v>
      </c>
      <c r="BM15" s="4">
        <f>BM14+Dynamics!BM14+Dynamics!DZ14+Dynamics!GM14+Dynamics!IZ14+Dynamics!LM14</f>
        <v>509.5720973692674</v>
      </c>
      <c r="BN15" s="4">
        <f>BN14+Dynamics!BN14+Dynamics!EA14+Dynamics!GN14+Dynamics!JA14+Dynamics!LN14</f>
        <v>708.40570357891988</v>
      </c>
      <c r="BO15" s="178">
        <f t="shared" si="4"/>
        <v>35101751.384012513</v>
      </c>
      <c r="BP15" s="8">
        <f t="shared" si="5"/>
        <v>17192971.675586987</v>
      </c>
      <c r="BQ15" s="4">
        <f t="shared" si="6"/>
        <v>16896068.379511785</v>
      </c>
      <c r="BR15" s="4">
        <f t="shared" si="7"/>
        <v>55090.212496207023</v>
      </c>
      <c r="BS15" s="4">
        <f t="shared" si="8"/>
        <v>880094.08523845591</v>
      </c>
      <c r="BT15" s="179">
        <f t="shared" si="9"/>
        <v>77527.031179087717</v>
      </c>
      <c r="BU15" s="178">
        <f t="shared" si="10"/>
        <v>2476604.0014281739</v>
      </c>
      <c r="BV15" s="4">
        <f t="shared" si="11"/>
        <v>1481048.4072294389</v>
      </c>
      <c r="BW15" s="4">
        <f t="shared" si="12"/>
        <v>860807.68640915561</v>
      </c>
      <c r="BX15" s="4">
        <f t="shared" si="13"/>
        <v>38362.584494538853</v>
      </c>
      <c r="BY15" s="4">
        <f t="shared" si="14"/>
        <v>51853.813332899495</v>
      </c>
      <c r="BZ15" s="179">
        <f t="shared" si="15"/>
        <v>44531.509962140881</v>
      </c>
      <c r="CA15" s="167">
        <f t="shared" si="16"/>
        <v>7.0554998077850067E-2</v>
      </c>
      <c r="CB15" s="15">
        <f t="shared" si="17"/>
        <v>8.6142665455119713E-2</v>
      </c>
      <c r="CC15" s="15">
        <f t="shared" si="18"/>
        <v>5.0947218434140171E-2</v>
      </c>
      <c r="CD15" s="15">
        <f t="shared" si="19"/>
        <v>0.6963593487169818</v>
      </c>
      <c r="CE15" s="15">
        <f t="shared" si="20"/>
        <v>5.8918488605510889E-2</v>
      </c>
      <c r="CF15" s="168">
        <f t="shared" si="21"/>
        <v>0.57439978398338165</v>
      </c>
      <c r="CG15" s="169">
        <f>-SUM(Dynamics!BO14:BO15,Dynamics!CB14:CB15,Dynamics!CO14:CO15,Dynamics!DB14:DB15,Dynamics!DO14:DO15)/BO14*100000</f>
        <v>1438.3162828426614</v>
      </c>
      <c r="CH15" s="87">
        <f>-SUM(Dynamics!BO14:BO15)/BP14*100000</f>
        <v>1738.7632710582309</v>
      </c>
      <c r="CI15" s="87">
        <f>-SUM(Dynamics!CB14:CB15)/BQ14*100000</f>
        <v>1015.6818643147254</v>
      </c>
      <c r="CJ15" s="87">
        <f>-SUM(Dynamics!CO14:CO15)/BR14*100000</f>
        <v>14106.651623086882</v>
      </c>
      <c r="CK15" s="87">
        <f>-SUM(Dynamics!DB14:DB15)/BS14*100000</f>
        <v>1526.9707289760486</v>
      </c>
      <c r="CL15" s="170">
        <f>-SUM(Dynamics!DO14:DO15)/BT14*100000</f>
        <v>16606.634646070812</v>
      </c>
      <c r="CM15" s="120">
        <f t="shared" si="22"/>
        <v>197005.58949898474</v>
      </c>
      <c r="CN15" s="120">
        <f>step*SUMPRODUCT(B15:N15,'By group'!B$22:N$22)</f>
        <v>117867.04321867038</v>
      </c>
      <c r="CO15" s="120">
        <f>step*SUMPRODUCT(O15:AA15,'By group'!O$22:AA$22)</f>
        <v>68989.145379144466</v>
      </c>
      <c r="CP15" s="120">
        <f>step*SUMPRODUCT(AB15:AN15,'By group'!AB$22:AN$22)</f>
        <v>3072.6096093011215</v>
      </c>
      <c r="CQ15" s="120">
        <f>step*SUMPRODUCT(AO15:BA15,'By group'!AO$22:BA$22)</f>
        <v>3873.6845068564871</v>
      </c>
      <c r="CR15" s="154">
        <f>step*SUMPRODUCT(BB15:BN15,'By group'!BB$22:BN$22)</f>
        <v>3203.1067850123018</v>
      </c>
      <c r="CS15" s="197">
        <f t="shared" si="23"/>
        <v>244316.40493324754</v>
      </c>
      <c r="CT15" s="120">
        <f t="shared" si="24"/>
        <v>781747.75123696984</v>
      </c>
      <c r="CU15" s="120">
        <f t="shared" si="25"/>
        <v>877614.3027257428</v>
      </c>
      <c r="CV15" s="120">
        <f t="shared" si="26"/>
        <v>335738.77463373204</v>
      </c>
      <c r="CW15" s="120">
        <f t="shared" si="27"/>
        <v>103872.79855607206</v>
      </c>
      <c r="CX15" s="198">
        <f t="shared" si="28"/>
        <v>133313.96934240934</v>
      </c>
      <c r="CY15" s="16">
        <f t="shared" si="29"/>
        <v>3.2499378846104687E-3</v>
      </c>
      <c r="CZ15" s="37">
        <f t="shared" si="30"/>
        <v>4.869644679466157E-2</v>
      </c>
      <c r="DA15" s="185">
        <f t="shared" si="31"/>
        <v>2.2086371227162836E-3</v>
      </c>
      <c r="DB15" s="183"/>
      <c r="DC15" s="85">
        <f>(SUMPRODUCT($B15:$N15,'By group'!$B$27:$N$27)-(1-prop_idu_part)*SUMPRODUCT(Population!$BB15:$BN15,'By group'!$BB$27:$BN$27)*(1-prop_idu_male))/BQ15</f>
        <v>1.5238807240958703</v>
      </c>
      <c r="DD15" s="85">
        <f>(1-prop_idu_part)*SUMPRODUCT(Population!$BB15:$BN15,'By group'!$BB$27:$BN$27)*prop_idu_male/BQ15</f>
        <v>9.9110860340675452E-3</v>
      </c>
      <c r="DE15" s="85">
        <f>SUMPRODUCT(AB15:AN15,'By group'!AB$27:AN$27)/prop_sw_use/BP15</f>
        <v>3.8450743852104572</v>
      </c>
      <c r="DF15" s="85">
        <f t="shared" si="2"/>
        <v>1.5611002003954455</v>
      </c>
      <c r="DG15" s="85">
        <f t="shared" si="32"/>
        <v>0</v>
      </c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</row>
    <row r="16" spans="1:166" x14ac:dyDescent="0.25">
      <c r="A16">
        <f t="shared" si="3"/>
        <v>6</v>
      </c>
      <c r="B16" s="8">
        <f>B15+Dynamics!B15+Dynamics!BO15+Dynamics!EB15+Dynamics!GO15+Dynamics!JB15</f>
        <v>15724476.386018237</v>
      </c>
      <c r="C16" s="46">
        <f>C15+Dynamics!C15+Dynamics!BP15+Dynamics!EC15+Dynamics!GP15+Dynamics!JC15</f>
        <v>142158.32318212179</v>
      </c>
      <c r="D16" s="4">
        <f>D15+Dynamics!D15+Dynamics!BQ15+Dynamics!ED15+Dynamics!GQ15+Dynamics!JD15</f>
        <v>462966.53823513543</v>
      </c>
      <c r="E16" s="4">
        <f>E15+Dynamics!E15+Dynamics!BR15+Dynamics!EE15+Dynamics!GR15+Dynamics!JE15</f>
        <v>536800.28475143039</v>
      </c>
      <c r="F16" s="4">
        <f>F15+Dynamics!F15+Dynamics!BS15+Dynamics!EF15+Dynamics!GS15+Dynamics!JF15</f>
        <v>159503.39217185561</v>
      </c>
      <c r="G16" s="4">
        <f>G15+Dynamics!G15+Dynamics!BT15+Dynamics!EG15+Dynamics!GT15+Dynamics!JG15</f>
        <v>29297.088991223107</v>
      </c>
      <c r="H16" s="4">
        <f>H15+Dynamics!H15+Dynamics!BU15+Dynamics!EH15+Dynamics!GU15+Dynamics!JH15</f>
        <v>25729.371477578152</v>
      </c>
      <c r="I16" s="4">
        <f>I15+Dynamics!I15+Dynamics!BV15+Dynamics!EI15+Dynamics!GV15+Dynamics!JI15</f>
        <v>0</v>
      </c>
      <c r="J16" s="4">
        <f>J15+Dynamics!J15+Dynamics!BW15+Dynamics!EJ15+Dynamics!GW15+Dynamics!JJ15</f>
        <v>0</v>
      </c>
      <c r="K16" s="4">
        <f>K15+Dynamics!K15+Dynamics!BX15+Dynamics!EK15+Dynamics!GX15+Dynamics!JK15</f>
        <v>0</v>
      </c>
      <c r="L16" s="4">
        <f>L15+Dynamics!L15+Dynamics!BY15+Dynamics!EL15+Dynamics!GY15+Dynamics!JL15</f>
        <v>40360.484262365324</v>
      </c>
      <c r="M16" s="4">
        <f>M15+Dynamics!M15+Dynamics!BZ15+Dynamics!EM15+Dynamics!GZ15+Dynamics!JM15</f>
        <v>23523.209261412074</v>
      </c>
      <c r="N16" s="9">
        <f>N15+Dynamics!N15+Dynamics!CA15+Dynamics!EN15+Dynamics!HA15+Dynamics!JN15</f>
        <v>31509.747793715127</v>
      </c>
      <c r="O16" s="8">
        <f>O15+Dynamics!O15+Dynamics!CB15+Dynamics!EO15+Dynamics!HB15+Dynamics!JO15</f>
        <v>16092950.763860423</v>
      </c>
      <c r="P16" s="4">
        <f>P15+Dynamics!P15+Dynamics!CC15+Dynamics!EP15+Dynamics!HC15+Dynamics!JP15</f>
        <v>81790.530974419642</v>
      </c>
      <c r="Q16" s="4">
        <f>Q15+Dynamics!Q15+Dynamics!CD15+Dynamics!EQ15+Dynamics!HD15+Dynamics!JQ15</f>
        <v>250027.39654763817</v>
      </c>
      <c r="R16" s="4">
        <f>R15+Dynamics!R15+Dynamics!CE15+Dynamics!ER15+Dynamics!HE15+Dynamics!JR15</f>
        <v>278859.01425882208</v>
      </c>
      <c r="S16" s="4">
        <f>S15+Dynamics!S15+Dynamics!CF15+Dynamics!ES15+Dynamics!HF15+Dynamics!JS15</f>
        <v>89323.093982948674</v>
      </c>
      <c r="T16" s="4">
        <f>T15+Dynamics!T15+Dynamics!CG15+Dynamics!ET15+Dynamics!HG15+Dynamics!JT15</f>
        <v>18659.591087102664</v>
      </c>
      <c r="U16" s="4">
        <f>U15+Dynamics!U15+Dynamics!CH15+Dynamics!EU15+Dynamics!HH15+Dynamics!JU15</f>
        <v>24054.269376047763</v>
      </c>
      <c r="V16" s="4">
        <f>V15+Dynamics!V15+Dynamics!CI15+Dynamics!EV15+Dynamics!HI15+Dynamics!JV15</f>
        <v>0</v>
      </c>
      <c r="W16" s="4">
        <f>W15+Dynamics!W15+Dynamics!CJ15+Dynamics!EW15+Dynamics!HJ15+Dynamics!JW15</f>
        <v>0</v>
      </c>
      <c r="X16" s="4">
        <f>X15+Dynamics!X15+Dynamics!CK15+Dynamics!EX15+Dynamics!HK15+Dynamics!JX15</f>
        <v>0</v>
      </c>
      <c r="Y16" s="4">
        <f>Y15+Dynamics!Y15+Dynamics!CL15+Dynamics!EY15+Dynamics!HL15+Dynamics!JY15</f>
        <v>33278.655518552332</v>
      </c>
      <c r="Z16" s="4">
        <f>Z15+Dynamics!Z15+Dynamics!CM15+Dynamics!EZ15+Dynamics!HM15+Dynamics!JZ15</f>
        <v>26333.75424054464</v>
      </c>
      <c r="AA16" s="9">
        <f>AA15+Dynamics!AA15+Dynamics!CN15+Dynamics!FA15+Dynamics!HN15+Dynamics!KA15</f>
        <v>39975.262655297214</v>
      </c>
      <c r="AB16" s="8">
        <f>AB15+Dynamics!AB15+Dynamics!CO15+Dynamics!FB15+Dynamics!HO15+Dynamics!KB15</f>
        <v>16914.360740615466</v>
      </c>
      <c r="AC16" s="4">
        <f>AC15+Dynamics!AC15+Dynamics!CP15+Dynamics!FC15+Dynamics!HP15+Dynamics!KC15</f>
        <v>3776.9695911863837</v>
      </c>
      <c r="AD16" s="4">
        <f>AD15+Dynamics!AD15+Dynamics!CQ15+Dynamics!FD15+Dynamics!HQ15+Dynamics!KD15</f>
        <v>11577.154679175574</v>
      </c>
      <c r="AE16" s="4">
        <f>AE15+Dynamics!AE15+Dynamics!CR15+Dynamics!FE15+Dynamics!HR15+Dynamics!KE15</f>
        <v>13182.16924747554</v>
      </c>
      <c r="AF16" s="4">
        <f>AF15+Dynamics!AF15+Dynamics!CS15+Dynamics!FF15+Dynamics!HS15+Dynamics!KF15</f>
        <v>4123.0209602547511</v>
      </c>
      <c r="AG16" s="4">
        <f>AG15+Dynamics!AG15+Dynamics!CT15+Dynamics!FG15+Dynamics!HT15+Dynamics!KG15</f>
        <v>815.54139720978128</v>
      </c>
      <c r="AH16" s="4">
        <f>AH15+Dynamics!AH15+Dynamics!CU15+Dynamics!FH15+Dynamics!HU15+Dynamics!KH15</f>
        <v>885.7630599715518</v>
      </c>
      <c r="AI16" s="4">
        <f>AI15+Dynamics!AI15+Dynamics!CV15+Dynamics!FI15+Dynamics!HV15+Dynamics!KI15</f>
        <v>0</v>
      </c>
      <c r="AJ16" s="4">
        <f>AJ15+Dynamics!AJ15+Dynamics!CW15+Dynamics!FJ15+Dynamics!HW15+Dynamics!KJ15</f>
        <v>0</v>
      </c>
      <c r="AK16" s="4">
        <f>AK15+Dynamics!AK15+Dynamics!CX15+Dynamics!FK15+Dynamics!HX15+Dynamics!KK15</f>
        <v>0</v>
      </c>
      <c r="AL16" s="4">
        <f>AL15+Dynamics!AL15+Dynamics!CY15+Dynamics!FL15+Dynamics!HY15+Dynamics!KL15</f>
        <v>1286.1941109271588</v>
      </c>
      <c r="AM16" s="4">
        <f>AM15+Dynamics!AM15+Dynamics!CZ15+Dynamics!FM15+Dynamics!HZ15+Dynamics!KM15</f>
        <v>894.43642992266928</v>
      </c>
      <c r="AN16" s="4">
        <f>AN15+Dynamics!AN15+Dynamics!DA15+Dynamics!FN15+Dynamics!IA15+Dynamics!KN15</f>
        <v>1289.4791529317692</v>
      </c>
      <c r="AO16" s="8">
        <f>AO15+Dynamics!AO15+Dynamics!DB15+Dynamics!FO15+Dynamics!IB15+Dynamics!KO15</f>
        <v>827829.342909978</v>
      </c>
      <c r="AP16" s="4">
        <f>AP15+Dynamics!AP15+Dynamics!DC15+Dynamics!FP15+Dynamics!IC15+Dynamics!KP15</f>
        <v>6514.4650611688912</v>
      </c>
      <c r="AQ16" s="4">
        <f>AQ15+Dynamics!AQ15+Dynamics!DD15+Dynamics!FQ15+Dynamics!ID15+Dynamics!KQ15</f>
        <v>18532.882671545362</v>
      </c>
      <c r="AR16" s="4">
        <f>AR15+Dynamics!AR15+Dynamics!DE15+Dynamics!FR15+Dynamics!IE15+Dynamics!KR15</f>
        <v>18094.876948638688</v>
      </c>
      <c r="AS16" s="4">
        <f>AS15+Dynamics!AS15+Dynamics!DF15+Dynamics!FS15+Dynamics!IF15+Dynamics!KS15</f>
        <v>4935.1491962040864</v>
      </c>
      <c r="AT16" s="4">
        <f>AT15+Dynamics!AT15+Dynamics!DG15+Dynamics!FT15+Dynamics!IG15+Dynamics!KT15</f>
        <v>875.90200734517032</v>
      </c>
      <c r="AU16" s="4">
        <f>AU15+Dynamics!AU15+Dynamics!DH15+Dynamics!FU15+Dynamics!IH15+Dynamics!KU15</f>
        <v>778.61315456610089</v>
      </c>
      <c r="AV16" s="4">
        <f>AV15+Dynamics!AV15+Dynamics!DI15+Dynamics!FV15+Dynamics!II15+Dynamics!KV15</f>
        <v>0</v>
      </c>
      <c r="AW16" s="4">
        <f>AW15+Dynamics!AW15+Dynamics!DJ15+Dynamics!FW15+Dynamics!IJ15+Dynamics!KW15</f>
        <v>0</v>
      </c>
      <c r="AX16" s="4">
        <f>AX15+Dynamics!AX15+Dynamics!DK15+Dynamics!FX15+Dynamics!IK15+Dynamics!KX15</f>
        <v>0</v>
      </c>
      <c r="AY16" s="4">
        <f>AY15+Dynamics!AY15+Dynamics!DL15+Dynamics!FY15+Dynamics!IL15+Dynamics!KY15</f>
        <v>1213.4055480575103</v>
      </c>
      <c r="AZ16" s="4">
        <f>AZ15+Dynamics!AZ15+Dynamics!DM15+Dynamics!FZ15+Dynamics!IM15+Dynamics!KZ15</f>
        <v>730.37354218729763</v>
      </c>
      <c r="BA16" s="9">
        <f>BA15+Dynamics!BA15+Dynamics!DN15+Dynamics!GA15+Dynamics!IN15+Dynamics!LA15</f>
        <v>1001.0965893841075</v>
      </c>
      <c r="BB16" s="8">
        <f>BB15+Dynamics!BB15+Dynamics!DO15+Dynamics!GB15+Dynamics!IO15+Dynamics!LB15</f>
        <v>32502.667184591646</v>
      </c>
      <c r="BC16" s="4">
        <f>BC15+Dynamics!BC15+Dynamics!DP15+Dynamics!GC15+Dynamics!IP15+Dynamics!LC15</f>
        <v>6060.3929651562703</v>
      </c>
      <c r="BD16" s="4">
        <f>BD15+Dynamics!BD15+Dynamics!DQ15+Dynamics!GD15+Dynamics!IQ15+Dynamics!LD15</f>
        <v>16830.617718803005</v>
      </c>
      <c r="BE16" s="4">
        <f>BE15+Dynamics!BE15+Dynamics!DR15+Dynamics!GE15+Dynamics!IR15+Dynamics!LE15</f>
        <v>15191.239857163073</v>
      </c>
      <c r="BF16" s="4">
        <f>BF15+Dynamics!BF15+Dynamics!DS15+Dynamics!GF15+Dynamics!IS15+Dynamics!LF15</f>
        <v>3872.9603192899244</v>
      </c>
      <c r="BG16" s="4">
        <f>BG15+Dynamics!BG15+Dynamics!DT15+Dynamics!GG15+Dynamics!IT15+Dynamics!LG15</f>
        <v>655.33707715376477</v>
      </c>
      <c r="BH16" s="4">
        <f>BH15+Dynamics!BH15+Dynamics!DU15+Dynamics!GH15+Dynamics!IU15+Dynamics!LH15</f>
        <v>539.0006690891222</v>
      </c>
      <c r="BI16" s="4">
        <f>BI15+Dynamics!BI15+Dynamics!DV15+Dynamics!GI15+Dynamics!IV15+Dynamics!LI15</f>
        <v>0</v>
      </c>
      <c r="BJ16" s="4">
        <f>BJ15+Dynamics!BJ15+Dynamics!DW15+Dynamics!GJ15+Dynamics!IW15+Dynamics!LJ15</f>
        <v>0</v>
      </c>
      <c r="BK16" s="4">
        <f>BK15+Dynamics!BK15+Dynamics!DX15+Dynamics!GK15+Dynamics!IX15+Dynamics!LK15</f>
        <v>0</v>
      </c>
      <c r="BL16" s="4">
        <f>BL15+Dynamics!BL15+Dynamics!DY15+Dynamics!GL15+Dynamics!IY15+Dynamics!LL15</f>
        <v>870.77581902095596</v>
      </c>
      <c r="BM16" s="4">
        <f>BM15+Dynamics!BM15+Dynamics!DZ15+Dynamics!GM15+Dynamics!IZ15+Dynamics!LM15</f>
        <v>494.68406087922904</v>
      </c>
      <c r="BN16" s="4">
        <f>BN15+Dynamics!BN15+Dynamics!EA15+Dynamics!GN15+Dynamics!JA15+Dynamics!LN15</f>
        <v>665.76504938349149</v>
      </c>
      <c r="BO16" s="178">
        <f t="shared" si="4"/>
        <v>35124511.796366163</v>
      </c>
      <c r="BP16" s="8">
        <f t="shared" si="5"/>
        <v>17176324.826145079</v>
      </c>
      <c r="BQ16" s="4">
        <f t="shared" si="6"/>
        <v>16935252.332501799</v>
      </c>
      <c r="BR16" s="4">
        <f t="shared" si="7"/>
        <v>54745.089369670648</v>
      </c>
      <c r="BS16" s="4">
        <f t="shared" si="8"/>
        <v>880506.1076290753</v>
      </c>
      <c r="BT16" s="179">
        <f t="shared" si="9"/>
        <v>77683.440720530474</v>
      </c>
      <c r="BU16" s="178">
        <f t="shared" si="10"/>
        <v>2429838.2756523015</v>
      </c>
      <c r="BV16" s="4">
        <f t="shared" si="11"/>
        <v>1451848.440126837</v>
      </c>
      <c r="BW16" s="4">
        <f t="shared" si="12"/>
        <v>842301.56864137307</v>
      </c>
      <c r="BX16" s="4">
        <f t="shared" si="13"/>
        <v>37830.728629055178</v>
      </c>
      <c r="BY16" s="4">
        <f t="shared" si="14"/>
        <v>52676.764719097213</v>
      </c>
      <c r="BZ16" s="179">
        <f t="shared" si="15"/>
        <v>45180.773535938839</v>
      </c>
      <c r="CA16" s="167">
        <f t="shared" si="16"/>
        <v>6.917785191547296E-2</v>
      </c>
      <c r="CB16" s="15">
        <f t="shared" si="17"/>
        <v>8.452614018552411E-2</v>
      </c>
      <c r="CC16" s="15">
        <f t="shared" si="18"/>
        <v>4.9736582136709277E-2</v>
      </c>
      <c r="CD16" s="15">
        <f t="shared" si="19"/>
        <v>0.6910341925574387</v>
      </c>
      <c r="CE16" s="15">
        <f t="shared" si="20"/>
        <v>5.9825552898138429E-2</v>
      </c>
      <c r="CF16" s="168">
        <f t="shared" si="21"/>
        <v>0.58160108662641008</v>
      </c>
      <c r="CG16" s="167"/>
      <c r="CH16" s="16"/>
      <c r="CI16" s="87"/>
      <c r="CJ16" s="16"/>
      <c r="CK16" s="16"/>
      <c r="CL16" s="168"/>
      <c r="CM16" s="120">
        <f t="shared" si="22"/>
        <v>193714.51967384425</v>
      </c>
      <c r="CN16" s="120">
        <f>step*SUMPRODUCT(B16:N16,'By group'!B$22:N$22)</f>
        <v>116287.16962035964</v>
      </c>
      <c r="CO16" s="120">
        <f>step*SUMPRODUCT(O16:AA16,'By group'!O$22:AA$22)</f>
        <v>67180.213458957398</v>
      </c>
      <c r="CP16" s="120">
        <f>step*SUMPRODUCT(AB16:AN16,'By group'!AB$22:AN$22)</f>
        <v>3023.2174046160694</v>
      </c>
      <c r="CQ16" s="120">
        <f>step*SUMPRODUCT(AO16:BA16,'By group'!AO$22:BA$22)</f>
        <v>3947.4499896635002</v>
      </c>
      <c r="CR16" s="154">
        <f>step*SUMPRODUCT(BB16:BN16,'By group'!BB$22:BN$22)</f>
        <v>3276.4692002476413</v>
      </c>
      <c r="CS16" s="197">
        <f t="shared" si="23"/>
        <v>240300.68177405297</v>
      </c>
      <c r="CT16" s="120">
        <f t="shared" si="24"/>
        <v>759934.58985229756</v>
      </c>
      <c r="CU16" s="120">
        <f t="shared" si="25"/>
        <v>862127.58506352978</v>
      </c>
      <c r="CV16" s="120">
        <f t="shared" si="26"/>
        <v>338767.13188947638</v>
      </c>
      <c r="CW16" s="120">
        <f t="shared" si="27"/>
        <v>102279.91809498041</v>
      </c>
      <c r="CX16" s="198">
        <f t="shared" si="28"/>
        <v>126428.3689779644</v>
      </c>
      <c r="CY16" s="16">
        <f t="shared" si="29"/>
        <v>3.2221952723310307E-3</v>
      </c>
      <c r="CZ16" s="37">
        <f t="shared" si="30"/>
        <v>4.876304767201118E-2</v>
      </c>
      <c r="DA16" s="185">
        <f t="shared" si="31"/>
        <v>2.2116589454936504E-3</v>
      </c>
      <c r="DB16" s="183">
        <f>(BO16-BO14)/BO14</f>
        <v>1.2050146322174432E-3</v>
      </c>
      <c r="DC16" s="85">
        <f>(SUMPRODUCT($B16:$N16,'By group'!$B$27:$N$27)-(1-prop_idu_part)*SUMPRODUCT(Population!$BB16:$BN16,'By group'!$BB$27:$BN$27)*(1-prop_idu_male))/BQ16</f>
        <v>1.5188754012163335</v>
      </c>
      <c r="DD16" s="85">
        <f>(1-prop_idu_part)*SUMPRODUCT(Population!$BB16:$BN16,'By group'!$BB$27:$BN$27)*prop_idu_male/BQ16</f>
        <v>9.9081034437446605E-3</v>
      </c>
      <c r="DE16" s="85">
        <f>SUMPRODUCT(AB16:AN16,'By group'!AB$27:AN$27)/prop_sw_use/BP16</f>
        <v>3.824689385450371</v>
      </c>
      <c r="DF16" s="85">
        <f t="shared" si="2"/>
        <v>1.5528238904928504</v>
      </c>
      <c r="DG16" s="85">
        <f t="shared" si="32"/>
        <v>0</v>
      </c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</row>
    <row r="17" spans="1:166" x14ac:dyDescent="0.25">
      <c r="A17">
        <f t="shared" si="3"/>
        <v>6.5</v>
      </c>
      <c r="B17" s="8">
        <f>B16+Dynamics!B16+Dynamics!BO16+Dynamics!EB16+Dynamics!GO16+Dynamics!JB16</f>
        <v>15739807.576983307</v>
      </c>
      <c r="C17" s="46">
        <f>C16+Dynamics!C16+Dynamics!BP16+Dynamics!EC16+Dynamics!GP16+Dynamics!JC16</f>
        <v>139516.23191691379</v>
      </c>
      <c r="D17" s="4">
        <f>D16+Dynamics!D16+Dynamics!BQ16+Dynamics!ED16+Dynamics!GQ16+Dynamics!JD16</f>
        <v>447695.10976452567</v>
      </c>
      <c r="E17" s="4">
        <f>E16+Dynamics!E16+Dynamics!BR16+Dynamics!EE16+Dynamics!GR16+Dynamics!JE16</f>
        <v>523684.83390441618</v>
      </c>
      <c r="F17" s="4">
        <f>F16+Dynamics!F16+Dynamics!BS16+Dynamics!EF16+Dynamics!GS16+Dynamics!JF16</f>
        <v>159953.76900075658</v>
      </c>
      <c r="G17" s="4">
        <f>G16+Dynamics!G16+Dynamics!BT16+Dynamics!EG16+Dynamics!GT16+Dynamics!JG16</f>
        <v>30013.694170683189</v>
      </c>
      <c r="H17" s="4">
        <f>H16+Dynamics!H16+Dynamics!BU16+Dynamics!EH16+Dynamics!GU16+Dynamics!JH16</f>
        <v>25735.4136162961</v>
      </c>
      <c r="I17" s="4">
        <f>I16+Dynamics!I16+Dynamics!BV16+Dynamics!EI16+Dynamics!GV16+Dynamics!JI16</f>
        <v>0</v>
      </c>
      <c r="J17" s="4">
        <f>J16+Dynamics!J16+Dynamics!BW16+Dynamics!EJ16+Dynamics!GW16+Dynamics!JJ16</f>
        <v>0</v>
      </c>
      <c r="K17" s="4">
        <f>K16+Dynamics!K16+Dynamics!BX16+Dynamics!EK16+Dynamics!GX16+Dynamics!JK16</f>
        <v>0</v>
      </c>
      <c r="L17" s="4">
        <f>L16+Dynamics!L16+Dynamics!BY16+Dynamics!EL16+Dynamics!GY16+Dynamics!JL16</f>
        <v>42481.470121800296</v>
      </c>
      <c r="M17" s="4">
        <f>M16+Dynamics!M16+Dynamics!BZ16+Dynamics!EM16+Dynamics!GZ16+Dynamics!JM16</f>
        <v>23358.873690196862</v>
      </c>
      <c r="N17" s="9">
        <f>N16+Dynamics!N16+Dynamics!CA16+Dynamics!EN16+Dynamics!HA16+Dynamics!JN16</f>
        <v>30189.711499835059</v>
      </c>
      <c r="O17" s="8">
        <f>O16+Dynamics!O16+Dynamics!CB16+Dynamics!EO16+Dynamics!HB16+Dynamics!JO16</f>
        <v>16149890.163653988</v>
      </c>
      <c r="P17" s="4">
        <f>P16+Dynamics!P16+Dynamics!CC16+Dynamics!EP16+Dynamics!HC16+Dynamics!JP16</f>
        <v>80764.18959572044</v>
      </c>
      <c r="Q17" s="4">
        <f>Q16+Dynamics!Q16+Dynamics!CD16+Dynamics!EQ16+Dynamics!HD16+Dynamics!JQ16</f>
        <v>246750.55091229864</v>
      </c>
      <c r="R17" s="4">
        <f>R16+Dynamics!R16+Dynamics!CE16+Dynamics!ER16+Dynamics!HE16+Dynamics!JR16</f>
        <v>274375.51047893811</v>
      </c>
      <c r="S17" s="4">
        <f>S16+Dynamics!S16+Dynamics!CF16+Dynamics!ES16+Dynamics!HF16+Dynamics!JS16</f>
        <v>87650.270500908315</v>
      </c>
      <c r="T17" s="4">
        <f>T16+Dynamics!T16+Dynamics!CG16+Dynamics!ET16+Dynamics!HG16+Dynamics!JT16</f>
        <v>18169.592811100567</v>
      </c>
      <c r="U17" s="4">
        <f>U16+Dynamics!U16+Dynamics!CH16+Dynamics!EU16+Dynamics!HH16+Dynamics!JU16</f>
        <v>22135.265444139201</v>
      </c>
      <c r="V17" s="4">
        <f>V16+Dynamics!V16+Dynamics!CI16+Dynamics!EV16+Dynamics!HI16+Dynamics!JV16</f>
        <v>0</v>
      </c>
      <c r="W17" s="4">
        <f>W16+Dynamics!W16+Dynamics!CJ16+Dynamics!EW16+Dynamics!HJ16+Dynamics!JW16</f>
        <v>0</v>
      </c>
      <c r="X17" s="4">
        <f>X16+Dynamics!X16+Dynamics!CK16+Dynamics!EX16+Dynamics!HK16+Dynamics!JX16</f>
        <v>0</v>
      </c>
      <c r="Y17" s="4">
        <f>Y16+Dynamics!Y16+Dynamics!CL16+Dynamics!EY16+Dynamics!HL16+Dynamics!JY16</f>
        <v>32910.999246630076</v>
      </c>
      <c r="Z17" s="4">
        <f>Z16+Dynamics!Z16+Dynamics!CM16+Dynamics!EZ16+Dynamics!HM16+Dynamics!JZ16</f>
        <v>24841.96878115541</v>
      </c>
      <c r="AA17" s="9">
        <f>AA16+Dynamics!AA16+Dynamics!CN16+Dynamics!FA16+Dynamics!HN16+Dynamics!KA16</f>
        <v>37686.884646395629</v>
      </c>
      <c r="AB17" s="8">
        <f>AB16+Dynamics!AB16+Dynamics!CO16+Dynamics!FB16+Dynamics!HO16+Dynamics!KB16</f>
        <v>17117.41045773889</v>
      </c>
      <c r="AC17" s="4">
        <f>AC16+Dynamics!AC16+Dynamics!CP16+Dynamics!FC16+Dynamics!HP16+Dynamics!KC16</f>
        <v>3769.9911322254497</v>
      </c>
      <c r="AD17" s="4">
        <f>AD16+Dynamics!AD16+Dynamics!CQ16+Dynamics!FD16+Dynamics!HQ16+Dynamics!KD16</f>
        <v>11463.957011708615</v>
      </c>
      <c r="AE17" s="4">
        <f>AE16+Dynamics!AE16+Dynamics!CR16+Dynamics!FE16+Dynamics!HR16+Dynamics!KE16</f>
        <v>12963.439579034262</v>
      </c>
      <c r="AF17" s="4">
        <f>AF16+Dynamics!AF16+Dynamics!CS16+Dynamics!FF16+Dynamics!HS16+Dynamics!KF16</f>
        <v>4088.054987083116</v>
      </c>
      <c r="AG17" s="4">
        <f>AG16+Dynamics!AG16+Dynamics!CT16+Dynamics!FG16+Dynamics!HT16+Dynamics!KG16</f>
        <v>813.3710733231477</v>
      </c>
      <c r="AH17" s="4">
        <f>AH16+Dynamics!AH16+Dynamics!CU16+Dynamics!FH16+Dynamics!HU16+Dynamics!KH16</f>
        <v>847.87189736913797</v>
      </c>
      <c r="AI17" s="4">
        <f>AI16+Dynamics!AI16+Dynamics!CV16+Dynamics!FI16+Dynamics!HV16+Dynamics!KI16</f>
        <v>0</v>
      </c>
      <c r="AJ17" s="4">
        <f>AJ16+Dynamics!AJ16+Dynamics!CW16+Dynamics!FJ16+Dynamics!HW16+Dynamics!KJ16</f>
        <v>0</v>
      </c>
      <c r="AK17" s="4">
        <f>AK16+Dynamics!AK16+Dynamics!CX16+Dynamics!FK16+Dynamics!HX16+Dynamics!KK16</f>
        <v>0</v>
      </c>
      <c r="AL17" s="4">
        <f>AL16+Dynamics!AL16+Dynamics!CY16+Dynamics!FL16+Dynamics!HY16+Dynamics!KL16</f>
        <v>1312.6151242337062</v>
      </c>
      <c r="AM17" s="4">
        <f>AM16+Dynamics!AM16+Dynamics!CZ16+Dynamics!FM16+Dynamics!HZ16+Dynamics!KM16</f>
        <v>866.54959388885925</v>
      </c>
      <c r="AN17" s="4">
        <f>AN16+Dynamics!AN16+Dynamics!DA16+Dynamics!FN16+Dynamics!IA16+Dynamics!KN16</f>
        <v>1232.5205099889281</v>
      </c>
      <c r="AO17" s="8">
        <f>AO16+Dynamics!AO16+Dynamics!DB16+Dynamics!FO16+Dynamics!IB16+Dynamics!KO16</f>
        <v>827345.09678935912</v>
      </c>
      <c r="AP17" s="4">
        <f>AP16+Dynamics!AP16+Dynamics!DC16+Dynamics!FP16+Dynamics!IC16+Dynamics!KP16</f>
        <v>6625.5695726848689</v>
      </c>
      <c r="AQ17" s="4">
        <f>AQ16+Dynamics!AQ16+Dynamics!DD16+Dynamics!FQ16+Dynamics!ID16+Dynamics!KQ16</f>
        <v>18746.167624388832</v>
      </c>
      <c r="AR17" s="4">
        <f>AR16+Dynamics!AR16+Dynamics!DE16+Dynamics!FR16+Dynamics!IE16+Dynamics!KR16</f>
        <v>18385.327148851742</v>
      </c>
      <c r="AS17" s="4">
        <f>AS16+Dynamics!AS16+Dynamics!DF16+Dynamics!FS16+Dynamics!IF16+Dynamics!KS16</f>
        <v>5097.0213030600034</v>
      </c>
      <c r="AT17" s="4">
        <f>AT16+Dynamics!AT16+Dynamics!DG16+Dynamics!FT16+Dynamics!IG16+Dynamics!KT16</f>
        <v>914.6891815538695</v>
      </c>
      <c r="AU17" s="4">
        <f>AU16+Dynamics!AU16+Dynamics!DH16+Dynamics!FU16+Dynamics!IH16+Dynamics!KU16</f>
        <v>777.35292744867434</v>
      </c>
      <c r="AV17" s="4">
        <f>AV16+Dynamics!AV16+Dynamics!DI16+Dynamics!FV16+Dynamics!II16+Dynamics!KV16</f>
        <v>0</v>
      </c>
      <c r="AW17" s="4">
        <f>AW16+Dynamics!AW16+Dynamics!DJ16+Dynamics!FW16+Dynamics!IJ16+Dynamics!KW16</f>
        <v>0</v>
      </c>
      <c r="AX17" s="4">
        <f>AX16+Dynamics!AX16+Dynamics!DK16+Dynamics!FX16+Dynamics!IK16+Dynamics!KX16</f>
        <v>0</v>
      </c>
      <c r="AY17" s="4">
        <f>AY16+Dynamics!AY16+Dynamics!DL16+Dynamics!FY16+Dynamics!IL16+Dynamics!KY16</f>
        <v>1284.2192033993756</v>
      </c>
      <c r="AZ17" s="4">
        <f>AZ16+Dynamics!AZ16+Dynamics!DM16+Dynamics!FZ16+Dynamics!IM16+Dynamics!KZ16</f>
        <v>721.63102091840062</v>
      </c>
      <c r="BA17" s="9">
        <f>BA16+Dynamics!BA16+Dynamics!DN16+Dynamics!GA16+Dynamics!IN16+Dynamics!LA16</f>
        <v>956.41433349568445</v>
      </c>
      <c r="BB17" s="8">
        <f>BB16+Dynamics!BB16+Dynamics!DO16+Dynamics!GB16+Dynamics!IO16+Dynamics!LB16</f>
        <v>32058.375621548577</v>
      </c>
      <c r="BC17" s="4">
        <f>BC16+Dynamics!BC16+Dynamics!DP16+Dynamics!GC16+Dynamics!IP16+Dynamics!LC16</f>
        <v>6049.2044185834011</v>
      </c>
      <c r="BD17" s="4">
        <f>BD16+Dynamics!BD16+Dynamics!DQ16+Dynamics!GD16+Dynamics!IQ16+Dynamics!LD16</f>
        <v>16865.113409271511</v>
      </c>
      <c r="BE17" s="4">
        <f>BE16+Dynamics!BE16+Dynamics!DR16+Dynamics!GE16+Dynamics!IR16+Dynamics!LE16</f>
        <v>15487.676202973362</v>
      </c>
      <c r="BF17" s="4">
        <f>BF16+Dynamics!BF16+Dynamics!DS16+Dynamics!GF16+Dynamics!IS16+Dynamics!LF16</f>
        <v>4031.4483657972296</v>
      </c>
      <c r="BG17" s="4">
        <f>BG16+Dynamics!BG16+Dynamics!DT16+Dynamics!GG16+Dynamics!IT16+Dynamics!LG16</f>
        <v>690.310980840973</v>
      </c>
      <c r="BH17" s="4">
        <f>BH16+Dynamics!BH16+Dynamics!DU16+Dynamics!GH16+Dynamics!IU16+Dynamics!LH16</f>
        <v>541.32217240961268</v>
      </c>
      <c r="BI17" s="4">
        <f>BI16+Dynamics!BI16+Dynamics!DV16+Dynamics!GI16+Dynamics!IV16+Dynamics!LI16</f>
        <v>0</v>
      </c>
      <c r="BJ17" s="4">
        <f>BJ16+Dynamics!BJ16+Dynamics!DW16+Dynamics!GJ16+Dynamics!IW16+Dynamics!LJ16</f>
        <v>0</v>
      </c>
      <c r="BK17" s="4">
        <f>BK16+Dynamics!BK16+Dynamics!DX16+Dynamics!GK16+Dynamics!IX16+Dynamics!LK16</f>
        <v>0</v>
      </c>
      <c r="BL17" s="4">
        <f>BL16+Dynamics!BL16+Dynamics!DY16+Dynamics!GL16+Dynamics!IY16+Dynamics!LL16</f>
        <v>924.2971654631873</v>
      </c>
      <c r="BM17" s="4">
        <f>BM16+Dynamics!BM16+Dynamics!DZ16+Dynamics!GM16+Dynamics!IZ16+Dynamics!LM16</f>
        <v>486.83864060006596</v>
      </c>
      <c r="BN17" s="4">
        <f>BN16+Dynamics!BN16+Dynamics!EA16+Dynamics!GN16+Dynamics!JA16+Dynamics!LN16</f>
        <v>627.71656473326323</v>
      </c>
      <c r="BO17" s="178">
        <f t="shared" si="4"/>
        <v>35150703.654753961</v>
      </c>
      <c r="BP17" s="8">
        <f t="shared" si="5"/>
        <v>17162436.684668731</v>
      </c>
      <c r="BQ17" s="4">
        <f t="shared" si="6"/>
        <v>16975175.396071278</v>
      </c>
      <c r="BR17" s="4">
        <f t="shared" si="7"/>
        <v>54475.781366594107</v>
      </c>
      <c r="BS17" s="4">
        <f t="shared" si="8"/>
        <v>880853.48910516046</v>
      </c>
      <c r="BT17" s="179">
        <f t="shared" si="9"/>
        <v>77762.303542221183</v>
      </c>
      <c r="BU17" s="178">
        <f t="shared" si="10"/>
        <v>2384485.0312480391</v>
      </c>
      <c r="BV17" s="4">
        <f t="shared" si="11"/>
        <v>1422629.1076854237</v>
      </c>
      <c r="BW17" s="4">
        <f t="shared" si="12"/>
        <v>825285.23241728661</v>
      </c>
      <c r="BX17" s="4">
        <f t="shared" si="13"/>
        <v>37358.37090885522</v>
      </c>
      <c r="BY17" s="4">
        <f t="shared" si="14"/>
        <v>53508.392315801451</v>
      </c>
      <c r="BZ17" s="179">
        <f t="shared" si="15"/>
        <v>45703.927920672606</v>
      </c>
      <c r="CA17" s="167">
        <f t="shared" si="16"/>
        <v>6.7836053999606044E-2</v>
      </c>
      <c r="CB17" s="15">
        <f t="shared" si="17"/>
        <v>8.2892023657471878E-2</v>
      </c>
      <c r="CC17" s="15">
        <f t="shared" si="18"/>
        <v>4.8617184397887876E-2</v>
      </c>
      <c r="CD17" s="15">
        <f t="shared" si="19"/>
        <v>0.68577944127964896</v>
      </c>
      <c r="CE17" s="15">
        <f t="shared" si="20"/>
        <v>6.0746075230012929E-2</v>
      </c>
      <c r="CF17" s="168">
        <f t="shared" si="21"/>
        <v>0.58773886367521988</v>
      </c>
      <c r="CG17" s="169">
        <f>-SUM(Dynamics!BO16:BO17,Dynamics!CB16:CB17,Dynamics!CO16:CO17,Dynamics!DB16:DB17,Dynamics!DO16:DO17)/BO16*100000</f>
        <v>1393.5615252595524</v>
      </c>
      <c r="CH17" s="87">
        <f>-SUM(Dynamics!BO16:BO17)/BP16*100000</f>
        <v>1676.9458251561446</v>
      </c>
      <c r="CI17" s="87">
        <f>-SUM(Dynamics!CB16:CB17)/BQ16*100000</f>
        <v>985.88354391508142</v>
      </c>
      <c r="CJ17" s="87">
        <f>-SUM(Dynamics!CO16:CO17)/BR16*100000</f>
        <v>14254.148405703656</v>
      </c>
      <c r="CK17" s="87">
        <f>-SUM(Dynamics!DB16:DB17)/BS16*100000</f>
        <v>1577.4389855104805</v>
      </c>
      <c r="CL17" s="170">
        <f>-SUM(Dynamics!DO16:DO17)/BT16*100000</f>
        <v>16463.304613866418</v>
      </c>
      <c r="CM17" s="120">
        <f t="shared" si="22"/>
        <v>190334.08690805713</v>
      </c>
      <c r="CN17" s="120">
        <f>step*SUMPRODUCT(B17:N17,'By group'!B$22:N$22)</f>
        <v>114408.74431033747</v>
      </c>
      <c r="CO17" s="120">
        <f>step*SUMPRODUCT(O17:AA17,'By group'!O$22:AA$22)</f>
        <v>65590.759839993319</v>
      </c>
      <c r="CP17" s="120">
        <f>step*SUMPRODUCT(AB17:AN17,'By group'!AB$22:AN$22)</f>
        <v>2978.0245136559674</v>
      </c>
      <c r="CQ17" s="120">
        <f>step*SUMPRODUCT(AO17:BA17,'By group'!AO$22:BA$22)</f>
        <v>4018.2311418313225</v>
      </c>
      <c r="CR17" s="154">
        <f>step*SUMPRODUCT(BB17:BN17,'By group'!BB$22:BN$22)</f>
        <v>3338.3271022390809</v>
      </c>
      <c r="CS17" s="197">
        <f t="shared" si="23"/>
        <v>236725.18663612797</v>
      </c>
      <c r="CT17" s="120">
        <f t="shared" si="24"/>
        <v>741520.8987221932</v>
      </c>
      <c r="CU17" s="120">
        <f t="shared" si="25"/>
        <v>844896.78731421358</v>
      </c>
      <c r="CV17" s="120">
        <f t="shared" si="26"/>
        <v>339734.16501913191</v>
      </c>
      <c r="CW17" s="120">
        <f t="shared" si="27"/>
        <v>100877.51994426135</v>
      </c>
      <c r="CX17" s="198">
        <f t="shared" si="28"/>
        <v>120730.47361211129</v>
      </c>
      <c r="CY17" s="16">
        <f t="shared" si="29"/>
        <v>3.1988782858199472E-3</v>
      </c>
      <c r="CZ17" s="37">
        <f t="shared" si="30"/>
        <v>4.8818895036421353E-2</v>
      </c>
      <c r="DA17" s="185">
        <f t="shared" si="31"/>
        <v>2.2122545342475445E-3</v>
      </c>
      <c r="DB17" s="183"/>
      <c r="DC17" s="85">
        <f>(SUMPRODUCT($B17:$N17,'By group'!$B$27:$N$27)-(1-prop_idu_part)*SUMPRODUCT(Population!$BB17:$BN17,'By group'!$BB$27:$BN$27)*(1-prop_idu_male))/BQ17</f>
        <v>1.5140735093104651</v>
      </c>
      <c r="DD17" s="85">
        <f>(1-prop_idu_part)*SUMPRODUCT(Population!$BB17:$BN17,'By group'!$BB$27:$BN$27)*prop_idu_male/BQ17</f>
        <v>9.8948359432016152E-3</v>
      </c>
      <c r="DE17" s="85">
        <f>SUMPRODUCT(AB17:AN17,'By group'!AB$27:AN$27)/prop_sw_use/BP17</f>
        <v>3.8089543367876799</v>
      </c>
      <c r="DF17" s="85">
        <f t="shared" si="2"/>
        <v>1.546435460735798</v>
      </c>
      <c r="DG17" s="85">
        <f t="shared" si="32"/>
        <v>0</v>
      </c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</row>
    <row r="18" spans="1:166" x14ac:dyDescent="0.25">
      <c r="A18">
        <f t="shared" si="3"/>
        <v>7</v>
      </c>
      <c r="B18" s="8">
        <f>B17+Dynamics!B17+Dynamics!BO17+Dynamics!EB17+Dynamics!GO17+Dynamics!JB17</f>
        <v>15757494.246188067</v>
      </c>
      <c r="C18" s="46">
        <f>C17+Dynamics!C17+Dynamics!BP17+Dynamics!EC17+Dynamics!GP17+Dynamics!JC17</f>
        <v>137241.81739035415</v>
      </c>
      <c r="D18" s="4">
        <f>D17+Dynamics!D17+Dynamics!BQ17+Dynamics!ED17+Dynamics!GQ17+Dynamics!JD17</f>
        <v>434974.64341962163</v>
      </c>
      <c r="E18" s="4">
        <f>E17+Dynamics!E17+Dynamics!BR17+Dynamics!EE17+Dynamics!GR17+Dynamics!JE17</f>
        <v>509899.92548793682</v>
      </c>
      <c r="F18" s="4">
        <f>F17+Dynamics!F17+Dynamics!BS17+Dynamics!EF17+Dynamics!GS17+Dynamics!JF17</f>
        <v>158992.49376933981</v>
      </c>
      <c r="G18" s="4">
        <f>G17+Dynamics!G17+Dynamics!BT17+Dynamics!EG17+Dynamics!GT17+Dynamics!JG17</f>
        <v>30384.230213454015</v>
      </c>
      <c r="H18" s="4">
        <f>H17+Dynamics!H17+Dynamics!BU17+Dynamics!EH17+Dynamics!GU17+Dynamics!JH17</f>
        <v>25885.702845309374</v>
      </c>
      <c r="I18" s="4">
        <f>I17+Dynamics!I17+Dynamics!BV17+Dynamics!EI17+Dynamics!GV17+Dynamics!JI17</f>
        <v>0</v>
      </c>
      <c r="J18" s="4">
        <f>J17+Dynamics!J17+Dynamics!BW17+Dynamics!EJ17+Dynamics!GW17+Dynamics!JJ17</f>
        <v>0</v>
      </c>
      <c r="K18" s="4">
        <f>K17+Dynamics!K17+Dynamics!BX17+Dynamics!EK17+Dynamics!GX17+Dynamics!JK17</f>
        <v>0</v>
      </c>
      <c r="L18" s="4">
        <f>L17+Dynamics!L17+Dynamics!BY17+Dynamics!EL17+Dynamics!GY17+Dynamics!JL17</f>
        <v>44317.33224633085</v>
      </c>
      <c r="M18" s="4">
        <f>M17+Dynamics!M17+Dynamics!BZ17+Dynamics!EM17+Dynamics!GZ17+Dynamics!JM17</f>
        <v>23361.896959792884</v>
      </c>
      <c r="N18" s="9">
        <f>N17+Dynamics!N17+Dynamics!CA17+Dynamics!EN17+Dynamics!HA17+Dynamics!JN17</f>
        <v>29020.226325592273</v>
      </c>
      <c r="O18" s="8">
        <f>O17+Dynamics!O17+Dynamics!CB17+Dynamics!EO17+Dynamics!HB17+Dynamics!JO17</f>
        <v>16206269.630478067</v>
      </c>
      <c r="P18" s="4">
        <f>P17+Dynamics!P17+Dynamics!CC17+Dynamics!EP17+Dynamics!HC17+Dynamics!JP17</f>
        <v>79657.823985634677</v>
      </c>
      <c r="Q18" s="4">
        <f>Q17+Dynamics!Q17+Dynamics!CD17+Dynamics!EQ17+Dynamics!HD17+Dynamics!JQ17</f>
        <v>243562.35635094979</v>
      </c>
      <c r="R18" s="4">
        <f>R17+Dynamics!R17+Dynamics!CE17+Dynamics!ER17+Dynamics!HE17+Dynamics!JR17</f>
        <v>270149.8674926337</v>
      </c>
      <c r="S18" s="4">
        <f>S17+Dynamics!S17+Dynamics!CF17+Dynamics!ES17+Dynamics!HF17+Dynamics!JS17</f>
        <v>86089.168045902421</v>
      </c>
      <c r="T18" s="4">
        <f>T17+Dynamics!T17+Dynamics!CG17+Dynamics!ET17+Dynamics!HG17+Dynamics!JT17</f>
        <v>17739.783742254825</v>
      </c>
      <c r="U18" s="4">
        <f>U17+Dynamics!U17+Dynamics!CH17+Dynamics!EU17+Dynamics!HH17+Dynamics!JU17</f>
        <v>20641.615724673531</v>
      </c>
      <c r="V18" s="4">
        <f>V17+Dynamics!V17+Dynamics!CI17+Dynamics!EV17+Dynamics!HI17+Dynamics!JV17</f>
        <v>0</v>
      </c>
      <c r="W18" s="4">
        <f>W17+Dynamics!W17+Dynamics!CJ17+Dynamics!EW17+Dynamics!HJ17+Dynamics!JW17</f>
        <v>0</v>
      </c>
      <c r="X18" s="4">
        <f>X17+Dynamics!X17+Dynamics!CK17+Dynamics!EX17+Dynamics!HK17+Dynamics!JX17</f>
        <v>0</v>
      </c>
      <c r="Y18" s="4">
        <f>Y17+Dynamics!Y17+Dynamics!CL17+Dynamics!EY17+Dynamics!HL17+Dynamics!JY17</f>
        <v>32513.208297903355</v>
      </c>
      <c r="Z18" s="4">
        <f>Z17+Dynamics!Z17+Dynamics!CM17+Dynamics!EZ17+Dynamics!HM17+Dynamics!JZ17</f>
        <v>23538.979513033395</v>
      </c>
      <c r="AA18" s="9">
        <f>AA17+Dynamics!AA17+Dynamics!CN17+Dynamics!FA17+Dynamics!HN17+Dynamics!KA17</f>
        <v>35503.229923238563</v>
      </c>
      <c r="AB18" s="8">
        <f>AB17+Dynamics!AB17+Dynamics!CO17+Dynamics!FB17+Dynamics!HO17+Dynamics!KB17</f>
        <v>17337.416459351778</v>
      </c>
      <c r="AC18" s="4">
        <f>AC17+Dynamics!AC17+Dynamics!CP17+Dynamics!FC17+Dynamics!HP17+Dynamics!KC17</f>
        <v>3761.4757367885404</v>
      </c>
      <c r="AD18" s="4">
        <f>AD17+Dynamics!AD17+Dynamics!CQ17+Dynamics!FD17+Dynamics!HQ17+Dynamics!KD17</f>
        <v>11381.568032697554</v>
      </c>
      <c r="AE18" s="4">
        <f>AE17+Dynamics!AE17+Dynamics!CR17+Dynamics!FE17+Dynamics!HR17+Dynamics!KE17</f>
        <v>12768.10738718929</v>
      </c>
      <c r="AF18" s="4">
        <f>AF17+Dynamics!AF17+Dynamics!CS17+Dynamics!FF17+Dynamics!HS17+Dynamics!KF17</f>
        <v>4043.3505711666908</v>
      </c>
      <c r="AG18" s="4">
        <f>AG17+Dynamics!AG17+Dynamics!CT17+Dynamics!FG17+Dynamics!HT17+Dynamics!KG17</f>
        <v>808.03738244420333</v>
      </c>
      <c r="AH18" s="4">
        <f>AH17+Dynamics!AH17+Dynamics!CU17+Dynamics!FH17+Dynamics!HU17+Dynamics!KH17</f>
        <v>819.46893066818859</v>
      </c>
      <c r="AI18" s="4">
        <f>AI17+Dynamics!AI17+Dynamics!CV17+Dynamics!FI17+Dynamics!HV17+Dynamics!KI17</f>
        <v>0</v>
      </c>
      <c r="AJ18" s="4">
        <f>AJ17+Dynamics!AJ17+Dynamics!CW17+Dynamics!FJ17+Dynamics!HW17+Dynamics!KJ17</f>
        <v>0</v>
      </c>
      <c r="AK18" s="4">
        <f>AK17+Dynamics!AK17+Dynamics!CX17+Dynamics!FK17+Dynamics!HX17+Dynamics!KK17</f>
        <v>0</v>
      </c>
      <c r="AL18" s="4">
        <f>AL17+Dynamics!AL17+Dynamics!CY17+Dynamics!FL17+Dynamics!HY17+Dynamics!KL17</f>
        <v>1333.2804425373793</v>
      </c>
      <c r="AM18" s="4">
        <f>AM17+Dynamics!AM17+Dynamics!CZ17+Dynamics!FM17+Dynamics!HZ17+Dynamics!KM17</f>
        <v>843.81993336355322</v>
      </c>
      <c r="AN18" s="4">
        <f>AN17+Dynamics!AN17+Dynamics!DA17+Dynamics!FN17+Dynamics!IA17+Dynamics!KN17</f>
        <v>1178.5638874721028</v>
      </c>
      <c r="AO18" s="8">
        <f>AO17+Dynamics!AO17+Dynamics!DB17+Dynamics!FO17+Dynamics!IB17+Dynamics!KO17</f>
        <v>826792.53609297273</v>
      </c>
      <c r="AP18" s="4">
        <f>AP17+Dynamics!AP17+Dynamics!DC17+Dynamics!FP17+Dynamics!IC17+Dynamics!KP17</f>
        <v>6738.2756535028884</v>
      </c>
      <c r="AQ18" s="4">
        <f>AQ17+Dynamics!AQ17+Dynamics!DD17+Dynamics!FQ17+Dynamics!ID17+Dynamics!KQ17</f>
        <v>18998.040204781497</v>
      </c>
      <c r="AR18" s="4">
        <f>AR17+Dynamics!AR17+Dynamics!DE17+Dynamics!FR17+Dynamics!IE17+Dynamics!KR17</f>
        <v>18659.390539224532</v>
      </c>
      <c r="AS18" s="4">
        <f>AS17+Dynamics!AS17+Dynamics!DF17+Dynamics!FS17+Dynamics!IF17+Dynamics!KS17</f>
        <v>5234.6722549897604</v>
      </c>
      <c r="AT18" s="4">
        <f>AT17+Dynamics!AT17+Dynamics!DG17+Dynamics!FT17+Dynamics!IG17+Dynamics!KT17</f>
        <v>948.4999293437404</v>
      </c>
      <c r="AU18" s="4">
        <f>AU17+Dynamics!AU17+Dynamics!DH17+Dynamics!FU17+Dynamics!IH17+Dynamics!KU17</f>
        <v>785.06940902820145</v>
      </c>
      <c r="AV18" s="4">
        <f>AV17+Dynamics!AV17+Dynamics!DI17+Dynamics!FV17+Dynamics!II17+Dynamics!KV17</f>
        <v>0</v>
      </c>
      <c r="AW18" s="4">
        <f>AW17+Dynamics!AW17+Dynamics!DJ17+Dynamics!FW17+Dynamics!IJ17+Dynamics!KW17</f>
        <v>0</v>
      </c>
      <c r="AX18" s="4">
        <f>AX17+Dynamics!AX17+Dynamics!DK17+Dynamics!FX17+Dynamics!IK17+Dynamics!KX17</f>
        <v>0</v>
      </c>
      <c r="AY18" s="4">
        <f>AY17+Dynamics!AY17+Dynamics!DL17+Dynamics!FY17+Dynamics!IL17+Dynamics!KY17</f>
        <v>1352.8584840594663</v>
      </c>
      <c r="AZ18" s="4">
        <f>AZ17+Dynamics!AZ17+Dynamics!DM17+Dynamics!FZ17+Dynamics!IM17+Dynamics!KZ17</f>
        <v>719.72363192371074</v>
      </c>
      <c r="BA18" s="9">
        <f>BA17+Dynamics!BA17+Dynamics!DN17+Dynamics!GA17+Dynamics!IN17+Dynamics!LA17</f>
        <v>916.5938108945561</v>
      </c>
      <c r="BB18" s="8">
        <f>BB17+Dynamics!BB17+Dynamics!DO17+Dynamics!GB17+Dynamics!IO17+Dynamics!LB17</f>
        <v>31664.954005176452</v>
      </c>
      <c r="BC18" s="4">
        <f>BC17+Dynamics!BC17+Dynamics!DP17+Dynamics!GC17+Dynamics!IP17+Dynamics!LC17</f>
        <v>6033.876242921393</v>
      </c>
      <c r="BD18" s="4">
        <f>BD17+Dynamics!BD17+Dynamics!DQ17+Dynamics!GD17+Dynamics!IQ17+Dynamics!LD17</f>
        <v>16875.069516539617</v>
      </c>
      <c r="BE18" s="4">
        <f>BE17+Dynamics!BE17+Dynamics!DR17+Dynamics!GE17+Dynamics!IR17+Dynamics!LE17</f>
        <v>15714.738608306887</v>
      </c>
      <c r="BF18" s="4">
        <f>BF17+Dynamics!BF17+Dynamics!DS17+Dynamics!GF17+Dynamics!IS17+Dynamics!LF17</f>
        <v>4163.7774882643571</v>
      </c>
      <c r="BG18" s="4">
        <f>BG17+Dynamics!BG17+Dynamics!DT17+Dynamics!GG17+Dynamics!IT17+Dynamics!LG17</f>
        <v>721.35825186671582</v>
      </c>
      <c r="BH18" s="4">
        <f>BH17+Dynamics!BH17+Dynamics!DU17+Dynamics!GH17+Dynamics!IU17+Dynamics!LH17</f>
        <v>550.56223960812758</v>
      </c>
      <c r="BI18" s="4">
        <f>BI17+Dynamics!BI17+Dynamics!DV17+Dynamics!GI17+Dynamics!IV17+Dynamics!LI17</f>
        <v>0</v>
      </c>
      <c r="BJ18" s="4">
        <f>BJ17+Dynamics!BJ17+Dynamics!DW17+Dynamics!GJ17+Dynamics!IW17+Dynamics!LJ17</f>
        <v>0</v>
      </c>
      <c r="BK18" s="4">
        <f>BK17+Dynamics!BK17+Dynamics!DX17+Dynamics!GK17+Dynamics!IX17+Dynamics!LK17</f>
        <v>0</v>
      </c>
      <c r="BL18" s="4">
        <f>BL17+Dynamics!BL17+Dynamics!DY17+Dynamics!GL17+Dynamics!IY17+Dynamics!LL17</f>
        <v>976.99153034522476</v>
      </c>
      <c r="BM18" s="4">
        <f>BM17+Dynamics!BM17+Dynamics!DZ17+Dynamics!GM17+Dynamics!IZ17+Dynamics!LM17</f>
        <v>484.70930213774005</v>
      </c>
      <c r="BN18" s="4">
        <f>BN17+Dynamics!BN17+Dynamics!EA17+Dynamics!GN17+Dynamics!JA17+Dynamics!LN17</f>
        <v>594.54395864369178</v>
      </c>
      <c r="BO18" s="178">
        <f t="shared" si="4"/>
        <v>35180439.50831829</v>
      </c>
      <c r="BP18" s="8">
        <f t="shared" si="5"/>
        <v>17151572.5148458</v>
      </c>
      <c r="BQ18" s="4">
        <f t="shared" si="6"/>
        <v>17015665.663554292</v>
      </c>
      <c r="BR18" s="4">
        <f t="shared" si="7"/>
        <v>54275.088763679283</v>
      </c>
      <c r="BS18" s="4">
        <f t="shared" si="8"/>
        <v>881145.66001072084</v>
      </c>
      <c r="BT18" s="179">
        <f t="shared" si="9"/>
        <v>77780.58114381021</v>
      </c>
      <c r="BU18" s="178">
        <f t="shared" si="10"/>
        <v>2340880.7250946653</v>
      </c>
      <c r="BV18" s="4">
        <f t="shared" si="11"/>
        <v>1394078.2686577316</v>
      </c>
      <c r="BW18" s="4">
        <f t="shared" si="12"/>
        <v>809396.03307622415</v>
      </c>
      <c r="BX18" s="4">
        <f t="shared" si="13"/>
        <v>36937.672304327505</v>
      </c>
      <c r="BY18" s="4">
        <f t="shared" si="14"/>
        <v>54353.123917748359</v>
      </c>
      <c r="BZ18" s="179">
        <f t="shared" si="15"/>
        <v>46115.627138633754</v>
      </c>
      <c r="CA18" s="167">
        <f t="shared" si="16"/>
        <v>6.6539268917921626E-2</v>
      </c>
      <c r="CB18" s="15">
        <f t="shared" si="17"/>
        <v>8.1279909900451766E-2</v>
      </c>
      <c r="CC18" s="15">
        <f t="shared" si="18"/>
        <v>4.7567697266752397E-2</v>
      </c>
      <c r="CD18" s="15">
        <f t="shared" si="19"/>
        <v>0.68056401464691985</v>
      </c>
      <c r="CE18" s="15">
        <f t="shared" si="20"/>
        <v>6.168460719319329E-2</v>
      </c>
      <c r="CF18" s="168">
        <f t="shared" si="21"/>
        <v>0.59289383623104552</v>
      </c>
      <c r="CG18" s="167"/>
      <c r="CH18" s="16"/>
      <c r="CI18" s="87"/>
      <c r="CJ18" s="16"/>
      <c r="CK18" s="16"/>
      <c r="CL18" s="168"/>
      <c r="CM18" s="120">
        <f t="shared" si="22"/>
        <v>186930.73134813705</v>
      </c>
      <c r="CN18" s="120">
        <f>step*SUMPRODUCT(B18:N18,'By group'!B$22:N$22)</f>
        <v>112348.83626175036</v>
      </c>
      <c r="CO18" s="120">
        <f>step*SUMPRODUCT(O18:AA18,'By group'!O$22:AA$22)</f>
        <v>64168.433135435305</v>
      </c>
      <c r="CP18" s="120">
        <f>step*SUMPRODUCT(AB18:AN18,'By group'!AB$22:AN$22)</f>
        <v>2936.951936339623</v>
      </c>
      <c r="CQ18" s="120">
        <f>step*SUMPRODUCT(AO18:BA18,'By group'!AO$22:BA$22)</f>
        <v>4087.1698647080193</v>
      </c>
      <c r="CR18" s="154">
        <f>step*SUMPRODUCT(BB18:BN18,'By group'!BB$22:BN$22)</f>
        <v>3389.3401499037645</v>
      </c>
      <c r="CS18" s="197">
        <f t="shared" si="23"/>
        <v>233433.26900920164</v>
      </c>
      <c r="CT18" s="120">
        <f t="shared" si="24"/>
        <v>725791.67752459005</v>
      </c>
      <c r="CU18" s="120">
        <f t="shared" si="25"/>
        <v>827192.02951529121</v>
      </c>
      <c r="CV18" s="120">
        <f t="shared" si="26"/>
        <v>339017.13313083927</v>
      </c>
      <c r="CW18" s="120">
        <f t="shared" si="27"/>
        <v>99551.038859614797</v>
      </c>
      <c r="CX18" s="198">
        <f t="shared" si="28"/>
        <v>115895.57705512863</v>
      </c>
      <c r="CY18" s="16">
        <f t="shared" si="29"/>
        <v>3.179571010304129E-3</v>
      </c>
      <c r="CZ18" s="37">
        <f t="shared" si="30"/>
        <v>4.8863718240732268E-2</v>
      </c>
      <c r="DA18" s="185">
        <f t="shared" si="31"/>
        <v>2.2109041908194259E-3</v>
      </c>
      <c r="DB18" s="183">
        <f>(BO18-BO16)/BO16</f>
        <v>1.5922701581268261E-3</v>
      </c>
      <c r="DC18" s="85">
        <f>(SUMPRODUCT($B18:$N18,'By group'!$B$27:$N$27)-(1-prop_idu_part)*SUMPRODUCT(Population!$BB18:$BN18,'By group'!$BB$27:$BN$27)*(1-prop_idu_male))/BQ18</f>
        <v>1.5095123380019326</v>
      </c>
      <c r="DD18" s="85">
        <f>(1-prop_idu_part)*SUMPRODUCT(Population!$BB18:$BN18,'By group'!$BB$27:$BN$27)*prop_idu_male/BQ18</f>
        <v>9.8736105064923078E-3</v>
      </c>
      <c r="DE18" s="85">
        <f>SUMPRODUCT(AB18:AN18,'By group'!AB$27:AN$27)/prop_sw_use/BP18</f>
        <v>3.7973256656228345</v>
      </c>
      <c r="DF18" s="85">
        <f t="shared" si="2"/>
        <v>1.5417142202428706</v>
      </c>
      <c r="DG18" s="85">
        <f t="shared" si="32"/>
        <v>0</v>
      </c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</row>
    <row r="19" spans="1:166" x14ac:dyDescent="0.25">
      <c r="A19">
        <f t="shared" si="3"/>
        <v>7.5</v>
      </c>
      <c r="B19" s="8">
        <f>B18+Dynamics!B18+Dynamics!BO18+Dynamics!EB18+Dynamics!GO18+Dynamics!JB18</f>
        <v>15777240.941540841</v>
      </c>
      <c r="C19" s="46">
        <f>C18+Dynamics!C18+Dynamics!BP18+Dynamics!EC18+Dynamics!GP18+Dynamics!JC18</f>
        <v>135233.53809770066</v>
      </c>
      <c r="D19" s="4">
        <f>D18+Dynamics!D18+Dynamics!BQ18+Dynamics!ED18+Dynamics!GQ18+Dynamics!JD18</f>
        <v>424305.35832347535</v>
      </c>
      <c r="E19" s="4">
        <f>E18+Dynamics!E18+Dynamics!BR18+Dynamics!EE18+Dynamics!GR18+Dynamics!JE18</f>
        <v>496243.99499809596</v>
      </c>
      <c r="F19" s="4">
        <f>F18+Dynamics!F18+Dynamics!BS18+Dynamics!EF18+Dynamics!GS18+Dynamics!JF18</f>
        <v>157025.52177132634</v>
      </c>
      <c r="G19" s="4">
        <f>G18+Dynamics!G18+Dynamics!BT18+Dynamics!EG18+Dynamics!GT18+Dynamics!JG18</f>
        <v>30458.610050597199</v>
      </c>
      <c r="H19" s="4">
        <f>H18+Dynamics!H18+Dynamics!BU18+Dynamics!EH18+Dynamics!GU18+Dynamics!JH18</f>
        <v>26052.041442866717</v>
      </c>
      <c r="I19" s="4">
        <f>I18+Dynamics!I18+Dynamics!BV18+Dynamics!EI18+Dynamics!GV18+Dynamics!JI18</f>
        <v>0</v>
      </c>
      <c r="J19" s="4">
        <f>J18+Dynamics!J18+Dynamics!BW18+Dynamics!EJ18+Dynamics!GW18+Dynamics!JJ18</f>
        <v>0</v>
      </c>
      <c r="K19" s="4">
        <f>K18+Dynamics!K18+Dynamics!BX18+Dynamics!EK18+Dynamics!GX18+Dynamics!JK18</f>
        <v>0</v>
      </c>
      <c r="L19" s="4">
        <f>L18+Dynamics!L18+Dynamics!BY18+Dynamics!EL18+Dynamics!GY18+Dynamics!JL18</f>
        <v>45838.845131451184</v>
      </c>
      <c r="M19" s="4">
        <f>M18+Dynamics!M18+Dynamics!BZ18+Dynamics!EM18+Dynamics!GZ18+Dynamics!JM18</f>
        <v>23474.771124282499</v>
      </c>
      <c r="N19" s="9">
        <f>N18+Dynamics!N18+Dynamics!CA18+Dynamics!EN18+Dynamics!HA18+Dynamics!JN18</f>
        <v>27998.799490735073</v>
      </c>
      <c r="O19" s="8">
        <f>O18+Dynamics!O18+Dynamics!CB18+Dynamics!EO18+Dynamics!HB18+Dynamics!JO18</f>
        <v>16262261.159303699</v>
      </c>
      <c r="P19" s="4">
        <f>P18+Dynamics!P18+Dynamics!CC18+Dynamics!EP18+Dynamics!HC18+Dynamics!JP18</f>
        <v>78485.065519316471</v>
      </c>
      <c r="Q19" s="4">
        <f>Q18+Dynamics!Q18+Dynamics!CD18+Dynamics!EQ18+Dynamics!HD18+Dynamics!JQ18</f>
        <v>240352.69252470593</v>
      </c>
      <c r="R19" s="4">
        <f>R18+Dynamics!R18+Dynamics!CE18+Dynamics!ER18+Dynamics!HE18+Dynamics!JR18</f>
        <v>266142.32763914287</v>
      </c>
      <c r="S19" s="4">
        <f>S18+Dynamics!S18+Dynamics!CF18+Dynamics!ES18+Dynamics!HF18+Dynamics!JS18</f>
        <v>84626.769947943059</v>
      </c>
      <c r="T19" s="4">
        <f>T18+Dynamics!T18+Dynamics!CG18+Dynamics!ET18+Dynamics!HG18+Dynamics!JT18</f>
        <v>17353.524623747177</v>
      </c>
      <c r="U19" s="4">
        <f>U18+Dynamics!U18+Dynamics!CH18+Dynamics!EU18+Dynamics!HH18+Dynamics!JU18</f>
        <v>19456.874078736262</v>
      </c>
      <c r="V19" s="4">
        <f>V18+Dynamics!V18+Dynamics!CI18+Dynamics!EV18+Dynamics!HI18+Dynamics!JV18</f>
        <v>0</v>
      </c>
      <c r="W19" s="4">
        <f>W18+Dynamics!W18+Dynamics!CJ18+Dynamics!EW18+Dynamics!HJ18+Dynamics!JW18</f>
        <v>0</v>
      </c>
      <c r="X19" s="4">
        <f>X18+Dynamics!X18+Dynamics!CK18+Dynamics!EX18+Dynamics!HK18+Dynamics!JX18</f>
        <v>0</v>
      </c>
      <c r="Y19" s="4">
        <f>Y18+Dynamics!Y18+Dynamics!CL18+Dynamics!EY18+Dynamics!HL18+Dynamics!JY18</f>
        <v>32095.234384950476</v>
      </c>
      <c r="Z19" s="4">
        <f>Z18+Dynamics!Z18+Dynamics!CM18+Dynamics!EZ18+Dynamics!HM18+Dynamics!JZ18</f>
        <v>22396.972738804037</v>
      </c>
      <c r="AA19" s="9">
        <f>AA18+Dynamics!AA18+Dynamics!CN18+Dynamics!FA18+Dynamics!HN18+Dynamics!KA18</f>
        <v>33442.410209899586</v>
      </c>
      <c r="AB19" s="8">
        <f>AB18+Dynamics!AB18+Dynamics!CO18+Dynamics!FB18+Dynamics!HO18+Dynamics!KB18</f>
        <v>17574.692167011282</v>
      </c>
      <c r="AC19" s="4">
        <f>AC18+Dynamics!AC18+Dynamics!CP18+Dynamics!FC18+Dynamics!HP18+Dynamics!KC18</f>
        <v>3751.7996103436417</v>
      </c>
      <c r="AD19" s="4">
        <f>AD18+Dynamics!AD18+Dynamics!CQ18+Dynamics!FD18+Dynamics!HQ18+Dynamics!KD18</f>
        <v>11317.925425192467</v>
      </c>
      <c r="AE19" s="4">
        <f>AE18+Dynamics!AE18+Dynamics!CR18+Dynamics!FE18+Dynamics!HR18+Dynamics!KE18</f>
        <v>12598.278314218065</v>
      </c>
      <c r="AF19" s="4">
        <f>AF18+Dynamics!AF18+Dynamics!CS18+Dynamics!FF18+Dynamics!HS18+Dynamics!KF18</f>
        <v>3994.4725007382335</v>
      </c>
      <c r="AG19" s="4">
        <f>AG18+Dynamics!AG18+Dynamics!CT18+Dynamics!FG18+Dynamics!HT18+Dynamics!KG18</f>
        <v>800.42959304165743</v>
      </c>
      <c r="AH19" s="4">
        <f>AH18+Dynamics!AH18+Dynamics!CU18+Dynamics!FH18+Dynamics!HU18+Dynamics!KH18</f>
        <v>796.95347269629406</v>
      </c>
      <c r="AI19" s="4">
        <f>AI18+Dynamics!AI18+Dynamics!CV18+Dynamics!FI18+Dynamics!HV18+Dynamics!KI18</f>
        <v>0</v>
      </c>
      <c r="AJ19" s="4">
        <f>AJ18+Dynamics!AJ18+Dynamics!CW18+Dynamics!FJ18+Dynamics!HW18+Dynamics!KJ18</f>
        <v>0</v>
      </c>
      <c r="AK19" s="4">
        <f>AK18+Dynamics!AK18+Dynamics!CX18+Dynamics!FK18+Dynamics!HX18+Dynamics!KK18</f>
        <v>0</v>
      </c>
      <c r="AL19" s="4">
        <f>AL18+Dynamics!AL18+Dynamics!CY18+Dynamics!FL18+Dynamics!HY18+Dynamics!KL18</f>
        <v>1348.5430683108216</v>
      </c>
      <c r="AM19" s="4">
        <f>AM18+Dynamics!AM18+Dynamics!CZ18+Dynamics!FM18+Dynamics!HZ18+Dynamics!KM18</f>
        <v>825.04587896178271</v>
      </c>
      <c r="AN19" s="4">
        <f>AN18+Dynamics!AN18+Dynamics!DA18+Dynamics!FN18+Dynamics!IA18+Dynamics!KN18</f>
        <v>1128.0052234353286</v>
      </c>
      <c r="AO19" s="8">
        <f>AO18+Dynamics!AO18+Dynamics!DB18+Dynamics!FO18+Dynamics!IB18+Dynamics!KO18</f>
        <v>826178.44334376464</v>
      </c>
      <c r="AP19" s="4">
        <f>AP18+Dynamics!AP18+Dynamics!DC18+Dynamics!FP18+Dynamics!IC18+Dynamics!KP18</f>
        <v>6850.8547262071288</v>
      </c>
      <c r="AQ19" s="4">
        <f>AQ18+Dynamics!AQ18+Dynamics!DD18+Dynamics!FQ18+Dynamics!ID18+Dynamics!KQ18</f>
        <v>19276.982188658676</v>
      </c>
      <c r="AR19" s="4">
        <f>AR18+Dynamics!AR18+Dynamics!DE18+Dynamics!FR18+Dynamics!IE18+Dynamics!KR18</f>
        <v>18930.646861006018</v>
      </c>
      <c r="AS19" s="4">
        <f>AS18+Dynamics!AS18+Dynamics!DF18+Dynamics!FS18+Dynamics!IF18+Dynamics!KS18</f>
        <v>5354.6442043171819</v>
      </c>
      <c r="AT19" s="4">
        <f>AT18+Dynamics!AT18+Dynamics!DG18+Dynamics!FT18+Dynamics!IG18+Dynamics!KT18</f>
        <v>977.77028379518936</v>
      </c>
      <c r="AU19" s="4">
        <f>AU18+Dynamics!AU18+Dynamics!DH18+Dynamics!FU18+Dynamics!IH18+Dynamics!KU18</f>
        <v>797.812372792617</v>
      </c>
      <c r="AV19" s="4">
        <f>AV18+Dynamics!AV18+Dynamics!DI18+Dynamics!FV18+Dynamics!II18+Dynamics!KV18</f>
        <v>0</v>
      </c>
      <c r="AW19" s="4">
        <f>AW18+Dynamics!AW18+Dynamics!DJ18+Dynamics!FW18+Dynamics!IJ18+Dynamics!KW18</f>
        <v>0</v>
      </c>
      <c r="AX19" s="4">
        <f>AX18+Dynamics!AX18+Dynamics!DK18+Dynamics!FX18+Dynamics!IK18+Dynamics!KX18</f>
        <v>0</v>
      </c>
      <c r="AY19" s="4">
        <f>AY18+Dynamics!AY18+Dynamics!DL18+Dynamics!FY18+Dynamics!IL18+Dynamics!KY18</f>
        <v>1418.4276166203317</v>
      </c>
      <c r="AZ19" s="4">
        <f>AZ18+Dynamics!AZ18+Dynamics!DM18+Dynamics!FZ18+Dynamics!IM18+Dynamics!KZ18</f>
        <v>723.23438964569584</v>
      </c>
      <c r="BA19" s="9">
        <f>BA18+Dynamics!BA18+Dynamics!DN18+Dynamics!GA18+Dynamics!IN18+Dynamics!LA18</f>
        <v>881.84220563480505</v>
      </c>
      <c r="BB19" s="8">
        <f>BB18+Dynamics!BB18+Dynamics!DO18+Dynamics!GB18+Dynamics!IO18+Dynamics!LB18</f>
        <v>31322.882807942278</v>
      </c>
      <c r="BC19" s="4">
        <f>BC18+Dynamics!BC18+Dynamics!DP18+Dynamics!GC18+Dynamics!IP18+Dynamics!LC18</f>
        <v>6015.998845210489</v>
      </c>
      <c r="BD19" s="4">
        <f>BD18+Dynamics!BD18+Dynamics!DQ18+Dynamics!GD18+Dynamics!IQ18+Dynamics!LD18</f>
        <v>16865.316323067796</v>
      </c>
      <c r="BE19" s="4">
        <f>BE18+Dynamics!BE18+Dynamics!DR18+Dynamics!GE18+Dynamics!IR18+Dynamics!LE18</f>
        <v>15884.319228139782</v>
      </c>
      <c r="BF19" s="4">
        <f>BF18+Dynamics!BF18+Dynamics!DS18+Dynamics!GF18+Dynamics!IS18+Dynamics!LF18</f>
        <v>4272.3457580460308</v>
      </c>
      <c r="BG19" s="4">
        <f>BG18+Dynamics!BG18+Dynamics!DT18+Dynamics!GG18+Dynamics!IT18+Dynamics!LG18</f>
        <v>748.19110916123952</v>
      </c>
      <c r="BH19" s="4">
        <f>BH18+Dynamics!BH18+Dynamics!DU18+Dynamics!GH18+Dynamics!IU18+Dynamics!LH18</f>
        <v>563.57083286473403</v>
      </c>
      <c r="BI19" s="4">
        <f>BI18+Dynamics!BI18+Dynamics!DV18+Dynamics!GI18+Dynamics!IV18+Dynamics!LI18</f>
        <v>0</v>
      </c>
      <c r="BJ19" s="4">
        <f>BJ18+Dynamics!BJ18+Dynamics!DW18+Dynamics!GJ18+Dynamics!IW18+Dynamics!LJ18</f>
        <v>0</v>
      </c>
      <c r="BK19" s="4">
        <f>BK18+Dynamics!BK18+Dynamics!DX18+Dynamics!GK18+Dynamics!IX18+Dynamics!LK18</f>
        <v>0</v>
      </c>
      <c r="BL19" s="4">
        <f>BL18+Dynamics!BL18+Dynamics!DY18+Dynamics!GL18+Dynamics!IY18+Dynamics!LL18</f>
        <v>1027.6717805491405</v>
      </c>
      <c r="BM19" s="4">
        <f>BM18+Dynamics!BM18+Dynamics!DZ18+Dynamics!GM18+Dynamics!IZ18+Dynamics!LM18</f>
        <v>487.07500080255329</v>
      </c>
      <c r="BN19" s="4">
        <f>BN18+Dynamics!BN18+Dynamics!EA18+Dynamics!GN18+Dynamics!JA18+Dynamics!LN18</f>
        <v>566.20837273951338</v>
      </c>
      <c r="BO19" s="178">
        <f t="shared" si="4"/>
        <v>35213765.836447254</v>
      </c>
      <c r="BP19" s="8">
        <f t="shared" si="5"/>
        <v>17143872.42197137</v>
      </c>
      <c r="BQ19" s="4">
        <f t="shared" si="6"/>
        <v>17056613.030970939</v>
      </c>
      <c r="BR19" s="4">
        <f t="shared" si="7"/>
        <v>54136.145253949573</v>
      </c>
      <c r="BS19" s="4">
        <f t="shared" si="8"/>
        <v>881390.65819244226</v>
      </c>
      <c r="BT19" s="179">
        <f t="shared" si="9"/>
        <v>77753.580058523556</v>
      </c>
      <c r="BU19" s="178">
        <f t="shared" si="10"/>
        <v>2299187.7172839739</v>
      </c>
      <c r="BV19" s="4">
        <f t="shared" si="11"/>
        <v>1366631.4804305311</v>
      </c>
      <c r="BW19" s="4">
        <f t="shared" si="12"/>
        <v>794351.87166724587</v>
      </c>
      <c r="BX19" s="4">
        <f t="shared" si="13"/>
        <v>36561.453086938294</v>
      </c>
      <c r="BY19" s="4">
        <f t="shared" si="14"/>
        <v>55212.214848677642</v>
      </c>
      <c r="BZ19" s="179">
        <f t="shared" si="15"/>
        <v>46430.697250581281</v>
      </c>
      <c r="CA19" s="167">
        <f t="shared" si="16"/>
        <v>6.5292298698262169E-2</v>
      </c>
      <c r="CB19" s="15">
        <f t="shared" si="17"/>
        <v>7.9715448575029851E-2</v>
      </c>
      <c r="CC19" s="15">
        <f t="shared" si="18"/>
        <v>4.6571489323518282E-2</v>
      </c>
      <c r="CD19" s="15">
        <f t="shared" si="19"/>
        <v>0.67536121966997464</v>
      </c>
      <c r="CE19" s="15">
        <f t="shared" si="20"/>
        <v>6.2642160244705758E-2</v>
      </c>
      <c r="CF19" s="168">
        <f t="shared" si="21"/>
        <v>0.59715188954172693</v>
      </c>
      <c r="CG19" s="169">
        <f>-SUM(Dynamics!BO18:BO19,Dynamics!CB18:CB19,Dynamics!CO18:CO19,Dynamics!DB18:DB19,Dynamics!DO18:DO19)/BO18*100000</f>
        <v>1354.5108407652779</v>
      </c>
      <c r="CH19" s="87">
        <f>-SUM(Dynamics!BO18:BO19)/BP18*100000</f>
        <v>1629.9968068936614</v>
      </c>
      <c r="CI19" s="87">
        <f>-SUM(Dynamics!CB18:CB19)/BQ18*100000</f>
        <v>952.73531067172325</v>
      </c>
      <c r="CJ19" s="87">
        <f>-SUM(Dynamics!CO18:CO19)/BR18*100000</f>
        <v>14307.410411282954</v>
      </c>
      <c r="CK19" s="87">
        <f>-SUM(Dynamics!DB18:DB19)/BS18*100000</f>
        <v>1629.347735057735</v>
      </c>
      <c r="CL19" s="170">
        <f>-SUM(Dynamics!DO18:DO19)/BT18*100000</f>
        <v>16348.863406555989</v>
      </c>
      <c r="CM19" s="120">
        <f t="shared" si="22"/>
        <v>183558.86567512041</v>
      </c>
      <c r="CN19" s="120">
        <f>step*SUMPRODUCT(B19:N19,'By group'!B$22:N$22)</f>
        <v>110201.01718735202</v>
      </c>
      <c r="CO19" s="120">
        <f>step*SUMPRODUCT(O19:AA19,'By group'!O$22:AA$22)</f>
        <v>62872.452977451292</v>
      </c>
      <c r="CP19" s="120">
        <f>step*SUMPRODUCT(AB19:AN19,'By group'!AB$22:AN$22)</f>
        <v>2899.7938422539014</v>
      </c>
      <c r="CQ19" s="120">
        <f>step*SUMPRODUCT(AO19:BA19,'By group'!AO$22:BA$22)</f>
        <v>4155.1557922128413</v>
      </c>
      <c r="CR19" s="154">
        <f>step*SUMPRODUCT(BB19:BN19,'By group'!BB$22:BN$22)</f>
        <v>3430.4458758503356</v>
      </c>
      <c r="CS19" s="197">
        <f t="shared" si="23"/>
        <v>230337.2567987784</v>
      </c>
      <c r="CT19" s="120">
        <f t="shared" si="24"/>
        <v>712118.27478510013</v>
      </c>
      <c r="CU19" s="120">
        <f t="shared" si="25"/>
        <v>809799.56704060268</v>
      </c>
      <c r="CV19" s="120">
        <f t="shared" si="26"/>
        <v>337002.47616425279</v>
      </c>
      <c r="CW19" s="120">
        <f t="shared" si="27"/>
        <v>98245.624792839037</v>
      </c>
      <c r="CX19" s="198">
        <f t="shared" si="28"/>
        <v>111684.51770240092</v>
      </c>
      <c r="CY19" s="16">
        <f t="shared" si="29"/>
        <v>3.1638676189100407E-3</v>
      </c>
      <c r="CZ19" s="37">
        <f t="shared" si="30"/>
        <v>4.8897519790564538E-2</v>
      </c>
      <c r="DA19" s="185">
        <f t="shared" si="31"/>
        <v>2.2080450134091133E-3</v>
      </c>
      <c r="DB19" s="183"/>
      <c r="DC19" s="85">
        <f>(SUMPRODUCT($B19:$N19,'By group'!$B$27:$N$27)-(1-prop_idu_part)*SUMPRODUCT(Population!$BB19:$BN19,'By group'!$BB$27:$BN$27)*(1-prop_idu_male))/BQ19</f>
        <v>1.5052121809357824</v>
      </c>
      <c r="DD19" s="85">
        <f>(1-prop_idu_part)*SUMPRODUCT(Population!$BB19:$BN19,'By group'!$BB$27:$BN$27)*prop_idu_male/BQ19</f>
        <v>9.8464878473502292E-3</v>
      </c>
      <c r="DE19" s="85">
        <f>SUMPRODUCT(AB19:AN19,'By group'!AB$27:AN$27)/prop_sw_use/BP19</f>
        <v>3.7893057476024632</v>
      </c>
      <c r="DF19" s="85">
        <f t="shared" si="2"/>
        <v>1.5384581335265999</v>
      </c>
      <c r="DG19" s="85">
        <f t="shared" si="32"/>
        <v>0</v>
      </c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</row>
    <row r="20" spans="1:166" x14ac:dyDescent="0.25">
      <c r="A20">
        <f t="shared" si="3"/>
        <v>8</v>
      </c>
      <c r="B20" s="8">
        <f>B19+Dynamics!B19+Dynamics!BO19+Dynamics!EB19+Dynamics!GO19+Dynamics!JB19</f>
        <v>15798835.196393128</v>
      </c>
      <c r="C20" s="46">
        <f>C19+Dynamics!C19+Dynamics!BP19+Dynamics!EC19+Dynamics!GP19+Dynamics!JC19</f>
        <v>133425.35422405074</v>
      </c>
      <c r="D20" s="4">
        <f>D19+Dynamics!D19+Dynamics!BQ19+Dynamics!ED19+Dynamics!GQ19+Dynamics!JD19</f>
        <v>415255.883161237</v>
      </c>
      <c r="E20" s="4">
        <f>E19+Dynamics!E19+Dynamics!BR19+Dynamics!EE19+Dynamics!GR19+Dynamics!JE19</f>
        <v>483198.86969797924</v>
      </c>
      <c r="F20" s="4">
        <f>F19+Dynamics!F19+Dynamics!BS19+Dynamics!EF19+Dynamics!GS19+Dynamics!JF19</f>
        <v>154399.87640257369</v>
      </c>
      <c r="G20" s="4">
        <f>G19+Dynamics!G19+Dynamics!BT19+Dynamics!EG19+Dynamics!GT19+Dynamics!JG19</f>
        <v>30298.948930944978</v>
      </c>
      <c r="H20" s="4">
        <f>H19+Dynamics!H19+Dynamics!BU19+Dynamics!EH19+Dynamics!GU19+Dynamics!JH19</f>
        <v>26159.035914709177</v>
      </c>
      <c r="I20" s="4">
        <f>I19+Dynamics!I19+Dynamics!BV19+Dynamics!EI19+Dynamics!GV19+Dynamics!JI19</f>
        <v>0</v>
      </c>
      <c r="J20" s="4">
        <f>J19+Dynamics!J19+Dynamics!BW19+Dynamics!EJ19+Dynamics!GW19+Dynamics!JJ19</f>
        <v>0</v>
      </c>
      <c r="K20" s="4">
        <f>K19+Dynamics!K19+Dynamics!BX19+Dynamics!EK19+Dynamics!GX19+Dynamics!JK19</f>
        <v>0</v>
      </c>
      <c r="L20" s="4">
        <f>L19+Dynamics!L19+Dynamics!BY19+Dynamics!EL19+Dynamics!GY19+Dynamics!JL19</f>
        <v>47041.320054314172</v>
      </c>
      <c r="M20" s="4">
        <f>M19+Dynamics!M19+Dynamics!BZ19+Dynamics!EM19+Dynamics!GZ19+Dynamics!JM19</f>
        <v>23649.939069565011</v>
      </c>
      <c r="N20" s="9">
        <f>N19+Dynamics!N19+Dynamics!CA19+Dynamics!EN19+Dynamics!HA19+Dynamics!JN19</f>
        <v>27113.952185234517</v>
      </c>
      <c r="O20" s="8">
        <f>O19+Dynamics!O19+Dynamics!CB19+Dynamics!EO19+Dynamics!HB19+Dynamics!JO19</f>
        <v>16318008.948151741</v>
      </c>
      <c r="P20" s="4">
        <f>P19+Dynamics!P19+Dynamics!CC19+Dynamics!EP19+Dynamics!HC19+Dynamics!JP19</f>
        <v>77267.268696304978</v>
      </c>
      <c r="Q20" s="4">
        <f>Q19+Dynamics!Q19+Dynamics!CD19+Dynamics!EQ19+Dynamics!HD19+Dynamics!JQ19</f>
        <v>237062.51991629141</v>
      </c>
      <c r="R20" s="4">
        <f>R19+Dynamics!R19+Dynamics!CE19+Dynamics!ER19+Dynamics!HE19+Dynamics!JR19</f>
        <v>262295.16454761376</v>
      </c>
      <c r="S20" s="4">
        <f>S19+Dynamics!S19+Dynamics!CF19+Dynamics!ES19+Dynamics!HF19+Dynamics!JS19</f>
        <v>83250.776771323261</v>
      </c>
      <c r="T20" s="4">
        <f>T19+Dynamics!T19+Dynamics!CG19+Dynamics!ET19+Dynamics!HG19+Dynamics!JT19</f>
        <v>17001.172426285677</v>
      </c>
      <c r="U20" s="4">
        <f>U19+Dynamics!U19+Dynamics!CH19+Dynamics!EU19+Dynamics!HH19+Dynamics!JU19</f>
        <v>18497.599539997791</v>
      </c>
      <c r="V20" s="4">
        <f>V19+Dynamics!V19+Dynamics!CI19+Dynamics!EV19+Dynamics!HI19+Dynamics!JV19</f>
        <v>0</v>
      </c>
      <c r="W20" s="4">
        <f>W19+Dynamics!W19+Dynamics!CJ19+Dynamics!EW19+Dynamics!HJ19+Dynamics!JW19</f>
        <v>0</v>
      </c>
      <c r="X20" s="4">
        <f>X19+Dynamics!X19+Dynamics!CK19+Dynamics!EX19+Dynamics!HK19+Dynamics!JX19</f>
        <v>0</v>
      </c>
      <c r="Y20" s="4">
        <f>Y19+Dynamics!Y19+Dynamics!CL19+Dynamics!EY19+Dynamics!HL19+Dynamics!JY19</f>
        <v>31664.93275231927</v>
      </c>
      <c r="Z20" s="4">
        <f>Z19+Dynamics!Z19+Dynamics!CM19+Dynamics!EZ19+Dynamics!HM19+Dynamics!JZ19</f>
        <v>21392.118201213136</v>
      </c>
      <c r="AA20" s="9">
        <f>AA19+Dynamics!AA19+Dynamics!CN19+Dynamics!FA19+Dynamics!HN19+Dynamics!KA19</f>
        <v>31513.145481324955</v>
      </c>
      <c r="AB20" s="8">
        <f>AB19+Dynamics!AB19+Dynamics!CO19+Dynamics!FB19+Dynamics!HO19+Dynamics!KB19</f>
        <v>17828.851379158161</v>
      </c>
      <c r="AC20" s="4">
        <f>AC19+Dynamics!AC19+Dynamics!CP19+Dynamics!FC19+Dynamics!HP19+Dynamics!KC19</f>
        <v>3741.6887547624397</v>
      </c>
      <c r="AD20" s="4">
        <f>AD19+Dynamics!AD19+Dynamics!CQ19+Dynamics!FD19+Dynamics!HQ19+Dynamics!KD19</f>
        <v>11265.441385165101</v>
      </c>
      <c r="AE20" s="4">
        <f>AE19+Dynamics!AE19+Dynamics!CR19+Dynamics!FE19+Dynamics!HR19+Dynamics!KE19</f>
        <v>12452.519877610044</v>
      </c>
      <c r="AF20" s="4">
        <f>AF19+Dynamics!AF19+Dynamics!CS19+Dynamics!FF19+Dynamics!HS19+Dynamics!KF19</f>
        <v>3945.2951083493481</v>
      </c>
      <c r="AG20" s="4">
        <f>AG19+Dynamics!AG19+Dynamics!CT19+Dynamics!FG19+Dynamics!HT19+Dynamics!KG19</f>
        <v>791.47599325155034</v>
      </c>
      <c r="AH20" s="4">
        <f>AH19+Dynamics!AH19+Dynamics!CU19+Dynamics!FH19+Dynamics!HU19+Dynamics!KH19</f>
        <v>778.06533618513913</v>
      </c>
      <c r="AI20" s="4">
        <f>AI19+Dynamics!AI19+Dynamics!CV19+Dynamics!FI19+Dynamics!HV19+Dynamics!KI19</f>
        <v>0</v>
      </c>
      <c r="AJ20" s="4">
        <f>AJ19+Dynamics!AJ19+Dynamics!CW19+Dynamics!FJ19+Dynamics!HW19+Dynamics!KJ19</f>
        <v>0</v>
      </c>
      <c r="AK20" s="4">
        <f>AK19+Dynamics!AK19+Dynamics!CX19+Dynamics!FK19+Dynamics!HX19+Dynamics!KK19</f>
        <v>0</v>
      </c>
      <c r="AL20" s="4">
        <f>AL19+Dynamics!AL19+Dynamics!CY19+Dynamics!FL19+Dynamics!HY19+Dynamics!KL19</f>
        <v>1358.9851610873723</v>
      </c>
      <c r="AM20" s="4">
        <f>AM19+Dynamics!AM19+Dynamics!CZ19+Dynamics!FM19+Dynamics!HZ19+Dynamics!KM19</f>
        <v>809.26887791456716</v>
      </c>
      <c r="AN20" s="4">
        <f>AN19+Dynamics!AN19+Dynamics!DA19+Dynamics!FN19+Dynamics!IA19+Dynamics!KN19</f>
        <v>1080.9572742103746</v>
      </c>
      <c r="AO20" s="8">
        <f>AO19+Dynamics!AO19+Dynamics!DB19+Dynamics!FO19+Dynamics!IB19+Dynamics!KO19</f>
        <v>825510.25107442017</v>
      </c>
      <c r="AP20" s="4">
        <f>AP19+Dynamics!AP19+Dynamics!DC19+Dynamics!FP19+Dynamics!IC19+Dynamics!KP19</f>
        <v>6962.5069125486789</v>
      </c>
      <c r="AQ20" s="4">
        <f>AQ19+Dynamics!AQ19+Dynamics!DD19+Dynamics!FQ19+Dynamics!ID19+Dynamics!KQ19</f>
        <v>19573.662970721856</v>
      </c>
      <c r="AR20" s="4">
        <f>AR19+Dynamics!AR19+Dynamics!DE19+Dynamics!FR19+Dynamics!IE19+Dynamics!KR19</f>
        <v>19206.537161529242</v>
      </c>
      <c r="AS20" s="4">
        <f>AS19+Dynamics!AS19+Dynamics!DF19+Dynamics!FS19+Dynamics!IF19+Dynamics!KS19</f>
        <v>5462.5905513654498</v>
      </c>
      <c r="AT20" s="4">
        <f>AT19+Dynamics!AT19+Dynamics!DG19+Dynamics!FT19+Dynamics!IG19+Dynamics!KT19</f>
        <v>1003.3196107186477</v>
      </c>
      <c r="AU20" s="4">
        <f>AU19+Dynamics!AU19+Dynamics!DH19+Dynamics!FU19+Dynamics!IH19+Dynamics!KU19</f>
        <v>812.99010145261002</v>
      </c>
      <c r="AV20" s="4">
        <f>AV19+Dynamics!AV19+Dynamics!DI19+Dynamics!FV19+Dynamics!II19+Dynamics!KV19</f>
        <v>0</v>
      </c>
      <c r="AW20" s="4">
        <f>AW19+Dynamics!AW19+Dynamics!DJ19+Dynamics!FW19+Dynamics!IJ19+Dynamics!KW19</f>
        <v>0</v>
      </c>
      <c r="AX20" s="4">
        <f>AX19+Dynamics!AX19+Dynamics!DK19+Dynamics!FX19+Dynamics!IK19+Dynamics!KX19</f>
        <v>0</v>
      </c>
      <c r="AY20" s="4">
        <f>AY19+Dynamics!AY19+Dynamics!DL19+Dynamics!FY19+Dynamics!IL19+Dynamics!KY19</f>
        <v>1480.4878224262425</v>
      </c>
      <c r="AZ20" s="4">
        <f>AZ19+Dynamics!AZ19+Dynamics!DM19+Dynamics!FZ19+Dynamics!IM19+Dynamics!KZ19</f>
        <v>730.94295427138911</v>
      </c>
      <c r="BA20" s="9">
        <f>BA19+Dynamics!BA19+Dynamics!DN19+Dynamics!GA19+Dynamics!IN19+Dynamics!LA19</f>
        <v>852.07347908054408</v>
      </c>
      <c r="BB20" s="8">
        <f>BB19+Dynamics!BB19+Dynamics!DO19+Dynamics!GB19+Dynamics!IO19+Dynamics!LB19</f>
        <v>31031.114913773719</v>
      </c>
      <c r="BC20" s="4">
        <f>BC19+Dynamics!BC19+Dynamics!DP19+Dynamics!GC19+Dynamics!IP19+Dynamics!LC19</f>
        <v>5996.9730485150039</v>
      </c>
      <c r="BD20" s="4">
        <f>BD19+Dynamics!BD19+Dynamics!DQ19+Dynamics!GD19+Dynamics!IQ19+Dynamics!LD19</f>
        <v>16840.504397067827</v>
      </c>
      <c r="BE20" s="4">
        <f>BE19+Dynamics!BE19+Dynamics!DR19+Dynamics!GE19+Dynamics!IR19+Dynamics!LE19</f>
        <v>16006.461977838029</v>
      </c>
      <c r="BF20" s="4">
        <f>BF19+Dynamics!BF19+Dynamics!DS19+Dynamics!GF19+Dynamics!IS19+Dynamics!LF19</f>
        <v>4359.8667651994228</v>
      </c>
      <c r="BG20" s="4">
        <f>BG19+Dynamics!BG19+Dynamics!DT19+Dynamics!GG19+Dynamics!IT19+Dynamics!LG19</f>
        <v>770.89391692295533</v>
      </c>
      <c r="BH20" s="4">
        <f>BH19+Dynamics!BH19+Dynamics!DU19+Dynamics!GH19+Dynamics!IU19+Dynamics!LH19</f>
        <v>578.16850061499633</v>
      </c>
      <c r="BI20" s="4">
        <f>BI19+Dynamics!BI19+Dynamics!DV19+Dynamics!GI19+Dynamics!IV19+Dynamics!LI19</f>
        <v>0</v>
      </c>
      <c r="BJ20" s="4">
        <f>BJ19+Dynamics!BJ19+Dynamics!DW19+Dynamics!GJ19+Dynamics!IW19+Dynamics!LJ19</f>
        <v>0</v>
      </c>
      <c r="BK20" s="4">
        <f>BK19+Dynamics!BK19+Dynamics!DX19+Dynamics!GK19+Dynamics!IX19+Dynamics!LK19</f>
        <v>0</v>
      </c>
      <c r="BL20" s="4">
        <f>BL19+Dynamics!BL19+Dynamics!DY19+Dynamics!GL19+Dynamics!IY19+Dynamics!LL19</f>
        <v>1075.4657778695716</v>
      </c>
      <c r="BM20" s="4">
        <f>BM19+Dynamics!BM19+Dynamics!DZ19+Dynamics!GM19+Dynamics!IZ19+Dynamics!LM19</f>
        <v>492.85054609065946</v>
      </c>
      <c r="BN20" s="4">
        <f>BN19+Dynamics!BN19+Dynamics!EA19+Dynamics!GN19+Dynamics!JA19+Dynamics!LN19</f>
        <v>542.45862146846662</v>
      </c>
      <c r="BO20" s="178">
        <f t="shared" si="4"/>
        <v>35250674.692769751</v>
      </c>
      <c r="BP20" s="8">
        <f t="shared" si="5"/>
        <v>17139378.376033742</v>
      </c>
      <c r="BQ20" s="4">
        <f t="shared" si="6"/>
        <v>17097953.64648442</v>
      </c>
      <c r="BR20" s="4">
        <f t="shared" si="7"/>
        <v>54052.549147694102</v>
      </c>
      <c r="BS20" s="4">
        <f t="shared" si="8"/>
        <v>881595.36263853475</v>
      </c>
      <c r="BT20" s="179">
        <f t="shared" si="9"/>
        <v>77694.758465360646</v>
      </c>
      <c r="BU20" s="178">
        <f t="shared" si="10"/>
        <v>2259460.3308575205</v>
      </c>
      <c r="BV20" s="4">
        <f t="shared" si="11"/>
        <v>1340543.1796406084</v>
      </c>
      <c r="BW20" s="4">
        <f t="shared" si="12"/>
        <v>779944.69833267434</v>
      </c>
      <c r="BX20" s="4">
        <f t="shared" si="13"/>
        <v>36223.697768535938</v>
      </c>
      <c r="BY20" s="4">
        <f t="shared" si="14"/>
        <v>56085.111564114668</v>
      </c>
      <c r="BZ20" s="179">
        <f t="shared" si="15"/>
        <v>46663.643551586931</v>
      </c>
      <c r="CA20" s="167">
        <f t="shared" si="16"/>
        <v>6.4096938584865079E-2</v>
      </c>
      <c r="CB20" s="15">
        <f t="shared" si="17"/>
        <v>7.8214224006811744E-2</v>
      </c>
      <c r="CC20" s="15">
        <f t="shared" si="18"/>
        <v>4.561625996062061E-2</v>
      </c>
      <c r="CD20" s="15">
        <f t="shared" si="19"/>
        <v>0.67015706640509576</v>
      </c>
      <c r="CE20" s="15">
        <f t="shared" si="20"/>
        <v>6.361774793852934E-2</v>
      </c>
      <c r="CF20" s="168">
        <f t="shared" si="21"/>
        <v>0.60060220886575511</v>
      </c>
      <c r="CG20" s="167"/>
      <c r="CH20" s="16"/>
      <c r="CI20" s="87"/>
      <c r="CJ20" s="16"/>
      <c r="CK20" s="16"/>
      <c r="CL20" s="168"/>
      <c r="CM20" s="120">
        <f t="shared" si="22"/>
        <v>180259.88011691879</v>
      </c>
      <c r="CN20" s="120">
        <f>step*SUMPRODUCT(B20:N20,'By group'!B$22:N$22)</f>
        <v>108036.73998984431</v>
      </c>
      <c r="CO20" s="120">
        <f>step*SUMPRODUCT(O20:AA20,'By group'!O$22:AA$22)</f>
        <v>61671.309060122047</v>
      </c>
      <c r="CP20" s="120">
        <f>step*SUMPRODUCT(AB20:AN20,'By group'!AB$22:AN$22)</f>
        <v>2866.271182594402</v>
      </c>
      <c r="CQ20" s="120">
        <f>step*SUMPRODUCT(AO20:BA20,'By group'!AO$22:BA$22)</f>
        <v>4222.8285365574739</v>
      </c>
      <c r="CR20" s="154">
        <f>step*SUMPRODUCT(BB20:BN20,'By group'!BB$22:BN$22)</f>
        <v>3462.7313478005522</v>
      </c>
      <c r="CS20" s="197">
        <f t="shared" si="23"/>
        <v>227393.79163618182</v>
      </c>
      <c r="CT20" s="120">
        <f t="shared" si="24"/>
        <v>699998.0118304831</v>
      </c>
      <c r="CU20" s="120">
        <f t="shared" si="25"/>
        <v>793159.55326257041</v>
      </c>
      <c r="CV20" s="120">
        <f t="shared" si="26"/>
        <v>334039.59716682782</v>
      </c>
      <c r="CW20" s="120">
        <f t="shared" si="27"/>
        <v>96940.930527178571</v>
      </c>
      <c r="CX20" s="198">
        <f t="shared" si="28"/>
        <v>107928.44643427858</v>
      </c>
      <c r="CY20" s="16">
        <f t="shared" si="29"/>
        <v>3.1513834901400039E-3</v>
      </c>
      <c r="CZ20" s="37">
        <f t="shared" si="30"/>
        <v>4.8920517582613586E-2</v>
      </c>
      <c r="DA20" s="185">
        <f t="shared" si="31"/>
        <v>2.2040644368516607E-3</v>
      </c>
      <c r="DB20" s="183">
        <f>(BO20-BO18)/BO18</f>
        <v>1.9964271462513702E-3</v>
      </c>
      <c r="DC20" s="85">
        <f>(SUMPRODUCT($B20:$N20,'By group'!$B$27:$N$27)-(1-prop_idu_part)*SUMPRODUCT(Population!$BB20:$BN20,'By group'!$BB$27:$BN$27)*(1-prop_idu_male))/BQ20</f>
        <v>1.5011803707724301</v>
      </c>
      <c r="DD20" s="85">
        <f>(1-prop_idu_part)*SUMPRODUCT(Population!$BB20:$BN20,'By group'!$BB$27:$BN$27)*prop_idu_male/BQ20</f>
        <v>9.8152493424080202E-3</v>
      </c>
      <c r="DE20" s="85">
        <f>SUMPRODUCT(AB20:AN20,'By group'!AB$27:AN$27)/prop_sw_use/BP20</f>
        <v>3.7844464107246698</v>
      </c>
      <c r="DF20" s="85">
        <f t="shared" si="2"/>
        <v>1.5364852427542159</v>
      </c>
      <c r="DG20" s="85">
        <f t="shared" si="32"/>
        <v>0</v>
      </c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</row>
    <row r="21" spans="1:166" x14ac:dyDescent="0.25">
      <c r="A21">
        <f t="shared" si="3"/>
        <v>8.5</v>
      </c>
      <c r="B21" s="8">
        <f>B20+Dynamics!B20+Dynamics!BO20+Dynamics!EB20+Dynamics!GO20+Dynamics!JB20</f>
        <v>15822118.002829727</v>
      </c>
      <c r="C21" s="46">
        <f>C20+Dynamics!C20+Dynamics!BP20+Dynamics!EC20+Dynamics!GP20+Dynamics!JC20</f>
        <v>131774.78246905748</v>
      </c>
      <c r="D21" s="4">
        <f>D20+Dynamics!D20+Dynamics!BQ20+Dynamics!ED20+Dynamics!GQ20+Dynamics!JD20</f>
        <v>407475.49517683673</v>
      </c>
      <c r="E21" s="4">
        <f>E20+Dynamics!E20+Dynamics!BR20+Dynamics!EE20+Dynamics!GR20+Dynamics!JE20</f>
        <v>471022.87259272591</v>
      </c>
      <c r="F21" s="4">
        <f>F20+Dynamics!F20+Dynamics!BS20+Dynamics!EF20+Dynamics!GS20+Dynamics!JF20</f>
        <v>151392.64158704609</v>
      </c>
      <c r="G21" s="4">
        <f>G20+Dynamics!G20+Dynamics!BT20+Dynamics!EG20+Dynamics!GT20+Dynamics!JG20</f>
        <v>29967.330185054667</v>
      </c>
      <c r="H21" s="4">
        <f>H20+Dynamics!H20+Dynamics!BU20+Dynamics!EH20+Dynamics!GU20+Dynamics!JH20</f>
        <v>26170.287067367233</v>
      </c>
      <c r="I21" s="4">
        <f>I20+Dynamics!I20+Dynamics!BV20+Dynamics!EI20+Dynamics!GV20+Dynamics!JI20</f>
        <v>0</v>
      </c>
      <c r="J21" s="4">
        <f>J20+Dynamics!J20+Dynamics!BW20+Dynamics!EJ20+Dynamics!GW20+Dynamics!JJ20</f>
        <v>0</v>
      </c>
      <c r="K21" s="4">
        <f>K20+Dynamics!K20+Dynamics!BX20+Dynamics!EK20+Dynamics!GX20+Dynamics!JK20</f>
        <v>0</v>
      </c>
      <c r="L21" s="4">
        <f>L20+Dynamics!L20+Dynamics!BY20+Dynamics!EL20+Dynamics!GY20+Dynamics!JL20</f>
        <v>47938.099456457931</v>
      </c>
      <c r="M21" s="4">
        <f>M20+Dynamics!M20+Dynamics!BZ20+Dynamics!EM20+Dynamics!GZ20+Dynamics!JM20</f>
        <v>23850.088608157446</v>
      </c>
      <c r="N21" s="9">
        <f>N20+Dynamics!N20+Dynamics!CA20+Dynamics!EN20+Dynamics!HA20+Dynamics!JN20</f>
        <v>26349.436069645399</v>
      </c>
      <c r="O21" s="8">
        <f>O20+Dynamics!O20+Dynamics!CB20+Dynamics!EO20+Dynamics!HB20+Dynamics!JO20</f>
        <v>16373626.538269963</v>
      </c>
      <c r="P21" s="4">
        <f>P20+Dynamics!P20+Dynamics!CC20+Dynamics!EP20+Dynamics!HC20+Dynamics!JP20</f>
        <v>76028.232312251464</v>
      </c>
      <c r="Q21" s="4">
        <f>Q20+Dynamics!Q20+Dynamics!CD20+Dynamics!EQ20+Dynamics!HD20+Dynamics!JQ20</f>
        <v>233674.22877768148</v>
      </c>
      <c r="R21" s="4">
        <f>R20+Dynamics!R20+Dynamics!CE20+Dynamics!ER20+Dynamics!HE20+Dynamics!JR20</f>
        <v>258549.76322122102</v>
      </c>
      <c r="S21" s="4">
        <f>S20+Dynamics!S20+Dynamics!CF20+Dynamics!ES20+Dynamics!HF20+Dynamics!JS20</f>
        <v>81947.508704546577</v>
      </c>
      <c r="T21" s="4">
        <f>T20+Dynamics!T20+Dynamics!CG20+Dynamics!ET20+Dynamics!HG20+Dynamics!JT20</f>
        <v>16676.4713547055</v>
      </c>
      <c r="U21" s="4">
        <f>U20+Dynamics!U20+Dynamics!CH20+Dynamics!EU20+Dynamics!HH20+Dynamics!JU20</f>
        <v>17704.465777059511</v>
      </c>
      <c r="V21" s="4">
        <f>V20+Dynamics!V20+Dynamics!CI20+Dynamics!EV20+Dynamics!HI20+Dynamics!JV20</f>
        <v>0</v>
      </c>
      <c r="W21" s="4">
        <f>W20+Dynamics!W20+Dynamics!CJ20+Dynamics!EW20+Dynamics!HJ20+Dynamics!JW20</f>
        <v>0</v>
      </c>
      <c r="X21" s="4">
        <f>X20+Dynamics!X20+Dynamics!CK20+Dynamics!EX20+Dynamics!HK20+Dynamics!JX20</f>
        <v>0</v>
      </c>
      <c r="Y21" s="4">
        <f>Y20+Dynamics!Y20+Dynamics!CL20+Dynamics!EY20+Dynamics!HL20+Dynamics!JY20</f>
        <v>31228.403342211881</v>
      </c>
      <c r="Z21" s="4">
        <f>Z20+Dynamics!Z20+Dynamics!CM20+Dynamics!EZ20+Dynamics!HM20+Dynamics!JZ20</f>
        <v>20504.195855296093</v>
      </c>
      <c r="AA21" s="9">
        <f>AA20+Dynamics!AA20+Dynamics!CN20+Dynamics!FA20+Dynamics!HN20+Dynamics!KA20</f>
        <v>29717.742976652211</v>
      </c>
      <c r="AB21" s="8">
        <f>AB20+Dynamics!AB20+Dynamics!CO20+Dynamics!FB20+Dynamics!HO20+Dynamics!KB20</f>
        <v>18098.770545741827</v>
      </c>
      <c r="AC21" s="4">
        <f>AC20+Dynamics!AC20+Dynamics!CP20+Dynamics!FC20+Dynamics!HP20+Dynamics!KC20</f>
        <v>3731.9157427791238</v>
      </c>
      <c r="AD21" s="4">
        <f>AD20+Dynamics!AD20+Dynamics!CQ20+Dynamics!FD20+Dynamics!HQ20+Dynamics!KD20</f>
        <v>11219.835221483381</v>
      </c>
      <c r="AE21" s="4">
        <f>AE20+Dynamics!AE20+Dynamics!CR20+Dynamics!FE20+Dynamics!HR20+Dynamics!KE20</f>
        <v>12327.832702945168</v>
      </c>
      <c r="AF21" s="4">
        <f>AF20+Dynamics!AF20+Dynamics!CS20+Dynamics!FF20+Dynamics!HS20+Dynamics!KF20</f>
        <v>3898.2333835592822</v>
      </c>
      <c r="AG21" s="4">
        <f>AG20+Dynamics!AG20+Dynamics!CT20+Dynamics!FG20+Dynamics!HT20+Dynamics!KG20</f>
        <v>781.96185142326897</v>
      </c>
      <c r="AH21" s="4">
        <f>AH20+Dynamics!AH20+Dynamics!CU20+Dynamics!FH20+Dynamics!HU20+Dynamics!KH20</f>
        <v>761.4718019765038</v>
      </c>
      <c r="AI21" s="4">
        <f>AI20+Dynamics!AI20+Dynamics!CV20+Dynamics!FI20+Dynamics!HV20+Dynamics!KI20</f>
        <v>0</v>
      </c>
      <c r="AJ21" s="4">
        <f>AJ20+Dynamics!AJ20+Dynamics!CW20+Dynamics!FJ20+Dynamics!HW20+Dynamics!KJ20</f>
        <v>0</v>
      </c>
      <c r="AK21" s="4">
        <f>AK20+Dynamics!AK20+Dynamics!CX20+Dynamics!FK20+Dynamics!HX20+Dynamics!KK20</f>
        <v>0</v>
      </c>
      <c r="AL21" s="4">
        <f>AL20+Dynamics!AL20+Dynamics!CY20+Dynamics!FL20+Dynamics!HY20+Dynamics!KL20</f>
        <v>1365.2990850701481</v>
      </c>
      <c r="AM21" s="4">
        <f>AM20+Dynamics!AM20+Dynamics!CZ20+Dynamics!FM20+Dynamics!HZ20+Dynamics!KM20</f>
        <v>795.74972282033298</v>
      </c>
      <c r="AN21" s="4">
        <f>AN20+Dynamics!AN20+Dynamics!DA20+Dynamics!FN20+Dynamics!IA20+Dynamics!KN20</f>
        <v>1037.3606624689867</v>
      </c>
      <c r="AO21" s="8">
        <f>AO20+Dynamics!AO20+Dynamics!DB20+Dynamics!FO20+Dynamics!IB20+Dynamics!KO20</f>
        <v>824795.3457884402</v>
      </c>
      <c r="AP21" s="4">
        <f>AP20+Dynamics!AP20+Dynamics!DC20+Dynamics!FP20+Dynamics!IC20+Dynamics!KP20</f>
        <v>7073.003995867105</v>
      </c>
      <c r="AQ21" s="4">
        <f>AQ20+Dynamics!AQ20+Dynamics!DD20+Dynamics!FQ20+Dynamics!ID20+Dynamics!KQ20</f>
        <v>19881.124473225107</v>
      </c>
      <c r="AR21" s="4">
        <f>AR20+Dynamics!AR20+Dynamics!DE20+Dynamics!FR20+Dynamics!IE20+Dynamics!KR20</f>
        <v>19490.383985442688</v>
      </c>
      <c r="AS21" s="4">
        <f>AS20+Dynamics!AS20+Dynamics!DF20+Dynamics!FS20+Dynamics!IF20+Dynamics!KS20</f>
        <v>5562.9756756147763</v>
      </c>
      <c r="AT21" s="4">
        <f>AT20+Dynamics!AT20+Dynamics!DG20+Dynamics!FT20+Dynamics!IG20+Dynamics!KT20</f>
        <v>1026.0596499239077</v>
      </c>
      <c r="AU21" s="4">
        <f>AU20+Dynamics!AU20+Dynamics!DH20+Dynamics!FU20+Dynamics!IH20+Dynamics!KU20</f>
        <v>829.02995915171346</v>
      </c>
      <c r="AV21" s="4">
        <f>AV20+Dynamics!AV20+Dynamics!DI20+Dynamics!FV20+Dynamics!II20+Dynamics!KV20</f>
        <v>0</v>
      </c>
      <c r="AW21" s="4">
        <f>AW20+Dynamics!AW20+Dynamics!DJ20+Dynamics!FW20+Dynamics!IJ20+Dynamics!KW20</f>
        <v>0</v>
      </c>
      <c r="AX21" s="4">
        <f>AX20+Dynamics!AX20+Dynamics!DK20+Dynamics!FX20+Dynamics!IK20+Dynamics!KX20</f>
        <v>0</v>
      </c>
      <c r="AY21" s="4">
        <f>AY20+Dynamics!AY20+Dynamics!DL20+Dynamics!FY20+Dynamics!IL20+Dynamics!KY20</f>
        <v>1538.9466157427096</v>
      </c>
      <c r="AZ21" s="4">
        <f>AZ20+Dynamics!AZ20+Dynamics!DM20+Dynamics!FZ20+Dynamics!IM20+Dynamics!KZ20</f>
        <v>741.8371680165684</v>
      </c>
      <c r="BA21" s="9">
        <f>BA20+Dynamics!BA20+Dynamics!DN20+Dynamics!GA20+Dynamics!IN20+Dynamics!LA20</f>
        <v>827.02131437707874</v>
      </c>
      <c r="BB21" s="8">
        <f>BB20+Dynamics!BB20+Dynamics!DO20+Dynamics!GB20+Dynamics!IO20+Dynamics!LB20</f>
        <v>30787.425362886341</v>
      </c>
      <c r="BC21" s="4">
        <f>BC20+Dynamics!BC20+Dynamics!DP20+Dynamics!GC20+Dynamics!IP20+Dynamics!LC20</f>
        <v>5977.9483430275286</v>
      </c>
      <c r="BD21" s="4">
        <f>BD20+Dynamics!BD20+Dynamics!DQ20+Dynamics!GD20+Dynamics!IQ20+Dynamics!LD20</f>
        <v>16804.985707132728</v>
      </c>
      <c r="BE21" s="4">
        <f>BE20+Dynamics!BE20+Dynamics!DR20+Dynamics!GE20+Dynamics!IR20+Dynamics!LE20</f>
        <v>16089.781695282703</v>
      </c>
      <c r="BF21" s="4">
        <f>BF20+Dynamics!BF20+Dynamics!DS20+Dynamics!GF20+Dynamics!IS20+Dynamics!LF20</f>
        <v>4429.0761246020875</v>
      </c>
      <c r="BG21" s="4">
        <f>BG20+Dynamics!BG20+Dynamics!DT20+Dynamics!GG20+Dynamics!IT20+Dynamics!LG20</f>
        <v>789.75063559863224</v>
      </c>
      <c r="BH21" s="4">
        <f>BH20+Dynamics!BH20+Dynamics!DU20+Dynamics!GH20+Dynamics!IU20+Dynamics!LH20</f>
        <v>592.91310417406612</v>
      </c>
      <c r="BI21" s="4">
        <f>BI20+Dynamics!BI20+Dynamics!DV20+Dynamics!GI20+Dynamics!IV20+Dynamics!LI20</f>
        <v>0</v>
      </c>
      <c r="BJ21" s="4">
        <f>BJ20+Dynamics!BJ20+Dynamics!DW20+Dynamics!GJ20+Dynamics!IW20+Dynamics!LJ20</f>
        <v>0</v>
      </c>
      <c r="BK21" s="4">
        <f>BK20+Dynamics!BK20+Dynamics!DX20+Dynamics!GK20+Dynamics!IX20+Dynamics!LK20</f>
        <v>0</v>
      </c>
      <c r="BL21" s="4">
        <f>BL20+Dynamics!BL20+Dynamics!DY20+Dynamics!GL20+Dynamics!IY20+Dynamics!LL20</f>
        <v>1119.7812555547148</v>
      </c>
      <c r="BM21" s="4">
        <f>BM20+Dynamics!BM20+Dynamics!DZ20+Dynamics!GM20+Dynamics!IZ20+Dynamics!LM20</f>
        <v>501.09786054604575</v>
      </c>
      <c r="BN21" s="4">
        <f>BN20+Dynamics!BN20+Dynamics!EA20+Dynamics!GN20+Dynamics!JA20+Dynamics!LN20</f>
        <v>522.91535288827174</v>
      </c>
      <c r="BO21" s="178">
        <f t="shared" si="4"/>
        <v>35291116.421421431</v>
      </c>
      <c r="BP21" s="8">
        <f t="shared" si="5"/>
        <v>17138059.036042076</v>
      </c>
      <c r="BQ21" s="4">
        <f t="shared" si="6"/>
        <v>17139657.550591584</v>
      </c>
      <c r="BR21" s="4">
        <f t="shared" si="7"/>
        <v>54018.430720268028</v>
      </c>
      <c r="BS21" s="4">
        <f t="shared" si="8"/>
        <v>881765.72862580197</v>
      </c>
      <c r="BT21" s="179">
        <f t="shared" si="9"/>
        <v>77615.675441693093</v>
      </c>
      <c r="BU21" s="178">
        <f t="shared" si="10"/>
        <v>2221690.3386246688</v>
      </c>
      <c r="BV21" s="4">
        <f t="shared" si="11"/>
        <v>1315941.0332123486</v>
      </c>
      <c r="BW21" s="4">
        <f t="shared" si="12"/>
        <v>766031.01232162584</v>
      </c>
      <c r="BX21" s="4">
        <f t="shared" si="13"/>
        <v>35919.660174526194</v>
      </c>
      <c r="BY21" s="4">
        <f t="shared" si="14"/>
        <v>56970.382837361649</v>
      </c>
      <c r="BZ21" s="179">
        <f t="shared" si="15"/>
        <v>46828.250078806785</v>
      </c>
      <c r="CA21" s="167">
        <f t="shared" si="16"/>
        <v>6.2953246139759986E-2</v>
      </c>
      <c r="CB21" s="15">
        <f t="shared" si="17"/>
        <v>7.6784718178696199E-2</v>
      </c>
      <c r="CC21" s="15">
        <f t="shared" si="18"/>
        <v>4.4693484106115407E-2</v>
      </c>
      <c r="CD21" s="15">
        <f t="shared" si="19"/>
        <v>0.66495193761800508</v>
      </c>
      <c r="CE21" s="15">
        <f t="shared" si="20"/>
        <v>6.4609431947585214E-2</v>
      </c>
      <c r="CF21" s="168">
        <f t="shared" si="21"/>
        <v>0.60333495537232529</v>
      </c>
      <c r="CG21" s="169">
        <f>-SUM(Dynamics!BO20:BO21,Dynamics!CB20:CB21,Dynamics!CO20:CO21,Dynamics!DB20:DB21,Dynamics!DO20:DO21)/BO20*100000</f>
        <v>1318.5994604446576</v>
      </c>
      <c r="CH21" s="87">
        <f>-SUM(Dynamics!BO20:BO21)/BP20*100000</f>
        <v>1590.7761680156264</v>
      </c>
      <c r="CI21" s="87">
        <f>-SUM(Dynamics!CB20:CB21)/BQ20*100000</f>
        <v>918.15301654475797</v>
      </c>
      <c r="CJ21" s="87">
        <f>-SUM(Dynamics!CO20:CO21)/BR20*100000</f>
        <v>14294.789370072742</v>
      </c>
      <c r="CK21" s="87">
        <f>-SUM(Dynamics!DB20:DB21)/BS20*100000</f>
        <v>1680.686870036164</v>
      </c>
      <c r="CL21" s="170">
        <f>-SUM(Dynamics!DO20:DO21)/BT20*100000</f>
        <v>16265.095960722208</v>
      </c>
      <c r="CM21" s="120">
        <f t="shared" si="22"/>
        <v>177063.2455408416</v>
      </c>
      <c r="CN21" s="120">
        <f>step*SUMPRODUCT(B21:N21,'By group'!B$22:N$22)</f>
        <v>105908.10439519043</v>
      </c>
      <c r="CO21" s="120">
        <f>step*SUMPRODUCT(O21:AA21,'By group'!O$22:AA$22)</f>
        <v>60541.10893566173</v>
      </c>
      <c r="CP21" s="120">
        <f>step*SUMPRODUCT(AB21:AN21,'By group'!AB$22:AN$22)</f>
        <v>2836.0773625326574</v>
      </c>
      <c r="CQ21" s="120">
        <f>step*SUMPRODUCT(AO21:BA21,'By group'!AO$22:BA$22)</f>
        <v>4290.612701825341</v>
      </c>
      <c r="CR21" s="154">
        <f>step*SUMPRODUCT(BB21:BN21,'By group'!BB$22:BN$22)</f>
        <v>3487.3421456314495</v>
      </c>
      <c r="CS21" s="197">
        <f t="shared" si="23"/>
        <v>224585.88286298269</v>
      </c>
      <c r="CT21" s="120">
        <f t="shared" si="24"/>
        <v>689055.6693563594</v>
      </c>
      <c r="CU21" s="120">
        <f t="shared" si="25"/>
        <v>777480.63419761753</v>
      </c>
      <c r="CV21" s="120">
        <f t="shared" si="26"/>
        <v>330420.96523040615</v>
      </c>
      <c r="CW21" s="120">
        <f t="shared" si="27"/>
        <v>95634.542891542456</v>
      </c>
      <c r="CX21" s="198">
        <f t="shared" si="28"/>
        <v>104512.64408576097</v>
      </c>
      <c r="CY21" s="16">
        <f t="shared" si="29"/>
        <v>3.1417615860030008E-3</v>
      </c>
      <c r="CZ21" s="37">
        <f t="shared" si="30"/>
        <v>4.8933091200460063E-2</v>
      </c>
      <c r="DA21" s="185">
        <f t="shared" si="31"/>
        <v>2.1992978208697582E-3</v>
      </c>
      <c r="DB21" s="183"/>
      <c r="DC21" s="85">
        <f>(SUMPRODUCT($B21:$N21,'By group'!$B$27:$N$27)-(1-prop_idu_part)*SUMPRODUCT(Population!$BB21:$BN21,'By group'!$BB$27:$BN$27)*(1-prop_idu_male))/BQ21</f>
        <v>1.4974147536826805</v>
      </c>
      <c r="DD21" s="85">
        <f>(1-prop_idu_part)*SUMPRODUCT(Population!$BB21:$BN21,'By group'!$BB$27:$BN$27)*prop_idu_male/BQ21</f>
        <v>9.781400734477955E-3</v>
      </c>
      <c r="DE21" s="85">
        <f>SUMPRODUCT(AB21:AN21,'By group'!AB$27:AN$27)/prop_sw_use/BP21</f>
        <v>3.7823487903733981</v>
      </c>
      <c r="DF21" s="85">
        <f t="shared" si="2"/>
        <v>1.5356336088915996</v>
      </c>
      <c r="DG21" s="85">
        <f t="shared" si="32"/>
        <v>0</v>
      </c>
    </row>
    <row r="22" spans="1:166" x14ac:dyDescent="0.25">
      <c r="A22">
        <f t="shared" si="3"/>
        <v>9</v>
      </c>
      <c r="B22" s="8">
        <f>B21+Dynamics!B21+Dynamics!BO21+Dynamics!EB21+Dynamics!GO21+Dynamics!JB21</f>
        <v>15846964.592506418</v>
      </c>
      <c r="C22" s="46">
        <f>C21+Dynamics!C21+Dynamics!BP21+Dynamics!EC21+Dynamics!GP21+Dynamics!JC21</f>
        <v>130254.53559891898</v>
      </c>
      <c r="D22" s="4">
        <f>D21+Dynamics!D21+Dynamics!BQ21+Dynamics!ED21+Dynamics!GQ21+Dynamics!JD21</f>
        <v>400690.25210929575</v>
      </c>
      <c r="E22" s="4">
        <f>E21+Dynamics!E21+Dynamics!BR21+Dynamics!EE21+Dynamics!GR21+Dynamics!JE21</f>
        <v>459824.63659485464</v>
      </c>
      <c r="F22" s="4">
        <f>F21+Dynamics!F21+Dynamics!BS21+Dynamics!EF21+Dynamics!GS21+Dynamics!JF21</f>
        <v>148212.84505019005</v>
      </c>
      <c r="G22" s="4">
        <f>G21+Dynamics!G21+Dynamics!BT21+Dynamics!EG21+Dynamics!GT21+Dynamics!JG21</f>
        <v>29519.084662600708</v>
      </c>
      <c r="H22" s="4">
        <f>H21+Dynamics!H21+Dynamics!BU21+Dynamics!EH21+Dynamics!GU21+Dynamics!JH21</f>
        <v>26075.977724370492</v>
      </c>
      <c r="I22" s="4">
        <f>I21+Dynamics!I21+Dynamics!BV21+Dynamics!EI21+Dynamics!GV21+Dynamics!JI21</f>
        <v>0</v>
      </c>
      <c r="J22" s="4">
        <f>J21+Dynamics!J21+Dynamics!BW21+Dynamics!EJ21+Dynamics!GW21+Dynamics!JJ21</f>
        <v>0</v>
      </c>
      <c r="K22" s="4">
        <f>K21+Dynamics!K21+Dynamics!BX21+Dynamics!EK21+Dynamics!GX21+Dynamics!JK21</f>
        <v>0</v>
      </c>
      <c r="L22" s="4">
        <f>L21+Dynamics!L21+Dynamics!BY21+Dynamics!EL21+Dynamics!GY21+Dynamics!JL21</f>
        <v>48554.444583401673</v>
      </c>
      <c r="M22" s="4">
        <f>M21+Dynamics!M21+Dynamics!BZ21+Dynamics!EM21+Dynamics!GZ21+Dynamics!JM21</f>
        <v>24047.46398328153</v>
      </c>
      <c r="N22" s="9">
        <f>N21+Dynamics!N21+Dynamics!CA21+Dynamics!EN21+Dynamics!HA21+Dynamics!JN21</f>
        <v>25687.267803103048</v>
      </c>
      <c r="O22" s="8">
        <f>O21+Dynamics!O21+Dynamics!CB21+Dynamics!EO21+Dynamics!HB21+Dynamics!JO21</f>
        <v>16429198.052782325</v>
      </c>
      <c r="P22" s="4">
        <f>P21+Dynamics!P21+Dynamics!CC21+Dynamics!EP21+Dynamics!HC21+Dynamics!JP21</f>
        <v>74790.714653560004</v>
      </c>
      <c r="Q22" s="4">
        <f>Q21+Dynamics!Q21+Dynamics!CD21+Dynamics!EQ21+Dynamics!HD21+Dynamics!JQ21</f>
        <v>230199.99106307398</v>
      </c>
      <c r="R22" s="4">
        <f>R21+Dynamics!R21+Dynamics!CE21+Dynamics!ER21+Dynamics!HE21+Dynamics!JR21</f>
        <v>254857.18710062912</v>
      </c>
      <c r="S22" s="4">
        <f>S21+Dynamics!S21+Dynamics!CF21+Dynamics!ES21+Dynamics!HF21+Dynamics!JS21</f>
        <v>80702.238978374182</v>
      </c>
      <c r="T22" s="4">
        <f>T21+Dynamics!T21+Dynamics!CG21+Dynamics!ET21+Dynamics!HG21+Dynamics!JT21</f>
        <v>16374.674422175069</v>
      </c>
      <c r="U22" s="4">
        <f>U21+Dynamics!U21+Dynamics!CH21+Dynamics!EU21+Dynamics!HH21+Dynamics!JU21</f>
        <v>17035.345374254543</v>
      </c>
      <c r="V22" s="4">
        <f>V21+Dynamics!V21+Dynamics!CI21+Dynamics!EV21+Dynamics!HI21+Dynamics!JV21</f>
        <v>0</v>
      </c>
      <c r="W22" s="4">
        <f>W21+Dynamics!W21+Dynamics!CJ21+Dynamics!EW21+Dynamics!HJ21+Dynamics!JW21</f>
        <v>0</v>
      </c>
      <c r="X22" s="4">
        <f>X21+Dynamics!X21+Dynamics!CK21+Dynamics!EX21+Dynamics!HK21+Dynamics!JX21</f>
        <v>0</v>
      </c>
      <c r="Y22" s="4">
        <f>Y21+Dynamics!Y21+Dynamics!CL21+Dynamics!EY21+Dynamics!HL21+Dynamics!JY21</f>
        <v>30790.177192799056</v>
      </c>
      <c r="Z22" s="4">
        <f>Z21+Dynamics!Z21+Dynamics!CM21+Dynamics!EZ21+Dynamics!HM21+Dynamics!JZ21</f>
        <v>19716.117171264581</v>
      </c>
      <c r="AA22" s="9">
        <f>AA21+Dynamics!AA21+Dynamics!CN21+Dynamics!FA21+Dynamics!HN21+Dynamics!KA21</f>
        <v>28054.254780146657</v>
      </c>
      <c r="AB22" s="8">
        <f>AB21+Dynamics!AB21+Dynamics!CO21+Dynamics!FB21+Dynamics!HO21+Dynamics!KB21</f>
        <v>18382.720043458503</v>
      </c>
      <c r="AC22" s="4">
        <f>AC21+Dynamics!AC21+Dynamics!CP21+Dynamics!FC21+Dynamics!HP21+Dynamics!KC21</f>
        <v>3723.1427661958483</v>
      </c>
      <c r="AD22" s="4">
        <f>AD21+Dynamics!AD21+Dynamics!CQ21+Dynamics!FD21+Dynamics!HQ21+Dynamics!KD21</f>
        <v>11179.059669537752</v>
      </c>
      <c r="AE22" s="4">
        <f>AE21+Dynamics!AE21+Dynamics!CR21+Dynamics!FE21+Dynamics!HR21+Dynamics!KE21</f>
        <v>12220.857006818176</v>
      </c>
      <c r="AF22" s="4">
        <f>AF21+Dynamics!AF21+Dynamics!CS21+Dynamics!FF21+Dynamics!HS21+Dynamics!KF21</f>
        <v>3854.5884497228626</v>
      </c>
      <c r="AG22" s="4">
        <f>AG21+Dynamics!AG21+Dynamics!CT21+Dynamics!FG21+Dynamics!HT21+Dynamics!KG21</f>
        <v>772.46756985899378</v>
      </c>
      <c r="AH22" s="4">
        <f>AH21+Dynamics!AH21+Dynamics!CU21+Dynamics!FH21+Dynamics!HU21+Dynamics!KH21</f>
        <v>746.4403239996235</v>
      </c>
      <c r="AI22" s="4">
        <f>AI21+Dynamics!AI21+Dynamics!CV21+Dynamics!FI21+Dynamics!HV21+Dynamics!KI21</f>
        <v>0</v>
      </c>
      <c r="AJ22" s="4">
        <f>AJ21+Dynamics!AJ21+Dynamics!CW21+Dynamics!FJ21+Dynamics!HW21+Dynamics!KJ21</f>
        <v>0</v>
      </c>
      <c r="AK22" s="4">
        <f>AK21+Dynamics!AK21+Dynamics!CX21+Dynamics!FK21+Dynamics!HX21+Dynamics!KK21</f>
        <v>0</v>
      </c>
      <c r="AL22" s="4">
        <f>AL21+Dynamics!AL21+Dynamics!CY21+Dynamics!FL21+Dynamics!HY21+Dynamics!KL21</f>
        <v>1368.197660202929</v>
      </c>
      <c r="AM22" s="4">
        <f>AM21+Dynamics!AM21+Dynamics!CZ21+Dynamics!FM21+Dynamics!HZ21+Dynamics!KM21</f>
        <v>783.93344705739014</v>
      </c>
      <c r="AN22" s="4">
        <f>AN21+Dynamics!AN21+Dynamics!DA21+Dynamics!FN21+Dynamics!IA21+Dynamics!KN21</f>
        <v>997.06038044937327</v>
      </c>
      <c r="AO22" s="8">
        <f>AO21+Dynamics!AO21+Dynamics!DB21+Dynamics!FO21+Dynamics!IB21+Dynamics!KO21</f>
        <v>824040.68469665723</v>
      </c>
      <c r="AP22" s="4">
        <f>AP21+Dynamics!AP21+Dynamics!DC21+Dynamics!FP21+Dynamics!IC21+Dynamics!KP21</f>
        <v>7182.4330745098223</v>
      </c>
      <c r="AQ22" s="4">
        <f>AQ21+Dynamics!AQ21+Dynamics!DD21+Dynamics!FQ21+Dynamics!ID21+Dynamics!KQ21</f>
        <v>20194.546148195674</v>
      </c>
      <c r="AR22" s="4">
        <f>AR21+Dynamics!AR21+Dynamics!DE21+Dynamics!FR21+Dynamics!IE21+Dynamics!KR21</f>
        <v>19782.972947242721</v>
      </c>
      <c r="AS22" s="4">
        <f>AS21+Dynamics!AS21+Dynamics!DF21+Dynamics!FS21+Dynamics!IF21+Dynamics!KS21</f>
        <v>5659.0760098435894</v>
      </c>
      <c r="AT22" s="4">
        <f>AT21+Dynamics!AT21+Dynamics!DG21+Dynamics!FT21+Dynamics!IG21+Dynamics!KT21</f>
        <v>1046.8309357268895</v>
      </c>
      <c r="AU22" s="4">
        <f>AU21+Dynamics!AU21+Dynamics!DH21+Dynamics!FU21+Dynamics!IH21+Dynamics!KU21</f>
        <v>845.07596735932759</v>
      </c>
      <c r="AV22" s="4">
        <f>AV21+Dynamics!AV21+Dynamics!DI21+Dynamics!FV21+Dynamics!II21+Dynamics!KV21</f>
        <v>0</v>
      </c>
      <c r="AW22" s="4">
        <f>AW21+Dynamics!AW21+Dynamics!DJ21+Dynamics!FW21+Dynamics!IJ21+Dynamics!KW21</f>
        <v>0</v>
      </c>
      <c r="AX22" s="4">
        <f>AX21+Dynamics!AX21+Dynamics!DK21+Dynamics!FX21+Dynamics!IK21+Dynamics!KX21</f>
        <v>0</v>
      </c>
      <c r="AY22" s="4">
        <f>AY21+Dynamics!AY21+Dynamics!DL21+Dynamics!FY21+Dynamics!IL21+Dynamics!KY21</f>
        <v>1593.9481402407555</v>
      </c>
      <c r="AZ22" s="4">
        <f>AZ21+Dynamics!AZ21+Dynamics!DM21+Dynamics!FZ21+Dynamics!IM21+Dynamics!KZ21</f>
        <v>755.10272025733104</v>
      </c>
      <c r="BA22" s="9">
        <f>BA21+Dynamics!BA21+Dynamics!DN21+Dynamics!GA21+Dynamics!IN21+Dynamics!LA21</f>
        <v>806.32211301024347</v>
      </c>
      <c r="BB22" s="8">
        <f>BB21+Dynamics!BB21+Dynamics!DO21+Dynamics!GB21+Dynamics!IO21+Dynamics!LB21</f>
        <v>30588.754530127007</v>
      </c>
      <c r="BC22" s="4">
        <f>BC21+Dynamics!BC21+Dynamics!DP21+Dynamics!GC21+Dynamics!IP21+Dynamics!LC21</f>
        <v>5959.8119379985228</v>
      </c>
      <c r="BD22" s="4">
        <f>BD21+Dynamics!BD21+Dynamics!DQ21+Dynamics!GD21+Dynamics!IQ21+Dynamics!LD21</f>
        <v>16762.67593393413</v>
      </c>
      <c r="BE22" s="4">
        <f>BE21+Dynamics!BE21+Dynamics!DR21+Dynamics!GE21+Dynamics!IR21+Dynamics!LE21</f>
        <v>16141.750045828787</v>
      </c>
      <c r="BF22" s="4">
        <f>BF21+Dynamics!BF21+Dynamics!DS21+Dynamics!GF21+Dynamics!IS21+Dynamics!LF21</f>
        <v>4482.5840667583634</v>
      </c>
      <c r="BG22" s="4">
        <f>BG21+Dynamics!BG21+Dynamics!DT21+Dynamics!GG21+Dynamics!IT21+Dynamics!LG21</f>
        <v>805.13906611890638</v>
      </c>
      <c r="BH22" s="4">
        <f>BH21+Dynamics!BH21+Dynamics!DU21+Dynamics!GH21+Dynamics!IU21+Dynamics!LH21</f>
        <v>606.90255767421399</v>
      </c>
      <c r="BI22" s="4">
        <f>BI21+Dynamics!BI21+Dynamics!DV21+Dynamics!GI21+Dynamics!IV21+Dynamics!LI21</f>
        <v>0</v>
      </c>
      <c r="BJ22" s="4">
        <f>BJ21+Dynamics!BJ21+Dynamics!DW21+Dynamics!GJ21+Dynamics!IW21+Dynamics!LJ21</f>
        <v>0</v>
      </c>
      <c r="BK22" s="4">
        <f>BK21+Dynamics!BK21+Dynamics!DX21+Dynamics!GK21+Dynamics!IX21+Dynamics!LK21</f>
        <v>0</v>
      </c>
      <c r="BL22" s="4">
        <f>BL21+Dynamics!BL21+Dynamics!DY21+Dynamics!GL21+Dynamics!IY21+Dynamics!LL21</f>
        <v>1160.2615125698915</v>
      </c>
      <c r="BM22" s="4">
        <f>BM21+Dynamics!BM21+Dynamics!DZ21+Dynamics!GM21+Dynamics!IZ21+Dynamics!LM21</f>
        <v>511.02487905224592</v>
      </c>
      <c r="BN22" s="4">
        <f>BN21+Dynamics!BN21+Dynamics!EA21+Dynamics!GN21+Dynamics!JA21+Dynamics!LN21</f>
        <v>507.13267336930096</v>
      </c>
      <c r="BO22" s="178">
        <f t="shared" si="4"/>
        <v>35335011.351408795</v>
      </c>
      <c r="BP22" s="8">
        <f t="shared" si="5"/>
        <v>17139831.100616436</v>
      </c>
      <c r="BQ22" s="4">
        <f t="shared" si="6"/>
        <v>17181718.753518607</v>
      </c>
      <c r="BR22" s="4">
        <f t="shared" si="7"/>
        <v>54028.467317301445</v>
      </c>
      <c r="BS22" s="4">
        <f t="shared" si="8"/>
        <v>881906.99275304354</v>
      </c>
      <c r="BT22" s="179">
        <f t="shared" si="9"/>
        <v>77526.037203431377</v>
      </c>
      <c r="BU22" s="178">
        <f t="shared" si="10"/>
        <v>2185836.5468498277</v>
      </c>
      <c r="BV22" s="4">
        <f t="shared" si="11"/>
        <v>1292866.5081100168</v>
      </c>
      <c r="BW22" s="4">
        <f t="shared" si="12"/>
        <v>752520.70073627715</v>
      </c>
      <c r="BX22" s="4">
        <f t="shared" si="13"/>
        <v>35645.74727384295</v>
      </c>
      <c r="BY22" s="4">
        <f t="shared" si="14"/>
        <v>57866.308056386348</v>
      </c>
      <c r="BZ22" s="179">
        <f t="shared" si="15"/>
        <v>46937.282673304355</v>
      </c>
      <c r="CA22" s="167">
        <f t="shared" si="16"/>
        <v>6.1860360680559938E-2</v>
      </c>
      <c r="CB22" s="15">
        <f t="shared" si="17"/>
        <v>7.5430527904298814E-2</v>
      </c>
      <c r="CC22" s="15">
        <f t="shared" si="18"/>
        <v>4.3797754551311699E-2</v>
      </c>
      <c r="CD22" s="15">
        <f t="shared" si="19"/>
        <v>0.65975862436556987</v>
      </c>
      <c r="CE22" s="15">
        <f t="shared" si="20"/>
        <v>6.5614978146102981E-2</v>
      </c>
      <c r="CF22" s="168">
        <f t="shared" si="21"/>
        <v>0.60543895143433002</v>
      </c>
      <c r="CG22" s="167"/>
      <c r="CH22" s="16"/>
      <c r="CI22" s="87"/>
      <c r="CJ22" s="16"/>
      <c r="CK22" s="16"/>
      <c r="CL22" s="168"/>
      <c r="CM22" s="120">
        <f t="shared" si="22"/>
        <v>173988.51640545906</v>
      </c>
      <c r="CN22" s="120">
        <f>step*SUMPRODUCT(B22:N22,'By group'!B$22:N$22)</f>
        <v>103851.14656898625</v>
      </c>
      <c r="CO22" s="120">
        <f>step*SUMPRODUCT(O22:AA22,'By group'!O$22:AA$22)</f>
        <v>59464.275719157646</v>
      </c>
      <c r="CP22" s="120">
        <f>step*SUMPRODUCT(AB22:AN22,'By group'!AB$22:AN$22)</f>
        <v>2808.9111271019474</v>
      </c>
      <c r="CQ22" s="120">
        <f>step*SUMPRODUCT(AO22:BA22,'By group'!AO$22:BA$22)</f>
        <v>4358.7645526448996</v>
      </c>
      <c r="CR22" s="154">
        <f>step*SUMPRODUCT(BB22:BN22,'By group'!BB$22:BN$22)</f>
        <v>3505.4184375683171</v>
      </c>
      <c r="CS22" s="197">
        <f t="shared" si="23"/>
        <v>221910.63803118316</v>
      </c>
      <c r="CT22" s="120">
        <f t="shared" si="24"/>
        <v>679026.52492403716</v>
      </c>
      <c r="CU22" s="120">
        <f t="shared" si="25"/>
        <v>762827.40369537333</v>
      </c>
      <c r="CV22" s="120">
        <f t="shared" si="26"/>
        <v>326378.36164410331</v>
      </c>
      <c r="CW22" s="120">
        <f t="shared" si="27"/>
        <v>94331.838857393668</v>
      </c>
      <c r="CX22" s="198">
        <f t="shared" si="28"/>
        <v>101361.77969773681</v>
      </c>
      <c r="CY22" s="16">
        <f t="shared" si="29"/>
        <v>3.1346750811004956E-3</v>
      </c>
      <c r="CZ22" s="37">
        <f t="shared" si="30"/>
        <v>4.8935734621374447E-2</v>
      </c>
      <c r="DA22" s="185">
        <f t="shared" si="31"/>
        <v>2.1940289316007377E-3</v>
      </c>
      <c r="DB22" s="183">
        <f>(BO22-BO20)/BO20</f>
        <v>2.3924835304313147E-3</v>
      </c>
      <c r="DC22" s="85">
        <f>(SUMPRODUCT($B22:$N22,'By group'!$B$27:$N$27)-(1-prop_idu_part)*SUMPRODUCT(Population!$BB22:$BN22,'By group'!$BB$27:$BN$27)*(1-prop_idu_male))/BQ22</f>
        <v>1.4939065735538439</v>
      </c>
      <c r="DD22" s="85">
        <f>(1-prop_idu_part)*SUMPRODUCT(Population!$BB22:$BN22,'By group'!$BB$27:$BN$27)*prop_idu_male/BQ22</f>
        <v>9.7461867908365547E-3</v>
      </c>
      <c r="DE22" s="85">
        <f>SUMPRODUCT(AB22:AN22,'By group'!AB$27:AN$27)/prop_sw_use/BP22</f>
        <v>3.782660424140933</v>
      </c>
      <c r="DF22" s="85">
        <f t="shared" si="2"/>
        <v>1.5357601322012187</v>
      </c>
      <c r="DG22" s="85">
        <f t="shared" si="32"/>
        <v>0</v>
      </c>
    </row>
    <row r="23" spans="1:166" x14ac:dyDescent="0.25">
      <c r="A23">
        <f t="shared" si="3"/>
        <v>9.5</v>
      </c>
      <c r="B23" s="8">
        <f>B22+Dynamics!B22+Dynamics!BO22+Dynamics!EB22+Dynamics!GO22+Dynamics!JB22</f>
        <v>15873272.212620873</v>
      </c>
      <c r="C23" s="46">
        <f>C22+Dynamics!C22+Dynamics!BP22+Dynamics!EC22+Dynamics!GP22+Dynamics!JC22</f>
        <v>128846.89503960029</v>
      </c>
      <c r="D23" s="4">
        <f>D22+Dynamics!D22+Dynamics!BQ22+Dynamics!ED22+Dynamics!GQ22+Dynamics!JD22</f>
        <v>394692.07899956079</v>
      </c>
      <c r="E23" s="4">
        <f>E22+Dynamics!E22+Dynamics!BR22+Dynamics!EE22+Dynamics!GR22+Dynamics!JE22</f>
        <v>449618.23261758924</v>
      </c>
      <c r="F23" s="4">
        <f>F22+Dynamics!F22+Dynamics!BS22+Dynamics!EF22+Dynamics!GS22+Dynamics!JF22</f>
        <v>145009.92977503143</v>
      </c>
      <c r="G23" s="4">
        <f>G22+Dynamics!G22+Dynamics!BT22+Dynamics!EG22+Dynamics!GT22+Dynamics!JG22</f>
        <v>28999.870711852171</v>
      </c>
      <c r="H23" s="4">
        <f>H22+Dynamics!H22+Dynamics!BU22+Dynamics!EH22+Dynamics!GU22+Dynamics!JH22</f>
        <v>25882.766631342245</v>
      </c>
      <c r="I23" s="4">
        <f>I22+Dynamics!I22+Dynamics!BV22+Dynamics!EI22+Dynamics!GV22+Dynamics!JI22</f>
        <v>0</v>
      </c>
      <c r="J23" s="4">
        <f>J22+Dynamics!J22+Dynamics!BW22+Dynamics!EJ22+Dynamics!GW22+Dynamics!JJ22</f>
        <v>0</v>
      </c>
      <c r="K23" s="4">
        <f>K22+Dynamics!K22+Dynamics!BX22+Dynamics!EK22+Dynamics!GX22+Dynamics!JK22</f>
        <v>0</v>
      </c>
      <c r="L23" s="4">
        <f>L22+Dynamics!L22+Dynamics!BY22+Dynamics!EL22+Dynamics!GY22+Dynamics!JL22</f>
        <v>48922.403880470272</v>
      </c>
      <c r="M23" s="4">
        <f>M22+Dynamics!M22+Dynamics!BZ22+Dynamics!EM22+Dynamics!GZ22+Dynamics!JM22</f>
        <v>24222.642477959333</v>
      </c>
      <c r="N23" s="9">
        <f>N22+Dynamics!N22+Dynamics!CA22+Dynamics!EN22+Dynamics!HA22+Dynamics!JN22</f>
        <v>25109.744244643931</v>
      </c>
      <c r="O23" s="8">
        <f>O22+Dynamics!O22+Dynamics!CB22+Dynamics!EO22+Dynamics!HB22+Dynamics!JO22</f>
        <v>16484781.794343663</v>
      </c>
      <c r="P23" s="4">
        <f>P22+Dynamics!P22+Dynamics!CC22+Dynamics!EP22+Dynamics!HC22+Dynamics!JP22</f>
        <v>73574.428193339103</v>
      </c>
      <c r="Q23" s="4">
        <f>Q22+Dynamics!Q22+Dynamics!CD22+Dynamics!EQ22+Dynamics!HD22+Dynamics!JQ22</f>
        <v>226670.58928776864</v>
      </c>
      <c r="R23" s="4">
        <f>R22+Dynamics!R22+Dynamics!CE22+Dynamics!ER22+Dynamics!HE22+Dynamics!JR22</f>
        <v>251183.29634177982</v>
      </c>
      <c r="S23" s="4">
        <f>S22+Dynamics!S22+Dynamics!CF22+Dynamics!ES22+Dynamics!HF22+Dynamics!JS22</f>
        <v>79500.476030613732</v>
      </c>
      <c r="T23" s="4">
        <f>T22+Dynamics!T22+Dynamics!CG22+Dynamics!ET22+Dynamics!HG22+Dynamics!JT22</f>
        <v>16091.701248368436</v>
      </c>
      <c r="U23" s="4">
        <f>U22+Dynamics!U22+Dynamics!CH22+Dynamics!EU22+Dynamics!HH22+Dynamics!JU22</f>
        <v>16460.158493417533</v>
      </c>
      <c r="V23" s="4">
        <f>V22+Dynamics!V22+Dynamics!CI22+Dynamics!EV22+Dynamics!HI22+Dynamics!JV22</f>
        <v>0</v>
      </c>
      <c r="W23" s="4">
        <f>W22+Dynamics!W22+Dynamics!CJ22+Dynamics!EW22+Dynamics!HJ22+Dynamics!JW22</f>
        <v>0</v>
      </c>
      <c r="X23" s="4">
        <f>X22+Dynamics!X22+Dynamics!CK22+Dynamics!EX22+Dynamics!HK22+Dynamics!JX22</f>
        <v>0</v>
      </c>
      <c r="Y23" s="4">
        <f>Y22+Dynamics!Y22+Dynamics!CL22+Dynamics!EY22+Dynamics!HL22+Dynamics!JY22</f>
        <v>30353.392188740308</v>
      </c>
      <c r="Z23" s="4">
        <f>Z22+Dynamics!Z22+Dynamics!CM22+Dynamics!EZ22+Dynamics!HM22+Dynamics!JZ22</f>
        <v>19013.43611382135</v>
      </c>
      <c r="AA23" s="9">
        <f>AA22+Dynamics!AA22+Dynamics!CN22+Dynamics!FA22+Dynamics!HN22+Dynamics!KA22</f>
        <v>26518.006209563289</v>
      </c>
      <c r="AB23" s="8">
        <f>AB22+Dynamics!AB22+Dynamics!CO22+Dynamics!FB22+Dynamics!HO22+Dynamics!KB22</f>
        <v>18678.558728286058</v>
      </c>
      <c r="AC23" s="4">
        <f>AC22+Dynamics!AC22+Dynamics!CP22+Dynamics!FC22+Dynamics!HP22+Dynamics!KC22</f>
        <v>3715.8587759928978</v>
      </c>
      <c r="AD23" s="4">
        <f>AD22+Dynamics!AD22+Dynamics!CQ22+Dynamics!FD22+Dynamics!HQ22+Dynamics!KD22</f>
        <v>11142.434496235841</v>
      </c>
      <c r="AE23" s="4">
        <f>AE22+Dynamics!AE22+Dynamics!CR22+Dynamics!FE22+Dynamics!HR22+Dynamics!KE22</f>
        <v>12128.521256179396</v>
      </c>
      <c r="AF23" s="4">
        <f>AF22+Dynamics!AF22+Dynamics!CS22+Dynamics!FF22+Dynamics!HS22+Dynamics!KF22</f>
        <v>3814.893219573185</v>
      </c>
      <c r="AG23" s="4">
        <f>AG22+Dynamics!AG22+Dynamics!CT22+Dynamics!FG22+Dynamics!HT22+Dynamics!KG22</f>
        <v>763.37349668586319</v>
      </c>
      <c r="AH23" s="4">
        <f>AH22+Dynamics!AH22+Dynamics!CU22+Dynamics!FH22+Dynamics!HU22+Dynamics!KH22</f>
        <v>732.59952671800227</v>
      </c>
      <c r="AI23" s="4">
        <f>AI22+Dynamics!AI22+Dynamics!CV22+Dynamics!FI22+Dynamics!HV22+Dynamics!KI22</f>
        <v>0</v>
      </c>
      <c r="AJ23" s="4">
        <f>AJ22+Dynamics!AJ22+Dynamics!CW22+Dynamics!FJ22+Dynamics!HW22+Dynamics!KJ22</f>
        <v>0</v>
      </c>
      <c r="AK23" s="4">
        <f>AK22+Dynamics!AK22+Dynamics!CX22+Dynamics!FK22+Dynamics!HX22+Dynamics!KK22</f>
        <v>0</v>
      </c>
      <c r="AL23" s="4">
        <f>AL22+Dynamics!AL22+Dynamics!CY22+Dynamics!FL22+Dynamics!HY22+Dynamics!KL22</f>
        <v>1368.3549809669801</v>
      </c>
      <c r="AM23" s="4">
        <f>AM22+Dynamics!AM22+Dynamics!CZ22+Dynamics!FM22+Dynamics!HZ22+Dynamics!KM22</f>
        <v>773.41202580032666</v>
      </c>
      <c r="AN23" s="4">
        <f>AN22+Dynamics!AN22+Dynamics!DA22+Dynamics!FN22+Dynamics!IA22+Dynamics!KN22</f>
        <v>959.85544883121975</v>
      </c>
      <c r="AO23" s="8">
        <f>AO22+Dynamics!AO22+Dynamics!DB22+Dynamics!FO22+Dynamics!IB22+Dynamics!KO22</f>
        <v>823252.6229150705</v>
      </c>
      <c r="AP23" s="4">
        <f>AP22+Dynamics!AP22+Dynamics!DC22+Dynamics!FP22+Dynamics!IC22+Dynamics!KP22</f>
        <v>7291.0248410748927</v>
      </c>
      <c r="AQ23" s="4">
        <f>AQ22+Dynamics!AQ22+Dynamics!DD22+Dynamics!FQ22+Dynamics!ID22+Dynamics!KQ22</f>
        <v>20510.833532318968</v>
      </c>
      <c r="AR23" s="4">
        <f>AR22+Dynamics!AR22+Dynamics!DE22+Dynamics!FR22+Dynamics!IE22+Dynamics!KR22</f>
        <v>20083.695976953386</v>
      </c>
      <c r="AS23" s="4">
        <f>AS22+Dynamics!AS22+Dynamics!DF22+Dynamics!FS22+Dynamics!IF22+Dynamics!KS22</f>
        <v>5753.1361647270596</v>
      </c>
      <c r="AT23" s="4">
        <f>AT22+Dynamics!AT22+Dynamics!DG22+Dynamics!FT22+Dynamics!IG22+Dynamics!KT22</f>
        <v>1066.3273994251613</v>
      </c>
      <c r="AU23" s="4">
        <f>AU22+Dynamics!AU22+Dynamics!DH22+Dynamics!FU22+Dynamics!IH22+Dynamics!KU22</f>
        <v>860.74282439811782</v>
      </c>
      <c r="AV23" s="4">
        <f>AV22+Dynamics!AV22+Dynamics!DI22+Dynamics!FV22+Dynamics!II22+Dynamics!KV22</f>
        <v>0</v>
      </c>
      <c r="AW23" s="4">
        <f>AW22+Dynamics!AW22+Dynamics!DJ22+Dynamics!FW22+Dynamics!IJ22+Dynamics!KW22</f>
        <v>0</v>
      </c>
      <c r="AX23" s="4">
        <f>AX22+Dynamics!AX22+Dynamics!DK22+Dynamics!FX22+Dynamics!IK22+Dynamics!KX22</f>
        <v>0</v>
      </c>
      <c r="AY23" s="4">
        <f>AY22+Dynamics!AY22+Dynamics!DL22+Dynamics!FY22+Dynamics!IL22+Dynamics!KY22</f>
        <v>1645.7794603980253</v>
      </c>
      <c r="AZ23" s="4">
        <f>AZ22+Dynamics!AZ22+Dynamics!DM22+Dynamics!FZ22+Dynamics!IM22+Dynamics!KZ22</f>
        <v>770.10075241582717</v>
      </c>
      <c r="BA23" s="9">
        <f>BA22+Dynamics!BA22+Dynamics!DN22+Dynamics!GA22+Dynamics!IN22+Dynamics!LA22</f>
        <v>789.57239382984721</v>
      </c>
      <c r="BB23" s="8">
        <f>BB22+Dynamics!BB22+Dynamics!DO22+Dynamics!GB22+Dynamics!IO22+Dynamics!LB22</f>
        <v>30431.512877051609</v>
      </c>
      <c r="BC23" s="4">
        <f>BC22+Dynamics!BC22+Dynamics!DP22+Dynamics!GC22+Dynamics!IP22+Dynamics!LC22</f>
        <v>5943.2078180482886</v>
      </c>
      <c r="BD23" s="4">
        <f>BD22+Dynamics!BD22+Dynamics!DQ22+Dynamics!GD22+Dynamics!IQ22+Dynamics!LD22</f>
        <v>16716.954646484897</v>
      </c>
      <c r="BE23" s="4">
        <f>BE22+Dynamics!BE22+Dynamics!DR22+Dynamics!GE22+Dynamics!IR22+Dynamics!LE22</f>
        <v>16168.876846074734</v>
      </c>
      <c r="BF23" s="4">
        <f>BF22+Dynamics!BF22+Dynamics!DS22+Dynamics!GF22+Dynamics!IS22+Dynamics!LF22</f>
        <v>4522.8087117138939</v>
      </c>
      <c r="BG23" s="4">
        <f>BG22+Dynamics!BG22+Dynamics!DT22+Dynamics!GG22+Dynamics!IT22+Dynamics!LG22</f>
        <v>817.46913483878234</v>
      </c>
      <c r="BH23" s="4">
        <f>BH22+Dynamics!BH22+Dynamics!DU22+Dynamics!GH22+Dynamics!IU22+Dynamics!LH22</f>
        <v>619.61781498859148</v>
      </c>
      <c r="BI23" s="4">
        <f>BI22+Dynamics!BI22+Dynamics!DV22+Dynamics!GI22+Dynamics!IV22+Dynamics!LI22</f>
        <v>0</v>
      </c>
      <c r="BJ23" s="4">
        <f>BJ22+Dynamics!BJ22+Dynamics!DW22+Dynamics!GJ22+Dynamics!IW22+Dynamics!LJ22</f>
        <v>0</v>
      </c>
      <c r="BK23" s="4">
        <f>BK22+Dynamics!BK22+Dynamics!DX22+Dynamics!GK22+Dynamics!IX22+Dynamics!LK22</f>
        <v>0</v>
      </c>
      <c r="BL23" s="4">
        <f>BL22+Dynamics!BL22+Dynamics!DY22+Dynamics!GL22+Dynamics!IY22+Dynamics!LL22</f>
        <v>1196.740758195702</v>
      </c>
      <c r="BM23" s="4">
        <f>BM22+Dynamics!BM22+Dynamics!DZ22+Dynamics!GM22+Dynamics!IZ22+Dynamics!LM22</f>
        <v>521.97707947841229</v>
      </c>
      <c r="BN23" s="4">
        <f>BN22+Dynamics!BN22+Dynamics!EA22+Dynamics!GN22+Dynamics!JA22+Dynamics!LN22</f>
        <v>494.6414771620789</v>
      </c>
      <c r="BO23" s="178">
        <f t="shared" si="4"/>
        <v>35382259.560829908</v>
      </c>
      <c r="BP23" s="8">
        <f t="shared" si="5"/>
        <v>17144576.776998922</v>
      </c>
      <c r="BQ23" s="4">
        <f t="shared" si="6"/>
        <v>17224147.278451078</v>
      </c>
      <c r="BR23" s="4">
        <f t="shared" si="7"/>
        <v>54077.861955269771</v>
      </c>
      <c r="BS23" s="4">
        <f t="shared" si="8"/>
        <v>882023.83626061177</v>
      </c>
      <c r="BT23" s="179">
        <f t="shared" si="9"/>
        <v>77433.807164037004</v>
      </c>
      <c r="BU23" s="178">
        <f t="shared" si="10"/>
        <v>2151842.8593449723</v>
      </c>
      <c r="BV23" s="4">
        <f t="shared" si="11"/>
        <v>1271304.5643780497</v>
      </c>
      <c r="BW23" s="4">
        <f t="shared" si="12"/>
        <v>739365.4841074124</v>
      </c>
      <c r="BX23" s="4">
        <f t="shared" si="13"/>
        <v>35399.303226983706</v>
      </c>
      <c r="BY23" s="4">
        <f t="shared" si="14"/>
        <v>58771.213345541277</v>
      </c>
      <c r="BZ23" s="179">
        <f t="shared" si="15"/>
        <v>47002.294286985372</v>
      </c>
      <c r="CA23" s="167">
        <f t="shared" si="16"/>
        <v>6.0816999424400241E-2</v>
      </c>
      <c r="CB23" s="15">
        <f t="shared" si="17"/>
        <v>7.4151994587794409E-2</v>
      </c>
      <c r="CC23" s="15">
        <f t="shared" si="18"/>
        <v>4.2926100906744084E-2</v>
      </c>
      <c r="CD23" s="15">
        <f t="shared" si="19"/>
        <v>0.65459879416579114</v>
      </c>
      <c r="CE23" s="15">
        <f t="shared" si="20"/>
        <v>6.663222798456904E-2</v>
      </c>
      <c r="CF23" s="168">
        <f t="shared" si="21"/>
        <v>0.60699965568546776</v>
      </c>
      <c r="CG23" s="169">
        <f>-SUM(Dynamics!BO22:BO23,Dynamics!CB22:CB23,Dynamics!CO22:CO23,Dynamics!DB22:DB23,Dynamics!DO22:DO23)/BO22*100000</f>
        <v>1285.5067133521675</v>
      </c>
      <c r="CH23" s="87">
        <f>-SUM(Dynamics!BO22:BO23)/BP22*100000</f>
        <v>1556.389518078767</v>
      </c>
      <c r="CI23" s="87">
        <f>-SUM(Dynamics!CB22:CB23)/BQ22*100000</f>
        <v>884.29539350513812</v>
      </c>
      <c r="CJ23" s="87">
        <f>-SUM(Dynamics!CO22:CO23)/BR22*100000</f>
        <v>14247.819616610426</v>
      </c>
      <c r="CK23" s="87">
        <f>-SUM(Dynamics!DB22:DB23)/BS22*100000</f>
        <v>1731.362913924359</v>
      </c>
      <c r="CL23" s="170">
        <f>-SUM(Dynamics!DO22:DO23)/BT22*100000</f>
        <v>16210.5174440177</v>
      </c>
      <c r="CM23" s="120">
        <f t="shared" si="22"/>
        <v>171047.52898951745</v>
      </c>
      <c r="CN23" s="120">
        <f>step*SUMPRODUCT(B23:N23,'By group'!B$22:N$22)</f>
        <v>101889.12706140203</v>
      </c>
      <c r="CO23" s="120">
        <f>step*SUMPRODUCT(O23:AA23,'By group'!O$22:AA$22)</f>
        <v>58428.435965592158</v>
      </c>
      <c r="CP23" s="120">
        <f>step*SUMPRODUCT(AB23:AN23,'By group'!AB$22:AN$22)</f>
        <v>2784.4966063611723</v>
      </c>
      <c r="CQ23" s="120">
        <f>step*SUMPRODUCT(AO23:BA23,'By group'!AO$22:BA$22)</f>
        <v>4427.4182099641703</v>
      </c>
      <c r="CR23" s="154">
        <f>step*SUMPRODUCT(BB23:BN23,'By group'!BB$22:BN$22)</f>
        <v>3518.051146197914</v>
      </c>
      <c r="CS23" s="197">
        <f t="shared" si="23"/>
        <v>219371.41466805548</v>
      </c>
      <c r="CT23" s="120">
        <f t="shared" si="24"/>
        <v>669732.89096236904</v>
      </c>
      <c r="CU23" s="120">
        <f t="shared" si="25"/>
        <v>749182.62303857657</v>
      </c>
      <c r="CV23" s="120">
        <f t="shared" si="26"/>
        <v>322087.91517043061</v>
      </c>
      <c r="CW23" s="120">
        <f t="shared" si="27"/>
        <v>93040.31044064567</v>
      </c>
      <c r="CX23" s="198">
        <f t="shared" si="28"/>
        <v>98427.70506489485</v>
      </c>
      <c r="CY23" s="16">
        <f t="shared" si="29"/>
        <v>3.1298273703359077E-3</v>
      </c>
      <c r="CZ23" s="37">
        <f t="shared" si="30"/>
        <v>4.8929016356629974E-2</v>
      </c>
      <c r="DA23" s="185">
        <f t="shared" si="31"/>
        <v>2.1884924288374293E-3</v>
      </c>
      <c r="DB23" s="183"/>
      <c r="DC23" s="85">
        <f>(SUMPRODUCT($B23:$N23,'By group'!$B$27:$N$27)-(1-prop_idu_part)*SUMPRODUCT(Population!$BB23:$BN23,'By group'!$BB$27:$BN$27)*(1-prop_idu_male))/BQ23</f>
        <v>1.4906427873936934</v>
      </c>
      <c r="DD23" s="85">
        <f>(1-prop_idu_part)*SUMPRODUCT(Population!$BB23:$BN23,'By group'!$BB$27:$BN$27)*prop_idu_male/BQ23</f>
        <v>9.7106127096099094E-3</v>
      </c>
      <c r="DE23" s="85">
        <f>SUMPRODUCT(AB23:AN23,'By group'!AB$27:AN$27)/prop_sw_use/BP23</f>
        <v>3.7850706488937313</v>
      </c>
      <c r="DF23" s="85">
        <f t="shared" si="2"/>
        <v>1.5367386834508547</v>
      </c>
      <c r="DG23" s="85">
        <f t="shared" si="32"/>
        <v>0</v>
      </c>
    </row>
    <row r="24" spans="1:166" x14ac:dyDescent="0.25">
      <c r="A24">
        <f t="shared" si="3"/>
        <v>10</v>
      </c>
      <c r="B24" s="8">
        <f>B23+Dynamics!B23+Dynamics!BO23+Dynamics!EB23+Dynamics!GO23+Dynamics!JB23</f>
        <v>15900952.491752131</v>
      </c>
      <c r="C24" s="46">
        <f>C23+Dynamics!C23+Dynamics!BP23+Dynamics!EC23+Dynamics!GP23+Dynamics!JC23</f>
        <v>127540.0556920965</v>
      </c>
      <c r="D24" s="4">
        <f>D23+Dynamics!D23+Dynamics!BQ23+Dynamics!ED23+Dynamics!GQ23+Dynamics!JD23</f>
        <v>389325.93860991806</v>
      </c>
      <c r="E24" s="4">
        <f>E23+Dynamics!E23+Dynamics!BR23+Dynamics!EE23+Dynamics!GR23+Dynamics!JE23</f>
        <v>440362.33589284873</v>
      </c>
      <c r="F24" s="4">
        <f>F23+Dynamics!F23+Dynamics!BS23+Dynamics!EF23+Dynamics!GS23+Dynamics!JF23</f>
        <v>141884.72925084809</v>
      </c>
      <c r="G24" s="4">
        <f>G23+Dynamics!G23+Dynamics!BT23+Dynamics!EG23+Dynamics!GT23+Dynamics!JG23</f>
        <v>28445.147669664715</v>
      </c>
      <c r="H24" s="4">
        <f>H23+Dynamics!H23+Dynamics!BU23+Dynamics!EH23+Dynamics!GU23+Dynamics!JH23</f>
        <v>25606.186642354813</v>
      </c>
      <c r="I24" s="4">
        <f>I23+Dynamics!I23+Dynamics!BV23+Dynamics!EI23+Dynamics!GV23+Dynamics!JI23</f>
        <v>0</v>
      </c>
      <c r="J24" s="4">
        <f>J23+Dynamics!J23+Dynamics!BW23+Dynamics!EJ23+Dynamics!GW23+Dynamics!JJ23</f>
        <v>0</v>
      </c>
      <c r="K24" s="4">
        <f>K23+Dynamics!K23+Dynamics!BX23+Dynamics!EK23+Dynamics!GX23+Dynamics!JK23</f>
        <v>0</v>
      </c>
      <c r="L24" s="4">
        <f>L23+Dynamics!L23+Dynamics!BY23+Dynamics!EL23+Dynamics!GY23+Dynamics!JL23</f>
        <v>49076.84929525062</v>
      </c>
      <c r="M24" s="4">
        <f>M23+Dynamics!M23+Dynamics!BZ23+Dynamics!EM23+Dynamics!GZ23+Dynamics!JM23</f>
        <v>24363.098128617399</v>
      </c>
      <c r="N24" s="9">
        <f>N23+Dynamics!N23+Dynamics!CA23+Dynamics!EN23+Dynamics!HA23+Dynamics!JN23</f>
        <v>24600.649260516762</v>
      </c>
      <c r="O24" s="8">
        <f>O23+Dynamics!O23+Dynamics!CB23+Dynamics!EO23+Dynamics!HB23+Dynamics!JO23</f>
        <v>16540414.89781874</v>
      </c>
      <c r="P24" s="4">
        <f>P23+Dynamics!P23+Dynamics!CC23+Dynamics!EP23+Dynamics!HC23+Dynamics!JP23</f>
        <v>72395.14034961017</v>
      </c>
      <c r="Q24" s="4">
        <f>Q23+Dynamics!Q23+Dynamics!CD23+Dynamics!EQ23+Dynamics!HD23+Dynamics!JQ23</f>
        <v>223126.04001189567</v>
      </c>
      <c r="R24" s="4">
        <f>R23+Dynamics!R23+Dynamics!CE23+Dynamics!ER23+Dynamics!HE23+Dynamics!JR23</f>
        <v>247509.844757421</v>
      </c>
      <c r="S24" s="4">
        <f>S23+Dynamics!S23+Dynamics!CF23+Dynamics!ES23+Dynamics!HF23+Dynamics!JS23</f>
        <v>78329.326369801114</v>
      </c>
      <c r="T24" s="4">
        <f>T23+Dynamics!T23+Dynamics!CG23+Dynamics!ET23+Dynamics!HG23+Dynamics!JT23</f>
        <v>15823.866942535216</v>
      </c>
      <c r="U24" s="4">
        <f>U23+Dynamics!U23+Dynamics!CH23+Dynamics!EU23+Dynamics!HH23+Dynamics!JU23</f>
        <v>15957.173067200749</v>
      </c>
      <c r="V24" s="4">
        <f>V23+Dynamics!V23+Dynamics!CI23+Dynamics!EV23+Dynamics!HI23+Dynamics!JV23</f>
        <v>0</v>
      </c>
      <c r="W24" s="4">
        <f>W23+Dynamics!W23+Dynamics!CJ23+Dynamics!EW23+Dynamics!HJ23+Dynamics!JW23</f>
        <v>0</v>
      </c>
      <c r="X24" s="4">
        <f>X23+Dynamics!X23+Dynamics!CK23+Dynamics!EX23+Dynamics!HK23+Dynamics!JX23</f>
        <v>0</v>
      </c>
      <c r="Y24" s="4">
        <f>Y23+Dynamics!Y23+Dynamics!CL23+Dynamics!EY23+Dynamics!HL23+Dynamics!JY23</f>
        <v>29920.007225312755</v>
      </c>
      <c r="Z24" s="4">
        <f>Z23+Dynamics!Z23+Dynamics!CM23+Dynamics!EZ23+Dynamics!HM23+Dynamics!JZ23</f>
        <v>18383.902674771525</v>
      </c>
      <c r="AA24" s="9">
        <f>AA23+Dynamics!AA23+Dynamics!CN23+Dynamics!FA23+Dynamics!HN23+Dynamics!KA23</f>
        <v>25102.658370470683</v>
      </c>
      <c r="AB24" s="8">
        <f>AB23+Dynamics!AB23+Dynamics!CO23+Dynamics!FB23+Dynamics!HO23+Dynamics!KB23</f>
        <v>18983.931084808723</v>
      </c>
      <c r="AC24" s="4">
        <f>AC23+Dynamics!AC23+Dynamics!CP23+Dynamics!FC23+Dynamics!HP23+Dynamics!KC23</f>
        <v>3710.3717663065795</v>
      </c>
      <c r="AD24" s="4">
        <f>AD23+Dynamics!AD23+Dynamics!CQ23+Dynamics!FD23+Dynamics!HQ23+Dynamics!KD23</f>
        <v>11110.010634054293</v>
      </c>
      <c r="AE24" s="4">
        <f>AE23+Dynamics!AE23+Dynamics!CR23+Dynamics!FE23+Dynamics!HR23+Dynamics!KE23</f>
        <v>12048.318464517386</v>
      </c>
      <c r="AF24" s="4">
        <f>AF23+Dynamics!AF23+Dynamics!CS23+Dynamics!FF23+Dynamics!HS23+Dynamics!KF23</f>
        <v>3779.2034348206671</v>
      </c>
      <c r="AG24" s="4">
        <f>AG23+Dynamics!AG23+Dynamics!CT23+Dynamics!FG23+Dynamics!HT23+Dynamics!KG23</f>
        <v>754.89550771061954</v>
      </c>
      <c r="AH24" s="4">
        <f>AH23+Dynamics!AH23+Dynamics!CU23+Dynamics!FH23+Dynamics!HU23+Dynamics!KH23</f>
        <v>719.77698492530806</v>
      </c>
      <c r="AI24" s="4">
        <f>AI23+Dynamics!AI23+Dynamics!CV23+Dynamics!FI23+Dynamics!HV23+Dynamics!KI23</f>
        <v>0</v>
      </c>
      <c r="AJ24" s="4">
        <f>AJ23+Dynamics!AJ23+Dynamics!CW23+Dynamics!FJ23+Dynamics!HW23+Dynamics!KJ23</f>
        <v>0</v>
      </c>
      <c r="AK24" s="4">
        <f>AK23+Dynamics!AK23+Dynamics!CX23+Dynamics!FK23+Dynamics!HX23+Dynamics!KK23</f>
        <v>0</v>
      </c>
      <c r="AL24" s="4">
        <f>AL23+Dynamics!AL23+Dynamics!CY23+Dynamics!FL23+Dynamics!HY23+Dynamics!KL23</f>
        <v>1366.3732999096319</v>
      </c>
      <c r="AM24" s="4">
        <f>AM23+Dynamics!AM23+Dynamics!CZ23+Dynamics!FM23+Dynamics!HZ23+Dynamics!KM23</f>
        <v>763.89008645356375</v>
      </c>
      <c r="AN24" s="4">
        <f>AN23+Dynamics!AN23+Dynamics!DA23+Dynamics!FN23+Dynamics!IA23+Dynamics!KN23</f>
        <v>925.52913583818076</v>
      </c>
      <c r="AO24" s="8">
        <f>AO23+Dynamics!AO23+Dynamics!DB23+Dynamics!FO23+Dynamics!IB23+Dynamics!KO23</f>
        <v>822436.87156062492</v>
      </c>
      <c r="AP24" s="4">
        <f>AP23+Dynamics!AP23+Dynamics!DC23+Dynamics!FP23+Dynamics!IC23+Dynamics!KP23</f>
        <v>7399.0474501334993</v>
      </c>
      <c r="AQ24" s="4">
        <f>AQ23+Dynamics!AQ23+Dynamics!DD23+Dynamics!FQ23+Dynamics!ID23+Dynamics!KQ23</f>
        <v>20828.174972405413</v>
      </c>
      <c r="AR24" s="4">
        <f>AR23+Dynamics!AR23+Dynamics!DE23+Dynamics!FR23+Dynamics!IE23+Dynamics!KR23</f>
        <v>20391.317325564316</v>
      </c>
      <c r="AS24" s="4">
        <f>AS23+Dynamics!AS23+Dynamics!DF23+Dynamics!FS23+Dynamics!IF23+Dynamics!KS23</f>
        <v>5846.583952925148</v>
      </c>
      <c r="AT24" s="4">
        <f>AT23+Dynamics!AT23+Dynamics!DG23+Dynamics!FT23+Dynamics!IG23+Dynamics!KT23</f>
        <v>1085.0767390186759</v>
      </c>
      <c r="AU24" s="4">
        <f>AU23+Dynamics!AU23+Dynamics!DH23+Dynamics!FU23+Dynamics!IH23+Dynamics!KU23</f>
        <v>875.92999441474717</v>
      </c>
      <c r="AV24" s="4">
        <f>AV23+Dynamics!AV23+Dynamics!DI23+Dynamics!FV23+Dynamics!II23+Dynamics!KV23</f>
        <v>0</v>
      </c>
      <c r="AW24" s="4">
        <f>AW23+Dynamics!AW23+Dynamics!DJ23+Dynamics!FW23+Dynamics!IJ23+Dynamics!KW23</f>
        <v>0</v>
      </c>
      <c r="AX24" s="4">
        <f>AX23+Dynamics!AX23+Dynamics!DK23+Dynamics!FX23+Dynamics!IK23+Dynamics!KX23</f>
        <v>0</v>
      </c>
      <c r="AY24" s="4">
        <f>AY23+Dynamics!AY23+Dynamics!DL23+Dynamics!FY23+Dynamics!IL23+Dynamics!KY23</f>
        <v>1694.7982468766647</v>
      </c>
      <c r="AZ24" s="4">
        <f>AZ23+Dynamics!AZ23+Dynamics!DM23+Dynamics!FZ23+Dynamics!IM23+Dynamics!KZ23</f>
        <v>786.34047878253341</v>
      </c>
      <c r="BA24" s="9">
        <f>BA23+Dynamics!BA23+Dynamics!DN23+Dynamics!GA23+Dynamics!IN23+Dynamics!LA23</f>
        <v>776.36588541096273</v>
      </c>
      <c r="BB24" s="8">
        <f>BB23+Dynamics!BB23+Dynamics!DO23+Dynamics!GB23+Dynamics!IO23+Dynamics!LB23</f>
        <v>30311.833257882947</v>
      </c>
      <c r="BC24" s="4">
        <f>BC23+Dynamics!BC23+Dynamics!DP23+Dynamics!GC23+Dynamics!IP23+Dynamics!LC23</f>
        <v>5928.570656817662</v>
      </c>
      <c r="BD24" s="4">
        <f>BD23+Dynamics!BD23+Dynamics!DQ23+Dynamics!GD23+Dynamics!IQ23+Dynamics!LD23</f>
        <v>16670.619382016015</v>
      </c>
      <c r="BE24" s="4">
        <f>BE23+Dynamics!BE23+Dynamics!DR23+Dynamics!GE23+Dynamics!IR23+Dynamics!LE23</f>
        <v>16176.822272637584</v>
      </c>
      <c r="BF24" s="4">
        <f>BF23+Dynamics!BF23+Dynamics!DS23+Dynamics!GF23+Dynamics!IS23+Dynamics!LF23</f>
        <v>4551.9508780427832</v>
      </c>
      <c r="BG24" s="4">
        <f>BG23+Dynamics!BG23+Dynamics!DT23+Dynamics!GG23+Dynamics!IT23+Dynamics!LG23</f>
        <v>827.14867571519915</v>
      </c>
      <c r="BH24" s="4">
        <f>BH23+Dynamics!BH23+Dynamics!DU23+Dynamics!GH23+Dynamics!IU23+Dynamics!LH23</f>
        <v>630.80337119015064</v>
      </c>
      <c r="BI24" s="4">
        <f>BI23+Dynamics!BI23+Dynamics!DV23+Dynamics!GI23+Dynamics!IV23+Dynamics!LI23</f>
        <v>0</v>
      </c>
      <c r="BJ24" s="4">
        <f>BJ23+Dynamics!BJ23+Dynamics!DW23+Dynamics!GJ23+Dynamics!IW23+Dynamics!LJ23</f>
        <v>0</v>
      </c>
      <c r="BK24" s="4">
        <f>BK23+Dynamics!BK23+Dynamics!DX23+Dynamics!GK23+Dynamics!IX23+Dynamics!LK23</f>
        <v>0</v>
      </c>
      <c r="BL24" s="4">
        <f>BL23+Dynamics!BL23+Dynamics!DY23+Dynamics!GL23+Dynamics!IY23+Dynamics!LL23</f>
        <v>1229.2032473688369</v>
      </c>
      <c r="BM24" s="4">
        <f>BM23+Dynamics!BM23+Dynamics!DZ23+Dynamics!GM23+Dynamics!IZ23+Dynamics!LM23</f>
        <v>533.4250925890816</v>
      </c>
      <c r="BN24" s="4">
        <f>BN23+Dynamics!BN23+Dynamics!EA23+Dynamics!GN23+Dynamics!JA23+Dynamics!LN23</f>
        <v>484.97860638387408</v>
      </c>
      <c r="BO24" s="178">
        <f t="shared" si="4"/>
        <v>35432748.502228163</v>
      </c>
      <c r="BP24" s="8">
        <f t="shared" si="5"/>
        <v>17152157.482194252</v>
      </c>
      <c r="BQ24" s="4">
        <f t="shared" si="6"/>
        <v>17266962.857587762</v>
      </c>
      <c r="BR24" s="4">
        <f t="shared" si="7"/>
        <v>54162.300399344953</v>
      </c>
      <c r="BS24" s="4">
        <f t="shared" si="8"/>
        <v>882120.50660615694</v>
      </c>
      <c r="BT24" s="179">
        <f t="shared" si="9"/>
        <v>77345.355440644125</v>
      </c>
      <c r="BU24" s="178">
        <f t="shared" si="10"/>
        <v>2119648.4767539636</v>
      </c>
      <c r="BV24" s="4">
        <f t="shared" si="11"/>
        <v>1251204.9904421158</v>
      </c>
      <c r="BW24" s="4">
        <f t="shared" si="12"/>
        <v>726547.95976901869</v>
      </c>
      <c r="BX24" s="4">
        <f t="shared" si="13"/>
        <v>35178.369314536227</v>
      </c>
      <c r="BY24" s="4">
        <f t="shared" si="14"/>
        <v>59683.635045531955</v>
      </c>
      <c r="BZ24" s="179">
        <f t="shared" si="15"/>
        <v>47033.522182761197</v>
      </c>
      <c r="CA24" s="167">
        <f t="shared" si="16"/>
        <v>5.982173459167784E-2</v>
      </c>
      <c r="CB24" s="15">
        <f t="shared" si="17"/>
        <v>7.2947382376881656E-2</v>
      </c>
      <c r="CC24" s="15">
        <f t="shared" si="18"/>
        <v>4.2077345376911247E-2</v>
      </c>
      <c r="CD24" s="15">
        <f t="shared" si="19"/>
        <v>0.64949917295170279</v>
      </c>
      <c r="CE24" s="15">
        <f t="shared" si="20"/>
        <v>6.7659276253713818E-2</v>
      </c>
      <c r="CF24" s="168">
        <f t="shared" si="21"/>
        <v>0.60809756338705245</v>
      </c>
      <c r="CG24" s="167"/>
      <c r="CH24" s="16"/>
      <c r="CI24" s="87"/>
      <c r="CJ24" s="16"/>
      <c r="CK24" s="16"/>
      <c r="CL24" s="168"/>
      <c r="CM24" s="120">
        <f t="shared" si="22"/>
        <v>168246.42317234149</v>
      </c>
      <c r="CN24" s="120">
        <f>step*SUMPRODUCT(B24:N24,'By group'!B$22:N$22)</f>
        <v>100035.52654920142</v>
      </c>
      <c r="CO24" s="120">
        <f>step*SUMPRODUCT(O24:AA24,'By group'!O$22:AA$22)</f>
        <v>57425.425294560395</v>
      </c>
      <c r="CP24" s="120">
        <f>step*SUMPRODUCT(AB24:AN24,'By group'!AB$22:AN$22)</f>
        <v>2762.5927214544026</v>
      </c>
      <c r="CQ24" s="120">
        <f>step*SUMPRODUCT(AO24:BA24,'By group'!AO$22:BA$22)</f>
        <v>4496.625360917732</v>
      </c>
      <c r="CR24" s="154">
        <f>step*SUMPRODUCT(BB24:BN24,'By group'!BB$22:BN$22)</f>
        <v>3526.2532462075424</v>
      </c>
      <c r="CS24" s="197">
        <f t="shared" si="23"/>
        <v>216973.18591496442</v>
      </c>
      <c r="CT24" s="120">
        <f t="shared" si="24"/>
        <v>661060.78361028945</v>
      </c>
      <c r="CU24" s="120">
        <f t="shared" si="25"/>
        <v>736488.63871298905</v>
      </c>
      <c r="CV24" s="120">
        <f t="shared" si="26"/>
        <v>317679.02520115644</v>
      </c>
      <c r="CW24" s="120">
        <f t="shared" si="27"/>
        <v>91766.791995858541</v>
      </c>
      <c r="CX24" s="198">
        <f t="shared" si="28"/>
        <v>95680.051318706246</v>
      </c>
      <c r="CY24" s="16">
        <f t="shared" si="29"/>
        <v>3.1269504668621174E-3</v>
      </c>
      <c r="CZ24" s="37">
        <f t="shared" si="30"/>
        <v>4.8913547143609994E-2</v>
      </c>
      <c r="DA24" s="185">
        <f t="shared" si="31"/>
        <v>2.182877668543842E-3</v>
      </c>
      <c r="DB24" s="183">
        <f>(BO24-BO22)/BO22</f>
        <v>2.766014416901324E-3</v>
      </c>
      <c r="DC24" s="85">
        <f>(SUMPRODUCT($B24:$N24,'By group'!$B$27:$N$27)-(1-prop_idu_part)*SUMPRODUCT(Population!$BB24:$BN24,'By group'!$BB$27:$BN$27)*(1-prop_idu_male))/BQ24</f>
        <v>1.4876078638268342</v>
      </c>
      <c r="DD24" s="85">
        <f>(1-prop_idu_part)*SUMPRODUCT(Population!$BB24:$BN24,'By group'!$BB$27:$BN$27)*prop_idu_male/BQ24</f>
        <v>9.6754692258098074E-3</v>
      </c>
      <c r="DE24" s="85">
        <f>SUMPRODUCT(AB24:AN24,'By group'!AB$27:AN$27)/prop_sw_use/BP24</f>
        <v>3.7893052548453663</v>
      </c>
      <c r="DF24" s="85">
        <f t="shared" si="2"/>
        <v>1.5384579334672186</v>
      </c>
      <c r="DG24" s="85">
        <f t="shared" si="32"/>
        <v>0</v>
      </c>
    </row>
    <row r="25" spans="1:166" x14ac:dyDescent="0.25">
      <c r="A25">
        <f t="shared" si="3"/>
        <v>10.5</v>
      </c>
      <c r="B25" s="8">
        <f>B24+Dynamics!B24+Dynamics!BO24+Dynamics!EB24+Dynamics!GO24+Dynamics!JB24</f>
        <v>15929926.730122259</v>
      </c>
      <c r="C25" s="46">
        <f>C24+Dynamics!C24+Dynamics!BP24+Dynamics!EC24+Dynamics!GP24+Dynamics!JC24</f>
        <v>126325.82525333381</v>
      </c>
      <c r="D25" s="4">
        <f>D24+Dynamics!D24+Dynamics!BQ24+Dynamics!ED24+Dynamics!GQ24+Dynamics!JD24</f>
        <v>384477.70935203769</v>
      </c>
      <c r="E25" s="4">
        <f>E24+Dynamics!E24+Dynamics!BR24+Dynamics!EE24+Dynamics!GR24+Dynamics!JE24</f>
        <v>431986.78303292266</v>
      </c>
      <c r="F25" s="4">
        <f>F24+Dynamics!F24+Dynamics!BS24+Dynamics!EF24+Dynamics!GS24+Dynamics!JF24</f>
        <v>138900.5281248687</v>
      </c>
      <c r="G25" s="4">
        <f>G24+Dynamics!G24+Dynamics!BT24+Dynamics!EG24+Dynamics!GT24+Dynamics!JG24</f>
        <v>27880.995306803616</v>
      </c>
      <c r="H25" s="4">
        <f>H24+Dynamics!H24+Dynamics!BU24+Dynamics!EH24+Dynamics!GU24+Dynamics!JH24</f>
        <v>25265.336386014573</v>
      </c>
      <c r="I25" s="4">
        <f>I24+Dynamics!I24+Dynamics!BV24+Dynamics!EI24+Dynamics!GV24+Dynamics!JI24</f>
        <v>0</v>
      </c>
      <c r="J25" s="4">
        <f>J24+Dynamics!J24+Dynamics!BW24+Dynamics!EJ24+Dynamics!GW24+Dynamics!JJ24</f>
        <v>0</v>
      </c>
      <c r="K25" s="4">
        <f>K24+Dynamics!K24+Dynamics!BX24+Dynamics!EK24+Dynamics!GX24+Dynamics!JK24</f>
        <v>0</v>
      </c>
      <c r="L25" s="4">
        <f>L24+Dynamics!L24+Dynamics!BY24+Dynamics!EL24+Dynamics!GY24+Dynamics!JL24</f>
        <v>49052.636271906616</v>
      </c>
      <c r="M25" s="4">
        <f>M24+Dynamics!M24+Dynamics!BZ24+Dynamics!EM24+Dynamics!GZ24+Dynamics!JM24</f>
        <v>24461.763623032148</v>
      </c>
      <c r="N25" s="9">
        <f>N24+Dynamics!N24+Dynamics!CA24+Dynamics!EN24+Dynamics!HA24+Dynamics!JN24</f>
        <v>24145.863752773104</v>
      </c>
      <c r="O25" s="8">
        <f>O24+Dynamics!O24+Dynamics!CB24+Dynamics!EO24+Dynamics!HB24+Dynamics!JO24</f>
        <v>16596118.149034202</v>
      </c>
      <c r="P25" s="4">
        <f>P24+Dynamics!P24+Dynamics!CC24+Dynamics!EP24+Dynamics!HC24+Dynamics!JP24</f>
        <v>71264.528013824223</v>
      </c>
      <c r="Q25" s="4">
        <f>Q24+Dynamics!Q24+Dynamics!CD24+Dynamics!EQ24+Dynamics!HD24+Dynamics!JQ24</f>
        <v>219608.50778862374</v>
      </c>
      <c r="R25" s="4">
        <f>R24+Dynamics!R24+Dynamics!CE24+Dynamics!ER24+Dynamics!HE24+Dynamics!JR24</f>
        <v>243832.96967377825</v>
      </c>
      <c r="S25" s="4">
        <f>S24+Dynamics!S24+Dynamics!CF24+Dynamics!ES24+Dynamics!HF24+Dynamics!JS24</f>
        <v>77178.509363327612</v>
      </c>
      <c r="T25" s="4">
        <f>T24+Dynamics!T24+Dynamics!CG24+Dynamics!ET24+Dynamics!HG24+Dynamics!JT24</f>
        <v>15567.88269721526</v>
      </c>
      <c r="U25" s="4">
        <f>U24+Dynamics!U24+Dynamics!CH24+Dynamics!EU24+Dynamics!HH24+Dynamics!JU24</f>
        <v>15510.430101918011</v>
      </c>
      <c r="V25" s="4">
        <f>V24+Dynamics!V24+Dynamics!CI24+Dynamics!EV24+Dynamics!HI24+Dynamics!JV24</f>
        <v>0</v>
      </c>
      <c r="W25" s="4">
        <f>W24+Dynamics!W24+Dynamics!CJ24+Dynamics!EW24+Dynamics!HJ24+Dynamics!JW24</f>
        <v>0</v>
      </c>
      <c r="X25" s="4">
        <f>X24+Dynamics!X24+Dynamics!CK24+Dynamics!EX24+Dynamics!HK24+Dynamics!JX24</f>
        <v>0</v>
      </c>
      <c r="Y25" s="4">
        <f>Y24+Dynamics!Y24+Dynamics!CL24+Dynamics!EY24+Dynamics!HL24+Dynamics!JY24</f>
        <v>29491.053302950801</v>
      </c>
      <c r="Z25" s="4">
        <f>Z24+Dynamics!Z24+Dynamics!CM24+Dynamics!EZ24+Dynamics!HM24+Dynamics!JZ24</f>
        <v>17817.08283060708</v>
      </c>
      <c r="AA25" s="9">
        <f>AA24+Dynamics!AA24+Dynamics!CN24+Dynamics!FA24+Dynamics!HN24+Dynamics!KA24</f>
        <v>23800.935594880935</v>
      </c>
      <c r="AB25" s="8">
        <f>AB24+Dynamics!AB24+Dynamics!CO24+Dynamics!FB24+Dynamics!HO24+Dynamics!KB24</f>
        <v>19296.436589052144</v>
      </c>
      <c r="AC25" s="4">
        <f>AC24+Dynamics!AC24+Dynamics!CP24+Dynamics!FC24+Dynamics!HP24+Dynamics!KC24</f>
        <v>3706.829636034684</v>
      </c>
      <c r="AD25" s="4">
        <f>AD24+Dynamics!AD24+Dynamics!CQ24+Dynamics!FD24+Dynamics!HQ24+Dynamics!KD24</f>
        <v>11082.141570200847</v>
      </c>
      <c r="AE25" s="4">
        <f>AE24+Dynamics!AE24+Dynamics!CR24+Dynamics!FE24+Dynamics!HR24+Dynamics!KE24</f>
        <v>11978.35684881272</v>
      </c>
      <c r="AF25" s="4">
        <f>AF24+Dynamics!AF24+Dynamics!CS24+Dynamics!FF24+Dynamics!HS24+Dynamics!KF24</f>
        <v>3747.3162352550089</v>
      </c>
      <c r="AG25" s="4">
        <f>AG24+Dynamics!AG24+Dynamics!CT24+Dynamics!FG24+Dynamics!HT24+Dynamics!KG24</f>
        <v>747.12945050377482</v>
      </c>
      <c r="AH25" s="4">
        <f>AH24+Dynamics!AH24+Dynamics!CU24+Dynamics!FH24+Dynamics!HU24+Dynamics!KH24</f>
        <v>707.89704945529229</v>
      </c>
      <c r="AI25" s="4">
        <f>AI24+Dynamics!AI24+Dynamics!CV24+Dynamics!FI24+Dynamics!HV24+Dynamics!KI24</f>
        <v>0</v>
      </c>
      <c r="AJ25" s="4">
        <f>AJ24+Dynamics!AJ24+Dynamics!CW24+Dynamics!FJ24+Dynamics!HW24+Dynamics!KJ24</f>
        <v>0</v>
      </c>
      <c r="AK25" s="4">
        <f>AK24+Dynamics!AK24+Dynamics!CX24+Dynamics!FK24+Dynamics!HX24+Dynamics!KK24</f>
        <v>0</v>
      </c>
      <c r="AL25" s="4">
        <f>AL24+Dynamics!AL24+Dynamics!CY24+Dynamics!FL24+Dynamics!HY24+Dynamics!KL24</f>
        <v>1362.7694120815884</v>
      </c>
      <c r="AM25" s="4">
        <f>AM24+Dynamics!AM24+Dynamics!CZ24+Dynamics!FM24+Dynamics!HZ24+Dynamics!KM24</f>
        <v>755.15600902057145</v>
      </c>
      <c r="AN25" s="4">
        <f>AN24+Dynamics!AN24+Dynamics!DA24+Dynamics!FN24+Dynamics!IA24+Dynamics!KN24</f>
        <v>893.86596777808836</v>
      </c>
      <c r="AO25" s="8">
        <f>AO24+Dynamics!AO24+Dynamics!DB24+Dynamics!FO24+Dynamics!IB24+Dynamics!KO24</f>
        <v>821598.52913579822</v>
      </c>
      <c r="AP25" s="4">
        <f>AP24+Dynamics!AP24+Dynamics!DC24+Dynamics!FP24+Dynamics!IC24+Dynamics!KP24</f>
        <v>7506.7477294030832</v>
      </c>
      <c r="AQ25" s="4">
        <f>AQ24+Dynamics!AQ24+Dynamics!DD24+Dynamics!FQ24+Dynamics!ID24+Dynamics!KQ24</f>
        <v>21145.642931921073</v>
      </c>
      <c r="AR25" s="4">
        <f>AR24+Dynamics!AR24+Dynamics!DE24+Dynamics!FR24+Dynamics!IE24+Dynamics!KR24</f>
        <v>20704.444910530234</v>
      </c>
      <c r="AS25" s="4">
        <f>AS24+Dynamics!AS24+Dynamics!DF24+Dynamics!FS24+Dynamics!IF24+Dynamics!KS24</f>
        <v>5940.2470976589457</v>
      </c>
      <c r="AT25" s="4">
        <f>AT24+Dynamics!AT24+Dynamics!DG24+Dynamics!FT24+Dynamics!IG24+Dynamics!KT24</f>
        <v>1103.452207210669</v>
      </c>
      <c r="AU25" s="4">
        <f>AU24+Dynamics!AU24+Dynamics!DH24+Dynamics!FU24+Dynamics!IH24+Dynamics!KU24</f>
        <v>890.69037806404481</v>
      </c>
      <c r="AV25" s="4">
        <f>AV24+Dynamics!AV24+Dynamics!DI24+Dynamics!FV24+Dynamics!II24+Dynamics!KV24</f>
        <v>0</v>
      </c>
      <c r="AW25" s="4">
        <f>AW24+Dynamics!AW24+Dynamics!DJ24+Dynamics!FW24+Dynamics!IJ24+Dynamics!KW24</f>
        <v>0</v>
      </c>
      <c r="AX25" s="4">
        <f>AX24+Dynamics!AX24+Dynamics!DK24+Dynamics!FX24+Dynamics!IK24+Dynamics!KX24</f>
        <v>0</v>
      </c>
      <c r="AY25" s="4">
        <f>AY24+Dynamics!AY24+Dynamics!DL24+Dynamics!FY24+Dynamics!IL24+Dynamics!KY24</f>
        <v>1741.3816987258058</v>
      </c>
      <c r="AZ25" s="4">
        <f>AZ24+Dynamics!AZ24+Dynamics!DM24+Dynamics!FZ24+Dynamics!IM24+Dynamics!KZ24</f>
        <v>803.4514538660078</v>
      </c>
      <c r="BA25" s="9">
        <f>BA24+Dynamics!BA24+Dynamics!DN24+Dynamics!GA24+Dynamics!IN24+Dynamics!LA24</f>
        <v>766.31550282151125</v>
      </c>
      <c r="BB25" s="8">
        <f>BB24+Dynamics!BB24+Dynamics!DO24+Dynamics!GB24+Dynamics!IO24+Dynamics!LB24</f>
        <v>30225.768292056182</v>
      </c>
      <c r="BC25" s="4">
        <f>BC24+Dynamics!BC24+Dynamics!DP24+Dynamics!GC24+Dynamics!IP24+Dynamics!LC24</f>
        <v>5916.1645300392202</v>
      </c>
      <c r="BD25" s="4">
        <f>BD24+Dynamics!BD24+Dynamics!DQ24+Dynamics!GD24+Dynamics!IQ24+Dynamics!LD24</f>
        <v>16625.889067331696</v>
      </c>
      <c r="BE25" s="4">
        <f>BE24+Dynamics!BE24+Dynamics!DR24+Dynamics!GE24+Dynamics!IR24+Dynamics!LE24</f>
        <v>16170.470412947436</v>
      </c>
      <c r="BF25" s="4">
        <f>BF24+Dynamics!BF24+Dynamics!DS24+Dynamics!GF24+Dynamics!IS24+Dynamics!LF24</f>
        <v>4571.988780544687</v>
      </c>
      <c r="BG25" s="4">
        <f>BG24+Dynamics!BG24+Dynamics!DT24+Dynamics!GG24+Dynamics!IT24+Dynamics!LG24</f>
        <v>834.56551086294576</v>
      </c>
      <c r="BH25" s="4">
        <f>BH24+Dynamics!BH24+Dynamics!DU24+Dynamics!GH24+Dynamics!IU24+Dynamics!LH24</f>
        <v>640.37942340964605</v>
      </c>
      <c r="BI25" s="4">
        <f>BI24+Dynamics!BI24+Dynamics!DV24+Dynamics!GI24+Dynamics!IV24+Dynamics!LI24</f>
        <v>0</v>
      </c>
      <c r="BJ25" s="4">
        <f>BJ24+Dynamics!BJ24+Dynamics!DW24+Dynamics!GJ24+Dynamics!IW24+Dynamics!LJ24</f>
        <v>0</v>
      </c>
      <c r="BK25" s="4">
        <f>BK24+Dynamics!BK24+Dynamics!DX24+Dynamics!GK24+Dynamics!IX24+Dynamics!LK24</f>
        <v>0</v>
      </c>
      <c r="BL25" s="4">
        <f>BL24+Dynamics!BL24+Dynamics!DY24+Dynamics!GL24+Dynamics!IY24+Dynamics!LL24</f>
        <v>1257.7477177940407</v>
      </c>
      <c r="BM25" s="4">
        <f>BM24+Dynamics!BM24+Dynamics!DZ24+Dynamics!GM24+Dynamics!IZ24+Dynamics!LM24</f>
        <v>544.95063381647515</v>
      </c>
      <c r="BN25" s="4">
        <f>BN24+Dynamics!BN24+Dynamics!EA24+Dynamics!GN24+Dynamics!JA24+Dynamics!LN24</f>
        <v>477.70544326968513</v>
      </c>
      <c r="BO25" s="178">
        <f t="shared" si="4"/>
        <v>35486358.651253551</v>
      </c>
      <c r="BP25" s="8">
        <f t="shared" si="5"/>
        <v>17162424.171225954</v>
      </c>
      <c r="BQ25" s="4">
        <f t="shared" si="6"/>
        <v>17310190.048401322</v>
      </c>
      <c r="BR25" s="4">
        <f t="shared" si="7"/>
        <v>54277.898768194718</v>
      </c>
      <c r="BS25" s="4">
        <f t="shared" si="8"/>
        <v>882200.90304599958</v>
      </c>
      <c r="BT25" s="179">
        <f t="shared" si="9"/>
        <v>77265.629812072031</v>
      </c>
      <c r="BU25" s="178">
        <f t="shared" si="10"/>
        <v>2089193.0380801787</v>
      </c>
      <c r="BV25" s="4">
        <f t="shared" si="11"/>
        <v>1232497.4411036929</v>
      </c>
      <c r="BW25" s="4">
        <f t="shared" si="12"/>
        <v>714071.89936712605</v>
      </c>
      <c r="BX25" s="4">
        <f t="shared" si="13"/>
        <v>34981.462179142582</v>
      </c>
      <c r="BY25" s="4">
        <f t="shared" si="14"/>
        <v>60602.373910201371</v>
      </c>
      <c r="BZ25" s="179">
        <f t="shared" si="15"/>
        <v>47039.861520015824</v>
      </c>
      <c r="CA25" s="167">
        <f t="shared" si="16"/>
        <v>5.8873130901143565E-2</v>
      </c>
      <c r="CB25" s="15">
        <f t="shared" si="17"/>
        <v>7.181371517259573E-2</v>
      </c>
      <c r="CC25" s="15">
        <f t="shared" si="18"/>
        <v>4.1251534348871806E-2</v>
      </c>
      <c r="CD25" s="15">
        <f t="shared" si="19"/>
        <v>0.64448814292790402</v>
      </c>
      <c r="CE25" s="15">
        <f t="shared" si="20"/>
        <v>6.8694527177378617E-2</v>
      </c>
      <c r="CF25" s="168">
        <f t="shared" si="21"/>
        <v>0.60880706770174142</v>
      </c>
      <c r="CG25" s="169">
        <f>-SUM(Dynamics!BO24:BO25,Dynamics!CB24:CB25,Dynamics!CO24:CO25,Dynamics!DB24:DB25,Dynamics!DO24:DO25)/BO24*100000</f>
        <v>1255.4462834460235</v>
      </c>
      <c r="CH25" s="87">
        <f>-SUM(Dynamics!BO24:BO25)/BP24*100000</f>
        <v>1525.6969573061499</v>
      </c>
      <c r="CI25" s="87">
        <f>-SUM(Dynamics!CB24:CB25)/BQ24*100000</f>
        <v>852.68493164367965</v>
      </c>
      <c r="CJ25" s="87">
        <f>-SUM(Dynamics!CO24:CO25)/BR24*100000</f>
        <v>14187.387962946726</v>
      </c>
      <c r="CK25" s="87">
        <f>-SUM(Dynamics!DB24:DB25)/BS24*100000</f>
        <v>1781.7637886635662</v>
      </c>
      <c r="CL25" s="170">
        <f>-SUM(Dynamics!DO24:DO25)/BT24*100000</f>
        <v>16180.505498936767</v>
      </c>
      <c r="CM25" s="120">
        <f t="shared" si="22"/>
        <v>165587.32707791743</v>
      </c>
      <c r="CN25" s="120">
        <f>step*SUMPRODUCT(B25:N25,'By group'!B$22:N$22)</f>
        <v>98296.614877319458</v>
      </c>
      <c r="CO25" s="120">
        <f>step*SUMPRODUCT(O25:AA25,'By group'!O$22:AA$22)</f>
        <v>56450.388443714015</v>
      </c>
      <c r="CP25" s="120">
        <f>step*SUMPRODUCT(AB25:AN25,'By group'!AB$22:AN$22)</f>
        <v>2742.9948758588271</v>
      </c>
      <c r="CQ25" s="120">
        <f>step*SUMPRODUCT(AO25:BA25,'By group'!AO$22:BA$22)</f>
        <v>4566.3863405760603</v>
      </c>
      <c r="CR25" s="154">
        <f>step*SUMPRODUCT(BB25:BN25,'By group'!BB$22:BN$22)</f>
        <v>3530.9425404491035</v>
      </c>
      <c r="CS25" s="197">
        <f t="shared" si="23"/>
        <v>214720.095162635</v>
      </c>
      <c r="CT25" s="120">
        <f t="shared" si="24"/>
        <v>652939.89071011497</v>
      </c>
      <c r="CU25" s="120">
        <f t="shared" si="25"/>
        <v>724673.0248789913</v>
      </c>
      <c r="CV25" s="120">
        <f t="shared" si="26"/>
        <v>313244.17800511373</v>
      </c>
      <c r="CW25" s="120">
        <f t="shared" si="27"/>
        <v>90516.429722938541</v>
      </c>
      <c r="CX25" s="198">
        <f t="shared" si="28"/>
        <v>93099.419600384892</v>
      </c>
      <c r="CY25" s="16">
        <f t="shared" si="29"/>
        <v>3.125802583374992E-3</v>
      </c>
      <c r="CZ25" s="37">
        <f t="shared" si="30"/>
        <v>4.8889954732494974E-2</v>
      </c>
      <c r="DA25" s="185">
        <f t="shared" si="31"/>
        <v>2.1773332837953106E-3</v>
      </c>
      <c r="DB25" s="183"/>
      <c r="DC25" s="85">
        <f>(SUMPRODUCT($B25:$N25,'By group'!$B$27:$N$27)-(1-prop_idu_part)*SUMPRODUCT(Population!$BB25:$BN25,'By group'!$BB$27:$BN$27)*(1-prop_idu_male))/BQ25</f>
        <v>1.4847851320450465</v>
      </c>
      <c r="DD25" s="85">
        <f>(1-prop_idu_part)*SUMPRODUCT(Population!$BB25:$BN25,'By group'!$BB$27:$BN$27)*prop_idu_male/BQ25</f>
        <v>9.6413592183229088E-3</v>
      </c>
      <c r="DE25" s="85">
        <f>SUMPRODUCT(AB25:AN25,'By group'!AB$27:AN$27)/prop_sw_use/BP25</f>
        <v>3.7951211246156378</v>
      </c>
      <c r="DF25" s="85">
        <f t="shared" si="2"/>
        <v>1.5408191765939487</v>
      </c>
      <c r="DG25" s="85">
        <f t="shared" si="32"/>
        <v>0</v>
      </c>
    </row>
    <row r="26" spans="1:166" x14ac:dyDescent="0.25">
      <c r="A26">
        <f t="shared" si="3"/>
        <v>11</v>
      </c>
      <c r="B26" s="8">
        <f>B25+Dynamics!B25+Dynamics!BO25+Dynamics!EB25+Dynamics!GO25+Dynamics!JB25</f>
        <v>15960123.009563388</v>
      </c>
      <c r="C26" s="46">
        <f>C25+Dynamics!C25+Dynamics!BP25+Dynamics!EC25+Dynamics!GP25+Dynamics!JC25</f>
        <v>125198.21240122092</v>
      </c>
      <c r="D26" s="4">
        <f>D25+Dynamics!D25+Dynamics!BQ25+Dynamics!ED25+Dynamics!GQ25+Dynamics!JD25</f>
        <v>380063.88464689918</v>
      </c>
      <c r="E26" s="4">
        <f>E25+Dynamics!E25+Dynamics!BR25+Dynamics!EE25+Dynamics!GR25+Dynamics!JE25</f>
        <v>424409.72356032854</v>
      </c>
      <c r="F26" s="4">
        <f>F25+Dynamics!F25+Dynamics!BS25+Dynamics!EF25+Dynamics!GS25+Dynamics!JF25</f>
        <v>136092.94638475071</v>
      </c>
      <c r="G26" s="4">
        <f>G25+Dynamics!G25+Dynamics!BT25+Dynamics!EG25+Dynamics!GT25+Dynamics!JG25</f>
        <v>27325.560842288302</v>
      </c>
      <c r="H26" s="4">
        <f>H25+Dynamics!H25+Dynamics!BU25+Dynamics!EH25+Dynamics!GU25+Dynamics!JH25</f>
        <v>24879.464423651723</v>
      </c>
      <c r="I26" s="4">
        <f>I25+Dynamics!I25+Dynamics!BV25+Dynamics!EI25+Dynamics!GV25+Dynamics!JI25</f>
        <v>0</v>
      </c>
      <c r="J26" s="4">
        <f>J25+Dynamics!J25+Dynamics!BW25+Dynamics!EJ25+Dynamics!GW25+Dynamics!JJ25</f>
        <v>0</v>
      </c>
      <c r="K26" s="4">
        <f>K25+Dynamics!K25+Dynamics!BX25+Dynamics!EK25+Dynamics!GX25+Dynamics!JK25</f>
        <v>0</v>
      </c>
      <c r="L26" s="4">
        <f>L25+Dynamics!L25+Dynamics!BY25+Dynamics!EL25+Dynamics!GY25+Dynamics!JL25</f>
        <v>48882.728716636128</v>
      </c>
      <c r="M26" s="4">
        <f>M25+Dynamics!M25+Dynamics!BZ25+Dynamics!EM25+Dynamics!GZ25+Dynamics!JM25</f>
        <v>24515.714146292579</v>
      </c>
      <c r="N26" s="9">
        <f>N25+Dynamics!N25+Dynamics!CA25+Dynamics!EN25+Dynamics!HA25+Dynamics!JN25</f>
        <v>23733.565134358225</v>
      </c>
      <c r="O26" s="8">
        <f>O25+Dynamics!O25+Dynamics!CB25+Dynamics!EO25+Dynamics!HB25+Dynamics!JO25</f>
        <v>16651900.426939631</v>
      </c>
      <c r="P26" s="4">
        <f>P25+Dynamics!P25+Dynamics!CC25+Dynamics!EP25+Dynamics!HC25+Dynamics!JP25</f>
        <v>70190.493152434399</v>
      </c>
      <c r="Q26" s="4">
        <f>Q25+Dynamics!Q25+Dynamics!CD25+Dynamics!EQ25+Dynamics!HD25+Dynamics!JQ25</f>
        <v>216157.48430718741</v>
      </c>
      <c r="R26" s="4">
        <f>R25+Dynamics!R25+Dynamics!CE25+Dynamics!ER25+Dynamics!HE25+Dynamics!JR25</f>
        <v>240160.273366076</v>
      </c>
      <c r="S26" s="4">
        <f>S25+Dynamics!S25+Dynamics!CF25+Dynamics!ES25+Dynamics!HF25+Dynamics!JS25</f>
        <v>76040.882451722209</v>
      </c>
      <c r="T26" s="4">
        <f>T25+Dynamics!T25+Dynamics!CG25+Dynamics!ET25+Dynamics!HG25+Dynamics!JT25</f>
        <v>15320.948149464517</v>
      </c>
      <c r="U26" s="4">
        <f>U25+Dynamics!U25+Dynamics!CH25+Dynamics!EU25+Dynamics!HH25+Dynamics!JU25</f>
        <v>15107.998987460343</v>
      </c>
      <c r="V26" s="4">
        <f>V25+Dynamics!V25+Dynamics!CI25+Dynamics!EV25+Dynamics!HI25+Dynamics!JV25</f>
        <v>0</v>
      </c>
      <c r="W26" s="4">
        <f>W25+Dynamics!W25+Dynamics!CJ25+Dynamics!EW25+Dynamics!HJ25+Dynamics!JW25</f>
        <v>0</v>
      </c>
      <c r="X26" s="4">
        <f>X25+Dynamics!X25+Dynamics!CK25+Dynamics!EX25+Dynamics!HK25+Dynamics!JX25</f>
        <v>0</v>
      </c>
      <c r="Y26" s="4">
        <f>Y25+Dynamics!Y25+Dynamics!CL25+Dynamics!EY25+Dynamics!HL25+Dynamics!JY25</f>
        <v>29066.898829495018</v>
      </c>
      <c r="Z26" s="4">
        <f>Z25+Dynamics!Z25+Dynamics!CM25+Dynamics!EZ25+Dynamics!HM25+Dynamics!JZ25</f>
        <v>17304.050051422138</v>
      </c>
      <c r="AA26" s="9">
        <f>AA25+Dynamics!AA25+Dynamics!CN25+Dynamics!FA25+Dynamics!HN25+Dynamics!KA25</f>
        <v>22605.117638746011</v>
      </c>
      <c r="AB26" s="8">
        <f>AB25+Dynamics!AB25+Dynamics!CO25+Dynamics!FB25+Dynamics!HO25+Dynamics!KB25</f>
        <v>19613.759685413806</v>
      </c>
      <c r="AC26" s="4">
        <f>AC25+Dynamics!AC25+Dynamics!CP25+Dynamics!FC25+Dynamics!HP25+Dynamics!KC25</f>
        <v>3705.2528921865551</v>
      </c>
      <c r="AD26" s="4">
        <f>AD25+Dynamics!AD25+Dynamics!CQ25+Dynamics!FD25+Dynamics!HQ25+Dynamics!KD25</f>
        <v>11059.220270778329</v>
      </c>
      <c r="AE26" s="4">
        <f>AE25+Dynamics!AE25+Dynamics!CR25+Dynamics!FE25+Dynamics!HR25+Dynamics!KE25</f>
        <v>11917.29059642798</v>
      </c>
      <c r="AF26" s="4">
        <f>AF25+Dynamics!AF25+Dynamics!CS25+Dynamics!FF25+Dynamics!HS25+Dynamics!KF25</f>
        <v>3718.9188976724777</v>
      </c>
      <c r="AG26" s="4">
        <f>AG25+Dynamics!AG25+Dynamics!CT25+Dynamics!FG25+Dynamics!HT25+Dynamics!KG25</f>
        <v>740.09261216565676</v>
      </c>
      <c r="AH26" s="4">
        <f>AH25+Dynamics!AH25+Dynamics!CU25+Dynamics!FH25+Dynamics!HU25+Dynamics!KH25</f>
        <v>696.92187710420831</v>
      </c>
      <c r="AI26" s="4">
        <f>AI25+Dynamics!AI25+Dynamics!CV25+Dynamics!FI25+Dynamics!HV25+Dynamics!KI25</f>
        <v>0</v>
      </c>
      <c r="AJ26" s="4">
        <f>AJ25+Dynamics!AJ25+Dynamics!CW25+Dynamics!FJ25+Dynamics!HW25+Dynamics!KJ25</f>
        <v>0</v>
      </c>
      <c r="AK26" s="4">
        <f>AK25+Dynamics!AK25+Dynamics!CX25+Dynamics!FK25+Dynamics!HX25+Dynamics!KK25</f>
        <v>0</v>
      </c>
      <c r="AL26" s="4">
        <f>AL25+Dynamics!AL25+Dynamics!CY25+Dynamics!FL25+Dynamics!HY25+Dynamics!KL25</f>
        <v>1357.9740515531898</v>
      </c>
      <c r="AM26" s="4">
        <f>AM25+Dynamics!AM25+Dynamics!CZ25+Dynamics!FM25+Dynamics!HZ25+Dynamics!KM25</f>
        <v>747.0590055782817</v>
      </c>
      <c r="AN26" s="4">
        <f>AN25+Dynamics!AN25+Dynamics!DA25+Dynamics!FN25+Dynamics!IA25+Dynamics!KN25</f>
        <v>864.66032032752992</v>
      </c>
      <c r="AO26" s="8">
        <f>AO25+Dynamics!AO25+Dynamics!DB25+Dynamics!FO25+Dynamics!IB25+Dynamics!KO25</f>
        <v>820742.14732135087</v>
      </c>
      <c r="AP26" s="4">
        <f>AP25+Dynamics!AP25+Dynamics!DC25+Dynamics!FP25+Dynamics!IC25+Dynamics!KP25</f>
        <v>7614.3242224995574</v>
      </c>
      <c r="AQ26" s="4">
        <f>AQ25+Dynamics!AQ25+Dynamics!DD25+Dynamics!FQ25+Dynamics!ID25+Dynamics!KQ25</f>
        <v>21462.87206447099</v>
      </c>
      <c r="AR26" s="4">
        <f>AR25+Dynamics!AR25+Dynamics!DE25+Dynamics!FR25+Dynamics!IE25+Dynamics!KR25</f>
        <v>21021.788864983246</v>
      </c>
      <c r="AS26" s="4">
        <f>AS25+Dynamics!AS25+Dynamics!DF25+Dynamics!FS25+Dynamics!IF25+Dynamics!KS25</f>
        <v>6034.5421179760715</v>
      </c>
      <c r="AT26" s="4">
        <f>AT25+Dynamics!AT25+Dynamics!DG25+Dynamics!FT25+Dynamics!IG25+Dynamics!KT25</f>
        <v>1121.6990114294524</v>
      </c>
      <c r="AU26" s="4">
        <f>AU25+Dynamics!AU25+Dynamics!DH25+Dynamics!FU25+Dynamics!IH25+Dynamics!KU25</f>
        <v>905.14384834707573</v>
      </c>
      <c r="AV26" s="4">
        <f>AV25+Dynamics!AV25+Dynamics!DI25+Dynamics!FV25+Dynamics!II25+Dynamics!KV25</f>
        <v>0</v>
      </c>
      <c r="AW26" s="4">
        <f>AW25+Dynamics!AW25+Dynamics!DJ25+Dynamics!FW25+Dynamics!IJ25+Dynamics!KW25</f>
        <v>0</v>
      </c>
      <c r="AX26" s="4">
        <f>AX25+Dynamics!AX25+Dynamics!DK25+Dynamics!FX25+Dynamics!IK25+Dynamics!KX25</f>
        <v>0</v>
      </c>
      <c r="AY26" s="4">
        <f>AY25+Dynamics!AY25+Dynamics!DL25+Dynamics!FY25+Dynamics!IL25+Dynamics!KY25</f>
        <v>1785.8937072935114</v>
      </c>
      <c r="AZ26" s="4">
        <f>AZ25+Dynamics!AZ25+Dynamics!DM25+Dynamics!FZ25+Dynamics!IM25+Dynamics!KZ25</f>
        <v>821.15817381360034</v>
      </c>
      <c r="BA26" s="9">
        <f>BA25+Dynamics!BA25+Dynamics!DN25+Dynamics!GA25+Dynamics!IN25+Dynamics!LA25</f>
        <v>759.06473407943258</v>
      </c>
      <c r="BB26" s="8">
        <f>BB25+Dynamics!BB25+Dynamics!DO25+Dynamics!GB25+Dynamics!IO25+Dynamics!LB25</f>
        <v>30169.436935471571</v>
      </c>
      <c r="BC26" s="4">
        <f>BC25+Dynamics!BC25+Dynamics!DP25+Dynamics!GC25+Dynamics!IP25+Dynamics!LC25</f>
        <v>5906.1204161823916</v>
      </c>
      <c r="BD26" s="4">
        <f>BD25+Dynamics!BD25+Dynamics!DQ25+Dynamics!GD25+Dynamics!IQ25+Dynamics!LD25</f>
        <v>16584.443960628436</v>
      </c>
      <c r="BE26" s="4">
        <f>BE25+Dynamics!BE25+Dynamics!DR25+Dynamics!GE25+Dynamics!IR25+Dynamics!LE25</f>
        <v>16153.985789487419</v>
      </c>
      <c r="BF26" s="4">
        <f>BF25+Dynamics!BF25+Dynamics!DS25+Dynamics!GF25+Dynamics!IS25+Dynamics!LF25</f>
        <v>4584.6817073455222</v>
      </c>
      <c r="BG26" s="4">
        <f>BG25+Dynamics!BG25+Dynamics!DT25+Dynamics!GG25+Dynamics!IT25+Dynamics!LG25</f>
        <v>840.07872775314809</v>
      </c>
      <c r="BH26" s="4">
        <f>BH25+Dynamics!BH25+Dynamics!DU25+Dynamics!GH25+Dynamics!IU25+Dynamics!LH25</f>
        <v>648.37906177577827</v>
      </c>
      <c r="BI26" s="4">
        <f>BI25+Dynamics!BI25+Dynamics!DV25+Dynamics!GI25+Dynamics!IV25+Dynamics!LI25</f>
        <v>0</v>
      </c>
      <c r="BJ26" s="4">
        <f>BJ25+Dynamics!BJ25+Dynamics!DW25+Dynamics!GJ25+Dynamics!IW25+Dynamics!LJ25</f>
        <v>0</v>
      </c>
      <c r="BK26" s="4">
        <f>BK25+Dynamics!BK25+Dynamics!DX25+Dynamics!GK25+Dynamics!IX25+Dynamics!LK25</f>
        <v>0</v>
      </c>
      <c r="BL26" s="4">
        <f>BL25+Dynamics!BL25+Dynamics!DY25+Dynamics!GL25+Dynamics!IY25+Dynamics!LL25</f>
        <v>1282.557305706332</v>
      </c>
      <c r="BM26" s="4">
        <f>BM25+Dynamics!BM25+Dynamics!DZ25+Dynamics!GM25+Dynamics!IZ25+Dynamics!LM25</f>
        <v>556.23213405905074</v>
      </c>
      <c r="BN26" s="4">
        <f>BN25+Dynamics!BN25+Dynamics!EA25+Dynamics!GN25+Dynamics!JA25+Dynamics!LN25</f>
        <v>472.41886822412749</v>
      </c>
      <c r="BO26" s="178">
        <f t="shared" si="4"/>
        <v>35542967.502875507</v>
      </c>
      <c r="BP26" s="8">
        <f t="shared" si="5"/>
        <v>17175224.809819818</v>
      </c>
      <c r="BQ26" s="4">
        <f t="shared" si="6"/>
        <v>17353854.573873632</v>
      </c>
      <c r="BR26" s="4">
        <f t="shared" si="7"/>
        <v>54421.150209208012</v>
      </c>
      <c r="BS26" s="4">
        <f t="shared" si="8"/>
        <v>882268.63406624389</v>
      </c>
      <c r="BT26" s="179">
        <f t="shared" si="9"/>
        <v>77198.334906633769</v>
      </c>
      <c r="BU26" s="178">
        <f t="shared" si="10"/>
        <v>2060418.7224302834</v>
      </c>
      <c r="BV26" s="4">
        <f t="shared" si="11"/>
        <v>1215101.8002564262</v>
      </c>
      <c r="BW26" s="4">
        <f t="shared" si="12"/>
        <v>701954.14693400811</v>
      </c>
      <c r="BX26" s="4">
        <f t="shared" si="13"/>
        <v>34807.390523794209</v>
      </c>
      <c r="BY26" s="4">
        <f t="shared" si="14"/>
        <v>61526.486744892936</v>
      </c>
      <c r="BZ26" s="179">
        <f t="shared" si="15"/>
        <v>47028.897971162201</v>
      </c>
      <c r="CA26" s="167">
        <f t="shared" si="16"/>
        <v>5.7969800137357433E-2</v>
      </c>
      <c r="CB26" s="15">
        <f t="shared" si="17"/>
        <v>7.0747359275419794E-2</v>
      </c>
      <c r="CC26" s="15">
        <f t="shared" si="18"/>
        <v>4.0449465791352529E-2</v>
      </c>
      <c r="CD26" s="15">
        <f t="shared" si="19"/>
        <v>0.63959306978970887</v>
      </c>
      <c r="CE26" s="15">
        <f t="shared" si="20"/>
        <v>6.9736681515386742E-2</v>
      </c>
      <c r="CF26" s="168">
        <f t="shared" si="21"/>
        <v>0.60919575568618822</v>
      </c>
      <c r="CG26" s="167"/>
      <c r="CH26" s="16"/>
      <c r="CI26" s="87"/>
      <c r="CJ26" s="16"/>
      <c r="CK26" s="16"/>
      <c r="CL26" s="168"/>
      <c r="CM26" s="120">
        <f t="shared" si="22"/>
        <v>163069.66801442771</v>
      </c>
      <c r="CN26" s="120">
        <f>step*SUMPRODUCT(B26:N26,'By group'!B$22:N$22)</f>
        <v>96673.55671961022</v>
      </c>
      <c r="CO26" s="120">
        <f>step*SUMPRODUCT(O26:AA26,'By group'!O$22:AA$22)</f>
        <v>55500.973758869557</v>
      </c>
      <c r="CP26" s="120">
        <f>step*SUMPRODUCT(AB26:AN26,'By group'!AB$22:AN$22)</f>
        <v>2725.5317520019053</v>
      </c>
      <c r="CQ26" s="120">
        <f>step*SUMPRODUCT(AO26:BA26,'By group'!AO$22:BA$22)</f>
        <v>4636.6726741279845</v>
      </c>
      <c r="CR26" s="154">
        <f>step*SUMPRODUCT(BB26:BN26,'By group'!BB$22:BN$22)</f>
        <v>3532.9331098180514</v>
      </c>
      <c r="CS26" s="197">
        <f t="shared" si="23"/>
        <v>212614.40308452383</v>
      </c>
      <c r="CT26" s="120">
        <f t="shared" si="24"/>
        <v>645327.90524996433</v>
      </c>
      <c r="CU26" s="120">
        <f t="shared" si="25"/>
        <v>713663.06217730313</v>
      </c>
      <c r="CV26" s="120">
        <f t="shared" si="26"/>
        <v>308848.02417015115</v>
      </c>
      <c r="CW26" s="120">
        <f t="shared" si="27"/>
        <v>89292.592854266724</v>
      </c>
      <c r="CX26" s="198">
        <f t="shared" si="28"/>
        <v>90672.734894074441</v>
      </c>
      <c r="CY26" s="16">
        <f t="shared" si="29"/>
        <v>3.1261654555437145E-3</v>
      </c>
      <c r="CZ26" s="37">
        <f t="shared" si="30"/>
        <v>4.8858864980785253E-2</v>
      </c>
      <c r="DA26" s="185">
        <f t="shared" si="31"/>
        <v>2.1719721320508267E-3</v>
      </c>
      <c r="DB26" s="183">
        <f>(BO26-BO24)/BO24</f>
        <v>3.1106534295642532E-3</v>
      </c>
      <c r="DC26" s="85">
        <f>(SUMPRODUCT($B26:$N26,'By group'!$B$27:$N$27)-(1-prop_idu_part)*SUMPRODUCT(Population!$BB26:$BN26,'By group'!$BB$27:$BN$27)*(1-prop_idu_male))/BQ26</f>
        <v>1.4821577537363684</v>
      </c>
      <c r="DD26" s="85">
        <f>(1-prop_idu_part)*SUMPRODUCT(Population!$BB26:$BN26,'By group'!$BB$27:$BN$27)*prop_idu_male/BQ26</f>
        <v>9.6087242571094265E-3</v>
      </c>
      <c r="DE26" s="85">
        <f>SUMPRODUCT(AB26:AN26,'By group'!AB$27:AN$27)/prop_sw_use/BP26</f>
        <v>3.8023013366155012</v>
      </c>
      <c r="DF26" s="85">
        <f t="shared" si="2"/>
        <v>1.5437343426658934</v>
      </c>
      <c r="DG26" s="85">
        <f t="shared" si="32"/>
        <v>0</v>
      </c>
    </row>
    <row r="27" spans="1:166" x14ac:dyDescent="0.25">
      <c r="A27">
        <f t="shared" si="3"/>
        <v>11.5</v>
      </c>
      <c r="B27" s="8">
        <f>B26+Dynamics!B26+Dynamics!BO26+Dynamics!EB26+Dynamics!GO26+Dynamics!JB26</f>
        <v>15991474.418228954</v>
      </c>
      <c r="C27" s="46">
        <f>C26+Dynamics!C26+Dynamics!BP26+Dynamics!EC26+Dynamics!GP26+Dynamics!JC26</f>
        <v>124152.57427633254</v>
      </c>
      <c r="D27" s="4">
        <f>D26+Dynamics!D26+Dynamics!BQ26+Dynamics!ED26+Dynamics!GQ26+Dynamics!JD26</f>
        <v>376023.36320721731</v>
      </c>
      <c r="E27" s="4">
        <f>E26+Dynamics!E26+Dynamics!BR26+Dynamics!EE26+Dynamics!GR26+Dynamics!JE26</f>
        <v>417548.07905969117</v>
      </c>
      <c r="F27" s="4">
        <f>F26+Dynamics!F26+Dynamics!BS26+Dynamics!EF26+Dynamics!GS26+Dynamics!JF26</f>
        <v>133478.13070236985</v>
      </c>
      <c r="G27" s="4">
        <f>G26+Dynamics!G26+Dynamics!BT26+Dynamics!EG26+Dynamics!GT26+Dynamics!JG26</f>
        <v>26790.680010990221</v>
      </c>
      <c r="H27" s="4">
        <f>H26+Dynamics!H26+Dynamics!BU26+Dynamics!EH26+Dynamics!GU26+Dynamics!JH26</f>
        <v>24465.996301398693</v>
      </c>
      <c r="I27" s="4">
        <f>I26+Dynamics!I26+Dynamics!BV26+Dynamics!EI26+Dynamics!GV26+Dynamics!JI26</f>
        <v>0</v>
      </c>
      <c r="J27" s="4">
        <f>J26+Dynamics!J26+Dynamics!BW26+Dynamics!EJ26+Dynamics!GW26+Dynamics!JJ26</f>
        <v>0</v>
      </c>
      <c r="K27" s="4">
        <f>K26+Dynamics!K26+Dynamics!BX26+Dynamics!EK26+Dynamics!GX26+Dynamics!JK26</f>
        <v>0</v>
      </c>
      <c r="L27" s="4">
        <f>L26+Dynamics!L26+Dynamics!BY26+Dynamics!EL26+Dynamics!GY26+Dynamics!JL26</f>
        <v>48597.090142402274</v>
      </c>
      <c r="M27" s="4">
        <f>M26+Dynamics!M26+Dynamics!BZ26+Dynamics!EM26+Dynamics!GZ26+Dynamics!JM26</f>
        <v>24525.033893712225</v>
      </c>
      <c r="N27" s="9">
        <f>N26+Dynamics!N26+Dynamics!CA26+Dynamics!EN26+Dynamics!HA26+Dynamics!JN26</f>
        <v>23354.166258739922</v>
      </c>
      <c r="O27" s="8">
        <f>O26+Dynamics!O26+Dynamics!CB26+Dynamics!EO26+Dynamics!HB26+Dynamics!JO26</f>
        <v>16707762.489043394</v>
      </c>
      <c r="P27" s="4">
        <f>P26+Dynamics!P26+Dynamics!CC26+Dynamics!EP26+Dynamics!HC26+Dynamics!JP26</f>
        <v>69177.717883383666</v>
      </c>
      <c r="Q27" s="4">
        <f>Q26+Dynamics!Q26+Dynamics!CD26+Dynamics!EQ26+Dynamics!HD26+Dynamics!JQ26</f>
        <v>212806.92325966634</v>
      </c>
      <c r="R27" s="4">
        <f>R26+Dynamics!R26+Dynamics!CE26+Dynamics!ER26+Dynamics!HE26+Dynamics!JR26</f>
        <v>236507.40058540125</v>
      </c>
      <c r="S27" s="4">
        <f>S26+Dynamics!S26+Dynamics!CF26+Dynamics!ES26+Dynamics!HF26+Dynamics!JS26</f>
        <v>74912.502754318935</v>
      </c>
      <c r="T27" s="4">
        <f>T26+Dynamics!T26+Dynamics!CG26+Dynamics!ET26+Dynamics!HG26+Dynamics!JT26</f>
        <v>15080.838747251388</v>
      </c>
      <c r="U27" s="4">
        <f>U26+Dynamics!U26+Dynamics!CH26+Dynamics!EU26+Dynamics!HH26+Dynamics!JU26</f>
        <v>14740.818241164116</v>
      </c>
      <c r="V27" s="4">
        <f>V26+Dynamics!V26+Dynamics!CI26+Dynamics!EV26+Dynamics!HI26+Dynamics!JV26</f>
        <v>0</v>
      </c>
      <c r="W27" s="4">
        <f>W26+Dynamics!W26+Dynamics!CJ26+Dynamics!EW26+Dynamics!HJ26+Dynamics!JW26</f>
        <v>0</v>
      </c>
      <c r="X27" s="4">
        <f>X26+Dynamics!X26+Dynamics!CK26+Dynamics!EX26+Dynamics!HK26+Dynamics!JX26</f>
        <v>0</v>
      </c>
      <c r="Y27" s="4">
        <f>Y26+Dynamics!Y26+Dynamics!CL26+Dynamics!EY26+Dynamics!HL26+Dynamics!JY26</f>
        <v>28647.502619062077</v>
      </c>
      <c r="Z27" s="4">
        <f>Z26+Dynamics!Z26+Dynamics!CM26+Dynamics!EZ26+Dynamics!HM26+Dynamics!JZ26</f>
        <v>16837.142559359658</v>
      </c>
      <c r="AA27" s="9">
        <f>AA26+Dynamics!AA26+Dynamics!CN26+Dynamics!FA26+Dynamics!HN26+Dynamics!KA26</f>
        <v>21507.370006233919</v>
      </c>
      <c r="AB27" s="8">
        <f>AB26+Dynamics!AB26+Dynamics!CO26+Dynamics!FB26+Dynamics!HO26+Dynamics!KB26</f>
        <v>19933.75947383068</v>
      </c>
      <c r="AC27" s="4">
        <f>AC26+Dynamics!AC26+Dynamics!CP26+Dynamics!FC26+Dynamics!HP26+Dynamics!KC26</f>
        <v>3705.5694530627279</v>
      </c>
      <c r="AD27" s="4">
        <f>AD26+Dynamics!AD26+Dynamics!CQ26+Dynamics!FD26+Dynamics!HQ26+Dynamics!KD26</f>
        <v>11041.537465515461</v>
      </c>
      <c r="AE27" s="4">
        <f>AE26+Dynamics!AE26+Dynamics!CR26+Dynamics!FE26+Dynamics!HR26+Dynamics!KE26</f>
        <v>11864.200776498601</v>
      </c>
      <c r="AF27" s="4">
        <f>AF26+Dynamics!AF26+Dynamics!CS26+Dynamics!FF26+Dynamics!HS26+Dynamics!KF26</f>
        <v>3693.6798508867987</v>
      </c>
      <c r="AG27" s="4">
        <f>AG26+Dynamics!AG26+Dynamics!CT26+Dynamics!FG26+Dynamics!HT26+Dynamics!KG26</f>
        <v>733.75701941733223</v>
      </c>
      <c r="AH27" s="4">
        <f>AH26+Dynamics!AH26+Dynamics!CU26+Dynamics!FH26+Dynamics!HU26+Dynamics!KH26</f>
        <v>686.82124186946271</v>
      </c>
      <c r="AI27" s="4">
        <f>AI26+Dynamics!AI26+Dynamics!CV26+Dynamics!FI26+Dynamics!HV26+Dynamics!KI26</f>
        <v>0</v>
      </c>
      <c r="AJ27" s="4">
        <f>AJ26+Dynamics!AJ26+Dynamics!CW26+Dynamics!FJ26+Dynamics!HW26+Dynamics!KJ26</f>
        <v>0</v>
      </c>
      <c r="AK27" s="4">
        <f>AK26+Dynamics!AK26+Dynamics!CX26+Dynamics!FK26+Dynamics!HX26+Dynamics!KK26</f>
        <v>0</v>
      </c>
      <c r="AL27" s="4">
        <f>AL26+Dynamics!AL26+Dynamics!CY26+Dynamics!FL26+Dynamics!HY26+Dynamics!KL26</f>
        <v>1352.3388934815669</v>
      </c>
      <c r="AM27" s="4">
        <f>AM26+Dynamics!AM26+Dynamics!CZ26+Dynamics!FM26+Dynamics!HZ26+Dynamics!KM26</f>
        <v>739.49176040107125</v>
      </c>
      <c r="AN27" s="4">
        <f>AN26+Dynamics!AN26+Dynamics!DA26+Dynamics!FN26+Dynamics!IA26+Dynamics!KN26</f>
        <v>837.7200105131559</v>
      </c>
      <c r="AO27" s="8">
        <f>AO26+Dynamics!AO26+Dynamics!DB26+Dynamics!FO26+Dynamics!IB26+Dynamics!KO26</f>
        <v>819871.80693320895</v>
      </c>
      <c r="AP27" s="4">
        <f>AP26+Dynamics!AP26+Dynamics!DC26+Dynamics!FP26+Dynamics!IC26+Dynamics!KP26</f>
        <v>7721.9199671228153</v>
      </c>
      <c r="AQ27" s="4">
        <f>AQ26+Dynamics!AQ26+Dynamics!DD26+Dynamics!FQ26+Dynamics!ID26+Dynamics!KQ26</f>
        <v>21779.819785050411</v>
      </c>
      <c r="AR27" s="4">
        <f>AR26+Dynamics!AR26+Dynamics!DE26+Dynamics!FR26+Dynamics!IE26+Dynamics!KR26</f>
        <v>21342.277553505017</v>
      </c>
      <c r="AS27" s="4">
        <f>AS26+Dynamics!AS26+Dynamics!DF26+Dynamics!FS26+Dynamics!IF26+Dynamics!KS26</f>
        <v>6129.6240270448698</v>
      </c>
      <c r="AT27" s="4">
        <f>AT26+Dynamics!AT26+Dynamics!DG26+Dynamics!FT26+Dynamics!IG26+Dynamics!KT26</f>
        <v>1139.9647114004952</v>
      </c>
      <c r="AU27" s="4">
        <f>AU26+Dynamics!AU26+Dynamics!DH26+Dynamics!FU26+Dynamics!IH26+Dynamics!KU26</f>
        <v>919.42490732709575</v>
      </c>
      <c r="AV27" s="4">
        <f>AV26+Dynamics!AV26+Dynamics!DI26+Dynamics!FV26+Dynamics!II26+Dynamics!KV26</f>
        <v>0</v>
      </c>
      <c r="AW27" s="4">
        <f>AW26+Dynamics!AW26+Dynamics!DJ26+Dynamics!FW26+Dynamics!IJ26+Dynamics!KW26</f>
        <v>0</v>
      </c>
      <c r="AX27" s="4">
        <f>AX26+Dynamics!AX26+Dynamics!DK26+Dynamics!FX26+Dynamics!IK26+Dynamics!KX26</f>
        <v>0</v>
      </c>
      <c r="AY27" s="4">
        <f>AY26+Dynamics!AY26+Dynamics!DL26+Dynamics!FY26+Dynamics!IL26+Dynamics!KY26</f>
        <v>1828.6662256347558</v>
      </c>
      <c r="AZ27" s="4">
        <f>AZ26+Dynamics!AZ26+Dynamics!DM26+Dynamics!FZ26+Dynamics!IM26+Dynamics!KZ26</f>
        <v>839.25829280864048</v>
      </c>
      <c r="BA27" s="9">
        <f>BA26+Dynamics!BA26+Dynamics!DN26+Dynamics!GA26+Dynamics!IN26+Dynamics!LA26</f>
        <v>754.29206709793448</v>
      </c>
      <c r="BB27" s="8">
        <f>BB26+Dynamics!BB26+Dynamics!DO26+Dynamics!GB26+Dynamics!IO26+Dynamics!LB26</f>
        <v>30139.127531060712</v>
      </c>
      <c r="BC27" s="4">
        <f>BC26+Dynamics!BC26+Dynamics!DP26+Dynamics!GC26+Dynamics!IP26+Dynamics!LC26</f>
        <v>5898.4693873292963</v>
      </c>
      <c r="BD27" s="4">
        <f>BD26+Dynamics!BD26+Dynamics!DQ26+Dynamics!GD26+Dynamics!IQ26+Dynamics!LD26</f>
        <v>16547.487952838201</v>
      </c>
      <c r="BE27" s="4">
        <f>BE26+Dynamics!BE26+Dynamics!DR26+Dynamics!GE26+Dynamics!IR26+Dynamics!LE26</f>
        <v>16130.865876355696</v>
      </c>
      <c r="BF27" s="4">
        <f>BF26+Dynamics!BF26+Dynamics!DS26+Dynamics!GF26+Dynamics!IS26+Dynamics!LF26</f>
        <v>4591.5777934782573</v>
      </c>
      <c r="BG27" s="4">
        <f>BG26+Dynamics!BG26+Dynamics!DT26+Dynamics!GG26+Dynamics!IT26+Dynamics!LG26</f>
        <v>844.01492793783837</v>
      </c>
      <c r="BH27" s="4">
        <f>BH26+Dynamics!BH26+Dynamics!DU26+Dynamics!GH26+Dynamics!IU26+Dynamics!LH26</f>
        <v>654.90434603607196</v>
      </c>
      <c r="BI27" s="4">
        <f>BI26+Dynamics!BI26+Dynamics!DV26+Dynamics!GI26+Dynamics!IV26+Dynamics!LI26</f>
        <v>0</v>
      </c>
      <c r="BJ27" s="4">
        <f>BJ26+Dynamics!BJ26+Dynamics!DW26+Dynamics!GJ26+Dynamics!IW26+Dynamics!LJ26</f>
        <v>0</v>
      </c>
      <c r="BK27" s="4">
        <f>BK26+Dynamics!BK26+Dynamics!DX26+Dynamics!GK26+Dynamics!IX26+Dynamics!LK26</f>
        <v>0</v>
      </c>
      <c r="BL27" s="4">
        <f>BL26+Dynamics!BL26+Dynamics!DY26+Dynamics!GL26+Dynamics!IY26+Dynamics!LL26</f>
        <v>1303.874533413514</v>
      </c>
      <c r="BM27" s="4">
        <f>BM26+Dynamics!BM26+Dynamics!DZ26+Dynamics!GM26+Dynamics!IZ26+Dynamics!LM26</f>
        <v>567.03086566146771</v>
      </c>
      <c r="BN27" s="4">
        <f>BN26+Dynamics!BN26+Dynamics!EA26+Dynamics!GN26+Dynamics!JA26+Dynamics!LN26</f>
        <v>468.75685777291272</v>
      </c>
      <c r="BO27" s="178">
        <f t="shared" si="4"/>
        <v>35602452.278268576</v>
      </c>
      <c r="BP27" s="8">
        <f t="shared" si="5"/>
        <v>17190409.532081805</v>
      </c>
      <c r="BQ27" s="4">
        <f t="shared" si="6"/>
        <v>17397980.705699239</v>
      </c>
      <c r="BR27" s="4">
        <f t="shared" si="7"/>
        <v>54588.875945476851</v>
      </c>
      <c r="BS27" s="4">
        <f t="shared" si="8"/>
        <v>882327.05447020102</v>
      </c>
      <c r="BT27" s="179">
        <f t="shared" si="9"/>
        <v>77146.110071883959</v>
      </c>
      <c r="BU27" s="178">
        <f t="shared" si="10"/>
        <v>2033270.677058157</v>
      </c>
      <c r="BV27" s="4">
        <f t="shared" si="11"/>
        <v>1198935.1138528544</v>
      </c>
      <c r="BW27" s="4">
        <f t="shared" si="12"/>
        <v>690218.21665584133</v>
      </c>
      <c r="BX27" s="4">
        <f t="shared" si="13"/>
        <v>34655.116471646179</v>
      </c>
      <c r="BY27" s="4">
        <f t="shared" si="14"/>
        <v>62455.247536992043</v>
      </c>
      <c r="BZ27" s="179">
        <f t="shared" si="15"/>
        <v>47006.98254082325</v>
      </c>
      <c r="CA27" s="167">
        <f t="shared" si="16"/>
        <v>5.7110410855019882E-2</v>
      </c>
      <c r="CB27" s="15">
        <f t="shared" si="17"/>
        <v>6.9744418340664166E-2</v>
      </c>
      <c r="CC27" s="15">
        <f t="shared" si="18"/>
        <v>3.9672317628777418E-2</v>
      </c>
      <c r="CD27" s="15">
        <f t="shared" si="19"/>
        <v>0.63483843313167998</v>
      </c>
      <c r="CE27" s="15">
        <f t="shared" si="20"/>
        <v>7.0784690575416725E-2</v>
      </c>
      <c r="CF27" s="168">
        <f t="shared" si="21"/>
        <v>0.60932407994418158</v>
      </c>
      <c r="CG27" s="169">
        <f>-SUM(Dynamics!BO26:BO27,Dynamics!CB26:CB27,Dynamics!CO26:CO27,Dynamics!DB26:DB27,Dynamics!DO26:DO27)/BO26*100000</f>
        <v>1228.560950842435</v>
      </c>
      <c r="CH27" s="87">
        <f>-SUM(Dynamics!BO26:BO27)/BP26*100000</f>
        <v>1498.2206202755492</v>
      </c>
      <c r="CI27" s="87">
        <f>-SUM(Dynamics!CB26:CB27)/BQ26*100000</f>
        <v>824.08578493068785</v>
      </c>
      <c r="CJ27" s="87">
        <f>-SUM(Dynamics!CO26:CO27)/BR26*100000</f>
        <v>14123.85684253627</v>
      </c>
      <c r="CK27" s="87">
        <f>-SUM(Dynamics!DB26:DB27)/BS26*100000</f>
        <v>1832.2079416438999</v>
      </c>
      <c r="CL27" s="170">
        <f>-SUM(Dynamics!DO26:DO27)/BT26*100000</f>
        <v>16169.066131021273</v>
      </c>
      <c r="CM27" s="120">
        <f t="shared" si="22"/>
        <v>160691.13870809504</v>
      </c>
      <c r="CN27" s="120">
        <f>step*SUMPRODUCT(B27:N27,'By group'!B$22:N$22)</f>
        <v>95164.07404594947</v>
      </c>
      <c r="CO27" s="120">
        <f>step*SUMPRODUCT(O27:AA27,'By group'!O$22:AA$22)</f>
        <v>54576.629619672611</v>
      </c>
      <c r="CP27" s="120">
        <f>step*SUMPRODUCT(AB27:AN27,'By group'!AB$22:AN$22)</f>
        <v>2710.0595496614619</v>
      </c>
      <c r="CQ27" s="120">
        <f>step*SUMPRODUCT(AO27:BA27,'By group'!AO$22:BA$22)</f>
        <v>4707.4422772602229</v>
      </c>
      <c r="CR27" s="154">
        <f>step*SUMPRODUCT(BB27:BN27,'By group'!BB$22:BN$22)</f>
        <v>3532.9332155512761</v>
      </c>
      <c r="CS27" s="197">
        <f t="shared" si="23"/>
        <v>210656.25096723103</v>
      </c>
      <c r="CT27" s="120">
        <f t="shared" si="24"/>
        <v>638199.13167028769</v>
      </c>
      <c r="CU27" s="120">
        <f t="shared" si="25"/>
        <v>703392.82385145174</v>
      </c>
      <c r="CV27" s="120">
        <f t="shared" si="26"/>
        <v>304534.98754209292</v>
      </c>
      <c r="CW27" s="120">
        <f t="shared" si="27"/>
        <v>88097.21278894032</v>
      </c>
      <c r="CX27" s="198">
        <f t="shared" si="28"/>
        <v>88390.270238153273</v>
      </c>
      <c r="CY27" s="16">
        <f t="shared" si="29"/>
        <v>3.1278417593526898E-3</v>
      </c>
      <c r="CZ27" s="37">
        <f t="shared" si="30"/>
        <v>4.8820888316755753E-2</v>
      </c>
      <c r="DA27" s="185">
        <f t="shared" si="31"/>
        <v>2.1668763002309611E-3</v>
      </c>
      <c r="DB27" s="183"/>
      <c r="DC27" s="85">
        <f>(SUMPRODUCT($B27:$N27,'By group'!$B$27:$N$27)-(1-prop_idu_part)*SUMPRODUCT(Population!$BB27:$BN27,'By group'!$BB$27:$BN$27)*(1-prop_idu_male))/BQ27</f>
        <v>1.4797093889321691</v>
      </c>
      <c r="DD27" s="85">
        <f>(1-prop_idu_part)*SUMPRODUCT(Population!$BB27:$BN27,'By group'!$BB$27:$BN$27)*prop_idu_male/BQ27</f>
        <v>9.5778700168740166E-3</v>
      </c>
      <c r="DE27" s="85">
        <f>SUMPRODUCT(AB27:AN27,'By group'!AB$27:AN$27)/prop_sw_use/BP27</f>
        <v>3.8106509918986893</v>
      </c>
      <c r="DF27" s="85">
        <f t="shared" si="2"/>
        <v>1.5471243027108676</v>
      </c>
      <c r="DG27" s="85">
        <f t="shared" si="32"/>
        <v>0</v>
      </c>
    </row>
    <row r="28" spans="1:166" x14ac:dyDescent="0.25">
      <c r="A28">
        <f t="shared" si="3"/>
        <v>12</v>
      </c>
      <c r="B28" s="8">
        <f>B27+Dynamics!B27+Dynamics!BO27+Dynamics!EB27+Dynamics!GO27+Dynamics!JB27</f>
        <v>16023917.955004379</v>
      </c>
      <c r="C28" s="46">
        <f>C27+Dynamics!C27+Dynamics!BP27+Dynamics!EC27+Dynamics!GP27+Dynamics!JC27</f>
        <v>123185.10294741034</v>
      </c>
      <c r="D28" s="4">
        <f>D27+Dynamics!D27+Dynamics!BQ27+Dynamics!ED27+Dynamics!GQ27+Dynamics!JD27</f>
        <v>372311.17852348991</v>
      </c>
      <c r="E28" s="4">
        <f>E27+Dynamics!E27+Dynamics!BR27+Dynamics!EE27+Dynamics!GR27+Dynamics!JE27</f>
        <v>411323.43918712181</v>
      </c>
      <c r="F28" s="4">
        <f>F27+Dynamics!F27+Dynamics!BS27+Dynamics!EF27+Dynamics!GS27+Dynamics!JF27</f>
        <v>131059.17850589339</v>
      </c>
      <c r="G28" s="4">
        <f>G27+Dynamics!G27+Dynamics!BT27+Dynamics!EG27+Dynamics!GT27+Dynamics!JG27</f>
        <v>26283.41347042609</v>
      </c>
      <c r="H28" s="4">
        <f>H27+Dynamics!H27+Dynamics!BU27+Dynamics!EH27+Dynamics!GU27+Dynamics!JH27</f>
        <v>24039.586914380616</v>
      </c>
      <c r="I28" s="4">
        <f>I27+Dynamics!I27+Dynamics!BV27+Dynamics!EI27+Dynamics!GV27+Dynamics!JI27</f>
        <v>0</v>
      </c>
      <c r="J28" s="4">
        <f>J27+Dynamics!J27+Dynamics!BW27+Dynamics!EJ27+Dynamics!GW27+Dynamics!JJ27</f>
        <v>0</v>
      </c>
      <c r="K28" s="4">
        <f>K27+Dynamics!K27+Dynamics!BX27+Dynamics!EK27+Dynamics!GX27+Dynamics!JK27</f>
        <v>0</v>
      </c>
      <c r="L28" s="4">
        <f>L27+Dynamics!L27+Dynamics!BY27+Dynamics!EL27+Dynamics!GY27+Dynamics!JL27</f>
        <v>48222.145217309328</v>
      </c>
      <c r="M28" s="4">
        <f>M27+Dynamics!M27+Dynamics!BZ27+Dynamics!EM27+Dynamics!GZ27+Dynamics!JM27</f>
        <v>24491.883939865649</v>
      </c>
      <c r="N28" s="9">
        <f>N27+Dynamics!N27+Dynamics!CA27+Dynamics!EN27+Dynamics!HA27+Dynamics!JN27</f>
        <v>23000.10635995667</v>
      </c>
      <c r="O28" s="8">
        <f>O27+Dynamics!O27+Dynamics!CB27+Dynamics!EO27+Dynamics!HB27+Dynamics!JO27</f>
        <v>16763700.002729453</v>
      </c>
      <c r="P28" s="4">
        <f>P27+Dynamics!P27+Dynamics!CC27+Dynamics!EP27+Dynamics!HC27+Dynamics!JP27</f>
        <v>68228.304675714899</v>
      </c>
      <c r="Q28" s="4">
        <f>Q27+Dynamics!Q27+Dynamics!CD27+Dynamics!EQ27+Dynamics!HD27+Dynamics!JQ27</f>
        <v>209583.90507992494</v>
      </c>
      <c r="R28" s="4">
        <f>R27+Dynamics!R27+Dynamics!CE27+Dynamics!ER27+Dynamics!HE27+Dynamics!JR27</f>
        <v>232894.72209753416</v>
      </c>
      <c r="S28" s="4">
        <f>S27+Dynamics!S27+Dynamics!CF27+Dynamics!ES27+Dynamics!HF27+Dynamics!JS27</f>
        <v>73792.332012864194</v>
      </c>
      <c r="T28" s="4">
        <f>T27+Dynamics!T27+Dynamics!CG27+Dynamics!ET27+Dynamics!HG27+Dynamics!JT27</f>
        <v>14845.946082586368</v>
      </c>
      <c r="U28" s="4">
        <f>U27+Dynamics!U27+Dynamics!CH27+Dynamics!EU27+Dynamics!HH27+Dynamics!JU27</f>
        <v>14401.93184601676</v>
      </c>
      <c r="V28" s="4">
        <f>V27+Dynamics!V27+Dynamics!CI27+Dynamics!EV27+Dynamics!HI27+Dynamics!JV27</f>
        <v>0</v>
      </c>
      <c r="W28" s="4">
        <f>W27+Dynamics!W27+Dynamics!CJ27+Dynamics!EW27+Dynamics!HJ27+Dynamics!JW27</f>
        <v>0</v>
      </c>
      <c r="X28" s="4">
        <f>X27+Dynamics!X27+Dynamics!CK27+Dynamics!EX27+Dynamics!HK27+Dynamics!JX27</f>
        <v>0</v>
      </c>
      <c r="Y28" s="4">
        <f>Y27+Dynamics!Y27+Dynamics!CL27+Dynamics!EY27+Dynamics!HL27+Dynamics!JY27</f>
        <v>28232.63321456706</v>
      </c>
      <c r="Z28" s="4">
        <f>Z27+Dynamics!Z27+Dynamics!CM27+Dynamics!EZ27+Dynamics!HM27+Dynamics!JZ27</f>
        <v>16409.775271405779</v>
      </c>
      <c r="AA28" s="9">
        <f>AA27+Dynamics!AA27+Dynamics!CN27+Dynamics!FA27+Dynamics!HN27+Dynamics!KA27</f>
        <v>20499.964428741871</v>
      </c>
      <c r="AB28" s="8">
        <f>AB27+Dynamics!AB27+Dynamics!CO27+Dynamics!FB27+Dynamics!HO27+Dynamics!KB27</f>
        <v>20254.523648330654</v>
      </c>
      <c r="AC28" s="4">
        <f>AC27+Dynamics!AC27+Dynamics!CP27+Dynamics!FC27+Dynamics!HP27+Dynamics!KC27</f>
        <v>3707.64640818509</v>
      </c>
      <c r="AD28" s="4">
        <f>AD27+Dynamics!AD27+Dynamics!CQ27+Dynamics!FD27+Dynamics!HQ27+Dynamics!KD27</f>
        <v>11029.222413617043</v>
      </c>
      <c r="AE28" s="4">
        <f>AE27+Dynamics!AE27+Dynamics!CR27+Dynamics!FE27+Dynamics!HR27+Dynamics!KE27</f>
        <v>11818.468674752176</v>
      </c>
      <c r="AF28" s="4">
        <f>AF27+Dynamics!AF27+Dynamics!CS27+Dynamics!FF27+Dynamics!HS27+Dynamics!KF27</f>
        <v>3671.2968027712645</v>
      </c>
      <c r="AG28" s="4">
        <f>AG27+Dynamics!AG27+Dynamics!CT27+Dynamics!FG27+Dynamics!HT27+Dynamics!KG27</f>
        <v>728.07336710631159</v>
      </c>
      <c r="AH28" s="4">
        <f>AH27+Dynamics!AH27+Dynamics!CU27+Dynamics!FH27+Dynamics!HU27+Dynamics!KH27</f>
        <v>677.55999816541942</v>
      </c>
      <c r="AI28" s="4">
        <f>AI27+Dynamics!AI27+Dynamics!CV27+Dynamics!FI27+Dynamics!HV27+Dynamics!KI27</f>
        <v>0</v>
      </c>
      <c r="AJ28" s="4">
        <f>AJ27+Dynamics!AJ27+Dynamics!CW27+Dynamics!FJ27+Dynamics!HW27+Dynamics!KJ27</f>
        <v>0</v>
      </c>
      <c r="AK28" s="4">
        <f>AK27+Dynamics!AK27+Dynamics!CX27+Dynamics!FK27+Dynamics!HX27+Dynamics!KK27</f>
        <v>0</v>
      </c>
      <c r="AL28" s="4">
        <f>AL27+Dynamics!AL27+Dynamics!CY27+Dynamics!FL27+Dynamics!HY27+Dynamics!KL27</f>
        <v>1346.1471500230944</v>
      </c>
      <c r="AM28" s="4">
        <f>AM27+Dynamics!AM27+Dynamics!CZ27+Dynamics!FM27+Dynamics!HZ27+Dynamics!KM27</f>
        <v>732.37774655065527</v>
      </c>
      <c r="AN28" s="4">
        <f>AN27+Dynamics!AN27+Dynamics!DA27+Dynamics!FN27+Dynamics!IA27+Dynamics!KN27</f>
        <v>812.86717034069125</v>
      </c>
      <c r="AO28" s="8">
        <f>AO27+Dynamics!AO27+Dynamics!DB27+Dynamics!FO27+Dynamics!IB27+Dynamics!KO27</f>
        <v>818991.19042496069</v>
      </c>
      <c r="AP28" s="4">
        <f>AP27+Dynamics!AP27+Dynamics!DC27+Dynamics!FP27+Dynamics!IC27+Dynamics!KP27</f>
        <v>7829.6262452871688</v>
      </c>
      <c r="AQ28" s="4">
        <f>AQ27+Dynamics!AQ27+Dynamics!DD27+Dynamics!FQ27+Dynamics!ID27+Dynamics!KQ27</f>
        <v>22096.601025256088</v>
      </c>
      <c r="AR28" s="4">
        <f>AR27+Dynamics!AR27+Dynamics!DE27+Dynamics!FR27+Dynamics!IE27+Dynamics!KR27</f>
        <v>21665.085886926416</v>
      </c>
      <c r="AS28" s="4">
        <f>AS27+Dynamics!AS27+Dynamics!DF27+Dynamics!FS27+Dynamics!IF27+Dynamics!KS27</f>
        <v>6225.4962688409851</v>
      </c>
      <c r="AT28" s="4">
        <f>AT27+Dynamics!AT27+Dynamics!DG27+Dynamics!FT27+Dynamics!IG27+Dynamics!KT27</f>
        <v>1158.3276272689309</v>
      </c>
      <c r="AU28" s="4">
        <f>AU27+Dynamics!AU27+Dynamics!DH27+Dynamics!FU27+Dynamics!IH27+Dynamics!KU27</f>
        <v>933.65454104663263</v>
      </c>
      <c r="AV28" s="4">
        <f>AV27+Dynamics!AV27+Dynamics!DI27+Dynamics!FV27+Dynamics!II27+Dynamics!KV27</f>
        <v>0</v>
      </c>
      <c r="AW28" s="4">
        <f>AW27+Dynamics!AW27+Dynamics!DJ27+Dynamics!FW27+Dynamics!IJ27+Dynamics!KW27</f>
        <v>0</v>
      </c>
      <c r="AX28" s="4">
        <f>AX27+Dynamics!AX27+Dynamics!DK27+Dynamics!FX27+Dynamics!IK27+Dynamics!KX27</f>
        <v>0</v>
      </c>
      <c r="AY28" s="4">
        <f>AY27+Dynamics!AY27+Dynamics!DL27+Dynamics!FY27+Dynamics!IL27+Dynamics!KY27</f>
        <v>1869.9908242699598</v>
      </c>
      <c r="AZ28" s="4">
        <f>AZ27+Dynamics!AZ27+Dynamics!DM27+Dynamics!FZ27+Dynamics!IM27+Dynamics!KZ27</f>
        <v>857.60480427506377</v>
      </c>
      <c r="BA28" s="9">
        <f>BA27+Dynamics!BA27+Dynamics!DN27+Dynamics!GA27+Dynamics!IN27+Dynamics!LA27</f>
        <v>751.7111790529691</v>
      </c>
      <c r="BB28" s="8">
        <f>BB27+Dynamics!BB27+Dynamics!DO27+Dynamics!GB27+Dynamics!IO27+Dynamics!LB27</f>
        <v>30131.365537503465</v>
      </c>
      <c r="BC28" s="4">
        <f>BC27+Dynamics!BC27+Dynamics!DP27+Dynamics!GC27+Dynamics!IP27+Dynamics!LC27</f>
        <v>5893.1703089760395</v>
      </c>
      <c r="BD28" s="4">
        <f>BD27+Dynamics!BD27+Dynamics!DQ27+Dynamics!GD27+Dynamics!IQ27+Dynamics!LD27</f>
        <v>16515.821068276164</v>
      </c>
      <c r="BE28" s="4">
        <f>BE27+Dynamics!BE27+Dynamics!DR27+Dynamics!GE27+Dynamics!IR27+Dynamics!LE27</f>
        <v>16103.995880813567</v>
      </c>
      <c r="BF28" s="4">
        <f>BF27+Dynamics!BF27+Dynamics!DS27+Dynamics!GF27+Dynamics!IS27+Dynamics!LF27</f>
        <v>4594.0240338008043</v>
      </c>
      <c r="BG28" s="4">
        <f>BG27+Dynamics!BG27+Dynamics!DT27+Dynamics!GG27+Dynamics!IT27+Dynamics!LG27</f>
        <v>846.6670929807326</v>
      </c>
      <c r="BH28" s="4">
        <f>BH27+Dynamics!BH27+Dynamics!DU27+Dynamics!GH27+Dynamics!IU27+Dynamics!LH27</f>
        <v>660.09614861799298</v>
      </c>
      <c r="BI28" s="4">
        <f>BI27+Dynamics!BI27+Dynamics!DV27+Dynamics!GI27+Dynamics!IV27+Dynamics!LI27</f>
        <v>0</v>
      </c>
      <c r="BJ28" s="4">
        <f>BJ27+Dynamics!BJ27+Dynamics!DW27+Dynamics!GJ27+Dynamics!IW27+Dynamics!LJ27</f>
        <v>0</v>
      </c>
      <c r="BK28" s="4">
        <f>BK27+Dynamics!BK27+Dynamics!DX27+Dynamics!GK27+Dynamics!IX27+Dynamics!LK27</f>
        <v>0</v>
      </c>
      <c r="BL28" s="4">
        <f>BL27+Dynamics!BL27+Dynamics!DY27+Dynamics!GL27+Dynamics!IY27+Dynamics!LL27</f>
        <v>1321.9807735322584</v>
      </c>
      <c r="BM28" s="4">
        <f>BM27+Dynamics!BM27+Dynamics!DZ27+Dynamics!GM27+Dynamics!IZ27+Dynamics!LM27</f>
        <v>577.17799143108289</v>
      </c>
      <c r="BN28" s="4">
        <f>BN27+Dynamics!BN27+Dynamics!EA27+Dynamics!GN27+Dynamics!JA27+Dynamics!LN27</f>
        <v>466.40042155416467</v>
      </c>
      <c r="BO28" s="178">
        <f t="shared" si="4"/>
        <v>35664691.678973541</v>
      </c>
      <c r="BP28" s="8">
        <f t="shared" si="5"/>
        <v>17207833.990070231</v>
      </c>
      <c r="BQ28" s="4">
        <f t="shared" si="6"/>
        <v>17442589.517438803</v>
      </c>
      <c r="BR28" s="4">
        <f t="shared" si="7"/>
        <v>54778.183379842398</v>
      </c>
      <c r="BS28" s="4">
        <f t="shared" si="8"/>
        <v>882379.28882718482</v>
      </c>
      <c r="BT28" s="179">
        <f t="shared" si="9"/>
        <v>77110.699257486267</v>
      </c>
      <c r="BU28" s="178">
        <f t="shared" si="10"/>
        <v>2007696.6416289289</v>
      </c>
      <c r="BV28" s="4">
        <f t="shared" si="11"/>
        <v>1183916.035065854</v>
      </c>
      <c r="BW28" s="4">
        <f t="shared" si="12"/>
        <v>678889.51470935612</v>
      </c>
      <c r="BX28" s="4">
        <f t="shared" si="13"/>
        <v>34523.659731511747</v>
      </c>
      <c r="BY28" s="4">
        <f t="shared" si="14"/>
        <v>63388.098402224219</v>
      </c>
      <c r="BZ28" s="179">
        <f t="shared" si="15"/>
        <v>46979.333719982802</v>
      </c>
      <c r="CA28" s="167">
        <f t="shared" si="16"/>
        <v>5.6293677222859204E-2</v>
      </c>
      <c r="CB28" s="15">
        <f t="shared" si="17"/>
        <v>6.8800991208366608E-2</v>
      </c>
      <c r="CC28" s="15">
        <f t="shared" si="18"/>
        <v>3.8921371968916312E-2</v>
      </c>
      <c r="CD28" s="15">
        <f t="shared" si="19"/>
        <v>0.63024469964836349</v>
      </c>
      <c r="CE28" s="15">
        <f t="shared" si="20"/>
        <v>7.1837699733950655E-2</v>
      </c>
      <c r="CF28" s="168">
        <f t="shared" si="21"/>
        <v>0.60924533394659663</v>
      </c>
      <c r="CG28" s="167"/>
      <c r="CH28" s="16"/>
      <c r="CI28" s="87"/>
      <c r="CJ28" s="16"/>
      <c r="CK28" s="16"/>
      <c r="CL28" s="168"/>
      <c r="CM28" s="120">
        <f t="shared" si="22"/>
        <v>158448.3763071062</v>
      </c>
      <c r="CN28" s="120">
        <f>step*SUMPRODUCT(B28:N28,'By group'!B$22:N$22)</f>
        <v>93763.714934503048</v>
      </c>
      <c r="CO28" s="120">
        <f>step*SUMPRODUCT(O28:AA28,'By group'!O$22:AA$22)</f>
        <v>53678.009198424392</v>
      </c>
      <c r="CP28" s="120">
        <f>step*SUMPRODUCT(AB28:AN28,'By group'!AB$22:AN$22)</f>
        <v>2696.4554003116982</v>
      </c>
      <c r="CQ28" s="120">
        <f>step*SUMPRODUCT(AO28:BA28,'By group'!AO$22:BA$22)</f>
        <v>4778.6489092178872</v>
      </c>
      <c r="CR28" s="154">
        <f>step*SUMPRODUCT(BB28:BN28,'By group'!BB$22:BN$22)</f>
        <v>3531.5478646491711</v>
      </c>
      <c r="CS28" s="197">
        <f t="shared" si="23"/>
        <v>208843.85058557353</v>
      </c>
      <c r="CT28" s="120">
        <f t="shared" si="24"/>
        <v>631536.72811056417</v>
      </c>
      <c r="CU28" s="120">
        <f t="shared" si="25"/>
        <v>693805.71172714815</v>
      </c>
      <c r="CV28" s="120">
        <f t="shared" si="26"/>
        <v>300335.22480387229</v>
      </c>
      <c r="CW28" s="120">
        <f t="shared" si="27"/>
        <v>86931.247393896658</v>
      </c>
      <c r="CX28" s="198">
        <f t="shared" si="28"/>
        <v>86243.879007873795</v>
      </c>
      <c r="CY28" s="16">
        <f t="shared" si="29"/>
        <v>3.1306528111242414E-3</v>
      </c>
      <c r="CZ28" s="37">
        <f t="shared" si="30"/>
        <v>4.8776610602844432E-2</v>
      </c>
      <c r="DA28" s="185">
        <f t="shared" si="31"/>
        <v>2.1621019452958742E-3</v>
      </c>
      <c r="DB28" s="183">
        <f>(BO28-BO26)/BO26</f>
        <v>3.4247049318036266E-3</v>
      </c>
      <c r="DC28" s="85">
        <f>(SUMPRODUCT($B28:$N28,'By group'!$B$27:$N$27)-(1-prop_idu_part)*SUMPRODUCT(Population!$BB28:$BN28,'By group'!$BB$27:$BN$27)*(1-prop_idu_male))/BQ28</f>
        <v>1.4774246210255531</v>
      </c>
      <c r="DD28" s="85">
        <f>(1-prop_idu_part)*SUMPRODUCT(Population!$BB28:$BN28,'By group'!$BB$27:$BN$27)*prop_idu_male/BQ28</f>
        <v>9.5489898578217068E-3</v>
      </c>
      <c r="DE28" s="85">
        <f>SUMPRODUCT(AB28:AN28,'By group'!AB$27:AN$27)/prop_sw_use/BP28</f>
        <v>3.8199938524361952</v>
      </c>
      <c r="DF28" s="85">
        <f t="shared" si="2"/>
        <v>1.5509175040890952</v>
      </c>
      <c r="DG28" s="85">
        <f t="shared" si="32"/>
        <v>0</v>
      </c>
    </row>
    <row r="29" spans="1:166" s="88" customFormat="1" x14ac:dyDescent="0.25">
      <c r="A29" s="88">
        <f t="shared" si="3"/>
        <v>12.5</v>
      </c>
      <c r="B29" s="45">
        <f>B28+Dynamics!B28+Dynamics!BO28+Dynamics!EB28+Dynamics!GO28+Dynamics!JB28</f>
        <v>16057393.851868814</v>
      </c>
      <c r="C29" s="46">
        <f>C28+Dynamics!C28+Dynamics!BP28+Dynamics!EC28+Dynamics!GP28+Dynamics!JC28</f>
        <v>122292.51138580199</v>
      </c>
      <c r="D29" s="46">
        <f>D28+Dynamics!D28+Dynamics!BQ28+Dynamics!ED28+Dynamics!GQ28+Dynamics!JD28</f>
        <v>368893.84711251571</v>
      </c>
      <c r="E29" s="46">
        <f>E28+Dynamics!E28+Dynamics!BR28+Dynamics!EE28+Dynamics!GR28+Dynamics!JE28</f>
        <v>405664.97472063138</v>
      </c>
      <c r="F29" s="46">
        <f>F28+Dynamics!F28+Dynamics!BS28+Dynamics!EF28+Dynamics!GS28+Dynamics!JF28</f>
        <v>128830.95368699332</v>
      </c>
      <c r="G29" s="46">
        <f>G28+Dynamics!G28+Dynamics!BT28+Dynamics!EG28+Dynamics!GT28+Dynamics!JG28</f>
        <v>25807.372574859619</v>
      </c>
      <c r="H29" s="46">
        <f>H28+Dynamics!H28+Dynamics!BU28+Dynamics!EH28+Dynamics!GU28+Dynamics!JH28</f>
        <v>23611.850295148277</v>
      </c>
      <c r="I29" s="4">
        <f>I28+Dynamics!I28+Dynamics!BV28+Dynamics!EI28+Dynamics!GV28+Dynamics!JI28</f>
        <v>0</v>
      </c>
      <c r="J29" s="46">
        <f>J28+Dynamics!J28+Dynamics!BW28+Dynamics!EJ28+Dynamics!GW28+Dynamics!JJ28</f>
        <v>0</v>
      </c>
      <c r="K29" s="46">
        <f>K28+Dynamics!K28+Dynamics!BX28+Dynamics!EK28+Dynamics!GX28+Dynamics!JK28</f>
        <v>0</v>
      </c>
      <c r="L29" s="46">
        <f>L28+Dynamics!L28+Dynamics!BY28+Dynamics!EL28+Dynamics!GY28+Dynamics!JL28</f>
        <v>47780.640616526107</v>
      </c>
      <c r="M29" s="46">
        <f>M28+Dynamics!M28+Dynamics!BZ28+Dynamics!EM28+Dynamics!GZ28+Dynamics!JM28</f>
        <v>24419.764530735221</v>
      </c>
      <c r="N29" s="76">
        <f>N28+Dynamics!N28+Dynamics!CA28+Dynamics!EN28+Dynamics!HA28+Dynamics!JN28</f>
        <v>22665.57310220677</v>
      </c>
      <c r="O29" s="45">
        <f>O28+Dynamics!O28+Dynamics!CB28+Dynamics!EO28+Dynamics!HB28+Dynamics!JO28</f>
        <v>16819705.84100017</v>
      </c>
      <c r="P29" s="4">
        <f>P28+Dynamics!P28+Dynamics!CC28+Dynamics!EP28+Dynamics!HC28+Dynamics!JP28</f>
        <v>67342.403463605573</v>
      </c>
      <c r="Q29" s="46">
        <f>Q28+Dynamics!Q28+Dynamics!CD28+Dynamics!EQ28+Dynamics!HD28+Dynamics!JQ28</f>
        <v>206508.39619235348</v>
      </c>
      <c r="R29" s="46">
        <f>R28+Dynamics!R28+Dynamics!CE28+Dynamics!ER28+Dynamics!HE28+Dynamics!JR28</f>
        <v>229344.48120293638</v>
      </c>
      <c r="S29" s="46">
        <f>S28+Dynamics!S28+Dynamics!CF28+Dynamics!ES28+Dynamics!HF28+Dynamics!JS28</f>
        <v>72681.715915131383</v>
      </c>
      <c r="T29" s="46">
        <f>T28+Dynamics!T28+Dynamics!CG28+Dynamics!ET28+Dynamics!HG28+Dynamics!JT28</f>
        <v>14615.262283362945</v>
      </c>
      <c r="U29" s="46">
        <f>U28+Dynamics!U28+Dynamics!CH28+Dynamics!EU28+Dynamics!HH28+Dynamics!JU28</f>
        <v>14085.981972620386</v>
      </c>
      <c r="V29" s="4">
        <f>V28+Dynamics!V28+Dynamics!CI28+Dynamics!EV28+Dynamics!HI28+Dynamics!JV28</f>
        <v>0</v>
      </c>
      <c r="W29" s="46">
        <f>W28+Dynamics!W28+Dynamics!CJ28+Dynamics!EW28+Dynamics!HJ28+Dynamics!JW28</f>
        <v>0</v>
      </c>
      <c r="X29" s="46">
        <f>X28+Dynamics!X28+Dynamics!CK28+Dynamics!EX28+Dynamics!HK28+Dynamics!JX28</f>
        <v>0</v>
      </c>
      <c r="Y29" s="46">
        <f>Y28+Dynamics!Y28+Dynamics!CL28+Dynamics!EY28+Dynamics!HL28+Dynamics!JY28</f>
        <v>27822.041604771217</v>
      </c>
      <c r="Z29" s="46">
        <f>Z28+Dynamics!Z28+Dynamics!CM28+Dynamics!EZ28+Dynamics!HM28+Dynamics!JZ28</f>
        <v>16016.293907556681</v>
      </c>
      <c r="AA29" s="76">
        <f>AA28+Dynamics!AA28+Dynamics!CN28+Dynamics!FA28+Dynamics!HN28+Dynamics!KA28</f>
        <v>19575.425225552408</v>
      </c>
      <c r="AB29" s="45">
        <f>AB28+Dynamics!AB28+Dynamics!CO28+Dynamics!FB28+Dynamics!HO28+Dynamics!KB28</f>
        <v>20574.393476029556</v>
      </c>
      <c r="AC29" s="4">
        <f>AC28+Dynamics!AC28+Dynamics!CP28+Dynamics!FC28+Dynamics!HP28+Dynamics!KC28</f>
        <v>3711.3164371207308</v>
      </c>
      <c r="AD29" s="46">
        <f>AD28+Dynamics!AD28+Dynamics!CQ28+Dynamics!FD28+Dynamics!HQ28+Dynamics!KD28</f>
        <v>11022.235316662272</v>
      </c>
      <c r="AE29" s="46">
        <f>AE28+Dynamics!AE28+Dynamics!CR28+Dynamics!FE28+Dynamics!HR28+Dynamics!KE28</f>
        <v>11779.664041158294</v>
      </c>
      <c r="AF29" s="46">
        <f>AF28+Dynamics!AF28+Dynamics!CS28+Dynamics!FF28+Dynamics!HS28+Dynamics!KF28</f>
        <v>3651.515893651761</v>
      </c>
      <c r="AG29" s="46">
        <f>AG28+Dynamics!AG28+Dynamics!CT28+Dynamics!FG28+Dynamics!HT28+Dynamics!KG28</f>
        <v>722.98647321680619</v>
      </c>
      <c r="AH29" s="46">
        <f>AH28+Dynamics!AH28+Dynamics!CU28+Dynamics!FH28+Dynamics!HU28+Dynamics!KH28</f>
        <v>669.09529933679892</v>
      </c>
      <c r="AI29" s="4">
        <f>AI28+Dynamics!AI28+Dynamics!CV28+Dynamics!FI28+Dynamics!HV28+Dynamics!KI28</f>
        <v>0</v>
      </c>
      <c r="AJ29" s="46">
        <f>AJ28+Dynamics!AJ28+Dynamics!CW28+Dynamics!FJ28+Dynamics!HW28+Dynamics!KJ28</f>
        <v>0</v>
      </c>
      <c r="AK29" s="46">
        <f>AK28+Dynamics!AK28+Dynamics!CX28+Dynamics!FK28+Dynamics!HX28+Dynamics!KK28</f>
        <v>0</v>
      </c>
      <c r="AL29" s="46">
        <f>AL28+Dynamics!AL28+Dynamics!CY28+Dynamics!FL28+Dynamics!HY28+Dynamics!KL28</f>
        <v>1339.6250754976215</v>
      </c>
      <c r="AM29" s="46">
        <f>AM28+Dynamics!AM28+Dynamics!CZ28+Dynamics!FM28+Dynamics!HZ28+Dynamics!KM28</f>
        <v>725.66220990681916</v>
      </c>
      <c r="AN29" s="46">
        <f>AN28+Dynamics!AN28+Dynamics!DA28+Dynamics!FN28+Dynamics!IA28+Dynamics!KN28</f>
        <v>789.93781853838288</v>
      </c>
      <c r="AO29" s="45">
        <f>AO28+Dynamics!AO28+Dynamics!DB28+Dynamics!FO28+Dynamics!IB28+Dynamics!KO28</f>
        <v>818103.64449869655</v>
      </c>
      <c r="AP29" s="4">
        <f>AP28+Dynamics!AP28+Dynamics!DC28+Dynamics!FP28+Dynamics!IC28+Dynamics!KP28</f>
        <v>7937.4913982994358</v>
      </c>
      <c r="AQ29" s="46">
        <f>AQ28+Dynamics!AQ28+Dynamics!DD28+Dynamics!FQ28+Dynamics!ID28+Dynamics!KQ28</f>
        <v>22413.382921956189</v>
      </c>
      <c r="AR29" s="46">
        <f>AR28+Dynamics!AR28+Dynamics!DE28+Dynamics!FR28+Dynamics!IE28+Dynamics!KR28</f>
        <v>21989.615530378098</v>
      </c>
      <c r="AS29" s="46">
        <f>AS28+Dynamics!AS28+Dynamics!DF28+Dynamics!FS28+Dynamics!IF28+Dynamics!KS28</f>
        <v>6322.0858967344402</v>
      </c>
      <c r="AT29" s="46">
        <f>AT28+Dynamics!AT28+Dynamics!DG28+Dynamics!FT28+Dynamics!IG28+Dynamics!KT28</f>
        <v>1176.8204555346833</v>
      </c>
      <c r="AU29" s="46">
        <f>AU28+Dynamics!AU28+Dynamics!DH28+Dynamics!FU28+Dynamics!IH28+Dynamics!KU28</f>
        <v>947.92804691050026</v>
      </c>
      <c r="AV29" s="4">
        <f>AV28+Dynamics!AV28+Dynamics!DI28+Dynamics!FV28+Dynamics!II28+Dynamics!KV28</f>
        <v>0</v>
      </c>
      <c r="AW29" s="46">
        <f>AW28+Dynamics!AW28+Dynamics!DJ28+Dynamics!FW28+Dynamics!IJ28+Dynamics!KW28</f>
        <v>0</v>
      </c>
      <c r="AX29" s="46">
        <f>AX28+Dynamics!AX28+Dynamics!DK28+Dynamics!FX28+Dynamics!IK28+Dynamics!KX28</f>
        <v>0</v>
      </c>
      <c r="AY29" s="46">
        <f>AY28+Dynamics!AY28+Dynamics!DL28+Dynamics!FY28+Dynamics!IL28+Dynamics!KY28</f>
        <v>1910.116968192865</v>
      </c>
      <c r="AZ29" s="46">
        <f>AZ28+Dynamics!AZ28+Dynamics!DM28+Dynamics!FZ28+Dynamics!IM28+Dynamics!KZ28</f>
        <v>876.09198218937343</v>
      </c>
      <c r="BA29" s="76">
        <f>BA28+Dynamics!BA28+Dynamics!DN28+Dynamics!GA28+Dynamics!IN28+Dynamics!LA28</f>
        <v>751.06880483269765</v>
      </c>
      <c r="BB29" s="45">
        <f>BB28+Dynamics!BB28+Dynamics!DO28+Dynamics!GB28+Dynamics!IO28+Dynamics!LB28</f>
        <v>30142.95376969079</v>
      </c>
      <c r="BC29" s="4">
        <f>BC28+Dynamics!BC28+Dynamics!DP28+Dynamics!GC28+Dynamics!IP28+Dynamics!LC28</f>
        <v>5890.1320071300188</v>
      </c>
      <c r="BD29" s="46">
        <f>BD28+Dynamics!BD28+Dynamics!DQ28+Dynamics!GD28+Dynamics!IQ28+Dynamics!LD28</f>
        <v>16489.913173692712</v>
      </c>
      <c r="BE29" s="46">
        <f>BE28+Dynamics!BE28+Dynamics!DR28+Dynamics!GE28+Dynamics!IR28+Dynamics!LE28</f>
        <v>16075.707527553192</v>
      </c>
      <c r="BF29" s="46">
        <f>BF28+Dynamics!BF28+Dynamics!DS28+Dynamics!GF28+Dynamics!IS28+Dynamics!LF28</f>
        <v>4593.1779609730456</v>
      </c>
      <c r="BG29" s="46">
        <f>BG28+Dynamics!BG28+Dynamics!DT28+Dynamics!GG28+Dynamics!IT28+Dynamics!LG28</f>
        <v>848.29484199108344</v>
      </c>
      <c r="BH29" s="46">
        <f>BH28+Dynamics!BH28+Dynamics!DU28+Dynamics!GH28+Dynamics!IU28+Dynamics!LH28</f>
        <v>664.11378413072975</v>
      </c>
      <c r="BI29" s="4">
        <f>BI28+Dynamics!BI28+Dynamics!DV28+Dynamics!GI28+Dynamics!IV28+Dynamics!LI28</f>
        <v>0</v>
      </c>
      <c r="BJ29" s="46">
        <f>BJ28+Dynamics!BJ28+Dynamics!DW28+Dynamics!GJ28+Dynamics!IW28+Dynamics!LJ28</f>
        <v>0</v>
      </c>
      <c r="BK29" s="46">
        <f>BK28+Dynamics!BK28+Dynamics!DX28+Dynamics!GK28+Dynamics!IX28+Dynamics!LK28</f>
        <v>0</v>
      </c>
      <c r="BL29" s="46">
        <f>BL28+Dynamics!BL28+Dynamics!DY28+Dynamics!GL28+Dynamics!IY28+Dynamics!LL28</f>
        <v>1337.17958939504</v>
      </c>
      <c r="BM29" s="46">
        <f>BM28+Dynamics!BM28+Dynamics!DZ28+Dynamics!GM28+Dynamics!IZ28+Dynamics!LM28</f>
        <v>586.56274251814182</v>
      </c>
      <c r="BN29" s="46">
        <f>BN28+Dynamics!BN28+Dynamics!EA28+Dynamics!GN28+Dynamics!JA28+Dynamics!LN28</f>
        <v>465.07311301523725</v>
      </c>
      <c r="BO29" s="178">
        <f t="shared" si="4"/>
        <v>35729566.969717227</v>
      </c>
      <c r="BP29" s="45">
        <f t="shared" si="5"/>
        <v>17227361.339894231</v>
      </c>
      <c r="BQ29" s="46">
        <f t="shared" si="6"/>
        <v>17487697.842768062</v>
      </c>
      <c r="BR29" s="46">
        <f t="shared" si="7"/>
        <v>54986.432041119042</v>
      </c>
      <c r="BS29" s="46">
        <f t="shared" si="8"/>
        <v>882428.24650372483</v>
      </c>
      <c r="BT29" s="179">
        <f t="shared" si="9"/>
        <v>77093.108510089995</v>
      </c>
      <c r="BU29" s="178">
        <f t="shared" si="10"/>
        <v>1983646.2851038259</v>
      </c>
      <c r="BV29" s="4">
        <f t="shared" si="11"/>
        <v>1169967.4880254185</v>
      </c>
      <c r="BW29" s="4">
        <f t="shared" si="12"/>
        <v>667992.00176789041</v>
      </c>
      <c r="BX29" s="4">
        <f t="shared" si="13"/>
        <v>34412.03856508949</v>
      </c>
      <c r="BY29" s="4">
        <f t="shared" si="14"/>
        <v>64324.602005028282</v>
      </c>
      <c r="BZ29" s="179">
        <f t="shared" si="15"/>
        <v>46950.154740399194</v>
      </c>
      <c r="CA29" s="171">
        <f t="shared" si="16"/>
        <v>5.5518341064280885E-2</v>
      </c>
      <c r="CB29" s="90">
        <f t="shared" si="17"/>
        <v>6.7913330715137915E-2</v>
      </c>
      <c r="CC29" s="90">
        <f t="shared" si="18"/>
        <v>3.8197823851590318E-2</v>
      </c>
      <c r="CD29" s="90">
        <f t="shared" si="19"/>
        <v>0.62582781402066689</v>
      </c>
      <c r="CE29" s="90">
        <f t="shared" si="20"/>
        <v>7.2894994306777053E-2</v>
      </c>
      <c r="CF29" s="168">
        <f t="shared" si="21"/>
        <v>0.60900585860089329</v>
      </c>
      <c r="CG29" s="169">
        <f>-SUM(Dynamics!BO28:BO29,Dynamics!CB28:CB29,Dynamics!CO28:CO29,Dynamics!DB28:DB29,Dynamics!DO28:DO29)/BO28*100000</f>
        <v>1204.8106238826783</v>
      </c>
      <c r="CH29" s="87">
        <f>-SUM(Dynamics!BO28:BO29)/BP28*100000</f>
        <v>1473.7143051040723</v>
      </c>
      <c r="CI29" s="87">
        <f>-SUM(Dynamics!CB28:CB29)/BQ28*100000</f>
        <v>798.69190783356044</v>
      </c>
      <c r="CJ29" s="87">
        <f>-SUM(Dynamics!CO28:CO29)/BR28*100000</f>
        <v>14060.979987751925</v>
      </c>
      <c r="CK29" s="87">
        <f>-SUM(Dynamics!DB28:DB29)/BS28*100000</f>
        <v>1882.830586579501</v>
      </c>
      <c r="CL29" s="170">
        <f>-SUM(Dynamics!DO28:DO29)/BT28*100000</f>
        <v>16170.357419051972</v>
      </c>
      <c r="CM29" s="120">
        <f t="shared" si="22"/>
        <v>156337.4183055991</v>
      </c>
      <c r="CN29" s="120">
        <f>step*SUMPRODUCT(B29:N29,'By group'!B$22:N$22)</f>
        <v>92466.790032464763</v>
      </c>
      <c r="CO29" s="120">
        <f>step*SUMPRODUCT(O29:AA29,'By group'!O$22:AA$22)</f>
        <v>52806.485109543981</v>
      </c>
      <c r="CP29" s="120">
        <f>step*SUMPRODUCT(AB29:AN29,'By group'!AB$22:AN$22)</f>
        <v>2684.6111116716606</v>
      </c>
      <c r="CQ29" s="120">
        <f>step*SUMPRODUCT(AO29:BA29,'By group'!AO$22:BA$22)</f>
        <v>4850.2474579067448</v>
      </c>
      <c r="CR29" s="154">
        <f>step*SUMPRODUCT(BB29:BN29,'By group'!BB$22:BN$22)</f>
        <v>3529.2845940119573</v>
      </c>
      <c r="CS29" s="197">
        <f t="shared" si="23"/>
        <v>207173.85469195773</v>
      </c>
      <c r="CT29" s="120">
        <f t="shared" si="24"/>
        <v>625327.77471718029</v>
      </c>
      <c r="CU29" s="120">
        <f t="shared" si="25"/>
        <v>684854.4430226573</v>
      </c>
      <c r="CV29" s="120">
        <f t="shared" si="26"/>
        <v>296269.05320786679</v>
      </c>
      <c r="CW29" s="120">
        <f t="shared" si="27"/>
        <v>85795.112001871385</v>
      </c>
      <c r="CX29" s="198">
        <f t="shared" si="28"/>
        <v>84226.04746229219</v>
      </c>
      <c r="CY29" s="91">
        <f t="shared" si="29"/>
        <v>3.1344366221125043E-3</v>
      </c>
      <c r="CZ29" s="92">
        <f t="shared" si="30"/>
        <v>4.8726587478769269E-2</v>
      </c>
      <c r="DA29" s="185">
        <f t="shared" si="31"/>
        <v>2.1576838189903236E-3</v>
      </c>
      <c r="DB29" s="183"/>
      <c r="DC29" s="85">
        <f>(SUMPRODUCT($B29:$N29,'By group'!$B$27:$N$27)-(1-prop_idu_part)*SUMPRODUCT(Population!$BB29:$BN29,'By group'!$BB$27:$BN$27)*(1-prop_idu_male))/BQ29</f>
        <v>1.475289198338654</v>
      </c>
      <c r="DD29" s="85">
        <f>(1-prop_idu_part)*SUMPRODUCT(Population!$BB29:$BN29,'By group'!$BB$27:$BN$27)*prop_idu_male/BQ29</f>
        <v>9.5221861607506127E-3</v>
      </c>
      <c r="DE29" s="85">
        <f>SUMPRODUCT(AB29:AN29,'By group'!AB$27:AN$27)/prop_sw_use/BP29</f>
        <v>3.8301697600398708</v>
      </c>
      <c r="DF29" s="93">
        <f t="shared" si="2"/>
        <v>1.5550489225761874</v>
      </c>
      <c r="DG29" s="85">
        <f t="shared" si="32"/>
        <v>0</v>
      </c>
    </row>
    <row r="30" spans="1:166" s="88" customFormat="1" x14ac:dyDescent="0.25">
      <c r="A30" s="88">
        <f t="shared" si="3"/>
        <v>13</v>
      </c>
      <c r="B30" s="45">
        <f>B29+Dynamics!B29+Dynamics!BO29+Dynamics!EB29+Dynamics!GO29+Dynamics!JB29</f>
        <v>16091845.158542741</v>
      </c>
      <c r="C30" s="46">
        <f>C29+Dynamics!C29+Dynamics!BP29+Dynamics!EC29+Dynamics!GP29+Dynamics!JC29</f>
        <v>121471.83526665666</v>
      </c>
      <c r="D30" s="46">
        <f>D29+Dynamics!D29+Dynamics!BQ29+Dynamics!ED29+Dynamics!GQ29+Dynamics!JD29</f>
        <v>365745.98457728763</v>
      </c>
      <c r="E30" s="46">
        <f>E29+Dynamics!E29+Dynamics!BR29+Dynamics!EE29+Dynamics!GR29+Dynamics!JE29</f>
        <v>400510.48840197601</v>
      </c>
      <c r="F30" s="46">
        <f>F29+Dynamics!F29+Dynamics!BS29+Dynamics!EF29+Dynamics!GS29+Dynamics!JF29</f>
        <v>126783.55255456286</v>
      </c>
      <c r="G30" s="46">
        <f>G29+Dynamics!G29+Dynamics!BT29+Dynamics!EG29+Dynamics!GT29+Dynamics!JG29</f>
        <v>25363.792293155431</v>
      </c>
      <c r="H30" s="46">
        <f>H29+Dynamics!H29+Dynamics!BU29+Dynamics!EH29+Dynamics!GU29+Dynamics!JH29</f>
        <v>23191.499024585981</v>
      </c>
      <c r="I30" s="4">
        <f>I29+Dynamics!I29+Dynamics!BV29+Dynamics!EI29+Dynamics!GV29+Dynamics!JI29</f>
        <v>0</v>
      </c>
      <c r="J30" s="46">
        <f>J29+Dynamics!J29+Dynamics!BW29+Dynamics!EJ29+Dynamics!GW29+Dynamics!JJ29</f>
        <v>0</v>
      </c>
      <c r="K30" s="46">
        <f>K29+Dynamics!K29+Dynamics!BX29+Dynamics!EK29+Dynamics!GX29+Dynamics!JK29</f>
        <v>0</v>
      </c>
      <c r="L30" s="46">
        <f>L29+Dynamics!L29+Dynamics!BY29+Dynamics!EL29+Dynamics!GY29+Dynamics!JL29</f>
        <v>47291.766840999393</v>
      </c>
      <c r="M30" s="46">
        <f>M29+Dynamics!M29+Dynamics!BZ29+Dynamics!EM29+Dynamics!GZ29+Dynamics!JM29</f>
        <v>24312.951087343117</v>
      </c>
      <c r="N30" s="76">
        <f>N29+Dynamics!N29+Dynamics!CA29+Dynamics!EN29+Dynamics!HA29+Dynamics!JN29</f>
        <v>22346.207601354585</v>
      </c>
      <c r="O30" s="45">
        <f>O29+Dynamics!O29+Dynamics!CB29+Dynamics!EO29+Dynamics!HB29+Dynamics!JO29</f>
        <v>16875771.726060487</v>
      </c>
      <c r="P30" s="4">
        <f>P29+Dynamics!P29+Dynamics!CC29+Dynamics!EP29+Dynamics!HC29+Dynamics!JP29</f>
        <v>66518.770361564166</v>
      </c>
      <c r="Q30" s="46">
        <f>Q29+Dynamics!Q29+Dynamics!CD29+Dynamics!EQ29+Dynamics!HD29+Dynamics!JQ29</f>
        <v>203593.71729757843</v>
      </c>
      <c r="R30" s="46">
        <f>R29+Dynamics!R29+Dynamics!CE29+Dynamics!ER29+Dynamics!HE29+Dynamics!JR29</f>
        <v>225878.56562522773</v>
      </c>
      <c r="S30" s="46">
        <f>S29+Dynamics!S29+Dynamics!CF29+Dynamics!ES29+Dynamics!HF29+Dynamics!JS29</f>
        <v>71583.759648902298</v>
      </c>
      <c r="T30" s="46">
        <f>T29+Dynamics!T29+Dynamics!CG29+Dynamics!ET29+Dynamics!HG29+Dynamics!JT29</f>
        <v>14388.317162778136</v>
      </c>
      <c r="U30" s="46">
        <f>U29+Dynamics!U29+Dynamics!CH29+Dynamics!EU29+Dynamics!HH29+Dynamics!JU29</f>
        <v>13788.861420695959</v>
      </c>
      <c r="V30" s="4">
        <f>V29+Dynamics!V29+Dynamics!CI29+Dynamics!EV29+Dynamics!HI29+Dynamics!JV29</f>
        <v>0</v>
      </c>
      <c r="W30" s="46">
        <f>W29+Dynamics!W29+Dynamics!CJ29+Dynamics!EW29+Dynamics!HJ29+Dynamics!JW29</f>
        <v>0</v>
      </c>
      <c r="X30" s="46">
        <f>X29+Dynamics!X29+Dynamics!CK29+Dynamics!EX29+Dynamics!HK29+Dynamics!JX29</f>
        <v>0</v>
      </c>
      <c r="Y30" s="46">
        <f>Y29+Dynamics!Y29+Dynamics!CL29+Dynamics!EY29+Dynamics!HL29+Dynamics!JY29</f>
        <v>27415.582831350719</v>
      </c>
      <c r="Z30" s="46">
        <f>Z29+Dynamics!Z29+Dynamics!CM29+Dynamics!EZ29+Dynamics!HM29+Dynamics!JZ29</f>
        <v>15651.859595831502</v>
      </c>
      <c r="AA30" s="76">
        <f>AA29+Dynamics!AA29+Dynamics!CN29+Dynamics!FA29+Dynamics!HN29+Dynamics!KA29</f>
        <v>18726.625390405767</v>
      </c>
      <c r="AB30" s="45">
        <f>AB29+Dynamics!AB29+Dynamics!CO29+Dynamics!FB29+Dynamics!HO29+Dynamics!KB29</f>
        <v>20891.96702097054</v>
      </c>
      <c r="AC30" s="4">
        <f>AC29+Dynamics!AC29+Dynamics!CP29+Dynamics!FC29+Dynamics!HP29+Dynamics!KC29</f>
        <v>3716.3982570892599</v>
      </c>
      <c r="AD30" s="46">
        <f>AD29+Dynamics!AD29+Dynamics!CQ29+Dynamics!FD29+Dynamics!HQ29+Dynamics!KD29</f>
        <v>11020.388676683882</v>
      </c>
      <c r="AE30" s="46">
        <f>AE29+Dynamics!AE29+Dynamics!CR29+Dynamics!FE29+Dynamics!HR29+Dynamics!KE29</f>
        <v>11747.457684703855</v>
      </c>
      <c r="AF30" s="46">
        <f>AF29+Dynamics!AF29+Dynamics!CS29+Dynamics!FF29+Dynamics!HS29+Dynamics!KF29</f>
        <v>3634.1332458538418</v>
      </c>
      <c r="AG30" s="46">
        <f>AG29+Dynamics!AG29+Dynamics!CT29+Dynamics!FG29+Dynamics!HT29+Dynamics!KG29</f>
        <v>718.44403479454434</v>
      </c>
      <c r="AH30" s="46">
        <f>AH29+Dynamics!AH29+Dynamics!CU29+Dynamics!FH29+Dynamics!HU29+Dynamics!KH29</f>
        <v>661.37840015681252</v>
      </c>
      <c r="AI30" s="4">
        <f>AI29+Dynamics!AI29+Dynamics!CV29+Dynamics!FI29+Dynamics!HV29+Dynamics!KI29</f>
        <v>0</v>
      </c>
      <c r="AJ30" s="46">
        <f>AJ29+Dynamics!AJ29+Dynamics!CW29+Dynamics!FJ29+Dynamics!HW29+Dynamics!KJ29</f>
        <v>0</v>
      </c>
      <c r="AK30" s="46">
        <f>AK29+Dynamics!AK29+Dynamics!CX29+Dynamics!FK29+Dynamics!HX29+Dynamics!KK29</f>
        <v>0</v>
      </c>
      <c r="AL30" s="46">
        <f>AL29+Dynamics!AL29+Dynamics!CY29+Dynamics!FL29+Dynamics!HY29+Dynamics!KL29</f>
        <v>1332.9527840257419</v>
      </c>
      <c r="AM30" s="46">
        <f>AM29+Dynamics!AM29+Dynamics!CZ29+Dynamics!FM29+Dynamics!HZ29+Dynamics!KM29</f>
        <v>719.30587745448361</v>
      </c>
      <c r="AN30" s="46">
        <f>AN29+Dynamics!AN29+Dynamics!DA29+Dynamics!FN29+Dynamics!IA29+Dynamics!KN29</f>
        <v>768.78093879727771</v>
      </c>
      <c r="AO30" s="45">
        <f>AO29+Dynamics!AO29+Dynamics!DB29+Dynamics!FO29+Dynamics!IB29+Dynamics!KO29</f>
        <v>817212.23086811055</v>
      </c>
      <c r="AP30" s="4">
        <f>AP29+Dynamics!AP29+Dynamics!DC29+Dynamics!FP29+Dynamics!IC29+Dynamics!KP29</f>
        <v>8045.5310356380123</v>
      </c>
      <c r="AQ30" s="46">
        <f>AQ29+Dynamics!AQ29+Dynamics!DD29+Dynamics!FQ29+Dynamics!ID29+Dynamics!KQ29</f>
        <v>22730.324126790521</v>
      </c>
      <c r="AR30" s="46">
        <f>AR29+Dynamics!AR29+Dynamics!DE29+Dynamics!FR29+Dynamics!IE29+Dynamics!KR29</f>
        <v>22315.453533576401</v>
      </c>
      <c r="AS30" s="46">
        <f>AS29+Dynamics!AS29+Dynamics!DF29+Dynamics!FS29+Dynamics!IF29+Dynamics!KS29</f>
        <v>6419.2911690873607</v>
      </c>
      <c r="AT30" s="46">
        <f>AT29+Dynamics!AT29+Dynamics!DG29+Dynamics!FT29+Dynamics!IG29+Dynamics!KT29</f>
        <v>1195.4482987741328</v>
      </c>
      <c r="AU30" s="46">
        <f>AU29+Dynamics!AU29+Dynamics!DH29+Dynamics!FU29+Dynamics!IH29+Dynamics!KU29</f>
        <v>962.31254613818089</v>
      </c>
      <c r="AV30" s="4">
        <f>AV29+Dynamics!AV29+Dynamics!DI29+Dynamics!FV29+Dynamics!II29+Dynamics!KV29</f>
        <v>0</v>
      </c>
      <c r="AW30" s="46">
        <f>AW29+Dynamics!AW29+Dynamics!DJ29+Dynamics!FW29+Dynamics!IJ29+Dynamics!KW29</f>
        <v>0</v>
      </c>
      <c r="AX30" s="46">
        <f>AX29+Dynamics!AX29+Dynamics!DK29+Dynamics!FX29+Dynamics!IK29+Dynamics!KX29</f>
        <v>0</v>
      </c>
      <c r="AY30" s="46">
        <f>AY29+Dynamics!AY29+Dynamics!DL29+Dynamics!FY29+Dynamics!IL29+Dynamics!KY29</f>
        <v>1949.2543026416215</v>
      </c>
      <c r="AZ30" s="46">
        <f>AZ29+Dynamics!AZ29+Dynamics!DM29+Dynamics!FZ29+Dynamics!IM29+Dynamics!KZ29</f>
        <v>894.64459613639792</v>
      </c>
      <c r="BA30" s="76">
        <f>BA29+Dynamics!BA29+Dynamics!DN29+Dynamics!GA29+Dynamics!IN29+Dynamics!LA29</f>
        <v>752.14154970776769</v>
      </c>
      <c r="BB30" s="45">
        <f>BB29+Dynamics!BB29+Dynamics!DO29+Dynamics!GB29+Dynamics!IO29+Dynamics!LB29</f>
        <v>30170.991992204425</v>
      </c>
      <c r="BC30" s="4">
        <f>BC29+Dynamics!BC29+Dynamics!DP29+Dynamics!GC29+Dynamics!IP29+Dynamics!LC29</f>
        <v>5889.2304529456133</v>
      </c>
      <c r="BD30" s="46">
        <f>BD29+Dynamics!BD29+Dynamics!DQ29+Dynamics!GD29+Dynamics!IQ29+Dynamics!LD29</f>
        <v>16469.973063482543</v>
      </c>
      <c r="BE30" s="46">
        <f>BE29+Dynamics!BE29+Dynamics!DR29+Dynamics!GE29+Dynamics!IR29+Dynamics!LE29</f>
        <v>16047.840980479587</v>
      </c>
      <c r="BF30" s="46">
        <f>BF29+Dynamics!BF29+Dynamics!DS29+Dynamics!GF29+Dynamics!IS29+Dynamics!LF29</f>
        <v>4590.0207942989045</v>
      </c>
      <c r="BG30" s="46">
        <f>BG29+Dynamics!BG29+Dynamics!DT29+Dynamics!GG29+Dynamics!IT29+Dynamics!LG29</f>
        <v>849.12548265294731</v>
      </c>
      <c r="BH30" s="46">
        <f>BH29+Dynamics!BH29+Dynamics!DU29+Dynamics!GH29+Dynamics!IU29+Dynamics!LH29</f>
        <v>667.12147931585594</v>
      </c>
      <c r="BI30" s="4">
        <f>BI29+Dynamics!BI29+Dynamics!DV29+Dynamics!GI29+Dynamics!IV29+Dynamics!LI29</f>
        <v>0</v>
      </c>
      <c r="BJ30" s="46">
        <f>BJ29+Dynamics!BJ29+Dynamics!DW29+Dynamics!GJ29+Dynamics!IW29+Dynamics!LJ29</f>
        <v>0</v>
      </c>
      <c r="BK30" s="46">
        <f>BK29+Dynamics!BK29+Dynamics!DX29+Dynamics!GK29+Dynamics!IX29+Dynamics!LK29</f>
        <v>0</v>
      </c>
      <c r="BL30" s="46">
        <f>BL29+Dynamics!BL29+Dynamics!DY29+Dynamics!GL29+Dynamics!IY29+Dynamics!LL29</f>
        <v>1349.7834123661662</v>
      </c>
      <c r="BM30" s="46">
        <f>BM29+Dynamics!BM29+Dynamics!DZ29+Dynamics!GM29+Dynamics!IZ29+Dynamics!LM29</f>
        <v>595.12180265731001</v>
      </c>
      <c r="BN30" s="46">
        <f>BN29+Dynamics!BN29+Dynamics!EA29+Dynamics!GN29+Dynamics!JA29+Dynamics!LN29</f>
        <v>464.53899247498322</v>
      </c>
      <c r="BO30" s="178">
        <f t="shared" si="4"/>
        <v>35796962.608985491</v>
      </c>
      <c r="BP30" s="45">
        <f t="shared" si="5"/>
        <v>17248863.236190658</v>
      </c>
      <c r="BQ30" s="46">
        <f t="shared" si="6"/>
        <v>17533317.785394821</v>
      </c>
      <c r="BR30" s="46">
        <f t="shared" si="7"/>
        <v>55211.206920530247</v>
      </c>
      <c r="BS30" s="46">
        <f t="shared" si="8"/>
        <v>882476.632026601</v>
      </c>
      <c r="BT30" s="179">
        <f t="shared" si="9"/>
        <v>77093.74845287831</v>
      </c>
      <c r="BU30" s="178">
        <f t="shared" si="10"/>
        <v>1961070.5345009805</v>
      </c>
      <c r="BV30" s="4">
        <f t="shared" si="11"/>
        <v>1157018.0776479219</v>
      </c>
      <c r="BW30" s="4">
        <f t="shared" si="12"/>
        <v>657546.05933433468</v>
      </c>
      <c r="BX30" s="4">
        <f t="shared" si="13"/>
        <v>34319.239899559703</v>
      </c>
      <c r="BY30" s="4">
        <f t="shared" si="14"/>
        <v>65264.4011584904</v>
      </c>
      <c r="BZ30" s="179">
        <f t="shared" si="15"/>
        <v>46922.756460673918</v>
      </c>
      <c r="CA30" s="171">
        <f t="shared" si="16"/>
        <v>5.4783154535260122E-2</v>
      </c>
      <c r="CB30" s="90">
        <f t="shared" si="17"/>
        <v>6.7077932139917917E-2</v>
      </c>
      <c r="CC30" s="90">
        <f t="shared" si="18"/>
        <v>3.7502660214261775E-2</v>
      </c>
      <c r="CD30" s="90">
        <f t="shared" si="19"/>
        <v>0.62159916099928836</v>
      </c>
      <c r="CE30" s="90">
        <f t="shared" si="20"/>
        <v>7.395595394816426E-2</v>
      </c>
      <c r="CF30" s="168">
        <f t="shared" si="21"/>
        <v>0.60864541421739682</v>
      </c>
      <c r="CG30" s="167"/>
      <c r="CH30" s="16"/>
      <c r="CI30" s="87"/>
      <c r="CJ30" s="16"/>
      <c r="CK30" s="16"/>
      <c r="CL30" s="168"/>
      <c r="CM30" s="120">
        <f t="shared" si="22"/>
        <v>154353.99469149439</v>
      </c>
      <c r="CN30" s="120">
        <f>step*SUMPRODUCT(B30:N30,'By group'!B$22:N$22)</f>
        <v>91267.039158207554</v>
      </c>
      <c r="CO30" s="120">
        <f>step*SUMPRODUCT(O30:AA30,'By group'!O$22:AA$22)</f>
        <v>51963.769892195363</v>
      </c>
      <c r="CP30" s="120">
        <f>step*SUMPRODUCT(AB30:AN30,'By group'!AB$22:AN$22)</f>
        <v>2674.4279064296502</v>
      </c>
      <c r="CQ30" s="120">
        <f>step*SUMPRODUCT(AO30:BA30,'By group'!AO$22:BA$22)</f>
        <v>4922.196415854819</v>
      </c>
      <c r="CR30" s="154">
        <f>step*SUMPRODUCT(BB30:BN30,'By group'!BB$22:BN$22)</f>
        <v>3526.5613188069792</v>
      </c>
      <c r="CS30" s="197">
        <f t="shared" si="23"/>
        <v>205641.76537389369</v>
      </c>
      <c r="CT30" s="120">
        <f t="shared" si="24"/>
        <v>619560.38774182298</v>
      </c>
      <c r="CU30" s="120">
        <f t="shared" si="25"/>
        <v>676499.80622596364</v>
      </c>
      <c r="CV30" s="120">
        <f t="shared" si="26"/>
        <v>292350.09758408892</v>
      </c>
      <c r="CW30" s="120">
        <f t="shared" si="27"/>
        <v>84689.010231577995</v>
      </c>
      <c r="CX30" s="198">
        <f t="shared" si="28"/>
        <v>82329.46734363318</v>
      </c>
      <c r="CY30" s="91">
        <f t="shared" si="29"/>
        <v>3.1390463036819458E-3</v>
      </c>
      <c r="CZ30" s="92">
        <f t="shared" si="30"/>
        <v>4.8671341359251094E-2</v>
      </c>
      <c r="DA30" s="185">
        <f t="shared" si="31"/>
        <v>2.1536393826197646E-3</v>
      </c>
      <c r="DB30" s="183">
        <f>(BO30-BO28)/BO28</f>
        <v>3.7087361136485591E-3</v>
      </c>
      <c r="DC30" s="85">
        <f>(SUMPRODUCT($B30:$N30,'By group'!$B$27:$N$27)-(1-prop_idu_part)*SUMPRODUCT(Population!$BB30:$BN30,'By group'!$BB$27:$BN$27)*(1-prop_idu_male))/BQ30</f>
        <v>1.4732901408790473</v>
      </c>
      <c r="DD30" s="85">
        <f>(1-prop_idu_part)*SUMPRODUCT(Population!$BB30:$BN30,'By group'!$BB$27:$BN$27)*prop_idu_male/BQ30</f>
        <v>9.4974892200339681E-3</v>
      </c>
      <c r="DE30" s="85">
        <f>SUMPRODUCT(AB30:AN30,'By group'!AB$27:AN$27)/prop_sw_use/BP30</f>
        <v>3.8410327334282979</v>
      </c>
      <c r="DF30" s="93">
        <f t="shared" si="2"/>
        <v>1.5594592897718889</v>
      </c>
      <c r="DG30" s="85">
        <f t="shared" si="32"/>
        <v>0</v>
      </c>
    </row>
    <row r="31" spans="1:166" s="88" customFormat="1" x14ac:dyDescent="0.25">
      <c r="A31" s="88">
        <f t="shared" si="3"/>
        <v>13.5</v>
      </c>
      <c r="B31" s="45">
        <f>B30+Dynamics!B30+Dynamics!BO30+Dynamics!EB30+Dynamics!GO30+Dynamics!JB30</f>
        <v>16127217.495883966</v>
      </c>
      <c r="C31" s="46">
        <f>C30+Dynamics!C30+Dynamics!BP30+Dynamics!EC30+Dynamics!GP30+Dynamics!JC30</f>
        <v>120720.30298557719</v>
      </c>
      <c r="D31" s="46">
        <f>D30+Dynamics!D30+Dynamics!BQ30+Dynamics!ED30+Dynamics!GQ30+Dynamics!JD30</f>
        <v>362847.87418520526</v>
      </c>
      <c r="E31" s="46">
        <f>E30+Dynamics!E30+Dynamics!BR30+Dynamics!EE30+Dynamics!GR30+Dynamics!JE30</f>
        <v>395806.36754632118</v>
      </c>
      <c r="F31" s="46">
        <f>F30+Dynamics!F30+Dynamics!BS30+Dynamics!EF30+Dynamics!GS30+Dynamics!JF30</f>
        <v>124904.69932210166</v>
      </c>
      <c r="G31" s="46">
        <f>G30+Dynamics!G30+Dynamics!BT30+Dynamics!EG30+Dynamics!GT30+Dynamics!JG30</f>
        <v>24952.357192934618</v>
      </c>
      <c r="H31" s="46">
        <f>H30+Dynamics!H30+Dynamics!BU30+Dynamics!EH30+Dynamics!GU30+Dynamics!JH30</f>
        <v>22784.700574790411</v>
      </c>
      <c r="I31" s="4">
        <f>I30+Dynamics!I30+Dynamics!BV30+Dynamics!EI30+Dynamics!GV30+Dynamics!JI30</f>
        <v>0</v>
      </c>
      <c r="J31" s="46">
        <f>J30+Dynamics!J30+Dynamics!BW30+Dynamics!EJ30+Dynamics!GW30+Dynamics!JJ30</f>
        <v>0</v>
      </c>
      <c r="K31" s="46">
        <f>K30+Dynamics!K30+Dynamics!BX30+Dynamics!EK30+Dynamics!GX30+Dynamics!JK30</f>
        <v>0</v>
      </c>
      <c r="L31" s="46">
        <f>L30+Dynamics!L30+Dynamics!BY30+Dynamics!EL30+Dynamics!GY30+Dynamics!JL30</f>
        <v>46771.435662450065</v>
      </c>
      <c r="M31" s="46">
        <f>M30+Dynamics!M30+Dynamics!BZ30+Dynamics!EM30+Dynamics!GZ30+Dynamics!JM30</f>
        <v>24176.077392574629</v>
      </c>
      <c r="N31" s="76">
        <f>N30+Dynamics!N30+Dynamics!CA30+Dynamics!EN30+Dynamics!HA30+Dynamics!JN30</f>
        <v>22038.823629087517</v>
      </c>
      <c r="O31" s="45">
        <f>O30+Dynamics!O30+Dynamics!CB30+Dynamics!EO30+Dynamics!HB30+Dynamics!JO30</f>
        <v>16931889.332927074</v>
      </c>
      <c r="P31" s="4">
        <f>P30+Dynamics!P30+Dynamics!CC30+Dynamics!EP30+Dynamics!HC30+Dynamics!JP30</f>
        <v>65755.233024825458</v>
      </c>
      <c r="Q31" s="46">
        <f>Q30+Dynamics!Q30+Dynamics!CD30+Dynamics!EQ30+Dynamics!HD30+Dynamics!JQ30</f>
        <v>200847.41104779535</v>
      </c>
      <c r="R31" s="46">
        <f>R30+Dynamics!R30+Dynamics!CE30+Dynamics!ER30+Dynamics!HE30+Dynamics!JR30</f>
        <v>222516.93178104004</v>
      </c>
      <c r="S31" s="46">
        <f>S30+Dynamics!S30+Dynamics!CF30+Dynamics!ES30+Dynamics!HF30+Dynamics!JS30</f>
        <v>70502.696219443402</v>
      </c>
      <c r="T31" s="46">
        <f>T30+Dynamics!T30+Dynamics!CG30+Dynamics!ET30+Dynamics!HG30+Dynamics!JT30</f>
        <v>14165.084022508454</v>
      </c>
      <c r="U31" s="46">
        <f>U30+Dynamics!U30+Dynamics!CH30+Dynamics!EU30+Dynamics!HH30+Dynamics!JU30</f>
        <v>13507.462356778939</v>
      </c>
      <c r="V31" s="4">
        <f>V30+Dynamics!V30+Dynamics!CI30+Dynamics!EV30+Dynamics!HI30+Dynamics!JV30</f>
        <v>0</v>
      </c>
      <c r="W31" s="46">
        <f>W30+Dynamics!W30+Dynamics!CJ30+Dynamics!EW30+Dynamics!HJ30+Dynamics!JW30</f>
        <v>0</v>
      </c>
      <c r="X31" s="46">
        <f>X30+Dynamics!X30+Dynamics!CK30+Dynamics!EX30+Dynamics!HK30+Dynamics!JX30</f>
        <v>0</v>
      </c>
      <c r="Y31" s="46">
        <f>Y30+Dynamics!Y30+Dynamics!CL30+Dynamics!EY30+Dynamics!HL30+Dynamics!JY30</f>
        <v>27013.288724721446</v>
      </c>
      <c r="Z31" s="46">
        <f>Z30+Dynamics!Z30+Dynamics!CM30+Dynamics!EZ30+Dynamics!HM30+Dynamics!JZ30</f>
        <v>15312.354325673237</v>
      </c>
      <c r="AA31" s="76">
        <f>AA30+Dynamics!AA30+Dynamics!CN30+Dynamics!FA30+Dynamics!HN30+Dynamics!KA30</f>
        <v>17946.84796401357</v>
      </c>
      <c r="AB31" s="45">
        <f>AB30+Dynamics!AB30+Dynamics!CO30+Dynamics!FB30+Dynamics!HO30+Dynamics!KB30</f>
        <v>21206.08725790109</v>
      </c>
      <c r="AC31" s="4">
        <f>AC30+Dynamics!AC30+Dynamics!CP30+Dynamics!FC30+Dynamics!HP30+Dynamics!KC30</f>
        <v>3722.7113876785247</v>
      </c>
      <c r="AD31" s="46">
        <f>AD30+Dynamics!AD30+Dynamics!CQ30+Dynamics!FD30+Dynamics!HQ30+Dynamics!KD30</f>
        <v>11023.381927198187</v>
      </c>
      <c r="AE31" s="46">
        <f>AE30+Dynamics!AE30+Dynamics!CR30+Dynamics!FE30+Dynamics!HR30+Dynamics!KE30</f>
        <v>11721.559935021709</v>
      </c>
      <c r="AF31" s="46">
        <f>AF30+Dynamics!AF30+Dynamics!CS30+Dynamics!FF30+Dynamics!HS30+Dynamics!KF30</f>
        <v>3618.9873251146005</v>
      </c>
      <c r="AG31" s="46">
        <f>AG30+Dynamics!AG30+Dynamics!CT30+Dynamics!FG30+Dynamics!HT30+Dynamics!KG30</f>
        <v>714.40061258908372</v>
      </c>
      <c r="AH31" s="46">
        <f>AH30+Dynamics!AH30+Dynamics!CU30+Dynamics!FH30+Dynamics!HU30+Dynamics!KH30</f>
        <v>654.35794870180132</v>
      </c>
      <c r="AI31" s="4">
        <f>AI30+Dynamics!AI30+Dynamics!CV30+Dynamics!FI30+Dynamics!HV30+Dynamics!KI30</f>
        <v>0</v>
      </c>
      <c r="AJ31" s="46">
        <f>AJ30+Dynamics!AJ30+Dynamics!CW30+Dynamics!FJ30+Dynamics!HW30+Dynamics!KJ30</f>
        <v>0</v>
      </c>
      <c r="AK31" s="46">
        <f>AK30+Dynamics!AK30+Dynamics!CX30+Dynamics!FK30+Dynamics!HX30+Dynamics!KK30</f>
        <v>0</v>
      </c>
      <c r="AL31" s="46">
        <f>AL30+Dynamics!AL30+Dynamics!CY30+Dynamics!FL30+Dynamics!HY30+Dynamics!KL30</f>
        <v>1326.2735855240423</v>
      </c>
      <c r="AM31" s="46">
        <f>AM30+Dynamics!AM30+Dynamics!CZ30+Dynamics!FM30+Dynamics!HZ30+Dynamics!KM30</f>
        <v>713.2806005751662</v>
      </c>
      <c r="AN31" s="46">
        <f>AN30+Dynamics!AN30+Dynamics!DA30+Dynamics!FN30+Dynamics!IA30+Dynamics!KN30</f>
        <v>749.25747529229761</v>
      </c>
      <c r="AO31" s="45">
        <f>AO30+Dynamics!AO30+Dynamics!DB30+Dynamics!FO30+Dynamics!IB30+Dynamics!KO30</f>
        <v>816319.76573577803</v>
      </c>
      <c r="AP31" s="4">
        <f>AP30+Dynamics!AP30+Dynamics!DC30+Dynamics!FP30+Dynamics!IC30+Dynamics!KP30</f>
        <v>8153.7375912912603</v>
      </c>
      <c r="AQ31" s="46">
        <f>AQ30+Dynamics!AQ30+Dynamics!DD30+Dynamics!FQ30+Dynamics!ID30+Dynamics!KQ30</f>
        <v>23047.544959319755</v>
      </c>
      <c r="AR31" s="46">
        <f>AR30+Dynamics!AR30+Dynamics!DE30+Dynamics!FR30+Dynamics!IE30+Dynamics!KR30</f>
        <v>22642.325717215695</v>
      </c>
      <c r="AS31" s="46">
        <f>AS30+Dynamics!AS30+Dynamics!DF30+Dynamics!FS30+Dynamics!IF30+Dynamics!KS30</f>
        <v>6517.0088825213379</v>
      </c>
      <c r="AT31" s="46">
        <f>AT30+Dynamics!AT30+Dynamics!DG30+Dynamics!FT30+Dynamics!IG30+Dynamics!KT30</f>
        <v>1214.2014492482472</v>
      </c>
      <c r="AU31" s="46">
        <f>AU30+Dynamics!AU30+Dynamics!DH30+Dynamics!FU30+Dynamics!IH30+Dynamics!KU30</f>
        <v>976.84970754088124</v>
      </c>
      <c r="AV31" s="4">
        <f>AV30+Dynamics!AV30+Dynamics!DI30+Dynamics!FV30+Dynamics!II30+Dynamics!KV30</f>
        <v>0</v>
      </c>
      <c r="AW31" s="46">
        <f>AW30+Dynamics!AW30+Dynamics!DJ30+Dynamics!FW30+Dynamics!IJ30+Dynamics!KW30</f>
        <v>0</v>
      </c>
      <c r="AX31" s="46">
        <f>AX30+Dynamics!AX30+Dynamics!DK30+Dynamics!FX30+Dynamics!IK30+Dynamics!KX30</f>
        <v>0</v>
      </c>
      <c r="AY31" s="46">
        <f>AY30+Dynamics!AY30+Dynamics!DL30+Dynamics!FY30+Dynamics!IL30+Dynamics!KY30</f>
        <v>1987.5769872129545</v>
      </c>
      <c r="AZ31" s="46">
        <f>AZ30+Dynamics!AZ30+Dynamics!DM30+Dynamics!FZ30+Dynamics!IM30+Dynamics!KZ30</f>
        <v>913.20981380604394</v>
      </c>
      <c r="BA31" s="76">
        <f>BA30+Dynamics!BA30+Dynamics!DN30+Dynamics!GA30+Dynamics!IN30+Dynamics!LA30</f>
        <v>754.73242085656443</v>
      </c>
      <c r="BB31" s="45">
        <f>BB30+Dynamics!BB30+Dynamics!DO30+Dynamics!GB30+Dynamics!IO30+Dynamics!LB30</f>
        <v>30212.88150299609</v>
      </c>
      <c r="BC31" s="4">
        <f>BC30+Dynamics!BC30+Dynamics!DP30+Dynamics!GC30+Dynamics!IP30+Dynamics!LC30</f>
        <v>5890.3217532615199</v>
      </c>
      <c r="BD31" s="46">
        <f>BD30+Dynamics!BD30+Dynamics!DQ30+Dynamics!GD30+Dynamics!IQ30+Dynamics!LD30</f>
        <v>16456.009702708659</v>
      </c>
      <c r="BE31" s="46">
        <f>BE30+Dynamics!BE30+Dynamics!DR30+Dynamics!GE30+Dynamics!IR30+Dynamics!LE30</f>
        <v>16021.807867979816</v>
      </c>
      <c r="BF31" s="46">
        <f>BF30+Dynamics!BF30+Dynamics!DS30+Dynamics!GF30+Dynamics!IS30+Dynamics!LF30</f>
        <v>4585.3718541994394</v>
      </c>
      <c r="BG31" s="46">
        <f>BG30+Dynamics!BG30+Dynamics!DT30+Dynamics!GG30+Dynamics!IT30+Dynamics!LG30</f>
        <v>849.35557351401872</v>
      </c>
      <c r="BH31" s="46">
        <f>BH30+Dynamics!BH30+Dynamics!DU30+Dynamics!GH30+Dynamics!IU30+Dynamics!LH30</f>
        <v>669.27957902052231</v>
      </c>
      <c r="BI31" s="4">
        <f>BI30+Dynamics!BI30+Dynamics!DV30+Dynamics!GI30+Dynamics!IV30+Dynamics!LI30</f>
        <v>0</v>
      </c>
      <c r="BJ31" s="46">
        <f>BJ30+Dynamics!BJ30+Dynamics!DW30+Dynamics!GJ30+Dynamics!IW30+Dynamics!LJ30</f>
        <v>0</v>
      </c>
      <c r="BK31" s="46">
        <f>BK30+Dynamics!BK30+Dynamics!DX30+Dynamics!GK30+Dynamics!IX30+Dynamics!LK30</f>
        <v>0</v>
      </c>
      <c r="BL31" s="46">
        <f>BL30+Dynamics!BL30+Dynamics!DY30+Dynamics!GL30+Dynamics!IY30+Dynamics!LL30</f>
        <v>1360.1030890124568</v>
      </c>
      <c r="BM31" s="46">
        <f>BM30+Dynamics!BM30+Dynamics!DZ30+Dynamics!GM30+Dynamics!IZ30+Dynamics!LM30</f>
        <v>602.8299042069965</v>
      </c>
      <c r="BN31" s="46">
        <f>BN30+Dynamics!BN30+Dynamics!EA30+Dynamics!GN30+Dynamics!JA30+Dynamics!LN30</f>
        <v>464.59965842786062</v>
      </c>
      <c r="BO31" s="178">
        <f t="shared" si="4"/>
        <v>35866766.588574588</v>
      </c>
      <c r="BP31" s="45">
        <f t="shared" si="5"/>
        <v>17272220.134375002</v>
      </c>
      <c r="BQ31" s="46">
        <f t="shared" si="6"/>
        <v>17579456.642393872</v>
      </c>
      <c r="BR31" s="46">
        <f t="shared" si="7"/>
        <v>55450.29805559649</v>
      </c>
      <c r="BS31" s="46">
        <f t="shared" si="8"/>
        <v>882526.9532647907</v>
      </c>
      <c r="BT31" s="179">
        <f t="shared" si="9"/>
        <v>77112.560485327398</v>
      </c>
      <c r="BU31" s="178">
        <f t="shared" si="10"/>
        <v>1939921.025266882</v>
      </c>
      <c r="BV31" s="4">
        <f t="shared" si="11"/>
        <v>1145002.6384910427</v>
      </c>
      <c r="BW31" s="4">
        <f t="shared" si="12"/>
        <v>647567.30946679984</v>
      </c>
      <c r="BX31" s="4">
        <f t="shared" si="13"/>
        <v>34244.210797695407</v>
      </c>
      <c r="BY31" s="4">
        <f t="shared" si="14"/>
        <v>66207.18752901275</v>
      </c>
      <c r="BZ31" s="179">
        <f t="shared" si="15"/>
        <v>46899.678982331294</v>
      </c>
      <c r="CA31" s="171">
        <f t="shared" si="16"/>
        <v>5.4086866751039853E-2</v>
      </c>
      <c r="CB31" s="90">
        <f t="shared" si="17"/>
        <v>6.629157280205511E-2</v>
      </c>
      <c r="CC31" s="90">
        <f t="shared" si="18"/>
        <v>3.6836594135973122E-2</v>
      </c>
      <c r="CD31" s="90">
        <f t="shared" si="19"/>
        <v>0.61756585624410731</v>
      </c>
      <c r="CE31" s="90">
        <f t="shared" si="20"/>
        <v>7.5020017557637292E-2</v>
      </c>
      <c r="CF31" s="168">
        <f t="shared" si="21"/>
        <v>0.60819766179668144</v>
      </c>
      <c r="CG31" s="169">
        <f>-SUM(Dynamics!BO30:BO31,Dynamics!CB30:CB31,Dynamics!CO30:CO31,Dynamics!DB30:DB31,Dynamics!DO30:DO31)/BO30*100000</f>
        <v>1184.0194291426797</v>
      </c>
      <c r="CH31" s="87">
        <f>-SUM(Dynamics!BO30:BO31)/BP30*100000</f>
        <v>1452.0025420330196</v>
      </c>
      <c r="CI31" s="87">
        <f>-SUM(Dynamics!CB30:CB31)/BQ30*100000</f>
        <v>776.36530131889413</v>
      </c>
      <c r="CJ31" s="87">
        <f>-SUM(Dynamics!CO30:CO31)/BR30*100000</f>
        <v>13999.471765456181</v>
      </c>
      <c r="CK31" s="87">
        <f>-SUM(Dynamics!DB30:DB31)/BS30*100000</f>
        <v>1933.625888245007</v>
      </c>
      <c r="CL31" s="170">
        <f>-SUM(Dynamics!DO30:DO31)/BT30*100000</f>
        <v>16179.50939964914</v>
      </c>
      <c r="CM31" s="120">
        <f t="shared" si="22"/>
        <v>152493.70576013584</v>
      </c>
      <c r="CN31" s="120">
        <f>step*SUMPRODUCT(B31:N31,'By group'!B$22:N$22)</f>
        <v>90158.085895298718</v>
      </c>
      <c r="CO31" s="120">
        <f>step*SUMPRODUCT(O31:AA31,'By group'!O$22:AA$22)</f>
        <v>51151.633470976558</v>
      </c>
      <c r="CP31" s="120">
        <f>step*SUMPRODUCT(AB31:AN31,'By group'!AB$22:AN$22)</f>
        <v>2665.8124423347972</v>
      </c>
      <c r="CQ31" s="120">
        <f>step*SUMPRODUCT(AO31:BA31,'By group'!AO$22:BA$22)</f>
        <v>4994.4586114278472</v>
      </c>
      <c r="CR31" s="154">
        <f>step*SUMPRODUCT(BB31:BN31,'By group'!BB$22:BN$22)</f>
        <v>3523.7153400979382</v>
      </c>
      <c r="CS31" s="197">
        <f t="shared" si="23"/>
        <v>204242.30674263395</v>
      </c>
      <c r="CT31" s="120">
        <f t="shared" si="24"/>
        <v>614222.22182222723</v>
      </c>
      <c r="CU31" s="120">
        <f t="shared" si="25"/>
        <v>668708.99284757837</v>
      </c>
      <c r="CV31" s="120">
        <f t="shared" si="26"/>
        <v>288587.44165230141</v>
      </c>
      <c r="CW31" s="120">
        <f t="shared" si="27"/>
        <v>83613.150887630487</v>
      </c>
      <c r="CX31" s="198">
        <f t="shared" si="28"/>
        <v>80546.911314510377</v>
      </c>
      <c r="CY31" s="91">
        <f t="shared" si="29"/>
        <v>3.1443487761429151E-3</v>
      </c>
      <c r="CZ31" s="92">
        <f t="shared" si="30"/>
        <v>4.8611360378886088E-2</v>
      </c>
      <c r="DA31" s="185">
        <f t="shared" si="31"/>
        <v>2.1499724625272387E-3</v>
      </c>
      <c r="DB31" s="183"/>
      <c r="DC31" s="85">
        <f>(SUMPRODUCT($B31:$N31,'By group'!$B$27:$N$27)-(1-prop_idu_part)*SUMPRODUCT(Population!$BB31:$BN31,'By group'!$BB$27:$BN$27)*(1-prop_idu_male))/BQ31</f>
        <v>1.471415752209396</v>
      </c>
      <c r="DD31" s="85">
        <f>(1-prop_idu_part)*SUMPRODUCT(Population!$BB31:$BN31,'By group'!$BB$27:$BN$27)*prop_idu_male/BQ31</f>
        <v>9.4748736571658634E-3</v>
      </c>
      <c r="DE31" s="85">
        <f>SUMPRODUCT(AB31:AN31,'By group'!AB$27:AN$27)/prop_sw_use/BP31</f>
        <v>3.8524496068856737</v>
      </c>
      <c r="DF31" s="93">
        <f t="shared" si="2"/>
        <v>1.5640945403955835</v>
      </c>
      <c r="DG31" s="85">
        <f t="shared" si="32"/>
        <v>0</v>
      </c>
    </row>
    <row r="32" spans="1:166" s="88" customFormat="1" x14ac:dyDescent="0.25">
      <c r="A32" s="88">
        <f t="shared" si="3"/>
        <v>14</v>
      </c>
      <c r="B32" s="45">
        <f>B31+Dynamics!B31+Dynamics!BO31+Dynamics!EB31+Dynamics!GO31+Dynamics!JB31</f>
        <v>16163458.919581586</v>
      </c>
      <c r="C32" s="46">
        <f>C31+Dynamics!C31+Dynamics!BP31+Dynamics!EC31+Dynamics!GP31+Dynamics!JC31</f>
        <v>120035.24808497293</v>
      </c>
      <c r="D32" s="46">
        <f>D31+Dynamics!D31+Dynamics!BQ31+Dynamics!ED31+Dynamics!GQ31+Dynamics!JD31</f>
        <v>360183.73227526771</v>
      </c>
      <c r="E32" s="46">
        <f>E31+Dynamics!E31+Dynamics!BR31+Dynamics!EE31+Dynamics!GR31+Dynamics!JE31</f>
        <v>391506.94018007227</v>
      </c>
      <c r="F32" s="46">
        <f>F31+Dynamics!F31+Dynamics!BS31+Dynamics!EF31+Dynamics!GS31+Dynamics!JF31</f>
        <v>123181.32920843684</v>
      </c>
      <c r="G32" s="46">
        <f>G31+Dynamics!G31+Dynamics!BT31+Dynamics!EG31+Dynamics!GT31+Dynamics!JG31</f>
        <v>24571.81048058363</v>
      </c>
      <c r="H32" s="46">
        <f>H31+Dynamics!H31+Dynamics!BU31+Dynamics!EH31+Dynamics!GU31+Dynamics!JH31</f>
        <v>22395.520861213019</v>
      </c>
      <c r="I32" s="4">
        <f>I31+Dynamics!I31+Dynamics!BV31+Dynamics!EI31+Dynamics!GV31+Dynamics!JI31</f>
        <v>0</v>
      </c>
      <c r="J32" s="46">
        <f>J31+Dynamics!J31+Dynamics!BW31+Dynamics!EJ31+Dynamics!GW31+Dynamics!JJ31</f>
        <v>0</v>
      </c>
      <c r="K32" s="46">
        <f>K31+Dynamics!K31+Dynamics!BX31+Dynamics!EK31+Dynamics!GX31+Dynamics!JK31</f>
        <v>0</v>
      </c>
      <c r="L32" s="46">
        <f>L31+Dynamics!L31+Dynamics!BY31+Dynamics!EL31+Dynamics!GY31+Dynamics!JL31</f>
        <v>46232.637098087449</v>
      </c>
      <c r="M32" s="46">
        <f>M31+Dynamics!M31+Dynamics!BZ31+Dynamics!EM31+Dynamics!GZ31+Dynamics!JM31</f>
        <v>24013.838575213671</v>
      </c>
      <c r="N32" s="76">
        <f>N31+Dynamics!N31+Dynamics!CA31+Dynamics!EN31+Dynamics!HA31+Dynamics!JN31</f>
        <v>21741.157502742823</v>
      </c>
      <c r="O32" s="45">
        <f>O31+Dynamics!O31+Dynamics!CB31+Dynamics!EO31+Dynamics!HB31+Dynamics!JO31</f>
        <v>16988050.970471561</v>
      </c>
      <c r="P32" s="4">
        <f>P31+Dynamics!P31+Dynamics!CC31+Dynamics!EP31+Dynamics!HC31+Dynamics!JP31</f>
        <v>65049.057554991552</v>
      </c>
      <c r="Q32" s="46">
        <f>Q31+Dynamics!Q31+Dynamics!CD31+Dynamics!EQ31+Dynamics!HD31+Dynamics!JQ31</f>
        <v>198272.27985761274</v>
      </c>
      <c r="R32" s="46">
        <f>R31+Dynamics!R31+Dynamics!CE31+Dynamics!ER31+Dynamics!HE31+Dynamics!JR31</f>
        <v>219276.62454348948</v>
      </c>
      <c r="S32" s="46">
        <f>S31+Dynamics!S31+Dynamics!CF31+Dynamics!ES31+Dynamics!HF31+Dynamics!JS31</f>
        <v>69443.313986846289</v>
      </c>
      <c r="T32" s="46">
        <f>T31+Dynamics!T31+Dynamics!CG31+Dynamics!ET31+Dynamics!HG31+Dynamics!JT31</f>
        <v>13945.87083323086</v>
      </c>
      <c r="U32" s="46">
        <f>U31+Dynamics!U31+Dynamics!CH31+Dynamics!EU31+Dynamics!HH31+Dynamics!JU31</f>
        <v>13239.482280555278</v>
      </c>
      <c r="V32" s="4">
        <f>V31+Dynamics!V31+Dynamics!CI31+Dynamics!EV31+Dynamics!HI31+Dynamics!JV31</f>
        <v>0</v>
      </c>
      <c r="W32" s="46">
        <f>W31+Dynamics!W31+Dynamics!CJ31+Dynamics!EW31+Dynamics!HJ31+Dynamics!JW31</f>
        <v>0</v>
      </c>
      <c r="X32" s="46">
        <f>X31+Dynamics!X31+Dynamics!CK31+Dynamics!EX31+Dynamics!HK31+Dynamics!JX31</f>
        <v>0</v>
      </c>
      <c r="Y32" s="46">
        <f>Y31+Dynamics!Y31+Dynamics!CL31+Dynamics!EY31+Dynamics!HL31+Dynamics!JY31</f>
        <v>26615.398506611837</v>
      </c>
      <c r="Z32" s="46">
        <f>Z31+Dynamics!Z31+Dynamics!CM31+Dynamics!EZ31+Dynamics!HM31+Dynamics!JZ31</f>
        <v>14994.300004939962</v>
      </c>
      <c r="AA32" s="76">
        <f>AA31+Dynamics!AA31+Dynamics!CN31+Dynamics!FA31+Dynamics!HN31+Dynamics!KA31</f>
        <v>17229.82272734513</v>
      </c>
      <c r="AB32" s="45">
        <f>AB31+Dynamics!AB31+Dynamics!CO31+Dynamics!FB31+Dynamics!HO31+Dynamics!KB31</f>
        <v>21515.820707607545</v>
      </c>
      <c r="AC32" s="4">
        <f>AC31+Dynamics!AC31+Dynamics!CP31+Dynamics!FC31+Dynamics!HP31+Dynamics!KC31</f>
        <v>3730.085977641982</v>
      </c>
      <c r="AD32" s="46">
        <f>AD31+Dynamics!AD31+Dynamics!CQ31+Dynamics!FD31+Dynamics!HQ31+Dynamics!KD31</f>
        <v>11030.839228125671</v>
      </c>
      <c r="AE32" s="46">
        <f>AE31+Dynamics!AE31+Dynamics!CR31+Dynamics!FE31+Dynamics!HR31+Dynamics!KE31</f>
        <v>11701.682212112803</v>
      </c>
      <c r="AF32" s="46">
        <f>AF31+Dynamics!AF31+Dynamics!CS31+Dynamics!FF31+Dynamics!HS31+Dynamics!KF31</f>
        <v>3605.9478082689552</v>
      </c>
      <c r="AG32" s="46">
        <f>AG31+Dynamics!AG31+Dynamics!CT31+Dynamics!FG31+Dynamics!HT31+Dynamics!KG31</f>
        <v>710.81855299209769</v>
      </c>
      <c r="AH32" s="46">
        <f>AH31+Dynamics!AH31+Dynamics!CU31+Dynamics!FH31+Dynamics!HU31+Dynamics!KH31</f>
        <v>647.98312872559131</v>
      </c>
      <c r="AI32" s="4">
        <f>AI31+Dynamics!AI31+Dynamics!CV31+Dynamics!FI31+Dynamics!HV31+Dynamics!KI31</f>
        <v>0</v>
      </c>
      <c r="AJ32" s="46">
        <f>AJ31+Dynamics!AJ31+Dynamics!CW31+Dynamics!FJ31+Dynamics!HW31+Dynamics!KJ31</f>
        <v>0</v>
      </c>
      <c r="AK32" s="46">
        <f>AK31+Dynamics!AK31+Dynamics!CX31+Dynamics!FK31+Dynamics!HX31+Dynamics!KK31</f>
        <v>0</v>
      </c>
      <c r="AL32" s="46">
        <f>AL31+Dynamics!AL31+Dynamics!CY31+Dynamics!FL31+Dynamics!HY31+Dynamics!KL31</f>
        <v>1319.7015845323924</v>
      </c>
      <c r="AM32" s="46">
        <f>AM31+Dynamics!AM31+Dynamics!CZ31+Dynamics!FM31+Dynamics!HZ31+Dynamics!KM31</f>
        <v>707.56632218793573</v>
      </c>
      <c r="AN32" s="46">
        <f>AN31+Dynamics!AN31+Dynamics!DA31+Dynamics!FN31+Dynamics!IA31+Dynamics!KN31</f>
        <v>731.23941642204375</v>
      </c>
      <c r="AO32" s="45">
        <f>AO31+Dynamics!AO31+Dynamics!DB31+Dynamics!FO31+Dynamics!IB31+Dynamics!KO31</f>
        <v>815428.84973663103</v>
      </c>
      <c r="AP32" s="4">
        <f>AP31+Dynamics!AP31+Dynamics!DC31+Dynamics!FP31+Dynamics!IC31+Dynamics!KP31</f>
        <v>8262.0882782105546</v>
      </c>
      <c r="AQ32" s="46">
        <f>AQ31+Dynamics!AQ31+Dynamics!DD31+Dynamics!FQ31+Dynamics!ID31+Dynamics!KQ31</f>
        <v>23365.117264442299</v>
      </c>
      <c r="AR32" s="46">
        <f>AR31+Dynamics!AR31+Dynamics!DE31+Dynamics!FR31+Dynamics!IE31+Dynamics!KR31</f>
        <v>22970.053784913867</v>
      </c>
      <c r="AS32" s="46">
        <f>AS31+Dynamics!AS31+Dynamics!DF31+Dynamics!FS31+Dynamics!IF31+Dynamics!KS31</f>
        <v>6615.1478588659756</v>
      </c>
      <c r="AT32" s="46">
        <f>AT31+Dynamics!AT31+Dynamics!DG31+Dynamics!FT31+Dynamics!IG31+Dynamics!KT31</f>
        <v>1233.0638002514784</v>
      </c>
      <c r="AU32" s="46">
        <f>AU31+Dynamics!AU31+Dynamics!DH31+Dynamics!FU31+Dynamics!IH31+Dynamics!KU31</f>
        <v>991.56072249897954</v>
      </c>
      <c r="AV32" s="4">
        <f>AV31+Dynamics!AV31+Dynamics!DI31+Dynamics!FV31+Dynamics!II31+Dynamics!KV31</f>
        <v>0</v>
      </c>
      <c r="AW32" s="46">
        <f>AW31+Dynamics!AW31+Dynamics!DJ31+Dynamics!FW31+Dynamics!IJ31+Dynamics!KW31</f>
        <v>0</v>
      </c>
      <c r="AX32" s="46">
        <f>AX31+Dynamics!AX31+Dynamics!DK31+Dynamics!FX31+Dynamics!IK31+Dynamics!KX31</f>
        <v>0</v>
      </c>
      <c r="AY32" s="46">
        <f>AY31+Dynamics!AY31+Dynamics!DL31+Dynamics!FY31+Dynamics!IL31+Dynamics!KY31</f>
        <v>2025.2287681931427</v>
      </c>
      <c r="AZ32" s="46">
        <f>AZ31+Dynamics!AZ31+Dynamics!DM31+Dynamics!FZ31+Dynamics!IM31+Dynamics!KZ31</f>
        <v>931.75121448916718</v>
      </c>
      <c r="BA32" s="76">
        <f>BA31+Dynamics!BA31+Dynamics!DN31+Dynamics!GA31+Dynamics!IN31+Dynamics!LA31</f>
        <v>758.66750642112299</v>
      </c>
      <c r="BB32" s="45">
        <f>BB31+Dynamics!BB31+Dynamics!DO31+Dynamics!GB31+Dynamics!IO31+Dynamics!LB31</f>
        <v>30266.319165224333</v>
      </c>
      <c r="BC32" s="4">
        <f>BC31+Dynamics!BC31+Dynamics!DP31+Dynamics!GC31+Dynamics!IP31+Dynamics!LC31</f>
        <v>5893.2517660923595</v>
      </c>
      <c r="BD32" s="46">
        <f>BD31+Dynamics!BD31+Dynamics!DQ31+Dynamics!GD31+Dynamics!IQ31+Dynamics!LD31</f>
        <v>16447.884325801304</v>
      </c>
      <c r="BE32" s="46">
        <f>BE31+Dynamics!BE31+Dynamics!DR31+Dynamics!GE31+Dynamics!IR31+Dynamics!LE31</f>
        <v>15998.6531417684</v>
      </c>
      <c r="BF32" s="46">
        <f>BF31+Dynamics!BF31+Dynamics!DS31+Dynamics!GF31+Dynamics!IS31+Dynamics!LF31</f>
        <v>4579.9039147098811</v>
      </c>
      <c r="BG32" s="46">
        <f>BG31+Dynamics!BG31+Dynamics!DT31+Dynamics!GG31+Dynamics!IT31+Dynamics!LG31</f>
        <v>849.15285409603212</v>
      </c>
      <c r="BH32" s="46">
        <f>BH31+Dynamics!BH31+Dynamics!DU31+Dynamics!GH31+Dynamics!IU31+Dynamics!LH31</f>
        <v>670.73902109757387</v>
      </c>
      <c r="BI32" s="4">
        <f>BI31+Dynamics!BI31+Dynamics!DV31+Dynamics!GI31+Dynamics!IV31+Dynamics!LI31</f>
        <v>0</v>
      </c>
      <c r="BJ32" s="46">
        <f>BJ31+Dynamics!BJ31+Dynamics!DW31+Dynamics!GJ31+Dynamics!IW31+Dynamics!LJ31</f>
        <v>0</v>
      </c>
      <c r="BK32" s="46">
        <f>BK31+Dynamics!BK31+Dynamics!DX31+Dynamics!GK31+Dynamics!IX31+Dynamics!LK31</f>
        <v>0</v>
      </c>
      <c r="BL32" s="46">
        <f>BL31+Dynamics!BL31+Dynamics!DY31+Dynamics!GL31+Dynamics!IY31+Dynamics!LL31</f>
        <v>1368.4398927913803</v>
      </c>
      <c r="BM32" s="46">
        <f>BM31+Dynamics!BM31+Dynamics!DZ31+Dynamics!GM31+Dynamics!IZ31+Dynamics!LM31</f>
        <v>609.69160119737728</v>
      </c>
      <c r="BN32" s="46">
        <f>BN31+Dynamics!BN31+Dynamics!EA31+Dynamics!GN31+Dynamics!JA31+Dynamics!LN31</f>
        <v>465.0907740402269</v>
      </c>
      <c r="BO32" s="178">
        <f t="shared" si="4"/>
        <v>35938870.594945692</v>
      </c>
      <c r="BP32" s="45">
        <f t="shared" si="5"/>
        <v>17297321.133848179</v>
      </c>
      <c r="BQ32" s="46">
        <f t="shared" si="6"/>
        <v>17626117.12076718</v>
      </c>
      <c r="BR32" s="46">
        <f t="shared" si="7"/>
        <v>55701.684938617022</v>
      </c>
      <c r="BS32" s="46">
        <f t="shared" si="8"/>
        <v>882581.52893491765</v>
      </c>
      <c r="BT32" s="179">
        <f t="shared" si="9"/>
        <v>77149.126456818878</v>
      </c>
      <c r="BU32" s="178">
        <f t="shared" si="10"/>
        <v>1920149.715283104</v>
      </c>
      <c r="BV32" s="4">
        <f t="shared" si="11"/>
        <v>1133862.2142665903</v>
      </c>
      <c r="BW32" s="4">
        <f t="shared" si="12"/>
        <v>638066.15029562323</v>
      </c>
      <c r="BX32" s="4">
        <f t="shared" si="13"/>
        <v>34185.864231009473</v>
      </c>
      <c r="BY32" s="4">
        <f t="shared" si="14"/>
        <v>67152.679198286569</v>
      </c>
      <c r="BZ32" s="179">
        <f t="shared" si="15"/>
        <v>46882.807291594538</v>
      </c>
      <c r="CA32" s="171">
        <f t="shared" si="16"/>
        <v>5.3428215286018106E-2</v>
      </c>
      <c r="CB32" s="90">
        <f t="shared" si="17"/>
        <v>6.5551318929253005E-2</v>
      </c>
      <c r="CC32" s="90">
        <f t="shared" si="18"/>
        <v>3.620004031085499E-2</v>
      </c>
      <c r="CD32" s="90">
        <f t="shared" si="19"/>
        <v>0.61373124114076849</v>
      </c>
      <c r="CE32" s="90">
        <f t="shared" si="20"/>
        <v>7.6086658282238387E-2</v>
      </c>
      <c r="CF32" s="168">
        <f t="shared" si="21"/>
        <v>0.6076907081745806</v>
      </c>
      <c r="CG32" s="167"/>
      <c r="CH32" s="16"/>
      <c r="CI32" s="87"/>
      <c r="CJ32" s="16"/>
      <c r="CK32" s="16"/>
      <c r="CL32" s="168"/>
      <c r="CM32" s="120">
        <f t="shared" si="22"/>
        <v>150752.12397797962</v>
      </c>
      <c r="CN32" s="120">
        <f>step*SUMPRODUCT(B32:N32,'By group'!B$22:N$22)</f>
        <v>89133.730621527837</v>
      </c>
      <c r="CO32" s="120">
        <f>step*SUMPRODUCT(O32:AA32,'By group'!O$22:AA$22)</f>
        <v>50371.705430427573</v>
      </c>
      <c r="CP32" s="120">
        <f>step*SUMPRODUCT(AB32:AN32,'By group'!AB$22:AN$22)</f>
        <v>2658.6741367462869</v>
      </c>
      <c r="CQ32" s="120">
        <f>step*SUMPRODUCT(AO32:BA32,'By group'!AO$22:BA$22)</f>
        <v>5067.0009676344871</v>
      </c>
      <c r="CR32" s="154">
        <f>step*SUMPRODUCT(BB32:BN32,'By group'!BB$22:BN$22)</f>
        <v>3521.0128216433973</v>
      </c>
      <c r="CS32" s="197">
        <f t="shared" si="23"/>
        <v>202969.73166190935</v>
      </c>
      <c r="CT32" s="120">
        <f t="shared" si="24"/>
        <v>609299.85295124969</v>
      </c>
      <c r="CU32" s="120">
        <f t="shared" si="25"/>
        <v>661453.95386235684</v>
      </c>
      <c r="CV32" s="120">
        <f t="shared" si="26"/>
        <v>284987.04862734413</v>
      </c>
      <c r="CW32" s="120">
        <f t="shared" si="27"/>
        <v>82567.864239182207</v>
      </c>
      <c r="CX32" s="198">
        <f t="shared" si="28"/>
        <v>78871.263941061785</v>
      </c>
      <c r="CY32" s="91">
        <f t="shared" si="29"/>
        <v>3.1502237157097486E-3</v>
      </c>
      <c r="CZ32" s="92">
        <f t="shared" si="30"/>
        <v>4.8547098700461706E-2</v>
      </c>
      <c r="DA32" s="185">
        <f t="shared" si="31"/>
        <v>2.1466764308299894E-3</v>
      </c>
      <c r="DB32" s="183">
        <f>(BO32-BO30)/BO30</f>
        <v>3.9642465622091562E-3</v>
      </c>
      <c r="DC32" s="85">
        <f>(SUMPRODUCT($B32:$N32,'By group'!$B$27:$N$27)-(1-prop_idu_part)*SUMPRODUCT(Population!$BB32:$BN32,'By group'!$BB$27:$BN$27)*(1-prop_idu_male))/BQ32</f>
        <v>1.4696555682116161</v>
      </c>
      <c r="DD32" s="85">
        <f>(1-prop_idu_part)*SUMPRODUCT(Population!$BB32:$BN32,'By group'!$BB$27:$BN$27)*prop_idu_male/BQ32</f>
        <v>9.454272430221752E-3</v>
      </c>
      <c r="DE32" s="85">
        <f>SUMPRODUCT(AB32:AN32,'By group'!AB$27:AN$27)/prop_sw_use/BP32</f>
        <v>3.8642990674169155</v>
      </c>
      <c r="DF32" s="93">
        <f t="shared" si="2"/>
        <v>1.5689054213712676</v>
      </c>
      <c r="DG32" s="85">
        <f t="shared" si="32"/>
        <v>0</v>
      </c>
    </row>
    <row r="33" spans="1:111" s="88" customFormat="1" x14ac:dyDescent="0.25">
      <c r="A33" s="88">
        <f t="shared" si="3"/>
        <v>14.5</v>
      </c>
      <c r="B33" s="45">
        <f>B32+Dynamics!B32+Dynamics!BO32+Dynamics!EB32+Dynamics!GO32+Dynamics!JB32</f>
        <v>16200519.855191033</v>
      </c>
      <c r="C33" s="46">
        <f>C32+Dynamics!C32+Dynamics!BP32+Dynamics!EC32+Dynamics!GP32+Dynamics!JC32</f>
        <v>119414.05051029767</v>
      </c>
      <c r="D33" s="46">
        <f>D32+Dynamics!D32+Dynamics!BQ32+Dynamics!ED32+Dynamics!GQ32+Dynamics!JD32</f>
        <v>357740.47594615497</v>
      </c>
      <c r="E33" s="46">
        <f>E32+Dynamics!E32+Dynamics!BR32+Dynamics!EE32+Dynamics!GR32+Dynamics!JE32</f>
        <v>387573.55209703982</v>
      </c>
      <c r="F33" s="46">
        <f>F32+Dynamics!F32+Dynamics!BS32+Dynamics!EF32+Dynamics!GS32+Dynamics!JF32</f>
        <v>121600.57774503708</v>
      </c>
      <c r="G33" s="46">
        <f>G32+Dynamics!G32+Dynamics!BT32+Dynamics!EG32+Dynamics!GT32+Dynamics!JG32</f>
        <v>24220.385014110961</v>
      </c>
      <c r="H33" s="46">
        <f>H32+Dynamics!H32+Dynamics!BU32+Dynamics!EH32+Dynamics!GU32+Dynamics!JH32</f>
        <v>22026.374060284867</v>
      </c>
      <c r="I33" s="4">
        <f>I32+Dynamics!I32+Dynamics!BV32+Dynamics!EI32+Dynamics!GV32+Dynamics!JI32</f>
        <v>0</v>
      </c>
      <c r="J33" s="46">
        <f>J32+Dynamics!J32+Dynamics!BW32+Dynamics!EJ32+Dynamics!GW32+Dynamics!JJ32</f>
        <v>0</v>
      </c>
      <c r="K33" s="46">
        <f>K32+Dynamics!K32+Dynamics!BX32+Dynamics!EK32+Dynamics!GX32+Dynamics!JK32</f>
        <v>0</v>
      </c>
      <c r="L33" s="46">
        <f>L32+Dynamics!L32+Dynamics!BY32+Dynamics!EL32+Dynamics!GY32+Dynamics!JL32</f>
        <v>45685.823760218846</v>
      </c>
      <c r="M33" s="46">
        <f>M32+Dynamics!M32+Dynamics!BZ32+Dynamics!EM32+Dynamics!GZ32+Dynamics!JM32</f>
        <v>23830.788446052487</v>
      </c>
      <c r="N33" s="76">
        <f>N32+Dynamics!N32+Dynamics!CA32+Dynamics!EN32+Dynamics!HA32+Dynamics!JN32</f>
        <v>21451.655327252764</v>
      </c>
      <c r="O33" s="45">
        <f>O32+Dynamics!O32+Dynamics!CB32+Dynamics!EO32+Dynamics!HB32+Dynamics!JO32</f>
        <v>17044249.948651783</v>
      </c>
      <c r="P33" s="4">
        <f>P32+Dynamics!P32+Dynamics!CC32+Dynamics!EP32+Dynamics!HC32+Dynamics!JP32</f>
        <v>64397.223629023603</v>
      </c>
      <c r="Q33" s="46">
        <f>Q32+Dynamics!Q32+Dynamics!CD32+Dynamics!EQ32+Dynamics!HD32+Dynamics!JQ32</f>
        <v>195867.4374976659</v>
      </c>
      <c r="R33" s="46">
        <f>R32+Dynamics!R32+Dynamics!CE32+Dynamics!ER32+Dynamics!HE32+Dynamics!JR32</f>
        <v>216171.2919639895</v>
      </c>
      <c r="S33" s="46">
        <f>S32+Dynamics!S32+Dynamics!CF32+Dynamics!ES32+Dynamics!HF32+Dynamics!JS32</f>
        <v>68410.481755075511</v>
      </c>
      <c r="T33" s="46">
        <f>T32+Dynamics!T32+Dynamics!CG32+Dynamics!ET32+Dynamics!HG32+Dynamics!JT32</f>
        <v>13731.210948270798</v>
      </c>
      <c r="U33" s="46">
        <f>U32+Dynamics!U32+Dynamics!CH32+Dynamics!EU32+Dynamics!HH32+Dynamics!JU32</f>
        <v>12983.264899865961</v>
      </c>
      <c r="V33" s="4">
        <f>V32+Dynamics!V32+Dynamics!CI32+Dynamics!EV32+Dynamics!HI32+Dynamics!JV32</f>
        <v>0</v>
      </c>
      <c r="W33" s="46">
        <f>W32+Dynamics!W32+Dynamics!CJ32+Dynamics!EW32+Dynamics!HJ32+Dynamics!JW32</f>
        <v>0</v>
      </c>
      <c r="X33" s="46">
        <f>X32+Dynamics!X32+Dynamics!CK32+Dynamics!EX32+Dynamics!HK32+Dynamics!JX32</f>
        <v>0</v>
      </c>
      <c r="Y33" s="46">
        <f>Y32+Dynamics!Y32+Dynamics!CL32+Dynamics!EY32+Dynamics!HL32+Dynamics!JY32</f>
        <v>26222.356340176233</v>
      </c>
      <c r="Z33" s="46">
        <f>Z32+Dynamics!Z32+Dynamics!CM32+Dynamics!EZ32+Dynamics!HM32+Dynamics!JZ32</f>
        <v>14694.786172718179</v>
      </c>
      <c r="AA33" s="76">
        <f>AA32+Dynamics!AA32+Dynamics!CN32+Dynamics!FA32+Dynamics!HN32+Dynamics!KA32</f>
        <v>16569.744727648183</v>
      </c>
      <c r="AB33" s="45">
        <f>AB32+Dynamics!AB32+Dynamics!CO32+Dynamics!FB32+Dynamics!HO32+Dynamics!KB32</f>
        <v>21820.431065248828</v>
      </c>
      <c r="AC33" s="4">
        <f>AC32+Dynamics!AC32+Dynamics!CP32+Dynamics!FC32+Dynamics!HP32+Dynamics!KC32</f>
        <v>3738.36861664358</v>
      </c>
      <c r="AD33" s="46">
        <f>AD32+Dynamics!AD32+Dynamics!CQ32+Dynamics!FD32+Dynamics!HQ32+Dynamics!KD32</f>
        <v>11042.344454091895</v>
      </c>
      <c r="AE33" s="46">
        <f>AE32+Dynamics!AE32+Dynamics!CR32+Dynamics!FE32+Dynamics!HR32+Dynamics!KE32</f>
        <v>11687.517070069911</v>
      </c>
      <c r="AF33" s="46">
        <f>AF32+Dynamics!AF32+Dynamics!CS32+Dynamics!FF32+Dynamics!HS32+Dynamics!KF32</f>
        <v>3594.9044389574819</v>
      </c>
      <c r="AG33" s="46">
        <f>AG32+Dynamics!AG32+Dynamics!CT32+Dynamics!FG32+Dynamics!HT32+Dynamics!KG32</f>
        <v>707.66718812544786</v>
      </c>
      <c r="AH33" s="46">
        <f>AH32+Dynamics!AH32+Dynamics!CU32+Dynamics!FH32+Dynamics!HU32+Dynamics!KH32</f>
        <v>642.20595369795808</v>
      </c>
      <c r="AI33" s="4">
        <f>AI32+Dynamics!AI32+Dynamics!CV32+Dynamics!FI32+Dynamics!HV32+Dynamics!KI32</f>
        <v>0</v>
      </c>
      <c r="AJ33" s="46">
        <f>AJ32+Dynamics!AJ32+Dynamics!CW32+Dynamics!FJ32+Dynamics!HW32+Dynamics!KJ32</f>
        <v>0</v>
      </c>
      <c r="AK33" s="46">
        <f>AK32+Dynamics!AK32+Dynamics!CX32+Dynamics!FK32+Dynamics!HX32+Dynamics!KK32</f>
        <v>0</v>
      </c>
      <c r="AL33" s="46">
        <f>AL32+Dynamics!AL32+Dynamics!CY32+Dynamics!FL32+Dynamics!HY32+Dynamics!KL32</f>
        <v>1313.3276107792958</v>
      </c>
      <c r="AM33" s="46">
        <f>AM32+Dynamics!AM32+Dynamics!CZ32+Dynamics!FM32+Dynamics!HZ32+Dynamics!KM32</f>
        <v>702.14892332104239</v>
      </c>
      <c r="AN33" s="46">
        <f>AN32+Dynamics!AN32+Dynamics!DA32+Dynamics!FN32+Dynamics!IA32+Dynamics!KN32</f>
        <v>714.60900727422325</v>
      </c>
      <c r="AO33" s="45">
        <f>AO32+Dynamics!AO32+Dynamics!DB32+Dynamics!FO32+Dynamics!IB32+Dynamics!KO32</f>
        <v>814541.89046081179</v>
      </c>
      <c r="AP33" s="4">
        <f>AP32+Dynamics!AP32+Dynamics!DC32+Dynamics!FP32+Dynamics!IC32+Dynamics!KP32</f>
        <v>8370.5511745394233</v>
      </c>
      <c r="AQ33" s="46">
        <f>AQ32+Dynamics!AQ32+Dynamics!DD32+Dynamics!FQ32+Dynamics!ID32+Dynamics!KQ32</f>
        <v>23683.065672742472</v>
      </c>
      <c r="AR33" s="46">
        <f>AR32+Dynamics!AR32+Dynamics!DE32+Dynamics!FR32+Dynamics!IE32+Dynamics!KR32</f>
        <v>23298.520192645112</v>
      </c>
      <c r="AS33" s="46">
        <f>AS32+Dynamics!AS32+Dynamics!DF32+Dynamics!FS32+Dynamics!IF32+Dynamics!KS32</f>
        <v>6713.6336845477581</v>
      </c>
      <c r="AT33" s="46">
        <f>AT32+Dynamics!AT32+Dynamics!DG32+Dynamics!FT32+Dynamics!IG32+Dynamics!KT32</f>
        <v>1252.0179143645069</v>
      </c>
      <c r="AU33" s="46">
        <f>AU32+Dynamics!AU32+Dynamics!DH32+Dynamics!FU32+Dynamics!IH32+Dynamics!KU32</f>
        <v>1006.4517326351986</v>
      </c>
      <c r="AV33" s="4">
        <f>AV32+Dynamics!AV32+Dynamics!DI32+Dynamics!FV32+Dynamics!II32+Dynamics!KV32</f>
        <v>0</v>
      </c>
      <c r="AW33" s="46">
        <f>AW32+Dynamics!AW32+Dynamics!DJ32+Dynamics!FW32+Dynamics!IJ32+Dynamics!KW32</f>
        <v>0</v>
      </c>
      <c r="AX33" s="46">
        <f>AX32+Dynamics!AX32+Dynamics!DK32+Dynamics!FX32+Dynamics!IK32+Dynamics!KX32</f>
        <v>0</v>
      </c>
      <c r="AY33" s="46">
        <f>AY32+Dynamics!AY32+Dynamics!DL32+Dynamics!FY32+Dynamics!IL32+Dynamics!KY32</f>
        <v>2062.3279897484358</v>
      </c>
      <c r="AZ33" s="46">
        <f>AZ32+Dynamics!AZ32+Dynamics!DM32+Dynamics!FZ32+Dynamics!IM32+Dynamics!KZ32</f>
        <v>950.24440466557735</v>
      </c>
      <c r="BA33" s="76">
        <f>BA32+Dynamics!BA32+Dynamics!DN32+Dynamics!GA32+Dynamics!IN32+Dynamics!LA32</f>
        <v>763.79300249999562</v>
      </c>
      <c r="BB33" s="45">
        <f>BB32+Dynamics!BB32+Dynamics!DO32+Dynamics!GB32+Dynamics!IO32+Dynamics!LB32</f>
        <v>30329.284306536483</v>
      </c>
      <c r="BC33" s="4">
        <f>BC32+Dynamics!BC32+Dynamics!DP32+Dynamics!GC32+Dynamics!IP32+Dynamics!LC32</f>
        <v>5897.8630840440301</v>
      </c>
      <c r="BD33" s="46">
        <f>BD32+Dynamics!BD32+Dynamics!DQ32+Dynamics!GD32+Dynamics!IQ32+Dynamics!LD32</f>
        <v>16445.353352562968</v>
      </c>
      <c r="BE33" s="46">
        <f>BE32+Dynamics!BE32+Dynamics!DR32+Dynamics!GE32+Dynamics!IR32+Dynamics!LE32</f>
        <v>15979.113786623855</v>
      </c>
      <c r="BF33" s="46">
        <f>BF32+Dynamics!BF32+Dynamics!DS32+Dynamics!GF32+Dynamics!IS32+Dynamics!LF32</f>
        <v>4574.1590634835065</v>
      </c>
      <c r="BG33" s="46">
        <f>BG32+Dynamics!BG32+Dynamics!DT32+Dynamics!GG32+Dynamics!IT32+Dynamics!LG32</f>
        <v>848.65844844075298</v>
      </c>
      <c r="BH33" s="46">
        <f>BH32+Dynamics!BH32+Dynamics!DU32+Dynamics!GH32+Dynamics!IU32+Dynamics!LH32</f>
        <v>671.63807120882416</v>
      </c>
      <c r="BI33" s="4">
        <f>BI32+Dynamics!BI32+Dynamics!DV32+Dynamics!GI32+Dynamics!IV32+Dynamics!LI32</f>
        <v>0</v>
      </c>
      <c r="BJ33" s="46">
        <f>BJ32+Dynamics!BJ32+Dynamics!DW32+Dynamics!GJ32+Dynamics!IW32+Dynamics!LJ32</f>
        <v>0</v>
      </c>
      <c r="BK33" s="46">
        <f>BK32+Dynamics!BK32+Dynamics!DX32+Dynamics!GK32+Dynamics!IX32+Dynamics!LK32</f>
        <v>0</v>
      </c>
      <c r="BL33" s="46">
        <f>BL32+Dynamics!BL32+Dynamics!DY32+Dynamics!GL32+Dynamics!IY32+Dynamics!LL32</f>
        <v>1375.0796420126128</v>
      </c>
      <c r="BM33" s="46">
        <f>BM32+Dynamics!BM32+Dynamics!DZ32+Dynamics!GM32+Dynamics!IZ32+Dynamics!LM32</f>
        <v>615.73416152103493</v>
      </c>
      <c r="BN33" s="46">
        <f>BN32+Dynamics!BN32+Dynamics!EA32+Dynamics!GN32+Dynamics!JA32+Dynamics!LN32</f>
        <v>465.8783821847411</v>
      </c>
      <c r="BO33" s="178">
        <f t="shared" si="4"/>
        <v>36013170.067539699</v>
      </c>
      <c r="BP33" s="45">
        <f t="shared" si="5"/>
        <v>17324063.538097482</v>
      </c>
      <c r="BQ33" s="46">
        <f t="shared" si="6"/>
        <v>17673297.746586215</v>
      </c>
      <c r="BR33" s="46">
        <f t="shared" si="7"/>
        <v>55963.524328209664</v>
      </c>
      <c r="BS33" s="46">
        <f t="shared" si="8"/>
        <v>882642.49622920004</v>
      </c>
      <c r="BT33" s="179">
        <f t="shared" si="9"/>
        <v>77202.762298618807</v>
      </c>
      <c r="BU33" s="178">
        <f t="shared" si="10"/>
        <v>1901708.6578643147</v>
      </c>
      <c r="BV33" s="4">
        <f t="shared" si="11"/>
        <v>1123543.6829064493</v>
      </c>
      <c r="BW33" s="4">
        <f t="shared" si="12"/>
        <v>629047.79793443379</v>
      </c>
      <c r="BX33" s="4">
        <f t="shared" si="13"/>
        <v>34143.093262960836</v>
      </c>
      <c r="BY33" s="4">
        <f t="shared" si="14"/>
        <v>68100.605768388472</v>
      </c>
      <c r="BZ33" s="179">
        <f t="shared" si="15"/>
        <v>46873.47799208232</v>
      </c>
      <c r="CA33" s="171">
        <f t="shared" si="16"/>
        <v>5.2805922230612264E-2</v>
      </c>
      <c r="CB33" s="90">
        <f t="shared" si="17"/>
        <v>6.4854511785624416E-2</v>
      </c>
      <c r="CC33" s="90">
        <f t="shared" si="18"/>
        <v>3.5593119459323377E-2</v>
      </c>
      <c r="CD33" s="90">
        <f t="shared" si="19"/>
        <v>0.61009548045476203</v>
      </c>
      <c r="CE33" s="90">
        <f t="shared" si="20"/>
        <v>7.7155367047616594E-2</v>
      </c>
      <c r="CF33" s="168">
        <f t="shared" si="21"/>
        <v>0.60714767964877481</v>
      </c>
      <c r="CG33" s="169">
        <f>-SUM(Dynamics!BO32:BO33,Dynamics!CB32:CB33,Dynamics!CO32:CO33,Dynamics!DB32:DB33,Dynamics!DO32:DO33)/BO32*100000</f>
        <v>1165.942664439347</v>
      </c>
      <c r="CH33" s="87">
        <f>-SUM(Dynamics!BO32:BO33)/BP32*100000</f>
        <v>1432.919452880175</v>
      </c>
      <c r="CI33" s="87">
        <f>-SUM(Dynamics!CB32:CB33)/BQ32*100000</f>
        <v>756.81998373719898</v>
      </c>
      <c r="CJ33" s="87">
        <f>-SUM(Dynamics!CO32:CO33)/BR32*100000</f>
        <v>13939.199737749945</v>
      </c>
      <c r="CK33" s="87">
        <f>-SUM(Dynamics!DB32:DB33)/BS32*100000</f>
        <v>1984.5131282922982</v>
      </c>
      <c r="CL33" s="170">
        <f>-SUM(Dynamics!DO32:DO33)/BT32*100000</f>
        <v>16192.864969993945</v>
      </c>
      <c r="CM33" s="120">
        <f t="shared" si="22"/>
        <v>149124.8480436028</v>
      </c>
      <c r="CN33" s="120">
        <f>step*SUMPRODUCT(B33:N33,'By group'!B$22:N$22)</f>
        <v>88188.124128801152</v>
      </c>
      <c r="CO33" s="120">
        <f>step*SUMPRODUCT(O33:AA33,'By group'!O$22:AA$22)</f>
        <v>49625.348223802248</v>
      </c>
      <c r="CP33" s="120">
        <f>step*SUMPRODUCT(AB33:AN33,'By group'!AB$22:AN$22)</f>
        <v>2652.9236534186416</v>
      </c>
      <c r="CQ33" s="120">
        <f>step*SUMPRODUCT(AO33:BA33,'By group'!AO$22:BA$22)</f>
        <v>5139.7938093161947</v>
      </c>
      <c r="CR33" s="154">
        <f>step*SUMPRODUCT(BB33:BN33,'By group'!BB$22:BN$22)</f>
        <v>3518.6582282645768</v>
      </c>
      <c r="CS33" s="197">
        <f t="shared" si="23"/>
        <v>201818.05701454834</v>
      </c>
      <c r="CT33" s="120">
        <f t="shared" si="24"/>
        <v>604778.67692321818</v>
      </c>
      <c r="CU33" s="120">
        <f t="shared" si="25"/>
        <v>654709.99511036824</v>
      </c>
      <c r="CV33" s="120">
        <f t="shared" si="26"/>
        <v>281552.67203003675</v>
      </c>
      <c r="CW33" s="120">
        <f t="shared" si="27"/>
        <v>81553.641621590781</v>
      </c>
      <c r="CX33" s="198">
        <f t="shared" si="28"/>
        <v>77295.615164552728</v>
      </c>
      <c r="CY33" s="91">
        <f t="shared" si="29"/>
        <v>3.1565626719044469E-3</v>
      </c>
      <c r="CZ33" s="92">
        <f t="shared" si="30"/>
        <v>4.8478977722004053E-2</v>
      </c>
      <c r="DA33" s="185">
        <f t="shared" si="31"/>
        <v>2.1437369205163405E-3</v>
      </c>
      <c r="DB33" s="183"/>
      <c r="DC33" s="85">
        <f>(SUMPRODUCT($B33:$N33,'By group'!$B$27:$N$27)-(1-prop_idu_part)*SUMPRODUCT(Population!$BB33:$BN33,'By group'!$BB$27:$BN$27)*(1-prop_idu_male))/BQ33</f>
        <v>1.4680002672685357</v>
      </c>
      <c r="DD33" s="85">
        <f>(1-prop_idu_part)*SUMPRODUCT(Population!$BB33:$BN33,'By group'!$BB$27:$BN$27)*prop_idu_male/BQ33</f>
        <v>9.4355885899804811E-3</v>
      </c>
      <c r="DE33" s="85">
        <f>SUMPRODUCT(AB33:AN33,'By group'!AB$27:AN$27)/prop_sw_use/BP33</f>
        <v>3.8764709588006183</v>
      </c>
      <c r="DF33" s="93">
        <f t="shared" si="2"/>
        <v>1.5738472092730509</v>
      </c>
      <c r="DG33" s="85">
        <f t="shared" si="32"/>
        <v>0</v>
      </c>
    </row>
    <row r="34" spans="1:111" s="88" customFormat="1" x14ac:dyDescent="0.25">
      <c r="A34" s="88">
        <f t="shared" si="3"/>
        <v>15</v>
      </c>
      <c r="B34" s="45">
        <f>B33+Dynamics!B33+Dynamics!BO33+Dynamics!EB33+Dynamics!GO33+Dynamics!JB33</f>
        <v>16238353.076676218</v>
      </c>
      <c r="C34" s="46">
        <f>C33+Dynamics!C33+Dynamics!BP33+Dynamics!EC33+Dynamics!GP33+Dynamics!JC33</f>
        <v>118854.09936880798</v>
      </c>
      <c r="D34" s="46">
        <f>D33+Dynamics!D33+Dynamics!BQ33+Dynamics!ED33+Dynamics!GQ33+Dynamics!JD33</f>
        <v>355506.85105336498</v>
      </c>
      <c r="E34" s="46">
        <f>E33+Dynamics!E33+Dynamics!BR33+Dynamics!EE33+Dynamics!GR33+Dynamics!JE33</f>
        <v>383973.55739633855</v>
      </c>
      <c r="F34" s="46">
        <f>F33+Dynamics!F33+Dynamics!BS33+Dynamics!EF33+Dynamics!GS33+Dynamics!JF33</f>
        <v>120150.35098563429</v>
      </c>
      <c r="G34" s="46">
        <f>G33+Dynamics!G33+Dynamics!BT33+Dynamics!EG33+Dynamics!GT33+Dynamics!JG33</f>
        <v>23896.095411909169</v>
      </c>
      <c r="H34" s="46">
        <f>H33+Dynamics!H33+Dynamics!BU33+Dynamics!EH33+Dynamics!GU33+Dynamics!JH33</f>
        <v>21678.433145869727</v>
      </c>
      <c r="I34" s="4">
        <f>I33+Dynamics!I33+Dynamics!BV33+Dynamics!EI33+Dynamics!GV33+Dynamics!JI33</f>
        <v>0</v>
      </c>
      <c r="J34" s="46">
        <f>J33+Dynamics!J33+Dynamics!BW33+Dynamics!EJ33+Dynamics!GW33+Dynamics!JJ33</f>
        <v>0</v>
      </c>
      <c r="K34" s="46">
        <f>K33+Dynamics!K33+Dynamics!BX33+Dynamics!EK33+Dynamics!GX33+Dynamics!JK33</f>
        <v>0</v>
      </c>
      <c r="L34" s="46">
        <f>L33+Dynamics!L33+Dynamics!BY33+Dynamics!EL33+Dynamics!GY33+Dynamics!JL33</f>
        <v>45139.288920607993</v>
      </c>
      <c r="M34" s="46">
        <f>M33+Dynamics!M33+Dynamics!BZ33+Dynamics!EM33+Dynamics!GZ33+Dynamics!JM33</f>
        <v>23631.209024307926</v>
      </c>
      <c r="N34" s="76">
        <f>N33+Dynamics!N33+Dynamics!CA33+Dynamics!EN33+Dynamics!HA33+Dynamics!JN33</f>
        <v>21169.298135938796</v>
      </c>
      <c r="O34" s="45">
        <f>O33+Dynamics!O33+Dynamics!CB33+Dynamics!EO33+Dynamics!HB33+Dynamics!JO33</f>
        <v>17100480.725061502</v>
      </c>
      <c r="P34" s="4">
        <f>P33+Dynamics!P33+Dynamics!CC33+Dynamics!EP33+Dynamics!HC33+Dynamics!JP33</f>
        <v>63796.620522022422</v>
      </c>
      <c r="Q34" s="46">
        <f>Q33+Dynamics!Q33+Dynamics!CD33+Dynamics!EQ33+Dynamics!HD33+Dynamics!JQ33</f>
        <v>193629.27799609472</v>
      </c>
      <c r="R34" s="46">
        <f>R33+Dynamics!R33+Dynamics!CE33+Dynamics!ER33+Dynamics!HE33+Dynamics!JR33</f>
        <v>213211.07948094985</v>
      </c>
      <c r="S34" s="46">
        <f>S33+Dynamics!S33+Dynamics!CF33+Dynamics!ES33+Dynamics!HF33+Dynamics!JS33</f>
        <v>67408.786880508225</v>
      </c>
      <c r="T34" s="46">
        <f>T33+Dynamics!T33+Dynamics!CG33+Dynamics!ET33+Dynamics!HG33+Dynamics!JT33</f>
        <v>13521.763569921945</v>
      </c>
      <c r="U34" s="46">
        <f>U33+Dynamics!U33+Dynamics!CH33+Dynamics!EU33+Dynamics!HH33+Dynamics!JU33</f>
        <v>12737.664332978515</v>
      </c>
      <c r="V34" s="4">
        <f>V33+Dynamics!V33+Dynamics!CI33+Dynamics!EV33+Dynamics!HI33+Dynamics!JV33</f>
        <v>0</v>
      </c>
      <c r="W34" s="46">
        <f>W33+Dynamics!W33+Dynamics!CJ33+Dynamics!EW33+Dynamics!HJ33+Dynamics!JW33</f>
        <v>0</v>
      </c>
      <c r="X34" s="46">
        <f>X33+Dynamics!X33+Dynamics!CK33+Dynamics!EX33+Dynamics!HK33+Dynamics!JX33</f>
        <v>0</v>
      </c>
      <c r="Y34" s="46">
        <f>Y33+Dynamics!Y33+Dynamics!CL33+Dynamics!EY33+Dynamics!HL33+Dynamics!JY33</f>
        <v>25834.785505301603</v>
      </c>
      <c r="Z34" s="46">
        <f>Z33+Dynamics!Z33+Dynamics!CM33+Dynamics!EZ33+Dynamics!HM33+Dynamics!JZ33</f>
        <v>14411.403349541908</v>
      </c>
      <c r="AA34" s="76">
        <f>AA33+Dynamics!AA33+Dynamics!CN33+Dynamics!FA33+Dynamics!HN33+Dynamics!KA33</f>
        <v>15961.279002174584</v>
      </c>
      <c r="AB34" s="45">
        <f>AB33+Dynamics!AB33+Dynamics!CO33+Dynamics!FB33+Dynamics!HO33+Dynamics!KB33</f>
        <v>22119.351162112151</v>
      </c>
      <c r="AC34" s="4">
        <f>AC33+Dynamics!AC33+Dynamics!CP33+Dynamics!FC33+Dynamics!HP33+Dynamics!KC33</f>
        <v>3747.4250683404925</v>
      </c>
      <c r="AD34" s="46">
        <f>AD33+Dynamics!AD33+Dynamics!CQ33+Dynamics!FD33+Dynamics!HQ33+Dynamics!KD33</f>
        <v>11057.470326458302</v>
      </c>
      <c r="AE34" s="46">
        <f>AE33+Dynamics!AE33+Dynamics!CR33+Dynamics!FE33+Dynamics!HR33+Dynamics!KE33</f>
        <v>11678.731681690128</v>
      </c>
      <c r="AF34" s="46">
        <f>AF33+Dynamics!AF33+Dynamics!CS33+Dynamics!FF33+Dynamics!HS33+Dynamics!KF33</f>
        <v>3585.7577104175407</v>
      </c>
      <c r="AG34" s="46">
        <f>AG33+Dynamics!AG33+Dynamics!CT33+Dynamics!FG33+Dynamics!HT33+Dynamics!KG33</f>
        <v>704.92126883064805</v>
      </c>
      <c r="AH34" s="46">
        <f>AH33+Dynamics!AH33+Dynamics!CU33+Dynamics!FH33+Dynamics!HU33+Dynamics!KH33</f>
        <v>636.9825650820336</v>
      </c>
      <c r="AI34" s="4">
        <f>AI33+Dynamics!AI33+Dynamics!CV33+Dynamics!FI33+Dynamics!HV33+Dynamics!KI33</f>
        <v>0</v>
      </c>
      <c r="AJ34" s="46">
        <f>AJ33+Dynamics!AJ33+Dynamics!CW33+Dynamics!FJ33+Dynamics!HW33+Dynamics!KJ33</f>
        <v>0</v>
      </c>
      <c r="AK34" s="46">
        <f>AK33+Dynamics!AK33+Dynamics!CX33+Dynamics!FK33+Dynamics!HX33+Dynamics!KK33</f>
        <v>0</v>
      </c>
      <c r="AL34" s="46">
        <f>AL33+Dynamics!AL33+Dynamics!CY33+Dynamics!FL33+Dynamics!HY33+Dynamics!KL33</f>
        <v>1307.2237170392766</v>
      </c>
      <c r="AM34" s="46">
        <f>AM33+Dynamics!AM33+Dynamics!CZ33+Dynamics!FM33+Dynamics!HZ33+Dynamics!KM33</f>
        <v>697.01864369503073</v>
      </c>
      <c r="AN34" s="46">
        <f>AN33+Dynamics!AN33+Dynamics!DA33+Dynamics!FN33+Dynamics!IA33+Dynamics!KN33</f>
        <v>699.25807115237546</v>
      </c>
      <c r="AO34" s="45">
        <f>AO33+Dynamics!AO33+Dynamics!DB33+Dynamics!FO33+Dynamics!IB33+Dynamics!KO33</f>
        <v>813661.119564433</v>
      </c>
      <c r="AP34" s="4">
        <f>AP33+Dynamics!AP33+Dynamics!DC33+Dynamics!FP33+Dynamics!IC33+Dynamics!KP33</f>
        <v>8479.0895569469067</v>
      </c>
      <c r="AQ34" s="46">
        <f>AQ33+Dynamics!AQ33+Dynamics!DD33+Dynamics!FQ33+Dynamics!ID33+Dynamics!KQ33</f>
        <v>24001.374518549455</v>
      </c>
      <c r="AR34" s="46">
        <f>AR33+Dynamics!AR33+Dynamics!DE33+Dynamics!FR33+Dynamics!IE33+Dynamics!KR33</f>
        <v>23627.641764595901</v>
      </c>
      <c r="AS34" s="46">
        <f>AS33+Dynamics!AS33+Dynamics!DF33+Dynamics!FS33+Dynamics!IF33+Dynamics!KS33</f>
        <v>6812.408450809743</v>
      </c>
      <c r="AT34" s="46">
        <f>AT33+Dynamics!AT33+Dynamics!DG33+Dynamics!FT33+Dynamics!IG33+Dynamics!KT33</f>
        <v>1271.0477191790883</v>
      </c>
      <c r="AU34" s="46">
        <f>AU33+Dynamics!AU33+Dynamics!DH33+Dynamics!FU33+Dynamics!IH33+Dynamics!KU33</f>
        <v>1021.5187405087378</v>
      </c>
      <c r="AV34" s="4">
        <f>AV33+Dynamics!AV33+Dynamics!DI33+Dynamics!FV33+Dynamics!II33+Dynamics!KV33</f>
        <v>0</v>
      </c>
      <c r="AW34" s="46">
        <f>AW33+Dynamics!AW33+Dynamics!DJ33+Dynamics!FW33+Dynamics!IJ33+Dynamics!KW33</f>
        <v>0</v>
      </c>
      <c r="AX34" s="46">
        <f>AX33+Dynamics!AX33+Dynamics!DK33+Dynamics!FX33+Dynamics!IK33+Dynamics!KX33</f>
        <v>0</v>
      </c>
      <c r="AY34" s="46">
        <f>AY33+Dynamics!AY33+Dynamics!DL33+Dynamics!FY33+Dynamics!IL33+Dynamics!KY33</f>
        <v>2098.9721154623003</v>
      </c>
      <c r="AZ34" s="46">
        <f>AZ33+Dynamics!AZ33+Dynamics!DM33+Dynamics!FZ33+Dynamics!IM33+Dynamics!KZ33</f>
        <v>968.67381714806015</v>
      </c>
      <c r="BA34" s="76">
        <f>BA33+Dynamics!BA33+Dynamics!DN33+Dynamics!GA33+Dynamics!IN33+Dynamics!LA33</f>
        <v>769.97264906503494</v>
      </c>
      <c r="BB34" s="45">
        <f>BB33+Dynamics!BB33+Dynamics!DO33+Dynamics!GB33+Dynamics!IO33+Dynamics!LB33</f>
        <v>30400.021047657534</v>
      </c>
      <c r="BC34" s="4">
        <f>BC33+Dynamics!BC33+Dynamics!DP33+Dynamics!GC33+Dynamics!IP33+Dynamics!LC33</f>
        <v>5904.0000093917852</v>
      </c>
      <c r="BD34" s="46">
        <f>BD33+Dynamics!BD33+Dynamics!DQ33+Dynamics!GD33+Dynamics!IQ33+Dynamics!LD33</f>
        <v>16448.102822353638</v>
      </c>
      <c r="BE34" s="46">
        <f>BE33+Dynamics!BE33+Dynamics!DR33+Dynamics!GE33+Dynamics!IR33+Dynamics!LE33</f>
        <v>15963.672915377454</v>
      </c>
      <c r="BF34" s="46">
        <f>BF33+Dynamics!BF33+Dynamics!DS33+Dynamics!GF33+Dynamics!IS33+Dynamics!LF33</f>
        <v>4568.5645994576271</v>
      </c>
      <c r="BG34" s="46">
        <f>BG33+Dynamics!BG33+Dynamics!DT33+Dynamics!GG33+Dynamics!IT33+Dynamics!LG33</f>
        <v>847.98925873116093</v>
      </c>
      <c r="BH34" s="46">
        <f>BH33+Dynamics!BH33+Dynamics!DU33+Dynamics!GH33+Dynamics!IU33+Dynamics!LH33</f>
        <v>672.10062525600108</v>
      </c>
      <c r="BI34" s="4">
        <f>BI33+Dynamics!BI33+Dynamics!DV33+Dynamics!GI33+Dynamics!IV33+Dynamics!LI33</f>
        <v>0</v>
      </c>
      <c r="BJ34" s="46">
        <f>BJ33+Dynamics!BJ33+Dynamics!DW33+Dynamics!GJ33+Dynamics!IW33+Dynamics!LJ33</f>
        <v>0</v>
      </c>
      <c r="BK34" s="46">
        <f>BK33+Dynamics!BK33+Dynamics!DX33+Dynamics!GK33+Dynamics!IX33+Dynamics!LK33</f>
        <v>0</v>
      </c>
      <c r="BL34" s="46">
        <f>BL33+Dynamics!BL33+Dynamics!DY33+Dynamics!GL33+Dynamics!IY33+Dynamics!LL33</f>
        <v>1380.2886013134248</v>
      </c>
      <c r="BM34" s="46">
        <f>BM33+Dynamics!BM33+Dynamics!DZ33+Dynamics!GM33+Dynamics!IZ33+Dynamics!LM33</f>
        <v>621.00150638423258</v>
      </c>
      <c r="BN34" s="46">
        <f>BN33+Dynamics!BN33+Dynamics!EA33+Dynamics!GN33+Dynamics!JA33+Dynamics!LN33</f>
        <v>466.85520856078762</v>
      </c>
      <c r="BO34" s="178">
        <f t="shared" si="4"/>
        <v>36089564.201526016</v>
      </c>
      <c r="BP34" s="45">
        <f t="shared" si="5"/>
        <v>17352352.260118995</v>
      </c>
      <c r="BQ34" s="46">
        <f t="shared" si="6"/>
        <v>17720993.385700993</v>
      </c>
      <c r="BR34" s="46">
        <f t="shared" si="7"/>
        <v>56234.140214817991</v>
      </c>
      <c r="BS34" s="46">
        <f t="shared" si="8"/>
        <v>882711.81889669818</v>
      </c>
      <c r="BT34" s="179">
        <f t="shared" si="9"/>
        <v>77272.59659448365</v>
      </c>
      <c r="BU34" s="178">
        <f t="shared" si="10"/>
        <v>1884549.90801407</v>
      </c>
      <c r="BV34" s="4">
        <f t="shared" si="11"/>
        <v>1113999.1834427794</v>
      </c>
      <c r="BW34" s="4">
        <f t="shared" si="12"/>
        <v>620512.66063949384</v>
      </c>
      <c r="BX34" s="4">
        <f t="shared" si="13"/>
        <v>34114.789052705826</v>
      </c>
      <c r="BY34" s="4">
        <f t="shared" si="14"/>
        <v>69050.699332265212</v>
      </c>
      <c r="BZ34" s="179">
        <f t="shared" si="15"/>
        <v>46872.575546826112</v>
      </c>
      <c r="CA34" s="171">
        <f t="shared" si="16"/>
        <v>5.2218693955145723E-2</v>
      </c>
      <c r="CB34" s="90">
        <f t="shared" si="17"/>
        <v>6.4198741861821798E-2</v>
      </c>
      <c r="CC34" s="90">
        <f t="shared" si="18"/>
        <v>3.5015681521566581E-2</v>
      </c>
      <c r="CD34" s="90">
        <f t="shared" si="19"/>
        <v>0.6066561864800486</v>
      </c>
      <c r="CE34" s="90">
        <f t="shared" si="20"/>
        <v>7.8225642677552124E-2</v>
      </c>
      <c r="CF34" s="168">
        <f t="shared" si="21"/>
        <v>0.60658729760056052</v>
      </c>
      <c r="CG34" s="167"/>
      <c r="CH34" s="16"/>
      <c r="CI34" s="87"/>
      <c r="CJ34" s="16"/>
      <c r="CK34" s="16"/>
      <c r="CL34" s="168"/>
      <c r="CM34" s="120">
        <f t="shared" si="22"/>
        <v>147607.52875477003</v>
      </c>
      <c r="CN34" s="120">
        <f>step*SUMPRODUCT(B34:N34,'By group'!B$22:N$22)</f>
        <v>87315.855906416968</v>
      </c>
      <c r="CO34" s="120">
        <f>step*SUMPRODUCT(O34:AA34,'By group'!O$22:AA$22)</f>
        <v>48913.587113140835</v>
      </c>
      <c r="CP34" s="120">
        <f>step*SUMPRODUCT(AB34:AN34,'By group'!AB$22:AN$22)</f>
        <v>2648.4723231365065</v>
      </c>
      <c r="CQ34" s="120">
        <f>step*SUMPRODUCT(AO34:BA34,'By group'!AO$22:BA$22)</f>
        <v>5212.8100423071764</v>
      </c>
      <c r="CR34" s="154">
        <f>step*SUMPRODUCT(BB34:BN34,'By group'!BB$22:BN$22)</f>
        <v>3516.8033697685191</v>
      </c>
      <c r="CS34" s="197">
        <f t="shared" si="23"/>
        <v>200781.23452550959</v>
      </c>
      <c r="CT34" s="120">
        <f t="shared" si="24"/>
        <v>600643.07671682106</v>
      </c>
      <c r="CU34" s="120">
        <f t="shared" si="25"/>
        <v>648454.68323895172</v>
      </c>
      <c r="CV34" s="120">
        <f t="shared" si="26"/>
        <v>278286.42748655198</v>
      </c>
      <c r="CW34" s="120">
        <f t="shared" si="27"/>
        <v>80571.123569649149</v>
      </c>
      <c r="CX34" s="198">
        <f t="shared" si="28"/>
        <v>75813.362476586582</v>
      </c>
      <c r="CY34" s="91">
        <f t="shared" si="29"/>
        <v>3.1632682955111714E-3</v>
      </c>
      <c r="CZ34" s="92">
        <f t="shared" si="30"/>
        <v>4.840738782555163E-2</v>
      </c>
      <c r="DA34" s="185">
        <f t="shared" si="31"/>
        <v>2.1411341007885111E-3</v>
      </c>
      <c r="DB34" s="183">
        <f>(BO34-BO32)/BO32</f>
        <v>4.1930534845888408E-3</v>
      </c>
      <c r="DC34" s="85">
        <f>(SUMPRODUCT($B34:$N34,'By group'!$B$27:$N$27)-(1-prop_idu_part)*SUMPRODUCT(Population!$BB34:$BN34,'By group'!$BB$27:$BN$27)*(1-prop_idu_male))/BQ34</f>
        <v>1.466441560154643</v>
      </c>
      <c r="DD34" s="85">
        <f>(1-prop_idu_part)*SUMPRODUCT(Population!$BB34:$BN34,'By group'!$BB$27:$BN$27)*prop_idu_male/BQ34</f>
        <v>9.4187049795279969E-3</v>
      </c>
      <c r="DE34" s="85">
        <f>SUMPRODUCT(AB34:AN34,'By group'!AB$27:AN$27)/prop_sw_use/BP34</f>
        <v>3.8888657425929205</v>
      </c>
      <c r="DF34" s="93">
        <f t="shared" si="2"/>
        <v>1.5788794914927256</v>
      </c>
      <c r="DG34" s="85">
        <f t="shared" si="32"/>
        <v>0</v>
      </c>
    </row>
    <row r="35" spans="1:111" s="88" customFormat="1" x14ac:dyDescent="0.25">
      <c r="A35" s="88">
        <f t="shared" si="3"/>
        <v>15.5</v>
      </c>
      <c r="B35" s="45">
        <f>B34+Dynamics!B34+Dynamics!BO34+Dynamics!EB34+Dynamics!GO34+Dynamics!JB34</f>
        <v>16276913.707599685</v>
      </c>
      <c r="C35" s="46">
        <f>C34+Dynamics!C34+Dynamics!BP34+Dynamics!EC34+Dynamics!GP34+Dynamics!JC34</f>
        <v>118352.77269279127</v>
      </c>
      <c r="D35" s="46">
        <f>D34+Dynamics!D34+Dynamics!BQ34+Dynamics!ED34+Dynamics!GQ34+Dynamics!JD34</f>
        <v>353472.8194938149</v>
      </c>
      <c r="E35" s="46">
        <f>E34+Dynamics!E34+Dynamics!BR34+Dynamics!EE34+Dynamics!GR34+Dynamics!JE34</f>
        <v>380679.3333474386</v>
      </c>
      <c r="F35" s="46">
        <f>F34+Dynamics!F34+Dynamics!BS34+Dynamics!EF34+Dynamics!GS34+Dynamics!JF34</f>
        <v>118819.61032337033</v>
      </c>
      <c r="G35" s="46">
        <f>G34+Dynamics!G34+Dynamics!BT34+Dynamics!EG34+Dynamics!GT34+Dynamics!JG34</f>
        <v>23596.926167589794</v>
      </c>
      <c r="H35" s="46">
        <f>H34+Dynamics!H34+Dynamics!BU34+Dynamics!EH34+Dynamics!GU34+Dynamics!JH34</f>
        <v>21351.979741714258</v>
      </c>
      <c r="I35" s="4">
        <f>I34+Dynamics!I34+Dynamics!BV34+Dynamics!EI34+Dynamics!GV34+Dynamics!JI34</f>
        <v>0</v>
      </c>
      <c r="J35" s="46">
        <f>J34+Dynamics!J34+Dynamics!BW34+Dynamics!EJ34+Dynamics!GW34+Dynamics!JJ34</f>
        <v>0</v>
      </c>
      <c r="K35" s="46">
        <f>K34+Dynamics!K34+Dynamics!BX34+Dynamics!EK34+Dynamics!GX34+Dynamics!JK34</f>
        <v>0</v>
      </c>
      <c r="L35" s="46">
        <f>L34+Dynamics!L34+Dynamics!BY34+Dynamics!EL34+Dynamics!GY34+Dynamics!JL34</f>
        <v>44599.518246587679</v>
      </c>
      <c r="M35" s="46">
        <f>M34+Dynamics!M34+Dynamics!BZ34+Dynamics!EM34+Dynamics!GZ34+Dynamics!JM34</f>
        <v>23419.03380189561</v>
      </c>
      <c r="N35" s="76">
        <f>N34+Dynamics!N34+Dynamics!CA34+Dynamics!EN34+Dynamics!HA34+Dynamics!JN34</f>
        <v>20893.462025853252</v>
      </c>
      <c r="O35" s="45">
        <f>O34+Dynamics!O34+Dynamics!CB34+Dynamics!EO34+Dynamics!HB34+Dynamics!JO34</f>
        <v>17156738.90593832</v>
      </c>
      <c r="P35" s="4">
        <f>P34+Dynamics!P34+Dynamics!CC34+Dynamics!EP34+Dynamics!HC34+Dynamics!JP34</f>
        <v>63244.178824432413</v>
      </c>
      <c r="Q35" s="46">
        <f>Q34+Dynamics!Q34+Dynamics!CD34+Dynamics!EQ34+Dynamics!HD34+Dynamics!JQ34</f>
        <v>191552.31087104714</v>
      </c>
      <c r="R35" s="46">
        <f>R34+Dynamics!R34+Dynamics!CE34+Dynamics!ER34+Dynamics!HE34+Dynamics!JR34</f>
        <v>210402.7917661189</v>
      </c>
      <c r="S35" s="46">
        <f>S34+Dynamics!S34+Dynamics!CF34+Dynamics!ES34+Dynamics!HF34+Dynamics!JS34</f>
        <v>66442.285302668795</v>
      </c>
      <c r="T35" s="46">
        <f>T34+Dynamics!T34+Dynamics!CG34+Dynamics!ET34+Dynamics!HG34+Dynamics!JT34</f>
        <v>13318.230139553831</v>
      </c>
      <c r="U35" s="46">
        <f>U34+Dynamics!U34+Dynamics!CH34+Dynamics!EU34+Dynamics!HH34+Dynamics!JU34</f>
        <v>12501.927372540054</v>
      </c>
      <c r="V35" s="4">
        <f>V34+Dynamics!V34+Dynamics!CI34+Dynamics!EV34+Dynamics!HI34+Dynamics!JV34</f>
        <v>0</v>
      </c>
      <c r="W35" s="46">
        <f>W34+Dynamics!W34+Dynamics!CJ34+Dynamics!EW34+Dynamics!HJ34+Dynamics!JW34</f>
        <v>0</v>
      </c>
      <c r="X35" s="46">
        <f>X34+Dynamics!X34+Dynamics!CK34+Dynamics!EX34+Dynamics!HK34+Dynamics!JX34</f>
        <v>0</v>
      </c>
      <c r="Y35" s="46">
        <f>Y34+Dynamics!Y34+Dynamics!CL34+Dynamics!EY34+Dynamics!HL34+Dynamics!JY34</f>
        <v>25453.448244082061</v>
      </c>
      <c r="Z35" s="46">
        <f>Z34+Dynamics!Z34+Dynamics!CM34+Dynamics!EZ34+Dynamics!HM34+Dynamics!JZ34</f>
        <v>14142.180469606179</v>
      </c>
      <c r="AA35" s="76">
        <f>AA34+Dynamics!AA34+Dynamics!CN34+Dynamics!FA34+Dynamics!HN34+Dynamics!KA34</f>
        <v>15399.554609223031</v>
      </c>
      <c r="AB35" s="45">
        <f>AB34+Dynamics!AB34+Dynamics!CO34+Dynamics!FB34+Dynamics!HO34+Dynamics!KB34</f>
        <v>22412.15559365588</v>
      </c>
      <c r="AC35" s="4">
        <f>AC34+Dynamics!AC34+Dynamics!CP34+Dynamics!FC34+Dynamics!HP34+Dynamics!KC34</f>
        <v>3757.1407823370869</v>
      </c>
      <c r="AD35" s="46">
        <f>AD34+Dynamics!AD34+Dynamics!CQ34+Dynamics!FD34+Dynamics!HQ34+Dynamics!KD34</f>
        <v>11075.800591385656</v>
      </c>
      <c r="AE35" s="46">
        <f>AE34+Dynamics!AE34+Dynamics!CR34+Dynamics!FE34+Dynamics!HR34+Dynamics!KE34</f>
        <v>11674.970154339131</v>
      </c>
      <c r="AF35" s="46">
        <f>AF34+Dynamics!AF34+Dynamics!CS34+Dynamics!FF34+Dynamics!HS34+Dynamics!KF34</f>
        <v>3578.4120917586802</v>
      </c>
      <c r="AG35" s="46">
        <f>AG34+Dynamics!AG34+Dynamics!CT34+Dynamics!FG34+Dynamics!HT34+Dynamics!KG34</f>
        <v>702.55924669512797</v>
      </c>
      <c r="AH35" s="46">
        <f>AH34+Dynamics!AH34+Dynamics!CU34+Dynamics!FH34+Dynamics!HU34+Dynamics!KH34</f>
        <v>632.27366895485272</v>
      </c>
      <c r="AI35" s="4">
        <f>AI34+Dynamics!AI34+Dynamics!CV34+Dynamics!FI34+Dynamics!HV34+Dynamics!KI34</f>
        <v>0</v>
      </c>
      <c r="AJ35" s="46">
        <f>AJ34+Dynamics!AJ34+Dynamics!CW34+Dynamics!FJ34+Dynamics!HW34+Dynamics!KJ34</f>
        <v>0</v>
      </c>
      <c r="AK35" s="46">
        <f>AK34+Dynamics!AK34+Dynamics!CX34+Dynamics!FK34+Dynamics!HX34+Dynamics!KK34</f>
        <v>0</v>
      </c>
      <c r="AL35" s="46">
        <f>AL34+Dynamics!AL34+Dynamics!CY34+Dynamics!FL34+Dynamics!HY34+Dynamics!KL34</f>
        <v>1301.4465399484507</v>
      </c>
      <c r="AM35" s="46">
        <f>AM34+Dynamics!AM34+Dynamics!CZ34+Dynamics!FM34+Dynamics!HZ34+Dynamics!KM34</f>
        <v>692.16887761142209</v>
      </c>
      <c r="AN35" s="46">
        <f>AN34+Dynamics!AN34+Dynamics!DA34+Dynamics!FN34+Dynamics!IA34+Dynamics!KN34</f>
        <v>685.08740157571515</v>
      </c>
      <c r="AO35" s="45">
        <f>AO34+Dynamics!AO34+Dynamics!DB34+Dynamics!FO34+Dynamics!IB34+Dynamics!KO34</f>
        <v>812788.60615207592</v>
      </c>
      <c r="AP35" s="4">
        <f>AP34+Dynamics!AP34+Dynamics!DC34+Dynamics!FP34+Dynamics!IC34+Dynamics!KP34</f>
        <v>8587.6647742186033</v>
      </c>
      <c r="AQ35" s="46">
        <f>AQ34+Dynamics!AQ34+Dynamics!DD34+Dynamics!FQ34+Dynamics!ID34+Dynamics!KQ34</f>
        <v>24319.996739189548</v>
      </c>
      <c r="AR35" s="46">
        <f>AR34+Dynamics!AR34+Dynamics!DE34+Dynamics!FR34+Dynamics!IE34+Dynamics!KR34</f>
        <v>23957.351370730248</v>
      </c>
      <c r="AS35" s="46">
        <f>AS34+Dynamics!AS34+Dynamics!DF34+Dynamics!FS34+Dynamics!IF34+Dynamics!KS34</f>
        <v>6911.428056880578</v>
      </c>
      <c r="AT35" s="46">
        <f>AT34+Dynamics!AT34+Dynamics!DG34+Dynamics!FT34+Dynamics!IG34+Dynamics!KT34</f>
        <v>1290.1396413320565</v>
      </c>
      <c r="AU35" s="46">
        <f>AU34+Dynamics!AU34+Dynamics!DH34+Dynamics!FU34+Dynamics!IH34+Dynamics!KU34</f>
        <v>1036.7515832698834</v>
      </c>
      <c r="AV35" s="4">
        <f>AV34+Dynamics!AV34+Dynamics!DI34+Dynamics!FV34+Dynamics!II34+Dynamics!KV34</f>
        <v>0</v>
      </c>
      <c r="AW35" s="46">
        <f>AW34+Dynamics!AW34+Dynamics!DJ34+Dynamics!FW34+Dynamics!IJ34+Dynamics!KW34</f>
        <v>0</v>
      </c>
      <c r="AX35" s="46">
        <f>AX34+Dynamics!AX34+Dynamics!DK34+Dynamics!FX34+Dynamics!IK34+Dynamics!KX34</f>
        <v>0</v>
      </c>
      <c r="AY35" s="46">
        <f>AY34+Dynamics!AY34+Dynamics!DL34+Dynamics!FY34+Dynamics!IL34+Dynamics!KY34</f>
        <v>2135.2415812607537</v>
      </c>
      <c r="AZ35" s="46">
        <f>AZ34+Dynamics!AZ34+Dynamics!DM34+Dynamics!FZ34+Dynamics!IM34+Dynamics!KZ34</f>
        <v>987.0303672221803</v>
      </c>
      <c r="BA35" s="76">
        <f>BA34+Dynamics!BA34+Dynamics!DN34+Dynamics!GA34+Dynamics!IN34+Dynamics!LA34</f>
        <v>777.08555906007064</v>
      </c>
      <c r="BB35" s="45">
        <f>BB34+Dynamics!BB34+Dynamics!DO34+Dynamics!GB34+Dynamics!IO34+Dynamics!LB34</f>
        <v>30477.017944632229</v>
      </c>
      <c r="BC35" s="4">
        <f>BC34+Dynamics!BC34+Dynamics!DP34+Dynamics!GC34+Dynamics!IP34+Dynamics!LC34</f>
        <v>5911.5120187998946</v>
      </c>
      <c r="BD35" s="46">
        <f>BD34+Dynamics!BD34+Dynamics!DQ34+Dynamics!GD34+Dynamics!IQ34+Dynamics!LD34</f>
        <v>16455.775406727233</v>
      </c>
      <c r="BE35" s="46">
        <f>BE34+Dynamics!BE34+Dynamics!DR34+Dynamics!GE34+Dynamics!IR34+Dynamics!LE34</f>
        <v>15952.608343874284</v>
      </c>
      <c r="BF35" s="46">
        <f>BF34+Dynamics!BF34+Dynamics!DS34+Dynamics!GF34+Dynamics!IS34+Dynamics!LF34</f>
        <v>4563.448522426851</v>
      </c>
      <c r="BG35" s="46">
        <f>BG34+Dynamics!BG34+Dynamics!DT34+Dynamics!GG34+Dynamics!IT34+Dynamics!LG34</f>
        <v>847.24046600736119</v>
      </c>
      <c r="BH35" s="46">
        <f>BH34+Dynamics!BH34+Dynamics!DU34+Dynamics!GH34+Dynamics!IU34+Dynamics!LH34</f>
        <v>672.23560047220462</v>
      </c>
      <c r="BI35" s="4">
        <f>BI34+Dynamics!BI34+Dynamics!DV34+Dynamics!GI34+Dynamics!IV34+Dynamics!LI34</f>
        <v>0</v>
      </c>
      <c r="BJ35" s="46">
        <f>BJ34+Dynamics!BJ34+Dynamics!DW34+Dynamics!GJ34+Dynamics!IW34+Dynamics!LJ34</f>
        <v>0</v>
      </c>
      <c r="BK35" s="46">
        <f>BK34+Dynamics!BK34+Dynamics!DX34+Dynamics!GK34+Dynamics!IX34+Dynamics!LK34</f>
        <v>0</v>
      </c>
      <c r="BL35" s="46">
        <f>BL34+Dynamics!BL34+Dynamics!DY34+Dynamics!GL34+Dynamics!IY34+Dynamics!LL34</f>
        <v>1384.3108725006896</v>
      </c>
      <c r="BM35" s="46">
        <f>BM34+Dynamics!BM34+Dynamics!DZ34+Dynamics!GM34+Dynamics!IZ34+Dynamics!LM34</f>
        <v>625.54911616195602</v>
      </c>
      <c r="BN35" s="46">
        <f>BN34+Dynamics!BN34+Dynamics!EA34+Dynamics!GN34+Dynamics!JA34+Dynamics!LN34</f>
        <v>467.93708651991057</v>
      </c>
      <c r="BO35" s="178">
        <f t="shared" si="4"/>
        <v>36167955.923129961</v>
      </c>
      <c r="BP35" s="45">
        <f t="shared" si="5"/>
        <v>17382099.163440742</v>
      </c>
      <c r="BQ35" s="46">
        <f t="shared" si="6"/>
        <v>17769195.813537594</v>
      </c>
      <c r="BR35" s="46">
        <f t="shared" si="7"/>
        <v>56512.014948262011</v>
      </c>
      <c r="BS35" s="46">
        <f t="shared" si="8"/>
        <v>882791.29582523985</v>
      </c>
      <c r="BT35" s="179">
        <f t="shared" si="9"/>
        <v>77357.635378122635</v>
      </c>
      <c r="BU35" s="178">
        <f t="shared" si="10"/>
        <v>1868625.5299015888</v>
      </c>
      <c r="BV35" s="4">
        <f t="shared" si="11"/>
        <v>1105185.4558410558</v>
      </c>
      <c r="BW35" s="4">
        <f t="shared" si="12"/>
        <v>612456.90759927232</v>
      </c>
      <c r="BX35" s="4">
        <f t="shared" si="13"/>
        <v>34099.859354606117</v>
      </c>
      <c r="BY35" s="4">
        <f t="shared" si="14"/>
        <v>70002.689673163914</v>
      </c>
      <c r="BZ35" s="179">
        <f t="shared" si="15"/>
        <v>46880.617433490377</v>
      </c>
      <c r="CA35" s="171">
        <f t="shared" si="16"/>
        <v>5.166522359939546E-2</v>
      </c>
      <c r="CB35" s="90">
        <f t="shared" si="17"/>
        <v>6.3581817446166686E-2</v>
      </c>
      <c r="CC35" s="90">
        <f t="shared" si="18"/>
        <v>3.4467339660507738E-2</v>
      </c>
      <c r="CD35" s="90">
        <f t="shared" si="19"/>
        <v>0.60340901639811084</v>
      </c>
      <c r="CE35" s="90">
        <f t="shared" si="20"/>
        <v>7.9296986733115526E-2</v>
      </c>
      <c r="CF35" s="168">
        <f t="shared" si="21"/>
        <v>0.60602443707513576</v>
      </c>
      <c r="CG35" s="169">
        <f>-SUM(Dynamics!BO34:BO35,Dynamics!CB34:CB35,Dynamics!CO34:CO35,Dynamics!DB34:DB35,Dynamics!DO34:DO35)/BO34*100000</f>
        <v>1150.3138535521364</v>
      </c>
      <c r="CH35" s="87">
        <f>-SUM(Dynamics!BO34:BO35)/BP34*100000</f>
        <v>1416.2859142011487</v>
      </c>
      <c r="CI35" s="87">
        <f>-SUM(Dynamics!CB34:CB35)/BQ34*100000</f>
        <v>739.73342664437882</v>
      </c>
      <c r="CJ35" s="87">
        <f>-SUM(Dynamics!CO34:CO35)/BR34*100000</f>
        <v>13880.166885772172</v>
      </c>
      <c r="CK35" s="87">
        <f>-SUM(Dynamics!DB34:DB35)/BS34*100000</f>
        <v>2035.3837535441794</v>
      </c>
      <c r="CL35" s="170">
        <f>-SUM(Dynamics!DO34:DO35)/BT34*100000</f>
        <v>16207.891720448677</v>
      </c>
      <c r="CM35" s="120">
        <f t="shared" si="22"/>
        <v>146195.87966007786</v>
      </c>
      <c r="CN35" s="120">
        <f>step*SUMPRODUCT(B35:N35,'By group'!B$22:N$22)</f>
        <v>86511.983844239221</v>
      </c>
      <c r="CO35" s="120">
        <f>step*SUMPRODUCT(O35:AA35,'By group'!O$22:AA$22)</f>
        <v>48237.08337191082</v>
      </c>
      <c r="CP35" s="120">
        <f>step*SUMPRODUCT(AB35:AN35,'By group'!AB$22:AN$22)</f>
        <v>2645.2322420104401</v>
      </c>
      <c r="CQ35" s="120">
        <f>step*SUMPRODUCT(AO35:BA35,'By group'!AO$22:BA$22)</f>
        <v>5286.0243849417375</v>
      </c>
      <c r="CR35" s="154">
        <f>step*SUMPRODUCT(BB35:BN35,'By group'!BB$22:BN$22)</f>
        <v>3515.5558169756305</v>
      </c>
      <c r="CS35" s="197">
        <f t="shared" si="23"/>
        <v>199853.26909257926</v>
      </c>
      <c r="CT35" s="120">
        <f t="shared" si="24"/>
        <v>596876.70310216455</v>
      </c>
      <c r="CU35" s="120">
        <f t="shared" si="25"/>
        <v>642667.0549825012</v>
      </c>
      <c r="CV35" s="120">
        <f t="shared" si="26"/>
        <v>275189.14978148486</v>
      </c>
      <c r="CW35" s="120">
        <f t="shared" si="27"/>
        <v>79621.058293675524</v>
      </c>
      <c r="CX35" s="198">
        <f t="shared" si="28"/>
        <v>74418.294649183241</v>
      </c>
      <c r="CY35" s="91">
        <f t="shared" si="29"/>
        <v>3.1702536298701483E-3</v>
      </c>
      <c r="CZ35" s="92">
        <f t="shared" si="30"/>
        <v>4.8332690403702368E-2</v>
      </c>
      <c r="DA35" s="185">
        <f t="shared" si="31"/>
        <v>2.1388445490957714E-3</v>
      </c>
      <c r="DB35" s="183"/>
      <c r="DC35" s="85">
        <f>(SUMPRODUCT($B35:$N35,'By group'!$B$27:$N$27)-(1-prop_idu_part)*SUMPRODUCT(Population!$BB35:$BN35,'By group'!$BB$27:$BN$27)*(1-prop_idu_male))/BQ35</f>
        <v>1.4649720727498954</v>
      </c>
      <c r="DD35" s="85">
        <f>(1-prop_idu_part)*SUMPRODUCT(Population!$BB35:$BN35,'By group'!$BB$27:$BN$27)*prop_idu_male/BQ35</f>
        <v>9.403492097793429E-3</v>
      </c>
      <c r="DE35" s="85">
        <f>SUMPRODUCT(AB35:AN35,'By group'!AB$27:AN$27)/prop_sw_use/BP35</f>
        <v>3.901394031886924</v>
      </c>
      <c r="DF35" s="93">
        <f t="shared" si="2"/>
        <v>1.583965976946091</v>
      </c>
      <c r="DG35" s="85">
        <f t="shared" si="32"/>
        <v>0</v>
      </c>
    </row>
    <row r="36" spans="1:111" x14ac:dyDescent="0.25">
      <c r="A36">
        <f t="shared" si="3"/>
        <v>16</v>
      </c>
      <c r="B36" s="8">
        <f>B35+Dynamics!B35+Dynamics!BO35+Dynamics!EB35+Dynamics!GO35+Dynamics!JB35</f>
        <v>16316159.229172776</v>
      </c>
      <c r="C36" s="46">
        <f>C35+Dynamics!C35+Dynamics!BP35+Dynamics!EC35+Dynamics!GP35+Dynamics!JC35</f>
        <v>117907.43078521502</v>
      </c>
      <c r="D36" s="4">
        <f>D35+Dynamics!D35+Dynamics!BQ35+Dynamics!ED35+Dynamics!GQ35+Dynamics!JD35</f>
        <v>351629.13461078325</v>
      </c>
      <c r="E36" s="4">
        <f>E35+Dynamics!E35+Dynamics!BR35+Dynamics!EE35+Dynamics!GR35+Dynamics!JE35</f>
        <v>377667.37856384093</v>
      </c>
      <c r="F36" s="4">
        <f>F35+Dynamics!F35+Dynamics!BS35+Dynamics!EF35+Dynamics!GS35+Dynamics!JF35</f>
        <v>117598.47073763951</v>
      </c>
      <c r="G36" s="4">
        <f>G35+Dynamics!G35+Dynamics!BT35+Dynamics!EG35+Dynamics!GT35+Dynamics!JG35</f>
        <v>23320.94473702327</v>
      </c>
      <c r="H36" s="4">
        <f>H35+Dynamics!H35+Dynamics!BU35+Dynamics!EH35+Dynamics!GU35+Dynamics!JH35</f>
        <v>21046.687284903015</v>
      </c>
      <c r="I36" s="4">
        <f>I35+Dynamics!I35+Dynamics!BV35+Dynamics!EI35+Dynamics!GV35+Dynamics!JI35</f>
        <v>0</v>
      </c>
      <c r="J36" s="4">
        <f>J35+Dynamics!J35+Dynamics!BW35+Dynamics!EJ35+Dynamics!GW35+Dynamics!JJ35</f>
        <v>0</v>
      </c>
      <c r="K36" s="4">
        <f>K35+Dynamics!K35+Dynamics!BX35+Dynamics!EK35+Dynamics!GX35+Dynamics!JK35</f>
        <v>0</v>
      </c>
      <c r="L36" s="4">
        <f>L35+Dynamics!L35+Dynamics!BY35+Dynamics!EL35+Dynamics!GY35+Dynamics!JL35</f>
        <v>44071.504758393348</v>
      </c>
      <c r="M36" s="4">
        <f>M35+Dynamics!M35+Dynamics!BZ35+Dynamics!EM35+Dynamics!GZ35+Dynamics!JM35</f>
        <v>23197.809897514508</v>
      </c>
      <c r="N36" s="9">
        <f>N35+Dynamics!N35+Dynamics!CA35+Dynamics!EN35+Dynamics!HA35+Dynamics!JN35</f>
        <v>20623.808739280448</v>
      </c>
      <c r="O36" s="8">
        <f>O35+Dynamics!O35+Dynamics!CB35+Dynamics!EO35+Dynamics!HB35+Dynamics!JO35</f>
        <v>17213021.159226008</v>
      </c>
      <c r="P36" s="4">
        <f>P35+Dynamics!P35+Dynamics!CC35+Dynamics!EP35+Dynamics!HC35+Dynamics!JP35</f>
        <v>62736.952409395344</v>
      </c>
      <c r="Q36" s="4">
        <f>Q35+Dynamics!Q35+Dynamics!CD35+Dynamics!EQ35+Dynamics!HD35+Dynamics!JQ35</f>
        <v>189629.84386525935</v>
      </c>
      <c r="R36" s="4">
        <f>R35+Dynamics!R35+Dynamics!CE35+Dynamics!ER35+Dynamics!HE35+Dynamics!JR35</f>
        <v>207750.22448653018</v>
      </c>
      <c r="S36" s="4">
        <f>S35+Dynamics!S35+Dynamics!CF35+Dynamics!ES35+Dynamics!HF35+Dynamics!JS35</f>
        <v>65514.351816304479</v>
      </c>
      <c r="T36" s="4">
        <f>T35+Dynamics!T35+Dynamics!CG35+Dynamics!ET35+Dynamics!HG35+Dynamics!JT35</f>
        <v>13121.289340983672</v>
      </c>
      <c r="U36" s="4">
        <f>U35+Dynamics!U35+Dynamics!CH35+Dynamics!EU35+Dynamics!HH35+Dynamics!JU35</f>
        <v>12275.591826968985</v>
      </c>
      <c r="V36" s="4">
        <f>V35+Dynamics!V35+Dynamics!CI35+Dynamics!EV35+Dynamics!HI35+Dynamics!JV35</f>
        <v>0</v>
      </c>
      <c r="W36" s="4">
        <f>W35+Dynamics!W35+Dynamics!CJ35+Dynamics!EW35+Dynamics!HJ35+Dynamics!JW35</f>
        <v>0</v>
      </c>
      <c r="X36" s="4">
        <f>X35+Dynamics!X35+Dynamics!CK35+Dynamics!EX35+Dynamics!HK35+Dynamics!JX35</f>
        <v>0</v>
      </c>
      <c r="Y36" s="4">
        <f>Y35+Dynamics!Y35+Dynamics!CL35+Dynamics!EY35+Dynamics!HL35+Dynamics!JY35</f>
        <v>25079.198952614221</v>
      </c>
      <c r="Z36" s="4">
        <f>Z35+Dynamics!Z35+Dynamics!CM35+Dynamics!EZ35+Dynamics!HM35+Dynamics!JZ35</f>
        <v>13885.525841502167</v>
      </c>
      <c r="AA36" s="9">
        <f>AA35+Dynamics!AA35+Dynamics!CN35+Dynamics!FA35+Dynamics!HN35+Dynamics!KA35</f>
        <v>14880.150360726884</v>
      </c>
      <c r="AB36" s="8">
        <f>AB35+Dynamics!AB35+Dynamics!CO35+Dynamics!FB35+Dynamics!HO35+Dynamics!KB35</f>
        <v>22698.535505696091</v>
      </c>
      <c r="AC36" s="4">
        <f>AC35+Dynamics!AC35+Dynamics!CP35+Dynamics!FC35+Dynamics!HP35+Dynamics!KC35</f>
        <v>3767.4199174089117</v>
      </c>
      <c r="AD36" s="4">
        <f>AD35+Dynamics!AD35+Dynamics!CQ35+Dynamics!FD35+Dynamics!HQ35+Dynamics!KD35</f>
        <v>11096.94536443447</v>
      </c>
      <c r="AE36" s="4">
        <f>AE35+Dynamics!AE35+Dynamics!CR35+Dynamics!FE35+Dynamics!HR35+Dynamics!KE35</f>
        <v>11675.86087728814</v>
      </c>
      <c r="AF36" s="4">
        <f>AF35+Dynamics!AF35+Dynamics!CS35+Dynamics!FF35+Dynamics!HS35+Dynamics!KF35</f>
        <v>3572.7718148547569</v>
      </c>
      <c r="AG36" s="4">
        <f>AG35+Dynamics!AG35+Dynamics!CT35+Dynamics!FG35+Dynamics!HT35+Dynamics!KG35</f>
        <v>700.56175552104071</v>
      </c>
      <c r="AH36" s="4">
        <f>AH35+Dynamics!AH35+Dynamics!CU35+Dynamics!FH35+Dynamics!HU35+Dynamics!KH35</f>
        <v>628.04435398662383</v>
      </c>
      <c r="AI36" s="4">
        <f>AI35+Dynamics!AI35+Dynamics!CV35+Dynamics!FI35+Dynamics!HV35+Dynamics!KI35</f>
        <v>0</v>
      </c>
      <c r="AJ36" s="4">
        <f>AJ35+Dynamics!AJ35+Dynamics!CW35+Dynamics!FJ35+Dynamics!HW35+Dynamics!KJ35</f>
        <v>0</v>
      </c>
      <c r="AK36" s="4">
        <f>AK35+Dynamics!AK35+Dynamics!CX35+Dynamics!FK35+Dynamics!HX35+Dynamics!KK35</f>
        <v>0</v>
      </c>
      <c r="AL36" s="4">
        <f>AL35+Dynamics!AL35+Dynamics!CY35+Dynamics!FL35+Dynamics!HY35+Dynamics!KL35</f>
        <v>1296.0398143672128</v>
      </c>
      <c r="AM36" s="4">
        <f>AM35+Dynamics!AM35+Dynamics!CZ35+Dynamics!FM35+Dynamics!HZ35+Dynamics!KM35</f>
        <v>687.59522286068386</v>
      </c>
      <c r="AN36" s="4">
        <f>AN35+Dynamics!AN35+Dynamics!DA35+Dynamics!FN35+Dynamics!IA35+Dynamics!KN35</f>
        <v>672.00618859377073</v>
      </c>
      <c r="AO36" s="8">
        <f>AO35+Dynamics!AO35+Dynamics!DB35+Dynamics!FO35+Dynamics!IB35+Dynamics!KO35</f>
        <v>811926.26772357279</v>
      </c>
      <c r="AP36" s="4">
        <f>AP35+Dynamics!AP35+Dynamics!DC35+Dynamics!FP35+Dynamics!IC35+Dynamics!KP35</f>
        <v>8696.2380049724925</v>
      </c>
      <c r="AQ36" s="4">
        <f>AQ35+Dynamics!AQ35+Dynamics!DD35+Dynamics!FQ35+Dynamics!ID35+Dynamics!KQ35</f>
        <v>24638.862622083703</v>
      </c>
      <c r="AR36" s="4">
        <f>AR35+Dynamics!AR35+Dynamics!DE35+Dynamics!FR35+Dynamics!IE35+Dynamics!KR35</f>
        <v>24287.586226552376</v>
      </c>
      <c r="AS36" s="4">
        <f>AS35+Dynamics!AS35+Dynamics!DF35+Dynamics!FS35+Dynamics!IF35+Dynamics!KS35</f>
        <v>7010.6586941457253</v>
      </c>
      <c r="AT36" s="4">
        <f>AT35+Dynamics!AT35+Dynamics!DG35+Dynamics!FT35+Dynamics!IG35+Dynamics!KT35</f>
        <v>1309.2827998813584</v>
      </c>
      <c r="AU36" s="4">
        <f>AU35+Dynamics!AU35+Dynamics!DH35+Dynamics!FU35+Dynamics!IH35+Dynamics!KU35</f>
        <v>1052.1368838493859</v>
      </c>
      <c r="AV36" s="4">
        <f>AV35+Dynamics!AV35+Dynamics!DI35+Dynamics!FV35+Dynamics!II35+Dynamics!KV35</f>
        <v>0</v>
      </c>
      <c r="AW36" s="4">
        <f>AW35+Dynamics!AW35+Dynamics!DJ35+Dynamics!FW35+Dynamics!IJ35+Dynamics!KW35</f>
        <v>0</v>
      </c>
      <c r="AX36" s="4">
        <f>AX35+Dynamics!AX35+Dynamics!DK35+Dynamics!FX35+Dynamics!IK35+Dynamics!KX35</f>
        <v>0</v>
      </c>
      <c r="AY36" s="4">
        <f>AY35+Dynamics!AY35+Dynamics!DL35+Dynamics!FY35+Dynamics!IL35+Dynamics!KY35</f>
        <v>2171.2029548219734</v>
      </c>
      <c r="AZ36" s="4">
        <f>AZ35+Dynamics!AZ35+Dynamics!DM35+Dynamics!FZ35+Dynamics!IM35+Dynamics!KZ35</f>
        <v>1005.3097214323828</v>
      </c>
      <c r="BA36" s="9">
        <f>BA35+Dynamics!BA35+Dynamics!DN35+Dynamics!GA35+Dynamics!IN35+Dynamics!LA35</f>
        <v>785.02438949746545</v>
      </c>
      <c r="BB36" s="8">
        <f>BB35+Dynamics!BB35+Dynamics!DO35+Dynamics!GB35+Dynamics!IO35+Dynamics!LB35</f>
        <v>30558.986309860142</v>
      </c>
      <c r="BC36" s="4">
        <f>BC35+Dynamics!BC35+Dynamics!DP35+Dynamics!GC35+Dynamics!IP35+Dynamics!LC35</f>
        <v>5920.2561018878005</v>
      </c>
      <c r="BD36" s="4">
        <f>BD35+Dynamics!BD35+Dynamics!DQ35+Dynamics!GD35+Dynamics!IQ35+Dynamics!LD35</f>
        <v>16467.991169312558</v>
      </c>
      <c r="BE36" s="4">
        <f>BE35+Dynamics!BE35+Dynamics!DR35+Dynamics!GE35+Dynamics!IR35+Dynamics!LE35</f>
        <v>15946.035241152875</v>
      </c>
      <c r="BF36" s="4">
        <f>BF35+Dynamics!BF35+Dynamics!DS35+Dynamics!GF35+Dynamics!IS35+Dynamics!LF35</f>
        <v>4559.0542380560682</v>
      </c>
      <c r="BG36" s="4">
        <f>BG35+Dynamics!BG35+Dynamics!DT35+Dynamics!GG35+Dynamics!IT35+Dynamics!LG35</f>
        <v>846.48805693542909</v>
      </c>
      <c r="BH36" s="4">
        <f>BH35+Dynamics!BH35+Dynamics!DU35+Dynamics!GH35+Dynamics!IU35+Dynamics!LH35</f>
        <v>672.13707799449605</v>
      </c>
      <c r="BI36" s="4">
        <f>BI35+Dynamics!BI35+Dynamics!DV35+Dynamics!GI35+Dynamics!IV35+Dynamics!LI35</f>
        <v>0</v>
      </c>
      <c r="BJ36" s="4">
        <f>BJ35+Dynamics!BJ35+Dynamics!DW35+Dynamics!GJ35+Dynamics!IW35+Dynamics!LJ35</f>
        <v>0</v>
      </c>
      <c r="BK36" s="4">
        <f>BK35+Dynamics!BK35+Dynamics!DX35+Dynamics!GK35+Dynamics!IX35+Dynamics!LK35</f>
        <v>0</v>
      </c>
      <c r="BL36" s="4">
        <f>BL35+Dynamics!BL35+Dynamics!DY35+Dynamics!GL35+Dynamics!IY35+Dynamics!LL35</f>
        <v>1387.3670063530767</v>
      </c>
      <c r="BM36" s="4">
        <f>BM35+Dynamics!BM35+Dynamics!DZ35+Dynamics!GM35+Dynamics!IZ35+Dynamics!LM35</f>
        <v>629.4398161051671</v>
      </c>
      <c r="BN36" s="4">
        <f>BN35+Dynamics!BN35+Dynamics!EA35+Dynamics!GN35+Dynamics!JA35+Dynamics!LN35</f>
        <v>469.05959050760691</v>
      </c>
      <c r="BO36" s="178">
        <f t="shared" si="4"/>
        <v>36248251.852857664</v>
      </c>
      <c r="BP36" s="8">
        <f t="shared" si="5"/>
        <v>17413222.399287369</v>
      </c>
      <c r="BQ36" s="4">
        <f t="shared" si="6"/>
        <v>17817894.28812629</v>
      </c>
      <c r="BR36" s="4">
        <f t="shared" si="7"/>
        <v>56795.780815011705</v>
      </c>
      <c r="BS36" s="4">
        <f t="shared" si="8"/>
        <v>882882.57002080965</v>
      </c>
      <c r="BT36" s="179">
        <f t="shared" si="9"/>
        <v>77456.814608165208</v>
      </c>
      <c r="BU36" s="178">
        <f t="shared" si="10"/>
        <v>1853887.6749197361</v>
      </c>
      <c r="BV36" s="4">
        <f t="shared" si="11"/>
        <v>1097063.1701145933</v>
      </c>
      <c r="BW36" s="4">
        <f t="shared" si="12"/>
        <v>604873.12890028523</v>
      </c>
      <c r="BX36" s="4">
        <f t="shared" si="13"/>
        <v>34097.245309315615</v>
      </c>
      <c r="BY36" s="4">
        <f t="shared" si="14"/>
        <v>70956.302297236849</v>
      </c>
      <c r="BZ36" s="179">
        <f t="shared" si="15"/>
        <v>46897.828298305067</v>
      </c>
      <c r="CA36" s="167">
        <f t="shared" si="16"/>
        <v>5.1144195379275462E-2</v>
      </c>
      <c r="CB36" s="15">
        <f t="shared" si="17"/>
        <v>6.3001731957405563E-2</v>
      </c>
      <c r="CC36" s="15">
        <f t="shared" si="18"/>
        <v>3.3947509123082413E-2</v>
      </c>
      <c r="CD36" s="15">
        <f t="shared" si="19"/>
        <v>0.60034820932162203</v>
      </c>
      <c r="CE36" s="15">
        <f t="shared" si="20"/>
        <v>8.0368901489995884E-2</v>
      </c>
      <c r="CF36" s="168">
        <f t="shared" si="21"/>
        <v>0.60547065530062827</v>
      </c>
      <c r="CG36" s="167"/>
      <c r="CH36" s="16"/>
      <c r="CI36" s="87"/>
      <c r="CJ36" s="16"/>
      <c r="CK36" s="16"/>
      <c r="CL36" s="168"/>
      <c r="CM36" s="120">
        <f t="shared" si="22"/>
        <v>144885.68060992865</v>
      </c>
      <c r="CN36" s="120">
        <f>step*SUMPRODUCT(B36:N36,'By group'!B$22:N$22)</f>
        <v>85772.025803389814</v>
      </c>
      <c r="CO36" s="120">
        <f>step*SUMPRODUCT(O36:AA36,'By group'!O$22:AA$22)</f>
        <v>47596.138715704903</v>
      </c>
      <c r="CP36" s="120">
        <f>step*SUMPRODUCT(AB36:AN36,'By group'!AB$22:AN$22)</f>
        <v>2643.1168026480509</v>
      </c>
      <c r="CQ36" s="120">
        <f>step*SUMPRODUCT(AO36:BA36,'By group'!AO$22:BA$22)</f>
        <v>5359.4127356479794</v>
      </c>
      <c r="CR36" s="154">
        <f>step*SUMPRODUCT(BB36:BN36,'By group'!BB$22:BN$22)</f>
        <v>3514.9865525378905</v>
      </c>
      <c r="CS36" s="197">
        <f t="shared" si="23"/>
        <v>199028.29721887954</v>
      </c>
      <c r="CT36" s="120">
        <f t="shared" si="24"/>
        <v>593462.77763187338</v>
      </c>
      <c r="CU36" s="120">
        <f t="shared" si="25"/>
        <v>637327.08539536456</v>
      </c>
      <c r="CV36" s="120">
        <f t="shared" si="26"/>
        <v>272260.6207875504</v>
      </c>
      <c r="CW36" s="120">
        <f t="shared" si="27"/>
        <v>78704.247189759655</v>
      </c>
      <c r="CX36" s="198">
        <f t="shared" si="28"/>
        <v>73104.646696308686</v>
      </c>
      <c r="CY36" s="16">
        <f t="shared" si="29"/>
        <v>3.1774414323244068E-3</v>
      </c>
      <c r="CZ36" s="37">
        <f t="shared" si="30"/>
        <v>4.825521997724927E-2</v>
      </c>
      <c r="DA36" s="185">
        <f t="shared" si="31"/>
        <v>2.1368427620340213E-3</v>
      </c>
      <c r="DB36" s="183">
        <f>(BO36-BO34)/BO34</f>
        <v>4.397050916035674E-3</v>
      </c>
      <c r="DC36" s="85">
        <f>(SUMPRODUCT($B36:$N36,'By group'!$B$27:$N$27)-(1-prop_idu_part)*SUMPRODUCT(Population!$BB36:$BN36,'By group'!$BB$27:$BN$27)*(1-prop_idu_male))/BQ36</f>
        <v>1.4635852305185595</v>
      </c>
      <c r="DD36" s="85">
        <f>(1-prop_idu_part)*SUMPRODUCT(Population!$BB36:$BN36,'By group'!$BB$27:$BN$27)*prop_idu_male/BQ36</f>
        <v>9.3898143545014089E-3</v>
      </c>
      <c r="DE36" s="85">
        <f>SUMPRODUCT(AB36:AN36,'By group'!AB$27:AN$27)/prop_sw_use/BP36</f>
        <v>3.9139761392356225</v>
      </c>
      <c r="DF36" s="85">
        <f t="shared" si="2"/>
        <v>1.5890743125296627</v>
      </c>
      <c r="DG36" s="85">
        <f t="shared" si="32"/>
        <v>0</v>
      </c>
    </row>
    <row r="37" spans="1:111" x14ac:dyDescent="0.25">
      <c r="A37">
        <f t="shared" ref="A37:A68" si="33">A36+step</f>
        <v>16.5</v>
      </c>
      <c r="B37" s="8">
        <f>B36+Dynamics!B36+Dynamics!BO36+Dynamics!EB36+Dynamics!GO36+Dynamics!JB36</f>
        <v>16356049.483584648</v>
      </c>
      <c r="C37" s="46">
        <f>C36+Dynamics!C36+Dynamics!BP36+Dynamics!EC36+Dynamics!GP36+Dynamics!JC36</f>
        <v>117515.42005519666</v>
      </c>
      <c r="D37" s="4">
        <f>D36+Dynamics!D36+Dynamics!BQ36+Dynamics!ED36+Dynamics!GQ36+Dynamics!JD36</f>
        <v>349967.05433054181</v>
      </c>
      <c r="E37" s="4">
        <f>E36+Dynamics!E36+Dynamics!BR36+Dynamics!EE36+Dynamics!GR36+Dynamics!JE36</f>
        <v>374917.5215165157</v>
      </c>
      <c r="F37" s="4">
        <f>F36+Dynamics!F36+Dynamics!BS36+Dynamics!EF36+Dynamics!GS36+Dynamics!JF36</f>
        <v>116478.18332515769</v>
      </c>
      <c r="G37" s="4">
        <f>G36+Dynamics!G36+Dynamics!BT36+Dynamics!EG36+Dynamics!GT36+Dynamics!JG36</f>
        <v>23066.362431562498</v>
      </c>
      <c r="H37" s="4">
        <f>H36+Dynamics!H36+Dynamics!BU36+Dynamics!EH36+Dynamics!GU36+Dynamics!JH36</f>
        <v>20761.840514981508</v>
      </c>
      <c r="I37" s="4">
        <f>I36+Dynamics!I36+Dynamics!BV36+Dynamics!EI36+Dynamics!GV36+Dynamics!JI36</f>
        <v>0</v>
      </c>
      <c r="J37" s="4">
        <f>J36+Dynamics!J36+Dynamics!BW36+Dynamics!EJ36+Dynamics!GW36+Dynamics!JJ36</f>
        <v>0</v>
      </c>
      <c r="K37" s="4">
        <f>K36+Dynamics!K36+Dynamics!BX36+Dynamics!EK36+Dynamics!GX36+Dynamics!JK36</f>
        <v>0</v>
      </c>
      <c r="L37" s="4">
        <f>L36+Dynamics!L36+Dynamics!BY36+Dynamics!EL36+Dynamics!GY36+Dynamics!JL36</f>
        <v>43559.023014111131</v>
      </c>
      <c r="M37" s="4">
        <f>M36+Dynamics!M36+Dynamics!BZ36+Dynamics!EM36+Dynamics!GZ36+Dynamics!JM36</f>
        <v>22970.687480453646</v>
      </c>
      <c r="N37" s="9">
        <f>N36+Dynamics!N36+Dynamics!CA36+Dynamics!EN36+Dynamics!HA36+Dynamics!JN36</f>
        <v>20360.201646401565</v>
      </c>
      <c r="O37" s="8">
        <f>O36+Dynamics!O36+Dynamics!CB36+Dynamics!EO36+Dynamics!HB36+Dynamics!JO36</f>
        <v>17269325.081715971</v>
      </c>
      <c r="P37" s="4">
        <f>P36+Dynamics!P36+Dynamics!CC36+Dynamics!EP36+Dynamics!HC36+Dynamics!JP36</f>
        <v>62272.163660674923</v>
      </c>
      <c r="Q37" s="4">
        <f>Q36+Dynamics!Q36+Dynamics!CD36+Dynamics!EQ36+Dynamics!HD36+Dynamics!JQ36</f>
        <v>187854.51531825983</v>
      </c>
      <c r="R37" s="4">
        <f>R36+Dynamics!R36+Dynamics!CE36+Dynamics!ER36+Dynamics!HE36+Dynamics!JR36</f>
        <v>205254.58703075795</v>
      </c>
      <c r="S37" s="4">
        <f>S36+Dynamics!S36+Dynamics!CF36+Dynamics!ES36+Dynamics!HF36+Dynamics!JS36</f>
        <v>64627.613299257901</v>
      </c>
      <c r="T37" s="4">
        <f>T36+Dynamics!T36+Dynamics!CG36+Dynamics!ET36+Dynamics!HG36+Dynamics!JT36</f>
        <v>12931.550772281658</v>
      </c>
      <c r="U37" s="4">
        <f>U36+Dynamics!U36+Dynamics!CH36+Dynamics!EU36+Dynamics!HH36+Dynamics!JU36</f>
        <v>12058.400313595712</v>
      </c>
      <c r="V37" s="4">
        <f>V36+Dynamics!V36+Dynamics!CI36+Dynamics!EV36+Dynamics!HI36+Dynamics!JV36</f>
        <v>0</v>
      </c>
      <c r="W37" s="4">
        <f>W36+Dynamics!W36+Dynamics!CJ36+Dynamics!EW36+Dynamics!HJ36+Dynamics!JW36</f>
        <v>0</v>
      </c>
      <c r="X37" s="4">
        <f>X36+Dynamics!X36+Dynamics!CK36+Dynamics!EX36+Dynamics!HK36+Dynamics!JX36</f>
        <v>0</v>
      </c>
      <c r="Y37" s="4">
        <f>Y36+Dynamics!Y36+Dynamics!CL36+Dynamics!EY36+Dynamics!HL36+Dynamics!JY36</f>
        <v>24712.936696213073</v>
      </c>
      <c r="Z37" s="4">
        <f>Z36+Dynamics!Z36+Dynamics!CM36+Dynamics!EZ36+Dynamics!HM36+Dynamics!JZ36</f>
        <v>13640.171687956337</v>
      </c>
      <c r="AA37" s="9">
        <f>AA36+Dynamics!AA36+Dynamics!CN36+Dynamics!FA36+Dynamics!HN36+Dynamics!KA36</f>
        <v>14399.074235496162</v>
      </c>
      <c r="AB37" s="8">
        <f>AB36+Dynamics!AB36+Dynamics!CO36+Dynamics!FB36+Dynamics!HO36+Dynamics!KB36</f>
        <v>22978.276366945414</v>
      </c>
      <c r="AC37" s="4">
        <f>AC36+Dynamics!AC36+Dynamics!CP36+Dynamics!FC36+Dynamics!HP36+Dynamics!KC36</f>
        <v>3778.1834667593357</v>
      </c>
      <c r="AD37" s="4">
        <f>AD36+Dynamics!AD36+Dynamics!CQ36+Dynamics!FD36+Dynamics!HQ36+Dynamics!KD36</f>
        <v>11120.550447684154</v>
      </c>
      <c r="AE37" s="4">
        <f>AE36+Dynamics!AE36+Dynamics!CR36+Dynamics!FE36+Dynamics!HR36+Dynamics!KE36</f>
        <v>11681.026023000342</v>
      </c>
      <c r="AF37" s="4">
        <f>AF36+Dynamics!AF36+Dynamics!CS36+Dynamics!FF36+Dynamics!HS36+Dynamics!KF36</f>
        <v>3568.7388568998886</v>
      </c>
      <c r="AG37" s="4">
        <f>AG36+Dynamics!AG36+Dynamics!CT36+Dynamics!FG36+Dynamics!HT36+Dynamics!KG36</f>
        <v>698.91045201016414</v>
      </c>
      <c r="AH37" s="4">
        <f>AH36+Dynamics!AH36+Dynamics!CU36+Dynamics!FH36+Dynamics!HU36+Dynamics!KH36</f>
        <v>624.26354273906588</v>
      </c>
      <c r="AI37" s="4">
        <f>AI36+Dynamics!AI36+Dynamics!CV36+Dynamics!FI36+Dynamics!HV36+Dynamics!KI36</f>
        <v>0</v>
      </c>
      <c r="AJ37" s="4">
        <f>AJ36+Dynamics!AJ36+Dynamics!CW36+Dynamics!FJ36+Dynamics!HW36+Dynamics!KJ36</f>
        <v>0</v>
      </c>
      <c r="AK37" s="4">
        <f>AK36+Dynamics!AK36+Dynamics!CX36+Dynamics!FK36+Dynamics!HX36+Dynamics!KK36</f>
        <v>0</v>
      </c>
      <c r="AL37" s="4">
        <f>AL36+Dynamics!AL36+Dynamics!CY36+Dynamics!FL36+Dynamics!HY36+Dynamics!KL36</f>
        <v>1291.0362921765709</v>
      </c>
      <c r="AM37" s="4">
        <f>AM36+Dynamics!AM36+Dynamics!CZ36+Dynamics!FM36+Dynamics!HZ36+Dynamics!KM36</f>
        <v>683.29471150698953</v>
      </c>
      <c r="AN37" s="4">
        <f>AN36+Dynamics!AN36+Dynamics!DA36+Dynamics!FN36+Dynamics!IA36+Dynamics!KN36</f>
        <v>659.93145444161723</v>
      </c>
      <c r="AO37" s="8">
        <f>AO36+Dynamics!AO36+Dynamics!DB36+Dynamics!FO36+Dynamics!IB36+Dynamics!KO36</f>
        <v>811075.87960600283</v>
      </c>
      <c r="AP37" s="4">
        <f>AP36+Dynamics!AP36+Dynamics!DC36+Dynamics!FP36+Dynamics!IC36+Dynamics!KP36</f>
        <v>8804.7712228929904</v>
      </c>
      <c r="AQ37" s="4">
        <f>AQ36+Dynamics!AQ36+Dynamics!DD36+Dynamics!FQ36+Dynamics!ID36+Dynamics!KQ36</f>
        <v>24957.887335547737</v>
      </c>
      <c r="AR37" s="4">
        <f>AR36+Dynamics!AR36+Dynamics!DE36+Dynamics!FR36+Dynamics!IE36+Dynamics!KR36</f>
        <v>24618.28118770073</v>
      </c>
      <c r="AS37" s="4">
        <f>AS36+Dynamics!AS36+Dynamics!DF36+Dynamics!FS36+Dynamics!IF36+Dynamics!KS36</f>
        <v>7110.0734346619665</v>
      </c>
      <c r="AT37" s="4">
        <f>AT36+Dynamics!AT36+Dynamics!DG36+Dynamics!FT36+Dynamics!IG36+Dynamics!KT36</f>
        <v>1328.4687003958068</v>
      </c>
      <c r="AU37" s="4">
        <f>AU36+Dynamics!AU36+Dynamics!DH36+Dynamics!FU36+Dynamics!IH36+Dynamics!KU36</f>
        <v>1067.6600751446056</v>
      </c>
      <c r="AV37" s="4">
        <f>AV36+Dynamics!AV36+Dynamics!DI36+Dynamics!FV36+Dynamics!II36+Dynamics!KV36</f>
        <v>0</v>
      </c>
      <c r="AW37" s="4">
        <f>AW36+Dynamics!AW36+Dynamics!DJ36+Dynamics!FW36+Dynamics!IJ36+Dynamics!KW36</f>
        <v>0</v>
      </c>
      <c r="AX37" s="4">
        <f>AX36+Dynamics!AX36+Dynamics!DK36+Dynamics!FX36+Dynamics!IK36+Dynamics!KX36</f>
        <v>0</v>
      </c>
      <c r="AY37" s="4">
        <f>AY36+Dynamics!AY36+Dynamics!DL36+Dynamics!FY36+Dynamics!IL36+Dynamics!KY36</f>
        <v>2206.9114610800734</v>
      </c>
      <c r="AZ37" s="4">
        <f>AZ36+Dynamics!AZ36+Dynamics!DM36+Dynamics!FZ36+Dynamics!IM36+Dynamics!KZ36</f>
        <v>1023.5110023455301</v>
      </c>
      <c r="BA37" s="9">
        <f>BA36+Dynamics!BA36+Dynamics!DN36+Dynamics!GA36+Dynamics!IN36+Dynamics!LA36</f>
        <v>793.69379302185814</v>
      </c>
      <c r="BB37" s="8">
        <f>BB36+Dynamics!BB36+Dynamics!DO36+Dynamics!GB36+Dynamics!IO36+Dynamics!LB36</f>
        <v>30644.838187504429</v>
      </c>
      <c r="BC37" s="4">
        <f>BC36+Dynamics!BC36+Dynamics!DP36+Dynamics!GC36+Dynamics!IP36+Dynamics!LC36</f>
        <v>5930.09826338312</v>
      </c>
      <c r="BD37" s="4">
        <f>BD36+Dynamics!BD36+Dynamics!DQ36+Dynamics!GD36+Dynamics!IQ36+Dynamics!LD36</f>
        <v>16484.363200496242</v>
      </c>
      <c r="BE37" s="4">
        <f>BE36+Dynamics!BE36+Dynamics!DR36+Dynamics!GE36+Dynamics!IR36+Dynamics!LE36</f>
        <v>15943.942845647611</v>
      </c>
      <c r="BF37" s="4">
        <f>BF36+Dynamics!BF36+Dynamics!DS36+Dynamics!GF36+Dynamics!IS36+Dynamics!LF36</f>
        <v>4555.5541946219873</v>
      </c>
      <c r="BG37" s="4">
        <f>BG36+Dynamics!BG36+Dynamics!DT36+Dynamics!GG36+Dynamics!IT36+Dynamics!LG36</f>
        <v>845.79130275518492</v>
      </c>
      <c r="BH37" s="4">
        <f>BH36+Dynamics!BH36+Dynamics!DU36+Dynamics!GH36+Dynamics!IU36+Dynamics!LH36</f>
        <v>671.88495425678173</v>
      </c>
      <c r="BI37" s="4">
        <f>BI36+Dynamics!BI36+Dynamics!DV36+Dynamics!GI36+Dynamics!IV36+Dynamics!LI36</f>
        <v>0</v>
      </c>
      <c r="BJ37" s="4">
        <f>BJ36+Dynamics!BJ36+Dynamics!DW36+Dynamics!GJ36+Dynamics!IW36+Dynamics!LJ36</f>
        <v>0</v>
      </c>
      <c r="BK37" s="4">
        <f>BK36+Dynamics!BK36+Dynamics!DX36+Dynamics!GK36+Dynamics!IX36+Dynamics!LK36</f>
        <v>0</v>
      </c>
      <c r="BL37" s="4">
        <f>BL36+Dynamics!BL36+Dynamics!DY36+Dynamics!GL36+Dynamics!IY36+Dynamics!LL36</f>
        <v>1389.6535923422196</v>
      </c>
      <c r="BM37" s="4">
        <f>BM36+Dynamics!BM36+Dynamics!DZ36+Dynamics!GM36+Dynamics!IZ36+Dynamics!LM36</f>
        <v>632.74035226572323</v>
      </c>
      <c r="BN37" s="4">
        <f>BN36+Dynamics!BN36+Dynamics!EA36+Dynamics!GN36+Dynamics!JA36+Dynamics!LN36</f>
        <v>470.17493155794932</v>
      </c>
      <c r="BO37" s="178">
        <f t="shared" si="4"/>
        <v>36330362.263887808</v>
      </c>
      <c r="BP37" s="8">
        <f t="shared" si="5"/>
        <v>17445645.777899571</v>
      </c>
      <c r="BQ37" s="4">
        <f t="shared" si="6"/>
        <v>17867076.094730467</v>
      </c>
      <c r="BR37" s="4">
        <f t="shared" si="7"/>
        <v>57084.211614163534</v>
      </c>
      <c r="BS37" s="4">
        <f t="shared" si="8"/>
        <v>882987.137818794</v>
      </c>
      <c r="BT37" s="179">
        <f t="shared" si="9"/>
        <v>77569.041824831249</v>
      </c>
      <c r="BU37" s="178">
        <f t="shared" si="10"/>
        <v>1840288.7044267522</v>
      </c>
      <c r="BV37" s="4">
        <f t="shared" si="11"/>
        <v>1089596.2943149223</v>
      </c>
      <c r="BW37" s="4">
        <f t="shared" si="12"/>
        <v>597751.01301449339</v>
      </c>
      <c r="BX37" s="4">
        <f t="shared" si="13"/>
        <v>34105.935247218134</v>
      </c>
      <c r="BY37" s="4">
        <f t="shared" si="14"/>
        <v>71911.258212791305</v>
      </c>
      <c r="BZ37" s="179">
        <f t="shared" si="15"/>
        <v>46924.203637326827</v>
      </c>
      <c r="CA37" s="167">
        <f t="shared" si="16"/>
        <v>5.0654289958897258E-2</v>
      </c>
      <c r="CB37" s="15">
        <f t="shared" si="17"/>
        <v>6.2456632914973012E-2</v>
      </c>
      <c r="CC37" s="15">
        <f t="shared" si="18"/>
        <v>3.3455446758341618E-2</v>
      </c>
      <c r="CD37" s="15">
        <f t="shared" si="19"/>
        <v>0.59746704531443318</v>
      </c>
      <c r="CE37" s="15">
        <f t="shared" si="20"/>
        <v>8.1440889830434751E-2</v>
      </c>
      <c r="CF37" s="168">
        <f t="shared" si="21"/>
        <v>0.60493468184501342</v>
      </c>
      <c r="CG37" s="169">
        <f>-SUM(Dynamics!BO36:BO37,Dynamics!CB36:CB37,Dynamics!CO36:CO37,Dynamics!DB36:DB37,Dynamics!DO36:DO37)/BO36*100000</f>
        <v>1136.8703213586898</v>
      </c>
      <c r="CH37" s="87">
        <f>-SUM(Dynamics!BO36:BO37)/BP36*100000</f>
        <v>1401.9046100215642</v>
      </c>
      <c r="CI37" s="87">
        <f>-SUM(Dynamics!CB36:CB37)/BQ36*100000</f>
        <v>724.80104966950864</v>
      </c>
      <c r="CJ37" s="87">
        <f>-SUM(Dynamics!CO36:CO37)/BR36*100000</f>
        <v>13822.744753050783</v>
      </c>
      <c r="CK37" s="87">
        <f>-SUM(Dynamics!DB36:DB37)/BS36*100000</f>
        <v>2086.1255909348151</v>
      </c>
      <c r="CL37" s="170">
        <f>-SUM(Dynamics!DO36:DO37)/BT36*100000</f>
        <v>16222.96236700275</v>
      </c>
      <c r="CM37" s="120">
        <f t="shared" si="22"/>
        <v>143672.77892995058</v>
      </c>
      <c r="CN37" s="120">
        <f>step*SUMPRODUCT(B37:N37,'By group'!B$22:N$22)</f>
        <v>85091.928249329227</v>
      </c>
      <c r="CO37" s="120">
        <f>step*SUMPRODUCT(O37:AA37,'By group'!O$22:AA$22)</f>
        <v>46990.720740249773</v>
      </c>
      <c r="CP37" s="120">
        <f>step*SUMPRODUCT(AB37:AN37,'By group'!AB$22:AN$22)</f>
        <v>2642.0414479574133</v>
      </c>
      <c r="CQ37" s="120">
        <f>step*SUMPRODUCT(AO37:BA37,'By group'!AO$22:BA$22)</f>
        <v>5432.9517002758785</v>
      </c>
      <c r="CR37" s="154">
        <f>step*SUMPRODUCT(BB37:BN37,'By group'!BB$22:BN$22)</f>
        <v>3515.136792138268</v>
      </c>
      <c r="CS37" s="197">
        <f t="shared" si="23"/>
        <v>198300.63666890704</v>
      </c>
      <c r="CT37" s="120">
        <f t="shared" si="24"/>
        <v>590384.37063252972</v>
      </c>
      <c r="CU37" s="120">
        <f t="shared" si="25"/>
        <v>632415.3586036223</v>
      </c>
      <c r="CV37" s="120">
        <f t="shared" si="26"/>
        <v>269499.7241665225</v>
      </c>
      <c r="CW37" s="120">
        <f t="shared" si="27"/>
        <v>77821.488893533533</v>
      </c>
      <c r="CX37" s="198">
        <f t="shared" si="28"/>
        <v>71867.12546163681</v>
      </c>
      <c r="CY37" s="16">
        <f t="shared" si="29"/>
        <v>3.1847635057111932E-3</v>
      </c>
      <c r="CZ37" s="37">
        <f t="shared" si="30"/>
        <v>4.8175286279074157E-2</v>
      </c>
      <c r="DA37" s="185">
        <f t="shared" si="31"/>
        <v>2.1351023494179267E-3</v>
      </c>
      <c r="DB37" s="183"/>
      <c r="DC37" s="85">
        <f>(SUMPRODUCT($B37:$N37,'By group'!$B$27:$N$27)-(1-prop_idu_part)*SUMPRODUCT(Population!$BB37:$BN37,'By group'!$BB$27:$BN$27)*(1-prop_idu_male))/BQ37</f>
        <v>1.4622751504354683</v>
      </c>
      <c r="DD37" s="85">
        <f>(1-prop_idu_part)*SUMPRODUCT(Population!$BB37:$BN37,'By group'!$BB$27:$BN$27)*prop_idu_male/BQ37</f>
        <v>9.3775349393094443E-3</v>
      </c>
      <c r="DE37" s="85">
        <f>SUMPRODUCT(AB37:AN37,'By group'!AB$27:AN$27)/prop_sw_use/BP37</f>
        <v>3.9265416029353584</v>
      </c>
      <c r="DF37" s="85">
        <f t="shared" si="2"/>
        <v>1.5941758907917554</v>
      </c>
      <c r="DG37" s="85">
        <f t="shared" ref="DG37:DG68" si="34">DG36+step*circ*(1-DG36)</f>
        <v>0</v>
      </c>
    </row>
    <row r="38" spans="1:111" x14ac:dyDescent="0.25">
      <c r="A38">
        <f t="shared" si="33"/>
        <v>17</v>
      </c>
      <c r="B38" s="8">
        <f>B37+Dynamics!B37+Dynamics!BO37+Dynamics!EB37+Dynamics!GO37+Dynamics!JB37</f>
        <v>16396546.664743636</v>
      </c>
      <c r="C38" s="46">
        <f>C37+Dynamics!C37+Dynamics!BP37+Dynamics!EC37+Dynamics!GP37+Dynamics!JC37</f>
        <v>117174.08438008591</v>
      </c>
      <c r="D38" s="4">
        <f>D37+Dynamics!D37+Dynamics!BQ37+Dynamics!ED37+Dynamics!GQ37+Dynamics!JD37</f>
        <v>348478.15568422183</v>
      </c>
      <c r="E38" s="4">
        <f>E37+Dynamics!E37+Dynamics!BR37+Dynamics!EE37+Dynamics!GR37+Dynamics!JE37</f>
        <v>372412.24733225303</v>
      </c>
      <c r="F38" s="4">
        <f>F37+Dynamics!F37+Dynamics!BS37+Dynamics!EF37+Dynamics!GS37+Dynamics!JF37</f>
        <v>115451.05147894552</v>
      </c>
      <c r="G38" s="4">
        <f>G37+Dynamics!G37+Dynamics!BT37+Dynamics!EG37+Dynamics!GT37+Dynamics!JG37</f>
        <v>22831.560414880612</v>
      </c>
      <c r="H38" s="4">
        <f>H37+Dynamics!H37+Dynamics!BU37+Dynamics!EH37+Dynamics!GU37+Dynamics!JH37</f>
        <v>20496.498935981755</v>
      </c>
      <c r="I38" s="4">
        <f>I37+Dynamics!I37+Dynamics!BV37+Dynamics!EI37+Dynamics!GV37+Dynamics!JI37</f>
        <v>0</v>
      </c>
      <c r="J38" s="4">
        <f>J37+Dynamics!J37+Dynamics!BW37+Dynamics!EJ37+Dynamics!GW37+Dynamics!JJ37</f>
        <v>0</v>
      </c>
      <c r="K38" s="4">
        <f>K37+Dynamics!K37+Dynamics!BX37+Dynamics!EK37+Dynamics!GX37+Dynamics!JK37</f>
        <v>0</v>
      </c>
      <c r="L38" s="4">
        <f>L37+Dynamics!L37+Dynamics!BY37+Dynamics!EL37+Dynamics!GY37+Dynamics!JL37</f>
        <v>43064.862650603274</v>
      </c>
      <c r="M38" s="4">
        <f>M37+Dynamics!M37+Dynamics!BZ37+Dynamics!EM37+Dynamics!GZ37+Dynamics!JM37</f>
        <v>22740.427587735267</v>
      </c>
      <c r="N38" s="9">
        <f>N37+Dynamics!N37+Dynamics!CA37+Dynamics!EN37+Dynamics!HA37+Dynamics!JN37</f>
        <v>20102.642259514603</v>
      </c>
      <c r="O38" s="8">
        <f>O37+Dynamics!O37+Dynamics!CB37+Dynamics!EO37+Dynamics!HB37+Dynamics!JO37</f>
        <v>17325649.049345847</v>
      </c>
      <c r="P38" s="4">
        <f>P37+Dynamics!P37+Dynamics!CC37+Dynamics!EP37+Dynamics!HC37+Dynamics!JP37</f>
        <v>61847.222854331878</v>
      </c>
      <c r="Q38" s="4">
        <f>Q37+Dynamics!Q37+Dynamics!CD37+Dynamics!EQ37+Dynamics!HD37+Dynamics!JQ37</f>
        <v>186218.69059738022</v>
      </c>
      <c r="R38" s="4">
        <f>R37+Dynamics!R37+Dynamics!CE37+Dynamics!ER37+Dynamics!HE37+Dynamics!JR37</f>
        <v>202914.9567508231</v>
      </c>
      <c r="S38" s="4">
        <f>S37+Dynamics!S37+Dynamics!CF37+Dynamics!ES37+Dynamics!HF37+Dynamics!JS37</f>
        <v>63783.945747104692</v>
      </c>
      <c r="T38" s="4">
        <f>T37+Dynamics!T37+Dynamics!CG37+Dynamics!ET37+Dynamics!HG37+Dynamics!JT37</f>
        <v>12749.525584473071</v>
      </c>
      <c r="U38" s="4">
        <f>U37+Dynamics!U37+Dynamics!CH37+Dynamics!EU37+Dynamics!HH37+Dynamics!JU37</f>
        <v>11850.229139066598</v>
      </c>
      <c r="V38" s="4">
        <f>V37+Dynamics!V37+Dynamics!CI37+Dynamics!EV37+Dynamics!HI37+Dynamics!JV37</f>
        <v>0</v>
      </c>
      <c r="W38" s="4">
        <f>W37+Dynamics!W37+Dynamics!CJ37+Dynamics!EW37+Dynamics!HJ37+Dynamics!JW37</f>
        <v>0</v>
      </c>
      <c r="X38" s="4">
        <f>X37+Dynamics!X37+Dynamics!CK37+Dynamics!EX37+Dynamics!HK37+Dynamics!JX37</f>
        <v>0</v>
      </c>
      <c r="Y38" s="4">
        <f>Y37+Dynamics!Y37+Dynamics!CL37+Dynamics!EY37+Dynamics!HL37+Dynamics!JY37</f>
        <v>24355.561292719613</v>
      </c>
      <c r="Z38" s="4">
        <f>Z37+Dynamics!Z37+Dynamics!CM37+Dynamics!EZ37+Dynamics!HM37+Dynamics!JZ37</f>
        <v>13405.122608646392</v>
      </c>
      <c r="AA38" s="9">
        <f>AA37+Dynamics!AA37+Dynamics!CN37+Dynamics!FA37+Dynamics!HN37+Dynamics!KA37</f>
        <v>13952.738185215852</v>
      </c>
      <c r="AB38" s="8">
        <f>AB37+Dynamics!AB37+Dynamics!CO37+Dynamics!FB37+Dynamics!HO37+Dynamics!KB37</f>
        <v>23251.239060830172</v>
      </c>
      <c r="AC38" s="4">
        <f>AC37+Dynamics!AC37+Dynamics!CP37+Dynamics!FC37+Dynamics!HP37+Dynamics!KC37</f>
        <v>3789.3669367957896</v>
      </c>
      <c r="AD38" s="4">
        <f>AD37+Dynamics!AD37+Dynamics!CQ37+Dynamics!FD37+Dynamics!HQ37+Dynamics!KD37</f>
        <v>11146.301740707146</v>
      </c>
      <c r="AE38" s="4">
        <f>AE37+Dynamics!AE37+Dynamics!CR37+Dynamics!FE37+Dynamics!HR37+Dynamics!KE37</f>
        <v>11690.091200453024</v>
      </c>
      <c r="AF38" s="4">
        <f>AF37+Dynamics!AF37+Dynamics!CS37+Dynamics!FF37+Dynamics!HS37+Dynamics!KF37</f>
        <v>3566.2125920059025</v>
      </c>
      <c r="AG38" s="4">
        <f>AG37+Dynamics!AG37+Dynamics!CT37+Dynamics!FG37+Dynamics!HT37+Dynamics!KG37</f>
        <v>697.58725050399801</v>
      </c>
      <c r="AH38" s="4">
        <f>AH37+Dynamics!AH37+Dynamics!CU37+Dynamics!FH37+Dynamics!HU37+Dynamics!KH37</f>
        <v>620.90328737707262</v>
      </c>
      <c r="AI38" s="4">
        <f>AI37+Dynamics!AI37+Dynamics!CV37+Dynamics!FI37+Dynamics!HV37+Dynamics!KI37</f>
        <v>0</v>
      </c>
      <c r="AJ38" s="4">
        <f>AJ37+Dynamics!AJ37+Dynamics!CW37+Dynamics!FJ37+Dynamics!HW37+Dynamics!KJ37</f>
        <v>0</v>
      </c>
      <c r="AK38" s="4">
        <f>AK37+Dynamics!AK37+Dynamics!CX37+Dynamics!FK37+Dynamics!HX37+Dynamics!KK37</f>
        <v>0</v>
      </c>
      <c r="AL38" s="4">
        <f>AL37+Dynamics!AL37+Dynamics!CY37+Dynamics!FL37+Dynamics!HY37+Dynamics!KL37</f>
        <v>1286.4592629343849</v>
      </c>
      <c r="AM38" s="4">
        <f>AM37+Dynamics!AM37+Dynamics!CZ37+Dynamics!FM37+Dynamics!HZ37+Dynamics!KM37</f>
        <v>679.26518316036231</v>
      </c>
      <c r="AN38" s="4">
        <f>AN37+Dynamics!AN37+Dynamics!DA37+Dynamics!FN37+Dynamics!IA37+Dynamics!KN37</f>
        <v>648.78748625547075</v>
      </c>
      <c r="AO38" s="8">
        <f>AO37+Dynamics!AO37+Dynamics!DB37+Dynamics!FO37+Dynamics!IB37+Dynamics!KO37</f>
        <v>810239.08348062134</v>
      </c>
      <c r="AP38" s="4">
        <f>AP37+Dynamics!AP37+Dynamics!DC37+Dynamics!FP37+Dynamics!IC37+Dynamics!KP37</f>
        <v>8913.2276390994903</v>
      </c>
      <c r="AQ38" s="4">
        <f>AQ37+Dynamics!AQ37+Dynamics!DD37+Dynamics!FQ37+Dynamics!ID37+Dynamics!KQ37</f>
        <v>25276.976864354496</v>
      </c>
      <c r="AR38" s="4">
        <f>AR37+Dynamics!AR37+Dynamics!DE37+Dynamics!FR37+Dynamics!IE37+Dynamics!KR37</f>
        <v>24949.365536539488</v>
      </c>
      <c r="AS38" s="4">
        <f>AS37+Dynamics!AS37+Dynamics!DF37+Dynamics!FS37+Dynamics!IF37+Dynamics!KS37</f>
        <v>7209.6493721739726</v>
      </c>
      <c r="AT38" s="4">
        <f>AT37+Dynamics!AT37+Dynamics!DG37+Dynamics!FT37+Dynamics!IG37+Dynamics!KT37</f>
        <v>1347.6907207069062</v>
      </c>
      <c r="AU38" s="4">
        <f>AU37+Dynamics!AU37+Dynamics!DH37+Dynamics!FU37+Dynamics!IH37+Dynamics!KU37</f>
        <v>1083.3066713985531</v>
      </c>
      <c r="AV38" s="4">
        <f>AV37+Dynamics!AV37+Dynamics!DI37+Dynamics!FV37+Dynamics!II37+Dynamics!KV37</f>
        <v>0</v>
      </c>
      <c r="AW38" s="4">
        <f>AW37+Dynamics!AW37+Dynamics!DJ37+Dynamics!FW37+Dynamics!IJ37+Dynamics!KW37</f>
        <v>0</v>
      </c>
      <c r="AX38" s="4">
        <f>AX37+Dynamics!AX37+Dynamics!DK37+Dynamics!FX37+Dynamics!IK37+Dynamics!KX37</f>
        <v>0</v>
      </c>
      <c r="AY38" s="4">
        <f>AY37+Dynamics!AY37+Dynamics!DL37+Dynamics!FY37+Dynamics!IL37+Dynamics!KY37</f>
        <v>2242.4129709565609</v>
      </c>
      <c r="AZ38" s="4">
        <f>AZ37+Dynamics!AZ37+Dynamics!DM37+Dynamics!FZ37+Dynamics!IM37+Dynamics!KZ37</f>
        <v>1041.6358050557669</v>
      </c>
      <c r="BA38" s="9">
        <f>BA37+Dynamics!BA37+Dynamics!DN37+Dynamics!GA37+Dynamics!IN37+Dynamics!LA37</f>
        <v>803.00909173374203</v>
      </c>
      <c r="BB38" s="8">
        <f>BB37+Dynamics!BB37+Dynamics!DO37+Dynamics!GB37+Dynamics!IO37+Dynamics!LB37</f>
        <v>30733.664670481085</v>
      </c>
      <c r="BC38" s="4">
        <f>BC37+Dynamics!BC37+Dynamics!DP37+Dynamics!GC37+Dynamics!IP37+Dynamics!LC37</f>
        <v>5940.9144044530904</v>
      </c>
      <c r="BD38" s="4">
        <f>BD37+Dynamics!BD37+Dynamics!DQ37+Dynamics!GD37+Dynamics!IQ37+Dynamics!LD37</f>
        <v>16504.50913570308</v>
      </c>
      <c r="BE38" s="4">
        <f>BE37+Dynamics!BE37+Dynamics!DR37+Dynamics!GE37+Dynamics!IR37+Dynamics!LE37</f>
        <v>15946.225519903808</v>
      </c>
      <c r="BF38" s="4">
        <f>BF37+Dynamics!BF37+Dynamics!DS37+Dynamics!GF37+Dynamics!IS37+Dynamics!LF37</f>
        <v>4553.0622656334162</v>
      </c>
      <c r="BG38" s="4">
        <f>BG37+Dynamics!BG37+Dynamics!DT37+Dynamics!GG37+Dynamics!IT37+Dynamics!LG37</f>
        <v>845.19512844590213</v>
      </c>
      <c r="BH38" s="4">
        <f>BH37+Dynamics!BH37+Dynamics!DU37+Dynamics!GH37+Dynamics!IU37+Dynamics!LH37</f>
        <v>671.54592285679507</v>
      </c>
      <c r="BI38" s="4">
        <f>BI37+Dynamics!BI37+Dynamics!DV37+Dynamics!GI37+Dynamics!IV37+Dynamics!LI37</f>
        <v>0</v>
      </c>
      <c r="BJ38" s="4">
        <f>BJ37+Dynamics!BJ37+Dynamics!DW37+Dynamics!GJ37+Dynamics!IW37+Dynamics!LJ37</f>
        <v>0</v>
      </c>
      <c r="BK38" s="4">
        <f>BK37+Dynamics!BK37+Dynamics!DX37+Dynamics!GK37+Dynamics!IX37+Dynamics!LK37</f>
        <v>0</v>
      </c>
      <c r="BL38" s="4">
        <f>BL37+Dynamics!BL37+Dynamics!DY37+Dynamics!GL37+Dynamics!IY37+Dynamics!LL37</f>
        <v>1391.3436092835177</v>
      </c>
      <c r="BM38" s="4">
        <f>BM37+Dynamics!BM37+Dynamics!DZ37+Dynamics!GM37+Dynamics!IZ37+Dynamics!LM37</f>
        <v>635.51866727967251</v>
      </c>
      <c r="BN38" s="4">
        <f>BN37+Dynamics!BN37+Dynamics!EA37+Dynamics!GN37+Dynamics!JA37+Dynamics!LN37</f>
        <v>471.24914402032289</v>
      </c>
      <c r="BO38" s="178">
        <f t="shared" si="4"/>
        <v>36414201.0381952</v>
      </c>
      <c r="BP38" s="8">
        <f t="shared" si="5"/>
        <v>17479298.19546786</v>
      </c>
      <c r="BQ38" s="4">
        <f t="shared" si="6"/>
        <v>17916727.042105608</v>
      </c>
      <c r="BR38" s="4">
        <f t="shared" si="7"/>
        <v>57376.214001023312</v>
      </c>
      <c r="BS38" s="4">
        <f t="shared" si="8"/>
        <v>883106.35815264017</v>
      </c>
      <c r="BT38" s="179">
        <f t="shared" si="9"/>
        <v>77693.228468060683</v>
      </c>
      <c r="BU38" s="178">
        <f t="shared" si="10"/>
        <v>1827781.336893775</v>
      </c>
      <c r="BV38" s="4">
        <f t="shared" si="11"/>
        <v>1082751.5307242221</v>
      </c>
      <c r="BW38" s="4">
        <f t="shared" si="12"/>
        <v>591077.9927597614</v>
      </c>
      <c r="BX38" s="4">
        <f t="shared" si="13"/>
        <v>34124.974940193148</v>
      </c>
      <c r="BY38" s="4">
        <f t="shared" si="14"/>
        <v>72867.274672018946</v>
      </c>
      <c r="BZ38" s="179">
        <f t="shared" si="15"/>
        <v>46959.563797579598</v>
      </c>
      <c r="CA38" s="167">
        <f t="shared" si="16"/>
        <v>5.0194190309890307E-2</v>
      </c>
      <c r="CB38" s="15">
        <f t="shared" si="17"/>
        <v>6.1944794271257674E-2</v>
      </c>
      <c r="CC38" s="15">
        <f t="shared" si="18"/>
        <v>3.2990288425485598E-2</v>
      </c>
      <c r="CD38" s="15">
        <f t="shared" si="19"/>
        <v>0.59475822053341698</v>
      </c>
      <c r="CE38" s="15">
        <f t="shared" si="20"/>
        <v>8.2512456171699569E-2</v>
      </c>
      <c r="CF38" s="168">
        <f t="shared" si="21"/>
        <v>0.60442286571839976</v>
      </c>
      <c r="CG38" s="167"/>
      <c r="CH38" s="16"/>
      <c r="CI38" s="87"/>
      <c r="CJ38" s="16"/>
      <c r="CK38" s="16"/>
      <c r="CL38" s="168"/>
      <c r="CM38" s="120">
        <f t="shared" si="22"/>
        <v>142553.09069039108</v>
      </c>
      <c r="CN38" s="120">
        <f>step*SUMPRODUCT(B38:N38,'By group'!B$22:N$22)</f>
        <v>84468.022890151056</v>
      </c>
      <c r="CO38" s="120">
        <f>step*SUMPRODUCT(O38:AA38,'By group'!O$22:AA$22)</f>
        <v>46420.501083515934</v>
      </c>
      <c r="CP38" s="120">
        <f>step*SUMPRODUCT(AB38:AN38,'By group'!AB$22:AN$22)</f>
        <v>2641.9244826006829</v>
      </c>
      <c r="CQ38" s="120">
        <f>step*SUMPRODUCT(AO38:BA38,'By group'!AO$22:BA$22)</f>
        <v>5506.6182692801076</v>
      </c>
      <c r="CR38" s="154">
        <f>step*SUMPRODUCT(BB38:BN38,'By group'!BB$22:BN$22)</f>
        <v>3516.0239648433176</v>
      </c>
      <c r="CS38" s="197">
        <f t="shared" si="23"/>
        <v>197664.81621476618</v>
      </c>
      <c r="CT38" s="120">
        <f t="shared" si="24"/>
        <v>587624.63402236672</v>
      </c>
      <c r="CU38" s="120">
        <f t="shared" si="25"/>
        <v>627912.88633997238</v>
      </c>
      <c r="CV38" s="120">
        <f t="shared" si="26"/>
        <v>266904.56124236085</v>
      </c>
      <c r="CW38" s="120">
        <f t="shared" si="27"/>
        <v>76973.528950887936</v>
      </c>
      <c r="CX38" s="198">
        <f t="shared" si="28"/>
        <v>70700.910123420748</v>
      </c>
      <c r="CY38" s="16">
        <f t="shared" si="29"/>
        <v>3.1921600306557699E-3</v>
      </c>
      <c r="CZ38" s="37">
        <f t="shared" si="30"/>
        <v>4.8093176227212514E-2</v>
      </c>
      <c r="DA38" s="185">
        <f t="shared" si="31"/>
        <v>2.1335969553902203E-3</v>
      </c>
      <c r="DB38" s="183">
        <f>(BO38-BO36)/BO36</f>
        <v>4.5781293401726706E-3</v>
      </c>
      <c r="DC38" s="85">
        <f>(SUMPRODUCT($B38:$N38,'By group'!$B$27:$N$27)-(1-prop_idu_part)*SUMPRODUCT(Population!$BB38:$BN38,'By group'!$BB$27:$BN$27)*(1-prop_idu_male))/BQ38</f>
        <v>1.4610365435780321</v>
      </c>
      <c r="DD38" s="85">
        <f>(1-prop_idu_part)*SUMPRODUCT(Population!$BB38:$BN38,'By group'!$BB$27:$BN$27)*prop_idu_male/BQ38</f>
        <v>9.3665195153460837E-3</v>
      </c>
      <c r="DE38" s="85">
        <f>SUMPRODUCT(AB38:AN38,'By group'!AB$27:AN$27)/prop_sw_use/BP38</f>
        <v>3.9390286744510261</v>
      </c>
      <c r="DF38" s="85">
        <f t="shared" si="2"/>
        <v>1.5992456418271166</v>
      </c>
      <c r="DG38" s="85">
        <f t="shared" si="34"/>
        <v>0</v>
      </c>
    </row>
    <row r="39" spans="1:111" x14ac:dyDescent="0.25">
      <c r="A39">
        <f t="shared" si="33"/>
        <v>17.5</v>
      </c>
      <c r="B39" s="8">
        <f>B38+Dynamics!B38+Dynamics!BO38+Dynamics!EB38+Dynamics!GO38+Dynamics!JB38</f>
        <v>16437615.291838977</v>
      </c>
      <c r="C39" s="46">
        <f>C38+Dynamics!C38+Dynamics!BP38+Dynamics!EC38+Dynamics!GP38+Dynamics!JC38</f>
        <v>116880.78121113338</v>
      </c>
      <c r="D39" s="4">
        <f>D38+Dynamics!D38+Dynamics!BQ38+Dynamics!ED38+Dynamics!GQ38+Dynamics!JD38</f>
        <v>347154.2237649844</v>
      </c>
      <c r="E39" s="4">
        <f>E38+Dynamics!E38+Dynamics!BR38+Dynamics!EE38+Dynamics!GR38+Dynamics!JE38</f>
        <v>370136.13982826355</v>
      </c>
      <c r="F39" s="4">
        <f>F38+Dynamics!F38+Dynamics!BS38+Dynamics!EF38+Dynamics!GS38+Dynamics!JF38</f>
        <v>114510.31409049235</v>
      </c>
      <c r="G39" s="4">
        <f>G38+Dynamics!G38+Dynamics!BT38+Dynamics!EG38+Dynamics!GT38+Dynamics!JG38</f>
        <v>22615.093473827685</v>
      </c>
      <c r="H39" s="4">
        <f>H38+Dynamics!H38+Dynamics!BU38+Dynamics!EH38+Dynamics!GU38+Dynamics!JH38</f>
        <v>20249.613691919465</v>
      </c>
      <c r="I39" s="4">
        <f>I38+Dynamics!I38+Dynamics!BV38+Dynamics!EI38+Dynamics!GV38+Dynamics!JI38</f>
        <v>0</v>
      </c>
      <c r="J39" s="4">
        <f>J38+Dynamics!J38+Dynamics!BW38+Dynamics!EJ38+Dynamics!GW38+Dynamics!JJ38</f>
        <v>0</v>
      </c>
      <c r="K39" s="4">
        <f>K38+Dynamics!K38+Dynamics!BX38+Dynamics!EK38+Dynamics!GX38+Dynamics!JK38</f>
        <v>0</v>
      </c>
      <c r="L39" s="4">
        <f>L38+Dynamics!L38+Dynamics!BY38+Dynamics!EL38+Dynamics!GY38+Dynamics!JL38</f>
        <v>42591.02385831366</v>
      </c>
      <c r="M39" s="4">
        <f>M38+Dynamics!M38+Dynamics!BZ38+Dynamics!EM38+Dynamics!GZ38+Dynamics!JM38</f>
        <v>22509.421705771183</v>
      </c>
      <c r="N39" s="9">
        <f>N38+Dynamics!N38+Dynamics!CA38+Dynamics!EN38+Dynamics!HA38+Dynamics!JN38</f>
        <v>19851.222932343007</v>
      </c>
      <c r="O39" s="8">
        <f>O38+Dynamics!O38+Dynamics!CB38+Dynamics!EO38+Dynamics!HB38+Dynamics!JO38</f>
        <v>17381992.069516283</v>
      </c>
      <c r="P39" s="4">
        <f>P38+Dynamics!P38+Dynamics!CC38+Dynamics!EP38+Dynamics!HC38+Dynamics!JP38</f>
        <v>61459.730358045104</v>
      </c>
      <c r="Q39" s="4">
        <f>Q38+Dynamics!Q38+Dynamics!CD38+Dynamics!EQ38+Dynamics!HD38+Dynamics!JQ38</f>
        <v>184714.74299651958</v>
      </c>
      <c r="R39" s="4">
        <f>R38+Dynamics!R38+Dynamics!CE38+Dynamics!ER38+Dynamics!HE38+Dynamics!JR38</f>
        <v>200728.72315987453</v>
      </c>
      <c r="S39" s="4">
        <f>S38+Dynamics!S38+Dynamics!CF38+Dynamics!ES38+Dynamics!HF38+Dynamics!JS38</f>
        <v>62984.516642825882</v>
      </c>
      <c r="T39" s="4">
        <f>T38+Dynamics!T38+Dynamics!CG38+Dynamics!ET38+Dynamics!HG38+Dynamics!JT38</f>
        <v>12575.61139880979</v>
      </c>
      <c r="U39" s="4">
        <f>U38+Dynamics!U38+Dynamics!CH38+Dynamics!EU38+Dynamics!HH38+Dynamics!JU38</f>
        <v>11651.031635406738</v>
      </c>
      <c r="V39" s="4">
        <f>V38+Dynamics!V38+Dynamics!CI38+Dynamics!EV38+Dynamics!HI38+Dynamics!JV38</f>
        <v>0</v>
      </c>
      <c r="W39" s="4">
        <f>W38+Dynamics!W38+Dynamics!CJ38+Dynamics!EW38+Dynamics!HJ38+Dynamics!JW38</f>
        <v>0</v>
      </c>
      <c r="X39" s="4">
        <f>X38+Dynamics!X38+Dynamics!CK38+Dynamics!EX38+Dynamics!HK38+Dynamics!JX38</f>
        <v>0</v>
      </c>
      <c r="Y39" s="4">
        <f>Y38+Dynamics!Y38+Dynamics!CL38+Dynamics!EY38+Dynamics!HL38+Dynamics!JY38</f>
        <v>24007.935634643669</v>
      </c>
      <c r="Z39" s="4">
        <f>Z38+Dynamics!Z38+Dynamics!CM38+Dynamics!EZ38+Dynamics!HM38+Dynamics!JZ38</f>
        <v>13179.60838377073</v>
      </c>
      <c r="AA39" s="9">
        <f>AA38+Dynamics!AA38+Dynamics!CN38+Dynamics!FA38+Dynamics!HN38+Dynamics!KA38</f>
        <v>13537.929838200733</v>
      </c>
      <c r="AB39" s="8">
        <f>AB38+Dynamics!AB38+Dynamics!CO38+Dynamics!FB38+Dynamics!HO38+Dynamics!KB38</f>
        <v>23517.344282408478</v>
      </c>
      <c r="AC39" s="4">
        <f>AC38+Dynamics!AC38+Dynamics!CP38+Dynamics!FC38+Dynamics!HP38+Dynamics!KC38</f>
        <v>3800.917905182645</v>
      </c>
      <c r="AD39" s="4">
        <f>AD38+Dynamics!AD38+Dynamics!CQ38+Dynamics!FD38+Dynamics!HQ38+Dynamics!KD38</f>
        <v>11173.925938489952</v>
      </c>
      <c r="AE39" s="4">
        <f>AE38+Dynamics!AE38+Dynamics!CR38+Dynamics!FE38+Dynamics!HR38+Dynamics!KE38</f>
        <v>11702.694006545198</v>
      </c>
      <c r="AF39" s="4">
        <f>AF38+Dynamics!AF38+Dynamics!CS38+Dynamics!FF38+Dynamics!HS38+Dynamics!KF38</f>
        <v>3565.0905645866742</v>
      </c>
      <c r="AG39" s="4">
        <f>AG38+Dynamics!AG38+Dynamics!CT38+Dynamics!FG38+Dynamics!HT38+Dynamics!KG38</f>
        <v>696.57391356052028</v>
      </c>
      <c r="AH39" s="4">
        <f>AH38+Dynamics!AH38+Dynamics!CU38+Dynamics!FH38+Dynamics!HU38+Dynamics!KH38</f>
        <v>617.93806215895825</v>
      </c>
      <c r="AI39" s="4">
        <f>AI38+Dynamics!AI38+Dynamics!CV38+Dynamics!FI38+Dynamics!HV38+Dynamics!KI38</f>
        <v>0</v>
      </c>
      <c r="AJ39" s="4">
        <f>AJ38+Dynamics!AJ38+Dynamics!CW38+Dynamics!FJ38+Dynamics!HW38+Dynamics!KJ38</f>
        <v>0</v>
      </c>
      <c r="AK39" s="4">
        <f>AK38+Dynamics!AK38+Dynamics!CX38+Dynamics!FK38+Dynamics!HX38+Dynamics!KK38</f>
        <v>0</v>
      </c>
      <c r="AL39" s="4">
        <f>AL38+Dynamics!AL38+Dynamics!CY38+Dynamics!FL38+Dynamics!HY38+Dynamics!KL38</f>
        <v>1282.3238196396742</v>
      </c>
      <c r="AM39" s="4">
        <f>AM38+Dynamics!AM38+Dynamics!CZ38+Dynamics!FM38+Dynamics!HZ38+Dynamics!KM38</f>
        <v>675.50477926711835</v>
      </c>
      <c r="AN39" s="4">
        <f>AN38+Dynamics!AN38+Dynamics!DA38+Dynamics!FN38+Dynamics!IA38+Dynamics!KN38</f>
        <v>638.50526417161211</v>
      </c>
      <c r="AO39" s="8">
        <f>AO38+Dynamics!AO38+Dynamics!DB38+Dynamics!FO38+Dynamics!IB38+Dynamics!KO38</f>
        <v>809417.3953759562</v>
      </c>
      <c r="AP39" s="4">
        <f>AP38+Dynamics!AP38+Dynamics!DC38+Dynamics!FP38+Dynamics!IC38+Dynamics!KP38</f>
        <v>9021.5718278459262</v>
      </c>
      <c r="AQ39" s="4">
        <f>AQ38+Dynamics!AQ38+Dynamics!DD38+Dynamics!FQ38+Dynamics!ID38+Dynamics!KQ38</f>
        <v>25596.032369573455</v>
      </c>
      <c r="AR39" s="4">
        <f>AR38+Dynamics!AR38+Dynamics!DE38+Dynamics!FR38+Dynamics!IE38+Dynamics!KR38</f>
        <v>25280.762023858635</v>
      </c>
      <c r="AS39" s="4">
        <f>AS38+Dynamics!AS38+Dynamics!DF38+Dynamics!FS38+Dynamics!IF38+Dynamics!KS38</f>
        <v>7309.3654635626854</v>
      </c>
      <c r="AT39" s="4">
        <f>AT38+Dynamics!AT38+Dynamics!DG38+Dynamics!FT38+Dynamics!IG38+Dynamics!KT38</f>
        <v>1366.9435638689681</v>
      </c>
      <c r="AU39" s="4">
        <f>AU38+Dynamics!AU38+Dynamics!DH38+Dynamics!FU38+Dynamics!IH38+Dynamics!KU38</f>
        <v>1099.062977378079</v>
      </c>
      <c r="AV39" s="4">
        <f>AV38+Dynamics!AV38+Dynamics!DI38+Dynamics!FV38+Dynamics!II38+Dynamics!KV38</f>
        <v>0</v>
      </c>
      <c r="AW39" s="4">
        <f>AW38+Dynamics!AW38+Dynamics!DJ38+Dynamics!FW38+Dynamics!IJ38+Dynamics!KW38</f>
        <v>0</v>
      </c>
      <c r="AX39" s="4">
        <f>AX38+Dynamics!AX38+Dynamics!DK38+Dynamics!FX38+Dynamics!IK38+Dynamics!KX38</f>
        <v>0</v>
      </c>
      <c r="AY39" s="4">
        <f>AY38+Dynamics!AY38+Dynamics!DL38+Dynamics!FY38+Dynamics!IL38+Dynamics!KY38</f>
        <v>2277.745558776558</v>
      </c>
      <c r="AZ39" s="4">
        <f>AZ38+Dynamics!AZ38+Dynamics!DM38+Dynamics!FZ38+Dynamics!IM38+Dynamics!KZ38</f>
        <v>1059.6874398552964</v>
      </c>
      <c r="BA39" s="9">
        <f>BA38+Dynamics!BA38+Dynamics!DN38+Dynamics!GA38+Dynamics!IN38+Dynamics!LA38</f>
        <v>812.89512454840894</v>
      </c>
      <c r="BB39" s="8">
        <f>BB38+Dynamics!BB38+Dynamics!DO38+Dynamics!GB38+Dynamics!IO38+Dynamics!LB38</f>
        <v>30824.715034210574</v>
      </c>
      <c r="BC39" s="4">
        <f>BC38+Dynamics!BC38+Dynamics!DP38+Dynamics!GC38+Dynamics!IP38+Dynamics!LC38</f>
        <v>5952.5907428545543</v>
      </c>
      <c r="BD39" s="4">
        <f>BD38+Dynamics!BD38+Dynamics!DQ38+Dynamics!GD38+Dynamics!IQ38+Dynamics!LD38</f>
        <v>16528.059417246786</v>
      </c>
      <c r="BE39" s="4">
        <f>BE38+Dynamics!BE38+Dynamics!DR38+Dynamics!GE38+Dynamics!IR38+Dynamics!LE38</f>
        <v>15952.708595030756</v>
      </c>
      <c r="BF39" s="4">
        <f>BF38+Dynamics!BF38+Dynamics!DS38+Dynamics!GF38+Dynamics!IS38+Dynamics!LF38</f>
        <v>4551.6447827493121</v>
      </c>
      <c r="BG39" s="4">
        <f>BG38+Dynamics!BG38+Dynamics!DT38+Dynamics!GG38+Dynamics!IT38+Dynamics!LG38</f>
        <v>844.73232479223134</v>
      </c>
      <c r="BH39" s="4">
        <f>BH38+Dynamics!BH38+Dynamics!DU38+Dynamics!GH38+Dynamics!IU38+Dynamics!LH38</f>
        <v>671.17465392707618</v>
      </c>
      <c r="BI39" s="4">
        <f>BI38+Dynamics!BI38+Dynamics!DV38+Dynamics!GI38+Dynamics!IV38+Dynamics!LI38</f>
        <v>0</v>
      </c>
      <c r="BJ39" s="4">
        <f>BJ38+Dynamics!BJ38+Dynamics!DW38+Dynamics!GJ38+Dynamics!IW38+Dynamics!LJ38</f>
        <v>0</v>
      </c>
      <c r="BK39" s="4">
        <f>BK38+Dynamics!BK38+Dynamics!DX38+Dynamics!GK38+Dynamics!IX38+Dynamics!LK38</f>
        <v>0</v>
      </c>
      <c r="BL39" s="4">
        <f>BL38+Dynamics!BL38+Dynamics!DY38+Dynamics!GL38+Dynamics!IY38+Dynamics!LL38</f>
        <v>1392.5873466891819</v>
      </c>
      <c r="BM39" s="4">
        <f>BM38+Dynamics!BM38+Dynamics!DZ38+Dynamics!GM38+Dynamics!IZ38+Dynamics!LM38</f>
        <v>637.84178710192793</v>
      </c>
      <c r="BN39" s="4">
        <f>BN38+Dynamics!BN38+Dynamics!EA38+Dynamics!GN38+Dynamics!JA38+Dynamics!LN38</f>
        <v>472.25957501493451</v>
      </c>
      <c r="BO39" s="178">
        <f t="shared" si="4"/>
        <v>36499685.62048126</v>
      </c>
      <c r="BP39" s="8">
        <f t="shared" si="5"/>
        <v>17514113.12639603</v>
      </c>
      <c r="BQ39" s="4">
        <f t="shared" si="6"/>
        <v>17966831.899564382</v>
      </c>
      <c r="BR39" s="4">
        <f t="shared" si="7"/>
        <v>57670.818536010833</v>
      </c>
      <c r="BS39" s="4">
        <f t="shared" si="8"/>
        <v>883241.46172522416</v>
      </c>
      <c r="BT39" s="179">
        <f t="shared" si="9"/>
        <v>77828.314259617342</v>
      </c>
      <c r="BU39" s="178">
        <f t="shared" si="10"/>
        <v>1816318.8044334222</v>
      </c>
      <c r="BV39" s="4">
        <f t="shared" si="11"/>
        <v>1076497.8345570485</v>
      </c>
      <c r="BW39" s="4">
        <f t="shared" si="12"/>
        <v>584839.8300480966</v>
      </c>
      <c r="BX39" s="4">
        <f t="shared" si="13"/>
        <v>34153.474253602355</v>
      </c>
      <c r="BY39" s="4">
        <f t="shared" si="14"/>
        <v>73824.066349268003</v>
      </c>
      <c r="BZ39" s="179">
        <f t="shared" si="15"/>
        <v>47003.599225406753</v>
      </c>
      <c r="CA39" s="167">
        <f t="shared" si="16"/>
        <v>4.9762587637582872E-2</v>
      </c>
      <c r="CB39" s="15">
        <f t="shared" si="17"/>
        <v>6.1464592970718414E-2</v>
      </c>
      <c r="CC39" s="15">
        <f t="shared" si="18"/>
        <v>3.2551082645921367E-2</v>
      </c>
      <c r="CD39" s="15">
        <f t="shared" si="19"/>
        <v>0.59221414088784319</v>
      </c>
      <c r="CE39" s="15">
        <f t="shared" si="20"/>
        <v>8.3583107845807428E-2</v>
      </c>
      <c r="CF39" s="168">
        <f t="shared" si="21"/>
        <v>0.60393957742183091</v>
      </c>
      <c r="CG39" s="169">
        <f>-SUM(Dynamics!BO38:BO39,Dynamics!CB38:CB39,Dynamics!CO38:CO39,Dynamics!DB38:DB39,Dynamics!DO38:DO39)/BO38*100000</f>
        <v>1125.3648912450274</v>
      </c>
      <c r="CH39" s="87">
        <f>-SUM(Dynamics!BO38:BO39)/BP38*100000</f>
        <v>1389.5646643763343</v>
      </c>
      <c r="CI39" s="87">
        <f>-SUM(Dynamics!CB38:CB39)/BQ38*100000</f>
        <v>711.75556416317306</v>
      </c>
      <c r="CJ39" s="87">
        <f>-SUM(Dynamics!CO38:CO39)/BR38*100000</f>
        <v>13767.563336078958</v>
      </c>
      <c r="CK39" s="87">
        <f>-SUM(Dynamics!DB38:DB39)/BS38*100000</f>
        <v>2136.6320505219942</v>
      </c>
      <c r="CL39" s="170">
        <f>-SUM(Dynamics!DO38:DO39)/BT38*100000</f>
        <v>16237.11760438539</v>
      </c>
      <c r="CM39" s="120">
        <f t="shared" si="22"/>
        <v>141522.603132738</v>
      </c>
      <c r="CN39" s="120">
        <f>step*SUMPRODUCT(B39:N39,'By group'!B$22:N$22)</f>
        <v>83896.978905355936</v>
      </c>
      <c r="CO39" s="120">
        <f>step*SUMPRODUCT(O39:AA39,'By group'!O$22:AA$22)</f>
        <v>45884.899905456965</v>
      </c>
      <c r="CP39" s="120">
        <f>step*SUMPRODUCT(AB39:AN39,'By group'!AB$22:AN$22)</f>
        <v>2642.6878242542025</v>
      </c>
      <c r="CQ39" s="120">
        <f>step*SUMPRODUCT(AO39:BA39,'By group'!AO$22:BA$22)</f>
        <v>5580.3896192904713</v>
      </c>
      <c r="CR39" s="154">
        <f>step*SUMPRODUCT(BB39:BN39,'By group'!BB$22:BN$22)</f>
        <v>3517.6468783804235</v>
      </c>
      <c r="CS39" s="197">
        <f t="shared" si="23"/>
        <v>197115.59204506161</v>
      </c>
      <c r="CT39" s="120">
        <f t="shared" si="24"/>
        <v>585166.98448681424</v>
      </c>
      <c r="CU39" s="120">
        <f t="shared" si="25"/>
        <v>623801.02761357266</v>
      </c>
      <c r="CV39" s="120">
        <f t="shared" si="26"/>
        <v>264472.54776227969</v>
      </c>
      <c r="CW39" s="120">
        <f t="shared" si="27"/>
        <v>76161.018770625451</v>
      </c>
      <c r="CX39" s="198">
        <f t="shared" si="28"/>
        <v>69601.633755069022</v>
      </c>
      <c r="CY39" s="16">
        <f t="shared" si="29"/>
        <v>3.1995788975690965E-3</v>
      </c>
      <c r="CZ39" s="37">
        <f t="shared" si="30"/>
        <v>4.8009155745441401E-2</v>
      </c>
      <c r="DA39" s="185">
        <f t="shared" si="31"/>
        <v>2.1323009482565277E-3</v>
      </c>
      <c r="DB39" s="183"/>
      <c r="DC39" s="85">
        <f>(SUMPRODUCT($B39:$N39,'By group'!$B$27:$N$27)-(1-prop_idu_part)*SUMPRODUCT(Population!$BB39:$BN39,'By group'!$BB$27:$BN$27)*(1-prop_idu_male))/BQ39</f>
        <v>1.4598646298087636</v>
      </c>
      <c r="DD39" s="85">
        <f>(1-prop_idu_part)*SUMPRODUCT(Population!$BB39:$BN39,'By group'!$BB$27:$BN$27)*prop_idu_male/BQ39</f>
        <v>9.3566389300302512E-3</v>
      </c>
      <c r="DE39" s="85">
        <f>SUMPRODUCT(AB39:AN39,'By group'!AB$27:AN$27)/prop_sw_use/BP39</f>
        <v>3.9513837636980966</v>
      </c>
      <c r="DF39" s="85">
        <f t="shared" si="2"/>
        <v>1.604261808061427</v>
      </c>
      <c r="DG39" s="85">
        <f t="shared" si="34"/>
        <v>0</v>
      </c>
    </row>
    <row r="40" spans="1:111" x14ac:dyDescent="0.25">
      <c r="A40">
        <f t="shared" si="33"/>
        <v>18</v>
      </c>
      <c r="B40" s="8">
        <f>B39+Dynamics!B39+Dynamics!BO39+Dynamics!EB39+Dynamics!GO39+Dynamics!JB39</f>
        <v>16479222.163903095</v>
      </c>
      <c r="C40" s="46">
        <f>C39+Dynamics!C39+Dynamics!BP39+Dynamics!EC39+Dynamics!GP39+Dynamics!JC39</f>
        <v>116632.89994774762</v>
      </c>
      <c r="D40" s="4">
        <f>D39+Dynamics!D39+Dynamics!BQ39+Dynamics!ED39+Dynamics!GQ39+Dynamics!JD39</f>
        <v>345987.19455196493</v>
      </c>
      <c r="E40" s="4">
        <f>E39+Dynamics!E39+Dynamics!BR39+Dynamics!EE39+Dynamics!GR39+Dynamics!JE39</f>
        <v>368075.42972876638</v>
      </c>
      <c r="F40" s="4">
        <f>F39+Dynamics!F39+Dynamics!BS39+Dynamics!EF39+Dynamics!GS39+Dynamics!JF39</f>
        <v>113650.01756067855</v>
      </c>
      <c r="G40" s="4">
        <f>G39+Dynamics!G39+Dynamics!BT39+Dynamics!EG39+Dynamics!GT39+Dynamics!JG39</f>
        <v>22415.680562859536</v>
      </c>
      <c r="H40" s="4">
        <f>H39+Dynamics!H39+Dynamics!BU39+Dynamics!EH39+Dynamics!GU39+Dynamics!JH39</f>
        <v>20020.107381004203</v>
      </c>
      <c r="I40" s="4">
        <f>I39+Dynamics!I39+Dynamics!BV39+Dynamics!EI39+Dynamics!GV39+Dynamics!JI39</f>
        <v>0</v>
      </c>
      <c r="J40" s="4">
        <f>J39+Dynamics!J39+Dynamics!BW39+Dynamics!EJ39+Dynamics!GW39+Dynamics!JJ39</f>
        <v>0</v>
      </c>
      <c r="K40" s="4">
        <f>K39+Dynamics!K39+Dynamics!BX39+Dynamics!EK39+Dynamics!GX39+Dynamics!JK39</f>
        <v>0</v>
      </c>
      <c r="L40" s="4">
        <f>L39+Dynamics!L39+Dynamics!BY39+Dynamics!EL39+Dynamics!GY39+Dynamics!JL39</f>
        <v>42138.878662671479</v>
      </c>
      <c r="M40" s="4">
        <f>M39+Dynamics!M39+Dynamics!BZ39+Dynamics!EM39+Dynamics!GZ39+Dynamics!JM39</f>
        <v>22279.718277912882</v>
      </c>
      <c r="N40" s="9">
        <f>N39+Dynamics!N39+Dynamics!CA39+Dynamics!EN39+Dynamics!HA39+Dynamics!JN39</f>
        <v>19606.092060348765</v>
      </c>
      <c r="O40" s="8">
        <f>O39+Dynamics!O39+Dynamics!CB39+Dynamics!EO39+Dynamics!HB39+Dynamics!JO39</f>
        <v>17438353.646591615</v>
      </c>
      <c r="P40" s="4">
        <f>P39+Dynamics!P39+Dynamics!CC39+Dynamics!EP39+Dynamics!HC39+Dynamics!JP39</f>
        <v>61107.46823520941</v>
      </c>
      <c r="Q40" s="4">
        <f>Q39+Dynamics!Q39+Dynamics!CD39+Dynamics!EQ39+Dynamics!HD39+Dynamics!JQ39</f>
        <v>183335.24123232803</v>
      </c>
      <c r="R40" s="4">
        <f>R39+Dynamics!R39+Dynamics!CE39+Dynamics!ER39+Dynamics!HE39+Dynamics!JR39</f>
        <v>198691.99561380278</v>
      </c>
      <c r="S40" s="4">
        <f>S39+Dynamics!S39+Dynamics!CF39+Dynamics!ES39+Dynamics!HF39+Dynamics!JS39</f>
        <v>62229.856386048574</v>
      </c>
      <c r="T40" s="4">
        <f>T39+Dynamics!T39+Dynamics!CG39+Dynamics!ET39+Dynamics!HG39+Dynamics!JT39</f>
        <v>12410.088430093419</v>
      </c>
      <c r="U40" s="4">
        <f>U39+Dynamics!U39+Dynamics!CH39+Dynamics!EU39+Dynamics!HH39+Dynamics!JU39</f>
        <v>11460.794885233705</v>
      </c>
      <c r="V40" s="4">
        <f>V39+Dynamics!V39+Dynamics!CI39+Dynamics!EV39+Dynamics!HI39+Dynamics!JV39</f>
        <v>0</v>
      </c>
      <c r="W40" s="4">
        <f>W39+Dynamics!W39+Dynamics!CJ39+Dynamics!EW39+Dynamics!HJ39+Dynamics!JW39</f>
        <v>0</v>
      </c>
      <c r="X40" s="4">
        <f>X39+Dynamics!X39+Dynamics!CK39+Dynamics!EX39+Dynamics!HK39+Dynamics!JX39</f>
        <v>0</v>
      </c>
      <c r="Y40" s="4">
        <f>Y39+Dynamics!Y39+Dynamics!CL39+Dynamics!EY39+Dynamics!HL39+Dynamics!JY39</f>
        <v>23670.855609459002</v>
      </c>
      <c r="Z40" s="4">
        <f>Z39+Dynamics!Z39+Dynamics!CM39+Dynamics!EZ39+Dynamics!HM39+Dynamics!JZ39</f>
        <v>12963.041470226401</v>
      </c>
      <c r="AA40" s="9">
        <f>AA39+Dynamics!AA39+Dynamics!CN39+Dynamics!FA39+Dynamics!HN39+Dynamics!KA39</f>
        <v>13151.782414079826</v>
      </c>
      <c r="AB40" s="8">
        <f>AB39+Dynamics!AB39+Dynamics!CO39+Dynamics!FB39+Dynamics!HO39+Dynamics!KB39</f>
        <v>23776.560001966078</v>
      </c>
      <c r="AC40" s="4">
        <f>AC39+Dynamics!AC39+Dynamics!CP39+Dynamics!FC39+Dynamics!HP39+Dynamics!KC39</f>
        <v>3812.7936774320719</v>
      </c>
      <c r="AD40" s="4">
        <f>AD39+Dynamics!AD39+Dynamics!CQ39+Dynamics!FD39+Dynamics!HQ39+Dynamics!KD39</f>
        <v>11203.188632638743</v>
      </c>
      <c r="AE40" s="4">
        <f>AE39+Dynamics!AE39+Dynamics!CR39+Dynamics!FE39+Dynamics!HR39+Dynamics!KE39</f>
        <v>11718.490811528436</v>
      </c>
      <c r="AF40" s="4">
        <f>AF39+Dynamics!AF39+Dynamics!CS39+Dynamics!FF39+Dynamics!HS39+Dynamics!KF39</f>
        <v>3565.2698973540978</v>
      </c>
      <c r="AG40" s="4">
        <f>AG39+Dynamics!AG39+Dynamics!CT39+Dynamics!FG39+Dynamics!HT39+Dynamics!KG39</f>
        <v>695.85192481392642</v>
      </c>
      <c r="AH40" s="4">
        <f>AH39+Dynamics!AH39+Dynamics!CU39+Dynamics!FH39+Dynamics!HU39+Dynamics!KH39</f>
        <v>615.34414690853146</v>
      </c>
      <c r="AI40" s="4">
        <f>AI39+Dynamics!AI39+Dynamics!CV39+Dynamics!FI39+Dynamics!HV39+Dynamics!KI39</f>
        <v>0</v>
      </c>
      <c r="AJ40" s="4">
        <f>AJ39+Dynamics!AJ39+Dynamics!CW39+Dynamics!FJ39+Dynamics!HW39+Dynamics!KJ39</f>
        <v>0</v>
      </c>
      <c r="AK40" s="4">
        <f>AK39+Dynamics!AK39+Dynamics!CX39+Dynamics!FK39+Dynamics!HX39+Dynamics!KK39</f>
        <v>0</v>
      </c>
      <c r="AL40" s="4">
        <f>AL39+Dynamics!AL39+Dynamics!CY39+Dynamics!FL39+Dynamics!HY39+Dynamics!KL39</f>
        <v>1278.6379651625491</v>
      </c>
      <c r="AM40" s="4">
        <f>AM39+Dynamics!AM39+Dynamics!CZ39+Dynamics!FM39+Dynamics!HZ39+Dynamics!KM39</f>
        <v>672.01154570768813</v>
      </c>
      <c r="AN40" s="4">
        <f>AN39+Dynamics!AN39+Dynamics!DA39+Dynamics!FN39+Dynamics!IA39+Dynamics!KN39</f>
        <v>629.02189033335367</v>
      </c>
      <c r="AO40" s="8">
        <f>AO39+Dynamics!AO39+Dynamics!DB39+Dynamics!FO39+Dynamics!IB39+Dynamics!KO39</f>
        <v>808612.21332888235</v>
      </c>
      <c r="AP40" s="4">
        <f>AP39+Dynamics!AP39+Dynamics!DC39+Dynamics!FP39+Dynamics!IC39+Dynamics!KP39</f>
        <v>9129.7696819631165</v>
      </c>
      <c r="AQ40" s="4">
        <f>AQ39+Dynamics!AQ39+Dynamics!DD39+Dynamics!FQ39+Dynamics!ID39+Dynamics!KQ39</f>
        <v>25914.953191764405</v>
      </c>
      <c r="AR40" s="4">
        <f>AR39+Dynamics!AR39+Dynamics!DE39+Dynamics!FR39+Dynamics!IE39+Dynamics!KR39</f>
        <v>25612.387230525928</v>
      </c>
      <c r="AS40" s="4">
        <f>AS39+Dynamics!AS39+Dynamics!DF39+Dynamics!FS39+Dynamics!IF39+Dynamics!KS39</f>
        <v>7409.2010473066503</v>
      </c>
      <c r="AT40" s="4">
        <f>AT39+Dynamics!AT39+Dynamics!DG39+Dynamics!FT39+Dynamics!IG39+Dynamics!KT39</f>
        <v>1386.2227717323763</v>
      </c>
      <c r="AU40" s="4">
        <f>AU39+Dynamics!AU39+Dynamics!DH39+Dynamics!FU39+Dynamics!IH39+Dynamics!KU39</f>
        <v>1114.9164085849366</v>
      </c>
      <c r="AV40" s="4">
        <f>AV39+Dynamics!AV39+Dynamics!DI39+Dynamics!FV39+Dynamics!II39+Dynamics!KV39</f>
        <v>0</v>
      </c>
      <c r="AW40" s="4">
        <f>AW39+Dynamics!AW39+Dynamics!DJ39+Dynamics!FW39+Dynamics!IJ39+Dynamics!KW39</f>
        <v>0</v>
      </c>
      <c r="AX40" s="4">
        <f>AX39+Dynamics!AX39+Dynamics!DK39+Dynamics!FX39+Dynamics!IK39+Dynamics!KX39</f>
        <v>0</v>
      </c>
      <c r="AY40" s="4">
        <f>AY39+Dynamics!AY39+Dynamics!DL39+Dynamics!FY39+Dynamics!IL39+Dynamics!KY39</f>
        <v>2312.940725932091</v>
      </c>
      <c r="AZ40" s="4">
        <f>AZ39+Dynamics!AZ39+Dynamics!DM39+Dynamics!FZ39+Dynamics!IM39+Dynamics!KZ39</f>
        <v>1077.6703428100016</v>
      </c>
      <c r="BA40" s="9">
        <f>BA39+Dynamics!BA39+Dynamics!DN39+Dynamics!GA39+Dynamics!IN39+Dynamics!LA39</f>
        <v>823.28523046426858</v>
      </c>
      <c r="BB40" s="8">
        <f>BB39+Dynamics!BB39+Dynamics!DO39+Dynamics!GB39+Dynamics!IO39+Dynamics!LB39</f>
        <v>30917.377006575047</v>
      </c>
      <c r="BC40" s="4">
        <f>BC39+Dynamics!BC39+Dynamics!DP39+Dynamics!GC39+Dynamics!IP39+Dynamics!LC39</f>
        <v>5965.0238904779126</v>
      </c>
      <c r="BD40" s="4">
        <f>BD39+Dynamics!BD39+Dynamics!DQ39+Dynamics!GD39+Dynamics!IQ39+Dynamics!LD39</f>
        <v>16554.663009317988</v>
      </c>
      <c r="BE40" s="4">
        <f>BE39+Dynamics!BE39+Dynamics!DR39+Dynamics!GE39+Dynamics!IR39+Dynamics!LE39</f>
        <v>15963.169551494608</v>
      </c>
      <c r="BF40" s="4">
        <f>BF39+Dynamics!BF39+Dynamics!DS39+Dynamics!GF39+Dynamics!IS39+Dynamics!LF39</f>
        <v>4551.3301989491183</v>
      </c>
      <c r="BG40" s="4">
        <f>BG39+Dynamics!BG39+Dynamics!DT39+Dynamics!GG39+Dynamics!IT39+Dynamics!LG39</f>
        <v>844.42557125597421</v>
      </c>
      <c r="BH40" s="4">
        <f>BH39+Dynamics!BH39+Dynamics!DU39+Dynamics!GH39+Dynamics!IU39+Dynamics!LH39</f>
        <v>670.81507150321409</v>
      </c>
      <c r="BI40" s="4">
        <f>BI39+Dynamics!BI39+Dynamics!DV39+Dynamics!GI39+Dynamics!IV39+Dynamics!LI39</f>
        <v>0</v>
      </c>
      <c r="BJ40" s="4">
        <f>BJ39+Dynamics!BJ39+Dynamics!DW39+Dynamics!GJ39+Dynamics!IW39+Dynamics!LJ39</f>
        <v>0</v>
      </c>
      <c r="BK40" s="4">
        <f>BK39+Dynamics!BK39+Dynamics!DX39+Dynamics!GK39+Dynamics!IX39+Dynamics!LK39</f>
        <v>0</v>
      </c>
      <c r="BL40" s="4">
        <f>BL39+Dynamics!BL39+Dynamics!DY39+Dynamics!GL39+Dynamics!IY39+Dynamics!LL39</f>
        <v>1393.5137334955768</v>
      </c>
      <c r="BM40" s="4">
        <f>BM39+Dynamics!BM39+Dynamics!DZ39+Dynamics!GM39+Dynamics!IZ39+Dynamics!LM39</f>
        <v>639.77423316957311</v>
      </c>
      <c r="BN40" s="4">
        <f>BN39+Dynamics!BN39+Dynamics!EA39+Dynamics!GN39+Dynamics!JA39+Dynamics!LN39</f>
        <v>473.19267526656881</v>
      </c>
      <c r="BO40" s="178">
        <f t="shared" si="4"/>
        <v>36586736.968900487</v>
      </c>
      <c r="BP40" s="8">
        <f t="shared" si="5"/>
        <v>17550028.182637051</v>
      </c>
      <c r="BQ40" s="4">
        <f t="shared" si="6"/>
        <v>18017374.770868089</v>
      </c>
      <c r="BR40" s="4">
        <f t="shared" si="7"/>
        <v>57967.170493845471</v>
      </c>
      <c r="BS40" s="4">
        <f t="shared" si="8"/>
        <v>883393.55995996622</v>
      </c>
      <c r="BT40" s="179">
        <f t="shared" si="9"/>
        <v>77973.284941505583</v>
      </c>
      <c r="BU40" s="178">
        <f t="shared" si="10"/>
        <v>1805855.0080683292</v>
      </c>
      <c r="BV40" s="4">
        <f t="shared" si="11"/>
        <v>1070806.0187339543</v>
      </c>
      <c r="BW40" s="4">
        <f t="shared" si="12"/>
        <v>579021.1242764811</v>
      </c>
      <c r="BX40" s="4">
        <f t="shared" si="13"/>
        <v>34190.610491879394</v>
      </c>
      <c r="BY40" s="4">
        <f t="shared" si="14"/>
        <v>74781.346631083768</v>
      </c>
      <c r="BZ40" s="179">
        <f t="shared" si="15"/>
        <v>47055.907934930539</v>
      </c>
      <c r="CA40" s="167">
        <f t="shared" si="16"/>
        <v>4.9358187083022594E-2</v>
      </c>
      <c r="CB40" s="15">
        <f t="shared" si="17"/>
        <v>6.1014489982035798E-2</v>
      </c>
      <c r="CC40" s="15">
        <f t="shared" si="18"/>
        <v>3.2136819688775527E-2</v>
      </c>
      <c r="CD40" s="15">
        <f t="shared" si="19"/>
        <v>0.58982714182175755</v>
      </c>
      <c r="CE40" s="15">
        <f t="shared" si="20"/>
        <v>8.4652356571936885E-2</v>
      </c>
      <c r="CF40" s="168">
        <f t="shared" si="21"/>
        <v>0.60348756590454278</v>
      </c>
      <c r="CG40" s="167"/>
      <c r="CH40" s="16"/>
      <c r="CI40" s="87"/>
      <c r="CJ40" s="16"/>
      <c r="CK40" s="16"/>
      <c r="CL40" s="168"/>
      <c r="CM40" s="120">
        <f t="shared" si="22"/>
        <v>140577.37848676369</v>
      </c>
      <c r="CN40" s="120">
        <f>step*SUMPRODUCT(B40:N40,'By group'!B$22:N$22)</f>
        <v>83375.755762190383</v>
      </c>
      <c r="CO40" s="120">
        <f>step*SUMPRODUCT(O40:AA40,'By group'!O$22:AA$22)</f>
        <v>45383.131975967444</v>
      </c>
      <c r="CP40" s="120">
        <f>step*SUMPRODUCT(AB40:AN40,'By group'!AB$22:AN$22)</f>
        <v>2644.2576201566189</v>
      </c>
      <c r="CQ40" s="120">
        <f>step*SUMPRODUCT(AO40:BA40,'By group'!AO$22:BA$22)</f>
        <v>5654.2430091807946</v>
      </c>
      <c r="CR40" s="154">
        <f>step*SUMPRODUCT(BB40:BN40,'By group'!BB$22:BN$22)</f>
        <v>3519.9901192684579</v>
      </c>
      <c r="CS40" s="197">
        <f t="shared" si="23"/>
        <v>196647.95543283015</v>
      </c>
      <c r="CT40" s="120">
        <f t="shared" si="24"/>
        <v>582995.24061801413</v>
      </c>
      <c r="CU40" s="120">
        <f t="shared" si="25"/>
        <v>620061.47293611814</v>
      </c>
      <c r="CV40" s="120">
        <f t="shared" si="26"/>
        <v>262200.50178705767</v>
      </c>
      <c r="CW40" s="120">
        <f t="shared" si="27"/>
        <v>75384.485130581757</v>
      </c>
      <c r="CX40" s="198">
        <f t="shared" si="28"/>
        <v>68565.352163727381</v>
      </c>
      <c r="CY40" s="16">
        <f t="shared" si="29"/>
        <v>3.2069750426794849E-3</v>
      </c>
      <c r="CZ40" s="37">
        <f t="shared" si="30"/>
        <v>4.792347141489034E-2</v>
      </c>
      <c r="DA40" s="185">
        <f t="shared" si="31"/>
        <v>2.1311899174770504E-3</v>
      </c>
      <c r="DB40" s="183">
        <f>(BO40-BO38)/BO38</f>
        <v>4.7381495621532923E-3</v>
      </c>
      <c r="DC40" s="85">
        <f>(SUMPRODUCT($B40:$N40,'By group'!$B$27:$N$27)-(1-prop_idu_part)*SUMPRODUCT(Population!$BB40:$BN40,'By group'!$BB$27:$BN$27)*(1-prop_idu_male))/BQ40</f>
        <v>1.4587550647269369</v>
      </c>
      <c r="DD40" s="85">
        <f>(1-prop_idu_part)*SUMPRODUCT(Population!$BB40:$BN40,'By group'!$BB$27:$BN$27)*prop_idu_male/BQ40</f>
        <v>9.3477711162433322E-3</v>
      </c>
      <c r="DE40" s="85">
        <f>SUMPRODUCT(AB40:AN40,'By group'!AB$27:AN$27)/prop_sw_use/BP40</f>
        <v>3.9635608483770803</v>
      </c>
      <c r="DF40" s="85">
        <f t="shared" si="2"/>
        <v>1.6092057044410946</v>
      </c>
      <c r="DG40" s="85">
        <f t="shared" si="34"/>
        <v>0</v>
      </c>
    </row>
    <row r="41" spans="1:111" x14ac:dyDescent="0.25">
      <c r="A41">
        <f t="shared" si="33"/>
        <v>18.5</v>
      </c>
      <c r="B41" s="8">
        <f>B40+Dynamics!B40+Dynamics!BO40+Dynamics!EB40+Dynamics!GO40+Dynamics!JB40</f>
        <v>16521336.295756131</v>
      </c>
      <c r="C41" s="46">
        <f>C40+Dynamics!C40+Dynamics!BP40+Dynamics!EC40+Dynamics!GP40+Dynamics!JC40</f>
        <v>116427.88052810615</v>
      </c>
      <c r="D41" s="4">
        <f>D40+Dynamics!D40+Dynamics!BQ40+Dynamics!ED40+Dynamics!GQ40+Dynamics!JD40</f>
        <v>344969.13555187796</v>
      </c>
      <c r="E41" s="4">
        <f>E40+Dynamics!E40+Dynamics!BR40+Dynamics!EE40+Dynamics!GR40+Dynamics!JE40</f>
        <v>366217.63704071345</v>
      </c>
      <c r="F41" s="4">
        <f>F40+Dynamics!F40+Dynamics!BS40+Dynamics!EF40+Dynamics!GS40+Dynamics!JF40</f>
        <v>112864.89018823711</v>
      </c>
      <c r="G41" s="4">
        <f>G40+Dynamics!G40+Dynamics!BT40+Dynamics!EG40+Dynamics!GT40+Dynamics!JG40</f>
        <v>22232.188318971468</v>
      </c>
      <c r="H41" s="4">
        <f>H40+Dynamics!H40+Dynamics!BU40+Dynamics!EH40+Dynamics!GU40+Dynamics!JH40</f>
        <v>19806.92549065101</v>
      </c>
      <c r="I41" s="4">
        <f>I40+Dynamics!I40+Dynamics!BV40+Dynamics!EI40+Dynamics!GV40+Dynamics!JI40</f>
        <v>0</v>
      </c>
      <c r="J41" s="4">
        <f>J40+Dynamics!J40+Dynamics!BW40+Dynamics!EJ40+Dynamics!GW40+Dynamics!JJ40</f>
        <v>0</v>
      </c>
      <c r="K41" s="4">
        <f>K40+Dynamics!K40+Dynamics!BX40+Dynamics!EK40+Dynamics!GX40+Dynamics!JK40</f>
        <v>0</v>
      </c>
      <c r="L41" s="4">
        <f>L40+Dynamics!L40+Dynamics!BY40+Dynamics!EL40+Dynamics!GY40+Dynamics!JL40</f>
        <v>41709.302412332931</v>
      </c>
      <c r="M41" s="4">
        <f>M40+Dynamics!M40+Dynamics!BZ40+Dynamics!EM40+Dynamics!GZ40+Dynamics!JM40</f>
        <v>22053.05269310702</v>
      </c>
      <c r="N41" s="9">
        <f>N40+Dynamics!N40+Dynamics!CA40+Dynamics!EN40+Dynamics!HA40+Dynamics!JN40</f>
        <v>19367.428774570784</v>
      </c>
      <c r="O41" s="8">
        <f>O40+Dynamics!O40+Dynamics!CB40+Dynamics!EO40+Dynamics!HB40+Dynamics!JO40</f>
        <v>17494733.666217495</v>
      </c>
      <c r="P41" s="4">
        <f>P40+Dynamics!P40+Dynamics!CC40+Dynamics!EP40+Dynamics!HC40+Dynamics!JP40</f>
        <v>60788.38604734456</v>
      </c>
      <c r="Q41" s="4">
        <f>Q40+Dynamics!Q40+Dynamics!CD40+Dynamics!EQ40+Dynamics!HD40+Dynamics!JQ40</f>
        <v>182073.06472558648</v>
      </c>
      <c r="R41" s="4">
        <f>R40+Dynamics!R40+Dynamics!CE40+Dynamics!ER40+Dynamics!HE40+Dynamics!JR40</f>
        <v>196799.95989822265</v>
      </c>
      <c r="S41" s="4">
        <f>S40+Dynamics!S40+Dynamics!CF40+Dynamics!ES40+Dynamics!HF40+Dynamics!JS40</f>
        <v>61519.945431323045</v>
      </c>
      <c r="T41" s="4">
        <f>T40+Dynamics!T40+Dynamics!CG40+Dynamics!ET40+Dynamics!HG40+Dynamics!JT40</f>
        <v>12253.123784832131</v>
      </c>
      <c r="U41" s="4">
        <f>U40+Dynamics!U40+Dynamics!CH40+Dynamics!EU40+Dynamics!HH40+Dynamics!JU40</f>
        <v>11279.508370870022</v>
      </c>
      <c r="V41" s="4">
        <f>V40+Dynamics!V40+Dynamics!CI40+Dynamics!EV40+Dynamics!HI40+Dynamics!JV40</f>
        <v>0</v>
      </c>
      <c r="W41" s="4">
        <f>W40+Dynamics!W40+Dynamics!CJ40+Dynamics!EW40+Dynamics!HJ40+Dynamics!JW40</f>
        <v>0</v>
      </c>
      <c r="X41" s="4">
        <f>X40+Dynamics!X40+Dynamics!CK40+Dynamics!EX40+Dynamics!HK40+Dynamics!JX40</f>
        <v>0</v>
      </c>
      <c r="Y41" s="4">
        <f>Y40+Dynamics!Y40+Dynamics!CL40+Dynamics!EY40+Dynamics!HL40+Dynamics!JY40</f>
        <v>23345.027966251477</v>
      </c>
      <c r="Z41" s="4">
        <f>Z40+Dynamics!Z40+Dynamics!CM40+Dynamics!EZ40+Dynamics!HM40+Dynamics!JZ40</f>
        <v>12754.979401895615</v>
      </c>
      <c r="AA41" s="9">
        <f>AA40+Dynamics!AA40+Dynamics!CN40+Dynamics!FA40+Dynamics!HN40+Dynamics!KA40</f>
        <v>12791.743968824418</v>
      </c>
      <c r="AB41" s="8">
        <f>AB40+Dynamics!AB40+Dynamics!CO40+Dynamics!FB40+Dynamics!HO40+Dynamics!KB40</f>
        <v>24028.891629168851</v>
      </c>
      <c r="AC41" s="4">
        <f>AC40+Dynamics!AC40+Dynamics!CP40+Dynamics!FC40+Dynamics!HP40+Dynamics!KC40</f>
        <v>3824.9591758708525</v>
      </c>
      <c r="AD41" s="4">
        <f>AD40+Dynamics!AD40+Dynamics!CQ40+Dynamics!FD40+Dynamics!HQ40+Dynamics!KD40</f>
        <v>11233.890775761745</v>
      </c>
      <c r="AE41" s="4">
        <f>AE40+Dynamics!AE40+Dynamics!CR40+Dynamics!FE40+Dynamics!HR40+Dynamics!KE40</f>
        <v>11737.161546576619</v>
      </c>
      <c r="AF41" s="4">
        <f>AF40+Dynamics!AF40+Dynamics!CS40+Dynamics!FF40+Dynamics!HS40+Dynamics!KF40</f>
        <v>3566.6489447080417</v>
      </c>
      <c r="AG41" s="4">
        <f>AG40+Dynamics!AG40+Dynamics!CT40+Dynamics!FG40+Dynamics!HT40+Dynamics!KG40</f>
        <v>695.40256050950143</v>
      </c>
      <c r="AH41" s="4">
        <f>AH40+Dynamics!AH40+Dynamics!CU40+Dynamics!FH40+Dynamics!HU40+Dynamics!KH40</f>
        <v>613.0991471924583</v>
      </c>
      <c r="AI41" s="4">
        <f>AI40+Dynamics!AI40+Dynamics!CV40+Dynamics!FI40+Dynamics!HV40+Dynamics!KI40</f>
        <v>0</v>
      </c>
      <c r="AJ41" s="4">
        <f>AJ40+Dynamics!AJ40+Dynamics!CW40+Dynamics!FJ40+Dynamics!HW40+Dynamics!KJ40</f>
        <v>0</v>
      </c>
      <c r="AK41" s="4">
        <f>AK40+Dynamics!AK40+Dynamics!CX40+Dynamics!FK40+Dynamics!HX40+Dynamics!KK40</f>
        <v>0</v>
      </c>
      <c r="AL41" s="4">
        <f>AL40+Dynamics!AL40+Dynamics!CY40+Dynamics!FL40+Dynamics!HY40+Dynamics!KL40</f>
        <v>1275.4036168516159</v>
      </c>
      <c r="AM41" s="4">
        <f>AM40+Dynamics!AM40+Dynamics!CZ40+Dynamics!FM40+Dynamics!HZ40+Dynamics!KM40</f>
        <v>668.783134198619</v>
      </c>
      <c r="AN41" s="4">
        <f>AN40+Dynamics!AN40+Dynamics!DA40+Dynamics!FN40+Dynamics!IA40+Dynamics!KN40</f>
        <v>620.28002812255272</v>
      </c>
      <c r="AO41" s="8">
        <f>AO40+Dynamics!AO40+Dynamics!DB40+Dynamics!FO40+Dynamics!IB40+Dynamics!KO40</f>
        <v>807824.82480391837</v>
      </c>
      <c r="AP41" s="4">
        <f>AP40+Dynamics!AP40+Dynamics!DC40+Dynamics!FP40+Dynamics!IC40+Dynamics!KP40</f>
        <v>9237.7882945431647</v>
      </c>
      <c r="AQ41" s="4">
        <f>AQ40+Dynamics!AQ40+Dynamics!DD40+Dynamics!FQ40+Dynamics!ID40+Dynamics!KQ40</f>
        <v>26233.638788527624</v>
      </c>
      <c r="AR41" s="4">
        <f>AR40+Dynamics!AR40+Dynamics!DE40+Dynamics!FR40+Dynamics!IE40+Dynamics!KR40</f>
        <v>25944.152593140807</v>
      </c>
      <c r="AS41" s="4">
        <f>AS40+Dynamics!AS40+Dynamics!DF40+Dynamics!FS40+Dynamics!IF40+Dynamics!KS40</f>
        <v>7509.1349324232842</v>
      </c>
      <c r="AT41" s="4">
        <f>AT40+Dynamics!AT40+Dynamics!DG40+Dynamics!FT40+Dynamics!IG40+Dynamics!KT40</f>
        <v>1405.5243382978083</v>
      </c>
      <c r="AU41" s="4">
        <f>AU40+Dynamics!AU40+Dynamics!DH40+Dynamics!FU40+Dynamics!IH40+Dynamics!KU40</f>
        <v>1130.8555635753823</v>
      </c>
      <c r="AV41" s="4">
        <f>AV40+Dynamics!AV40+Dynamics!DI40+Dynamics!FV40+Dynamics!II40+Dynamics!KV40</f>
        <v>0</v>
      </c>
      <c r="AW41" s="4">
        <f>AW40+Dynamics!AW40+Dynamics!DJ40+Dynamics!FW40+Dynamics!IJ40+Dynamics!KW40</f>
        <v>0</v>
      </c>
      <c r="AX41" s="4">
        <f>AX40+Dynamics!AX40+Dynamics!DK40+Dynamics!FX40+Dynamics!IK40+Dynamics!KX40</f>
        <v>0</v>
      </c>
      <c r="AY41" s="4">
        <f>AY40+Dynamics!AY40+Dynamics!DL40+Dynamics!FY40+Dynamics!IL40+Dynamics!KY40</f>
        <v>2348.0243730372704</v>
      </c>
      <c r="AZ41" s="4">
        <f>AZ40+Dynamics!AZ40+Dynamics!DM40+Dynamics!FZ40+Dynamics!IM40+Dynamics!KZ40</f>
        <v>1095.5896145576746</v>
      </c>
      <c r="BA41" s="9">
        <f>BA40+Dynamics!BA40+Dynamics!DN40+Dynamics!GA40+Dynamics!IN40+Dynamics!LA40</f>
        <v>834.12034037830324</v>
      </c>
      <c r="BB41" s="8">
        <f>BB40+Dynamics!BB40+Dynamics!DO40+Dynamics!GB40+Dynamics!IO40+Dynamics!LB40</f>
        <v>31011.158378702334</v>
      </c>
      <c r="BC41" s="4">
        <f>BC40+Dynamics!BC40+Dynamics!DP40+Dynamics!GC40+Dynamics!IP40+Dynamics!LC40</f>
        <v>5978.1206772509477</v>
      </c>
      <c r="BD41" s="4">
        <f>BD40+Dynamics!BD40+Dynamics!DQ40+Dynamics!GD40+Dynamics!IQ40+Dynamics!LD40</f>
        <v>16583.991138779245</v>
      </c>
      <c r="BE41" s="4">
        <f>BE40+Dynamics!BE40+Dynamics!DR40+Dynamics!GE40+Dynamics!IR40+Dynamics!LE40</f>
        <v>15977.355116269911</v>
      </c>
      <c r="BF41" s="4">
        <f>BF40+Dynamics!BF40+Dynamics!DS40+Dynamics!GF40+Dynamics!IS40+Dynamics!LF40</f>
        <v>4552.1174199817806</v>
      </c>
      <c r="BG41" s="4">
        <f>BG40+Dynamics!BG40+Dynamics!DT40+Dynamics!GG40+Dynamics!IT40+Dynamics!LG40</f>
        <v>844.28925169073898</v>
      </c>
      <c r="BH41" s="4">
        <f>BH40+Dynamics!BH40+Dynamics!DU40+Dynamics!GH40+Dynamics!IU40+Dynamics!LH40</f>
        <v>670.50165509788155</v>
      </c>
      <c r="BI41" s="4">
        <f>BI40+Dynamics!BI40+Dynamics!DV40+Dynamics!GI40+Dynamics!IV40+Dynamics!LI40</f>
        <v>0</v>
      </c>
      <c r="BJ41" s="4">
        <f>BJ40+Dynamics!BJ40+Dynamics!DW40+Dynamics!GJ40+Dynamics!IW40+Dynamics!LJ40</f>
        <v>0</v>
      </c>
      <c r="BK41" s="4">
        <f>BK40+Dynamics!BK40+Dynamics!DX40+Dynamics!GK40+Dynamics!IX40+Dynamics!LK40</f>
        <v>0</v>
      </c>
      <c r="BL41" s="4">
        <f>BL40+Dynamics!BL40+Dynamics!DY40+Dynamics!GL40+Dynamics!IY40+Dynamics!LL40</f>
        <v>1394.2319370698447</v>
      </c>
      <c r="BM41" s="4">
        <f>BM40+Dynamics!BM40+Dynamics!DZ40+Dynamics!GM40+Dynamics!IZ40+Dynamics!LM40</f>
        <v>641.37687945490677</v>
      </c>
      <c r="BN41" s="4">
        <f>BN40+Dynamics!BN40+Dynamics!EA40+Dynamics!GN40+Dynamics!JA40+Dynamics!LN40</f>
        <v>474.04208078532002</v>
      </c>
      <c r="BO41" s="178">
        <f t="shared" si="4"/>
        <v>36675279.50130377</v>
      </c>
      <c r="BP41" s="8">
        <f t="shared" si="5"/>
        <v>17586984.736754693</v>
      </c>
      <c r="BQ41" s="4">
        <f t="shared" si="6"/>
        <v>18068339.40581264</v>
      </c>
      <c r="BR41" s="4">
        <f t="shared" si="7"/>
        <v>58264.520558960852</v>
      </c>
      <c r="BS41" s="4">
        <f t="shared" si="8"/>
        <v>883563.65364239959</v>
      </c>
      <c r="BT41" s="179">
        <f t="shared" si="9"/>
        <v>78127.18453508291</v>
      </c>
      <c r="BU41" s="178">
        <f t="shared" si="10"/>
        <v>1796344.6645183722</v>
      </c>
      <c r="BV41" s="4">
        <f t="shared" si="11"/>
        <v>1065648.440998568</v>
      </c>
      <c r="BW41" s="4">
        <f t="shared" si="12"/>
        <v>573605.73959515034</v>
      </c>
      <c r="BX41" s="4">
        <f t="shared" si="13"/>
        <v>34235.628929792001</v>
      </c>
      <c r="BY41" s="4">
        <f t="shared" si="14"/>
        <v>75738.82883848132</v>
      </c>
      <c r="BZ41" s="179">
        <f t="shared" si="15"/>
        <v>47116.026156380576</v>
      </c>
      <c r="CA41" s="167">
        <f t="shared" si="16"/>
        <v>4.8979713009535859E-2</v>
      </c>
      <c r="CB41" s="15">
        <f t="shared" si="17"/>
        <v>6.0593015627715324E-2</v>
      </c>
      <c r="CC41" s="15">
        <f t="shared" si="18"/>
        <v>3.1746455870240053E-2</v>
      </c>
      <c r="CD41" s="15">
        <f t="shared" si="19"/>
        <v>0.58758964463025509</v>
      </c>
      <c r="CE41" s="15">
        <f t="shared" si="20"/>
        <v>8.5719719825793933E-2</v>
      </c>
      <c r="CF41" s="168">
        <f t="shared" si="21"/>
        <v>0.60306827177706868</v>
      </c>
      <c r="CG41" s="169">
        <f>-SUM(Dynamics!BO40:BO41,Dynamics!CB40:CB41,Dynamics!CO40:CO41,Dynamics!DB40:DB41,Dynamics!DO40:DO41)/BO40*100000</f>
        <v>1115.5703641058622</v>
      </c>
      <c r="CH41" s="87">
        <f>-SUM(Dynamics!BO40:BO41)/BP40*100000</f>
        <v>1379.0505619783917</v>
      </c>
      <c r="CI41" s="87">
        <f>-SUM(Dynamics!CB40:CB41)/BQ40*100000</f>
        <v>700.36848807522438</v>
      </c>
      <c r="CJ41" s="87">
        <f>-SUM(Dynamics!CO40:CO41)/BR40*100000</f>
        <v>13715.31502726118</v>
      </c>
      <c r="CK41" s="87">
        <f>-SUM(Dynamics!DB40:DB41)/BS40*100000</f>
        <v>2186.8040830673804</v>
      </c>
      <c r="CL41" s="170">
        <f>-SUM(Dynamics!DO40:DO41)/BT40*100000</f>
        <v>16249.861462095567</v>
      </c>
      <c r="CM41" s="120">
        <f t="shared" si="22"/>
        <v>139713.55897173466</v>
      </c>
      <c r="CN41" s="120">
        <f>step*SUMPRODUCT(B41:N41,'By group'!B$22:N$22)</f>
        <v>82901.559671787239</v>
      </c>
      <c r="CO41" s="120">
        <f>step*SUMPRODUCT(O41:AA41,'By group'!O$22:AA$22)</f>
        <v>44914.251114560939</v>
      </c>
      <c r="CP41" s="120">
        <f>step*SUMPRODUCT(AB41:AN41,'By group'!AB$22:AN$22)</f>
        <v>2646.5646907923924</v>
      </c>
      <c r="CQ41" s="120">
        <f>step*SUMPRODUCT(AO41:BA41,'By group'!AO$22:BA$22)</f>
        <v>5728.1557425622095</v>
      </c>
      <c r="CR41" s="154">
        <f>step*SUMPRODUCT(BB41:BN41,'By group'!BB$22:BN$22)</f>
        <v>3523.0277520318759</v>
      </c>
      <c r="CS41" s="197">
        <f t="shared" si="23"/>
        <v>196257.13472311568</v>
      </c>
      <c r="CT41" s="120">
        <f t="shared" si="24"/>
        <v>581093.72098053305</v>
      </c>
      <c r="CU41" s="120">
        <f t="shared" si="25"/>
        <v>616676.26619492343</v>
      </c>
      <c r="CV41" s="120">
        <f t="shared" si="26"/>
        <v>260084.7272222164</v>
      </c>
      <c r="CW41" s="120">
        <f t="shared" si="27"/>
        <v>74644.309977515499</v>
      </c>
      <c r="CX41" s="198">
        <f t="shared" si="28"/>
        <v>67588.505420068119</v>
      </c>
      <c r="CY41" s="16">
        <f t="shared" si="29"/>
        <v>3.214309795460051E-3</v>
      </c>
      <c r="CZ41" s="37">
        <f t="shared" si="30"/>
        <v>4.7836351957030551E-2</v>
      </c>
      <c r="DA41" s="185">
        <f t="shared" si="31"/>
        <v>2.1302410124047063E-3</v>
      </c>
      <c r="DB41" s="183"/>
      <c r="DC41" s="85">
        <f>(SUMPRODUCT($B41:$N41,'By group'!$B$27:$N$27)-(1-prop_idu_part)*SUMPRODUCT(Population!$BB41:$BN41,'By group'!$BB$27:$BN$27)*(1-prop_idu_male))/BQ41</f>
        <v>1.4577038782551315</v>
      </c>
      <c r="DD41" s="85">
        <f>(1-prop_idu_part)*SUMPRODUCT(Population!$BB41:$BN41,'By group'!$BB$27:$BN$27)*prop_idu_male/BQ41</f>
        <v>9.3398023363170952E-3</v>
      </c>
      <c r="DE41" s="85">
        <f>SUMPRODUCT(AB41:AN41,'By group'!AB$27:AN$27)/prop_sw_use/BP41</f>
        <v>3.9755208591631952</v>
      </c>
      <c r="DF41" s="85">
        <f t="shared" si="2"/>
        <v>1.614061468820257</v>
      </c>
      <c r="DG41" s="85">
        <f t="shared" si="34"/>
        <v>0</v>
      </c>
    </row>
    <row r="42" spans="1:111" x14ac:dyDescent="0.25">
      <c r="A42">
        <f t="shared" si="33"/>
        <v>19</v>
      </c>
      <c r="B42" s="8">
        <f>B41+Dynamics!B41+Dynamics!BO41+Dynamics!EB41+Dynamics!GO41+Dynamics!JB41</f>
        <v>16563928.837317564</v>
      </c>
      <c r="C42" s="46">
        <f>C41+Dynamics!C41+Dynamics!BP41+Dynamics!EC41+Dynamics!GP41+Dynamics!JC41</f>
        <v>116263.23067120642</v>
      </c>
      <c r="D42" s="4">
        <f>D41+Dynamics!D41+Dynamics!BQ41+Dynamics!ED41+Dynamics!GQ41+Dynamics!JD41</f>
        <v>344092.25161450467</v>
      </c>
      <c r="E42" s="4">
        <f>E41+Dynamics!E41+Dynamics!BR41+Dynamics!EE41+Dynamics!GR41+Dynamics!JE41</f>
        <v>364551.29443967366</v>
      </c>
      <c r="F42" s="4">
        <f>F41+Dynamics!F41+Dynamics!BS41+Dynamics!EF41+Dynamics!GS41+Dynamics!JF41</f>
        <v>112150.22679819715</v>
      </c>
      <c r="G42" s="4">
        <f>G41+Dynamics!G41+Dynamics!BT41+Dynamics!EG41+Dynamics!GT41+Dynamics!JG41</f>
        <v>22063.611668172514</v>
      </c>
      <c r="H42" s="4">
        <f>H41+Dynamics!H41+Dynamics!BU41+Dynamics!EH41+Dynamics!GU41+Dynamics!JH41</f>
        <v>19609.066874127158</v>
      </c>
      <c r="I42" s="4">
        <f>I41+Dynamics!I41+Dynamics!BV41+Dynamics!EI41+Dynamics!GV41+Dynamics!JI41</f>
        <v>0</v>
      </c>
      <c r="J42" s="4">
        <f>J41+Dynamics!J41+Dynamics!BW41+Dynamics!EJ41+Dynamics!GW41+Dynamics!JJ41</f>
        <v>0</v>
      </c>
      <c r="K42" s="4">
        <f>K41+Dynamics!K41+Dynamics!BX41+Dynamics!EK41+Dynamics!GX41+Dynamics!JK41</f>
        <v>0</v>
      </c>
      <c r="L42" s="4">
        <f>L41+Dynamics!L41+Dynamics!BY41+Dynamics!EL41+Dynamics!GY41+Dynamics!JL41</f>
        <v>41302.779914668339</v>
      </c>
      <c r="M42" s="4">
        <f>M41+Dynamics!M41+Dynamics!BZ41+Dynamics!EM41+Dynamics!GZ41+Dynamics!JM41</f>
        <v>21830.878374831529</v>
      </c>
      <c r="N42" s="9">
        <f>N41+Dynamics!N41+Dynamics!CA41+Dynamics!EN41+Dynamics!HA41+Dynamics!JN41</f>
        <v>19135.424744421158</v>
      </c>
      <c r="O42" s="8">
        <f>O41+Dynamics!O41+Dynamics!CB41+Dynamics!EO41+Dynamics!HB41+Dynamics!JO41</f>
        <v>17551132.300310928</v>
      </c>
      <c r="P42" s="4">
        <f>P41+Dynamics!P41+Dynamics!CC41+Dynamics!EP41+Dynamics!HC41+Dynamics!JP41</f>
        <v>60500.584182400431</v>
      </c>
      <c r="Q42" s="4">
        <f>Q41+Dynamics!Q41+Dynamics!CD41+Dynamics!EQ41+Dynamics!HD41+Dynamics!JQ41</f>
        <v>180921.46544025128</v>
      </c>
      <c r="R42" s="4">
        <f>R41+Dynamics!R41+Dynamics!CE41+Dynamics!ER41+Dynamics!HE41+Dynamics!JR41</f>
        <v>195047.17794260138</v>
      </c>
      <c r="S42" s="4">
        <f>S41+Dynamics!S41+Dynamics!CF41+Dynamics!ES41+Dynamics!HF41+Dynamics!JS41</f>
        <v>60854.306878635172</v>
      </c>
      <c r="T42" s="4">
        <f>T41+Dynamics!T41+Dynamics!CG41+Dynamics!ET41+Dynamics!HG41+Dynamics!JT41</f>
        <v>12104.781210956608</v>
      </c>
      <c r="U42" s="4">
        <f>U41+Dynamics!U41+Dynamics!CH41+Dynamics!EU41+Dynamics!HH41+Dynamics!JU41</f>
        <v>11107.142814462439</v>
      </c>
      <c r="V42" s="4">
        <f>V41+Dynamics!V41+Dynamics!CI41+Dynamics!EV41+Dynamics!HI41+Dynamics!JV41</f>
        <v>0</v>
      </c>
      <c r="W42" s="4">
        <f>W41+Dynamics!W41+Dynamics!CJ41+Dynamics!EW41+Dynamics!HJ41+Dynamics!JW41</f>
        <v>0</v>
      </c>
      <c r="X42" s="4">
        <f>X41+Dynamics!X41+Dynamics!CK41+Dynamics!EX41+Dynamics!HK41+Dynamics!JX41</f>
        <v>0</v>
      </c>
      <c r="Y42" s="4">
        <f>Y41+Dynamics!Y41+Dynamics!CL41+Dynamics!EY41+Dynamics!HL41+Dynamics!JY41</f>
        <v>23031.055758923216</v>
      </c>
      <c r="Z42" s="4">
        <f>Z41+Dynamics!Z41+Dynamics!CM41+Dynamics!EZ41+Dynamics!HM41+Dynamics!JZ41</f>
        <v>12555.092138507191</v>
      </c>
      <c r="AA42" s="9">
        <f>AA41+Dynamics!AA41+Dynamics!CN41+Dynamics!FA41+Dynamics!HN41+Dynamics!KA41</f>
        <v>12455.546892147411</v>
      </c>
      <c r="AB42" s="8">
        <f>AB41+Dynamics!AB41+Dynamics!CO41+Dynamics!FB41+Dynamics!HO41+Dynamics!KB41</f>
        <v>24274.37445586508</v>
      </c>
      <c r="AC42" s="4">
        <f>AC41+Dynamics!AC41+Dynamics!CP41+Dynamics!FC41+Dynamics!HP41+Dynamics!KC41</f>
        <v>3837.3851297690362</v>
      </c>
      <c r="AD42" s="4">
        <f>AD41+Dynamics!AD41+Dynamics!CQ41+Dynamics!FD41+Dynamics!HQ41+Dynamics!KD41</f>
        <v>11265.864280351878</v>
      </c>
      <c r="AE42" s="4">
        <f>AE41+Dynamics!AE41+Dynamics!CR41+Dynamics!FE41+Dynamics!HR41+Dynamics!KE41</f>
        <v>11758.412553441691</v>
      </c>
      <c r="AF42" s="4">
        <f>AF41+Dynamics!AF41+Dynamics!CS41+Dynamics!FF41+Dynamics!HS41+Dynamics!KF41</f>
        <v>3569.1289098538864</v>
      </c>
      <c r="AG42" s="4">
        <f>AG41+Dynamics!AG41+Dynamics!CT41+Dynamics!FG41+Dynamics!HT41+Dynamics!KG41</f>
        <v>695.20708139431633</v>
      </c>
      <c r="AH42" s="4">
        <f>AH41+Dynamics!AH41+Dynamics!CU41+Dynamics!FH41+Dynamics!HU41+Dynamics!KH41</f>
        <v>611.18166130055295</v>
      </c>
      <c r="AI42" s="4">
        <f>AI41+Dynamics!AI41+Dynamics!CV41+Dynamics!FI41+Dynamics!HV41+Dynamics!KI41</f>
        <v>0</v>
      </c>
      <c r="AJ42" s="4">
        <f>AJ41+Dynamics!AJ41+Dynamics!CW41+Dynamics!FJ41+Dynamics!HW41+Dynamics!KJ41</f>
        <v>0</v>
      </c>
      <c r="AK42" s="4">
        <f>AK41+Dynamics!AK41+Dynamics!CX41+Dynamics!FK41+Dynamics!HX41+Dynamics!KK41</f>
        <v>0</v>
      </c>
      <c r="AL42" s="4">
        <f>AL41+Dynamics!AL41+Dynamics!CY41+Dynamics!FL41+Dynamics!HY41+Dynamics!KL41</f>
        <v>1272.6175389912801</v>
      </c>
      <c r="AM42" s="4">
        <f>AM41+Dynamics!AM41+Dynamics!CZ41+Dynamics!FM41+Dynamics!HZ41+Dynamics!KM41</f>
        <v>665.81659325096109</v>
      </c>
      <c r="AN42" s="4">
        <f>AN41+Dynamics!AN41+Dynamics!DA41+Dynamics!FN41+Dynamics!IA41+Dynamics!KN41</f>
        <v>612.22736193774119</v>
      </c>
      <c r="AO42" s="8">
        <f>AO41+Dynamics!AO41+Dynamics!DB41+Dynamics!FO41+Dynamics!IB41+Dynamics!KO41</f>
        <v>807056.41389379126</v>
      </c>
      <c r="AP42" s="4">
        <f>AP41+Dynamics!AP41+Dynamics!DC41+Dynamics!FP41+Dynamics!IC41+Dynamics!KP41</f>
        <v>9345.5958251554093</v>
      </c>
      <c r="AQ42" s="4">
        <f>AQ41+Dynamics!AQ41+Dynamics!DD41+Dynamics!FQ41+Dynamics!ID41+Dynamics!KQ41</f>
        <v>26551.989894971397</v>
      </c>
      <c r="AR42" s="4">
        <f>AR41+Dynamics!AR41+Dynamics!DE41+Dynamics!FR41+Dynamics!IE41+Dynamics!KR41</f>
        <v>26275.965667918917</v>
      </c>
      <c r="AS42" s="4">
        <f>AS41+Dynamics!AS41+Dynamics!DF41+Dynamics!FS41+Dynamics!IF41+Dynamics!KS41</f>
        <v>7609.1449240393804</v>
      </c>
      <c r="AT42" s="4">
        <f>AT41+Dynamics!AT41+Dynamics!DG41+Dynamics!FT41+Dynamics!IG41+Dynamics!KT41</f>
        <v>1424.8444292232623</v>
      </c>
      <c r="AU42" s="4">
        <f>AU41+Dynamics!AU41+Dynamics!DH41+Dynamics!FU41+Dynamics!IH41+Dynamics!KU41</f>
        <v>1146.8701541330465</v>
      </c>
      <c r="AV42" s="4">
        <f>AV41+Dynamics!AV41+Dynamics!DI41+Dynamics!FV41+Dynamics!II41+Dynamics!KV41</f>
        <v>0</v>
      </c>
      <c r="AW42" s="4">
        <f>AW41+Dynamics!AW41+Dynamics!DJ41+Dynamics!FW41+Dynamics!IJ41+Dynamics!KW41</f>
        <v>0</v>
      </c>
      <c r="AX42" s="4">
        <f>AX41+Dynamics!AX41+Dynamics!DK41+Dynamics!FX41+Dynamics!IK41+Dynamics!KX41</f>
        <v>0</v>
      </c>
      <c r="AY42" s="4">
        <f>AY41+Dynamics!AY41+Dynamics!DL41+Dynamics!FY41+Dynamics!IL41+Dynamics!KY41</f>
        <v>2383.0175855680309</v>
      </c>
      <c r="AZ42" s="4">
        <f>AZ41+Dynamics!AZ41+Dynamics!DM41+Dynamics!FZ41+Dynamics!IM41+Dynamics!KZ41</f>
        <v>1113.4506598679891</v>
      </c>
      <c r="BA42" s="9">
        <f>BA41+Dynamics!BA41+Dynamics!DN41+Dynamics!GA41+Dynamics!IN41+Dynamics!LA41</f>
        <v>845.34815843955971</v>
      </c>
      <c r="BB42" s="8">
        <f>BB41+Dynamics!BB41+Dynamics!DO41+Dynamics!GB41+Dynamics!IO41+Dynamics!LB41</f>
        <v>31105.670075971109</v>
      </c>
      <c r="BC42" s="4">
        <f>BC41+Dynamics!BC41+Dynamics!DP41+Dynamics!GC41+Dynamics!IP41+Dynamics!LC41</f>
        <v>5991.7977891777609</v>
      </c>
      <c r="BD42" s="4">
        <f>BD41+Dynamics!BD41+Dynamics!DQ41+Dynamics!GD41+Dynamics!IQ41+Dynamics!LD41</f>
        <v>16615.739517412723</v>
      </c>
      <c r="BE42" s="4">
        <f>BE41+Dynamics!BE41+Dynamics!DR41+Dynamics!GE41+Dynamics!IR41+Dynamics!LE41</f>
        <v>15994.994847314052</v>
      </c>
      <c r="BF42" s="4">
        <f>BF41+Dynamics!BF41+Dynamics!DS41+Dynamics!GF41+Dynamics!IS41+Dynamics!LF41</f>
        <v>4553.9828830100578</v>
      </c>
      <c r="BG42" s="4">
        <f>BG41+Dynamics!BG41+Dynamics!DT41+Dynamics!GG41+Dynamics!IT41+Dynamics!LG41</f>
        <v>844.33105694591234</v>
      </c>
      <c r="BH42" s="4">
        <f>BH41+Dynamics!BH41+Dynamics!DU41+Dynamics!GH41+Dynamics!IU41+Dynamics!LH41</f>
        <v>670.26071202722028</v>
      </c>
      <c r="BI42" s="4">
        <f>BI41+Dynamics!BI41+Dynamics!DV41+Dynamics!GI41+Dynamics!IV41+Dynamics!LI41</f>
        <v>0</v>
      </c>
      <c r="BJ42" s="4">
        <f>BJ41+Dynamics!BJ41+Dynamics!DW41+Dynamics!GJ41+Dynamics!IW41+Dynamics!LJ41</f>
        <v>0</v>
      </c>
      <c r="BK42" s="4">
        <f>BK41+Dynamics!BK41+Dynamics!DX41+Dynamics!GK41+Dynamics!IX41+Dynamics!LK41</f>
        <v>0</v>
      </c>
      <c r="BL42" s="4">
        <f>BL41+Dynamics!BL41+Dynamics!DY41+Dynamics!GL41+Dynamics!IY41+Dynamics!LL41</f>
        <v>1394.8331201807782</v>
      </c>
      <c r="BM42" s="4">
        <f>BM41+Dynamics!BM41+Dynamics!DZ41+Dynamics!GM41+Dynamics!IZ41+Dynamics!LM41</f>
        <v>642.7061800611591</v>
      </c>
      <c r="BN42" s="4">
        <f>BN41+Dynamics!BN41+Dynamics!EA41+Dynamics!GN41+Dynamics!JA41+Dynamics!LN41</f>
        <v>474.80696852806659</v>
      </c>
      <c r="BO42" s="178">
        <f t="shared" si="4"/>
        <v>36765241.035897076</v>
      </c>
      <c r="BP42" s="8">
        <f t="shared" si="5"/>
        <v>17624927.602417365</v>
      </c>
      <c r="BQ42" s="4">
        <f t="shared" si="6"/>
        <v>18119709.453569807</v>
      </c>
      <c r="BR42" s="4">
        <f t="shared" si="7"/>
        <v>58562.215566156417</v>
      </c>
      <c r="BS42" s="4">
        <f t="shared" si="8"/>
        <v>883752.64119310805</v>
      </c>
      <c r="BT42" s="179">
        <f t="shared" si="9"/>
        <v>78289.123150628831</v>
      </c>
      <c r="BU42" s="178">
        <f t="shared" si="10"/>
        <v>1787743.439842954</v>
      </c>
      <c r="BV42" s="4">
        <f t="shared" si="11"/>
        <v>1060998.7650998025</v>
      </c>
      <c r="BW42" s="4">
        <f t="shared" si="12"/>
        <v>568577.15325888514</v>
      </c>
      <c r="BX42" s="4">
        <f t="shared" si="13"/>
        <v>34287.841110291345</v>
      </c>
      <c r="BY42" s="4">
        <f t="shared" si="14"/>
        <v>76696.227299317005</v>
      </c>
      <c r="BZ42" s="179">
        <f t="shared" si="15"/>
        <v>47183.453074657737</v>
      </c>
      <c r="CA42" s="167">
        <f t="shared" si="16"/>
        <v>4.862591375635008E-2</v>
      </c>
      <c r="CB42" s="15">
        <f t="shared" si="17"/>
        <v>6.0198758771314337E-2</v>
      </c>
      <c r="CC42" s="15">
        <f t="shared" si="18"/>
        <v>3.1378933239289246E-2</v>
      </c>
      <c r="CD42" s="15">
        <f t="shared" si="19"/>
        <v>0.5854942607415039</v>
      </c>
      <c r="CE42" s="15">
        <f t="shared" si="20"/>
        <v>8.6784722018791879E-2</v>
      </c>
      <c r="CF42" s="168">
        <f t="shared" si="21"/>
        <v>0.60268209906855685</v>
      </c>
      <c r="CG42" s="167"/>
      <c r="CH42" s="16"/>
      <c r="CI42" s="87"/>
      <c r="CJ42" s="16"/>
      <c r="CK42" s="16"/>
      <c r="CL42" s="168"/>
      <c r="CM42" s="120">
        <f t="shared" si="22"/>
        <v>138927.37258179157</v>
      </c>
      <c r="CN42" s="120">
        <f>step*SUMPRODUCT(B42:N42,'By group'!B$22:N$22)</f>
        <v>82471.805318111758</v>
      </c>
      <c r="CO42" s="120">
        <f>step*SUMPRODUCT(O42:AA42,'By group'!O$22:AA$22)</f>
        <v>44477.19091088944</v>
      </c>
      <c r="CP42" s="120">
        <f>step*SUMPRODUCT(AB42:AN42,'By group'!AB$22:AN$22)</f>
        <v>2649.5447907176863</v>
      </c>
      <c r="CQ42" s="120">
        <f>step*SUMPRODUCT(AO42:BA42,'By group'!AO$22:BA$22)</f>
        <v>5802.105173346893</v>
      </c>
      <c r="CR42" s="154">
        <f>step*SUMPRODUCT(BB42:BN42,'By group'!BB$22:BN$22)</f>
        <v>3526.7263887257704</v>
      </c>
      <c r="CS42" s="197">
        <f t="shared" si="23"/>
        <v>195938.59359770908</v>
      </c>
      <c r="CT42" s="120">
        <f t="shared" si="24"/>
        <v>579447.31074749189</v>
      </c>
      <c r="CU42" s="120">
        <f t="shared" si="25"/>
        <v>613627.84545094974</v>
      </c>
      <c r="CV42" s="120">
        <f t="shared" si="26"/>
        <v>258121.09431206729</v>
      </c>
      <c r="CW42" s="120">
        <f t="shared" si="27"/>
        <v>73940.719393211431</v>
      </c>
      <c r="CX42" s="198">
        <f t="shared" si="28"/>
        <v>66667.876341524345</v>
      </c>
      <c r="CY42" s="16">
        <f t="shared" si="29"/>
        <v>3.2215502459227996E-3</v>
      </c>
      <c r="CZ42" s="37">
        <f t="shared" si="30"/>
        <v>4.7748009558822829E-2</v>
      </c>
      <c r="DA42" s="185">
        <f t="shared" si="31"/>
        <v>2.129433153292492E-3</v>
      </c>
      <c r="DB42" s="183">
        <f>(BO42-BO40)/BO40</f>
        <v>4.8789283162453539E-3</v>
      </c>
      <c r="DC42" s="85">
        <f>(SUMPRODUCT($B42:$N42,'By group'!$B$27:$N$27)-(1-prop_idu_part)*SUMPRODUCT(Population!$BB42:$BN42,'By group'!$BB$27:$BN$27)*(1-prop_idu_male))/BQ42</f>
        <v>1.4567074237453925</v>
      </c>
      <c r="DD42" s="85">
        <f>(1-prop_idu_part)*SUMPRODUCT(Population!$BB42:$BN42,'By group'!$BB$27:$BN$27)*prop_idu_male/BQ42</f>
        <v>9.3326279010529402E-3</v>
      </c>
      <c r="DE42" s="85">
        <f>SUMPRODUCT(AB42:AN42,'By group'!AB$27:AN$27)/prop_sw_use/BP42</f>
        <v>3.9872310550512062</v>
      </c>
      <c r="DF42" s="85">
        <f t="shared" si="2"/>
        <v>1.6188158083507895</v>
      </c>
      <c r="DG42" s="214">
        <f t="shared" si="34"/>
        <v>0</v>
      </c>
    </row>
    <row r="43" spans="1:111" x14ac:dyDescent="0.25">
      <c r="A43">
        <f t="shared" si="33"/>
        <v>19.5</v>
      </c>
      <c r="B43" s="8">
        <f>B42+Dynamics!B42+Dynamics!BO42+Dynamics!EB42+Dynamics!GO42+Dynamics!JB42</f>
        <v>16606972.979297429</v>
      </c>
      <c r="C43" s="46">
        <f>C42+Dynamics!C42+Dynamics!BP42+Dynamics!EC42+Dynamics!GP42+Dynamics!JC42</f>
        <v>116136.54070101157</v>
      </c>
      <c r="D43" s="4">
        <f>D42+Dynamics!D42+Dynamics!BQ42+Dynamics!ED42+Dynamics!GQ42+Dynamics!JD42</f>
        <v>343348.90601294086</v>
      </c>
      <c r="E43" s="4">
        <f>E42+Dynamics!E42+Dynamics!BR42+Dynamics!EE42+Dynamics!GR42+Dynamics!JE42</f>
        <v>363065.73851243791</v>
      </c>
      <c r="F43" s="4">
        <f>F42+Dynamics!F42+Dynamics!BS42+Dynamics!EF42+Dynamics!GS42+Dynamics!JF42</f>
        <v>111501.78759525025</v>
      </c>
      <c r="G43" s="4">
        <f>G42+Dynamics!G42+Dynamics!BT42+Dynamics!EG42+Dynamics!GT42+Dynamics!JG42</f>
        <v>21909.054145693284</v>
      </c>
      <c r="H43" s="4">
        <f>H42+Dynamics!H42+Dynamics!BU42+Dynamics!EH42+Dynamics!GU42+Dynamics!JH42</f>
        <v>19425.599322372498</v>
      </c>
      <c r="I43" s="4">
        <f>I42+Dynamics!I42+Dynamics!BV42+Dynamics!EI42+Dynamics!GV42+Dynamics!JI42</f>
        <v>0</v>
      </c>
      <c r="J43" s="4">
        <f>J42+Dynamics!J42+Dynamics!BW42+Dynamics!EJ42+Dynamics!GW42+Dynamics!JJ42</f>
        <v>0</v>
      </c>
      <c r="K43" s="4">
        <f>K42+Dynamics!K42+Dynamics!BX42+Dynamics!EK42+Dynamics!GX42+Dynamics!JK42</f>
        <v>0</v>
      </c>
      <c r="L43" s="4">
        <f>L42+Dynamics!L42+Dynamics!BY42+Dynamics!EL42+Dynamics!GY42+Dynamics!JL42</f>
        <v>40919.490407929974</v>
      </c>
      <c r="M43" s="4">
        <f>M42+Dynamics!M42+Dynamics!BZ42+Dynamics!EM42+Dynamics!GZ42+Dynamics!JM42</f>
        <v>21614.39738669755</v>
      </c>
      <c r="N43" s="9">
        <f>N42+Dynamics!N42+Dynamics!CA42+Dynamics!EN42+Dynamics!HA42+Dynamics!JN42</f>
        <v>18910.271243137555</v>
      </c>
      <c r="O43" s="8">
        <f>O42+Dynamics!O42+Dynamics!CB42+Dynamics!EO42+Dynamics!HB42+Dynamics!JO42</f>
        <v>17607549.932160933</v>
      </c>
      <c r="P43" s="4">
        <f>P42+Dynamics!P42+Dynamics!CC42+Dynamics!EP42+Dynamics!HC42+Dynamics!JP42</f>
        <v>60242.296891373706</v>
      </c>
      <c r="Q43" s="4">
        <f>Q42+Dynamics!Q42+Dynamics!CD42+Dynamics!EQ42+Dynamics!HD42+Dynamics!JQ42</f>
        <v>179874.09199294858</v>
      </c>
      <c r="R43" s="4">
        <f>R42+Dynamics!R42+Dynamics!CE42+Dynamics!ER42+Dynamics!HE42+Dynamics!JR42</f>
        <v>193427.83096538897</v>
      </c>
      <c r="S43" s="4">
        <f>S42+Dynamics!S42+Dynamics!CF42+Dynamics!ES42+Dynamics!HF42+Dynamics!JS42</f>
        <v>60232.097162486039</v>
      </c>
      <c r="T43" s="4">
        <f>T42+Dynamics!T42+Dynamics!CG42+Dynamics!ET42+Dynamics!HG42+Dynamics!JT42</f>
        <v>11965.034022577596</v>
      </c>
      <c r="U43" s="4">
        <f>U42+Dynamics!U42+Dynamics!CH42+Dynamics!EU42+Dynamics!HH42+Dynamics!JU42</f>
        <v>10943.637364939159</v>
      </c>
      <c r="V43" s="4">
        <f>V42+Dynamics!V42+Dynamics!CI42+Dynamics!EV42+Dynamics!HI42+Dynamics!JV42</f>
        <v>0</v>
      </c>
      <c r="W43" s="4">
        <f>W42+Dynamics!W42+Dynamics!CJ42+Dynamics!EW42+Dynamics!HJ42+Dynamics!JW42</f>
        <v>0</v>
      </c>
      <c r="X43" s="4">
        <f>X42+Dynamics!X42+Dynamics!CK42+Dynamics!EX42+Dynamics!HK42+Dynamics!JX42</f>
        <v>0</v>
      </c>
      <c r="Y43" s="4">
        <f>Y42+Dynamics!Y42+Dynamics!CL42+Dynamics!EY42+Dynamics!HL42+Dynamics!JY42</f>
        <v>22729.43053713657</v>
      </c>
      <c r="Z43" s="4">
        <f>Z42+Dynamics!Z42+Dynamics!CM42+Dynamics!EZ42+Dynamics!HM42+Dynamics!JZ42</f>
        <v>12363.134245952619</v>
      </c>
      <c r="AA43" s="9">
        <f>AA42+Dynamics!AA42+Dynamics!CN42+Dynamics!FA42+Dynamics!HN42+Dynamics!KA42</f>
        <v>12141.178383939852</v>
      </c>
      <c r="AB43" s="8">
        <f>AB42+Dynamics!AB42+Dynamics!CO42+Dynamics!FB42+Dynamics!HO42+Dynamics!KB42</f>
        <v>24513.067950292905</v>
      </c>
      <c r="AC43" s="4">
        <f>AC42+Dynamics!AC42+Dynamics!CP42+Dynamics!FC42+Dynamics!HP42+Dynamics!KC42</f>
        <v>3850.0465885307199</v>
      </c>
      <c r="AD43" s="4">
        <f>AD42+Dynamics!AD42+Dynamics!CQ42+Dynamics!FD42+Dynamics!HQ42+Dynamics!KD42</f>
        <v>11298.967333732473</v>
      </c>
      <c r="AE43" s="4">
        <f>AE42+Dynamics!AE42+Dynamics!CR42+Dynamics!FE42+Dynamics!HR42+Dynamics!KE42</f>
        <v>11781.97773270283</v>
      </c>
      <c r="AF43" s="4">
        <f>AF42+Dynamics!AF42+Dynamics!CS42+Dynamics!FF42+Dynamics!HS42+Dynamics!KF42</f>
        <v>3572.6152441114723</v>
      </c>
      <c r="AG43" s="4">
        <f>AG42+Dynamics!AG42+Dynamics!CT42+Dynamics!FG42+Dynamics!HT42+Dynamics!KG42</f>
        <v>695.24697991784933</v>
      </c>
      <c r="AH43" s="4">
        <f>AH42+Dynamics!AH42+Dynamics!CU42+Dynamics!FH42+Dynamics!HU42+Dynamics!KH42</f>
        <v>609.57108107898875</v>
      </c>
      <c r="AI43" s="4">
        <f>AI42+Dynamics!AI42+Dynamics!CV42+Dynamics!FI42+Dynamics!HV42+Dynamics!KI42</f>
        <v>0</v>
      </c>
      <c r="AJ43" s="4">
        <f>AJ42+Dynamics!AJ42+Dynamics!CW42+Dynamics!FJ42+Dynamics!HW42+Dynamics!KJ42</f>
        <v>0</v>
      </c>
      <c r="AK43" s="4">
        <f>AK42+Dynamics!AK42+Dynamics!CX42+Dynamics!FK42+Dynamics!HX42+Dynamics!KK42</f>
        <v>0</v>
      </c>
      <c r="AL43" s="4">
        <f>AL42+Dynamics!AL42+Dynamics!CY42+Dynamics!FL42+Dynamics!HY42+Dynamics!KL42</f>
        <v>1270.2722142104376</v>
      </c>
      <c r="AM43" s="4">
        <f>AM42+Dynamics!AM42+Dynamics!CZ42+Dynamics!FM42+Dynamics!HZ42+Dynamics!KM42</f>
        <v>663.10823847476672</v>
      </c>
      <c r="AN43" s="4">
        <f>AN42+Dynamics!AN42+Dynamics!DA42+Dynamics!FN42+Dynamics!IA42+Dynamics!KN42</f>
        <v>604.81608689558777</v>
      </c>
      <c r="AO43" s="8">
        <f>AO42+Dynamics!AO42+Dynamics!DB42+Dynamics!FO42+Dynamics!IB42+Dynamics!KO42</f>
        <v>806308.06828868575</v>
      </c>
      <c r="AP43" s="4">
        <f>AP42+Dynamics!AP42+Dynamics!DC42+Dynamics!FP42+Dynamics!IC42+Dynamics!KP42</f>
        <v>9453.1613817318575</v>
      </c>
      <c r="AQ43" s="4">
        <f>AQ42+Dynamics!AQ42+Dynamics!DD42+Dynamics!FQ42+Dynamics!ID42+Dynamics!KQ42</f>
        <v>26869.909155836533</v>
      </c>
      <c r="AR43" s="4">
        <f>AR42+Dynamics!AR42+Dynamics!DE42+Dynamics!FR42+Dynamics!IE42+Dynamics!KR42</f>
        <v>26607.731381361227</v>
      </c>
      <c r="AS43" s="4">
        <f>AS42+Dynamics!AS42+Dynamics!DF42+Dynamics!FS42+Dynamics!IF42+Dynamics!KS42</f>
        <v>7709.2076562970833</v>
      </c>
      <c r="AT43" s="4">
        <f>AT42+Dynamics!AT42+Dynamics!DG42+Dynamics!FT42+Dynamics!IG42+Dynamics!KT42</f>
        <v>1444.1791963433384</v>
      </c>
      <c r="AU43" s="4">
        <f>AU42+Dynamics!AU42+Dynamics!DH42+Dynamics!FU42+Dynamics!IH42+Dynamics!KU42</f>
        <v>1162.9508668479416</v>
      </c>
      <c r="AV43" s="4">
        <f>AV42+Dynamics!AV42+Dynamics!DI42+Dynamics!FV42+Dynamics!II42+Dynamics!KV42</f>
        <v>0</v>
      </c>
      <c r="AW43" s="4">
        <f>AW42+Dynamics!AW42+Dynamics!DJ42+Dynamics!FW42+Dynamics!IJ42+Dynamics!KW42</f>
        <v>0</v>
      </c>
      <c r="AX43" s="4">
        <f>AX42+Dynamics!AX42+Dynamics!DK42+Dynamics!FX42+Dynamics!IK42+Dynamics!KX42</f>
        <v>0</v>
      </c>
      <c r="AY43" s="4">
        <f>AY42+Dynamics!AY42+Dynamics!DL42+Dynamics!FY42+Dynamics!IL42+Dynamics!KY42</f>
        <v>2417.9372818626352</v>
      </c>
      <c r="AZ43" s="4">
        <f>AZ42+Dynamics!AZ42+Dynamics!DM42+Dynamics!FZ42+Dynamics!IM42+Dynamics!KZ42</f>
        <v>1131.2589083280157</v>
      </c>
      <c r="BA43" s="9">
        <f>BA42+Dynamics!BA42+Dynamics!DN42+Dynamics!GA42+Dynamics!IN42+Dynamics!LA42</f>
        <v>856.92242012686438</v>
      </c>
      <c r="BB43" s="8">
        <f>BB42+Dynamics!BB42+Dynamics!DO42+Dynamics!GB42+Dynamics!IO42+Dynamics!LB42</f>
        <v>31200.61074490134</v>
      </c>
      <c r="BC43" s="4">
        <f>BC42+Dynamics!BC42+Dynamics!DP42+Dynamics!GC42+Dynamics!IP42+Dynamics!LC42</f>
        <v>6005.9812730666463</v>
      </c>
      <c r="BD43" s="4">
        <f>BD42+Dynamics!BD42+Dynamics!DQ42+Dynamics!GD42+Dynamics!IQ42+Dynamics!LD42</f>
        <v>16649.629405247029</v>
      </c>
      <c r="BE43" s="4">
        <f>BE42+Dynamics!BE42+Dynamics!DR42+Dynamics!GE42+Dynamics!IR42+Dynamics!LE42</f>
        <v>16015.811740757596</v>
      </c>
      <c r="BF43" s="4">
        <f>BF42+Dynamics!BF42+Dynamics!DS42+Dynamics!GF42+Dynamics!IS42+Dynamics!LF42</f>
        <v>4556.886487113753</v>
      </c>
      <c r="BG43" s="4">
        <f>BG42+Dynamics!BG42+Dynamics!DT42+Dynamics!GG42+Dynamics!IT42+Dynamics!LG42</f>
        <v>844.55337784415076</v>
      </c>
      <c r="BH43" s="4">
        <f>BH42+Dynamics!BH42+Dynamics!DU42+Dynamics!GH42+Dynamics!IU42+Dynamics!LH42</f>
        <v>670.11158332540674</v>
      </c>
      <c r="BI43" s="4">
        <f>BI42+Dynamics!BI42+Dynamics!DV42+Dynamics!GI42+Dynamics!IV42+Dynamics!LI42</f>
        <v>0</v>
      </c>
      <c r="BJ43" s="4">
        <f>BJ42+Dynamics!BJ42+Dynamics!DW42+Dynamics!GJ42+Dynamics!IW42+Dynamics!LJ42</f>
        <v>0</v>
      </c>
      <c r="BK43" s="4">
        <f>BK42+Dynamics!BK42+Dynamics!DX42+Dynamics!GK42+Dynamics!IX42+Dynamics!LK42</f>
        <v>0</v>
      </c>
      <c r="BL43" s="4">
        <f>BL42+Dynamics!BL42+Dynamics!DY42+Dynamics!GL42+Dynamics!IY42+Dynamics!LL42</f>
        <v>1395.3922663171049</v>
      </c>
      <c r="BM43" s="4">
        <f>BM42+Dynamics!BM42+Dynamics!DZ42+Dynamics!GM42+Dynamics!IZ42+Dynamics!LM42</f>
        <v>643.8137000054486</v>
      </c>
      <c r="BN43" s="4">
        <f>BN42+Dynamics!BN42+Dynamics!EA42+Dynamics!GN42+Dynamics!JA42+Dynamics!LN42</f>
        <v>475.49066507510548</v>
      </c>
      <c r="BO43" s="178">
        <f t="shared" si="4"/>
        <v>36856552.725583598</v>
      </c>
      <c r="BP43" s="8">
        <f t="shared" si="5"/>
        <v>17663804.764624894</v>
      </c>
      <c r="BQ43" s="4">
        <f t="shared" si="6"/>
        <v>18171468.663727675</v>
      </c>
      <c r="BR43" s="4">
        <f t="shared" si="7"/>
        <v>58859.689449948033</v>
      </c>
      <c r="BS43" s="4">
        <f t="shared" si="8"/>
        <v>883961.32653742132</v>
      </c>
      <c r="BT43" s="179">
        <f t="shared" si="9"/>
        <v>78458.281243653575</v>
      </c>
      <c r="BU43" s="178">
        <f t="shared" si="10"/>
        <v>1780008.0671413576</v>
      </c>
      <c r="BV43" s="4">
        <f t="shared" si="11"/>
        <v>1056831.7853274716</v>
      </c>
      <c r="BW43" s="4">
        <f t="shared" si="12"/>
        <v>563918.73156674311</v>
      </c>
      <c r="BX43" s="4">
        <f t="shared" si="13"/>
        <v>34346.621499655128</v>
      </c>
      <c r="BY43" s="4">
        <f t="shared" si="14"/>
        <v>77653.258248735481</v>
      </c>
      <c r="BZ43" s="179">
        <f t="shared" si="15"/>
        <v>47257.670498752246</v>
      </c>
      <c r="CA43" s="167">
        <f t="shared" si="16"/>
        <v>4.8295565795164107E-2</v>
      </c>
      <c r="CB43" s="15">
        <f t="shared" si="17"/>
        <v>5.9830359280463569E-2</v>
      </c>
      <c r="CC43" s="15">
        <f t="shared" si="18"/>
        <v>3.1033195059923212E-2</v>
      </c>
      <c r="CD43" s="15">
        <f t="shared" si="19"/>
        <v>0.583533855183897</v>
      </c>
      <c r="CE43" s="15">
        <f t="shared" si="20"/>
        <v>8.7846895466470537E-2</v>
      </c>
      <c r="CF43" s="168">
        <f t="shared" si="21"/>
        <v>0.60232864841880385</v>
      </c>
      <c r="CG43" s="169">
        <f>-SUM(Dynamics!BO42:BO43,Dynamics!CB42:CB43,Dynamics!CO42:CO43,Dynamics!DB42:DB43,Dynamics!DO42:DO43)/BO42*100000</f>
        <v>1107.2806544724788</v>
      </c>
      <c r="CH43" s="87">
        <f>-SUM(Dynamics!BO42:BO43)/BP42*100000</f>
        <v>1370.1514842997085</v>
      </c>
      <c r="CI43" s="87">
        <f>-SUM(Dynamics!CB42:CB43)/BQ42*100000</f>
        <v>690.44468018508769</v>
      </c>
      <c r="CJ43" s="87">
        <f>-SUM(Dynamics!CO42:CO43)/BR42*100000</f>
        <v>13666.595846932978</v>
      </c>
      <c r="CK43" s="87">
        <f>-SUM(Dynamics!DB42:DB43)/BS42*100000</f>
        <v>2236.5496497612212</v>
      </c>
      <c r="CL43" s="170">
        <f>-SUM(Dynamics!DO42:DO43)/BT42*100000</f>
        <v>16261.002790818955</v>
      </c>
      <c r="CM43" s="120">
        <f t="shared" si="22"/>
        <v>138215.13920809771</v>
      </c>
      <c r="CN43" s="120">
        <f>step*SUMPRODUCT(B43:N43,'By group'!B$22:N$22)</f>
        <v>82084.083493929211</v>
      </c>
      <c r="CO43" s="120">
        <f>step*SUMPRODUCT(O43:AA43,'By group'!O$22:AA$22)</f>
        <v>44070.800579254959</v>
      </c>
      <c r="CP43" s="120">
        <f>step*SUMPRODUCT(AB43:AN43,'By group'!AB$22:AN$22)</f>
        <v>2653.1386965445313</v>
      </c>
      <c r="CQ43" s="120">
        <f>step*SUMPRODUCT(AO43:BA43,'By group'!AO$22:BA$22)</f>
        <v>5876.0687365779431</v>
      </c>
      <c r="CR43" s="154">
        <f>step*SUMPRODUCT(BB43:BN43,'By group'!BB$22:BN$22)</f>
        <v>3531.0477017910825</v>
      </c>
      <c r="CS43" s="197">
        <f t="shared" si="23"/>
        <v>195688.0268357145</v>
      </c>
      <c r="CT43" s="120">
        <f t="shared" si="24"/>
        <v>578041.5039007056</v>
      </c>
      <c r="CU43" s="120">
        <f t="shared" si="25"/>
        <v>610899.09033264848</v>
      </c>
      <c r="CV43" s="120">
        <f t="shared" si="26"/>
        <v>256305.11685271532</v>
      </c>
      <c r="CW43" s="120">
        <f t="shared" si="27"/>
        <v>73273.780201834626</v>
      </c>
      <c r="CX43" s="198">
        <f t="shared" si="28"/>
        <v>65800.549017738958</v>
      </c>
      <c r="CY43" s="16">
        <f t="shared" si="29"/>
        <v>3.228668639952859E-3</v>
      </c>
      <c r="CZ43" s="37">
        <f t="shared" si="30"/>
        <v>4.7658641056435004E-2</v>
      </c>
      <c r="DA43" s="185">
        <f t="shared" si="31"/>
        <v>2.1287471410529548E-3</v>
      </c>
      <c r="DB43" s="183"/>
      <c r="DC43" s="85">
        <f>(SUMPRODUCT($B43:$N43,'By group'!$B$27:$N$27)-(1-prop_idu_part)*SUMPRODUCT(Population!$BB43:$BN43,'By group'!$BB$27:$BN$27)*(1-prop_idu_male))/BQ43</f>
        <v>1.4557623362535173</v>
      </c>
      <c r="DD43" s="85">
        <f>(1-prop_idu_part)*SUMPRODUCT(Population!$BB43:$BN43,'By group'!$BB$27:$BN$27)*prop_idu_male/BQ43</f>
        <v>9.3261524768536164E-3</v>
      </c>
      <c r="DE43" s="85">
        <f>SUMPRODUCT(AB43:AN43,'By group'!AB$27:AN$27)/prop_sw_use/BP43</f>
        <v>3.9986644033447889</v>
      </c>
      <c r="DF43" s="85">
        <f t="shared" si="2"/>
        <v>1.6234577477579841</v>
      </c>
      <c r="DG43" s="214">
        <f t="shared" si="34"/>
        <v>0</v>
      </c>
    </row>
    <row r="44" spans="1:111" s="12" customFormat="1" x14ac:dyDescent="0.25">
      <c r="A44" s="12">
        <f t="shared" si="33"/>
        <v>20</v>
      </c>
      <c r="B44" s="13">
        <f>B43+Dynamics!B43+Dynamics!BO43+Dynamics!EB43+Dynamics!GO43+Dynamics!JB43</f>
        <v>16650443.848797876</v>
      </c>
      <c r="C44" s="14">
        <f>C43+Dynamics!C43+Dynamics!BP43+Dynamics!EC43+Dynamics!GP43+Dynamics!JC43</f>
        <v>116045.49534028913</v>
      </c>
      <c r="D44" s="14">
        <f>D43+Dynamics!D43+Dynamics!BQ43+Dynamics!ED43+Dynamics!GQ43+Dynamics!JD43</f>
        <v>342731.64917978056</v>
      </c>
      <c r="E44" s="14">
        <f>E43+Dynamics!E43+Dynamics!BR43+Dynamics!EE43+Dynamics!GR43+Dynamics!JE43</f>
        <v>361750.95638317132</v>
      </c>
      <c r="F44" s="14">
        <f>F43+Dynamics!F43+Dynamics!BS43+Dynamics!EF43+Dynamics!GS43+Dynamics!JF43</f>
        <v>110915.71266130588</v>
      </c>
      <c r="G44" s="14">
        <f>G43+Dynamics!G43+Dynamics!BT43+Dynamics!EG43+Dynamics!GT43+Dynamics!JG43</f>
        <v>21767.709494909428</v>
      </c>
      <c r="H44" s="14">
        <f>H43+Dynamics!H43+Dynamics!BU43+Dynamics!EH43+Dynamics!GU43+Dynamics!JH43</f>
        <v>19255.664986750799</v>
      </c>
      <c r="I44" s="14">
        <f>I43+Dynamics!I43+Dynamics!BV43+Dynamics!EI43+Dynamics!GV43+Dynamics!JI43</f>
        <v>0</v>
      </c>
      <c r="J44" s="14">
        <f>J43+Dynamics!J43+Dynamics!BW43+Dynamics!EJ43+Dynamics!GW43+Dynamics!JJ43</f>
        <v>0</v>
      </c>
      <c r="K44" s="14">
        <f>K43+Dynamics!K43+Dynamics!BX43+Dynamics!EK43+Dynamics!GX43+Dynamics!JK43</f>
        <v>0</v>
      </c>
      <c r="L44" s="14">
        <f>L43+Dynamics!L43+Dynamics!BY43+Dynamics!EL43+Dynamics!GY43+Dynamics!JL43</f>
        <v>40559.375151094195</v>
      </c>
      <c r="M44" s="14">
        <f>M43+Dynamics!M43+Dynamics!BZ43+Dynamics!EM43+Dynamics!GZ43+Dynamics!JM43</f>
        <v>21404.589557215262</v>
      </c>
      <c r="N44" s="80">
        <f>N43+Dynamics!N43+Dynamics!CA43+Dynamics!EN43+Dynamics!HA43+Dynamics!JN43</f>
        <v>18692.150074732202</v>
      </c>
      <c r="O44" s="13">
        <f>O43+Dynamics!O43+Dynamics!CB43+Dynamics!EO43+Dynamics!HB43+Dynamics!JO43</f>
        <v>17663987.099671274</v>
      </c>
      <c r="P44" s="14">
        <f>P43+Dynamics!P43+Dynamics!CC43+Dynamics!EP43+Dynamics!HC43+Dynamics!JP43</f>
        <v>60011.876357134293</v>
      </c>
      <c r="Q44" s="14">
        <f>Q43+Dynamics!Q43+Dynamics!CD43+Dynamics!EQ43+Dynamics!HD43+Dynamics!JQ43</f>
        <v>178924.98858173873</v>
      </c>
      <c r="R44" s="14">
        <f>R43+Dynamics!R43+Dynamics!CE43+Dynamics!ER43+Dynamics!HE43+Dynamics!JR43</f>
        <v>191935.91020977887</v>
      </c>
      <c r="S44" s="14">
        <f>S43+Dynamics!S43+Dynamics!CF43+Dynamics!ES43+Dynamics!HF43+Dynamics!JS43</f>
        <v>59652.18999790612</v>
      </c>
      <c r="T44" s="14">
        <f>T43+Dynamics!T43+Dynamics!CG43+Dynamics!ET43+Dynamics!HG43+Dynamics!JT43</f>
        <v>11833.779414926341</v>
      </c>
      <c r="U44" s="14">
        <f>U43+Dynamics!U43+Dynamics!CH43+Dynamics!EU43+Dynamics!HH43+Dynamics!JU43</f>
        <v>10788.893318198685</v>
      </c>
      <c r="V44" s="14">
        <f>V43+Dynamics!V43+Dynamics!CI43+Dynamics!EV43+Dynamics!HI43+Dynamics!JV43</f>
        <v>0</v>
      </c>
      <c r="W44" s="14">
        <f>W43+Dynamics!W43+Dynamics!CJ43+Dynamics!EW43+Dynamics!HJ43+Dynamics!JW43</f>
        <v>0</v>
      </c>
      <c r="X44" s="14">
        <f>X43+Dynamics!X43+Dynamics!CK43+Dynamics!EX43+Dynamics!HK43+Dynamics!JX43</f>
        <v>0</v>
      </c>
      <c r="Y44" s="14">
        <f>Y43+Dynamics!Y43+Dynamics!CL43+Dynamics!EY43+Dynamics!HL43+Dynamics!JY43</f>
        <v>22440.530208991586</v>
      </c>
      <c r="Z44" s="14">
        <f>Z43+Dynamics!Z43+Dynamics!CM43+Dynamics!EZ43+Dynamics!HM43+Dynamics!JZ43</f>
        <v>12178.921653836776</v>
      </c>
      <c r="AA44" s="80">
        <f>AA43+Dynamics!AA43+Dynamics!CN43+Dynamics!FA43+Dynamics!HN43+Dynamics!KA43</f>
        <v>11846.852450914472</v>
      </c>
      <c r="AB44" s="13">
        <f>AB43+Dynamics!AB43+Dynamics!CO43+Dynamics!FB43+Dynamics!HO43+Dynamics!KB43</f>
        <v>24745.051502908649</v>
      </c>
      <c r="AC44" s="14">
        <f>AC43+Dynamics!AC43+Dynamics!CP43+Dynamics!FC43+Dynamics!HP43+Dynamics!KC43</f>
        <v>3862.9217481999426</v>
      </c>
      <c r="AD44" s="14">
        <f>AD43+Dynamics!AD43+Dynamics!CQ43+Dynamics!FD43+Dynamics!HQ43+Dynamics!KD43</f>
        <v>11333.079838057705</v>
      </c>
      <c r="AE44" s="14">
        <f>AE43+Dynamics!AE43+Dynamics!CR43+Dynamics!FE43+Dynamics!HR43+Dynamics!KE43</f>
        <v>11807.618315245129</v>
      </c>
      <c r="AF44" s="14">
        <f>AF43+Dynamics!AF43+Dynamics!CS43+Dynamics!FF43+Dynamics!HS43+Dynamics!KF43</f>
        <v>3577.0187307775832</v>
      </c>
      <c r="AG44" s="14">
        <f>AG43+Dynamics!AG43+Dynamics!CT43+Dynamics!FG43+Dynamics!HT43+Dynamics!KG43</f>
        <v>695.50423389220578</v>
      </c>
      <c r="AH44" s="14">
        <f>AH43+Dynamics!AH43+Dynamics!CU43+Dynamics!FH43+Dynamics!HU43+Dynamics!KH43</f>
        <v>608.24750119774365</v>
      </c>
      <c r="AI44" s="14">
        <f>AI43+Dynamics!AI43+Dynamics!CV43+Dynamics!FI43+Dynamics!HV43+Dynamics!KI43</f>
        <v>0</v>
      </c>
      <c r="AJ44" s="14">
        <f>AJ43+Dynamics!AJ43+Dynamics!CW43+Dynamics!FJ43+Dynamics!HW43+Dynamics!KJ43</f>
        <v>0</v>
      </c>
      <c r="AK44" s="14">
        <f>AK43+Dynamics!AK43+Dynamics!CX43+Dynamics!FK43+Dynamics!HX43+Dynamics!KK43</f>
        <v>0</v>
      </c>
      <c r="AL44" s="14">
        <f>AL43+Dynamics!AL43+Dynamics!CY43+Dynamics!FL43+Dynamics!HY43+Dynamics!KL43</f>
        <v>1268.3566539811127</v>
      </c>
      <c r="AM44" s="14">
        <f>AM43+Dynamics!AM43+Dynamics!CZ43+Dynamics!FM43+Dynamics!HZ43+Dynamics!KM43</f>
        <v>660.65359089519109</v>
      </c>
      <c r="AN44" s="14">
        <f>AN43+Dynamics!AN43+Dynamics!DA43+Dynamics!FN43+Dynamics!IA43+Dynamics!KN43</f>
        <v>598.00243574374792</v>
      </c>
      <c r="AO44" s="13">
        <f>AO43+Dynamics!AO43+Dynamics!DB43+Dynamics!FO43+Dynamics!IB43+Dynamics!KO43</f>
        <v>805580.78598679788</v>
      </c>
      <c r="AP44" s="14">
        <f>AP43+Dynamics!AP43+Dynamics!DC43+Dynamics!FP43+Dynamics!IC43+Dynamics!KP43</f>
        <v>9560.4549313526495</v>
      </c>
      <c r="AQ44" s="14">
        <f>AQ43+Dynamics!AQ43+Dynamics!DD43+Dynamics!FQ43+Dynamics!ID43+Dynamics!KQ43</f>
        <v>27187.301424583969</v>
      </c>
      <c r="AR44" s="14">
        <f>AR43+Dynamics!AR43+Dynamics!DE43+Dynamics!FR43+Dynamics!IE43+Dynamics!KR43</f>
        <v>26939.353138793667</v>
      </c>
      <c r="AS44" s="14">
        <f>AS43+Dynamics!AS43+Dynamics!DF43+Dynamics!FS43+Dynamics!IF43+Dynamics!KS43</f>
        <v>7809.2986233387628</v>
      </c>
      <c r="AT44" s="14">
        <f>AT43+Dynamics!AT43+Dynamics!DG43+Dynamics!FT43+Dynamics!IG43+Dynamics!KT43</f>
        <v>1463.5246686558444</v>
      </c>
      <c r="AU44" s="14">
        <f>AU43+Dynamics!AU43+Dynamics!DH43+Dynamics!FU43+Dynamics!IH43+Dynamics!KU43</f>
        <v>1179.0892033798464</v>
      </c>
      <c r="AV44" s="14">
        <f>AV43+Dynamics!AV43+Dynamics!DI43+Dynamics!FV43+Dynamics!II43+Dynamics!KV43</f>
        <v>0</v>
      </c>
      <c r="AW44" s="14">
        <f>AW43+Dynamics!AW43+Dynamics!DJ43+Dynamics!FW43+Dynamics!IJ43+Dynamics!KW43</f>
        <v>0</v>
      </c>
      <c r="AX44" s="14">
        <f>AX43+Dynamics!AX43+Dynamics!DK43+Dynamics!FX43+Dynamics!IK43+Dynamics!KX43</f>
        <v>0</v>
      </c>
      <c r="AY44" s="14">
        <f>AY43+Dynamics!AY43+Dynamics!DL43+Dynamics!FY43+Dynamics!IL43+Dynamics!KY43</f>
        <v>2452.7967588074075</v>
      </c>
      <c r="AZ44" s="14">
        <f>AZ43+Dynamics!AZ43+Dynamics!DM43+Dynamics!FZ43+Dynamics!IM43+Dynamics!KZ43</f>
        <v>1149.0196014474718</v>
      </c>
      <c r="BA44" s="80">
        <f>BA43+Dynamics!BA43+Dynamics!DN43+Dynamics!GA43+Dynamics!IN43+Dynamics!LA43</f>
        <v>868.80221847043856</v>
      </c>
      <c r="BB44" s="13">
        <f>BB43+Dynamics!BB43+Dynamics!DO43+Dynamics!GB43+Dynamics!IO43+Dynamics!LB43</f>
        <v>31295.752863685062</v>
      </c>
      <c r="BC44" s="14">
        <f>BC43+Dynamics!BC43+Dynamics!DP43+Dynamics!GC43+Dynamics!IP43+Dynamics!LC43</f>
        <v>6020.6059493930943</v>
      </c>
      <c r="BD44" s="14">
        <f>BD43+Dynamics!BD43+Dynamics!DQ43+Dynamics!GD43+Dynamics!IQ43+Dynamics!LD43</f>
        <v>16685.407797914249</v>
      </c>
      <c r="BE44" s="14">
        <f>BE43+Dynamics!BE43+Dynamics!DR43+Dynamics!GE43+Dynamics!IR43+Dynamics!LE43</f>
        <v>16039.530346185156</v>
      </c>
      <c r="BF44" s="14">
        <f>BF43+Dynamics!BF43+Dynamics!DS43+Dynamics!GF43+Dynamics!IS43+Dynamics!LF43</f>
        <v>4560.7764937513093</v>
      </c>
      <c r="BG44" s="14">
        <f>BG43+Dynamics!BG43+Dynamics!DT43+Dynamics!GG43+Dynamics!IT43+Dynamics!LG43</f>
        <v>844.95449886467475</v>
      </c>
      <c r="BH44" s="14">
        <f>BH43+Dynamics!BH43+Dynamics!DU43+Dynamics!GH43+Dynamics!IU43+Dynamics!LH43</f>
        <v>670.06775909617761</v>
      </c>
      <c r="BI44" s="14">
        <f>BI43+Dynamics!BI43+Dynamics!DV43+Dynamics!GI43+Dynamics!IV43+Dynamics!LI43</f>
        <v>0</v>
      </c>
      <c r="BJ44" s="14">
        <f>BJ43+Dynamics!BJ43+Dynamics!DW43+Dynamics!GJ43+Dynamics!IW43+Dynamics!LJ43</f>
        <v>0</v>
      </c>
      <c r="BK44" s="14">
        <f>BK43+Dynamics!BK43+Dynamics!DX43+Dynamics!GK43+Dynamics!IX43+Dynamics!LK43</f>
        <v>0</v>
      </c>
      <c r="BL44" s="14">
        <f>BL43+Dynamics!BL43+Dynamics!DY43+Dynamics!GL43+Dynamics!IY43+Dynamics!LL43</f>
        <v>1395.9700039377763</v>
      </c>
      <c r="BM44" s="14">
        <f>BM43+Dynamics!BM43+Dynamics!DZ43+Dynamics!GM43+Dynamics!IZ43+Dynamics!LM43</f>
        <v>644.74588923918964</v>
      </c>
      <c r="BN44" s="14">
        <f>BN43+Dynamics!BN43+Dynamics!EA43+Dynamics!GN43+Dynamics!JA43+Dynamics!LN43</f>
        <v>476.09948501272606</v>
      </c>
      <c r="BO44" s="215">
        <f t="shared" si="4"/>
        <v>36949148.98568543</v>
      </c>
      <c r="BP44" s="13">
        <f t="shared" si="5"/>
        <v>17703567.151627131</v>
      </c>
      <c r="BQ44" s="14">
        <f t="shared" si="6"/>
        <v>18223601.041864701</v>
      </c>
      <c r="BR44" s="14">
        <f t="shared" si="7"/>
        <v>59156.45455089902</v>
      </c>
      <c r="BS44" s="14">
        <f t="shared" si="8"/>
        <v>884190.42655562807</v>
      </c>
      <c r="BT44" s="216">
        <f t="shared" si="9"/>
        <v>78633.911087079425</v>
      </c>
      <c r="BU44" s="215">
        <f t="shared" si="10"/>
        <v>1773096.4468628892</v>
      </c>
      <c r="BV44" s="14">
        <f t="shared" si="11"/>
        <v>1053123.3028292486</v>
      </c>
      <c r="BW44" s="14">
        <f t="shared" si="12"/>
        <v>559613.94219342584</v>
      </c>
      <c r="BX44" s="14">
        <f t="shared" si="13"/>
        <v>34411.403047990367</v>
      </c>
      <c r="BY44" s="14">
        <f t="shared" si="14"/>
        <v>78609.640568830044</v>
      </c>
      <c r="BZ44" s="216">
        <f t="shared" si="15"/>
        <v>47338.158223394355</v>
      </c>
      <c r="CA44" s="172">
        <f t="shared" si="16"/>
        <v>4.7987477263679586E-2</v>
      </c>
      <c r="CB44" s="81">
        <f t="shared" si="17"/>
        <v>5.9486503132926874E-2</v>
      </c>
      <c r="CC44" s="81">
        <f t="shared" si="18"/>
        <v>3.0708197622842836E-2</v>
      </c>
      <c r="CD44" s="81">
        <f t="shared" si="19"/>
        <v>0.58170157946809209</v>
      </c>
      <c r="CE44" s="81">
        <f t="shared" si="20"/>
        <v>8.8905781161932068E-2</v>
      </c>
      <c r="CF44" s="217">
        <f t="shared" si="21"/>
        <v>0.60200691494248504</v>
      </c>
      <c r="CG44" s="172"/>
      <c r="CH44" s="82"/>
      <c r="CI44" s="218"/>
      <c r="CJ44" s="82"/>
      <c r="CK44" s="82"/>
      <c r="CL44" s="217"/>
      <c r="CM44" s="219">
        <f t="shared" si="22"/>
        <v>137573.27668325082</v>
      </c>
      <c r="CN44" s="219">
        <f>step*SUMPRODUCT(B44:N44,'By group'!B$22:N$22)</f>
        <v>81736.134608434557</v>
      </c>
      <c r="CO44" s="219">
        <f>step*SUMPRODUCT(O44:AA44,'By group'!O$22:AA$22)</f>
        <v>43693.875486554236</v>
      </c>
      <c r="CP44" s="219">
        <f>step*SUMPRODUCT(AB44:AN44,'By group'!AB$22:AN$22)</f>
        <v>2657.292144813116</v>
      </c>
      <c r="CQ44" s="219">
        <f>step*SUMPRODUCT(AO44:BA44,'By group'!AO$22:BA$22)</f>
        <v>5950.0239919390096</v>
      </c>
      <c r="CR44" s="220">
        <f>step*SUMPRODUCT(BB44:BN44,'By group'!BB$22:BN$22)</f>
        <v>3535.9504515099002</v>
      </c>
      <c r="CS44" s="221">
        <f t="shared" si="23"/>
        <v>195501.3543263691</v>
      </c>
      <c r="CT44" s="219">
        <f t="shared" si="24"/>
        <v>576862.42682207527</v>
      </c>
      <c r="CU44" s="219">
        <f t="shared" si="25"/>
        <v>608473.36839317414</v>
      </c>
      <c r="CV44" s="219">
        <f t="shared" si="26"/>
        <v>254632.02528389171</v>
      </c>
      <c r="CW44" s="219">
        <f t="shared" si="27"/>
        <v>72643.402603882394</v>
      </c>
      <c r="CX44" s="222">
        <f t="shared" si="28"/>
        <v>64983.869433496839</v>
      </c>
      <c r="CY44" s="82">
        <f t="shared" si="29"/>
        <v>3.23564180963932E-3</v>
      </c>
      <c r="CZ44" s="83">
        <f t="shared" si="30"/>
        <v>4.7568428996160345E-2</v>
      </c>
      <c r="DA44" s="223">
        <f t="shared" si="31"/>
        <v>2.1281656884044394E-3</v>
      </c>
      <c r="DB44" s="224">
        <f>(BO44-BO42)/BO42</f>
        <v>5.0022234209967271E-3</v>
      </c>
      <c r="DC44" s="89">
        <f>(SUMPRODUCT($B44:$N44,'By group'!$B$27:$N$27)-(1-prop_idu_part)*SUMPRODUCT(Population!$BB44:$BN44,'By group'!$BB$27:$BN$27)*(1-prop_idu_male))/BQ44</f>
        <v>1.4548654985667302</v>
      </c>
      <c r="DD44" s="89">
        <f>(1-prop_idu_part)*SUMPRODUCT(Population!$BB44:$BN44,'By group'!$BB$27:$BN$27)*prop_idu_male/BQ44</f>
        <v>9.3202900764728334E-3</v>
      </c>
      <c r="DE44" s="85">
        <f>SUMPRODUCT(AB44:AN44,'By group'!AB$27:AN$27)/prop_sw_use/BP44</f>
        <v>4.0097989774085914</v>
      </c>
      <c r="DF44" s="89">
        <f t="shared" si="2"/>
        <v>1.6279783848278879</v>
      </c>
      <c r="DG44" s="225">
        <f t="shared" si="34"/>
        <v>0</v>
      </c>
    </row>
    <row r="45" spans="1:111" x14ac:dyDescent="0.25">
      <c r="A45">
        <f t="shared" si="33"/>
        <v>20.5</v>
      </c>
      <c r="B45" s="8">
        <f>B44+Dynamics!B44+Dynamics!BO44+Dynamics!EB44+Dynamics!GO44+Dynamics!JB44</f>
        <v>16694318.398457495</v>
      </c>
      <c r="C45" s="46">
        <f>C44+Dynamics!C44+Dynamics!BP44+Dynamics!EC44+Dynamics!GP44+Dynamics!JC44</f>
        <v>115987.8822486268</v>
      </c>
      <c r="D45" s="4">
        <f>D44+Dynamics!D44+Dynamics!BQ44+Dynamics!ED44+Dynamics!GQ44+Dynamics!JD44</f>
        <v>342233.24946542108</v>
      </c>
      <c r="E45" s="4">
        <f>E44+Dynamics!E44+Dynamics!BR44+Dynamics!EE44+Dynamics!GR44+Dynamics!JE44</f>
        <v>360597.47634197777</v>
      </c>
      <c r="F45" s="4">
        <f>F44+Dynamics!F44+Dynamics!BS44+Dynamics!EF44+Dynamics!GS44+Dynamics!JF44</f>
        <v>110388.45188110256</v>
      </c>
      <c r="G45" s="4">
        <f>G44+Dynamics!G44+Dynamics!BT44+Dynamics!EG44+Dynamics!GT44+Dynamics!JG44</f>
        <v>21638.845381784424</v>
      </c>
      <c r="H45" s="4">
        <f>H44+Dynamics!H44+Dynamics!BU44+Dynamics!EH44+Dynamics!GU44+Dynamics!JH44</f>
        <v>19098.479266401715</v>
      </c>
      <c r="I45" s="4">
        <f>I44+Dynamics!I44+Dynamics!BV44+Dynamics!EI44+Dynamics!GV44+Dynamics!JI44</f>
        <v>0</v>
      </c>
      <c r="J45" s="4">
        <f>J44+Dynamics!J44+Dynamics!BW44+Dynamics!EJ44+Dynamics!GW44+Dynamics!JJ44</f>
        <v>0</v>
      </c>
      <c r="K45" s="4">
        <f>K44+Dynamics!K44+Dynamics!BX44+Dynamics!EK44+Dynamics!GX44+Dynamics!JK44</f>
        <v>0</v>
      </c>
      <c r="L45" s="4">
        <f>L44+Dynamics!L44+Dynamics!BY44+Dynamics!EL44+Dynamics!GY44+Dynamics!JL44</f>
        <v>40222.190934893748</v>
      </c>
      <c r="M45" s="4">
        <f>M44+Dynamics!M44+Dynamics!BZ44+Dynamics!EM44+Dynamics!GZ44+Dynamics!JM44</f>
        <v>21202.239548175923</v>
      </c>
      <c r="N45" s="9">
        <f>N44+Dynamics!N44+Dynamics!CA44+Dynamics!EN44+Dynamics!HA44+Dynamics!JN44</f>
        <v>18481.227317397104</v>
      </c>
      <c r="O45" s="8">
        <f>O44+Dynamics!O44+Dynamics!CB44+Dynamics!EO44+Dynamics!HB44+Dynamics!JO44</f>
        <v>17720444.454088539</v>
      </c>
      <c r="P45" s="4">
        <f>P44+Dynamics!P44+Dynamics!CC44+Dynamics!EP44+Dynamics!HC44+Dynamics!JP44</f>
        <v>59807.778501804671</v>
      </c>
      <c r="Q45" s="4">
        <f>Q44+Dynamics!Q44+Dynamics!CD44+Dynamics!EQ44+Dynamics!HD44+Dynamics!JQ44</f>
        <v>178068.57833690732</v>
      </c>
      <c r="R45" s="4">
        <f>R44+Dynamics!R44+Dynamics!CE44+Dynamics!ER44+Dynamics!HE44+Dynamics!JR44</f>
        <v>190565.3615679917</v>
      </c>
      <c r="S45" s="4">
        <f>S44+Dynamics!S44+Dynamics!CF44+Dynamics!ES44+Dynamics!HF44+Dynamics!JS44</f>
        <v>59113.250778443209</v>
      </c>
      <c r="T45" s="4">
        <f>T44+Dynamics!T44+Dynamics!CG44+Dynamics!ET44+Dynamics!HG44+Dynamics!JT44</f>
        <v>11710.852858427121</v>
      </c>
      <c r="U45" s="4">
        <f>U44+Dynamics!U44+Dynamics!CH44+Dynamics!EU44+Dynamics!HH44+Dynamics!JU44</f>
        <v>10642.772696094944</v>
      </c>
      <c r="V45" s="4">
        <f>V44+Dynamics!V44+Dynamics!CI44+Dynamics!EV44+Dynamics!HI44+Dynamics!JV44</f>
        <v>0</v>
      </c>
      <c r="W45" s="4">
        <f>W44+Dynamics!W44+Dynamics!CJ44+Dynamics!EW44+Dynamics!HJ44+Dynamics!JW44</f>
        <v>0</v>
      </c>
      <c r="X45" s="4">
        <f>X44+Dynamics!X44+Dynamics!CK44+Dynamics!EX44+Dynamics!HK44+Dynamics!JX44</f>
        <v>0</v>
      </c>
      <c r="Y45" s="4">
        <f>Y44+Dynamics!Y44+Dynamics!CL44+Dynamics!EY44+Dynamics!HL44+Dynamics!JY44</f>
        <v>22164.621413745033</v>
      </c>
      <c r="Z45" s="4">
        <f>Z44+Dynamics!Z44+Dynamics!CM44+Dynamics!EZ44+Dynamics!HM44+Dynamics!JZ44</f>
        <v>12002.312632463045</v>
      </c>
      <c r="AA45" s="9">
        <f>AA44+Dynamics!AA44+Dynamics!CN44+Dynamics!FA44+Dynamics!HN44+Dynamics!KA44</f>
        <v>11570.983796122597</v>
      </c>
      <c r="AB45" s="8">
        <f>AB44+Dynamics!AB44+Dynamics!CO44+Dynamics!FB44+Dynamics!HO44+Dynamics!KB44</f>
        <v>24970.421270526109</v>
      </c>
      <c r="AC45" s="4">
        <f>AC44+Dynamics!AC44+Dynamics!CP44+Dynamics!FC44+Dynamics!HP44+Dynamics!KC44</f>
        <v>3875.9910620189512</v>
      </c>
      <c r="AD45" s="4">
        <f>AD44+Dynamics!AD44+Dynamics!CQ44+Dynamics!FD44+Dynamics!HQ44+Dynamics!KD44</f>
        <v>11368.099238297405</v>
      </c>
      <c r="AE45" s="4">
        <f>AE44+Dynamics!AE44+Dynamics!CR44+Dynamics!FE44+Dynamics!HR44+Dynamics!KE44</f>
        <v>11835.121606375544</v>
      </c>
      <c r="AF45" s="4">
        <f>AF44+Dynamics!AF44+Dynamics!CS44+Dynamics!FF44+Dynamics!HS44+Dynamics!KF44</f>
        <v>3582.2562203596726</v>
      </c>
      <c r="AG45" s="4">
        <f>AG44+Dynamics!AG44+Dynamics!CT44+Dynamics!FG44+Dynamics!HT44+Dynamics!KG44</f>
        <v>695.96153368030025</v>
      </c>
      <c r="AH45" s="4">
        <f>AH44+Dynamics!AH44+Dynamics!CU44+Dynamics!FH44+Dynamics!HU44+Dynamics!KH44</f>
        <v>607.19170692956482</v>
      </c>
      <c r="AI45" s="4">
        <f>AI44+Dynamics!AI44+Dynamics!CV44+Dynamics!FI44+Dynamics!HV44+Dynamics!KI44</f>
        <v>0</v>
      </c>
      <c r="AJ45" s="4">
        <f>AJ44+Dynamics!AJ44+Dynamics!CW44+Dynamics!FJ44+Dynamics!HW44+Dynamics!KJ44</f>
        <v>0</v>
      </c>
      <c r="AK45" s="4">
        <f>AK44+Dynamics!AK44+Dynamics!CX44+Dynamics!FK44+Dynamics!HX44+Dynamics!KK44</f>
        <v>0</v>
      </c>
      <c r="AL45" s="4">
        <f>AL44+Dynamics!AL44+Dynamics!CY44+Dynamics!FL44+Dynamics!HY44+Dynamics!KL44</f>
        <v>1266.8571431204753</v>
      </c>
      <c r="AM45" s="4">
        <f>AM44+Dynamics!AM44+Dynamics!CZ44+Dynamics!FM44+Dynamics!HZ44+Dynamics!KM44</f>
        <v>658.44737121901551</v>
      </c>
      <c r="AN45" s="4">
        <f>AN44+Dynamics!AN44+Dynamics!DA44+Dynamics!FN44+Dynamics!IA44+Dynamics!KN44</f>
        <v>591.74624770505989</v>
      </c>
      <c r="AO45" s="8">
        <f>AO44+Dynamics!AO44+Dynamics!DB44+Dynamics!FO44+Dynamics!IB44+Dynamics!KO44</f>
        <v>804875.48171662865</v>
      </c>
      <c r="AP45" s="4">
        <f>AP44+Dynamics!AP44+Dynamics!DC44+Dynamics!FP44+Dynamics!IC44+Dynamics!KP44</f>
        <v>9667.4472423393108</v>
      </c>
      <c r="AQ45" s="4">
        <f>AQ44+Dynamics!AQ44+Dynamics!DD44+Dynamics!FQ44+Dynamics!ID44+Dynamics!KQ44</f>
        <v>27504.073871578068</v>
      </c>
      <c r="AR45" s="4">
        <f>AR44+Dynamics!AR44+Dynamics!DE44+Dynamics!FR44+Dynamics!IE44+Dynamics!KR44</f>
        <v>27270.733741629181</v>
      </c>
      <c r="AS45" s="4">
        <f>AS44+Dynamics!AS44+Dynamics!DF44+Dynamics!FS44+Dynamics!IF44+Dynamics!KS44</f>
        <v>7909.3923242531355</v>
      </c>
      <c r="AT45" s="4">
        <f>AT44+Dynamics!AT44+Dynamics!DG44+Dynamics!FT44+Dynamics!IG44+Dynamics!KT44</f>
        <v>1482.8766999517516</v>
      </c>
      <c r="AU45" s="4">
        <f>AU44+Dynamics!AU44+Dynamics!DH44+Dynamics!FU44+Dynamics!IH44+Dynamics!KU44</f>
        <v>1195.277326940917</v>
      </c>
      <c r="AV45" s="4">
        <f>AV44+Dynamics!AV44+Dynamics!DI44+Dynamics!FV44+Dynamics!II44+Dynamics!KV44</f>
        <v>0</v>
      </c>
      <c r="AW45" s="4">
        <f>AW44+Dynamics!AW44+Dynamics!DJ44+Dynamics!FW44+Dynamics!IJ44+Dynamics!KW44</f>
        <v>0</v>
      </c>
      <c r="AX45" s="4">
        <f>AX44+Dynamics!AX44+Dynamics!DK44+Dynamics!FX44+Dynamics!IK44+Dynamics!KX44</f>
        <v>0</v>
      </c>
      <c r="AY45" s="4">
        <f>AY44+Dynamics!AY44+Dynamics!DL44+Dynamics!FY44+Dynamics!IL44+Dynamics!KY44</f>
        <v>2487.6061599472714</v>
      </c>
      <c r="AZ45" s="4">
        <f>AZ44+Dynamics!AZ44+Dynamics!DM44+Dynamics!FZ44+Dynamics!IM44+Dynamics!KZ44</f>
        <v>1166.7376345962764</v>
      </c>
      <c r="BA45" s="9">
        <f>BA44+Dynamics!BA44+Dynamics!DN44+Dynamics!GA44+Dynamics!IN44+Dynamics!LA44</f>
        <v>880.9513924953518</v>
      </c>
      <c r="BB45" s="8">
        <f>BB44+Dynamics!BB44+Dynamics!DO44+Dynamics!GB44+Dynamics!IO44+Dynamics!LB44</f>
        <v>31390.93034809349</v>
      </c>
      <c r="BC45" s="4">
        <f>BC44+Dynamics!BC44+Dynamics!DP44+Dynamics!GC44+Dynamics!IP44+Dynamics!LC44</f>
        <v>6035.6147664166219</v>
      </c>
      <c r="BD45" s="4">
        <f>BD44+Dynamics!BD44+Dynamics!DQ44+Dynamics!GD44+Dynamics!IQ44+Dynamics!LD44</f>
        <v>16722.846960776606</v>
      </c>
      <c r="BE45" s="4">
        <f>BE44+Dynamics!BE44+Dynamics!DR44+Dynamics!GE44+Dynamics!IR44+Dynamics!LE44</f>
        <v>16065.882819433296</v>
      </c>
      <c r="BF45" s="4">
        <f>BF44+Dynamics!BF44+Dynamics!DS44+Dynamics!GF44+Dynamics!IS44+Dynamics!LF44</f>
        <v>4565.5935193766954</v>
      </c>
      <c r="BG45" s="4">
        <f>BG44+Dynamics!BG44+Dynamics!DT44+Dynamics!GG44+Dynamics!IT44+Dynamics!LG44</f>
        <v>845.52960737722958</v>
      </c>
      <c r="BH45" s="4">
        <f>BH44+Dynamics!BH44+Dynamics!DU44+Dynamics!GH44+Dynamics!IU44+Dynamics!LH44</f>
        <v>670.13788939182814</v>
      </c>
      <c r="BI45" s="4">
        <f>BI44+Dynamics!BI44+Dynamics!DV44+Dynamics!GI44+Dynamics!IV44+Dynamics!LI44</f>
        <v>0</v>
      </c>
      <c r="BJ45" s="4">
        <f>BJ44+Dynamics!BJ44+Dynamics!DW44+Dynamics!GJ44+Dynamics!IW44+Dynamics!LJ44</f>
        <v>0</v>
      </c>
      <c r="BK45" s="4">
        <f>BK44+Dynamics!BK44+Dynamics!DX44+Dynamics!GK44+Dynamics!IX44+Dynamics!LK44</f>
        <v>0</v>
      </c>
      <c r="BL45" s="4">
        <f>BL44+Dynamics!BL44+Dynamics!DY44+Dynamics!GL44+Dynamics!IY44+Dynamics!LL44</f>
        <v>1396.6143777430223</v>
      </c>
      <c r="BM45" s="4">
        <f>BM44+Dynamics!BM44+Dynamics!DZ44+Dynamics!GM44+Dynamics!IZ44+Dynamics!LM44</f>
        <v>645.54404743962073</v>
      </c>
      <c r="BN45" s="4">
        <f>BN44+Dynamics!BN44+Dynamics!EA44+Dynamics!GN44+Dynamics!JA44+Dynamics!LN44</f>
        <v>476.64177473124323</v>
      </c>
      <c r="BO45" s="178">
        <f t="shared" si="4"/>
        <v>37042967.415135175</v>
      </c>
      <c r="BP45" s="8">
        <f t="shared" si="5"/>
        <v>17744168.440843277</v>
      </c>
      <c r="BQ45" s="4">
        <f t="shared" si="6"/>
        <v>18276090.966670543</v>
      </c>
      <c r="BR45" s="4">
        <f t="shared" si="7"/>
        <v>59452.093400232101</v>
      </c>
      <c r="BS45" s="4">
        <f t="shared" si="8"/>
        <v>884440.57811035973</v>
      </c>
      <c r="BT45" s="179">
        <f t="shared" si="9"/>
        <v>78815.336110779637</v>
      </c>
      <c r="BU45" s="178">
        <f t="shared" si="10"/>
        <v>1766967.729253904</v>
      </c>
      <c r="BV45" s="4">
        <f t="shared" si="11"/>
        <v>1049850.042385781</v>
      </c>
      <c r="BW45" s="4">
        <f t="shared" si="12"/>
        <v>555646.51258199953</v>
      </c>
      <c r="BX45" s="4">
        <f t="shared" si="13"/>
        <v>34481.672129705985</v>
      </c>
      <c r="BY45" s="4">
        <f t="shared" si="14"/>
        <v>79565.096393731263</v>
      </c>
      <c r="BZ45" s="179">
        <f t="shared" si="15"/>
        <v>47424.405762686161</v>
      </c>
      <c r="CA45" s="167">
        <f t="shared" si="16"/>
        <v>4.7700490877303436E-2</v>
      </c>
      <c r="CB45" s="15">
        <f t="shared" si="17"/>
        <v>5.9165919546235311E-2</v>
      </c>
      <c r="CC45" s="15">
        <f t="shared" si="18"/>
        <v>3.0402918960915237E-2</v>
      </c>
      <c r="CD45" s="15">
        <f t="shared" si="19"/>
        <v>0.57999088270239729</v>
      </c>
      <c r="CE45" s="15">
        <f t="shared" si="20"/>
        <v>8.9960929386262503E-2</v>
      </c>
      <c r="CF45" s="168">
        <f t="shared" si="21"/>
        <v>0.60171545416019467</v>
      </c>
      <c r="CG45" s="169">
        <f>-SUM(Dynamics!BO44:BO45,Dynamics!CB44:CB45,Dynamics!CO44:CO45,Dynamics!DB44:DB45,Dynamics!DO44:DO45)/BO44*100000</f>
        <v>1100.310412794109</v>
      </c>
      <c r="CH45" s="87">
        <f>-SUM(Dynamics!BO44:BO45)/BP44*100000</f>
        <v>1362.668707320734</v>
      </c>
      <c r="CI45" s="87">
        <f>-SUM(Dynamics!CB44:CB45)/BQ44*100000</f>
        <v>681.8155376429562</v>
      </c>
      <c r="CJ45" s="87">
        <f>-SUM(Dynamics!CO44:CO45)/BR44*100000</f>
        <v>13621.8196587803</v>
      </c>
      <c r="CK45" s="87">
        <f>-SUM(Dynamics!DB44:DB45)/BS44*100000</f>
        <v>2285.7828558828041</v>
      </c>
      <c r="CL45" s="170">
        <f>-SUM(Dynamics!DO44:DO45)/BT44*100000</f>
        <v>16270.539944130758</v>
      </c>
      <c r="CM45" s="120">
        <f t="shared" si="22"/>
        <v>136998.30640476407</v>
      </c>
      <c r="CN45" s="120">
        <f>step*SUMPRODUCT(B45:N45,'By group'!B$22:N$22)</f>
        <v>81425.827613362169</v>
      </c>
      <c r="CO45" s="120">
        <f>step*SUMPRODUCT(O45:AA45,'By group'!O$22:AA$22)</f>
        <v>43345.182375215431</v>
      </c>
      <c r="CP45" s="120">
        <f>step*SUMPRODUCT(AB45:AN45,'By group'!AB$22:AN$22)</f>
        <v>2661.9556491677404</v>
      </c>
      <c r="CQ45" s="120">
        <f>step*SUMPRODUCT(AO45:BA45,'By group'!AO$22:BA$22)</f>
        <v>6023.9486717013633</v>
      </c>
      <c r="CR45" s="154">
        <f>step*SUMPRODUCT(BB45:BN45,'By group'!BB$22:BN$22)</f>
        <v>3541.3920953173661</v>
      </c>
      <c r="CS45" s="197">
        <f t="shared" si="23"/>
        <v>195374.71382120639</v>
      </c>
      <c r="CT45" s="120">
        <f t="shared" si="24"/>
        <v>575896.84787298052</v>
      </c>
      <c r="CU45" s="120">
        <f t="shared" si="25"/>
        <v>606334.57607740758</v>
      </c>
      <c r="CV45" s="120">
        <f t="shared" si="26"/>
        <v>253096.83475298481</v>
      </c>
      <c r="CW45" s="120">
        <f t="shared" si="27"/>
        <v>72049.34731511469</v>
      </c>
      <c r="CX45" s="198">
        <f t="shared" si="28"/>
        <v>64215.40941421032</v>
      </c>
      <c r="CY45" s="16">
        <f t="shared" si="29"/>
        <v>3.2424506438372496E-3</v>
      </c>
      <c r="CZ45" s="37">
        <f t="shared" si="30"/>
        <v>4.7477542591102088E-2</v>
      </c>
      <c r="DA45" s="185">
        <f t="shared" si="31"/>
        <v>2.1276733914836672E-3</v>
      </c>
      <c r="DB45" s="183"/>
      <c r="DC45" s="85">
        <f>(SUMPRODUCT($B45:$N45,'By group'!$B$27:$N$27)-(1-prop_idu_part)*SUMPRODUCT(Population!$BB45:$BN45,'By group'!$BB$27:$BN$27)*(1-prop_idu_male))/BQ45</f>
        <v>1.4540140136217639</v>
      </c>
      <c r="DD45" s="85">
        <f>(1-prop_idu_part)*SUMPRODUCT(Population!$BB45:$BN45,'By group'!$BB$27:$BN$27)*prop_idu_male/BQ45</f>
        <v>9.3149638130903805E-3</v>
      </c>
      <c r="DE45" s="85">
        <f>SUMPRODUCT(AB45:AN45,'By group'!AB$27:AN$27)/prop_sw_use/BP45</f>
        <v>4.0206173830081164</v>
      </c>
      <c r="DF45" s="85">
        <f t="shared" si="2"/>
        <v>1.6323706575012951</v>
      </c>
      <c r="DG45" s="85">
        <f t="shared" si="34"/>
        <v>0</v>
      </c>
    </row>
    <row r="46" spans="1:111" x14ac:dyDescent="0.25">
      <c r="A46">
        <f t="shared" si="33"/>
        <v>21</v>
      </c>
      <c r="B46" s="8">
        <f>B45+Dynamics!B45+Dynamics!BO45+Dynamics!EB45+Dynamics!GO45+Dynamics!JB45</f>
        <v>16738575.292561013</v>
      </c>
      <c r="C46" s="46">
        <f>C45+Dynamics!C45+Dynamics!BP45+Dynamics!EC45+Dynamics!GP45+Dynamics!JC45</f>
        <v>115961.59738015852</v>
      </c>
      <c r="D46" s="4">
        <f>D45+Dynamics!D45+Dynamics!BQ45+Dynamics!ED45+Dynamics!GQ45+Dynamics!JD45</f>
        <v>341846.72197496676</v>
      </c>
      <c r="E46" s="4">
        <f>E45+Dynamics!E45+Dynamics!BR45+Dynamics!EE45+Dynamics!GR45+Dynamics!JE45</f>
        <v>359596.29241837963</v>
      </c>
      <c r="F46" s="4">
        <f>F45+Dynamics!F45+Dynamics!BS45+Dynamics!EF45+Dynamics!GS45+Dynamics!JF45</f>
        <v>109916.70909772608</v>
      </c>
      <c r="G46" s="4">
        <f>G45+Dynamics!G45+Dynamics!BT45+Dynamics!EG45+Dynamics!GT45+Dynamics!JG45</f>
        <v>21521.789573719285</v>
      </c>
      <c r="H46" s="4">
        <f>H45+Dynamics!H45+Dynamics!BU45+Dynamics!EH45+Dynamics!GU45+Dynamics!JH45</f>
        <v>18953.325818449619</v>
      </c>
      <c r="I46" s="4">
        <f>I45+Dynamics!I45+Dynamics!BV45+Dynamics!EI45+Dynamics!GV45+Dynamics!JI45</f>
        <v>0</v>
      </c>
      <c r="J46" s="4">
        <f>J45+Dynamics!J45+Dynamics!BW45+Dynamics!EJ45+Dynamics!GW45+Dynamics!JJ45</f>
        <v>0</v>
      </c>
      <c r="K46" s="4">
        <f>K45+Dynamics!K45+Dynamics!BX45+Dynamics!EK45+Dynamics!GX45+Dynamics!JK45</f>
        <v>0</v>
      </c>
      <c r="L46" s="4">
        <f>L45+Dynamics!L45+Dynamics!BY45+Dynamics!EL45+Dynamics!GY45+Dynamics!JL45</f>
        <v>39907.552327567872</v>
      </c>
      <c r="M46" s="4">
        <f>M45+Dynamics!M45+Dynamics!BZ45+Dynamics!EM45+Dynamics!GZ45+Dynamics!JM45</f>
        <v>21007.961587350848</v>
      </c>
      <c r="N46" s="9">
        <f>N45+Dynamics!N45+Dynamics!CA45+Dynamics!EN45+Dynamics!HA45+Dynamics!JN45</f>
        <v>18277.649115685432</v>
      </c>
      <c r="O46" s="8">
        <f>O45+Dynamics!O45+Dynamics!CB45+Dynamics!EO45+Dynamics!HB45+Dynamics!JO45</f>
        <v>17776922.731356461</v>
      </c>
      <c r="P46" s="4">
        <f>P45+Dynamics!P45+Dynamics!CC45+Dynamics!EP45+Dynamics!HC45+Dynamics!JP45</f>
        <v>59628.550814781338</v>
      </c>
      <c r="Q46" s="4">
        <f>Q45+Dynamics!Q45+Dynamics!CD45+Dynamics!EQ45+Dynamics!HD45+Dynamics!JQ45</f>
        <v>177299.63813525016</v>
      </c>
      <c r="R46" s="4">
        <f>R45+Dynamics!R45+Dynamics!CE45+Dynamics!ER45+Dynamics!HE45+Dynamics!JR45</f>
        <v>189310.19127985221</v>
      </c>
      <c r="S46" s="4">
        <f>S45+Dynamics!S45+Dynamics!CF45+Dynamics!ES45+Dynamics!HF45+Dynamics!JS45</f>
        <v>58613.800176499339</v>
      </c>
      <c r="T46" s="4">
        <f>T45+Dynamics!T45+Dynamics!CG45+Dynamics!ET45+Dynamics!HG45+Dynamics!JT45</f>
        <v>11596.041679754346</v>
      </c>
      <c r="U46" s="4">
        <f>U45+Dynamics!U45+Dynamics!CH45+Dynamics!EU45+Dynamics!HH45+Dynamics!JU45</f>
        <v>10505.100219295253</v>
      </c>
      <c r="V46" s="4">
        <f>V45+Dynamics!V45+Dynamics!CI45+Dynamics!EV45+Dynamics!HI45+Dynamics!JV45</f>
        <v>0</v>
      </c>
      <c r="W46" s="4">
        <f>W45+Dynamics!W45+Dynamics!CJ45+Dynamics!EW45+Dynamics!HJ45+Dynamics!JW45</f>
        <v>0</v>
      </c>
      <c r="X46" s="4">
        <f>X45+Dynamics!X45+Dynamics!CK45+Dynamics!EX45+Dynamics!HK45+Dynamics!JX45</f>
        <v>0</v>
      </c>
      <c r="Y46" s="4">
        <f>Y45+Dynamics!Y45+Dynamics!CL45+Dynamics!EY45+Dynamics!HL45+Dynamics!JY45</f>
        <v>21901.865271468487</v>
      </c>
      <c r="Z46" s="4">
        <f>Z45+Dynamics!Z45+Dynamics!CM45+Dynamics!EZ45+Dynamics!HM45+Dynamics!JZ45</f>
        <v>11833.192563367989</v>
      </c>
      <c r="AA46" s="9">
        <f>AA45+Dynamics!AA45+Dynamics!CN45+Dynamics!FA45+Dynamics!HN45+Dynamics!KA45</f>
        <v>11312.163827559645</v>
      </c>
      <c r="AB46" s="8">
        <f>AB45+Dynamics!AB45+Dynamics!CO45+Dynamics!FB45+Dynamics!HO45+Dynamics!KB45</f>
        <v>25189.28782071382</v>
      </c>
      <c r="AC46" s="4">
        <f>AC45+Dynamics!AC45+Dynamics!CP45+Dynamics!FC45+Dynamics!HP45+Dynamics!KC45</f>
        <v>3889.2365954562233</v>
      </c>
      <c r="AD46" s="4">
        <f>AD45+Dynamics!AD45+Dynamics!CQ45+Dynamics!FD45+Dynamics!HQ45+Dynamics!KD45</f>
        <v>11403.936884700566</v>
      </c>
      <c r="AE46" s="4">
        <f>AE45+Dynamics!AE45+Dynamics!CR45+Dynamics!FE45+Dynamics!HR45+Dynamics!KE45</f>
        <v>11864.299034874224</v>
      </c>
      <c r="AF46" s="4">
        <f>AF45+Dynamics!AF45+Dynamics!CS45+Dynamics!FF45+Dynamics!HS45+Dynamics!KF45</f>
        <v>3588.2510293355836</v>
      </c>
      <c r="AG46" s="4">
        <f>AG45+Dynamics!AG45+Dynamics!CT45+Dynamics!FG45+Dynamics!HT45+Dynamics!KG45</f>
        <v>696.60246383270805</v>
      </c>
      <c r="AH46" s="4">
        <f>AH45+Dynamics!AH45+Dynamics!CU45+Dynamics!FH45+Dynamics!HU45+Dynamics!KH45</f>
        <v>606.38521140095816</v>
      </c>
      <c r="AI46" s="4">
        <f>AI45+Dynamics!AI45+Dynamics!CV45+Dynamics!FI45+Dynamics!HV45+Dynamics!KI45</f>
        <v>0</v>
      </c>
      <c r="AJ46" s="4">
        <f>AJ45+Dynamics!AJ45+Dynamics!CW45+Dynamics!FJ45+Dynamics!HW45+Dynamics!KJ45</f>
        <v>0</v>
      </c>
      <c r="AK46" s="4">
        <f>AK45+Dynamics!AK45+Dynamics!CX45+Dynamics!FK45+Dynamics!HX45+Dynamics!KK45</f>
        <v>0</v>
      </c>
      <c r="AL46" s="4">
        <f>AL45+Dynamics!AL45+Dynamics!CY45+Dynamics!FL45+Dynamics!HY45+Dynamics!KL45</f>
        <v>1265.7579119523123</v>
      </c>
      <c r="AM46" s="4">
        <f>AM45+Dynamics!AM45+Dynamics!CZ45+Dynamics!FM45+Dynamics!HZ45+Dynamics!KM45</f>
        <v>656.48353788179827</v>
      </c>
      <c r="AN46" s="4">
        <f>AN45+Dynamics!AN45+Dynamics!DA45+Dynamics!FN45+Dynamics!IA45+Dynamics!KN45</f>
        <v>586.01058140745579</v>
      </c>
      <c r="AO46" s="8">
        <f>AO45+Dynamics!AO45+Dynamics!DB45+Dynamics!FO45+Dynamics!IB45+Dynamics!KO45</f>
        <v>804192.99304601841</v>
      </c>
      <c r="AP46" s="4">
        <f>AP45+Dynamics!AP45+Dynamics!DC45+Dynamics!FP45+Dynamics!IC45+Dynamics!KP45</f>
        <v>9774.1098542785949</v>
      </c>
      <c r="AQ46" s="4">
        <f>AQ45+Dynamics!AQ45+Dynamics!DD45+Dynamics!FQ45+Dynamics!ID45+Dynamics!KQ45</f>
        <v>27820.135997580837</v>
      </c>
      <c r="AR46" s="4">
        <f>AR45+Dynamics!AR45+Dynamics!DE45+Dynamics!FR45+Dynamics!IE45+Dynamics!KR45</f>
        <v>27601.776111532694</v>
      </c>
      <c r="AS46" s="4">
        <f>AS45+Dynamics!AS45+Dynamics!DF45+Dynamics!FS45+Dynamics!IF45+Dynamics!KS45</f>
        <v>8009.4624621686689</v>
      </c>
      <c r="AT46" s="4">
        <f>AT45+Dynamics!AT45+Dynamics!DG45+Dynamics!FT45+Dynamics!IG45+Dynamics!KT45</f>
        <v>1502.2309552680258</v>
      </c>
      <c r="AU46" s="4">
        <f>AU45+Dynamics!AU45+Dynamics!DH45+Dynamics!FU45+Dynamics!IH45+Dynamics!KU45</f>
        <v>1211.5079287548499</v>
      </c>
      <c r="AV46" s="4">
        <f>AV45+Dynamics!AV45+Dynamics!DI45+Dynamics!FV45+Dynamics!II45+Dynamics!KV45</f>
        <v>0</v>
      </c>
      <c r="AW46" s="4">
        <f>AW45+Dynamics!AW45+Dynamics!DJ45+Dynamics!FW45+Dynamics!IJ45+Dynamics!KW45</f>
        <v>0</v>
      </c>
      <c r="AX46" s="4">
        <f>AX45+Dynamics!AX45+Dynamics!DK45+Dynamics!FX45+Dynamics!IK45+Dynamics!KX45</f>
        <v>0</v>
      </c>
      <c r="AY46" s="4">
        <f>AY45+Dynamics!AY45+Dynamics!DL45+Dynamics!FY45+Dynamics!IL45+Dynamics!KY45</f>
        <v>2522.3728829675738</v>
      </c>
      <c r="AZ46" s="4">
        <f>AZ45+Dynamics!AZ45+Dynamics!DM45+Dynamics!FZ45+Dynamics!IM45+Dynamics!KZ45</f>
        <v>1184.4174442288045</v>
      </c>
      <c r="BA46" s="9">
        <f>BA45+Dynamics!BA45+Dynamics!DN45+Dynamics!GA45+Dynamics!IN45+Dynamics!LA45</f>
        <v>893.33797347276925</v>
      </c>
      <c r="BB46" s="8">
        <f>BB45+Dynamics!BB45+Dynamics!DO45+Dynamics!GB45+Dynamics!IO45+Dynamics!LB45</f>
        <v>31486.027597639528</v>
      </c>
      <c r="BC46" s="4">
        <f>BC45+Dynamics!BC45+Dynamics!DP45+Dynamics!GC45+Dynamics!IP45+Dynamics!LC45</f>
        <v>6050.9581222053384</v>
      </c>
      <c r="BD46" s="4">
        <f>BD45+Dynamics!BD45+Dynamics!DQ45+Dynamics!GD45+Dynamics!IQ45+Dynamics!LD45</f>
        <v>16761.743485659652</v>
      </c>
      <c r="BE46" s="4">
        <f>BE45+Dynamics!BE45+Dynamics!DR45+Dynamics!GE45+Dynamics!IR45+Dynamics!LE45</f>
        <v>16094.613286047375</v>
      </c>
      <c r="BF46" s="4">
        <f>BF45+Dynamics!BF45+Dynamics!DS45+Dynamics!GF45+Dynamics!IS45+Dynamics!LF45</f>
        <v>4571.2737398930622</v>
      </c>
      <c r="BG46" s="4">
        <f>BG45+Dynamics!BG45+Dynamics!DT45+Dynamics!GG45+Dynamics!IT45+Dynamics!LG45</f>
        <v>846.27163584054506</v>
      </c>
      <c r="BH46" s="4">
        <f>BH45+Dynamics!BH45+Dynamics!DU45+Dynamics!GH45+Dynamics!IU45+Dynamics!LH45</f>
        <v>670.32668457287025</v>
      </c>
      <c r="BI46" s="4">
        <f>BI45+Dynamics!BI45+Dynamics!DV45+Dynamics!GI45+Dynamics!IV45+Dynamics!LI45</f>
        <v>0</v>
      </c>
      <c r="BJ46" s="4">
        <f>BJ45+Dynamics!BJ45+Dynamics!DW45+Dynamics!GJ45+Dynamics!IW45+Dynamics!LJ45</f>
        <v>0</v>
      </c>
      <c r="BK46" s="4">
        <f>BK45+Dynamics!BK45+Dynamics!DX45+Dynamics!GK45+Dynamics!IX45+Dynamics!LK45</f>
        <v>0</v>
      </c>
      <c r="BL46" s="4">
        <f>BL45+Dynamics!BL45+Dynamics!DY45+Dynamics!GL45+Dynamics!IY45+Dynamics!LL45</f>
        <v>1397.362529845029</v>
      </c>
      <c r="BM46" s="4">
        <f>BM45+Dynamics!BM45+Dynamics!DZ45+Dynamics!GM45+Dynamics!IZ45+Dynamics!LM45</f>
        <v>646.2444343956156</v>
      </c>
      <c r="BN46" s="4">
        <f>BN45+Dynamics!BN45+Dynamics!EA45+Dynamics!GN45+Dynamics!JA45+Dynamics!LN45</f>
        <v>477.12713739990789</v>
      </c>
      <c r="BO46" s="178">
        <f t="shared" si="4"/>
        <v>37137948.711560622</v>
      </c>
      <c r="BP46" s="8">
        <f t="shared" si="5"/>
        <v>17785564.891855013</v>
      </c>
      <c r="BQ46" s="4">
        <f t="shared" si="6"/>
        <v>18328923.275324285</v>
      </c>
      <c r="BR46" s="4">
        <f t="shared" si="7"/>
        <v>59746.251071555642</v>
      </c>
      <c r="BS46" s="4">
        <f t="shared" si="8"/>
        <v>884712.34465627128</v>
      </c>
      <c r="BT46" s="179">
        <f t="shared" si="9"/>
        <v>79001.948653498926</v>
      </c>
      <c r="BU46" s="178">
        <f t="shared" si="10"/>
        <v>1761582.3791787867</v>
      </c>
      <c r="BV46" s="4">
        <f t="shared" si="11"/>
        <v>1046989.5992940038</v>
      </c>
      <c r="BW46" s="4">
        <f t="shared" si="12"/>
        <v>552000.54396782885</v>
      </c>
      <c r="BX46" s="4">
        <f t="shared" si="13"/>
        <v>34556.963250841822</v>
      </c>
      <c r="BY46" s="4">
        <f t="shared" si="14"/>
        <v>80519.351610252808</v>
      </c>
      <c r="BZ46" s="179">
        <f t="shared" si="15"/>
        <v>47515.921055859391</v>
      </c>
      <c r="CA46" s="167">
        <f t="shared" si="16"/>
        <v>4.7433486239653995E-2</v>
      </c>
      <c r="CB46" s="15">
        <f t="shared" si="17"/>
        <v>5.8867379566531389E-2</v>
      </c>
      <c r="CC46" s="15">
        <f t="shared" si="18"/>
        <v>3.01163650300709E-2</v>
      </c>
      <c r="CD46" s="15">
        <f t="shared" si="19"/>
        <v>0.57839550818769125</v>
      </c>
      <c r="CE46" s="15">
        <f t="shared" si="20"/>
        <v>9.101190019173544E-2</v>
      </c>
      <c r="CF46" s="168">
        <f t="shared" si="21"/>
        <v>0.60145251940889888</v>
      </c>
      <c r="CG46" s="167"/>
      <c r="CH46" s="16"/>
      <c r="CI46" s="87"/>
      <c r="CJ46" s="16"/>
      <c r="CK46" s="16"/>
      <c r="CL46" s="168"/>
      <c r="CM46" s="120">
        <f t="shared" si="22"/>
        <v>136486.85827891642</v>
      </c>
      <c r="CN46" s="120">
        <f>step*SUMPRODUCT(B46:N46,'By group'!B$22:N$22)</f>
        <v>81151.143663824012</v>
      </c>
      <c r="CO46" s="120">
        <f>step*SUMPRODUCT(O46:AA46,'By group'!O$22:AA$22)</f>
        <v>43023.47961770949</v>
      </c>
      <c r="CP46" s="120">
        <f>step*SUMPRODUCT(AB46:AN46,'By group'!AB$22:AN$22)</f>
        <v>2667.0842283057968</v>
      </c>
      <c r="CQ46" s="120">
        <f>step*SUMPRODUCT(AO46:BA46,'By group'!AO$22:BA$22)</f>
        <v>6097.8207281802388</v>
      </c>
      <c r="CR46" s="154">
        <f>step*SUMPRODUCT(BB46:BN46,'By group'!BB$22:BN$22)</f>
        <v>3547.3300408968544</v>
      </c>
      <c r="CS46" s="197">
        <f t="shared" si="23"/>
        <v>195304.45276688001</v>
      </c>
      <c r="CT46" s="120">
        <f t="shared" si="24"/>
        <v>575132.17647815798</v>
      </c>
      <c r="CU46" s="120">
        <f t="shared" si="25"/>
        <v>604467.17213068611</v>
      </c>
      <c r="CV46" s="120">
        <f t="shared" si="26"/>
        <v>251694.407429424</v>
      </c>
      <c r="CW46" s="120">
        <f t="shared" si="27"/>
        <v>71491.235875639963</v>
      </c>
      <c r="CX46" s="198">
        <f t="shared" si="28"/>
        <v>63492.934497998758</v>
      </c>
      <c r="CY46" s="16">
        <f t="shared" si="29"/>
        <v>3.2490796022949593E-3</v>
      </c>
      <c r="CZ46" s="37">
        <f t="shared" si="30"/>
        <v>4.7386138590708365E-2</v>
      </c>
      <c r="DA46" s="185">
        <f t="shared" si="31"/>
        <v>2.1272566577945247E-3</v>
      </c>
      <c r="DB46" s="183">
        <f>(BO46-BO44)/BO44</f>
        <v>5.109717843524212E-3</v>
      </c>
      <c r="DC46" s="85">
        <f>(SUMPRODUCT($B46:$N46,'By group'!$B$27:$N$27)-(1-prop_idu_part)*SUMPRODUCT(Population!$BB46:$BN46,'By group'!$BB$27:$BN$27)*(1-prop_idu_male))/BQ46</f>
        <v>1.4532051820724525</v>
      </c>
      <c r="DD46" s="85">
        <f>(1-prop_idu_part)*SUMPRODUCT(Population!$BB46:$BN46,'By group'!$BB$27:$BN$27)*prop_idu_male/BQ46</f>
        <v>9.3101054834623716E-3</v>
      </c>
      <c r="DE46" s="85">
        <f>SUMPRODUCT(AB46:AN46,'By group'!AB$27:AN$27)/prop_sw_use/BP46</f>
        <v>4.0311062213548299</v>
      </c>
      <c r="DF46" s="85">
        <f t="shared" si="2"/>
        <v>1.6366291258700607</v>
      </c>
      <c r="DG46" s="85">
        <f t="shared" si="34"/>
        <v>0</v>
      </c>
    </row>
    <row r="47" spans="1:111" x14ac:dyDescent="0.25">
      <c r="A47">
        <f t="shared" si="33"/>
        <v>21.5</v>
      </c>
      <c r="B47" s="8">
        <f>B46+Dynamics!B46+Dynamics!BO46+Dynamics!EB46+Dynamics!GO46+Dynamics!JB46</f>
        <v>16783194.793118179</v>
      </c>
      <c r="C47" s="46">
        <f>C46+Dynamics!C46+Dynamics!BP46+Dynamics!EC46+Dynamics!GP46+Dynamics!JC46</f>
        <v>115964.6474490926</v>
      </c>
      <c r="D47" s="4">
        <f>D46+Dynamics!D46+Dynamics!BQ46+Dynamics!ED46+Dynamics!GQ46+Dynamics!JD46</f>
        <v>341565.35295675613</v>
      </c>
      <c r="E47" s="4">
        <f>E46+Dynamics!E46+Dynamics!BR46+Dynamics!EE46+Dynamics!GR46+Dynamics!JE46</f>
        <v>358738.81427068368</v>
      </c>
      <c r="F47" s="4">
        <f>F46+Dynamics!F46+Dynamics!BS46+Dynamics!EF46+Dynamics!GS46+Dynamics!JF46</f>
        <v>109497.39877192027</v>
      </c>
      <c r="G47" s="4">
        <f>G46+Dynamics!G46+Dynamics!BT46+Dynamics!EG46+Dynamics!GT46+Dynamics!JG46</f>
        <v>21415.918616484865</v>
      </c>
      <c r="H47" s="4">
        <f>H46+Dynamics!H46+Dynamics!BU46+Dynamics!EH46+Dynamics!GU46+Dynamics!JH46</f>
        <v>18819.549579871171</v>
      </c>
      <c r="I47" s="4">
        <f>I46+Dynamics!I46+Dynamics!BV46+Dynamics!EI46+Dynamics!GV46+Dynamics!JI46</f>
        <v>0</v>
      </c>
      <c r="J47" s="4">
        <f>J46+Dynamics!J46+Dynamics!BW46+Dynamics!EJ46+Dynamics!GW46+Dynamics!JJ46</f>
        <v>0</v>
      </c>
      <c r="K47" s="4">
        <f>K46+Dynamics!K46+Dynamics!BX46+Dynamics!EK46+Dynamics!GX46+Dynamics!JK46</f>
        <v>0</v>
      </c>
      <c r="L47" s="4">
        <f>L46+Dynamics!L46+Dynamics!BY46+Dynamics!EL46+Dynamics!GY46+Dynamics!JL46</f>
        <v>39614.965000844044</v>
      </c>
      <c r="M47" s="4">
        <f>M46+Dynamics!M46+Dynamics!BZ46+Dynamics!EM46+Dynamics!GZ46+Dynamics!JM46</f>
        <v>20822.221787628587</v>
      </c>
      <c r="N47" s="9">
        <f>N46+Dynamics!N46+Dynamics!CA46+Dynamics!EN46+Dynamics!HA46+Dynamics!JN46</f>
        <v>18081.538964893909</v>
      </c>
      <c r="O47" s="8">
        <f>O46+Dynamics!O46+Dynamics!CB46+Dynamics!EO46+Dynamics!HB46+Dynamics!JO46</f>
        <v>17833422.733343337</v>
      </c>
      <c r="P47" s="4">
        <f>P46+Dynamics!P46+Dynamics!CC46+Dynamics!EP46+Dynamics!HC46+Dynamics!JP46</f>
        <v>59472.822208238154</v>
      </c>
      <c r="Q47" s="4">
        <f>Q46+Dynamics!Q46+Dynamics!CD46+Dynamics!EQ46+Dynamics!HD46+Dynamics!JQ46</f>
        <v>176613.26980521544</v>
      </c>
      <c r="R47" s="4">
        <f>R46+Dynamics!R46+Dynamics!CE46+Dynamics!ER46+Dynamics!HE46+Dynamics!JR46</f>
        <v>188164.53992553803</v>
      </c>
      <c r="S47" s="4">
        <f>S46+Dynamics!S46+Dynamics!CF46+Dynamics!ES46+Dynamics!HF46+Dynamics!JS46</f>
        <v>58152.266811985253</v>
      </c>
      <c r="T47" s="4">
        <f>T46+Dynamics!T46+Dynamics!CG46+Dynamics!ET46+Dynamics!HG46+Dynamics!JT46</f>
        <v>11489.097284141877</v>
      </c>
      <c r="U47" s="4">
        <f>U46+Dynamics!U46+Dynamics!CH46+Dynamics!EU46+Dynamics!HH46+Dynamics!JU46</f>
        <v>10375.667453597112</v>
      </c>
      <c r="V47" s="4">
        <f>V46+Dynamics!V46+Dynamics!CI46+Dynamics!EV46+Dynamics!HI46+Dynamics!JV46</f>
        <v>0</v>
      </c>
      <c r="W47" s="4">
        <f>W46+Dynamics!W46+Dynamics!CJ46+Dynamics!EW46+Dynamics!HJ46+Dynamics!JW46</f>
        <v>0</v>
      </c>
      <c r="X47" s="4">
        <f>X46+Dynamics!X46+Dynamics!CK46+Dynamics!EX46+Dynamics!HK46+Dynamics!JX46</f>
        <v>0</v>
      </c>
      <c r="Y47" s="4">
        <f>Y46+Dynamics!Y46+Dynamics!CL46+Dynamics!EY46+Dynamics!HL46+Dynamics!JY46</f>
        <v>21652.325478741284</v>
      </c>
      <c r="Z47" s="4">
        <f>Z46+Dynamics!Z46+Dynamics!CM46+Dynamics!EZ46+Dynamics!HM46+Dynamics!JZ46</f>
        <v>11671.462042387649</v>
      </c>
      <c r="AA47" s="9">
        <f>AA46+Dynamics!AA46+Dynamics!CN46+Dynamics!FA46+Dynamics!HN46+Dynamics!KA46</f>
        <v>11069.138890313645</v>
      </c>
      <c r="AB47" s="8">
        <f>AB46+Dynamics!AB46+Dynamics!CO46+Dynamics!FB46+Dynamics!HO46+Dynamics!KB46</f>
        <v>25401.774335255701</v>
      </c>
      <c r="AC47" s="4">
        <f>AC46+Dynamics!AC46+Dynamics!CP46+Dynamics!FC46+Dynamics!HP46+Dynamics!KC46</f>
        <v>3902.6415824222654</v>
      </c>
      <c r="AD47" s="4">
        <f>AD46+Dynamics!AD46+Dynamics!CQ46+Dynamics!FD46+Dynamics!HQ46+Dynamics!KD46</f>
        <v>11440.51498858742</v>
      </c>
      <c r="AE47" s="4">
        <f>AE46+Dynamics!AE46+Dynamics!CR46+Dynamics!FE46+Dynamics!HR46+Dynamics!KE46</f>
        <v>11894.983797476323</v>
      </c>
      <c r="AF47" s="4">
        <f>AF46+Dynamics!AF46+Dynamics!CS46+Dynamics!FF46+Dynamics!HS46+Dynamics!KF46</f>
        <v>3594.9330431273265</v>
      </c>
      <c r="AG47" s="4">
        <f>AG46+Dynamics!AG46+Dynamics!CT46+Dynamics!FG46+Dynamics!HT46+Dynamics!KG46</f>
        <v>697.41163108799367</v>
      </c>
      <c r="AH47" s="4">
        <f>AH46+Dynamics!AH46+Dynamics!CU46+Dynamics!FH46+Dynamics!HU46+Dynamics!KH46</f>
        <v>605.81031734030591</v>
      </c>
      <c r="AI47" s="4">
        <f>AI46+Dynamics!AI46+Dynamics!CV46+Dynamics!FI46+Dynamics!HV46+Dynamics!KI46</f>
        <v>0</v>
      </c>
      <c r="AJ47" s="4">
        <f>AJ46+Dynamics!AJ46+Dynamics!CW46+Dynamics!FJ46+Dynamics!HW46+Dynamics!KJ46</f>
        <v>0</v>
      </c>
      <c r="AK47" s="4">
        <f>AK46+Dynamics!AK46+Dynamics!CX46+Dynamics!FK46+Dynamics!HX46+Dynamics!KK46</f>
        <v>0</v>
      </c>
      <c r="AL47" s="4">
        <f>AL46+Dynamics!AL46+Dynamics!CY46+Dynamics!FL46+Dynamics!HY46+Dynamics!KL46</f>
        <v>1265.0417309875656</v>
      </c>
      <c r="AM47" s="4">
        <f>AM46+Dynamics!AM46+Dynamics!CZ46+Dynamics!FM46+Dynamics!HZ46+Dynamics!KM46</f>
        <v>654.75535722367636</v>
      </c>
      <c r="AN47" s="4">
        <f>AN46+Dynamics!AN46+Dynamics!DA46+Dynamics!FN46+Dynamics!IA46+Dynamics!KN46</f>
        <v>580.76137179744808</v>
      </c>
      <c r="AO47" s="8">
        <f>AO46+Dynamics!AO46+Dynamics!DB46+Dynamics!FO46+Dynamics!IB46+Dynamics!KO46</f>
        <v>803534.08616037178</v>
      </c>
      <c r="AP47" s="4">
        <f>AP46+Dynamics!AP46+Dynamics!DC46+Dynamics!FP46+Dynamics!IC46+Dynamics!KP46</f>
        <v>9880.4150701405088</v>
      </c>
      <c r="AQ47" s="4">
        <f>AQ46+Dynamics!AQ46+Dynamics!DD46+Dynamics!FQ46+Dynamics!ID46+Dynamics!KQ46</f>
        <v>28135.399612681951</v>
      </c>
      <c r="AR47" s="4">
        <f>AR46+Dynamics!AR46+Dynamics!DE46+Dynamics!FR46+Dynamics!IE46+Dynamics!KR46</f>
        <v>27932.383844160053</v>
      </c>
      <c r="AS47" s="4">
        <f>AS46+Dynamics!AS46+Dynamics!DF46+Dynamics!FS46+Dynamics!IF46+Dynamics!KS46</f>
        <v>8109.4821582587801</v>
      </c>
      <c r="AT47" s="4">
        <f>AT46+Dynamics!AT46+Dynamics!DG46+Dynamics!FT46+Dynamics!IG46+Dynamics!KT46</f>
        <v>1521.582921745879</v>
      </c>
      <c r="AU47" s="4">
        <f>AU46+Dynamics!AU46+Dynamics!DH46+Dynamics!FU46+Dynamics!IH46+Dynamics!KU46</f>
        <v>1227.774119350898</v>
      </c>
      <c r="AV47" s="4">
        <f>AV46+Dynamics!AV46+Dynamics!DI46+Dynamics!FV46+Dynamics!II46+Dynamics!KV46</f>
        <v>0</v>
      </c>
      <c r="AW47" s="4">
        <f>AW46+Dynamics!AW46+Dynamics!DJ46+Dynamics!FW46+Dynamics!IJ46+Dynamics!KW46</f>
        <v>0</v>
      </c>
      <c r="AX47" s="4">
        <f>AX46+Dynamics!AX46+Dynamics!DK46+Dynamics!FX46+Dynamics!IK46+Dynamics!KX46</f>
        <v>0</v>
      </c>
      <c r="AY47" s="4">
        <f>AY46+Dynamics!AY46+Dynamics!DL46+Dynamics!FY46+Dynamics!IL46+Dynamics!KY46</f>
        <v>2557.1019380457087</v>
      </c>
      <c r="AZ47" s="4">
        <f>AZ46+Dynamics!AZ46+Dynamics!DM46+Dynamics!FZ46+Dynamics!IM46+Dynamics!KZ46</f>
        <v>1202.0629322851196</v>
      </c>
      <c r="BA47" s="9">
        <f>BA46+Dynamics!BA46+Dynamics!DN46+Dynamics!GA46+Dynamics!IN46+Dynamics!LA46</f>
        <v>905.93368530521968</v>
      </c>
      <c r="BB47" s="8">
        <f>BB46+Dynamics!BB46+Dynamics!DO46+Dynamics!GB46+Dynamics!IO46+Dynamics!LB46</f>
        <v>31580.969907262177</v>
      </c>
      <c r="BC47" s="4">
        <f>BC46+Dynamics!BC46+Dynamics!DP46+Dynamics!GC46+Dynamics!IP46+Dynamics!LC46</f>
        <v>6066.5931760152125</v>
      </c>
      <c r="BD47" s="4">
        <f>BD46+Dynamics!BD46+Dynamics!DQ46+Dynamics!GD46+Dynamics!IQ46+Dynamics!LD46</f>
        <v>16801.917009510176</v>
      </c>
      <c r="BE47" s="4">
        <f>BE46+Dynamics!BE46+Dynamics!DR46+Dynamics!GE46+Dynamics!IR46+Dynamics!LE46</f>
        <v>16125.480835281976</v>
      </c>
      <c r="BF47" s="4">
        <f>BF46+Dynamics!BF46+Dynamics!DS46+Dynamics!GF46+Dynamics!IS46+Dynamics!LF46</f>
        <v>4577.7514197851497</v>
      </c>
      <c r="BG47" s="4">
        <f>BG46+Dynamics!BG46+Dynamics!DT46+Dynamics!GG46+Dynamics!IT46+Dynamics!LG46</f>
        <v>847.17195543633409</v>
      </c>
      <c r="BH47" s="4">
        <f>BH46+Dynamics!BH46+Dynamics!DU46+Dynamics!GH46+Dynamics!IU46+Dynamics!LH46</f>
        <v>670.63570493529403</v>
      </c>
      <c r="BI47" s="4">
        <f>BI46+Dynamics!BI46+Dynamics!DV46+Dynamics!GI46+Dynamics!IV46+Dynamics!LI46</f>
        <v>0</v>
      </c>
      <c r="BJ47" s="4">
        <f>BJ46+Dynamics!BJ46+Dynamics!DW46+Dynamics!GJ46+Dynamics!IW46+Dynamics!LJ46</f>
        <v>0</v>
      </c>
      <c r="BK47" s="4">
        <f>BK46+Dynamics!BK46+Dynamics!DX46+Dynamics!GK46+Dynamics!IX46+Dynamics!LK46</f>
        <v>0</v>
      </c>
      <c r="BL47" s="4">
        <f>BL46+Dynamics!BL46+Dynamics!DY46+Dynamics!GL46+Dynamics!IY46+Dynamics!LL46</f>
        <v>1398.2422659157276</v>
      </c>
      <c r="BM47" s="4">
        <f>BM46+Dynamics!BM46+Dynamics!DZ46+Dynamics!GM46+Dynamics!IZ46+Dynamics!LM46</f>
        <v>646.87848770303833</v>
      </c>
      <c r="BN47" s="4">
        <f>BN46+Dynamics!BN46+Dynamics!EA46+Dynamics!GN46+Dynamics!JA46+Dynamics!LN46</f>
        <v>477.56581568889732</v>
      </c>
      <c r="BO47" s="178">
        <f t="shared" si="4"/>
        <v>37234036.580935001</v>
      </c>
      <c r="BP47" s="8">
        <f t="shared" si="5"/>
        <v>17827715.200516351</v>
      </c>
      <c r="BQ47" s="4">
        <f t="shared" si="6"/>
        <v>18382083.323243495</v>
      </c>
      <c r="BR47" s="4">
        <f t="shared" si="7"/>
        <v>60038.628155306018</v>
      </c>
      <c r="BS47" s="4">
        <f t="shared" si="8"/>
        <v>885006.22244234581</v>
      </c>
      <c r="BT47" s="179">
        <f t="shared" si="9"/>
        <v>79193.206577534002</v>
      </c>
      <c r="BU47" s="178">
        <f t="shared" si="10"/>
        <v>1756902.22407063</v>
      </c>
      <c r="BV47" s="4">
        <f t="shared" si="11"/>
        <v>1044520.4073981752</v>
      </c>
      <c r="BW47" s="4">
        <f t="shared" si="12"/>
        <v>548660.58990015846</v>
      </c>
      <c r="BX47" s="4">
        <f t="shared" si="13"/>
        <v>34636.853820050324</v>
      </c>
      <c r="BY47" s="4">
        <f t="shared" si="14"/>
        <v>81472.136281974119</v>
      </c>
      <c r="BZ47" s="179">
        <f t="shared" si="15"/>
        <v>47612.236670271814</v>
      </c>
      <c r="CA47" s="167">
        <f t="shared" si="16"/>
        <v>4.7185381586325757E-2</v>
      </c>
      <c r="CB47" s="15">
        <f t="shared" si="17"/>
        <v>5.8589695631211476E-2</v>
      </c>
      <c r="CC47" s="15">
        <f t="shared" si="18"/>
        <v>2.9847573871368351E-2</v>
      </c>
      <c r="CD47" s="15">
        <f t="shared" si="19"/>
        <v>0.57690948118356089</v>
      </c>
      <c r="CE47" s="15">
        <f t="shared" si="20"/>
        <v>9.2058263790661274E-2</v>
      </c>
      <c r="CF47" s="168">
        <f t="shared" si="21"/>
        <v>0.60121617406231831</v>
      </c>
      <c r="CG47" s="169">
        <f>-SUM(Dynamics!BO46:BO47,Dynamics!CB46:CB47,Dynamics!CO46:CO47,Dynamics!DB46:DB47,Dynamics!DO46:DO47)/BO46*100000</f>
        <v>1094.4939110498233</v>
      </c>
      <c r="CH47" s="87">
        <f>-SUM(Dynamics!BO46:BO47)/BP46*100000</f>
        <v>1356.4201690371942</v>
      </c>
      <c r="CI47" s="87">
        <f>-SUM(Dynamics!CB46:CB47)/BQ46*100000</f>
        <v>674.33319608296324</v>
      </c>
      <c r="CJ47" s="87">
        <f>-SUM(Dynamics!CO46:CO47)/BR46*100000</f>
        <v>13581.197125720384</v>
      </c>
      <c r="CK47" s="87">
        <f>-SUM(Dynamics!DB46:DB47)/BS46*100000</f>
        <v>2334.4234039537178</v>
      </c>
      <c r="CL47" s="170">
        <f>-SUM(Dynamics!DO46:DO47)/BT46*100000</f>
        <v>16278.580327499583</v>
      </c>
      <c r="CM47" s="120">
        <f t="shared" si="22"/>
        <v>136035.67480965389</v>
      </c>
      <c r="CN47" s="120">
        <f>step*SUMPRODUCT(B47:N47,'By group'!B$22:N$22)</f>
        <v>80910.163734061833</v>
      </c>
      <c r="CO47" s="120">
        <f>step*SUMPRODUCT(O47:AA47,'By group'!O$22:AA$22)</f>
        <v>42727.533023525088</v>
      </c>
      <c r="CP47" s="120">
        <f>step*SUMPRODUCT(AB47:AN47,'By group'!AB$22:AN$22)</f>
        <v>2672.6370749327034</v>
      </c>
      <c r="CQ47" s="120">
        <f>step*SUMPRODUCT(AO47:BA47,'By group'!AO$22:BA$22)</f>
        <v>6171.618378116611</v>
      </c>
      <c r="CR47" s="154">
        <f>step*SUMPRODUCT(BB47:BN47,'By group'!BB$22:BN$22)</f>
        <v>3553.7225990176703</v>
      </c>
      <c r="CS47" s="197">
        <f t="shared" si="23"/>
        <v>195287.11948590877</v>
      </c>
      <c r="CT47" s="120">
        <f t="shared" si="24"/>
        <v>574556.45437275118</v>
      </c>
      <c r="CU47" s="120">
        <f t="shared" si="25"/>
        <v>602856.20267313998</v>
      </c>
      <c r="CV47" s="120">
        <f t="shared" si="26"/>
        <v>250419.50861961112</v>
      </c>
      <c r="CW47" s="120">
        <f t="shared" si="27"/>
        <v>70968.56301612503</v>
      </c>
      <c r="CX47" s="198">
        <f t="shared" si="28"/>
        <v>62814.375903093904</v>
      </c>
      <c r="CY47" s="16">
        <f t="shared" si="29"/>
        <v>3.2555162748369201E-3</v>
      </c>
      <c r="CZ47" s="37">
        <f t="shared" si="30"/>
        <v>4.729436207801014E-2</v>
      </c>
      <c r="DA47" s="185">
        <f t="shared" si="31"/>
        <v>2.1269036035185991E-3</v>
      </c>
      <c r="DB47" s="183"/>
      <c r="DC47" s="85">
        <f>(SUMPRODUCT($B47:$N47,'By group'!$B$27:$N$27)-(1-prop_idu_part)*SUMPRODUCT(Population!$BB47:$BN47,'By group'!$BB$27:$BN$27)*(1-prop_idu_male))/BQ47</f>
        <v>1.452436483924701</v>
      </c>
      <c r="DD47" s="85">
        <f>(1-prop_idu_part)*SUMPRODUCT(Population!$BB47:$BN47,'By group'!$BB$27:$BN$27)*prop_idu_male/BQ47</f>
        <v>9.3056550337348044E-3</v>
      </c>
      <c r="DE47" s="85">
        <f>SUMPRODUCT(AB47:AN47,'By group'!AB$27:AN$27)/prop_sw_use/BP47</f>
        <v>4.0412555942267083</v>
      </c>
      <c r="DF47" s="85">
        <f t="shared" si="2"/>
        <v>1.6407497712560435</v>
      </c>
      <c r="DG47" s="85">
        <f t="shared" si="34"/>
        <v>0</v>
      </c>
    </row>
    <row r="48" spans="1:111" x14ac:dyDescent="0.25">
      <c r="A48">
        <f t="shared" si="33"/>
        <v>22</v>
      </c>
      <c r="B48" s="8">
        <f>B47+Dynamics!B47+Dynamics!BO47+Dynamics!EB47+Dynamics!GO47+Dynamics!JB47</f>
        <v>16828158.648380097</v>
      </c>
      <c r="C48" s="46">
        <f>C47+Dynamics!C47+Dynamics!BP47+Dynamics!EC47+Dynamics!GP47+Dynamics!JC47</f>
        <v>115995.14992197132</v>
      </c>
      <c r="D48" s="4">
        <f>D47+Dynamics!D47+Dynamics!BQ47+Dynamics!ED47+Dynamics!GQ47+Dynamics!JD47</f>
        <v>341382.71836294496</v>
      </c>
      <c r="E48" s="4">
        <f>E47+Dynamics!E47+Dynamics!BR47+Dynamics!EE47+Dynamics!GR47+Dynamics!JE47</f>
        <v>358016.83520189533</v>
      </c>
      <c r="F48" s="4">
        <f>F47+Dynamics!F47+Dynamics!BS47+Dynamics!EF47+Dynamics!GS47+Dynamics!JF47</f>
        <v>109127.61320178863</v>
      </c>
      <c r="G48" s="4">
        <f>G47+Dynamics!G47+Dynamics!BT47+Dynamics!EG47+Dynamics!GT47+Dynamics!JG47</f>
        <v>21320.648850169608</v>
      </c>
      <c r="H48" s="4">
        <f>H47+Dynamics!H47+Dynamics!BU47+Dynamics!EH47+Dynamics!GU47+Dynamics!JH47</f>
        <v>18696.549089260912</v>
      </c>
      <c r="I48" s="4">
        <f>I47+Dynamics!I47+Dynamics!BV47+Dynamics!EI47+Dynamics!GV47+Dynamics!JI47</f>
        <v>0</v>
      </c>
      <c r="J48" s="4">
        <f>J47+Dynamics!J47+Dynamics!BW47+Dynamics!EJ47+Dynamics!GW47+Dynamics!JJ47</f>
        <v>0</v>
      </c>
      <c r="K48" s="4">
        <f>K47+Dynamics!K47+Dynamics!BX47+Dynamics!EK47+Dynamics!GX47+Dynamics!JK47</f>
        <v>0</v>
      </c>
      <c r="L48" s="4">
        <f>L47+Dynamics!L47+Dynamics!BY47+Dynamics!EL47+Dynamics!GY47+Dynamics!JL47</f>
        <v>39343.852055139534</v>
      </c>
      <c r="M48" s="4">
        <f>M47+Dynamics!M47+Dynamics!BZ47+Dynamics!EM47+Dynamics!GZ47+Dynamics!JM47</f>
        <v>20645.358105741743</v>
      </c>
      <c r="N48" s="9">
        <f>N47+Dynamics!N47+Dynamics!CA47+Dynamics!EN47+Dynamics!HA47+Dynamics!JN47</f>
        <v>17892.996088431271</v>
      </c>
      <c r="O48" s="8">
        <f>O47+Dynamics!O47+Dynamics!CB47+Dynamics!EO47+Dynamics!HB47+Dynamics!JO47</f>
        <v>17889945.316472199</v>
      </c>
      <c r="P48" s="4">
        <f>P47+Dynamics!P47+Dynamics!CC47+Dynamics!EP47+Dynamics!HC47+Dynamics!JP47</f>
        <v>59339.294742355058</v>
      </c>
      <c r="Q48" s="4">
        <f>Q47+Dynamics!Q47+Dynamics!CD47+Dynamics!EQ47+Dynamics!HD47+Dynamics!JQ47</f>
        <v>176004.87098023028</v>
      </c>
      <c r="R48" s="4">
        <f>R47+Dynamics!R47+Dynamics!CE47+Dynamics!ER47+Dynamics!HE47+Dynamics!JR47</f>
        <v>187122.73142965755</v>
      </c>
      <c r="S48" s="4">
        <f>S47+Dynamics!S47+Dynamics!CF47+Dynamics!ES47+Dynamics!HF47+Dynamics!JS47</f>
        <v>57727.029597198816</v>
      </c>
      <c r="T48" s="4">
        <f>T47+Dynamics!T47+Dynamics!CG47+Dynamics!ET47+Dynamics!HG47+Dynamics!JT47</f>
        <v>11389.745743150414</v>
      </c>
      <c r="U48" s="4">
        <f>U47+Dynamics!U47+Dynamics!CH47+Dynamics!EU47+Dynamics!HH47+Dynamics!JU47</f>
        <v>10254.238160263072</v>
      </c>
      <c r="V48" s="4">
        <f>V47+Dynamics!V47+Dynamics!CI47+Dynamics!EV47+Dynamics!HI47+Dynamics!JV47</f>
        <v>0</v>
      </c>
      <c r="W48" s="4">
        <f>W47+Dynamics!W47+Dynamics!CJ47+Dynamics!EW47+Dynamics!HJ47+Dynamics!JW47</f>
        <v>0</v>
      </c>
      <c r="X48" s="4">
        <f>X47+Dynamics!X47+Dynamics!CK47+Dynamics!EX47+Dynamics!HK47+Dynamics!JX47</f>
        <v>0</v>
      </c>
      <c r="Y48" s="4">
        <f>Y47+Dynamics!Y47+Dynamics!CL47+Dynamics!EY47+Dynamics!HL47+Dynamics!JY47</f>
        <v>21415.97786260095</v>
      </c>
      <c r="Z48" s="4">
        <f>Z47+Dynamics!Z47+Dynamics!CM47+Dynamics!EZ47+Dynamics!HM47+Dynamics!JZ47</f>
        <v>11517.027846994575</v>
      </c>
      <c r="AA48" s="9">
        <f>AA47+Dynamics!AA47+Dynamics!CN47+Dynamics!FA47+Dynamics!HN47+Dynamics!KA47</f>
        <v>10840.790730067598</v>
      </c>
      <c r="AB48" s="8">
        <f>AB47+Dynamics!AB47+Dynamics!CO47+Dynamics!FB47+Dynamics!HO47+Dynamics!KB47</f>
        <v>25608.015185239256</v>
      </c>
      <c r="AC48" s="4">
        <f>AC47+Dynamics!AC47+Dynamics!CP47+Dynamics!FC47+Dynamics!HP47+Dynamics!KC47</f>
        <v>3916.1901401806044</v>
      </c>
      <c r="AD48" s="4">
        <f>AD47+Dynamics!AD47+Dynamics!CQ47+Dynamics!FD47+Dynamics!HQ47+Dynamics!KD47</f>
        <v>11477.764168360058</v>
      </c>
      <c r="AE48" s="4">
        <f>AE47+Dynamics!AE47+Dynamics!CR47+Dynamics!FE47+Dynamics!HR47+Dynamics!KE47</f>
        <v>11927.02833571283</v>
      </c>
      <c r="AF48" s="4">
        <f>AF47+Dynamics!AF47+Dynamics!CS47+Dynamics!FF47+Dynamics!HS47+Dynamics!KF47</f>
        <v>3602.2385789221348</v>
      </c>
      <c r="AG48" s="4">
        <f>AG47+Dynamics!AG47+Dynamics!CT47+Dynamics!FG47+Dynamics!HT47+Dynamics!KG47</f>
        <v>698.37473865132426</v>
      </c>
      <c r="AH48" s="4">
        <f>AH47+Dynamics!AH47+Dynamics!CU47+Dynamics!FH47+Dynamics!HU47+Dynamics!KH47</f>
        <v>605.45018388777248</v>
      </c>
      <c r="AI48" s="4">
        <f>AI47+Dynamics!AI47+Dynamics!CV47+Dynamics!FI47+Dynamics!HV47+Dynamics!KI47</f>
        <v>0</v>
      </c>
      <c r="AJ48" s="4">
        <f>AJ47+Dynamics!AJ47+Dynamics!CW47+Dynamics!FJ47+Dynamics!HW47+Dynamics!KJ47</f>
        <v>0</v>
      </c>
      <c r="AK48" s="4">
        <f>AK47+Dynamics!AK47+Dynamics!CX47+Dynamics!FK47+Dynamics!HX47+Dynamics!KK47</f>
        <v>0</v>
      </c>
      <c r="AL48" s="4">
        <f>AL47+Dynamics!AL47+Dynamics!CY47+Dynamics!FL47+Dynamics!HY47+Dynamics!KL47</f>
        <v>1264.6904254668887</v>
      </c>
      <c r="AM48" s="4">
        <f>AM47+Dynamics!AM47+Dynamics!CZ47+Dynamics!FM47+Dynamics!HZ47+Dynamics!KM47</f>
        <v>653.25549517744162</v>
      </c>
      <c r="AN48" s="4">
        <f>AN47+Dynamics!AN47+Dynamics!DA47+Dynamics!FN47+Dynamics!IA47+Dynamics!KN47</f>
        <v>575.96712914755381</v>
      </c>
      <c r="AO48" s="8">
        <f>AO47+Dynamics!AO47+Dynamics!DB47+Dynamics!FO47+Dynamics!IB47+Dynamics!KO47</f>
        <v>802899.46130049671</v>
      </c>
      <c r="AP48" s="4">
        <f>AP47+Dynamics!AP47+Dynamics!DC47+Dynamics!FP47+Dynamics!IC47+Dynamics!KP47</f>
        <v>9986.3359642064042</v>
      </c>
      <c r="AQ48" s="4">
        <f>AQ47+Dynamics!AQ47+Dynamics!DD47+Dynamics!FQ47+Dynamics!ID47+Dynamics!KQ47</f>
        <v>28449.778814510595</v>
      </c>
      <c r="AR48" s="4">
        <f>AR47+Dynamics!AR47+Dynamics!DE47+Dynamics!FR47+Dynamics!IE47+Dynamics!KR47</f>
        <v>28262.461624732128</v>
      </c>
      <c r="AS48" s="4">
        <f>AS47+Dynamics!AS47+Dynamics!DF47+Dynamics!FS47+Dynamics!IF47+Dynamics!KS47</f>
        <v>8209.4241573179424</v>
      </c>
      <c r="AT48" s="4">
        <f>AT47+Dynamics!AT47+Dynamics!DG47+Dynamics!FT47+Dynamics!IG47+Dynamics!KT47</f>
        <v>1540.9279331361104</v>
      </c>
      <c r="AU48" s="4">
        <f>AU47+Dynamics!AU47+Dynamics!DH47+Dynamics!FU47+Dynamics!IH47+Dynamics!KU47</f>
        <v>1244.0693443244652</v>
      </c>
      <c r="AV48" s="4">
        <f>AV47+Dynamics!AV47+Dynamics!DI47+Dynamics!FV47+Dynamics!II47+Dynamics!KV47</f>
        <v>0</v>
      </c>
      <c r="AW48" s="4">
        <f>AW47+Dynamics!AW47+Dynamics!DJ47+Dynamics!FW47+Dynamics!IJ47+Dynamics!KW47</f>
        <v>0</v>
      </c>
      <c r="AX48" s="4">
        <f>AX47+Dynamics!AX47+Dynamics!DK47+Dynamics!FX47+Dynamics!IK47+Dynamics!KX47</f>
        <v>0</v>
      </c>
      <c r="AY48" s="4">
        <f>AY47+Dynamics!AY47+Dynamics!DL47+Dynamics!FY47+Dynamics!IL47+Dynamics!KY47</f>
        <v>2591.7962649420201</v>
      </c>
      <c r="AZ48" s="4">
        <f>AZ47+Dynamics!AZ47+Dynamics!DM47+Dynamics!FZ47+Dynamics!IM47+Dynamics!KZ47</f>
        <v>1219.6774207705053</v>
      </c>
      <c r="BA48" s="9">
        <f>BA47+Dynamics!BA47+Dynamics!DN47+Dynamics!GA47+Dynamics!IN47+Dynamics!LA47</f>
        <v>918.71349565039418</v>
      </c>
      <c r="BB48" s="8">
        <f>BB47+Dynamics!BB47+Dynamics!DO47+Dynamics!GB47+Dynamics!IO47+Dynamics!LB47</f>
        <v>31675.715156038052</v>
      </c>
      <c r="BC48" s="4">
        <f>BC47+Dynamics!BC47+Dynamics!DP47+Dynamics!GC47+Dynamics!IP47+Dynamics!LC47</f>
        <v>6082.4831661392318</v>
      </c>
      <c r="BD48" s="4">
        <f>BD47+Dynamics!BD47+Dynamics!DQ47+Dynamics!GD47+Dynamics!IQ47+Dynamics!LD47</f>
        <v>16843.208705688397</v>
      </c>
      <c r="BE48" s="4">
        <f>BE47+Dynamics!BE47+Dynamics!DR47+Dynamics!GE47+Dynamics!IR47+Dynamics!LE47</f>
        <v>16158.261416070725</v>
      </c>
      <c r="BF48" s="4">
        <f>BF47+Dynamics!BF47+Dynamics!DS47+Dynamics!GF47+Dynamics!IS47+Dynamics!LF47</f>
        <v>4584.9608694048147</v>
      </c>
      <c r="BG48" s="4">
        <f>BG47+Dynamics!BG47+Dynamics!DT47+Dynamics!GG47+Dynamics!IT47+Dynamics!LG47</f>
        <v>848.22093956479387</v>
      </c>
      <c r="BH48" s="4">
        <f>BH47+Dynamics!BH47+Dynamics!DU47+Dynamics!GH47+Dynamics!IU47+Dynamics!LH47</f>
        <v>671.06404352920947</v>
      </c>
      <c r="BI48" s="4">
        <f>BI47+Dynamics!BI47+Dynamics!DV47+Dynamics!GI47+Dynamics!IV47+Dynamics!LI47</f>
        <v>0</v>
      </c>
      <c r="BJ48" s="4">
        <f>BJ47+Dynamics!BJ47+Dynamics!DW47+Dynamics!GJ47+Dynamics!IW47+Dynamics!LJ47</f>
        <v>0</v>
      </c>
      <c r="BK48" s="4">
        <f>BK47+Dynamics!BK47+Dynamics!DX47+Dynamics!GK47+Dynamics!IX47+Dynamics!LK47</f>
        <v>0</v>
      </c>
      <c r="BL48" s="4">
        <f>BL47+Dynamics!BL47+Dynamics!DY47+Dynamics!GL47+Dynamics!IY47+Dynamics!LL47</f>
        <v>1399.273491212982</v>
      </c>
      <c r="BM48" s="4">
        <f>BM47+Dynamics!BM47+Dynamics!DZ47+Dynamics!GM47+Dynamics!IZ47+Dynamics!LM47</f>
        <v>647.47311584095507</v>
      </c>
      <c r="BN48" s="4">
        <f>BN47+Dynamics!BN47+Dynamics!EA47+Dynamics!GN47+Dynamics!JA47+Dynamics!LN47</f>
        <v>477.96821014477536</v>
      </c>
      <c r="BO48" s="178">
        <f t="shared" si="4"/>
        <v>37331177.642636612</v>
      </c>
      <c r="BP48" s="8">
        <f t="shared" si="5"/>
        <v>17870580.369257443</v>
      </c>
      <c r="BQ48" s="4">
        <f t="shared" si="6"/>
        <v>18435557.023564719</v>
      </c>
      <c r="BR48" s="4">
        <f t="shared" si="7"/>
        <v>60328.974380745873</v>
      </c>
      <c r="BS48" s="4">
        <f t="shared" si="8"/>
        <v>885322.64632008725</v>
      </c>
      <c r="BT48" s="179">
        <f t="shared" si="9"/>
        <v>79388.629113633942</v>
      </c>
      <c r="BU48" s="178">
        <f t="shared" si="10"/>
        <v>1752890.4861425546</v>
      </c>
      <c r="BV48" s="4">
        <f t="shared" si="11"/>
        <v>1042421.7208773432</v>
      </c>
      <c r="BW48" s="4">
        <f t="shared" si="12"/>
        <v>545611.70709251834</v>
      </c>
      <c r="BX48" s="4">
        <f t="shared" si="13"/>
        <v>34720.959195506606</v>
      </c>
      <c r="BY48" s="4">
        <f t="shared" si="14"/>
        <v>82423.185019590572</v>
      </c>
      <c r="BZ48" s="179">
        <f t="shared" si="15"/>
        <v>47712.913957595883</v>
      </c>
      <c r="CA48" s="167">
        <f t="shared" si="16"/>
        <v>4.6955135005988843E-2</v>
      </c>
      <c r="CB48" s="15">
        <f t="shared" si="17"/>
        <v>5.8331721708972002E-2</v>
      </c>
      <c r="CC48" s="15">
        <f t="shared" si="18"/>
        <v>2.959561820644236E-2</v>
      </c>
      <c r="CD48" s="15">
        <f t="shared" si="19"/>
        <v>0.57552709211293795</v>
      </c>
      <c r="CE48" s="15">
        <f t="shared" si="20"/>
        <v>9.3099600876797833E-2</v>
      </c>
      <c r="CF48" s="168">
        <f t="shared" si="21"/>
        <v>0.60100438173962401</v>
      </c>
      <c r="CG48" s="167"/>
      <c r="CH48" s="16"/>
      <c r="CI48" s="87"/>
      <c r="CJ48" s="16"/>
      <c r="CK48" s="16"/>
      <c r="CL48" s="168"/>
      <c r="CM48" s="120">
        <f t="shared" si="22"/>
        <v>135641.61423210878</v>
      </c>
      <c r="CN48" s="120">
        <f>step*SUMPRODUCT(B48:N48,'By group'!B$22:N$22)</f>
        <v>80701.059404470274</v>
      </c>
      <c r="CO48" s="120">
        <f>step*SUMPRODUCT(O48:AA48,'By group'!O$22:AA$22)</f>
        <v>42456.1278061579</v>
      </c>
      <c r="CP48" s="120">
        <f>step*SUMPRODUCT(AB48:AN48,'By group'!AB$22:AN$22)</f>
        <v>2678.5771926068396</v>
      </c>
      <c r="CQ48" s="120">
        <f>step*SUMPRODUCT(AO48:BA48,'By group'!AO$22:BA$22)</f>
        <v>6245.3201429365126</v>
      </c>
      <c r="CR48" s="154">
        <f>step*SUMPRODUCT(BB48:BN48,'By group'!BB$22:BN$22)</f>
        <v>3560.5296859372365</v>
      </c>
      <c r="CS48" s="197">
        <f t="shared" si="23"/>
        <v>195319.45393485262</v>
      </c>
      <c r="CT48" s="120">
        <f t="shared" si="24"/>
        <v>574158.34103173425</v>
      </c>
      <c r="CU48" s="120">
        <f t="shared" si="25"/>
        <v>601487.3180080686</v>
      </c>
      <c r="CV48" s="120">
        <f t="shared" si="26"/>
        <v>249266.8565039947</v>
      </c>
      <c r="CW48" s="120">
        <f t="shared" si="27"/>
        <v>70480.710189197474</v>
      </c>
      <c r="CX48" s="198">
        <f t="shared" si="28"/>
        <v>62177.806474707017</v>
      </c>
      <c r="CY48" s="16">
        <f t="shared" si="29"/>
        <v>3.2617509854595368E-3</v>
      </c>
      <c r="CZ48" s="37">
        <f t="shared" si="30"/>
        <v>4.7202347206892217E-2</v>
      </c>
      <c r="DA48" s="185">
        <f t="shared" si="31"/>
        <v>2.1266039307306171E-3</v>
      </c>
      <c r="DB48" s="183">
        <f>(BO48-BO46)/BO46</f>
        <v>5.203004952609034E-3</v>
      </c>
      <c r="DC48" s="85">
        <f>(SUMPRODUCT($B48:$N48,'By group'!$B$27:$N$27)-(1-prop_idu_part)*SUMPRODUCT(Population!$BB48:$BN48,'By group'!$BB$27:$BN$27)*(1-prop_idu_male))/BQ48</f>
        <v>1.4517055633282878</v>
      </c>
      <c r="DD48" s="85">
        <f>(1-prop_idu_part)*SUMPRODUCT(Population!$BB48:$BN48,'By group'!$BB$27:$BN$27)*prop_idu_male/BQ48</f>
        <v>9.3015599510370469E-3</v>
      </c>
      <c r="DE48" s="85">
        <f>SUMPRODUCT(AB48:AN48,'By group'!AB$27:AN$27)/prop_sw_use/BP48</f>
        <v>4.0510586540006805</v>
      </c>
      <c r="DF48" s="85">
        <f t="shared" si="2"/>
        <v>1.6447298135242763</v>
      </c>
      <c r="DG48" s="85">
        <f t="shared" si="34"/>
        <v>0</v>
      </c>
    </row>
    <row r="49" spans="1:111" x14ac:dyDescent="0.25">
      <c r="A49">
        <f t="shared" si="33"/>
        <v>22.5</v>
      </c>
      <c r="B49" s="8">
        <f>B48+Dynamics!B48+Dynamics!BO48+Dynamics!EB48+Dynamics!GO48+Dynamics!JB48</f>
        <v>16873449.985683989</v>
      </c>
      <c r="C49" s="46">
        <f>C48+Dynamics!C48+Dynamics!BP48+Dynamics!EC48+Dynamics!GP48+Dynamics!JC48</f>
        <v>116051.33101723011</v>
      </c>
      <c r="D49" s="4">
        <f>D48+Dynamics!D48+Dynamics!BQ48+Dynamics!ED48+Dynamics!GQ48+Dynamics!JD48</f>
        <v>341292.69609064155</v>
      </c>
      <c r="E49" s="4">
        <f>E48+Dynamics!E48+Dynamics!BR48+Dynamics!EE48+Dynamics!GR48+Dynamics!JE48</f>
        <v>357422.51249378646</v>
      </c>
      <c r="F49" s="4">
        <f>F48+Dynamics!F48+Dynamics!BS48+Dynamics!EF48+Dynamics!GS48+Dynamics!JF48</f>
        <v>108804.59834939275</v>
      </c>
      <c r="G49" s="4">
        <f>G48+Dynamics!G48+Dynamics!BT48+Dynamics!EG48+Dynamics!GT48+Dynamics!JG48</f>
        <v>21235.429497970665</v>
      </c>
      <c r="H49" s="4">
        <f>H48+Dynamics!H48+Dynamics!BU48+Dynamics!EH48+Dynamics!GU48+Dynamics!JH48</f>
        <v>18583.76894112767</v>
      </c>
      <c r="I49" s="4">
        <f>I48+Dynamics!I48+Dynamics!BV48+Dynamics!EI48+Dynamics!GV48+Dynamics!JI48</f>
        <v>0</v>
      </c>
      <c r="J49" s="4">
        <f>J48+Dynamics!J48+Dynamics!BW48+Dynamics!EJ48+Dynamics!GW48+Dynamics!JJ48</f>
        <v>0</v>
      </c>
      <c r="K49" s="4">
        <f>K48+Dynamics!K48+Dynamics!BX48+Dynamics!EK48+Dynamics!GX48+Dynamics!JK48</f>
        <v>0</v>
      </c>
      <c r="L49" s="4">
        <f>L48+Dynamics!L48+Dynamics!BY48+Dynamics!EL48+Dynamics!GY48+Dynamics!JL48</f>
        <v>39093.574887449926</v>
      </c>
      <c r="M49" s="4">
        <f>M48+Dynamics!M48+Dynamics!BZ48+Dynamics!EM48+Dynamics!GZ48+Dynamics!JM48</f>
        <v>20477.598073485839</v>
      </c>
      <c r="N49" s="9">
        <f>N48+Dynamics!N48+Dynamics!CA48+Dynamics!EN48+Dynamics!HA48+Dynamics!JN48</f>
        <v>17712.094623950448</v>
      </c>
      <c r="O49" s="8">
        <f>O48+Dynamics!O48+Dynamics!CB48+Dynamics!EO48+Dynamics!HB48+Dynamics!JO48</f>
        <v>17946491.385651328</v>
      </c>
      <c r="P49" s="4">
        <f>P48+Dynamics!P48+Dynamics!CC48+Dynamics!EP48+Dynamics!HC48+Dynamics!JP48</f>
        <v>59226.736976952758</v>
      </c>
      <c r="Q49" s="4">
        <f>Q48+Dynamics!Q48+Dynamics!CD48+Dynamics!EQ48+Dynamics!HD48+Dynamics!JQ48</f>
        <v>175470.10759114602</v>
      </c>
      <c r="R49" s="4">
        <f>R48+Dynamics!R48+Dynamics!CE48+Dynamics!ER48+Dynamics!HE48+Dynamics!JR48</f>
        <v>186179.3029942787</v>
      </c>
      <c r="S49" s="4">
        <f>S48+Dynamics!S48+Dynamics!CF48+Dynamics!ES48+Dynamics!HF48+Dynamics!JS48</f>
        <v>57336.450808596368</v>
      </c>
      <c r="T49" s="4">
        <f>T48+Dynamics!T48+Dynamics!CG48+Dynamics!ET48+Dynamics!HG48+Dynamics!JT48</f>
        <v>11297.69667020865</v>
      </c>
      <c r="U49" s="4">
        <f>U48+Dynamics!U48+Dynamics!CH48+Dynamics!EU48+Dynamics!HH48+Dynamics!JU48</f>
        <v>10140.554117844429</v>
      </c>
      <c r="V49" s="4">
        <f>V48+Dynamics!V48+Dynamics!CI48+Dynamics!EV48+Dynamics!HI48+Dynamics!JV48</f>
        <v>0</v>
      </c>
      <c r="W49" s="4">
        <f>W48+Dynamics!W48+Dynamics!CJ48+Dynamics!EW48+Dynamics!HJ48+Dynamics!JW48</f>
        <v>0</v>
      </c>
      <c r="X49" s="4">
        <f>X48+Dynamics!X48+Dynamics!CK48+Dynamics!EX48+Dynamics!HK48+Dynamics!JX48</f>
        <v>0</v>
      </c>
      <c r="Y49" s="4">
        <f>Y48+Dynamics!Y48+Dynamics!CL48+Dynamics!EY48+Dynamics!HL48+Dynamics!JY48</f>
        <v>21192.720664400251</v>
      </c>
      <c r="Z49" s="4">
        <f>Z48+Dynamics!Z48+Dynamics!CM48+Dynamics!EZ48+Dynamics!HM48+Dynamics!JZ48</f>
        <v>11369.796314182955</v>
      </c>
      <c r="AA49" s="9">
        <f>AA48+Dynamics!AA48+Dynamics!CN48+Dynamics!FA48+Dynamics!HN48+Dynamics!KA48</f>
        <v>10626.119122936017</v>
      </c>
      <c r="AB49" s="8">
        <f>AB48+Dynamics!AB48+Dynamics!CO48+Dynamics!FB48+Dynamics!HO48+Dynamics!KB48</f>
        <v>25808.154738218913</v>
      </c>
      <c r="AC49" s="4">
        <f>AC48+Dynamics!AC48+Dynamics!CP48+Dynamics!FC48+Dynamics!HP48+Dynamics!KC48</f>
        <v>3929.8671040543654</v>
      </c>
      <c r="AD49" s="4">
        <f>AD48+Dynamics!AD48+Dynamics!CQ48+Dynamics!FD48+Dynamics!HQ48+Dynamics!KD48</f>
        <v>11515.62154217141</v>
      </c>
      <c r="AE49" s="4">
        <f>AE48+Dynamics!AE48+Dynamics!CR48+Dynamics!FE48+Dynamics!HR48+Dynamics!KE48</f>
        <v>11960.30182582138</v>
      </c>
      <c r="AF49" s="4">
        <f>AF48+Dynamics!AF48+Dynamics!CS48+Dynamics!FF48+Dynamics!HS48+Dynamics!KF48</f>
        <v>3610.1100687284188</v>
      </c>
      <c r="AG49" s="4">
        <f>AG48+Dynamics!AG48+Dynamics!CT48+Dynamics!FG48+Dynamics!HT48+Dynamics!KG48</f>
        <v>699.47861192757546</v>
      </c>
      <c r="AH49" s="4">
        <f>AH48+Dynamics!AH48+Dynamics!CU48+Dynamics!FH48+Dynamics!HU48+Dynamics!KH48</f>
        <v>605.28888484300353</v>
      </c>
      <c r="AI49" s="4">
        <f>AI48+Dynamics!AI48+Dynamics!CV48+Dynamics!FI48+Dynamics!HV48+Dynamics!KI48</f>
        <v>0</v>
      </c>
      <c r="AJ49" s="4">
        <f>AJ48+Dynamics!AJ48+Dynamics!CW48+Dynamics!FJ48+Dynamics!HW48+Dynamics!KJ48</f>
        <v>0</v>
      </c>
      <c r="AK49" s="4">
        <f>AK48+Dynamics!AK48+Dynamics!CX48+Dynamics!FK48+Dynamics!HX48+Dynamics!KK48</f>
        <v>0</v>
      </c>
      <c r="AL49" s="4">
        <f>AL48+Dynamics!AL48+Dynamics!CY48+Dynamics!FL48+Dynamics!HY48+Dynamics!KL48</f>
        <v>1264.6853100154096</v>
      </c>
      <c r="AM49" s="4">
        <f>AM48+Dynamics!AM48+Dynamics!CZ48+Dynamics!FM48+Dynamics!HZ48+Dynamics!KM48</f>
        <v>651.97612124700356</v>
      </c>
      <c r="AN49" s="4">
        <f>AN48+Dynamics!AN48+Dynamics!DA48+Dynamics!FN48+Dynamics!IA48+Dynamics!KN48</f>
        <v>571.5986769992594</v>
      </c>
      <c r="AO49" s="8">
        <f>AO48+Dynamics!AO48+Dynamics!DB48+Dynamics!FO48+Dynamics!IB48+Dynamics!KO48</f>
        <v>802289.75785772305</v>
      </c>
      <c r="AP49" s="4">
        <f>AP48+Dynamics!AP48+Dynamics!DC48+Dynamics!FP48+Dynamics!IC48+Dynamics!KP48</f>
        <v>10091.846400151755</v>
      </c>
      <c r="AQ49" s="4">
        <f>AQ48+Dynamics!AQ48+Dynamics!DD48+Dynamics!FQ48+Dynamics!ID48+Dynamics!KQ48</f>
        <v>28763.189981783398</v>
      </c>
      <c r="AR49" s="4">
        <f>AR48+Dynamics!AR48+Dynamics!DE48+Dynamics!FR48+Dynamics!IE48+Dynamics!KR48</f>
        <v>28591.915538424066</v>
      </c>
      <c r="AS49" s="4">
        <f>AS48+Dynamics!AS48+Dynamics!DF48+Dynamics!FS48+Dynamics!IF48+Dynamics!KS48</f>
        <v>8309.261012926605</v>
      </c>
      <c r="AT49" s="4">
        <f>AT48+Dynamics!AT48+Dynamics!DG48+Dynamics!FT48+Dynamics!IG48+Dynamics!KT48</f>
        <v>1560.261200493668</v>
      </c>
      <c r="AU49" s="4">
        <f>AU48+Dynamics!AU48+Dynamics!DH48+Dynamics!FU48+Dynamics!IH48+Dynamics!KU48</f>
        <v>1260.3873215375461</v>
      </c>
      <c r="AV49" s="4">
        <f>AV48+Dynamics!AV48+Dynamics!DI48+Dynamics!FV48+Dynamics!II48+Dynamics!KV48</f>
        <v>0</v>
      </c>
      <c r="AW49" s="4">
        <f>AW48+Dynamics!AW48+Dynamics!DJ48+Dynamics!FW48+Dynamics!IJ48+Dynamics!KW48</f>
        <v>0</v>
      </c>
      <c r="AX49" s="4">
        <f>AX48+Dynamics!AX48+Dynamics!DK48+Dynamics!FX48+Dynamics!IK48+Dynamics!KX48</f>
        <v>0</v>
      </c>
      <c r="AY49" s="4">
        <f>AY48+Dynamics!AY48+Dynamics!DL48+Dynamics!FY48+Dynamics!IL48+Dynamics!KY48</f>
        <v>2626.4570143913243</v>
      </c>
      <c r="AZ49" s="4">
        <f>AZ48+Dynamics!AZ48+Dynamics!DM48+Dynamics!FZ48+Dynamics!IM48+Dynamics!KZ48</f>
        <v>1237.2636304549835</v>
      </c>
      <c r="BA49" s="9">
        <f>BA48+Dynamics!BA48+Dynamics!DN48+Dynamics!GA48+Dynamics!IN48+Dynamics!LA48</f>
        <v>931.65521442709542</v>
      </c>
      <c r="BB49" s="8">
        <f>BB48+Dynamics!BB48+Dynamics!DO48+Dynamics!GB48+Dynamics!IO48+Dynamics!LB48</f>
        <v>31770.246675456809</v>
      </c>
      <c r="BC49" s="4">
        <f>BC48+Dynamics!BC48+Dynamics!DP48+Dynamics!GC48+Dynamics!IP48+Dynamics!LC48</f>
        <v>6098.5967476526948</v>
      </c>
      <c r="BD49" s="4">
        <f>BD48+Dynamics!BD48+Dynamics!DQ48+Dynamics!GD48+Dynamics!IQ48+Dynamics!LD48</f>
        <v>16885.479635941112</v>
      </c>
      <c r="BE49" s="4">
        <f>BE48+Dynamics!BE48+Dynamics!DR48+Dynamics!GE48+Dynamics!IR48+Dynamics!LE48</f>
        <v>16192.748863433602</v>
      </c>
      <c r="BF49" s="4">
        <f>BF48+Dynamics!BF48+Dynamics!DS48+Dynamics!GF48+Dynamics!IS48+Dynamics!LF48</f>
        <v>4592.8379233160176</v>
      </c>
      <c r="BG49" s="4">
        <f>BG48+Dynamics!BG48+Dynamics!DT48+Dynamics!GG48+Dynamics!IT48+Dynamics!LG48</f>
        <v>849.40841483374606</v>
      </c>
      <c r="BH49" s="4">
        <f>BH48+Dynamics!BH48+Dynamics!DU48+Dynamics!GH48+Dynamics!IU48+Dynamics!LH48</f>
        <v>671.60890884768889</v>
      </c>
      <c r="BI49" s="4">
        <f>BI48+Dynamics!BI48+Dynamics!DV48+Dynamics!GI48+Dynamics!IV48+Dynamics!LI48</f>
        <v>0</v>
      </c>
      <c r="BJ49" s="4">
        <f>BJ48+Dynamics!BJ48+Dynamics!DW48+Dynamics!GJ48+Dynamics!IW48+Dynamics!LJ48</f>
        <v>0</v>
      </c>
      <c r="BK49" s="4">
        <f>BK48+Dynamics!BK48+Dynamics!DX48+Dynamics!GK48+Dynamics!IX48+Dynamics!LK48</f>
        <v>0</v>
      </c>
      <c r="BL49" s="4">
        <f>BL48+Dynamics!BL48+Dynamics!DY48+Dynamics!GL48+Dynamics!IY48+Dynamics!LL48</f>
        <v>1400.4695091052859</v>
      </c>
      <c r="BM49" s="4">
        <f>BM48+Dynamics!BM48+Dynamics!DZ48+Dynamics!GM48+Dynamics!IZ48+Dynamics!LM48</f>
        <v>648.05104043793733</v>
      </c>
      <c r="BN49" s="4">
        <f>BN48+Dynamics!BN48+Dynamics!EA48+Dynamics!GN48+Dynamics!JA48+Dynamics!LN48</f>
        <v>478.34451280241831</v>
      </c>
      <c r="BO49" s="178">
        <f t="shared" si="4"/>
        <v>37429321.330859073</v>
      </c>
      <c r="BP49" s="8">
        <f t="shared" si="5"/>
        <v>17914123.589659024</v>
      </c>
      <c r="BQ49" s="4">
        <f t="shared" si="6"/>
        <v>18489330.87091187</v>
      </c>
      <c r="BR49" s="4">
        <f t="shared" si="7"/>
        <v>60617.082884026735</v>
      </c>
      <c r="BS49" s="4">
        <f t="shared" si="8"/>
        <v>885661.99517231341</v>
      </c>
      <c r="BT49" s="179">
        <f t="shared" si="9"/>
        <v>79587.792231827305</v>
      </c>
      <c r="BU49" s="178">
        <f t="shared" si="10"/>
        <v>1749511.8002523505</v>
      </c>
      <c r="BV49" s="4">
        <f t="shared" si="11"/>
        <v>1040673.6039750355</v>
      </c>
      <c r="BW49" s="4">
        <f t="shared" si="12"/>
        <v>542839.48526054621</v>
      </c>
      <c r="BX49" s="4">
        <f t="shared" si="13"/>
        <v>34808.928145807826</v>
      </c>
      <c r="BY49" s="4">
        <f t="shared" si="14"/>
        <v>83372.237314590457</v>
      </c>
      <c r="BZ49" s="179">
        <f t="shared" si="15"/>
        <v>47817.545556370496</v>
      </c>
      <c r="CA49" s="167">
        <f t="shared" si="16"/>
        <v>4.6741745189217303E-2</v>
      </c>
      <c r="CB49" s="15">
        <f t="shared" si="17"/>
        <v>5.8092353709994896E-2</v>
      </c>
      <c r="CC49" s="15">
        <f t="shared" si="18"/>
        <v>2.9359606848431832E-2</v>
      </c>
      <c r="CD49" s="15">
        <f t="shared" si="19"/>
        <v>0.57424287823953268</v>
      </c>
      <c r="CE49" s="15">
        <f t="shared" si="20"/>
        <v>9.4135502899579254E-2</v>
      </c>
      <c r="CF49" s="168">
        <f t="shared" si="21"/>
        <v>0.60081507748179719</v>
      </c>
      <c r="CG49" s="169">
        <f>-SUM(Dynamics!BO48:BO49,Dynamics!CB48:CB49,Dynamics!CO48:CO49,Dynamics!DB48:DB49,Dynamics!DO48:DO49)/BO48*100000</f>
        <v>1089.6835461868434</v>
      </c>
      <c r="CH49" s="87">
        <f>-SUM(Dynamics!BO48:BO49)/BP48*100000</f>
        <v>1351.2423662797257</v>
      </c>
      <c r="CI49" s="87">
        <f>-SUM(Dynamics!CB48:CB49)/BQ48*100000</f>
        <v>667.86631018846094</v>
      </c>
      <c r="CJ49" s="87">
        <f>-SUM(Dynamics!CO48:CO49)/BR48*100000</f>
        <v>13544.756494617059</v>
      </c>
      <c r="CK49" s="87">
        <f>-SUM(Dynamics!DB48:DB49)/BS48*100000</f>
        <v>2382.3963881543523</v>
      </c>
      <c r="CL49" s="170">
        <f>-SUM(Dynamics!DO48:DO49)/BT48*100000</f>
        <v>16285.28617193661</v>
      </c>
      <c r="CM49" s="120">
        <f t="shared" si="22"/>
        <v>135301.65265344913</v>
      </c>
      <c r="CN49" s="120">
        <f>step*SUMPRODUCT(B49:N49,'By group'!B$22:N$22)</f>
        <v>80522.086091547724</v>
      </c>
      <c r="CO49" s="120">
        <f>step*SUMPRODUCT(O49:AA49,'By group'!O$22:AA$22)</f>
        <v>42208.077335092159</v>
      </c>
      <c r="CP49" s="120">
        <f>step*SUMPRODUCT(AB49:AN49,'By group'!AB$22:AN$22)</f>
        <v>2684.8710228604637</v>
      </c>
      <c r="CQ49" s="120">
        <f>step*SUMPRODUCT(AO49:BA49,'By group'!AO$22:BA$22)</f>
        <v>6318.9048847586791</v>
      </c>
      <c r="CR49" s="154">
        <f>step*SUMPRODUCT(BB49:BN49,'By group'!BB$22:BN$22)</f>
        <v>3567.7133191901075</v>
      </c>
      <c r="CS49" s="197">
        <f t="shared" si="23"/>
        <v>195398.37824604168</v>
      </c>
      <c r="CT49" s="120">
        <f t="shared" si="24"/>
        <v>573927.09484168352</v>
      </c>
      <c r="CU49" s="120">
        <f t="shared" si="25"/>
        <v>600346.78171574418</v>
      </c>
      <c r="CV49" s="120">
        <f t="shared" si="26"/>
        <v>248231.16554832234</v>
      </c>
      <c r="CW49" s="120">
        <f t="shared" si="27"/>
        <v>70026.959575243003</v>
      </c>
      <c r="CX49" s="198">
        <f t="shared" si="28"/>
        <v>61581.420325315572</v>
      </c>
      <c r="CY49" s="16">
        <f t="shared" si="29"/>
        <v>3.2677764398590988E-3</v>
      </c>
      <c r="CZ49" s="37">
        <f t="shared" si="30"/>
        <v>4.7110217889235521E-2</v>
      </c>
      <c r="DA49" s="185">
        <f t="shared" si="31"/>
        <v>2.1263487929237485E-3</v>
      </c>
      <c r="DB49" s="183"/>
      <c r="DC49" s="85">
        <f>(SUMPRODUCT($B49:$N49,'By group'!$B$27:$N$27)-(1-prop_idu_part)*SUMPRODUCT(Population!$BB49:$BN49,'By group'!$BB$27:$BN$27)*(1-prop_idu_male))/BQ49</f>
        <v>1.4510102157829041</v>
      </c>
      <c r="DD49" s="85">
        <f>(1-prop_idu_part)*SUMPRODUCT(Population!$BB49:$BN49,'By group'!$BB$27:$BN$27)*prop_idu_male/BQ49</f>
        <v>9.297774615045799E-3</v>
      </c>
      <c r="DE49" s="85">
        <f>SUMPRODUCT(AB49:AN49,'By group'!AB$27:AN$27)/prop_sw_use/BP49</f>
        <v>4.060511199265239</v>
      </c>
      <c r="DF49" s="85">
        <f t="shared" si="2"/>
        <v>1.6485675469016869</v>
      </c>
      <c r="DG49" s="85">
        <f t="shared" si="34"/>
        <v>0</v>
      </c>
    </row>
    <row r="50" spans="1:111" x14ac:dyDescent="0.25">
      <c r="A50">
        <f t="shared" si="33"/>
        <v>23</v>
      </c>
      <c r="B50" s="8">
        <f>B49+Dynamics!B49+Dynamics!BO49+Dynamics!EB49+Dynamics!GO49+Dynamics!JB49</f>
        <v>16919053.209955424</v>
      </c>
      <c r="C50" s="46">
        <f>C49+Dynamics!C49+Dynamics!BP49+Dynamics!EC49+Dynamics!GP49+Dynamics!JC49</f>
        <v>116131.52220021895</v>
      </c>
      <c r="D50" s="4">
        <f>D49+Dynamics!D49+Dynamics!BQ49+Dynamics!ED49+Dynamics!GQ49+Dynamics!JD49</f>
        <v>341289.4720598053</v>
      </c>
      <c r="E50" s="4">
        <f>E49+Dynamics!E49+Dynamics!BR49+Dynamics!EE49+Dynamics!GR49+Dynamics!JE49</f>
        <v>356948.35552217701</v>
      </c>
      <c r="F50" s="4">
        <f>F49+Dynamics!F49+Dynamics!BS49+Dynamics!EF49+Dynamics!GS49+Dynamics!JF49</f>
        <v>108525.73644279744</v>
      </c>
      <c r="G50" s="4">
        <f>G49+Dynamics!G49+Dynamics!BT49+Dynamics!EG49+Dynamics!GT49+Dynamics!JG49</f>
        <v>21159.737513377808</v>
      </c>
      <c r="H50" s="4">
        <f>H49+Dynamics!H49+Dynamics!BU49+Dynamics!EH49+Dynamics!GU49+Dynamics!JH49</f>
        <v>18480.692869385883</v>
      </c>
      <c r="I50" s="4">
        <f>I49+Dynamics!I49+Dynamics!BV49+Dynamics!EI49+Dynamics!GV49+Dynamics!JI49</f>
        <v>0</v>
      </c>
      <c r="J50" s="4">
        <f>J49+Dynamics!J49+Dynamics!BW49+Dynamics!EJ49+Dynamics!GW49+Dynamics!JJ49</f>
        <v>0</v>
      </c>
      <c r="K50" s="4">
        <f>K49+Dynamics!K49+Dynamics!BX49+Dynamics!EK49+Dynamics!GX49+Dynamics!JK49</f>
        <v>0</v>
      </c>
      <c r="L50" s="4">
        <f>L49+Dynamics!L49+Dynamics!BY49+Dynamics!EL49+Dynamics!GY49+Dynamics!JL49</f>
        <v>38863.449823836054</v>
      </c>
      <c r="M50" s="4">
        <f>M49+Dynamics!M49+Dynamics!BZ49+Dynamics!EM49+Dynamics!GZ49+Dynamics!JM49</f>
        <v>20319.074477587743</v>
      </c>
      <c r="N50" s="9">
        <f>N49+Dynamics!N49+Dynamics!CA49+Dynamics!EN49+Dynamics!HA49+Dynamics!JN49</f>
        <v>17538.883416417408</v>
      </c>
      <c r="O50" s="8">
        <f>O49+Dynamics!O49+Dynamics!CB49+Dynamics!EO49+Dynamics!HB49+Dynamics!JO49</f>
        <v>18003061.89179286</v>
      </c>
      <c r="P50" s="4">
        <f>P49+Dynamics!P49+Dynamics!CC49+Dynamics!EP49+Dynamics!HC49+Dynamics!JP49</f>
        <v>59133.978674652513</v>
      </c>
      <c r="Q50" s="4">
        <f>Q49+Dynamics!Q49+Dynamics!CD49+Dynamics!EQ49+Dynamics!HD49+Dynamics!JQ49</f>
        <v>175004.88906769673</v>
      </c>
      <c r="R50" s="4">
        <f>R49+Dynamics!R49+Dynamics!CE49+Dynamics!ER49+Dynamics!HE49+Dynamics!JR49</f>
        <v>185329.02095442079</v>
      </c>
      <c r="S50" s="4">
        <f>S49+Dynamics!S49+Dynamics!CF49+Dynamics!ES49+Dynamics!HF49+Dynamics!JS49</f>
        <v>56978.901152237988</v>
      </c>
      <c r="T50" s="4">
        <f>T49+Dynamics!T49+Dynamics!CG49+Dynamics!ET49+Dynamics!HG49+Dynamics!JT49</f>
        <v>11212.650441957881</v>
      </c>
      <c r="U50" s="4">
        <f>U49+Dynamics!U49+Dynamics!CH49+Dynamics!EU49+Dynamics!HH49+Dynamics!JU49</f>
        <v>10034.340892887125</v>
      </c>
      <c r="V50" s="4">
        <f>V49+Dynamics!V49+Dynamics!CI49+Dynamics!EV49+Dynamics!HI49+Dynamics!JV49</f>
        <v>0</v>
      </c>
      <c r="W50" s="4">
        <f>W49+Dynamics!W49+Dynamics!CJ49+Dynamics!EW49+Dynamics!HJ49+Dynamics!JW49</f>
        <v>0</v>
      </c>
      <c r="X50" s="4">
        <f>X49+Dynamics!X49+Dynamics!CK49+Dynamics!EX49+Dynamics!HK49+Dynamics!JX49</f>
        <v>0</v>
      </c>
      <c r="Y50" s="4">
        <f>Y49+Dynamics!Y49+Dynamics!CL49+Dynamics!EY49+Dynamics!HL49+Dynamics!JY49</f>
        <v>20982.384983619802</v>
      </c>
      <c r="Z50" s="4">
        <f>Z49+Dynamics!Z49+Dynamics!CM49+Dynamics!EZ49+Dynamics!HM49+Dynamics!JZ49</f>
        <v>11229.668705339407</v>
      </c>
      <c r="AA50" s="9">
        <f>AA49+Dynamics!AA49+Dynamics!CN49+Dynamics!FA49+Dynamics!HN49+Dynamics!KA49</f>
        <v>10424.22655511992</v>
      </c>
      <c r="AB50" s="8">
        <f>AB49+Dynamics!AB49+Dynamics!CO49+Dynamics!FB49+Dynamics!HO49+Dynamics!KB49</f>
        <v>26002.346298557401</v>
      </c>
      <c r="AC50" s="4">
        <f>AC49+Dynamics!AC49+Dynamics!CP49+Dynamics!FC49+Dynamics!HP49+Dynamics!KC49</f>
        <v>3943.6579481533772</v>
      </c>
      <c r="AD50" s="4">
        <f>AD49+Dynamics!AD49+Dynamics!CQ49+Dynamics!FD49+Dynamics!HQ49+Dynamics!KD49</f>
        <v>11554.02930030941</v>
      </c>
      <c r="AE50" s="4">
        <f>AE49+Dynamics!AE49+Dynamics!CR49+Dynamics!FE49+Dynamics!HR49+Dynamics!KE49</f>
        <v>11994.687809500832</v>
      </c>
      <c r="AF50" s="4">
        <f>AF49+Dynamics!AF49+Dynamics!CS49+Dynamics!FF49+Dynamics!HS49+Dynamics!KF49</f>
        <v>3618.4956207640375</v>
      </c>
      <c r="AG50" s="4">
        <f>AG49+Dynamics!AG49+Dynamics!CT49+Dynamics!FG49+Dynamics!HT49+Dynamics!KG49</f>
        <v>700.71118386194541</v>
      </c>
      <c r="AH50" s="4">
        <f>AH49+Dynamics!AH49+Dynamics!CU49+Dynamics!FH49+Dynamics!HU49+Dynamics!KH49</f>
        <v>605.31145004757843</v>
      </c>
      <c r="AI50" s="4">
        <f>AI49+Dynamics!AI49+Dynamics!CV49+Dynamics!FI49+Dynamics!HV49+Dynamics!KI49</f>
        <v>0</v>
      </c>
      <c r="AJ50" s="4">
        <f>AJ49+Dynamics!AJ49+Dynamics!CW49+Dynamics!FJ49+Dynamics!HW49+Dynamics!KJ49</f>
        <v>0</v>
      </c>
      <c r="AK50" s="4">
        <f>AK49+Dynamics!AK49+Dynamics!CX49+Dynamics!FK49+Dynamics!HX49+Dynamics!KK49</f>
        <v>0</v>
      </c>
      <c r="AL50" s="4">
        <f>AL49+Dynamics!AL49+Dynamics!CY49+Dynamics!FL49+Dynamics!HY49+Dynamics!KL49</f>
        <v>1265.0075464238776</v>
      </c>
      <c r="AM50" s="4">
        <f>AM49+Dynamics!AM49+Dynamics!CZ49+Dynamics!FM49+Dynamics!HZ49+Dynamics!KM49</f>
        <v>650.9090171420047</v>
      </c>
      <c r="AN50" s="4">
        <f>AN49+Dynamics!AN49+Dynamics!DA49+Dynamics!FN49+Dynamics!IA49+Dynamics!KN49</f>
        <v>567.62892510823133</v>
      </c>
      <c r="AO50" s="8">
        <f>AO49+Dynamics!AO49+Dynamics!DB49+Dynamics!FO49+Dynamics!IB49+Dynamics!KO49</f>
        <v>801705.55912990833</v>
      </c>
      <c r="AP50" s="4">
        <f>AP49+Dynamics!AP49+Dynamics!DC49+Dynamics!FP49+Dynamics!IC49+Dynamics!KP49</f>
        <v>10196.921054716207</v>
      </c>
      <c r="AQ50" s="4">
        <f>AQ49+Dynamics!AQ49+Dynamics!DD49+Dynamics!FQ49+Dynamics!ID49+Dynamics!KQ49</f>
        <v>29075.551788128803</v>
      </c>
      <c r="AR50" s="4">
        <f>AR49+Dynamics!AR49+Dynamics!DE49+Dynamics!FR49+Dynamics!IE49+Dynamics!KR49</f>
        <v>28920.653304648142</v>
      </c>
      <c r="AS50" s="4">
        <f>AS49+Dynamics!AS49+Dynamics!DF49+Dynamics!FS49+Dynamics!IF49+Dynamics!KS49</f>
        <v>8408.9652477337495</v>
      </c>
      <c r="AT50" s="4">
        <f>AT49+Dynamics!AT49+Dynamics!DG49+Dynamics!FT49+Dynamics!IG49+Dynamics!KT49</f>
        <v>1579.577844281122</v>
      </c>
      <c r="AU50" s="4">
        <f>AU49+Dynamics!AU49+Dynamics!DH49+Dynamics!FU49+Dynamics!IH49+Dynamics!KU49</f>
        <v>1276.7219957373134</v>
      </c>
      <c r="AV50" s="4">
        <f>AV49+Dynamics!AV49+Dynamics!DI49+Dynamics!FV49+Dynamics!II49+Dynamics!KV49</f>
        <v>0</v>
      </c>
      <c r="AW50" s="4">
        <f>AW49+Dynamics!AW49+Dynamics!DJ49+Dynamics!FW49+Dynamics!IJ49+Dynamics!KW49</f>
        <v>0</v>
      </c>
      <c r="AX50" s="4">
        <f>AX49+Dynamics!AX49+Dynamics!DK49+Dynamics!FX49+Dynamics!IK49+Dynamics!KX49</f>
        <v>0</v>
      </c>
      <c r="AY50" s="4">
        <f>AY49+Dynamics!AY49+Dynamics!DL49+Dynamics!FY49+Dynamics!IL49+Dynamics!KY49</f>
        <v>2661.0837979509124</v>
      </c>
      <c r="AZ50" s="4">
        <f>AZ49+Dynamics!AZ49+Dynamics!DM49+Dynamics!FZ49+Dynamics!IM49+Dynamics!KZ49</f>
        <v>1254.8236784787109</v>
      </c>
      <c r="BA50" s="9">
        <f>BA49+Dynamics!BA49+Dynamics!DN49+Dynamics!GA49+Dynamics!IN49+Dynamics!LA49</f>
        <v>944.73913629547042</v>
      </c>
      <c r="BB50" s="8">
        <f>BB49+Dynamics!BB49+Dynamics!DO49+Dynamics!GB49+Dynamics!IO49+Dynamics!LB49</f>
        <v>31864.567194779564</v>
      </c>
      <c r="BC50" s="4">
        <f>BC49+Dynamics!BC49+Dynamics!DP49+Dynamics!GC49+Dynamics!IP49+Dynamics!LC49</f>
        <v>6114.9073602983153</v>
      </c>
      <c r="BD50" s="4">
        <f>BD49+Dynamics!BD49+Dynamics!DQ49+Dynamics!GD49+Dynamics!IQ49+Dynamics!LD49</f>
        <v>16928.609032893703</v>
      </c>
      <c r="BE50" s="4">
        <f>BE49+Dynamics!BE49+Dynamics!DR49+Dynamics!GE49+Dynamics!IR49+Dynamics!LE49</f>
        <v>16228.755246371033</v>
      </c>
      <c r="BF50" s="4">
        <f>BF49+Dynamics!BF49+Dynamics!DS49+Dynamics!GF49+Dynamics!IS49+Dynamics!LF49</f>
        <v>4601.3210217626447</v>
      </c>
      <c r="BG50" s="4">
        <f>BG49+Dynamics!BG49+Dynamics!DT49+Dynamics!GG49+Dynamics!IT49+Dynamics!LG49</f>
        <v>850.72401591558241</v>
      </c>
      <c r="BH50" s="4">
        <f>BH49+Dynamics!BH49+Dynamics!DU49+Dynamics!GH49+Dynamics!IU49+Dynamics!LH49</f>
        <v>672.26611572883155</v>
      </c>
      <c r="BI50" s="4">
        <f>BI49+Dynamics!BI49+Dynamics!DV49+Dynamics!GI49+Dynamics!IV49+Dynamics!LI49</f>
        <v>0</v>
      </c>
      <c r="BJ50" s="4">
        <f>BJ49+Dynamics!BJ49+Dynamics!DW49+Dynamics!GJ49+Dynamics!IW49+Dynamics!LJ49</f>
        <v>0</v>
      </c>
      <c r="BK50" s="4">
        <f>BK49+Dynamics!BK49+Dynamics!DX49+Dynamics!GK49+Dynamics!IX49+Dynamics!LK49</f>
        <v>0</v>
      </c>
      <c r="BL50" s="4">
        <f>BL49+Dynamics!BL49+Dynamics!DY49+Dynamics!GL49+Dynamics!IY49+Dynamics!LL49</f>
        <v>1401.8381806199413</v>
      </c>
      <c r="BM50" s="4">
        <f>BM49+Dynamics!BM49+Dynamics!DZ49+Dynamics!GM49+Dynamics!IZ49+Dynamics!LM49</f>
        <v>648.63116662156756</v>
      </c>
      <c r="BN50" s="4">
        <f>BN49+Dynamics!BN49+Dynamics!EA49+Dynamics!GN49+Dynamics!JA49+Dynamics!LN49</f>
        <v>478.7044374847851</v>
      </c>
      <c r="BO50" s="178">
        <f t="shared" si="4"/>
        <v>37528419.793352053</v>
      </c>
      <c r="BP50" s="8">
        <f t="shared" si="5"/>
        <v>17958310.134281032</v>
      </c>
      <c r="BQ50" s="4">
        <f t="shared" si="6"/>
        <v>18543391.9532208</v>
      </c>
      <c r="BR50" s="4">
        <f t="shared" si="7"/>
        <v>60902.785099868699</v>
      </c>
      <c r="BS50" s="4">
        <f t="shared" si="8"/>
        <v>886024.59697787871</v>
      </c>
      <c r="BT50" s="179">
        <f t="shared" si="9"/>
        <v>79790.323772475967</v>
      </c>
      <c r="BU50" s="178">
        <f t="shared" si="10"/>
        <v>1746732.2189805137</v>
      </c>
      <c r="BV50" s="4">
        <f t="shared" si="11"/>
        <v>1039256.9243256036</v>
      </c>
      <c r="BW50" s="4">
        <f t="shared" si="12"/>
        <v>540330.06142793223</v>
      </c>
      <c r="BX50" s="4">
        <f t="shared" si="13"/>
        <v>34900.438801311298</v>
      </c>
      <c r="BY50" s="4">
        <f t="shared" si="14"/>
        <v>84319.037847970438</v>
      </c>
      <c r="BZ50" s="179">
        <f t="shared" si="15"/>
        <v>47925.756577696404</v>
      </c>
      <c r="CA50" s="167">
        <f t="shared" si="16"/>
        <v>4.6544251759034559E-2</v>
      </c>
      <c r="CB50" s="15">
        <f t="shared" si="17"/>
        <v>5.7870529941552916E-2</v>
      </c>
      <c r="CC50" s="15">
        <f t="shared" si="18"/>
        <v>2.9138685241136931E-2</v>
      </c>
      <c r="CD50" s="15">
        <f t="shared" si="19"/>
        <v>0.57305160583512527</v>
      </c>
      <c r="CE50" s="15">
        <f t="shared" si="20"/>
        <v>9.5165572305297555E-2</v>
      </c>
      <c r="CF50" s="168">
        <f t="shared" si="21"/>
        <v>0.60064622264671907</v>
      </c>
      <c r="CG50" s="167"/>
      <c r="CH50" s="16"/>
      <c r="CI50" s="87"/>
      <c r="CJ50" s="16"/>
      <c r="CK50" s="16"/>
      <c r="CL50" s="168"/>
      <c r="CM50" s="120">
        <f t="shared" si="22"/>
        <v>135012.88521433246</v>
      </c>
      <c r="CN50" s="120">
        <f>step*SUMPRODUCT(B50:N50,'By group'!B$22:N$22)</f>
        <v>80371.57808163653</v>
      </c>
      <c r="CO50" s="120">
        <f>step*SUMPRODUCT(O50:AA50,'By group'!O$22:AA$22)</f>
        <v>41982.229269207557</v>
      </c>
      <c r="CP50" s="120">
        <f>step*SUMPRODUCT(AB50:AN50,'By group'!AB$22:AN$22)</f>
        <v>2691.4880800726028</v>
      </c>
      <c r="CQ50" s="120">
        <f>step*SUMPRODUCT(AO50:BA50,'By group'!AO$22:BA$22)</f>
        <v>6392.3518385023626</v>
      </c>
      <c r="CR50" s="154">
        <f>step*SUMPRODUCT(BB50:BN50,'By group'!BB$22:BN$22)</f>
        <v>3575.2379449134128</v>
      </c>
      <c r="CS50" s="197">
        <f t="shared" si="23"/>
        <v>195520.98723803938</v>
      </c>
      <c r="CT50" s="120">
        <f t="shared" si="24"/>
        <v>573852.55124883389</v>
      </c>
      <c r="CU50" s="120">
        <f t="shared" si="25"/>
        <v>599421.47283711773</v>
      </c>
      <c r="CV50" s="120">
        <f t="shared" si="26"/>
        <v>247307.18381774644</v>
      </c>
      <c r="CW50" s="120">
        <f t="shared" si="27"/>
        <v>69606.508044563772</v>
      </c>
      <c r="CX50" s="198">
        <f t="shared" si="28"/>
        <v>61023.515794212559</v>
      </c>
      <c r="CY50" s="16">
        <f t="shared" si="29"/>
        <v>3.273587413900869E-3</v>
      </c>
      <c r="CZ50" s="37">
        <f t="shared" si="30"/>
        <v>4.7018088439500311E-2</v>
      </c>
      <c r="DA50" s="185">
        <f t="shared" si="31"/>
        <v>2.1261306554295786E-3</v>
      </c>
      <c r="DB50" s="183">
        <f>(BO50-BO48)/BO48</f>
        <v>5.2835769769600492E-3</v>
      </c>
      <c r="DC50" s="85">
        <f>(SUMPRODUCT($B50:$N50,'By group'!$B$27:$N$27)-(1-prop_idu_part)*SUMPRODUCT(Population!$BB50:$BN50,'By group'!$BB$27:$BN$27)*(1-prop_idu_male))/BQ50</f>
        <v>1.4503483771701826</v>
      </c>
      <c r="DD50" s="85">
        <f>(1-prop_idu_part)*SUMPRODUCT(Population!$BB50:$BN50,'By group'!$BB$27:$BN$27)*prop_idu_male/BQ50</f>
        <v>9.294259636172612E-3</v>
      </c>
      <c r="DE50" s="85">
        <f>SUMPRODUCT(AB50:AN50,'By group'!AB$27:AN$27)/prop_sw_use/BP50</f>
        <v>4.0696113149495048</v>
      </c>
      <c r="DF50" s="85">
        <f t="shared" si="2"/>
        <v>1.6522621938694988</v>
      </c>
      <c r="DG50" s="85">
        <f t="shared" si="34"/>
        <v>0</v>
      </c>
    </row>
    <row r="51" spans="1:111" x14ac:dyDescent="0.25">
      <c r="A51">
        <f t="shared" si="33"/>
        <v>23.5</v>
      </c>
      <c r="B51" s="8">
        <f>B50+Dynamics!B50+Dynamics!BO50+Dynamics!EB50+Dynamics!GO50+Dynamics!JB50</f>
        <v>16964953.90868916</v>
      </c>
      <c r="C51" s="46">
        <f>C50+Dynamics!C50+Dynamics!BP50+Dynamics!EC50+Dynamics!GP50+Dynamics!JC50</f>
        <v>116234.15563079847</v>
      </c>
      <c r="D51" s="4">
        <f>D50+Dynamics!D50+Dynamics!BQ50+Dynamics!ED50+Dynamics!GQ50+Dynamics!JD50</f>
        <v>341367.5407191714</v>
      </c>
      <c r="E51" s="4">
        <f>E50+Dynamics!E50+Dynamics!BR50+Dynamics!EE50+Dynamics!GR50+Dynamics!JE50</f>
        <v>356587.21824465925</v>
      </c>
      <c r="F51" s="4">
        <f>F50+Dynamics!F50+Dynamics!BS50+Dynamics!EF50+Dynamics!GS50+Dynamics!JF50</f>
        <v>108288.53372176038</v>
      </c>
      <c r="G51" s="4">
        <f>G50+Dynamics!G50+Dynamics!BT50+Dynamics!EG50+Dynamics!GT50+Dynamics!JG50</f>
        <v>21093.073862379475</v>
      </c>
      <c r="H51" s="4">
        <f>H50+Dynamics!H50+Dynamics!BU50+Dynamics!EH50+Dynamics!GU50+Dynamics!JH50</f>
        <v>18386.837716574635</v>
      </c>
      <c r="I51" s="4">
        <f>I50+Dynamics!I50+Dynamics!BV50+Dynamics!EI50+Dynamics!GV50+Dynamics!JI50</f>
        <v>0</v>
      </c>
      <c r="J51" s="4">
        <f>J50+Dynamics!J50+Dynamics!BW50+Dynamics!EJ50+Dynamics!GW50+Dynamics!JJ50</f>
        <v>0</v>
      </c>
      <c r="K51" s="4">
        <f>K50+Dynamics!K50+Dynamics!BX50+Dynamics!EK50+Dynamics!GX50+Dynamics!JK50</f>
        <v>0</v>
      </c>
      <c r="L51" s="4">
        <f>L50+Dynamics!L50+Dynamics!BY50+Dynamics!EL50+Dynamics!GY50+Dynamics!JL50</f>
        <v>38652.761469610174</v>
      </c>
      <c r="M51" s="4">
        <f>M50+Dynamics!M50+Dynamics!BZ50+Dynamics!EM50+Dynamics!GZ50+Dynamics!JM50</f>
        <v>20169.839182438453</v>
      </c>
      <c r="N51" s="9">
        <f>N50+Dynamics!N50+Dynamics!CA50+Dynamics!EN50+Dynamics!HA50+Dynamics!JN50</f>
        <v>17373.386274157678</v>
      </c>
      <c r="O51" s="8">
        <f>O50+Dynamics!O50+Dynamics!CB50+Dynamics!EO50+Dynamics!HB50+Dynamics!JO50</f>
        <v>18059657.831580799</v>
      </c>
      <c r="P51" s="4">
        <f>P50+Dynamics!P50+Dynamics!CC50+Dynamics!EP50+Dynamics!HC50+Dynamics!JP50</f>
        <v>59059.906583972348</v>
      </c>
      <c r="Q51" s="4">
        <f>Q50+Dynamics!Q50+Dynamics!CD50+Dynamics!EQ50+Dynamics!HD50+Dynamics!JQ50</f>
        <v>174605.34667968043</v>
      </c>
      <c r="R51" s="4">
        <f>R50+Dynamics!R50+Dynamics!CE50+Dynamics!ER50+Dynamics!HE50+Dynamics!JR50</f>
        <v>184566.88661713109</v>
      </c>
      <c r="S51" s="4">
        <f>S50+Dynamics!S50+Dynamics!CF50+Dynamics!ES50+Dynamics!HF50+Dynamics!JS50</f>
        <v>56652.778143788935</v>
      </c>
      <c r="T51" s="4">
        <f>T50+Dynamics!T50+Dynamics!CG50+Dynamics!ET50+Dynamics!HG50+Dynamics!JT50</f>
        <v>11134.303908183356</v>
      </c>
      <c r="U51" s="4">
        <f>U50+Dynamics!U50+Dynamics!CH50+Dynamics!EU50+Dynamics!HH50+Dynamics!JU50</f>
        <v>9935.3132132912287</v>
      </c>
      <c r="V51" s="4">
        <f>V50+Dynamics!V50+Dynamics!CI50+Dynamics!EV50+Dynamics!HI50+Dynamics!JV50</f>
        <v>0</v>
      </c>
      <c r="W51" s="4">
        <f>W50+Dynamics!W50+Dynamics!CJ50+Dynamics!EW50+Dynamics!HJ50+Dynamics!JW50</f>
        <v>0</v>
      </c>
      <c r="X51" s="4">
        <f>X50+Dynamics!X50+Dynamics!CK50+Dynamics!EX50+Dynamics!HK50+Dynamics!JX50</f>
        <v>0</v>
      </c>
      <c r="Y51" s="4">
        <f>Y50+Dynamics!Y50+Dynamics!CL50+Dynamics!EY50+Dynamics!HL50+Dynamics!JY50</f>
        <v>20784.744957874045</v>
      </c>
      <c r="Z51" s="4">
        <f>Z50+Dynamics!Z50+Dynamics!CM50+Dynamics!EZ50+Dynamics!HM50+Dynamics!JZ50</f>
        <v>11096.538174721671</v>
      </c>
      <c r="AA51" s="9">
        <f>AA50+Dynamics!AA50+Dynamics!CN50+Dynamics!FA50+Dynamics!HN50+Dynamics!KA50</f>
        <v>10234.304802568458</v>
      </c>
      <c r="AB51" s="8">
        <f>AB50+Dynamics!AB50+Dynamics!CO50+Dynamics!FB50+Dynamics!HO50+Dynamics!KB50</f>
        <v>26190.751115128332</v>
      </c>
      <c r="AC51" s="4">
        <f>AC50+Dynamics!AC50+Dynamics!CP50+Dynamics!FC50+Dynamics!HP50+Dynamics!KC50</f>
        <v>3957.5487640841156</v>
      </c>
      <c r="AD51" s="4">
        <f>AD50+Dynamics!AD50+Dynamics!CQ50+Dynamics!FD50+Dynamics!HQ50+Dynamics!KD50</f>
        <v>11592.933679827123</v>
      </c>
      <c r="AE51" s="4">
        <f>AE50+Dynamics!AE50+Dynamics!CR50+Dynamics!FE50+Dynamics!HR50+Dynamics!KE50</f>
        <v>12030.082047060561</v>
      </c>
      <c r="AF51" s="4">
        <f>AF50+Dynamics!AF50+Dynamics!CS50+Dynamics!FF50+Dynamics!HS50+Dynamics!KF50</f>
        <v>3627.3485106087064</v>
      </c>
      <c r="AG51" s="4">
        <f>AG50+Dynamics!AG50+Dynamics!CT50+Dynamics!FG50+Dynamics!HT50+Dynamics!KG50</f>
        <v>702.06144925438127</v>
      </c>
      <c r="AH51" s="4">
        <f>AH50+Dynamics!AH50+Dynamics!CU50+Dynamics!FH50+Dynamics!HU50+Dynamics!KH50</f>
        <v>605.50388601853058</v>
      </c>
      <c r="AI51" s="4">
        <f>AI50+Dynamics!AI50+Dynamics!CV50+Dynamics!FI50+Dynamics!HV50+Dynamics!KI50</f>
        <v>0</v>
      </c>
      <c r="AJ51" s="4">
        <f>AJ50+Dynamics!AJ50+Dynamics!CW50+Dynamics!FJ50+Dynamics!HW50+Dynamics!KJ50</f>
        <v>0</v>
      </c>
      <c r="AK51" s="4">
        <f>AK50+Dynamics!AK50+Dynamics!CX50+Dynamics!FK50+Dynamics!HX50+Dynamics!KK50</f>
        <v>0</v>
      </c>
      <c r="AL51" s="4">
        <f>AL50+Dynamics!AL50+Dynamics!CY50+Dynamics!FL50+Dynamics!HY50+Dynamics!KL50</f>
        <v>1265.6384298596436</v>
      </c>
      <c r="AM51" s="4">
        <f>AM50+Dynamics!AM50+Dynamics!CZ50+Dynamics!FM50+Dynamics!HZ50+Dynamics!KM50</f>
        <v>650.04568406803196</v>
      </c>
      <c r="AN51" s="4">
        <f>AN50+Dynamics!AN50+Dynamics!DA50+Dynamics!FN50+Dynamics!IA50+Dynamics!KN50</f>
        <v>564.03267310848821</v>
      </c>
      <c r="AO51" s="8">
        <f>AO50+Dynamics!AO50+Dynamics!DB50+Dynamics!FO50+Dynamics!IB50+Dynamics!KO50</f>
        <v>801147.39674647851</v>
      </c>
      <c r="AP51" s="4">
        <f>AP50+Dynamics!AP50+Dynamics!DC50+Dynamics!FP50+Dynamics!IC50+Dynamics!KP50</f>
        <v>10301.535443565877</v>
      </c>
      <c r="AQ51" s="4">
        <f>AQ50+Dynamics!AQ50+Dynamics!DD50+Dynamics!FQ50+Dynamics!ID50+Dynamics!KQ50</f>
        <v>29386.785234881216</v>
      </c>
      <c r="AR51" s="4">
        <f>AR50+Dynamics!AR50+Dynamics!DE50+Dynamics!FR50+Dynamics!IE50+Dynamics!KR50</f>
        <v>29248.584458564786</v>
      </c>
      <c r="AS51" s="4">
        <f>AS50+Dynamics!AS50+Dynamics!DF50+Dynamics!FS50+Dynamics!IF50+Dynamics!KS50</f>
        <v>8508.5094889178617</v>
      </c>
      <c r="AT51" s="4">
        <f>AT50+Dynamics!AT50+Dynamics!DG50+Dynamics!FT50+Dynamics!IG50+Dynamics!KT50</f>
        <v>1598.8729251046586</v>
      </c>
      <c r="AU51" s="4">
        <f>AU50+Dynamics!AU50+Dynamics!DH50+Dynamics!FU50+Dynamics!IH50+Dynamics!KU50</f>
        <v>1293.0675065577268</v>
      </c>
      <c r="AV51" s="4">
        <f>AV50+Dynamics!AV50+Dynamics!DI50+Dynamics!FV50+Dynamics!II50+Dynamics!KV50</f>
        <v>0</v>
      </c>
      <c r="AW51" s="4">
        <f>AW50+Dynamics!AW50+Dynamics!DJ50+Dynamics!FW50+Dynamics!IJ50+Dynamics!KW50</f>
        <v>0</v>
      </c>
      <c r="AX51" s="4">
        <f>AX50+Dynamics!AX50+Dynamics!DK50+Dynamics!FX50+Dynamics!IK50+Dynamics!KX50</f>
        <v>0</v>
      </c>
      <c r="AY51" s="4">
        <f>AY50+Dynamics!AY50+Dynamics!DL50+Dynamics!FY50+Dynamics!IL50+Dynamics!KY50</f>
        <v>2695.6749096347176</v>
      </c>
      <c r="AZ51" s="4">
        <f>AZ50+Dynamics!AZ50+Dynamics!DM50+Dynamics!FZ50+Dynamics!IM50+Dynamics!KZ50</f>
        <v>1272.3590904261125</v>
      </c>
      <c r="BA51" s="9">
        <f>BA50+Dynamics!BA50+Dynamics!DN50+Dynamics!GA50+Dynamics!IN50+Dynamics!LA50</f>
        <v>957.94772365081519</v>
      </c>
      <c r="BB51" s="8">
        <f>BB50+Dynamics!BB50+Dynamics!DO50+Dynamics!GB50+Dynamics!IO50+Dynamics!LB50</f>
        <v>31958.693759225338</v>
      </c>
      <c r="BC51" s="4">
        <f>BC50+Dynamics!BC50+Dynamics!DP50+Dynamics!GC50+Dynamics!IP50+Dynamics!LC50</f>
        <v>6131.3926340008211</v>
      </c>
      <c r="BD51" s="4">
        <f>BD50+Dynamics!BD50+Dynamics!DQ50+Dynamics!GD50+Dynamics!IQ50+Dynamics!LD50</f>
        <v>16972.492568051726</v>
      </c>
      <c r="BE51" s="4">
        <f>BE50+Dynamics!BE50+Dynamics!DR50+Dynamics!GE50+Dynamics!IR50+Dynamics!LE50</f>
        <v>16266.110696074862</v>
      </c>
      <c r="BF51" s="4">
        <f>BF50+Dynamics!BF50+Dynamics!DS50+Dynamics!GF50+Dynamics!IS50+Dynamics!LF50</f>
        <v>4610.3519668071822</v>
      </c>
      <c r="BG51" s="4">
        <f>BG50+Dynamics!BG50+Dynamics!DT50+Dynamics!GG50+Dynamics!IT50+Dynamics!LG50</f>
        <v>852.15745914003935</v>
      </c>
      <c r="BH51" s="4">
        <f>BH50+Dynamics!BH50+Dynamics!DU50+Dynamics!GH50+Dynamics!IU50+Dynamics!LH50</f>
        <v>673.03049364644255</v>
      </c>
      <c r="BI51" s="4">
        <f>BI50+Dynamics!BI50+Dynamics!DV50+Dynamics!GI50+Dynamics!IV50+Dynamics!LI50</f>
        <v>0</v>
      </c>
      <c r="BJ51" s="4">
        <f>BJ50+Dynamics!BJ50+Dynamics!DW50+Dynamics!GJ50+Dynamics!IW50+Dynamics!LJ50</f>
        <v>0</v>
      </c>
      <c r="BK51" s="4">
        <f>BK50+Dynamics!BK50+Dynamics!DX50+Dynamics!GK50+Dynamics!IX50+Dynamics!LK50</f>
        <v>0</v>
      </c>
      <c r="BL51" s="4">
        <f>BL50+Dynamics!BL50+Dynamics!DY50+Dynamics!GL50+Dynamics!IY50+Dynamics!LL50</f>
        <v>1403.3829479190631</v>
      </c>
      <c r="BM51" s="4">
        <f>BM50+Dynamics!BM50+Dynamics!DZ50+Dynamics!GM50+Dynamics!IZ50+Dynamics!LM50</f>
        <v>649.22896477372251</v>
      </c>
      <c r="BN51" s="4">
        <f>BN50+Dynamics!BN50+Dynamics!EA50+Dynamics!GN50+Dynamics!JA50+Dynamics!LN50</f>
        <v>479.05703018738927</v>
      </c>
      <c r="BO51" s="178">
        <f t="shared" si="4"/>
        <v>37628427.788459353</v>
      </c>
      <c r="BP51" s="8">
        <f t="shared" si="5"/>
        <v>18003107.255510714</v>
      </c>
      <c r="BQ51" s="4">
        <f t="shared" si="6"/>
        <v>18597727.954662014</v>
      </c>
      <c r="BR51" s="4">
        <f t="shared" si="7"/>
        <v>61185.946239017918</v>
      </c>
      <c r="BS51" s="4">
        <f t="shared" si="8"/>
        <v>886410.73352778237</v>
      </c>
      <c r="BT51" s="179">
        <f t="shared" si="9"/>
        <v>79995.898519826587</v>
      </c>
      <c r="BU51" s="178">
        <f t="shared" si="10"/>
        <v>1744519.2065685559</v>
      </c>
      <c r="BV51" s="4">
        <f t="shared" si="11"/>
        <v>1038153.3468215498</v>
      </c>
      <c r="BW51" s="4">
        <f t="shared" si="12"/>
        <v>538070.12308121158</v>
      </c>
      <c r="BX51" s="4">
        <f t="shared" si="13"/>
        <v>34995.195123889585</v>
      </c>
      <c r="BY51" s="4">
        <f t="shared" si="14"/>
        <v>85263.336781303762</v>
      </c>
      <c r="BZ51" s="179">
        <f t="shared" si="15"/>
        <v>48037.204760601249</v>
      </c>
      <c r="CA51" s="167">
        <f t="shared" si="16"/>
        <v>4.636173523847309E-2</v>
      </c>
      <c r="CB51" s="15">
        <f t="shared" si="17"/>
        <v>5.7665231456296144E-2</v>
      </c>
      <c r="CC51" s="15">
        <f t="shared" si="18"/>
        <v>2.8932035375123875E-2</v>
      </c>
      <c r="CD51" s="15">
        <f t="shared" si="19"/>
        <v>0.57194825405140759</v>
      </c>
      <c r="CE51" s="15">
        <f t="shared" si="20"/>
        <v>9.618942275435724E-2</v>
      </c>
      <c r="CF51" s="168">
        <f t="shared" si="21"/>
        <v>0.60049584603009953</v>
      </c>
      <c r="CG51" s="169">
        <f>-SUM(Dynamics!BO50:BO51,Dynamics!CB50:CB51,Dynamics!CO50:CO51,Dynamics!DB50:DB51,Dynamics!DO50:DO51)/BO50*100000</f>
        <v>1085.748172800694</v>
      </c>
      <c r="CH51" s="87">
        <f>-SUM(Dynamics!BO50:BO51)/BP50*100000</f>
        <v>1346.9902715131482</v>
      </c>
      <c r="CI51" s="87">
        <f>-SUM(Dynamics!CB50:CB51)/BQ50*100000</f>
        <v>662.29722594950977</v>
      </c>
      <c r="CJ51" s="87">
        <f>-SUM(Dynamics!CO50:CO51)/BR50*100000</f>
        <v>13512.383950271347</v>
      </c>
      <c r="CK51" s="87">
        <f>-SUM(Dynamics!DB50:DB51)/BS50*100000</f>
        <v>2429.6322837914204</v>
      </c>
      <c r="CL51" s="170">
        <f>-SUM(Dynamics!DO50:DO51)/BT50*100000</f>
        <v>16290.839318684804</v>
      </c>
      <c r="CM51" s="120">
        <f t="shared" si="22"/>
        <v>134772.52632265046</v>
      </c>
      <c r="CN51" s="120">
        <f>step*SUMPRODUCT(B51:N51,'By group'!B$22:N$22)</f>
        <v>80247.944833858259</v>
      </c>
      <c r="CO51" s="120">
        <f>step*SUMPRODUCT(O51:AA51,'By group'!O$22:AA$22)</f>
        <v>41777.469611759021</v>
      </c>
      <c r="CP51" s="120">
        <f>step*SUMPRODUCT(AB51:AN51,'By group'!AB$22:AN$22)</f>
        <v>2698.4006067732412</v>
      </c>
      <c r="CQ51" s="120">
        <f>step*SUMPRODUCT(AO51:BA51,'By group'!AO$22:BA$22)</f>
        <v>6465.6406406415199</v>
      </c>
      <c r="CR51" s="154">
        <f>step*SUMPRODUCT(BB51:BN51,'By group'!BB$22:BN$22)</f>
        <v>3583.0706296184344</v>
      </c>
      <c r="CS51" s="197">
        <f t="shared" si="23"/>
        <v>195684.53905642164</v>
      </c>
      <c r="CT51" s="120">
        <f t="shared" si="24"/>
        <v>573925.09888161183</v>
      </c>
      <c r="CU51" s="120">
        <f t="shared" si="25"/>
        <v>598698.88206349057</v>
      </c>
      <c r="CV51" s="120">
        <f t="shared" si="26"/>
        <v>246489.72454678075</v>
      </c>
      <c r="CW51" s="120">
        <f t="shared" si="27"/>
        <v>69218.48070048989</v>
      </c>
      <c r="CX51" s="198">
        <f t="shared" si="28"/>
        <v>60502.481319761384</v>
      </c>
      <c r="CY51" s="16">
        <f t="shared" si="29"/>
        <v>3.2791804798490052E-3</v>
      </c>
      <c r="CZ51" s="37">
        <f t="shared" si="30"/>
        <v>4.6926064182376839E-2</v>
      </c>
      <c r="DA51" s="185">
        <f t="shared" si="31"/>
        <v>2.125943155785035E-3</v>
      </c>
      <c r="DB51" s="183"/>
      <c r="DC51" s="85">
        <f>(SUMPRODUCT($B51:$N51,'By group'!$B$27:$N$27)-(1-prop_idu_part)*SUMPRODUCT(Population!$BB51:$BN51,'By group'!$BB$27:$BN$27)*(1-prop_idu_male))/BQ51</f>
        <v>1.4497181141584961</v>
      </c>
      <c r="DD51" s="85">
        <f>(1-prop_idu_part)*SUMPRODUCT(Population!$BB51:$BN51,'By group'!$BB$27:$BN$27)*prop_idu_male/BQ51</f>
        <v>9.2909812007176268E-3</v>
      </c>
      <c r="DE51" s="85">
        <f>SUMPRODUCT(AB51:AN51,'By group'!AB$27:AN$27)/prop_sw_use/BP51</f>
        <v>4.0783590546207966</v>
      </c>
      <c r="DF51" s="85">
        <f t="shared" si="2"/>
        <v>1.6558137761760434</v>
      </c>
      <c r="DG51" s="85">
        <f t="shared" si="34"/>
        <v>0</v>
      </c>
    </row>
    <row r="52" spans="1:111" x14ac:dyDescent="0.25">
      <c r="A52">
        <f t="shared" si="33"/>
        <v>24</v>
      </c>
      <c r="B52" s="8">
        <f>B51+Dynamics!B51+Dynamics!BO51+Dynamics!EB51+Dynamics!GO51+Dynamics!JB51</f>
        <v>17011138.763798852</v>
      </c>
      <c r="C52" s="46">
        <f>C51+Dynamics!C51+Dynamics!BP51+Dynamics!EC51+Dynamics!GP51+Dynamics!JC51</f>
        <v>116357.75896499387</v>
      </c>
      <c r="D52" s="4">
        <f>D51+Dynamics!D51+Dynamics!BQ51+Dynamics!ED51+Dynamics!GQ51+Dynamics!JD51</f>
        <v>341521.70082752383</v>
      </c>
      <c r="E52" s="4">
        <f>E51+Dynamics!E51+Dynamics!BR51+Dynamics!EE51+Dynamics!GR51+Dynamics!JE51</f>
        <v>356332.29361810512</v>
      </c>
      <c r="F52" s="4">
        <f>F51+Dynamics!F51+Dynamics!BS51+Dynamics!EF51+Dynamics!GS51+Dynamics!JF51</f>
        <v>108090.61193311798</v>
      </c>
      <c r="G52" s="4">
        <f>G51+Dynamics!G51+Dynamics!BT51+Dynamics!EG51+Dynamics!GT51+Dynamics!JG51</f>
        <v>21034.960933633534</v>
      </c>
      <c r="H52" s="4">
        <f>H51+Dynamics!H51+Dynamics!BU51+Dynamics!EH51+Dynamics!GU51+Dynamics!JH51</f>
        <v>18301.748380075842</v>
      </c>
      <c r="I52" s="4">
        <f>I51+Dynamics!I51+Dynamics!BV51+Dynamics!EI51+Dynamics!GV51+Dynamics!JI51</f>
        <v>0</v>
      </c>
      <c r="J52" s="4">
        <f>J51+Dynamics!J51+Dynamics!BW51+Dynamics!EJ51+Dynamics!GW51+Dynamics!JJ51</f>
        <v>0</v>
      </c>
      <c r="K52" s="4">
        <f>K51+Dynamics!K51+Dynamics!BX51+Dynamics!EK51+Dynamics!GX51+Dynamics!JK51</f>
        <v>0</v>
      </c>
      <c r="L52" s="4">
        <f>L51+Dynamics!L51+Dynamics!BY51+Dynamics!EL51+Dynamics!GY51+Dynamics!JL51</f>
        <v>38460.773510484993</v>
      </c>
      <c r="M52" s="4">
        <f>M51+Dynamics!M51+Dynamics!BZ51+Dynamics!EM51+Dynamics!GZ51+Dynamics!JM51</f>
        <v>20029.875291276625</v>
      </c>
      <c r="N52" s="9">
        <f>N51+Dynamics!N51+Dynamics!CA51+Dynamics!EN51+Dynamics!HA51+Dynamics!JN51</f>
        <v>17215.602583739328</v>
      </c>
      <c r="O52" s="8">
        <f>O51+Dynamics!O51+Dynamics!CB51+Dynamics!EO51+Dynamics!HB51+Dynamics!JO51</f>
        <v>18116280.248483729</v>
      </c>
      <c r="P52" s="4">
        <f>P51+Dynamics!P51+Dynamics!CC51+Dynamics!EP51+Dynamics!HC51+Dynamics!JP51</f>
        <v>59003.461054748535</v>
      </c>
      <c r="Q52" s="4">
        <f>Q51+Dynamics!Q51+Dynamics!CD51+Dynamics!EQ51+Dynamics!HD51+Dynamics!JQ51</f>
        <v>174267.81503020014</v>
      </c>
      <c r="R52" s="4">
        <f>R51+Dynamics!R51+Dynamics!CE51+Dynamics!ER51+Dynamics!HE51+Dynamics!JR51</f>
        <v>183888.13527706228</v>
      </c>
      <c r="S52" s="4">
        <f>S51+Dynamics!S51+Dynamics!CF51+Dynamics!ES51+Dynamics!HF51+Dynamics!JS51</f>
        <v>56356.519070045855</v>
      </c>
      <c r="T52" s="4">
        <f>T51+Dynamics!T51+Dynamics!CG51+Dynamics!ET51+Dynamics!HG51+Dynamics!JT51</f>
        <v>11062.354778490326</v>
      </c>
      <c r="U52" s="4">
        <f>U51+Dynamics!U51+Dynamics!CH51+Dynamics!EU51+Dynamics!HH51+Dynamics!JU51</f>
        <v>9843.1797392197459</v>
      </c>
      <c r="V52" s="4">
        <f>V51+Dynamics!V51+Dynamics!CI51+Dynamics!EV51+Dynamics!HI51+Dynamics!JV51</f>
        <v>0</v>
      </c>
      <c r="W52" s="4">
        <f>W51+Dynamics!W51+Dynamics!CJ51+Dynamics!EW51+Dynamics!HJ51+Dynamics!JW51</f>
        <v>0</v>
      </c>
      <c r="X52" s="4">
        <f>X51+Dynamics!X51+Dynamics!CK51+Dynamics!EX51+Dynamics!HK51+Dynamics!JX51</f>
        <v>0</v>
      </c>
      <c r="Y52" s="4">
        <f>Y51+Dynamics!Y51+Dynamics!CL51+Dynamics!EY51+Dynamics!HL51+Dynamics!JY51</f>
        <v>20599.527382999586</v>
      </c>
      <c r="Z52" s="4">
        <f>Z51+Dynamics!Z51+Dynamics!CM51+Dynamics!EZ51+Dynamics!HM51+Dynamics!JZ51</f>
        <v>10970.288003660642</v>
      </c>
      <c r="AA52" s="9">
        <f>AA51+Dynamics!AA51+Dynamics!CN51+Dynamics!FA51+Dynamics!HN51+Dynamics!KA51</f>
        <v>10055.623242373666</v>
      </c>
      <c r="AB52" s="8">
        <f>AB51+Dynamics!AB51+Dynamics!CO51+Dynamics!FB51+Dynamics!HO51+Dynamics!KB51</f>
        <v>26373.537416384948</v>
      </c>
      <c r="AC52" s="4">
        <f>AC51+Dynamics!AC51+Dynamics!CP51+Dynamics!FC51+Dynamics!HP51+Dynamics!KC51</f>
        <v>3971.5262753262859</v>
      </c>
      <c r="AD52" s="4">
        <f>AD51+Dynamics!AD51+Dynamics!CQ51+Dynamics!FD51+Dynamics!HQ51+Dynamics!KD51</f>
        <v>11632.284262574354</v>
      </c>
      <c r="AE52" s="4">
        <f>AE51+Dynamics!AE51+Dynamics!CR51+Dynamics!FE51+Dynamics!HR51+Dynamics!KE51</f>
        <v>12066.390636590295</v>
      </c>
      <c r="AF52" s="4">
        <f>AF51+Dynamics!AF51+Dynamics!CS51+Dynamics!FF51+Dynamics!HS51+Dynamics!KF51</f>
        <v>3636.6266446209083</v>
      </c>
      <c r="AG52" s="4">
        <f>AG51+Dynamics!AG51+Dynamics!CT51+Dynamics!FG51+Dynamics!HT51+Dynamics!KG51</f>
        <v>703.51939736890574</v>
      </c>
      <c r="AH52" s="4">
        <f>AH51+Dynamics!AH51+Dynamics!CU51+Dynamics!FH51+Dynamics!HU51+Dynamics!KH51</f>
        <v>605.85317531294197</v>
      </c>
      <c r="AI52" s="4">
        <f>AI51+Dynamics!AI51+Dynamics!CV51+Dynamics!FI51+Dynamics!HV51+Dynamics!KI51</f>
        <v>0</v>
      </c>
      <c r="AJ52" s="4">
        <f>AJ51+Dynamics!AJ51+Dynamics!CW51+Dynamics!FJ51+Dynamics!HW51+Dynamics!KJ51</f>
        <v>0</v>
      </c>
      <c r="AK52" s="4">
        <f>AK51+Dynamics!AK51+Dynamics!CX51+Dynamics!FK51+Dynamics!HX51+Dynamics!KK51</f>
        <v>0</v>
      </c>
      <c r="AL52" s="4">
        <f>AL51+Dynamics!AL51+Dynamics!CY51+Dynamics!FL51+Dynamics!HY51+Dynamics!KL51</f>
        <v>1266.5596104731437</v>
      </c>
      <c r="AM52" s="4">
        <f>AM51+Dynamics!AM51+Dynamics!CZ51+Dynamics!FM51+Dynamics!HZ51+Dynamics!KM51</f>
        <v>649.37744423543472</v>
      </c>
      <c r="AN52" s="4">
        <f>AN51+Dynamics!AN51+Dynamics!DA51+Dynamics!FN51+Dynamics!IA51+Dynamics!KN51</f>
        <v>560.78644059779708</v>
      </c>
      <c r="AO52" s="8">
        <f>AO51+Dynamics!AO51+Dynamics!DB51+Dynamics!FO51+Dynamics!IB51+Dynamics!KO51</f>
        <v>800615.75477388338</v>
      </c>
      <c r="AP52" s="4">
        <f>AP51+Dynamics!AP51+Dynamics!DC51+Dynamics!FP51+Dynamics!IC51+Dynamics!KP51</f>
        <v>10405.665947010199</v>
      </c>
      <c r="AQ52" s="4">
        <f>AQ51+Dynamics!AQ51+Dynamics!DD51+Dynamics!FQ51+Dynamics!ID51+Dynamics!KQ51</f>
        <v>29696.813698587481</v>
      </c>
      <c r="AR52" s="4">
        <f>AR51+Dynamics!AR51+Dynamics!DE51+Dynamics!FR51+Dynamics!IE51+Dynamics!KR51</f>
        <v>29575.620497229538</v>
      </c>
      <c r="AS52" s="4">
        <f>AS51+Dynamics!AS51+Dynamics!DF51+Dynamics!FS51+Dynamics!IF51+Dynamics!KS51</f>
        <v>8607.866581283135</v>
      </c>
      <c r="AT52" s="4">
        <f>AT51+Dynamics!AT51+Dynamics!DG51+Dynamics!FT51+Dynamics!IG51+Dynamics!KT51</f>
        <v>1618.1414717005819</v>
      </c>
      <c r="AU52" s="4">
        <f>AU51+Dynamics!AU51+Dynamics!DH51+Dynamics!FU51+Dynamics!IH51+Dynamics!KU51</f>
        <v>1309.4181663594779</v>
      </c>
      <c r="AV52" s="4">
        <f>AV51+Dynamics!AV51+Dynamics!DI51+Dynamics!FV51+Dynamics!II51+Dynamics!KV51</f>
        <v>0</v>
      </c>
      <c r="AW52" s="4">
        <f>AW51+Dynamics!AW51+Dynamics!DJ51+Dynamics!FW51+Dynamics!IJ51+Dynamics!KW51</f>
        <v>0</v>
      </c>
      <c r="AX52" s="4">
        <f>AX51+Dynamics!AX51+Dynamics!DK51+Dynamics!FX51+Dynamics!IK51+Dynamics!KX51</f>
        <v>0</v>
      </c>
      <c r="AY52" s="4">
        <f>AY51+Dynamics!AY51+Dynamics!DL51+Dynamics!FY51+Dynamics!IL51+Dynamics!KY51</f>
        <v>2730.2275221835762</v>
      </c>
      <c r="AZ52" s="4">
        <f>AZ51+Dynamics!AZ51+Dynamics!DM51+Dynamics!FZ51+Dynamics!IM51+Dynamics!KZ51</f>
        <v>1289.8708231470339</v>
      </c>
      <c r="BA52" s="9">
        <f>BA51+Dynamics!BA51+Dynamics!DN51+Dynamics!GA51+Dynamics!IN51+Dynamics!LA51</f>
        <v>971.26532666190928</v>
      </c>
      <c r="BB52" s="8">
        <f>BB51+Dynamics!BB51+Dynamics!DO51+Dynamics!GB51+Dynamics!IO51+Dynamics!LB51</f>
        <v>32052.653517590716</v>
      </c>
      <c r="BC52" s="4">
        <f>BC51+Dynamics!BC51+Dynamics!DP51+Dynamics!GC51+Dynamics!IP51+Dynamics!LC51</f>
        <v>6148.0338371289918</v>
      </c>
      <c r="BD52" s="4">
        <f>BD51+Dynamics!BD51+Dynamics!DQ51+Dynamics!GD51+Dynamics!IQ51+Dynamics!LD51</f>
        <v>17017.040648038659</v>
      </c>
      <c r="BE52" s="4">
        <f>BE51+Dynamics!BE51+Dynamics!DR51+Dynamics!GE51+Dynamics!IR51+Dynamics!LE51</f>
        <v>16304.662845747007</v>
      </c>
      <c r="BF52" s="4">
        <f>BF51+Dynamics!BF51+Dynamics!DS51+Dynamics!GF51+Dynamics!IS51+Dynamics!LF51</f>
        <v>4619.8764148603159</v>
      </c>
      <c r="BG52" s="4">
        <f>BG51+Dynamics!BG51+Dynamics!DT51+Dynamics!GG51+Dynamics!IT51+Dynamics!LG51</f>
        <v>853.6987480913358</v>
      </c>
      <c r="BH52" s="4">
        <f>BH51+Dynamics!BH51+Dynamics!DU51+Dynamics!GH51+Dynamics!IU51+Dynamics!LH51</f>
        <v>673.89622178702518</v>
      </c>
      <c r="BI52" s="4">
        <f>BI51+Dynamics!BI51+Dynamics!DV51+Dynamics!GI51+Dynamics!IV51+Dynamics!LI51</f>
        <v>0</v>
      </c>
      <c r="BJ52" s="4">
        <f>BJ51+Dynamics!BJ51+Dynamics!DW51+Dynamics!GJ51+Dynamics!IW51+Dynamics!LJ51</f>
        <v>0</v>
      </c>
      <c r="BK52" s="4">
        <f>BK51+Dynamics!BK51+Dynamics!DX51+Dynamics!GK51+Dynamics!IX51+Dynamics!LK51</f>
        <v>0</v>
      </c>
      <c r="BL52" s="4">
        <f>BL51+Dynamics!BL51+Dynamics!DY51+Dynamics!GL51+Dynamics!IY51+Dynamics!LL51</f>
        <v>1405.1037277319633</v>
      </c>
      <c r="BM52" s="4">
        <f>BM51+Dynamics!BM51+Dynamics!DZ51+Dynamics!GM51+Dynamics!IZ51+Dynamics!LM51</f>
        <v>649.85685081441818</v>
      </c>
      <c r="BN52" s="4">
        <f>BN51+Dynamics!BN51+Dynamics!EA51+Dynamics!GN51+Dynamics!JA51+Dynamics!LN51</f>
        <v>479.4105448814712</v>
      </c>
      <c r="BO52" s="178">
        <f t="shared" si="4"/>
        <v>37729302.581372544</v>
      </c>
      <c r="BP52" s="8">
        <f t="shared" si="5"/>
        <v>18048484.089841805</v>
      </c>
      <c r="BQ52" s="4">
        <f t="shared" si="6"/>
        <v>18652327.152062528</v>
      </c>
      <c r="BR52" s="4">
        <f t="shared" si="7"/>
        <v>61466.461303485019</v>
      </c>
      <c r="BS52" s="4">
        <f t="shared" si="8"/>
        <v>886820.64480804617</v>
      </c>
      <c r="BT52" s="179">
        <f t="shared" si="9"/>
        <v>80204.233356671917</v>
      </c>
      <c r="BU52" s="178">
        <f t="shared" si="10"/>
        <v>1742841.6233820959</v>
      </c>
      <c r="BV52" s="4">
        <f t="shared" si="11"/>
        <v>1037345.326042951</v>
      </c>
      <c r="BW52" s="4">
        <f t="shared" si="12"/>
        <v>536046.90357880085</v>
      </c>
      <c r="BX52" s="4">
        <f t="shared" si="13"/>
        <v>35092.923887100063</v>
      </c>
      <c r="BY52" s="4">
        <f t="shared" si="14"/>
        <v>86204.890034162934</v>
      </c>
      <c r="BZ52" s="179">
        <f t="shared" si="15"/>
        <v>48151.579839081191</v>
      </c>
      <c r="CA52" s="167">
        <f t="shared" si="16"/>
        <v>4.6193316709823309E-2</v>
      </c>
      <c r="CB52" s="15">
        <f t="shared" si="17"/>
        <v>5.7475482200014687E-2</v>
      </c>
      <c r="CC52" s="15">
        <f t="shared" si="18"/>
        <v>2.8738875273240427E-2</v>
      </c>
      <c r="CD52" s="15">
        <f t="shared" si="19"/>
        <v>0.57092800110668429</v>
      </c>
      <c r="CE52" s="15">
        <f t="shared" si="20"/>
        <v>9.720667931994538E-2</v>
      </c>
      <c r="CF52" s="168">
        <f t="shared" si="21"/>
        <v>0.60036207346997383</v>
      </c>
      <c r="CG52" s="167"/>
      <c r="CH52" s="16"/>
      <c r="CI52" s="87"/>
      <c r="CJ52" s="16"/>
      <c r="CK52" s="16"/>
      <c r="CL52" s="168"/>
      <c r="CM52" s="120">
        <f t="shared" si="22"/>
        <v>134577.90903863125</v>
      </c>
      <c r="CN52" s="120">
        <f>step*SUMPRODUCT(B52:N52,'By group'!B$22:N$22)</f>
        <v>80149.668124469448</v>
      </c>
      <c r="CO52" s="120">
        <f>step*SUMPRODUCT(O52:AA52,'By group'!O$22:AA$22)</f>
        <v>41592.725156712586</v>
      </c>
      <c r="CP52" s="120">
        <f>step*SUMPRODUCT(AB52:AN52,'By group'!AB$22:AN$22)</f>
        <v>2705.583257716567</v>
      </c>
      <c r="CQ52" s="120">
        <f>step*SUMPRODUCT(AO52:BA52,'By group'!AO$22:BA$22)</f>
        <v>6538.751355173591</v>
      </c>
      <c r="CR52" s="154">
        <f>step*SUMPRODUCT(BB52:BN52,'By group'!BB$22:BN$22)</f>
        <v>3591.1811445590456</v>
      </c>
      <c r="CS52" s="197">
        <f t="shared" si="23"/>
        <v>195886.44607920788</v>
      </c>
      <c r="CT52" s="120">
        <f t="shared" si="24"/>
        <v>574135.65446692449</v>
      </c>
      <c r="CU52" s="120">
        <f t="shared" si="25"/>
        <v>598167.10287473421</v>
      </c>
      <c r="CV52" s="120">
        <f t="shared" si="26"/>
        <v>245773.69239780147</v>
      </c>
      <c r="CW52" s="120">
        <f t="shared" si="27"/>
        <v>68861.943742418851</v>
      </c>
      <c r="CX52" s="198">
        <f t="shared" si="28"/>
        <v>60016.783821009216</v>
      </c>
      <c r="CY52" s="16">
        <f t="shared" si="29"/>
        <v>3.2845537667778721E-3</v>
      </c>
      <c r="CZ52" s="37">
        <f t="shared" si="30"/>
        <v>4.6834242027552195E-2</v>
      </c>
      <c r="DA52" s="185">
        <f t="shared" si="31"/>
        <v>2.1257809678218065E-3</v>
      </c>
      <c r="DB52" s="183">
        <f>(BO52-BO50)/BO50</f>
        <v>5.3528176546372161E-3</v>
      </c>
      <c r="DC52" s="85">
        <f>(SUMPRODUCT($B52:$N52,'By group'!$B$27:$N$27)-(1-prop_idu_part)*SUMPRODUCT(Population!$BB52:$BN52,'By group'!$BB$27:$BN$27)*(1-prop_idu_male))/BQ52</f>
        <v>1.4491176156408587</v>
      </c>
      <c r="DD52" s="85">
        <f>(1-prop_idu_part)*SUMPRODUCT(Population!$BB52:$BN52,'By group'!$BB$27:$BN$27)*prop_idu_male/BQ52</f>
        <v>9.2879104380953724E-3</v>
      </c>
      <c r="DE52" s="85">
        <f>SUMPRODUCT(AB52:AN52,'By group'!AB$27:AN$27)/prop_sw_use/BP52</f>
        <v>4.0867561617374886</v>
      </c>
      <c r="DF52" s="85">
        <f t="shared" si="2"/>
        <v>1.6592230016654201</v>
      </c>
      <c r="DG52" s="85">
        <f t="shared" si="34"/>
        <v>0</v>
      </c>
    </row>
    <row r="53" spans="1:111" x14ac:dyDescent="0.25">
      <c r="A53">
        <f t="shared" si="33"/>
        <v>24.5</v>
      </c>
      <c r="B53" s="8">
        <f>B52+Dynamics!B52+Dynamics!BO52+Dynamics!EB52+Dynamics!GO52+Dynamics!JB52</f>
        <v>17057595.470381737</v>
      </c>
      <c r="C53" s="46">
        <f>C52+Dynamics!C52+Dynamics!BP52+Dynamics!EC52+Dynamics!GP52+Dynamics!JC52</f>
        <v>116500.94984378736</v>
      </c>
      <c r="D53" s="4">
        <f>D52+Dynamics!D52+Dynamics!BQ52+Dynamics!ED52+Dynamics!GQ52+Dynamics!JD52</f>
        <v>341747.04747099598</v>
      </c>
      <c r="E53" s="4">
        <f>E52+Dynamics!E52+Dynamics!BR52+Dynamics!EE52+Dynamics!GR52+Dynamics!JE52</f>
        <v>356177.10830150143</v>
      </c>
      <c r="F53" s="4">
        <f>F52+Dynamics!F52+Dynamics!BS52+Dynamics!EF52+Dynamics!GS52+Dynamics!JF52</f>
        <v>107929.70243000363</v>
      </c>
      <c r="G53" s="4">
        <f>G52+Dynamics!G52+Dynamics!BT52+Dynamics!EG52+Dynamics!GT52+Dynamics!JG52</f>
        <v>20984.940800868226</v>
      </c>
      <c r="H53" s="4">
        <f>H52+Dynamics!H52+Dynamics!BU52+Dynamics!EH52+Dynamics!GU52+Dynamics!JH52</f>
        <v>18224.99371848143</v>
      </c>
      <c r="I53" s="4">
        <f>I52+Dynamics!I52+Dynamics!BV52+Dynamics!EI52+Dynamics!GV52+Dynamics!JI52</f>
        <v>0</v>
      </c>
      <c r="J53" s="4">
        <f>J52+Dynamics!J52+Dynamics!BW52+Dynamics!EJ52+Dynamics!GW52+Dynamics!JJ52</f>
        <v>0</v>
      </c>
      <c r="K53" s="4">
        <f>K52+Dynamics!K52+Dynamics!BX52+Dynamics!EK52+Dynamics!GX52+Dynamics!JK52</f>
        <v>0</v>
      </c>
      <c r="L53" s="4">
        <f>L52+Dynamics!L52+Dynamics!BY52+Dynamics!EL52+Dynamics!GY52+Dynamics!JL52</f>
        <v>38286.737521892377</v>
      </c>
      <c r="M53" s="4">
        <f>M52+Dynamics!M52+Dynamics!BZ52+Dynamics!EM52+Dynamics!GZ52+Dynamics!JM52</f>
        <v>19899.107832392208</v>
      </c>
      <c r="N53" s="9">
        <f>N52+Dynamics!N52+Dynamics!CA52+Dynamics!EN52+Dynamics!HA52+Dynamics!JN52</f>
        <v>17065.508206394432</v>
      </c>
      <c r="O53" s="8">
        <f>O52+Dynamics!O52+Dynamics!CB52+Dynamics!EO52+Dynamics!HB52+Dynamics!JO52</f>
        <v>18172930.234291755</v>
      </c>
      <c r="P53" s="4">
        <f>P52+Dynamics!P52+Dynamics!CC52+Dynamics!EP52+Dynamics!HC52+Dynamics!JP52</f>
        <v>58963.633272828883</v>
      </c>
      <c r="Q53" s="4">
        <f>Q52+Dynamics!Q52+Dynamics!CD52+Dynamics!EQ52+Dynamics!HD52+Dynamics!JQ52</f>
        <v>173988.81646129591</v>
      </c>
      <c r="R53" s="4">
        <f>R52+Dynamics!R52+Dynamics!CE52+Dynamics!ER52+Dynamics!HE52+Dynamics!JR52</f>
        <v>183288.23083724725</v>
      </c>
      <c r="S53" s="4">
        <f>S52+Dynamics!S52+Dynamics!CF52+Dynamics!ES52+Dynamics!HF52+Dynamics!JS52</f>
        <v>56088.60967974097</v>
      </c>
      <c r="T53" s="4">
        <f>T52+Dynamics!T52+Dynamics!CG52+Dynamics!ET52+Dynamics!HG52+Dynamics!JT52</f>
        <v>10996.504890485045</v>
      </c>
      <c r="U53" s="4">
        <f>U52+Dynamics!U52+Dynamics!CH52+Dynamics!EU52+Dynamics!HH52+Dynamics!JU52</f>
        <v>9757.6471339636573</v>
      </c>
      <c r="V53" s="4">
        <f>V52+Dynamics!V52+Dynamics!CI52+Dynamics!EV52+Dynamics!HI52+Dynamics!JV52</f>
        <v>0</v>
      </c>
      <c r="W53" s="4">
        <f>W52+Dynamics!W52+Dynamics!CJ52+Dynamics!EW52+Dynamics!HJ52+Dynamics!JW52</f>
        <v>0</v>
      </c>
      <c r="X53" s="4">
        <f>X52+Dynamics!X52+Dynamics!CK52+Dynamics!EX52+Dynamics!HK52+Dynamics!JX52</f>
        <v>0</v>
      </c>
      <c r="Y53" s="4">
        <f>Y52+Dynamics!Y52+Dynamics!CL52+Dynamics!EY52+Dynamics!HL52+Dynamics!JY52</f>
        <v>20426.420583520903</v>
      </c>
      <c r="Z53" s="4">
        <f>Z52+Dynamics!Z52+Dynamics!CM52+Dynamics!EZ52+Dynamics!HM52+Dynamics!JZ52</f>
        <v>10850.79080968257</v>
      </c>
      <c r="AA53" s="9">
        <f>AA52+Dynamics!AA52+Dynamics!CN52+Dynamics!FA52+Dynamics!HN52+Dynamics!KA52</f>
        <v>9887.518720715856</v>
      </c>
      <c r="AB53" s="8">
        <f>AB52+Dynamics!AB52+Dynamics!CO52+Dynamics!FB52+Dynamics!HO52+Dynamics!KB52</f>
        <v>26550.879452083733</v>
      </c>
      <c r="AC53" s="4">
        <f>AC52+Dynamics!AC52+Dynamics!CP52+Dynamics!FC52+Dynamics!HP52+Dynamics!KC52</f>
        <v>3985.5778702650259</v>
      </c>
      <c r="AD53" s="4">
        <f>AD52+Dynamics!AD52+Dynamics!CQ52+Dynamics!FD52+Dynamics!HQ52+Dynamics!KD52</f>
        <v>11672.033522477985</v>
      </c>
      <c r="AE53" s="4">
        <f>AE52+Dynamics!AE52+Dynamics!CR52+Dynamics!FE52+Dynamics!HR52+Dynamics!KE52</f>
        <v>12103.528413443853</v>
      </c>
      <c r="AF53" s="4">
        <f>AF52+Dynamics!AF52+Dynamics!CS52+Dynamics!FF52+Dynamics!HS52+Dynamics!KF52</f>
        <v>3646.2920284801189</v>
      </c>
      <c r="AG53" s="4">
        <f>AG52+Dynamics!AG52+Dynamics!CT52+Dynamics!FG52+Dynamics!HT52+Dynamics!KG52</f>
        <v>705.07593129779832</v>
      </c>
      <c r="AH53" s="4">
        <f>AH52+Dynamics!AH52+Dynamics!CU52+Dynamics!FH52+Dynamics!HU52+Dynamics!KH52</f>
        <v>606.34725643002014</v>
      </c>
      <c r="AI53" s="4">
        <f>AI52+Dynamics!AI52+Dynamics!CV52+Dynamics!FI52+Dynamics!HV52+Dynamics!KI52</f>
        <v>0</v>
      </c>
      <c r="AJ53" s="4">
        <f>AJ52+Dynamics!AJ52+Dynamics!CW52+Dynamics!FJ52+Dynamics!HW52+Dynamics!KJ52</f>
        <v>0</v>
      </c>
      <c r="AK53" s="4">
        <f>AK52+Dynamics!AK52+Dynamics!CX52+Dynamics!FK52+Dynamics!HX52+Dynamics!KK52</f>
        <v>0</v>
      </c>
      <c r="AL53" s="4">
        <f>AL52+Dynamics!AL52+Dynamics!CY52+Dynamics!FL52+Dynamics!HY52+Dynamics!KL52</f>
        <v>1267.7532583743</v>
      </c>
      <c r="AM53" s="4">
        <f>AM52+Dynamics!AM52+Dynamics!CZ52+Dynamics!FM52+Dynamics!HZ52+Dynamics!KM52</f>
        <v>648.89553356155432</v>
      </c>
      <c r="AN53" s="4">
        <f>AN52+Dynamics!AN52+Dynamics!DA52+Dynamics!FN52+Dynamics!IA52+Dynamics!KN52</f>
        <v>557.86831957469792</v>
      </c>
      <c r="AO53" s="8">
        <f>AO52+Dynamics!AO52+Dynamics!DB52+Dynamics!FO52+Dynamics!IB52+Dynamics!KO52</f>
        <v>800111.07351500005</v>
      </c>
      <c r="AP53" s="4">
        <f>AP52+Dynamics!AP52+Dynamics!DC52+Dynamics!FP52+Dynamics!IC52+Dynamics!KP52</f>
        <v>10509.289834091653</v>
      </c>
      <c r="AQ53" s="4">
        <f>AQ52+Dynamics!AQ52+Dynamics!DD52+Dynamics!FQ52+Dynamics!ID52+Dynamics!KQ52</f>
        <v>30005.562988077934</v>
      </c>
      <c r="AR53" s="4">
        <f>AR52+Dynamics!AR52+Dynamics!DE52+Dynamics!FR52+Dynamics!IE52+Dynamics!KR52</f>
        <v>29901.67500254132</v>
      </c>
      <c r="AS53" s="4">
        <f>AS52+Dynamics!AS52+Dynamics!DF52+Dynamics!FS52+Dynamics!IF52+Dynamics!KS52</f>
        <v>8707.0096814244116</v>
      </c>
      <c r="AT53" s="4">
        <f>AT52+Dynamics!AT52+Dynamics!DG52+Dynamics!FT52+Dynamics!IG52+Dynamics!KT52</f>
        <v>1637.3785056892571</v>
      </c>
      <c r="AU53" s="4">
        <f>AU52+Dynamics!AU52+Dynamics!DH52+Dynamics!FU52+Dynamics!IH52+Dynamics!KU52</f>
        <v>1325.7684450479355</v>
      </c>
      <c r="AV53" s="4">
        <f>AV52+Dynamics!AV52+Dynamics!DI52+Dynamics!FV52+Dynamics!II52+Dynamics!KV52</f>
        <v>0</v>
      </c>
      <c r="AW53" s="4">
        <f>AW52+Dynamics!AW52+Dynamics!DJ52+Dynamics!FW52+Dynamics!IJ52+Dynamics!KW52</f>
        <v>0</v>
      </c>
      <c r="AX53" s="4">
        <f>AX52+Dynamics!AX52+Dynamics!DK52+Dynamics!FX52+Dynamics!IK52+Dynamics!KX52</f>
        <v>0</v>
      </c>
      <c r="AY53" s="4">
        <f>AY52+Dynamics!AY52+Dynamics!DL52+Dynamics!FY52+Dynamics!IL52+Dynamics!KY52</f>
        <v>2764.7378605311142</v>
      </c>
      <c r="AZ53" s="4">
        <f>AZ52+Dynamics!AZ52+Dynamics!DM52+Dynamics!FZ52+Dynamics!IM52+Dynamics!KZ52</f>
        <v>1307.3592952534514</v>
      </c>
      <c r="BA53" s="9">
        <f>BA52+Dynamics!BA52+Dynamics!DN52+Dynamics!GA52+Dynamics!IN52+Dynamics!LA52</f>
        <v>984.67793693780584</v>
      </c>
      <c r="BB53" s="8">
        <f>BB52+Dynamics!BB52+Dynamics!DO52+Dynamics!GB52+Dynamics!IO52+Dynamics!LB52</f>
        <v>32146.480278862517</v>
      </c>
      <c r="BC53" s="4">
        <f>BC52+Dynamics!BC52+Dynamics!DP52+Dynamics!GC52+Dynamics!IP52+Dynamics!LC52</f>
        <v>6164.8153706039839</v>
      </c>
      <c r="BD53" s="4">
        <f>BD52+Dynamics!BD52+Dynamics!DQ52+Dynamics!GD52+Dynamics!IQ52+Dynamics!LD52</f>
        <v>17062.176771569411</v>
      </c>
      <c r="BE53" s="4">
        <f>BE52+Dynamics!BE52+Dynamics!DR52+Dynamics!GE52+Dynamics!IR52+Dynamics!LE52</f>
        <v>16344.275989880345</v>
      </c>
      <c r="BF53" s="4">
        <f>BF52+Dynamics!BF52+Dynamics!DS52+Dynamics!GF52+Dynamics!IS52+Dynamics!LF52</f>
        <v>4629.8441583665317</v>
      </c>
      <c r="BG53" s="4">
        <f>BG52+Dynamics!BG52+Dynamics!DT52+Dynamics!GG52+Dynamics!IT52+Dynamics!LG52</f>
        <v>855.33832288997235</v>
      </c>
      <c r="BH53" s="4">
        <f>BH52+Dynamics!BH52+Dynamics!DU52+Dynamics!GH52+Dynamics!IU52+Dynamics!LH52</f>
        <v>674.85710010593914</v>
      </c>
      <c r="BI53" s="4">
        <f>BI52+Dynamics!BI52+Dynamics!DV52+Dynamics!GI52+Dynamics!IV52+Dynamics!LI52</f>
        <v>0</v>
      </c>
      <c r="BJ53" s="4">
        <f>BJ52+Dynamics!BJ52+Dynamics!DW52+Dynamics!GJ52+Dynamics!IW52+Dynamics!LJ52</f>
        <v>0</v>
      </c>
      <c r="BK53" s="4">
        <f>BK52+Dynamics!BK52+Dynamics!DX52+Dynamics!GK52+Dynamics!IX52+Dynamics!LK52</f>
        <v>0</v>
      </c>
      <c r="BL53" s="4">
        <f>BL52+Dynamics!BL52+Dynamics!DY52+Dynamics!GL52+Dynamics!IY52+Dynamics!LL52</f>
        <v>1406.9976828847196</v>
      </c>
      <c r="BM53" s="4">
        <f>BM52+Dynamics!BM52+Dynamics!DZ52+Dynamics!GM52+Dynamics!IZ52+Dynamics!LM52</f>
        <v>650.52455535018476</v>
      </c>
      <c r="BN53" s="4">
        <f>BN52+Dynamics!BN52+Dynamics!EA52+Dynamics!GN52+Dynamics!JA52+Dynamics!LN52</f>
        <v>479.77237193771089</v>
      </c>
      <c r="BO53" s="178">
        <f t="shared" si="4"/>
        <v>37831003.84044233</v>
      </c>
      <c r="BP53" s="8">
        <f t="shared" si="5"/>
        <v>18094411.566508047</v>
      </c>
      <c r="BQ53" s="4">
        <f t="shared" si="6"/>
        <v>18707178.40668124</v>
      </c>
      <c r="BR53" s="4">
        <f t="shared" si="7"/>
        <v>61744.251585989092</v>
      </c>
      <c r="BS53" s="4">
        <f t="shared" si="8"/>
        <v>887254.53306459473</v>
      </c>
      <c r="BT53" s="179">
        <f t="shared" si="9"/>
        <v>80415.082602451323</v>
      </c>
      <c r="BU53" s="178">
        <f t="shared" si="10"/>
        <v>1741669.7025228874</v>
      </c>
      <c r="BV53" s="4">
        <f t="shared" si="11"/>
        <v>1036816.096126317</v>
      </c>
      <c r="BW53" s="4">
        <f t="shared" si="12"/>
        <v>534248.1723894811</v>
      </c>
      <c r="BX53" s="4">
        <f t="shared" si="13"/>
        <v>35193.372133905352</v>
      </c>
      <c r="BY53" s="4">
        <f t="shared" si="14"/>
        <v>87143.459549594889</v>
      </c>
      <c r="BZ53" s="179">
        <f t="shared" si="15"/>
        <v>48268.602323588799</v>
      </c>
      <c r="CA53" s="167">
        <f t="shared" si="16"/>
        <v>4.6038157218048679E-2</v>
      </c>
      <c r="CB53" s="15">
        <f t="shared" si="17"/>
        <v>5.7300348912446404E-2</v>
      </c>
      <c r="CC53" s="15">
        <f t="shared" si="18"/>
        <v>2.8558458190502699E-2</v>
      </c>
      <c r="CD53" s="15">
        <f t="shared" si="19"/>
        <v>0.56998621296579743</v>
      </c>
      <c r="CE53" s="15">
        <f t="shared" si="20"/>
        <v>9.8216978670821381E-2</v>
      </c>
      <c r="CF53" s="168">
        <f t="shared" si="21"/>
        <v>0.60024314794545031</v>
      </c>
      <c r="CG53" s="169">
        <f>-SUM(Dynamics!BO52:BO53,Dynamics!CB52:CB53,Dynamics!CO52:CO53,Dynamics!DB52:DB53,Dynamics!DO52:DO53)/BO52*100000</f>
        <v>1082.5714185679187</v>
      </c>
      <c r="CH53" s="87">
        <f>-SUM(Dynamics!BO52:BO53)/BP52*100000</f>
        <v>1343.5360704688105</v>
      </c>
      <c r="CI53" s="87">
        <f>-SUM(Dynamics!CB52:CB53)/BQ52*100000</f>
        <v>657.52013313125883</v>
      </c>
      <c r="CJ53" s="87">
        <f>-SUM(Dynamics!CO52:CO53)/BR52*100000</f>
        <v>13483.867679906747</v>
      </c>
      <c r="CK53" s="87">
        <f>-SUM(Dynamics!DB52:DB53)/BS52*100000</f>
        <v>2476.0670016082336</v>
      </c>
      <c r="CL53" s="170">
        <f>-SUM(Dynamics!DO52:DO53)/BT52*100000</f>
        <v>16295.419484197329</v>
      </c>
      <c r="CM53" s="120">
        <f t="shared" si="22"/>
        <v>134426.48370810878</v>
      </c>
      <c r="CN53" s="120">
        <f>step*SUMPRODUCT(B53:N53,'By group'!B$22:N$22)</f>
        <v>80075.299705336613</v>
      </c>
      <c r="CO53" s="120">
        <f>step*SUMPRODUCT(O53:AA53,'By group'!O$22:AA$22)</f>
        <v>41426.964721521806</v>
      </c>
      <c r="CP53" s="120">
        <f>step*SUMPRODUCT(AB53:AN53,'By group'!AB$22:AN$22)</f>
        <v>2713.0128173669154</v>
      </c>
      <c r="CQ53" s="120">
        <f>step*SUMPRODUCT(AO53:BA53,'By group'!AO$22:BA$22)</f>
        <v>6611.6644973029788</v>
      </c>
      <c r="CR53" s="154">
        <f>step*SUMPRODUCT(BB53:BN53,'By group'!BB$22:BN$22)</f>
        <v>3599.5419665804379</v>
      </c>
      <c r="CS53" s="197">
        <f t="shared" si="23"/>
        <v>196124.2661915769</v>
      </c>
      <c r="CT53" s="120">
        <f t="shared" si="24"/>
        <v>574475.63721441722</v>
      </c>
      <c r="CU53" s="120">
        <f t="shared" si="25"/>
        <v>597814.81854461413</v>
      </c>
      <c r="CV53" s="120">
        <f t="shared" si="26"/>
        <v>245154.10488521904</v>
      </c>
      <c r="CW53" s="120">
        <f t="shared" si="27"/>
        <v>68535.916477470266</v>
      </c>
      <c r="CX53" s="198">
        <f t="shared" si="28"/>
        <v>59564.959209589477</v>
      </c>
      <c r="CY53" s="16">
        <f t="shared" si="29"/>
        <v>3.2897067514310592E-3</v>
      </c>
      <c r="CZ53" s="37">
        <f t="shared" si="30"/>
        <v>4.6742711014423045E-2</v>
      </c>
      <c r="DA53" s="185">
        <f t="shared" si="31"/>
        <v>2.1256396722014949E-3</v>
      </c>
      <c r="DB53" s="183"/>
      <c r="DC53" s="85">
        <f>(SUMPRODUCT($B53:$N53,'By group'!$B$27:$N$27)-(1-prop_idu_part)*SUMPRODUCT(Population!$BB53:$BN53,'By group'!$BB$27:$BN$27)*(1-prop_idu_male))/BQ53</f>
        <v>1.4485451849584476</v>
      </c>
      <c r="DD53" s="85">
        <f>(1-prop_idu_part)*SUMPRODUCT(Population!$BB53:$BN53,'By group'!$BB$27:$BN$27)*prop_idu_male/BQ53</f>
        <v>9.2850228209327076E-3</v>
      </c>
      <c r="DE53" s="85">
        <f>SUMPRODUCT(AB53:AN53,'By group'!AB$27:AN$27)/prop_sw_use/BP53</f>
        <v>4.0948058261441309</v>
      </c>
      <c r="DF53" s="85">
        <f t="shared" si="2"/>
        <v>1.6624911654145171</v>
      </c>
      <c r="DG53" s="85">
        <f t="shared" si="34"/>
        <v>0</v>
      </c>
    </row>
    <row r="54" spans="1:111" x14ac:dyDescent="0.25">
      <c r="A54">
        <f t="shared" si="33"/>
        <v>25</v>
      </c>
      <c r="B54" s="8">
        <f>B53+Dynamics!B53+Dynamics!BO53+Dynamics!EB53+Dynamics!GO53+Dynamics!JB53</f>
        <v>17104312.662186958</v>
      </c>
      <c r="C54" s="46">
        <f>C53+Dynamics!C53+Dynamics!BP53+Dynamics!EC53+Dynamics!GP53+Dynamics!JC53</f>
        <v>116662.43033017492</v>
      </c>
      <c r="D54" s="4">
        <f>D53+Dynamics!D53+Dynamics!BQ53+Dynamics!ED53+Dynamics!GQ53+Dynamics!JD53</f>
        <v>342038.96128348378</v>
      </c>
      <c r="E54" s="4">
        <f>E53+Dynamics!E53+Dynamics!BR53+Dynamics!EE53+Dynamics!GR53+Dynamics!JE53</f>
        <v>356115.51663459378</v>
      </c>
      <c r="F54" s="4">
        <f>F53+Dynamics!F53+Dynamics!BS53+Dynamics!EF53+Dynamics!GS53+Dynamics!JF53</f>
        <v>107803.64196817736</v>
      </c>
      <c r="G54" s="4">
        <f>G53+Dynamics!G53+Dynamics!BT53+Dynamics!EG53+Dynamics!GT53+Dynamics!JG53</f>
        <v>20942.574100768259</v>
      </c>
      <c r="H54" s="4">
        <f>H53+Dynamics!H53+Dynamics!BU53+Dynamics!EH53+Dynamics!GU53+Dynamics!JH53</f>
        <v>18156.163335702782</v>
      </c>
      <c r="I54" s="4">
        <f>I53+Dynamics!I53+Dynamics!BV53+Dynamics!EI53+Dynamics!GV53+Dynamics!JI53</f>
        <v>0</v>
      </c>
      <c r="J54" s="4">
        <f>J53+Dynamics!J53+Dynamics!BW53+Dynamics!EJ53+Dynamics!GW53+Dynamics!JJ53</f>
        <v>0</v>
      </c>
      <c r="K54" s="4">
        <f>K53+Dynamics!K53+Dynamics!BX53+Dynamics!EK53+Dynamics!GX53+Dynamics!JK53</f>
        <v>0</v>
      </c>
      <c r="L54" s="4">
        <f>L53+Dynamics!L53+Dynamics!BY53+Dynamics!EL53+Dynamics!GY53+Dynamics!JL53</f>
        <v>38129.900205564016</v>
      </c>
      <c r="M54" s="4">
        <f>M53+Dynamics!M53+Dynamics!BZ53+Dynamics!EM53+Dynamics!GZ53+Dynamics!JM53</f>
        <v>19777.41314206447</v>
      </c>
      <c r="N54" s="9">
        <f>N53+Dynamics!N53+Dynamics!CA53+Dynamics!EN53+Dynamics!HA53+Dynamics!JN53</f>
        <v>16923.056596445091</v>
      </c>
      <c r="O54" s="8">
        <f>O53+Dynamics!O53+Dynamics!CB53+Dynamics!EO53+Dynamics!HB53+Dynamics!JO53</f>
        <v>18229608.930688437</v>
      </c>
      <c r="P54" s="4">
        <f>P53+Dynamics!P53+Dynamics!CC53+Dynamics!EP53+Dynamics!HC53+Dynamics!JP53</f>
        <v>58939.462939213052</v>
      </c>
      <c r="Q54" s="4">
        <f>Q53+Dynamics!Q53+Dynamics!CD53+Dynamics!EQ53+Dynamics!HD53+Dynamics!JQ53</f>
        <v>173765.04800063206</v>
      </c>
      <c r="R54" s="4">
        <f>R53+Dynamics!R53+Dynamics!CE53+Dynamics!ER53+Dynamics!HE53+Dynamics!JR53</f>
        <v>182762.85782015216</v>
      </c>
      <c r="S54" s="4">
        <f>S53+Dynamics!S53+Dynamics!CF53+Dynamics!ES53+Dynamics!HF53+Dynamics!JS53</f>
        <v>55847.589598949824</v>
      </c>
      <c r="T54" s="4">
        <f>T53+Dynamics!T53+Dynamics!CG53+Dynamics!ET53+Dynamics!HG53+Dynamics!JT53</f>
        <v>10936.462561105544</v>
      </c>
      <c r="U54" s="4">
        <f>U53+Dynamics!U53+Dynamics!CH53+Dynamics!EU53+Dynamics!HH53+Dynamics!JU53</f>
        <v>9678.4234147614516</v>
      </c>
      <c r="V54" s="4">
        <f>V53+Dynamics!V53+Dynamics!CI53+Dynamics!EV53+Dynamics!HI53+Dynamics!JV53</f>
        <v>0</v>
      </c>
      <c r="W54" s="4">
        <f>W53+Dynamics!W53+Dynamics!CJ53+Dynamics!EW53+Dynamics!HJ53+Dynamics!JW53</f>
        <v>0</v>
      </c>
      <c r="X54" s="4">
        <f>X53+Dynamics!X53+Dynamics!CK53+Dynamics!EX53+Dynamics!HK53+Dynamics!JX53</f>
        <v>0</v>
      </c>
      <c r="Y54" s="4">
        <f>Y53+Dynamics!Y53+Dynamics!CL53+Dynamics!EY53+Dynamics!HL53+Dynamics!JY53</f>
        <v>20265.082428769609</v>
      </c>
      <c r="Z54" s="4">
        <f>Z53+Dynamics!Z53+Dynamics!CM53+Dynamics!EZ53+Dynamics!HM53+Dynamics!JZ53</f>
        <v>10737.908485669243</v>
      </c>
      <c r="AA54" s="9">
        <f>AA53+Dynamics!AA53+Dynamics!CN53+Dynamics!FA53+Dynamics!HN53+Dynamics!KA53</f>
        <v>9729.3868038301116</v>
      </c>
      <c r="AB54" s="8">
        <f>AB53+Dynamics!AB53+Dynamics!CO53+Dynamics!FB53+Dynamics!HO53+Dynamics!KB53</f>
        <v>26722.956534624667</v>
      </c>
      <c r="AC54" s="4">
        <f>AC53+Dynamics!AC53+Dynamics!CP53+Dynamics!FC53+Dynamics!HP53+Dynamics!KC53</f>
        <v>3999.6916415286205</v>
      </c>
      <c r="AD54" s="4">
        <f>AD53+Dynamics!AD53+Dynamics!CQ53+Dynamics!FD53+Dynamics!HQ53+Dynamics!KD53</f>
        <v>11712.13655623269</v>
      </c>
      <c r="AE54" s="4">
        <f>AE53+Dynamics!AE53+Dynamics!CR53+Dynamics!FE53+Dynamics!HR53+Dynamics!KE53</f>
        <v>12141.417623054389</v>
      </c>
      <c r="AF54" s="4">
        <f>AF53+Dynamics!AF53+Dynamics!CS53+Dynamics!FF53+Dynamics!HS53+Dynamics!KF53</f>
        <v>3656.3102644333435</v>
      </c>
      <c r="AG54" s="4">
        <f>AG53+Dynamics!AG53+Dynamics!CT53+Dynamics!FG53+Dynamics!HT53+Dynamics!KG53</f>
        <v>706.72278122293903</v>
      </c>
      <c r="AH54" s="4">
        <f>AH53+Dynamics!AH53+Dynamics!CU53+Dynamics!FH53+Dynamics!HU53+Dynamics!KH53</f>
        <v>606.97498746749488</v>
      </c>
      <c r="AI54" s="4">
        <f>AI53+Dynamics!AI53+Dynamics!CV53+Dynamics!FI53+Dynamics!HV53+Dynamics!KI53</f>
        <v>0</v>
      </c>
      <c r="AJ54" s="4">
        <f>AJ53+Dynamics!AJ53+Dynamics!CW53+Dynamics!FJ53+Dynamics!HW53+Dynamics!KJ53</f>
        <v>0</v>
      </c>
      <c r="AK54" s="4">
        <f>AK53+Dynamics!AK53+Dynamics!CX53+Dynamics!FK53+Dynamics!HX53+Dynamics!KK53</f>
        <v>0</v>
      </c>
      <c r="AL54" s="4">
        <f>AL53+Dynamics!AL53+Dynamics!CY53+Dynamics!FL53+Dynamics!HY53+Dynamics!KL53</f>
        <v>1269.202180363153</v>
      </c>
      <c r="AM54" s="4">
        <f>AM53+Dynamics!AM53+Dynamics!CZ53+Dynamics!FM53+Dynamics!HZ53+Dynamics!KM53</f>
        <v>648.59118375211915</v>
      </c>
      <c r="AN54" s="4">
        <f>AN53+Dynamics!AN53+Dynamics!DA53+Dynamics!FN53+Dynamics!IA53+Dynamics!KN53</f>
        <v>555.25784554259087</v>
      </c>
      <c r="AO54" s="8">
        <f>AO53+Dynamics!AO53+Dynamics!DB53+Dynamics!FO53+Dynamics!IB53+Dynamics!KO53</f>
        <v>799633.75301732833</v>
      </c>
      <c r="AP54" s="4">
        <f>AP53+Dynamics!AP53+Dynamics!DC53+Dynamics!FP53+Dynamics!IC53+Dynamics!KP53</f>
        <v>10612.385284205666</v>
      </c>
      <c r="AQ54" s="4">
        <f>AQ53+Dynamics!AQ53+Dynamics!DD53+Dynamics!FQ53+Dynamics!ID53+Dynamics!KQ53</f>
        <v>30312.96140622309</v>
      </c>
      <c r="AR54" s="4">
        <f>AR53+Dynamics!AR53+Dynamics!DE53+Dynamics!FR53+Dynamics!IE53+Dynamics!KR53</f>
        <v>30226.663748950887</v>
      </c>
      <c r="AS54" s="4">
        <f>AS53+Dynamics!AS53+Dynamics!DF53+Dynamics!FS53+Dynamics!IF53+Dynamics!KS53</f>
        <v>8805.9123365075229</v>
      </c>
      <c r="AT54" s="4">
        <f>AT53+Dynamics!AT53+Dynamics!DG53+Dynamics!FT53+Dynamics!IG53+Dynamics!KT53</f>
        <v>1656.5790631408358</v>
      </c>
      <c r="AU54" s="4">
        <f>AU53+Dynamics!AU53+Dynamics!DH53+Dynamics!FU53+Dynamics!IH53+Dynamics!KU53</f>
        <v>1342.1129597035952</v>
      </c>
      <c r="AV54" s="4">
        <f>AV53+Dynamics!AV53+Dynamics!DI53+Dynamics!FV53+Dynamics!II53+Dynamics!KV53</f>
        <v>0</v>
      </c>
      <c r="AW54" s="4">
        <f>AW53+Dynamics!AW53+Dynamics!DJ53+Dynamics!FW53+Dynamics!IJ53+Dynamics!KW53</f>
        <v>0</v>
      </c>
      <c r="AX54" s="4">
        <f>AX53+Dynamics!AX53+Dynamics!DK53+Dynamics!FX53+Dynamics!IK53+Dynamics!KX53</f>
        <v>0</v>
      </c>
      <c r="AY54" s="4">
        <f>AY53+Dynamics!AY53+Dynamics!DL53+Dynamics!FY53+Dynamics!IL53+Dynamics!KY53</f>
        <v>2799.2013548253235</v>
      </c>
      <c r="AZ54" s="4">
        <f>AZ53+Dynamics!AZ53+Dynamics!DM53+Dynamics!FZ53+Dynamics!IM53+Dynamics!KZ53</f>
        <v>1324.8244228001849</v>
      </c>
      <c r="BA54" s="9">
        <f>BA53+Dynamics!BA53+Dynamics!DN53+Dynamics!GA53+Dynamics!IN53+Dynamics!LA53</f>
        <v>998.17297152033859</v>
      </c>
      <c r="BB54" s="8">
        <f>BB53+Dynamics!BB53+Dynamics!DO53+Dynamics!GB53+Dynamics!IO53+Dynamics!LB53</f>
        <v>32240.211741954328</v>
      </c>
      <c r="BC54" s="4">
        <f>BC53+Dynamics!BC53+Dynamics!DP53+Dynamics!GC53+Dynamics!IP53+Dynamics!LC53</f>
        <v>6181.7243092619055</v>
      </c>
      <c r="BD54" s="4">
        <f>BD53+Dynamics!BD53+Dynamics!DQ53+Dynamics!GD53+Dynamics!IQ53+Dynamics!LD53</f>
        <v>17107.835971089287</v>
      </c>
      <c r="BE54" s="4">
        <f>BE53+Dynamics!BE53+Dynamics!DR53+Dynamics!GE53+Dynamics!IR53+Dynamics!LE53</f>
        <v>16384.830050962264</v>
      </c>
      <c r="BF54" s="4">
        <f>BF53+Dynamics!BF53+Dynamics!DS53+Dynamics!GF53+Dynamics!IS53+Dynamics!LF53</f>
        <v>4640.2092413964647</v>
      </c>
      <c r="BG54" s="4">
        <f>BG53+Dynamics!BG53+Dynamics!DT53+Dynamics!GG53+Dynamics!IT53+Dynamics!LG53</f>
        <v>857.06716332812971</v>
      </c>
      <c r="BH54" s="4">
        <f>BH53+Dynamics!BH53+Dynamics!DU53+Dynamics!GH53+Dynamics!IU53+Dynamics!LH53</f>
        <v>675.90676506899172</v>
      </c>
      <c r="BI54" s="4">
        <f>BI53+Dynamics!BI53+Dynamics!DV53+Dynamics!GI53+Dynamics!IV53+Dynamics!LI53</f>
        <v>0</v>
      </c>
      <c r="BJ54" s="4">
        <f>BJ53+Dynamics!BJ53+Dynamics!DW53+Dynamics!GJ53+Dynamics!IW53+Dynamics!LJ53</f>
        <v>0</v>
      </c>
      <c r="BK54" s="4">
        <f>BK53+Dynamics!BK53+Dynamics!DX53+Dynamics!GK53+Dynamics!IX53+Dynamics!LK53</f>
        <v>0</v>
      </c>
      <c r="BL54" s="4">
        <f>BL53+Dynamics!BL53+Dynamics!DY53+Dynamics!GL53+Dynamics!IY53+Dynamics!LL53</f>
        <v>1409.0598813799052</v>
      </c>
      <c r="BM54" s="4">
        <f>BM53+Dynamics!BM53+Dynamics!DZ53+Dynamics!GM53+Dynamics!IZ53+Dynamics!LM53</f>
        <v>651.23947470143821</v>
      </c>
      <c r="BN54" s="4">
        <f>BN53+Dynamics!BN53+Dynamics!EA53+Dynamics!GN53+Dynamics!JA53+Dynamics!LN53</f>
        <v>480.14900812980244</v>
      </c>
      <c r="BO54" s="178">
        <f t="shared" si="4"/>
        <v>37933493.53429614</v>
      </c>
      <c r="BP54" s="8">
        <f t="shared" si="5"/>
        <v>18140862.319783933</v>
      </c>
      <c r="BQ54" s="4">
        <f t="shared" si="6"/>
        <v>18762271.152741525</v>
      </c>
      <c r="BR54" s="4">
        <f t="shared" si="7"/>
        <v>62019.261598222001</v>
      </c>
      <c r="BS54" s="4">
        <f t="shared" si="8"/>
        <v>887712.56656520581</v>
      </c>
      <c r="BT54" s="179">
        <f t="shared" si="9"/>
        <v>80628.233607272516</v>
      </c>
      <c r="BU54" s="178">
        <f t="shared" si="10"/>
        <v>1740975.0201268506</v>
      </c>
      <c r="BV54" s="4">
        <f t="shared" si="11"/>
        <v>1036549.6575969744</v>
      </c>
      <c r="BW54" s="4">
        <f t="shared" si="12"/>
        <v>532662.22205308313</v>
      </c>
      <c r="BX54" s="4">
        <f t="shared" si="13"/>
        <v>35296.305063597341</v>
      </c>
      <c r="BY54" s="4">
        <f t="shared" si="14"/>
        <v>88078.81354787742</v>
      </c>
      <c r="BZ54" s="179">
        <f t="shared" si="15"/>
        <v>48388.021865318195</v>
      </c>
      <c r="CA54" s="167">
        <f t="shared" si="16"/>
        <v>4.5895456967410965E-2</v>
      </c>
      <c r="CB54" s="15">
        <f t="shared" si="17"/>
        <v>5.7138940769455124E-2</v>
      </c>
      <c r="CC54" s="15">
        <f t="shared" si="18"/>
        <v>2.839007163454468E-2</v>
      </c>
      <c r="CD54" s="15">
        <f t="shared" si="19"/>
        <v>0.56911843440279264</v>
      </c>
      <c r="CE54" s="15">
        <f t="shared" si="20"/>
        <v>9.9219969239229752E-2</v>
      </c>
      <c r="CF54" s="168">
        <f t="shared" si="21"/>
        <v>0.60013744194135099</v>
      </c>
      <c r="CG54" s="167"/>
      <c r="CH54" s="16"/>
      <c r="CI54" s="87"/>
      <c r="CJ54" s="16"/>
      <c r="CK54" s="16"/>
      <c r="CL54" s="168"/>
      <c r="CM54" s="120">
        <f t="shared" si="22"/>
        <v>134315.81595038297</v>
      </c>
      <c r="CN54" s="120">
        <f>step*SUMPRODUCT(B54:N54,'By group'!B$22:N$22)</f>
        <v>80023.459238200929</v>
      </c>
      <c r="CO54" s="120">
        <f>step*SUMPRODUCT(O54:AA54,'By group'!O$22:AA$22)</f>
        <v>41279.199488932238</v>
      </c>
      <c r="CP54" s="120">
        <f>step*SUMPRODUCT(AB54:AN54,'By group'!AB$22:AN$22)</f>
        <v>2720.6679524726705</v>
      </c>
      <c r="CQ54" s="120">
        <f>step*SUMPRODUCT(AO54:BA54,'By group'!AO$22:BA$22)</f>
        <v>6684.3610552342325</v>
      </c>
      <c r="CR54" s="154">
        <f>step*SUMPRODUCT(BB54:BN54,'By group'!BB$22:BN$22)</f>
        <v>3608.128215542903</v>
      </c>
      <c r="CS54" s="197">
        <f t="shared" si="23"/>
        <v>196395.69450438418</v>
      </c>
      <c r="CT54" s="120">
        <f t="shared" si="24"/>
        <v>574936.943217661</v>
      </c>
      <c r="CU54" s="120">
        <f t="shared" si="25"/>
        <v>597631.28587771347</v>
      </c>
      <c r="CV54" s="120">
        <f t="shared" si="26"/>
        <v>244626.10946036654</v>
      </c>
      <c r="CW54" s="120">
        <f t="shared" si="27"/>
        <v>68239.382378553157</v>
      </c>
      <c r="CX54" s="198">
        <f t="shared" si="28"/>
        <v>59145.60468817225</v>
      </c>
      <c r="CY54" s="16">
        <f t="shared" si="29"/>
        <v>3.2946400758340241E-3</v>
      </c>
      <c r="CZ54" s="37">
        <f t="shared" si="30"/>
        <v>4.6651552828690275E-2</v>
      </c>
      <c r="DA54" s="185">
        <f t="shared" si="31"/>
        <v>2.125515635262424E-3</v>
      </c>
      <c r="DB54" s="183">
        <f>(BO54-BO52)/BO52</f>
        <v>5.4119991347098923E-3</v>
      </c>
      <c r="DC54" s="85">
        <f>(SUMPRODUCT($B54:$N54,'By group'!$B$27:$N$27)-(1-prop_idu_part)*SUMPRODUCT(Population!$BB54:$BN54,'By group'!$BB$27:$BN$27)*(1-prop_idu_male))/BQ54</f>
        <v>1.4479992327345854</v>
      </c>
      <c r="DD54" s="85">
        <f>(1-prop_idu_part)*SUMPRODUCT(Population!$BB54:$BN54,'By group'!$BB$27:$BN$27)*prop_idu_male/BQ54</f>
        <v>9.2822976053334033E-3</v>
      </c>
      <c r="DE54" s="85">
        <f>SUMPRODUCT(AB54:AN54,'By group'!AB$27:AN$27)/prop_sw_use/BP54</f>
        <v>4.1025124718962536</v>
      </c>
      <c r="DF54" s="85">
        <f t="shared" si="2"/>
        <v>1.6656200635898788</v>
      </c>
      <c r="DG54" s="85">
        <f t="shared" si="34"/>
        <v>0</v>
      </c>
    </row>
    <row r="55" spans="1:111" x14ac:dyDescent="0.25">
      <c r="A55">
        <f t="shared" si="33"/>
        <v>25.5</v>
      </c>
      <c r="B55" s="8">
        <f>B54+Dynamics!B54+Dynamics!BO54+Dynamics!EB54+Dynamics!GO54+Dynamics!JB54</f>
        <v>17151279.84339894</v>
      </c>
      <c r="C55" s="46">
        <f>C54+Dynamics!C54+Dynamics!BP54+Dynamics!EC54+Dynamics!GP54+Dynamics!JC54</f>
        <v>116840.98148669706</v>
      </c>
      <c r="D55" s="4">
        <f>D54+Dynamics!D54+Dynamics!BQ54+Dynamics!ED54+Dynamics!GQ54+Dynamics!JD54</f>
        <v>342393.09576952655</v>
      </c>
      <c r="E55" s="4">
        <f>E54+Dynamics!E54+Dynamics!BR54+Dynamics!EE54+Dynamics!GR54+Dynamics!JE54</f>
        <v>356141.69336693658</v>
      </c>
      <c r="F55" s="4">
        <f>F54+Dynamics!F54+Dynamics!BS54+Dynamics!EF54+Dynamics!GS54+Dynamics!JF54</f>
        <v>107710.36951060609</v>
      </c>
      <c r="G55" s="4">
        <f>G54+Dynamics!G54+Dynamics!BT54+Dynamics!EG54+Dynamics!GT54+Dynamics!JG54</f>
        <v>20907.439331077308</v>
      </c>
      <c r="H55" s="4">
        <f>H54+Dynamics!H54+Dynamics!BU54+Dynamics!EH54+Dynamics!GU54+Dynamics!JH54</f>
        <v>18094.865125704619</v>
      </c>
      <c r="I55" s="4">
        <f>I54+Dynamics!I54+Dynamics!BV54+Dynamics!EI54+Dynamics!GV54+Dynamics!JI54</f>
        <v>0</v>
      </c>
      <c r="J55" s="4">
        <f>J54+Dynamics!J54+Dynamics!BW54+Dynamics!EJ54+Dynamics!GW54+Dynamics!JJ54</f>
        <v>0</v>
      </c>
      <c r="K55" s="4">
        <f>K54+Dynamics!K54+Dynamics!BX54+Dynamics!EK54+Dynamics!GX54+Dynamics!JK54</f>
        <v>0</v>
      </c>
      <c r="L55" s="4">
        <f>L54+Dynamics!L54+Dynamics!BY54+Dynamics!EL54+Dynamics!GY54+Dynamics!JL54</f>
        <v>37989.50936634159</v>
      </c>
      <c r="M55" s="4">
        <f>M54+Dynamics!M54+Dynamics!BZ54+Dynamics!EM54+Dynamics!GZ54+Dynamics!JM54</f>
        <v>19664.627098440953</v>
      </c>
      <c r="N55" s="9">
        <f>N54+Dynamics!N54+Dynamics!CA54+Dynamics!EN54+Dynamics!HA54+Dynamics!JN54</f>
        <v>16788.180093811196</v>
      </c>
      <c r="O55" s="8">
        <f>O54+Dynamics!O54+Dynamics!CB54+Dynamics!EO54+Dynamics!HB54+Dynamics!JO54</f>
        <v>18286317.530549508</v>
      </c>
      <c r="P55" s="4">
        <f>P54+Dynamics!P54+Dynamics!CC54+Dynamics!EP54+Dynamics!HC54+Dynamics!JP54</f>
        <v>58930.036256237443</v>
      </c>
      <c r="Q55" s="4">
        <f>Q54+Dynamics!Q54+Dynamics!CD54+Dynamics!EQ54+Dynamics!HD54+Dynamics!JQ54</f>
        <v>173593.37042929971</v>
      </c>
      <c r="R55" s="4">
        <f>R54+Dynamics!R54+Dynamics!CE54+Dynamics!ER54+Dynamics!HE54+Dynamics!JR54</f>
        <v>182307.91203219577</v>
      </c>
      <c r="S55" s="4">
        <f>S54+Dynamics!S54+Dynamics!CF54+Dynamics!ES54+Dynamics!HF54+Dynamics!JS54</f>
        <v>55632.055303620036</v>
      </c>
      <c r="T55" s="4">
        <f>T54+Dynamics!T54+Dynamics!CG54+Dynamics!ET54+Dynamics!HG54+Dynamics!JT54</f>
        <v>10881.944207216833</v>
      </c>
      <c r="U55" s="4">
        <f>U54+Dynamics!U54+Dynamics!CH54+Dynamics!EU54+Dynamics!HH54+Dynamics!JU54</f>
        <v>9605.2206159601865</v>
      </c>
      <c r="V55" s="4">
        <f>V54+Dynamics!V54+Dynamics!CI54+Dynamics!EV54+Dynamics!HI54+Dynamics!JV54</f>
        <v>0</v>
      </c>
      <c r="W55" s="4">
        <f>W54+Dynamics!W54+Dynamics!CJ54+Dynamics!EW54+Dynamics!HJ54+Dynamics!JW54</f>
        <v>0</v>
      </c>
      <c r="X55" s="4">
        <f>X54+Dynamics!X54+Dynamics!CK54+Dynamics!EX54+Dynamics!HK54+Dynamics!JX54</f>
        <v>0</v>
      </c>
      <c r="Y55" s="4">
        <f>Y54+Dynamics!Y54+Dynamics!CL54+Dynamics!EY54+Dynamics!HL54+Dynamics!JY54</f>
        <v>20115.147454942784</v>
      </c>
      <c r="Z55" s="4">
        <f>Z54+Dynamics!Z54+Dynamics!CM54+Dynamics!EZ54+Dynamics!HM54+Dynamics!JZ54</f>
        <v>10631.492667057904</v>
      </c>
      <c r="AA55" s="9">
        <f>AA54+Dynamics!AA54+Dynamics!CN54+Dynamics!FA54+Dynamics!HN54+Dynamics!KA54</f>
        <v>9580.6742460947935</v>
      </c>
      <c r="AB55" s="8">
        <f>AB54+Dynamics!AB54+Dynamics!CO54+Dynamics!FB54+Dynamics!HO54+Dynamics!KB54</f>
        <v>26889.952082030446</v>
      </c>
      <c r="AC55" s="4">
        <f>AC54+Dynamics!AC54+Dynamics!CP54+Dynamics!FC54+Dynamics!HP54+Dynamics!KC54</f>
        <v>4013.8564231960036</v>
      </c>
      <c r="AD55" s="4">
        <f>AD54+Dynamics!AD54+Dynamics!CQ54+Dynamics!FD54+Dynamics!HQ54+Dynamics!KD54</f>
        <v>11752.550941651805</v>
      </c>
      <c r="AE55" s="4">
        <f>AE54+Dynamics!AE54+Dynamics!CR54+Dynamics!FE54+Dynamics!HR54+Dynamics!KE54</f>
        <v>12179.986845867918</v>
      </c>
      <c r="AF55" s="4">
        <f>AF54+Dynamics!AF54+Dynamics!CS54+Dynamics!FF54+Dynamics!HS54+Dynamics!KF54</f>
        <v>3666.6500925591263</v>
      </c>
      <c r="AG55" s="4">
        <f>AG54+Dynamics!AG54+Dynamics!CT54+Dynamics!FG54+Dynamics!HT54+Dynamics!KG54</f>
        <v>708.4524172149637</v>
      </c>
      <c r="AH55" s="4">
        <f>AH54+Dynamics!AH54+Dynamics!CU54+Dynamics!FH54+Dynamics!HU54+Dynamics!KH54</f>
        <v>607.72609741529322</v>
      </c>
      <c r="AI55" s="4">
        <f>AI54+Dynamics!AI54+Dynamics!CV54+Dynamics!FI54+Dynamics!HV54+Dynamics!KI54</f>
        <v>0</v>
      </c>
      <c r="AJ55" s="4">
        <f>AJ54+Dynamics!AJ54+Dynamics!CW54+Dynamics!FJ54+Dynamics!HW54+Dynamics!KJ54</f>
        <v>0</v>
      </c>
      <c r="AK55" s="4">
        <f>AK54+Dynamics!AK54+Dynamics!CX54+Dynamics!FK54+Dynamics!HX54+Dynamics!KK54</f>
        <v>0</v>
      </c>
      <c r="AL55" s="4">
        <f>AL54+Dynamics!AL54+Dynamics!CY54+Dynamics!FL54+Dynamics!HY54+Dynamics!KL54</f>
        <v>1270.889896709886</v>
      </c>
      <c r="AM55" s="4">
        <f>AM54+Dynamics!AM54+Dynamics!CZ54+Dynamics!FM54+Dynamics!HZ54+Dynamics!KM54</f>
        <v>648.45569293616575</v>
      </c>
      <c r="AN55" s="4">
        <f>AN54+Dynamics!AN54+Dynamics!DA54+Dynamics!FN54+Dynamics!IA54+Dynamics!KN54</f>
        <v>552.93588406575316</v>
      </c>
      <c r="AO55" s="8">
        <f>AO54+Dynamics!AO54+Dynamics!DB54+Dynamics!FO54+Dynamics!IB54+Dynamics!KO54</f>
        <v>799184.15630549891</v>
      </c>
      <c r="AP55" s="4">
        <f>AP54+Dynamics!AP54+Dynamics!DC54+Dynamics!FP54+Dynamics!IC54+Dynamics!KP54</f>
        <v>10714.931405851261</v>
      </c>
      <c r="AQ55" s="4">
        <f>AQ54+Dynamics!AQ54+Dynamics!DD54+Dynamics!FQ54+Dynamics!ID54+Dynamics!KQ54</f>
        <v>30618.939812312907</v>
      </c>
      <c r="AR55" s="4">
        <f>AR54+Dynamics!AR54+Dynamics!DE54+Dynamics!FR54+Dynamics!IE54+Dynamics!KR54</f>
        <v>30550.504800758448</v>
      </c>
      <c r="AS55" s="4">
        <f>AS54+Dynamics!AS54+Dynamics!DF54+Dynamics!FS54+Dynamics!IF54+Dynamics!KS54</f>
        <v>8904.5485508606871</v>
      </c>
      <c r="AT55" s="4">
        <f>AT54+Dynamics!AT54+Dynamics!DG54+Dynamics!FT54+Dynamics!IG54+Dynamics!KT54</f>
        <v>1675.7382132655414</v>
      </c>
      <c r="AU55" s="4">
        <f>AU54+Dynamics!AU54+Dynamics!DH54+Dynamics!FU54+Dynamics!IH54+Dynamics!KU54</f>
        <v>1358.4464674701799</v>
      </c>
      <c r="AV55" s="4">
        <f>AV54+Dynamics!AV54+Dynamics!DI54+Dynamics!FV54+Dynamics!II54+Dynamics!KV54</f>
        <v>0</v>
      </c>
      <c r="AW55" s="4">
        <f>AW54+Dynamics!AW54+Dynamics!DJ54+Dynamics!FW54+Dynamics!IJ54+Dynamics!KW54</f>
        <v>0</v>
      </c>
      <c r="AX55" s="4">
        <f>AX54+Dynamics!AX54+Dynamics!DK54+Dynamics!FX54+Dynamics!IK54+Dynamics!KX54</f>
        <v>0</v>
      </c>
      <c r="AY55" s="4">
        <f>AY54+Dynamics!AY54+Dynamics!DL54+Dynamics!FY54+Dynamics!IL54+Dynamics!KY54</f>
        <v>2833.6127752010275</v>
      </c>
      <c r="AZ55" s="4">
        <f>AZ54+Dynamics!AZ54+Dynamics!DM54+Dynamics!FZ54+Dynamics!IM54+Dynamics!KZ54</f>
        <v>1342.2656581644642</v>
      </c>
      <c r="BA55" s="9">
        <f>BA54+Dynamics!BA54+Dynamics!DN54+Dynamics!GA54+Dynamics!IN54+Dynamics!LA54</f>
        <v>1011.7390840630869</v>
      </c>
      <c r="BB55" s="8">
        <f>BB54+Dynamics!BB54+Dynamics!DO54+Dynamics!GB54+Dynamics!IO54+Dynamics!LB54</f>
        <v>32333.887308461301</v>
      </c>
      <c r="BC55" s="4">
        <f>BC54+Dynamics!BC54+Dynamics!DP54+Dynamics!GC54+Dynamics!IP54+Dynamics!LC54</f>
        <v>6198.7499904929164</v>
      </c>
      <c r="BD55" s="4">
        <f>BD54+Dynamics!BD54+Dynamics!DQ54+Dynamics!GD54+Dynamics!IQ54+Dynamics!LD54</f>
        <v>17153.963355827593</v>
      </c>
      <c r="BE55" s="4">
        <f>BE54+Dynamics!BE54+Dynamics!DR54+Dynamics!GE54+Dynamics!IR54+Dynamics!LE54</f>
        <v>16426.219424699491</v>
      </c>
      <c r="BF55" s="4">
        <f>BF54+Dynamics!BF54+Dynamics!DS54+Dynamics!GF54+Dynamics!IS54+Dynamics!LF54</f>
        <v>4650.9299468166091</v>
      </c>
      <c r="BG55" s="4">
        <f>BG54+Dynamics!BG54+Dynamics!DT54+Dynamics!GG54+Dynamics!IT54+Dynamics!LG54</f>
        <v>858.87685463015407</v>
      </c>
      <c r="BH55" s="4">
        <f>BH54+Dynamics!BH54+Dynamics!DU54+Dynamics!GH54+Dynamics!IU54+Dynamics!LH54</f>
        <v>677.03885812891986</v>
      </c>
      <c r="BI55" s="4">
        <f>BI54+Dynamics!BI54+Dynamics!DV54+Dynamics!GI54+Dynamics!IV54+Dynamics!LI54</f>
        <v>0</v>
      </c>
      <c r="BJ55" s="4">
        <f>BJ54+Dynamics!BJ54+Dynamics!DW54+Dynamics!GJ54+Dynamics!IW54+Dynamics!LJ54</f>
        <v>0</v>
      </c>
      <c r="BK55" s="4">
        <f>BK54+Dynamics!BK54+Dynamics!DX54+Dynamics!GK54+Dynamics!IX54+Dynamics!LK54</f>
        <v>0</v>
      </c>
      <c r="BL55" s="4">
        <f>BL54+Dynamics!BL54+Dynamics!DY54+Dynamics!GL54+Dynamics!IY54+Dynamics!LL54</f>
        <v>1411.2838531715538</v>
      </c>
      <c r="BM55" s="4">
        <f>BM54+Dynamics!BM54+Dynamics!DZ54+Dynamics!GM54+Dynamics!IZ54+Dynamics!LM54</f>
        <v>652.00699902426982</v>
      </c>
      <c r="BN55" s="4">
        <f>BN54+Dynamics!BN54+Dynamics!EA54+Dynamics!GN54+Dynamics!JA54+Dynamics!LN54</f>
        <v>480.54605879894586</v>
      </c>
      <c r="BO55" s="178">
        <f t="shared" si="4"/>
        <v>38036735.830407351</v>
      </c>
      <c r="BP55" s="8">
        <f t="shared" si="5"/>
        <v>18187810.604548082</v>
      </c>
      <c r="BQ55" s="4">
        <f t="shared" si="6"/>
        <v>18817595.383762132</v>
      </c>
      <c r="BR55" s="4">
        <f t="shared" si="7"/>
        <v>62291.456373647357</v>
      </c>
      <c r="BS55" s="4">
        <f t="shared" si="8"/>
        <v>888194.88307344657</v>
      </c>
      <c r="BT55" s="179">
        <f t="shared" si="9"/>
        <v>80843.502650051756</v>
      </c>
      <c r="BU55" s="178">
        <f t="shared" si="10"/>
        <v>1740730.4607629227</v>
      </c>
      <c r="BV55" s="4">
        <f t="shared" si="11"/>
        <v>1036530.7611491421</v>
      </c>
      <c r="BW55" s="4">
        <f t="shared" si="12"/>
        <v>531277.85321262549</v>
      </c>
      <c r="BX55" s="4">
        <f t="shared" si="13"/>
        <v>35401.504291616911</v>
      </c>
      <c r="BY55" s="4">
        <f t="shared" si="14"/>
        <v>89010.726767947592</v>
      </c>
      <c r="BZ55" s="179">
        <f t="shared" si="15"/>
        <v>48509.615341590448</v>
      </c>
      <c r="CA55" s="167">
        <f t="shared" si="16"/>
        <v>4.5764454356026704E-2</v>
      </c>
      <c r="CB55" s="15">
        <f t="shared" si="17"/>
        <v>5.6990408779050351E-2</v>
      </c>
      <c r="CC55" s="15">
        <f t="shared" si="18"/>
        <v>2.8233036282152704E-2</v>
      </c>
      <c r="CD55" s="15">
        <f t="shared" si="19"/>
        <v>0.56832038216068514</v>
      </c>
      <c r="CE55" s="15">
        <f t="shared" si="20"/>
        <v>0.10021531137394216</v>
      </c>
      <c r="CF55" s="168">
        <f t="shared" si="21"/>
        <v>0.60004346362347272</v>
      </c>
      <c r="CG55" s="169">
        <f>-SUM(Dynamics!BO54:BO55,Dynamics!CB54:CB55,Dynamics!CO54:CO55,Dynamics!DB54:DB55,Dynamics!DO54:DO55)/BO54*100000</f>
        <v>1080.0500901510857</v>
      </c>
      <c r="CH55" s="87">
        <f>-SUM(Dynamics!BO54:BO55)/BP54*100000</f>
        <v>1340.7673869606815</v>
      </c>
      <c r="CI55" s="87">
        <f>-SUM(Dynamics!CB54:CB55)/BQ54*100000</f>
        <v>653.43981218301587</v>
      </c>
      <c r="CJ55" s="87">
        <f>-SUM(Dynamics!CO54:CO55)/BR54*100000</f>
        <v>13458.936742677133</v>
      </c>
      <c r="CK55" s="87">
        <f>-SUM(Dynamics!DB54:DB55)/BS54*100000</f>
        <v>2521.6419333190488</v>
      </c>
      <c r="CL55" s="170">
        <f>-SUM(Dynamics!DO54:DO55)/BT54*100000</f>
        <v>16299.191902377164</v>
      </c>
      <c r="CM55" s="120">
        <f t="shared" si="22"/>
        <v>134243.58411007171</v>
      </c>
      <c r="CN55" s="120">
        <f>step*SUMPRODUCT(B55:N55,'By group'!B$22:N$22)</f>
        <v>79992.832341347399</v>
      </c>
      <c r="CO55" s="120">
        <f>step*SUMPRODUCT(O55:AA55,'By group'!O$22:AA$22)</f>
        <v>41148.4827141278</v>
      </c>
      <c r="CP55" s="120">
        <f>step*SUMPRODUCT(AB55:AN55,'By group'!AB$22:AN$22)</f>
        <v>2728.5289991570448</v>
      </c>
      <c r="CQ55" s="120">
        <f>step*SUMPRODUCT(AO55:BA55,'By group'!AO$22:BA$22)</f>
        <v>6756.822510360571</v>
      </c>
      <c r="CR55" s="154">
        <f>step*SUMPRODUCT(BB55:BN55,'By group'!BB$22:BN$22)</f>
        <v>3616.917545078918</v>
      </c>
      <c r="CS55" s="197">
        <f t="shared" si="23"/>
        <v>196698.55556247468</v>
      </c>
      <c r="CT55" s="120">
        <f t="shared" si="24"/>
        <v>575511.92030861869</v>
      </c>
      <c r="CU55" s="120">
        <f t="shared" si="25"/>
        <v>597606.31647045817</v>
      </c>
      <c r="CV55" s="120">
        <f t="shared" si="26"/>
        <v>244184.99675082942</v>
      </c>
      <c r="CW55" s="120">
        <f t="shared" si="27"/>
        <v>67971.299139028546</v>
      </c>
      <c r="CX55" s="198">
        <f t="shared" si="28"/>
        <v>58757.37253151297</v>
      </c>
      <c r="CY55" s="16">
        <f t="shared" si="29"/>
        <v>3.2993553881491048E-3</v>
      </c>
      <c r="CZ55" s="37">
        <f t="shared" si="30"/>
        <v>4.6560842292155909E-2</v>
      </c>
      <c r="DA55" s="185">
        <f t="shared" si="31"/>
        <v>2.1254058973542043E-3</v>
      </c>
      <c r="DB55" s="183"/>
      <c r="DC55" s="85">
        <f>(SUMPRODUCT($B55:$N55,'By group'!$B$27:$N$27)-(1-prop_idu_part)*SUMPRODUCT(Population!$BB55:$BN55,'By group'!$BB$27:$BN$27)*(1-prop_idu_male))/BQ55</f>
        <v>1.4474782701989148</v>
      </c>
      <c r="DD55" s="85">
        <f>(1-prop_idu_part)*SUMPRODUCT(Population!$BB55:$BN55,'By group'!$BB$27:$BN$27)*prop_idu_male/BQ55</f>
        <v>9.2797173157838538E-3</v>
      </c>
      <c r="DE55" s="85">
        <f>SUMPRODUCT(AB55:AN55,'By group'!AB$27:AN$27)/prop_sw_use/BP55</f>
        <v>4.1098815725343405</v>
      </c>
      <c r="DF55" s="85">
        <f t="shared" si="2"/>
        <v>1.6686119184489421</v>
      </c>
      <c r="DG55" s="85">
        <f t="shared" si="34"/>
        <v>0</v>
      </c>
    </row>
    <row r="56" spans="1:111" x14ac:dyDescent="0.25">
      <c r="A56">
        <f t="shared" si="33"/>
        <v>26</v>
      </c>
      <c r="B56" s="8">
        <f>B55+Dynamics!B55+Dynamics!BO55+Dynamics!EB55+Dynamics!GO55+Dynamics!JB55</f>
        <v>17198487.326238856</v>
      </c>
      <c r="C56" s="46">
        <f>C55+Dynamics!C55+Dynamics!BP55+Dynamics!EC55+Dynamics!GP55+Dynamics!JC55</f>
        <v>117035.45822405511</v>
      </c>
      <c r="D56" s="4">
        <f>D55+Dynamics!D55+Dynamics!BQ55+Dynamics!ED55+Dynamics!GQ55+Dynamics!JD55</f>
        <v>342805.36351539887</v>
      </c>
      <c r="E56" s="4">
        <f>E55+Dynamics!E55+Dynamics!BR55+Dynamics!EE55+Dynamics!GR55+Dynamics!JE55</f>
        <v>356250.12496291602</v>
      </c>
      <c r="F56" s="4">
        <f>F55+Dynamics!F55+Dynamics!BS55+Dynamics!EF55+Dynamics!GS55+Dynamics!JF55</f>
        <v>107647.9235409703</v>
      </c>
      <c r="G56" s="4">
        <f>G55+Dynamics!G55+Dynamics!BT55+Dynamics!EG55+Dynamics!GT55+Dynamics!JG55</f>
        <v>20879.132414073196</v>
      </c>
      <c r="H56" s="4">
        <f>H55+Dynamics!H55+Dynamics!BU55+Dynamics!EH55+Dynamics!GU55+Dynamics!JH55</f>
        <v>18040.72344762896</v>
      </c>
      <c r="I56" s="4">
        <f>I55+Dynamics!I55+Dynamics!BV55+Dynamics!EI55+Dynamics!GV55+Dynamics!JI55</f>
        <v>0</v>
      </c>
      <c r="J56" s="4">
        <f>J55+Dynamics!J55+Dynamics!BW55+Dynamics!EJ55+Dynamics!GW55+Dynamics!JJ55</f>
        <v>0</v>
      </c>
      <c r="K56" s="4">
        <f>K55+Dynamics!K55+Dynamics!BX55+Dynamics!EK55+Dynamics!GX55+Dynamics!JK55</f>
        <v>0</v>
      </c>
      <c r="L56" s="4">
        <f>L55+Dynamics!L55+Dynamics!BY55+Dynamics!EL55+Dynamics!GY55+Dynamics!JL55</f>
        <v>37864.81886234643</v>
      </c>
      <c r="M56" s="4">
        <f>M55+Dynamics!M55+Dynamics!BZ55+Dynamics!EM55+Dynamics!GZ55+Dynamics!JM55</f>
        <v>19560.552342538511</v>
      </c>
      <c r="N56" s="9">
        <f>N55+Dynamics!N55+Dynamics!CA55+Dynamics!EN55+Dynamics!HA55+Dynamics!JN55</f>
        <v>16660.791350283496</v>
      </c>
      <c r="O56" s="8">
        <f>O55+Dynamics!O55+Dynamics!CB55+Dynamics!EO55+Dynamics!HB55+Dynamics!JO55</f>
        <v>18343057.278796084</v>
      </c>
      <c r="P56" s="4">
        <f>P55+Dynamics!P55+Dynamics!CC55+Dynamics!EP55+Dynamics!HC55+Dynamics!JP55</f>
        <v>58934.484117359309</v>
      </c>
      <c r="Q56" s="4">
        <f>Q55+Dynamics!Q55+Dynamics!CD55+Dynamics!EQ55+Dynamics!HD55+Dynamics!JQ55</f>
        <v>173470.79905617979</v>
      </c>
      <c r="R56" s="4">
        <f>R55+Dynamics!R55+Dynamics!CE55+Dynamics!ER55+Dynamics!HE55+Dynamics!JR55</f>
        <v>181919.49073627987</v>
      </c>
      <c r="S56" s="4">
        <f>S55+Dynamics!S55+Dynamics!CF55+Dynamics!ES55+Dynamics!HF55+Dynamics!JS55</f>
        <v>55440.661323755907</v>
      </c>
      <c r="T56" s="4">
        <f>T55+Dynamics!T55+Dynamics!CG55+Dynamics!ET55+Dynamics!HG55+Dynamics!JT55</f>
        <v>10832.675399234346</v>
      </c>
      <c r="U56" s="4">
        <f>U55+Dynamics!U55+Dynamics!CH55+Dynamics!EU55+Dynamics!HH55+Dynamics!JU55</f>
        <v>9537.7568290830022</v>
      </c>
      <c r="V56" s="4">
        <f>V55+Dynamics!V55+Dynamics!CI55+Dynamics!EV55+Dynamics!HI55+Dynamics!JV55</f>
        <v>0</v>
      </c>
      <c r="W56" s="4">
        <f>W55+Dynamics!W55+Dynamics!CJ55+Dynamics!EW55+Dynamics!HJ55+Dynamics!JW55</f>
        <v>0</v>
      </c>
      <c r="X56" s="4">
        <f>X55+Dynamics!X55+Dynamics!CK55+Dynamics!EX55+Dynamics!HK55+Dynamics!JX55</f>
        <v>0</v>
      </c>
      <c r="Y56" s="4">
        <f>Y55+Dynamics!Y55+Dynamics!CL55+Dynamics!EY55+Dynamics!HL55+Dynamics!JY55</f>
        <v>19976.233100805221</v>
      </c>
      <c r="Z56" s="4">
        <f>Z55+Dynamics!Z55+Dynamics!CM55+Dynamics!EZ55+Dynamics!HM55+Dynamics!JZ55</f>
        <v>10531.38556378075</v>
      </c>
      <c r="AA56" s="9">
        <f>AA55+Dynamics!AA55+Dynamics!CN55+Dynamics!FA55+Dynamics!HN55+Dynamics!KA55</f>
        <v>9440.8725208201176</v>
      </c>
      <c r="AB56" s="8">
        <f>AB55+Dynamics!AB55+Dynamics!CO55+Dynamics!FB55+Dynamics!HO55+Dynamics!KB55</f>
        <v>27052.052670008059</v>
      </c>
      <c r="AC56" s="4">
        <f>AC55+Dynamics!AC55+Dynamics!CP55+Dynamics!FC55+Dynamics!HP55+Dynamics!KC55</f>
        <v>4028.0618205919859</v>
      </c>
      <c r="AD56" s="4">
        <f>AD55+Dynamics!AD55+Dynamics!CQ55+Dynamics!FD55+Dynamics!HQ55+Dynamics!KD55</f>
        <v>11793.236678460857</v>
      </c>
      <c r="AE56" s="4">
        <f>AE55+Dynamics!AE55+Dynamics!CR55+Dynamics!FE55+Dynamics!HR55+Dynamics!KE55</f>
        <v>12219.170144767557</v>
      </c>
      <c r="AF56" s="4">
        <f>AF55+Dynamics!AF55+Dynamics!CS55+Dynamics!FF55+Dynamics!HS55+Dynamics!KF55</f>
        <v>3677.2829844532507</v>
      </c>
      <c r="AG56" s="4">
        <f>AG55+Dynamics!AG55+Dynamics!CT55+Dynamics!FG55+Dynamics!HT55+Dynamics!KG55</f>
        <v>710.25796571732781</v>
      </c>
      <c r="AH56" s="4">
        <f>AH55+Dynamics!AH55+Dynamics!CU55+Dynamics!FH55+Dynamics!HU55+Dynamics!KH55</f>
        <v>608.59112907611052</v>
      </c>
      <c r="AI56" s="4">
        <f>AI55+Dynamics!AI55+Dynamics!CV55+Dynamics!FI55+Dynamics!HV55+Dynamics!KI55</f>
        <v>0</v>
      </c>
      <c r="AJ56" s="4">
        <f>AJ55+Dynamics!AJ55+Dynamics!CW55+Dynamics!FJ55+Dynamics!HW55+Dynamics!KJ55</f>
        <v>0</v>
      </c>
      <c r="AK56" s="4">
        <f>AK55+Dynamics!AK55+Dynamics!CX55+Dynamics!FK55+Dynamics!HX55+Dynamics!KK55</f>
        <v>0</v>
      </c>
      <c r="AL56" s="4">
        <f>AL55+Dynamics!AL55+Dynamics!CY55+Dynamics!FL55+Dynamics!HY55+Dynamics!KL55</f>
        <v>1272.8006858096167</v>
      </c>
      <c r="AM56" s="4">
        <f>AM55+Dynamics!AM55+Dynamics!CZ55+Dynamics!FM55+Dynamics!HZ55+Dynamics!KM55</f>
        <v>648.48048479507952</v>
      </c>
      <c r="AN56" s="4">
        <f>AN55+Dynamics!AN55+Dynamics!DA55+Dynamics!FN55+Dynamics!IA55+Dynamics!KN55</f>
        <v>550.8845300590998</v>
      </c>
      <c r="AO56" s="8">
        <f>AO55+Dynamics!AO55+Dynamics!DB55+Dynamics!FO55+Dynamics!IB55+Dynamics!KO55</f>
        <v>798762.61235385574</v>
      </c>
      <c r="AP56" s="4">
        <f>AP55+Dynamics!AP55+Dynamics!DC55+Dynamics!FP55+Dynamics!IC55+Dynamics!KP55</f>
        <v>10816.908252397468</v>
      </c>
      <c r="AQ56" s="4">
        <f>AQ55+Dynamics!AQ55+Dynamics!DD55+Dynamics!FQ55+Dynamics!ID55+Dynamics!KQ55</f>
        <v>30923.431681977778</v>
      </c>
      <c r="AR56" s="4">
        <f>AR55+Dynamics!AR55+Dynamics!DE55+Dynamics!FR55+Dynamics!IE55+Dynamics!KR55</f>
        <v>30873.118601654645</v>
      </c>
      <c r="AS56" s="4">
        <f>AS55+Dynamics!AS55+Dynamics!DF55+Dynamics!FS55+Dynamics!IF55+Dynamics!KS55</f>
        <v>9002.892843023923</v>
      </c>
      <c r="AT56" s="4">
        <f>AT55+Dynamics!AT55+Dynamics!DG55+Dynamics!FT55+Dynamics!IG55+Dynamics!KT55</f>
        <v>1694.8510746423292</v>
      </c>
      <c r="AU56" s="4">
        <f>AU55+Dynamics!AU55+Dynamics!DH55+Dynamics!FU55+Dynamics!IH55+Dynamics!KU55</f>
        <v>1374.7638606350356</v>
      </c>
      <c r="AV56" s="4">
        <f>AV55+Dynamics!AV55+Dynamics!DI55+Dynamics!FV55+Dynamics!II55+Dynamics!KV55</f>
        <v>0</v>
      </c>
      <c r="AW56" s="4">
        <f>AW55+Dynamics!AW55+Dynamics!DJ55+Dynamics!FW55+Dynamics!IJ55+Dynamics!KW55</f>
        <v>0</v>
      </c>
      <c r="AX56" s="4">
        <f>AX55+Dynamics!AX55+Dynamics!DK55+Dynamics!FX55+Dynamics!IK55+Dynamics!KX55</f>
        <v>0</v>
      </c>
      <c r="AY56" s="4">
        <f>AY55+Dynamics!AY55+Dynamics!DL55+Dynamics!FY55+Dynamics!IL55+Dynamics!KY55</f>
        <v>2867.9663503399129</v>
      </c>
      <c r="AZ56" s="4">
        <f>AZ55+Dynamics!AZ55+Dynamics!DM55+Dynamics!FZ55+Dynamics!IM55+Dynamics!KZ55</f>
        <v>1359.6820305723006</v>
      </c>
      <c r="BA56" s="9">
        <f>BA55+Dynamics!BA55+Dynamics!DN55+Dynamics!GA55+Dynamics!IN55+Dynamics!LA55</f>
        <v>1025.3660002572487</v>
      </c>
      <c r="BB56" s="8">
        <f>BB55+Dynamics!BB55+Dynamics!DO55+Dynamics!GB55+Dynamics!IO55+Dynamics!LB55</f>
        <v>32427.546394913348</v>
      </c>
      <c r="BC56" s="4">
        <f>BC55+Dynamics!BC55+Dynamics!DP55+Dynamics!GC55+Dynamics!IP55+Dynamics!LC55</f>
        <v>6215.8836490737503</v>
      </c>
      <c r="BD56" s="4">
        <f>BD55+Dynamics!BD55+Dynamics!DQ55+Dynamics!GD55+Dynamics!IQ55+Dynamics!LD55</f>
        <v>17200.512767029144</v>
      </c>
      <c r="BE56" s="4">
        <f>BE55+Dynamics!BE55+Dynamics!DR55+Dynamics!GE55+Dynamics!IR55+Dynamics!LE55</f>
        <v>16468.351760590773</v>
      </c>
      <c r="BF56" s="4">
        <f>BF55+Dynamics!BF55+Dynamics!DS55+Dynamics!GF55+Dynamics!IS55+Dynamics!LF55</f>
        <v>4661.9686865105559</v>
      </c>
      <c r="BG56" s="4">
        <f>BG55+Dynamics!BG55+Dynamics!DT55+Dynamics!GG55+Dynamics!IT55+Dynamics!LG55</f>
        <v>860.75962334325561</v>
      </c>
      <c r="BH56" s="4">
        <f>BH55+Dynamics!BH55+Dynamics!DU55+Dynamics!GH55+Dynamics!IU55+Dynamics!LH55</f>
        <v>678.24715424160775</v>
      </c>
      <c r="BI56" s="4">
        <f>BI55+Dynamics!BI55+Dynamics!DV55+Dynamics!GI55+Dynamics!IV55+Dynamics!LI55</f>
        <v>0</v>
      </c>
      <c r="BJ56" s="4">
        <f>BJ55+Dynamics!BJ55+Dynamics!DW55+Dynamics!GJ55+Dynamics!IW55+Dynamics!LJ55</f>
        <v>0</v>
      </c>
      <c r="BK56" s="4">
        <f>BK55+Dynamics!BK55+Dynamics!DX55+Dynamics!GK55+Dynamics!IX55+Dynamics!LK55</f>
        <v>0</v>
      </c>
      <c r="BL56" s="4">
        <f>BL55+Dynamics!BL55+Dynamics!DY55+Dynamics!GL55+Dynamics!IY55+Dynamics!LL55</f>
        <v>1413.6620550021662</v>
      </c>
      <c r="BM56" s="4">
        <f>BM55+Dynamics!BM55+Dynamics!DZ55+Dynamics!GM55+Dynamics!IZ55+Dynamics!LM55</f>
        <v>652.83081452352928</v>
      </c>
      <c r="BN56" s="4">
        <f>BN55+Dynamics!BN55+Dynamics!EA55+Dynamics!GN55+Dynamics!JA55+Dynamics!LN55</f>
        <v>480.96826423292833</v>
      </c>
      <c r="BO56" s="178">
        <f t="shared" si="4"/>
        <v>38140696.995654993</v>
      </c>
      <c r="BP56" s="8">
        <f t="shared" si="5"/>
        <v>18235232.214899059</v>
      </c>
      <c r="BQ56" s="4">
        <f t="shared" si="6"/>
        <v>18873141.637443379</v>
      </c>
      <c r="BR56" s="4">
        <f t="shared" si="7"/>
        <v>62560.819093738945</v>
      </c>
      <c r="BS56" s="4">
        <f t="shared" si="8"/>
        <v>888701.59304935636</v>
      </c>
      <c r="BT56" s="179">
        <f t="shared" si="9"/>
        <v>81060.731169461054</v>
      </c>
      <c r="BU56" s="178">
        <f t="shared" si="10"/>
        <v>1740910.1792012886</v>
      </c>
      <c r="BV56" s="4">
        <f t="shared" si="11"/>
        <v>1036744.888660211</v>
      </c>
      <c r="BW56" s="4">
        <f t="shared" si="12"/>
        <v>530084.3586472983</v>
      </c>
      <c r="BX56" s="4">
        <f t="shared" si="13"/>
        <v>35508.766423730885</v>
      </c>
      <c r="BY56" s="4">
        <f t="shared" si="14"/>
        <v>89938.980695500621</v>
      </c>
      <c r="BZ56" s="179">
        <f t="shared" si="15"/>
        <v>48633.184774547713</v>
      </c>
      <c r="CA56" s="167">
        <f t="shared" si="16"/>
        <v>4.5644424888187388E-2</v>
      </c>
      <c r="CB56" s="15">
        <f t="shared" si="17"/>
        <v>5.685394495898663E-2</v>
      </c>
      <c r="CC56" s="15">
        <f t="shared" si="18"/>
        <v>2.8086704843863258E-2</v>
      </c>
      <c r="CD56" s="15">
        <f t="shared" si="19"/>
        <v>0.56758793983380862</v>
      </c>
      <c r="CE56" s="15">
        <f t="shared" si="20"/>
        <v>0.10120267747793452</v>
      </c>
      <c r="CF56" s="168">
        <f t="shared" si="21"/>
        <v>0.59995985815718689</v>
      </c>
      <c r="CG56" s="167"/>
      <c r="CH56" s="16"/>
      <c r="CI56" s="87"/>
      <c r="CJ56" s="16"/>
      <c r="CK56" s="16"/>
      <c r="CL56" s="168"/>
      <c r="CM56" s="120">
        <f t="shared" si="22"/>
        <v>134207.57628012035</v>
      </c>
      <c r="CN56" s="120">
        <f>step*SUMPRODUCT(B56:N56,'By group'!B$22:N$22)</f>
        <v>79982.168645575759</v>
      </c>
      <c r="CO56" s="120">
        <f>step*SUMPRODUCT(O56:AA56,'By group'!O$22:AA$22)</f>
        <v>41033.908995611404</v>
      </c>
      <c r="CP56" s="120">
        <f>step*SUMPRODUCT(AB56:AN56,'By group'!AB$22:AN$22)</f>
        <v>2736.577782372719</v>
      </c>
      <c r="CQ56" s="120">
        <f>step*SUMPRODUCT(AO56:BA56,'By group'!AO$22:BA$22)</f>
        <v>6829.0308560365283</v>
      </c>
      <c r="CR56" s="154">
        <f>step*SUMPRODUCT(BB56:BN56,'By group'!BB$22:BN$22)</f>
        <v>3625.8900005239479</v>
      </c>
      <c r="CS56" s="197">
        <f t="shared" si="23"/>
        <v>197030.79606347761</v>
      </c>
      <c r="CT56" s="120">
        <f t="shared" si="24"/>
        <v>576193.34369904641</v>
      </c>
      <c r="CU56" s="120">
        <f t="shared" si="25"/>
        <v>597730.25620620884</v>
      </c>
      <c r="CV56" s="120">
        <f t="shared" si="26"/>
        <v>243826.21043301729</v>
      </c>
      <c r="CW56" s="120">
        <f t="shared" si="27"/>
        <v>67730.607713220626</v>
      </c>
      <c r="CX56" s="198">
        <f t="shared" si="28"/>
        <v>58398.965086317614</v>
      </c>
      <c r="CY56" s="16">
        <f t="shared" si="29"/>
        <v>3.3038552035412482E-3</v>
      </c>
      <c r="CZ56" s="37">
        <f t="shared" si="30"/>
        <v>4.6470647826651043E-2</v>
      </c>
      <c r="DA56" s="185">
        <f t="shared" si="31"/>
        <v>2.1253080712891935E-3</v>
      </c>
      <c r="DB56" s="183">
        <f>(BO56-BO54)/BO54</f>
        <v>5.4622825912809076E-3</v>
      </c>
      <c r="DC56" s="85">
        <f>(SUMPRODUCT($B56:$N56,'By group'!$B$27:$N$27)-(1-prop_idu_part)*SUMPRODUCT(Population!$BB56:$BN56,'By group'!$BB$27:$BN$27)*(1-prop_idu_male))/BQ56</f>
        <v>1.4469809029217071</v>
      </c>
      <c r="DD56" s="85">
        <f>(1-prop_idu_part)*SUMPRODUCT(Population!$BB56:$BN56,'By group'!$BB$27:$BN$27)*prop_idu_male/BQ56</f>
        <v>9.2772672769362192E-3</v>
      </c>
      <c r="DE56" s="85">
        <f>SUMPRODUCT(AB56:AN56,'By group'!AB$27:AN$27)/prop_sw_use/BP56</f>
        <v>4.1169194901257411</v>
      </c>
      <c r="DF56" s="85">
        <f t="shared" si="2"/>
        <v>1.6714693129910507</v>
      </c>
      <c r="DG56" s="85">
        <f t="shared" si="34"/>
        <v>0</v>
      </c>
    </row>
    <row r="57" spans="1:111" x14ac:dyDescent="0.25">
      <c r="A57">
        <f t="shared" si="33"/>
        <v>26.5</v>
      </c>
      <c r="B57" s="8">
        <f>B56+Dynamics!B56+Dynamics!BO56+Dynamics!EB56+Dynamics!GO56+Dynamics!JB56</f>
        <v>17245926.17383549</v>
      </c>
      <c r="C57" s="46">
        <f>C56+Dynamics!C56+Dynamics!BP56+Dynamics!EC56+Dynamics!GP56+Dynamics!JC56</f>
        <v>117244.78449946984</v>
      </c>
      <c r="D57" s="4">
        <f>D56+Dynamics!D56+Dynamics!BQ56+Dynamics!ED56+Dynamics!GQ56+Dynamics!JD56</f>
        <v>343271.92193757463</v>
      </c>
      <c r="E57" s="4">
        <f>E56+Dynamics!E56+Dynamics!BR56+Dynamics!EE56+Dynamics!GR56+Dynamics!JE56</f>
        <v>356435.599546629</v>
      </c>
      <c r="F57" s="4">
        <f>F56+Dynamics!F56+Dynamics!BS56+Dynamics!EF56+Dynamics!GS56+Dynamics!JF56</f>
        <v>107614.43954495598</v>
      </c>
      <c r="G57" s="4">
        <f>G56+Dynamics!G56+Dynamics!BT56+Dynamics!EG56+Dynamics!GT56+Dynamics!JG56</f>
        <v>20857.266407668259</v>
      </c>
      <c r="H57" s="4">
        <f>H56+Dynamics!H56+Dynamics!BU56+Dynamics!EH56+Dynamics!GU56+Dynamics!JH56</f>
        <v>17993.377802387353</v>
      </c>
      <c r="I57" s="4">
        <f>I56+Dynamics!I56+Dynamics!BV56+Dynamics!EI56+Dynamics!GV56+Dynamics!JI56</f>
        <v>0</v>
      </c>
      <c r="J57" s="4">
        <f>J56+Dynamics!J56+Dynamics!BW56+Dynamics!EJ56+Dynamics!GW56+Dynamics!JJ56</f>
        <v>0</v>
      </c>
      <c r="K57" s="4">
        <f>K56+Dynamics!K56+Dynamics!BX56+Dynamics!EK56+Dynamics!GX56+Dynamics!JK56</f>
        <v>0</v>
      </c>
      <c r="L57" s="4">
        <f>L56+Dynamics!L56+Dynamics!BY56+Dynamics!EL56+Dynamics!GY56+Dynamics!JL56</f>
        <v>37755.092702858194</v>
      </c>
      <c r="M57" s="4">
        <f>M56+Dynamics!M56+Dynamics!BZ56+Dynamics!EM56+Dynamics!GZ56+Dynamics!JM56</f>
        <v>19464.964605346642</v>
      </c>
      <c r="N57" s="9">
        <f>N56+Dynamics!N56+Dynamics!CA56+Dynamics!EN56+Dynamics!HA56+Dynamics!JN56</f>
        <v>16540.784854382044</v>
      </c>
      <c r="O57" s="8">
        <f>O56+Dynamics!O56+Dynamics!CB56+Dynamics!EO56+Dynamics!HB56+Dynamics!JO56</f>
        <v>18399829.472727675</v>
      </c>
      <c r="P57" s="4">
        <f>P56+Dynamics!P56+Dynamics!CC56+Dynamics!EP56+Dynamics!HC56+Dynamics!JP56</f>
        <v>58951.980426218877</v>
      </c>
      <c r="Q57" s="4">
        <f>Q56+Dynamics!Q56+Dynamics!CD56+Dynamics!EQ56+Dynamics!HD56+Dynamics!JQ56</f>
        <v>173394.49582184746</v>
      </c>
      <c r="R57" s="4">
        <f>R56+Dynamics!R56+Dynamics!CE56+Dynamics!ER56+Dynamics!HE56+Dynamics!JR56</f>
        <v>181593.88287777468</v>
      </c>
      <c r="S57" s="4">
        <f>S56+Dynamics!S56+Dynamics!CF56+Dynamics!ES56+Dynamics!HF56+Dynamics!JS56</f>
        <v>55272.120209885426</v>
      </c>
      <c r="T57" s="4">
        <f>T56+Dynamics!T56+Dynamics!CG56+Dynamics!ET56+Dynamics!HG56+Dynamics!JT56</f>
        <v>10788.39148643117</v>
      </c>
      <c r="U57" s="4">
        <f>U56+Dynamics!U56+Dynamics!CH56+Dynamics!EU56+Dynamics!HH56+Dynamics!JU56</f>
        <v>9475.757701098084</v>
      </c>
      <c r="V57" s="4">
        <f>V56+Dynamics!V56+Dynamics!CI56+Dynamics!EV56+Dynamics!HI56+Dynamics!JV56</f>
        <v>0</v>
      </c>
      <c r="W57" s="4">
        <f>W56+Dynamics!W56+Dynamics!CJ56+Dynamics!EW56+Dynamics!HJ56+Dynamics!JW56</f>
        <v>0</v>
      </c>
      <c r="X57" s="4">
        <f>X56+Dynamics!X56+Dynamics!CK56+Dynamics!EX56+Dynamics!HK56+Dynamics!JX56</f>
        <v>0</v>
      </c>
      <c r="Y57" s="4">
        <f>Y56+Dynamics!Y56+Dynamics!CL56+Dynamics!EY56+Dynamics!HL56+Dynamics!JY56</f>
        <v>19847.945097367156</v>
      </c>
      <c r="Z57" s="4">
        <f>Z56+Dynamics!Z56+Dynamics!CM56+Dynamics!EZ56+Dynamics!HM56+Dynamics!JZ56</f>
        <v>10437.421027585811</v>
      </c>
      <c r="AA57" s="9">
        <f>AA56+Dynamics!AA56+Dynamics!CN56+Dynamics!FA56+Dynamics!HN56+Dynamics!KA56</f>
        <v>9309.5122729556788</v>
      </c>
      <c r="AB57" s="8">
        <f>AB56+Dynamics!AB56+Dynamics!CO56+Dynamics!FB56+Dynamics!HO56+Dynamics!KB56</f>
        <v>27209.447103207352</v>
      </c>
      <c r="AC57" s="4">
        <f>AC56+Dynamics!AC56+Dynamics!CP56+Dynamics!FC56+Dynamics!HP56+Dynamics!KC56</f>
        <v>4042.29822982424</v>
      </c>
      <c r="AD57" s="4">
        <f>AD56+Dynamics!AD56+Dynamics!CQ56+Dynamics!FD56+Dynamics!HQ56+Dynamics!KD56</f>
        <v>11834.156176396853</v>
      </c>
      <c r="AE57" s="4">
        <f>AE56+Dynamics!AE56+Dynamics!CR56+Dynamics!FE56+Dynamics!HR56+Dynamics!KE56</f>
        <v>12258.906401497525</v>
      </c>
      <c r="AF57" s="4">
        <f>AF56+Dynamics!AF56+Dynamics!CS56+Dynamics!FF56+Dynamics!HS56+Dynamics!KF56</f>
        <v>3688.1827922971352</v>
      </c>
      <c r="AG57" s="4">
        <f>AG56+Dynamics!AG56+Dynamics!CT56+Dynamics!FG56+Dynamics!HT56+Dynamics!KG56</f>
        <v>712.13313250064982</v>
      </c>
      <c r="AH57" s="4">
        <f>AH56+Dynamics!AH56+Dynamics!CU56+Dynamics!FH56+Dynamics!HU56+Dynamics!KH56</f>
        <v>609.56137732397974</v>
      </c>
      <c r="AI57" s="4">
        <f>AI56+Dynamics!AI56+Dynamics!CV56+Dynamics!FI56+Dynamics!HV56+Dynamics!KI56</f>
        <v>0</v>
      </c>
      <c r="AJ57" s="4">
        <f>AJ56+Dynamics!AJ56+Dynamics!CW56+Dynamics!FJ56+Dynamics!HW56+Dynamics!KJ56</f>
        <v>0</v>
      </c>
      <c r="AK57" s="4">
        <f>AK56+Dynamics!AK56+Dynamics!CX56+Dynamics!FK56+Dynamics!HX56+Dynamics!KK56</f>
        <v>0</v>
      </c>
      <c r="AL57" s="4">
        <f>AL56+Dynamics!AL56+Dynamics!CY56+Dynamics!FL56+Dynamics!HY56+Dynamics!KL56</f>
        <v>1274.9196038056025</v>
      </c>
      <c r="AM57" s="4">
        <f>AM56+Dynamics!AM56+Dynamics!CZ56+Dynamics!FM56+Dynamics!HZ56+Dynamics!KM56</f>
        <v>648.65715668533585</v>
      </c>
      <c r="AN57" s="4">
        <f>AN56+Dynamics!AN56+Dynamics!DA56+Dynamics!FN56+Dynamics!IA56+Dynamics!KN56</f>
        <v>549.08701757666563</v>
      </c>
      <c r="AO57" s="8">
        <f>AO56+Dynamics!AO56+Dynamics!DB56+Dynamics!FO56+Dynamics!IB56+Dynamics!KO56</f>
        <v>798369.41881480056</v>
      </c>
      <c r="AP57" s="4">
        <f>AP56+Dynamics!AP56+Dynamics!DC56+Dynamics!FP56+Dynamics!IC56+Dynamics!KP56</f>
        <v>10918.296834916935</v>
      </c>
      <c r="AQ57" s="4">
        <f>AQ56+Dynamics!AQ56+Dynamics!DD56+Dynamics!FQ56+Dynamics!ID56+Dynamics!KQ56</f>
        <v>31226.373162502801</v>
      </c>
      <c r="AR57" s="4">
        <f>AR56+Dynamics!AR56+Dynamics!DE56+Dynamics!FR56+Dynamics!IE56+Dynamics!KR56</f>
        <v>31194.428057751975</v>
      </c>
      <c r="AS57" s="4">
        <f>AS56+Dynamics!AS56+Dynamics!DF56+Dynamics!FS56+Dynamics!IF56+Dynamics!KS56</f>
        <v>9100.9202953197509</v>
      </c>
      <c r="AT57" s="4">
        <f>AT56+Dynamics!AT56+Dynamics!DG56+Dynamics!FT56+Dynamics!IG56+Dynamics!KT56</f>
        <v>1713.9128294021714</v>
      </c>
      <c r="AU57" s="4">
        <f>AU56+Dynamics!AU56+Dynamics!DH56+Dynamics!FU56+Dynamics!IH56+Dynamics!KU56</f>
        <v>1391.0601632020127</v>
      </c>
      <c r="AV57" s="4">
        <f>AV56+Dynamics!AV56+Dynamics!DI56+Dynamics!FV56+Dynamics!II56+Dynamics!KV56</f>
        <v>0</v>
      </c>
      <c r="AW57" s="4">
        <f>AW56+Dynamics!AW56+Dynamics!DJ56+Dynamics!FW56+Dynamics!IJ56+Dynamics!KW56</f>
        <v>0</v>
      </c>
      <c r="AX57" s="4">
        <f>AX56+Dynamics!AX56+Dynamics!DK56+Dynamics!FX56+Dynamics!IK56+Dynamics!KX56</f>
        <v>0</v>
      </c>
      <c r="AY57" s="4">
        <f>AY56+Dynamics!AY56+Dynamics!DL56+Dynamics!FY56+Dynamics!IL56+Dynamics!KY56</f>
        <v>2902.255871691822</v>
      </c>
      <c r="AZ57" s="4">
        <f>AZ56+Dynamics!AZ56+Dynamics!DM56+Dynamics!FZ56+Dynamics!IM56+Dynamics!KZ56</f>
        <v>1377.072187082706</v>
      </c>
      <c r="BA57" s="9">
        <f>BA56+Dynamics!BA56+Dynamics!DN56+Dynamics!GA56+Dynamics!IN56+Dynamics!LA56</f>
        <v>1039.0443747867457</v>
      </c>
      <c r="BB57" s="8">
        <f>BB56+Dynamics!BB56+Dynamics!DO56+Dynamics!GB56+Dynamics!IO56+Dynamics!LB56</f>
        <v>32521.227168095684</v>
      </c>
      <c r="BC57" s="4">
        <f>BC56+Dynamics!BC56+Dynamics!DP56+Dynamics!GC56+Dynamics!IP56+Dynamics!LC56</f>
        <v>6233.1180962585595</v>
      </c>
      <c r="BD57" s="4">
        <f>BD56+Dynamics!BD56+Dynamics!DQ56+Dynamics!GD56+Dynamics!IQ56+Dynamics!LD56</f>
        <v>17247.445551185923</v>
      </c>
      <c r="BE57" s="4">
        <f>BE56+Dynamics!BE56+Dynamics!DR56+Dynamics!GE56+Dynamics!IR56+Dynamics!LE56</f>
        <v>16511.146722615329</v>
      </c>
      <c r="BF57" s="4">
        <f>BF56+Dynamics!BF56+Dynamics!DS56+Dynamics!GF56+Dynamics!IS56+Dynamics!LF56</f>
        <v>4673.2918207411476</v>
      </c>
      <c r="BG57" s="4">
        <f>BG56+Dynamics!BG56+Dynamics!DT56+Dynamics!GG56+Dynamics!IT56+Dynamics!LG56</f>
        <v>862.70834973234037</v>
      </c>
      <c r="BH57" s="4">
        <f>BH56+Dynamics!BH56+Dynamics!DU56+Dynamics!GH56+Dynamics!IU56+Dynamics!LH56</f>
        <v>679.52565695300564</v>
      </c>
      <c r="BI57" s="4">
        <f>BI56+Dynamics!BI56+Dynamics!DV56+Dynamics!GI56+Dynamics!IV56+Dynamics!LI56</f>
        <v>0</v>
      </c>
      <c r="BJ57" s="4">
        <f>BJ56+Dynamics!BJ56+Dynamics!DW56+Dynamics!GJ56+Dynamics!IW56+Dynamics!LJ56</f>
        <v>0</v>
      </c>
      <c r="BK57" s="4">
        <f>BK56+Dynamics!BK56+Dynamics!DX56+Dynamics!GK56+Dynamics!IX56+Dynamics!LK56</f>
        <v>0</v>
      </c>
      <c r="BL57" s="4">
        <f>BL56+Dynamics!BL56+Dynamics!DY56+Dynamics!GL56+Dynamics!IY56+Dynamics!LL56</f>
        <v>1416.186253542244</v>
      </c>
      <c r="BM57" s="4">
        <f>BM56+Dynamics!BM56+Dynamics!DZ56+Dynamics!GM56+Dynamics!IZ56+Dynamics!LM56</f>
        <v>653.71317817232023</v>
      </c>
      <c r="BN57" s="4">
        <f>BN56+Dynamics!BN56+Dynamics!EA56+Dynamics!GN56+Dynamics!JA56+Dynamics!LN56</f>
        <v>481.41954363249539</v>
      </c>
      <c r="BO57" s="178">
        <f t="shared" si="4"/>
        <v>38245345.299309097</v>
      </c>
      <c r="BP57" s="8">
        <f t="shared" si="5"/>
        <v>18283104.405736763</v>
      </c>
      <c r="BQ57" s="4">
        <f t="shared" si="6"/>
        <v>18928900.97964884</v>
      </c>
      <c r="BR57" s="4">
        <f t="shared" si="7"/>
        <v>62827.348991115337</v>
      </c>
      <c r="BS57" s="4">
        <f t="shared" si="8"/>
        <v>889232.78259145748</v>
      </c>
      <c r="BT57" s="179">
        <f t="shared" si="9"/>
        <v>81279.782340929043</v>
      </c>
      <c r="BU57" s="178">
        <f t="shared" si="10"/>
        <v>1741489.559659835</v>
      </c>
      <c r="BV57" s="4">
        <f t="shared" si="11"/>
        <v>1037178.231901272</v>
      </c>
      <c r="BW57" s="4">
        <f t="shared" si="12"/>
        <v>529071.50692116446</v>
      </c>
      <c r="BX57" s="4">
        <f t="shared" si="13"/>
        <v>35617.901887907996</v>
      </c>
      <c r="BY57" s="4">
        <f t="shared" si="14"/>
        <v>90863.36377665693</v>
      </c>
      <c r="BZ57" s="179">
        <f t="shared" si="15"/>
        <v>48758.555172833359</v>
      </c>
      <c r="CA57" s="167">
        <f t="shared" si="16"/>
        <v>4.5534679999118609E-2</v>
      </c>
      <c r="CB57" s="15">
        <f t="shared" si="17"/>
        <v>5.672878133189637E-2</v>
      </c>
      <c r="CC57" s="15">
        <f t="shared" si="18"/>
        <v>2.7950460911068675E-2</v>
      </c>
      <c r="CD57" s="15">
        <f t="shared" si="19"/>
        <v>0.56691715407162668</v>
      </c>
      <c r="CE57" s="15">
        <f t="shared" si="20"/>
        <v>0.10218175213002974</v>
      </c>
      <c r="CF57" s="168">
        <f t="shared" si="21"/>
        <v>0.59988540530675882</v>
      </c>
      <c r="CG57" s="169">
        <f>-SUM(Dynamics!BO56:BO57,Dynamics!CB56:CB57,Dynamics!CO56:CO57,Dynamics!DB56:DB57,Dynamics!DO56:DO57)/BO56*100000</f>
        <v>1078.0927311047453</v>
      </c>
      <c r="CH57" s="87">
        <f>-SUM(Dynamics!BO56:BO57)/BP56*100000</f>
        <v>1338.5854392512451</v>
      </c>
      <c r="CI57" s="87">
        <f>-SUM(Dynamics!CB56:CB57)/BQ56*100000</f>
        <v>649.97069778509569</v>
      </c>
      <c r="CJ57" s="87">
        <f>-SUM(Dynamics!CO56:CO57)/BR56*100000</f>
        <v>13437.291199816495</v>
      </c>
      <c r="CK57" s="87">
        <f>-SUM(Dynamics!DB56:DB57)/BS56*100000</f>
        <v>2566.303959507517</v>
      </c>
      <c r="CL57" s="170">
        <f>-SUM(Dynamics!DO56:DO57)/BT56*100000</f>
        <v>16302.301331105717</v>
      </c>
      <c r="CM57" s="120">
        <f t="shared" si="22"/>
        <v>134205.68699700228</v>
      </c>
      <c r="CN57" s="120">
        <f>step*SUMPRODUCT(B57:N57,'By group'!B$22:N$22)</f>
        <v>79990.279802646473</v>
      </c>
      <c r="CO57" s="120">
        <f>step*SUMPRODUCT(O57:AA57,'By group'!O$22:AA$22)</f>
        <v>40934.613259422971</v>
      </c>
      <c r="CP57" s="120">
        <f>step*SUMPRODUCT(AB57:AN57,'By group'!AB$22:AN$22)</f>
        <v>2744.7974645604895</v>
      </c>
      <c r="CQ57" s="120">
        <f>step*SUMPRODUCT(AO57:BA57,'By group'!AO$22:BA$22)</f>
        <v>6900.9686150465204</v>
      </c>
      <c r="CR57" s="154">
        <f>step*SUMPRODUCT(BB57:BN57,'By group'!BB$22:BN$22)</f>
        <v>3635.0278553258436</v>
      </c>
      <c r="CS57" s="197">
        <f t="shared" si="23"/>
        <v>197390.47808668841</v>
      </c>
      <c r="CT57" s="120">
        <f t="shared" si="24"/>
        <v>576974.39264950762</v>
      </c>
      <c r="CU57" s="120">
        <f t="shared" si="25"/>
        <v>597993.96360626852</v>
      </c>
      <c r="CV57" s="120">
        <f t="shared" si="26"/>
        <v>243545.35419246447</v>
      </c>
      <c r="CW57" s="120">
        <f t="shared" si="27"/>
        <v>67516.240360607408</v>
      </c>
      <c r="CX57" s="198">
        <f t="shared" si="28"/>
        <v>58069.130764298061</v>
      </c>
      <c r="CY57" s="16">
        <f t="shared" si="29"/>
        <v>3.3081427821590242E-3</v>
      </c>
      <c r="CZ57" s="37">
        <f t="shared" si="30"/>
        <v>4.6381031892804736E-2</v>
      </c>
      <c r="DA57" s="185">
        <f t="shared" si="31"/>
        <v>2.1252202511137315E-3</v>
      </c>
      <c r="DB57" s="183"/>
      <c r="DC57" s="85">
        <f>(SUMPRODUCT($B57:$N57,'By group'!$B$27:$N$27)-(1-prop_idu_part)*SUMPRODUCT(Population!$BB57:$BN57,'By group'!$BB$27:$BN$27)*(1-prop_idu_male))/BQ57</f>
        <v>1.4465058249065337</v>
      </c>
      <c r="DD57" s="85">
        <f>(1-prop_idu_part)*SUMPRODUCT(Population!$BB57:$BN57,'By group'!$BB$27:$BN$27)*prop_idu_male/BQ57</f>
        <v>9.2749351927596032E-3</v>
      </c>
      <c r="DE57" s="85">
        <f>SUMPRODUCT(AB57:AN57,'By group'!AB$27:AN$27)/prop_sw_use/BP57</f>
        <v>4.1236333347022898</v>
      </c>
      <c r="DF57" s="85">
        <f t="shared" si="2"/>
        <v>1.6741951338891294</v>
      </c>
      <c r="DG57" s="85">
        <f t="shared" si="34"/>
        <v>0</v>
      </c>
    </row>
    <row r="58" spans="1:111" x14ac:dyDescent="0.25">
      <c r="A58">
        <f t="shared" si="33"/>
        <v>27</v>
      </c>
      <c r="B58" s="8">
        <f>B57+Dynamics!B57+Dynamics!BO57+Dynamics!EB57+Dynamics!GO57+Dynamics!JB57</f>
        <v>17293588.147808108</v>
      </c>
      <c r="C58" s="46">
        <f>C57+Dynamics!C57+Dynamics!BP57+Dynamics!EC57+Dynamics!GP57+Dynamics!JC57</f>
        <v>117467.94890195355</v>
      </c>
      <c r="D58" s="4">
        <f>D57+Dynamics!D57+Dynamics!BQ57+Dynamics!ED57+Dynamics!GQ57+Dynamics!JD57</f>
        <v>343789.1590756384</v>
      </c>
      <c r="E58" s="4">
        <f>E57+Dynamics!E57+Dynamics!BR57+Dynamics!EE57+Dynamics!GR57+Dynamics!JE57</f>
        <v>356693.19569746102</v>
      </c>
      <c r="F58" s="4">
        <f>F57+Dynamics!F57+Dynamics!BS57+Dynamics!EF57+Dynamics!GS57+Dynamics!JF57</f>
        <v>107608.14744494655</v>
      </c>
      <c r="G58" s="4">
        <f>G57+Dynamics!G57+Dynamics!BT57+Dynamics!EG57+Dynamics!GT57+Dynamics!JG57</f>
        <v>20841.471278838253</v>
      </c>
      <c r="H58" s="4">
        <f>H57+Dynamics!H57+Dynamics!BU57+Dynamics!EH57+Dynamics!GU57+Dynamics!JH57</f>
        <v>17952.48189210067</v>
      </c>
      <c r="I58" s="4">
        <f>I57+Dynamics!I57+Dynamics!BV57+Dynamics!EI57+Dynamics!GV57+Dynamics!JI57</f>
        <v>0</v>
      </c>
      <c r="J58" s="4">
        <f>J57+Dynamics!J57+Dynamics!BW57+Dynamics!EJ57+Dynamics!GW57+Dynamics!JJ57</f>
        <v>0</v>
      </c>
      <c r="K58" s="4">
        <f>K57+Dynamics!K57+Dynamics!BX57+Dynamics!EK57+Dynamics!GX57+Dynamics!JK57</f>
        <v>0</v>
      </c>
      <c r="L58" s="4">
        <f>L57+Dynamics!L57+Dynamics!BY57+Dynamics!EL57+Dynamics!GY57+Dynamics!JL57</f>
        <v>37659.608425906838</v>
      </c>
      <c r="M58" s="4">
        <f>M57+Dynamics!M57+Dynamics!BZ57+Dynamics!EM57+Dynamics!GZ57+Dynamics!JM57</f>
        <v>19377.618244395351</v>
      </c>
      <c r="N58" s="9">
        <f>N57+Dynamics!N57+Dynamics!CA57+Dynamics!EN57+Dynamics!HA57+Dynamics!JN57</f>
        <v>16428.038523345418</v>
      </c>
      <c r="O58" s="8">
        <f>O57+Dynamics!O57+Dynamics!CB57+Dynamics!EO57+Dynamics!HB57+Dynamics!JO57</f>
        <v>18456635.461826574</v>
      </c>
      <c r="P58" s="4">
        <f>P57+Dynamics!P57+Dynamics!CC57+Dynamics!EP57+Dynamics!HC57+Dynamics!JP57</f>
        <v>58981.740494486308</v>
      </c>
      <c r="Q58" s="4">
        <f>Q57+Dynamics!Q57+Dynamics!CD57+Dynamics!EQ57+Dynamics!HD57+Dynamics!JQ57</f>
        <v>173361.76240890811</v>
      </c>
      <c r="R58" s="4">
        <f>R57+Dynamics!R57+Dynamics!CE57+Dynamics!ER57+Dynamics!HE57+Dynamics!JR57</f>
        <v>181327.55968396884</v>
      </c>
      <c r="S58" s="4">
        <f>S57+Dynamics!S57+Dynamics!CF57+Dynamics!ES57+Dynamics!HF57+Dynamics!JS57</f>
        <v>55125.201667397938</v>
      </c>
      <c r="T58" s="4">
        <f>T57+Dynamics!T57+Dynamics!CG57+Dynamics!ET57+Dynamics!HG57+Dynamics!JT57</f>
        <v>10748.837907498018</v>
      </c>
      <c r="U58" s="4">
        <f>U57+Dynamics!U57+Dynamics!CH57+Dynamics!EU57+Dynamics!HH57+Dynamics!JU57</f>
        <v>9418.9574777015059</v>
      </c>
      <c r="V58" s="4">
        <f>V57+Dynamics!V57+Dynamics!CI57+Dynamics!EV57+Dynamics!HI57+Dynamics!JV57</f>
        <v>0</v>
      </c>
      <c r="W58" s="4">
        <f>W57+Dynamics!W57+Dynamics!CJ57+Dynamics!EW57+Dynamics!HJ57+Dynamics!JW57</f>
        <v>0</v>
      </c>
      <c r="X58" s="4">
        <f>X57+Dynamics!X57+Dynamics!CK57+Dynamics!EX57+Dynamics!HK57+Dynamics!JX57</f>
        <v>0</v>
      </c>
      <c r="Y58" s="4">
        <f>Y57+Dynamics!Y57+Dynamics!CL57+Dynamics!EY57+Dynamics!HL57+Dynamics!JY57</f>
        <v>19729.882072556229</v>
      </c>
      <c r="Z58" s="4">
        <f>Z57+Dynamics!Z57+Dynamics!CM57+Dynamics!EZ57+Dynamics!HM57+Dynamics!JZ57</f>
        <v>10349.425754427331</v>
      </c>
      <c r="AA58" s="9">
        <f>AA57+Dynamics!AA57+Dynamics!CN57+Dynamics!FA57+Dynamics!HN57+Dynamics!KA57</f>
        <v>9186.1585674699072</v>
      </c>
      <c r="AB58" s="8">
        <f>AB57+Dynamics!AB57+Dynamics!CO57+Dynamics!FB57+Dynamics!HO57+Dynamics!KB57</f>
        <v>27362.325516487432</v>
      </c>
      <c r="AC58" s="4">
        <f>AC57+Dynamics!AC57+Dynamics!CP57+Dynamics!FC57+Dynamics!HP57+Dynamics!KC57</f>
        <v>4056.5568460122445</v>
      </c>
      <c r="AD58" s="4">
        <f>AD57+Dynamics!AD57+Dynamics!CQ57+Dynamics!FD57+Dynamics!HQ57+Dynamics!KD57</f>
        <v>11875.274264551725</v>
      </c>
      <c r="AE58" s="4">
        <f>AE57+Dynamics!AE57+Dynamics!CR57+Dynamics!FE57+Dynamics!HR57+Dynamics!KE57</f>
        <v>12299.138808096919</v>
      </c>
      <c r="AF58" s="4">
        <f>AF57+Dynamics!AF57+Dynamics!CS57+Dynamics!FF57+Dynamics!HS57+Dynamics!KF57</f>
        <v>3699.3254522432248</v>
      </c>
      <c r="AG58" s="4">
        <f>AG57+Dynamics!AG57+Dynamics!CT57+Dynamics!FG57+Dynamics!HT57+Dynamics!KG57</f>
        <v>714.07213371182354</v>
      </c>
      <c r="AH58" s="4">
        <f>AH57+Dynamics!AH57+Dynamics!CU57+Dynamics!FH57+Dynamics!HU57+Dynamics!KH57</f>
        <v>610.62882589852461</v>
      </c>
      <c r="AI58" s="4">
        <f>AI57+Dynamics!AI57+Dynamics!CV57+Dynamics!FI57+Dynamics!HV57+Dynamics!KI57</f>
        <v>0</v>
      </c>
      <c r="AJ58" s="4">
        <f>AJ57+Dynamics!AJ57+Dynamics!CW57+Dynamics!FJ57+Dynamics!HW57+Dynamics!KJ57</f>
        <v>0</v>
      </c>
      <c r="AK58" s="4">
        <f>AK57+Dynamics!AK57+Dynamics!CX57+Dynamics!FK57+Dynamics!HX57+Dynamics!KK57</f>
        <v>0</v>
      </c>
      <c r="AL58" s="4">
        <f>AL57+Dynamics!AL57+Dynamics!CY57+Dynamics!FL57+Dynamics!HY57+Dynamics!KL57</f>
        <v>1277.2324853883429</v>
      </c>
      <c r="AM58" s="4">
        <f>AM57+Dynamics!AM57+Dynamics!CZ57+Dynamics!FM57+Dynamics!HZ57+Dynamics!KM57</f>
        <v>648.9775176309837</v>
      </c>
      <c r="AN58" s="4">
        <f>AN57+Dynamics!AN57+Dynamics!DA57+Dynamics!FN57+Dynamics!IA57+Dynamics!KN57</f>
        <v>547.52763830587662</v>
      </c>
      <c r="AO58" s="8">
        <f>AO57+Dynamics!AO57+Dynamics!DB57+Dynamics!FO57+Dynamics!IB57+Dynamics!KO57</f>
        <v>798004.84451831214</v>
      </c>
      <c r="AP58" s="4">
        <f>AP57+Dynamics!AP57+Dynamics!DC57+Dynamics!FP57+Dynamics!IC57+Dynamics!KP57</f>
        <v>11019.079132222501</v>
      </c>
      <c r="AQ58" s="4">
        <f>AQ57+Dynamics!AQ57+Dynamics!DD57+Dynamics!FQ57+Dynamics!ID57+Dynamics!KQ57</f>
        <v>31527.703122168783</v>
      </c>
      <c r="AR58" s="4">
        <f>AR57+Dynamics!AR57+Dynamics!DE57+Dynamics!FR57+Dynamics!IE57+Dynamics!KR57</f>
        <v>31514.358614517201</v>
      </c>
      <c r="AS58" s="4">
        <f>AS57+Dynamics!AS57+Dynamics!DF57+Dynamics!FS57+Dynamics!IF57+Dynamics!KS57</f>
        <v>9198.6065974785288</v>
      </c>
      <c r="AT58" s="4">
        <f>AT57+Dynamics!AT57+Dynamics!DG57+Dynamics!FT57+Dynamics!IG57+Dynamics!KT57</f>
        <v>1732.9187357340418</v>
      </c>
      <c r="AU58" s="4">
        <f>AU57+Dynamics!AU57+Dynamics!DH57+Dynamics!FU57+Dynamics!IH57+Dynamics!KU57</f>
        <v>1407.33052851359</v>
      </c>
      <c r="AV58" s="4">
        <f>AV57+Dynamics!AV57+Dynamics!DI57+Dynamics!FV57+Dynamics!II57+Dynamics!KV57</f>
        <v>0</v>
      </c>
      <c r="AW58" s="4">
        <f>AW57+Dynamics!AW57+Dynamics!DJ57+Dynamics!FW57+Dynamics!IJ57+Dynamics!KW57</f>
        <v>0</v>
      </c>
      <c r="AX58" s="4">
        <f>AX57+Dynamics!AX57+Dynamics!DK57+Dynamics!FX57+Dynamics!IK57+Dynamics!KX57</f>
        <v>0</v>
      </c>
      <c r="AY58" s="4">
        <f>AY57+Dynamics!AY57+Dynamics!DL57+Dynamics!FY57+Dynamics!IL57+Dynamics!KY57</f>
        <v>2936.4747850624954</v>
      </c>
      <c r="AZ58" s="4">
        <f>AZ57+Dynamics!AZ57+Dynamics!DM57+Dynamics!FZ57+Dynamics!IM57+Dynamics!KZ57</f>
        <v>1394.4344331395864</v>
      </c>
      <c r="BA58" s="9">
        <f>BA57+Dynamics!BA57+Dynamics!DN57+Dynamics!GA57+Dynamics!IN57+Dynamics!LA57</f>
        <v>1052.7656673265722</v>
      </c>
      <c r="BB58" s="8">
        <f>BB57+Dynamics!BB57+Dynamics!DO57+Dynamics!GB57+Dynamics!IO57+Dynamics!LB57</f>
        <v>32614.965634328721</v>
      </c>
      <c r="BC58" s="4">
        <f>BC57+Dynamics!BC57+Dynamics!DP57+Dynamics!GC57+Dynamics!IP57+Dynamics!LC57</f>
        <v>6250.447440566134</v>
      </c>
      <c r="BD58" s="4">
        <f>BD57+Dynamics!BD57+Dynamics!DQ57+Dynamics!GD57+Dynamics!IQ57+Dynamics!LD57</f>
        <v>17294.729453072843</v>
      </c>
      <c r="BE58" s="4">
        <f>BE57+Dynamics!BE57+Dynamics!DR57+Dynamics!GE57+Dynamics!IR57+Dynamics!LE57</f>
        <v>16554.534764644653</v>
      </c>
      <c r="BF58" s="4">
        <f>BF57+Dynamics!BF57+Dynamics!DS57+Dynamics!GF57+Dynamics!IS57+Dynamics!LF57</f>
        <v>4684.869428089055</v>
      </c>
      <c r="BG58" s="4">
        <f>BG57+Dynamics!BG57+Dynamics!DT57+Dynamics!GG57+Dynamics!IT57+Dynamics!LG57</f>
        <v>864.71656205289764</v>
      </c>
      <c r="BH58" s="4">
        <f>BH57+Dynamics!BH57+Dynamics!DU57+Dynamics!GH57+Dynamics!IU57+Dynamics!LH57</f>
        <v>680.86866582427751</v>
      </c>
      <c r="BI58" s="4">
        <f>BI57+Dynamics!BI57+Dynamics!DV57+Dynamics!GI57+Dynamics!IV57+Dynamics!LI57</f>
        <v>0</v>
      </c>
      <c r="BJ58" s="4">
        <f>BJ57+Dynamics!BJ57+Dynamics!DW57+Dynamics!GJ57+Dynamics!IW57+Dynamics!LJ57</f>
        <v>0</v>
      </c>
      <c r="BK58" s="4">
        <f>BK57+Dynamics!BK57+Dynamics!DX57+Dynamics!GK57+Dynamics!IX57+Dynamics!LK57</f>
        <v>0</v>
      </c>
      <c r="BL58" s="4">
        <f>BL57+Dynamics!BL57+Dynamics!DY57+Dynamics!GL57+Dynamics!IY57+Dynamics!LL57</f>
        <v>1418.8478366968111</v>
      </c>
      <c r="BM58" s="4">
        <f>BM57+Dynamics!BM57+Dynamics!DZ57+Dynamics!GM57+Dynamics!IZ57+Dynamics!LM57</f>
        <v>654.65516446081415</v>
      </c>
      <c r="BN58" s="4">
        <f>BN57+Dynamics!BN57+Dynamics!EA57+Dynamics!GN57+Dynamics!JA57+Dynamics!LN57</f>
        <v>481.90305120503433</v>
      </c>
      <c r="BO58" s="178">
        <f t="shared" si="4"/>
        <v>38350650.918777436</v>
      </c>
      <c r="BP58" s="8">
        <f t="shared" si="5"/>
        <v>18331405.817292698</v>
      </c>
      <c r="BQ58" s="4">
        <f t="shared" si="6"/>
        <v>18984864.987860985</v>
      </c>
      <c r="BR58" s="4">
        <f t="shared" si="7"/>
        <v>63091.05948832709</v>
      </c>
      <c r="BS58" s="4">
        <f t="shared" si="8"/>
        <v>889788.51613447536</v>
      </c>
      <c r="BT58" s="179">
        <f t="shared" si="9"/>
        <v>81500.538000941233</v>
      </c>
      <c r="BU58" s="178">
        <f t="shared" si="10"/>
        <v>1742445.1734736157</v>
      </c>
      <c r="BV58" s="4">
        <f t="shared" si="11"/>
        <v>1037817.669484586</v>
      </c>
      <c r="BW58" s="4">
        <f t="shared" si="12"/>
        <v>528229.52603441407</v>
      </c>
      <c r="BX58" s="4">
        <f t="shared" si="13"/>
        <v>35728.733971839662</v>
      </c>
      <c r="BY58" s="4">
        <f t="shared" si="14"/>
        <v>91783.671616163308</v>
      </c>
      <c r="BZ58" s="179">
        <f t="shared" si="15"/>
        <v>48885.572366612527</v>
      </c>
      <c r="CA58" s="167">
        <f t="shared" si="16"/>
        <v>4.5434565821683905E-2</v>
      </c>
      <c r="CB58" s="15">
        <f t="shared" si="17"/>
        <v>5.6614188776813505E-2</v>
      </c>
      <c r="CC58" s="15">
        <f t="shared" si="18"/>
        <v>2.7823717807430634E-2</v>
      </c>
      <c r="CD58" s="15">
        <f t="shared" si="19"/>
        <v>0.56630423171844313</v>
      </c>
      <c r="CE58" s="15">
        <f t="shared" si="20"/>
        <v>0.10315223218984754</v>
      </c>
      <c r="CF58" s="168">
        <f t="shared" si="21"/>
        <v>0.59981901427507089</v>
      </c>
      <c r="CG58" s="167"/>
      <c r="CH58" s="16"/>
      <c r="CI58" s="87"/>
      <c r="CJ58" s="16"/>
      <c r="CK58" s="16"/>
      <c r="CL58" s="168"/>
      <c r="CM58" s="120">
        <f t="shared" si="22"/>
        <v>134235.91370028621</v>
      </c>
      <c r="CN58" s="120">
        <f>step*SUMPRODUCT(B58:N58,'By group'!B$22:N$22)</f>
        <v>80016.03742309731</v>
      </c>
      <c r="CO58" s="120">
        <f>step*SUMPRODUCT(O58:AA58,'By group'!O$22:AA$22)</f>
        <v>40849.769566499046</v>
      </c>
      <c r="CP58" s="120">
        <f>step*SUMPRODUCT(AB58:AN58,'By group'!AB$22:AN$22)</f>
        <v>2753.1724198170073</v>
      </c>
      <c r="CQ58" s="120">
        <f>step*SUMPRODUCT(AO58:BA58,'By group'!AO$22:BA$22)</f>
        <v>6972.6188558247241</v>
      </c>
      <c r="CR58" s="154">
        <f>step*SUMPRODUCT(BB58:BN58,'By group'!BB$22:BN$22)</f>
        <v>3644.3154350481213</v>
      </c>
      <c r="CS58" s="197">
        <f t="shared" si="23"/>
        <v>197775.77281524078</v>
      </c>
      <c r="CT58" s="120">
        <f t="shared" si="24"/>
        <v>577848.62832433986</v>
      </c>
      <c r="CU58" s="120">
        <f t="shared" si="25"/>
        <v>598388.78756868863</v>
      </c>
      <c r="CV58" s="120">
        <f t="shared" si="26"/>
        <v>243338.19619576598</v>
      </c>
      <c r="CW58" s="120">
        <f t="shared" si="27"/>
        <v>67327.127731889093</v>
      </c>
      <c r="CX58" s="198">
        <f t="shared" si="28"/>
        <v>57766.660837691379</v>
      </c>
      <c r="CY58" s="16">
        <f t="shared" si="29"/>
        <v>3.312222021695958E-3</v>
      </c>
      <c r="CZ58" s="37">
        <f t="shared" si="30"/>
        <v>4.6292051404270076E-2</v>
      </c>
      <c r="DA58" s="185">
        <f t="shared" si="31"/>
        <v>2.1251409310770403E-3</v>
      </c>
      <c r="DB58" s="183">
        <f>(BO58-BO56)/BO56</f>
        <v>5.5047217188076382E-3</v>
      </c>
      <c r="DC58" s="85">
        <f>(SUMPRODUCT($B58:$N58,'By group'!$B$27:$N$27)-(1-prop_idu_part)*SUMPRODUCT(Population!$BB58:$BN58,'By group'!$BB$27:$BN$27)*(1-prop_idu_male))/BQ58</f>
        <v>1.4460518130085298</v>
      </c>
      <c r="DD58" s="85">
        <f>(1-prop_idu_part)*SUMPRODUCT(Population!$BB58:$BN58,'By group'!$BB$27:$BN$27)*prop_idu_male/BQ58</f>
        <v>9.2727107722174844E-3</v>
      </c>
      <c r="DE58" s="85">
        <f>SUMPRODUCT(AB58:AN58,'By group'!AB$27:AN$27)/prop_sw_use/BP58</f>
        <v>4.1300308410920206</v>
      </c>
      <c r="DF58" s="85">
        <f t="shared" si="2"/>
        <v>1.6767925214833603</v>
      </c>
      <c r="DG58" s="85">
        <f t="shared" si="34"/>
        <v>0</v>
      </c>
    </row>
    <row r="59" spans="1:111" x14ac:dyDescent="0.25">
      <c r="A59">
        <f t="shared" si="33"/>
        <v>27.5</v>
      </c>
      <c r="B59" s="8">
        <f>B58+Dynamics!B58+Dynamics!BO58+Dynamics!EB58+Dynamics!GO58+Dynamics!JB58</f>
        <v>17341465.660026539</v>
      </c>
      <c r="C59" s="46">
        <f>C58+Dynamics!C58+Dynamics!BP58+Dynamics!EC58+Dynamics!GP58+Dynamics!JC58</f>
        <v>117704.00063039117</v>
      </c>
      <c r="D59" s="4">
        <f>D58+Dynamics!D58+Dynamics!BQ58+Dynamics!ED58+Dynamics!GQ58+Dynamics!JD58</f>
        <v>344353.67980145547</v>
      </c>
      <c r="E59" s="4">
        <f>E58+Dynamics!E58+Dynamics!BR58+Dynamics!EE58+Dynamics!GR58+Dynamics!JE58</f>
        <v>357018.27038336685</v>
      </c>
      <c r="F59" s="4">
        <f>F58+Dynamics!F58+Dynamics!BS58+Dynamics!EF58+Dynamics!GS58+Dynamics!JF58</f>
        <v>107627.36887101762</v>
      </c>
      <c r="G59" s="4">
        <f>G58+Dynamics!G58+Dynamics!BT58+Dynamics!EG58+Dynamics!GT58+Dynamics!JG58</f>
        <v>20831.393681293641</v>
      </c>
      <c r="H59" s="4">
        <f>H58+Dynamics!H58+Dynamics!BU58+Dynamics!EH58+Dynamics!GU58+Dynamics!JH58</f>
        <v>17917.702959027447</v>
      </c>
      <c r="I59" s="4">
        <f>I58+Dynamics!I58+Dynamics!BV58+Dynamics!EI58+Dynamics!GV58+Dynamics!JI58</f>
        <v>0</v>
      </c>
      <c r="J59" s="4">
        <f>J58+Dynamics!J58+Dynamics!BW58+Dynamics!EJ58+Dynamics!GW58+Dynamics!JJ58</f>
        <v>0</v>
      </c>
      <c r="K59" s="4">
        <f>K58+Dynamics!K58+Dynamics!BX58+Dynamics!EK58+Dynamics!GX58+Dynamics!JK58</f>
        <v>0</v>
      </c>
      <c r="L59" s="4">
        <f>L58+Dynamics!L58+Dynamics!BY58+Dynamics!EL58+Dynamics!GY58+Dynamics!JL58</f>
        <v>37577.65985771679</v>
      </c>
      <c r="M59" s="4">
        <f>M58+Dynamics!M58+Dynamics!BZ58+Dynamics!EM58+Dynamics!GZ58+Dynamics!JM58</f>
        <v>19298.251079458842</v>
      </c>
      <c r="N59" s="9">
        <f>N58+Dynamics!N58+Dynamics!CA58+Dynamics!EN58+Dynamics!HA58+Dynamics!JN58</f>
        <v>16322.415333808745</v>
      </c>
      <c r="O59" s="8">
        <f>O58+Dynamics!O58+Dynamics!CB58+Dynamics!EO58+Dynamics!HB58+Dynamics!JO58</f>
        <v>18513476.647067063</v>
      </c>
      <c r="P59" s="4">
        <f>P58+Dynamics!P58+Dynamics!CC58+Dynamics!EP58+Dynamics!HC58+Dynamics!JP58</f>
        <v>59023.019486645178</v>
      </c>
      <c r="Q59" s="4">
        <f>Q58+Dynamics!Q58+Dynamics!CD58+Dynamics!EQ58+Dynamics!HD58+Dynamics!JQ58</f>
        <v>173370.0340950675</v>
      </c>
      <c r="R59" s="4">
        <f>R58+Dynamics!R58+Dynamics!CE58+Dynamics!ER58+Dynamics!HE58+Dynamics!JR58</f>
        <v>181117.16579921715</v>
      </c>
      <c r="S59" s="4">
        <f>S58+Dynamics!S58+Dynamics!CF58+Dynamics!ES58+Dynamics!HF58+Dynamics!JS58</f>
        <v>54998.731159823285</v>
      </c>
      <c r="T59" s="4">
        <f>T58+Dynamics!T58+Dynamics!CG58+Dynamics!ET58+Dynamics!HG58+Dynamics!JT58</f>
        <v>10713.770276613082</v>
      </c>
      <c r="U59" s="4">
        <f>U58+Dynamics!U58+Dynamics!CH58+Dynamics!EU58+Dynamics!HH58+Dynamics!JU58</f>
        <v>9367.0996762943087</v>
      </c>
      <c r="V59" s="4">
        <f>V58+Dynamics!V58+Dynamics!CI58+Dynamics!EV58+Dynamics!HI58+Dynamics!JV58</f>
        <v>0</v>
      </c>
      <c r="W59" s="4">
        <f>W58+Dynamics!W58+Dynamics!CJ58+Dynamics!EW58+Dynamics!HJ58+Dynamics!JW58</f>
        <v>0</v>
      </c>
      <c r="X59" s="4">
        <f>X58+Dynamics!X58+Dynamics!CK58+Dynamics!EX58+Dynamics!HK58+Dynamics!JX58</f>
        <v>0</v>
      </c>
      <c r="Y59" s="4">
        <f>Y58+Dynamics!Y58+Dynamics!CL58+Dynamics!EY58+Dynamics!HL58+Dynamics!JY58</f>
        <v>19621.639443328651</v>
      </c>
      <c r="Z59" s="4">
        <f>Z58+Dynamics!Z58+Dynamics!CM58+Dynamics!EZ58+Dynamics!HM58+Dynamics!JZ58</f>
        <v>10267.220545928771</v>
      </c>
      <c r="AA59" s="9">
        <f>AA58+Dynamics!AA58+Dynamics!CN58+Dynamics!FA58+Dynamics!HN58+Dynamics!KA58</f>
        <v>9070.4068216686464</v>
      </c>
      <c r="AB59" s="8">
        <f>AB58+Dynamics!AB58+Dynamics!CO58+Dynamics!FB58+Dynamics!HO58+Dynamics!KB58</f>
        <v>27510.878516367873</v>
      </c>
      <c r="AC59" s="4">
        <f>AC58+Dynamics!AC58+Dynamics!CP58+Dynamics!FC58+Dynamics!HP58+Dynamics!KC58</f>
        <v>4070.829660409639</v>
      </c>
      <c r="AD59" s="4">
        <f>AD58+Dynamics!AD58+Dynamics!CQ58+Dynamics!FD58+Dynamics!HQ58+Dynamics!KD58</f>
        <v>11916.558203677676</v>
      </c>
      <c r="AE59" s="4">
        <f>AE58+Dynamics!AE58+Dynamics!CR58+Dynamics!FE58+Dynamics!HR58+Dynamics!KE58</f>
        <v>12339.81448117654</v>
      </c>
      <c r="AF59" s="4">
        <f>AF58+Dynamics!AF58+Dynamics!CS58+Dynamics!FF58+Dynamics!HS58+Dynamics!KF58</f>
        <v>3710.6887382945406</v>
      </c>
      <c r="AG59" s="4">
        <f>AG58+Dynamics!AG58+Dynamics!CT58+Dynamics!FG58+Dynamics!HT58+Dynamics!KG58</f>
        <v>716.06963571050574</v>
      </c>
      <c r="AH59" s="4">
        <f>AH58+Dynamics!AH58+Dynamics!CU58+Dynamics!FH58+Dynamics!HU58+Dynamics!KH58</f>
        <v>611.78608530465635</v>
      </c>
      <c r="AI59" s="4">
        <f>AI58+Dynamics!AI58+Dynamics!CV58+Dynamics!FI58+Dynamics!HV58+Dynamics!KI58</f>
        <v>0</v>
      </c>
      <c r="AJ59" s="4">
        <f>AJ58+Dynamics!AJ58+Dynamics!CW58+Dynamics!FJ58+Dynamics!HW58+Dynamics!KJ58</f>
        <v>0</v>
      </c>
      <c r="AK59" s="4">
        <f>AK58+Dynamics!AK58+Dynamics!CX58+Dynamics!FK58+Dynamics!HX58+Dynamics!KK58</f>
        <v>0</v>
      </c>
      <c r="AL59" s="4">
        <f>AL58+Dynamics!AL58+Dynamics!CY58+Dynamics!FL58+Dynamics!HY58+Dynamics!KL58</f>
        <v>1279.7259310274906</v>
      </c>
      <c r="AM59" s="4">
        <f>AM58+Dynamics!AM58+Dynamics!CZ58+Dynamics!FM58+Dynamics!HZ58+Dynamics!KM58</f>
        <v>649.43361728544028</v>
      </c>
      <c r="AN59" s="4">
        <f>AN58+Dynamics!AN58+Dynamics!DA58+Dynamics!FN58+Dynamics!IA58+Dynamics!KN58</f>
        <v>546.19166736012312</v>
      </c>
      <c r="AO59" s="8">
        <f>AO58+Dynamics!AO58+Dynamics!DB58+Dynamics!FO58+Dynamics!IB58+Dynamics!KO58</f>
        <v>797669.13175764075</v>
      </c>
      <c r="AP59" s="4">
        <f>AP58+Dynamics!AP58+Dynamics!DC58+Dynamics!FP58+Dynamics!IC58+Dynamics!KP58</f>
        <v>11119.23809827458</v>
      </c>
      <c r="AQ59" s="4">
        <f>AQ58+Dynamics!AQ58+Dynamics!DD58+Dynamics!FQ58+Dynamics!ID58+Dynamics!KQ58</f>
        <v>31827.3631928539</v>
      </c>
      <c r="AR59" s="4">
        <f>AR58+Dynamics!AR58+Dynamics!DE58+Dynamics!FR58+Dynamics!IE58+Dynamics!KR58</f>
        <v>31832.838327575264</v>
      </c>
      <c r="AS59" s="4">
        <f>AS58+Dynamics!AS58+Dynamics!DF58+Dynamics!FS58+Dynamics!IF58+Dynamics!KS58</f>
        <v>9295.9280854141125</v>
      </c>
      <c r="AT59" s="4">
        <f>AT58+Dynamics!AT58+Dynamics!DG58+Dynamics!FT58+Dynamics!IG58+Dynamics!KT58</f>
        <v>1751.8641390140017</v>
      </c>
      <c r="AU59" s="4">
        <f>AU58+Dynamics!AU58+Dynamics!DH58+Dynamics!FU58+Dynamics!IH58+Dynamics!KU58</f>
        <v>1423.5702376484837</v>
      </c>
      <c r="AV59" s="4">
        <f>AV58+Dynamics!AV58+Dynamics!DI58+Dynamics!FV58+Dynamics!II58+Dynamics!KV58</f>
        <v>0</v>
      </c>
      <c r="AW59" s="4">
        <f>AW58+Dynamics!AW58+Dynamics!DJ58+Dynamics!FW58+Dynamics!IJ58+Dynamics!KW58</f>
        <v>0</v>
      </c>
      <c r="AX59" s="4">
        <f>AX58+Dynamics!AX58+Dynamics!DK58+Dynamics!FX58+Dynamics!IK58+Dynamics!KX58</f>
        <v>0</v>
      </c>
      <c r="AY59" s="4">
        <f>AY58+Dynamics!AY58+Dynamics!DL58+Dynamics!FY58+Dynamics!IL58+Dynamics!KY58</f>
        <v>2970.6162711023603</v>
      </c>
      <c r="AZ59" s="4">
        <f>AZ58+Dynamics!AZ58+Dynamics!DM58+Dynamics!FZ58+Dynamics!IM58+Dynamics!KZ58</f>
        <v>1411.7667720427776</v>
      </c>
      <c r="BA59" s="9">
        <f>BA58+Dynamics!BA58+Dynamics!DN58+Dynamics!GA58+Dynamics!IN58+Dynamics!LA58</f>
        <v>1066.5220353300424</v>
      </c>
      <c r="BB59" s="8">
        <f>BB58+Dynamics!BB58+Dynamics!DO58+Dynamics!GB58+Dynamics!IO58+Dynamics!LB58</f>
        <v>32708.795020935046</v>
      </c>
      <c r="BC59" s="4">
        <f>BC58+Dynamics!BC58+Dynamics!DP58+Dynamics!GC58+Dynamics!IP58+Dynamics!LC58</f>
        <v>6267.8668472702457</v>
      </c>
      <c r="BD59" s="4">
        <f>BD58+Dynamics!BD58+Dynamics!DQ58+Dynamics!GD58+Dynamics!IQ58+Dynamics!LD58</f>
        <v>17342.337627189019</v>
      </c>
      <c r="BE59" s="4">
        <f>BE58+Dynamics!BE58+Dynamics!DR58+Dynamics!GE58+Dynamics!IR58+Dynamics!LE58</f>
        <v>16598.455946659629</v>
      </c>
      <c r="BF59" s="4">
        <f>BF58+Dynamics!BF58+Dynamics!DS58+Dynamics!GF58+Dynamics!IS58+Dynamics!LF58</f>
        <v>4696.6750434002843</v>
      </c>
      <c r="BG59" s="4">
        <f>BG58+Dynamics!BG58+Dynamics!DT58+Dynamics!GG58+Dynamics!IT58+Dynamics!LG58</f>
        <v>866.77841719870969</v>
      </c>
      <c r="BH59" s="4">
        <f>BH58+Dynamics!BH58+Dynamics!DU58+Dynamics!GH58+Dynamics!IU58+Dynamics!LH58</f>
        <v>682.27082123511138</v>
      </c>
      <c r="BI59" s="4">
        <f>BI58+Dynamics!BI58+Dynamics!DV58+Dynamics!GI58+Dynamics!IV58+Dynamics!LI58</f>
        <v>0</v>
      </c>
      <c r="BJ59" s="4">
        <f>BJ58+Dynamics!BJ58+Dynamics!DW58+Dynamics!GJ58+Dynamics!IW58+Dynamics!LJ58</f>
        <v>0</v>
      </c>
      <c r="BK59" s="4">
        <f>BK58+Dynamics!BK58+Dynamics!DX58+Dynamics!GK58+Dynamics!IX58+Dynamics!LK58</f>
        <v>0</v>
      </c>
      <c r="BL59" s="4">
        <f>BL58+Dynamics!BL58+Dynamics!DY58+Dynamics!GL58+Dynamics!IY58+Dynamics!LL58</f>
        <v>1421.6380623957086</v>
      </c>
      <c r="BM59" s="4">
        <f>BM58+Dynamics!BM58+Dynamics!DZ58+Dynamics!GM58+Dynamics!IZ58+Dynamics!LM58</f>
        <v>655.65688454292911</v>
      </c>
      <c r="BN59" s="4">
        <f>BN58+Dynamics!BN58+Dynamics!EA58+Dynamics!GN58+Dynamics!JA58+Dynamics!LN58</f>
        <v>482.42123994744412</v>
      </c>
      <c r="BO59" s="178">
        <f t="shared" si="4"/>
        <v>38456585.848360002</v>
      </c>
      <c r="BP59" s="8">
        <f t="shared" si="5"/>
        <v>18380116.402624074</v>
      </c>
      <c r="BQ59" s="4">
        <f t="shared" si="6"/>
        <v>19041025.734371651</v>
      </c>
      <c r="BR59" s="4">
        <f t="shared" si="7"/>
        <v>63351.976536614478</v>
      </c>
      <c r="BS59" s="4">
        <f t="shared" si="8"/>
        <v>890368.83891689614</v>
      </c>
      <c r="BT59" s="179">
        <f t="shared" si="9"/>
        <v>81722.895910774139</v>
      </c>
      <c r="BU59" s="178">
        <f t="shared" si="10"/>
        <v>1743754.7359714643</v>
      </c>
      <c r="BV59" s="4">
        <f t="shared" si="11"/>
        <v>1038650.7425975365</v>
      </c>
      <c r="BW59" s="4">
        <f t="shared" si="12"/>
        <v>527549.08730458654</v>
      </c>
      <c r="BX59" s="4">
        <f t="shared" si="13"/>
        <v>35841.098020246609</v>
      </c>
      <c r="BY59" s="4">
        <f t="shared" si="14"/>
        <v>92699.7071592555</v>
      </c>
      <c r="BZ59" s="179">
        <f t="shared" si="15"/>
        <v>49014.100889839079</v>
      </c>
      <c r="CA59" s="167">
        <f t="shared" si="16"/>
        <v>4.534346191956163E-2</v>
      </c>
      <c r="CB59" s="15">
        <f t="shared" si="17"/>
        <v>5.6509475775096366E-2</v>
      </c>
      <c r="CC59" s="15">
        <f t="shared" si="18"/>
        <v>2.7705917457602529E-2</v>
      </c>
      <c r="CD59" s="15">
        <f t="shared" si="19"/>
        <v>0.56574553754502244</v>
      </c>
      <c r="CE59" s="15">
        <f t="shared" si="20"/>
        <v>0.10411382688552037</v>
      </c>
      <c r="CF59" s="168">
        <f t="shared" si="21"/>
        <v>0.59975971658362615</v>
      </c>
      <c r="CG59" s="169">
        <f>-SUM(Dynamics!BO58:BO59,Dynamics!CB58:CB59,Dynamics!CO58:CO59,Dynamics!DB58:DB59,Dynamics!DO58:DO59)/BO58*100000</f>
        <v>1076.6183530358608</v>
      </c>
      <c r="CH59" s="87">
        <f>-SUM(Dynamics!BO58:BO59)/BP58*100000</f>
        <v>1336.9033630173708</v>
      </c>
      <c r="CI59" s="87">
        <f>-SUM(Dynamics!CB58:CB59)/BQ58*100000</f>
        <v>647.03609168955165</v>
      </c>
      <c r="CJ59" s="87">
        <f>-SUM(Dynamics!CO58:CO59)/BR58*100000</f>
        <v>13418.623296272681</v>
      </c>
      <c r="CK59" s="87">
        <f>-SUM(Dynamics!DB58:DB59)/BS58*100000</f>
        <v>2610.0054151646573</v>
      </c>
      <c r="CL59" s="170">
        <f>-SUM(Dynamics!DO58:DO59)/BT58*100000</f>
        <v>16304.87021986229</v>
      </c>
      <c r="CM59" s="120">
        <f t="shared" si="22"/>
        <v>134296.35303819375</v>
      </c>
      <c r="CN59" s="120">
        <f>step*SUMPRODUCT(B59:N59,'By group'!B$22:N$22)</f>
        <v>80058.370943371337</v>
      </c>
      <c r="CO59" s="120">
        <f>step*SUMPRODUCT(O59:AA59,'By group'!O$22:AA$22)</f>
        <v>40778.589821466201</v>
      </c>
      <c r="CP59" s="120">
        <f>step*SUMPRODUCT(AB59:AN59,'By group'!AB$22:AN$22)</f>
        <v>2761.6881297084169</v>
      </c>
      <c r="CQ59" s="120">
        <f>step*SUMPRODUCT(AO59:BA59,'By group'!AO$22:BA$22)</f>
        <v>7043.9652074439819</v>
      </c>
      <c r="CR59" s="154">
        <f>step*SUMPRODUCT(BB59:BN59,'By group'!BB$22:BN$22)</f>
        <v>3653.7389362037966</v>
      </c>
      <c r="CS59" s="197">
        <f t="shared" si="23"/>
        <v>198184.95472299081</v>
      </c>
      <c r="CT59" s="120">
        <f t="shared" si="24"/>
        <v>578809.97292024351</v>
      </c>
      <c r="CU59" s="120">
        <f t="shared" si="25"/>
        <v>598906.5449379955</v>
      </c>
      <c r="CV59" s="120">
        <f t="shared" si="26"/>
        <v>243200.67146352085</v>
      </c>
      <c r="CW59" s="120">
        <f t="shared" si="27"/>
        <v>67162.205049088705</v>
      </c>
      <c r="CX59" s="198">
        <f t="shared" si="28"/>
        <v>57490.386877625009</v>
      </c>
      <c r="CY59" s="16">
        <f t="shared" si="29"/>
        <v>3.3160973623569856E-3</v>
      </c>
      <c r="CZ59" s="37">
        <f t="shared" si="30"/>
        <v>4.6203758118012882E-2</v>
      </c>
      <c r="DA59" s="185">
        <f t="shared" si="31"/>
        <v>2.1250689344347829E-3</v>
      </c>
      <c r="DB59" s="183"/>
      <c r="DC59" s="85">
        <f>(SUMPRODUCT($B59:$N59,'By group'!$B$27:$N$27)-(1-prop_idu_part)*SUMPRODUCT(Population!$BB59:$BN59,'By group'!$BB$27:$BN$27)*(1-prop_idu_male))/BQ59</f>
        <v>1.445617721657507</v>
      </c>
      <c r="DD59" s="85">
        <f>(1-prop_idu_part)*SUMPRODUCT(Population!$BB59:$BN59,'By group'!$BB$27:$BN$27)*prop_idu_male/BQ59</f>
        <v>9.270585399641932E-3</v>
      </c>
      <c r="DE59" s="85">
        <f>SUMPRODUCT(AB59:AN59,'By group'!AB$27:AN$27)/prop_sw_use/BP59</f>
        <v>4.1361202605378438</v>
      </c>
      <c r="DF59" s="85">
        <f t="shared" si="2"/>
        <v>1.6792648257783644</v>
      </c>
      <c r="DG59" s="85">
        <f t="shared" si="34"/>
        <v>0</v>
      </c>
    </row>
    <row r="60" spans="1:111" x14ac:dyDescent="0.25">
      <c r="A60">
        <f t="shared" si="33"/>
        <v>28</v>
      </c>
      <c r="B60" s="8">
        <f>B59+Dynamics!B59+Dynamics!BO59+Dynamics!EB59+Dynamics!GO59+Dynamics!JB59</f>
        <v>17389551.728056453</v>
      </c>
      <c r="C60" s="46">
        <f>C59+Dynamics!C59+Dynamics!BP59+Dynamics!EC59+Dynamics!GP59+Dynamics!JC59</f>
        <v>117952.04584830099</v>
      </c>
      <c r="D60" s="4">
        <f>D59+Dynamics!D59+Dynamics!BQ59+Dynamics!ED59+Dynamics!GQ59+Dynamics!JD59</f>
        <v>344962.29269587703</v>
      </c>
      <c r="E60" s="4">
        <f>E59+Dynamics!E59+Dynamics!BR59+Dynamics!EE59+Dynamics!GR59+Dynamics!JE59</f>
        <v>357406.4463429171</v>
      </c>
      <c r="F60" s="4">
        <f>F59+Dynamics!F59+Dynamics!BS59+Dynamics!EF59+Dynamics!GS59+Dynamics!JF59</f>
        <v>107670.51422221289</v>
      </c>
      <c r="G60" s="4">
        <f>G59+Dynamics!G59+Dynamics!BT59+Dynamics!EG59+Dynamics!GT59+Dynamics!JG59</f>
        <v>20826.696701209305</v>
      </c>
      <c r="H60" s="4">
        <f>H59+Dynamics!H59+Dynamics!BU59+Dynamics!EH59+Dynamics!GU59+Dynamics!JH59</f>
        <v>17888.721317953026</v>
      </c>
      <c r="I60" s="4">
        <f>I59+Dynamics!I59+Dynamics!BV59+Dynamics!EI59+Dynamics!GV59+Dynamics!JI59</f>
        <v>0</v>
      </c>
      <c r="J60" s="4">
        <f>J59+Dynamics!J59+Dynamics!BW59+Dynamics!EJ59+Dynamics!GW59+Dynamics!JJ59</f>
        <v>0</v>
      </c>
      <c r="K60" s="4">
        <f>K59+Dynamics!K59+Dynamics!BX59+Dynamics!EK59+Dynamics!GX59+Dynamics!JK59</f>
        <v>0</v>
      </c>
      <c r="L60" s="4">
        <f>L59+Dynamics!L59+Dynamics!BY59+Dynamics!EL59+Dynamics!GY59+Dynamics!JL59</f>
        <v>37508.559335473336</v>
      </c>
      <c r="M60" s="4">
        <f>M59+Dynamics!M59+Dynamics!BZ59+Dynamics!EM59+Dynamics!GZ59+Dynamics!JM59</f>
        <v>19226.588605365414</v>
      </c>
      <c r="N60" s="9">
        <f>N59+Dynamics!N59+Dynamics!CA59+Dynamics!EN59+Dynamics!HA59+Dynamics!JN59</f>
        <v>16223.764965458115</v>
      </c>
      <c r="O60" s="8">
        <f>O59+Dynamics!O59+Dynamics!CB59+Dynamics!EO59+Dynamics!HB59+Dynamics!JO59</f>
        <v>18570354.479786213</v>
      </c>
      <c r="P60" s="4">
        <f>P59+Dynamics!P59+Dynamics!CC59+Dynamics!EP59+Dynamics!HC59+Dynamics!JP59</f>
        <v>59075.11089380466</v>
      </c>
      <c r="Q60" s="4">
        <f>Q59+Dynamics!Q59+Dynamics!CD59+Dynamics!EQ59+Dynamics!HD59+Dynamics!JQ59</f>
        <v>173416.87414309446</v>
      </c>
      <c r="R60" s="4">
        <f>R59+Dynamics!R59+Dynamics!CE59+Dynamics!ER59+Dynamics!HE59+Dynamics!JR59</f>
        <v>180959.51101302353</v>
      </c>
      <c r="S60" s="4">
        <f>S59+Dynamics!S59+Dynamics!CF59+Dynamics!ES59+Dynamics!HF59+Dynamics!JS59</f>
        <v>54891.588197679404</v>
      </c>
      <c r="T60" s="4">
        <f>T59+Dynamics!T59+Dynamics!CG59+Dynamics!ET59+Dynamics!HG59+Dynamics!JT59</f>
        <v>10682.954314717545</v>
      </c>
      <c r="U60" s="4">
        <f>U59+Dynamics!U59+Dynamics!CH59+Dynamics!EU59+Dynamics!HH59+Dynamics!JU59</f>
        <v>9319.9374664077841</v>
      </c>
      <c r="V60" s="4">
        <f>V59+Dynamics!V59+Dynamics!CI59+Dynamics!EV59+Dynamics!HI59+Dynamics!JV59</f>
        <v>0</v>
      </c>
      <c r="W60" s="4">
        <f>W59+Dynamics!W59+Dynamics!CJ59+Dynamics!EW59+Dynamics!HJ59+Dynamics!JW59</f>
        <v>0</v>
      </c>
      <c r="X60" s="4">
        <f>X59+Dynamics!X59+Dynamics!CK59+Dynamics!EX59+Dynamics!HK59+Dynamics!JX59</f>
        <v>0</v>
      </c>
      <c r="Y60" s="4">
        <f>Y59+Dynamics!Y59+Dynamics!CL59+Dynamics!EY59+Dynamics!HL59+Dynamics!JY59</f>
        <v>19522.812672201435</v>
      </c>
      <c r="Z60" s="4">
        <f>Z59+Dynamics!Z59+Dynamics!CM59+Dynamics!EZ59+Dynamics!HM59+Dynamics!JZ59</f>
        <v>10190.621573865574</v>
      </c>
      <c r="AA60" s="9">
        <f>AA59+Dynamics!AA59+Dynamics!CN59+Dynamics!FA59+Dynamics!HN59+Dynamics!KA59</f>
        <v>8961.8793235975772</v>
      </c>
      <c r="AB60" s="8">
        <f>AB59+Dynamics!AB59+Dynamics!CO59+Dynamics!FB59+Dynamics!HO59+Dynamics!KB59</f>
        <v>27655.296371393255</v>
      </c>
      <c r="AC60" s="4">
        <f>AC59+Dynamics!AC59+Dynamics!CP59+Dynamics!FC59+Dynamics!HP59+Dynamics!KC59</f>
        <v>4085.1094474276852</v>
      </c>
      <c r="AD60" s="4">
        <f>AD59+Dynamics!AD59+Dynamics!CQ59+Dynamics!FD59+Dynamics!HQ59+Dynamics!KD59</f>
        <v>11957.977689556232</v>
      </c>
      <c r="AE60" s="4">
        <f>AE59+Dynamics!AE59+Dynamics!CR59+Dynamics!FE59+Dynamics!HR59+Dynamics!KE59</f>
        <v>12380.884170150413</v>
      </c>
      <c r="AF60" s="4">
        <f>AF59+Dynamics!AF59+Dynamics!CS59+Dynamics!FF59+Dynamics!HS59+Dynamics!KF59</f>
        <v>3722.2520611699483</v>
      </c>
      <c r="AG60" s="4">
        <f>AG59+Dynamics!AG59+Dynamics!CT59+Dynamics!FG59+Dynamics!HT59+Dynamics!KG59</f>
        <v>718.1207036821304</v>
      </c>
      <c r="AH60" s="4">
        <f>AH59+Dynamics!AH59+Dynamics!CU59+Dynamics!FH59+Dynamics!HU59+Dynamics!KH59</f>
        <v>613.02633373494575</v>
      </c>
      <c r="AI60" s="4">
        <f>AI59+Dynamics!AI59+Dynamics!CV59+Dynamics!FI59+Dynamics!HV59+Dynamics!KI59</f>
        <v>0</v>
      </c>
      <c r="AJ60" s="4">
        <f>AJ59+Dynamics!AJ59+Dynamics!CW59+Dynamics!FJ59+Dynamics!HW59+Dynamics!KJ59</f>
        <v>0</v>
      </c>
      <c r="AK60" s="4">
        <f>AK59+Dynamics!AK59+Dynamics!CX59+Dynamics!FK59+Dynamics!HX59+Dynamics!KK59</f>
        <v>0</v>
      </c>
      <c r="AL60" s="4">
        <f>AL59+Dynamics!AL59+Dynamics!CY59+Dynamics!FL59+Dynamics!HY59+Dynamics!KL59</f>
        <v>1282.3872849486613</v>
      </c>
      <c r="AM60" s="4">
        <f>AM59+Dynamics!AM59+Dynamics!CZ59+Dynamics!FM59+Dynamics!HZ59+Dynamics!KM59</f>
        <v>650.01776706366184</v>
      </c>
      <c r="AN60" s="4">
        <f>AN59+Dynamics!AN59+Dynamics!DA59+Dynamics!FN59+Dynamics!IA59+Dynamics!KN59</f>
        <v>545.06529528451347</v>
      </c>
      <c r="AO60" s="8">
        <f>AO59+Dynamics!AO59+Dynamics!DB59+Dynamics!FO59+Dynamics!IB59+Dynamics!KO59</f>
        <v>797362.49837568053</v>
      </c>
      <c r="AP60" s="4">
        <f>AP59+Dynamics!AP59+Dynamics!DC59+Dynamics!FP59+Dynamics!IC59+Dynamics!KP59</f>
        <v>11218.757667128595</v>
      </c>
      <c r="AQ60" s="4">
        <f>AQ59+Dynamics!AQ59+Dynamics!DD59+Dynamics!FQ59+Dynamics!ID59+Dynamics!KQ59</f>
        <v>32125.297805558155</v>
      </c>
      <c r="AR60" s="4">
        <f>AR59+Dynamics!AR59+Dynamics!DE59+Dynamics!FR59+Dynamics!IE59+Dynamics!KR59</f>
        <v>32149.797927170675</v>
      </c>
      <c r="AS60" s="4">
        <f>AS59+Dynamics!AS59+Dynamics!DF59+Dynamics!FS59+Dynamics!IF59+Dynamics!KS59</f>
        <v>9392.8617759083991</v>
      </c>
      <c r="AT60" s="4">
        <f>AT59+Dynamics!AT59+Dynamics!DG59+Dynamics!FT59+Dynamics!IG59+Dynamics!KT59</f>
        <v>1770.7444817889211</v>
      </c>
      <c r="AU60" s="4">
        <f>AU59+Dynamics!AU59+Dynamics!DH59+Dynamics!FU59+Dynamics!IH59+Dynamics!KU59</f>
        <v>1439.7746984259627</v>
      </c>
      <c r="AV60" s="4">
        <f>AV59+Dynamics!AV59+Dynamics!DI59+Dynamics!FV59+Dynamics!II59+Dynamics!KV59</f>
        <v>0</v>
      </c>
      <c r="AW60" s="4">
        <f>AW59+Dynamics!AW59+Dynamics!DJ59+Dynamics!FW59+Dynamics!IJ59+Dynamics!KW59</f>
        <v>0</v>
      </c>
      <c r="AX60" s="4">
        <f>AX59+Dynamics!AX59+Dynamics!DK59+Dynamics!FX59+Dynamics!IK59+Dynamics!KX59</f>
        <v>0</v>
      </c>
      <c r="AY60" s="4">
        <f>AY59+Dynamics!AY59+Dynamics!DL59+Dynamics!FY59+Dynamics!IL59+Dynamics!KY59</f>
        <v>3004.6733160632234</v>
      </c>
      <c r="AZ60" s="4">
        <f>AZ59+Dynamics!AZ59+Dynamics!DM59+Dynamics!FZ59+Dynamics!IM59+Dynamics!KZ59</f>
        <v>1429.0669428819649</v>
      </c>
      <c r="BA60" s="9">
        <f>BA59+Dynamics!BA59+Dynamics!DN59+Dynamics!GA59+Dynamics!IN59+Dynamics!LA59</f>
        <v>1080.3062415750005</v>
      </c>
      <c r="BB60" s="8">
        <f>BB59+Dynamics!BB59+Dynamics!DO59+Dynamics!GB59+Dynamics!IO59+Dynamics!LB59</f>
        <v>32802.745395292746</v>
      </c>
      <c r="BC60" s="4">
        <f>BC59+Dynamics!BC59+Dynamics!DP59+Dynamics!GC59+Dynamics!IP59+Dynamics!LC59</f>
        <v>6285.3723333350872</v>
      </c>
      <c r="BD60" s="4">
        <f>BD59+Dynamics!BD59+Dynamics!DQ59+Dynamics!GD59+Dynamics!IQ59+Dynamics!LD59</f>
        <v>17390.247763721964</v>
      </c>
      <c r="BE60" s="4">
        <f>BE59+Dynamics!BE59+Dynamics!DR59+Dynamics!GE59+Dynamics!IR59+Dynamics!LE59</f>
        <v>16642.858810742509</v>
      </c>
      <c r="BF60" s="4">
        <f>BF59+Dynamics!BF59+Dynamics!DS59+Dynamics!GF59+Dynamics!IS59+Dynamics!LF59</f>
        <v>4708.6853777470706</v>
      </c>
      <c r="BG60" s="4">
        <f>BG59+Dynamics!BG59+Dynamics!DT59+Dynamics!GG59+Dynamics!IT59+Dynamics!LG59</f>
        <v>868.88867145634947</v>
      </c>
      <c r="BH60" s="4">
        <f>BH59+Dynamics!BH59+Dynamics!DU59+Dynamics!GH59+Dynamics!IU59+Dynamics!LH59</f>
        <v>683.72713092829338</v>
      </c>
      <c r="BI60" s="4">
        <f>BI59+Dynamics!BI59+Dynamics!DV59+Dynamics!GI59+Dynamics!IV59+Dynamics!LI59</f>
        <v>0</v>
      </c>
      <c r="BJ60" s="4">
        <f>BJ59+Dynamics!BJ59+Dynamics!DW59+Dynamics!GJ59+Dynamics!IW59+Dynamics!LJ59</f>
        <v>0</v>
      </c>
      <c r="BK60" s="4">
        <f>BK59+Dynamics!BK59+Dynamics!DX59+Dynamics!GK59+Dynamics!IX59+Dynamics!LK59</f>
        <v>0</v>
      </c>
      <c r="BL60" s="4">
        <f>BL59+Dynamics!BL59+Dynamics!DY59+Dynamics!GL59+Dynamics!IY59+Dynamics!LL59</f>
        <v>1424.5482535261237</v>
      </c>
      <c r="BM60" s="4">
        <f>BM59+Dynamics!BM59+Dynamics!DZ59+Dynamics!GM59+Dynamics!IZ59+Dynamics!LM59</f>
        <v>656.7176787762254</v>
      </c>
      <c r="BN60" s="4">
        <f>BN59+Dynamics!BN59+Dynamics!EA59+Dynamics!GN59+Dynamics!JA59+Dynamics!LN59</f>
        <v>482.97592956548567</v>
      </c>
      <c r="BO60" s="178">
        <f t="shared" si="4"/>
        <v>38563123.811177522</v>
      </c>
      <c r="BP60" s="8">
        <f t="shared" si="5"/>
        <v>18429217.358091224</v>
      </c>
      <c r="BQ60" s="4">
        <f t="shared" si="6"/>
        <v>19097375.769384604</v>
      </c>
      <c r="BR60" s="4">
        <f t="shared" si="7"/>
        <v>63610.137124411442</v>
      </c>
      <c r="BS60" s="4">
        <f t="shared" si="8"/>
        <v>890973.77923218149</v>
      </c>
      <c r="BT60" s="179">
        <f t="shared" si="9"/>
        <v>81946.767345091866</v>
      </c>
      <c r="BU60" s="178">
        <f t="shared" si="10"/>
        <v>1745397.0631924772</v>
      </c>
      <c r="BV60" s="4">
        <f t="shared" si="11"/>
        <v>1039665.6300347672</v>
      </c>
      <c r="BW60" s="4">
        <f t="shared" si="12"/>
        <v>527021.28959839197</v>
      </c>
      <c r="BX60" s="4">
        <f t="shared" si="13"/>
        <v>35954.840753018187</v>
      </c>
      <c r="BY60" s="4">
        <f t="shared" si="14"/>
        <v>93611.280856500904</v>
      </c>
      <c r="BZ60" s="179">
        <f t="shared" si="15"/>
        <v>49144.021949799106</v>
      </c>
      <c r="CA60" s="167">
        <f t="shared" si="16"/>
        <v>4.5260780006794309E-2</v>
      </c>
      <c r="CB60" s="15">
        <f t="shared" si="17"/>
        <v>5.6413987085474848E-2</v>
      </c>
      <c r="CC60" s="15">
        <f t="shared" si="18"/>
        <v>2.7596529280387867E-2</v>
      </c>
      <c r="CD60" s="15">
        <f t="shared" si="19"/>
        <v>0.56523759228338344</v>
      </c>
      <c r="CE60" s="15">
        <f t="shared" si="20"/>
        <v>0.10506625788378725</v>
      </c>
      <c r="CF60" s="168">
        <f t="shared" si="21"/>
        <v>0.59970665765063336</v>
      </c>
      <c r="CG60" s="167"/>
      <c r="CH60" s="16"/>
      <c r="CI60" s="87"/>
      <c r="CJ60" s="16"/>
      <c r="CK60" s="16"/>
      <c r="CL60" s="168"/>
      <c r="CM60" s="120">
        <f t="shared" si="22"/>
        <v>134385.19708938152</v>
      </c>
      <c r="CN60" s="120">
        <f>step*SUMPRODUCT(B60:N60,'By group'!B$22:N$22)</f>
        <v>80116.2654365778</v>
      </c>
      <c r="CO60" s="120">
        <f>step*SUMPRODUCT(O60:AA60,'By group'!O$22:AA$22)</f>
        <v>40720.322436912778</v>
      </c>
      <c r="CP60" s="120">
        <f>step*SUMPRODUCT(AB60:AN60,'By group'!AB$22:AN$22)</f>
        <v>2770.3310969667887</v>
      </c>
      <c r="CQ60" s="120">
        <f>step*SUMPRODUCT(AO60:BA60,'By group'!AO$22:BA$22)</f>
        <v>7114.9918733686618</v>
      </c>
      <c r="CR60" s="154">
        <f>step*SUMPRODUCT(BB60:BN60,'By group'!BB$22:BN$22)</f>
        <v>3663.28624555548</v>
      </c>
      <c r="CS60" s="197">
        <f t="shared" si="23"/>
        <v>198616.396189997</v>
      </c>
      <c r="CT60" s="120">
        <f t="shared" si="24"/>
        <v>579852.69009780791</v>
      </c>
      <c r="CU60" s="120">
        <f t="shared" si="25"/>
        <v>599539.49826400413</v>
      </c>
      <c r="CV60" s="120">
        <f t="shared" si="26"/>
        <v>243128.88249693048</v>
      </c>
      <c r="CW60" s="120">
        <f t="shared" si="27"/>
        <v>67020.417440807098</v>
      </c>
      <c r="CX60" s="198">
        <f t="shared" si="28"/>
        <v>57239.178702930709</v>
      </c>
      <c r="CY60" s="16">
        <f t="shared" si="29"/>
        <v>3.3197737023961268E-3</v>
      </c>
      <c r="CZ60" s="37">
        <f t="shared" si="30"/>
        <v>4.6116199001311531E-2</v>
      </c>
      <c r="DA60" s="185">
        <f t="shared" si="31"/>
        <v>2.1250033515526458E-3</v>
      </c>
      <c r="DB60" s="183">
        <f>(BO60-BO58)/BO58</f>
        <v>5.5402682173525744E-3</v>
      </c>
      <c r="DC60" s="85">
        <f>(SUMPRODUCT($B60:$N60,'By group'!$B$27:$N$27)-(1-prop_idu_part)*SUMPRODUCT(Population!$BB60:$BN60,'By group'!$BB$27:$BN$27)*(1-prop_idu_male))/BQ60</f>
        <v>1.4452024778721653</v>
      </c>
      <c r="DD60" s="85">
        <f>(1-prop_idu_part)*SUMPRODUCT(Population!$BB60:$BN60,'By group'!$BB$27:$BN$27)*prop_idu_male/BQ60</f>
        <v>9.2685518472731109E-3</v>
      </c>
      <c r="DE60" s="85">
        <f>SUMPRODUCT(AB60:AN60,'By group'!AB$27:AN$27)/prop_sw_use/BP60</f>
        <v>4.1419102648860244</v>
      </c>
      <c r="DF60" s="85">
        <f t="shared" si="2"/>
        <v>1.6816155675437259</v>
      </c>
      <c r="DG60" s="85">
        <f t="shared" si="34"/>
        <v>0</v>
      </c>
    </row>
    <row r="61" spans="1:111" x14ac:dyDescent="0.25">
      <c r="A61">
        <f t="shared" si="33"/>
        <v>28.5</v>
      </c>
      <c r="B61" s="8">
        <f>B60+Dynamics!B60+Dynamics!BO60+Dynamics!EB60+Dynamics!GO60+Dynamics!JB60</f>
        <v>17437839.933852166</v>
      </c>
      <c r="C61" s="46">
        <f>C60+Dynamics!C60+Dynamics!BP60+Dynamics!EC60+Dynamics!GP60+Dynamics!JC60</f>
        <v>118211.2443850211</v>
      </c>
      <c r="D61" s="4">
        <f>D60+Dynamics!D60+Dynamics!BQ60+Dynamics!ED60+Dynamics!GQ60+Dynamics!JD60</f>
        <v>345611.9977426767</v>
      </c>
      <c r="E61" s="4">
        <f>E60+Dynamics!E60+Dynamics!BR60+Dynamics!EE60+Dynamics!GR60+Dynamics!JE60</f>
        <v>357853.59921532642</v>
      </c>
      <c r="F61" s="4">
        <f>F60+Dynamics!F60+Dynamics!BS60+Dynamics!EF60+Dynamics!GS60+Dynamics!JF60</f>
        <v>107736.07952087326</v>
      </c>
      <c r="G61" s="4">
        <f>G60+Dynamics!G60+Dynamics!BT60+Dynamics!EG60+Dynamics!GT60+Dynamics!JG60</f>
        <v>20827.059551717215</v>
      </c>
      <c r="H61" s="4">
        <f>H60+Dynamics!H60+Dynamics!BU60+Dynamics!EH60+Dynamics!GU60+Dynamics!JH60</f>
        <v>17865.230013426415</v>
      </c>
      <c r="I61" s="4">
        <f>I60+Dynamics!I60+Dynamics!BV60+Dynamics!EI60+Dynamics!GV60+Dynamics!JI60</f>
        <v>0</v>
      </c>
      <c r="J61" s="4">
        <f>J60+Dynamics!J60+Dynamics!BW60+Dynamics!EJ60+Dynamics!GW60+Dynamics!JJ60</f>
        <v>0</v>
      </c>
      <c r="K61" s="4">
        <f>K60+Dynamics!K60+Dynamics!BX60+Dynamics!EK60+Dynamics!GX60+Dynamics!JK60</f>
        <v>0</v>
      </c>
      <c r="L61" s="4">
        <f>L60+Dynamics!L60+Dynamics!BY60+Dynamics!EL60+Dynamics!GY60+Dynamics!JL60</f>
        <v>37451.639460763996</v>
      </c>
      <c r="M61" s="4">
        <f>M60+Dynamics!M60+Dynamics!BZ60+Dynamics!EM60+Dynamics!GZ60+Dynamics!JM60</f>
        <v>19162.347650059095</v>
      </c>
      <c r="N61" s="9">
        <f>N60+Dynamics!N60+Dynamics!CA60+Dynamics!EN60+Dynamics!HA60+Dynamics!JN60</f>
        <v>16131.92543463234</v>
      </c>
      <c r="O61" s="8">
        <f>O60+Dynamics!O60+Dynamics!CB60+Dynamics!EO60+Dynamics!HB60+Dynamics!JO60</f>
        <v>18627270.460183319</v>
      </c>
      <c r="P61" s="4">
        <f>P60+Dynamics!P60+Dynamics!CC60+Dynamics!EP60+Dynamics!HC60+Dynamics!JP60</f>
        <v>59137.345028526965</v>
      </c>
      <c r="Q61" s="4">
        <f>Q60+Dynamics!Q60+Dynamics!CD60+Dynamics!EQ60+Dynamics!HD60+Dynamics!JQ60</f>
        <v>173499.96857395372</v>
      </c>
      <c r="R61" s="4">
        <f>R60+Dynamics!R60+Dynamics!CE60+Dynamics!ER60+Dynamics!HE60+Dynamics!JR60</f>
        <v>180851.56257300664</v>
      </c>
      <c r="S61" s="4">
        <f>S60+Dynamics!S60+Dynamics!CF60+Dynamics!ES60+Dynamics!HF60+Dynamics!JS60</f>
        <v>54802.704463420872</v>
      </c>
      <c r="T61" s="4">
        <f>T60+Dynamics!T60+Dynamics!CG60+Dynamics!ET60+Dynamics!HG60+Dynamics!JT60</f>
        <v>10656.16567829385</v>
      </c>
      <c r="U61" s="4">
        <f>U60+Dynamics!U60+Dynamics!CH60+Dynamics!EU60+Dynamics!HH60+Dynamics!JU60</f>
        <v>9277.2338257936808</v>
      </c>
      <c r="V61" s="4">
        <f>V60+Dynamics!V60+Dynamics!CI60+Dynamics!EV60+Dynamics!HI60+Dynamics!JV60</f>
        <v>0</v>
      </c>
      <c r="W61" s="4">
        <f>W60+Dynamics!W60+Dynamics!CJ60+Dynamics!EW60+Dynamics!HJ60+Dynamics!JW60</f>
        <v>0</v>
      </c>
      <c r="X61" s="4">
        <f>X60+Dynamics!X60+Dynamics!CK60+Dynamics!EX60+Dynamics!HK60+Dynamics!JX60</f>
        <v>0</v>
      </c>
      <c r="Y61" s="4">
        <f>Y60+Dynamics!Y60+Dynamics!CL60+Dynamics!EY60+Dynamics!HL60+Dynamics!JY60</f>
        <v>19432.999964840903</v>
      </c>
      <c r="Z61" s="4">
        <f>Z60+Dynamics!Z60+Dynamics!CM60+Dynamics!EZ60+Dynamics!HM60+Dynamics!JZ60</f>
        <v>10119.441607659528</v>
      </c>
      <c r="AA61" s="9">
        <f>AA60+Dynamics!AA60+Dynamics!CN60+Dynamics!FA60+Dynamics!HN60+Dynamics!KA60</f>
        <v>8860.2222515323738</v>
      </c>
      <c r="AB61" s="8">
        <f>AB60+Dynamics!AB60+Dynamics!CO60+Dynamics!FB60+Dynamics!HO60+Dynamics!KB60</f>
        <v>27795.768258272023</v>
      </c>
      <c r="AC61" s="4">
        <f>AC60+Dynamics!AC60+Dynamics!CP60+Dynamics!FC60+Dynamics!HP60+Dynamics!KC60</f>
        <v>4099.3897430253492</v>
      </c>
      <c r="AD61" s="4">
        <f>AD60+Dynamics!AD60+Dynamics!CQ60+Dynamics!FD60+Dynamics!HQ60+Dynamics!KD60</f>
        <v>11999.504840553836</v>
      </c>
      <c r="AE61" s="4">
        <f>AE60+Dynamics!AE60+Dynamics!CR60+Dynamics!FE60+Dynamics!HR60+Dynamics!KE60</f>
        <v>12422.302034581902</v>
      </c>
      <c r="AF61" s="4">
        <f>AF60+Dynamics!AF60+Dynamics!CS60+Dynamics!FF60+Dynamics!HS60+Dynamics!KF60</f>
        <v>3733.9963058173025</v>
      </c>
      <c r="AG61" s="4">
        <f>AG60+Dynamics!AG60+Dynamics!CT60+Dynamics!FG60+Dynamics!HT60+Dynamics!KG60</f>
        <v>720.22075852257615</v>
      </c>
      <c r="AH61" s="4">
        <f>AH60+Dynamics!AH60+Dynamics!CU60+Dynamics!FH60+Dynamics!HU60+Dynamics!KH60</f>
        <v>614.3432623166683</v>
      </c>
      <c r="AI61" s="4">
        <f>AI60+Dynamics!AI60+Dynamics!CV60+Dynamics!FI60+Dynamics!HV60+Dynamics!KI60</f>
        <v>0</v>
      </c>
      <c r="AJ61" s="4">
        <f>AJ60+Dynamics!AJ60+Dynamics!CW60+Dynamics!FJ60+Dynamics!HW60+Dynamics!KJ60</f>
        <v>0</v>
      </c>
      <c r="AK61" s="4">
        <f>AK60+Dynamics!AK60+Dynamics!CX60+Dynamics!FK60+Dynamics!HX60+Dynamics!KK60</f>
        <v>0</v>
      </c>
      <c r="AL61" s="4">
        <f>AL60+Dynamics!AL60+Dynamics!CY60+Dynamics!FL60+Dynamics!HY60+Dynamics!KL60</f>
        <v>1285.2046072788917</v>
      </c>
      <c r="AM61" s="4">
        <f>AM60+Dynamics!AM60+Dynamics!CZ60+Dynamics!FM60+Dynamics!HZ60+Dynamics!KM60</f>
        <v>650.72255465483443</v>
      </c>
      <c r="AN61" s="4">
        <f>AN60+Dynamics!AN60+Dynamics!DA60+Dynamics!FN60+Dynamics!IA60+Dynamics!KN60</f>
        <v>544.13556544917014</v>
      </c>
      <c r="AO61" s="8">
        <f>AO60+Dynamics!AO60+Dynamics!DB60+Dynamics!FO60+Dynamics!IB60+Dynamics!KO60</f>
        <v>797085.13966596453</v>
      </c>
      <c r="AP61" s="4">
        <f>AP60+Dynamics!AP60+Dynamics!DC60+Dynamics!FP60+Dynamics!IC60+Dynamics!KP60</f>
        <v>11317.622755578353</v>
      </c>
      <c r="AQ61" s="4">
        <f>AQ60+Dynamics!AQ60+Dynamics!DD60+Dynamics!FQ60+Dynamics!ID60+Dynamics!KQ60</f>
        <v>32421.454218796978</v>
      </c>
      <c r="AR61" s="4">
        <f>AR60+Dynamics!AR60+Dynamics!DE60+Dynamics!FR60+Dynamics!IE60+Dynamics!KR60</f>
        <v>32465.170876039258</v>
      </c>
      <c r="AS61" s="4">
        <f>AS60+Dynamics!AS60+Dynamics!DF60+Dynamics!FS60+Dynamics!IF60+Dynamics!KS60</f>
        <v>9489.3853977181916</v>
      </c>
      <c r="AT61" s="4">
        <f>AT60+Dynamics!AT60+Dynamics!DG60+Dynamics!FT60+Dynamics!IG60+Dynamics!KT60</f>
        <v>1789.5553127857929</v>
      </c>
      <c r="AU61" s="4">
        <f>AU60+Dynamics!AU60+Dynamics!DH60+Dynamics!FU60+Dynamics!IH60+Dynamics!KU60</f>
        <v>1455.9394449083898</v>
      </c>
      <c r="AV61" s="4">
        <f>AV60+Dynamics!AV60+Dynamics!DI60+Dynamics!FV60+Dynamics!II60+Dynamics!KV60</f>
        <v>0</v>
      </c>
      <c r="AW61" s="4">
        <f>AW60+Dynamics!AW60+Dynamics!DJ60+Dynamics!FW60+Dynamics!IJ60+Dynamics!KW60</f>
        <v>0</v>
      </c>
      <c r="AX61" s="4">
        <f>AX60+Dynamics!AX60+Dynamics!DK60+Dynamics!FX60+Dynamics!IK60+Dynamics!KX60</f>
        <v>0</v>
      </c>
      <c r="AY61" s="4">
        <f>AY60+Dynamics!AY60+Dynamics!DL60+Dynamics!FY60+Dynamics!IL60+Dynamics!KY60</f>
        <v>3038.6387740294758</v>
      </c>
      <c r="AZ61" s="4">
        <f>AZ60+Dynamics!AZ60+Dynamics!DM60+Dynamics!FZ60+Dynamics!IM60+Dynamics!KZ60</f>
        <v>1446.3324566278675</v>
      </c>
      <c r="BA61" s="9">
        <f>BA60+Dynamics!BA60+Dynamics!DN60+Dynamics!GA60+Dynamics!IN60+Dynamics!LA60</f>
        <v>1094.1115746513969</v>
      </c>
      <c r="BB61" s="8">
        <f>BB60+Dynamics!BB60+Dynamics!DO60+Dynamics!GB60+Dynamics!IO60+Dynamics!LB60</f>
        <v>32896.843473745306</v>
      </c>
      <c r="BC61" s="4">
        <f>BC60+Dynamics!BC60+Dynamics!DP60+Dynamics!GC60+Dynamics!IP60+Dynamics!LC60</f>
        <v>6302.9605944116674</v>
      </c>
      <c r="BD61" s="4">
        <f>BD60+Dynamics!BD60+Dynamics!DQ60+Dynamics!GD60+Dynamics!IQ60+Dynamics!LD60</f>
        <v>17438.441323294534</v>
      </c>
      <c r="BE61" s="4">
        <f>BE60+Dynamics!BE60+Dynamics!DR60+Dynamics!GE60+Dynamics!IR60+Dynamics!LE60</f>
        <v>16687.699329926134</v>
      </c>
      <c r="BF61" s="4">
        <f>BF60+Dynamics!BF60+Dynamics!DS60+Dynamics!GF60+Dynamics!IS60+Dynamics!LF60</f>
        <v>4720.8800314848613</v>
      </c>
      <c r="BG61" s="4">
        <f>BG60+Dynamics!BG60+Dynamics!DT60+Dynamics!GG60+Dynamics!IT60+Dynamics!LG60</f>
        <v>871.04264443498437</v>
      </c>
      <c r="BH61" s="4">
        <f>BH60+Dynamics!BH60+Dynamics!DU60+Dynamics!GH60+Dynamics!IU60+Dynamics!LH60</f>
        <v>685.23298204011837</v>
      </c>
      <c r="BI61" s="4">
        <f>BI60+Dynamics!BI60+Dynamics!DV60+Dynamics!GI60+Dynamics!IV60+Dynamics!LI60</f>
        <v>0</v>
      </c>
      <c r="BJ61" s="4">
        <f>BJ60+Dynamics!BJ60+Dynamics!DW60+Dynamics!GJ60+Dynamics!IW60+Dynamics!LJ60</f>
        <v>0</v>
      </c>
      <c r="BK61" s="4">
        <f>BK60+Dynamics!BK60+Dynamics!DX60+Dynamics!GK60+Dynamics!IX60+Dynamics!LK60</f>
        <v>0</v>
      </c>
      <c r="BL61" s="4">
        <f>BL60+Dynamics!BL60+Dynamics!DY60+Dynamics!GL60+Dynamics!IY60+Dynamics!LL60</f>
        <v>1427.5699469440217</v>
      </c>
      <c r="BM61" s="4">
        <f>BM60+Dynamics!BM60+Dynamics!DZ60+Dynamics!GM60+Dynamics!IZ60+Dynamics!LM60</f>
        <v>657.83628409665459</v>
      </c>
      <c r="BN61" s="4">
        <f>BN60+Dynamics!BN60+Dynamics!EA60+Dynamics!GN60+Dynamics!JA60+Dynamics!LN60</f>
        <v>483.56837573656156</v>
      </c>
      <c r="BO61" s="178">
        <f t="shared" si="4"/>
        <v>38670240.174370676</v>
      </c>
      <c r="BP61" s="8">
        <f t="shared" si="5"/>
        <v>18478691.056826662</v>
      </c>
      <c r="BQ61" s="4">
        <f t="shared" si="6"/>
        <v>19153908.104150347</v>
      </c>
      <c r="BR61" s="4">
        <f t="shared" si="7"/>
        <v>63865.58793047256</v>
      </c>
      <c r="BS61" s="4">
        <f t="shared" si="8"/>
        <v>891603.35047710035</v>
      </c>
      <c r="BT61" s="179">
        <f t="shared" si="9"/>
        <v>82172.074986114851</v>
      </c>
      <c r="BU61" s="178">
        <f t="shared" si="10"/>
        <v>1747352.0289372308</v>
      </c>
      <c r="BV61" s="4">
        <f t="shared" si="11"/>
        <v>1040851.1229744967</v>
      </c>
      <c r="BW61" s="4">
        <f t="shared" si="12"/>
        <v>526637.64396702847</v>
      </c>
      <c r="BX61" s="4">
        <f t="shared" si="13"/>
        <v>36069.81967220053</v>
      </c>
      <c r="BY61" s="4">
        <f t="shared" si="14"/>
        <v>94518.210811135708</v>
      </c>
      <c r="BZ61" s="179">
        <f t="shared" si="15"/>
        <v>49275.231512369544</v>
      </c>
      <c r="CA61" s="167">
        <f t="shared" si="16"/>
        <v>4.5185962669435822E-2</v>
      </c>
      <c r="CB61" s="15">
        <f t="shared" si="17"/>
        <v>5.6327102378280772E-2</v>
      </c>
      <c r="CC61" s="15">
        <f t="shared" si="18"/>
        <v>2.7495049109738313E-2</v>
      </c>
      <c r="CD61" s="15">
        <f t="shared" si="19"/>
        <v>0.56477707073593431</v>
      </c>
      <c r="CE61" s="15">
        <f t="shared" si="20"/>
        <v>0.10600925934223851</v>
      </c>
      <c r="CF61" s="168">
        <f t="shared" si="21"/>
        <v>0.59965908759996511</v>
      </c>
      <c r="CG61" s="169">
        <f>-SUM(Dynamics!BO60:BO61,Dynamics!CB60:CB61,Dynamics!CO60:CO61,Dynamics!DB60:DB61,Dynamics!DO60:DO61)/BO60*100000</f>
        <v>1075.5553330396226</v>
      </c>
      <c r="CH61" s="87">
        <f>-SUM(Dynamics!BO60:BO61)/BP60*100000</f>
        <v>1335.6447836140417</v>
      </c>
      <c r="CI61" s="87">
        <f>-SUM(Dynamics!CB60:CB61)/BQ60*100000</f>
        <v>644.56744085014952</v>
      </c>
      <c r="CJ61" s="87">
        <f>-SUM(Dynamics!CO60:CO61)/BR60*100000</f>
        <v>13402.631126697574</v>
      </c>
      <c r="CK61" s="87">
        <f>-SUM(Dynamics!DB60:DB61)/BS60*100000</f>
        <v>2652.7040174500471</v>
      </c>
      <c r="CL61" s="170">
        <f>-SUM(Dynamics!DO60:DO61)/BT60*100000</f>
        <v>16306.999441394131</v>
      </c>
      <c r="CM61" s="120">
        <f t="shared" si="22"/>
        <v>134500.72955965882</v>
      </c>
      <c r="CN61" s="120">
        <f>step*SUMPRODUCT(B61:N61,'By group'!B$22:N$22)</f>
        <v>80188.759388891922</v>
      </c>
      <c r="CO61" s="120">
        <f>step*SUMPRODUCT(O61:AA61,'By group'!O$22:AA$22)</f>
        <v>40674.250989059721</v>
      </c>
      <c r="CP61" s="120">
        <f>step*SUMPRODUCT(AB61:AN61,'By group'!AB$22:AN$22)</f>
        <v>2779.0887735885076</v>
      </c>
      <c r="CQ61" s="120">
        <f>step*SUMPRODUCT(AO61:BA61,'By group'!AO$22:BA$22)</f>
        <v>7185.683643954877</v>
      </c>
      <c r="CR61" s="154">
        <f>step*SUMPRODUCT(BB61:BN61,'By group'!BB$22:BN$22)</f>
        <v>3672.9467641637902</v>
      </c>
      <c r="CS61" s="197">
        <f t="shared" si="23"/>
        <v>199068.56250656344</v>
      </c>
      <c r="CT61" s="120">
        <f t="shared" si="24"/>
        <v>580971.36669927579</v>
      </c>
      <c r="CU61" s="120">
        <f t="shared" si="25"/>
        <v>600280.33402888046</v>
      </c>
      <c r="CV61" s="120">
        <f t="shared" si="26"/>
        <v>243119.09847317179</v>
      </c>
      <c r="CW61" s="120">
        <f t="shared" si="27"/>
        <v>66900.724498852403</v>
      </c>
      <c r="CX61" s="198">
        <f t="shared" si="28"/>
        <v>57011.942730487113</v>
      </c>
      <c r="CY61" s="16">
        <f t="shared" si="29"/>
        <v>3.3232563227024591E-3</v>
      </c>
      <c r="CZ61" s="37">
        <f t="shared" si="30"/>
        <v>4.6029416576183396E-2</v>
      </c>
      <c r="DA61" s="185">
        <f t="shared" si="31"/>
        <v>2.1249434866602076E-3</v>
      </c>
      <c r="DB61" s="183"/>
      <c r="DC61" s="85">
        <f>(SUMPRODUCT($B61:$N61,'By group'!$B$27:$N$27)-(1-prop_idu_part)*SUMPRODUCT(Population!$BB61:$BN61,'By group'!$BB$27:$BN$27)*(1-prop_idu_male))/BQ61</f>
        <v>1.4448050765551628</v>
      </c>
      <c r="DD61" s="85">
        <f>(1-prop_idu_part)*SUMPRODUCT(Population!$BB61:$BN61,'By group'!$BB$27:$BN$27)*prop_idu_male/BQ61</f>
        <v>9.2666040269634813E-3</v>
      </c>
      <c r="DE61" s="85">
        <f>SUMPRODUCT(AB61:AN61,'By group'!AB$27:AN$27)/prop_sw_use/BP61</f>
        <v>4.1474098614930899</v>
      </c>
      <c r="DF61" s="85">
        <f t="shared" si="2"/>
        <v>1.6838484037661943</v>
      </c>
      <c r="DG61" s="85">
        <f t="shared" si="34"/>
        <v>0</v>
      </c>
    </row>
    <row r="62" spans="1:111" x14ac:dyDescent="0.25">
      <c r="A62">
        <f t="shared" si="33"/>
        <v>29</v>
      </c>
      <c r="B62" s="8">
        <f>B61+Dynamics!B61+Dynamics!BO61+Dynamics!EB61+Dynamics!GO61+Dynamics!JB61</f>
        <v>17486324.385318272</v>
      </c>
      <c r="C62" s="46">
        <f>C61+Dynamics!C61+Dynamics!BP61+Dynamics!EC61+Dynamics!GP61+Dynamics!JC61</f>
        <v>118480.80674532462</v>
      </c>
      <c r="D62" s="4">
        <f>D61+Dynamics!D61+Dynamics!BQ61+Dynamics!ED61+Dynamics!GQ61+Dynamics!JD61</f>
        <v>346299.97490825941</v>
      </c>
      <c r="E62" s="4">
        <f>E61+Dynamics!E61+Dynamics!BR61+Dynamics!EE61+Dynamics!GR61+Dynamics!JE61</f>
        <v>358355.84468327608</v>
      </c>
      <c r="F62" s="4">
        <f>F61+Dynamics!F61+Dynamics!BS61+Dynamics!EF61+Dynamics!GS61+Dynamics!JF61</f>
        <v>107822.64309345584</v>
      </c>
      <c r="G62" s="4">
        <f>G61+Dynamics!G61+Dynamics!BT61+Dynamics!EG61+Dynamics!GT61+Dynamics!JG61</f>
        <v>20832.177209268466</v>
      </c>
      <c r="H62" s="4">
        <f>H61+Dynamics!H61+Dynamics!BU61+Dynamics!EH61+Dynamics!GU61+Dynamics!JH61</f>
        <v>17846.934549449379</v>
      </c>
      <c r="I62" s="4">
        <f>I61+Dynamics!I61+Dynamics!BV61+Dynamics!EI61+Dynamics!GV61+Dynamics!JI61</f>
        <v>0</v>
      </c>
      <c r="J62" s="4">
        <f>J61+Dynamics!J61+Dynamics!BW61+Dynamics!EJ61+Dynamics!GW61+Dynamics!JJ61</f>
        <v>0</v>
      </c>
      <c r="K62" s="4">
        <f>K61+Dynamics!K61+Dynamics!BX61+Dynamics!EK61+Dynamics!GX61+Dynamics!JK61</f>
        <v>0</v>
      </c>
      <c r="L62" s="4">
        <f>L61+Dynamics!L61+Dynamics!BY61+Dynamics!EL61+Dynamics!GY61+Dynamics!JL61</f>
        <v>37406.254441417477</v>
      </c>
      <c r="M62" s="4">
        <f>M61+Dynamics!M61+Dynamics!BZ61+Dynamics!EM61+Dynamics!GZ61+Dynamics!JM61</f>
        <v>19105.239537895584</v>
      </c>
      <c r="N62" s="9">
        <f>N61+Dynamics!N61+Dynamics!CA61+Dynamics!EN61+Dynamics!HA61+Dynamics!JN61</f>
        <v>16046.72469758409</v>
      </c>
      <c r="O62" s="8">
        <f>O61+Dynamics!O61+Dynamics!CB61+Dynamics!EO61+Dynamics!HB61+Dynamics!JO61</f>
        <v>18684226.135516252</v>
      </c>
      <c r="P62" s="4">
        <f>P61+Dynamics!P61+Dynamics!CC61+Dynamics!EP61+Dynamics!HC61+Dynamics!JP61</f>
        <v>59209.087539229797</v>
      </c>
      <c r="Q62" s="4">
        <f>Q61+Dynamics!Q61+Dynamics!CD61+Dynamics!EQ61+Dynamics!HD61+Dynamics!JQ61</f>
        <v>173617.12121367664</v>
      </c>
      <c r="R62" s="4">
        <f>R61+Dynamics!R61+Dynamics!CE61+Dynamics!ER61+Dynamics!HE61+Dynamics!JR61</f>
        <v>180790.43803813925</v>
      </c>
      <c r="S62" s="4">
        <f>S61+Dynamics!S61+Dynamics!CF61+Dynamics!ES61+Dynamics!HF61+Dynamics!JS61</f>
        <v>54731.061872882754</v>
      </c>
      <c r="T62" s="4">
        <f>T61+Dynamics!T61+Dynamics!CG61+Dynamics!ET61+Dynamics!HG61+Dynamics!JT61</f>
        <v>10633.189723736983</v>
      </c>
      <c r="U62" s="4">
        <f>U61+Dynamics!U61+Dynamics!CH61+Dynamics!EU61+Dynamics!HH61+Dynamics!JU61</f>
        <v>9238.7615298366673</v>
      </c>
      <c r="V62" s="4">
        <f>V61+Dynamics!V61+Dynamics!CI61+Dynamics!EV61+Dynamics!HI61+Dynamics!JV61</f>
        <v>0</v>
      </c>
      <c r="W62" s="4">
        <f>W61+Dynamics!W61+Dynamics!CJ61+Dynamics!EW61+Dynamics!HJ61+Dynamics!JW61</f>
        <v>0</v>
      </c>
      <c r="X62" s="4">
        <f>X61+Dynamics!X61+Dynamics!CK61+Dynamics!EX61+Dynamics!HK61+Dynamics!JX61</f>
        <v>0</v>
      </c>
      <c r="Y62" s="4">
        <f>Y61+Dynamics!Y61+Dynamics!CL61+Dynamics!EY61+Dynamics!HL61+Dynamics!JY61</f>
        <v>19351.804481738924</v>
      </c>
      <c r="Z62" s="4">
        <f>Z61+Dynamics!Z61+Dynamics!CM61+Dynamics!EZ61+Dynamics!HM61+Dynamics!JZ61</f>
        <v>10053.491177541517</v>
      </c>
      <c r="AA62" s="9">
        <f>AA61+Dynamics!AA61+Dynamics!CN61+Dynamics!FA61+Dynamics!HN61+Dynamics!KA61</f>
        <v>8765.1031211980098</v>
      </c>
      <c r="AB62" s="8">
        <f>AB61+Dynamics!AB61+Dynamics!CO61+Dynamics!FB61+Dynamics!HO61+Dynamics!KB61</f>
        <v>27932.481568651969</v>
      </c>
      <c r="AC62" s="4">
        <f>AC61+Dynamics!AC61+Dynamics!CP61+Dynamics!FC61+Dynamics!HP61+Dynamics!KC61</f>
        <v>4113.6648161284711</v>
      </c>
      <c r="AD62" s="4">
        <f>AD61+Dynamics!AD61+Dynamics!CQ61+Dynamics!FD61+Dynamics!HQ61+Dynamics!KD61</f>
        <v>12041.114166261683</v>
      </c>
      <c r="AE62" s="4">
        <f>AE61+Dynamics!AE61+Dynamics!CR61+Dynamics!FE61+Dynamics!HR61+Dynamics!KE61</f>
        <v>12464.025470106153</v>
      </c>
      <c r="AF62" s="4">
        <f>AF61+Dynamics!AF61+Dynamics!CS61+Dynamics!FF61+Dynamics!HS61+Dynamics!KF61</f>
        <v>3745.9037010540651</v>
      </c>
      <c r="AG62" s="4">
        <f>AG61+Dynamics!AG61+Dynamics!CT61+Dynamics!FG61+Dynamics!HT61+Dynamics!KG61</f>
        <v>722.36554117566777</v>
      </c>
      <c r="AH62" s="4">
        <f>AH61+Dynamics!AH61+Dynamics!CU61+Dynamics!FH61+Dynamics!HU61+Dynamics!KH61</f>
        <v>615.73102544573749</v>
      </c>
      <c r="AI62" s="4">
        <f>AI61+Dynamics!AI61+Dynamics!CV61+Dynamics!FI61+Dynamics!HV61+Dynamics!KI61</f>
        <v>0</v>
      </c>
      <c r="AJ62" s="4">
        <f>AJ61+Dynamics!AJ61+Dynamics!CW61+Dynamics!FJ61+Dynamics!HW61+Dynamics!KJ61</f>
        <v>0</v>
      </c>
      <c r="AK62" s="4">
        <f>AK61+Dynamics!AK61+Dynamics!CX61+Dynamics!FK61+Dynamics!HX61+Dynamics!KK61</f>
        <v>0</v>
      </c>
      <c r="AL62" s="4">
        <f>AL61+Dynamics!AL61+Dynamics!CY61+Dynamics!FL61+Dynamics!HY61+Dynamics!KL61</f>
        <v>1288.1666429855727</v>
      </c>
      <c r="AM62" s="4">
        <f>AM61+Dynamics!AM61+Dynamics!CZ61+Dynamics!FM61+Dynamics!HZ61+Dynamics!KM61</f>
        <v>651.54085306906927</v>
      </c>
      <c r="AN62" s="4">
        <f>AN61+Dynamics!AN61+Dynamics!DA61+Dynamics!FN61+Dynamics!IA61+Dynamics!KN61</f>
        <v>543.39031620568164</v>
      </c>
      <c r="AO62" s="8">
        <f>AO61+Dynamics!AO61+Dynamics!DB61+Dynamics!FO61+Dynamics!IB61+Dynamics!KO61</f>
        <v>796837.23010163789</v>
      </c>
      <c r="AP62" s="4">
        <f>AP61+Dynamics!AP61+Dynamics!DC61+Dynamics!FP61+Dynamics!IC61+Dynamics!KP61</f>
        <v>11415.81926363196</v>
      </c>
      <c r="AQ62" s="4">
        <f>AQ61+Dynamics!AQ61+Dynamics!DD61+Dynamics!FQ61+Dynamics!ID61+Dynamics!KQ61</f>
        <v>32715.782539984357</v>
      </c>
      <c r="AR62" s="4">
        <f>AR61+Dynamics!AR61+Dynamics!DE61+Dynamics!FR61+Dynamics!IE61+Dynamics!KR61</f>
        <v>32778.893420489083</v>
      </c>
      <c r="AS62" s="4">
        <f>AS61+Dynamics!AS61+Dynamics!DF61+Dynamics!FS61+Dynamics!IF61+Dynamics!KS61</f>
        <v>9585.477419448669</v>
      </c>
      <c r="AT62" s="4">
        <f>AT61+Dynamics!AT61+Dynamics!DG61+Dynamics!FT61+Dynamics!IG61+Dynamics!KT61</f>
        <v>1808.2922950689808</v>
      </c>
      <c r="AU62" s="4">
        <f>AU61+Dynamics!AU61+Dynamics!DH61+Dynamics!FU61+Dynamics!IH61+Dynamics!KU61</f>
        <v>1472.0601373249801</v>
      </c>
      <c r="AV62" s="4">
        <f>AV61+Dynamics!AV61+Dynamics!DI61+Dynamics!FV61+Dynamics!II61+Dynamics!KV61</f>
        <v>0</v>
      </c>
      <c r="AW62" s="4">
        <f>AW61+Dynamics!AW61+Dynamics!DJ61+Dynamics!FW61+Dynamics!IJ61+Dynamics!KW61</f>
        <v>0</v>
      </c>
      <c r="AX62" s="4">
        <f>AX61+Dynamics!AX61+Dynamics!DK61+Dynamics!FX61+Dynamics!IK61+Dynamics!KX61</f>
        <v>0</v>
      </c>
      <c r="AY62" s="4">
        <f>AY61+Dynamics!AY61+Dynamics!DL61+Dynamics!FY61+Dynamics!IL61+Dynamics!KY61</f>
        <v>3072.5054216811113</v>
      </c>
      <c r="AZ62" s="4">
        <f>AZ61+Dynamics!AZ61+Dynamics!DM61+Dynamics!FZ61+Dynamics!IM61+Dynamics!KZ61</f>
        <v>1463.5606301913112</v>
      </c>
      <c r="BA62" s="9">
        <f>BA61+Dynamics!BA61+Dynamics!DN61+Dynamics!GA61+Dynamics!IN61+Dynamics!LA61</f>
        <v>1107.9317807700422</v>
      </c>
      <c r="BB62" s="8">
        <f>BB61+Dynamics!BB61+Dynamics!DO61+Dynamics!GB61+Dynamics!IO61+Dynamics!LB61</f>
        <v>32991.112579108005</v>
      </c>
      <c r="BC62" s="4">
        <f>BC61+Dynamics!BC61+Dynamics!DP61+Dynamics!GC61+Dynamics!IP61+Dynamics!LC61</f>
        <v>6320.6288604968277</v>
      </c>
      <c r="BD62" s="4">
        <f>BD61+Dynamics!BD61+Dynamics!DQ61+Dynamics!GD61+Dynamics!IQ61+Dynamics!LD61</f>
        <v>17486.902873437506</v>
      </c>
      <c r="BE62" s="4">
        <f>BE61+Dynamics!BE61+Dynamics!DR61+Dynamics!GE61+Dynamics!IR61+Dynamics!LE61</f>
        <v>16732.939938158899</v>
      </c>
      <c r="BF62" s="4">
        <f>BF61+Dynamics!BF61+Dynamics!DS61+Dynamics!GF61+Dynamics!IS61+Dynamics!LF61</f>
        <v>4733.2412090110174</v>
      </c>
      <c r="BG62" s="4">
        <f>BG61+Dynamics!BG61+Dynamics!DT61+Dynamics!GG61+Dynamics!IT61+Dynamics!LG61</f>
        <v>873.23617866713096</v>
      </c>
      <c r="BH62" s="4">
        <f>BH61+Dynamics!BH61+Dynamics!DU61+Dynamics!GH61+Dynamics!IU61+Dynamics!LH61</f>
        <v>686.78414180349375</v>
      </c>
      <c r="BI62" s="4">
        <f>BI61+Dynamics!BI61+Dynamics!DV61+Dynamics!GI61+Dynamics!IV61+Dynamics!LI61</f>
        <v>0</v>
      </c>
      <c r="BJ62" s="4">
        <f>BJ61+Dynamics!BJ61+Dynamics!DW61+Dynamics!GJ61+Dynamics!IW61+Dynamics!LJ61</f>
        <v>0</v>
      </c>
      <c r="BK62" s="4">
        <f>BK61+Dynamics!BK61+Dynamics!DX61+Dynamics!GK61+Dynamics!IX61+Dynamics!LK61</f>
        <v>0</v>
      </c>
      <c r="BL62" s="4">
        <f>BL61+Dynamics!BL61+Dynamics!DY61+Dynamics!GL61+Dynamics!IY61+Dynamics!LL61</f>
        <v>1430.6950037517397</v>
      </c>
      <c r="BM62" s="4">
        <f>BM61+Dynamics!BM61+Dynamics!DZ61+Dynamics!GM61+Dynamics!IZ61+Dynamics!LM61</f>
        <v>659.01097796896192</v>
      </c>
      <c r="BN62" s="4">
        <f>BN61+Dynamics!BN61+Dynamics!EA61+Dynamics!GN61+Dynamics!JA61+Dynamics!LN61</f>
        <v>484.19933856822928</v>
      </c>
      <c r="BO62" s="178">
        <f t="shared" si="4"/>
        <v>38777911.8676107</v>
      </c>
      <c r="BP62" s="8">
        <f t="shared" si="5"/>
        <v>18528520.9851842</v>
      </c>
      <c r="BQ62" s="4">
        <f t="shared" si="6"/>
        <v>19210616.194214232</v>
      </c>
      <c r="BR62" s="4">
        <f t="shared" si="7"/>
        <v>64118.384101084077</v>
      </c>
      <c r="BS62" s="4">
        <f t="shared" si="8"/>
        <v>892257.55301022832</v>
      </c>
      <c r="BT62" s="179">
        <f t="shared" si="9"/>
        <v>82398.751100971815</v>
      </c>
      <c r="BU62" s="178">
        <f t="shared" si="10"/>
        <v>1749600.5225267981</v>
      </c>
      <c r="BV62" s="4">
        <f t="shared" si="11"/>
        <v>1042196.5998659309</v>
      </c>
      <c r="BW62" s="4">
        <f t="shared" si="12"/>
        <v>526390.05869798048</v>
      </c>
      <c r="BX62" s="4">
        <f t="shared" si="13"/>
        <v>36185.902532432112</v>
      </c>
      <c r="BY62" s="4">
        <f t="shared" si="14"/>
        <v>95420.32290859049</v>
      </c>
      <c r="BZ62" s="179">
        <f t="shared" si="15"/>
        <v>49407.638521863802</v>
      </c>
      <c r="CA62" s="167">
        <f t="shared" si="16"/>
        <v>4.5118482101357139E-2</v>
      </c>
      <c r="CB62" s="15">
        <f t="shared" si="17"/>
        <v>5.6248234853677387E-2</v>
      </c>
      <c r="CC62" s="15">
        <f t="shared" si="18"/>
        <v>2.7400998144792268E-2</v>
      </c>
      <c r="CD62" s="15">
        <f t="shared" si="19"/>
        <v>0.56436079978846976</v>
      </c>
      <c r="CE62" s="15">
        <f t="shared" si="20"/>
        <v>0.10694257794363177</v>
      </c>
      <c r="CF62" s="168">
        <f t="shared" si="21"/>
        <v>0.59961635172503347</v>
      </c>
      <c r="CG62" s="167"/>
      <c r="CH62" s="16"/>
      <c r="CI62" s="87"/>
      <c r="CJ62" s="16"/>
      <c r="CK62" s="16"/>
      <c r="CL62" s="168"/>
      <c r="CM62" s="120">
        <f t="shared" si="22"/>
        <v>134641.32200122962</v>
      </c>
      <c r="CN62" s="120">
        <f>step*SUMPRODUCT(B62:N62,'By group'!B$22:N$22)</f>
        <v>80274.942466364242</v>
      </c>
      <c r="CO62" s="120">
        <f>step*SUMPRODUCT(O62:AA62,'By group'!O$22:AA$22)</f>
        <v>40639.692887610538</v>
      </c>
      <c r="CP62" s="120">
        <f>step*SUMPRODUCT(AB62:AN62,'By group'!AB$22:AN$22)</f>
        <v>2787.9495002458766</v>
      </c>
      <c r="CQ62" s="120">
        <f>step*SUMPRODUCT(AO62:BA62,'By group'!AO$22:BA$22)</f>
        <v>7256.0259076777829</v>
      </c>
      <c r="CR62" s="154">
        <f>step*SUMPRODUCT(BB62:BN62,'By group'!BB$22:BN$22)</f>
        <v>3682.7112393311941</v>
      </c>
      <c r="CS62" s="197">
        <f t="shared" si="23"/>
        <v>199540.00722481168</v>
      </c>
      <c r="CT62" s="120">
        <f t="shared" si="24"/>
        <v>582160.89570161956</v>
      </c>
      <c r="CU62" s="120">
        <f t="shared" si="25"/>
        <v>601122.14155016944</v>
      </c>
      <c r="CV62" s="120">
        <f t="shared" si="26"/>
        <v>243167.75328742724</v>
      </c>
      <c r="CW62" s="120">
        <f t="shared" si="27"/>
        <v>66802.104124583682</v>
      </c>
      <c r="CX62" s="198">
        <f t="shared" si="28"/>
        <v>56807.620638186316</v>
      </c>
      <c r="CY62" s="16">
        <f t="shared" si="29"/>
        <v>3.3265508191858205E-3</v>
      </c>
      <c r="CZ62" s="37">
        <f t="shared" si="30"/>
        <v>4.5943449242029331E-2</v>
      </c>
      <c r="DA62" s="185">
        <f t="shared" si="31"/>
        <v>2.1248888125354544E-3</v>
      </c>
      <c r="DB62" s="183">
        <f>(BO62-BO60)/BO60</f>
        <v>5.5697784620581531E-3</v>
      </c>
      <c r="DC62" s="85">
        <f>(SUMPRODUCT($B62:$N62,'By group'!$B$27:$N$27)-(1-prop_idu_part)*SUMPRODUCT(Population!$BB62:$BN62,'By group'!$BB$27:$BN$27)*(1-prop_idu_male))/BQ62</f>
        <v>1.4444245760601311</v>
      </c>
      <c r="DD62" s="85">
        <f>(1-prop_idu_part)*SUMPRODUCT(Population!$BB62:$BN62,'By group'!$BB$27:$BN$27)*prop_idu_male/BQ62</f>
        <v>9.2647367777668032E-3</v>
      </c>
      <c r="DE62" s="85">
        <f>SUMPRODUCT(AB62:AN62,'By group'!AB$27:AN$27)/prop_sw_use/BP62</f>
        <v>4.1526283173290182</v>
      </c>
      <c r="DF62" s="85">
        <f t="shared" si="2"/>
        <v>1.6859670968355813</v>
      </c>
      <c r="DG62" s="85">
        <f t="shared" si="34"/>
        <v>0</v>
      </c>
    </row>
    <row r="63" spans="1:111" x14ac:dyDescent="0.25">
      <c r="A63">
        <f t="shared" si="33"/>
        <v>29.5</v>
      </c>
      <c r="B63" s="8">
        <f>B62+Dynamics!B62+Dynamics!BO62+Dynamics!EB62+Dynamics!GO62+Dynamics!JB62</f>
        <v>17534999.680419721</v>
      </c>
      <c r="C63" s="46">
        <f>C62+Dynamics!C62+Dynamics!BP62+Dynamics!EC62+Dynamics!GP62+Dynamics!JC62</f>
        <v>118759.9913866173</v>
      </c>
      <c r="D63" s="4">
        <f>D62+Dynamics!D62+Dynamics!BQ62+Dynamics!ED62+Dynamics!GQ62+Dynamics!JD62</f>
        <v>347023.57361437526</v>
      </c>
      <c r="E63" s="4">
        <f>E62+Dynamics!E62+Dynamics!BR62+Dynamics!EE62+Dynamics!GR62+Dynamics!JE62</f>
        <v>358909.52584691311</v>
      </c>
      <c r="F63" s="4">
        <f>F62+Dynamics!F62+Dynamics!BS62+Dynamics!EF62+Dynamics!GS62+Dynamics!JF62</f>
        <v>107928.86212783432</v>
      </c>
      <c r="G63" s="4">
        <f>G62+Dynamics!G62+Dynamics!BT62+Dynamics!EG62+Dynamics!GT62+Dynamics!JG62</f>
        <v>20841.759993537446</v>
      </c>
      <c r="H63" s="4">
        <f>H62+Dynamics!H62+Dynamics!BU62+Dynamics!EH62+Dynamics!GU62+Dynamics!JH62</f>
        <v>17833.552653499086</v>
      </c>
      <c r="I63" s="4">
        <f>I62+Dynamics!I62+Dynamics!BV62+Dynamics!EI62+Dynamics!GV62+Dynamics!JI62</f>
        <v>0</v>
      </c>
      <c r="J63" s="4">
        <f>J62+Dynamics!J62+Dynamics!BW62+Dynamics!EJ62+Dynamics!GW62+Dynamics!JJ62</f>
        <v>0</v>
      </c>
      <c r="K63" s="4">
        <f>K62+Dynamics!K62+Dynamics!BX62+Dynamics!EK62+Dynamics!GX62+Dynamics!JK62</f>
        <v>0</v>
      </c>
      <c r="L63" s="4">
        <f>L62+Dynamics!L62+Dynamics!BY62+Dynamics!EL62+Dynamics!GY62+Dynamics!JL62</f>
        <v>37371.781072763122</v>
      </c>
      <c r="M63" s="4">
        <f>M62+Dynamics!M62+Dynamics!BZ62+Dynamics!EM62+Dynamics!GZ62+Dynamics!JM62</f>
        <v>19054.972811396525</v>
      </c>
      <c r="N63" s="9">
        <f>N62+Dynamics!N62+Dynamics!CA62+Dynamics!EN62+Dynamics!HA62+Dynamics!JN62</f>
        <v>15967.982205926995</v>
      </c>
      <c r="O63" s="8">
        <f>O62+Dynamics!O62+Dynamics!CB62+Dynamics!EO62+Dynamics!HB62+Dynamics!JO62</f>
        <v>18741223.098058715</v>
      </c>
      <c r="P63" s="4">
        <f>P62+Dynamics!P62+Dynamics!CC62+Dynamics!EP62+Dynamics!HC62+Dynamics!JP62</f>
        <v>59289.737946694499</v>
      </c>
      <c r="Q63" s="4">
        <f>Q62+Dynamics!Q62+Dynamics!CD62+Dynamics!EQ62+Dynamics!HD62+Dynamics!JQ62</f>
        <v>173766.24894033346</v>
      </c>
      <c r="R63" s="4">
        <f>R62+Dynamics!R62+Dynamics!CE62+Dynamics!ER62+Dynamics!HE62+Dynamics!JR62</f>
        <v>180773.39861096506</v>
      </c>
      <c r="S63" s="4">
        <f>S62+Dynamics!S62+Dynamics!CF62+Dynamics!ES62+Dynamics!HF62+Dynamics!JS62</f>
        <v>54675.690636793413</v>
      </c>
      <c r="T63" s="4">
        <f>T62+Dynamics!T62+Dynamics!CG62+Dynamics!ET62+Dynamics!HG62+Dynamics!JT62</f>
        <v>10613.821234180818</v>
      </c>
      <c r="U63" s="4">
        <f>U62+Dynamics!U62+Dynamics!CH62+Dynamics!EU62+Dynamics!HH62+Dynamics!JU62</f>
        <v>9204.303021454738</v>
      </c>
      <c r="V63" s="4">
        <f>V62+Dynamics!V62+Dynamics!CI62+Dynamics!EV62+Dynamics!HI62+Dynamics!JV62</f>
        <v>0</v>
      </c>
      <c r="W63" s="4">
        <f>W62+Dynamics!W62+Dynamics!CJ62+Dynamics!EW62+Dynamics!HJ62+Dynamics!JW62</f>
        <v>0</v>
      </c>
      <c r="X63" s="4">
        <f>X62+Dynamics!X62+Dynamics!CK62+Dynamics!EX62+Dynamics!HK62+Dynamics!JX62</f>
        <v>0</v>
      </c>
      <c r="Y63" s="4">
        <f>Y62+Dynamics!Y62+Dynamics!CL62+Dynamics!EY62+Dynamics!HL62+Dynamics!JY62</f>
        <v>19278.836131419885</v>
      </c>
      <c r="Z63" s="4">
        <f>Z62+Dynamics!Z62+Dynamics!CM62+Dynamics!EZ62+Dynamics!HM62+Dynamics!JZ62</f>
        <v>9992.579655846248</v>
      </c>
      <c r="AA63" s="9">
        <f>AA62+Dynamics!AA62+Dynamics!CN62+Dynamics!FA62+Dynamics!HN62+Dynamics!KA62</f>
        <v>8676.2085977014103</v>
      </c>
      <c r="AB63" s="8">
        <f>AB62+Dynamics!AB62+Dynamics!CO62+Dynamics!FB62+Dynamics!HO62+Dynamics!KB62</f>
        <v>28065.621279463096</v>
      </c>
      <c r="AC63" s="4">
        <f>AC62+Dynamics!AC62+Dynamics!CP62+Dynamics!FC62+Dynamics!HP62+Dynamics!KC62</f>
        <v>4127.9296347523468</v>
      </c>
      <c r="AD63" s="4">
        <f>AD62+Dynamics!AD62+Dynamics!CQ62+Dynamics!FD62+Dynamics!HQ62+Dynamics!KD62</f>
        <v>12082.78251680963</v>
      </c>
      <c r="AE63" s="4">
        <f>AE62+Dynamics!AE62+Dynamics!CR62+Dynamics!FE62+Dynamics!HR62+Dynamics!KE62</f>
        <v>12506.014966582272</v>
      </c>
      <c r="AF63" s="4">
        <f>AF62+Dynamics!AF62+Dynamics!CS62+Dynamics!FF62+Dynamics!HS62+Dynamics!KF62</f>
        <v>3757.9577150901673</v>
      </c>
      <c r="AG63" s="4">
        <f>AG62+Dynamics!AG62+Dynamics!CT62+Dynamics!FG62+Dynamics!HT62+Dynamics!KG62</f>
        <v>724.55108343712243</v>
      </c>
      <c r="AH63" s="4">
        <f>AH62+Dynamics!AH62+Dynamics!CU62+Dynamics!FH62+Dynamics!HU62+Dynamics!KH62</f>
        <v>617.18419652472573</v>
      </c>
      <c r="AI63" s="4">
        <f>AI62+Dynamics!AI62+Dynamics!CV62+Dynamics!FI62+Dynamics!HV62+Dynamics!KI62</f>
        <v>0</v>
      </c>
      <c r="AJ63" s="4">
        <f>AJ62+Dynamics!AJ62+Dynamics!CW62+Dynamics!FJ62+Dynamics!HW62+Dynamics!KJ62</f>
        <v>0</v>
      </c>
      <c r="AK63" s="4">
        <f>AK62+Dynamics!AK62+Dynamics!CX62+Dynamics!FK62+Dynamics!HX62+Dynamics!KK62</f>
        <v>0</v>
      </c>
      <c r="AL63" s="4">
        <f>AL62+Dynamics!AL62+Dynamics!CY62+Dynamics!FL62+Dynamics!HY62+Dynamics!KL62</f>
        <v>1291.2627895424255</v>
      </c>
      <c r="AM63" s="4">
        <f>AM62+Dynamics!AM62+Dynamics!CZ62+Dynamics!FM62+Dynamics!HZ62+Dynamics!KM62</f>
        <v>652.46582527201542</v>
      </c>
      <c r="AN63" s="4">
        <f>AN62+Dynamics!AN62+Dynamics!DA62+Dynamics!FN62+Dynamics!IA62+Dynamics!KN62</f>
        <v>542.8181273325855</v>
      </c>
      <c r="AO63" s="8">
        <f>AO62+Dynamics!AO62+Dynamics!DB62+Dynamics!FO62+Dynamics!IB62+Dynamics!KO62</f>
        <v>796618.92490515078</v>
      </c>
      <c r="AP63" s="4">
        <f>AP62+Dynamics!AP62+Dynamics!DC62+Dynamics!FP62+Dynamics!IC62+Dynamics!KP62</f>
        <v>11513.334072938298</v>
      </c>
      <c r="AQ63" s="4">
        <f>AQ62+Dynamics!AQ62+Dynamics!DD62+Dynamics!FQ62+Dynamics!ID62+Dynamics!KQ62</f>
        <v>33008.235740021635</v>
      </c>
      <c r="AR63" s="4">
        <f>AR62+Dynamics!AR62+Dynamics!DE62+Dynamics!FR62+Dynamics!IE62+Dynamics!KR62</f>
        <v>33090.904634567793</v>
      </c>
      <c r="AS63" s="4">
        <f>AS62+Dynamics!AS62+Dynamics!DF62+Dynamics!FS62+Dynamics!IF62+Dynamics!KS62</f>
        <v>9681.1170744270567</v>
      </c>
      <c r="AT63" s="4">
        <f>AT62+Dynamics!AT62+Dynamics!DG62+Dynamics!FT62+Dynamics!IG62+Dynamics!KT62</f>
        <v>1826.9512134313811</v>
      </c>
      <c r="AU63" s="4">
        <f>AU62+Dynamics!AU62+Dynamics!DH62+Dynamics!FU62+Dynamics!IH62+Dynamics!KU62</f>
        <v>1488.1325623541077</v>
      </c>
      <c r="AV63" s="4">
        <f>AV62+Dynamics!AV62+Dynamics!DI62+Dynamics!FV62+Dynamics!II62+Dynamics!KV62</f>
        <v>0</v>
      </c>
      <c r="AW63" s="4">
        <f>AW62+Dynamics!AW62+Dynamics!DJ62+Dynamics!FW62+Dynamics!IJ62+Dynamics!KW62</f>
        <v>0</v>
      </c>
      <c r="AX63" s="4">
        <f>AX62+Dynamics!AX62+Dynamics!DK62+Dynamics!FX62+Dynamics!IK62+Dynamics!KX62</f>
        <v>0</v>
      </c>
      <c r="AY63" s="4">
        <f>AY62+Dynamics!AY62+Dynamics!DL62+Dynamics!FY62+Dynamics!IL62+Dynamics!KY62</f>
        <v>3106.2660065097839</v>
      </c>
      <c r="AZ63" s="4">
        <f>AZ62+Dynamics!AZ62+Dynamics!DM62+Dynamics!FZ62+Dynamics!IM62+Dynamics!KZ62</f>
        <v>1480.7486183491628</v>
      </c>
      <c r="BA63" s="9">
        <f>BA62+Dynamics!BA62+Dynamics!DN62+Dynamics!GA62+Dynamics!IN62+Dynamics!LA62</f>
        <v>1121.7610054534516</v>
      </c>
      <c r="BB63" s="8">
        <f>BB62+Dynamics!BB62+Dynamics!DO62+Dynamics!GB62+Dynamics!IO62+Dynamics!LB62</f>
        <v>33085.57271151062</v>
      </c>
      <c r="BC63" s="4">
        <f>BC62+Dynamics!BC62+Dynamics!DP62+Dynamics!GC62+Dynamics!IP62+Dynamics!LC62</f>
        <v>6338.3747769310348</v>
      </c>
      <c r="BD63" s="4">
        <f>BD62+Dynamics!BD62+Dynamics!DQ62+Dynamics!GD62+Dynamics!IQ62+Dynamics!LD62</f>
        <v>17535.61951887191</v>
      </c>
      <c r="BE63" s="4">
        <f>BE62+Dynamics!BE62+Dynamics!DR62+Dynamics!GE62+Dynamics!IR62+Dynamics!LE62</f>
        <v>16778.54864574231</v>
      </c>
      <c r="BF63" s="4">
        <f>BF62+Dynamics!BF62+Dynamics!DS62+Dynamics!GF62+Dynamics!IS62+Dynamics!LF62</f>
        <v>4745.7534417437</v>
      </c>
      <c r="BG63" s="4">
        <f>BG62+Dynamics!BG62+Dynamics!DT62+Dynamics!GG62+Dynamics!IT62+Dynamics!LG62</f>
        <v>875.46559688371372</v>
      </c>
      <c r="BH63" s="4">
        <f>BH62+Dynamics!BH62+Dynamics!DU62+Dynamics!GH62+Dynamics!IU62+Dynamics!LH62</f>
        <v>688.37674961300559</v>
      </c>
      <c r="BI63" s="4">
        <f>BI62+Dynamics!BI62+Dynamics!DV62+Dynamics!GI62+Dynamics!IV62+Dynamics!LI62</f>
        <v>0</v>
      </c>
      <c r="BJ63" s="4">
        <f>BJ62+Dynamics!BJ62+Dynamics!DW62+Dynamics!GJ62+Dynamics!IW62+Dynamics!LJ62</f>
        <v>0</v>
      </c>
      <c r="BK63" s="4">
        <f>BK62+Dynamics!BK62+Dynamics!DX62+Dynamics!GK62+Dynamics!IX62+Dynamics!LK62</f>
        <v>0</v>
      </c>
      <c r="BL63" s="4">
        <f>BL62+Dynamics!BL62+Dynamics!DY62+Dynamics!GL62+Dynamics!IY62+Dynamics!LL62</f>
        <v>1433.9156872788487</v>
      </c>
      <c r="BM63" s="4">
        <f>BM62+Dynamics!BM62+Dynamics!DZ62+Dynamics!GM62+Dynamics!IZ62+Dynamics!LM62</f>
        <v>660.2397008344135</v>
      </c>
      <c r="BN63" s="4">
        <f>BN62+Dynamics!BN62+Dynamics!EA62+Dynamics!GN62+Dynamics!JA62+Dynamics!LN62</f>
        <v>484.86914864745387</v>
      </c>
      <c r="BO63" s="178">
        <f t="shared" si="4"/>
        <v>38886117.304912753</v>
      </c>
      <c r="BP63" s="8">
        <f t="shared" si="5"/>
        <v>18578691.682132583</v>
      </c>
      <c r="BQ63" s="4">
        <f t="shared" si="6"/>
        <v>19267493.922834102</v>
      </c>
      <c r="BR63" s="4">
        <f t="shared" si="7"/>
        <v>64368.588134806385</v>
      </c>
      <c r="BS63" s="4">
        <f t="shared" si="8"/>
        <v>892936.37583320355</v>
      </c>
      <c r="BT63" s="179">
        <f t="shared" si="9"/>
        <v>82626.735978057011</v>
      </c>
      <c r="BU63" s="178">
        <f t="shared" si="10"/>
        <v>1752124.4075381949</v>
      </c>
      <c r="BV63" s="4">
        <f t="shared" si="11"/>
        <v>1043692.0017128632</v>
      </c>
      <c r="BW63" s="4">
        <f t="shared" si="12"/>
        <v>526270.82477538951</v>
      </c>
      <c r="BX63" s="4">
        <f t="shared" si="13"/>
        <v>36302.966855343286</v>
      </c>
      <c r="BY63" s="4">
        <f t="shared" si="14"/>
        <v>96317.450928052654</v>
      </c>
      <c r="BZ63" s="179">
        <f t="shared" si="15"/>
        <v>49541.163266546384</v>
      </c>
      <c r="CA63" s="167">
        <f t="shared" si="16"/>
        <v>4.5057838863147105E-2</v>
      </c>
      <c r="CB63" s="15">
        <f t="shared" si="17"/>
        <v>5.6176829863461161E-2</v>
      </c>
      <c r="CC63" s="15">
        <f t="shared" si="18"/>
        <v>2.7313921928980116E-2</v>
      </c>
      <c r="CD63" s="15">
        <f t="shared" si="19"/>
        <v>0.56398575620944802</v>
      </c>
      <c r="CE63" s="15">
        <f t="shared" si="20"/>
        <v>0.1078659729123235</v>
      </c>
      <c r="CF63" s="168">
        <f t="shared" si="21"/>
        <v>0.59957788093799225</v>
      </c>
      <c r="CG63" s="169">
        <f>-SUM(Dynamics!BO62:BO63,Dynamics!CB62:CB63,Dynamics!CO62:CO63,Dynamics!DB62:DB63,Dynamics!DO62:DO63)/BO62*100000</f>
        <v>1074.8404553740534</v>
      </c>
      <c r="CH63" s="87">
        <f>-SUM(Dynamics!BO62:BO63)/BP62*100000</f>
        <v>1334.7426310640626</v>
      </c>
      <c r="CI63" s="87">
        <f>-SUM(Dynamics!CB62:CB63)/BQ62*100000</f>
        <v>642.50364880655513</v>
      </c>
      <c r="CJ63" s="87">
        <f>-SUM(Dynamics!CO62:CO63)/BR62*100000</f>
        <v>13389.026719898289</v>
      </c>
      <c r="CK63" s="87">
        <f>-SUM(Dynamics!DB62:DB63)/BS62*100000</f>
        <v>2694.3627620254888</v>
      </c>
      <c r="CL63" s="170">
        <f>-SUM(Dynamics!DO62:DO63)/BT62*100000</f>
        <v>16308.770451661461</v>
      </c>
      <c r="CM63" s="120">
        <f t="shared" si="22"/>
        <v>134805.43009172208</v>
      </c>
      <c r="CN63" s="120">
        <f>step*SUMPRODUCT(B63:N63,'By group'!B$22:N$22)</f>
        <v>80373.953296294727</v>
      </c>
      <c r="CO63" s="120">
        <f>step*SUMPRODUCT(O63:AA63,'By group'!O$22:AA$22)</f>
        <v>40615.998073345698</v>
      </c>
      <c r="CP63" s="120">
        <f>step*SUMPRODUCT(AB63:AN63,'By group'!AB$22:AN$22)</f>
        <v>2796.9024543681676</v>
      </c>
      <c r="CQ63" s="120">
        <f>step*SUMPRODUCT(AO63:BA63,'By group'!AO$22:BA$22)</f>
        <v>7326.0046610670697</v>
      </c>
      <c r="CR63" s="154">
        <f>step*SUMPRODUCT(BB63:BN63,'By group'!BB$22:BN$22)</f>
        <v>3692.5716066464029</v>
      </c>
      <c r="CS63" s="197">
        <f t="shared" si="23"/>
        <v>200029.36781793347</v>
      </c>
      <c r="CT63" s="120">
        <f t="shared" si="24"/>
        <v>583416.46033041191</v>
      </c>
      <c r="CU63" s="120">
        <f t="shared" si="25"/>
        <v>602058.39270477055</v>
      </c>
      <c r="CV63" s="120">
        <f t="shared" si="26"/>
        <v>243271.44268340271</v>
      </c>
      <c r="CW63" s="120">
        <f t="shared" si="27"/>
        <v>66723.555733168847</v>
      </c>
      <c r="CX63" s="198">
        <f t="shared" si="28"/>
        <v>56625.188268507547</v>
      </c>
      <c r="CY63" s="16">
        <f t="shared" si="29"/>
        <v>3.3296630419486803E-3</v>
      </c>
      <c r="CZ63" s="37">
        <f t="shared" si="30"/>
        <v>4.5858331577359086E-2</v>
      </c>
      <c r="DA63" s="185">
        <f t="shared" si="31"/>
        <v>2.1248389323666986E-3</v>
      </c>
      <c r="DB63" s="183"/>
      <c r="DC63" s="85">
        <f>(SUMPRODUCT($B63:$N63,'By group'!$B$27:$N$27)-(1-prop_idu_part)*SUMPRODUCT(Population!$BB63:$BN63,'By group'!$BB$27:$BN$27)*(1-prop_idu_male))/BQ63</f>
        <v>1.4440600940217199</v>
      </c>
      <c r="DD63" s="85">
        <f>(1-prop_idu_part)*SUMPRODUCT(Population!$BB63:$BN63,'By group'!$BB$27:$BN$27)*prop_idu_male/BQ63</f>
        <v>9.262945686002895E-3</v>
      </c>
      <c r="DE63" s="85">
        <f>SUMPRODUCT(AB63:AN63,'By group'!AB$27:AN$27)/prop_sw_use/BP63</f>
        <v>4.1575750910411404</v>
      </c>
      <c r="DF63" s="85">
        <f t="shared" si="2"/>
        <v>1.6879754869627028</v>
      </c>
      <c r="DG63" s="85">
        <f t="shared" si="34"/>
        <v>0</v>
      </c>
    </row>
    <row r="64" spans="1:111" x14ac:dyDescent="0.25">
      <c r="A64">
        <f t="shared" si="33"/>
        <v>30</v>
      </c>
      <c r="B64" s="8">
        <f>B63+Dynamics!B63+Dynamics!BO63+Dynamics!EB63+Dynamics!GO63+Dynamics!JB63</f>
        <v>17583860.87357457</v>
      </c>
      <c r="C64" s="46">
        <f>C63+Dynamics!C63+Dynamics!BP63+Dynamics!EC63+Dynamics!GP63+Dynamics!JC63</f>
        <v>119048.10222353946</v>
      </c>
      <c r="D64" s="4">
        <f>D63+Dynamics!D63+Dynamics!BQ63+Dynamics!ED63+Dynamics!GQ63+Dynamics!JD63</f>
        <v>347780.30306776648</v>
      </c>
      <c r="E64" s="4">
        <f>E63+Dynamics!E63+Dynamics!BR63+Dynamics!EE63+Dynamics!GR63+Dynamics!JE63</f>
        <v>359511.20099679293</v>
      </c>
      <c r="F64" s="4">
        <f>F63+Dynamics!F63+Dynamics!BS63+Dynamics!EF63+Dynamics!GS63+Dynamics!JF63</f>
        <v>108053.46916318766</v>
      </c>
      <c r="G64" s="4">
        <f>G63+Dynamics!G63+Dynamics!BT63+Dynamics!EG63+Dynamics!GT63+Dynamics!JG63</f>
        <v>20855.533097967516</v>
      </c>
      <c r="H64" s="4">
        <f>H63+Dynamics!H63+Dynamics!BU63+Dynamics!EH63+Dynamics!GU63+Dynamics!JH63</f>
        <v>17824.814048756689</v>
      </c>
      <c r="I64" s="4">
        <f>I63+Dynamics!I63+Dynamics!BV63+Dynamics!EI63+Dynamics!GV63+Dynamics!JI63</f>
        <v>0</v>
      </c>
      <c r="J64" s="4">
        <f>J63+Dynamics!J63+Dynamics!BW63+Dynamics!EJ63+Dynamics!GW63+Dynamics!JJ63</f>
        <v>0</v>
      </c>
      <c r="K64" s="4">
        <f>K63+Dynamics!K63+Dynamics!BX63+Dynamics!EK63+Dynamics!GX63+Dynamics!JK63</f>
        <v>0</v>
      </c>
      <c r="L64" s="4">
        <f>L63+Dynamics!L63+Dynamics!BY63+Dynamics!EL63+Dynamics!GY63+Dynamics!JL63</f>
        <v>37347.619404433026</v>
      </c>
      <c r="M64" s="4">
        <f>M63+Dynamics!M63+Dynamics!BZ63+Dynamics!EM63+Dynamics!GZ63+Dynamics!JM63</f>
        <v>19011.255559068624</v>
      </c>
      <c r="N64" s="9">
        <f>N63+Dynamics!N63+Dynamics!CA63+Dynamics!EN63+Dynamics!HA63+Dynamics!JN63</f>
        <v>15895.510399648078</v>
      </c>
      <c r="O64" s="8">
        <f>O63+Dynamics!O63+Dynamics!CB63+Dynamics!EO63+Dynamics!HB63+Dynamics!JO63</f>
        <v>18798262.982874908</v>
      </c>
      <c r="P64" s="4">
        <f>P63+Dynamics!P63+Dynamics!CC63+Dynamics!EP63+Dynamics!HC63+Dynamics!JP63</f>
        <v>59378.728207234184</v>
      </c>
      <c r="Q64" s="4">
        <f>Q63+Dynamics!Q63+Dynamics!CD63+Dynamics!EQ63+Dynamics!HD63+Dynamics!JQ63</f>
        <v>173945.37708506305</v>
      </c>
      <c r="R64" s="4">
        <f>R63+Dynamics!R63+Dynamics!CE63+Dynamics!ER63+Dynamics!HE63+Dynamics!JR63</f>
        <v>180797.84288377882</v>
      </c>
      <c r="S64" s="4">
        <f>S63+Dynamics!S63+Dynamics!CF63+Dynamics!ES63+Dynamics!HF63+Dynamics!JS63</f>
        <v>54635.667359833751</v>
      </c>
      <c r="T64" s="4">
        <f>T63+Dynamics!T63+Dynamics!CG63+Dynamics!ET63+Dynamics!HG63+Dynamics!JT63</f>
        <v>10597.864127043209</v>
      </c>
      <c r="U64" s="4">
        <f>U63+Dynamics!U63+Dynamics!CH63+Dynamics!EU63+Dynamics!HH63+Dynamics!JU63</f>
        <v>9173.6501989205262</v>
      </c>
      <c r="V64" s="4">
        <f>V63+Dynamics!V63+Dynamics!CI63+Dynamics!EV63+Dynamics!HI63+Dynamics!JV63</f>
        <v>0</v>
      </c>
      <c r="W64" s="4">
        <f>W63+Dynamics!W63+Dynamics!CJ63+Dynamics!EW63+Dynamics!HJ63+Dynamics!JW63</f>
        <v>0</v>
      </c>
      <c r="X64" s="4">
        <f>X63+Dynamics!X63+Dynamics!CK63+Dynamics!EX63+Dynamics!HK63+Dynamics!JX63</f>
        <v>0</v>
      </c>
      <c r="Y64" s="4">
        <f>Y63+Dynamics!Y63+Dynamics!CL63+Dynamics!EY63+Dynamics!HL63+Dynamics!JY63</f>
        <v>19213.713006002148</v>
      </c>
      <c r="Z64" s="4">
        <f>Z63+Dynamics!Z63+Dynamics!CM63+Dynamics!EZ63+Dynamics!HM63+Dynamics!JZ63</f>
        <v>9936.5162463447741</v>
      </c>
      <c r="AA64" s="9">
        <f>AA63+Dynamics!AA63+Dynamics!CN63+Dynamics!FA63+Dynamics!HN63+Dynamics!KA63</f>
        <v>8593.242618225886</v>
      </c>
      <c r="AB64" s="8">
        <f>AB63+Dynamics!AB63+Dynamics!CO63+Dynamics!FB63+Dynamics!HO63+Dynamics!KB63</f>
        <v>28195.369388018407</v>
      </c>
      <c r="AC64" s="4">
        <f>AC63+Dynamics!AC63+Dynamics!CP63+Dynamics!FC63+Dynamics!HP63+Dynamics!KC63</f>
        <v>4142.179828392158</v>
      </c>
      <c r="AD64" s="4">
        <f>AD63+Dynamics!AD63+Dynamics!CQ63+Dynamics!FD63+Dynamics!HQ63+Dynamics!KD63</f>
        <v>12124.489014236777</v>
      </c>
      <c r="AE64" s="4">
        <f>AE63+Dynamics!AE63+Dynamics!CR63+Dynamics!FE63+Dynamics!HR63+Dynamics!KE63</f>
        <v>12548.233985971769</v>
      </c>
      <c r="AF64" s="4">
        <f>AF63+Dynamics!AF63+Dynamics!CS63+Dynamics!FF63+Dynamics!HS63+Dynamics!KF63</f>
        <v>3770.1429712596109</v>
      </c>
      <c r="AG64" s="4">
        <f>AG63+Dynamics!AG63+Dynamics!CT63+Dynamics!FG63+Dynamics!HT63+Dynamics!KG63</f>
        <v>726.77368418355479</v>
      </c>
      <c r="AH64" s="4">
        <f>AH63+Dynamics!AH63+Dynamics!CU63+Dynamics!FH63+Dynamics!HU63+Dynamics!KH63</f>
        <v>618.69772907715696</v>
      </c>
      <c r="AI64" s="4">
        <f>AI63+Dynamics!AI63+Dynamics!CV63+Dynamics!FI63+Dynamics!HV63+Dynamics!KI63</f>
        <v>0</v>
      </c>
      <c r="AJ64" s="4">
        <f>AJ63+Dynamics!AJ63+Dynamics!CW63+Dynamics!FJ63+Dynamics!HW63+Dynamics!KJ63</f>
        <v>0</v>
      </c>
      <c r="AK64" s="4">
        <f>AK63+Dynamics!AK63+Dynamics!CX63+Dynamics!FK63+Dynamics!HX63+Dynamics!KK63</f>
        <v>0</v>
      </c>
      <c r="AL64" s="4">
        <f>AL63+Dynamics!AL63+Dynamics!CY63+Dynamics!FL63+Dynamics!HY63+Dynamics!KL63</f>
        <v>1294.4830646788519</v>
      </c>
      <c r="AM64" s="4">
        <f>AM63+Dynamics!AM63+Dynamics!CZ63+Dynamics!FM63+Dynamics!HZ63+Dynamics!KM63</f>
        <v>653.49092533740418</v>
      </c>
      <c r="AN64" s="4">
        <f>AN63+Dynamics!AN63+Dynamics!DA63+Dynamics!FN63+Dynamics!IA63+Dynamics!KN63</f>
        <v>542.4082704034912</v>
      </c>
      <c r="AO64" s="8">
        <f>AO63+Dynamics!AO63+Dynamics!DB63+Dynamics!FO63+Dynamics!IB63+Dynamics!KO63</f>
        <v>796430.36147078779</v>
      </c>
      <c r="AP64" s="4">
        <f>AP63+Dynamics!AP63+Dynamics!DC63+Dynamics!FP63+Dynamics!IC63+Dynamics!KP63</f>
        <v>11610.155043266321</v>
      </c>
      <c r="AQ64" s="4">
        <f>AQ63+Dynamics!AQ63+Dynamics!DD63+Dynamics!FQ63+Dynamics!ID63+Dynamics!KQ63</f>
        <v>33298.769661352577</v>
      </c>
      <c r="AR64" s="4">
        <f>AR63+Dynamics!AR63+Dynamics!DE63+Dynamics!FR63+Dynamics!IE63+Dynamics!KR63</f>
        <v>33401.146457276926</v>
      </c>
      <c r="AS64" s="4">
        <f>AS63+Dynamics!AS63+Dynamics!DF63+Dynamics!FS63+Dynamics!IF63+Dynamics!KS63</f>
        <v>9776.2843827413817</v>
      </c>
      <c r="AT64" s="4">
        <f>AT63+Dynamics!AT63+Dynamics!DG63+Dynamics!FT63+Dynamics!IG63+Dynamics!KT63</f>
        <v>1845.5279810798702</v>
      </c>
      <c r="AU64" s="4">
        <f>AU63+Dynamics!AU63+Dynamics!DH63+Dynamics!FU63+Dynamics!IH63+Dynamics!KU63</f>
        <v>1504.1526337067453</v>
      </c>
      <c r="AV64" s="4">
        <f>AV63+Dynamics!AV63+Dynamics!DI63+Dynamics!FV63+Dynamics!II63+Dynamics!KV63</f>
        <v>0</v>
      </c>
      <c r="AW64" s="4">
        <f>AW63+Dynamics!AW63+Dynamics!DJ63+Dynamics!FW63+Dynamics!IJ63+Dynamics!KW63</f>
        <v>0</v>
      </c>
      <c r="AX64" s="4">
        <f>AX63+Dynamics!AX63+Dynamics!DK63+Dynamics!FX63+Dynamics!IK63+Dynamics!KX63</f>
        <v>0</v>
      </c>
      <c r="AY64" s="4">
        <f>AY63+Dynamics!AY63+Dynamics!DL63+Dynamics!FY63+Dynamics!IL63+Dynamics!KY63</f>
        <v>3139.913289287218</v>
      </c>
      <c r="AZ64" s="4">
        <f>AZ63+Dynamics!AZ63+Dynamics!DM63+Dynamics!FZ63+Dynamics!IM63+Dynamics!KZ63</f>
        <v>1497.893443502101</v>
      </c>
      <c r="BA64" s="9">
        <f>BA63+Dynamics!BA63+Dynamics!DN63+Dynamics!GA63+Dynamics!IN63+Dynamics!LA63</f>
        <v>1135.593743834201</v>
      </c>
      <c r="BB64" s="8">
        <f>BB63+Dynamics!BB63+Dynamics!DO63+Dynamics!GB63+Dynamics!IO63+Dynamics!LB63</f>
        <v>33180.2407028038</v>
      </c>
      <c r="BC64" s="4">
        <f>BC63+Dynamics!BC63+Dynamics!DP63+Dynamics!GC63+Dynamics!IP63+Dynamics!LC63</f>
        <v>6356.1963075519361</v>
      </c>
      <c r="BD64" s="4">
        <f>BD63+Dynamics!BD63+Dynamics!DQ63+Dynamics!GD63+Dynamics!IQ63+Dynamics!LD63</f>
        <v>17584.580417208963</v>
      </c>
      <c r="BE64" s="4">
        <f>BE63+Dynamics!BE63+Dynamics!DR63+Dynamics!GE63+Dynamics!IR63+Dynamics!LE63</f>
        <v>16824.498241493322</v>
      </c>
      <c r="BF64" s="4">
        <f>BF63+Dynamics!BF63+Dynamics!DS63+Dynamics!GF63+Dynamics!IS63+Dynamics!LF63</f>
        <v>4758.4033240941399</v>
      </c>
      <c r="BG64" s="4">
        <f>BG63+Dynamics!BG63+Dynamics!DT63+Dynamics!GG63+Dynamics!IT63+Dynamics!LG63</f>
        <v>877.72765854591773</v>
      </c>
      <c r="BH64" s="4">
        <f>BH63+Dynamics!BH63+Dynamics!DU63+Dynamics!GH63+Dynamics!IU63+Dynamics!LH63</f>
        <v>690.00730270106919</v>
      </c>
      <c r="BI64" s="4">
        <f>BI63+Dynamics!BI63+Dynamics!DV63+Dynamics!GI63+Dynamics!IV63+Dynamics!LI63</f>
        <v>0</v>
      </c>
      <c r="BJ64" s="4">
        <f>BJ63+Dynamics!BJ63+Dynamics!DW63+Dynamics!GJ63+Dynamics!IW63+Dynamics!LJ63</f>
        <v>0</v>
      </c>
      <c r="BK64" s="4">
        <f>BK63+Dynamics!BK63+Dynamics!DX63+Dynamics!GK63+Dynamics!IX63+Dynamics!LK63</f>
        <v>0</v>
      </c>
      <c r="BL64" s="4">
        <f>BL63+Dynamics!BL63+Dynamics!DY63+Dynamics!GL63+Dynamics!IY63+Dynamics!LL63</f>
        <v>1437.2247144721409</v>
      </c>
      <c r="BM64" s="4">
        <f>BM63+Dynamics!BM63+Dynamics!DZ63+Dynamics!GM63+Dynamics!IZ63+Dynamics!LM63</f>
        <v>661.5201590647564</v>
      </c>
      <c r="BN64" s="4">
        <f>BN63+Dynamics!BN63+Dynamics!EA63+Dynamics!GN63+Dynamics!JA63+Dynamics!LN63</f>
        <v>485.57776952706553</v>
      </c>
      <c r="BO64" s="178">
        <f t="shared" si="4"/>
        <v>38994836.309708931</v>
      </c>
      <c r="BP64" s="8">
        <f t="shared" si="5"/>
        <v>18629188.681535725</v>
      </c>
      <c r="BQ64" s="4">
        <f t="shared" si="6"/>
        <v>19324535.584607355</v>
      </c>
      <c r="BR64" s="4">
        <f t="shared" si="7"/>
        <v>64616.268861559183</v>
      </c>
      <c r="BS64" s="4">
        <f t="shared" si="8"/>
        <v>893639.79810683522</v>
      </c>
      <c r="BT64" s="179">
        <f t="shared" si="9"/>
        <v>82855.976597463115</v>
      </c>
      <c r="BU64" s="178">
        <f t="shared" si="10"/>
        <v>1754906.4816978546</v>
      </c>
      <c r="BV64" s="4">
        <f t="shared" si="11"/>
        <v>1045327.8079611607</v>
      </c>
      <c r="BW64" s="4">
        <f t="shared" si="12"/>
        <v>526272.60173244635</v>
      </c>
      <c r="BX64" s="4">
        <f t="shared" si="13"/>
        <v>36420.899473540769</v>
      </c>
      <c r="BY64" s="4">
        <f t="shared" si="14"/>
        <v>97209.436636047336</v>
      </c>
      <c r="BZ64" s="179">
        <f t="shared" si="15"/>
        <v>49675.735894659309</v>
      </c>
      <c r="CA64" s="167">
        <f t="shared" si="16"/>
        <v>4.5003560670439799E-2</v>
      </c>
      <c r="CB64" s="15">
        <f t="shared" si="17"/>
        <v>5.611236355114245E-2</v>
      </c>
      <c r="CC64" s="15">
        <f t="shared" si="18"/>
        <v>2.7233389357705456E-2</v>
      </c>
      <c r="CD64" s="15">
        <f t="shared" si="19"/>
        <v>0.56364906416328064</v>
      </c>
      <c r="CE64" s="15">
        <f t="shared" si="20"/>
        <v>0.10877921601296665</v>
      </c>
      <c r="CF64" s="168">
        <f t="shared" si="21"/>
        <v>0.59954318245499116</v>
      </c>
      <c r="CG64" s="167"/>
      <c r="CH64" s="16"/>
      <c r="CI64" s="87"/>
      <c r="CJ64" s="16"/>
      <c r="CK64" s="16"/>
      <c r="CL64" s="168"/>
      <c r="CM64" s="120">
        <f t="shared" si="22"/>
        <v>134991.59000099479</v>
      </c>
      <c r="CN64" s="120">
        <f>step*SUMPRODUCT(B64:N64,'By group'!B$22:N$22)</f>
        <v>80484.977284585912</v>
      </c>
      <c r="CO64" s="120">
        <f>step*SUMPRODUCT(O64:AA64,'By group'!O$22:AA$22)</f>
        <v>40602.547750808139</v>
      </c>
      <c r="CP64" s="120">
        <f>step*SUMPRODUCT(AB64:AN64,'By group'!AB$22:AN$22)</f>
        <v>2805.9376047030828</v>
      </c>
      <c r="CQ64" s="120">
        <f>step*SUMPRODUCT(AO64:BA64,'By group'!AO$22:BA$22)</f>
        <v>7395.6065173361039</v>
      </c>
      <c r="CR64" s="154">
        <f>step*SUMPRODUCT(BB64:BN64,'By group'!BB$22:BN$22)</f>
        <v>3702.5208435615687</v>
      </c>
      <c r="CS64" s="197">
        <f t="shared" si="23"/>
        <v>200535.36160998407</v>
      </c>
      <c r="CT64" s="120">
        <f t="shared" si="24"/>
        <v>584733.5192456278</v>
      </c>
      <c r="CU64" s="120">
        <f t="shared" si="25"/>
        <v>603082.92256531375</v>
      </c>
      <c r="CV64" s="120">
        <f t="shared" si="26"/>
        <v>243426.92067998991</v>
      </c>
      <c r="CW64" s="120">
        <f t="shared" si="27"/>
        <v>66664.10288213774</v>
      </c>
      <c r="CX64" s="198">
        <f t="shared" si="28"/>
        <v>56463.654714800905</v>
      </c>
      <c r="CY64" s="16">
        <f t="shared" si="29"/>
        <v>3.3325990404267573E-3</v>
      </c>
      <c r="CZ64" s="37">
        <f t="shared" si="30"/>
        <v>4.5774094621518532E-2</v>
      </c>
      <c r="DA64" s="185">
        <f t="shared" si="31"/>
        <v>2.1247935480327596E-3</v>
      </c>
      <c r="DB64" s="183">
        <f>(BO64-BO62)/BO62</f>
        <v>5.5940207105224906E-3</v>
      </c>
      <c r="DC64" s="85">
        <f>(SUMPRODUCT($B64:$N64,'By group'!$B$27:$N$27)-(1-prop_idu_part)*SUMPRODUCT(Population!$BB64:$BN64,'By group'!$BB$27:$BN$27)*(1-prop_idu_male))/BQ64</f>
        <v>1.4437108034391002</v>
      </c>
      <c r="DD64" s="85">
        <f>(1-prop_idu_part)*SUMPRODUCT(Population!$BB64:$BN64,'By group'!$BB$27:$BN$27)*prop_idu_male/BQ64</f>
        <v>9.2612269343784435E-3</v>
      </c>
      <c r="DE64" s="85">
        <f>SUMPRODUCT(AB64:AN64,'By group'!AB$27:AN$27)/prop_sw_use/BP64</f>
        <v>4.162259771984818</v>
      </c>
      <c r="DF64" s="85">
        <f t="shared" si="2"/>
        <v>1.6898774674258359</v>
      </c>
      <c r="DG64" s="85">
        <f t="shared" si="34"/>
        <v>0</v>
      </c>
    </row>
    <row r="65" spans="1:111" x14ac:dyDescent="0.25">
      <c r="A65">
        <f t="shared" si="33"/>
        <v>30.5</v>
      </c>
      <c r="B65" s="8">
        <f>B64+Dynamics!B64+Dynamics!BO64+Dynamics!EB64+Dynamics!GO64+Dynamics!JB64</f>
        <v>17632903.444111943</v>
      </c>
      <c r="C65" s="46">
        <f>C64+Dynamics!C64+Dynamics!BP64+Dynamics!EC64+Dynamics!GP64+Dynamics!JC64</f>
        <v>119344.48632280403</v>
      </c>
      <c r="D65" s="4">
        <f>D64+Dynamics!D64+Dynamics!BQ64+Dynamics!ED64+Dynamics!GQ64+Dynamics!JD64</f>
        <v>348567.82338276203</v>
      </c>
      <c r="E65" s="4">
        <f>E64+Dynamics!E64+Dynamics!BR64+Dynamics!EE64+Dynamics!GR64+Dynamics!JE64</f>
        <v>360157.63190424338</v>
      </c>
      <c r="F65" s="4">
        <f>F64+Dynamics!F64+Dynamics!BS64+Dynamics!EF64+Dynamics!GS64+Dynamics!JF64</f>
        <v>108195.2685674347</v>
      </c>
      <c r="G65" s="4">
        <f>G64+Dynamics!G64+Dynamics!BT64+Dynamics!EG64+Dynamics!GT64+Dynamics!JG64</f>
        <v>20873.236081024668</v>
      </c>
      <c r="H65" s="4">
        <f>H64+Dynamics!H64+Dynamics!BU64+Dynamics!EH64+Dynamics!GU64+Dynamics!JH64</f>
        <v>17820.460218055301</v>
      </c>
      <c r="I65" s="4">
        <f>I64+Dynamics!I64+Dynamics!BV64+Dynamics!EI64+Dynamics!GV64+Dynamics!JI64</f>
        <v>0</v>
      </c>
      <c r="J65" s="4">
        <f>J64+Dynamics!J64+Dynamics!BW64+Dynamics!EJ64+Dynamics!GW64+Dynamics!JJ64</f>
        <v>0</v>
      </c>
      <c r="K65" s="4">
        <f>K64+Dynamics!K64+Dynamics!BX64+Dynamics!EK64+Dynamics!GX64+Dynamics!JK64</f>
        <v>0</v>
      </c>
      <c r="L65" s="4">
        <f>L64+Dynamics!L64+Dynamics!BY64+Dynamics!EL64+Dynamics!GY64+Dynamics!JL64</f>
        <v>37333.193134945133</v>
      </c>
      <c r="M65" s="4">
        <f>M64+Dynamics!M64+Dynamics!BZ64+Dynamics!EM64+Dynamics!GZ64+Dynamics!JM64</f>
        <v>18973.797392174154</v>
      </c>
      <c r="N65" s="9">
        <f>N64+Dynamics!N64+Dynamics!CA64+Dynamics!EN64+Dynamics!HA64+Dynamics!JN64</f>
        <v>15829.116125893936</v>
      </c>
      <c r="O65" s="8">
        <f>O64+Dynamics!O64+Dynamics!CB64+Dynamics!EO64+Dynamics!HB64+Dynamics!JO64</f>
        <v>18855347.465459634</v>
      </c>
      <c r="P65" s="4">
        <f>P64+Dynamics!P64+Dynamics!CC64+Dynamics!EP64+Dynamics!HC64+Dynamics!JP64</f>
        <v>59475.521307714371</v>
      </c>
      <c r="Q65" s="4">
        <f>Q64+Dynamics!Q64+Dynamics!CD64+Dynamics!EQ64+Dynamics!HD64+Dynamics!JQ64</f>
        <v>174152.63496134416</v>
      </c>
      <c r="R65" s="4">
        <f>R64+Dynamics!R64+Dynamics!CE64+Dynamics!ER64+Dynamics!HE64+Dynamics!JR64</f>
        <v>180861.30093784051</v>
      </c>
      <c r="S65" s="4">
        <f>S64+Dynamics!S64+Dynamics!CF64+Dynamics!ES64+Dynamics!HF64+Dynamics!JS64</f>
        <v>54610.113196970131</v>
      </c>
      <c r="T65" s="4">
        <f>T64+Dynamics!T64+Dynamics!CG64+Dynamics!ET64+Dynamics!HG64+Dynamics!JT64</f>
        <v>10585.131154177621</v>
      </c>
      <c r="U65" s="4">
        <f>U64+Dynamics!U64+Dynamics!CH64+Dynamics!EU64+Dynamics!HH64+Dynamics!JU64</f>
        <v>9146.6041504491604</v>
      </c>
      <c r="V65" s="4">
        <f>V64+Dynamics!V64+Dynamics!CI64+Dynamics!EV64+Dynamics!HI64+Dynamics!JV64</f>
        <v>0</v>
      </c>
      <c r="W65" s="4">
        <f>W64+Dynamics!W64+Dynamics!CJ64+Dynamics!EW64+Dynamics!HJ64+Dynamics!JW64</f>
        <v>0</v>
      </c>
      <c r="X65" s="4">
        <f>X64+Dynamics!X64+Dynamics!CK64+Dynamics!EX64+Dynamics!HK64+Dynamics!JX64</f>
        <v>0</v>
      </c>
      <c r="Y65" s="4">
        <f>Y64+Dynamics!Y64+Dynamics!CL64+Dynamics!EY64+Dynamics!HL64+Dynamics!JY64</f>
        <v>19156.062512974553</v>
      </c>
      <c r="Z65" s="4">
        <f>Z64+Dynamics!Z64+Dynamics!CM64+Dynamics!EZ64+Dynamics!HM64+Dynamics!JZ64</f>
        <v>9885.1108770454994</v>
      </c>
      <c r="AA65" s="9">
        <f>AA64+Dynamics!AA64+Dynamics!CN64+Dynamics!FA64+Dynamics!HN64+Dynamics!KA64</f>
        <v>8515.9247793947598</v>
      </c>
      <c r="AB65" s="8">
        <f>AB64+Dynamics!AB64+Dynamics!CO64+Dynamics!FB64+Dynamics!HO64+Dynamics!KB64</f>
        <v>28321.904411582236</v>
      </c>
      <c r="AC65" s="4">
        <f>AC64+Dynamics!AC64+Dynamics!CP64+Dynamics!FC64+Dynamics!HP64+Dynamics!KC64</f>
        <v>4156.4116480633638</v>
      </c>
      <c r="AD65" s="4">
        <f>AD64+Dynamics!AD64+Dynamics!CQ64+Dynamics!FD64+Dynamics!HQ64+Dynamics!KD64</f>
        <v>12166.214968378357</v>
      </c>
      <c r="AE65" s="4">
        <f>AE64+Dynamics!AE64+Dynamics!CR64+Dynamics!FE64+Dynamics!HR64+Dynamics!KE64</f>
        <v>12590.648850797943</v>
      </c>
      <c r="AF65" s="4">
        <f>AF64+Dynamics!AF64+Dynamics!CS64+Dynamics!FF64+Dynamics!HS64+Dynamics!KF64</f>
        <v>3782.4451790252924</v>
      </c>
      <c r="AG65" s="4">
        <f>AG64+Dynamics!AG64+Dynamics!CT64+Dynamics!FG64+Dynamics!HT64+Dynamics!KG64</f>
        <v>729.02989001148546</v>
      </c>
      <c r="AH65" s="4">
        <f>AH64+Dynamics!AH64+Dynamics!CU64+Dynamics!FH64+Dynamics!HU64+Dynamics!KH64</f>
        <v>620.26692296081183</v>
      </c>
      <c r="AI65" s="4">
        <f>AI64+Dynamics!AI64+Dynamics!CV64+Dynamics!FI64+Dynamics!HV64+Dynamics!KI64</f>
        <v>0</v>
      </c>
      <c r="AJ65" s="4">
        <f>AJ64+Dynamics!AJ64+Dynamics!CW64+Dynamics!FJ64+Dynamics!HW64+Dynamics!KJ64</f>
        <v>0</v>
      </c>
      <c r="AK65" s="4">
        <f>AK64+Dynamics!AK64+Dynamics!CX64+Dynamics!FK64+Dynamics!HX64+Dynamics!KK64</f>
        <v>0</v>
      </c>
      <c r="AL65" s="4">
        <f>AL64+Dynamics!AL64+Dynamics!CY64+Dynamics!FL64+Dynamics!HY64+Dynamics!KL64</f>
        <v>1297.8180751035022</v>
      </c>
      <c r="AM65" s="4">
        <f>AM64+Dynamics!AM64+Dynamics!CZ64+Dynamics!FM64+Dynamics!HZ64+Dynamics!KM64</f>
        <v>654.60989691378688</v>
      </c>
      <c r="AN65" s="4">
        <f>AN64+Dynamics!AN64+Dynamics!DA64+Dynamics!FN64+Dynamics!IA64+Dynamics!KN64</f>
        <v>542.15066278525933</v>
      </c>
      <c r="AO65" s="8">
        <f>AO64+Dynamics!AO64+Dynamics!DB64+Dynamics!FO64+Dynamics!IB64+Dynamics!KO64</f>
        <v>796271.66065152048</v>
      </c>
      <c r="AP65" s="4">
        <f>AP64+Dynamics!AP64+Dynamics!DC64+Dynamics!FP64+Dynamics!IC64+Dynamics!KP64</f>
        <v>11706.271007127682</v>
      </c>
      <c r="AQ65" s="4">
        <f>AQ64+Dynamics!AQ64+Dynamics!DD64+Dynamics!FQ64+Dynamics!ID64+Dynamics!KQ64</f>
        <v>33587.343019759021</v>
      </c>
      <c r="AR65" s="4">
        <f>AR64+Dynamics!AR64+Dynamics!DE64+Dynamics!FR64+Dynamics!IE64+Dynamics!KR64</f>
        <v>33709.56372286861</v>
      </c>
      <c r="AS65" s="4">
        <f>AS64+Dynamics!AS64+Dynamics!DF64+Dynamics!FS64+Dynamics!IF64+Dynamics!KS64</f>
        <v>9870.9601705691839</v>
      </c>
      <c r="AT65" s="4">
        <f>AT64+Dynamics!AT64+Dynamics!DG64+Dynamics!FT64+Dynamics!IG64+Dynamics!KT64</f>
        <v>1864.0186456584311</v>
      </c>
      <c r="AU65" s="4">
        <f>AU64+Dynamics!AU64+Dynamics!DH64+Dynamics!FU64+Dynamics!IH64+Dynamics!KU64</f>
        <v>1520.116392954943</v>
      </c>
      <c r="AV65" s="4">
        <f>AV64+Dynamics!AV64+Dynamics!DI64+Dynamics!FV64+Dynamics!II64+Dynamics!KV64</f>
        <v>0</v>
      </c>
      <c r="AW65" s="4">
        <f>AW64+Dynamics!AW64+Dynamics!DJ64+Dynamics!FW64+Dynamics!IJ64+Dynamics!KW64</f>
        <v>0</v>
      </c>
      <c r="AX65" s="4">
        <f>AX64+Dynamics!AX64+Dynamics!DK64+Dynamics!FX64+Dynamics!IK64+Dynamics!KX64</f>
        <v>0</v>
      </c>
      <c r="AY65" s="4">
        <f>AY64+Dynamics!AY64+Dynamics!DL64+Dynamics!FY64+Dynamics!IL64+Dynamics!KY64</f>
        <v>3173.4400814776404</v>
      </c>
      <c r="AZ65" s="4">
        <f>AZ64+Dynamics!AZ64+Dynamics!DM64+Dynamics!FZ64+Dynamics!IM64+Dynamics!KZ64</f>
        <v>1514.9920232776296</v>
      </c>
      <c r="BA65" s="9">
        <f>BA64+Dynamics!BA64+Dynamics!DN64+Dynamics!GA64+Dynamics!IN64+Dynamics!LA64</f>
        <v>1149.4247984345393</v>
      </c>
      <c r="BB65" s="8">
        <f>BB64+Dynamics!BB64+Dynamics!DO64+Dynamics!GB64+Dynamics!IO64+Dynamics!LB64</f>
        <v>33275.13042971227</v>
      </c>
      <c r="BC65" s="4">
        <f>BC64+Dynamics!BC64+Dynamics!DP64+Dynamics!GC64+Dynamics!IP64+Dynamics!LC64</f>
        <v>6374.0916570102527</v>
      </c>
      <c r="BD65" s="4">
        <f>BD64+Dynamics!BD64+Dynamics!DQ64+Dynamics!GD64+Dynamics!IQ64+Dynamics!LD64</f>
        <v>17633.776371510736</v>
      </c>
      <c r="BE65" s="4">
        <f>BE64+Dynamics!BE64+Dynamics!DR64+Dynamics!GE64+Dynamics!IR64+Dynamics!LE64</f>
        <v>16870.765580465104</v>
      </c>
      <c r="BF65" s="4">
        <f>BF64+Dynamics!BF64+Dynamics!DS64+Dynamics!GF64+Dynamics!IS64+Dynamics!LF64</f>
        <v>4771.1792657589222</v>
      </c>
      <c r="BG65" s="4">
        <f>BG64+Dynamics!BG64+Dynamics!DT64+Dynamics!GG64+Dynamics!IT64+Dynamics!LG64</f>
        <v>880.0195168587054</v>
      </c>
      <c r="BH65" s="4">
        <f>BH64+Dynamics!BH64+Dynamics!DU64+Dynamics!GH64+Dynamics!IU64+Dynamics!LH64</f>
        <v>691.67263728784576</v>
      </c>
      <c r="BI65" s="4">
        <f>BI64+Dynamics!BI64+Dynamics!DV64+Dynamics!GI64+Dynamics!IV64+Dynamics!LI64</f>
        <v>0</v>
      </c>
      <c r="BJ65" s="4">
        <f>BJ64+Dynamics!BJ64+Dynamics!DW64+Dynamics!GJ64+Dynamics!IW64+Dynamics!LJ64</f>
        <v>0</v>
      </c>
      <c r="BK65" s="4">
        <f>BK64+Dynamics!BK64+Dynamics!DX64+Dynamics!GK64+Dynamics!IX64+Dynamics!LK64</f>
        <v>0</v>
      </c>
      <c r="BL65" s="4">
        <f>BL64+Dynamics!BL64+Dynamics!DY64+Dynamics!GL64+Dynamics!IY64+Dynamics!LL64</f>
        <v>1440.6152857022958</v>
      </c>
      <c r="BM65" s="4">
        <f>BM64+Dynamics!BM64+Dynamics!DZ64+Dynamics!GM64+Dynamics!IZ64+Dynamics!LM64</f>
        <v>662.84991044573792</v>
      </c>
      <c r="BN65" s="4">
        <f>BN64+Dynamics!BN64+Dynamics!EA64+Dynamics!GN64+Dynamics!JA64+Dynamics!LN64</f>
        <v>486.32485586703234</v>
      </c>
      <c r="BO65" s="178">
        <f t="shared" si="4"/>
        <v>39104050.043108717</v>
      </c>
      <c r="BP65" s="8">
        <f t="shared" si="5"/>
        <v>18679998.457241286</v>
      </c>
      <c r="BQ65" s="4">
        <f t="shared" si="6"/>
        <v>19381735.86933754</v>
      </c>
      <c r="BR65" s="4">
        <f t="shared" si="7"/>
        <v>64861.500505622047</v>
      </c>
      <c r="BS65" s="4">
        <f t="shared" si="8"/>
        <v>894367.79051364807</v>
      </c>
      <c r="BT65" s="179">
        <f t="shared" si="9"/>
        <v>83086.425510618923</v>
      </c>
      <c r="BU65" s="178">
        <f t="shared" si="10"/>
        <v>1757930.438044322</v>
      </c>
      <c r="BV65" s="4">
        <f t="shared" si="11"/>
        <v>1047095.0131293372</v>
      </c>
      <c r="BW65" s="4">
        <f t="shared" si="12"/>
        <v>526388.40387791081</v>
      </c>
      <c r="BX65" s="4">
        <f t="shared" si="13"/>
        <v>36539.596094039807</v>
      </c>
      <c r="BY65" s="4">
        <f t="shared" si="14"/>
        <v>98096.129862127695</v>
      </c>
      <c r="BZ65" s="179">
        <f t="shared" si="15"/>
        <v>49811.295080906639</v>
      </c>
      <c r="CA65" s="167">
        <f t="shared" si="16"/>
        <v>4.4955201215893519E-2</v>
      </c>
      <c r="CB65" s="15">
        <f t="shared" si="17"/>
        <v>5.6054341520752733E-2</v>
      </c>
      <c r="CC65" s="15">
        <f t="shared" si="18"/>
        <v>2.7158991713981218E-2</v>
      </c>
      <c r="CD65" s="15">
        <f t="shared" si="19"/>
        <v>0.56334799240225164</v>
      </c>
      <c r="CE65" s="15">
        <f t="shared" si="20"/>
        <v>0.10968209153170611</v>
      </c>
      <c r="CF65" s="168">
        <f t="shared" si="21"/>
        <v>0.59951183090119176</v>
      </c>
      <c r="CG65" s="169">
        <f>-SUM(Dynamics!BO64:BO65,Dynamics!CB64:CB65,Dynamics!CO64:CO65,Dynamics!DB64:DB65,Dynamics!DO64:DO65)/BO64*100000</f>
        <v>1074.4180708097988</v>
      </c>
      <c r="CH65" s="87">
        <f>-SUM(Dynamics!BO64:BO65)/BP64*100000</f>
        <v>1334.1381520353307</v>
      </c>
      <c r="CI65" s="87">
        <f>-SUM(Dynamics!CB64:CB65)/BQ64*100000</f>
        <v>640.79041508399962</v>
      </c>
      <c r="CJ65" s="87">
        <f>-SUM(Dynamics!CO64:CO65)/BR64*100000</f>
        <v>13377.540344578128</v>
      </c>
      <c r="CK65" s="87">
        <f>-SUM(Dynamics!DB64:DB65)/BS64*100000</f>
        <v>2734.9497933670937</v>
      </c>
      <c r="CL65" s="170">
        <f>-SUM(Dynamics!DO64:DO65)/BT64*100000</f>
        <v>16310.248096292255</v>
      </c>
      <c r="CM65" s="120">
        <f t="shared" si="22"/>
        <v>135198.41486563455</v>
      </c>
      <c r="CN65" s="120">
        <f>step*SUMPRODUCT(B65:N65,'By group'!B$22:N$22)</f>
        <v>80607.244486604526</v>
      </c>
      <c r="CO65" s="120">
        <f>step*SUMPRODUCT(O65:AA65,'By group'!O$22:AA$22)</f>
        <v>40598.753159421132</v>
      </c>
      <c r="CP65" s="120">
        <f>step*SUMPRODUCT(AB65:AN65,'By group'!AB$22:AN$22)</f>
        <v>2815.0456706038317</v>
      </c>
      <c r="CQ65" s="120">
        <f>step*SUMPRODUCT(AO65:BA65,'By group'!AO$22:BA$22)</f>
        <v>7464.8187136960714</v>
      </c>
      <c r="CR65" s="154">
        <f>step*SUMPRODUCT(BB65:BN65,'By group'!BB$22:BN$22)</f>
        <v>3712.5528353089776</v>
      </c>
      <c r="CS65" s="197">
        <f t="shared" si="23"/>
        <v>201056.78194271971</v>
      </c>
      <c r="CT65" s="120">
        <f t="shared" si="24"/>
        <v>586107.79270375427</v>
      </c>
      <c r="CU65" s="120">
        <f t="shared" si="25"/>
        <v>604189.91099621542</v>
      </c>
      <c r="CV65" s="120">
        <f t="shared" si="26"/>
        <v>243631.09546996135</v>
      </c>
      <c r="CW65" s="120">
        <f t="shared" si="27"/>
        <v>66622.795387587743</v>
      </c>
      <c r="CX65" s="198">
        <f t="shared" si="28"/>
        <v>56322.06154408359</v>
      </c>
      <c r="CY65" s="16">
        <f t="shared" si="29"/>
        <v>3.3353650138407301E-3</v>
      </c>
      <c r="CZ65" s="37">
        <f t="shared" si="30"/>
        <v>4.5690766137382703E-2</v>
      </c>
      <c r="DA65" s="185">
        <f t="shared" si="31"/>
        <v>2.1247524340579447E-3</v>
      </c>
      <c r="DB65" s="183"/>
      <c r="DC65" s="85">
        <f>(SUMPRODUCT($B65:$N65,'By group'!$B$27:$N$27)-(1-prop_idu_part)*SUMPRODUCT(Population!$BB65:$BN65,'By group'!$BB$27:$BN$27)*(1-prop_idu_male))/BQ65</f>
        <v>1.4433759290025021</v>
      </c>
      <c r="DD65" s="85">
        <f>(1-prop_idu_part)*SUMPRODUCT(Population!$BB65:$BN65,'By group'!$BB$27:$BN$27)*prop_idu_male/BQ65</f>
        <v>9.2595771768233769E-3</v>
      </c>
      <c r="DE65" s="85">
        <f>SUMPRODUCT(AB65:AN65,'By group'!AB$27:AN$27)/prop_sw_use/BP65</f>
        <v>4.1666920254254203</v>
      </c>
      <c r="DF65" s="85">
        <f t="shared" si="2"/>
        <v>1.6916769623227206</v>
      </c>
      <c r="DG65" s="85">
        <f t="shared" si="34"/>
        <v>0</v>
      </c>
    </row>
    <row r="66" spans="1:111" x14ac:dyDescent="0.25">
      <c r="A66">
        <f t="shared" si="33"/>
        <v>31</v>
      </c>
      <c r="B66" s="8">
        <f>B65+Dynamics!B65+Dynamics!BO65+Dynamics!EB65+Dynamics!GO65+Dynamics!JB65</f>
        <v>17682123.266619142</v>
      </c>
      <c r="C66" s="46">
        <f>C65+Dynamics!C65+Dynamics!BP65+Dynamics!EC65+Dynamics!GP65+Dynamics!JC65</f>
        <v>119648.53175548637</v>
      </c>
      <c r="D66" s="4">
        <f>D65+Dynamics!D65+Dynamics!BQ65+Dynamics!ED65+Dynamics!GQ65+Dynamics!JD65</f>
        <v>349383.93741742248</v>
      </c>
      <c r="E66" s="4">
        <f>E65+Dynamics!E65+Dynamics!BR65+Dynamics!EE65+Dynamics!GR65+Dynamics!JE65</f>
        <v>360845.77270318987</v>
      </c>
      <c r="F66" s="4">
        <f>F65+Dynamics!F65+Dynamics!BS65+Dynamics!EF65+Dynamics!GS65+Dynamics!JF65</f>
        <v>108353.13305138839</v>
      </c>
      <c r="G66" s="4">
        <f>G65+Dynamics!G65+Dynamics!BT65+Dynamics!EG65+Dynamics!GT65+Dynamics!JG65</f>
        <v>20894.622329357146</v>
      </c>
      <c r="H66" s="4">
        <f>H65+Dynamics!H65+Dynamics!BU65+Dynamics!EH65+Dynamics!GU65+Dynamics!JH65</f>
        <v>17820.244150476963</v>
      </c>
      <c r="I66" s="4">
        <f>I65+Dynamics!I65+Dynamics!BV65+Dynamics!EI65+Dynamics!GV65+Dynamics!JI65</f>
        <v>0</v>
      </c>
      <c r="J66" s="4">
        <f>J65+Dynamics!J65+Dynamics!BW65+Dynamics!EJ65+Dynamics!GW65+Dynamics!JJ65</f>
        <v>0</v>
      </c>
      <c r="K66" s="4">
        <f>K65+Dynamics!K65+Dynamics!BX65+Dynamics!EK65+Dynamics!GX65+Dynamics!JK65</f>
        <v>0</v>
      </c>
      <c r="L66" s="4">
        <f>L65+Dynamics!L65+Dynamics!BY65+Dynamics!EL65+Dynamics!GY65+Dynamics!JL65</f>
        <v>37327.949772927357</v>
      </c>
      <c r="M66" s="4">
        <f>M65+Dynamics!M65+Dynamics!BZ65+Dynamics!EM65+Dynamics!GZ65+Dynamics!JM65</f>
        <v>18942.31110930529</v>
      </c>
      <c r="N66" s="9">
        <f>N65+Dynamics!N65+Dynamics!CA65+Dynamics!EN65+Dynamics!HA65+Dynamics!JN65</f>
        <v>15768.601974474546</v>
      </c>
      <c r="O66" s="8">
        <f>O65+Dynamics!O65+Dynamics!CB65+Dynamics!EO65+Dynamics!HB65+Dynamics!JO65</f>
        <v>18912478.25928298</v>
      </c>
      <c r="P66" s="4">
        <f>P65+Dynamics!P65+Dynamics!CC65+Dynamics!EP65+Dynamics!HC65+Dynamics!JP65</f>
        <v>59579.6098973482</v>
      </c>
      <c r="Q66" s="4">
        <f>Q65+Dynamics!Q65+Dynamics!CD65+Dynamics!EQ65+Dynamics!HD65+Dynamics!JQ65</f>
        <v>174386.25151067713</v>
      </c>
      <c r="R66" s="4">
        <f>R65+Dynamics!R65+Dynamics!CE65+Dynamics!ER65+Dynamics!HE65+Dynamics!JR65</f>
        <v>180961.428742861</v>
      </c>
      <c r="S66" s="4">
        <f>S65+Dynamics!S65+Dynamics!CF65+Dynamics!ES65+Dynamics!HF65+Dynamics!JS65</f>
        <v>54598.192075315303</v>
      </c>
      <c r="T66" s="4">
        <f>T65+Dynamics!T65+Dynamics!CG65+Dynamics!ET65+Dynamics!HG65+Dynamics!JT65</f>
        <v>10575.443601951431</v>
      </c>
      <c r="U66" s="4">
        <f>U65+Dynamics!U65+Dynamics!CH65+Dynamics!EU65+Dynamics!HH65+Dynamics!JU65</f>
        <v>9122.9748571208129</v>
      </c>
      <c r="V66" s="4">
        <f>V65+Dynamics!V65+Dynamics!CI65+Dynamics!EV65+Dynamics!HI65+Dynamics!JV65</f>
        <v>0</v>
      </c>
      <c r="W66" s="4">
        <f>W65+Dynamics!W65+Dynamics!CJ65+Dynamics!EW65+Dynamics!HJ65+Dynamics!JW65</f>
        <v>0</v>
      </c>
      <c r="X66" s="4">
        <f>X65+Dynamics!X65+Dynamics!CK65+Dynamics!EX65+Dynamics!HK65+Dynamics!JX65</f>
        <v>0</v>
      </c>
      <c r="Y66" s="4">
        <f>Y65+Dynamics!Y65+Dynamics!CL65+Dynamics!EY65+Dynamics!HL65+Dynamics!JY65</f>
        <v>19105.522250208542</v>
      </c>
      <c r="Z66" s="4">
        <f>Z65+Dynamics!Z65+Dynamics!CM65+Dynamics!EZ65+Dynamics!HM65+Dynamics!JZ65</f>
        <v>9838.1749958936853</v>
      </c>
      <c r="AA66" s="9">
        <f>AA65+Dynamics!AA65+Dynamics!CN65+Dynamics!FA65+Dynamics!HN65+Dynamics!KA65</f>
        <v>8443.988949971972</v>
      </c>
      <c r="AB66" s="8">
        <f>AB65+Dynamics!AB65+Dynamics!CO65+Dynamics!FB65+Dynamics!HO65+Dynamics!KB65</f>
        <v>28445.400949919585</v>
      </c>
      <c r="AC66" s="4">
        <f>AC65+Dynamics!AC65+Dynamics!CP65+Dynamics!FC65+Dynamics!HP65+Dynamics!KC65</f>
        <v>4170.6219251579141</v>
      </c>
      <c r="AD66" s="4">
        <f>AD65+Dynamics!AD65+Dynamics!CQ65+Dynamics!FD65+Dynamics!HQ65+Dynamics!KD65</f>
        <v>12207.943780260537</v>
      </c>
      <c r="AE66" s="4">
        <f>AE65+Dynamics!AE65+Dynamics!CR65+Dynamics!FE65+Dynamics!HR65+Dynamics!KE65</f>
        <v>12633.228636855381</v>
      </c>
      <c r="AF66" s="4">
        <f>AF65+Dynamics!AF65+Dynamics!CS65+Dynamics!FF65+Dynamics!HS65+Dynamics!KF65</f>
        <v>3794.851076125602</v>
      </c>
      <c r="AG66" s="4">
        <f>AG65+Dynamics!AG65+Dynamics!CT65+Dynamics!FG65+Dynamics!HT65+Dynamics!KG65</f>
        <v>731.31647935188187</v>
      </c>
      <c r="AH66" s="4">
        <f>AH65+Dynamics!AH65+Dynamics!CU65+Dynamics!FH65+Dynamics!HU65+Dynamics!KH65</f>
        <v>621.8873952383916</v>
      </c>
      <c r="AI66" s="4">
        <f>AI65+Dynamics!AI65+Dynamics!CV65+Dynamics!FI65+Dynamics!HV65+Dynamics!KI65</f>
        <v>0</v>
      </c>
      <c r="AJ66" s="4">
        <f>AJ65+Dynamics!AJ65+Dynamics!CW65+Dynamics!FJ65+Dynamics!HW65+Dynamics!KJ65</f>
        <v>0</v>
      </c>
      <c r="AK66" s="4">
        <f>AK65+Dynamics!AK65+Dynamics!CX65+Dynamics!FK65+Dynamics!HX65+Dynamics!KK65</f>
        <v>0</v>
      </c>
      <c r="AL66" s="4">
        <f>AL65+Dynamics!AL65+Dynamics!CY65+Dynamics!FL65+Dynamics!HY65+Dynamics!KL65</f>
        <v>1301.2589867308927</v>
      </c>
      <c r="AM66" s="4">
        <f>AM65+Dynamics!AM65+Dynamics!CZ65+Dynamics!FM65+Dynamics!HZ65+Dynamics!KM65</f>
        <v>655.81676966872851</v>
      </c>
      <c r="AN66" s="4">
        <f>AN65+Dynamics!AN65+Dynamics!DA65+Dynamics!FN65+Dynamics!IA65+Dynamics!KN65</f>
        <v>542.0358250216135</v>
      </c>
      <c r="AO66" s="8">
        <f>AO65+Dynamics!AO65+Dynamics!DB65+Dynamics!FO65+Dynamics!IB65+Dynamics!KO65</f>
        <v>796142.92792104627</v>
      </c>
      <c r="AP66" s="4">
        <f>AP65+Dynamics!AP65+Dynamics!DC65+Dynamics!FP65+Dynamics!IC65+Dynamics!KP65</f>
        <v>11801.671762625559</v>
      </c>
      <c r="AQ66" s="4">
        <f>AQ65+Dynamics!AQ65+Dynamics!DD65+Dynamics!FQ65+Dynamics!ID65+Dynamics!KQ65</f>
        <v>33873.917400168633</v>
      </c>
      <c r="AR66" s="4">
        <f>AR65+Dynamics!AR65+Dynamics!DE65+Dynamics!FR65+Dynamics!IE65+Dynamics!KR65</f>
        <v>34016.104184319898</v>
      </c>
      <c r="AS66" s="4">
        <f>AS65+Dynamics!AS65+Dynamics!DF65+Dynamics!FS65+Dynamics!IF65+Dynamics!KS65</f>
        <v>9965.1260868994632</v>
      </c>
      <c r="AT66" s="4">
        <f>AT65+Dynamics!AT65+Dynamics!DG65+Dynamics!FT65+Dynamics!IG65+Dynamics!KT65</f>
        <v>1882.4193946417374</v>
      </c>
      <c r="AU66" s="4">
        <f>AU65+Dynamics!AU65+Dynamics!DH65+Dynamics!FU65+Dynamics!IH65+Dynamics!KU65</f>
        <v>1536.0200105496074</v>
      </c>
      <c r="AV66" s="4">
        <f>AV65+Dynamics!AV65+Dynamics!DI65+Dynamics!FV65+Dynamics!II65+Dynamics!KV65</f>
        <v>0</v>
      </c>
      <c r="AW66" s="4">
        <f>AW65+Dynamics!AW65+Dynamics!DJ65+Dynamics!FW65+Dynamics!IJ65+Dynamics!KW65</f>
        <v>0</v>
      </c>
      <c r="AX66" s="4">
        <f>AX65+Dynamics!AX65+Dynamics!DK65+Dynamics!FX65+Dynamics!IK65+Dynamics!KX65</f>
        <v>0</v>
      </c>
      <c r="AY66" s="4">
        <f>AY65+Dynamics!AY65+Dynamics!DL65+Dynamics!FY65+Dynamics!IL65+Dynamics!KY65</f>
        <v>3206.8392781918419</v>
      </c>
      <c r="AZ66" s="4">
        <f>AZ65+Dynamics!AZ65+Dynamics!DM65+Dynamics!FZ65+Dynamics!IM65+Dynamics!KZ65</f>
        <v>1532.0411960264007</v>
      </c>
      <c r="BA66" s="9">
        <f>BA65+Dynamics!BA65+Dynamics!DN65+Dynamics!GA65+Dynamics!IN65+Dynamics!LA65</f>
        <v>1163.2492434340231</v>
      </c>
      <c r="BB66" s="8">
        <f>BB65+Dynamics!BB65+Dynamics!DO65+Dynamics!GB65+Dynamics!IO65+Dynamics!LB65</f>
        <v>33370.253065339108</v>
      </c>
      <c r="BC66" s="4">
        <f>BC65+Dynamics!BC65+Dynamics!DP65+Dynamics!GC65+Dynamics!IP65+Dynamics!LC65</f>
        <v>6392.0592094764797</v>
      </c>
      <c r="BD66" s="4">
        <f>BD65+Dynamics!BD65+Dynamics!DQ65+Dynamics!GD65+Dynamics!IQ65+Dynamics!LD65</f>
        <v>17683.1994912386</v>
      </c>
      <c r="BE66" s="4">
        <f>BE65+Dynamics!BE65+Dynamics!DR65+Dynamics!GE65+Dynamics!IR65+Dynamics!LE65</f>
        <v>16917.330954226894</v>
      </c>
      <c r="BF66" s="4">
        <f>BF65+Dynamics!BF65+Dynamics!DS65+Dynamics!GF65+Dynamics!IS65+Dynamics!LF65</f>
        <v>4784.0712624731341</v>
      </c>
      <c r="BG66" s="4">
        <f>BG65+Dynamics!BG65+Dynamics!DT65+Dynamics!GG65+Dynamics!IT65+Dynamics!LG65</f>
        <v>882.33867718909733</v>
      </c>
      <c r="BH66" s="4">
        <f>BH65+Dynamics!BH65+Dynamics!DU65+Dynamics!GH65+Dynamics!IU65+Dynamics!LH65</f>
        <v>693.36990673060177</v>
      </c>
      <c r="BI66" s="4">
        <f>BI65+Dynamics!BI65+Dynamics!DV65+Dynamics!GI65+Dynamics!IV65+Dynamics!LI65</f>
        <v>0</v>
      </c>
      <c r="BJ66" s="4">
        <f>BJ65+Dynamics!BJ65+Dynamics!DW65+Dynamics!GJ65+Dynamics!IW65+Dynamics!LJ65</f>
        <v>0</v>
      </c>
      <c r="BK66" s="4">
        <f>BK65+Dynamics!BK65+Dynamics!DX65+Dynamics!GK65+Dynamics!IX65+Dynamics!LK65</f>
        <v>0</v>
      </c>
      <c r="BL66" s="4">
        <f>BL65+Dynamics!BL65+Dynamics!DY65+Dynamics!GL65+Dynamics!IY65+Dynamics!LL65</f>
        <v>1444.0810973389036</v>
      </c>
      <c r="BM66" s="4">
        <f>BM65+Dynamics!BM65+Dynamics!DZ65+Dynamics!GM65+Dynamics!IZ65+Dynamics!LM65</f>
        <v>664.22643417267795</v>
      </c>
      <c r="BN66" s="4">
        <f>BN65+Dynamics!BN65+Dynamics!EA65+Dynamics!GN65+Dynamics!JA65+Dynamics!LN65</f>
        <v>487.10980674921137</v>
      </c>
      <c r="BO66" s="178">
        <f t="shared" si="4"/>
        <v>39213740.935254656</v>
      </c>
      <c r="BP66" s="8">
        <f t="shared" si="5"/>
        <v>18731108.370883171</v>
      </c>
      <c r="BQ66" s="4">
        <f t="shared" si="6"/>
        <v>19439089.846164331</v>
      </c>
      <c r="BR66" s="4">
        <f t="shared" si="7"/>
        <v>65104.361824330539</v>
      </c>
      <c r="BS66" s="4">
        <f t="shared" si="8"/>
        <v>895120.31647790328</v>
      </c>
      <c r="BT66" s="179">
        <f t="shared" si="9"/>
        <v>83318.039904934718</v>
      </c>
      <c r="BU66" s="178">
        <f t="shared" si="10"/>
        <v>1761180.8274162402</v>
      </c>
      <c r="BV66" s="4">
        <f t="shared" si="11"/>
        <v>1048985.1042640286</v>
      </c>
      <c r="BW66" s="4">
        <f t="shared" si="12"/>
        <v>526611.58688134793</v>
      </c>
      <c r="BX66" s="4">
        <f t="shared" si="13"/>
        <v>36658.96087441095</v>
      </c>
      <c r="BY66" s="4">
        <f t="shared" si="14"/>
        <v>98977.388556857142</v>
      </c>
      <c r="BZ66" s="179">
        <f t="shared" si="15"/>
        <v>49947.786839595588</v>
      </c>
      <c r="CA66" s="167">
        <f t="shared" si="16"/>
        <v>4.4912339027385964E-2</v>
      </c>
      <c r="CB66" s="15">
        <f t="shared" si="17"/>
        <v>5.6002297541272998E-2</v>
      </c>
      <c r="CC66" s="15">
        <f t="shared" si="18"/>
        <v>2.7090341731470392E-2</v>
      </c>
      <c r="CD66" s="15">
        <f t="shared" si="19"/>
        <v>0.56307995113026221</v>
      </c>
      <c r="CE66" s="15">
        <f t="shared" si="20"/>
        <v>0.11057439624017346</v>
      </c>
      <c r="CF66" s="168">
        <f t="shared" si="21"/>
        <v>0.59948345996360031</v>
      </c>
      <c r="CG66" s="167"/>
      <c r="CH66" s="16"/>
      <c r="CI66" s="87"/>
      <c r="CJ66" s="16"/>
      <c r="CK66" s="16"/>
      <c r="CL66" s="168"/>
      <c r="CM66" s="120">
        <f t="shared" si="22"/>
        <v>135424.59138423385</v>
      </c>
      <c r="CN66" s="120">
        <f>step*SUMPRODUCT(B66:N66,'By group'!B$22:N$22)</f>
        <v>80740.027544783254</v>
      </c>
      <c r="CO66" s="120">
        <f>step*SUMPRODUCT(O66:AA66,'By group'!O$22:AA$22)</f>
        <v>40604.054383950184</v>
      </c>
      <c r="CP66" s="120">
        <f>step*SUMPRODUCT(AB66:AN66,'By group'!AB$22:AN$22)</f>
        <v>2824.2180846812844</v>
      </c>
      <c r="CQ66" s="120">
        <f>step*SUMPRODUCT(AO66:BA66,'By group'!AO$22:BA$22)</f>
        <v>7533.6291173530335</v>
      </c>
      <c r="CR66" s="154">
        <f>step*SUMPRODUCT(BB66:BN66,'By group'!BB$22:BN$22)</f>
        <v>3722.662253466076</v>
      </c>
      <c r="CS66" s="197">
        <f t="shared" si="23"/>
        <v>201592.49455009453</v>
      </c>
      <c r="CT66" s="120">
        <f t="shared" si="24"/>
        <v>587535.24959976727</v>
      </c>
      <c r="CU66" s="120">
        <f t="shared" si="25"/>
        <v>605373.86522145302</v>
      </c>
      <c r="CV66" s="120">
        <f t="shared" si="26"/>
        <v>243881.02493759943</v>
      </c>
      <c r="CW66" s="120">
        <f t="shared" si="27"/>
        <v>66598.710987558094</v>
      </c>
      <c r="CX66" s="198">
        <f t="shared" si="28"/>
        <v>56199.482119767745</v>
      </c>
      <c r="CY66" s="16">
        <f t="shared" si="29"/>
        <v>3.3379672664285024E-3</v>
      </c>
      <c r="CZ66" s="37">
        <f t="shared" si="30"/>
        <v>4.5608370856003742E-2</v>
      </c>
      <c r="DA66" s="185">
        <f t="shared" si="31"/>
        <v>2.1247154165296329E-3</v>
      </c>
      <c r="DB66" s="183">
        <f>(BO66-BO64)/BO64</f>
        <v>5.6136823811008636E-3</v>
      </c>
      <c r="DC66" s="85">
        <f>(SUMPRODUCT($B66:$N66,'By group'!$B$27:$N$27)-(1-prop_idu_part)*SUMPRODUCT(Population!$BB66:$BN66,'By group'!$BB$27:$BN$27)*(1-prop_idu_male))/BQ66</f>
        <v>1.4430547436515486</v>
      </c>
      <c r="DD66" s="85">
        <f>(1-prop_idu_part)*SUMPRODUCT(Population!$BB66:$BN66,'By group'!$BB$27:$BN$27)*prop_idu_male/BQ66</f>
        <v>9.2579934358485196E-3</v>
      </c>
      <c r="DE66" s="85">
        <f>SUMPRODUCT(AB66:AN66,'By group'!AB$27:AN$27)/prop_sw_use/BP66</f>
        <v>4.1708815432747954</v>
      </c>
      <c r="DF66" s="85">
        <f t="shared" si="2"/>
        <v>1.6933779065695669</v>
      </c>
      <c r="DG66" s="85">
        <f t="shared" si="34"/>
        <v>0</v>
      </c>
    </row>
    <row r="67" spans="1:111" x14ac:dyDescent="0.25">
      <c r="A67">
        <f t="shared" si="33"/>
        <v>31.5</v>
      </c>
      <c r="B67" s="8">
        <f>B66+Dynamics!B66+Dynamics!BO66+Dynamics!EB66+Dynamics!GO66+Dynamics!JB66</f>
        <v>17731516.583035946</v>
      </c>
      <c r="C67" s="46">
        <f>C66+Dynamics!C66+Dynamics!BP66+Dynamics!EC66+Dynamics!GP66+Dynamics!JC66</f>
        <v>119959.66557899649</v>
      </c>
      <c r="D67" s="4">
        <f>D66+Dynamics!D66+Dynamics!BQ66+Dynamics!ED66+Dynamics!GQ66+Dynamics!JD66</f>
        <v>350226.58323805331</v>
      </c>
      <c r="E67" s="4">
        <f>E66+Dynamics!E66+Dynamics!BR66+Dynamics!EE66+Dynamics!GR66+Dynamics!JE66</f>
        <v>361572.75939985923</v>
      </c>
      <c r="F67" s="4">
        <f>F66+Dynamics!F66+Dynamics!BS66+Dynamics!EF66+Dynamics!GS66+Dynamics!JF66</f>
        <v>108526.00026045744</v>
      </c>
      <c r="G67" s="4">
        <f>G66+Dynamics!G66+Dynamics!BT66+Dynamics!EG66+Dynamics!GT66+Dynamics!JG66</f>
        <v>20919.458503900551</v>
      </c>
      <c r="H67" s="4">
        <f>H66+Dynamics!H66+Dynamics!BU66+Dynamics!EH66+Dynamics!GU66+Dynamics!JH66</f>
        <v>17823.930066959154</v>
      </c>
      <c r="I67" s="4">
        <f>I66+Dynamics!I66+Dynamics!BV66+Dynamics!EI66+Dynamics!GV66+Dynamics!JI66</f>
        <v>0</v>
      </c>
      <c r="J67" s="4">
        <f>J66+Dynamics!J66+Dynamics!BW66+Dynamics!EJ66+Dynamics!GW66+Dynamics!JJ66</f>
        <v>0</v>
      </c>
      <c r="K67" s="4">
        <f>K66+Dynamics!K66+Dynamics!BX66+Dynamics!EK66+Dynamics!GX66+Dynamics!JK66</f>
        <v>0</v>
      </c>
      <c r="L67" s="4">
        <f>L66+Dynamics!L66+Dynamics!BY66+Dynamics!EL66+Dynamics!GY66+Dynamics!JL66</f>
        <v>37331.360600665343</v>
      </c>
      <c r="M67" s="4">
        <f>M66+Dynamics!M66+Dynamics!BZ66+Dynamics!EM66+Dynamics!GZ66+Dynamics!JM66</f>
        <v>18916.514084093833</v>
      </c>
      <c r="N67" s="9">
        <f>N66+Dynamics!N66+Dynamics!CA66+Dynamics!EN66+Dynamics!HA66+Dynamics!JN66</f>
        <v>15713.7675236048</v>
      </c>
      <c r="O67" s="8">
        <f>O66+Dynamics!O66+Dynamics!CB66+Dynamics!EO66+Dynamics!HB66+Dynamics!JO66</f>
        <v>18969657.113270968</v>
      </c>
      <c r="P67" s="4">
        <f>P66+Dynamics!P66+Dynamics!CC66+Dynamics!EP66+Dynamics!HC66+Dynamics!JP66</f>
        <v>59690.514960371831</v>
      </c>
      <c r="Q67" s="4">
        <f>Q66+Dynamics!Q66+Dynamics!CD66+Dynamics!EQ66+Dynamics!HD66+Dynamics!JQ66</f>
        <v>174644.55106180173</v>
      </c>
      <c r="R67" s="4">
        <f>R66+Dynamics!R66+Dynamics!CE66+Dynamics!ER66+Dynamics!HE66+Dynamics!JR66</f>
        <v>181096.0028137044</v>
      </c>
      <c r="S67" s="4">
        <f>S66+Dynamics!S66+Dynamics!CF66+Dynamics!ES66+Dynamics!HF66+Dynamics!JS66</f>
        <v>54599.108982851234</v>
      </c>
      <c r="T67" s="4">
        <f>T66+Dynamics!T66+Dynamics!CG66+Dynamics!ET66+Dynamics!HG66+Dynamics!JT66</f>
        <v>10568.630995424543</v>
      </c>
      <c r="U67" s="4">
        <f>U66+Dynamics!U66+Dynamics!CH66+Dynamics!EU66+Dynamics!HH66+Dynamics!JU66</f>
        <v>9102.5808797502177</v>
      </c>
      <c r="V67" s="4">
        <f>V66+Dynamics!V66+Dynamics!CI66+Dynamics!EV66+Dynamics!HI66+Dynamics!JV66</f>
        <v>0</v>
      </c>
      <c r="W67" s="4">
        <f>W66+Dynamics!W66+Dynamics!CJ66+Dynamics!EW66+Dynamics!HJ66+Dynamics!JW66</f>
        <v>0</v>
      </c>
      <c r="X67" s="4">
        <f>X66+Dynamics!X66+Dynamics!CK66+Dynamics!EX66+Dynamics!HK66+Dynamics!JX66</f>
        <v>0</v>
      </c>
      <c r="Y67" s="4">
        <f>Y66+Dynamics!Y66+Dynamics!CL66+Dynamics!EY66+Dynamics!HL66+Dynamics!JY66</f>
        <v>19061.740664806242</v>
      </c>
      <c r="Z67" s="4">
        <f>Z66+Dynamics!Z66+Dynamics!CM66+Dynamics!EZ66+Dynamics!HM66+Dynamics!JZ66</f>
        <v>9795.5222716067983</v>
      </c>
      <c r="AA67" s="9">
        <f>AA66+Dynamics!AA66+Dynamics!CN66+Dynamics!FA66+Dynamics!HN66+Dynamics!KA66</f>
        <v>8377.1820753503252</v>
      </c>
      <c r="AB67" s="8">
        <f>AB66+Dynamics!AB66+Dynamics!CO66+Dynamics!FB66+Dynamics!HO66+Dynamics!KB66</f>
        <v>28566.029308423982</v>
      </c>
      <c r="AC67" s="4">
        <f>AC66+Dynamics!AC66+Dynamics!CP66+Dynamics!FC66+Dynamics!HP66+Dynamics!KC66</f>
        <v>4184.8080300589072</v>
      </c>
      <c r="AD67" s="4">
        <f>AD66+Dynamics!AD66+Dynamics!CQ66+Dynamics!FD66+Dynamics!HQ66+Dynamics!KD66</f>
        <v>12249.66083613242</v>
      </c>
      <c r="AE67" s="4">
        <f>AE66+Dynamics!AE66+Dynamics!CR66+Dynamics!FE66+Dynamics!HR66+Dynamics!KE66</f>
        <v>12675.945066105944</v>
      </c>
      <c r="AF67" s="4">
        <f>AF66+Dynamics!AF66+Dynamics!CS66+Dynamics!FF66+Dynamics!HS66+Dynamics!KF66</f>
        <v>3807.3483785289886</v>
      </c>
      <c r="AG67" s="4">
        <f>AG66+Dynamics!AG66+Dynamics!CT66+Dynamics!FG66+Dynamics!HT66+Dynamics!KG66</f>
        <v>733.63044923834991</v>
      </c>
      <c r="AH67" s="4">
        <f>AH66+Dynamics!AH66+Dynamics!CU66+Dynamics!FH66+Dynamics!HU66+Dynamics!KH66</f>
        <v>623.5550551708493</v>
      </c>
      <c r="AI67" s="4">
        <f>AI66+Dynamics!AI66+Dynamics!CV66+Dynamics!FI66+Dynamics!HV66+Dynamics!KI66</f>
        <v>0</v>
      </c>
      <c r="AJ67" s="4">
        <f>AJ66+Dynamics!AJ66+Dynamics!CW66+Dynamics!FJ66+Dynamics!HW66+Dynamics!KJ66</f>
        <v>0</v>
      </c>
      <c r="AK67" s="4">
        <f>AK66+Dynamics!AK66+Dynamics!CX66+Dynamics!FK66+Dynamics!HX66+Dynamics!KK66</f>
        <v>0</v>
      </c>
      <c r="AL67" s="4">
        <f>AL66+Dynamics!AL66+Dynamics!CY66+Dynamics!FL66+Dynamics!HY66+Dynamics!KL66</f>
        <v>1304.7974966694289</v>
      </c>
      <c r="AM67" s="4">
        <f>AM66+Dynamics!AM66+Dynamics!CZ66+Dynamics!FM66+Dynamics!HZ66+Dynamics!KM66</f>
        <v>657.10585424881049</v>
      </c>
      <c r="AN67" s="4">
        <f>AN66+Dynamics!AN66+Dynamics!DA66+Dynamics!FN66+Dynamics!IA66+Dynamics!KN66</f>
        <v>542.05484138681356</v>
      </c>
      <c r="AO67" s="8">
        <f>AO66+Dynamics!AO66+Dynamics!DB66+Dynamics!FO66+Dynamics!IB66+Dynamics!KO66</f>
        <v>796044.25442125276</v>
      </c>
      <c r="AP67" s="4">
        <f>AP66+Dynamics!AP66+Dynamics!DC66+Dynamics!FP66+Dynamics!IC66+Dynamics!KP66</f>
        <v>11896.348064608144</v>
      </c>
      <c r="AQ67" s="4">
        <f>AQ66+Dynamics!AQ66+Dynamics!DD66+Dynamics!FQ66+Dynamics!ID66+Dynamics!KQ66</f>
        <v>34158.457246736856</v>
      </c>
      <c r="AR67" s="4">
        <f>AR66+Dynamics!AR66+Dynamics!DE66+Dynamics!FR66+Dynamics!IE66+Dynamics!KR66</f>
        <v>34320.718530125283</v>
      </c>
      <c r="AS67" s="4">
        <f>AS66+Dynamics!AS66+Dynamics!DF66+Dynamics!FS66+Dynamics!IF66+Dynamics!KS66</f>
        <v>10058.764617740431</v>
      </c>
      <c r="AT67" s="4">
        <f>AT66+Dynamics!AT66+Dynamics!DG66+Dynamics!FT66+Dynamics!IG66+Dynamics!KT66</f>
        <v>1900.7265601258057</v>
      </c>
      <c r="AU67" s="4">
        <f>AU66+Dynamics!AU66+Dynamics!DH66+Dynamics!FU66+Dynamics!IH66+Dynamics!KU66</f>
        <v>1551.859786972766</v>
      </c>
      <c r="AV67" s="4">
        <f>AV66+Dynamics!AV66+Dynamics!DI66+Dynamics!FV66+Dynamics!II66+Dynamics!KV66</f>
        <v>0</v>
      </c>
      <c r="AW67" s="4">
        <f>AW66+Dynamics!AW66+Dynamics!DJ66+Dynamics!FW66+Dynamics!IJ66+Dynamics!KW66</f>
        <v>0</v>
      </c>
      <c r="AX67" s="4">
        <f>AX66+Dynamics!AX66+Dynamics!DK66+Dynamics!FX66+Dynamics!IK66+Dynamics!KX66</f>
        <v>0</v>
      </c>
      <c r="AY67" s="4">
        <f>AY66+Dynamics!AY66+Dynamics!DL66+Dynamics!FY66+Dynamics!IL66+Dynamics!KY66</f>
        <v>3240.1038871989981</v>
      </c>
      <c r="AZ67" s="4">
        <f>AZ66+Dynamics!AZ66+Dynamics!DM66+Dynamics!FZ66+Dynamics!IM66+Dynamics!KZ66</f>
        <v>1549.0377442839874</v>
      </c>
      <c r="BA67" s="9">
        <f>BA66+Dynamics!BA66+Dynamics!DN66+Dynamics!GA66+Dynamics!IN66+Dynamics!LA66</f>
        <v>1177.0623945507409</v>
      </c>
      <c r="BB67" s="8">
        <f>BB66+Dynamics!BB66+Dynamics!DO66+Dynamics!GB66+Dynamics!IO66+Dynamics!LB66</f>
        <v>33465.617352524736</v>
      </c>
      <c r="BC67" s="4">
        <f>BC66+Dynamics!BC66+Dynamics!DP66+Dynamics!GC66+Dynamics!IP66+Dynamics!LC66</f>
        <v>6410.097481207802</v>
      </c>
      <c r="BD67" s="4">
        <f>BD66+Dynamics!BD66+Dynamics!DQ66+Dynamics!GD66+Dynamics!IQ66+Dynamics!LD66</f>
        <v>17732.842913391902</v>
      </c>
      <c r="BE67" s="4">
        <f>BE66+Dynamics!BE66+Dynamics!DR66+Dynamics!GE66+Dynamics!IR66+Dynamics!LE66</f>
        <v>16964.177539366719</v>
      </c>
      <c r="BF67" s="4">
        <f>BF66+Dynamics!BF66+Dynamics!DS66+Dynamics!GF66+Dynamics!IS66+Dynamics!LF66</f>
        <v>4797.0706864059321</v>
      </c>
      <c r="BG67" s="4">
        <f>BG66+Dynamics!BG66+Dynamics!DT66+Dynamics!GG66+Dynamics!IT66+Dynamics!LG66</f>
        <v>884.68295755982012</v>
      </c>
      <c r="BH67" s="4">
        <f>BH66+Dynamics!BH66+Dynamics!DU66+Dynamics!GH66+Dynamics!IU66+Dynamics!LH66</f>
        <v>695.09655790622503</v>
      </c>
      <c r="BI67" s="4">
        <f>BI66+Dynamics!BI66+Dynamics!DV66+Dynamics!GI66+Dynamics!IV66+Dynamics!LI66</f>
        <v>0</v>
      </c>
      <c r="BJ67" s="4">
        <f>BJ66+Dynamics!BJ66+Dynamics!DW66+Dynamics!GJ66+Dynamics!IW66+Dynamics!LJ66</f>
        <v>0</v>
      </c>
      <c r="BK67" s="4">
        <f>BK66+Dynamics!BK66+Dynamics!DX66+Dynamics!GK66+Dynamics!IX66+Dynamics!LK66</f>
        <v>0</v>
      </c>
      <c r="BL67" s="4">
        <f>BL66+Dynamics!BL66+Dynamics!DY66+Dynamics!GL66+Dynamics!IY66+Dynamics!LL66</f>
        <v>1447.6163408381974</v>
      </c>
      <c r="BM67" s="4">
        <f>BM66+Dynamics!BM66+Dynamics!DZ66+Dynamics!GM66+Dynamics!IZ66+Dynamics!LM66</f>
        <v>665.64718725899343</v>
      </c>
      <c r="BN67" s="4">
        <f>BN66+Dynamics!BN66+Dynamics!EA66+Dynamics!GN66+Dynamics!JA66+Dynamics!LN66</f>
        <v>487.93181392469569</v>
      </c>
      <c r="BO67" s="178">
        <f t="shared" si="4"/>
        <v>39323892.619669102</v>
      </c>
      <c r="BP67" s="8">
        <f t="shared" si="5"/>
        <v>18782506.622292537</v>
      </c>
      <c r="BQ67" s="4">
        <f t="shared" si="6"/>
        <v>19496592.947976638</v>
      </c>
      <c r="BR67" s="4">
        <f t="shared" si="7"/>
        <v>65344.935315964496</v>
      </c>
      <c r="BS67" s="4">
        <f t="shared" si="8"/>
        <v>895897.33325359586</v>
      </c>
      <c r="BT67" s="179">
        <f t="shared" si="9"/>
        <v>83550.780830385018</v>
      </c>
      <c r="BU67" s="178">
        <f t="shared" si="10"/>
        <v>1764643.0222800013</v>
      </c>
      <c r="BV67" s="4">
        <f t="shared" si="11"/>
        <v>1050990.0392565902</v>
      </c>
      <c r="BW67" s="4">
        <f t="shared" si="12"/>
        <v>526935.83470566722</v>
      </c>
      <c r="BX67" s="4">
        <f t="shared" si="13"/>
        <v>36778.906007540514</v>
      </c>
      <c r="BY67" s="4">
        <f t="shared" si="14"/>
        <v>99853.078832343017</v>
      </c>
      <c r="BZ67" s="179">
        <f t="shared" si="15"/>
        <v>50085.163477860282</v>
      </c>
      <c r="CA67" s="167">
        <f t="shared" si="16"/>
        <v>4.4874576363718346E-2</v>
      </c>
      <c r="CB67" s="15">
        <f t="shared" si="17"/>
        <v>5.5955792290747479E-2</v>
      </c>
      <c r="CC67" s="15">
        <f t="shared" si="18"/>
        <v>2.702707268453039E-2</v>
      </c>
      <c r="CD67" s="15">
        <f t="shared" si="19"/>
        <v>0.56284248855251395</v>
      </c>
      <c r="CE67" s="15">
        <f t="shared" si="20"/>
        <v>0.11145593934263699</v>
      </c>
      <c r="CF67" s="168">
        <f t="shared" si="21"/>
        <v>0.5994577546742178</v>
      </c>
      <c r="CG67" s="169">
        <f>-SUM(Dynamics!BO66:BO67,Dynamics!CB66:CB67,Dynamics!CO66:CO67,Dynamics!DB66:DB67,Dynamics!DO66:DO67)/BO66*100000</f>
        <v>1074.2393491098435</v>
      </c>
      <c r="CH67" s="87">
        <f>-SUM(Dynamics!BO66:BO67)/BP66*100000</f>
        <v>1333.7800657747177</v>
      </c>
      <c r="CI67" s="87">
        <f>-SUM(Dynamics!CB66:CB67)/BQ66*100000</f>
        <v>639.3796076617441</v>
      </c>
      <c r="CJ67" s="87">
        <f>-SUM(Dynamics!CO66:CO67)/BR66*100000</f>
        <v>13367.922444929547</v>
      </c>
      <c r="CK67" s="87">
        <f>-SUM(Dynamics!DB66:DB67)/BS66*100000</f>
        <v>2774.4382531299643</v>
      </c>
      <c r="CL67" s="170">
        <f>-SUM(Dynamics!DO66:DO67)/BT66*100000</f>
        <v>16311.483551754132</v>
      </c>
      <c r="CM67" s="120">
        <f t="shared" si="22"/>
        <v>135668.8765409402</v>
      </c>
      <c r="CN67" s="120">
        <f>step*SUMPRODUCT(B67:N67,'By group'!B$22:N$22)</f>
        <v>80882.639701985085</v>
      </c>
      <c r="CO67" s="120">
        <f>step*SUMPRODUCT(O67:AA67,'By group'!O$22:AA$22)</f>
        <v>40617.919203869642</v>
      </c>
      <c r="CP67" s="120">
        <f>step*SUMPRODUCT(AB67:AN67,'By group'!AB$22:AN$22)</f>
        <v>2833.4469578039848</v>
      </c>
      <c r="CQ67" s="120">
        <f>step*SUMPRODUCT(AO67:BA67,'By group'!AO$22:BA$22)</f>
        <v>7602.0262301920884</v>
      </c>
      <c r="CR67" s="154">
        <f>step*SUMPRODUCT(BB67:BN67,'By group'!BB$22:BN$22)</f>
        <v>3732.844447089386</v>
      </c>
      <c r="CS67" s="197">
        <f t="shared" si="23"/>
        <v>202141.43411524317</v>
      </c>
      <c r="CT67" s="120">
        <f t="shared" si="24"/>
        <v>589012.0952961162</v>
      </c>
      <c r="CU67" s="120">
        <f t="shared" si="25"/>
        <v>606629.60334916168</v>
      </c>
      <c r="CV67" s="120">
        <f t="shared" si="26"/>
        <v>244173.91191616224</v>
      </c>
      <c r="CW67" s="120">
        <f t="shared" si="27"/>
        <v>66590.956607741493</v>
      </c>
      <c r="CX67" s="198">
        <f t="shared" si="28"/>
        <v>56095.020995576597</v>
      </c>
      <c r="CY67" s="16">
        <f t="shared" si="29"/>
        <v>3.3404121670263607E-3</v>
      </c>
      <c r="CZ67" s="37">
        <f t="shared" si="30"/>
        <v>4.5526930704209753E-2</v>
      </c>
      <c r="DA67" s="185">
        <f t="shared" si="31"/>
        <v>2.1246823563086025E-3</v>
      </c>
      <c r="DB67" s="183"/>
      <c r="DC67" s="85">
        <f>(SUMPRODUCT($B67:$N67,'By group'!$B$27:$N$27)-(1-prop_idu_part)*SUMPRODUCT(Population!$BB67:$BN67,'By group'!$BB$27:$BN$27)*(1-prop_idu_male))/BQ67</f>
        <v>1.4427465653535936</v>
      </c>
      <c r="DD67" s="85">
        <f>(1-prop_idu_part)*SUMPRODUCT(Population!$BB67:$BN67,'By group'!$BB$27:$BN$27)*prop_idu_male/BQ67</f>
        <v>9.2564730194236756E-3</v>
      </c>
      <c r="DE67" s="85">
        <f>SUMPRODUCT(AB67:AN67,'By group'!AB$27:AN$27)/prop_sw_use/BP67</f>
        <v>4.1748379998487346</v>
      </c>
      <c r="DF67" s="85">
        <f t="shared" si="2"/>
        <v>1.6949842279385861</v>
      </c>
      <c r="DG67" s="85">
        <f t="shared" si="34"/>
        <v>0</v>
      </c>
    </row>
    <row r="68" spans="1:111" x14ac:dyDescent="0.25">
      <c r="A68">
        <f t="shared" si="33"/>
        <v>32</v>
      </c>
      <c r="B68" s="8">
        <f>B67+Dynamics!B67+Dynamics!BO67+Dynamics!EB67+Dynamics!GO67+Dynamics!JB67</f>
        <v>17781079.976381194</v>
      </c>
      <c r="C68" s="46">
        <f>C67+Dynamics!C67+Dynamics!BP67+Dynamics!EC67+Dynamics!GP67+Dynamics!JC67</f>
        <v>120277.35192605959</v>
      </c>
      <c r="D68" s="4">
        <f>D67+Dynamics!D67+Dynamics!BQ67+Dynamics!ED67+Dynamics!GQ67+Dynamics!JD67</f>
        <v>351093.82712809934</v>
      </c>
      <c r="E68" s="4">
        <f>E67+Dynamics!E67+Dynamics!BR67+Dynamics!EE67+Dynamics!GR67+Dynamics!JE67</f>
        <v>362335.90001674107</v>
      </c>
      <c r="F68" s="4">
        <f>F67+Dynamics!F67+Dynamics!BS67+Dynamics!EF67+Dynamics!GS67+Dynamics!JF67</f>
        <v>108712.86947537381</v>
      </c>
      <c r="G68" s="4">
        <f>G67+Dynamics!G67+Dynamics!BT67+Dynamics!EG67+Dynamics!GT67+Dynamics!JG67</f>
        <v>20947.523978972054</v>
      </c>
      <c r="H68" s="4">
        <f>H67+Dynamics!H67+Dynamics!BU67+Dynamics!EH67+Dynamics!GU67+Dynamics!JH67</f>
        <v>17831.293125015876</v>
      </c>
      <c r="I68" s="4">
        <f>I67+Dynamics!I67+Dynamics!BV67+Dynamics!EI67+Dynamics!GV67+Dynamics!JI67</f>
        <v>0</v>
      </c>
      <c r="J68" s="4">
        <f>J67+Dynamics!J67+Dynamics!BW67+Dynamics!EJ67+Dynamics!GW67+Dynamics!JJ67</f>
        <v>0</v>
      </c>
      <c r="K68" s="4">
        <f>K67+Dynamics!K67+Dynamics!BX67+Dynamics!EK67+Dynamics!GX67+Dynamics!JK67</f>
        <v>0</v>
      </c>
      <c r="L68" s="4">
        <f>L67+Dynamics!L67+Dynamics!BY67+Dynamics!EL67+Dynamics!GY67+Dynamics!JL67</f>
        <v>37342.920472522608</v>
      </c>
      <c r="M68" s="4">
        <f>M67+Dynamics!M67+Dynamics!BZ67+Dynamics!EM67+Dynamics!GZ67+Dynamics!JM67</f>
        <v>18896.129408245848</v>
      </c>
      <c r="N68" s="9">
        <f>N67+Dynamics!N67+Dynamics!CA67+Dynamics!EN67+Dynamics!HA67+Dynamics!JN67</f>
        <v>15664.410491766364</v>
      </c>
      <c r="O68" s="8">
        <f>O67+Dynamics!O67+Dynamics!CB67+Dynamics!EO67+Dynamics!HB67+Dynamics!JO67</f>
        <v>19026885.809246555</v>
      </c>
      <c r="P68" s="4">
        <f>P67+Dynamics!P67+Dynamics!CC67+Dynamics!EP67+Dynamics!HC67+Dynamics!JP67</f>
        <v>59807.784532627353</v>
      </c>
      <c r="Q68" s="4">
        <f>Q67+Dynamics!Q67+Dynamics!CD67+Dynamics!EQ67+Dynamics!HD67+Dynamics!JQ67</f>
        <v>174925.94920566707</v>
      </c>
      <c r="R68" s="4">
        <f>R67+Dynamics!R67+Dynamics!CE67+Dynamics!ER67+Dynamics!HE67+Dynamics!JR67</f>
        <v>181262.91509087238</v>
      </c>
      <c r="S68" s="4">
        <f>S67+Dynamics!S67+Dynamics!CF67+Dynamics!ES67+Dynamics!HF67+Dynamics!JS67</f>
        <v>54612.108321595326</v>
      </c>
      <c r="T68" s="4">
        <f>T67+Dynamics!T67+Dynamics!CG67+Dynamics!ET67+Dynamics!HG67+Dynamics!JT67</f>
        <v>10564.530808734005</v>
      </c>
      <c r="U68" s="4">
        <f>U67+Dynamics!U67+Dynamics!CH67+Dynamics!EU67+Dynamics!HH67+Dynamics!JU67</f>
        <v>9085.2490405955432</v>
      </c>
      <c r="V68" s="4">
        <f>V67+Dynamics!V67+Dynamics!CI67+Dynamics!EV67+Dynamics!HI67+Dynamics!JV67</f>
        <v>0</v>
      </c>
      <c r="W68" s="4">
        <f>W67+Dynamics!W67+Dynamics!CJ67+Dynamics!EW67+Dynamics!HJ67+Dynamics!JW67</f>
        <v>0</v>
      </c>
      <c r="X68" s="4">
        <f>X67+Dynamics!X67+Dynamics!CK67+Dynamics!EX67+Dynamics!HK67+Dynamics!JX67</f>
        <v>0</v>
      </c>
      <c r="Y68" s="4">
        <f>Y67+Dynamics!Y67+Dynamics!CL67+Dynamics!EY67+Dynamics!HL67+Dynamics!JY67</f>
        <v>19024.377530551115</v>
      </c>
      <c r="Z68" s="4">
        <f>Z67+Dynamics!Z67+Dynamics!CM67+Dynamics!EZ67+Dynamics!HM67+Dynamics!JZ67</f>
        <v>9756.969203775463</v>
      </c>
      <c r="AA68" s="9">
        <f>AA67+Dynamics!AA67+Dynamics!CN67+Dynamics!FA67+Dynamics!HN67+Dynamics!KA67</f>
        <v>8315.2631452076494</v>
      </c>
      <c r="AB68" s="8">
        <f>AB67+Dynamics!AB67+Dynamics!CO67+Dynamics!FB67+Dynamics!HO67+Dynamics!KB67</f>
        <v>28683.955178763339</v>
      </c>
      <c r="AC68" s="4">
        <f>AC67+Dynamics!AC67+Dynamics!CP67+Dynamics!FC67+Dynamics!HP67+Dynamics!KC67</f>
        <v>4198.9678312445185</v>
      </c>
      <c r="AD68" s="4">
        <f>AD67+Dynamics!AD67+Dynamics!CQ67+Dynamics!FD67+Dynamics!HQ67+Dynamics!KD67</f>
        <v>12291.353395134516</v>
      </c>
      <c r="AE68" s="4">
        <f>AE67+Dynamics!AE67+Dynamics!CR67+Dynamics!FE67+Dynamics!HR67+Dynamics!KE67</f>
        <v>12718.772397452469</v>
      </c>
      <c r="AF68" s="4">
        <f>AF67+Dynamics!AF67+Dynamics!CS67+Dynamics!FF67+Dynamics!HS67+Dynamics!KF67</f>
        <v>3819.9257356049952</v>
      </c>
      <c r="AG68" s="4">
        <f>AG67+Dynamics!AG67+Dynamics!CT67+Dynamics!FG67+Dynamics!HT67+Dynamics!KG67</f>
        <v>735.96900403429152</v>
      </c>
      <c r="AH68" s="4">
        <f>AH67+Dynamics!AH67+Dynamics!CU67+Dynamics!FH67+Dynamics!HU67+Dynamics!KH67</f>
        <v>625.26608276228751</v>
      </c>
      <c r="AI68" s="4">
        <f>AI67+Dynamics!AI67+Dynamics!CV67+Dynamics!FI67+Dynamics!HV67+Dynamics!KI67</f>
        <v>0</v>
      </c>
      <c r="AJ68" s="4">
        <f>AJ67+Dynamics!AJ67+Dynamics!CW67+Dynamics!FJ67+Dynamics!HW67+Dynamics!KJ67</f>
        <v>0</v>
      </c>
      <c r="AK68" s="4">
        <f>AK67+Dynamics!AK67+Dynamics!CX67+Dynamics!FK67+Dynamics!HX67+Dynamics!KK67</f>
        <v>0</v>
      </c>
      <c r="AL68" s="4">
        <f>AL67+Dynamics!AL67+Dynamics!CY67+Dynamics!FL67+Dynamics!HY67+Dynamics!KL67</f>
        <v>1308.4258070365795</v>
      </c>
      <c r="AM68" s="4">
        <f>AM67+Dynamics!AM67+Dynamics!CZ67+Dynamics!FM67+Dynamics!HZ67+Dynamics!KM67</f>
        <v>658.47173618149384</v>
      </c>
      <c r="AN68" s="4">
        <f>AN67+Dynamics!AN67+Dynamics!DA67+Dynamics!FN67+Dynamics!IA67+Dynamics!KN67</f>
        <v>542.19932341051697</v>
      </c>
      <c r="AO68" s="8">
        <f>AO67+Dynamics!AO67+Dynamics!DB67+Dynamics!FO67+Dynamics!IB67+Dynamics!KO67</f>
        <v>795975.71790474257</v>
      </c>
      <c r="AP68" s="4">
        <f>AP67+Dynamics!AP67+Dynamics!DC67+Dynamics!FP67+Dynamics!IC67+Dynamics!KP67</f>
        <v>11990.291614203456</v>
      </c>
      <c r="AQ68" s="4">
        <f>AQ67+Dynamics!AQ67+Dynamics!DD67+Dynamics!FQ67+Dynamics!ID67+Dynamics!KQ67</f>
        <v>34440.92984745447</v>
      </c>
      <c r="AR68" s="4">
        <f>AR67+Dynamics!AR67+Dynamics!DE67+Dynamics!FR67+Dynamics!IE67+Dynamics!KR67</f>
        <v>34623.360394579431</v>
      </c>
      <c r="AS68" s="4">
        <f>AS67+Dynamics!AS67+Dynamics!DF67+Dynamics!FS67+Dynamics!IF67+Dynamics!KS67</f>
        <v>10151.85909790119</v>
      </c>
      <c r="AT68" s="4">
        <f>AT67+Dynamics!AT67+Dynamics!DG67+Dynamics!FT67+Dynamics!IG67+Dynamics!KT67</f>
        <v>1918.9366230390135</v>
      </c>
      <c r="AU68" s="4">
        <f>AU67+Dynamics!AU67+Dynamics!DH67+Dynamics!FU67+Dynamics!IH67+Dynamics!KU67</f>
        <v>1567.6321539715648</v>
      </c>
      <c r="AV68" s="4">
        <f>AV67+Dynamics!AV67+Dynamics!DI67+Dynamics!FV67+Dynamics!II67+Dynamics!KV67</f>
        <v>0</v>
      </c>
      <c r="AW68" s="4">
        <f>AW67+Dynamics!AW67+Dynamics!DJ67+Dynamics!FW67+Dynamics!IJ67+Dynamics!KW67</f>
        <v>0</v>
      </c>
      <c r="AX68" s="4">
        <f>AX67+Dynamics!AX67+Dynamics!DK67+Dynamics!FX67+Dynamics!IK67+Dynamics!KX67</f>
        <v>0</v>
      </c>
      <c r="AY68" s="4">
        <f>AY67+Dynamics!AY67+Dynamics!DL67+Dynamics!FY67+Dynamics!IL67+Dynamics!KY67</f>
        <v>3273.2270544421649</v>
      </c>
      <c r="AZ68" s="4">
        <f>AZ67+Dynamics!AZ67+Dynamics!DM67+Dynamics!FZ67+Dynamics!IM67+Dynamics!KZ67</f>
        <v>1565.9784162862095</v>
      </c>
      <c r="BA68" s="9">
        <f>BA67+Dynamics!BA67+Dynamics!DN67+Dynamics!GA67+Dynamics!IN67+Dynamics!LA67</f>
        <v>1190.8597837674895</v>
      </c>
      <c r="BB68" s="8">
        <f>BB67+Dynamics!BB67+Dynamics!DO67+Dynamics!GB67+Dynamics!IO67+Dynamics!LB67</f>
        <v>33561.229885963956</v>
      </c>
      <c r="BC68" s="4">
        <f>BC67+Dynamics!BC67+Dynamics!DP67+Dynamics!GC67+Dynamics!IP67+Dynamics!LC67</f>
        <v>6428.2050846945203</v>
      </c>
      <c r="BD68" s="4">
        <f>BD67+Dynamics!BD67+Dynamics!DQ67+Dynamics!GD67+Dynamics!IQ67+Dynamics!LD67</f>
        <v>17782.700576056603</v>
      </c>
      <c r="BE68" s="4">
        <f>BE67+Dynamics!BE67+Dynamics!DR67+Dynamics!GE67+Dynamics!IR67+Dynamics!LE67</f>
        <v>17011.290918959123</v>
      </c>
      <c r="BF68" s="4">
        <f>BF67+Dynamics!BF67+Dynamics!DS67+Dynamics!GF67+Dynamics!IS67+Dynamics!LF67</f>
        <v>4810.1700966166281</v>
      </c>
      <c r="BG68" s="4">
        <f>BG67+Dynamics!BG67+Dynamics!DT67+Dynamics!GG67+Dynamics!IT67+Dynamics!LG67</f>
        <v>887.05045167972116</v>
      </c>
      <c r="BH68" s="4">
        <f>BH67+Dynamics!BH67+Dynamics!DU67+Dynamics!GH67+Dynamics!IU67+Dynamics!LH67</f>
        <v>696.85030680936154</v>
      </c>
      <c r="BI68" s="4">
        <f>BI67+Dynamics!BI67+Dynamics!DV67+Dynamics!GI67+Dynamics!IV67+Dynamics!LI67</f>
        <v>0</v>
      </c>
      <c r="BJ68" s="4">
        <f>BJ67+Dynamics!BJ67+Dynamics!DW67+Dynamics!GJ67+Dynamics!IW67+Dynamics!LJ67</f>
        <v>0</v>
      </c>
      <c r="BK68" s="4">
        <f>BK67+Dynamics!BK67+Dynamics!DX67+Dynamics!GK67+Dynamics!IX67+Dynamics!LK67</f>
        <v>0</v>
      </c>
      <c r="BL68" s="4">
        <f>BL67+Dynamics!BL67+Dynamics!DY67+Dynamics!GL67+Dynamics!IY67+Dynamics!LL67</f>
        <v>1451.2156915323394</v>
      </c>
      <c r="BM68" s="4">
        <f>BM67+Dynamics!BM67+Dynamics!DZ67+Dynamics!GM67+Dynamics!IZ67+Dynamics!LM67</f>
        <v>667.10964914826661</v>
      </c>
      <c r="BN68" s="4">
        <f>BN67+Dynamics!BN67+Dynamics!EA67+Dynamics!GN67+Dynamics!JA67+Dynamics!LN67</f>
        <v>488.7899049413582</v>
      </c>
      <c r="BO68" s="178">
        <f t="shared" si="4"/>
        <v>39434489.870478578</v>
      </c>
      <c r="BP68" s="8">
        <f t="shared" si="5"/>
        <v>18834182.202403981</v>
      </c>
      <c r="BQ68" s="4">
        <f t="shared" si="6"/>
        <v>19554240.956126187</v>
      </c>
      <c r="BR68" s="4">
        <f t="shared" si="7"/>
        <v>65583.306491625</v>
      </c>
      <c r="BS68" s="4">
        <f t="shared" si="8"/>
        <v>896698.79289038747</v>
      </c>
      <c r="BT68" s="179">
        <f t="shared" si="9"/>
        <v>83784.612566401862</v>
      </c>
      <c r="BU68" s="178">
        <f t="shared" si="10"/>
        <v>1768303.1818813675</v>
      </c>
      <c r="BV68" s="4">
        <f t="shared" si="11"/>
        <v>1053102.2260227967</v>
      </c>
      <c r="BW68" s="4">
        <f t="shared" si="12"/>
        <v>527355.14687962586</v>
      </c>
      <c r="BX68" s="4">
        <f t="shared" si="13"/>
        <v>36899.351312861669</v>
      </c>
      <c r="BY68" s="4">
        <f t="shared" si="14"/>
        <v>100723.074985645</v>
      </c>
      <c r="BZ68" s="179">
        <f t="shared" si="15"/>
        <v>50223.38268043792</v>
      </c>
      <c r="CA68" s="167">
        <f t="shared" si="16"/>
        <v>4.4841538148187213E-2</v>
      </c>
      <c r="CB68" s="15">
        <f t="shared" si="17"/>
        <v>5.5914412142003142E-2</v>
      </c>
      <c r="CC68" s="15">
        <f t="shared" si="18"/>
        <v>2.696883750501242E-2</v>
      </c>
      <c r="CD68" s="15">
        <f t="shared" si="19"/>
        <v>0.5626332871395211</v>
      </c>
      <c r="CE68" s="15">
        <f t="shared" si="20"/>
        <v>0.11232654240670691</v>
      </c>
      <c r="CF68" s="168">
        <f t="shared" si="21"/>
        <v>0.59943444436929705</v>
      </c>
      <c r="CG68" s="167"/>
      <c r="CH68" s="16"/>
      <c r="CI68" s="87"/>
      <c r="CJ68" s="16"/>
      <c r="CK68" s="16"/>
      <c r="CL68" s="168"/>
      <c r="CM68" s="120">
        <f t="shared" si="22"/>
        <v>135930.09446032462</v>
      </c>
      <c r="CN68" s="120">
        <f>step*SUMPRODUCT(B68:N68,'By group'!B$22:N$22)</f>
        <v>81034.43289586078</v>
      </c>
      <c r="CO68" s="120">
        <f>step*SUMPRODUCT(O68:AA68,'By group'!O$22:AA$22)</f>
        <v>40639.841980544661</v>
      </c>
      <c r="CP68" s="120">
        <f>step*SUMPRODUCT(AB68:AN68,'By group'!AB$22:AN$22)</f>
        <v>2842.7250457170308</v>
      </c>
      <c r="CQ68" s="120">
        <f>step*SUMPRODUCT(AO68:BA68,'By group'!AO$22:BA$22)</f>
        <v>7669.9991921591736</v>
      </c>
      <c r="CR68" s="154">
        <f>step*SUMPRODUCT(BB68:BN68,'By group'!BB$22:BN$22)</f>
        <v>3743.0953460429628</v>
      </c>
      <c r="CS68" s="197">
        <f t="shared" si="23"/>
        <v>202702.60098882945</v>
      </c>
      <c r="CT68" s="120">
        <f t="shared" si="24"/>
        <v>590534.760152412</v>
      </c>
      <c r="CU68" s="120">
        <f t="shared" si="25"/>
        <v>607952.2388186045</v>
      </c>
      <c r="CV68" s="120">
        <f t="shared" si="26"/>
        <v>244507.09928317674</v>
      </c>
      <c r="CW68" s="120">
        <f t="shared" si="27"/>
        <v>66598.669280096365</v>
      </c>
      <c r="CX68" s="198">
        <f t="shared" si="28"/>
        <v>56007.813358248015</v>
      </c>
      <c r="CY68" s="16">
        <f t="shared" si="29"/>
        <v>3.3427061126425415E-3</v>
      </c>
      <c r="CZ68" s="37">
        <f t="shared" si="30"/>
        <v>4.5446465016146097E-2</v>
      </c>
      <c r="DA68" s="185">
        <f t="shared" si="31"/>
        <v>2.1246531359119885E-3</v>
      </c>
      <c r="DB68" s="183">
        <f>(BO68-BO66)/BO66</f>
        <v>5.6293770999405052E-3</v>
      </c>
      <c r="DC68" s="85">
        <f>(SUMPRODUCT($B68:$N68,'By group'!$B$27:$N$27)-(1-prop_idu_part)*SUMPRODUCT(Population!$BB68:$BN68,'By group'!$BB$27:$BN$27)*(1-prop_idu_male))/BQ68</f>
        <v>1.4424507540899152</v>
      </c>
      <c r="DD68" s="85">
        <f>(1-prop_idu_part)*SUMPRODUCT(Population!$BB68:$BN68,'By group'!$BB$27:$BN$27)*prop_idu_male/BQ68</f>
        <v>9.255013454599479E-3</v>
      </c>
      <c r="DE68" s="85">
        <f>SUMPRODUCT(AB68:AN68,'By group'!AB$27:AN$27)/prop_sw_use/BP68</f>
        <v>4.1785710122260999</v>
      </c>
      <c r="DF68" s="85">
        <f t="shared" ref="DF68:DF131" si="35">DE68*(1-cond_sw+cond_sw*(1-cond_eff))</f>
        <v>1.6964998309637964</v>
      </c>
      <c r="DG68" s="85">
        <f t="shared" si="34"/>
        <v>0</v>
      </c>
    </row>
    <row r="69" spans="1:111" x14ac:dyDescent="0.25">
      <c r="A69">
        <f t="shared" ref="A69:A100" si="36">A68+step</f>
        <v>32.5</v>
      </c>
      <c r="B69" s="8">
        <f>B68+Dynamics!B68+Dynamics!BO68+Dynamics!EB68+Dynamics!GO68+Dynamics!JB68</f>
        <v>17830810.346017607</v>
      </c>
      <c r="C69" s="46">
        <f>C68+Dynamics!C68+Dynamics!BP68+Dynamics!EC68+Dynamics!GP68+Dynamics!JC68</f>
        <v>120601.09018284631</v>
      </c>
      <c r="D69" s="4">
        <f>D68+Dynamics!D68+Dynamics!BQ68+Dynamics!ED68+Dynamics!GQ68+Dynamics!JD68</f>
        <v>351983.8570633179</v>
      </c>
      <c r="E69" s="4">
        <f>E68+Dynamics!E68+Dynamics!BR68+Dynamics!EE68+Dynamics!GR68+Dynamics!JE68</f>
        <v>363132.66535465751</v>
      </c>
      <c r="F69" s="4">
        <f>F68+Dynamics!F68+Dynamics!BS68+Dynamics!EF68+Dynamics!GS68+Dynamics!JF68</f>
        <v>108912.79844417171</v>
      </c>
      <c r="G69" s="4">
        <f>G68+Dynamics!G68+Dynamics!BT68+Dynamics!EG68+Dynamics!GT68+Dynamics!JG68</f>
        <v>20978.610282925922</v>
      </c>
      <c r="H69" s="4">
        <f>H68+Dynamics!H68+Dynamics!BU68+Dynamics!EH68+Dynamics!GU68+Dynamics!JH68</f>
        <v>17842.119105053611</v>
      </c>
      <c r="I69" s="4">
        <f>I68+Dynamics!I68+Dynamics!BV68+Dynamics!EI68+Dynamics!GV68+Dynamics!JI68</f>
        <v>0</v>
      </c>
      <c r="J69" s="4">
        <f>J68+Dynamics!J68+Dynamics!BW68+Dynamics!EJ68+Dynamics!GW68+Dynamics!JJ68</f>
        <v>0</v>
      </c>
      <c r="K69" s="4">
        <f>K68+Dynamics!K68+Dynamics!BX68+Dynamics!EK68+Dynamics!GX68+Dynamics!JK68</f>
        <v>0</v>
      </c>
      <c r="L69" s="4">
        <f>L68+Dynamics!L68+Dynamics!BY68+Dynamics!EL68+Dynamics!GY68+Dynamics!JL68</f>
        <v>37362.147477634877</v>
      </c>
      <c r="M69" s="4">
        <f>M68+Dynamics!M68+Dynamics!BZ68+Dynamics!EM68+Dynamics!GZ68+Dynamics!JM68</f>
        <v>18880.88681922996</v>
      </c>
      <c r="N69" s="9">
        <f>N68+Dynamics!N68+Dynamics!CA68+Dynamics!EN68+Dynamics!HA68+Dynamics!JN68</f>
        <v>15620.32779368149</v>
      </c>
      <c r="O69" s="8">
        <f>O68+Dynamics!O68+Dynamics!CB68+Dynamics!EO68+Dynamics!HB68+Dynamics!JO68</f>
        <v>19084166.159349971</v>
      </c>
      <c r="P69" s="4">
        <f>P68+Dynamics!P68+Dynamics!CC68+Dynamics!EP68+Dynamics!HC68+Dynamics!JP68</f>
        <v>59930.992463935385</v>
      </c>
      <c r="Q69" s="4">
        <f>Q68+Dynamics!Q68+Dynamics!CD68+Dynamics!EQ68+Dynamics!HD68+Dynamics!JQ68</f>
        <v>175228.94879065073</v>
      </c>
      <c r="R69" s="4">
        <f>R68+Dynamics!R68+Dynamics!CE68+Dynamics!ER68+Dynamics!HE68+Dynamics!JR68</f>
        <v>181460.16801991922</v>
      </c>
      <c r="S69" s="4">
        <f>S68+Dynamics!S68+Dynamics!CF68+Dynamics!ES68+Dynamics!HF68+Dynamics!JS68</f>
        <v>54636.472321133282</v>
      </c>
      <c r="T69" s="4">
        <f>T68+Dynamics!T68+Dynamics!CG68+Dynamics!ET68+Dynamics!HG68+Dynamics!JT68</f>
        <v>10562.988182512143</v>
      </c>
      <c r="U69" s="4">
        <f>U68+Dynamics!U68+Dynamics!CH68+Dynamics!EU68+Dynamics!HH68+Dynamics!JU68</f>
        <v>9070.8141071735408</v>
      </c>
      <c r="V69" s="4">
        <f>V68+Dynamics!V68+Dynamics!CI68+Dynamics!EV68+Dynamics!HI68+Dynamics!JV68</f>
        <v>0</v>
      </c>
      <c r="W69" s="4">
        <f>W68+Dynamics!W68+Dynamics!CJ68+Dynamics!EW68+Dynamics!HJ68+Dynamics!JW68</f>
        <v>0</v>
      </c>
      <c r="X69" s="4">
        <f>X68+Dynamics!X68+Dynamics!CK68+Dynamics!EX68+Dynamics!HK68+Dynamics!JX68</f>
        <v>0</v>
      </c>
      <c r="Y69" s="4">
        <f>Y68+Dynamics!Y68+Dynamics!CL68+Dynamics!EY68+Dynamics!HL68+Dynamics!JY68</f>
        <v>18993.104273553614</v>
      </c>
      <c r="Z69" s="4">
        <f>Z68+Dynamics!Z68+Dynamics!CM68+Dynamics!EZ68+Dynamics!HM68+Dynamics!JZ68</f>
        <v>9722.3356475631263</v>
      </c>
      <c r="AA69" s="9">
        <f>AA68+Dynamics!AA68+Dynamics!CN68+Dynamics!FA68+Dynamics!HN68+Dynamics!KA68</f>
        <v>8258.0022999061348</v>
      </c>
      <c r="AB69" s="8">
        <f>AB68+Dynamics!AB68+Dynamics!CO68+Dynamics!FB68+Dynamics!HO68+Dynamics!KB68</f>
        <v>28799.339373548792</v>
      </c>
      <c r="AC69" s="4">
        <f>AC68+Dynamics!AC68+Dynamics!CP68+Dynamics!FC68+Dynamics!HP68+Dynamics!KC68</f>
        <v>4213.0996554229696</v>
      </c>
      <c r="AD69" s="4">
        <f>AD68+Dynamics!AD68+Dynamics!CQ68+Dynamics!FD68+Dynamics!HQ68+Dynamics!KD68</f>
        <v>12333.010473307164</v>
      </c>
      <c r="AE69" s="4">
        <f>AE68+Dynamics!AE68+Dynamics!CR68+Dynamics!FE68+Dynamics!HR68+Dynamics!KE68</f>
        <v>12761.687314381135</v>
      </c>
      <c r="AF69" s="4">
        <f>AF68+Dynamics!AF68+Dynamics!CS68+Dynamics!FF68+Dynamics!HS68+Dynamics!KF68</f>
        <v>3832.5726885779245</v>
      </c>
      <c r="AG69" s="4">
        <f>AG68+Dynamics!AG68+Dynamics!CT68+Dynamics!FG68+Dynamics!HT68+Dynamics!KG68</f>
        <v>738.32954555334527</v>
      </c>
      <c r="AH69" s="4">
        <f>AH68+Dynamics!AH68+Dynamics!CU68+Dynamics!FH68+Dynamics!HU68+Dynamics!KH68</f>
        <v>627.01691029127574</v>
      </c>
      <c r="AI69" s="4">
        <f>AI68+Dynamics!AI68+Dynamics!CV68+Dynamics!FI68+Dynamics!HV68+Dynamics!KI68</f>
        <v>0</v>
      </c>
      <c r="AJ69" s="4">
        <f>AJ68+Dynamics!AJ68+Dynamics!CW68+Dynamics!FJ68+Dynamics!HW68+Dynamics!KJ68</f>
        <v>0</v>
      </c>
      <c r="AK69" s="4">
        <f>AK68+Dynamics!AK68+Dynamics!CX68+Dynamics!FK68+Dynamics!HX68+Dynamics!KK68</f>
        <v>0</v>
      </c>
      <c r="AL69" s="4">
        <f>AL68+Dynamics!AL68+Dynamics!CY68+Dynamics!FL68+Dynamics!HY68+Dynamics!KL68</f>
        <v>1312.1366005380994</v>
      </c>
      <c r="AM69" s="4">
        <f>AM68+Dynamics!AM68+Dynamics!CZ68+Dynamics!FM68+Dynamics!HZ68+Dynamics!KM68</f>
        <v>659.90926904758476</v>
      </c>
      <c r="AN69" s="4">
        <f>AN68+Dynamics!AN68+Dynamics!DA68+Dynamics!FN68+Dynamics!IA68+Dynamics!KN68</f>
        <v>542.46137618347996</v>
      </c>
      <c r="AO69" s="8">
        <f>AO68+Dynamics!AO68+Dynamics!DB68+Dynamics!FO68+Dynamics!IB68+Dynamics!KO68</f>
        <v>795937.38358146092</v>
      </c>
      <c r="AP69" s="4">
        <f>AP68+Dynamics!AP68+Dynamics!DC68+Dynamics!FP68+Dynamics!IC68+Dynamics!KP68</f>
        <v>12083.495046812139</v>
      </c>
      <c r="AQ69" s="4">
        <f>AQ68+Dynamics!AQ68+Dynamics!DD68+Dynamics!FQ68+Dynamics!ID68+Dynamics!KQ68</f>
        <v>34721.305313523408</v>
      </c>
      <c r="AR69" s="4">
        <f>AR68+Dynamics!AR68+Dynamics!DE68+Dynamics!FR68+Dynamics!IE68+Dynamics!KR68</f>
        <v>34923.986361743984</v>
      </c>
      <c r="AS69" s="4">
        <f>AS68+Dynamics!AS68+Dynamics!DF68+Dynamics!FS68+Dynamics!IF68+Dynamics!KS68</f>
        <v>10244.393720433784</v>
      </c>
      <c r="AT69" s="4">
        <f>AT68+Dynamics!AT68+Dynamics!DG68+Dynamics!FT68+Dynamics!IG68+Dynamics!KT68</f>
        <v>1937.0462167952205</v>
      </c>
      <c r="AU69" s="4">
        <f>AU68+Dynamics!AU68+Dynamics!DH68+Dynamics!FU68+Dynamics!IH68+Dynamics!KU68</f>
        <v>1583.3336758244623</v>
      </c>
      <c r="AV69" s="4">
        <f>AV68+Dynamics!AV68+Dynamics!DI68+Dynamics!FV68+Dynamics!II68+Dynamics!KV68</f>
        <v>0</v>
      </c>
      <c r="AW69" s="4">
        <f>AW68+Dynamics!AW68+Dynamics!DJ68+Dynamics!FW68+Dynamics!IJ68+Dynamics!KW68</f>
        <v>0</v>
      </c>
      <c r="AX69" s="4">
        <f>AX68+Dynamics!AX68+Dynamics!DK68+Dynamics!FX68+Dynamics!IK68+Dynamics!KX68</f>
        <v>0</v>
      </c>
      <c r="AY69" s="4">
        <f>AY68+Dynamics!AY68+Dynamics!DL68+Dynamics!FY68+Dynamics!IL68+Dynamics!KY68</f>
        <v>3306.2020864431101</v>
      </c>
      <c r="AZ69" s="4">
        <f>AZ68+Dynamics!AZ68+Dynamics!DM68+Dynamics!FZ68+Dynamics!IM68+Dynamics!KZ68</f>
        <v>1582.8599456359057</v>
      </c>
      <c r="BA69" s="9">
        <f>BA68+Dynamics!BA68+Dynamics!DN68+Dynamics!GA68+Dynamics!IN68+Dynamics!LA68</f>
        <v>1204.6371382282796</v>
      </c>
      <c r="BB69" s="8">
        <f>BB68+Dynamics!BB68+Dynamics!DO68+Dynamics!GB68+Dynamics!IO68+Dynamics!LB68</f>
        <v>33657.095392914431</v>
      </c>
      <c r="BC69" s="4">
        <f>BC68+Dynamics!BC68+Dynamics!DP68+Dynamics!GC68+Dynamics!IP68+Dynamics!LC68</f>
        <v>6446.3807023548779</v>
      </c>
      <c r="BD69" s="4">
        <f>BD68+Dynamics!BD68+Dynamics!DQ68+Dynamics!GD68+Dynamics!IQ68+Dynamics!LD68</f>
        <v>17832.767037101024</v>
      </c>
      <c r="BE69" s="4">
        <f>BE68+Dynamics!BE68+Dynamics!DR68+Dynamics!GE68+Dynamics!IR68+Dynamics!LE68</f>
        <v>17058.658671161436</v>
      </c>
      <c r="BF69" s="4">
        <f>BF68+Dynamics!BF68+Dynamics!DS68+Dynamics!GF68+Dynamics!IS68+Dynamics!LF68</f>
        <v>4823.3630693942196</v>
      </c>
      <c r="BG69" s="4">
        <f>BG68+Dynamics!BG68+Dynamics!DT68+Dynamics!GG68+Dynamics!IT68+Dynamics!LG68</f>
        <v>889.43949480108017</v>
      </c>
      <c r="BH69" s="4">
        <f>BH68+Dynamics!BH68+Dynamics!DU68+Dynamics!GH68+Dynamics!IU68+Dynamics!LH68</f>
        <v>698.62911413394875</v>
      </c>
      <c r="BI69" s="4">
        <f>BI68+Dynamics!BI68+Dynamics!DV68+Dynamics!GI68+Dynamics!IV68+Dynamics!LI68</f>
        <v>0</v>
      </c>
      <c r="BJ69" s="4">
        <f>BJ68+Dynamics!BJ68+Dynamics!DW68+Dynamics!GJ68+Dynamics!IW68+Dynamics!LJ68</f>
        <v>0</v>
      </c>
      <c r="BK69" s="4">
        <f>BK68+Dynamics!BK68+Dynamics!DX68+Dynamics!GK68+Dynamics!IX68+Dynamics!LK68</f>
        <v>0</v>
      </c>
      <c r="BL69" s="4">
        <f>BL68+Dynamics!BL68+Dynamics!DY68+Dynamics!GL68+Dynamics!IY68+Dynamics!LL68</f>
        <v>1454.8742898067587</v>
      </c>
      <c r="BM69" s="4">
        <f>BM68+Dynamics!BM68+Dynamics!DZ68+Dynamics!GM68+Dynamics!IZ68+Dynamics!LM68</f>
        <v>668.6113561911518</v>
      </c>
      <c r="BN69" s="4">
        <f>BN68+Dynamics!BN68+Dynamics!EA68+Dynamics!GN68+Dynamics!JA68+Dynamics!LN68</f>
        <v>489.68298124355692</v>
      </c>
      <c r="BO69" s="178">
        <f t="shared" ref="BO69:BO132" si="37">SUM(B69:BN69)</f>
        <v>39545518.542400263</v>
      </c>
      <c r="BP69" s="8">
        <f t="shared" ref="BP69:BP104" si="38">SUM(B69:N69)</f>
        <v>18886124.848541122</v>
      </c>
      <c r="BQ69" s="4">
        <f t="shared" ref="BQ69:BQ104" si="39">SUM(O69:AA69)</f>
        <v>19612029.985456318</v>
      </c>
      <c r="BR69" s="4">
        <f t="shared" ref="BR69:BR104" si="40">SUM(AB69:AN69)</f>
        <v>65819.563206851773</v>
      </c>
      <c r="BS69" s="4">
        <f t="shared" ref="BS69:BS132" si="41">SUM(AO69:BA69)</f>
        <v>897524.64308690117</v>
      </c>
      <c r="BT69" s="179">
        <f t="shared" ref="BT69:BT132" si="42">SUM(BB69:BN69)</f>
        <v>84019.502109102483</v>
      </c>
      <c r="BU69" s="178">
        <f t="shared" ref="BU69:BU132" si="43">(SUM(C69:N69)+SUM(P69:AA69)+SUM(AC69:AN69)+SUM(AP69:BA69)+SUM(BC69:BN69))</f>
        <v>1772148.2186847974</v>
      </c>
      <c r="BV69" s="4">
        <f t="shared" ref="BV69:BV132" si="44">SUM(C69:N69)</f>
        <v>1055314.5025235191</v>
      </c>
      <c r="BW69" s="4">
        <f t="shared" ref="BW69:BW132" si="45">SUM(P69:AA69)</f>
        <v>527863.82610634714</v>
      </c>
      <c r="BX69" s="4">
        <f t="shared" ref="BX69:BX132" si="46">SUM(AC69:AN69)</f>
        <v>37020.223833302982</v>
      </c>
      <c r="BY69" s="4">
        <f t="shared" ref="BY69:BY132" si="47">SUM(AP69:BA69)</f>
        <v>101587.25950544029</v>
      </c>
      <c r="BZ69" s="179">
        <f t="shared" ref="BZ69:BZ132" si="48">SUM(BC69:BN69)</f>
        <v>50362.406716188052</v>
      </c>
      <c r="CA69" s="167">
        <f t="shared" ref="CA69:CA132" si="49">BU69/BO69</f>
        <v>4.4812870939717732E-2</v>
      </c>
      <c r="CB69" s="15">
        <f t="shared" ref="CB69:CB132" si="50">BV69/BP69</f>
        <v>5.5877767990347577E-2</v>
      </c>
      <c r="CC69" s="15">
        <f t="shared" ref="CC69:CC132" si="51">BW69/BQ69</f>
        <v>2.6915307925686166E-2</v>
      </c>
      <c r="CD69" s="15">
        <f t="shared" ref="CD69:CD132" si="52">BX69/BR69</f>
        <v>0.56245015964264555</v>
      </c>
      <c r="CE69" s="15">
        <f t="shared" ref="CE69:CE132" si="53">BY69/BS69</f>
        <v>0.11318603927803718</v>
      </c>
      <c r="CF69" s="168">
        <f t="shared" ref="CF69:CF132" si="54">BZ69/BT69</f>
        <v>0.59941329634149187</v>
      </c>
      <c r="CG69" s="169">
        <f>-SUM(Dynamics!BO68:BO69,Dynamics!CB68:CB69,Dynamics!CO68:CO69,Dynamics!DB68:DB69,Dynamics!DO68:DO69)/BO68*100000</f>
        <v>1074.2616050710158</v>
      </c>
      <c r="CH69" s="87">
        <f>-SUM(Dynamics!BO68:BO69)/BP68*100000</f>
        <v>1333.6238196189522</v>
      </c>
      <c r="CI69" s="87">
        <f>-SUM(Dynamics!CB68:CB69)/BQ68*100000</f>
        <v>638.22867487690417</v>
      </c>
      <c r="CJ69" s="87">
        <f>-SUM(Dynamics!CO68:CO69)/BR68*100000</f>
        <v>13359.94418138346</v>
      </c>
      <c r="CK69" s="87">
        <f>-SUM(Dynamics!DB68:DB69)/BS68*100000</f>
        <v>2812.8061096845686</v>
      </c>
      <c r="CL69" s="170">
        <f>-SUM(Dynamics!DO68:DO69)/BT68*100000</f>
        <v>16312.517090950501</v>
      </c>
      <c r="CM69" s="120">
        <f t="shared" ref="CM69:CM132" si="55">SUM(CN69:CR69)</f>
        <v>136207.13339321717</v>
      </c>
      <c r="CN69" s="120">
        <f>step*SUMPRODUCT(B69:N69,'By group'!B$22:N$22)</f>
        <v>81194.795936230366</v>
      </c>
      <c r="CO69" s="120">
        <f>step*SUMPRODUCT(O69:AA69,'By group'!O$22:AA$22)</f>
        <v>40669.342580914898</v>
      </c>
      <c r="CP69" s="120">
        <f>step*SUMPRODUCT(AB69:AN69,'By group'!AB$22:AN$22)</f>
        <v>2852.0457167845038</v>
      </c>
      <c r="CQ69" s="120">
        <f>step*SUMPRODUCT(AO69:BA69,'By group'!AO$22:BA$22)</f>
        <v>7737.5377833564698</v>
      </c>
      <c r="CR69" s="154">
        <f>step*SUMPRODUCT(BB69:BN69,'By group'!BB$22:BN$22)</f>
        <v>3753.4113759309266</v>
      </c>
      <c r="CS69" s="197">
        <f t="shared" ref="CS69:CS132" si="56">C69+I69+P69+V69+AC69+AI69+AP69+AV69+BC69+BI69</f>
        <v>203275.05805137168</v>
      </c>
      <c r="CT69" s="120">
        <f t="shared" ref="CT69:CT132" si="57">D69+J69+Q69+W69+AD69+AJ69+AQ69+AW69+BD69+BJ69</f>
        <v>592099.88867790007</v>
      </c>
      <c r="CU69" s="120">
        <f t="shared" ref="CU69:CU132" si="58">E69+K69+R69+X69+AE69+AK69+AR69+AX69+BE69+BK69</f>
        <v>609337.16572186328</v>
      </c>
      <c r="CV69" s="120">
        <f t="shared" ref="CV69:CV132" si="59">F69+L69+S69+Y69+AF69+AL69+AS69+AY69+BF69+BL69</f>
        <v>244878.06497168739</v>
      </c>
      <c r="CW69" s="120">
        <f t="shared" ref="CW69:CW132" si="60">G69+M69+T69+Z69+AG69+AM69+AT69+AZ69+BG69+BM69</f>
        <v>66621.016760255428</v>
      </c>
      <c r="CX69" s="198">
        <f t="shared" ref="CX69:CX132" si="61">H69+N69+U69+AA69+AH69+AN69+AU69+BA69+BH69+BN69</f>
        <v>55937.024501719774</v>
      </c>
      <c r="CY69" s="16">
        <f t="shared" ref="CY69:CY132" si="62">BR69/(BQ69+BR69)</f>
        <v>3.344855495722767E-3</v>
      </c>
      <c r="CZ69" s="37">
        <f t="shared" ref="CZ69:CZ132" si="63">BS69/(BP69+BS69)</f>
        <v>4.5366990729729238E-2</v>
      </c>
      <c r="DA69" s="185">
        <f t="shared" ref="DA69:DA132" si="64">BT69/BO69</f>
        <v>2.1246276495026284E-3</v>
      </c>
      <c r="DB69" s="183"/>
      <c r="DC69" s="85">
        <f>(SUMPRODUCT($B69:$N69,'By group'!$B$27:$N$27)-(1-prop_idu_part)*SUMPRODUCT(Population!$BB69:$BN69,'By group'!$BB$27:$BN$27)*(1-prop_idu_male))/BQ69</f>
        <v>1.4421667090376258</v>
      </c>
      <c r="DD69" s="85">
        <f>(1-prop_idu_part)*SUMPRODUCT(Population!$BB69:$BN69,'By group'!$BB$27:$BN$27)*prop_idu_male/BQ69</f>
        <v>9.2536124353390734E-3</v>
      </c>
      <c r="DE69" s="85">
        <f>SUMPRODUCT(AB69:AN69,'By group'!AB$27:AN$27)/prop_sw_use/BP69</f>
        <v>4.1820901048593502</v>
      </c>
      <c r="DF69" s="85">
        <f t="shared" si="35"/>
        <v>1.697928582572896</v>
      </c>
      <c r="DG69" s="85">
        <f t="shared" ref="DG69:DG100" si="65">DG68+step*circ*(1-DG68)</f>
        <v>0</v>
      </c>
    </row>
    <row r="70" spans="1:111" x14ac:dyDescent="0.25">
      <c r="A70">
        <f t="shared" si="36"/>
        <v>33</v>
      </c>
      <c r="B70" s="8">
        <f>B69+Dynamics!B69+Dynamics!BO69+Dynamics!EB69+Dynamics!GO69+Dynamics!JB69</f>
        <v>17880704.884376235</v>
      </c>
      <c r="C70" s="46">
        <f>C69+Dynamics!C69+Dynamics!BP69+Dynamics!EC69+Dynamics!GP69+Dynamics!JC69</f>
        <v>120930.41324267937</v>
      </c>
      <c r="D70" s="4">
        <f>D69+Dynamics!D69+Dynamics!BQ69+Dynamics!ED69+Dynamics!GQ69+Dynamics!JD69</f>
        <v>352894.9765838274</v>
      </c>
      <c r="E70" s="4">
        <f>E69+Dynamics!E69+Dynamics!BR69+Dynamics!EE69+Dynamics!GR69+Dynamics!JE69</f>
        <v>363960.680341142</v>
      </c>
      <c r="F70" s="4">
        <f>F69+Dynamics!F69+Dynamics!BS69+Dynamics!EF69+Dynamics!GS69+Dynamics!JF69</f>
        <v>109124.90035920608</v>
      </c>
      <c r="G70" s="4">
        <f>G69+Dynamics!G69+Dynamics!BT69+Dynamics!EG69+Dynamics!GT69+Dynamics!JG69</f>
        <v>21012.520547269076</v>
      </c>
      <c r="H70" s="4">
        <f>H69+Dynamics!H69+Dynamics!BU69+Dynamics!EH69+Dynamics!GU69+Dynamics!JH69</f>
        <v>17856.204082073684</v>
      </c>
      <c r="I70" s="4">
        <f>I69+Dynamics!I69+Dynamics!BV69+Dynamics!EI69+Dynamics!GV69+Dynamics!JI69</f>
        <v>0</v>
      </c>
      <c r="J70" s="4">
        <f>J69+Dynamics!J69+Dynamics!BW69+Dynamics!EJ69+Dynamics!GW69+Dynamics!JJ69</f>
        <v>0</v>
      </c>
      <c r="K70" s="4">
        <f>K69+Dynamics!K69+Dynamics!BX69+Dynamics!EK69+Dynamics!GX69+Dynamics!JK69</f>
        <v>0</v>
      </c>
      <c r="L70" s="4">
        <f>L69+Dynamics!L69+Dynamics!BY69+Dynamics!EL69+Dynamics!GY69+Dynamics!JL69</f>
        <v>37388.582493127302</v>
      </c>
      <c r="M70" s="4">
        <f>M69+Dynamics!M69+Dynamics!BZ69+Dynamics!EM69+Dynamics!GZ69+Dynamics!JM69</f>
        <v>18870.523439299137</v>
      </c>
      <c r="N70" s="9">
        <f>N69+Dynamics!N69+Dynamics!CA69+Dynamics!EN69+Dynamics!HA69+Dynamics!JN69</f>
        <v>15581.316500221954</v>
      </c>
      <c r="O70" s="8">
        <f>O69+Dynamics!O69+Dynamics!CB69+Dynamics!EO69+Dynamics!HB69+Dynamics!JO69</f>
        <v>19141500.003453076</v>
      </c>
      <c r="P70" s="4">
        <f>P69+Dynamics!P69+Dynamics!CC69+Dynamics!EP69+Dynamics!HC69+Dynamics!JP69</f>
        <v>60059.73722706463</v>
      </c>
      <c r="Q70" s="4">
        <f>Q69+Dynamics!Q69+Dynamics!CD69+Dynamics!EQ69+Dynamics!HD69+Dynamics!JQ69</f>
        <v>175552.13604288251</v>
      </c>
      <c r="R70" s="4">
        <f>R69+Dynamics!R69+Dynamics!CE69+Dynamics!ER69+Dynamics!HE69+Dynamics!JR69</f>
        <v>181685.86981204039</v>
      </c>
      <c r="S70" s="4">
        <f>S69+Dynamics!S69+Dynamics!CF69+Dynamics!ES69+Dynamics!HF69+Dynamics!JS69</f>
        <v>54671.519508079866</v>
      </c>
      <c r="T70" s="4">
        <f>T69+Dynamics!T69+Dynamics!CG69+Dynamics!ET69+Dynamics!HG69+Dynamics!JT69</f>
        <v>10563.855648442839</v>
      </c>
      <c r="U70" s="4">
        <f>U69+Dynamics!U69+Dynamics!CH69+Dynamics!EU69+Dynamics!HH69+Dynamics!JU69</f>
        <v>9059.1184827512061</v>
      </c>
      <c r="V70" s="4">
        <f>V69+Dynamics!V69+Dynamics!CI69+Dynamics!EV69+Dynamics!HI69+Dynamics!JV69</f>
        <v>0</v>
      </c>
      <c r="W70" s="4">
        <f>W69+Dynamics!W69+Dynamics!CJ69+Dynamics!EW69+Dynamics!HJ69+Dynamics!JW69</f>
        <v>0</v>
      </c>
      <c r="X70" s="4">
        <f>X69+Dynamics!X69+Dynamics!CK69+Dynamics!EX69+Dynamics!HK69+Dynamics!JX69</f>
        <v>0</v>
      </c>
      <c r="Y70" s="4">
        <f>Y69+Dynamics!Y69+Dynamics!CL69+Dynamics!EY69+Dynamics!HL69+Dynamics!JY69</f>
        <v>18967.6041711793</v>
      </c>
      <c r="Z70" s="4">
        <f>Z69+Dynamics!Z69+Dynamics!CM69+Dynamics!EZ69+Dynamics!HM69+Dynamics!JZ69</f>
        <v>9691.4452590307865</v>
      </c>
      <c r="AA70" s="9">
        <f>AA69+Dynamics!AA69+Dynamics!CN69+Dynamics!FA69+Dynamics!HN69+Dynamics!KA69</f>
        <v>8205.1800547791609</v>
      </c>
      <c r="AB70" s="8">
        <f>AB69+Dynamics!AB69+Dynamics!CO69+Dynamics!FB69+Dynamics!HO69+Dynamics!KB69</f>
        <v>28912.337611282299</v>
      </c>
      <c r="AC70" s="4">
        <f>AC69+Dynamics!AC69+Dynamics!CP69+Dynamics!FC69+Dynamics!HP69+Dynamics!KC69</f>
        <v>4227.2022490793661</v>
      </c>
      <c r="AD70" s="4">
        <f>AD69+Dynamics!AD69+Dynamics!CQ69+Dynamics!FD69+Dynamics!HQ69+Dynamics!KD69</f>
        <v>12374.622726259624</v>
      </c>
      <c r="AE70" s="4">
        <f>AE69+Dynamics!AE69+Dynamics!CR69+Dynamics!FE69+Dynamics!HR69+Dynamics!KE69</f>
        <v>12804.668809376477</v>
      </c>
      <c r="AF70" s="4">
        <f>AF69+Dynamics!AF69+Dynamics!CS69+Dynamics!FF69+Dynamics!HS69+Dynamics!KF69</f>
        <v>3845.2796308878915</v>
      </c>
      <c r="AG70" s="4">
        <f>AG69+Dynamics!AG69+Dynamics!CT69+Dynamics!FG69+Dynamics!HT69+Dynamics!KG69</f>
        <v>740.70966412939129</v>
      </c>
      <c r="AH70" s="4">
        <f>AH69+Dynamics!AH69+Dynamics!CU69+Dynamics!FH69+Dynamics!HU69+Dynamics!KH69</f>
        <v>628.80420629887112</v>
      </c>
      <c r="AI70" s="4">
        <f>AI69+Dynamics!AI69+Dynamics!CV69+Dynamics!FI69+Dynamics!HV69+Dynamics!KI69</f>
        <v>0</v>
      </c>
      <c r="AJ70" s="4">
        <f>AJ69+Dynamics!AJ69+Dynamics!CW69+Dynamics!FJ69+Dynamics!HW69+Dynamics!KJ69</f>
        <v>0</v>
      </c>
      <c r="AK70" s="4">
        <f>AK69+Dynamics!AK69+Dynamics!CX69+Dynamics!FK69+Dynamics!HX69+Dynamics!KK69</f>
        <v>0</v>
      </c>
      <c r="AL70" s="4">
        <f>AL69+Dynamics!AL69+Dynamics!CY69+Dynamics!FL69+Dynamics!HY69+Dynamics!KL69</f>
        <v>1315.9230176696919</v>
      </c>
      <c r="AM70" s="4">
        <f>AM69+Dynamics!AM69+Dynamics!CZ69+Dynamics!FM69+Dynamics!HZ69+Dynamics!KM69</f>
        <v>661.4135671714314</v>
      </c>
      <c r="AN70" s="4">
        <f>AN69+Dynamics!AN69+Dynamics!DA69+Dynamics!FN69+Dynamics!IA69+Dynamics!KN69</f>
        <v>542.8335672579185</v>
      </c>
      <c r="AO70" s="8">
        <f>AO69+Dynamics!AO69+Dynamics!DB69+Dynamics!FO69+Dynamics!IB69+Dynamics!KO69</f>
        <v>795929.30487789446</v>
      </c>
      <c r="AP70" s="4">
        <f>AP69+Dynamics!AP69+Dynamics!DC69+Dynamics!FP69+Dynamics!IC69+Dynamics!KP69</f>
        <v>12175.951918635828</v>
      </c>
      <c r="AQ70" s="4">
        <f>AQ69+Dynamics!AQ69+Dynamics!DD69+Dynamics!FQ69+Dynamics!ID69+Dynamics!KQ69</f>
        <v>34999.556553737588</v>
      </c>
      <c r="AR70" s="4">
        <f>AR69+Dynamics!AR69+Dynamics!DE69+Dynamics!FR69+Dynamics!IE69+Dynamics!KR69</f>
        <v>35222.55596330628</v>
      </c>
      <c r="AS70" s="4">
        <f>AS69+Dynamics!AS69+Dynamics!DF69+Dynamics!FS69+Dynamics!IF69+Dynamics!KS69</f>
        <v>10336.353543821775</v>
      </c>
      <c r="AT70" s="4">
        <f>AT69+Dynamics!AT69+Dynamics!DG69+Dynamics!FT69+Dynamics!IG69+Dynamics!KT69</f>
        <v>1955.0521304100773</v>
      </c>
      <c r="AU70" s="4">
        <f>AU69+Dynamics!AU69+Dynamics!DH69+Dynamics!FU69+Dynamics!IH69+Dynamics!KU69</f>
        <v>1598.9610505942685</v>
      </c>
      <c r="AV70" s="4">
        <f>AV69+Dynamics!AV69+Dynamics!DI69+Dynamics!FV69+Dynamics!II69+Dynamics!KV69</f>
        <v>0</v>
      </c>
      <c r="AW70" s="4">
        <f>AW69+Dynamics!AW69+Dynamics!DJ69+Dynamics!FW69+Dynamics!IJ69+Dynamics!KW69</f>
        <v>0</v>
      </c>
      <c r="AX70" s="4">
        <f>AX69+Dynamics!AX69+Dynamics!DK69+Dynamics!FX69+Dynamics!IK69+Dynamics!KX69</f>
        <v>0</v>
      </c>
      <c r="AY70" s="4">
        <f>AY69+Dynamics!AY69+Dynamics!DL69+Dynamics!FY69+Dynamics!IL69+Dynamics!KY69</f>
        <v>3339.0224699305486</v>
      </c>
      <c r="AZ70" s="4">
        <f>AZ69+Dynamics!AZ69+Dynamics!DM69+Dynamics!FZ69+Dynamics!IM69+Dynamics!KZ69</f>
        <v>1599.6790692242569</v>
      </c>
      <c r="BA70" s="9">
        <f>BA69+Dynamics!BA69+Dynamics!DN69+Dynamics!GA69+Dynamics!IN69+Dynamics!LA69</f>
        <v>1218.3903627139046</v>
      </c>
      <c r="BB70" s="8">
        <f>BB69+Dynamics!BB69+Dynamics!DO69+Dynamics!GB69+Dynamics!IO69+Dynamics!LB69</f>
        <v>33753.217004826409</v>
      </c>
      <c r="BC70" s="4">
        <f>BC69+Dynamics!BC69+Dynamics!DP69+Dynamics!GC69+Dynamics!IP69+Dynamics!LC69</f>
        <v>6464.6230679903401</v>
      </c>
      <c r="BD70" s="4">
        <f>BD69+Dynamics!BD69+Dynamics!DQ69+Dynamics!GD69+Dynamics!IQ69+Dynamics!LD69</f>
        <v>17883.037331336665</v>
      </c>
      <c r="BE70" s="4">
        <f>BE69+Dynamics!BE69+Dynamics!DR69+Dynamics!GE69+Dynamics!IR69+Dynamics!LE69</f>
        <v>17106.27001880277</v>
      </c>
      <c r="BF70" s="4">
        <f>BF69+Dynamics!BF69+Dynamics!DS69+Dynamics!GF69+Dynamics!IS69+Dynamics!LF69</f>
        <v>4836.6440478514696</v>
      </c>
      <c r="BG70" s="4">
        <f>BG69+Dynamics!BG69+Dynamics!DT69+Dynamics!GG69+Dynamics!IT69+Dynamics!LG69</f>
        <v>891.8486325557277</v>
      </c>
      <c r="BH70" s="4">
        <f>BH69+Dynamics!BH69+Dynamics!DU69+Dynamics!GH69+Dynamics!IU69+Dynamics!LH69</f>
        <v>700.43116142392603</v>
      </c>
      <c r="BI70" s="4">
        <f>BI69+Dynamics!BI69+Dynamics!DV69+Dynamics!GI69+Dynamics!IV69+Dynamics!LI69</f>
        <v>0</v>
      </c>
      <c r="BJ70" s="4">
        <f>BJ69+Dynamics!BJ69+Dynamics!DW69+Dynamics!GJ69+Dynamics!IW69+Dynamics!LJ69</f>
        <v>0</v>
      </c>
      <c r="BK70" s="4">
        <f>BK69+Dynamics!BK69+Dynamics!DX69+Dynamics!GK69+Dynamics!IX69+Dynamics!LK69</f>
        <v>0</v>
      </c>
      <c r="BL70" s="4">
        <f>BL69+Dynamics!BL69+Dynamics!DY69+Dynamics!GL69+Dynamics!IY69+Dynamics!LL69</f>
        <v>1458.5877169024429</v>
      </c>
      <c r="BM70" s="4">
        <f>BM69+Dynamics!BM69+Dynamics!DZ69+Dynamics!GM69+Dynamics!IZ69+Dynamics!LM69</f>
        <v>670.1499275080032</v>
      </c>
      <c r="BN70" s="4">
        <f>BN69+Dynamics!BN69+Dynamics!EA69+Dynamics!GN69+Dynamics!JA69+Dynamics!LN69</f>
        <v>490.60985144320682</v>
      </c>
      <c r="BO70" s="178">
        <f t="shared" si="37"/>
        <v>39656965.513374723</v>
      </c>
      <c r="BP70" s="8">
        <f t="shared" si="38"/>
        <v>18938325.001965083</v>
      </c>
      <c r="BQ70" s="4">
        <f t="shared" si="39"/>
        <v>19669956.469659325</v>
      </c>
      <c r="BR70" s="4">
        <f t="shared" si="40"/>
        <v>66053.795049412947</v>
      </c>
      <c r="BS70" s="4">
        <f t="shared" si="41"/>
        <v>898374.82794026902</v>
      </c>
      <c r="BT70" s="179">
        <f t="shared" si="42"/>
        <v>84255.418760640969</v>
      </c>
      <c r="BU70" s="178">
        <f t="shared" si="43"/>
        <v>1776165.7660514163</v>
      </c>
      <c r="BV70" s="4">
        <f t="shared" si="44"/>
        <v>1057620.117588846</v>
      </c>
      <c r="BW70" s="4">
        <f t="shared" si="45"/>
        <v>528456.4662062506</v>
      </c>
      <c r="BX70" s="4">
        <f t="shared" si="46"/>
        <v>37141.457438130659</v>
      </c>
      <c r="BY70" s="4">
        <f t="shared" si="47"/>
        <v>102445.52306237454</v>
      </c>
      <c r="BZ70" s="179">
        <f t="shared" si="48"/>
        <v>50502.20175581456</v>
      </c>
      <c r="CA70" s="167">
        <f t="shared" si="49"/>
        <v>4.4788241940810776E-2</v>
      </c>
      <c r="CB70" s="15">
        <f t="shared" si="50"/>
        <v>5.5845494122585021E-2</v>
      </c>
      <c r="CC70" s="15">
        <f t="shared" si="51"/>
        <v>2.6866173650225839E-2</v>
      </c>
      <c r="CD70" s="15">
        <f t="shared" si="52"/>
        <v>0.5622910449028129</v>
      </c>
      <c r="CE70" s="15">
        <f t="shared" si="53"/>
        <v>0.11403427597949786</v>
      </c>
      <c r="CF70" s="168">
        <f t="shared" si="54"/>
        <v>0.59939411017925093</v>
      </c>
      <c r="CG70" s="167"/>
      <c r="CH70" s="16"/>
      <c r="CI70" s="87"/>
      <c r="CJ70" s="16"/>
      <c r="CK70" s="16"/>
      <c r="CL70" s="168"/>
      <c r="CM70" s="120">
        <f t="shared" si="55"/>
        <v>136498.94283067092</v>
      </c>
      <c r="CN70" s="120">
        <f>step*SUMPRODUCT(B70:N70,'By group'!B$22:N$22)</f>
        <v>81363.152764984858</v>
      </c>
      <c r="CO70" s="120">
        <f>step*SUMPRODUCT(O70:AA70,'By group'!O$22:AA$22)</f>
        <v>40705.965336377201</v>
      </c>
      <c r="CP70" s="120">
        <f>step*SUMPRODUCT(AB70:AN70,'By group'!AB$22:AN$22)</f>
        <v>2861.4029205430702</v>
      </c>
      <c r="CQ70" s="120">
        <f>step*SUMPRODUCT(AO70:BA70,'By group'!AO$22:BA$22)</f>
        <v>7804.6324248726514</v>
      </c>
      <c r="CR70" s="154">
        <f>step*SUMPRODUCT(BB70:BN70,'By group'!BB$22:BN$22)</f>
        <v>3763.7893838931291</v>
      </c>
      <c r="CS70" s="197">
        <f t="shared" si="56"/>
        <v>203857.92770544955</v>
      </c>
      <c r="CT70" s="120">
        <f t="shared" si="57"/>
        <v>593704.32923804387</v>
      </c>
      <c r="CU70" s="120">
        <f t="shared" si="58"/>
        <v>610780.04494466772</v>
      </c>
      <c r="CV70" s="120">
        <f t="shared" si="59"/>
        <v>245284.41695865637</v>
      </c>
      <c r="CW70" s="120">
        <f t="shared" si="60"/>
        <v>66657.197885040718</v>
      </c>
      <c r="CX70" s="198">
        <f t="shared" si="61"/>
        <v>55881.849319558103</v>
      </c>
      <c r="CY70" s="16">
        <f t="shared" si="62"/>
        <v>3.3468666748480615E-3</v>
      </c>
      <c r="CZ70" s="37">
        <f t="shared" si="63"/>
        <v>4.5288522568955734E-2</v>
      </c>
      <c r="DA70" s="185">
        <f t="shared" si="64"/>
        <v>2.1246057954743148E-3</v>
      </c>
      <c r="DB70" s="183">
        <f>(BO70-BO68)/BO68</f>
        <v>5.6416513470025935E-3</v>
      </c>
      <c r="DC70" s="85">
        <f>(SUMPRODUCT($B70:$N70,'By group'!$B$27:$N$27)-(1-prop_idu_part)*SUMPRODUCT(Population!$BB70:$BN70,'By group'!$BB$27:$BN$27)*(1-prop_idu_male))/BQ70</f>
        <v>1.4418938659353369</v>
      </c>
      <c r="DD70" s="85">
        <f>(1-prop_idu_part)*SUMPRODUCT(Population!$BB70:$BN70,'By group'!$BB$27:$BN$27)*prop_idu_male/BQ70</f>
        <v>9.2522677822751941E-3</v>
      </c>
      <c r="DE70" s="85">
        <f>SUMPRODUCT(AB70:AN70,'By group'!AB$27:AN$27)/prop_sw_use/BP70</f>
        <v>4.1854046781365764</v>
      </c>
      <c r="DF70" s="85">
        <f t="shared" si="35"/>
        <v>1.69927429932345</v>
      </c>
      <c r="DG70" s="85">
        <f t="shared" si="65"/>
        <v>0</v>
      </c>
    </row>
    <row r="71" spans="1:111" x14ac:dyDescent="0.25">
      <c r="A71">
        <f t="shared" si="36"/>
        <v>33.5</v>
      </c>
      <c r="B71" s="8">
        <f>B70+Dynamics!B70+Dynamics!BO70+Dynamics!EB70+Dynamics!GO70+Dynamics!JB70</f>
        <v>17930761.055072926</v>
      </c>
      <c r="C71" s="46">
        <f>C70+Dynamics!C70+Dynamics!BP70+Dynamics!EC70+Dynamics!GP70+Dynamics!JC70</f>
        <v>121264.88582541228</v>
      </c>
      <c r="D71" s="4">
        <f>D70+Dynamics!D70+Dynamics!BQ70+Dynamics!ED70+Dynamics!GQ70+Dynamics!JD70</f>
        <v>353825.59900365601</v>
      </c>
      <c r="E71" s="4">
        <f>E70+Dynamics!E70+Dynamics!BR70+Dynamics!EE70+Dynamics!GR70+Dynamics!JE70</f>
        <v>364817.71592360997</v>
      </c>
      <c r="F71" s="4">
        <f>F70+Dynamics!F70+Dynamics!BS70+Dynamics!EF70+Dynamics!GS70+Dynamics!JF70</f>
        <v>109348.34098578618</v>
      </c>
      <c r="G71" s="4">
        <f>G70+Dynamics!G70+Dynamics!BT70+Dynamics!EG70+Dynamics!GT70+Dynamics!JG70</f>
        <v>21049.068969455406</v>
      </c>
      <c r="H71" s="4">
        <f>H70+Dynamics!H70+Dynamics!BU70+Dynamics!EH70+Dynamics!GU70+Dynamics!JH70</f>
        <v>17873.354087078555</v>
      </c>
      <c r="I71" s="4">
        <f>I70+Dynamics!I70+Dynamics!BV70+Dynamics!EI70+Dynamics!GV70+Dynamics!JI70</f>
        <v>0</v>
      </c>
      <c r="J71" s="4">
        <f>J70+Dynamics!J70+Dynamics!BW70+Dynamics!EJ70+Dynamics!GW70+Dynamics!JJ70</f>
        <v>0</v>
      </c>
      <c r="K71" s="4">
        <f>K70+Dynamics!K70+Dynamics!BX70+Dynamics!EK70+Dynamics!GX70+Dynamics!JK70</f>
        <v>0</v>
      </c>
      <c r="L71" s="4">
        <f>L70+Dynamics!L70+Dynamics!BY70+Dynamics!EL70+Dynamics!GY70+Dynamics!JL70</f>
        <v>37421.788650985516</v>
      </c>
      <c r="M71" s="4">
        <f>M70+Dynamics!M70+Dynamics!BZ70+Dynamics!EM70+Dynamics!GZ70+Dynamics!JM70</f>
        <v>18864.784350046928</v>
      </c>
      <c r="N71" s="9">
        <f>N70+Dynamics!N70+Dynamics!CA70+Dynamics!EN70+Dynamics!HA70+Dynamics!JN70</f>
        <v>15547.174703621122</v>
      </c>
      <c r="O71" s="8">
        <f>O70+Dynamics!O70+Dynamics!CB70+Dynamics!EO70+Dynamics!HB70+Dynamics!JO70</f>
        <v>19198889.206579242</v>
      </c>
      <c r="P71" s="4">
        <f>P70+Dynamics!P70+Dynamics!CC70+Dynamics!EP70+Dynamics!HC70+Dynamics!JP70</f>
        <v>60193.640773175175</v>
      </c>
      <c r="Q71" s="4">
        <f>Q70+Dynamics!Q70+Dynamics!CD70+Dynamics!EQ70+Dynamics!HD70+Dynamics!JQ70</f>
        <v>175894.17681568765</v>
      </c>
      <c r="R71" s="4">
        <f>R70+Dynamics!R70+Dynamics!CE70+Dynamics!ER70+Dynamics!HE70+Dynamics!JR70</f>
        <v>181938.22987356107</v>
      </c>
      <c r="S71" s="4">
        <f>S70+Dynamics!S70+Dynamics!CF70+Dynamics!ES70+Dynamics!HF70+Dynamics!JS70</f>
        <v>54716.603227387059</v>
      </c>
      <c r="T71" s="4">
        <f>T70+Dynamics!T70+Dynamics!CG70+Dynamics!ET70+Dynamics!HG70+Dynamics!JT70</f>
        <v>10566.992860709808</v>
      </c>
      <c r="U71" s="4">
        <f>U70+Dynamics!U70+Dynamics!CH70+Dynamics!EU70+Dynamics!HH70+Dynamics!JU70</f>
        <v>9050.011906146392</v>
      </c>
      <c r="V71" s="4">
        <f>V70+Dynamics!V70+Dynamics!CI70+Dynamics!EV70+Dynamics!HI70+Dynamics!JV70</f>
        <v>0</v>
      </c>
      <c r="W71" s="4">
        <f>W70+Dynamics!W70+Dynamics!CJ70+Dynamics!EW70+Dynamics!HJ70+Dynamics!JW70</f>
        <v>0</v>
      </c>
      <c r="X71" s="4">
        <f>X70+Dynamics!X70+Dynamics!CK70+Dynamics!EX70+Dynamics!HK70+Dynamics!JX70</f>
        <v>0</v>
      </c>
      <c r="Y71" s="4">
        <f>Y70+Dynamics!Y70+Dynamics!CL70+Dynamics!EY70+Dynamics!HL70+Dynamics!JY70</f>
        <v>18947.572445478065</v>
      </c>
      <c r="Z71" s="4">
        <f>Z70+Dynamics!Z70+Dynamics!CM70+Dynamics!EZ70+Dynamics!HM70+Dynamics!JZ70</f>
        <v>9664.1258674372166</v>
      </c>
      <c r="AA71" s="9">
        <f>AA70+Dynamics!AA70+Dynamics!CN70+Dynamics!FA70+Dynamics!HN70+Dynamics!KA70</f>
        <v>8156.5866244892768</v>
      </c>
      <c r="AB71" s="8">
        <f>AB70+Dynamics!AB70+Dynamics!CO70+Dynamics!FB70+Dynamics!HO70+Dynamics!KB70</f>
        <v>29023.100347736738</v>
      </c>
      <c r="AC71" s="4">
        <f>AC70+Dynamics!AC70+Dynamics!CP70+Dynamics!FC70+Dynamics!HP70+Dynamics!KC70</f>
        <v>4241.2747416842321</v>
      </c>
      <c r="AD71" s="4">
        <f>AD70+Dynamics!AD70+Dynamics!CQ70+Dynamics!FD70+Dynamics!HQ70+Dynamics!KD70</f>
        <v>12416.182332407934</v>
      </c>
      <c r="AE71" s="4">
        <f>AE70+Dynamics!AE70+Dynamics!CR70+Dynamics!FE70+Dynamics!HR70+Dynamics!KE70</f>
        <v>12847.698065611201</v>
      </c>
      <c r="AF71" s="4">
        <f>AF70+Dynamics!AF70+Dynamics!CS70+Dynamics!FF70+Dynamics!HS70+Dynamics!KF70</f>
        <v>3858.0377695406032</v>
      </c>
      <c r="AG71" s="4">
        <f>AG70+Dynamics!AG70+Dynamics!CT70+Dynamics!FG70+Dynamics!HT70+Dynamics!KG70</f>
        <v>743.10713030180432</v>
      </c>
      <c r="AH71" s="4">
        <f>AH70+Dynamics!AH70+Dynamics!CU70+Dynamics!FH70+Dynamics!HU70+Dynamics!KH70</f>
        <v>630.62486155760075</v>
      </c>
      <c r="AI71" s="4">
        <f>AI70+Dynamics!AI70+Dynamics!CV70+Dynamics!FI70+Dynamics!HV70+Dynamics!KI70</f>
        <v>0</v>
      </c>
      <c r="AJ71" s="4">
        <f>AJ70+Dynamics!AJ70+Dynamics!CW70+Dynamics!FJ70+Dynamics!HW70+Dynamics!KJ70</f>
        <v>0</v>
      </c>
      <c r="AK71" s="4">
        <f>AK70+Dynamics!AK70+Dynamics!CX70+Dynamics!FK70+Dynamics!HX70+Dynamics!KK70</f>
        <v>0</v>
      </c>
      <c r="AL71" s="4">
        <f>AL70+Dynamics!AL70+Dynamics!CY70+Dynamics!FL70+Dynamics!HY70+Dynamics!KL70</f>
        <v>1319.7786353591607</v>
      </c>
      <c r="AM71" s="4">
        <f>AM70+Dynamics!AM70+Dynamics!CZ70+Dynamics!FM70+Dynamics!HZ70+Dynamics!KM70</f>
        <v>662.97999800959451</v>
      </c>
      <c r="AN71" s="4">
        <f>AN70+Dynamics!AN70+Dynamics!DA70+Dynamics!FN70+Dynamics!IA70+Dynamics!KN70</f>
        <v>543.30889795877249</v>
      </c>
      <c r="AO71" s="8">
        <f>AO70+Dynamics!AO70+Dynamics!DB70+Dynamics!FO70+Dynamics!IB70+Dynamics!KO70</f>
        <v>795951.52411675942</v>
      </c>
      <c r="AP71" s="4">
        <f>AP70+Dynamics!AP70+Dynamics!DC70+Dynamics!FP70+Dynamics!IC70+Dynamics!KP70</f>
        <v>12267.656691820386</v>
      </c>
      <c r="AQ71" s="4">
        <f>AQ70+Dynamics!AQ70+Dynamics!DD70+Dynamics!FQ70+Dynamics!ID70+Dynamics!KQ70</f>
        <v>35275.659244102637</v>
      </c>
      <c r="AR71" s="4">
        <f>AR70+Dynamics!AR70+Dynamics!DE70+Dynamics!FR70+Dynamics!IE70+Dynamics!KR70</f>
        <v>35519.031670547171</v>
      </c>
      <c r="AS71" s="4">
        <f>AS70+Dynamics!AS70+Dynamics!DF70+Dynamics!FS70+Dynamics!IF70+Dynamics!KS70</f>
        <v>10427.724497001263</v>
      </c>
      <c r="AT71" s="4">
        <f>AT70+Dynamics!AT70+Dynamics!DG70+Dynamics!FT70+Dynamics!IG70+Dynamics!KT70</f>
        <v>1972.9513111014196</v>
      </c>
      <c r="AU71" s="4">
        <f>AU70+Dynamics!AU70+Dynamics!DH70+Dynamics!FU70+Dynamics!IH70+Dynamics!KU70</f>
        <v>1614.5111113274409</v>
      </c>
      <c r="AV71" s="4">
        <f>AV70+Dynamics!AV70+Dynamics!DI70+Dynamics!FV70+Dynamics!II70+Dynamics!KV70</f>
        <v>0</v>
      </c>
      <c r="AW71" s="4">
        <f>AW70+Dynamics!AW70+Dynamics!DJ70+Dynamics!FW70+Dynamics!IJ70+Dynamics!KW70</f>
        <v>0</v>
      </c>
      <c r="AX71" s="4">
        <f>AX70+Dynamics!AX70+Dynamics!DK70+Dynamics!FX70+Dynamics!IK70+Dynamics!KX70</f>
        <v>0</v>
      </c>
      <c r="AY71" s="4">
        <f>AY70+Dynamics!AY70+Dynamics!DL70+Dynamics!FY70+Dynamics!IL70+Dynamics!KY70</f>
        <v>3371.6818889817077</v>
      </c>
      <c r="AZ71" s="4">
        <f>AZ70+Dynamics!AZ70+Dynamics!DM70+Dynamics!FZ70+Dynamics!IM70+Dynamics!KZ70</f>
        <v>1616.4325435115284</v>
      </c>
      <c r="BA71" s="9">
        <f>BA70+Dynamics!BA70+Dynamics!DN70+Dynamics!GA70+Dynamics!IN70+Dynamics!LA70</f>
        <v>1232.1155251791624</v>
      </c>
      <c r="BB71" s="8">
        <f>BB70+Dynamics!BB70+Dynamics!DO70+Dynamics!GB70+Dynamics!IO70+Dynamics!LB70</f>
        <v>33849.596514323566</v>
      </c>
      <c r="BC71" s="4">
        <f>BC70+Dynamics!BC70+Dynamics!DP70+Dynamics!GC70+Dynamics!IP70+Dynamics!LC70</f>
        <v>6482.9309544453181</v>
      </c>
      <c r="BD71" s="4">
        <f>BD70+Dynamics!BD70+Dynamics!DQ70+Dynamics!GD70+Dynamics!IQ70+Dynamics!LD70</f>
        <v>17933.506860077443</v>
      </c>
      <c r="BE71" s="4">
        <f>BE70+Dynamics!BE70+Dynamics!DR70+Dynamics!GE70+Dynamics!IR70+Dynamics!LE70</f>
        <v>17154.115533753054</v>
      </c>
      <c r="BF71" s="4">
        <f>BF70+Dynamics!BF70+Dynamics!DS70+Dynamics!GF70+Dynamics!IS70+Dynamics!LF70</f>
        <v>4850.0082098139655</v>
      </c>
      <c r="BG71" s="4">
        <f>BG70+Dynamics!BG70+Dynamics!DT70+Dynamics!GG70+Dynamics!IT70+Dynamics!LG70</f>
        <v>894.27659281226931</v>
      </c>
      <c r="BH71" s="4">
        <f>BH70+Dynamics!BH70+Dynamics!DU70+Dynamics!GH70+Dynamics!IU70+Dynamics!LH70</f>
        <v>702.25482822595052</v>
      </c>
      <c r="BI71" s="4">
        <f>BI70+Dynamics!BI70+Dynamics!DV70+Dynamics!GI70+Dynamics!IV70+Dynamics!LI70</f>
        <v>0</v>
      </c>
      <c r="BJ71" s="4">
        <f>BJ70+Dynamics!BJ70+Dynamics!DW70+Dynamics!GJ70+Dynamics!IW70+Dynamics!LJ70</f>
        <v>0</v>
      </c>
      <c r="BK71" s="4">
        <f>BK70+Dynamics!BK70+Dynamics!DX70+Dynamics!GK70+Dynamics!IX70+Dynamics!LK70</f>
        <v>0</v>
      </c>
      <c r="BL71" s="4">
        <f>BL70+Dynamics!BL70+Dynamics!DY70+Dynamics!GL70+Dynamics!IY70+Dynamics!LL70</f>
        <v>1462.3519671817935</v>
      </c>
      <c r="BM71" s="4">
        <f>BM70+Dynamics!BM70+Dynamics!DZ70+Dynamics!GM70+Dynamics!IZ70+Dynamics!LM70</f>
        <v>671.72308361280159</v>
      </c>
      <c r="BN71" s="4">
        <f>BN70+Dynamics!BN70+Dynamics!EA70+Dynamics!GN70+Dynamics!JA70+Dynamics!LN70</f>
        <v>491.56926003778784</v>
      </c>
      <c r="BO71" s="178">
        <f t="shared" si="37"/>
        <v>39768818.629730687</v>
      </c>
      <c r="BP71" s="8">
        <f t="shared" si="38"/>
        <v>18990773.767572578</v>
      </c>
      <c r="BQ71" s="4">
        <f t="shared" si="39"/>
        <v>19728017.146973312</v>
      </c>
      <c r="BR71" s="4">
        <f t="shared" si="40"/>
        <v>66286.092780167644</v>
      </c>
      <c r="BS71" s="4">
        <f t="shared" si="41"/>
        <v>899249.28860033222</v>
      </c>
      <c r="BT71" s="179">
        <f t="shared" si="42"/>
        <v>84492.333804283946</v>
      </c>
      <c r="BU71" s="178">
        <f t="shared" si="43"/>
        <v>1780344.147099688</v>
      </c>
      <c r="BV71" s="4">
        <f t="shared" si="44"/>
        <v>1060012.7124996521</v>
      </c>
      <c r="BW71" s="4">
        <f t="shared" si="45"/>
        <v>529127.94039407175</v>
      </c>
      <c r="BX71" s="4">
        <f t="shared" si="46"/>
        <v>37262.992432430903</v>
      </c>
      <c r="BY71" s="4">
        <f t="shared" si="47"/>
        <v>103297.76448357274</v>
      </c>
      <c r="BZ71" s="179">
        <f t="shared" si="48"/>
        <v>50642.737289960387</v>
      </c>
      <c r="CA71" s="167">
        <f t="shared" si="49"/>
        <v>4.4767338041284542E-2</v>
      </c>
      <c r="CB71" s="15">
        <f t="shared" si="50"/>
        <v>5.5817247126057679E-2</v>
      </c>
      <c r="CC71" s="15">
        <f t="shared" si="51"/>
        <v>2.6821141549709722E-2</v>
      </c>
      <c r="CD71" s="15">
        <f t="shared" si="52"/>
        <v>0.56215400349528133</v>
      </c>
      <c r="CE71" s="15">
        <f t="shared" si="53"/>
        <v>0.11487111059532128</v>
      </c>
      <c r="CF71" s="168">
        <f t="shared" si="54"/>
        <v>0.59937671277098381</v>
      </c>
      <c r="CG71" s="169">
        <f>-SUM(Dynamics!BO70:BO71,Dynamics!CB70:CB71,Dynamics!CO70:CO71,Dynamics!DB70:DB71,Dynamics!DO70:DO71)/BO70*100000</f>
        <v>1074.4476840380823</v>
      </c>
      <c r="CH71" s="87">
        <f>-SUM(Dynamics!BO70:BO71)/BP70*100000</f>
        <v>1333.6309133778345</v>
      </c>
      <c r="CI71" s="87">
        <f>-SUM(Dynamics!CB70:CB71)/BQ70*100000</f>
        <v>637.30010070239496</v>
      </c>
      <c r="CJ71" s="87">
        <f>-SUM(Dynamics!CO70:CO71)/BR70*100000</f>
        <v>13353.397188616007</v>
      </c>
      <c r="CK71" s="87">
        <f>-SUM(Dynamics!DB70:DB71)/BS70*100000</f>
        <v>2850.0359714259412</v>
      </c>
      <c r="CL71" s="170">
        <f>-SUM(Dynamics!DO70:DO71)/BT70*100000</f>
        <v>16313.380508168051</v>
      </c>
      <c r="CM71" s="120">
        <f t="shared" si="55"/>
        <v>136804.53074150096</v>
      </c>
      <c r="CN71" s="120">
        <f>step*SUMPRODUCT(B71:N71,'By group'!B$22:N$22)</f>
        <v>81538.960796126077</v>
      </c>
      <c r="CO71" s="120">
        <f>step*SUMPRODUCT(O71:AA71,'By group'!O$22:AA$22)</f>
        <v>40749.27803568219</v>
      </c>
      <c r="CP71" s="120">
        <f>step*SUMPRODUCT(AB71:AN71,'By group'!AB$22:AN$22)</f>
        <v>2870.7911568923196</v>
      </c>
      <c r="CQ71" s="120">
        <f>step*SUMPRODUCT(AO71:BA71,'By group'!AO$22:BA$22)</f>
        <v>7871.2741783737638</v>
      </c>
      <c r="CR71" s="154">
        <f>step*SUMPRODUCT(BB71:BN71,'By group'!BB$22:BN$22)</f>
        <v>3774.2265744266092</v>
      </c>
      <c r="CS71" s="197">
        <f t="shared" si="56"/>
        <v>204450.38898653741</v>
      </c>
      <c r="CT71" s="120">
        <f t="shared" si="57"/>
        <v>595345.1242559317</v>
      </c>
      <c r="CU71" s="120">
        <f t="shared" si="58"/>
        <v>612276.79106708243</v>
      </c>
      <c r="CV71" s="120">
        <f t="shared" si="59"/>
        <v>245723.88827751533</v>
      </c>
      <c r="CW71" s="120">
        <f t="shared" si="60"/>
        <v>66706.442706998772</v>
      </c>
      <c r="CX71" s="198">
        <f t="shared" si="61"/>
        <v>55841.51180562206</v>
      </c>
      <c r="CY71" s="16">
        <f t="shared" si="62"/>
        <v>3.348745948634521E-3</v>
      </c>
      <c r="CZ71" s="37">
        <f t="shared" si="63"/>
        <v>4.5211073212971881E-2</v>
      </c>
      <c r="DA71" s="185">
        <f t="shared" si="64"/>
        <v>2.1245874711781983E-3</v>
      </c>
      <c r="DB71" s="183"/>
      <c r="DC71" s="85">
        <f>(SUMPRODUCT($B71:$N71,'By group'!$B$27:$N$27)-(1-prop_idu_part)*SUMPRODUCT(Population!$BB71:$BN71,'By group'!$BB$27:$BN$27)*(1-prop_idu_male))/BQ71</f>
        <v>1.4416316946210646</v>
      </c>
      <c r="DD71" s="85">
        <f>(1-prop_idu_part)*SUMPRODUCT(Population!$BB71:$BN71,'By group'!$BB$27:$BN$27)*prop_idu_male/BQ71</f>
        <v>9.2509774123575896E-3</v>
      </c>
      <c r="DE71" s="85">
        <f>SUMPRODUCT(AB71:AN71,'By group'!AB$27:AN$27)/prop_sw_use/BP71</f>
        <v>4.1885239806302259</v>
      </c>
      <c r="DF71" s="85">
        <f t="shared" si="35"/>
        <v>1.7005407361358715</v>
      </c>
      <c r="DG71" s="85">
        <f t="shared" si="65"/>
        <v>0</v>
      </c>
    </row>
    <row r="72" spans="1:111" x14ac:dyDescent="0.25">
      <c r="A72">
        <f t="shared" si="36"/>
        <v>34</v>
      </c>
      <c r="B72" s="8">
        <f>B71+Dynamics!B71+Dynamics!BO71+Dynamics!EB71+Dynamics!GO71+Dynamics!JB71</f>
        <v>17980976.572356623</v>
      </c>
      <c r="C72" s="46">
        <f>C71+Dynamics!C71+Dynamics!BP71+Dynamics!EC71+Dynamics!GP71+Dynamics!JC71</f>
        <v>121604.10285556309</v>
      </c>
      <c r="D72" s="4">
        <f>D71+Dynamics!D71+Dynamics!BQ71+Dynamics!ED71+Dynamics!GQ71+Dynamics!JD71</f>
        <v>354774.24190869823</v>
      </c>
      <c r="E72" s="4">
        <f>E71+Dynamics!E71+Dynamics!BR71+Dynamics!EE71+Dynamics!GR71+Dynamics!JE71</f>
        <v>365701.68146092549</v>
      </c>
      <c r="F72" s="4">
        <f>F71+Dynamics!F71+Dynamics!BS71+Dynamics!EF71+Dynamics!GS71+Dynamics!JF71</f>
        <v>109582.3359431904</v>
      </c>
      <c r="G72" s="4">
        <f>G71+Dynamics!G71+Dynamics!BT71+Dynamics!EG71+Dynamics!GT71+Dynamics!JG71</f>
        <v>21088.080293021947</v>
      </c>
      <c r="H72" s="4">
        <f>H71+Dynamics!H71+Dynamics!BU71+Dynamics!EH71+Dynamics!GU71+Dynamics!JH71</f>
        <v>17893.384762478225</v>
      </c>
      <c r="I72" s="4">
        <f>I71+Dynamics!I71+Dynamics!BV71+Dynamics!EI71+Dynamics!GV71+Dynamics!JI71</f>
        <v>0</v>
      </c>
      <c r="J72" s="4">
        <f>J71+Dynamics!J71+Dynamics!BW71+Dynamics!EJ71+Dynamics!GW71+Dynamics!JJ71</f>
        <v>0</v>
      </c>
      <c r="K72" s="4">
        <f>K71+Dynamics!K71+Dynamics!BX71+Dynamics!EK71+Dynamics!GX71+Dynamics!JK71</f>
        <v>0</v>
      </c>
      <c r="L72" s="4">
        <f>L71+Dynamics!L71+Dynamics!BY71+Dynamics!EL71+Dynamics!GY71+Dynamics!JL71</f>
        <v>37461.35073868544</v>
      </c>
      <c r="M72" s="4">
        <f>M71+Dynamics!M71+Dynamics!BZ71+Dynamics!EM71+Dynamics!GZ71+Dynamics!JM71</f>
        <v>18863.423024364234</v>
      </c>
      <c r="N72" s="9">
        <f>N71+Dynamics!N71+Dynamics!CA71+Dynamics!EN71+Dynamics!HA71+Dynamics!JN71</f>
        <v>15517.702290618885</v>
      </c>
      <c r="O72" s="8">
        <f>O71+Dynamics!O71+Dynamics!CB71+Dynamics!EO71+Dynamics!HB71+Dynamics!JO71</f>
        <v>19256335.656338193</v>
      </c>
      <c r="P72" s="4">
        <f>P71+Dynamics!P71+Dynamics!CC71+Dynamics!EP71+Dynamics!HC71+Dynamics!JP71</f>
        <v>60332.347432868883</v>
      </c>
      <c r="Q72" s="4">
        <f>Q71+Dynamics!Q71+Dynamics!CD71+Dynamics!EQ71+Dynamics!HD71+Dynamics!JQ71</f>
        <v>176253.81297068036</v>
      </c>
      <c r="R72" s="4">
        <f>R71+Dynamics!R71+Dynamics!CE71+Dynamics!ER71+Dynamics!HE71+Dynamics!JR71</f>
        <v>182215.55439600261</v>
      </c>
      <c r="S72" s="4">
        <f>S71+Dynamics!S71+Dynamics!CF71+Dynamics!ES71+Dynamics!HF71+Dynamics!JS71</f>
        <v>54771.110212109073</v>
      </c>
      <c r="T72" s="4">
        <f>T71+Dynamics!T71+Dynamics!CG71+Dynamics!ET71+Dynamics!HG71+Dynamics!JT71</f>
        <v>10572.266333973437</v>
      </c>
      <c r="U72" s="4">
        <f>U71+Dynamics!U71+Dynamics!CH71+Dynamics!EU71+Dynamics!HH71+Dynamics!JU71</f>
        <v>9043.3511621315538</v>
      </c>
      <c r="V72" s="4">
        <f>V71+Dynamics!V71+Dynamics!CI71+Dynamics!EV71+Dynamics!HI71+Dynamics!JV71</f>
        <v>0</v>
      </c>
      <c r="W72" s="4">
        <f>W71+Dynamics!W71+Dynamics!CJ71+Dynamics!EW71+Dynamics!HJ71+Dynamics!JW71</f>
        <v>0</v>
      </c>
      <c r="X72" s="4">
        <f>X71+Dynamics!X71+Dynamics!CK71+Dynamics!EX71+Dynamics!HK71+Dynamics!JX71</f>
        <v>0</v>
      </c>
      <c r="Y72" s="4">
        <f>Y71+Dynamics!Y71+Dynamics!CL71+Dynamics!EY71+Dynamics!HL71+Dynamics!JY71</f>
        <v>18932.716269044595</v>
      </c>
      <c r="Z72" s="4">
        <f>Z71+Dynamics!Z71+Dynamics!CM71+Dynamics!EZ71+Dynamics!HM71+Dynamics!JZ71</f>
        <v>9640.2097809277711</v>
      </c>
      <c r="AA72" s="9">
        <f>AA71+Dynamics!AA71+Dynamics!CN71+Dynamics!FA71+Dynamics!HN71+Dynamics!KA71</f>
        <v>8112.0213322338705</v>
      </c>
      <c r="AB72" s="8">
        <f>AB71+Dynamics!AB71+Dynamics!CO71+Dynamics!FB71+Dynamics!HO71+Dynamics!KB71</f>
        <v>29131.772649931194</v>
      </c>
      <c r="AC72" s="4">
        <f>AC71+Dynamics!AC71+Dynamics!CP71+Dynamics!FC71+Dynamics!HP71+Dynamics!KC71</f>
        <v>4255.3166107108746</v>
      </c>
      <c r="AD72" s="4">
        <f>AD71+Dynamics!AD71+Dynamics!CQ71+Dynamics!FD71+Dynamics!HQ71+Dynamics!KD71</f>
        <v>12457.682878287156</v>
      </c>
      <c r="AE72" s="4">
        <f>AE71+Dynamics!AE71+Dynamics!CR71+Dynamics!FE71+Dynamics!HR71+Dynamics!KE71</f>
        <v>12890.758336764535</v>
      </c>
      <c r="AF72" s="4">
        <f>AF71+Dynamics!AF71+Dynamics!CS71+Dynamics!FF71+Dynamics!HS71+Dynamics!KF71</f>
        <v>3870.8390868862621</v>
      </c>
      <c r="AG72" s="4">
        <f>AG71+Dynamics!AG71+Dynamics!CT71+Dynamics!FG71+Dynamics!HT71+Dynamics!KG71</f>
        <v>745.51988687558867</v>
      </c>
      <c r="AH72" s="4">
        <f>AH71+Dynamics!AH71+Dynamics!CU71+Dynamics!FH71+Dynamics!HU71+Dynamics!KH71</f>
        <v>632.47597660932684</v>
      </c>
      <c r="AI72" s="4">
        <f>AI71+Dynamics!AI71+Dynamics!CV71+Dynamics!FI71+Dynamics!HV71+Dynamics!KI71</f>
        <v>0</v>
      </c>
      <c r="AJ72" s="4">
        <f>AJ71+Dynamics!AJ71+Dynamics!CW71+Dynamics!FJ71+Dynamics!HW71+Dynamics!KJ71</f>
        <v>0</v>
      </c>
      <c r="AK72" s="4">
        <f>AK71+Dynamics!AK71+Dynamics!CX71+Dynamics!FK71+Dynamics!HX71+Dynamics!KK71</f>
        <v>0</v>
      </c>
      <c r="AL72" s="4">
        <f>AL71+Dynamics!AL71+Dynamics!CY71+Dynamics!FL71+Dynamics!HY71+Dynamics!KL71</f>
        <v>1323.6974468543581</v>
      </c>
      <c r="AM72" s="4">
        <f>AM71+Dynamics!AM71+Dynamics!CZ71+Dynamics!FM71+Dynamics!HZ71+Dynamics!KM71</f>
        <v>664.60417436636294</v>
      </c>
      <c r="AN72" s="4">
        <f>AN71+Dynamics!AN71+Dynamics!DA71+Dynamics!FN71+Dynamics!IA71+Dynamics!KN71</f>
        <v>543.88077692452941</v>
      </c>
      <c r="AO72" s="8">
        <f>AO71+Dynamics!AO71+Dynamics!DB71+Dynamics!FO71+Dynamics!IB71+Dynamics!KO71</f>
        <v>796004.07312456833</v>
      </c>
      <c r="AP72" s="4">
        <f>AP71+Dynamics!AP71+Dynamics!DC71+Dynamics!FP71+Dynamics!IC71+Dynamics!KP71</f>
        <v>12358.604718294937</v>
      </c>
      <c r="AQ72" s="4">
        <f>AQ71+Dynamics!AQ71+Dynamics!DD71+Dynamics!FQ71+Dynamics!ID71+Dynamics!KQ71</f>
        <v>35549.591792928128</v>
      </c>
      <c r="AR72" s="4">
        <f>AR71+Dynamics!AR71+Dynamics!DE71+Dynamics!FR71+Dynamics!IE71+Dynamics!KR71</f>
        <v>35813.378880641503</v>
      </c>
      <c r="AS72" s="4">
        <f>AS71+Dynamics!AS71+Dynamics!DF71+Dynamics!FS71+Dynamics!IF71+Dynamics!KS71</f>
        <v>10518.493382300094</v>
      </c>
      <c r="AT72" s="4">
        <f>AT71+Dynamics!AT71+Dynamics!DG71+Dynamics!FT71+Dynamics!IG71+Dynamics!KT71</f>
        <v>1990.7408663945678</v>
      </c>
      <c r="AU72" s="4">
        <f>AU71+Dynamics!AU71+Dynamics!DH71+Dynamics!FU71+Dynamics!IH71+Dynamics!KU71</f>
        <v>1629.9808271641309</v>
      </c>
      <c r="AV72" s="4">
        <f>AV71+Dynamics!AV71+Dynamics!DI71+Dynamics!FV71+Dynamics!II71+Dynamics!KV71</f>
        <v>0</v>
      </c>
      <c r="AW72" s="4">
        <f>AW71+Dynamics!AW71+Dynamics!DJ71+Dynamics!FW71+Dynamics!IJ71+Dynamics!KW71</f>
        <v>0</v>
      </c>
      <c r="AX72" s="4">
        <f>AX71+Dynamics!AX71+Dynamics!DK71+Dynamics!FX71+Dynamics!IK71+Dynamics!KX71</f>
        <v>0</v>
      </c>
      <c r="AY72" s="4">
        <f>AY71+Dynamics!AY71+Dynamics!DL71+Dynamics!FY71+Dynamics!IL71+Dynamics!KY71</f>
        <v>3404.174239929423</v>
      </c>
      <c r="AZ72" s="4">
        <f>AZ71+Dynamics!AZ71+Dynamics!DM71+Dynamics!FZ71+Dynamics!IM71+Dynamics!KZ71</f>
        <v>1633.1171592713979</v>
      </c>
      <c r="BA72" s="9">
        <f>BA71+Dynamics!BA71+Dynamics!DN71+Dynamics!GA71+Dynamics!IN71+Dynamics!LA71</f>
        <v>1245.8088448996114</v>
      </c>
      <c r="BB72" s="8">
        <f>BB71+Dynamics!BB71+Dynamics!DO71+Dynamics!GB71+Dynamics!IO71+Dynamics!LB71</f>
        <v>33946.234613708817</v>
      </c>
      <c r="BC72" s="4">
        <f>BC71+Dynamics!BC71+Dynamics!DP71+Dynamics!GC71+Dynamics!IP71+Dynamics!LC71</f>
        <v>6501.3031661323657</v>
      </c>
      <c r="BD72" s="4">
        <f>BD71+Dynamics!BD71+Dynamics!DQ71+Dynamics!GD71+Dynamics!IQ71+Dynamics!LD71</f>
        <v>17984.171307656838</v>
      </c>
      <c r="BE72" s="4">
        <f>BE71+Dynamics!BE71+Dynamics!DR71+Dynamics!GE71+Dynamics!IR71+Dynamics!LE71</f>
        <v>17202.186889956418</v>
      </c>
      <c r="BF72" s="4">
        <f>BF71+Dynamics!BF71+Dynamics!DS71+Dynamics!GF71+Dynamics!IS71+Dynamics!LF71</f>
        <v>4863.4513528149746</v>
      </c>
      <c r="BG72" s="4">
        <f>BG71+Dynamics!BG71+Dynamics!DT71+Dynamics!GG71+Dynamics!IT71+Dynamics!LG71</f>
        <v>896.72226051170162</v>
      </c>
      <c r="BH72" s="4">
        <f>BH71+Dynamics!BH71+Dynamics!DU71+Dynamics!GH71+Dynamics!IU71+Dynamics!LH71</f>
        <v>704.09867054969641</v>
      </c>
      <c r="BI72" s="4">
        <f>BI71+Dynamics!BI71+Dynamics!DV71+Dynamics!GI71+Dynamics!IV71+Dynamics!LI71</f>
        <v>0</v>
      </c>
      <c r="BJ72" s="4">
        <f>BJ71+Dynamics!BJ71+Dynamics!DW71+Dynamics!GJ71+Dynamics!IW71+Dynamics!LJ71</f>
        <v>0</v>
      </c>
      <c r="BK72" s="4">
        <f>BK71+Dynamics!BK71+Dynamics!DX71+Dynamics!GK71+Dynamics!IX71+Dynamics!LK71</f>
        <v>0</v>
      </c>
      <c r="BL72" s="4">
        <f>BL71+Dynamics!BL71+Dynamics!DY71+Dynamics!GL71+Dynamics!IY71+Dynamics!LL71</f>
        <v>1466.1634183472418</v>
      </c>
      <c r="BM72" s="4">
        <f>BM71+Dynamics!BM71+Dynamics!DZ71+Dynamics!GM71+Dynamics!IZ71+Dynamics!LM71</f>
        <v>673.32865902859669</v>
      </c>
      <c r="BN72" s="4">
        <f>BN71+Dynamics!BN71+Dynamics!EA71+Dynamics!GN71+Dynamics!JA71+Dynamics!LN71</f>
        <v>492.55991190183494</v>
      </c>
      <c r="BO72" s="178">
        <f t="shared" si="37"/>
        <v>39881066.653773524</v>
      </c>
      <c r="BP72" s="8">
        <f t="shared" si="38"/>
        <v>19043462.875634171</v>
      </c>
      <c r="BQ72" s="4">
        <f t="shared" si="39"/>
        <v>19786209.04622817</v>
      </c>
      <c r="BR72" s="4">
        <f t="shared" si="40"/>
        <v>66516.547824210196</v>
      </c>
      <c r="BS72" s="4">
        <f t="shared" si="41"/>
        <v>900147.96383639227</v>
      </c>
      <c r="BT72" s="179">
        <f t="shared" si="42"/>
        <v>84730.220250608472</v>
      </c>
      <c r="BU72" s="178">
        <f t="shared" si="43"/>
        <v>1784672.3446905208</v>
      </c>
      <c r="BV72" s="4">
        <f t="shared" si="44"/>
        <v>1062486.3032775461</v>
      </c>
      <c r="BW72" s="4">
        <f t="shared" si="45"/>
        <v>529873.38988997217</v>
      </c>
      <c r="BX72" s="4">
        <f t="shared" si="46"/>
        <v>37384.775174278999</v>
      </c>
      <c r="BY72" s="4">
        <f t="shared" si="47"/>
        <v>104143.8907118238</v>
      </c>
      <c r="BZ72" s="179">
        <f t="shared" si="48"/>
        <v>50783.985636899662</v>
      </c>
      <c r="CA72" s="167">
        <f t="shared" si="49"/>
        <v>4.4749864896646542E-2</v>
      </c>
      <c r="CB72" s="15">
        <f t="shared" si="50"/>
        <v>5.5792704836103185E-2</v>
      </c>
      <c r="CC72" s="15">
        <f t="shared" si="51"/>
        <v>2.6779934885555124E-2</v>
      </c>
      <c r="CD72" s="15">
        <f t="shared" si="52"/>
        <v>0.56203721325224831</v>
      </c>
      <c r="CE72" s="15">
        <f t="shared" si="53"/>
        <v>0.11569641314075407</v>
      </c>
      <c r="CF72" s="168">
        <f t="shared" si="54"/>
        <v>0.59936095393939415</v>
      </c>
      <c r="CG72" s="167"/>
      <c r="CH72" s="16"/>
      <c r="CI72" s="87"/>
      <c r="CJ72" s="16"/>
      <c r="CK72" s="16"/>
      <c r="CL72" s="168"/>
      <c r="CM72" s="120">
        <f t="shared" si="55"/>
        <v>137122.96092776806</v>
      </c>
      <c r="CN72" s="120">
        <f>step*SUMPRODUCT(B72:N72,'By group'!B$22:N$22)</f>
        <v>81721.709332287181</v>
      </c>
      <c r="CO72" s="120">
        <f>step*SUMPRODUCT(O72:AA72,'By group'!O$22:AA$22)</f>
        <v>40798.870950806238</v>
      </c>
      <c r="CP72" s="120">
        <f>step*SUMPRODUCT(AB72:AN72,'By group'!AB$22:AN$22)</f>
        <v>2880.2054458471011</v>
      </c>
      <c r="CQ72" s="120">
        <f>step*SUMPRODUCT(AO72:BA72,'By group'!AO$22:BA$22)</f>
        <v>7937.4547444846303</v>
      </c>
      <c r="CR72" s="154">
        <f>step*SUMPRODUCT(BB72:BN72,'By group'!BB$22:BN$22)</f>
        <v>3784.7204543429134</v>
      </c>
      <c r="CS72" s="197">
        <f t="shared" si="56"/>
        <v>205051.67478357014</v>
      </c>
      <c r="CT72" s="120">
        <f t="shared" si="57"/>
        <v>597019.50085825066</v>
      </c>
      <c r="CU72" s="120">
        <f t="shared" si="58"/>
        <v>613823.5599642907</v>
      </c>
      <c r="CV72" s="120">
        <f t="shared" si="59"/>
        <v>246194.33209016186</v>
      </c>
      <c r="CW72" s="120">
        <f t="shared" si="60"/>
        <v>66768.012438735605</v>
      </c>
      <c r="CX72" s="198">
        <f t="shared" si="61"/>
        <v>55815.264555511669</v>
      </c>
      <c r="CY72" s="16">
        <f t="shared" si="62"/>
        <v>3.3504995326252679E-3</v>
      </c>
      <c r="CZ72" s="37">
        <f t="shared" si="63"/>
        <v>4.5134653452769055E-2</v>
      </c>
      <c r="DA72" s="185">
        <f t="shared" si="64"/>
        <v>2.1245725693896742E-3</v>
      </c>
      <c r="DB72" s="183">
        <f>(BO72-BO70)/BO70</f>
        <v>5.6509906266837264E-3</v>
      </c>
      <c r="DC72" s="85">
        <f>(SUMPRODUCT($B72:$N72,'By group'!$B$27:$N$27)-(1-prop_idu_part)*SUMPRODUCT(Population!$BB72:$BN72,'By group'!$BB$27:$BN$27)*(1-prop_idu_male))/BQ72</f>
        <v>1.4413796967313737</v>
      </c>
      <c r="DD72" s="85">
        <f>(1-prop_idu_part)*SUMPRODUCT(Population!$BB72:$BN72,'By group'!$BB$27:$BN$27)*prop_idu_male/BQ72</f>
        <v>9.2497393165975224E-3</v>
      </c>
      <c r="DE72" s="85">
        <f>SUMPRODUCT(AB72:AN72,'By group'!AB$27:AN$27)/prop_sw_use/BP72</f>
        <v>4.191457084792102</v>
      </c>
      <c r="DF72" s="85">
        <f t="shared" si="35"/>
        <v>1.7017315764255934</v>
      </c>
      <c r="DG72" s="85">
        <f t="shared" si="65"/>
        <v>0</v>
      </c>
    </row>
    <row r="73" spans="1:111" x14ac:dyDescent="0.25">
      <c r="A73">
        <f t="shared" si="36"/>
        <v>34.5</v>
      </c>
      <c r="B73" s="8">
        <f>B72+Dynamics!B72+Dynamics!BO72+Dynamics!EB72+Dynamics!GO72+Dynamics!JB72</f>
        <v>18031349.381834168</v>
      </c>
      <c r="C73" s="46">
        <f>C72+Dynamics!C72+Dynamics!BP72+Dynamics!EC72+Dynamics!GP72+Dynamics!JC72</f>
        <v>121947.68789464219</v>
      </c>
      <c r="D73" s="4">
        <f>D72+Dynamics!D72+Dynamics!BQ72+Dynamics!ED72+Dynamics!GQ72+Dynamics!JD72</f>
        <v>355739.52190376545</v>
      </c>
      <c r="E73" s="4">
        <f>E72+Dynamics!E72+Dynamics!BR72+Dynamics!EE72+Dynamics!GR72+Dynamics!JE72</f>
        <v>366610.61756583164</v>
      </c>
      <c r="F73" s="4">
        <f>F72+Dynamics!F72+Dynamics!BS72+Dynamics!EF72+Dynamics!GS72+Dynamics!JF72</f>
        <v>109826.14813443052</v>
      </c>
      <c r="G73" s="4">
        <f>G72+Dynamics!G72+Dynamics!BT72+Dynamics!EG72+Dynamics!GT72+Dynamics!JG72</f>
        <v>21129.389307374851</v>
      </c>
      <c r="H73" s="4">
        <f>H72+Dynamics!H72+Dynamics!BU72+Dynamics!EH72+Dynamics!GU72+Dynamics!JH72</f>
        <v>17916.121015420882</v>
      </c>
      <c r="I73" s="4">
        <f>I72+Dynamics!I72+Dynamics!BV72+Dynamics!EI72+Dynamics!GV72+Dynamics!JI72</f>
        <v>0</v>
      </c>
      <c r="J73" s="4">
        <f>J72+Dynamics!J72+Dynamics!BW72+Dynamics!EJ72+Dynamics!GW72+Dynamics!JJ72</f>
        <v>0</v>
      </c>
      <c r="K73" s="4">
        <f>K72+Dynamics!K72+Dynamics!BX72+Dynamics!EK72+Dynamics!GX72+Dynamics!JK72</f>
        <v>0</v>
      </c>
      <c r="L73" s="4">
        <f>L72+Dynamics!L72+Dynamics!BY72+Dynamics!EL72+Dynamics!GY72+Dynamics!JL72</f>
        <v>37506.874550808847</v>
      </c>
      <c r="M73" s="4">
        <f>M72+Dynamics!M72+Dynamics!BZ72+Dynamics!EM72+Dynamics!GZ72+Dynamics!JM72</f>
        <v>18866.201635461013</v>
      </c>
      <c r="N73" s="9">
        <f>N72+Dynamics!N72+Dynamics!CA72+Dynamics!EN72+Dynamics!HA72+Dynamics!JN72</f>
        <v>15492.701627161639</v>
      </c>
      <c r="O73" s="8">
        <f>O72+Dynamics!O72+Dynamics!CB72+Dynamics!EO72+Dynamics!HB72+Dynamics!JO72</f>
        <v>19313841.260383788</v>
      </c>
      <c r="P73" s="4">
        <f>P72+Dynamics!P72+Dynamics!CC72+Dynamics!EP72+Dynamics!HC72+Dynamics!JP72</f>
        <v>60475.522861430632</v>
      </c>
      <c r="Q73" s="4">
        <f>Q72+Dynamics!Q72+Dynamics!CD72+Dynamics!EQ72+Dynamics!HD72+Dynamics!JQ72</f>
        <v>176629.85889131314</v>
      </c>
      <c r="R73" s="4">
        <f>R72+Dynamics!R72+Dynamics!CE72+Dynamics!ER72+Dynamics!HE72+Dynamics!JR72</f>
        <v>182516.24210104207</v>
      </c>
      <c r="S73" s="4">
        <f>S72+Dynamics!S72+Dynamics!CF72+Dynamics!ES72+Dynamics!HF72+Dynamics!JS72</f>
        <v>54834.459199001933</v>
      </c>
      <c r="T73" s="4">
        <f>T72+Dynamics!T72+Dynamics!CG72+Dynamics!ET72+Dynamics!HG72+Dynamics!JT72</f>
        <v>10579.549187529996</v>
      </c>
      <c r="U73" s="4">
        <f>U72+Dynamics!U72+Dynamics!CH72+Dynamics!EU72+Dynamics!HH72+Dynamics!JU72</f>
        <v>9038.9998028542141</v>
      </c>
      <c r="V73" s="4">
        <f>V72+Dynamics!V72+Dynamics!CI72+Dynamics!EV72+Dynamics!HI72+Dynamics!JV72</f>
        <v>0</v>
      </c>
      <c r="W73" s="4">
        <f>W72+Dynamics!W72+Dynamics!CJ72+Dynamics!EW72+Dynamics!HJ72+Dynamics!JW72</f>
        <v>0</v>
      </c>
      <c r="X73" s="4">
        <f>X72+Dynamics!X72+Dynamics!CK72+Dynamics!EX72+Dynamics!HK72+Dynamics!JX72</f>
        <v>0</v>
      </c>
      <c r="Y73" s="4">
        <f>Y72+Dynamics!Y72+Dynamics!CL72+Dynamics!EY72+Dynamics!HL72+Dynamics!JY72</f>
        <v>18922.754698464101</v>
      </c>
      <c r="Z73" s="4">
        <f>Z72+Dynamics!Z72+Dynamics!CM72+Dynamics!EZ72+Dynamics!HM72+Dynamics!JZ72</f>
        <v>9619.5340319072293</v>
      </c>
      <c r="AA73" s="9">
        <f>AA72+Dynamics!AA72+Dynamics!CN72+Dynamics!FA72+Dynamics!HN72+Dynamics!KA72</f>
        <v>8071.2920907921589</v>
      </c>
      <c r="AB73" s="8">
        <f>AB72+Dynamics!AB72+Dynamics!CO72+Dynamics!FB72+Dynamics!HO72+Dynamics!KB72</f>
        <v>29238.49410895312</v>
      </c>
      <c r="AC73" s="4">
        <f>AC72+Dynamics!AC72+Dynamics!CP72+Dynamics!FC72+Dynamics!HP72+Dynamics!KC72</f>
        <v>4269.3276485321021</v>
      </c>
      <c r="AD73" s="4">
        <f>AD72+Dynamics!AD72+Dynamics!CQ72+Dynamics!FD72+Dynamics!HQ72+Dynamics!KD72</f>
        <v>12499.119247075883</v>
      </c>
      <c r="AE73" s="4">
        <f>AE72+Dynamics!AE72+Dynamics!CR72+Dynamics!FE72+Dynamics!HR72+Dynamics!KE72</f>
        <v>12933.834825989725</v>
      </c>
      <c r="AF73" s="4">
        <f>AF72+Dynamics!AF72+Dynamics!CS72+Dynamics!FF72+Dynamics!HS72+Dynamics!KF72</f>
        <v>3883.676302539162</v>
      </c>
      <c r="AG73" s="4">
        <f>AG72+Dynamics!AG72+Dynamics!CT72+Dynamics!FG72+Dynamics!HT72+Dynamics!KG72</f>
        <v>747.94604119355915</v>
      </c>
      <c r="AH73" s="4">
        <f>AH72+Dynamics!AH72+Dynamics!CU72+Dynamics!FH72+Dynamics!HU72+Dynamics!KH72</f>
        <v>634.35485052651552</v>
      </c>
      <c r="AI73" s="4">
        <f>AI72+Dynamics!AI72+Dynamics!CV72+Dynamics!FI72+Dynamics!HV72+Dynamics!KI72</f>
        <v>0</v>
      </c>
      <c r="AJ73" s="4">
        <f>AJ72+Dynamics!AJ72+Dynamics!CW72+Dynamics!FJ72+Dynamics!HW72+Dynamics!KJ72</f>
        <v>0</v>
      </c>
      <c r="AK73" s="4">
        <f>AK72+Dynamics!AK72+Dynamics!CX72+Dynamics!FK72+Dynamics!HX72+Dynamics!KK72</f>
        <v>0</v>
      </c>
      <c r="AL73" s="4">
        <f>AL72+Dynamics!AL72+Dynamics!CY72+Dynamics!FL72+Dynamics!HY72+Dynamics!KL72</f>
        <v>1327.6738426683667</v>
      </c>
      <c r="AM73" s="4">
        <f>AM72+Dynamics!AM72+Dynamics!CZ72+Dynamics!FM72+Dynamics!HZ72+Dynamics!KM72</f>
        <v>666.28194652443631</v>
      </c>
      <c r="AN73" s="4">
        <f>AN72+Dynamics!AN72+Dynamics!DA72+Dynamics!FN72+Dynamics!IA72+Dynamics!KN72</f>
        <v>544.54299569972909</v>
      </c>
      <c r="AO73" s="8">
        <f>AO72+Dynamics!AO72+Dynamics!DB72+Dynamics!FO72+Dynamics!IB72+Dynamics!KO72</f>
        <v>796086.97377395979</v>
      </c>
      <c r="AP73" s="4">
        <f>AP72+Dynamics!AP72+Dynamics!DC72+Dynamics!FP72+Dynamics!IC72+Dynamics!KP72</f>
        <v>12448.792222389244</v>
      </c>
      <c r="AQ73" s="4">
        <f>AQ72+Dynamics!AQ72+Dynamics!DD72+Dynamics!FQ72+Dynamics!ID72+Dynamics!KQ72</f>
        <v>35821.3353016275</v>
      </c>
      <c r="AR73" s="4">
        <f>AR72+Dynamics!AR72+Dynamics!DE72+Dynamics!FR72+Dynamics!IE72+Dynamics!KR72</f>
        <v>36105.565897519569</v>
      </c>
      <c r="AS73" s="4">
        <f>AS72+Dynamics!AS72+Dynamics!DF72+Dynamics!FS72+Dynamics!IF72+Dynamics!KS72</f>
        <v>10608.647876380448</v>
      </c>
      <c r="AT73" s="4">
        <f>AT72+Dynamics!AT72+Dynamics!DG72+Dynamics!FT72+Dynamics!IG72+Dynamics!KT72</f>
        <v>2008.4180657532957</v>
      </c>
      <c r="AU73" s="4">
        <f>AU72+Dynamics!AU72+Dynamics!DH72+Dynamics!FU72+Dynamics!IH72+Dynamics!KU72</f>
        <v>1645.3673043285619</v>
      </c>
      <c r="AV73" s="4">
        <f>AV72+Dynamics!AV72+Dynamics!DI72+Dynamics!FV72+Dynamics!II72+Dynamics!KV72</f>
        <v>0</v>
      </c>
      <c r="AW73" s="4">
        <f>AW72+Dynamics!AW72+Dynamics!DJ72+Dynamics!FW72+Dynamics!IJ72+Dynamics!KW72</f>
        <v>0</v>
      </c>
      <c r="AX73" s="4">
        <f>AX72+Dynamics!AX72+Dynamics!DK72+Dynamics!FX72+Dynamics!IK72+Dynamics!KX72</f>
        <v>0</v>
      </c>
      <c r="AY73" s="4">
        <f>AY72+Dynamics!AY72+Dynamics!DL72+Dynamics!FY72+Dynamics!IL72+Dynamics!KY72</f>
        <v>3436.4936442546614</v>
      </c>
      <c r="AZ73" s="4">
        <f>AZ72+Dynamics!AZ72+Dynamics!DM72+Dynamics!FZ72+Dynamics!IM72+Dynamics!KZ72</f>
        <v>1649.7297549005307</v>
      </c>
      <c r="BA73" s="9">
        <f>BA72+Dynamics!BA72+Dynamics!DN72+Dynamics!GA72+Dynamics!IN72+Dynamics!LA72</f>
        <v>1259.4666828334343</v>
      </c>
      <c r="BB73" s="8">
        <f>BB72+Dynamics!BB72+Dynamics!DO72+Dynamics!GB72+Dynamics!IO72+Dynamics!LB72</f>
        <v>34043.1311125957</v>
      </c>
      <c r="BC73" s="4">
        <f>BC72+Dynamics!BC72+Dynamics!DP72+Dynamics!GC72+Dynamics!IP72+Dynamics!LC72</f>
        <v>6519.7385352840665</v>
      </c>
      <c r="BD73" s="4">
        <f>BD72+Dynamics!BD72+Dynamics!DQ72+Dynamics!GD72+Dynamics!IQ72+Dynamics!LD72</f>
        <v>18035.026580080565</v>
      </c>
      <c r="BE73" s="4">
        <f>BE72+Dynamics!BE72+Dynamics!DR72+Dynamics!GE72+Dynamics!IR72+Dynamics!LE72</f>
        <v>17250.476659241311</v>
      </c>
      <c r="BF73" s="4">
        <f>BF72+Dynamics!BF72+Dynamics!DS72+Dynamics!GF72+Dynamics!IS72+Dynamics!LF72</f>
        <v>4876.96979486075</v>
      </c>
      <c r="BG73" s="4">
        <f>BG72+Dynamics!BG72+Dynamics!DT72+Dynamics!GG72+Dynamics!IT72+Dynamics!LG72</f>
        <v>899.18465537463408</v>
      </c>
      <c r="BH73" s="4">
        <f>BH72+Dynamics!BH72+Dynamics!DU72+Dynamics!GH72+Dynamics!IU72+Dynamics!LH72</f>
        <v>705.96140083666739</v>
      </c>
      <c r="BI73" s="4">
        <f>BI72+Dynamics!BI72+Dynamics!DV72+Dynamics!GI72+Dynamics!IV72+Dynamics!LI72</f>
        <v>0</v>
      </c>
      <c r="BJ73" s="4">
        <f>BJ72+Dynamics!BJ72+Dynamics!DW72+Dynamics!GJ72+Dynamics!IW72+Dynamics!LJ72</f>
        <v>0</v>
      </c>
      <c r="BK73" s="4">
        <f>BK72+Dynamics!BK72+Dynamics!DX72+Dynamics!GK72+Dynamics!IX72+Dynamics!LK72</f>
        <v>0</v>
      </c>
      <c r="BL73" s="4">
        <f>BL72+Dynamics!BL72+Dynamics!DY72+Dynamics!GL72+Dynamics!IY72+Dynamics!LL72</f>
        <v>1470.0188007983302</v>
      </c>
      <c r="BM73" s="4">
        <f>BM72+Dynamics!BM72+Dynamics!DZ72+Dynamics!GM72+Dynamics!IZ72+Dynamics!LM72</f>
        <v>674.9646099829497</v>
      </c>
      <c r="BN73" s="4">
        <f>BN72+Dynamics!BN72+Dynamics!EA72+Dynamics!GN72+Dynamics!JA72+Dynamics!LN72</f>
        <v>493.58049290885003</v>
      </c>
      <c r="BO73" s="178">
        <f t="shared" si="37"/>
        <v>39993699.213692807</v>
      </c>
      <c r="BP73" s="8">
        <f t="shared" si="38"/>
        <v>19096384.645469066</v>
      </c>
      <c r="BQ73" s="4">
        <f t="shared" si="39"/>
        <v>19844529.473248124</v>
      </c>
      <c r="BR73" s="4">
        <f t="shared" si="40"/>
        <v>66745.25180970259</v>
      </c>
      <c r="BS73" s="4">
        <f t="shared" si="41"/>
        <v>901070.7905239471</v>
      </c>
      <c r="BT73" s="179">
        <f t="shared" si="42"/>
        <v>84969.052641963804</v>
      </c>
      <c r="BU73" s="178">
        <f t="shared" si="43"/>
        <v>1789139.9724793371</v>
      </c>
      <c r="BV73" s="4">
        <f t="shared" si="44"/>
        <v>1065035.2636348968</v>
      </c>
      <c r="BW73" s="4">
        <f t="shared" si="45"/>
        <v>530688.21286433551</v>
      </c>
      <c r="BX73" s="4">
        <f t="shared" si="46"/>
        <v>37506.757700749484</v>
      </c>
      <c r="BY73" s="4">
        <f t="shared" si="47"/>
        <v>104983.81674998725</v>
      </c>
      <c r="BZ73" s="179">
        <f t="shared" si="48"/>
        <v>50925.921529368119</v>
      </c>
      <c r="CA73" s="167">
        <f t="shared" si="49"/>
        <v>4.4735546039881752E-2</v>
      </c>
      <c r="CB73" s="15">
        <f t="shared" si="50"/>
        <v>5.5771565320223801E-2</v>
      </c>
      <c r="CC73" s="15">
        <f t="shared" si="51"/>
        <v>2.6742292558749856E-2</v>
      </c>
      <c r="CD73" s="15">
        <f t="shared" si="52"/>
        <v>0.56193896470246318</v>
      </c>
      <c r="CE73" s="15">
        <f t="shared" si="53"/>
        <v>0.11651006541777049</v>
      </c>
      <c r="CF73" s="168">
        <f t="shared" si="54"/>
        <v>0.59934670266309698</v>
      </c>
      <c r="CG73" s="169">
        <f>-SUM(Dynamics!BO72:BO73,Dynamics!CB72:CB73,Dynamics!CO72:CO73,Dynamics!DB72:DB73,Dynamics!DO72:DO73)/BO72*100000</f>
        <v>1074.7653974782656</v>
      </c>
      <c r="CH73" s="87">
        <f>-SUM(Dynamics!BO72:BO73)/BP72*100000</f>
        <v>1333.76827456653</v>
      </c>
      <c r="CI73" s="87">
        <f>-SUM(Dynamics!CB72:CB73)/BQ72*100000</f>
        <v>636.56090420411965</v>
      </c>
      <c r="CJ73" s="87">
        <f>-SUM(Dynamics!CO72:CO73)/BR72*100000</f>
        <v>13348.092903344661</v>
      </c>
      <c r="CK73" s="87">
        <f>-SUM(Dynamics!DB72:DB73)/BS72*100000</f>
        <v>2886.1148862246255</v>
      </c>
      <c r="CL73" s="170">
        <f>-SUM(Dynamics!DO72:DO73)/BT72*100000</f>
        <v>16314.099138019932</v>
      </c>
      <c r="CM73" s="120">
        <f t="shared" si="55"/>
        <v>137453.35049200294</v>
      </c>
      <c r="CN73" s="120">
        <f>step*SUMPRODUCT(B73:N73,'By group'!B$22:N$22)</f>
        <v>81910.918053317291</v>
      </c>
      <c r="CO73" s="120">
        <f>step*SUMPRODUCT(O73:AA73,'By group'!O$22:AA$22)</f>
        <v>40854.355894892135</v>
      </c>
      <c r="CP73" s="120">
        <f>step*SUMPRODUCT(AB73:AN73,'By group'!AB$22:AN$22)</f>
        <v>2889.6412978453327</v>
      </c>
      <c r="CQ73" s="120">
        <f>step*SUMPRODUCT(AO73:BA73,'By group'!AO$22:BA$22)</f>
        <v>8003.1664599944852</v>
      </c>
      <c r="CR73" s="154">
        <f>step*SUMPRODUCT(BB73:BN73,'By group'!BB$22:BN$22)</f>
        <v>3795.2687859537036</v>
      </c>
      <c r="CS73" s="197">
        <f t="shared" si="56"/>
        <v>205661.06916227826</v>
      </c>
      <c r="CT73" s="120">
        <f t="shared" si="57"/>
        <v>598724.86192386248</v>
      </c>
      <c r="CU73" s="120">
        <f t="shared" si="58"/>
        <v>615416.73704962432</v>
      </c>
      <c r="CV73" s="120">
        <f t="shared" si="59"/>
        <v>246693.71684420711</v>
      </c>
      <c r="CW73" s="120">
        <f t="shared" si="60"/>
        <v>66841.199236002503</v>
      </c>
      <c r="CX73" s="198">
        <f t="shared" si="61"/>
        <v>55802.388263362649</v>
      </c>
      <c r="CY73" s="16">
        <f t="shared" si="62"/>
        <v>3.3521335389795717E-3</v>
      </c>
      <c r="CZ73" s="37">
        <f t="shared" si="63"/>
        <v>4.5059272336325756E-2</v>
      </c>
      <c r="DA73" s="185">
        <f t="shared" si="64"/>
        <v>2.1245609761667808E-3</v>
      </c>
      <c r="DB73" s="183"/>
      <c r="DC73" s="85">
        <f>(SUMPRODUCT($B73:$N73,'By group'!$B$27:$N$27)-(1-prop_idu_part)*SUMPRODUCT(Population!$BB73:$BN73,'By group'!$BB$27:$BN$27)*(1-prop_idu_male))/BQ73</f>
        <v>1.4411374035514457</v>
      </c>
      <c r="DD73" s="85">
        <f>(1-prop_idu_part)*SUMPRODUCT(Population!$BB73:$BN73,'By group'!$BB$27:$BN$27)*prop_idu_male/BQ73</f>
        <v>9.2485515443466657E-3</v>
      </c>
      <c r="DE73" s="85">
        <f>SUMPRODUCT(AB73:AN73,'By group'!AB$27:AN$27)/prop_sw_use/BP73</f>
        <v>4.1942128658707567</v>
      </c>
      <c r="DF73" s="85">
        <f t="shared" si="35"/>
        <v>1.7028504235435271</v>
      </c>
      <c r="DG73" s="85">
        <f t="shared" si="65"/>
        <v>0</v>
      </c>
    </row>
    <row r="74" spans="1:111" x14ac:dyDescent="0.25">
      <c r="A74">
        <f t="shared" si="36"/>
        <v>35</v>
      </c>
      <c r="B74" s="8">
        <f>B73+Dynamics!B73+Dynamics!BO73+Dynamics!EB73+Dynamics!GO73+Dynamics!JB73</f>
        <v>18081877.642419096</v>
      </c>
      <c r="C74" s="46">
        <f>C73+Dynamics!C73+Dynamics!BP73+Dynamics!EC73+Dynamics!GP73+Dynamics!JC73</f>
        <v>122295.29162487981</v>
      </c>
      <c r="D74" s="4">
        <f>D73+Dynamics!D73+Dynamics!BQ73+Dynamics!ED73+Dynamics!GQ73+Dynamics!JD73</f>
        <v>356720.14957822184</v>
      </c>
      <c r="E74" s="4">
        <f>E73+Dynamics!E73+Dynamics!BR73+Dynamics!EE73+Dynamics!GR73+Dynamics!JE73</f>
        <v>367542.6893522942</v>
      </c>
      <c r="F74" s="4">
        <f>F73+Dynamics!F73+Dynamics!BS73+Dynamics!EF73+Dynamics!GS73+Dynamics!JF73</f>
        <v>110079.08531804619</v>
      </c>
      <c r="G74" s="4">
        <f>G73+Dynamics!G73+Dynamics!BT73+Dynamics!EG73+Dynamics!GT73+Dynamics!JG73</f>
        <v>21172.840368415287</v>
      </c>
      <c r="H74" s="4">
        <f>H73+Dynamics!H73+Dynamics!BU73+Dynamics!EH73+Dynamics!GU73+Dynamics!JH73</f>
        <v>17941.396672403385</v>
      </c>
      <c r="I74" s="4">
        <f>I73+Dynamics!I73+Dynamics!BV73+Dynamics!EI73+Dynamics!GV73+Dynamics!JI73</f>
        <v>0</v>
      </c>
      <c r="J74" s="4">
        <f>J73+Dynamics!J73+Dynamics!BW73+Dynamics!EJ73+Dynamics!GW73+Dynamics!JJ73</f>
        <v>0</v>
      </c>
      <c r="K74" s="4">
        <f>K73+Dynamics!K73+Dynamics!BX73+Dynamics!EK73+Dynamics!GX73+Dynamics!JK73</f>
        <v>0</v>
      </c>
      <c r="L74" s="4">
        <f>L73+Dynamics!L73+Dynamics!BY73+Dynamics!EL73+Dynamics!GY73+Dynamics!JL73</f>
        <v>37557.986206191643</v>
      </c>
      <c r="M74" s="4">
        <f>M73+Dynamics!M73+Dynamics!BZ73+Dynamics!EM73+Dynamics!GZ73+Dynamics!JM73</f>
        <v>18872.891260545166</v>
      </c>
      <c r="N74" s="9">
        <f>N73+Dynamics!N73+Dynamics!CA73+Dynamics!EN73+Dynamics!HA73+Dynamics!JN73</f>
        <v>15471.978159024129</v>
      </c>
      <c r="O74" s="8">
        <f>O73+Dynamics!O73+Dynamics!CB73+Dynamics!EO73+Dynamics!HB73+Dynamics!JO73</f>
        <v>19371407.943901934</v>
      </c>
      <c r="P74" s="4">
        <f>P73+Dynamics!P73+Dynamics!CC73+Dynamics!EP73+Dynamics!HC73+Dynamics!JP73</f>
        <v>60622.853026480901</v>
      </c>
      <c r="Q74" s="4">
        <f>Q73+Dynamics!Q73+Dynamics!CD73+Dynamics!EQ73+Dynamics!HD73+Dynamics!JQ73</f>
        <v>177021.19812800045</v>
      </c>
      <c r="R74" s="4">
        <f>R73+Dynamics!R73+Dynamics!CE73+Dynamics!ER73+Dynamics!HE73+Dynamics!JR73</f>
        <v>182838.78013624967</v>
      </c>
      <c r="S74" s="4">
        <f>S73+Dynamics!S73+Dynamics!CF73+Dynamics!ES73+Dynamics!HF73+Dynamics!JS73</f>
        <v>54906.099588037621</v>
      </c>
      <c r="T74" s="4">
        <f>T73+Dynamics!T73+Dynamics!CG73+Dynamics!ET73+Dynamics!HG73+Dynamics!JT73</f>
        <v>10588.720895388684</v>
      </c>
      <c r="U74" s="4">
        <f>U73+Dynamics!U73+Dynamics!CH73+Dynamics!EU73+Dynamics!HH73+Dynamics!JU73</f>
        <v>9036.8278801447814</v>
      </c>
      <c r="V74" s="4">
        <f>V73+Dynamics!V73+Dynamics!CI73+Dynamics!EV73+Dynamics!HI73+Dynamics!JV73</f>
        <v>0</v>
      </c>
      <c r="W74" s="4">
        <f>W73+Dynamics!W73+Dynamics!CJ73+Dynamics!EW73+Dynamics!HJ73+Dynamics!JW73</f>
        <v>0</v>
      </c>
      <c r="X74" s="4">
        <f>X73+Dynamics!X73+Dynamics!CK73+Dynamics!EX73+Dynamics!HK73+Dynamics!JX73</f>
        <v>0</v>
      </c>
      <c r="Y74" s="4">
        <f>Y73+Dynamics!Y73+Dynamics!CL73+Dynamics!EY73+Dynamics!HL73+Dynamics!JY73</f>
        <v>18917.418548163132</v>
      </c>
      <c r="Z74" s="4">
        <f>Z73+Dynamics!Z73+Dynamics!CM73+Dynamics!EZ73+Dynamics!HM73+Dynamics!JZ73</f>
        <v>9601.9405681547541</v>
      </c>
      <c r="AA74" s="9">
        <f>AA73+Dynamics!AA73+Dynamics!CN73+Dynamics!FA73+Dynamics!HN73+Dynamics!KA73</f>
        <v>8034.2149443074313</v>
      </c>
      <c r="AB74" s="8">
        <f>AB73+Dynamics!AB73+Dynamics!CO73+Dynamics!FB73+Dynamics!HO73+Dynamics!KB73</f>
        <v>29343.398788021943</v>
      </c>
      <c r="AC74" s="4">
        <f>AC73+Dynamics!AC73+Dynamics!CP73+Dynamics!FC73+Dynamics!HP73+Dynamics!KC73</f>
        <v>4283.3079312116197</v>
      </c>
      <c r="AD74" s="4">
        <f>AD73+Dynamics!AD73+Dynamics!CQ73+Dynamics!FD73+Dynamics!HQ73+Dynamics!KD73</f>
        <v>12540.48751115189</v>
      </c>
      <c r="AE74" s="4">
        <f>AE73+Dynamics!AE73+Dynamics!CR73+Dynamics!FE73+Dynamics!HR73+Dynamics!KE73</f>
        <v>12976.914565086499</v>
      </c>
      <c r="AF74" s="4">
        <f>AF73+Dynamics!AF73+Dynamics!CS73+Dynamics!FF73+Dynamics!HS73+Dynamics!KF73</f>
        <v>3896.542835344881</v>
      </c>
      <c r="AG74" s="4">
        <f>AG73+Dynamics!AG73+Dynamics!CT73+Dynamics!FG73+Dynamics!HT73+Dynamics!KG73</f>
        <v>750.38385751933947</v>
      </c>
      <c r="AH74" s="4">
        <f>AH73+Dynamics!AH73+Dynamics!CU73+Dynamics!FH73+Dynamics!HU73+Dynamics!KH73</f>
        <v>636.25897061608612</v>
      </c>
      <c r="AI74" s="4">
        <f>AI73+Dynamics!AI73+Dynamics!CV73+Dynamics!FI73+Dynamics!HV73+Dynamics!KI73</f>
        <v>0</v>
      </c>
      <c r="AJ74" s="4">
        <f>AJ73+Dynamics!AJ73+Dynamics!CW73+Dynamics!FJ73+Dynamics!HW73+Dynamics!KJ73</f>
        <v>0</v>
      </c>
      <c r="AK74" s="4">
        <f>AK73+Dynamics!AK73+Dynamics!CX73+Dynamics!FK73+Dynamics!HX73+Dynamics!KK73</f>
        <v>0</v>
      </c>
      <c r="AL74" s="4">
        <f>AL73+Dynamics!AL73+Dynamics!CY73+Dynamics!FL73+Dynamics!HY73+Dynamics!KL73</f>
        <v>1331.7025924112797</v>
      </c>
      <c r="AM74" s="4">
        <f>AM73+Dynamics!AM73+Dynamics!CZ73+Dynamics!FM73+Dynamics!HZ73+Dynamics!KM73</f>
        <v>668.00939434950601</v>
      </c>
      <c r="AN74" s="4">
        <f>AN73+Dynamics!AN73+Dynamics!DA73+Dynamics!FN73+Dynamics!IA73+Dynamics!KN73</f>
        <v>545.28970620629741</v>
      </c>
      <c r="AO74" s="8">
        <f>AO73+Dynamics!AO73+Dynamics!DB73+Dynamics!FO73+Dynamics!IB73+Dynamics!KO73</f>
        <v>796200.23846719693</v>
      </c>
      <c r="AP74" s="4">
        <f>AP73+Dynamics!AP73+Dynamics!DC73+Dynamics!FP73+Dynamics!IC73+Dynamics!KP73</f>
        <v>12538.216282313364</v>
      </c>
      <c r="AQ74" s="4">
        <f>AQ73+Dynamics!AQ73+Dynamics!DD73+Dynamics!FQ73+Dynamics!ID73+Dynamics!KQ73</f>
        <v>36090.873521463393</v>
      </c>
      <c r="AR74" s="4">
        <f>AR73+Dynamics!AR73+Dynamics!DE73+Dynamics!FR73+Dynamics!IE73+Dynamics!KR73</f>
        <v>36395.563907521748</v>
      </c>
      <c r="AS74" s="4">
        <f>AS73+Dynamics!AS73+Dynamics!DF73+Dynamics!FS73+Dynamics!IF73+Dynamics!KS73</f>
        <v>10698.17652926942</v>
      </c>
      <c r="AT74" s="4">
        <f>AT73+Dynamics!AT73+Dynamics!DG73+Dynamics!FT73+Dynamics!IG73+Dynamics!KT73</f>
        <v>2025.9803417570738</v>
      </c>
      <c r="AU74" s="4">
        <f>AU73+Dynamics!AU73+Dynamics!DH73+Dynamics!FU73+Dynamics!IH73+Dynamics!KU73</f>
        <v>1660.6677869742248</v>
      </c>
      <c r="AV74" s="4">
        <f>AV73+Dynamics!AV73+Dynamics!DI73+Dynamics!FV73+Dynamics!II73+Dynamics!KV73</f>
        <v>0</v>
      </c>
      <c r="AW74" s="4">
        <f>AW73+Dynamics!AW73+Dynamics!DJ73+Dynamics!FW73+Dynamics!IJ73+Dynamics!KW73</f>
        <v>0</v>
      </c>
      <c r="AX74" s="4">
        <f>AX73+Dynamics!AX73+Dynamics!DK73+Dynamics!FX73+Dynamics!IK73+Dynamics!KX73</f>
        <v>0</v>
      </c>
      <c r="AY74" s="4">
        <f>AY73+Dynamics!AY73+Dynamics!DL73+Dynamics!FY73+Dynamics!IL73+Dynamics!KY73</f>
        <v>3468.6344596567578</v>
      </c>
      <c r="AZ74" s="4">
        <f>AZ73+Dynamics!AZ73+Dynamics!DM73+Dynamics!FZ73+Dynamics!IM73+Dynamics!KZ73</f>
        <v>1666.2672283913462</v>
      </c>
      <c r="BA74" s="9">
        <f>BA73+Dynamics!BA73+Dynamics!DN73+Dynamics!GA73+Dynamics!IN73+Dynamics!LA73</f>
        <v>1273.0855338548768</v>
      </c>
      <c r="BB74" s="8">
        <f>BB73+Dynamics!BB73+Dynamics!DO73+Dynamics!GB73+Dynamics!IO73+Dynamics!LB73</f>
        <v>34140.285133414269</v>
      </c>
      <c r="BC74" s="4">
        <f>BC73+Dynamics!BC73+Dynamics!DP73+Dynamics!GC73+Dynamics!IP73+Dynamics!LC73</f>
        <v>6538.2359209748674</v>
      </c>
      <c r="BD74" s="4">
        <f>BD73+Dynamics!BD73+Dynamics!DQ73+Dynamics!GD73+Dynamics!IQ73+Dynamics!LD73</f>
        <v>18086.068761588369</v>
      </c>
      <c r="BE74" s="4">
        <f>BE73+Dynamics!BE73+Dynamics!DR73+Dynamics!GE73+Dynamics!IR73+Dynamics!LE73</f>
        <v>17298.978144343168</v>
      </c>
      <c r="BF74" s="4">
        <f>BF73+Dynamics!BF73+Dynamics!DS73+Dynamics!GF73+Dynamics!IS73+Dynamics!LF73</f>
        <v>4890.5602895524116</v>
      </c>
      <c r="BG74" s="4">
        <f>BG73+Dynamics!BG73+Dynamics!DT73+Dynamics!GG73+Dynamics!IT73+Dynamics!LG73</f>
        <v>901.66291232692686</v>
      </c>
      <c r="BH74" s="4">
        <f>BH73+Dynamics!BH73+Dynamics!DU73+Dynamics!GH73+Dynamics!IU73+Dynamics!LH73</f>
        <v>707.84186955355176</v>
      </c>
      <c r="BI74" s="4">
        <f>BI73+Dynamics!BI73+Dynamics!DV73+Dynamics!GI73+Dynamics!IV73+Dynamics!LI73</f>
        <v>0</v>
      </c>
      <c r="BJ74" s="4">
        <f>BJ73+Dynamics!BJ73+Dynamics!DW73+Dynamics!GJ73+Dynamics!IW73+Dynamics!LJ73</f>
        <v>0</v>
      </c>
      <c r="BK74" s="4">
        <f>BK73+Dynamics!BK73+Dynamics!DX73+Dynamics!GK73+Dynamics!IX73+Dynamics!LK73</f>
        <v>0</v>
      </c>
      <c r="BL74" s="4">
        <f>BL73+Dynamics!BL73+Dynamics!DY73+Dynamics!GL73+Dynamics!IY73+Dynamics!LL73</f>
        <v>1473.9151670519873</v>
      </c>
      <c r="BM74" s="4">
        <f>BM73+Dynamics!BM73+Dynamics!DZ73+Dynamics!GM73+Dynamics!IZ73+Dynamics!LM73</f>
        <v>676.62901813645271</v>
      </c>
      <c r="BN74" s="4">
        <f>BN73+Dynamics!BN73+Dynamics!EA73+Dynamics!GN73+Dynamics!JA73+Dynamics!LN73</f>
        <v>494.62968705455324</v>
      </c>
      <c r="BO74" s="178">
        <f t="shared" si="37"/>
        <v>40106706.755690292</v>
      </c>
      <c r="BP74" s="8">
        <f t="shared" si="38"/>
        <v>19149531.95095912</v>
      </c>
      <c r="BQ74" s="4">
        <f t="shared" si="39"/>
        <v>19902975.997616857</v>
      </c>
      <c r="BR74" s="4">
        <f t="shared" si="40"/>
        <v>66972.296151919334</v>
      </c>
      <c r="BS74" s="4">
        <f t="shared" si="41"/>
        <v>902017.70405839919</v>
      </c>
      <c r="BT74" s="179">
        <f t="shared" si="42"/>
        <v>85208.806903996548</v>
      </c>
      <c r="BU74" s="178">
        <f t="shared" si="43"/>
        <v>1793737.2469806313</v>
      </c>
      <c r="BV74" s="4">
        <f t="shared" si="44"/>
        <v>1067654.3085400218</v>
      </c>
      <c r="BW74" s="4">
        <f t="shared" si="45"/>
        <v>531568.0537149274</v>
      </c>
      <c r="BX74" s="4">
        <f t="shared" si="46"/>
        <v>37628.897363897406</v>
      </c>
      <c r="BY74" s="4">
        <f t="shared" si="47"/>
        <v>105817.4655912022</v>
      </c>
      <c r="BZ74" s="179">
        <f t="shared" si="48"/>
        <v>51068.521770582294</v>
      </c>
      <c r="CA74" s="167">
        <f t="shared" si="49"/>
        <v>4.4724122025454956E-2</v>
      </c>
      <c r="CB74" s="15">
        <f t="shared" si="50"/>
        <v>5.5753545897321392E-2</v>
      </c>
      <c r="CC74" s="15">
        <f t="shared" si="51"/>
        <v>2.6707968385158896E-2</v>
      </c>
      <c r="CD74" s="15">
        <f t="shared" si="52"/>
        <v>0.56185765646350794</v>
      </c>
      <c r="CE74" s="15">
        <f t="shared" si="53"/>
        <v>0.11731196085742379</v>
      </c>
      <c r="CF74" s="168">
        <f t="shared" si="54"/>
        <v>0.59933384383753208</v>
      </c>
      <c r="CG74" s="167"/>
      <c r="CH74" s="16"/>
      <c r="CI74" s="87"/>
      <c r="CJ74" s="16"/>
      <c r="CK74" s="16"/>
      <c r="CL74" s="168"/>
      <c r="CM74" s="120">
        <f t="shared" si="55"/>
        <v>137794.86740978248</v>
      </c>
      <c r="CN74" s="120">
        <f>step*SUMPRODUCT(B74:N74,'By group'!B$22:N$22)</f>
        <v>82106.135572175146</v>
      </c>
      <c r="CO74" s="120">
        <f>step*SUMPRODUCT(O74:AA74,'By group'!O$22:AA$22)</f>
        <v>40915.365311448928</v>
      </c>
      <c r="CP74" s="120">
        <f>step*SUMPRODUCT(AB74:AN74,'By group'!AB$22:AN$22)</f>
        <v>2899.0946846481293</v>
      </c>
      <c r="CQ74" s="120">
        <f>step*SUMPRODUCT(AO74:BA74,'By group'!AO$22:BA$22)</f>
        <v>8068.4022939237475</v>
      </c>
      <c r="CR74" s="154">
        <f>step*SUMPRODUCT(BB74:BN74,'By group'!BB$22:BN$22)</f>
        <v>3805.8695475865493</v>
      </c>
      <c r="CS74" s="197">
        <f t="shared" si="56"/>
        <v>206277.90478586059</v>
      </c>
      <c r="CT74" s="120">
        <f t="shared" si="57"/>
        <v>600458.77750042605</v>
      </c>
      <c r="CU74" s="120">
        <f t="shared" si="58"/>
        <v>617052.92610549531</v>
      </c>
      <c r="CV74" s="120">
        <f t="shared" si="59"/>
        <v>247220.12153372532</v>
      </c>
      <c r="CW74" s="120">
        <f t="shared" si="60"/>
        <v>66925.325844984531</v>
      </c>
      <c r="CX74" s="198">
        <f t="shared" si="61"/>
        <v>55802.191210139325</v>
      </c>
      <c r="CY74" s="16">
        <f t="shared" si="62"/>
        <v>3.3536539587744798E-3</v>
      </c>
      <c r="CZ74" s="37">
        <f t="shared" si="63"/>
        <v>4.4984937302972317E-2</v>
      </c>
      <c r="DA74" s="185">
        <f t="shared" si="64"/>
        <v>2.1245525697994945E-3</v>
      </c>
      <c r="DB74" s="183">
        <f>(BO74-BO72)/BO72</f>
        <v>5.6578251498551058E-3</v>
      </c>
      <c r="DC74" s="85">
        <f>(SUMPRODUCT($B74:$N74,'By group'!$B$27:$N$27)-(1-prop_idu_part)*SUMPRODUCT(Population!$BB74:$BN74,'By group'!$BB$27:$BN$27)*(1-prop_idu_male))/BQ74</f>
        <v>1.4409043740063994</v>
      </c>
      <c r="DD74" s="85">
        <f>(1-prop_idu_part)*SUMPRODUCT(Population!$BB74:$BN74,'By group'!$BB$27:$BN$27)*prop_idu_male/BQ74</f>
        <v>9.2474121927630555E-3</v>
      </c>
      <c r="DE74" s="85">
        <f>SUMPRODUCT(AB74:AN74,'By group'!AB$27:AN$27)/prop_sw_use/BP74</f>
        <v>4.1967999838386625</v>
      </c>
      <c r="DF74" s="85">
        <f t="shared" si="35"/>
        <v>1.7039007934384969</v>
      </c>
      <c r="DG74" s="85">
        <f t="shared" si="65"/>
        <v>0</v>
      </c>
    </row>
    <row r="75" spans="1:111" x14ac:dyDescent="0.25">
      <c r="A75">
        <f t="shared" si="36"/>
        <v>35.5</v>
      </c>
      <c r="B75" s="8">
        <f>B74+Dynamics!B74+Dynamics!BO74+Dynamics!EB74+Dynamics!GO74+Dynamics!JB74</f>
        <v>18132559.709453367</v>
      </c>
      <c r="C75" s="46">
        <f>C74+Dynamics!C74+Dynamics!BP74+Dynamics!EC74+Dynamics!GP74+Dynamics!JC74</f>
        <v>122646.59038282576</v>
      </c>
      <c r="D75" s="4">
        <f>D74+Dynamics!D74+Dynamics!BQ74+Dynamics!ED74+Dynamics!GQ74+Dynamics!JD74</f>
        <v>357714.92466727871</v>
      </c>
      <c r="E75" s="4">
        <f>E74+Dynamics!E74+Dynamics!BR74+Dynamics!EE74+Dynamics!GR74+Dynamics!JE74</f>
        <v>368496.18004520878</v>
      </c>
      <c r="F75" s="4">
        <f>F74+Dynamics!F74+Dynamics!BS74+Dynamics!EF74+Dynamics!GS74+Dynamics!JF74</f>
        <v>110340.49781326354</v>
      </c>
      <c r="G75" s="4">
        <f>G74+Dynamics!G74+Dynamics!BT74+Dynamics!EG74+Dynamics!GT74+Dynamics!JG74</f>
        <v>21218.28694032034</v>
      </c>
      <c r="H75" s="4">
        <f>H74+Dynamics!H74+Dynamics!BU74+Dynamics!EH74+Dynamics!GU74+Dynamics!JH74</f>
        <v>17969.054137866467</v>
      </c>
      <c r="I75" s="4">
        <f>I74+Dynamics!I74+Dynamics!BV74+Dynamics!EI74+Dynamics!GV74+Dynamics!JI74</f>
        <v>0</v>
      </c>
      <c r="J75" s="4">
        <f>J74+Dynamics!J74+Dynamics!BW74+Dynamics!EJ74+Dynamics!GW74+Dynamics!JJ74</f>
        <v>0</v>
      </c>
      <c r="K75" s="4">
        <f>K74+Dynamics!K74+Dynamics!BX74+Dynamics!EK74+Dynamics!GX74+Dynamics!JK74</f>
        <v>0</v>
      </c>
      <c r="L75" s="4">
        <f>L74+Dynamics!L74+Dynamics!BY74+Dynamics!EL74+Dynamics!GY74+Dynamics!JL74</f>
        <v>37614.331442705901</v>
      </c>
      <c r="M75" s="4">
        <f>M74+Dynamics!M74+Dynamics!BZ74+Dynamics!EM74+Dynamics!GZ74+Dynamics!JM74</f>
        <v>18883.271994810162</v>
      </c>
      <c r="N75" s="9">
        <f>N74+Dynamics!N74+Dynamics!CA74+Dynamics!EN74+Dynamics!HA74+Dynamics!JN74</f>
        <v>15455.340933243157</v>
      </c>
      <c r="O75" s="8">
        <f>O74+Dynamics!O74+Dynamics!CB74+Dynamics!EO74+Dynamics!HB74+Dynamics!JO74</f>
        <v>19429037.64713528</v>
      </c>
      <c r="P75" s="4">
        <f>P74+Dynamics!P74+Dynamics!CC74+Dynamics!EP74+Dynamics!HC74+Dynamics!JP74</f>
        <v>60774.043236055761</v>
      </c>
      <c r="Q75" s="4">
        <f>Q74+Dynamics!Q74+Dynamics!CD74+Dynamics!EQ74+Dynamics!HD74+Dynamics!JQ74</f>
        <v>177426.78017245713</v>
      </c>
      <c r="R75" s="4">
        <f>R74+Dynamics!R74+Dynamics!CE74+Dynamics!ER74+Dynamics!HE74+Dynamics!JR74</f>
        <v>183181.74011825924</v>
      </c>
      <c r="S75" s="4">
        <f>S74+Dynamics!S74+Dynamics!CF74+Dynamics!ES74+Dynamics!HF74+Dynamics!JS74</f>
        <v>54985.510144475113</v>
      </c>
      <c r="T75" s="4">
        <f>T74+Dynamics!T74+Dynamics!CG74+Dynamics!ET74+Dynamics!HG74+Dynamics!JT74</f>
        <v>10599.667042104207</v>
      </c>
      <c r="U75" s="4">
        <f>U74+Dynamics!U74+Dynamics!CH74+Dynamics!EU74+Dynamics!HH74+Dynamics!JU74</f>
        <v>9036.7116882786067</v>
      </c>
      <c r="V75" s="4">
        <f>V74+Dynamics!V74+Dynamics!CI74+Dynamics!EV74+Dynamics!HI74+Dynamics!JV74</f>
        <v>0</v>
      </c>
      <c r="W75" s="4">
        <f>W74+Dynamics!W74+Dynamics!CJ74+Dynamics!EW74+Dynamics!HJ74+Dynamics!JW74</f>
        <v>0</v>
      </c>
      <c r="X75" s="4">
        <f>X74+Dynamics!X74+Dynamics!CK74+Dynamics!EX74+Dynamics!HK74+Dynamics!JX74</f>
        <v>0</v>
      </c>
      <c r="Y75" s="4">
        <f>Y74+Dynamics!Y74+Dynamics!CL74+Dynamics!EY74+Dynamics!HL74+Dynamics!JY74</f>
        <v>18916.450215525543</v>
      </c>
      <c r="Z75" s="4">
        <f>Z74+Dynamics!Z74+Dynamics!CM74+Dynamics!EZ74+Dynamics!HM74+Dynamics!JZ74</f>
        <v>9587.2763954259208</v>
      </c>
      <c r="AA75" s="9">
        <f>AA74+Dynamics!AA74+Dynamics!CN74+Dynamics!FA74+Dynamics!HN74+Dynamics!KA74</f>
        <v>8000.6136613311364</v>
      </c>
      <c r="AB75" s="8">
        <f>AB74+Dynamics!AB74+Dynamics!CO74+Dynamics!FB74+Dynamics!HO74+Dynamics!KB74</f>
        <v>29446.615202364785</v>
      </c>
      <c r="AC75" s="4">
        <f>AC74+Dynamics!AC74+Dynamics!CP74+Dynamics!FC74+Dynamics!HP74+Dynamics!KC74</f>
        <v>4297.2577891682549</v>
      </c>
      <c r="AD75" s="4">
        <f>AD74+Dynamics!AD74+Dynamics!CQ74+Dynamics!FD74+Dynamics!HQ74+Dynamics!KD74</f>
        <v>12581.784829232387</v>
      </c>
      <c r="AE75" s="4">
        <f>AE74+Dynamics!AE74+Dynamics!CR74+Dynamics!FE74+Dynamics!HR74+Dynamics!KE74</f>
        <v>13019.98629488187</v>
      </c>
      <c r="AF75" s="4">
        <f>AF74+Dynamics!AF74+Dynamics!CS74+Dynamics!FF74+Dynamics!HS74+Dynamics!KF74</f>
        <v>3909.4327654346025</v>
      </c>
      <c r="AG75" s="4">
        <f>AG74+Dynamics!AG74+Dynamics!CT74+Dynamics!FG74+Dynamics!HT74+Dynamics!KG74</f>
        <v>752.8317494769401</v>
      </c>
      <c r="AH75" s="4">
        <f>AH74+Dynamics!AH74+Dynamics!CU74+Dynamics!FH74+Dynamics!HU74+Dynamics!KH74</f>
        <v>638.18600284451452</v>
      </c>
      <c r="AI75" s="4">
        <f>AI74+Dynamics!AI74+Dynamics!CV74+Dynamics!FI74+Dynamics!HV74+Dynamics!KI74</f>
        <v>0</v>
      </c>
      <c r="AJ75" s="4">
        <f>AJ74+Dynamics!AJ74+Dynamics!CW74+Dynamics!FJ74+Dynamics!HW74+Dynamics!KJ74</f>
        <v>0</v>
      </c>
      <c r="AK75" s="4">
        <f>AK74+Dynamics!AK74+Dynamics!CX74+Dynamics!FK74+Dynamics!HX74+Dynamics!KK74</f>
        <v>0</v>
      </c>
      <c r="AL75" s="4">
        <f>AL74+Dynamics!AL74+Dynamics!CY74+Dynamics!FL74+Dynamics!HY74+Dynamics!KL74</f>
        <v>1335.7788273623089</v>
      </c>
      <c r="AM75" s="4">
        <f>AM74+Dynamics!AM74+Dynamics!CZ74+Dynamics!FM74+Dynamics!HZ74+Dynamics!KM74</f>
        <v>669.78281940643615</v>
      </c>
      <c r="AN75" s="4">
        <f>AN74+Dynamics!AN74+Dynamics!DA74+Dynamics!FN74+Dynamics!IA74+Dynamics!KN74</f>
        <v>546.11539992759776</v>
      </c>
      <c r="AO75" s="8">
        <f>AO74+Dynamics!AO74+Dynamics!DB74+Dynamics!FO74+Dynamics!IB74+Dynamics!KO74</f>
        <v>796343.87056678359</v>
      </c>
      <c r="AP75" s="4">
        <f>AP74+Dynamics!AP74+Dynamics!DC74+Dynamics!FP74+Dynamics!IC74+Dynamics!KP74</f>
        <v>12626.874810584442</v>
      </c>
      <c r="AQ75" s="4">
        <f>AQ74+Dynamics!AQ74+Dynamics!DD74+Dynamics!FQ74+Dynamics!ID74+Dynamics!KQ74</f>
        <v>36358.192806479201</v>
      </c>
      <c r="AR75" s="4">
        <f>AR74+Dynamics!AR74+Dynamics!DE74+Dynamics!FR74+Dynamics!IE74+Dynamics!KR74</f>
        <v>36683.34695008237</v>
      </c>
      <c r="AS75" s="4">
        <f>AS74+Dynamics!AS74+Dynamics!DF74+Dynamics!FS74+Dynamics!IF74+Dynamics!KS74</f>
        <v>10787.068761561412</v>
      </c>
      <c r="AT75" s="4">
        <f>AT74+Dynamics!AT74+Dynamics!DG74+Dynamics!FT74+Dynamics!IG74+Dynamics!KT74</f>
        <v>2043.4252908449794</v>
      </c>
      <c r="AU75" s="4">
        <f>AU74+Dynamics!AU74+Dynamics!DH74+Dynamics!FU74+Dynamics!IH74+Dynamics!KU74</f>
        <v>1675.8796578629842</v>
      </c>
      <c r="AV75" s="4">
        <f>AV74+Dynamics!AV74+Dynamics!DI74+Dynamics!FV74+Dynamics!II74+Dynamics!KV74</f>
        <v>0</v>
      </c>
      <c r="AW75" s="4">
        <f>AW74+Dynamics!AW74+Dynamics!DJ74+Dynamics!FW74+Dynamics!IJ74+Dynamics!KW74</f>
        <v>0</v>
      </c>
      <c r="AX75" s="4">
        <f>AX74+Dynamics!AX74+Dynamics!DK74+Dynamics!FX74+Dynamics!IK74+Dynamics!KX74</f>
        <v>0</v>
      </c>
      <c r="AY75" s="4">
        <f>AY74+Dynamics!AY74+Dynamics!DL74+Dynamics!FY74+Dynamics!IL74+Dynamics!KY74</f>
        <v>3500.5912894699986</v>
      </c>
      <c r="AZ75" s="4">
        <f>AZ74+Dynamics!AZ74+Dynamics!DM74+Dynamics!FZ74+Dynamics!IM74+Dynamics!KZ74</f>
        <v>1682.7265480613792</v>
      </c>
      <c r="BA75" s="9">
        <f>BA74+Dynamics!BA74+Dynamics!DN74+Dynamics!GA74+Dynamics!IN74+Dynamics!LA74</f>
        <v>1286.6620205605702</v>
      </c>
      <c r="BB75" s="8">
        <f>BB74+Dynamics!BB74+Dynamics!DO74+Dynamics!GB74+Dynamics!IO74+Dynamics!LB74</f>
        <v>34237.69528444617</v>
      </c>
      <c r="BC75" s="4">
        <f>BC74+Dynamics!BC74+Dynamics!DP74+Dynamics!GC74+Dynamics!IP74+Dynamics!LC74</f>
        <v>6556.7942101194612</v>
      </c>
      <c r="BD75" s="4">
        <f>BD74+Dynamics!BD74+Dynamics!DQ74+Dynamics!GD74+Dynamics!IQ74+Dynamics!LD74</f>
        <v>18137.294085462498</v>
      </c>
      <c r="BE75" s="4">
        <f>BE74+Dynamics!BE74+Dynamics!DR74+Dynamics!GE74+Dynamics!IR74+Dynamics!LE74</f>
        <v>17347.685243963813</v>
      </c>
      <c r="BF75" s="4">
        <f>BF74+Dynamics!BF74+Dynamics!DS74+Dynamics!GF74+Dynamics!IS74+Dynamics!LF74</f>
        <v>4904.2199541260306</v>
      </c>
      <c r="BG75" s="4">
        <f>BG74+Dynamics!BG74+Dynamics!DT74+Dynamics!GG74+Dynamics!IT74+Dynamics!LG74</f>
        <v>904.15626445884141</v>
      </c>
      <c r="BH75" s="4">
        <f>BH74+Dynamics!BH74+Dynamics!DU74+Dynamics!GH74+Dynamics!IU74+Dynamics!LH74</f>
        <v>709.73904845840173</v>
      </c>
      <c r="BI75" s="4">
        <f>BI74+Dynamics!BI74+Dynamics!DV74+Dynamics!GI74+Dynamics!IV74+Dynamics!LI74</f>
        <v>0</v>
      </c>
      <c r="BJ75" s="4">
        <f>BJ74+Dynamics!BJ74+Dynamics!DW74+Dynamics!GJ74+Dynamics!IW74+Dynamics!LJ74</f>
        <v>0</v>
      </c>
      <c r="BK75" s="4">
        <f>BK74+Dynamics!BK74+Dynamics!DX74+Dynamics!GK74+Dynamics!IX74+Dynamics!LK74</f>
        <v>0</v>
      </c>
      <c r="BL75" s="4">
        <f>BL74+Dynamics!BL74+Dynamics!DY74+Dynamics!GL74+Dynamics!IY74+Dynamics!LL74</f>
        <v>1477.8498619286897</v>
      </c>
      <c r="BM75" s="4">
        <f>BM74+Dynamics!BM74+Dynamics!DZ74+Dynamics!GM74+Dynamics!IZ74+Dynamics!LM74</f>
        <v>678.32009117023381</v>
      </c>
      <c r="BN75" s="4">
        <f>BN74+Dynamics!BN74+Dynamics!EA74+Dynamics!GN74+Dynamics!JA74+Dynamics!LN74</f>
        <v>495.70619045352441</v>
      </c>
      <c r="BO75" s="178">
        <f t="shared" si="37"/>
        <v>40220080.498237073</v>
      </c>
      <c r="BP75" s="8">
        <f t="shared" si="38"/>
        <v>19202898.187810894</v>
      </c>
      <c r="BQ75" s="4">
        <f t="shared" si="39"/>
        <v>19961546.439809188</v>
      </c>
      <c r="BR75" s="4">
        <f t="shared" si="40"/>
        <v>67197.7716800997</v>
      </c>
      <c r="BS75" s="4">
        <f t="shared" si="41"/>
        <v>902988.63870229083</v>
      </c>
      <c r="BT75" s="179">
        <f t="shared" si="42"/>
        <v>85449.460234587663</v>
      </c>
      <c r="BU75" s="178">
        <f t="shared" si="43"/>
        <v>1798454.9605948192</v>
      </c>
      <c r="BV75" s="4">
        <f t="shared" si="44"/>
        <v>1070338.4783575227</v>
      </c>
      <c r="BW75" s="4">
        <f t="shared" si="45"/>
        <v>532508.7926739126</v>
      </c>
      <c r="BX75" s="4">
        <f t="shared" si="46"/>
        <v>37751.156477734919</v>
      </c>
      <c r="BY75" s="4">
        <f t="shared" si="47"/>
        <v>106644.76813550736</v>
      </c>
      <c r="BZ75" s="179">
        <f t="shared" si="48"/>
        <v>51211.7649501415</v>
      </c>
      <c r="CA75" s="167">
        <f t="shared" si="49"/>
        <v>4.4715349604376078E-2</v>
      </c>
      <c r="CB75" s="15">
        <f t="shared" si="50"/>
        <v>5.5738382190503089E-2</v>
      </c>
      <c r="CC75" s="15">
        <f t="shared" si="51"/>
        <v>2.6676730396595606E-2</v>
      </c>
      <c r="CD75" s="15">
        <f t="shared" si="52"/>
        <v>0.56179179061847884</v>
      </c>
      <c r="CE75" s="15">
        <f t="shared" si="53"/>
        <v>0.11810200434943391</v>
      </c>
      <c r="CF75" s="168">
        <f t="shared" si="54"/>
        <v>0.59932227552459538</v>
      </c>
      <c r="CG75" s="169">
        <f>-SUM(Dynamics!BO74:BO75,Dynamics!CB74:CB75,Dynamics!CO74:CO75,Dynamics!DB74:DB75,Dynamics!DO74:DO75)/BO74*100000</f>
        <v>1075.1870026300289</v>
      </c>
      <c r="CH75" s="87">
        <f>-SUM(Dynamics!BO74:BO75)/BP74*100000</f>
        <v>1334.0076757487971</v>
      </c>
      <c r="CI75" s="87">
        <f>-SUM(Dynamics!CB74:CB75)/BQ74*100000</f>
        <v>635.9821815353888</v>
      </c>
      <c r="CJ75" s="87">
        <f>-SUM(Dynamics!CO74:CO75)/BR74*100000</f>
        <v>13343.861651094214</v>
      </c>
      <c r="CK75" s="87">
        <f>-SUM(Dynamics!DB74:DB75)/BS74*100000</f>
        <v>2921.0341292902726</v>
      </c>
      <c r="CL75" s="170">
        <f>-SUM(Dynamics!DO74:DO75)/BT74*100000</f>
        <v>16314.693467135663</v>
      </c>
      <c r="CM75" s="120">
        <f t="shared" si="55"/>
        <v>138146.72820136836</v>
      </c>
      <c r="CN75" s="120">
        <f>step*SUMPRODUCT(B75:N75,'By group'!B$22:N$22)</f>
        <v>82306.93805336034</v>
      </c>
      <c r="CO75" s="120">
        <f>step*SUMPRODUCT(O75:AA75,'By group'!O$22:AA$22)</f>
        <v>40981.551394059592</v>
      </c>
      <c r="CP75" s="120">
        <f>step*SUMPRODUCT(AB75:AN75,'By group'!AB$22:AN$22)</f>
        <v>2908.5620108935459</v>
      </c>
      <c r="CQ75" s="120">
        <f>step*SUMPRODUCT(AO75:BA75,'By group'!AO$22:BA$22)</f>
        <v>8133.1558424919631</v>
      </c>
      <c r="CR75" s="154">
        <f>step*SUMPRODUCT(BB75:BN75,'By group'!BB$22:BN$22)</f>
        <v>3816.5209005629331</v>
      </c>
      <c r="CS75" s="197">
        <f t="shared" si="56"/>
        <v>206901.56042875367</v>
      </c>
      <c r="CT75" s="120">
        <f t="shared" si="57"/>
        <v>602218.97656090988</v>
      </c>
      <c r="CU75" s="120">
        <f t="shared" si="58"/>
        <v>618728.93865239609</v>
      </c>
      <c r="CV75" s="120">
        <f t="shared" si="59"/>
        <v>247771.73107585317</v>
      </c>
      <c r="CW75" s="120">
        <f t="shared" si="60"/>
        <v>67019.745136079437</v>
      </c>
      <c r="CX75" s="198">
        <f t="shared" si="61"/>
        <v>55814.008740826968</v>
      </c>
      <c r="CY75" s="16">
        <f t="shared" si="62"/>
        <v>3.3550666467422547E-3</v>
      </c>
      <c r="CZ75" s="37">
        <f t="shared" si="63"/>
        <v>4.4911654307709513E-2</v>
      </c>
      <c r="DA75" s="185">
        <f t="shared" si="64"/>
        <v>2.1245472205937799E-3</v>
      </c>
      <c r="DB75" s="183"/>
      <c r="DC75" s="85">
        <f>(SUMPRODUCT($B75:$N75,'By group'!$B$27:$N$27)-(1-prop_idu_part)*SUMPRODUCT(Population!$BB75:$BN75,'By group'!$BB$27:$BN$27)*(1-prop_idu_male))/BQ75</f>
        <v>1.4406801927849313</v>
      </c>
      <c r="DD75" s="85">
        <f>(1-prop_idu_part)*SUMPRODUCT(Population!$BB75:$BN75,'By group'!$BB$27:$BN$27)*prop_idu_male/BQ75</f>
        <v>9.2463194003156446E-3</v>
      </c>
      <c r="DE75" s="85">
        <f>SUMPRODUCT(AB75:AN75,'By group'!AB$27:AN$27)/prop_sw_use/BP75</f>
        <v>4.1992268681247538</v>
      </c>
      <c r="DF75" s="85">
        <f t="shared" si="35"/>
        <v>1.70488610845865</v>
      </c>
      <c r="DG75" s="85">
        <f t="shared" si="65"/>
        <v>0</v>
      </c>
    </row>
    <row r="76" spans="1:111" x14ac:dyDescent="0.25">
      <c r="A76">
        <f t="shared" si="36"/>
        <v>36</v>
      </c>
      <c r="B76" s="8">
        <f>B75+Dynamics!B75+Dynamics!BO75+Dynamics!EB75+Dynamics!GO75+Dynamics!JB75</f>
        <v>18183394.118951857</v>
      </c>
      <c r="C76" s="46">
        <f>C75+Dynamics!C75+Dynamics!BP75+Dynamics!EC75+Dynamics!GP75+Dynamics!JC75</f>
        <v>123001.2847421444</v>
      </c>
      <c r="D76" s="4">
        <f>D75+Dynamics!D75+Dynamics!BQ75+Dynamics!ED75+Dynamics!GQ75+Dynamics!JD75</f>
        <v>358722.73139228654</v>
      </c>
      <c r="E76" s="4">
        <f>E75+Dynamics!E75+Dynamics!BR75+Dynamics!EE75+Dynamics!GR75+Dynamics!JE75</f>
        <v>369469.48491440533</v>
      </c>
      <c r="F76" s="4">
        <f>F75+Dynamics!F75+Dynamics!BS75+Dynamics!EF75+Dynamics!GS75+Dynamics!JF75</f>
        <v>110609.7763288463</v>
      </c>
      <c r="G76" s="4">
        <f>G75+Dynamics!G75+Dynamics!BT75+Dynamics!EG75+Dynamics!GT75+Dynamics!JG75</f>
        <v>21265.59115814868</v>
      </c>
      <c r="H76" s="4">
        <f>H75+Dynamics!H75+Dynamics!BU75+Dynamics!EH75+Dynamics!GU75+Dynamics!JH75</f>
        <v>17998.944058828612</v>
      </c>
      <c r="I76" s="4">
        <f>I75+Dynamics!I75+Dynamics!BV75+Dynamics!EI75+Dynamics!GV75+Dynamics!JI75</f>
        <v>0</v>
      </c>
      <c r="J76" s="4">
        <f>J75+Dynamics!J75+Dynamics!BW75+Dynamics!EJ75+Dynamics!GW75+Dynamics!JJ75</f>
        <v>0</v>
      </c>
      <c r="K76" s="4">
        <f>K75+Dynamics!K75+Dynamics!BX75+Dynamics!EK75+Dynamics!GX75+Dynamics!JK75</f>
        <v>0</v>
      </c>
      <c r="L76" s="4">
        <f>L75+Dynamics!L75+Dynamics!BY75+Dynamics!EL75+Dynamics!GY75+Dynamics!JL75</f>
        <v>37675.57489958802</v>
      </c>
      <c r="M76" s="4">
        <f>M75+Dynamics!M75+Dynamics!BZ75+Dynamics!EM75+Dynamics!GZ75+Dynamics!JM75</f>
        <v>18897.132989577098</v>
      </c>
      <c r="N76" s="9">
        <f>N75+Dynamics!N75+Dynamics!CA75+Dynamics!EN75+Dynamics!HA75+Dynamics!JN75</f>
        <v>15442.603045584001</v>
      </c>
      <c r="O76" s="8">
        <f>O75+Dynamics!O75+Dynamics!CB75+Dynamics!EO75+Dynamics!HB75+Dynamics!JO75</f>
        <v>19486732.322951231</v>
      </c>
      <c r="P76" s="4">
        <f>P75+Dynamics!P75+Dynamics!CC75+Dynamics!EP75+Dynamics!HC75+Dynamics!JP75</f>
        <v>60928.817205064275</v>
      </c>
      <c r="Q76" s="4">
        <f>Q75+Dynamics!Q75+Dynamics!CD75+Dynamics!EQ75+Dynamics!HD75+Dynamics!JQ75</f>
        <v>177845.61735771276</v>
      </c>
      <c r="R76" s="4">
        <f>R75+Dynamics!R75+Dynamics!CE75+Dynamics!ER75+Dynamics!HE75+Dynamics!JR75</f>
        <v>183543.77432024441</v>
      </c>
      <c r="S76" s="4">
        <f>S75+Dynamics!S75+Dynamics!CF75+Dynamics!ES75+Dynamics!HF75+Dynamics!JS75</f>
        <v>55072.197742529286</v>
      </c>
      <c r="T76" s="4">
        <f>T75+Dynamics!T75+Dynamics!CG75+Dynamics!ET75+Dynamics!HG75+Dynamics!JT75</f>
        <v>10612.279084297985</v>
      </c>
      <c r="U76" s="4">
        <f>U75+Dynamics!U75+Dynamics!CH75+Dynamics!EU75+Dynamics!HH75+Dynamics!JU75</f>
        <v>9038.5335166178429</v>
      </c>
      <c r="V76" s="4">
        <f>V75+Dynamics!V75+Dynamics!CI75+Dynamics!EV75+Dynamics!HI75+Dynamics!JV75</f>
        <v>0</v>
      </c>
      <c r="W76" s="4">
        <f>W75+Dynamics!W75+Dynamics!CJ75+Dynamics!EW75+Dynamics!HJ75+Dynamics!JW75</f>
        <v>0</v>
      </c>
      <c r="X76" s="4">
        <f>X75+Dynamics!X75+Dynamics!CK75+Dynamics!EX75+Dynamics!HK75+Dynamics!JX75</f>
        <v>0</v>
      </c>
      <c r="Y76" s="4">
        <f>Y75+Dynamics!Y75+Dynamics!CL75+Dynamics!EY75+Dynamics!HL75+Dynamics!JY75</f>
        <v>18919.603466486922</v>
      </c>
      <c r="Z76" s="4">
        <f>Z75+Dynamics!Z75+Dynamics!CM75+Dynamics!EZ75+Dynamics!HM75+Dynamics!JZ75</f>
        <v>9575.393676929245</v>
      </c>
      <c r="AA76" s="9">
        <f>AA75+Dynamics!AA75+Dynamics!CN75+Dynamics!FA75+Dynamics!HN75+Dynamics!KA75</f>
        <v>7970.3193710606929</v>
      </c>
      <c r="AB76" s="8">
        <f>AB75+Dynamics!AB75+Dynamics!CO75+Dynamics!FB75+Dynamics!HO75+Dynamics!KB75</f>
        <v>29548.266327668462</v>
      </c>
      <c r="AC76" s="4">
        <f>AC75+Dynamics!AC75+Dynamics!CP75+Dynamics!FC75+Dynamics!HP75+Dynamics!KC75</f>
        <v>4311.1777796675715</v>
      </c>
      <c r="AD76" s="4">
        <f>AD75+Dynamics!AD75+Dynamics!CQ75+Dynamics!FD75+Dynamics!HQ75+Dynamics!KD75</f>
        <v>12623.009348440288</v>
      </c>
      <c r="AE76" s="4">
        <f>AE75+Dynamics!AE75+Dynamics!CR75+Dynamics!FE75+Dynamics!HR75+Dynamics!KE75</f>
        <v>13063.040347716591</v>
      </c>
      <c r="AF76" s="4">
        <f>AF75+Dynamics!AF75+Dynamics!CS75+Dynamics!FF75+Dynamics!HS75+Dynamics!KF75</f>
        <v>3922.3407964888384</v>
      </c>
      <c r="AG76" s="4">
        <f>AG75+Dynamics!AG75+Dynamics!CT75+Dynamics!FG75+Dynamics!HT75+Dynamics!KG75</f>
        <v>755.28827252695248</v>
      </c>
      <c r="AH76" s="4">
        <f>AH75+Dynamics!AH75+Dynamics!CU75+Dynamics!FH75+Dynamics!HU75+Dynamics!KH75</f>
        <v>640.13378281528969</v>
      </c>
      <c r="AI76" s="4">
        <f>AI75+Dynamics!AI75+Dynamics!CV75+Dynamics!FI75+Dynamics!HV75+Dynamics!KI75</f>
        <v>0</v>
      </c>
      <c r="AJ76" s="4">
        <f>AJ75+Dynamics!AJ75+Dynamics!CW75+Dynamics!FJ75+Dynamics!HW75+Dynamics!KJ75</f>
        <v>0</v>
      </c>
      <c r="AK76" s="4">
        <f>AK75+Dynamics!AK75+Dynamics!CX75+Dynamics!FK75+Dynamics!HX75+Dynamics!KK75</f>
        <v>0</v>
      </c>
      <c r="AL76" s="4">
        <f>AL75+Dynamics!AL75+Dynamics!CY75+Dynamics!FL75+Dynamics!HY75+Dynamics!KL75</f>
        <v>1339.898023662756</v>
      </c>
      <c r="AM76" s="4">
        <f>AM75+Dynamics!AM75+Dynamics!CZ75+Dynamics!FM75+Dynamics!HZ75+Dynamics!KM75</f>
        <v>671.59873711051273</v>
      </c>
      <c r="AN76" s="4">
        <f>AN75+Dynamics!AN75+Dynamics!DA75+Dynamics!FN75+Dynamics!IA75+Dynamics!KN75</f>
        <v>547.01488864741395</v>
      </c>
      <c r="AO76" s="8">
        <f>AO75+Dynamics!AO75+Dynamics!DB75+Dynamics!FO75+Dynamics!IB75+Dynamics!KO75</f>
        <v>796517.86477871961</v>
      </c>
      <c r="AP76" s="4">
        <f>AP75+Dynamics!AP75+Dynamics!DC75+Dynamics!FP75+Dynamics!IC75+Dynamics!KP75</f>
        <v>12714.766533486014</v>
      </c>
      <c r="AQ76" s="4">
        <f>AQ75+Dynamics!AQ75+Dynamics!DD75+Dynamics!FQ75+Dynamics!ID75+Dynamics!KQ75</f>
        <v>36623.282062860715</v>
      </c>
      <c r="AR76" s="4">
        <f>AR75+Dynamics!AR75+Dynamics!DE75+Dynamics!FR75+Dynamics!IE75+Dynamics!KR75</f>
        <v>36968.891883682401</v>
      </c>
      <c r="AS76" s="4">
        <f>AS75+Dynamics!AS75+Dynamics!DF75+Dynamics!FS75+Dynamics!IF75+Dynamics!KS75</f>
        <v>10875.314859875518</v>
      </c>
      <c r="AT76" s="4">
        <f>AT75+Dynamics!AT75+Dynamics!DG75+Dynamics!FT75+Dynamics!IG75+Dynamics!KT75</f>
        <v>2060.7506736463665</v>
      </c>
      <c r="AU76" s="4">
        <f>AU75+Dynamics!AU75+Dynamics!DH75+Dynamics!FU75+Dynamics!IH75+Dynamics!KU75</f>
        <v>1691.0004388614034</v>
      </c>
      <c r="AV76" s="4">
        <f>AV75+Dynamics!AV75+Dynamics!DI75+Dynamics!FV75+Dynamics!II75+Dynamics!KV75</f>
        <v>0</v>
      </c>
      <c r="AW76" s="4">
        <f>AW75+Dynamics!AW75+Dynamics!DJ75+Dynamics!FW75+Dynamics!IJ75+Dynamics!KW75</f>
        <v>0</v>
      </c>
      <c r="AX76" s="4">
        <f>AX75+Dynamics!AX75+Dynamics!DK75+Dynamics!FX75+Dynamics!IK75+Dynamics!KX75</f>
        <v>0</v>
      </c>
      <c r="AY76" s="4">
        <f>AY75+Dynamics!AY75+Dynamics!DL75+Dynamics!FY75+Dynamics!IL75+Dynamics!KY75</f>
        <v>3532.3589905749195</v>
      </c>
      <c r="AZ76" s="4">
        <f>AZ75+Dynamics!AZ75+Dynamics!DM75+Dynamics!FZ75+Dynamics!IM75+Dynamics!KZ75</f>
        <v>1699.1047621276143</v>
      </c>
      <c r="BA76" s="9">
        <f>BA75+Dynamics!BA75+Dynamics!DN75+Dynamics!GA75+Dynamics!IN75+Dynamics!LA75</f>
        <v>1300.1928883895198</v>
      </c>
      <c r="BB76" s="8">
        <f>BB75+Dynamics!BB75+Dynamics!DO75+Dynamics!GB75+Dynamics!IO75+Dynamics!LB75</f>
        <v>34335.3598107418</v>
      </c>
      <c r="BC76" s="4">
        <f>BC75+Dynamics!BC75+Dynamics!DP75+Dynamics!GC75+Dynamics!IP75+Dynamics!LC75</f>
        <v>6575.4123197992949</v>
      </c>
      <c r="BD76" s="4">
        <f>BD75+Dynamics!BD75+Dynamics!DQ75+Dynamics!GD75+Dynamics!IQ75+Dynamics!LD75</f>
        <v>18188.698915944628</v>
      </c>
      <c r="BE76" s="4">
        <f>BE75+Dynamics!BE75+Dynamics!DR75+Dynamics!GE75+Dynamics!IR75+Dynamics!LE75</f>
        <v>17396.592345120422</v>
      </c>
      <c r="BF76" s="4">
        <f>BF75+Dynamics!BF75+Dynamics!DS75+Dynamics!GF75+Dynamics!IS75+Dynamics!LF75</f>
        <v>4917.9462089900262</v>
      </c>
      <c r="BG76" s="4">
        <f>BG75+Dynamics!BG75+Dynamics!DT75+Dynamics!GG75+Dynamics!IT75+Dynamics!LG75</f>
        <v>906.66402831320147</v>
      </c>
      <c r="BH76" s="4">
        <f>BH75+Dynamics!BH75+Dynamics!DU75+Dynamics!GH75+Dynamics!IU75+Dynamics!LH75</f>
        <v>711.65201553492409</v>
      </c>
      <c r="BI76" s="4">
        <f>BI75+Dynamics!BI75+Dynamics!DV75+Dynamics!GI75+Dynamics!IV75+Dynamics!LI75</f>
        <v>0</v>
      </c>
      <c r="BJ76" s="4">
        <f>BJ75+Dynamics!BJ75+Dynamics!DW75+Dynamics!GJ75+Dynamics!IW75+Dynamics!LJ75</f>
        <v>0</v>
      </c>
      <c r="BK76" s="4">
        <f>BK75+Dynamics!BK75+Dynamics!DX75+Dynamics!GK75+Dynamics!IX75+Dynamics!LK75</f>
        <v>0</v>
      </c>
      <c r="BL76" s="4">
        <f>BL75+Dynamics!BL75+Dynamics!DY75+Dynamics!GL75+Dynamics!IY75+Dynamics!LL75</f>
        <v>1481.82049402038</v>
      </c>
      <c r="BM76" s="4">
        <f>BM75+Dynamics!BM75+Dynamics!DZ75+Dynamics!GM75+Dynamics!IZ75+Dynamics!LM75</f>
        <v>680.0361609406558</v>
      </c>
      <c r="BN76" s="4">
        <f>BN75+Dynamics!BN75+Dynamics!EA75+Dynamics!GN75+Dynamics!JA75+Dynamics!LN75</f>
        <v>496.80872257262348</v>
      </c>
      <c r="BO76" s="178">
        <f t="shared" si="37"/>
        <v>40333812.388372377</v>
      </c>
      <c r="BP76" s="8">
        <f t="shared" si="38"/>
        <v>19256477.242481265</v>
      </c>
      <c r="BQ76" s="4">
        <f t="shared" si="39"/>
        <v>20020238.858692177</v>
      </c>
      <c r="BR76" s="4">
        <f t="shared" si="40"/>
        <v>67421.768304744692</v>
      </c>
      <c r="BS76" s="4">
        <f t="shared" si="41"/>
        <v>903983.52787222399</v>
      </c>
      <c r="BT76" s="179">
        <f t="shared" si="42"/>
        <v>85690.99102197797</v>
      </c>
      <c r="BU76" s="178">
        <f t="shared" si="43"/>
        <v>1803284.4555521696</v>
      </c>
      <c r="BV76" s="4">
        <f t="shared" si="44"/>
        <v>1073083.1235294091</v>
      </c>
      <c r="BW76" s="4">
        <f t="shared" si="45"/>
        <v>533506.53574094351</v>
      </c>
      <c r="BX76" s="4">
        <f t="shared" si="46"/>
        <v>37873.501977076216</v>
      </c>
      <c r="BY76" s="4">
        <f t="shared" si="47"/>
        <v>107465.66309350447</v>
      </c>
      <c r="BZ76" s="179">
        <f t="shared" si="48"/>
        <v>51355.631211236148</v>
      </c>
      <c r="CA76" s="167">
        <f t="shared" si="49"/>
        <v>4.4709000929255796E-2</v>
      </c>
      <c r="CB76" s="15">
        <f t="shared" si="50"/>
        <v>5.572582721216035E-2</v>
      </c>
      <c r="CC76" s="15">
        <f t="shared" si="51"/>
        <v>2.664836016725701E-2</v>
      </c>
      <c r="CD76" s="15">
        <f t="shared" si="52"/>
        <v>0.56173996810479576</v>
      </c>
      <c r="CE76" s="15">
        <f t="shared" si="53"/>
        <v>0.11888011205962427</v>
      </c>
      <c r="CF76" s="168">
        <f t="shared" si="54"/>
        <v>0.59931190663980638</v>
      </c>
      <c r="CG76" s="167"/>
      <c r="CH76" s="16"/>
      <c r="CI76" s="87"/>
      <c r="CJ76" s="16"/>
      <c r="CK76" s="16"/>
      <c r="CL76" s="168"/>
      <c r="CM76" s="120">
        <f t="shared" si="55"/>
        <v>138508.19569641474</v>
      </c>
      <c r="CN76" s="120">
        <f>step*SUMPRODUCT(B76:N76,'By group'!B$22:N$22)</f>
        <v>82512.927889325831</v>
      </c>
      <c r="CO76" s="120">
        <f>step*SUMPRODUCT(O76:AA76,'By group'!O$22:AA$22)</f>
        <v>41052.585235868202</v>
      </c>
      <c r="CP76" s="120">
        <f>step*SUMPRODUCT(AB76:AN76,'By group'!AB$22:AN$22)</f>
        <v>2918.0400863757409</v>
      </c>
      <c r="CQ76" s="120">
        <f>step*SUMPRODUCT(AO76:BA76,'By group'!AO$22:BA$22)</f>
        <v>8197.4213230294681</v>
      </c>
      <c r="CR76" s="154">
        <f>step*SUMPRODUCT(BB76:BN76,'By group'!BB$22:BN$22)</f>
        <v>3827.2211618155075</v>
      </c>
      <c r="CS76" s="197">
        <f t="shared" si="56"/>
        <v>207531.45858016159</v>
      </c>
      <c r="CT76" s="120">
        <f t="shared" si="57"/>
        <v>604003.33907724498</v>
      </c>
      <c r="CU76" s="120">
        <f t="shared" si="58"/>
        <v>620441.78381116898</v>
      </c>
      <c r="CV76" s="120">
        <f t="shared" si="59"/>
        <v>248346.83181106299</v>
      </c>
      <c r="CW76" s="120">
        <f t="shared" si="60"/>
        <v>67123.83954361832</v>
      </c>
      <c r="CX76" s="198">
        <f t="shared" si="61"/>
        <v>55837.202728912322</v>
      </c>
      <c r="CY76" s="16">
        <f t="shared" si="62"/>
        <v>3.3563773082731616E-3</v>
      </c>
      <c r="CZ76" s="37">
        <f t="shared" si="63"/>
        <v>4.4839427936168831E-2</v>
      </c>
      <c r="DA76" s="185">
        <f t="shared" si="64"/>
        <v>2.1245447912749595E-3</v>
      </c>
      <c r="DB76" s="183">
        <f>(BO76-BO74)/BO74</f>
        <v>5.6625350484520538E-3</v>
      </c>
      <c r="DC76" s="85">
        <f>(SUMPRODUCT($B76:$N76,'By group'!$B$27:$N$27)-(1-prop_idu_part)*SUMPRODUCT(Population!$BB76:$BN76,'By group'!$BB$27:$BN$27)*(1-prop_idu_male))/BQ76</f>
        <v>1.4404644685869601</v>
      </c>
      <c r="DD76" s="85">
        <f>(1-prop_idu_part)*SUMPRODUCT(Population!$BB76:$BN76,'By group'!$BB$27:$BN$27)*prop_idu_male/BQ76</f>
        <v>9.2452713433591668E-3</v>
      </c>
      <c r="DE76" s="85">
        <f>SUMPRODUCT(AB76:AN76,'By group'!AB$27:AN$27)/prop_sw_use/BP76</f>
        <v>4.201501704954036</v>
      </c>
      <c r="DF76" s="85">
        <f t="shared" si="35"/>
        <v>1.7058096922113384</v>
      </c>
      <c r="DG76" s="85">
        <f t="shared" si="65"/>
        <v>0</v>
      </c>
    </row>
    <row r="77" spans="1:111" x14ac:dyDescent="0.25">
      <c r="A77">
        <f t="shared" si="36"/>
        <v>36.5</v>
      </c>
      <c r="B77" s="8">
        <f>B76+Dynamics!B76+Dynamics!BO76+Dynamics!EB76+Dynamics!GO76+Dynamics!JB76</f>
        <v>18234379.572919499</v>
      </c>
      <c r="C77" s="46">
        <f>C76+Dynamics!C76+Dynamics!BP76+Dynamics!EC76+Dynamics!GP76+Dynamics!JC76</f>
        <v>123359.09814544613</v>
      </c>
      <c r="D77" s="4">
        <f>D76+Dynamics!D76+Dynamics!BQ76+Dynamics!ED76+Dynamics!GQ76+Dynamics!JD76</f>
        <v>359742.53396835382</v>
      </c>
      <c r="E77" s="4">
        <f>E76+Dynamics!E76+Dynamics!BR76+Dynamics!EE76+Dynamics!GR76+Dynamics!JE76</f>
        <v>370461.10549985536</v>
      </c>
      <c r="F77" s="4">
        <f>F76+Dynamics!F76+Dynamics!BS76+Dynamics!EF76+Dynamics!GS76+Dynamics!JF76</f>
        <v>110886.34990569743</v>
      </c>
      <c r="G77" s="4">
        <f>G76+Dynamics!G76+Dynamics!BT76+Dynamics!EG76+Dynamics!GT76+Dynamics!JG76</f>
        <v>21314.623410497945</v>
      </c>
      <c r="H77" s="4">
        <f>H76+Dynamics!H76+Dynamics!BU76+Dynamics!EH76+Dynamics!GU76+Dynamics!JH76</f>
        <v>18030.924997013295</v>
      </c>
      <c r="I77" s="4">
        <f>I76+Dynamics!I76+Dynamics!BV76+Dynamics!EI76+Dynamics!GV76+Dynamics!JI76</f>
        <v>0</v>
      </c>
      <c r="J77" s="4">
        <f>J76+Dynamics!J76+Dynamics!BW76+Dynamics!EJ76+Dynamics!GW76+Dynamics!JJ76</f>
        <v>0</v>
      </c>
      <c r="K77" s="4">
        <f>K76+Dynamics!K76+Dynamics!BX76+Dynamics!EK76+Dynamics!GX76+Dynamics!JK76</f>
        <v>0</v>
      </c>
      <c r="L77" s="4">
        <f>L76+Dynamics!L76+Dynamics!BY76+Dynamics!EL76+Dynamics!GY76+Dynamics!JL76</f>
        <v>37741.399395304376</v>
      </c>
      <c r="M77" s="4">
        <f>M76+Dynamics!M76+Dynamics!BZ76+Dynamics!EM76+Dynamics!GZ76+Dynamics!JM76</f>
        <v>18914.272426769319</v>
      </c>
      <c r="N77" s="9">
        <f>N76+Dynamics!N76+Dynamics!CA76+Dynamics!EN76+Dynamics!HA76+Dynamics!JN76</f>
        <v>15433.582019428637</v>
      </c>
      <c r="O77" s="8">
        <f>O76+Dynamics!O76+Dynamics!CB76+Dynamics!EO76+Dynamics!HB76+Dynamics!JO76</f>
        <v>19544493.934459634</v>
      </c>
      <c r="P77" s="4">
        <f>P76+Dynamics!P76+Dynamics!CC76+Dynamics!EP76+Dynamics!HC76+Dynamics!JP76</f>
        <v>61086.916158103922</v>
      </c>
      <c r="Q77" s="4">
        <f>Q76+Dynamics!Q76+Dynamics!CD76+Dynamics!EQ76+Dynamics!HD76+Dynamics!JQ76</f>
        <v>178276.78187941809</v>
      </c>
      <c r="R77" s="4">
        <f>R76+Dynamics!R76+Dynamics!CE76+Dynamics!ER76+Dynamics!HE76+Dynamics!JR76</f>
        <v>183923.61200044147</v>
      </c>
      <c r="S77" s="4">
        <f>S76+Dynamics!S76+Dynamics!CF76+Dynamics!ES76+Dynamics!HF76+Dynamics!JS76</f>
        <v>55165.696149923548</v>
      </c>
      <c r="T77" s="4">
        <f>T76+Dynamics!T76+Dynamics!CG76+Dynamics!ET76+Dynamics!HG76+Dynamics!JT76</f>
        <v>10626.454117875895</v>
      </c>
      <c r="U77" s="4">
        <f>U76+Dynamics!U76+Dynamics!CH76+Dynamics!EU76+Dynamics!HH76+Dynamics!JU76</f>
        <v>9042.1814115209236</v>
      </c>
      <c r="V77" s="4">
        <f>V76+Dynamics!V76+Dynamics!CI76+Dynamics!EV76+Dynamics!HI76+Dynamics!JV76</f>
        <v>0</v>
      </c>
      <c r="W77" s="4">
        <f>W76+Dynamics!W76+Dynamics!CJ76+Dynamics!EW76+Dynamics!HJ76+Dynamics!JW76</f>
        <v>0</v>
      </c>
      <c r="X77" s="4">
        <f>X76+Dynamics!X76+Dynamics!CK76+Dynamics!EX76+Dynamics!HK76+Dynamics!JX76</f>
        <v>0</v>
      </c>
      <c r="Y77" s="4">
        <f>Y76+Dynamics!Y76+Dynamics!CL76+Dynamics!EY76+Dynamics!HL76+Dynamics!JY76</f>
        <v>18926.643189433489</v>
      </c>
      <c r="Z77" s="4">
        <f>Z76+Dynamics!Z76+Dynamics!CM76+Dynamics!EZ76+Dynamics!HM76+Dynamics!JZ76</f>
        <v>9566.1497946851359</v>
      </c>
      <c r="AA77" s="9">
        <f>AA76+Dynamics!AA76+Dynamics!CN76+Dynamics!FA76+Dynamics!HN76+Dynamics!KA76</f>
        <v>7943.1702359141891</v>
      </c>
      <c r="AB77" s="8">
        <f>AB76+Dynamics!AB76+Dynamics!CO76+Dynamics!FB76+Dynamics!HO76+Dynamics!KB76</f>
        <v>29648.46963407148</v>
      </c>
      <c r="AC77" s="4">
        <f>AC76+Dynamics!AC76+Dynamics!CP76+Dynamics!FC76+Dynamics!HP76+Dynamics!KC76</f>
        <v>4325.0686610820903</v>
      </c>
      <c r="AD77" s="4">
        <f>AD76+Dynamics!AD76+Dynamics!CQ76+Dynamics!FD76+Dynamics!HQ76+Dynamics!KD76</f>
        <v>12664.160111474375</v>
      </c>
      <c r="AE77" s="4">
        <f>AE76+Dynamics!AE76+Dynamics!CR76+Dynamics!FE76+Dynamics!HR76+Dynamics!KE76</f>
        <v>13106.068532801462</v>
      </c>
      <c r="AF77" s="4">
        <f>AF76+Dynamics!AF76+Dynamics!CS76+Dynamics!FF76+Dynamics!HS76+Dynamics!KF76</f>
        <v>3935.2622183773983</v>
      </c>
      <c r="AG77" s="4">
        <f>AG76+Dynamics!AG76+Dynamics!CT76+Dynamics!FG76+Dynamics!HT76+Dynamics!KG76</f>
        <v>757.75211648301683</v>
      </c>
      <c r="AH77" s="4">
        <f>AH76+Dynamics!AH76+Dynamics!CU76+Dynamics!FH76+Dynamics!HU76+Dynamics!KH76</f>
        <v>642.10030717434404</v>
      </c>
      <c r="AI77" s="4">
        <f>AI76+Dynamics!AI76+Dynamics!CV76+Dynamics!FI76+Dynamics!HV76+Dynamics!KI76</f>
        <v>0</v>
      </c>
      <c r="AJ77" s="4">
        <f>AJ76+Dynamics!AJ76+Dynamics!CW76+Dynamics!FJ76+Dynamics!HW76+Dynamics!KJ76</f>
        <v>0</v>
      </c>
      <c r="AK77" s="4">
        <f>AK76+Dynamics!AK76+Dynamics!CX76+Dynamics!FK76+Dynamics!HX76+Dynamics!KK76</f>
        <v>0</v>
      </c>
      <c r="AL77" s="4">
        <f>AL76+Dynamics!AL76+Dynamics!CY76+Dynamics!FL76+Dynamics!HY76+Dynamics!KL76</f>
        <v>1344.0559860368876</v>
      </c>
      <c r="AM77" s="4">
        <f>AM76+Dynamics!AM76+Dynamics!CZ76+Dynamics!FM76+Dynamics!HZ76+Dynamics!KM76</f>
        <v>673.45386892817123</v>
      </c>
      <c r="AN77" s="4">
        <f>AN76+Dynamics!AN76+Dynamics!DA76+Dynamics!FN76+Dynamics!IA76+Dynamics!KN76</f>
        <v>547.98328659571405</v>
      </c>
      <c r="AO77" s="8">
        <f>AO76+Dynamics!AO76+Dynamics!DB76+Dynamics!FO76+Dynamics!IB76+Dynamics!KO76</f>
        <v>796722.20749350486</v>
      </c>
      <c r="AP77" s="4">
        <f>AP76+Dynamics!AP76+Dynamics!DC76+Dynamics!FP76+Dynamics!IC76+Dynamics!KP76</f>
        <v>12801.890969645481</v>
      </c>
      <c r="AQ77" s="4">
        <f>AQ76+Dynamics!AQ76+Dynamics!DD76+Dynamics!FQ76+Dynamics!ID76+Dynamics!KQ76</f>
        <v>36886.132694974091</v>
      </c>
      <c r="AR77" s="4">
        <f>AR76+Dynamics!AR76+Dynamics!DE76+Dynamics!FR76+Dynamics!IE76+Dynamics!KR76</f>
        <v>37252.178347313806</v>
      </c>
      <c r="AS77" s="4">
        <f>AS76+Dynamics!AS76+Dynamics!DF76+Dynamics!FS76+Dynamics!IF76+Dynamics!KS76</f>
        <v>10962.905970650454</v>
      </c>
      <c r="AT77" s="4">
        <f>AT76+Dynamics!AT76+Dynamics!DG76+Dynamics!FT76+Dynamics!IG76+Dynamics!KT76</f>
        <v>2077.9544149180711</v>
      </c>
      <c r="AU77" s="4">
        <f>AU76+Dynamics!AU76+Dynamics!DH76+Dynamics!FU76+Dynamics!IH76+Dynamics!KU76</f>
        <v>1706.027791241391</v>
      </c>
      <c r="AV77" s="4">
        <f>AV76+Dynamics!AV76+Dynamics!DI76+Dynamics!FV76+Dynamics!II76+Dynamics!KV76</f>
        <v>0</v>
      </c>
      <c r="AW77" s="4">
        <f>AW76+Dynamics!AW76+Dynamics!DJ76+Dynamics!FW76+Dynamics!IJ76+Dynamics!KW76</f>
        <v>0</v>
      </c>
      <c r="AX77" s="4">
        <f>AX76+Dynamics!AX76+Dynamics!DK76+Dynamics!FX76+Dynamics!IK76+Dynamics!KX76</f>
        <v>0</v>
      </c>
      <c r="AY77" s="4">
        <f>AY76+Dynamics!AY76+Dynamics!DL76+Dynamics!FY76+Dynamics!IL76+Dynamics!KY76</f>
        <v>3563.9326799353316</v>
      </c>
      <c r="AZ77" s="4">
        <f>AZ76+Dynamics!AZ76+Dynamics!DM76+Dynamics!FZ76+Dynamics!IM76+Dynamics!KZ76</f>
        <v>1715.3990072088984</v>
      </c>
      <c r="BA77" s="9">
        <f>BA76+Dynamics!BA76+Dynamics!DN76+Dynamics!GA76+Dynamics!IN76+Dynamics!LA76</f>
        <v>1313.6750018322282</v>
      </c>
      <c r="BB77" s="8">
        <f>BB76+Dynamics!BB76+Dynamics!DO76+Dynamics!GB76+Dynamics!IO76+Dynamics!LB76</f>
        <v>34433.276723793439</v>
      </c>
      <c r="BC77" s="4">
        <f>BC76+Dynamics!BC76+Dynamics!DP76+Dynamics!GC76+Dynamics!IP76+Dynamics!LC76</f>
        <v>6594.0892003958597</v>
      </c>
      <c r="BD77" s="4">
        <f>BD76+Dynamics!BD76+Dynamics!DQ76+Dynamics!GD76+Dynamics!IQ76+Dynamics!LD76</f>
        <v>18240.279738603964</v>
      </c>
      <c r="BE77" s="4">
        <f>BE76+Dynamics!BE76+Dynamics!DR76+Dynamics!GE76+Dynamics!IR76+Dynamics!LE76</f>
        <v>17445.694238485234</v>
      </c>
      <c r="BF77" s="4">
        <f>BF76+Dynamics!BF76+Dynamics!DS76+Dynamics!GF76+Dynamics!IS76+Dynamics!LF76</f>
        <v>4931.7367273883892</v>
      </c>
      <c r="BG77" s="4">
        <f>BG76+Dynamics!BG76+Dynamics!DT76+Dynamics!GG76+Dynamics!IT76+Dynamics!LG76</f>
        <v>909.18559128820311</v>
      </c>
      <c r="BH77" s="4">
        <f>BH76+Dynamics!BH76+Dynamics!DU76+Dynamics!GH76+Dynamics!IU76+Dynamics!LH76</f>
        <v>713.57994154978257</v>
      </c>
      <c r="BI77" s="4">
        <f>BI76+Dynamics!BI76+Dynamics!DV76+Dynamics!GI76+Dynamics!IV76+Dynamics!LI76</f>
        <v>0</v>
      </c>
      <c r="BJ77" s="4">
        <f>BJ76+Dynamics!BJ76+Dynamics!DW76+Dynamics!GJ76+Dynamics!IW76+Dynamics!LJ76</f>
        <v>0</v>
      </c>
      <c r="BK77" s="4">
        <f>BK76+Dynamics!BK76+Dynamics!DX76+Dynamics!GK76+Dynamics!IX76+Dynamics!LK76</f>
        <v>0</v>
      </c>
      <c r="BL77" s="4">
        <f>BL76+Dynamics!BL76+Dynamics!DY76+Dynamics!GL76+Dynamics!IY76+Dynamics!LL76</f>
        <v>1485.8249088007194</v>
      </c>
      <c r="BM77" s="4">
        <f>BM76+Dynamics!BM76+Dynamics!DZ76+Dynamics!GM76+Dynamics!IZ76+Dynamics!LM76</f>
        <v>681.77567980190429</v>
      </c>
      <c r="BN77" s="4">
        <f>BN76+Dynamics!BN76+Dynamics!EA76+Dynamics!GN76+Dynamics!JA76+Dynamics!LN76</f>
        <v>497.9360350486815</v>
      </c>
      <c r="BO77" s="178">
        <f t="shared" si="37"/>
        <v>40447895.059964225</v>
      </c>
      <c r="BP77" s="8">
        <f t="shared" si="38"/>
        <v>19310263.462687869</v>
      </c>
      <c r="BQ77" s="4">
        <f t="shared" si="39"/>
        <v>20079051.539396949</v>
      </c>
      <c r="BR77" s="4">
        <f t="shared" si="40"/>
        <v>67644.374723024943</v>
      </c>
      <c r="BS77" s="4">
        <f t="shared" si="41"/>
        <v>905002.3043712246</v>
      </c>
      <c r="BT77" s="179">
        <f t="shared" si="42"/>
        <v>85933.378785156179</v>
      </c>
      <c r="BU77" s="178">
        <f t="shared" si="43"/>
        <v>1808217.598733719</v>
      </c>
      <c r="BV77" s="4">
        <f t="shared" si="44"/>
        <v>1075883.8897683662</v>
      </c>
      <c r="BW77" s="4">
        <f t="shared" si="45"/>
        <v>534557.60493731673</v>
      </c>
      <c r="BX77" s="4">
        <f t="shared" si="46"/>
        <v>37995.905088953463</v>
      </c>
      <c r="BY77" s="4">
        <f t="shared" si="47"/>
        <v>108280.09687771974</v>
      </c>
      <c r="BZ77" s="179">
        <f t="shared" si="48"/>
        <v>51500.102061362741</v>
      </c>
      <c r="CA77" s="167">
        <f t="shared" si="49"/>
        <v>4.470486278836084E-2</v>
      </c>
      <c r="CB77" s="15">
        <f t="shared" si="50"/>
        <v>5.5715650480234823E-2</v>
      </c>
      <c r="CC77" s="15">
        <f t="shared" si="51"/>
        <v>2.6622652165042032E-2</v>
      </c>
      <c r="CD77" s="15">
        <f t="shared" si="52"/>
        <v>0.56170088413900787</v>
      </c>
      <c r="CE77" s="15">
        <f t="shared" si="53"/>
        <v>0.11964621123583805</v>
      </c>
      <c r="CF77" s="168">
        <f t="shared" si="54"/>
        <v>0.59930265502674129</v>
      </c>
      <c r="CG77" s="169">
        <f>-SUM(Dynamics!BO76:BO77,Dynamics!CB76:CB77,Dynamics!CO76:CO77,Dynamics!DB76:DB77,Dynamics!DO76:DO77)/BO76*100000</f>
        <v>1075.6887224638672</v>
      </c>
      <c r="CH77" s="87">
        <f>-SUM(Dynamics!BO76:BO77)/BP76*100000</f>
        <v>1334.3251908939117</v>
      </c>
      <c r="CI77" s="87">
        <f>-SUM(Dynamics!CB76:CB77)/BQ76*100000</f>
        <v>635.5386874400092</v>
      </c>
      <c r="CJ77" s="87">
        <f>-SUM(Dynamics!CO76:CO77)/BR76*100000</f>
        <v>13340.55159011147</v>
      </c>
      <c r="CK77" s="87">
        <f>-SUM(Dynamics!DB76:DB77)/BS76*100000</f>
        <v>2954.7889816595393</v>
      </c>
      <c r="CL77" s="170">
        <f>-SUM(Dynamics!DO76:DO77)/BT76*100000</f>
        <v>16315.180374745485</v>
      </c>
      <c r="CM77" s="120">
        <f t="shared" si="55"/>
        <v>138878.57688617776</v>
      </c>
      <c r="CN77" s="120">
        <f>step*SUMPRODUCT(B77:N77,'By group'!B$22:N$22)</f>
        <v>82723.732430683915</v>
      </c>
      <c r="CO77" s="120">
        <f>step*SUMPRODUCT(O77:AA77,'By group'!O$22:AA$22)</f>
        <v>41128.156008116668</v>
      </c>
      <c r="CP77" s="120">
        <f>step*SUMPRODUCT(AB77:AN77,'By group'!AB$22:AN$22)</f>
        <v>2927.526099122304</v>
      </c>
      <c r="CQ77" s="120">
        <f>step*SUMPRODUCT(AO77:BA77,'By group'!AO$22:BA$22)</f>
        <v>8261.1935668777696</v>
      </c>
      <c r="CR77" s="154">
        <f>step*SUMPRODUCT(BB77:BN77,'By group'!BB$22:BN$22)</f>
        <v>3837.9687813770965</v>
      </c>
      <c r="CS77" s="197">
        <f t="shared" si="56"/>
        <v>208167.06313467352</v>
      </c>
      <c r="CT77" s="120">
        <f t="shared" si="57"/>
        <v>605809.88839282433</v>
      </c>
      <c r="CU77" s="120">
        <f t="shared" si="58"/>
        <v>622188.65861889732</v>
      </c>
      <c r="CV77" s="120">
        <f t="shared" si="59"/>
        <v>248943.80713154806</v>
      </c>
      <c r="CW77" s="120">
        <f t="shared" si="60"/>
        <v>67237.02042845657</v>
      </c>
      <c r="CX77" s="198">
        <f t="shared" si="61"/>
        <v>55871.161027319191</v>
      </c>
      <c r="CY77" s="16">
        <f t="shared" si="62"/>
        <v>3.3575914885187619E-3</v>
      </c>
      <c r="CZ77" s="37">
        <f t="shared" si="63"/>
        <v>4.4768261510859372E-2</v>
      </c>
      <c r="DA77" s="185">
        <f t="shared" si="64"/>
        <v>2.1245451378312636E-3</v>
      </c>
      <c r="DB77" s="183"/>
      <c r="DC77" s="85">
        <f>(SUMPRODUCT($B77:$N77,'By group'!$B$27:$N$27)-(1-prop_idu_part)*SUMPRODUCT(Population!$BB77:$BN77,'By group'!$BB$27:$BN$27)*(1-prop_idu_male))/BQ77</f>
        <v>1.4402568324876346</v>
      </c>
      <c r="DD77" s="85">
        <f>(1-prop_idu_part)*SUMPRODUCT(Population!$BB77:$BN77,'By group'!$BB$27:$BN$27)*prop_idu_male/BQ77</f>
        <v>9.2442662349733733E-3</v>
      </c>
      <c r="DE77" s="85">
        <f>SUMPRODUCT(AB77:AN77,'By group'!AB$27:AN$27)/prop_sw_use/BP77</f>
        <v>4.2036324271015983</v>
      </c>
      <c r="DF77" s="85">
        <f t="shared" si="35"/>
        <v>1.7066747654032488</v>
      </c>
      <c r="DG77" s="85">
        <f t="shared" si="65"/>
        <v>0</v>
      </c>
    </row>
    <row r="78" spans="1:111" x14ac:dyDescent="0.25">
      <c r="A78">
        <f t="shared" si="36"/>
        <v>37</v>
      </c>
      <c r="B78" s="8">
        <f>B77+Dynamics!B77+Dynamics!BO77+Dynamics!EB77+Dynamics!GO77+Dynamics!JB77</f>
        <v>18285514.925691187</v>
      </c>
      <c r="C78" s="46">
        <f>C77+Dynamics!C77+Dynamics!BP77+Dynamics!EC77+Dynamics!GP77+Dynamics!JC77</f>
        <v>123719.7755852691</v>
      </c>
      <c r="D78" s="4">
        <f>D77+Dynamics!D77+Dynamics!BQ77+Dynamics!ED77+Dynamics!GQ77+Dynamics!JD77</f>
        <v>360773.37227142986</v>
      </c>
      <c r="E78" s="4">
        <f>E77+Dynamics!E77+Dynamics!BR77+Dynamics!EE77+Dynamics!GR77+Dynamics!JE77</f>
        <v>371469.6441000122</v>
      </c>
      <c r="F78" s="4">
        <f>F77+Dynamics!F77+Dynamics!BS77+Dynamics!EF77+Dynamics!GS77+Dynamics!JF77</f>
        <v>111169.68396354045</v>
      </c>
      <c r="G78" s="4">
        <f>G77+Dynamics!G77+Dynamics!BT77+Dynamics!EG77+Dynamics!GT77+Dynamics!JG77</f>
        <v>21365.261941168461</v>
      </c>
      <c r="H78" s="4">
        <f>H77+Dynamics!H77+Dynamics!BU77+Dynamics!EH77+Dynamics!GU77+Dynamics!JH77</f>
        <v>18064.863109407444</v>
      </c>
      <c r="I78" s="4">
        <f>I77+Dynamics!I77+Dynamics!BV77+Dynamics!EI77+Dynamics!GV77+Dynamics!JI77</f>
        <v>0</v>
      </c>
      <c r="J78" s="4">
        <f>J77+Dynamics!J77+Dynamics!BW77+Dynamics!EJ77+Dynamics!GW77+Dynamics!JJ77</f>
        <v>0</v>
      </c>
      <c r="K78" s="4">
        <f>K77+Dynamics!K77+Dynamics!BX77+Dynamics!EK77+Dynamics!GX77+Dynamics!JK77</f>
        <v>0</v>
      </c>
      <c r="L78" s="4">
        <f>L77+Dynamics!L77+Dynamics!BY77+Dynamics!EL77+Dynamics!GY77+Dynamics!JL77</f>
        <v>37811.505207289403</v>
      </c>
      <c r="M78" s="4">
        <f>M77+Dynamics!M77+Dynamics!BZ77+Dynamics!EM77+Dynamics!GZ77+Dynamics!JM77</f>
        <v>18934.497440370429</v>
      </c>
      <c r="N78" s="9">
        <f>N77+Dynamics!N77+Dynamics!CA77+Dynamics!EN77+Dynamics!HA77+Dynamics!JN77</f>
        <v>15428.100121509568</v>
      </c>
      <c r="O78" s="8">
        <f>O77+Dynamics!O77+Dynamics!CB77+Dynamics!EO77+Dynamics!HB77+Dynamics!JO77</f>
        <v>19602324.452686395</v>
      </c>
      <c r="P78" s="4">
        <f>P77+Dynamics!P77+Dynamics!CC77+Dynamics!EP77+Dynamics!HC77+Dynamics!JP77</f>
        <v>61248.097966726651</v>
      </c>
      <c r="Q78" s="4">
        <f>Q77+Dynamics!Q77+Dynamics!CD77+Dynamics!EQ77+Dynamics!HD77+Dynamics!JQ77</f>
        <v>178719.4029335329</v>
      </c>
      <c r="R78" s="4">
        <f>R77+Dynamics!R77+Dynamics!CE77+Dynamics!ER77+Dynamics!HE77+Dynamics!JR77</f>
        <v>184320.05586814904</v>
      </c>
      <c r="S78" s="4">
        <f>S77+Dynamics!S77+Dynamics!CF77+Dynamics!ES77+Dynamics!HF77+Dynamics!JS77</f>
        <v>55265.56485272482</v>
      </c>
      <c r="T78" s="4">
        <f>T77+Dynamics!T77+Dynamics!CG77+Dynamics!ET77+Dynamics!HG77+Dynamics!JT77</f>
        <v>10642.094651000085</v>
      </c>
      <c r="U78" s="4">
        <f>U77+Dynamics!U77+Dynamics!CH77+Dynamics!EU77+Dynamics!HH77+Dynamics!JU77</f>
        <v>9047.5489469308104</v>
      </c>
      <c r="V78" s="4">
        <f>V77+Dynamics!V77+Dynamics!CI77+Dynamics!EV77+Dynamics!HI77+Dynamics!JV77</f>
        <v>0</v>
      </c>
      <c r="W78" s="4">
        <f>W77+Dynamics!W77+Dynamics!CJ77+Dynamics!EW77+Dynamics!HJ77+Dynamics!JW77</f>
        <v>0</v>
      </c>
      <c r="X78" s="4">
        <f>X77+Dynamics!X77+Dynamics!CK77+Dynamics!EX77+Dynamics!HK77+Dynamics!JX77</f>
        <v>0</v>
      </c>
      <c r="Y78" s="4">
        <f>Y77+Dynamics!Y77+Dynamics!CL77+Dynamics!EY77+Dynamics!HL77+Dynamics!JY77</f>
        <v>18937.345124057865</v>
      </c>
      <c r="Z78" s="4">
        <f>Z77+Dynamics!Z77+Dynamics!CM77+Dynamics!EZ77+Dynamics!HM77+Dynamics!JZ77</f>
        <v>9559.4073773889832</v>
      </c>
      <c r="AA78" s="9">
        <f>AA77+Dynamics!AA77+Dynamics!CN77+Dynamics!FA77+Dynamics!HN77+Dynamics!KA77</f>
        <v>7919.0111546297603</v>
      </c>
      <c r="AB78" s="8">
        <f>AB77+Dynamics!AB77+Dynamics!CO77+Dynamics!FB77+Dynamics!HO77+Dynamics!KB77</f>
        <v>29747.337142857883</v>
      </c>
      <c r="AC78" s="4">
        <f>AC77+Dynamics!AC77+Dynamics!CP77+Dynamics!FC77+Dynamics!HP77+Dynamics!KC77</f>
        <v>4338.93136885489</v>
      </c>
      <c r="AD78" s="4">
        <f>AD77+Dynamics!AD77+Dynamics!CQ77+Dynamics!FD77+Dynamics!HQ77+Dynamics!KD77</f>
        <v>12705.236968940317</v>
      </c>
      <c r="AE78" s="4">
        <f>AE77+Dynamics!AE77+Dynamics!CR77+Dynamics!FE77+Dynamics!HR77+Dynamics!KE77</f>
        <v>13149.064025065834</v>
      </c>
      <c r="AF78" s="4">
        <f>AF77+Dynamics!AF77+Dynamics!CS77+Dynamics!FF77+Dynamics!HS77+Dynamics!KF77</f>
        <v>3948.1928703591848</v>
      </c>
      <c r="AG78" s="4">
        <f>AG77+Dynamics!AG77+Dynamics!CT77+Dynamics!FG77+Dynamics!HT77+Dynamics!KG77</f>
        <v>760.22209808728701</v>
      </c>
      <c r="AH78" s="4">
        <f>AH77+Dynamics!AH77+Dynamics!CU77+Dynamics!FH77+Dynamics!HU77+Dynamics!KH77</f>
        <v>644.08372535559317</v>
      </c>
      <c r="AI78" s="4">
        <f>AI77+Dynamics!AI77+Dynamics!CV77+Dynamics!FI77+Dynamics!HV77+Dynamics!KI77</f>
        <v>0</v>
      </c>
      <c r="AJ78" s="4">
        <f>AJ77+Dynamics!AJ77+Dynamics!CW77+Dynamics!FJ77+Dynamics!HW77+Dynamics!KJ77</f>
        <v>0</v>
      </c>
      <c r="AK78" s="4">
        <f>AK77+Dynamics!AK77+Dynamics!CX77+Dynamics!FK77+Dynamics!HX77+Dynamics!KK77</f>
        <v>0</v>
      </c>
      <c r="AL78" s="4">
        <f>AL77+Dynamics!AL77+Dynamics!CY77+Dynamics!FL77+Dynamics!HY77+Dynamics!KL77</f>
        <v>1348.2488319721467</v>
      </c>
      <c r="AM78" s="4">
        <f>AM77+Dynamics!AM77+Dynamics!CZ77+Dynamics!FM77+Dynamics!HZ77+Dynamics!KM77</f>
        <v>675.34513463638518</v>
      </c>
      <c r="AN78" s="4">
        <f>AN77+Dynamics!AN77+Dynamics!DA77+Dynamics!FN77+Dynamics!IA77+Dynamics!KN77</f>
        <v>549.0159938636391</v>
      </c>
      <c r="AO78" s="8">
        <f>AO77+Dynamics!AO77+Dynamics!DB77+Dynamics!FO77+Dynamics!IB77+Dynamics!KO77</f>
        <v>796956.87708962371</v>
      </c>
      <c r="AP78" s="4">
        <f>AP77+Dynamics!AP77+Dynamics!DC77+Dynamics!FP77+Dynamics!IC77+Dynamics!KP77</f>
        <v>12888.248407814923</v>
      </c>
      <c r="AQ78" s="4">
        <f>AQ77+Dynamics!AQ77+Dynamics!DD77+Dynamics!FQ77+Dynamics!ID77+Dynamics!KQ77</f>
        <v>37146.73854832838</v>
      </c>
      <c r="AR78" s="4">
        <f>AR77+Dynamics!AR77+Dynamics!DE77+Dynamics!FR77+Dynamics!IE77+Dynamics!KR77</f>
        <v>37533.188717702011</v>
      </c>
      <c r="AS78" s="4">
        <f>AS77+Dynamics!AS77+Dynamics!DF77+Dynamics!FS77+Dynamics!IF77+Dynamics!KS77</f>
        <v>11049.834092359066</v>
      </c>
      <c r="AT78" s="4">
        <f>AT77+Dynamics!AT77+Dynamics!DG77+Dynamics!FT77+Dynamics!IG77+Dynamics!KT77</f>
        <v>2095.0346031075806</v>
      </c>
      <c r="AU78" s="4">
        <f>AU77+Dynamics!AU77+Dynamics!DH77+Dynamics!FU77+Dynamics!IH77+Dynamics!KU77</f>
        <v>1720.9595157756762</v>
      </c>
      <c r="AV78" s="4">
        <f>AV77+Dynamics!AV77+Dynamics!DI77+Dynamics!FV77+Dynamics!II77+Dynamics!KV77</f>
        <v>0</v>
      </c>
      <c r="AW78" s="4">
        <f>AW77+Dynamics!AW77+Dynamics!DJ77+Dynamics!FW77+Dynamics!IJ77+Dynamics!KW77</f>
        <v>0</v>
      </c>
      <c r="AX78" s="4">
        <f>AX77+Dynamics!AX77+Dynamics!DK77+Dynamics!FX77+Dynamics!IK77+Dynamics!KX77</f>
        <v>0</v>
      </c>
      <c r="AY78" s="4">
        <f>AY77+Dynamics!AY77+Dynamics!DL77+Dynamics!FY77+Dynamics!IL77+Dynamics!KY77</f>
        <v>3595.3077398772311</v>
      </c>
      <c r="AZ78" s="4">
        <f>AZ77+Dynamics!AZ77+Dynamics!DM77+Dynamics!FZ77+Dynamics!IM77+Dynamics!KZ77</f>
        <v>1731.6065158341894</v>
      </c>
      <c r="BA78" s="9">
        <f>BA77+Dynamics!BA77+Dynamics!DN77+Dynamics!GA77+Dynamics!IN77+Dynamics!LA77</f>
        <v>1327.1053415348754</v>
      </c>
      <c r="BB78" s="8">
        <f>BB77+Dynamics!BB77+Dynamics!DO77+Dynamics!GB77+Dynamics!IO77+Dynamics!LB77</f>
        <v>34531.443911211536</v>
      </c>
      <c r="BC78" s="4">
        <f>BC77+Dynamics!BC77+Dynamics!DP77+Dynamics!GC77+Dynamics!IP77+Dynamics!LC77</f>
        <v>6612.8238391196055</v>
      </c>
      <c r="BD78" s="4">
        <f>BD77+Dynamics!BD77+Dynamics!DQ77+Dynamics!GD77+Dynamics!IQ77+Dynamics!LD77</f>
        <v>18292.033156933994</v>
      </c>
      <c r="BE78" s="4">
        <f>BE77+Dynamics!BE77+Dynamics!DR77+Dynamics!GE77+Dynamics!IR77+Dynamics!LE77</f>
        <v>17494.986052869306</v>
      </c>
      <c r="BF78" s="4">
        <f>BF77+Dynamics!BF77+Dynamics!DS77+Dynamics!GF77+Dynamics!IS77+Dynamics!LF77</f>
        <v>4945.5893938907848</v>
      </c>
      <c r="BG78" s="4">
        <f>BG77+Dynamics!BG77+Dynamics!DT77+Dynamics!GG77+Dynamics!IT77+Dynamics!LG77</f>
        <v>911.72040093842134</v>
      </c>
      <c r="BH78" s="4">
        <f>BH77+Dynamics!BH77+Dynamics!DU77+Dynamics!GH77+Dynamics!IU77+Dynamics!LH77</f>
        <v>715.52207815806753</v>
      </c>
      <c r="BI78" s="4">
        <f>BI77+Dynamics!BI77+Dynamics!DV77+Dynamics!GI77+Dynamics!IV77+Dynamics!LI77</f>
        <v>0</v>
      </c>
      <c r="BJ78" s="4">
        <f>BJ77+Dynamics!BJ77+Dynamics!DW77+Dynamics!GJ77+Dynamics!IW77+Dynamics!LJ77</f>
        <v>0</v>
      </c>
      <c r="BK78" s="4">
        <f>BK77+Dynamics!BK77+Dynamics!DX77+Dynamics!GK77+Dynamics!IX77+Dynamics!LK77</f>
        <v>0</v>
      </c>
      <c r="BL78" s="4">
        <f>BL77+Dynamics!BL77+Dynamics!DY77+Dynamics!GL77+Dynamics!IY77+Dynamics!LL77</f>
        <v>1489.8611636109372</v>
      </c>
      <c r="BM78" s="4">
        <f>BM77+Dynamics!BM77+Dynamics!DZ77+Dynamics!GM77+Dynamics!IZ77+Dynamics!LM77</f>
        <v>683.53721560011957</v>
      </c>
      <c r="BN78" s="4">
        <f>BN77+Dynamics!BN77+Dynamics!EA77+Dynamics!GN77+Dynamics!JA77+Dynamics!LN77</f>
        <v>499.08691841696026</v>
      </c>
      <c r="BO78" s="178">
        <f t="shared" si="37"/>
        <v>40562321.793855391</v>
      </c>
      <c r="BP78" s="8">
        <f t="shared" si="38"/>
        <v>19364251.629431181</v>
      </c>
      <c r="BQ78" s="4">
        <f t="shared" si="39"/>
        <v>20137982.981561538</v>
      </c>
      <c r="BR78" s="4">
        <f t="shared" si="40"/>
        <v>67865.678159993156</v>
      </c>
      <c r="BS78" s="4">
        <f t="shared" si="41"/>
        <v>906044.9005719577</v>
      </c>
      <c r="BT78" s="179">
        <f t="shared" si="42"/>
        <v>86176.604130749736</v>
      </c>
      <c r="BU78" s="178">
        <f t="shared" si="43"/>
        <v>1813246.757334145</v>
      </c>
      <c r="BV78" s="4">
        <f t="shared" si="44"/>
        <v>1078736.7037399968</v>
      </c>
      <c r="BW78" s="4">
        <f t="shared" si="45"/>
        <v>535658.52887514094</v>
      </c>
      <c r="BX78" s="4">
        <f t="shared" si="46"/>
        <v>38118.341017135281</v>
      </c>
      <c r="BY78" s="4">
        <f t="shared" si="47"/>
        <v>109088.02348233391</v>
      </c>
      <c r="BZ78" s="179">
        <f t="shared" si="48"/>
        <v>51645.160219538186</v>
      </c>
      <c r="CA78" s="167">
        <f t="shared" si="49"/>
        <v>4.4702735867768441E-2</v>
      </c>
      <c r="CB78" s="15">
        <f t="shared" si="50"/>
        <v>5.5707637164787473E-2</v>
      </c>
      <c r="CC78" s="15">
        <f t="shared" si="51"/>
        <v>2.6599413127203118E-2</v>
      </c>
      <c r="CD78" s="15">
        <f t="shared" si="52"/>
        <v>0.56167332369789913</v>
      </c>
      <c r="CE78" s="15">
        <f t="shared" si="53"/>
        <v>0.12040024000297343</v>
      </c>
      <c r="CF78" s="168">
        <f t="shared" si="54"/>
        <v>0.5992944458704893</v>
      </c>
      <c r="CG78" s="167"/>
      <c r="CH78" s="16"/>
      <c r="CI78" s="87"/>
      <c r="CJ78" s="16"/>
      <c r="CK78" s="16"/>
      <c r="CL78" s="168"/>
      <c r="CM78" s="120">
        <f t="shared" si="55"/>
        <v>139257.22085815077</v>
      </c>
      <c r="CN78" s="120">
        <f>step*SUMPRODUCT(B78:N78,'By group'!B$22:N$22)</f>
        <v>82939.002766470687</v>
      </c>
      <c r="CO78" s="120">
        <f>step*SUMPRODUCT(O78:AA78,'By group'!O$22:AA$22)</f>
        <v>41207.97016698165</v>
      </c>
      <c r="CP78" s="120">
        <f>step*SUMPRODUCT(AB78:AN78,'By group'!AB$22:AN$22)</f>
        <v>2937.0175893370633</v>
      </c>
      <c r="CQ78" s="120">
        <f>step*SUMPRODUCT(AO78:BA78,'By group'!AO$22:BA$22)</f>
        <v>8324.4680113256254</v>
      </c>
      <c r="CR78" s="154">
        <f>step*SUMPRODUCT(BB78:BN78,'By group'!BB$22:BN$22)</f>
        <v>3848.7623240357625</v>
      </c>
      <c r="CS78" s="197">
        <f t="shared" si="56"/>
        <v>208807.87716778516</v>
      </c>
      <c r="CT78" s="120">
        <f t="shared" si="57"/>
        <v>607636.78387916554</v>
      </c>
      <c r="CU78" s="120">
        <f t="shared" si="58"/>
        <v>623966.93876379856</v>
      </c>
      <c r="CV78" s="120">
        <f t="shared" si="59"/>
        <v>249561.13323968189</v>
      </c>
      <c r="CW78" s="120">
        <f t="shared" si="60"/>
        <v>67358.727378131953</v>
      </c>
      <c r="CX78" s="198">
        <f t="shared" si="61"/>
        <v>55915.296905582392</v>
      </c>
      <c r="CY78" s="16">
        <f t="shared" si="62"/>
        <v>3.358714563436132E-3</v>
      </c>
      <c r="CZ78" s="37">
        <f t="shared" si="63"/>
        <v>4.4698157189307648E-2</v>
      </c>
      <c r="DA78" s="185">
        <f t="shared" si="64"/>
        <v>2.1245481106509107E-3</v>
      </c>
      <c r="DB78" s="183">
        <f>(BO78-BO76)/BO76</f>
        <v>5.6654551591282416E-3</v>
      </c>
      <c r="DC78" s="85">
        <f>(SUMPRODUCT($B78:$N78,'By group'!$B$27:$N$27)-(1-prop_idu_part)*SUMPRODUCT(Population!$BB78:$BN78,'By group'!$BB$27:$BN$27)*(1-prop_idu_male))/BQ78</f>
        <v>1.4400569364105935</v>
      </c>
      <c r="DD78" s="85">
        <f>(1-prop_idu_part)*SUMPRODUCT(Population!$BB78:$BN78,'By group'!$BB$27:$BN$27)*prop_idu_male/BQ78</f>
        <v>9.2433023254042714E-3</v>
      </c>
      <c r="DE78" s="85">
        <f>SUMPRODUCT(AB78:AN78,'By group'!AB$27:AN$27)/prop_sw_use/BP78</f>
        <v>4.2056267058735823</v>
      </c>
      <c r="DF78" s="85">
        <f t="shared" si="35"/>
        <v>1.7074844425846742</v>
      </c>
      <c r="DG78" s="85">
        <f t="shared" si="65"/>
        <v>0</v>
      </c>
    </row>
    <row r="79" spans="1:111" x14ac:dyDescent="0.25">
      <c r="A79">
        <f t="shared" si="36"/>
        <v>37.5</v>
      </c>
      <c r="B79" s="8">
        <f>B78+Dynamics!B78+Dynamics!BO78+Dynamics!EB78+Dynamics!GO78+Dynamics!JB78</f>
        <v>18336799.171244532</v>
      </c>
      <c r="C79" s="46">
        <f>C78+Dynamics!C78+Dynamics!BP78+Dynamics!EC78+Dynamics!GP78+Dynamics!JC78</f>
        <v>124083.08233440811</v>
      </c>
      <c r="D79" s="4">
        <f>D78+Dynamics!D78+Dynamics!BQ78+Dynamics!ED78+Dynamics!GQ78+Dynamics!JD78</f>
        <v>361814.35765977809</v>
      </c>
      <c r="E79" s="4">
        <f>E78+Dynamics!E78+Dynamics!BR78+Dynamics!EE78+Dynamics!GR78+Dynamics!JE78</f>
        <v>372493.79849998804</v>
      </c>
      <c r="F79" s="4">
        <f>F78+Dynamics!F78+Dynamics!BS78+Dynamics!EF78+Dynamics!GS78+Dynamics!JF78</f>
        <v>111459.27844264924</v>
      </c>
      <c r="G79" s="4">
        <f>G78+Dynamics!G78+Dynamics!BT78+Dynamics!EG78+Dynamics!GT78+Dynamics!JG78</f>
        <v>21417.392468651848</v>
      </c>
      <c r="H79" s="4">
        <f>H78+Dynamics!H78+Dynamics!BU78+Dynamics!EH78+Dynamics!GU78+Dynamics!JH78</f>
        <v>18100.631837767865</v>
      </c>
      <c r="I79" s="4">
        <f>I78+Dynamics!I78+Dynamics!BV78+Dynamics!EI78+Dynamics!GV78+Dynamics!JI78</f>
        <v>0</v>
      </c>
      <c r="J79" s="4">
        <f>J78+Dynamics!J78+Dynamics!BW78+Dynamics!EJ78+Dynamics!GW78+Dynamics!JJ78</f>
        <v>0</v>
      </c>
      <c r="K79" s="4">
        <f>K78+Dynamics!K78+Dynamics!BX78+Dynamics!EK78+Dynamics!GX78+Dynamics!JK78</f>
        <v>0</v>
      </c>
      <c r="L79" s="4">
        <f>L78+Dynamics!L78+Dynamics!BY78+Dynamics!EL78+Dynamics!GY78+Dynamics!JL78</f>
        <v>37885.609358488735</v>
      </c>
      <c r="M79" s="4">
        <f>M78+Dynamics!M78+Dynamics!BZ78+Dynamics!EM78+Dynamics!GZ78+Dynamics!JM78</f>
        <v>18957.623994129761</v>
      </c>
      <c r="N79" s="9">
        <f>N78+Dynamics!N78+Dynamics!CA78+Dynamics!EN78+Dynamics!HA78+Dynamics!JN78</f>
        <v>15425.984619841449</v>
      </c>
      <c r="O79" s="8">
        <f>O78+Dynamics!O78+Dynamics!CB78+Dynamics!EO78+Dynamics!HB78+Dynamics!JO78</f>
        <v>19660225.854309201</v>
      </c>
      <c r="P79" s="4">
        <f>P78+Dynamics!P78+Dynamics!CC78+Dynamics!EP78+Dynamics!HC78+Dynamics!JP78</f>
        <v>61412.136319401274</v>
      </c>
      <c r="Q79" s="4">
        <f>Q78+Dynamics!Q78+Dynamics!CD78+Dynamics!EQ78+Dynamics!HD78+Dynamics!JQ78</f>
        <v>179172.66396524868</v>
      </c>
      <c r="R79" s="4">
        <f>R78+Dynamics!R78+Dynamics!CE78+Dynamics!ER78+Dynamics!HE78+Dynamics!JR78</f>
        <v>184731.97868326691</v>
      </c>
      <c r="S79" s="4">
        <f>S78+Dynamics!S78+Dynamics!CF78+Dynamics!ES78+Dynamics!HF78+Dynamics!JS78</f>
        <v>55371.387919873996</v>
      </c>
      <c r="T79" s="4">
        <f>T78+Dynamics!T78+Dynamics!CG78+Dynamics!ET78+Dynamics!HG78+Dynamics!JT78</f>
        <v>10659.108382896642</v>
      </c>
      <c r="U79" s="4">
        <f>U78+Dynamics!U78+Dynamics!CH78+Dynamics!EU78+Dynamics!HH78+Dynamics!JU78</f>
        <v>9054.5350031076796</v>
      </c>
      <c r="V79" s="4">
        <f>V78+Dynamics!V78+Dynamics!CI78+Dynamics!EV78+Dynamics!HI78+Dynamics!JV78</f>
        <v>0</v>
      </c>
      <c r="W79" s="4">
        <f>W78+Dynamics!W78+Dynamics!CJ78+Dynamics!EW78+Dynamics!HJ78+Dynamics!JW78</f>
        <v>0</v>
      </c>
      <c r="X79" s="4">
        <f>X78+Dynamics!X78+Dynamics!CK78+Dynamics!EX78+Dynamics!HK78+Dynamics!JX78</f>
        <v>0</v>
      </c>
      <c r="Y79" s="4">
        <f>Y78+Dynamics!Y78+Dynamics!CL78+Dynamics!EY78+Dynamics!HL78+Dynamics!JY78</f>
        <v>18951.495570827137</v>
      </c>
      <c r="Z79" s="4">
        <f>Z78+Dynamics!Z78+Dynamics!CM78+Dynamics!EZ78+Dynamics!HM78+Dynamics!JZ78</f>
        <v>9555.0342990175595</v>
      </c>
      <c r="AA79" s="9">
        <f>AA78+Dynamics!AA78+Dynamics!CN78+Dynamics!FA78+Dynamics!HN78+Dynamics!KA78</f>
        <v>7897.6934909782694</v>
      </c>
      <c r="AB79" s="8">
        <f>AB78+Dynamics!AB78+Dynamics!CO78+Dynamics!FB78+Dynamics!HO78+Dynamics!KB78</f>
        <v>29844.975503206289</v>
      </c>
      <c r="AC79" s="4">
        <f>AC78+Dynamics!AC78+Dynamics!CP78+Dynamics!FC78+Dynamics!HP78+Dynamics!KC78</f>
        <v>4352.7669930997381</v>
      </c>
      <c r="AD79" s="4">
        <f>AD78+Dynamics!AD78+Dynamics!CQ78+Dynamics!FD78+Dynamics!HQ78+Dynamics!KD78</f>
        <v>12746.240496813209</v>
      </c>
      <c r="AE79" s="4">
        <f>AE78+Dynamics!AE78+Dynamics!CR78+Dynamics!FE78+Dynamics!HR78+Dynamics!KE78</f>
        <v>13192.021257982893</v>
      </c>
      <c r="AF79" s="4">
        <f>AF78+Dynamics!AF78+Dynamics!CS78+Dynamics!FF78+Dynamics!HS78+Dynamics!KF78</f>
        <v>3961.1291050228692</v>
      </c>
      <c r="AG79" s="4">
        <f>AG78+Dynamics!AG78+Dynamics!CT78+Dynamics!FG78+Dynamics!HT78+Dynamics!KG78</f>
        <v>762.69715367206186</v>
      </c>
      <c r="AH79" s="4">
        <f>AH78+Dynamics!AH78+Dynamics!CU78+Dynamics!FH78+Dynamics!HU78+Dynamics!KH78</f>
        <v>646.0823316076843</v>
      </c>
      <c r="AI79" s="4">
        <f>AI78+Dynamics!AI78+Dynamics!CV78+Dynamics!FI78+Dynamics!HV78+Dynamics!KI78</f>
        <v>0</v>
      </c>
      <c r="AJ79" s="4">
        <f>AJ78+Dynamics!AJ78+Dynamics!CW78+Dynamics!FJ78+Dynamics!HW78+Dynamics!KJ78</f>
        <v>0</v>
      </c>
      <c r="AK79" s="4">
        <f>AK78+Dynamics!AK78+Dynamics!CX78+Dynamics!FK78+Dynamics!HX78+Dynamics!KK78</f>
        <v>0</v>
      </c>
      <c r="AL79" s="4">
        <f>AL78+Dynamics!AL78+Dynamics!CY78+Dynamics!FL78+Dynamics!HY78+Dynamics!KL78</f>
        <v>1352.4729763114317</v>
      </c>
      <c r="AM79" s="4">
        <f>AM78+Dynamics!AM78+Dynamics!CZ78+Dynamics!FM78+Dynamics!HZ78+Dynamics!KM78</f>
        <v>677.26964464734283</v>
      </c>
      <c r="AN79" s="4">
        <f>AN78+Dynamics!AN78+Dynamics!DA78+Dynamics!FN78+Dynamics!IA78+Dynamics!KN78</f>
        <v>550.10868096133117</v>
      </c>
      <c r="AO79" s="8">
        <f>AO78+Dynamics!AO78+Dynamics!DB78+Dynamics!FO78+Dynamics!IB78+Dynamics!KO78</f>
        <v>797221.84420387342</v>
      </c>
      <c r="AP79" s="4">
        <f>AP78+Dynamics!AP78+Dynamics!DC78+Dynamics!FP78+Dynamics!IC78+Dynamics!KP78</f>
        <v>12973.839883940023</v>
      </c>
      <c r="AQ79" s="4">
        <f>AQ78+Dynamics!AQ78+Dynamics!DD78+Dynamics!FQ78+Dynamics!ID78+Dynamics!KQ78</f>
        <v>37405.095849711652</v>
      </c>
      <c r="AR79" s="4">
        <f>AR78+Dynamics!AR78+Dynamics!DE78+Dynamics!FR78+Dynamics!IE78+Dynamics!KR78</f>
        <v>37811.908062535622</v>
      </c>
      <c r="AS79" s="4">
        <f>AS78+Dynamics!AS78+Dynamics!DF78+Dynamics!FS78+Dynamics!IF78+Dynamics!KS78</f>
        <v>11136.092066224115</v>
      </c>
      <c r="AT79" s="4">
        <f>AT78+Dynamics!AT78+Dynamics!DG78+Dynamics!FT78+Dynamics!IG78+Dynamics!KT78</f>
        <v>2111.9894895612483</v>
      </c>
      <c r="AU79" s="4">
        <f>AU78+Dynamics!AU78+Dynamics!DH78+Dynamics!FU78+Dynamics!IH78+Dynamics!KU78</f>
        <v>1735.7935526216052</v>
      </c>
      <c r="AV79" s="4">
        <f>AV78+Dynamics!AV78+Dynamics!DI78+Dynamics!FV78+Dynamics!II78+Dynamics!KV78</f>
        <v>0</v>
      </c>
      <c r="AW79" s="4">
        <f>AW78+Dynamics!AW78+Dynamics!DJ78+Dynamics!FW78+Dynamics!IJ78+Dynamics!KW78</f>
        <v>0</v>
      </c>
      <c r="AX79" s="4">
        <f>AX78+Dynamics!AX78+Dynamics!DK78+Dynamics!FX78+Dynamics!IK78+Dynamics!KX78</f>
        <v>0</v>
      </c>
      <c r="AY79" s="4">
        <f>AY78+Dynamics!AY78+Dynamics!DL78+Dynamics!FY78+Dynamics!IL78+Dynamics!KY78</f>
        <v>3626.4798222129857</v>
      </c>
      <c r="AZ79" s="4">
        <f>AZ78+Dynamics!AZ78+Dynamics!DM78+Dynamics!FZ78+Dynamics!IM78+Dynamics!KZ78</f>
        <v>1747.7246230291307</v>
      </c>
      <c r="BA79" s="9">
        <f>BA78+Dynamics!BA78+Dynamics!DN78+Dynamics!GA78+Dynamics!IN78+Dynamics!LA78</f>
        <v>1340.4810021311839</v>
      </c>
      <c r="BB79" s="8">
        <f>BB78+Dynamics!BB78+Dynamics!DO78+Dynamics!GB78+Dynamics!IO78+Dynamics!LB78</f>
        <v>34629.859227901899</v>
      </c>
      <c r="BC79" s="4">
        <f>BC78+Dynamics!BC78+Dynamics!DP78+Dynamics!GC78+Dynamics!IP78+Dynamics!LC78</f>
        <v>6631.6152636176703</v>
      </c>
      <c r="BD79" s="4">
        <f>BD78+Dynamics!BD78+Dynamics!DQ78+Dynamics!GD78+Dynamics!IQ78+Dynamics!LD78</f>
        <v>18343.955893344071</v>
      </c>
      <c r="BE79" s="4">
        <f>BE78+Dynamics!BE78+Dynamics!DR78+Dynamics!GE78+Dynamics!IR78+Dynamics!LE78</f>
        <v>17544.46320544726</v>
      </c>
      <c r="BF79" s="4">
        <f>BF78+Dynamics!BF78+Dynamics!DS78+Dynamics!GF78+Dynamics!IS78+Dynamics!LF78</f>
        <v>4959.5022704990361</v>
      </c>
      <c r="BG79" s="4">
        <f>BG78+Dynamics!BG78+Dynamics!DT78+Dynamics!GG78+Dynamics!IT78+Dynamics!LG78</f>
        <v>914.26795596145462</v>
      </c>
      <c r="BH79" s="4">
        <f>BH78+Dynamics!BH78+Dynamics!DU78+Dynamics!GH78+Dynamics!IU78+Dynamics!LH78</f>
        <v>717.47774746123741</v>
      </c>
      <c r="BI79" s="4">
        <f>BI78+Dynamics!BI78+Dynamics!DV78+Dynamics!GI78+Dynamics!IV78+Dynamics!LI78</f>
        <v>0</v>
      </c>
      <c r="BJ79" s="4">
        <f>BJ78+Dynamics!BJ78+Dynamics!DW78+Dynamics!GJ78+Dynamics!IW78+Dynamics!LJ78</f>
        <v>0</v>
      </c>
      <c r="BK79" s="4">
        <f>BK78+Dynamics!BK78+Dynamics!DX78+Dynamics!GK78+Dynamics!IX78+Dynamics!LK78</f>
        <v>0</v>
      </c>
      <c r="BL79" s="4">
        <f>BL78+Dynamics!BL78+Dynamics!DY78+Dynamics!GL78+Dynamics!IY78+Dynamics!LL78</f>
        <v>1493.9275046516977</v>
      </c>
      <c r="BM79" s="4">
        <f>BM78+Dynamics!BM78+Dynamics!DZ78+Dynamics!GM78+Dynamics!IZ78+Dynamics!LM78</f>
        <v>685.31944575611453</v>
      </c>
      <c r="BN79" s="4">
        <f>BN78+Dynamics!BN78+Dynamics!EA78+Dynamics!GN78+Dynamics!JA78+Dynamics!LN78</f>
        <v>500.26020705253961</v>
      </c>
      <c r="BO79" s="178">
        <f t="shared" si="37"/>
        <v>40677086.479824908</v>
      </c>
      <c r="BP79" s="8">
        <f t="shared" si="38"/>
        <v>19418436.930460237</v>
      </c>
      <c r="BQ79" s="4">
        <f t="shared" si="39"/>
        <v>20197031.887943815</v>
      </c>
      <c r="BR79" s="4">
        <f t="shared" si="40"/>
        <v>68085.76414332485</v>
      </c>
      <c r="BS79" s="4">
        <f t="shared" si="41"/>
        <v>907111.24855584092</v>
      </c>
      <c r="BT79" s="179">
        <f t="shared" si="42"/>
        <v>86420.648721692996</v>
      </c>
      <c r="BU79" s="178">
        <f t="shared" si="43"/>
        <v>1818364.7753361985</v>
      </c>
      <c r="BV79" s="4">
        <f t="shared" si="44"/>
        <v>1081637.7592157032</v>
      </c>
      <c r="BW79" s="4">
        <f t="shared" si="45"/>
        <v>536806.03363461804</v>
      </c>
      <c r="BX79" s="4">
        <f t="shared" si="46"/>
        <v>38240.788640118561</v>
      </c>
      <c r="BY79" s="4">
        <f t="shared" si="47"/>
        <v>109889.40435196758</v>
      </c>
      <c r="BZ79" s="179">
        <f t="shared" si="48"/>
        <v>51790.789493791075</v>
      </c>
      <c r="CA79" s="167">
        <f t="shared" si="49"/>
        <v>4.4702434040797739E-2</v>
      </c>
      <c r="CB79" s="15">
        <f t="shared" si="50"/>
        <v>5.5701587264164382E-2</v>
      </c>
      <c r="CC79" s="15">
        <f t="shared" si="51"/>
        <v>2.6578461459728291E-2</v>
      </c>
      <c r="CD79" s="15">
        <f t="shared" si="52"/>
        <v>0.56165615707300098</v>
      </c>
      <c r="CE79" s="15">
        <f t="shared" si="53"/>
        <v>0.12114214714779042</v>
      </c>
      <c r="CF79" s="168">
        <f t="shared" si="54"/>
        <v>0.59928721040473676</v>
      </c>
      <c r="CG79" s="169">
        <f>-SUM(Dynamics!BO78:BO79,Dynamics!CB78:CB79,Dynamics!CO78:CO79,Dynamics!DB78:DB79,Dynamics!DO78:DO79)/BO78*100000</f>
        <v>1076.2503034781671</v>
      </c>
      <c r="CH79" s="87">
        <f>-SUM(Dynamics!BO78:BO79)/BP78*100000</f>
        <v>1334.7006903914157</v>
      </c>
      <c r="CI79" s="87">
        <f>-SUM(Dynamics!CB78:CB79)/BQ78*100000</f>
        <v>635.20845277053195</v>
      </c>
      <c r="CJ79" s="87">
        <f>-SUM(Dynamics!CO78:CO79)/BR78*100000</f>
        <v>13338.027566200297</v>
      </c>
      <c r="CK79" s="87">
        <f>-SUM(Dynamics!DB78:DB79)/BS78*100000</f>
        <v>2987.3785014544346</v>
      </c>
      <c r="CL79" s="170">
        <f>-SUM(Dynamics!DO78:DO79)/BT78*100000</f>
        <v>16315.574056652538</v>
      </c>
      <c r="CM79" s="120">
        <f t="shared" si="55"/>
        <v>139643.51680857429</v>
      </c>
      <c r="CN79" s="120">
        <f>step*SUMPRODUCT(B79:N79,'By group'!B$22:N$22)</f>
        <v>83158.412551224363</v>
      </c>
      <c r="CO79" s="120">
        <f>step*SUMPRODUCT(O79:AA79,'By group'!O$22:AA$22)</f>
        <v>41291.750687938104</v>
      </c>
      <c r="CP79" s="120">
        <f>step*SUMPRODUCT(AB79:AN79,'By group'!AB$22:AN$22)</f>
        <v>2946.5124242666316</v>
      </c>
      <c r="CQ79" s="120">
        <f>step*SUMPRODUCT(AO79:BA79,'By group'!AO$22:BA$22)</f>
        <v>8387.2406906296419</v>
      </c>
      <c r="CR79" s="154">
        <f>step*SUMPRODUCT(BB79:BN79,'By group'!BB$22:BN$22)</f>
        <v>3859.6004545155397</v>
      </c>
      <c r="CS79" s="197">
        <f t="shared" si="56"/>
        <v>209453.44079446682</v>
      </c>
      <c r="CT79" s="120">
        <f t="shared" si="57"/>
        <v>609482.31386489584</v>
      </c>
      <c r="CU79" s="120">
        <f t="shared" si="58"/>
        <v>625774.16970922076</v>
      </c>
      <c r="CV79" s="120">
        <f t="shared" si="59"/>
        <v>250197.37503676122</v>
      </c>
      <c r="CW79" s="120">
        <f t="shared" si="60"/>
        <v>67488.427457323167</v>
      </c>
      <c r="CX79" s="198">
        <f t="shared" si="61"/>
        <v>55969.048473530849</v>
      </c>
      <c r="CY79" s="16">
        <f t="shared" si="62"/>
        <v>3.3597517326188616E-3</v>
      </c>
      <c r="CZ79" s="37">
        <f t="shared" si="63"/>
        <v>4.4629116054657504E-2</v>
      </c>
      <c r="DA79" s="185">
        <f t="shared" si="64"/>
        <v>2.1245535558343407E-3</v>
      </c>
      <c r="DB79" s="183"/>
      <c r="DC79" s="85">
        <f>(SUMPRODUCT($B79:$N79,'By group'!$B$27:$N$27)-(1-prop_idu_part)*SUMPRODUCT(Population!$BB79:$BN79,'By group'!$BB$27:$BN$27)*(1-prop_idu_male))/BQ79</f>
        <v>1.4398644517039114</v>
      </c>
      <c r="DD79" s="85">
        <f>(1-prop_idu_part)*SUMPRODUCT(Population!$BB79:$BN79,'By group'!$BB$27:$BN$27)*prop_idu_male/BQ79</f>
        <v>9.2423779035712989E-3</v>
      </c>
      <c r="DE79" s="85">
        <f>SUMPRODUCT(AB79:AN79,'By group'!AB$27:AN$27)/prop_sw_use/BP79</f>
        <v>4.207491945133266</v>
      </c>
      <c r="DF79" s="85">
        <f t="shared" si="35"/>
        <v>1.7082417297241059</v>
      </c>
      <c r="DG79" s="85">
        <f t="shared" si="65"/>
        <v>0</v>
      </c>
    </row>
    <row r="80" spans="1:111" x14ac:dyDescent="0.25">
      <c r="A80">
        <f t="shared" si="36"/>
        <v>38</v>
      </c>
      <c r="B80" s="8">
        <f>B79+Dynamics!B79+Dynamics!BO79+Dynamics!EB79+Dynamics!GO79+Dynamics!JB79</f>
        <v>18388231.431435946</v>
      </c>
      <c r="C80" s="46">
        <f>C79+Dynamics!C79+Dynamics!BP79+Dynamics!EC79+Dynamics!GP79+Dynamics!JC79</f>
        <v>124448.80272575008</v>
      </c>
      <c r="D80" s="4">
        <f>D79+Dynamics!D79+Dynamics!BQ79+Dynamics!ED79+Dynamics!GQ79+Dynamics!JD79</f>
        <v>362864.66894668585</v>
      </c>
      <c r="E80" s="4">
        <f>E79+Dynamics!E79+Dynamics!BR79+Dynamics!EE79+Dynamics!GR79+Dynamics!JE79</f>
        <v>373532.35692059511</v>
      </c>
      <c r="F80" s="4">
        <f>F79+Dynamics!F79+Dynamics!BS79+Dynamics!EF79+Dynamics!GS79+Dynamics!JF79</f>
        <v>111754.66603245983</v>
      </c>
      <c r="G80" s="4">
        <f>G79+Dynamics!G79+Dynamics!BT79+Dynamics!EG79+Dynamics!GT79+Dynamics!JG79</f>
        <v>21470.907822229303</v>
      </c>
      <c r="H80" s="4">
        <f>H79+Dynamics!H79+Dynamics!BU79+Dynamics!EH79+Dynamics!GU79+Dynamics!JH79</f>
        <v>18138.111607267794</v>
      </c>
      <c r="I80" s="4">
        <f>I79+Dynamics!I79+Dynamics!BV79+Dynamics!EI79+Dynamics!GV79+Dynamics!JI79</f>
        <v>0</v>
      </c>
      <c r="J80" s="4">
        <f>J79+Dynamics!J79+Dynamics!BW79+Dynamics!EJ79+Dynamics!GW79+Dynamics!JJ79</f>
        <v>0</v>
      </c>
      <c r="K80" s="4">
        <f>K79+Dynamics!K79+Dynamics!BX79+Dynamics!EK79+Dynamics!GX79+Dynamics!JK79</f>
        <v>0</v>
      </c>
      <c r="L80" s="4">
        <f>L79+Dynamics!L79+Dynamics!BY79+Dynamics!EL79+Dynamics!GY79+Dynamics!JL79</f>
        <v>37963.444914472966</v>
      </c>
      <c r="M80" s="4">
        <f>M79+Dynamics!M79+Dynamics!BZ79+Dynamics!EM79+Dynamics!GZ79+Dynamics!JM79</f>
        <v>18983.476723530464</v>
      </c>
      <c r="N80" s="9">
        <f>N79+Dynamics!N79+Dynamics!CA79+Dynamics!EN79+Dynamics!HA79+Dynamics!JN79</f>
        <v>15427.06798904921</v>
      </c>
      <c r="O80" s="8">
        <f>O79+Dynamics!O79+Dynamics!CB79+Dynamics!EO79+Dynamics!HB79+Dynamics!JO79</f>
        <v>19718200.119461272</v>
      </c>
      <c r="P80" s="4">
        <f>P79+Dynamics!P79+Dynamics!CC79+Dynamics!EP79+Dynamics!HC79+Dynamics!JP79</f>
        <v>61578.819922601506</v>
      </c>
      <c r="Q80" s="4">
        <f>Q79+Dynamics!Q79+Dynamics!CD79+Dynamics!EQ79+Dynamics!HD79+Dynamics!JQ79</f>
        <v>179635.80002399642</v>
      </c>
      <c r="R80" s="4">
        <f>R79+Dynamics!R79+Dynamics!CE79+Dynamics!ER79+Dynamics!HE79+Dynamics!JR79</f>
        <v>185158.31998509698</v>
      </c>
      <c r="S80" s="4">
        <f>S79+Dynamics!S79+Dynamics!CF79+Dynamics!ES79+Dynamics!HF79+Dynamics!JS79</f>
        <v>55482.772906772931</v>
      </c>
      <c r="T80" s="4">
        <f>T79+Dynamics!T79+Dynamics!CG79+Dynamics!ET79+Dynamics!HG79+Dynamics!JT79</f>
        <v>10677.40798858414</v>
      </c>
      <c r="U80" s="4">
        <f>U79+Dynamics!U79+Dynamics!CH79+Dynamics!EU79+Dynamics!HH79+Dynamics!JU79</f>
        <v>9063.0435530377326</v>
      </c>
      <c r="V80" s="4">
        <f>V79+Dynamics!V79+Dynamics!CI79+Dynamics!EV79+Dynamics!HI79+Dynamics!JV79</f>
        <v>0</v>
      </c>
      <c r="W80" s="4">
        <f>W79+Dynamics!W79+Dynamics!CJ79+Dynamics!EW79+Dynamics!HJ79+Dynamics!JW79</f>
        <v>0</v>
      </c>
      <c r="X80" s="4">
        <f>X79+Dynamics!X79+Dynamics!CK79+Dynamics!EX79+Dynamics!HK79+Dynamics!JX79</f>
        <v>0</v>
      </c>
      <c r="Y80" s="4">
        <f>Y79+Dynamics!Y79+Dynamics!CL79+Dynamics!EY79+Dynamics!HL79+Dynamics!JY79</f>
        <v>18968.891085867032</v>
      </c>
      <c r="Z80" s="4">
        <f>Z79+Dynamics!Z79+Dynamics!CM79+Dynamics!EZ79+Dynamics!HM79+Dynamics!JZ79</f>
        <v>9552.9036520463615</v>
      </c>
      <c r="AA80" s="9">
        <f>AA79+Dynamics!AA79+Dynamics!CN79+Dynamics!FA79+Dynamics!HN79+Dynamics!KA79</f>
        <v>7879.0748239539107</v>
      </c>
      <c r="AB80" s="8">
        <f>AB79+Dynamics!AB79+Dynamics!CO79+Dynamics!FB79+Dynamics!HO79+Dynamics!KB79</f>
        <v>29941.486086530171</v>
      </c>
      <c r="AC80" s="4">
        <f>AC79+Dynamics!AC79+Dynamics!CP79+Dynamics!FC79+Dynamics!HP79+Dynamics!KC79</f>
        <v>4366.5767577716888</v>
      </c>
      <c r="AD80" s="4">
        <f>AD79+Dynamics!AD79+Dynamics!CQ79+Dynamics!FD79+Dynamics!HQ79+Dynamics!KD79</f>
        <v>12787.171918943997</v>
      </c>
      <c r="AE80" s="4">
        <f>AE79+Dynamics!AE79+Dynamics!CR79+Dynamics!FE79+Dynamics!HR79+Dynamics!KE79</f>
        <v>13234.935820730325</v>
      </c>
      <c r="AF80" s="4">
        <f>AF79+Dynamics!AF79+Dynamics!CS79+Dynamics!FF79+Dynamics!HS79+Dynamics!KF79</f>
        <v>3974.0677531345736</v>
      </c>
      <c r="AG80" s="4">
        <f>AG79+Dynamics!AG79+Dynamics!CT79+Dynamics!FG79+Dynamics!HT79+Dynamics!KG79</f>
        <v>765.17633193830773</v>
      </c>
      <c r="AH80" s="4">
        <f>AH79+Dynamics!AH79+Dynamics!CU79+Dynamics!FH79+Dynamics!HU79+Dynamics!KH79</f>
        <v>648.09455726522549</v>
      </c>
      <c r="AI80" s="4">
        <f>AI79+Dynamics!AI79+Dynamics!CV79+Dynamics!FI79+Dynamics!HV79+Dynamics!KI79</f>
        <v>0</v>
      </c>
      <c r="AJ80" s="4">
        <f>AJ79+Dynamics!AJ79+Dynamics!CW79+Dynamics!FJ79+Dynamics!HW79+Dynamics!KJ79</f>
        <v>0</v>
      </c>
      <c r="AK80" s="4">
        <f>AK79+Dynamics!AK79+Dynamics!CX79+Dynamics!FK79+Dynamics!HX79+Dynamics!KK79</f>
        <v>0</v>
      </c>
      <c r="AL80" s="4">
        <f>AL79+Dynamics!AL79+Dynamics!CY79+Dynamics!FL79+Dynamics!HY79+Dynamics!KL79</f>
        <v>1356.7251162278872</v>
      </c>
      <c r="AM80" s="4">
        <f>AM79+Dynamics!AM79+Dynamics!CZ79+Dynamics!FM79+Dynamics!HZ79+Dynamics!KM79</f>
        <v>679.22469240426631</v>
      </c>
      <c r="AN80" s="4">
        <f>AN79+Dynamics!AN79+Dynamics!DA79+Dynamics!FN79+Dynamics!IA79+Dynamics!KN79</f>
        <v>551.25727440361288</v>
      </c>
      <c r="AO80" s="8">
        <f>AO79+Dynamics!AO79+Dynamics!DB79+Dynamics!FO79+Dynamics!IB79+Dynamics!KO79</f>
        <v>797517.07197256328</v>
      </c>
      <c r="AP80" s="4">
        <f>AP79+Dynamics!AP79+Dynamics!DC79+Dynamics!FP79+Dynamics!IC79+Dynamics!KP79</f>
        <v>13058.667157600654</v>
      </c>
      <c r="AQ80" s="4">
        <f>AQ79+Dynamics!AQ79+Dynamics!DD79+Dynamics!FQ79+Dynamics!ID79+Dynamics!KQ79</f>
        <v>37661.203144749714</v>
      </c>
      <c r="AR80" s="4">
        <f>AR79+Dynamics!AR79+Dynamics!DE79+Dynamics!FR79+Dynamics!IE79+Dynamics!KR79</f>
        <v>38088.324089954986</v>
      </c>
      <c r="AS80" s="4">
        <f>AS79+Dynamics!AS79+Dynamics!DF79+Dynamics!FS79+Dynamics!IF79+Dynamics!KS79</f>
        <v>11221.673565516803</v>
      </c>
      <c r="AT80" s="4">
        <f>AT79+Dynamics!AT79+Dynamics!DG79+Dynamics!FT79+Dynamics!IG79+Dynamics!KT79</f>
        <v>2128.8174873963139</v>
      </c>
      <c r="AU80" s="4">
        <f>AU79+Dynamics!AU79+Dynamics!DH79+Dynamics!FU79+Dynamics!IH79+Dynamics!KU79</f>
        <v>1750.5279809893912</v>
      </c>
      <c r="AV80" s="4">
        <f>AV79+Dynamics!AV79+Dynamics!DI79+Dynamics!FV79+Dynamics!II79+Dynamics!KV79</f>
        <v>0</v>
      </c>
      <c r="AW80" s="4">
        <f>AW79+Dynamics!AW79+Dynamics!DJ79+Dynamics!FW79+Dynamics!IJ79+Dynamics!KW79</f>
        <v>0</v>
      </c>
      <c r="AX80" s="4">
        <f>AX79+Dynamics!AX79+Dynamics!DK79+Dynamics!FX79+Dynamics!IK79+Dynamics!KX79</f>
        <v>0</v>
      </c>
      <c r="AY80" s="4">
        <f>AY79+Dynamics!AY79+Dynamics!DL79+Dynamics!FY79+Dynamics!IL79+Dynamics!KY79</f>
        <v>3657.4448513033085</v>
      </c>
      <c r="AZ80" s="4">
        <f>AZ79+Dynamics!AZ79+Dynamics!DM79+Dynamics!FZ79+Dynamics!IM79+Dynamics!KZ79</f>
        <v>1763.7507720483272</v>
      </c>
      <c r="BA80" s="9">
        <f>BA79+Dynamics!BA79+Dynamics!DN79+Dynamics!GA79+Dynamics!IN79+Dynamics!LA79</f>
        <v>1353.7991906579787</v>
      </c>
      <c r="BB80" s="8">
        <f>BB79+Dynamics!BB79+Dynamics!DO79+Dynamics!GB79+Dynamics!IO79+Dynamics!LB79</f>
        <v>34728.520570392116</v>
      </c>
      <c r="BC80" s="4">
        <f>BC79+Dynamics!BC79+Dynamics!DP79+Dynamics!GC79+Dynamics!IP79+Dynamics!LC79</f>
        <v>6650.4625454237348</v>
      </c>
      <c r="BD80" s="4">
        <f>BD79+Dynamics!BD79+Dynamics!DQ79+Dynamics!GD79+Dynamics!IQ79+Dynamics!LD79</f>
        <v>18396.044793055124</v>
      </c>
      <c r="BE80" s="4">
        <f>BE79+Dynamics!BE79+Dynamics!DR79+Dynamics!GE79+Dynamics!IR79+Dynamics!LE79</f>
        <v>17594.121364745337</v>
      </c>
      <c r="BF80" s="4">
        <f>BF79+Dynamics!BF79+Dynamics!DS79+Dynamics!GF79+Dynamics!IS79+Dynamics!LF79</f>
        <v>4973.4735692579525</v>
      </c>
      <c r="BG80" s="4">
        <f>BG79+Dynamics!BG79+Dynamics!DT79+Dynamics!GG79+Dynamics!IT79+Dynamics!LG79</f>
        <v>916.82779866602971</v>
      </c>
      <c r="BH80" s="4">
        <f>BH79+Dynamics!BH79+Dynamics!DU79+Dynamics!GH79+Dynamics!IU79+Dynamics!LH79</f>
        <v>719.44633290832451</v>
      </c>
      <c r="BI80" s="4">
        <f>BI79+Dynamics!BI79+Dynamics!DV79+Dynamics!GI79+Dynamics!IV79+Dynamics!LI79</f>
        <v>0</v>
      </c>
      <c r="BJ80" s="4">
        <f>BJ79+Dynamics!BJ79+Dynamics!DW79+Dynamics!GJ79+Dynamics!IW79+Dynamics!LJ79</f>
        <v>0</v>
      </c>
      <c r="BK80" s="4">
        <f>BK79+Dynamics!BK79+Dynamics!DX79+Dynamics!GK79+Dynamics!IX79+Dynamics!LK79</f>
        <v>0</v>
      </c>
      <c r="BL80" s="4">
        <f>BL79+Dynamics!BL79+Dynamics!DY79+Dynamics!GL79+Dynamics!IY79+Dynamics!LL79</f>
        <v>1498.0223460298876</v>
      </c>
      <c r="BM80" s="4">
        <f>BM79+Dynamics!BM79+Dynamics!DZ79+Dynamics!GM79+Dynamics!IZ79+Dynamics!LM79</f>
        <v>687.12115077724604</v>
      </c>
      <c r="BN80" s="4">
        <f>BN79+Dynamics!BN79+Dynamics!EA79+Dynamics!GN79+Dynamics!JA79+Dynamics!LN79</f>
        <v>501.45478260053477</v>
      </c>
      <c r="BO80" s="178">
        <f t="shared" si="37"/>
        <v>40792183.580297202</v>
      </c>
      <c r="BP80" s="8">
        <f t="shared" si="38"/>
        <v>19472814.935117986</v>
      </c>
      <c r="BQ80" s="4">
        <f t="shared" si="39"/>
        <v>20256197.153403226</v>
      </c>
      <c r="BR80" s="4">
        <f t="shared" si="40"/>
        <v>68304.716309350057</v>
      </c>
      <c r="BS80" s="4">
        <f t="shared" si="41"/>
        <v>908201.28021278093</v>
      </c>
      <c r="BT80" s="179">
        <f t="shared" si="42"/>
        <v>86665.495253856279</v>
      </c>
      <c r="BU80" s="178">
        <f t="shared" si="43"/>
        <v>1823564.9507704992</v>
      </c>
      <c r="BV80" s="4">
        <f t="shared" si="44"/>
        <v>1084583.5036820406</v>
      </c>
      <c r="BW80" s="4">
        <f t="shared" si="45"/>
        <v>537997.03394195694</v>
      </c>
      <c r="BX80" s="4">
        <f t="shared" si="46"/>
        <v>38363.230222819882</v>
      </c>
      <c r="BY80" s="4">
        <f t="shared" si="47"/>
        <v>110684.2082402175</v>
      </c>
      <c r="BZ80" s="179">
        <f t="shared" si="48"/>
        <v>51936.974683464177</v>
      </c>
      <c r="CA80" s="167">
        <f t="shared" si="49"/>
        <v>4.4703783683972459E-2</v>
      </c>
      <c r="CB80" s="15">
        <f t="shared" si="50"/>
        <v>5.5697314810200509E-2</v>
      </c>
      <c r="CC80" s="15">
        <f t="shared" si="51"/>
        <v>2.655962665981302E-2</v>
      </c>
      <c r="CD80" s="15">
        <f t="shared" si="52"/>
        <v>0.56164833551279147</v>
      </c>
      <c r="CE80" s="15">
        <f t="shared" si="53"/>
        <v>0.12187189189414652</v>
      </c>
      <c r="CF80" s="168">
        <f t="shared" si="54"/>
        <v>0.59928088487041997</v>
      </c>
      <c r="CG80" s="167"/>
      <c r="CH80" s="16"/>
      <c r="CI80" s="87"/>
      <c r="CJ80" s="16"/>
      <c r="CK80" s="16"/>
      <c r="CL80" s="168"/>
      <c r="CM80" s="120">
        <f t="shared" si="55"/>
        <v>140036.89212878427</v>
      </c>
      <c r="CN80" s="120">
        <f>step*SUMPRODUCT(B80:N80,'By group'!B$22:N$22)</f>
        <v>83381.656876117006</v>
      </c>
      <c r="CO80" s="120">
        <f>step*SUMPRODUCT(O80:AA80,'By group'!O$22:AA$22)</f>
        <v>41379.236326851096</v>
      </c>
      <c r="CP80" s="120">
        <f>step*SUMPRODUCT(AB80:AN80,'By group'!AB$22:AN$22)</f>
        <v>2956.0087740379613</v>
      </c>
      <c r="CQ80" s="120">
        <f>step*SUMPRODUCT(AO80:BA80,'By group'!AO$22:BA$22)</f>
        <v>8449.5082261696025</v>
      </c>
      <c r="CR80" s="154">
        <f>step*SUMPRODUCT(BB80:BN80,'By group'!BB$22:BN$22)</f>
        <v>3870.481925608578</v>
      </c>
      <c r="CS80" s="197">
        <f t="shared" si="56"/>
        <v>210103.32910914769</v>
      </c>
      <c r="CT80" s="120">
        <f t="shared" si="57"/>
        <v>611344.88882743113</v>
      </c>
      <c r="CU80" s="120">
        <f t="shared" si="58"/>
        <v>627608.05818112264</v>
      </c>
      <c r="CV80" s="120">
        <f t="shared" si="59"/>
        <v>250851.18214104319</v>
      </c>
      <c r="CW80" s="120">
        <f t="shared" si="60"/>
        <v>67625.614419620761</v>
      </c>
      <c r="CX80" s="198">
        <f t="shared" si="61"/>
        <v>56031.878092133709</v>
      </c>
      <c r="CY80" s="16">
        <f t="shared" si="62"/>
        <v>3.3607080137662438E-3</v>
      </c>
      <c r="CZ80" s="37">
        <f t="shared" si="63"/>
        <v>4.4561138199263314E-2</v>
      </c>
      <c r="DA80" s="185">
        <f t="shared" si="64"/>
        <v>2.1245613165880163E-3</v>
      </c>
      <c r="DB80" s="183">
        <f>(BO80-BO78)/BO78</f>
        <v>5.6668794160750231E-3</v>
      </c>
      <c r="DC80" s="85">
        <f>(SUMPRODUCT($B80:$N80,'By group'!$B$27:$N$27)-(1-prop_idu_part)*SUMPRODUCT(Population!$BB80:$BN80,'By group'!$BB$27:$BN$27)*(1-prop_idu_male))/BQ80</f>
        <v>1.4396790678126048</v>
      </c>
      <c r="DD80" s="85">
        <f>(1-prop_idu_part)*SUMPRODUCT(Population!$BB80:$BN80,'By group'!$BB$27:$BN$27)*prop_idu_male/BQ80</f>
        <v>9.2414912992135213E-3</v>
      </c>
      <c r="DE80" s="85">
        <f>SUMPRODUCT(AB80:AN80,'By group'!AB$27:AN$27)/prop_sw_use/BP80</f>
        <v>4.2092352771966315</v>
      </c>
      <c r="DF80" s="85">
        <f t="shared" si="35"/>
        <v>1.7089495225418323</v>
      </c>
      <c r="DG80" s="85">
        <f t="shared" si="65"/>
        <v>0</v>
      </c>
    </row>
    <row r="81" spans="1:111" x14ac:dyDescent="0.25">
      <c r="A81">
        <f t="shared" si="36"/>
        <v>38.5</v>
      </c>
      <c r="B81" s="8">
        <f>B80+Dynamics!B80+Dynamics!BO80+Dynamics!EB80+Dynamics!GO80+Dynamics!JB80</f>
        <v>18439810.945110772</v>
      </c>
      <c r="C81" s="46">
        <f>C80+Dynamics!C80+Dynamics!BP80+Dynamics!EC80+Dynamics!GP80+Dynamics!JC80</f>
        <v>124816.73898165837</v>
      </c>
      <c r="D81" s="4">
        <f>D80+Dynamics!D80+Dynamics!BQ80+Dynamics!ED80+Dynamics!GQ80+Dynamics!JD80</f>
        <v>363923.54852249054</v>
      </c>
      <c r="E81" s="4">
        <f>E80+Dynamics!E80+Dynamics!BR80+Dynamics!EE80+Dynamics!GR80+Dynamics!JE80</f>
        <v>374584.19317304145</v>
      </c>
      <c r="F81" s="4">
        <f>F80+Dynamics!F80+Dynamics!BS80+Dynamics!EF80+Dynamics!GS80+Dynamics!JF80</f>
        <v>112055.41047987151</v>
      </c>
      <c r="G81" s="4">
        <f>G80+Dynamics!G80+Dynamics!BT80+Dynamics!EG80+Dynamics!GT80+Dynamics!JG80</f>
        <v>21525.707593504452</v>
      </c>
      <c r="H81" s="4">
        <f>H80+Dynamics!H80+Dynamics!BU80+Dynamics!EH80+Dynamics!GU80+Dynamics!JH80</f>
        <v>18177.189534241581</v>
      </c>
      <c r="I81" s="4">
        <f>I80+Dynamics!I80+Dynamics!BV80+Dynamics!EI80+Dynamics!GV80+Dynamics!JI80</f>
        <v>0</v>
      </c>
      <c r="J81" s="4">
        <f>J80+Dynamics!J80+Dynamics!BW80+Dynamics!EJ80+Dynamics!GW80+Dynamics!JJ80</f>
        <v>0</v>
      </c>
      <c r="K81" s="4">
        <f>K80+Dynamics!K80+Dynamics!BX80+Dynamics!EK80+Dynamics!GX80+Dynamics!JK80</f>
        <v>0</v>
      </c>
      <c r="L81" s="4">
        <f>L80+Dynamics!L80+Dynamics!BY80+Dynamics!EL80+Dynamics!GY80+Dynamics!JL80</f>
        <v>38044.760293933177</v>
      </c>
      <c r="M81" s="4">
        <f>M80+Dynamics!M80+Dynamics!BZ80+Dynamics!EM80+Dynamics!GZ80+Dynamics!JM80</f>
        <v>19011.888748920272</v>
      </c>
      <c r="N81" s="9">
        <f>N80+Dynamics!N80+Dynamics!CA80+Dynamics!EN80+Dynamics!HA80+Dynamics!JN80</f>
        <v>15431.188068077678</v>
      </c>
      <c r="O81" s="8">
        <f>O80+Dynamics!O80+Dynamics!CB80+Dynamics!EO80+Dynamics!HB80+Dynamics!JO80</f>
        <v>19776249.229608785</v>
      </c>
      <c r="P81" s="4">
        <f>P80+Dynamics!P80+Dynamics!CC80+Dynamics!EP80+Dynamics!HC80+Dynamics!JP80</f>
        <v>61747.951731639558</v>
      </c>
      <c r="Q81" s="4">
        <f>Q80+Dynamics!Q80+Dynamics!CD80+Dynamics!EQ80+Dynamics!HD80+Dynamics!JQ80</f>
        <v>180108.0952195719</v>
      </c>
      <c r="R81" s="4">
        <f>R80+Dynamics!R80+Dynamics!CE80+Dynamics!ER80+Dynamics!HE80+Dynamics!JR80</f>
        <v>185598.08294587079</v>
      </c>
      <c r="S81" s="4">
        <f>S80+Dynamics!S80+Dynamics!CF80+Dynamics!ES80+Dynamics!HF80+Dynamics!JS80</f>
        <v>55599.349797199051</v>
      </c>
      <c r="T81" s="4">
        <f>T80+Dynamics!T80+Dynamics!CG80+Dynamics!ET80+Dynamics!HG80+Dynamics!JT80</f>
        <v>10696.910909594959</v>
      </c>
      <c r="U81" s="4">
        <f>U80+Dynamics!U80+Dynamics!CH80+Dynamics!EU80+Dynamics!HH80+Dynamics!JU80</f>
        <v>9072.9834561153166</v>
      </c>
      <c r="V81" s="4">
        <f>V80+Dynamics!V80+Dynamics!CI80+Dynamics!EV80+Dynamics!HI80+Dynamics!JV80</f>
        <v>0</v>
      </c>
      <c r="W81" s="4">
        <f>W80+Dynamics!W80+Dynamics!CJ80+Dynamics!EW80+Dynamics!HJ80+Dynamics!JW80</f>
        <v>0</v>
      </c>
      <c r="X81" s="4">
        <f>X80+Dynamics!X80+Dynamics!CK80+Dynamics!EX80+Dynamics!HK80+Dynamics!JX80</f>
        <v>0</v>
      </c>
      <c r="Y81" s="4">
        <f>Y80+Dynamics!Y80+Dynamics!CL80+Dynamics!EY80+Dynamics!HL80+Dynamics!JY80</f>
        <v>18989.338165335859</v>
      </c>
      <c r="Z81" s="4">
        <f>Z80+Dynamics!Z80+Dynamics!CM80+Dynamics!EZ80+Dynamics!HM80+Dynamics!JZ80</f>
        <v>9552.893698789052</v>
      </c>
      <c r="AA81" s="9">
        <f>AA80+Dynamics!AA80+Dynamics!CN80+Dynamics!FA80+Dynamics!HN80+Dynamics!KA80</f>
        <v>7863.0187159747484</v>
      </c>
      <c r="AB81" s="8">
        <f>AB80+Dynamics!AB80+Dynamics!CO80+Dynamics!FB80+Dynamics!HO80+Dynamics!KB80</f>
        <v>30036.965096118121</v>
      </c>
      <c r="AC81" s="4">
        <f>AC80+Dynamics!AC80+Dynamics!CP80+Dynamics!FC80+Dynamics!HP80+Dynamics!KC80</f>
        <v>4380.3620013443851</v>
      </c>
      <c r="AD81" s="4">
        <f>AD80+Dynamics!AD80+Dynamics!CQ80+Dynamics!FD80+Dynamics!HQ80+Dynamics!KD80</f>
        <v>12828.033034484566</v>
      </c>
      <c r="AE81" s="4">
        <f>AE80+Dynamics!AE80+Dynamics!CR80+Dynamics!FE80+Dynamics!HR80+Dynamics!KE80</f>
        <v>13277.804359934749</v>
      </c>
      <c r="AF81" s="4">
        <f>AF80+Dynamics!AF80+Dynamics!CS80+Dynamics!FF80+Dynamics!HS80+Dynamics!KF80</f>
        <v>3987.0060895367437</v>
      </c>
      <c r="AG81" s="4">
        <f>AG80+Dynamics!AG80+Dynamics!CT80+Dynamics!FG80+Dynamics!HT80+Dynamics!KG80</f>
        <v>767.65878688191503</v>
      </c>
      <c r="AH81" s="4">
        <f>AH80+Dynamics!AH80+Dynamics!CU80+Dynamics!FH80+Dynamics!HU80+Dynamics!KH80</f>
        <v>650.11896324409497</v>
      </c>
      <c r="AI81" s="4">
        <f>AI80+Dynamics!AI80+Dynamics!CV80+Dynamics!FI80+Dynamics!HV80+Dynamics!KI80</f>
        <v>0</v>
      </c>
      <c r="AJ81" s="4">
        <f>AJ80+Dynamics!AJ80+Dynamics!CW80+Dynamics!FJ80+Dynamics!HW80+Dynamics!KJ80</f>
        <v>0</v>
      </c>
      <c r="AK81" s="4">
        <f>AK80+Dynamics!AK80+Dynamics!CX80+Dynamics!FK80+Dynamics!HX80+Dynamics!KK80</f>
        <v>0</v>
      </c>
      <c r="AL81" s="4">
        <f>AL80+Dynamics!AL80+Dynamics!CY80+Dynamics!FL80+Dynamics!HY80+Dynamics!KL80</f>
        <v>1361.0022165667629</v>
      </c>
      <c r="AM81" s="4">
        <f>AM80+Dynamics!AM80+Dynamics!CZ80+Dynamics!FM80+Dynamics!HZ80+Dynamics!KM80</f>
        <v>681.20774685451806</v>
      </c>
      <c r="AN81" s="4">
        <f>AN80+Dynamics!AN80+Dynamics!DA80+Dynamics!FN80+Dynamics!IA80+Dynamics!KN80</f>
        <v>552.45794321983101</v>
      </c>
      <c r="AO81" s="8">
        <f>AO80+Dynamics!AO80+Dynamics!DB80+Dynamics!FO80+Dynamics!IB80+Dynamics!KO80</f>
        <v>797842.51624728541</v>
      </c>
      <c r="AP81" s="4">
        <f>AP80+Dynamics!AP80+Dynamics!DC80+Dynamics!FP80+Dynamics!IC80+Dynamics!KP80</f>
        <v>13142.732687905585</v>
      </c>
      <c r="AQ81" s="4">
        <f>AQ80+Dynamics!AQ80+Dynamics!DD80+Dynamics!FQ80+Dynamics!ID80+Dynamics!KQ80</f>
        <v>37915.061233135464</v>
      </c>
      <c r="AR81" s="4">
        <f>AR80+Dynamics!AR80+Dynamics!DE80+Dynamics!FR80+Dynamics!IE80+Dynamics!KR80</f>
        <v>38362.427094553219</v>
      </c>
      <c r="AS81" s="4">
        <f>AS80+Dynamics!AS80+Dynamics!DF80+Dynamics!FS80+Dynamics!IF80+Dynamics!KS80</f>
        <v>11306.573083519173</v>
      </c>
      <c r="AT81" s="4">
        <f>AT80+Dynamics!AT80+Dynamics!DG80+Dynamics!FT80+Dynamics!IG80+Dynamics!KT80</f>
        <v>2145.5171700551928</v>
      </c>
      <c r="AU81" s="4">
        <f>AU80+Dynamics!AU80+Dynamics!DH80+Dynamics!FU80+Dynamics!IH80+Dynamics!KU80</f>
        <v>1765.1610185932609</v>
      </c>
      <c r="AV81" s="4">
        <f>AV80+Dynamics!AV80+Dynamics!DI80+Dynamics!FV80+Dynamics!II80+Dynamics!KV80</f>
        <v>0</v>
      </c>
      <c r="AW81" s="4">
        <f>AW80+Dynamics!AW80+Dynamics!DJ80+Dynamics!FW80+Dynamics!IJ80+Dynamics!KW80</f>
        <v>0</v>
      </c>
      <c r="AX81" s="4">
        <f>AX80+Dynamics!AX80+Dynamics!DK80+Dynamics!FX80+Dynamics!IK80+Dynamics!KX80</f>
        <v>0</v>
      </c>
      <c r="AY81" s="4">
        <f>AY80+Dynamics!AY80+Dynamics!DL80+Dynamics!FY80+Dynamics!IL80+Dynamics!KY80</f>
        <v>3688.1990261401688</v>
      </c>
      <c r="AZ81" s="4">
        <f>AZ80+Dynamics!AZ80+Dynamics!DM80+Dynamics!FZ80+Dynamics!IM80+Dynamics!KZ80</f>
        <v>1779.6825193158174</v>
      </c>
      <c r="BA81" s="9">
        <f>BA80+Dynamics!BA80+Dynamics!DN80+Dynamics!GA80+Dynamics!IN80+Dynamics!LA80</f>
        <v>1367.0572254309072</v>
      </c>
      <c r="BB81" s="8">
        <f>BB80+Dynamics!BB80+Dynamics!DO80+Dynamics!GB80+Dynamics!IO80+Dynamics!LB80</f>
        <v>34827.425936026659</v>
      </c>
      <c r="BC81" s="4">
        <f>BC80+Dynamics!BC80+Dynamics!DP80+Dynamics!GC80+Dynamics!IP80+Dynamics!LC80</f>
        <v>6669.3648030799086</v>
      </c>
      <c r="BD81" s="4">
        <f>BD80+Dynamics!BD80+Dynamics!DQ80+Dynamics!GD80+Dynamics!IQ80+Dynamics!LD80</f>
        <v>18448.29682970859</v>
      </c>
      <c r="BE81" s="4">
        <f>BE80+Dynamics!BE80+Dynamics!DR80+Dynamics!GE80+Dynamics!IR80+Dynamics!LE80</f>
        <v>17643.956423815904</v>
      </c>
      <c r="BF81" s="4">
        <f>BF80+Dynamics!BF80+Dynamics!DS80+Dynamics!GF80+Dynamics!IS80+Dynamics!LF80</f>
        <v>4987.5016303619432</v>
      </c>
      <c r="BG81" s="4">
        <f>BG80+Dynamics!BG80+Dynamics!DT80+Dynamics!GG80+Dynamics!IT80+Dynamics!LG80</f>
        <v>919.39950872902023</v>
      </c>
      <c r="BH81" s="4">
        <f>BH80+Dynamics!BH80+Dynamics!DU80+Dynamics!GH80+Dynamics!IU80+Dynamics!LH80</f>
        <v>721.4272714236356</v>
      </c>
      <c r="BI81" s="4">
        <f>BI80+Dynamics!BI80+Dynamics!DV80+Dynamics!GI80+Dynamics!IV80+Dynamics!LI80</f>
        <v>0</v>
      </c>
      <c r="BJ81" s="4">
        <f>BJ80+Dynamics!BJ80+Dynamics!DW80+Dynamics!GJ80+Dynamics!IW80+Dynamics!LJ80</f>
        <v>0</v>
      </c>
      <c r="BK81" s="4">
        <f>BK80+Dynamics!BK80+Dynamics!DX80+Dynamics!GK80+Dynamics!IX80+Dynamics!LK80</f>
        <v>0</v>
      </c>
      <c r="BL81" s="4">
        <f>BL80+Dynamics!BL80+Dynamics!DY80+Dynamics!GL80+Dynamics!IY80+Dynamics!LL80</f>
        <v>1502.1442508459663</v>
      </c>
      <c r="BM81" s="4">
        <f>BM80+Dynamics!BM80+Dynamics!DZ80+Dynamics!GM80+Dynamics!IZ80+Dynamics!LM80</f>
        <v>688.94120747218619</v>
      </c>
      <c r="BN81" s="4">
        <f>BN80+Dynamics!BN80+Dynamics!EA80+Dynamics!GN80+Dynamics!JA80+Dynamics!LN80</f>
        <v>502.66957614399843</v>
      </c>
      <c r="BO81" s="178">
        <f t="shared" si="37"/>
        <v>40907608.095737122</v>
      </c>
      <c r="BP81" s="8">
        <f t="shared" si="38"/>
        <v>19527381.570506509</v>
      </c>
      <c r="BQ81" s="4">
        <f t="shared" si="39"/>
        <v>20315477.854248878</v>
      </c>
      <c r="BR81" s="4">
        <f t="shared" si="40"/>
        <v>68522.616238185685</v>
      </c>
      <c r="BS81" s="4">
        <f t="shared" si="41"/>
        <v>909314.92730593402</v>
      </c>
      <c r="BT81" s="179">
        <f t="shared" si="42"/>
        <v>86911.127437607822</v>
      </c>
      <c r="BU81" s="178">
        <f t="shared" si="43"/>
        <v>1828841.0137381277</v>
      </c>
      <c r="BV81" s="4">
        <f t="shared" si="44"/>
        <v>1087570.625395739</v>
      </c>
      <c r="BW81" s="4">
        <f t="shared" si="45"/>
        <v>539228.62464009121</v>
      </c>
      <c r="BX81" s="4">
        <f t="shared" si="46"/>
        <v>38485.65114206756</v>
      </c>
      <c r="BY81" s="4">
        <f t="shared" si="47"/>
        <v>111472.41105864878</v>
      </c>
      <c r="BZ81" s="179">
        <f t="shared" si="48"/>
        <v>52083.701501581148</v>
      </c>
      <c r="CA81" s="167">
        <f t="shared" si="49"/>
        <v>4.4706623018829265E-2</v>
      </c>
      <c r="CB81" s="15">
        <f t="shared" si="50"/>
        <v>5.5694647102014362E-2</v>
      </c>
      <c r="CC81" s="15">
        <f t="shared" si="51"/>
        <v>2.6542748760758995E-2</v>
      </c>
      <c r="CD81" s="15">
        <f t="shared" si="52"/>
        <v>0.56164888696442694</v>
      </c>
      <c r="CE81" s="15">
        <f t="shared" si="53"/>
        <v>0.12258944366932678</v>
      </c>
      <c r="CF81" s="168">
        <f t="shared" si="54"/>
        <v>0.59927540968757131</v>
      </c>
      <c r="CG81" s="169">
        <f>-SUM(Dynamics!BO80:BO81,Dynamics!CB80:CB81,Dynamics!CO80:CO81,Dynamics!DB80:DB81,Dynamics!DO80:DO81)/BO80*100000</f>
        <v>1076.8546095013687</v>
      </c>
      <c r="CH81" s="87">
        <f>-SUM(Dynamics!BO80:BO81)/BP80*100000</f>
        <v>1335.1173752063646</v>
      </c>
      <c r="CI81" s="87">
        <f>-SUM(Dynamics!CB80:CB81)/BQ80*100000</f>
        <v>634.97243466851717</v>
      </c>
      <c r="CJ81" s="87">
        <f>-SUM(Dynamics!CO80:CO81)/BR80*100000</f>
        <v>13336.169913637985</v>
      </c>
      <c r="CK81" s="87">
        <f>-SUM(Dynamics!DB80:DB81)/BS80*100000</f>
        <v>3018.8052899710083</v>
      </c>
      <c r="CL81" s="170">
        <f>-SUM(Dynamics!DO80:DO81)/BT80*100000</f>
        <v>16315.886692646642</v>
      </c>
      <c r="CM81" s="120">
        <f t="shared" si="55"/>
        <v>140436.8105618569</v>
      </c>
      <c r="CN81" s="120">
        <f>step*SUMPRODUCT(B81:N81,'By group'!B$22:N$22)</f>
        <v>83608.451181833734</v>
      </c>
      <c r="CO81" s="120">
        <f>step*SUMPRODUCT(O81:AA81,'By group'!O$22:AA$22)</f>
        <v>41470.18090698072</v>
      </c>
      <c r="CP81" s="120">
        <f>step*SUMPRODUCT(AB81:AN81,'By group'!AB$22:AN$22)</f>
        <v>2965.505088502794</v>
      </c>
      <c r="CQ81" s="120">
        <f>step*SUMPRODUCT(AO81:BA81,'By group'!AO$22:BA$22)</f>
        <v>8511.2678157900318</v>
      </c>
      <c r="CR81" s="154">
        <f>step*SUMPRODUCT(BB81:BN81,'By group'!BB$22:BN$22)</f>
        <v>3881.4055687496207</v>
      </c>
      <c r="CS81" s="197">
        <f t="shared" si="56"/>
        <v>210757.15020562778</v>
      </c>
      <c r="CT81" s="120">
        <f t="shared" si="57"/>
        <v>613223.03483939101</v>
      </c>
      <c r="CU81" s="120">
        <f t="shared" si="58"/>
        <v>629466.4639972162</v>
      </c>
      <c r="CV81" s="120">
        <f t="shared" si="59"/>
        <v>251521.28503331036</v>
      </c>
      <c r="CW81" s="120">
        <f t="shared" si="60"/>
        <v>67769.807890117387</v>
      </c>
      <c r="CX81" s="198">
        <f t="shared" si="61"/>
        <v>56103.271772465057</v>
      </c>
      <c r="CY81" s="16">
        <f t="shared" si="62"/>
        <v>3.3615882386480531E-3</v>
      </c>
      <c r="CZ81" s="37">
        <f t="shared" si="63"/>
        <v>4.4494222801775604E-2</v>
      </c>
      <c r="DA81" s="185">
        <f t="shared" si="64"/>
        <v>2.1245712346272478E-3</v>
      </c>
      <c r="DB81" s="183"/>
      <c r="DC81" s="85">
        <f>(SUMPRODUCT($B81:$N81,'By group'!$B$27:$N$27)-(1-prop_idu_part)*SUMPRODUCT(Population!$BB81:$BN81,'By group'!$BB$27:$BN$27)*(1-prop_idu_male))/BQ81</f>
        <v>1.4395004910419666</v>
      </c>
      <c r="DD81" s="85">
        <f>(1-prop_idu_part)*SUMPRODUCT(Population!$BB81:$BN81,'By group'!$BB$27:$BN$27)*prop_idu_male/BQ81</f>
        <v>9.2406408853420371E-3</v>
      </c>
      <c r="DE81" s="85">
        <f>SUMPRODUCT(AB81:AN81,'By group'!AB$27:AN$27)/prop_sw_use/BP81</f>
        <v>4.2108635604281881</v>
      </c>
      <c r="DF81" s="85">
        <f t="shared" si="35"/>
        <v>1.7096106055338443</v>
      </c>
      <c r="DG81" s="85">
        <f t="shared" si="65"/>
        <v>0</v>
      </c>
    </row>
    <row r="82" spans="1:111" x14ac:dyDescent="0.25">
      <c r="A82">
        <f t="shared" si="36"/>
        <v>39</v>
      </c>
      <c r="B82" s="8">
        <f>B81+Dynamics!B81+Dynamics!BO81+Dynamics!EB81+Dynamics!GO81+Dynamics!JB81</f>
        <v>18491537.058039062</v>
      </c>
      <c r="C82" s="46">
        <f>C81+Dynamics!C81+Dynamics!BP81+Dynamics!EC81+Dynamics!GP81+Dynamics!JC81</f>
        <v>125186.71009278194</v>
      </c>
      <c r="D82" s="4">
        <f>D81+Dynamics!D81+Dynamics!BQ81+Dynamics!ED81+Dynamics!GQ81+Dynamics!JD81</f>
        <v>364990.29862469557</v>
      </c>
      <c r="E82" s="4">
        <f>E81+Dynamics!E81+Dynamics!BR81+Dynamics!EE81+Dynamics!GR81+Dynamics!JE81</f>
        <v>375648.26200724638</v>
      </c>
      <c r="F82" s="4">
        <f>F81+Dynamics!F81+Dynamics!BS81+Dynamics!EF81+Dynamics!GS81+Dynamics!JF81</f>
        <v>112361.10497103934</v>
      </c>
      <c r="G82" s="4">
        <f>G81+Dynamics!G81+Dynamics!BT81+Dynamics!EG81+Dynamics!GT81+Dynamics!JG81</f>
        <v>21581.697802283576</v>
      </c>
      <c r="H82" s="4">
        <f>H81+Dynamics!H81+Dynamics!BU81+Dynamics!EH81+Dynamics!GU81+Dynamics!JH81</f>
        <v>18217.759142829396</v>
      </c>
      <c r="I82" s="4">
        <f>I81+Dynamics!I81+Dynamics!BV81+Dynamics!EI81+Dynamics!GV81+Dynamics!JI81</f>
        <v>0</v>
      </c>
      <c r="J82" s="4">
        <f>J81+Dynamics!J81+Dynamics!BW81+Dynamics!EJ81+Dynamics!GW81+Dynamics!JJ81</f>
        <v>0</v>
      </c>
      <c r="K82" s="4">
        <f>K81+Dynamics!K81+Dynamics!BX81+Dynamics!EK81+Dynamics!GX81+Dynamics!JK81</f>
        <v>0</v>
      </c>
      <c r="L82" s="4">
        <f>L81+Dynamics!L81+Dynamics!BY81+Dynamics!EL81+Dynamics!GY81+Dynamics!JL81</f>
        <v>38129.318594601842</v>
      </c>
      <c r="M82" s="4">
        <f>M81+Dynamics!M81+Dynamics!BZ81+Dynamics!EM81+Dynamics!GZ81+Dynamics!JM81</f>
        <v>19042.70146571696</v>
      </c>
      <c r="N82" s="9">
        <f>N81+Dynamics!N81+Dynamics!CA81+Dynamics!EN81+Dynamics!HA81+Dynamics!JN81</f>
        <v>15438.188175012183</v>
      </c>
      <c r="O82" s="8">
        <f>O81+Dynamics!O81+Dynamics!CB81+Dynamics!EO81+Dynamics!HB81+Dynamics!JO81</f>
        <v>19834375.165507201</v>
      </c>
      <c r="P82" s="4">
        <f>P81+Dynamics!P81+Dynamics!CC81+Dynamics!EP81+Dynamics!HC81+Dynamics!JP81</f>
        <v>61919.348210049386</v>
      </c>
      <c r="Q82" s="4">
        <f>Q81+Dynamics!Q81+Dynamics!CD81+Dynamics!EQ81+Dynamics!HD81+Dynamics!JQ81</f>
        <v>180588.88027472125</v>
      </c>
      <c r="R82" s="4">
        <f>R81+Dynamics!R81+Dynamics!CE81+Dynamics!ER81+Dynamics!HE81+Dynamics!JR81</f>
        <v>186050.33134431628</v>
      </c>
      <c r="S82" s="4">
        <f>S81+Dynamics!S81+Dynamics!CF81+Dynamics!ES81+Dynamics!HF81+Dynamics!JS81</f>
        <v>55720.769982715588</v>
      </c>
      <c r="T82" s="4">
        <f>T81+Dynamics!T81+Dynamics!CG81+Dynamics!ET81+Dynamics!HG81+Dynamics!JT81</f>
        <v>10717.539150737421</v>
      </c>
      <c r="U82" s="4">
        <f>U81+Dynamics!U81+Dynamics!CH81+Dynamics!EU81+Dynamics!HH81+Dynamics!JU81</f>
        <v>9084.2682587537129</v>
      </c>
      <c r="V82" s="4">
        <f>V81+Dynamics!V81+Dynamics!CI81+Dynamics!EV81+Dynamics!HI81+Dynamics!JV81</f>
        <v>0</v>
      </c>
      <c r="W82" s="4">
        <f>W81+Dynamics!W81+Dynamics!CJ81+Dynamics!EW81+Dynamics!HJ81+Dynamics!JW81</f>
        <v>0</v>
      </c>
      <c r="X82" s="4">
        <f>X81+Dynamics!X81+Dynamics!CK81+Dynamics!EX81+Dynamics!HK81+Dynamics!JX81</f>
        <v>0</v>
      </c>
      <c r="Y82" s="4">
        <f>Y81+Dynamics!Y81+Dynamics!CL81+Dynamics!EY81+Dynamics!HL81+Dynamics!JY81</f>
        <v>19012.652922733185</v>
      </c>
      <c r="Z82" s="4">
        <f>Z81+Dynamics!Z81+Dynamics!CM81+Dynamics!EZ81+Dynamics!HM81+Dynamics!JZ81</f>
        <v>9554.8878040320742</v>
      </c>
      <c r="AA82" s="9">
        <f>AA81+Dynamics!AA81+Dynamics!CN81+Dynamics!FA81+Dynamics!HN81+Dynamics!KA81</f>
        <v>7849.3944961977395</v>
      </c>
      <c r="AB82" s="8">
        <f>AB81+Dynamics!AB81+Dynamics!CO81+Dynamics!FB81+Dynamics!HO81+Dynamics!KB81</f>
        <v>30131.503689945319</v>
      </c>
      <c r="AC82" s="4">
        <f>AC81+Dynamics!AC81+Dynamics!CP81+Dynamics!FC81+Dynamics!HP81+Dynamics!KC81</f>
        <v>4394.1241589327747</v>
      </c>
      <c r="AD82" s="4">
        <f>AD81+Dynamics!AD81+Dynamics!CQ81+Dynamics!FD81+Dynamics!HQ81+Dynamics!KD81</f>
        <v>12868.82615008386</v>
      </c>
      <c r="AE82" s="4">
        <f>AE81+Dynamics!AE81+Dynamics!CR81+Dynamics!FE81+Dynamics!HR81+Dynamics!KE81</f>
        <v>13320.624486155475</v>
      </c>
      <c r="AF82" s="4">
        <f>AF81+Dynamics!AF81+Dynamics!CS81+Dynamics!FF81+Dynamics!HS81+Dynamics!KF81</f>
        <v>3999.9418002172124</v>
      </c>
      <c r="AG82" s="4">
        <f>AG81+Dynamics!AG81+Dynamics!CT81+Dynamics!FG81+Dynamics!HT81+Dynamics!KG81</f>
        <v>770.14377089639197</v>
      </c>
      <c r="AH82" s="4">
        <f>AH81+Dynamics!AH81+Dynamics!CU81+Dynamics!FH81+Dynamics!HU81+Dynamics!KH81</f>
        <v>652.15423275190392</v>
      </c>
      <c r="AI82" s="4">
        <f>AI81+Dynamics!AI81+Dynamics!CV81+Dynamics!FI81+Dynamics!HV81+Dynamics!KI81</f>
        <v>0</v>
      </c>
      <c r="AJ82" s="4">
        <f>AJ81+Dynamics!AJ81+Dynamics!CW81+Dynamics!FJ81+Dynamics!HW81+Dynamics!KJ81</f>
        <v>0</v>
      </c>
      <c r="AK82" s="4">
        <f>AK81+Dynamics!AK81+Dynamics!CX81+Dynamics!FK81+Dynamics!HX81+Dynamics!KK81</f>
        <v>0</v>
      </c>
      <c r="AL82" s="4">
        <f>AL81+Dynamics!AL81+Dynamics!CY81+Dynamics!FL81+Dynamics!HY81+Dynamics!KL81</f>
        <v>1365.3014955496033</v>
      </c>
      <c r="AM82" s="4">
        <f>AM81+Dynamics!AM81+Dynamics!CZ81+Dynamics!FM81+Dynamics!HZ81+Dynamics!KM81</f>
        <v>683.21644500700199</v>
      </c>
      <c r="AN82" s="4">
        <f>AN81+Dynamics!AN81+Dynamics!DA81+Dynamics!FN81+Dynamics!IA81+Dynamics!KN81</f>
        <v>553.7070862951249</v>
      </c>
      <c r="AO82" s="8">
        <f>AO81+Dynamics!AO81+Dynamics!DB81+Dynamics!FO81+Dynamics!IB81+Dynamics!KO81</f>
        <v>798198.12578866002</v>
      </c>
      <c r="AP82" s="4">
        <f>AP81+Dynamics!AP81+Dynamics!DC81+Dynamics!FP81+Dynamics!IC81+Dynamics!KP81</f>
        <v>13226.039608922018</v>
      </c>
      <c r="AQ82" s="4">
        <f>AQ81+Dynamics!AQ81+Dynamics!DD81+Dynamics!FQ81+Dynamics!ID81+Dynamics!KQ81</f>
        <v>38166.673101774992</v>
      </c>
      <c r="AR82" s="4">
        <f>AR81+Dynamics!AR81+Dynamics!DE81+Dynamics!FR81+Dynamics!IE81+Dynamics!KR81</f>
        <v>38634.209900144313</v>
      </c>
      <c r="AS82" s="4">
        <f>AS81+Dynamics!AS81+Dynamics!DF81+Dynamics!FS81+Dynamics!IF81+Dynamics!KS81</f>
        <v>11390.785920231481</v>
      </c>
      <c r="AT82" s="4">
        <f>AT81+Dynamics!AT81+Dynamics!DG81+Dynamics!FT81+Dynamics!IG81+Dynamics!KT81</f>
        <v>2162.0872695602015</v>
      </c>
      <c r="AU82" s="4">
        <f>AU81+Dynamics!AU81+Dynamics!DH81+Dynamics!FU81+Dynamics!IH81+Dynamics!KU81</f>
        <v>1779.6910208859545</v>
      </c>
      <c r="AV82" s="4">
        <f>AV81+Dynamics!AV81+Dynamics!DI81+Dynamics!FV81+Dynamics!II81+Dynamics!KV81</f>
        <v>0</v>
      </c>
      <c r="AW82" s="4">
        <f>AW81+Dynamics!AW81+Dynamics!DJ81+Dynamics!FW81+Dynamics!IJ81+Dynamics!KW81</f>
        <v>0</v>
      </c>
      <c r="AX82" s="4">
        <f>AX81+Dynamics!AX81+Dynamics!DK81+Dynamics!FX81+Dynamics!IK81+Dynamics!KX81</f>
        <v>0</v>
      </c>
      <c r="AY82" s="4">
        <f>AY81+Dynamics!AY81+Dynamics!DL81+Dynamics!FY81+Dynamics!IL81+Dynamics!KY81</f>
        <v>3718.7388215258034</v>
      </c>
      <c r="AZ82" s="4">
        <f>AZ81+Dynamics!AZ81+Dynamics!DM81+Dynamics!FZ81+Dynamics!IM81+Dynamics!KZ81</f>
        <v>1795.5175386316339</v>
      </c>
      <c r="BA82" s="9">
        <f>BA81+Dynamics!BA81+Dynamics!DN81+Dynamics!GA81+Dynamics!IN81+Dynamics!LA81</f>
        <v>1380.2525352746522</v>
      </c>
      <c r="BB82" s="8">
        <f>BB81+Dynamics!BB81+Dynamics!DO81+Dynamics!GB81+Dynamics!IO81+Dynamics!LB81</f>
        <v>34926.573468757801</v>
      </c>
      <c r="BC82" s="4">
        <f>BC81+Dynamics!BC81+Dynamics!DP81+Dynamics!GC81+Dynamics!IP81+Dynamics!LC81</f>
        <v>6688.321204815923</v>
      </c>
      <c r="BD82" s="4">
        <f>BD81+Dynamics!BD81+Dynamics!DQ81+Dynamics!GD81+Dynamics!IQ81+Dynamics!LD81</f>
        <v>18500.709111756052</v>
      </c>
      <c r="BE82" s="4">
        <f>BE81+Dynamics!BE81+Dynamics!DR81+Dynamics!GE81+Dynamics!IR81+Dynamics!LE81</f>
        <v>17693.96448139329</v>
      </c>
      <c r="BF82" s="4">
        <f>BF81+Dynamics!BF81+Dynamics!DS81+Dynamics!GF81+Dynamics!IS81+Dynamics!LF81</f>
        <v>5001.584904853682</v>
      </c>
      <c r="BG82" s="4">
        <f>BG81+Dynamics!BG81+Dynamics!DT81+Dynamics!GG81+Dynamics!IT81+Dynamics!LG81</f>
        <v>921.98269806261339</v>
      </c>
      <c r="BH82" s="4">
        <f>BH81+Dynamics!BH81+Dynamics!DU81+Dynamics!GH81+Dynamics!IU81+Dynamics!LH81</f>
        <v>723.42004664137698</v>
      </c>
      <c r="BI82" s="4">
        <f>BI81+Dynamics!BI81+Dynamics!DV81+Dynamics!GI81+Dynamics!IV81+Dynamics!LI81</f>
        <v>0</v>
      </c>
      <c r="BJ82" s="4">
        <f>BJ81+Dynamics!BJ81+Dynamics!DW81+Dynamics!GJ81+Dynamics!IW81+Dynamics!LJ81</f>
        <v>0</v>
      </c>
      <c r="BK82" s="4">
        <f>BK81+Dynamics!BK81+Dynamics!DX81+Dynamics!GK81+Dynamics!IX81+Dynamics!LK81</f>
        <v>0</v>
      </c>
      <c r="BL82" s="4">
        <f>BL81+Dynamics!BL81+Dynamics!DY81+Dynamics!GL81+Dynamics!IY81+Dynamics!LL81</f>
        <v>1506.2919142598155</v>
      </c>
      <c r="BM82" s="4">
        <f>BM81+Dynamics!BM81+Dynamics!DZ81+Dynamics!GM81+Dynamics!IZ81+Dynamics!LM81</f>
        <v>690.77858208456757</v>
      </c>
      <c r="BN82" s="4">
        <f>BN81+Dynamics!BN81+Dynamics!EA81+Dynamics!GN81+Dynamics!JA81+Dynamics!LN81</f>
        <v>503.90356933141072</v>
      </c>
      <c r="BO82" s="178">
        <f t="shared" si="37"/>
        <v>41023355.531670138</v>
      </c>
      <c r="BP82" s="8">
        <f t="shared" si="38"/>
        <v>19582133.098915271</v>
      </c>
      <c r="BQ82" s="4">
        <f t="shared" si="39"/>
        <v>20374873.237951458</v>
      </c>
      <c r="BR82" s="4">
        <f t="shared" si="40"/>
        <v>68739.543315834657</v>
      </c>
      <c r="BS82" s="4">
        <f t="shared" si="41"/>
        <v>910452.12150561099</v>
      </c>
      <c r="BT82" s="179">
        <f t="shared" si="42"/>
        <v>87157.529981956526</v>
      </c>
      <c r="BU82" s="178">
        <f t="shared" si="43"/>
        <v>1834187.1051765031</v>
      </c>
      <c r="BV82" s="4">
        <f t="shared" si="44"/>
        <v>1090596.0408762072</v>
      </c>
      <c r="BW82" s="4">
        <f t="shared" si="45"/>
        <v>540498.07244425651</v>
      </c>
      <c r="BX82" s="4">
        <f t="shared" si="46"/>
        <v>38608.039625889345</v>
      </c>
      <c r="BY82" s="4">
        <f t="shared" si="47"/>
        <v>112253.99571695103</v>
      </c>
      <c r="BZ82" s="179">
        <f t="shared" si="48"/>
        <v>52230.956513198733</v>
      </c>
      <c r="CA82" s="167">
        <f t="shared" si="49"/>
        <v>4.4710801478940597E-2</v>
      </c>
      <c r="CB82" s="15">
        <f t="shared" si="50"/>
        <v>5.5693423968026214E-2</v>
      </c>
      <c r="CC82" s="15">
        <f t="shared" si="51"/>
        <v>2.6527677798627601E-2</v>
      </c>
      <c r="CD82" s="15">
        <f t="shared" si="52"/>
        <v>0.56165691192475087</v>
      </c>
      <c r="CE82" s="15">
        <f t="shared" si="53"/>
        <v>0.12329478186213357</v>
      </c>
      <c r="CF82" s="168">
        <f t="shared" si="54"/>
        <v>0.59927072880578025</v>
      </c>
      <c r="CG82" s="167"/>
      <c r="CH82" s="16"/>
      <c r="CI82" s="87"/>
      <c r="CJ82" s="16"/>
      <c r="CK82" s="16"/>
      <c r="CL82" s="168"/>
      <c r="CM82" s="120">
        <f t="shared" si="55"/>
        <v>140842.77042645795</v>
      </c>
      <c r="CN82" s="120">
        <f>step*SUMPRODUCT(B82:N82,'By group'!B$22:N$22)</f>
        <v>83838.530211301055</v>
      </c>
      <c r="CO82" s="120">
        <f>step*SUMPRODUCT(O82:AA82,'By group'!O$22:AA$22)</f>
        <v>41564.352631076254</v>
      </c>
      <c r="CP82" s="120">
        <f>step*SUMPRODUCT(AB82:AN82,'By group'!AB$22:AN$22)</f>
        <v>2975.0000751137782</v>
      </c>
      <c r="CQ82" s="120">
        <f>step*SUMPRODUCT(AO82:BA82,'By group'!AO$22:BA$22)</f>
        <v>8572.5172223804293</v>
      </c>
      <c r="CR82" s="154">
        <f>step*SUMPRODUCT(BB82:BN82,'By group'!BB$22:BN$22)</f>
        <v>3892.3702865864211</v>
      </c>
      <c r="CS82" s="197">
        <f t="shared" si="56"/>
        <v>211414.54327550204</v>
      </c>
      <c r="CT82" s="120">
        <f t="shared" si="57"/>
        <v>615115.38726303179</v>
      </c>
      <c r="CU82" s="120">
        <f t="shared" si="58"/>
        <v>631347.39221925568</v>
      </c>
      <c r="CV82" s="120">
        <f t="shared" si="59"/>
        <v>252206.49132772753</v>
      </c>
      <c r="CW82" s="120">
        <f t="shared" si="60"/>
        <v>67920.552527012449</v>
      </c>
      <c r="CX82" s="198">
        <f t="shared" si="61"/>
        <v>56182.738563973449</v>
      </c>
      <c r="CY82" s="16">
        <f t="shared" si="62"/>
        <v>3.3623970504284575E-3</v>
      </c>
      <c r="CZ82" s="37">
        <f t="shared" si="63"/>
        <v>4.4428368198188316E-2</v>
      </c>
      <c r="DA82" s="185">
        <f t="shared" si="64"/>
        <v>2.1245831515335377E-3</v>
      </c>
      <c r="DB82" s="183">
        <f>(BO82-BO80)/BO80</f>
        <v>5.6670648904559601E-3</v>
      </c>
      <c r="DC82" s="85">
        <f>(SUMPRODUCT($B82:$N82,'By group'!$B$27:$N$27)-(1-prop_idu_part)*SUMPRODUCT(Population!$BB82:$BN82,'By group'!$BB$27:$BN$27)*(1-prop_idu_male))/BQ82</f>
        <v>1.4393284434063636</v>
      </c>
      <c r="DD82" s="85">
        <f>(1-prop_idu_part)*SUMPRODUCT(Population!$BB82:$BN82,'By group'!$BB$27:$BN$27)*prop_idu_male/BQ82</f>
        <v>9.2398250807451052E-3</v>
      </c>
      <c r="DE82" s="85">
        <f>SUMPRODUCT(AB82:AN82,'By group'!AB$27:AN$27)/prop_sw_use/BP82</f>
        <v>4.2123833783752032</v>
      </c>
      <c r="DF82" s="85">
        <f t="shared" si="35"/>
        <v>1.7102276516203323</v>
      </c>
      <c r="DG82" s="85">
        <f t="shared" si="65"/>
        <v>0</v>
      </c>
    </row>
    <row r="83" spans="1:111" x14ac:dyDescent="0.25">
      <c r="A83">
        <f t="shared" si="36"/>
        <v>39.5</v>
      </c>
      <c r="B83" s="8">
        <f>B82+Dynamics!B82+Dynamics!BO82+Dynamics!EB82+Dynamics!GO82+Dynamics!JB82</f>
        <v>18543409.213629331</v>
      </c>
      <c r="C83" s="46">
        <f>C82+Dynamics!C82+Dynamics!BP82+Dynamics!EC82+Dynamics!GP82+Dynamics!JC82</f>
        <v>125558.55074598802</v>
      </c>
      <c r="D83" s="4">
        <f>D82+Dynamics!D82+Dynamics!BQ82+Dynamics!ED82+Dynamics!GQ82+Dynamics!JD82</f>
        <v>366064.27775524318</v>
      </c>
      <c r="E83" s="4">
        <f>E82+Dynamics!E82+Dynamics!BR82+Dynamics!EE82+Dynamics!GR82+Dynamics!JE82</f>
        <v>376723.59464431851</v>
      </c>
      <c r="F83" s="4">
        <f>F82+Dynamics!F82+Dynamics!BS82+Dynamics!EF82+Dynamics!GS82+Dynamics!JF82</f>
        <v>112671.37058141569</v>
      </c>
      <c r="G83" s="4">
        <f>G82+Dynamics!G82+Dynamics!BT82+Dynamics!EG82+Dynamics!GT82+Dynamics!JG82</f>
        <v>21638.790575830953</v>
      </c>
      <c r="H83" s="4">
        <f>H82+Dynamics!H82+Dynamics!BU82+Dynamics!EH82+Dynamics!GU82+Dynamics!JH82</f>
        <v>18259.720090232793</v>
      </c>
      <c r="I83" s="4">
        <f>I82+Dynamics!I82+Dynamics!BV82+Dynamics!EI82+Dynamics!GV82+Dynamics!JI82</f>
        <v>0</v>
      </c>
      <c r="J83" s="4">
        <f>J82+Dynamics!J82+Dynamics!BW82+Dynamics!EJ82+Dynamics!GW82+Dynamics!JJ82</f>
        <v>0</v>
      </c>
      <c r="K83" s="4">
        <f>K82+Dynamics!K82+Dynamics!BX82+Dynamics!EK82+Dynamics!GX82+Dynamics!JK82</f>
        <v>0</v>
      </c>
      <c r="L83" s="4">
        <f>L82+Dynamics!L82+Dynamics!BY82+Dynamics!EL82+Dynamics!GY82+Dynamics!JL82</f>
        <v>38216.89693603653</v>
      </c>
      <c r="M83" s="4">
        <f>M82+Dynamics!M82+Dynamics!BZ82+Dynamics!EM82+Dynamics!GZ82+Dynamics!JM82</f>
        <v>19075.764316731671</v>
      </c>
      <c r="N83" s="9">
        <f>N82+Dynamics!N82+Dynamics!CA82+Dynamics!EN82+Dynamics!HA82+Dynamics!JN82</f>
        <v>15447.917183457608</v>
      </c>
      <c r="O83" s="8">
        <f>O82+Dynamics!O82+Dynamics!CB82+Dynamics!EO82+Dynamics!HB82+Dynamics!JO82</f>
        <v>19892579.905241255</v>
      </c>
      <c r="P83" s="4">
        <f>P82+Dynamics!P82+Dynamics!CC82+Dynamics!EP82+Dynamics!HC82+Dynamics!JP82</f>
        <v>62092.838616497073</v>
      </c>
      <c r="Q83" s="4">
        <f>Q82+Dynamics!Q82+Dynamics!CD82+Dynamics!EQ82+Dynamics!HD82+Dynamics!JQ82</f>
        <v>181077.53016991779</v>
      </c>
      <c r="R83" s="4">
        <f>R82+Dynamics!R82+Dynamics!CE82+Dynamics!ER82+Dynamics!HE82+Dynamics!JR82</f>
        <v>186514.18665453995</v>
      </c>
      <c r="S83" s="4">
        <f>S82+Dynamics!S82+Dynamics!CF82+Dynamics!ES82+Dynamics!HF82+Dynamics!JS82</f>
        <v>55846.705278645983</v>
      </c>
      <c r="T83" s="4">
        <f>T82+Dynamics!T82+Dynamics!CG82+Dynamics!ET82+Dynamics!HG82+Dynamics!JT82</f>
        <v>10739.219082916999</v>
      </c>
      <c r="U83" s="4">
        <f>U82+Dynamics!U82+Dynamics!CH82+Dynamics!EU82+Dynamics!HH82+Dynamics!JU82</f>
        <v>9096.8160016283073</v>
      </c>
      <c r="V83" s="4">
        <f>V82+Dynamics!V82+Dynamics!CI82+Dynamics!EV82+Dynamics!HI82+Dynamics!JV82</f>
        <v>0</v>
      </c>
      <c r="W83" s="4">
        <f>W82+Dynamics!W82+Dynamics!CJ82+Dynamics!EW82+Dynamics!HJ82+Dynamics!JW82</f>
        <v>0</v>
      </c>
      <c r="X83" s="4">
        <f>X82+Dynamics!X82+Dynamics!CK82+Dynamics!EX82+Dynamics!HK82+Dynamics!JX82</f>
        <v>0</v>
      </c>
      <c r="Y83" s="4">
        <f>Y82+Dynamics!Y82+Dynamics!CL82+Dynamics!EY82+Dynamics!HL82+Dynamics!JY82</f>
        <v>19038.660762045998</v>
      </c>
      <c r="Z83" s="4">
        <f>Z82+Dynamics!Z82+Dynamics!CM82+Dynamics!EZ82+Dynamics!HM82+Dynamics!JZ82</f>
        <v>9558.7743518192019</v>
      </c>
      <c r="AA83" s="9">
        <f>AA82+Dynamics!AA82+Dynamics!CN82+Dynamics!FA82+Dynamics!HN82+Dynamics!KA82</f>
        <v>7838.0770565424482</v>
      </c>
      <c r="AB83" s="8">
        <f>AB82+Dynamics!AB82+Dynamics!CO82+Dynamics!FB82+Dynamics!HO82+Dynamics!KB82</f>
        <v>30225.188114680892</v>
      </c>
      <c r="AC83" s="4">
        <f>AC82+Dynamics!AC82+Dynamics!CP82+Dynamics!FC82+Dynamics!HP82+Dynamics!KC82</f>
        <v>4407.8647458022833</v>
      </c>
      <c r="AD83" s="4">
        <f>AD82+Dynamics!AD82+Dynamics!CQ82+Dynamics!FD82+Dynamics!HQ82+Dynamics!KD82</f>
        <v>12909.554016695329</v>
      </c>
      <c r="AE83" s="4">
        <f>AE82+Dynamics!AE82+Dynamics!CR82+Dynamics!FE82+Dynamics!HR82+Dynamics!KE82</f>
        <v>13363.39468518703</v>
      </c>
      <c r="AF83" s="4">
        <f>AF82+Dynamics!AF82+Dynamics!CS82+Dynamics!FF82+Dynamics!HS82+Dynamics!KF82</f>
        <v>4012.8729506419195</v>
      </c>
      <c r="AG83" s="4">
        <f>AG82+Dynamics!AG82+Dynamics!CT82+Dynamics!FG82+Dynamics!HT82+Dynamics!KG82</f>
        <v>772.63062807721701</v>
      </c>
      <c r="AH83" s="4">
        <f>AH82+Dynamics!AH82+Dynamics!CU82+Dynamics!FH82+Dynamics!HU82+Dynamics!KH82</f>
        <v>654.19916421227663</v>
      </c>
      <c r="AI83" s="4">
        <f>AI82+Dynamics!AI82+Dynamics!CV82+Dynamics!FI82+Dynamics!HV82+Dynamics!KI82</f>
        <v>0</v>
      </c>
      <c r="AJ83" s="4">
        <f>AJ82+Dynamics!AJ82+Dynamics!CW82+Dynamics!FJ82+Dynamics!HW82+Dynamics!KJ82</f>
        <v>0</v>
      </c>
      <c r="AK83" s="4">
        <f>AK82+Dynamics!AK82+Dynamics!CX82+Dynamics!FK82+Dynamics!HX82+Dynamics!KK82</f>
        <v>0</v>
      </c>
      <c r="AL83" s="4">
        <f>AL82+Dynamics!AL82+Dynamics!CY82+Dynamics!FL82+Dynamics!HY82+Dynamics!KL82</f>
        <v>1369.6204108437175</v>
      </c>
      <c r="AM83" s="4">
        <f>AM82+Dynamics!AM82+Dynamics!CZ82+Dynamics!FM82+Dynamics!HZ82+Dynamics!KM82</f>
        <v>685.24858458190852</v>
      </c>
      <c r="AN83" s="4">
        <f>AN82+Dynamics!AN82+Dynamics!DA82+Dynamics!FN82+Dynamics!IA82+Dynamics!KN82</f>
        <v>555.0013204607767</v>
      </c>
      <c r="AO83" s="8">
        <f>AO82+Dynamics!AO82+Dynamics!DB82+Dynamics!FO82+Dynamics!IB82+Dynamics!KO82</f>
        <v>798583.84244116687</v>
      </c>
      <c r="AP83" s="4">
        <f>AP82+Dynamics!AP82+Dynamics!DC82+Dynamics!FP82+Dynamics!IC82+Dynamics!KP82</f>
        <v>13308.591704718812</v>
      </c>
      <c r="AQ83" s="4">
        <f>AQ82+Dynamics!AQ82+Dynamics!DD82+Dynamics!FQ82+Dynamics!ID82+Dynamics!KQ82</f>
        <v>38416.043856093507</v>
      </c>
      <c r="AR83" s="4">
        <f>AR82+Dynamics!AR82+Dynamics!DE82+Dynamics!FR82+Dynamics!IE82+Dynamics!KR82</f>
        <v>38903.667799553426</v>
      </c>
      <c r="AS83" s="4">
        <f>AS82+Dynamics!AS82+Dynamics!DF82+Dynamics!FS82+Dynamics!IF82+Dynamics!KS82</f>
        <v>11474.308167905356</v>
      </c>
      <c r="AT83" s="4">
        <f>AT82+Dynamics!AT82+Dynamics!DG82+Dynamics!FT82+Dynamics!IG82+Dynamics!KT82</f>
        <v>2178.5266744866317</v>
      </c>
      <c r="AU83" s="4">
        <f>AU82+Dynamics!AU82+Dynamics!DH82+Dynamics!FU82+Dynamics!IH82+Dynamics!KU82</f>
        <v>1794.1164800787953</v>
      </c>
      <c r="AV83" s="4">
        <f>AV82+Dynamics!AV82+Dynamics!DI82+Dynamics!FV82+Dynamics!II82+Dynamics!KV82</f>
        <v>0</v>
      </c>
      <c r="AW83" s="4">
        <f>AW82+Dynamics!AW82+Dynamics!DJ82+Dynamics!FW82+Dynamics!IJ82+Dynamics!KW82</f>
        <v>0</v>
      </c>
      <c r="AX83" s="4">
        <f>AX82+Dynamics!AX82+Dynamics!DK82+Dynamics!FX82+Dynamics!IK82+Dynamics!KX82</f>
        <v>0</v>
      </c>
      <c r="AY83" s="4">
        <f>AY82+Dynamics!AY82+Dynamics!DL82+Dynamics!FY82+Dynamics!IL82+Dynamics!KY82</f>
        <v>3749.0609884161358</v>
      </c>
      <c r="AZ83" s="4">
        <f>AZ82+Dynamics!AZ82+Dynamics!DM82+Dynamics!FZ82+Dynamics!IM82+Dynamics!KZ82</f>
        <v>1811.2536246980308</v>
      </c>
      <c r="BA83" s="9">
        <f>BA82+Dynamics!BA82+Dynamics!DN82+Dynamics!GA82+Dynamics!IN82+Dynamics!LA82</f>
        <v>1393.3826590175734</v>
      </c>
      <c r="BB83" s="8">
        <f>BB82+Dynamics!BB82+Dynamics!DO82+Dynamics!GB82+Dynamics!IO82+Dynamics!LB82</f>
        <v>35025.961493219875</v>
      </c>
      <c r="BC83" s="4">
        <f>BC82+Dynamics!BC82+Dynamics!DP82+Dynamics!GC82+Dynamics!IP82+Dynamics!LC82</f>
        <v>6707.3309707155431</v>
      </c>
      <c r="BD83" s="4">
        <f>BD82+Dynamics!BD82+Dynamics!DQ82+Dynamics!GD82+Dynamics!IQ82+Dynamics!LD82</f>
        <v>18553.278888918005</v>
      </c>
      <c r="BE83" s="4">
        <f>BE82+Dynamics!BE82+Dynamics!DR82+Dynamics!GE82+Dynamics!IR82+Dynamics!LE82</f>
        <v>17744.141829165415</v>
      </c>
      <c r="BF83" s="4">
        <f>BF82+Dynamics!BF82+Dynamics!DS82+Dynamics!GF82+Dynamics!IS82+Dynamics!LF82</f>
        <v>5015.7219411141405</v>
      </c>
      <c r="BG83" s="4">
        <f>BG82+Dynamics!BG82+Dynamics!DT82+Dynamics!GG82+Dynamics!IT82+Dynamics!LG82</f>
        <v>924.57700662797401</v>
      </c>
      <c r="BH83" s="4">
        <f>BH82+Dynamics!BH82+Dynamics!DU82+Dynamics!GH82+Dynamics!IU82+Dynamics!LH82</f>
        <v>725.42418312853727</v>
      </c>
      <c r="BI83" s="4">
        <f>BI82+Dynamics!BI82+Dynamics!DV82+Dynamics!GI82+Dynamics!IV82+Dynamics!LI82</f>
        <v>0</v>
      </c>
      <c r="BJ83" s="4">
        <f>BJ82+Dynamics!BJ82+Dynamics!DW82+Dynamics!GJ82+Dynamics!IW82+Dynamics!LJ82</f>
        <v>0</v>
      </c>
      <c r="BK83" s="4">
        <f>BK82+Dynamics!BK82+Dynamics!DX82+Dynamics!GK82+Dynamics!IX82+Dynamics!LK82</f>
        <v>0</v>
      </c>
      <c r="BL83" s="4">
        <f>BL82+Dynamics!BL82+Dynamics!DY82+Dynamics!GL82+Dynamics!IY82+Dynamics!LL82</f>
        <v>1510.4641484383581</v>
      </c>
      <c r="BM83" s="4">
        <f>BM82+Dynamics!BM82+Dynamics!DZ82+Dynamics!GM82+Dynamics!IZ82+Dynamics!LM82</f>
        <v>692.63232351206454</v>
      </c>
      <c r="BN83" s="4">
        <f>BN82+Dynamics!BN82+Dynamics!EA82+Dynamics!GN82+Dynamics!JA82+Dynamics!LN82</f>
        <v>505.15579465947127</v>
      </c>
      <c r="BO83" s="178">
        <f t="shared" si="37"/>
        <v>41139421.867271207</v>
      </c>
      <c r="BP83" s="8">
        <f t="shared" si="38"/>
        <v>19637066.096458584</v>
      </c>
      <c r="BQ83" s="4">
        <f t="shared" si="39"/>
        <v>20434382.713215813</v>
      </c>
      <c r="BR83" s="4">
        <f t="shared" si="40"/>
        <v>68955.574621183347</v>
      </c>
      <c r="BS83" s="4">
        <f t="shared" si="41"/>
        <v>911612.79439613491</v>
      </c>
      <c r="BT83" s="179">
        <f t="shared" si="42"/>
        <v>87404.688579499387</v>
      </c>
      <c r="BU83" s="178">
        <f t="shared" si="43"/>
        <v>1839597.756351559</v>
      </c>
      <c r="BV83" s="4">
        <f t="shared" si="44"/>
        <v>1093656.882829255</v>
      </c>
      <c r="BW83" s="4">
        <f t="shared" si="45"/>
        <v>541802.80797455378</v>
      </c>
      <c r="BX83" s="4">
        <f t="shared" si="46"/>
        <v>38730.386506502451</v>
      </c>
      <c r="BY83" s="4">
        <f t="shared" si="47"/>
        <v>113028.95195496827</v>
      </c>
      <c r="BZ83" s="179">
        <f t="shared" si="48"/>
        <v>52378.727086279512</v>
      </c>
      <c r="CA83" s="167">
        <f t="shared" si="49"/>
        <v>4.4716179101560623E-2</v>
      </c>
      <c r="CB83" s="15">
        <f t="shared" si="50"/>
        <v>5.5693497055880906E-2</v>
      </c>
      <c r="CC83" s="15">
        <f t="shared" si="51"/>
        <v>2.6514273299978183E-2</v>
      </c>
      <c r="CD83" s="15">
        <f t="shared" si="52"/>
        <v>0.56167157940852497</v>
      </c>
      <c r="CE83" s="15">
        <f t="shared" si="53"/>
        <v>0.12398789557340541</v>
      </c>
      <c r="CF83" s="168">
        <f t="shared" si="54"/>
        <v>0.59926678920248277</v>
      </c>
      <c r="CG83" s="169">
        <f>-SUM(Dynamics!BO82:BO83,Dynamics!CB82:CB83,Dynamics!CO82:CO83,Dynamics!DB82:DB83,Dynamics!DO82:DO83)/BO82*100000</f>
        <v>1077.4872499356595</v>
      </c>
      <c r="CH83" s="87">
        <f>-SUM(Dynamics!BO82:BO83)/BP82*100000</f>
        <v>1335.5613504625649</v>
      </c>
      <c r="CI83" s="87">
        <f>-SUM(Dynamics!CB82:CB83)/BQ82*100000</f>
        <v>634.81419649053805</v>
      </c>
      <c r="CJ83" s="87">
        <f>-SUM(Dynamics!CO82:CO83)/BR82*100000</f>
        <v>13334.873230531446</v>
      </c>
      <c r="CK83" s="87">
        <f>-SUM(Dynamics!DB82:DB83)/BS82*100000</f>
        <v>3049.0752545512796</v>
      </c>
      <c r="CL83" s="170">
        <f>-SUM(Dynamics!DO82:DO83)/BT82*100000</f>
        <v>16316.128915046545</v>
      </c>
      <c r="CM83" s="120">
        <f t="shared" si="55"/>
        <v>141254.3029052091</v>
      </c>
      <c r="CN83" s="120">
        <f>step*SUMPRODUCT(B83:N83,'By group'!B$22:N$22)</f>
        <v>84071.647000715442</v>
      </c>
      <c r="CO83" s="120">
        <f>step*SUMPRODUCT(O83:AA83,'By group'!O$22:AA$22)</f>
        <v>41661.533417740538</v>
      </c>
      <c r="CP83" s="120">
        <f>step*SUMPRODUCT(AB83:AN83,'By group'!AB$22:AN$22)</f>
        <v>2984.4926778468939</v>
      </c>
      <c r="CQ83" s="120">
        <f>step*SUMPRODUCT(AO83:BA83,'By group'!AO$22:BA$22)</f>
        <v>8633.2547617472483</v>
      </c>
      <c r="CR83" s="154">
        <f>step*SUMPRODUCT(BB83:BN83,'By group'!BB$22:BN$22)</f>
        <v>3903.3750471589833</v>
      </c>
      <c r="CS83" s="197">
        <f t="shared" si="56"/>
        <v>212075.17678372172</v>
      </c>
      <c r="CT83" s="120">
        <f t="shared" si="57"/>
        <v>617020.68468686787</v>
      </c>
      <c r="CU83" s="120">
        <f t="shared" si="58"/>
        <v>633248.98561276426</v>
      </c>
      <c r="CV83" s="120">
        <f t="shared" si="59"/>
        <v>252905.68216550385</v>
      </c>
      <c r="CW83" s="120">
        <f t="shared" si="60"/>
        <v>68077.417169282664</v>
      </c>
      <c r="CX83" s="198">
        <f t="shared" si="61"/>
        <v>56269.809933418583</v>
      </c>
      <c r="CY83" s="16">
        <f t="shared" si="62"/>
        <v>3.3631389022191192E-3</v>
      </c>
      <c r="CZ83" s="37">
        <f t="shared" si="63"/>
        <v>4.4363571947287191E-2</v>
      </c>
      <c r="DA83" s="185">
        <f t="shared" si="64"/>
        <v>2.124596910026946E-3</v>
      </c>
      <c r="DB83" s="183"/>
      <c r="DC83" s="85">
        <f>(SUMPRODUCT($B83:$N83,'By group'!$B$27:$N$27)-(1-prop_idu_part)*SUMPRODUCT(Population!$BB83:$BN83,'By group'!$BB$27:$BN$27)*(1-prop_idu_male))/BQ83</f>
        <v>1.4391626615584159</v>
      </c>
      <c r="DD83" s="85">
        <f>(1-prop_idu_part)*SUMPRODUCT(Population!$BB83:$BN83,'By group'!$BB$27:$BN$27)*prop_idu_male/BQ83</f>
        <v>9.239042352359254E-3</v>
      </c>
      <c r="DE83" s="85">
        <f>SUMPRODUCT(AB83:AN83,'By group'!AB$27:AN$27)/prop_sw_use/BP83</f>
        <v>4.2138010402858939</v>
      </c>
      <c r="DF83" s="85">
        <f t="shared" si="35"/>
        <v>1.7108032223560727</v>
      </c>
      <c r="DG83" s="85">
        <f t="shared" si="65"/>
        <v>0</v>
      </c>
    </row>
    <row r="84" spans="1:111" x14ac:dyDescent="0.25">
      <c r="A84">
        <f t="shared" si="36"/>
        <v>40</v>
      </c>
      <c r="B84" s="8">
        <f>B83+Dynamics!B83+Dynamics!BO83+Dynamics!EB83+Dynamics!GO83+Dynamics!JB83</f>
        <v>18595426.944373868</v>
      </c>
      <c r="C84" s="46">
        <f>C83+Dynamics!C83+Dynamics!BP83+Dynamics!EC83+Dynamics!GP83+Dynamics!JC83</f>
        <v>125932.11030093001</v>
      </c>
      <c r="D84" s="4">
        <f>D83+Dynamics!D83+Dynamics!BQ83+Dynamics!ED83+Dynamics!GQ83+Dynamics!JD83</f>
        <v>367144.89724402741</v>
      </c>
      <c r="E84" s="4">
        <f>E83+Dynamics!E83+Dynamics!BR83+Dynamics!EE83+Dynamics!GR83+Dynamics!JE83</f>
        <v>377809.29448578012</v>
      </c>
      <c r="F84" s="4">
        <f>F83+Dynamics!F83+Dynamics!BS83+Dynamics!EF83+Dynamics!GS83+Dynamics!JF83</f>
        <v>112985.85478967096</v>
      </c>
      <c r="G84" s="4">
        <f>G83+Dynamics!G83+Dynamics!BT83+Dynamics!EG83+Dynamics!GT83+Dynamics!JG83</f>
        <v>21696.903840654104</v>
      </c>
      <c r="H84" s="4">
        <f>H83+Dynamics!H83+Dynamics!BU83+Dynamics!EH83+Dynamics!GU83+Dynamics!JH83</f>
        <v>18302.977900251102</v>
      </c>
      <c r="I84" s="4">
        <f>I83+Dynamics!I83+Dynamics!BV83+Dynamics!EI83+Dynamics!GV83+Dynamics!JI83</f>
        <v>0</v>
      </c>
      <c r="J84" s="4">
        <f>J83+Dynamics!J83+Dynamics!BW83+Dynamics!EJ83+Dynamics!GW83+Dynamics!JJ83</f>
        <v>0</v>
      </c>
      <c r="K84" s="4">
        <f>K83+Dynamics!K83+Dynamics!BX83+Dynamics!EK83+Dynamics!GX83+Dynamics!JK83</f>
        <v>0</v>
      </c>
      <c r="L84" s="4">
        <f>L83+Dynamics!L83+Dynamics!BY83+Dynamics!EL83+Dynamics!GY83+Dynamics!JL83</f>
        <v>38307.285820233024</v>
      </c>
      <c r="M84" s="4">
        <f>M83+Dynamics!M83+Dynamics!BZ83+Dynamics!EM83+Dynamics!GZ83+Dynamics!JM83</f>
        <v>19110.934550894617</v>
      </c>
      <c r="N84" s="9">
        <f>N83+Dynamics!N83+Dynamics!CA83+Dynamics!EN83+Dynamics!HA83+Dynamics!JN83</f>
        <v>15460.229564627105</v>
      </c>
      <c r="O84" s="8">
        <f>O83+Dynamics!O83+Dynamics!CB83+Dynamics!EO83+Dynamics!HB83+Dynamics!JO83</f>
        <v>19950865.422352776</v>
      </c>
      <c r="P84" s="4">
        <f>P83+Dynamics!P83+Dynamics!CC83+Dynamics!EP83+Dynamics!HC83+Dynamics!JP83</f>
        <v>62268.264318346082</v>
      </c>
      <c r="Q84" s="4">
        <f>Q83+Dynamics!Q83+Dynamics!CD83+Dynamics!EQ83+Dynamics!HD83+Dynamics!JQ83</f>
        <v>181573.46187649175</v>
      </c>
      <c r="R84" s="4">
        <f>R83+Dynamics!R83+Dynamics!CE83+Dynamics!ER83+Dynamics!HE83+Dynamics!JR83</f>
        <v>186988.82524556856</v>
      </c>
      <c r="S84" s="4">
        <f>S83+Dynamics!S83+Dynamics!CF83+Dynamics!ES83+Dynamics!HF83+Dynamics!JS83</f>
        <v>55976.846975598812</v>
      </c>
      <c r="T84" s="4">
        <f>T83+Dynamics!T83+Dynamics!CG83+Dynamics!ET83+Dynamics!HG83+Dynamics!JT83</f>
        <v>10761.88125200327</v>
      </c>
      <c r="U84" s="4">
        <f>U83+Dynamics!U83+Dynamics!CH83+Dynamics!EU83+Dynamics!HH83+Dynamics!JU83</f>
        <v>9110.549033293657</v>
      </c>
      <c r="V84" s="4">
        <f>V83+Dynamics!V83+Dynamics!CI83+Dynamics!EV83+Dynamics!HI83+Dynamics!JV83</f>
        <v>0</v>
      </c>
      <c r="W84" s="4">
        <f>W83+Dynamics!W83+Dynamics!CJ83+Dynamics!EW83+Dynamics!HJ83+Dynamics!JW83</f>
        <v>0</v>
      </c>
      <c r="X84" s="4">
        <f>X83+Dynamics!X83+Dynamics!CK83+Dynamics!EX83+Dynamics!HK83+Dynamics!JX83</f>
        <v>0</v>
      </c>
      <c r="Y84" s="4">
        <f>Y83+Dynamics!Y83+Dynamics!CL83+Dynamics!EY83+Dynamics!HL83+Dynamics!JY83</f>
        <v>19067.196049166479</v>
      </c>
      <c r="Z84" s="4">
        <f>Z83+Dynamics!Z83+Dynamics!CM83+Dynamics!EZ83+Dynamics!HM83+Dynamics!JZ83</f>
        <v>9564.4466489433999</v>
      </c>
      <c r="AA84" s="9">
        <f>AA83+Dynamics!AA83+Dynamics!CN83+Dynamics!FA83+Dynamics!HN83+Dynamics!KA83</f>
        <v>7828.9466584349329</v>
      </c>
      <c r="AB84" s="8">
        <f>AB83+Dynamics!AB83+Dynamics!CO83+Dynamics!FB83+Dynamics!HO83+Dynamics!KB83</f>
        <v>30318.09984906044</v>
      </c>
      <c r="AC84" s="4">
        <f>AC83+Dynamics!AC83+Dynamics!CP83+Dynamics!FC83+Dynamics!HP83+Dynamics!KC83</f>
        <v>4421.5853422072432</v>
      </c>
      <c r="AD84" s="4">
        <f>AD83+Dynamics!AD83+Dynamics!CQ83+Dynamics!FD83+Dynamics!HQ83+Dynamics!KD83</f>
        <v>12950.219770830436</v>
      </c>
      <c r="AE84" s="4">
        <f>AE83+Dynamics!AE83+Dynamics!CR83+Dynamics!FE83+Dynamics!HR83+Dynamics!KE83</f>
        <v>13406.114234199369</v>
      </c>
      <c r="AF84" s="4">
        <f>AF83+Dynamics!AF83+Dynamics!CS83+Dynamics!FF83+Dynamics!HS83+Dynamics!KF83</f>
        <v>4025.7979554204521</v>
      </c>
      <c r="AG84" s="4">
        <f>AG83+Dynamics!AG83+Dynamics!CT83+Dynamics!FG83+Dynamics!HT83+Dynamics!KG83</f>
        <v>775.11878774894149</v>
      </c>
      <c r="AH84" s="4">
        <f>AH83+Dynamics!AH83+Dynamics!CU83+Dynamics!FH83+Dynamics!HU83+Dynamics!KH83</f>
        <v>656.25266440619089</v>
      </c>
      <c r="AI84" s="4">
        <f>AI83+Dynamics!AI83+Dynamics!CV83+Dynamics!FI83+Dynamics!HV83+Dynamics!KI83</f>
        <v>0</v>
      </c>
      <c r="AJ84" s="4">
        <f>AJ83+Dynamics!AJ83+Dynamics!CW83+Dynamics!FJ83+Dynamics!HW83+Dynamics!KJ83</f>
        <v>0</v>
      </c>
      <c r="AK84" s="4">
        <f>AK83+Dynamics!AK83+Dynamics!CX83+Dynamics!FK83+Dynamics!HX83+Dynamics!KK83</f>
        <v>0</v>
      </c>
      <c r="AL84" s="4">
        <f>AL83+Dynamics!AL83+Dynamics!CY83+Dynamics!FL83+Dynamics!HY83+Dynamics!KL83</f>
        <v>1373.9566460049789</v>
      </c>
      <c r="AM84" s="4">
        <f>AM83+Dynamics!AM83+Dynamics!CZ83+Dynamics!FM83+Dynamics!HZ83+Dynamics!KM83</f>
        <v>687.30211676185036</v>
      </c>
      <c r="AN84" s="4">
        <f>AN83+Dynamics!AN83+Dynamics!DA83+Dynamics!FN83+Dynamics!IA83+Dynamics!KN83</f>
        <v>556.33746926100355</v>
      </c>
      <c r="AO84" s="8">
        <f>AO83+Dynamics!AO83+Dynamics!DB83+Dynamics!FO83+Dynamics!IB83+Dynamics!KO83</f>
        <v>798999.60129191121</v>
      </c>
      <c r="AP84" s="4">
        <f>AP83+Dynamics!AP83+Dynamics!DC83+Dynamics!FP83+Dynamics!IC83+Dynamics!KP83</f>
        <v>13390.393384100284</v>
      </c>
      <c r="AQ84" s="4">
        <f>AQ83+Dynamics!AQ83+Dynamics!DD83+Dynamics!FQ83+Dynamics!ID83+Dynamics!KQ83</f>
        <v>38663.180649740527</v>
      </c>
      <c r="AR84" s="4">
        <f>AR83+Dynamics!AR83+Dynamics!DE83+Dynamics!FR83+Dynamics!IE83+Dynamics!KR83</f>
        <v>39170.798491683978</v>
      </c>
      <c r="AS84" s="4">
        <f>AS83+Dynamics!AS83+Dynamics!DF83+Dynamics!FS83+Dynamics!IF83+Dynamics!KS83</f>
        <v>11557.136695483281</v>
      </c>
      <c r="AT84" s="4">
        <f>AT83+Dynamics!AT83+Dynamics!DG83+Dynamics!FT83+Dynamics!IG83+Dynamics!KT83</f>
        <v>2194.8344276718367</v>
      </c>
      <c r="AU84" s="4">
        <f>AU83+Dynamics!AU83+Dynamics!DH83+Dynamics!FU83+Dynamics!IH83+Dynamics!KU83</f>
        <v>1808.436023951072</v>
      </c>
      <c r="AV84" s="4">
        <f>AV83+Dynamics!AV83+Dynamics!DI83+Dynamics!FV83+Dynamics!II83+Dynamics!KV83</f>
        <v>0</v>
      </c>
      <c r="AW84" s="4">
        <f>AW83+Dynamics!AW83+Dynamics!DJ83+Dynamics!FW83+Dynamics!IJ83+Dynamics!KW83</f>
        <v>0</v>
      </c>
      <c r="AX84" s="4">
        <f>AX83+Dynamics!AX83+Dynamics!DK83+Dynamics!FX83+Dynamics!IK83+Dynamics!KX83</f>
        <v>0</v>
      </c>
      <c r="AY84" s="4">
        <f>AY83+Dynamics!AY83+Dynamics!DL83+Dynamics!FY83+Dynamics!IL83+Dynamics!KY83</f>
        <v>3779.162553491064</v>
      </c>
      <c r="AZ84" s="4">
        <f>AZ83+Dynamics!AZ83+Dynamics!DM83+Dynamics!FZ83+Dynamics!IM83+Dynamics!KZ83</f>
        <v>1826.8886960149744</v>
      </c>
      <c r="BA84" s="9">
        <f>BA83+Dynamics!BA83+Dynamics!DN83+Dynamics!GA83+Dynamics!IN83+Dynamics!LA83</f>
        <v>1406.4452451743057</v>
      </c>
      <c r="BB84" s="8">
        <f>BB83+Dynamics!BB83+Dynamics!DO83+Dynamics!GB83+Dynamics!IO83+Dynamics!LB83</f>
        <v>35125.58853869875</v>
      </c>
      <c r="BC84" s="4">
        <f>BC83+Dynamics!BC83+Dynamics!DP83+Dynamics!GC83+Dynamics!IP83+Dynamics!LC83</f>
        <v>6726.3933743358757</v>
      </c>
      <c r="BD84" s="4">
        <f>BD83+Dynamics!BD83+Dynamics!DQ83+Dynamics!GD83+Dynamics!IQ83+Dynamics!LD83</f>
        <v>18606.003558185985</v>
      </c>
      <c r="BE84" s="4">
        <f>BE83+Dynamics!BE83+Dynamics!DR83+Dynamics!GE83+Dynamics!IR83+Dynamics!LE83</f>
        <v>17794.484943602478</v>
      </c>
      <c r="BF84" s="4">
        <f>BF83+Dynamics!BF83+Dynamics!DS83+Dynamics!GF83+Dynamics!IS83+Dynamics!LF83</f>
        <v>5029.9113744423867</v>
      </c>
      <c r="BG84" s="4">
        <f>BG83+Dynamics!BG83+Dynamics!DT83+Dynamics!GG83+Dynamics!IT83+Dynamics!LG83</f>
        <v>927.18209904746743</v>
      </c>
      <c r="BH84" s="4">
        <f>BH83+Dynamics!BH83+Dynamics!DU83+Dynamics!GH83+Dynamics!IU83+Dynamics!LH83</f>
        <v>727.43924148108135</v>
      </c>
      <c r="BI84" s="4">
        <f>BI83+Dynamics!BI83+Dynamics!DV83+Dynamics!GI83+Dynamics!IV83+Dynamics!LI83</f>
        <v>0</v>
      </c>
      <c r="BJ84" s="4">
        <f>BJ83+Dynamics!BJ83+Dynamics!DW83+Dynamics!GJ83+Dynamics!IW83+Dynamics!LJ83</f>
        <v>0</v>
      </c>
      <c r="BK84" s="4">
        <f>BK83+Dynamics!BK83+Dynamics!DX83+Dynamics!GK83+Dynamics!IX83+Dynamics!LK83</f>
        <v>0</v>
      </c>
      <c r="BL84" s="4">
        <f>BL83+Dynamics!BL83+Dynamics!DY83+Dynamics!GL83+Dynamics!IY83+Dynamics!LL83</f>
        <v>1514.6598692643745</v>
      </c>
      <c r="BM84" s="4">
        <f>BM83+Dynamics!BM83+Dynamics!DZ83+Dynamics!GM83+Dynamics!IZ83+Dynamics!LM83</f>
        <v>694.50155673567053</v>
      </c>
      <c r="BN84" s="4">
        <f>BN83+Dynamics!BN83+Dynamics!EA83+Dynamics!GN83+Dynamics!JA83+Dynamics!LN83</f>
        <v>506.42533508197647</v>
      </c>
      <c r="BO84" s="178">
        <f t="shared" si="37"/>
        <v>41255803.525467567</v>
      </c>
      <c r="BP84" s="8">
        <f t="shared" si="38"/>
        <v>19692177.432870939</v>
      </c>
      <c r="BQ84" s="4">
        <f t="shared" si="39"/>
        <v>20494005.840410627</v>
      </c>
      <c r="BR84" s="4">
        <f t="shared" si="40"/>
        <v>69170.784835900908</v>
      </c>
      <c r="BS84" s="4">
        <f t="shared" si="41"/>
        <v>912796.87745922257</v>
      </c>
      <c r="BT84" s="179">
        <f t="shared" si="42"/>
        <v>87652.589890876057</v>
      </c>
      <c r="BU84" s="178">
        <f t="shared" si="43"/>
        <v>1845067.8690612442</v>
      </c>
      <c r="BV84" s="4">
        <f t="shared" si="44"/>
        <v>1096750.4884970684</v>
      </c>
      <c r="BW84" s="4">
        <f t="shared" si="45"/>
        <v>543140.41805784684</v>
      </c>
      <c r="BX84" s="4">
        <f t="shared" si="46"/>
        <v>38852.684986840461</v>
      </c>
      <c r="BY84" s="4">
        <f t="shared" si="47"/>
        <v>113797.27616731133</v>
      </c>
      <c r="BZ84" s="179">
        <f t="shared" si="48"/>
        <v>52527.001352177293</v>
      </c>
      <c r="CA84" s="167">
        <f t="shared" si="49"/>
        <v>4.4722625943335891E-2</v>
      </c>
      <c r="CB84" s="15">
        <f t="shared" si="50"/>
        <v>5.5694729149978625E-2</v>
      </c>
      <c r="CC84" s="15">
        <f t="shared" si="51"/>
        <v>2.6502403790032502E-2</v>
      </c>
      <c r="CD84" s="15">
        <f t="shared" si="52"/>
        <v>0.56169212304029259</v>
      </c>
      <c r="CE84" s="15">
        <f t="shared" si="53"/>
        <v>0.12466878335963084</v>
      </c>
      <c r="CF84" s="168">
        <f t="shared" si="54"/>
        <v>0.59926354050201247</v>
      </c>
      <c r="CG84" s="167"/>
      <c r="CH84" s="16"/>
      <c r="CI84" s="87"/>
      <c r="CJ84" s="16"/>
      <c r="CK84" s="16"/>
      <c r="CL84" s="168"/>
      <c r="CM84" s="120">
        <f t="shared" si="55"/>
        <v>141670.97039523663</v>
      </c>
      <c r="CN84" s="120">
        <f>step*SUMPRODUCT(B84:N84,'By group'!B$22:N$22)</f>
        <v>84307.57190761462</v>
      </c>
      <c r="CO84" s="120">
        <f>step*SUMPRODUCT(O84:AA84,'By group'!O$22:AA$22)</f>
        <v>41761.518261259633</v>
      </c>
      <c r="CP84" s="120">
        <f>step*SUMPRODUCT(AB84:AN84,'By group'!AB$22:AN$22)</f>
        <v>2993.9820571756864</v>
      </c>
      <c r="CQ84" s="120">
        <f>step*SUMPRODUCT(AO84:BA84,'By group'!AO$22:BA$22)</f>
        <v>8693.4792898311935</v>
      </c>
      <c r="CR84" s="154">
        <f>step*SUMPRODUCT(BB84:BN84,'By group'!BB$22:BN$22)</f>
        <v>3914.4188793555086</v>
      </c>
      <c r="CS84" s="197">
        <f t="shared" si="56"/>
        <v>212738.74671991949</v>
      </c>
      <c r="CT84" s="120">
        <f t="shared" si="57"/>
        <v>618937.76309927611</v>
      </c>
      <c r="CU84" s="120">
        <f t="shared" si="58"/>
        <v>635169.51740083459</v>
      </c>
      <c r="CV84" s="120">
        <f t="shared" si="59"/>
        <v>253617.80872877585</v>
      </c>
      <c r="CW84" s="120">
        <f t="shared" si="60"/>
        <v>68239.993976476122</v>
      </c>
      <c r="CX84" s="198">
        <f t="shared" si="61"/>
        <v>56364.039135962426</v>
      </c>
      <c r="CY84" s="16">
        <f t="shared" si="62"/>
        <v>3.3638180567381881E-3</v>
      </c>
      <c r="CZ84" s="37">
        <f t="shared" si="63"/>
        <v>4.4299830890912495E-2</v>
      </c>
      <c r="DA84" s="185">
        <f t="shared" si="64"/>
        <v>2.1246123551264089E-3</v>
      </c>
      <c r="DB84" s="183">
        <f>(BO84-BO82)/BO82</f>
        <v>5.6662355086477129E-3</v>
      </c>
      <c r="DC84" s="85">
        <f>(SUMPRODUCT($B84:$N84,'By group'!$B$27:$N$27)-(1-prop_idu_part)*SUMPRODUCT(Population!$BB84:$BN84,'By group'!$BB$27:$BN$27)*(1-prop_idu_male))/BQ84</f>
        <v>1.4390028957937702</v>
      </c>
      <c r="DD84" s="85">
        <f>(1-prop_idu_part)*SUMPRODUCT(Population!$BB84:$BN84,'By group'!$BB$27:$BN$27)*prop_idu_male/BQ84</f>
        <v>9.2382912173747458E-3</v>
      </c>
      <c r="DE84" s="85">
        <f>SUMPRODUCT(AB84:AN84,'By group'!AB$27:AN$27)/prop_sw_use/BP84</f>
        <v>4.2151225828651144</v>
      </c>
      <c r="DF84" s="85">
        <f t="shared" si="35"/>
        <v>1.7113397686432363</v>
      </c>
      <c r="DG84" s="85">
        <f t="shared" si="65"/>
        <v>0</v>
      </c>
    </row>
    <row r="85" spans="1:111" x14ac:dyDescent="0.25">
      <c r="A85">
        <f t="shared" si="36"/>
        <v>40.5</v>
      </c>
      <c r="B85" s="8">
        <f>B84+Dynamics!B84+Dynamics!BO84+Dynamics!EB84+Dynamics!GO84+Dynamics!JB84</f>
        <v>18647589.863980401</v>
      </c>
      <c r="C85" s="46">
        <f>C84+Dynamics!C84+Dynamics!BP84+Dynamics!EC84+Dynamics!GP84+Dynamics!JC84</f>
        <v>126307.25181459205</v>
      </c>
      <c r="D85" s="4">
        <f>D84+Dynamics!D84+Dynamics!BQ84+Dynamics!ED84+Dynamics!GQ84+Dynamics!JD84</f>
        <v>368231.61795755295</v>
      </c>
      <c r="E85" s="4">
        <f>E84+Dynamics!E84+Dynamics!BR84+Dynamics!EE84+Dynamics!GR84+Dynamics!JE84</f>
        <v>378904.53299366863</v>
      </c>
      <c r="F85" s="4">
        <f>F84+Dynamics!F84+Dynamics!BS84+Dynamics!EF84+Dynamics!GS84+Dynamics!JF84</f>
        <v>113304.23005189213</v>
      </c>
      <c r="G85" s="4">
        <f>G84+Dynamics!G84+Dynamics!BT84+Dynamics!EG84+Dynamics!GT84+Dynamics!JG84</f>
        <v>21755.961026100198</v>
      </c>
      <c r="H85" s="4">
        <f>H84+Dynamics!H84+Dynamics!BU84+Dynamics!EH84+Dynamics!GU84+Dynamics!JH84</f>
        <v>18347.443704765174</v>
      </c>
      <c r="I85" s="4">
        <f>I84+Dynamics!I84+Dynamics!BV84+Dynamics!EI84+Dynamics!GV84+Dynamics!JI84</f>
        <v>0</v>
      </c>
      <c r="J85" s="4">
        <f>J84+Dynamics!J84+Dynamics!BW84+Dynamics!EJ84+Dynamics!GW84+Dynamics!JJ84</f>
        <v>0</v>
      </c>
      <c r="K85" s="4">
        <f>K84+Dynamics!K84+Dynamics!BX84+Dynamics!EK84+Dynamics!GX84+Dynamics!JK84</f>
        <v>0</v>
      </c>
      <c r="L85" s="4">
        <f>L84+Dynamics!L84+Dynamics!BY84+Dynamics!EL84+Dynamics!GY84+Dynamics!JL84</f>
        <v>38400.288510676073</v>
      </c>
      <c r="M85" s="4">
        <f>M84+Dynamics!M84+Dynamics!BZ84+Dynamics!EM84+Dynamics!GZ84+Dynamics!JM84</f>
        <v>19148.07697200957</v>
      </c>
      <c r="N85" s="9">
        <f>N84+Dynamics!N84+Dynamics!CA84+Dynamics!EN84+Dynamics!HA84+Dynamics!JN84</f>
        <v>15474.985398991119</v>
      </c>
      <c r="O85" s="8">
        <f>O84+Dynamics!O84+Dynamics!CB84+Dynamics!EO84+Dynamics!HB84+Dynamics!JO84</f>
        <v>20009233.684059918</v>
      </c>
      <c r="P85" s="4">
        <f>P84+Dynamics!P84+Dynamics!CC84+Dynamics!EP84+Dynamics!HC84+Dynamics!JP84</f>
        <v>62445.478131134201</v>
      </c>
      <c r="Q85" s="4">
        <f>Q84+Dynamics!Q84+Dynamics!CD84+Dynamics!EQ84+Dynamics!HD84+Dynamics!JQ84</f>
        <v>182076.13217470769</v>
      </c>
      <c r="R85" s="4">
        <f>R84+Dynamics!R84+Dynamics!CE84+Dynamics!ER84+Dynamics!HE84+Dynamics!JR84</f>
        <v>187473.47568705291</v>
      </c>
      <c r="S85" s="4">
        <f>S84+Dynamics!S84+Dynamics!CF84+Dynamics!ES84+Dynamics!HF84+Dynamics!JS84</f>
        <v>56110.904925469564</v>
      </c>
      <c r="T85" s="4">
        <f>T84+Dynamics!T84+Dynamics!CG84+Dynamics!ET84+Dynamics!HG84+Dynamics!JT84</f>
        <v>10785.460193699113</v>
      </c>
      <c r="U85" s="4">
        <f>U84+Dynamics!U84+Dynamics!CH84+Dynamics!EU84+Dynamics!HH84+Dynamics!JU84</f>
        <v>9125.3938299444544</v>
      </c>
      <c r="V85" s="4">
        <f>V84+Dynamics!V84+Dynamics!CI84+Dynamics!EV84+Dynamics!HI84+Dynamics!JV84</f>
        <v>0</v>
      </c>
      <c r="W85" s="4">
        <f>W84+Dynamics!W84+Dynamics!CJ84+Dynamics!EW84+Dynamics!HJ84+Dynamics!JW84</f>
        <v>0</v>
      </c>
      <c r="X85" s="4">
        <f>X84+Dynamics!X84+Dynamics!CK84+Dynamics!EX84+Dynamics!HK84+Dynamics!JX84</f>
        <v>0</v>
      </c>
      <c r="Y85" s="4">
        <f>Y84+Dynamics!Y84+Dynamics!CL84+Dynamics!EY84+Dynamics!HL84+Dynamics!JY84</f>
        <v>19098.101783611164</v>
      </c>
      <c r="Z85" s="4">
        <f>Z84+Dynamics!Z84+Dynamics!CM84+Dynamics!EZ84+Dynamics!HM84+Dynamics!JZ84</f>
        <v>9571.8028174271349</v>
      </c>
      <c r="AA85" s="9">
        <f>AA84+Dynamics!AA84+Dynamics!CN84+Dynamics!FA84+Dynamics!HN84+Dynamics!KA84</f>
        <v>7821.888748637346</v>
      </c>
      <c r="AB85" s="8">
        <f>AB84+Dynamics!AB84+Dynamics!CO84+Dynamics!FB84+Dynamics!HO84+Dynamics!KB84</f>
        <v>30410.315754930427</v>
      </c>
      <c r="AC85" s="4">
        <f>AC84+Dynamics!AC84+Dynamics!CP84+Dynamics!FC84+Dynamics!HP84+Dynamics!KC84</f>
        <v>4435.2875795024747</v>
      </c>
      <c r="AD85" s="4">
        <f>AD84+Dynamics!AD84+Dynamics!CQ84+Dynamics!FD84+Dynamics!HQ84+Dynamics!KD84</f>
        <v>12990.826880091201</v>
      </c>
      <c r="AE85" s="4">
        <f>AE84+Dynamics!AE84+Dynamics!CR84+Dynamics!FE84+Dynamics!HR84+Dynamics!KE84</f>
        <v>13448.7831226873</v>
      </c>
      <c r="AF85" s="4">
        <f>AF84+Dynamics!AF84+Dynamics!CS84+Dynamics!FF84+Dynamics!HS84+Dynamics!KF84</f>
        <v>4038.715549351688</v>
      </c>
      <c r="AG85" s="4">
        <f>AG84+Dynamics!AG84+Dynamics!CT84+Dynamics!FG84+Dynamics!HT84+Dynamics!KG84</f>
        <v>777.60775823183326</v>
      </c>
      <c r="AH85" s="4">
        <f>AH84+Dynamics!AH84+Dynamics!CU84+Dynamics!FH84+Dynamics!HU84+Dynamics!KH84</f>
        <v>658.31374183597381</v>
      </c>
      <c r="AI85" s="4">
        <f>AI84+Dynamics!AI84+Dynamics!CV84+Dynamics!FI84+Dynamics!HV84+Dynamics!KI84</f>
        <v>0</v>
      </c>
      <c r="AJ85" s="4">
        <f>AJ84+Dynamics!AJ84+Dynamics!CW84+Dynamics!FJ84+Dynamics!HW84+Dynamics!KJ84</f>
        <v>0</v>
      </c>
      <c r="AK85" s="4">
        <f>AK84+Dynamics!AK84+Dynamics!CX84+Dynamics!FK84+Dynamics!HX84+Dynamics!KK84</f>
        <v>0</v>
      </c>
      <c r="AL85" s="4">
        <f>AL84+Dynamics!AL84+Dynamics!CY84+Dynamics!FL84+Dynamics!HY84+Dynamics!KL84</f>
        <v>1378.3080973050169</v>
      </c>
      <c r="AM85" s="4">
        <f>AM84+Dynamics!AM84+Dynamics!CZ84+Dynamics!FM84+Dynamics!HZ84+Dynamics!KM84</f>
        <v>689.37513905423793</v>
      </c>
      <c r="AN85" s="4">
        <f>AN84+Dynamics!AN84+Dynamics!DA84+Dynamics!FN84+Dynamics!IA84+Dynamics!KN84</f>
        <v>557.71255233246325</v>
      </c>
      <c r="AO85" s="8">
        <f>AO84+Dynamics!AO84+Dynamics!DB84+Dynamics!FO84+Dynamics!IB84+Dynamics!KO84</f>
        <v>799445.33081591688</v>
      </c>
      <c r="AP85" s="4">
        <f>AP84+Dynamics!AP84+Dynamics!DC84+Dynamics!FP84+Dynamics!IC84+Dynamics!KP84</f>
        <v>13471.449655104932</v>
      </c>
      <c r="AQ85" s="4">
        <f>AQ84+Dynamics!AQ84+Dynamics!DD84+Dynamics!FQ84+Dynamics!ID84+Dynamics!KQ84</f>
        <v>38908.092612929031</v>
      </c>
      <c r="AR85" s="4">
        <f>AR84+Dynamics!AR84+Dynamics!DE84+Dynamics!FR84+Dynamics!IE84+Dynamics!KR84</f>
        <v>39435.602016114957</v>
      </c>
      <c r="AS85" s="4">
        <f>AS84+Dynamics!AS84+Dynamics!DF84+Dynamics!FS84+Dynamics!IF84+Dynamics!KS84</f>
        <v>11639.269132024639</v>
      </c>
      <c r="AT85" s="4">
        <f>AT84+Dynamics!AT84+Dynamics!DG84+Dynamics!FT84+Dynamics!IG84+Dynamics!KT84</f>
        <v>2211.0097236777474</v>
      </c>
      <c r="AU85" s="4">
        <f>AU84+Dynamics!AU84+Dynamics!DH84+Dynamics!FU84+Dynamics!IH84+Dynamics!KU84</f>
        <v>1822.6484144538013</v>
      </c>
      <c r="AV85" s="4">
        <f>AV84+Dynamics!AV84+Dynamics!DI84+Dynamics!FV84+Dynamics!II84+Dynamics!KV84</f>
        <v>0</v>
      </c>
      <c r="AW85" s="4">
        <f>AW84+Dynamics!AW84+Dynamics!DJ84+Dynamics!FW84+Dynamics!IJ84+Dynamics!KW84</f>
        <v>0</v>
      </c>
      <c r="AX85" s="4">
        <f>AX84+Dynamics!AX84+Dynamics!DK84+Dynamics!FX84+Dynamics!IK84+Dynamics!KX84</f>
        <v>0</v>
      </c>
      <c r="AY85" s="4">
        <f>AY84+Dynamics!AY84+Dynamics!DL84+Dynamics!FY84+Dynamics!IL84+Dynamics!KY84</f>
        <v>3809.040818009024</v>
      </c>
      <c r="AZ85" s="4">
        <f>AZ84+Dynamics!AZ84+Dynamics!DM84+Dynamics!FZ84+Dynamics!IM84+Dynamics!KZ84</f>
        <v>1842.4207971907981</v>
      </c>
      <c r="BA85" s="9">
        <f>BA84+Dynamics!BA84+Dynamics!DN84+Dynamics!GA84+Dynamics!IN84+Dynamics!LA84</f>
        <v>1419.4380517516915</v>
      </c>
      <c r="BB85" s="8">
        <f>BB84+Dynamics!BB84+Dynamics!DO84+Dynamics!GB84+Dynamics!IO84+Dynamics!LB84</f>
        <v>35225.453354508041</v>
      </c>
      <c r="BC85" s="4">
        <f>BC84+Dynamics!BC84+Dynamics!DP84+Dynamics!GC84+Dynamics!IP84+Dynamics!LC84</f>
        <v>6745.5077437731379</v>
      </c>
      <c r="BD85" s="4">
        <f>BD84+Dynamics!BD84+Dynamics!DQ84+Dynamics!GD84+Dynamics!IQ84+Dynamics!LD84</f>
        <v>18658.880668997204</v>
      </c>
      <c r="BE85" s="4">
        <f>BE84+Dynamics!BE84+Dynamics!DR84+Dynamics!GE84+Dynamics!IR84+Dynamics!LE84</f>
        <v>17844.990481057357</v>
      </c>
      <c r="BF85" s="4">
        <f>BF84+Dynamics!BF84+Dynamics!DS84+Dynamics!GF84+Dynamics!IS84+Dynamics!LF84</f>
        <v>5044.1519191170819</v>
      </c>
      <c r="BG85" s="4">
        <f>BG84+Dynamics!BG84+Dynamics!DT84+Dynamics!GG84+Dynamics!IT84+Dynamics!LG84</f>
        <v>929.79766188329177</v>
      </c>
      <c r="BH85" s="4">
        <f>BH84+Dynamics!BH84+Dynamics!DU84+Dynamics!GH84+Dynamics!IU84+Dynamics!LH84</f>
        <v>729.46481418429039</v>
      </c>
      <c r="BI85" s="4">
        <f>BI84+Dynamics!BI84+Dynamics!DV84+Dynamics!GI84+Dynamics!IV84+Dynamics!LI84</f>
        <v>0</v>
      </c>
      <c r="BJ85" s="4">
        <f>BJ84+Dynamics!BJ84+Dynamics!DW84+Dynamics!GJ84+Dynamics!IW84+Dynamics!LJ84</f>
        <v>0</v>
      </c>
      <c r="BK85" s="4">
        <f>BK84+Dynamics!BK84+Dynamics!DX84+Dynamics!GK84+Dynamics!IX84+Dynamics!LK84</f>
        <v>0</v>
      </c>
      <c r="BL85" s="4">
        <f>BL84+Dynamics!BL84+Dynamics!DY84+Dynamics!GL84+Dynamics!IY84+Dynamics!LL84</f>
        <v>1518.8780846709524</v>
      </c>
      <c r="BM85" s="4">
        <f>BM84+Dynamics!BM84+Dynamics!DZ84+Dynamics!GM84+Dynamics!IZ84+Dynamics!LM84</f>
        <v>696.38547654900174</v>
      </c>
      <c r="BN85" s="4">
        <f>BN84+Dynamics!BN84+Dynamics!EA84+Dynamics!GN84+Dynamics!JA84+Dynamics!LN84</f>
        <v>507.71132309222821</v>
      </c>
      <c r="BO85" s="178">
        <f t="shared" si="37"/>
        <v>41372497.344502591</v>
      </c>
      <c r="BP85" s="8">
        <f t="shared" si="38"/>
        <v>19747464.25241065</v>
      </c>
      <c r="BQ85" s="4">
        <f t="shared" si="39"/>
        <v>20553742.322351601</v>
      </c>
      <c r="BR85" s="4">
        <f t="shared" si="40"/>
        <v>69385.246175322623</v>
      </c>
      <c r="BS85" s="4">
        <f t="shared" si="41"/>
        <v>914004.30203717353</v>
      </c>
      <c r="BT85" s="179">
        <f t="shared" si="42"/>
        <v>87901.221527832575</v>
      </c>
      <c r="BU85" s="178">
        <f t="shared" si="43"/>
        <v>1850592.6965369047</v>
      </c>
      <c r="BV85" s="4">
        <f t="shared" si="44"/>
        <v>1099874.3884302478</v>
      </c>
      <c r="BW85" s="4">
        <f t="shared" si="45"/>
        <v>544508.63829168351</v>
      </c>
      <c r="BX85" s="4">
        <f t="shared" si="46"/>
        <v>38974.930420392193</v>
      </c>
      <c r="BY85" s="4">
        <f t="shared" si="47"/>
        <v>114558.97122125664</v>
      </c>
      <c r="BZ85" s="179">
        <f t="shared" si="48"/>
        <v>52675.768173324548</v>
      </c>
      <c r="CA85" s="167">
        <f t="shared" si="49"/>
        <v>4.4730021519544645E-2</v>
      </c>
      <c r="CB85" s="15">
        <f t="shared" si="50"/>
        <v>5.5696993516318523E-2</v>
      </c>
      <c r="CC85" s="15">
        <f t="shared" si="51"/>
        <v>2.6491946320624352E-2</v>
      </c>
      <c r="CD85" s="15">
        <f t="shared" si="52"/>
        <v>0.56171783727494962</v>
      </c>
      <c r="CE85" s="15">
        <f t="shared" si="53"/>
        <v>0.12533745297032245</v>
      </c>
      <c r="CF85" s="168">
        <f t="shared" si="54"/>
        <v>0.5992609346918526</v>
      </c>
      <c r="CG85" s="169">
        <f>-SUM(Dynamics!BO84:BO85,Dynamics!CB84:CB85,Dynamics!CO84:CO85,Dynamics!DB84:DB85,Dynamics!DO84:DO85)/BO84*100000</f>
        <v>1078.1362409363305</v>
      </c>
      <c r="CH85" s="87">
        <f>-SUM(Dynamics!BO84:BO85)/BP84*100000</f>
        <v>1336.0212381238161</v>
      </c>
      <c r="CI85" s="87">
        <f>-SUM(Dynamics!CB84:CB85)/BQ84*100000</f>
        <v>634.71961507136359</v>
      </c>
      <c r="CJ85" s="87">
        <f>-SUM(Dynamics!CO84:CO85)/BR84*100000</f>
        <v>13334.045154025376</v>
      </c>
      <c r="CK85" s="87">
        <f>-SUM(Dynamics!DB84:DB85)/BS84*100000</f>
        <v>3078.1973700681942</v>
      </c>
      <c r="CL85" s="170">
        <f>-SUM(Dynamics!DO84:DO85)/BT84*100000</f>
        <v>16316.310129334244</v>
      </c>
      <c r="CM85" s="120">
        <f t="shared" si="55"/>
        <v>142092.36491886672</v>
      </c>
      <c r="CN85" s="120">
        <f>step*SUMPRODUCT(B85:N85,'By group'!B$22:N$22)</f>
        <v>84546.091674965719</v>
      </c>
      <c r="CO85" s="120">
        <f>step*SUMPRODUCT(O85:AA85,'By group'!O$22:AA$22)</f>
        <v>41864.114614118917</v>
      </c>
      <c r="CP85" s="120">
        <f>step*SUMPRODUCT(AB85:AN85,'By group'!AB$22:AN$22)</f>
        <v>3003.4675710951096</v>
      </c>
      <c r="CQ85" s="120">
        <f>step*SUMPRODUCT(AO85:BA85,'By group'!AO$22:BA$22)</f>
        <v>8753.1901893235427</v>
      </c>
      <c r="CR85" s="154">
        <f>step*SUMPRODUCT(BB85:BN85,'By group'!BB$22:BN$22)</f>
        <v>3925.5008693634436</v>
      </c>
      <c r="CS85" s="197">
        <f t="shared" si="56"/>
        <v>213404.97492410679</v>
      </c>
      <c r="CT85" s="120">
        <f t="shared" si="57"/>
        <v>620865.55029427807</v>
      </c>
      <c r="CU85" s="120">
        <f t="shared" si="58"/>
        <v>637107.38430058106</v>
      </c>
      <c r="CV85" s="120">
        <f t="shared" si="59"/>
        <v>254341.88887212734</v>
      </c>
      <c r="CW85" s="120">
        <f t="shared" si="60"/>
        <v>68407.897565822917</v>
      </c>
      <c r="CX85" s="198">
        <f t="shared" si="61"/>
        <v>56465.000579988548</v>
      </c>
      <c r="CY85" s="16">
        <f t="shared" si="62"/>
        <v>3.3644385869586462E-3</v>
      </c>
      <c r="CZ85" s="37">
        <f t="shared" si="63"/>
        <v>4.4237141209423597E-2</v>
      </c>
      <c r="DA85" s="185">
        <f t="shared" si="64"/>
        <v>2.1246293351811049E-3</v>
      </c>
      <c r="DB85" s="183"/>
      <c r="DC85" s="85">
        <f>(SUMPRODUCT($B85:$N85,'By group'!$B$27:$N$27)-(1-prop_idu_part)*SUMPRODUCT(Population!$BB85:$BN85,'By group'!$BB$27:$BN$27)*(1-prop_idu_male))/BQ85</f>
        <v>1.4388489091268972</v>
      </c>
      <c r="DD85" s="85">
        <f>(1-prop_idu_part)*SUMPRODUCT(Population!$BB85:$BN85,'By group'!$BB$27:$BN$27)*prop_idu_male/BQ85</f>
        <v>9.2375702449886167E-3</v>
      </c>
      <c r="DE85" s="85">
        <f>SUMPRODUCT(AB85:AN85,'By group'!AB$27:AN$27)/prop_sw_use/BP85</f>
        <v>4.216353773129276</v>
      </c>
      <c r="DF85" s="85">
        <f t="shared" si="35"/>
        <v>1.7118396318904858</v>
      </c>
      <c r="DG85" s="85">
        <f t="shared" si="65"/>
        <v>0</v>
      </c>
    </row>
    <row r="86" spans="1:111" x14ac:dyDescent="0.25">
      <c r="A86">
        <f t="shared" si="36"/>
        <v>41</v>
      </c>
      <c r="B86" s="8">
        <f>B85+Dynamics!B85+Dynamics!BO85+Dynamics!EB85+Dynamics!GO85+Dynamics!JB85</f>
        <v>18699897.660146452</v>
      </c>
      <c r="C86" s="46">
        <f>C85+Dynamics!C85+Dynamics!BP85+Dynamics!EC85+Dynamics!GP85+Dynamics!JC85</f>
        <v>126683.85111299653</v>
      </c>
      <c r="D86" s="4">
        <f>D85+Dynamics!D85+Dynamics!BQ85+Dynamics!ED85+Dynamics!GQ85+Dynamics!JD85</f>
        <v>369323.9471513594</v>
      </c>
      <c r="E86" s="4">
        <f>E85+Dynamics!E85+Dynamics!BR85+Dynamics!EE85+Dynamics!GR85+Dynamics!JE85</f>
        <v>380008.54573678446</v>
      </c>
      <c r="F86" s="4">
        <f>F85+Dynamics!F85+Dynamics!BS85+Dynamics!EF85+Dynamics!GS85+Dynamics!JF85</f>
        <v>113626.19243311026</v>
      </c>
      <c r="G86" s="4">
        <f>G85+Dynamics!G85+Dynamics!BT85+Dynamics!EG85+Dynamics!GT85+Dynamics!JG85</f>
        <v>21815.890779163663</v>
      </c>
      <c r="H86" s="4">
        <f>H85+Dynamics!H85+Dynamics!BU85+Dynamics!EH85+Dynamics!GU85+Dynamics!JH85</f>
        <v>18393.033992856435</v>
      </c>
      <c r="I86" s="4">
        <f>I85+Dynamics!I85+Dynamics!BV85+Dynamics!EI85+Dynamics!GV85+Dynamics!JI85</f>
        <v>0</v>
      </c>
      <c r="J86" s="4">
        <f>J85+Dynamics!J85+Dynamics!BW85+Dynamics!EJ85+Dynamics!GW85+Dynamics!JJ85</f>
        <v>0</v>
      </c>
      <c r="K86" s="4">
        <f>K85+Dynamics!K85+Dynamics!BX85+Dynamics!EK85+Dynamics!GX85+Dynamics!JK85</f>
        <v>0</v>
      </c>
      <c r="L86" s="4">
        <f>L85+Dynamics!L85+Dynamics!BY85+Dynamics!EL85+Dynamics!GY85+Dynamics!JL85</f>
        <v>38495.720430167283</v>
      </c>
      <c r="M86" s="4">
        <f>M85+Dynamics!M85+Dynamics!BZ85+Dynamics!EM85+Dynamics!GZ85+Dynamics!JM85</f>
        <v>19187.063680595482</v>
      </c>
      <c r="N86" s="9">
        <f>N85+Dynamics!N85+Dynamics!CA85+Dynamics!EN85+Dynamics!HA85+Dynamics!JN85</f>
        <v>15492.050361039745</v>
      </c>
      <c r="O86" s="8">
        <f>O85+Dynamics!O85+Dynamics!CB85+Dynamics!EO85+Dynamics!HB85+Dynamics!JO85</f>
        <v>20067686.649570659</v>
      </c>
      <c r="P86" s="4">
        <f>P85+Dynamics!P85+Dynamics!CC85+Dynamics!EP85+Dynamics!HC85+Dynamics!JP85</f>
        <v>62624.343683324216</v>
      </c>
      <c r="Q86" s="4">
        <f>Q85+Dynamics!Q85+Dynamics!CD85+Dynamics!EQ85+Dynamics!HD85+Dynamics!JQ85</f>
        <v>182585.03555380041</v>
      </c>
      <c r="R86" s="4">
        <f>R85+Dynamics!R85+Dynamics!CE85+Dynamics!ER85+Dynamics!HE85+Dynamics!JR85</f>
        <v>187967.41615686781</v>
      </c>
      <c r="S86" s="4">
        <f>S85+Dynamics!S85+Dynamics!CF85+Dynamics!ES85+Dynamics!HF85+Dynamics!JS85</f>
        <v>56248.606660812518</v>
      </c>
      <c r="T86" s="4">
        <f>T85+Dynamics!T85+Dynamics!CG85+Dynamics!ET85+Dynamics!HG85+Dynamics!JT85</f>
        <v>10809.894254341867</v>
      </c>
      <c r="U86" s="4">
        <f>U85+Dynamics!U85+Dynamics!CH85+Dynamics!EU85+Dynamics!HH85+Dynamics!JU85</f>
        <v>9141.2808211111987</v>
      </c>
      <c r="V86" s="4">
        <f>V85+Dynamics!V85+Dynamics!CI85+Dynamics!EV85+Dynamics!HI85+Dynamics!JV85</f>
        <v>0</v>
      </c>
      <c r="W86" s="4">
        <f>W85+Dynamics!W85+Dynamics!CJ85+Dynamics!EW85+Dynamics!HJ85+Dynamics!JW85</f>
        <v>0</v>
      </c>
      <c r="X86" s="4">
        <f>X85+Dynamics!X85+Dynamics!CK85+Dynamics!EX85+Dynamics!HK85+Dynamics!JX85</f>
        <v>0</v>
      </c>
      <c r="Y86" s="4">
        <f>Y85+Dynamics!Y85+Dynamics!CL85+Dynamics!EY85+Dynamics!HL85+Dynamics!JY85</f>
        <v>19131.229272222561</v>
      </c>
      <c r="Z86" s="4">
        <f>Z85+Dynamics!Z85+Dynamics!CM85+Dynamics!EZ85+Dynamics!HM85+Dynamics!JZ85</f>
        <v>9580.7456780172761</v>
      </c>
      <c r="AA86" s="9">
        <f>AA85+Dynamics!AA85+Dynamics!CN85+Dynamics!FA85+Dynamics!HN85+Dynamics!KA85</f>
        <v>7816.7937828279446</v>
      </c>
      <c r="AB86" s="8">
        <f>AB85+Dynamics!AB85+Dynamics!CO85+Dynamics!FB85+Dynamics!HO85+Dynamics!KB85</f>
        <v>30501.908234401875</v>
      </c>
      <c r="AC86" s="4">
        <f>AC85+Dynamics!AC85+Dynamics!CP85+Dynamics!FC85+Dynamics!HP85+Dynamics!KC85</f>
        <v>4448.97312747247</v>
      </c>
      <c r="AD86" s="4">
        <f>AD85+Dynamics!AD85+Dynamics!CQ85+Dynamics!FD85+Dynamics!HQ85+Dynamics!KD85</f>
        <v>13031.37909281485</v>
      </c>
      <c r="AE86" s="4">
        <f>AE85+Dynamics!AE85+Dynamics!CR85+Dynamics!FE85+Dynamics!HR85+Dynamics!KE85</f>
        <v>13491.401978164547</v>
      </c>
      <c r="AF86" s="4">
        <f>AF85+Dynamics!AF85+Dynamics!CS85+Dynamics!FF85+Dynamics!HS85+Dynamics!KF85</f>
        <v>4051.6247598777313</v>
      </c>
      <c r="AG86" s="4">
        <f>AG85+Dynamics!AG85+Dynamics!CT85+Dynamics!FG85+Dynamics!HT85+Dynamics!KG85</f>
        <v>780.09712086069828</v>
      </c>
      <c r="AH86" s="4">
        <f>AH85+Dynamics!AH85+Dynamics!CU85+Dynamics!FH85+Dynamics!HU85+Dynamics!KH85</f>
        <v>660.38150031830526</v>
      </c>
      <c r="AI86" s="4">
        <f>AI85+Dynamics!AI85+Dynamics!CV85+Dynamics!FI85+Dynamics!HV85+Dynamics!KI85</f>
        <v>0</v>
      </c>
      <c r="AJ86" s="4">
        <f>AJ85+Dynamics!AJ85+Dynamics!CW85+Dynamics!FJ85+Dynamics!HW85+Dynamics!KJ85</f>
        <v>0</v>
      </c>
      <c r="AK86" s="4">
        <f>AK85+Dynamics!AK85+Dynamics!CX85+Dynamics!FK85+Dynamics!HX85+Dynamics!KK85</f>
        <v>0</v>
      </c>
      <c r="AL86" s="4">
        <f>AL85+Dynamics!AL85+Dynamics!CY85+Dynamics!FL85+Dynamics!HY85+Dynamics!KL85</f>
        <v>1382.6728609551944</v>
      </c>
      <c r="AM86" s="4">
        <f>AM85+Dynamics!AM85+Dynamics!CZ85+Dynamics!FM85+Dynamics!HZ85+Dynamics!KM85</f>
        <v>691.46588827526602</v>
      </c>
      <c r="AN86" s="4">
        <f>AN85+Dynamics!AN85+Dynamics!DA85+Dynamics!FN85+Dynamics!IA85+Dynamics!KN85</f>
        <v>559.12377534083828</v>
      </c>
      <c r="AO86" s="8">
        <f>AO85+Dynamics!AO85+Dynamics!DB85+Dynamics!FO85+Dynamics!IB85+Dynamics!KO85</f>
        <v>799920.95301030017</v>
      </c>
      <c r="AP86" s="4">
        <f>AP85+Dynamics!AP85+Dynamics!DC85+Dynamics!FP85+Dynamics!IC85+Dynamics!KP85</f>
        <v>13551.766099341243</v>
      </c>
      <c r="AQ86" s="4">
        <f>AQ85+Dynamics!AQ85+Dynamics!DD85+Dynamics!FQ85+Dynamics!ID85+Dynamics!KQ85</f>
        <v>39150.79077963809</v>
      </c>
      <c r="AR86" s="4">
        <f>AR85+Dynamics!AR85+Dynamics!DE85+Dynamics!FR85+Dynamics!IE85+Dynamics!KR85</f>
        <v>39698.080685479625</v>
      </c>
      <c r="AS86" s="4">
        <f>AS85+Dynamics!AS85+Dynamics!DF85+Dynamics!FS85+Dynamics!IF85+Dynamics!KS85</f>
        <v>11720.703849197984</v>
      </c>
      <c r="AT86" s="4">
        <f>AT85+Dynamics!AT85+Dynamics!DG85+Dynamics!FT85+Dynamics!IG85+Dynamics!KT85</f>
        <v>2227.0519060239976</v>
      </c>
      <c r="AU86" s="4">
        <f>AU85+Dynamics!AU85+Dynamics!DH85+Dynamics!FU85+Dynamics!IH85+Dynamics!KU85</f>
        <v>1836.7525461140831</v>
      </c>
      <c r="AV86" s="4">
        <f>AV85+Dynamics!AV85+Dynamics!DI85+Dynamics!FV85+Dynamics!II85+Dynamics!KV85</f>
        <v>0</v>
      </c>
      <c r="AW86" s="4">
        <f>AW85+Dynamics!AW85+Dynamics!DJ85+Dynamics!FW85+Dynamics!IJ85+Dynamics!KW85</f>
        <v>0</v>
      </c>
      <c r="AX86" s="4">
        <f>AX85+Dynamics!AX85+Dynamics!DK85+Dynamics!FX85+Dynamics!IK85+Dynamics!KX85</f>
        <v>0</v>
      </c>
      <c r="AY86" s="4">
        <f>AY85+Dynamics!AY85+Dynamics!DL85+Dynamics!FY85+Dynamics!IL85+Dynamics!KY85</f>
        <v>3838.6933559989475</v>
      </c>
      <c r="AZ86" s="4">
        <f>AZ85+Dynamics!AZ85+Dynamics!DM85+Dynamics!FZ85+Dynamics!IM85+Dynamics!KZ85</f>
        <v>1857.8481007105631</v>
      </c>
      <c r="BA86" s="9">
        <f>BA85+Dynamics!BA85+Dynamics!DN85+Dynamics!GA85+Dynamics!IN85+Dynamics!LA85</f>
        <v>1432.3589461237184</v>
      </c>
      <c r="BB86" s="8">
        <f>BB85+Dynamics!BB85+Dynamics!DO85+Dynamics!GB85+Dynamics!IO85+Dynamics!LB85</f>
        <v>35325.554918166526</v>
      </c>
      <c r="BC86" s="4">
        <f>BC85+Dynamics!BC85+Dynamics!DP85+Dynamics!GC85+Dynamics!IP85+Dynamics!LC85</f>
        <v>6764.6734621896703</v>
      </c>
      <c r="BD86" s="4">
        <f>BD85+Dynamics!BD85+Dynamics!DQ85+Dynamics!GD85+Dynamics!IQ85+Dynamics!LD85</f>
        <v>18711.907927337608</v>
      </c>
      <c r="BE86" s="4">
        <f>BE85+Dynamics!BE85+Dynamics!DR85+Dynamics!GE85+Dynamics!IR85+Dynamics!LE85</f>
        <v>17895.655275093621</v>
      </c>
      <c r="BF86" s="4">
        <f>BF85+Dynamics!BF85+Dynamics!DS85+Dynamics!GF85+Dynamics!IS85+Dynamics!LF85</f>
        <v>5058.4423624184419</v>
      </c>
      <c r="BG86" s="4">
        <f>BG85+Dynamics!BG85+Dynamics!DT85+Dynamics!GG85+Dynamics!IT85+Dynamics!LG85</f>
        <v>932.42340146578908</v>
      </c>
      <c r="BH86" s="4">
        <f>BH85+Dynamics!BH85+Dynamics!DU85+Dynamics!GH85+Dynamics!IU85+Dynamics!LH85</f>
        <v>731.50052213528954</v>
      </c>
      <c r="BI86" s="4">
        <f>BI85+Dynamics!BI85+Dynamics!DV85+Dynamics!GI85+Dynamics!IV85+Dynamics!LI85</f>
        <v>0</v>
      </c>
      <c r="BJ86" s="4">
        <f>BJ85+Dynamics!BJ85+Dynamics!DW85+Dynamics!GJ85+Dynamics!IW85+Dynamics!LJ85</f>
        <v>0</v>
      </c>
      <c r="BK86" s="4">
        <f>BK85+Dynamics!BK85+Dynamics!DX85+Dynamics!GK85+Dynamics!IX85+Dynamics!LK85</f>
        <v>0</v>
      </c>
      <c r="BL86" s="4">
        <f>BL85+Dynamics!BL85+Dynamics!DY85+Dynamics!GL85+Dynamics!IY85+Dynamics!LL85</f>
        <v>1523.1178844581129</v>
      </c>
      <c r="BM86" s="4">
        <f>BM85+Dynamics!BM85+Dynamics!DZ85+Dynamics!GM85+Dynamics!IZ85+Dynamics!LM85</f>
        <v>698.28334164862815</v>
      </c>
      <c r="BN86" s="4">
        <f>BN85+Dynamics!BN85+Dynamics!EA85+Dynamics!GN85+Dynamics!JA85+Dynamics!LN85</f>
        <v>509.01293940489848</v>
      </c>
      <c r="BO86" s="178">
        <f t="shared" si="37"/>
        <v>41489500.550910234</v>
      </c>
      <c r="BP86" s="8">
        <f t="shared" si="38"/>
        <v>19802923.955824528</v>
      </c>
      <c r="BQ86" s="4">
        <f t="shared" si="39"/>
        <v>20613591.99543399</v>
      </c>
      <c r="BR86" s="4">
        <f t="shared" si="40"/>
        <v>69599.028338481789</v>
      </c>
      <c r="BS86" s="4">
        <f t="shared" si="41"/>
        <v>915234.99927892827</v>
      </c>
      <c r="BT86" s="179">
        <f t="shared" si="42"/>
        <v>88150.572034318582</v>
      </c>
      <c r="BU86" s="178">
        <f t="shared" si="43"/>
        <v>1856167.8250302591</v>
      </c>
      <c r="BV86" s="4">
        <f t="shared" si="44"/>
        <v>1103026.2956780733</v>
      </c>
      <c r="BW86" s="4">
        <f t="shared" si="45"/>
        <v>545905.34586332575</v>
      </c>
      <c r="BX86" s="4">
        <f t="shared" si="46"/>
        <v>39097.120104079899</v>
      </c>
      <c r="BY86" s="4">
        <f t="shared" si="47"/>
        <v>115314.04626862824</v>
      </c>
      <c r="BZ86" s="179">
        <f t="shared" si="48"/>
        <v>52825.017116152063</v>
      </c>
      <c r="CA86" s="167">
        <f t="shared" si="49"/>
        <v>4.4738254266344424E-2</v>
      </c>
      <c r="CB86" s="15">
        <f t="shared" si="50"/>
        <v>5.5700173274343463E-2</v>
      </c>
      <c r="CC86" s="15">
        <f t="shared" si="51"/>
        <v>2.6482786017315491E-2</v>
      </c>
      <c r="CD86" s="15">
        <f t="shared" si="52"/>
        <v>0.56174807375094959</v>
      </c>
      <c r="CE86" s="15">
        <f t="shared" si="53"/>
        <v>0.12599392107980889</v>
      </c>
      <c r="CF86" s="168">
        <f t="shared" si="54"/>
        <v>0.59925892591583352</v>
      </c>
      <c r="CG86" s="167"/>
      <c r="CH86" s="16"/>
      <c r="CI86" s="87"/>
      <c r="CJ86" s="16"/>
      <c r="CK86" s="16"/>
      <c r="CL86" s="168"/>
      <c r="CM86" s="120">
        <f t="shared" si="55"/>
        <v>142518.10659268522</v>
      </c>
      <c r="CN86" s="120">
        <f>step*SUMPRODUCT(B86:N86,'By group'!B$22:N$22)</f>
        <v>84787.008530424413</v>
      </c>
      <c r="CO86" s="120">
        <f>step*SUMPRODUCT(O86:AA86,'By group'!O$22:AA$22)</f>
        <v>41969.141791459973</v>
      </c>
      <c r="CP86" s="120">
        <f>step*SUMPRODUCT(AB86:AN86,'By group'!AB$22:AN$22)</f>
        <v>3012.9487571860282</v>
      </c>
      <c r="CQ86" s="120">
        <f>step*SUMPRODUCT(AO86:BA86,'By group'!AO$22:BA$22)</f>
        <v>8812.387355735229</v>
      </c>
      <c r="CR86" s="154">
        <f>step*SUMPRODUCT(BB86:BN86,'By group'!BB$22:BN$22)</f>
        <v>3936.6201578795653</v>
      </c>
      <c r="CS86" s="197">
        <f t="shared" si="56"/>
        <v>214073.60748532414</v>
      </c>
      <c r="CT86" s="120">
        <f t="shared" si="57"/>
        <v>622803.06050495035</v>
      </c>
      <c r="CU86" s="120">
        <f t="shared" si="58"/>
        <v>639061.0998323902</v>
      </c>
      <c r="CV86" s="120">
        <f t="shared" si="59"/>
        <v>255077.00386921904</v>
      </c>
      <c r="CW86" s="120">
        <f t="shared" si="60"/>
        <v>68580.764151103227</v>
      </c>
      <c r="CX86" s="198">
        <f t="shared" si="61"/>
        <v>56572.289187272458</v>
      </c>
      <c r="CY86" s="16">
        <f t="shared" si="62"/>
        <v>3.3650043776362808E-3</v>
      </c>
      <c r="CZ86" s="37">
        <f t="shared" si="63"/>
        <v>4.4175498472728947E-2</v>
      </c>
      <c r="DA86" s="185">
        <f t="shared" si="64"/>
        <v>2.1246477027640348E-3</v>
      </c>
      <c r="DB86" s="183">
        <f>(BO86-BO84)/BO84</f>
        <v>5.6645854757962502E-3</v>
      </c>
      <c r="DC86" s="85">
        <f>(SUMPRODUCT($B86:$N86,'By group'!$B$27:$N$27)-(1-prop_idu_part)*SUMPRODUCT(Population!$BB86:$BN86,'By group'!$BB$27:$BN$27)*(1-prop_idu_male))/BQ86</f>
        <v>1.4387004764335776</v>
      </c>
      <c r="DD86" s="85">
        <f>(1-prop_idu_part)*SUMPRODUCT(Population!$BB86:$BN86,'By group'!$BB$27:$BN$27)*prop_idu_male/BQ86</f>
        <v>9.2368780577545065E-3</v>
      </c>
      <c r="DE86" s="85">
        <f>SUMPRODUCT(AB86:AN86,'By group'!AB$27:AN$27)/prop_sw_use/BP86</f>
        <v>4.2175001122303044</v>
      </c>
      <c r="DF86" s="85">
        <f t="shared" si="35"/>
        <v>1.7123050455655036</v>
      </c>
      <c r="DG86" s="85">
        <f t="shared" si="65"/>
        <v>0</v>
      </c>
    </row>
    <row r="87" spans="1:111" x14ac:dyDescent="0.25">
      <c r="A87">
        <f t="shared" si="36"/>
        <v>41.5</v>
      </c>
      <c r="B87" s="8">
        <f>B86+Dynamics!B86+Dynamics!BO86+Dynamics!EB86+Dynamics!GO86+Dynamics!JB86</f>
        <v>18752350.087934274</v>
      </c>
      <c r="C87" s="46">
        <f>C86+Dynamics!C86+Dynamics!BP86+Dynamics!EC86+Dynamics!GP86+Dynamics!JC86</f>
        <v>127061.79590912294</v>
      </c>
      <c r="D87" s="4">
        <f>D86+Dynamics!D86+Dynamics!BQ86+Dynamics!ED86+Dynamics!GQ86+Dynamics!JD86</f>
        <v>370421.43546448741</v>
      </c>
      <c r="E87" s="4">
        <f>E86+Dynamics!E86+Dynamics!BR86+Dynamics!EE86+Dynamics!GR86+Dynamics!JE86</f>
        <v>381120.62859914225</v>
      </c>
      <c r="F87" s="4">
        <f>F86+Dynamics!F86+Dynamics!BS86+Dynamics!EF86+Dynamics!GS86+Dynamics!JF86</f>
        <v>113951.46029374725</v>
      </c>
      <c r="G87" s="4">
        <f>G86+Dynamics!G86+Dynamics!BT86+Dynamics!EG86+Dynamics!GT86+Dynamics!JG86</f>
        <v>21876.626690010416</v>
      </c>
      <c r="H87" s="4">
        <f>H86+Dynamics!H86+Dynamics!BU86+Dynamics!EH86+Dynamics!GU86+Dynamics!JH86</f>
        <v>18439.670367286581</v>
      </c>
      <c r="I87" s="4">
        <f>I86+Dynamics!I86+Dynamics!BV86+Dynamics!EI86+Dynamics!GV86+Dynamics!JI86</f>
        <v>0</v>
      </c>
      <c r="J87" s="4">
        <f>J86+Dynamics!J86+Dynamics!BW86+Dynamics!EJ86+Dynamics!GW86+Dynamics!JJ86</f>
        <v>0</v>
      </c>
      <c r="K87" s="4">
        <f>K86+Dynamics!K86+Dynamics!BX86+Dynamics!EK86+Dynamics!GX86+Dynamics!JK86</f>
        <v>0</v>
      </c>
      <c r="L87" s="4">
        <f>L86+Dynamics!L86+Dynamics!BY86+Dynamics!EL86+Dynamics!GY86+Dynamics!JL86</f>
        <v>38593.408577573166</v>
      </c>
      <c r="M87" s="4">
        <f>M86+Dynamics!M86+Dynamics!BZ86+Dynamics!EM86+Dynamics!GZ86+Dynamics!JM86</f>
        <v>19227.773811386702</v>
      </c>
      <c r="N87" s="9">
        <f>N86+Dynamics!N86+Dynamics!CA86+Dynamics!EN86+Dynamics!HA86+Dynamics!JN86</f>
        <v>15511.295680422247</v>
      </c>
      <c r="O87" s="8">
        <f>O86+Dynamics!O86+Dynamics!CB86+Dynamics!EO86+Dynamics!HB86+Dynamics!JO86</f>
        <v>20126226.268492829</v>
      </c>
      <c r="P87" s="4">
        <f>P86+Dynamics!P86+Dynamics!CC86+Dynamics!EP86+Dynamics!HC86+Dynamics!JP86</f>
        <v>62804.734805770371</v>
      </c>
      <c r="Q87" s="4">
        <f>Q86+Dynamics!Q86+Dynamics!CD86+Dynamics!EQ86+Dynamics!HD86+Dynamics!JQ86</f>
        <v>183099.70219135855</v>
      </c>
      <c r="R87" s="4">
        <f>R86+Dynamics!R86+Dynamics!CE86+Dynamics!ER86+Dynamics!HE86+Dynamics!JR86</f>
        <v>188469.9719466184</v>
      </c>
      <c r="S87" s="4">
        <f>S86+Dynamics!S86+Dynamics!CF86+Dynamics!ES86+Dynamics!HF86+Dynamics!JS86</f>
        <v>56389.696546467887</v>
      </c>
      <c r="T87" s="4">
        <f>T86+Dynamics!T86+Dynamics!CG86+Dynamics!ET86+Dynamics!HG86+Dynamics!JT86</f>
        <v>10835.125417544119</v>
      </c>
      <c r="U87" s="4">
        <f>U86+Dynamics!U86+Dynamics!CH86+Dynamics!EU86+Dynamics!HH86+Dynamics!JU86</f>
        <v>9158.1442210964069</v>
      </c>
      <c r="V87" s="4">
        <f>V86+Dynamics!V86+Dynamics!CI86+Dynamics!EV86+Dynamics!HI86+Dynamics!JV86</f>
        <v>0</v>
      </c>
      <c r="W87" s="4">
        <f>W86+Dynamics!W86+Dynamics!CJ86+Dynamics!EW86+Dynamics!HJ86+Dynamics!JW86</f>
        <v>0</v>
      </c>
      <c r="X87" s="4">
        <f>X86+Dynamics!X86+Dynamics!CK86+Dynamics!EX86+Dynamics!HK86+Dynamics!JX86</f>
        <v>0</v>
      </c>
      <c r="Y87" s="4">
        <f>Y86+Dynamics!Y86+Dynamics!CL86+Dynamics!EY86+Dynamics!HL86+Dynamics!JY86</f>
        <v>19166.437806234557</v>
      </c>
      <c r="Z87" s="4">
        <f>Z86+Dynamics!Z86+Dynamics!CM86+Dynamics!EZ86+Dynamics!HM86+Dynamics!JZ86</f>
        <v>9591.1826264864503</v>
      </c>
      <c r="AA87" s="9">
        <f>AA86+Dynamics!AA86+Dynamics!CN86+Dynamics!FA86+Dynamics!HN86+Dynamics!KA86</f>
        <v>7813.5570558475602</v>
      </c>
      <c r="AB87" s="8">
        <f>AB86+Dynamics!AB86+Dynamics!CO86+Dynamics!FB86+Dynamics!HO86+Dynamics!KB86</f>
        <v>30592.945391675828</v>
      </c>
      <c r="AC87" s="4">
        <f>AC86+Dynamics!AC86+Dynamics!CP86+Dynamics!FC86+Dynamics!HP86+Dynamics!KC86</f>
        <v>4462.6436828225806</v>
      </c>
      <c r="AD87" s="4">
        <f>AD86+Dynamics!AD86+Dynamics!CQ86+Dynamics!FD86+Dynamics!HQ86+Dynamics!KD86</f>
        <v>13071.880391664372</v>
      </c>
      <c r="AE87" s="4">
        <f>AE86+Dynamics!AE86+Dynamics!CR86+Dynamics!FE86+Dynamics!HR86+Dynamics!KE86</f>
        <v>13533.971996510418</v>
      </c>
      <c r="AF87" s="4">
        <f>AF86+Dynamics!AF86+Dynamics!CS86+Dynamics!FF86+Dynamics!HS86+Dynamics!KF86</f>
        <v>4064.5248809581863</v>
      </c>
      <c r="AG87" s="4">
        <f>AG86+Dynamics!AG86+Dynamics!CT86+Dynamics!FG86+Dynamics!HT86+Dynamics!KG86</f>
        <v>782.5865242647269</v>
      </c>
      <c r="AH87" s="4">
        <f>AH86+Dynamics!AH86+Dynamics!CU86+Dynamics!FH86+Dynamics!HU86+Dynamics!KH86</f>
        <v>662.45513281227227</v>
      </c>
      <c r="AI87" s="4">
        <f>AI86+Dynamics!AI86+Dynamics!CV86+Dynamics!FI86+Dynamics!HV86+Dynamics!KI86</f>
        <v>0</v>
      </c>
      <c r="AJ87" s="4">
        <f>AJ86+Dynamics!AJ86+Dynamics!CW86+Dynamics!FJ86+Dynamics!HW86+Dynamics!KJ86</f>
        <v>0</v>
      </c>
      <c r="AK87" s="4">
        <f>AK86+Dynamics!AK86+Dynamics!CX86+Dynamics!FK86+Dynamics!HX86+Dynamics!KK86</f>
        <v>0</v>
      </c>
      <c r="AL87" s="4">
        <f>AL86+Dynamics!AL86+Dynamics!CY86+Dynamics!FL86+Dynamics!HY86+Dynamics!KL86</f>
        <v>1387.0492207398563</v>
      </c>
      <c r="AM87" s="4">
        <f>AM86+Dynamics!AM86+Dynamics!CZ86+Dynamics!FM86+Dynamics!HZ86+Dynamics!KM86</f>
        <v>693.5727336661115</v>
      </c>
      <c r="AN87" s="4">
        <f>AN86+Dynamics!AN86+Dynamics!DA86+Dynamics!FN86+Dynamics!IA86+Dynamics!KN86</f>
        <v>560.56852042611251</v>
      </c>
      <c r="AO87" s="8">
        <f>AO86+Dynamics!AO86+Dynamics!DB86+Dynamics!FO86+Dynamics!IB86+Dynamics!KO86</f>
        <v>800426.38351945882</v>
      </c>
      <c r="AP87" s="4">
        <f>AP86+Dynamics!AP86+Dynamics!DC86+Dynamics!FP86+Dynamics!IC86+Dynamics!KP86</f>
        <v>13631.348846229695</v>
      </c>
      <c r="AQ87" s="4">
        <f>AQ86+Dynamics!AQ86+Dynamics!DD86+Dynamics!FQ86+Dynamics!ID86+Dynamics!KQ86</f>
        <v>39391.288013902376</v>
      </c>
      <c r="AR87" s="4">
        <f>AR86+Dynamics!AR86+Dynamics!DE86+Dynamics!FR86+Dynamics!IE86+Dynamics!KR86</f>
        <v>39958.239015874038</v>
      </c>
      <c r="AS87" s="4">
        <f>AS86+Dynamics!AS86+Dynamics!DF86+Dynamics!FS86+Dynamics!IF86+Dynamics!KS86</f>
        <v>11801.439942918607</v>
      </c>
      <c r="AT87" s="4">
        <f>AT86+Dynamics!AT86+Dynamics!DG86+Dynamics!FT86+Dynamics!IG86+Dynamics!KT86</f>
        <v>2242.9604642086015</v>
      </c>
      <c r="AU87" s="4">
        <f>AU86+Dynamics!AU86+Dynamics!DH86+Dynamics!FU86+Dynamics!IH86+Dynamics!KU86</f>
        <v>1850.7474442472394</v>
      </c>
      <c r="AV87" s="4">
        <f>AV86+Dynamics!AV86+Dynamics!DI86+Dynamics!FV86+Dynamics!II86+Dynamics!KV86</f>
        <v>0</v>
      </c>
      <c r="AW87" s="4">
        <f>AW86+Dynamics!AW86+Dynamics!DJ86+Dynamics!FW86+Dynamics!IJ86+Dynamics!KW86</f>
        <v>0</v>
      </c>
      <c r="AX87" s="4">
        <f>AX86+Dynamics!AX86+Dynamics!DK86+Dynamics!FX86+Dynamics!IK86+Dynamics!KX86</f>
        <v>0</v>
      </c>
      <c r="AY87" s="4">
        <f>AY86+Dynamics!AY86+Dynamics!DL86+Dynamics!FY86+Dynamics!IL86+Dynamics!KY86</f>
        <v>3868.1180118389993</v>
      </c>
      <c r="AZ87" s="4">
        <f>AZ86+Dynamics!AZ86+Dynamics!DM86+Dynamics!FZ86+Dynamics!IM86+Dynamics!KZ86</f>
        <v>1873.1689082015732</v>
      </c>
      <c r="BA87" s="9">
        <f>BA86+Dynamics!BA86+Dynamics!DN86+Dynamics!GA86+Dynamics!IN86+Dynamics!LA86</f>
        <v>1445.2059049301045</v>
      </c>
      <c r="BB87" s="8">
        <f>BB86+Dynamics!BB86+Dynamics!DO86+Dynamics!GB86+Dynamics!IO86+Dynamics!LB86</f>
        <v>35425.892437645118</v>
      </c>
      <c r="BC87" s="4">
        <f>BC86+Dynamics!BC86+Dynamics!DP86+Dynamics!GC86+Dynamics!IP86+Dynamics!LC86</f>
        <v>6783.8899678324988</v>
      </c>
      <c r="BD87" s="4">
        <f>BD86+Dynamics!BD86+Dynamics!DQ86+Dynamics!GD86+Dynamics!IQ86+Dynamics!LD86</f>
        <v>18765.083198631895</v>
      </c>
      <c r="BE87" s="4">
        <f>BE86+Dynamics!BE86+Dynamics!DR86+Dynamics!GE86+Dynamics!IR86+Dynamics!LE86</f>
        <v>17946.476335207099</v>
      </c>
      <c r="BF87" s="4">
        <f>BF86+Dynamics!BF86+Dynamics!DS86+Dynamics!GF86+Dynamics!IS86+Dynamics!LF86</f>
        <v>5072.7815601689508</v>
      </c>
      <c r="BG87" s="4">
        <f>BG86+Dynamics!BG86+Dynamics!DT86+Dynamics!GG86+Dynamics!IT86+Dynamics!LG86</f>
        <v>935.05904216946249</v>
      </c>
      <c r="BH87" s="4">
        <f>BH86+Dynamics!BH86+Dynamics!DU86+Dynamics!GH86+Dynamics!IU86+Dynamics!LH86</f>
        <v>733.54601173391541</v>
      </c>
      <c r="BI87" s="4">
        <f>BI86+Dynamics!BI86+Dynamics!DV86+Dynamics!GI86+Dynamics!IV86+Dynamics!LI86</f>
        <v>0</v>
      </c>
      <c r="BJ87" s="4">
        <f>BJ86+Dynamics!BJ86+Dynamics!DW86+Dynamics!GJ86+Dynamics!IW86+Dynamics!LJ86</f>
        <v>0</v>
      </c>
      <c r="BK87" s="4">
        <f>BK86+Dynamics!BK86+Dynamics!DX86+Dynamics!GK86+Dynamics!IX86+Dynamics!LK86</f>
        <v>0</v>
      </c>
      <c r="BL87" s="4">
        <f>BL86+Dynamics!BL86+Dynamics!DY86+Dynamics!GL86+Dynamics!IY86+Dynamics!LL86</f>
        <v>1527.3784314458974</v>
      </c>
      <c r="BM87" s="4">
        <f>BM86+Dynamics!BM86+Dynamics!DZ86+Dynamics!GM86+Dynamics!IZ86+Dynamics!LM86</f>
        <v>700.19446912299668</v>
      </c>
      <c r="BN87" s="4">
        <f>BN86+Dynamics!BN86+Dynamics!EA86+Dynamics!GN86+Dynamics!JA86+Dynamics!LN86</f>
        <v>510.32941134369116</v>
      </c>
      <c r="BO87" s="178">
        <f t="shared" si="37"/>
        <v>41606810.733850345</v>
      </c>
      <c r="BP87" s="8">
        <f t="shared" si="38"/>
        <v>19858554.183327448</v>
      </c>
      <c r="BQ87" s="4">
        <f t="shared" si="39"/>
        <v>20673554.821110256</v>
      </c>
      <c r="BR87" s="4">
        <f t="shared" si="40"/>
        <v>69812.198475540456</v>
      </c>
      <c r="BS87" s="4">
        <f t="shared" si="41"/>
        <v>916488.90007181012</v>
      </c>
      <c r="BT87" s="179">
        <f t="shared" si="42"/>
        <v>88400.630865301529</v>
      </c>
      <c r="BU87" s="178">
        <f t="shared" si="43"/>
        <v>1861789.1560744755</v>
      </c>
      <c r="BV87" s="4">
        <f t="shared" si="44"/>
        <v>1106204.095393179</v>
      </c>
      <c r="BW87" s="4">
        <f t="shared" si="45"/>
        <v>547328.55261742428</v>
      </c>
      <c r="BX87" s="4">
        <f t="shared" si="46"/>
        <v>39219.253083864627</v>
      </c>
      <c r="BY87" s="4">
        <f t="shared" si="47"/>
        <v>116062.51655235126</v>
      </c>
      <c r="BZ87" s="179">
        <f t="shared" si="48"/>
        <v>52974.738427656412</v>
      </c>
      <c r="CA87" s="167">
        <f t="shared" si="49"/>
        <v>4.4747221025517502E-2</v>
      </c>
      <c r="CB87" s="15">
        <f t="shared" si="50"/>
        <v>5.5704160795447509E-2</v>
      </c>
      <c r="CC87" s="15">
        <f t="shared" si="51"/>
        <v>2.6474815645083648E-2</v>
      </c>
      <c r="CD87" s="15">
        <f t="shared" si="52"/>
        <v>0.56178223777905467</v>
      </c>
      <c r="CE87" s="15">
        <f t="shared" si="53"/>
        <v>0.12663821301409908</v>
      </c>
      <c r="CF87" s="168">
        <f t="shared" si="54"/>
        <v>0.59925747032705545</v>
      </c>
      <c r="CG87" s="169">
        <f>-SUM(Dynamics!BO86:BO87,Dynamics!CB86:CB87,Dynamics!CO86:CO87,Dynamics!DB86:DB87,Dynamics!DO86:DO87)/BO86*100000</f>
        <v>1078.7916979863548</v>
      </c>
      <c r="CH87" s="87">
        <f>-SUM(Dynamics!BO86:BO87)/BP86*100000</f>
        <v>1336.4878277628261</v>
      </c>
      <c r="CI87" s="87">
        <f>-SUM(Dynamics!CB86:CB87)/BQ86*100000</f>
        <v>634.67661336394406</v>
      </c>
      <c r="CJ87" s="87">
        <f>-SUM(Dynamics!CO86:CO87)/BR86*100000</f>
        <v>13333.605158046146</v>
      </c>
      <c r="CK87" s="87">
        <f>-SUM(Dynamics!DB86:DB87)/BS86*100000</f>
        <v>3106.1834407193728</v>
      </c>
      <c r="CL87" s="170">
        <f>-SUM(Dynamics!DO86:DO87)/BT86*100000</f>
        <v>16316.438729243804</v>
      </c>
      <c r="CM87" s="120">
        <f t="shared" si="55"/>
        <v>142947.84215338362</v>
      </c>
      <c r="CN87" s="120">
        <f>step*SUMPRODUCT(B87:N87,'By group'!B$22:N$22)</f>
        <v>85030.139320048125</v>
      </c>
      <c r="CO87" s="120">
        <f>step*SUMPRODUCT(O87:AA87,'By group'!O$22:AA$22)</f>
        <v>42076.430396773583</v>
      </c>
      <c r="CP87" s="120">
        <f>step*SUMPRODUCT(AB87:AN87,'By group'!AB$22:AN$22)</f>
        <v>3022.4253157059711</v>
      </c>
      <c r="CQ87" s="120">
        <f>step*SUMPRODUCT(AO87:BA87,'By group'!AO$22:BA$22)</f>
        <v>8871.0711829720512</v>
      </c>
      <c r="CR87" s="154">
        <f>step*SUMPRODUCT(BB87:BN87,'By group'!BB$22:BN$22)</f>
        <v>3947.7759378838705</v>
      </c>
      <c r="CS87" s="197">
        <f t="shared" si="56"/>
        <v>214744.4132117781</v>
      </c>
      <c r="CT87" s="120">
        <f t="shared" si="57"/>
        <v>624749.38926004455</v>
      </c>
      <c r="CU87" s="120">
        <f t="shared" si="58"/>
        <v>641029.28789335222</v>
      </c>
      <c r="CV87" s="120">
        <f t="shared" si="59"/>
        <v>255822.29527209335</v>
      </c>
      <c r="CW87" s="120">
        <f t="shared" si="60"/>
        <v>68758.250687061183</v>
      </c>
      <c r="CX87" s="198">
        <f t="shared" si="61"/>
        <v>56685.519750146123</v>
      </c>
      <c r="CY87" s="16">
        <f t="shared" si="62"/>
        <v>3.3655191276143396E-3</v>
      </c>
      <c r="CZ87" s="37">
        <f t="shared" si="63"/>
        <v>4.4114897687223098E-2</v>
      </c>
      <c r="DA87" s="185">
        <f t="shared" si="64"/>
        <v>2.1246673154253761E-3</v>
      </c>
      <c r="DB87" s="183"/>
      <c r="DC87" s="85">
        <f>(SUMPRODUCT($B87:$N87,'By group'!$B$27:$N$27)-(1-prop_idu_part)*SUMPRODUCT(Population!$BB87:$BN87,'By group'!$BB$27:$BN$27)*(1-prop_idu_male))/BQ87</f>
        <v>1.4385573836559353</v>
      </c>
      <c r="DD87" s="85">
        <f>(1-prop_idu_part)*SUMPRODUCT(Population!$BB87:$BN87,'By group'!$BB$27:$BN$27)*prop_idu_male/BQ87</f>
        <v>9.2362133325069214E-3</v>
      </c>
      <c r="DE87" s="85">
        <f>SUMPRODUCT(AB87:AN87,'By group'!AB$27:AN$27)/prop_sw_use/BP87</f>
        <v>4.2185668401269023</v>
      </c>
      <c r="DF87" s="85">
        <f t="shared" si="35"/>
        <v>1.7127381370915222</v>
      </c>
      <c r="DG87" s="85">
        <f t="shared" si="65"/>
        <v>0</v>
      </c>
    </row>
    <row r="88" spans="1:111" x14ac:dyDescent="0.25">
      <c r="A88">
        <f t="shared" si="36"/>
        <v>42</v>
      </c>
      <c r="B88" s="8">
        <f>B87+Dynamics!B87+Dynamics!BO87+Dynamics!EB87+Dynamics!GO87+Dynamics!JB87</f>
        <v>18804946.963705894</v>
      </c>
      <c r="C88" s="46">
        <f>C87+Dynamics!C87+Dynamics!BP87+Dynamics!EC87+Dynamics!GP87+Dynamics!JC87</f>
        <v>127440.98496597636</v>
      </c>
      <c r="D88" s="4">
        <f>D87+Dynamics!D87+Dynamics!BQ87+Dynamics!ED87+Dynamics!GQ87+Dynamics!JD87</f>
        <v>371523.67405389529</v>
      </c>
      <c r="E88" s="4">
        <f>E87+Dynamics!E87+Dynamics!BR87+Dynamics!EE87+Dynamics!GR87+Dynamics!JE87</f>
        <v>382240.13414720021</v>
      </c>
      <c r="F88" s="4">
        <f>F87+Dynamics!F87+Dynamics!BS87+Dynamics!EF87+Dynamics!GS87+Dynamics!JF87</f>
        <v>114279.77302899928</v>
      </c>
      <c r="G88" s="4">
        <f>G87+Dynamics!G87+Dynamics!BT87+Dynamics!EG87+Dynamics!GT87+Dynamics!JG87</f>
        <v>21938.107027814745</v>
      </c>
      <c r="H88" s="4">
        <f>H87+Dynamics!H87+Dynamics!BU87+Dynamics!EH87+Dynamics!GU87+Dynamics!JH87</f>
        <v>18487.279308107511</v>
      </c>
      <c r="I88" s="4">
        <f>I87+Dynamics!I87+Dynamics!BV87+Dynamics!EI87+Dynamics!GV87+Dynamics!JI87</f>
        <v>0</v>
      </c>
      <c r="J88" s="4">
        <f>J87+Dynamics!J87+Dynamics!BW87+Dynamics!EJ87+Dynamics!GW87+Dynamics!JJ87</f>
        <v>0</v>
      </c>
      <c r="K88" s="4">
        <f>K87+Dynamics!K87+Dynamics!BX87+Dynamics!EK87+Dynamics!GX87+Dynamics!JK87</f>
        <v>0</v>
      </c>
      <c r="L88" s="4">
        <f>L87+Dynamics!L87+Dynamics!BY87+Dynamics!EL87+Dynamics!GY87+Dynamics!JL87</f>
        <v>38693.190963495312</v>
      </c>
      <c r="M88" s="4">
        <f>M87+Dynamics!M87+Dynamics!BZ87+Dynamics!EM87+Dynamics!GZ87+Dynamics!JM87</f>
        <v>19270.093268646666</v>
      </c>
      <c r="N88" s="9">
        <f>N87+Dynamics!N87+Dynamics!CA87+Dynamics!EN87+Dynamics!HA87+Dynamics!JN87</f>
        <v>15532.598082450582</v>
      </c>
      <c r="O88" s="8">
        <f>O87+Dynamics!O87+Dynamics!CB87+Dynamics!EO87+Dynamics!HB87+Dynamics!JO87</f>
        <v>20184854.479342114</v>
      </c>
      <c r="P88" s="4">
        <f>P87+Dynamics!P87+Dynamics!CC87+Dynamics!EP87+Dynamics!HC87+Dynamics!JP87</f>
        <v>62986.534945404783</v>
      </c>
      <c r="Q88" s="4">
        <f>Q87+Dynamics!Q87+Dynamics!CD87+Dynamics!EQ87+Dynamics!HD87+Dynamics!JQ87</f>
        <v>183619.69600977513</v>
      </c>
      <c r="R88" s="4">
        <f>R87+Dynamics!R87+Dynamics!CE87+Dynamics!ER87+Dynamics!HE87+Dynamics!JR87</f>
        <v>188980.51306136962</v>
      </c>
      <c r="S88" s="4">
        <f>S87+Dynamics!S87+Dynamics!CF87+Dynamics!ES87+Dynamics!HF87+Dynamics!JS87</f>
        <v>56533.934962344443</v>
      </c>
      <c r="T88" s="4">
        <f>T87+Dynamics!T87+Dynamics!CG87+Dynamics!ET87+Dynamics!HG87+Dynamics!JT87</f>
        <v>10861.09913656503</v>
      </c>
      <c r="U88" s="4">
        <f>U87+Dynamics!U87+Dynamics!CH87+Dynamics!EU87+Dynamics!HH87+Dynamics!JU87</f>
        <v>9175.9218659682556</v>
      </c>
      <c r="V88" s="4">
        <f>V87+Dynamics!V87+Dynamics!CI87+Dynamics!EV87+Dynamics!HI87+Dynamics!JV87</f>
        <v>0</v>
      </c>
      <c r="W88" s="4">
        <f>W87+Dynamics!W87+Dynamics!CJ87+Dynamics!EW87+Dynamics!HJ87+Dynamics!JW87</f>
        <v>0</v>
      </c>
      <c r="X88" s="4">
        <f>X87+Dynamics!X87+Dynamics!CK87+Dynamics!EX87+Dynamics!HK87+Dynamics!JX87</f>
        <v>0</v>
      </c>
      <c r="Y88" s="4">
        <f>Y87+Dynamics!Y87+Dynamics!CL87+Dynamics!EY87+Dynamics!HL87+Dynamics!JY87</f>
        <v>19203.594342826553</v>
      </c>
      <c r="Z88" s="4">
        <f>Z87+Dynamics!Z87+Dynamics!CM87+Dynamics!EZ87+Dynamics!HM87+Dynamics!JZ87</f>
        <v>9603.0255043189554</v>
      </c>
      <c r="AA88" s="9">
        <f>AA87+Dynamics!AA87+Dynamics!CN87+Dynamics!FA87+Dynamics!HN87+Dynamics!KA87</f>
        <v>7812.0785377388547</v>
      </c>
      <c r="AB88" s="8">
        <f>AB87+Dynamics!AB87+Dynamics!CO87+Dynamics!FB87+Dynamics!HO87+Dynamics!KB87</f>
        <v>30683.491198222808</v>
      </c>
      <c r="AC88" s="4">
        <f>AC87+Dynamics!AC87+Dynamics!CP87+Dynamics!FC87+Dynamics!HP87+Dynamics!KC87</f>
        <v>4476.3009587764136</v>
      </c>
      <c r="AD88" s="4">
        <f>AD87+Dynamics!AD87+Dynamics!CQ87+Dynamics!FD87+Dynamics!HQ87+Dynamics!KD87</f>
        <v>13112.334950999311</v>
      </c>
      <c r="AE88" s="4">
        <f>AE87+Dynamics!AE87+Dynamics!CR87+Dynamics!FE87+Dynamics!HR87+Dynamics!KE87</f>
        <v>13576.494876856719</v>
      </c>
      <c r="AF88" s="4">
        <f>AF87+Dynamics!AF87+Dynamics!CS87+Dynamics!FF87+Dynamics!HS87+Dynamics!KF87</f>
        <v>4077.4154483634857</v>
      </c>
      <c r="AG88" s="4">
        <f>AG87+Dynamics!AG87+Dynamics!CT87+Dynamics!FG87+Dynamics!HT87+Dynamics!KG87</f>
        <v>785.07567891384713</v>
      </c>
      <c r="AH88" s="4">
        <f>AH87+Dynamics!AH87+Dynamics!CU87+Dynamics!FH87+Dynamics!HU87+Dynamics!KH87</f>
        <v>664.53391548753928</v>
      </c>
      <c r="AI88" s="4">
        <f>AI87+Dynamics!AI87+Dynamics!CV87+Dynamics!FI87+Dynamics!HV87+Dynamics!KI87</f>
        <v>0</v>
      </c>
      <c r="AJ88" s="4">
        <f>AJ87+Dynamics!AJ87+Dynamics!CW87+Dynamics!FJ87+Dynamics!HW87+Dynamics!KJ87</f>
        <v>0</v>
      </c>
      <c r="AK88" s="4">
        <f>AK87+Dynamics!AK87+Dynamics!CX87+Dynamics!FK87+Dynamics!HX87+Dynamics!KK87</f>
        <v>0</v>
      </c>
      <c r="AL88" s="4">
        <f>AL87+Dynamics!AL87+Dynamics!CY87+Dynamics!FL87+Dynamics!HY87+Dynamics!KL87</f>
        <v>1391.4356360705071</v>
      </c>
      <c r="AM88" s="4">
        <f>AM87+Dynamics!AM87+Dynamics!CZ87+Dynamics!FM87+Dynamics!HZ87+Dynamics!KM87</f>
        <v>695.694170151874</v>
      </c>
      <c r="AN88" s="4">
        <f>AN87+Dynamics!AN87+Dynamics!DA87+Dynamics!FN87+Dynamics!IA87+Dynamics!KN87</f>
        <v>562.04433711458717</v>
      </c>
      <c r="AO88" s="8">
        <f>AO87+Dynamics!AO87+Dynamics!DB87+Dynamics!FO87+Dynamics!IB87+Dynamics!KO87</f>
        <v>800961.53175319533</v>
      </c>
      <c r="AP88" s="4">
        <f>AP87+Dynamics!AP87+Dynamics!DC87+Dynamics!FP87+Dynamics!IC87+Dynamics!KP87</f>
        <v>13710.204547217611</v>
      </c>
      <c r="AQ88" s="4">
        <f>AQ87+Dynamics!AQ87+Dynamics!DD87+Dynamics!FQ87+Dynamics!ID87+Dynamics!KQ87</f>
        <v>39629.598935405265</v>
      </c>
      <c r="AR88" s="4">
        <f>AR87+Dynamics!AR87+Dynamics!DE87+Dynamics!FR87+Dynamics!IE87+Dynamics!KR87</f>
        <v>40216.083655539864</v>
      </c>
      <c r="AS88" s="4">
        <f>AS87+Dynamics!AS87+Dynamics!DF87+Dynamics!FS87+Dynamics!IF87+Dynamics!KS87</f>
        <v>11881.477214209659</v>
      </c>
      <c r="AT88" s="4">
        <f>AT87+Dynamics!AT87+Dynamics!DG87+Dynamics!FT87+Dynamics!IG87+Dynamics!KT87</f>
        <v>2258.7350305328564</v>
      </c>
      <c r="AU88" s="4">
        <f>AU87+Dynamics!AU87+Dynamics!DH87+Dynamics!FU87+Dynamics!IH87+Dynamics!KU87</f>
        <v>1864.6322629847621</v>
      </c>
      <c r="AV88" s="4">
        <f>AV87+Dynamics!AV87+Dynamics!DI87+Dynamics!FV87+Dynamics!II87+Dynamics!KV87</f>
        <v>0</v>
      </c>
      <c r="AW88" s="4">
        <f>AW87+Dynamics!AW87+Dynamics!DJ87+Dynamics!FW87+Dynamics!IJ87+Dynamics!KW87</f>
        <v>0</v>
      </c>
      <c r="AX88" s="4">
        <f>AX87+Dynamics!AX87+Dynamics!DK87+Dynamics!FX87+Dynamics!IK87+Dynamics!KX87</f>
        <v>0</v>
      </c>
      <c r="AY88" s="4">
        <f>AY87+Dynamics!AY87+Dynamics!DL87+Dynamics!FY87+Dynamics!IL87+Dynamics!KY87</f>
        <v>3897.3128972682748</v>
      </c>
      <c r="AZ88" s="4">
        <f>AZ87+Dynamics!AZ87+Dynamics!DM87+Dynamics!FZ87+Dynamics!IM87+Dynamics!KZ87</f>
        <v>1888.3816512327094</v>
      </c>
      <c r="BA88" s="9">
        <f>BA87+Dynamics!BA87+Dynamics!DN87+Dynamics!GA87+Dynamics!IN87+Dynamics!LA87</f>
        <v>1457.9770139609325</v>
      </c>
      <c r="BB88" s="8">
        <f>BB87+Dynamics!BB87+Dynamics!DO87+Dynamics!GB87+Dynamics!IO87+Dynamics!LB87</f>
        <v>35526.465348821053</v>
      </c>
      <c r="BC88" s="4">
        <f>BC87+Dynamics!BC87+Dynamics!DP87+Dynamics!GC87+Dynamics!IP87+Dynamics!LC87</f>
        <v>6803.1567535847444</v>
      </c>
      <c r="BD88" s="4">
        <f>BD87+Dynamics!BD87+Dynamics!DQ87+Dynamics!GD87+Dynamics!IQ87+Dynamics!LD87</f>
        <v>18818.404509359912</v>
      </c>
      <c r="BE88" s="4">
        <f>BE87+Dynamics!BE87+Dynamics!DR87+Dynamics!GE87+Dynamics!IR87+Dynamics!LE87</f>
        <v>17997.450846288233</v>
      </c>
      <c r="BF88" s="4">
        <f>BF87+Dynamics!BF87+Dynamics!DS87+Dynamics!GF87+Dynamics!IS87+Dynamics!LF87</f>
        <v>5087.1684334229722</v>
      </c>
      <c r="BG88" s="4">
        <f>BG87+Dynamics!BG87+Dynamics!DT87+Dynamics!GG87+Dynamics!IT87+Dynamics!LG87</f>
        <v>937.70432504858582</v>
      </c>
      <c r="BH88" s="4">
        <f>BH87+Dynamics!BH87+Dynamics!DU87+Dynamics!GH87+Dynamics!IU87+Dynamics!LH87</f>
        <v>735.6009524566706</v>
      </c>
      <c r="BI88" s="4">
        <f>BI87+Dynamics!BI87+Dynamics!DV87+Dynamics!GI87+Dynamics!IV87+Dynamics!LI87</f>
        <v>0</v>
      </c>
      <c r="BJ88" s="4">
        <f>BJ87+Dynamics!BJ87+Dynamics!DW87+Dynamics!GJ87+Dynamics!IW87+Dynamics!LJ87</f>
        <v>0</v>
      </c>
      <c r="BK88" s="4">
        <f>BK87+Dynamics!BK87+Dynamics!DX87+Dynamics!GK87+Dynamics!IX87+Dynamics!LK87</f>
        <v>0</v>
      </c>
      <c r="BL88" s="4">
        <f>BL87+Dynamics!BL87+Dynamics!DY87+Dynamics!GL87+Dynamics!IY87+Dynamics!LL87</f>
        <v>1531.6589538202454</v>
      </c>
      <c r="BM88" s="4">
        <f>BM87+Dynamics!BM87+Dynamics!DZ87+Dynamics!GM87+Dynamics!IZ87+Dynamics!LM87</f>
        <v>702.11822935876546</v>
      </c>
      <c r="BN88" s="4">
        <f>BN87+Dynamics!BN87+Dynamics!EA87+Dynamics!GN87+Dynamics!JA87+Dynamics!LN87</f>
        <v>511.66001102353198</v>
      </c>
      <c r="BO88" s="178">
        <f t="shared" si="37"/>
        <v>41724425.820756584</v>
      </c>
      <c r="BP88" s="8">
        <f t="shared" si="38"/>
        <v>19914352.79855248</v>
      </c>
      <c r="BQ88" s="4">
        <f t="shared" si="39"/>
        <v>20733630.877708428</v>
      </c>
      <c r="BR88" s="4">
        <f t="shared" si="40"/>
        <v>70024.821170957104</v>
      </c>
      <c r="BS88" s="4">
        <f t="shared" si="41"/>
        <v>917765.93496154714</v>
      </c>
      <c r="BT88" s="179">
        <f t="shared" si="42"/>
        <v>88651.388363184713</v>
      </c>
      <c r="BU88" s="178">
        <f t="shared" si="43"/>
        <v>1867452.8894083479</v>
      </c>
      <c r="BV88" s="4">
        <f t="shared" si="44"/>
        <v>1109405.8348465862</v>
      </c>
      <c r="BW88" s="4">
        <f t="shared" si="45"/>
        <v>548776.3983663118</v>
      </c>
      <c r="BX88" s="4">
        <f t="shared" si="46"/>
        <v>39341.329972734282</v>
      </c>
      <c r="BY88" s="4">
        <f t="shared" si="47"/>
        <v>116804.40320835193</v>
      </c>
      <c r="BZ88" s="179">
        <f t="shared" si="48"/>
        <v>53124.92301436366</v>
      </c>
      <c r="CA88" s="167">
        <f t="shared" si="49"/>
        <v>4.4756826551208023E-2</v>
      </c>
      <c r="CB88" s="15">
        <f t="shared" si="50"/>
        <v>5.5708857127770975E-2</v>
      </c>
      <c r="CC88" s="15">
        <f t="shared" si="51"/>
        <v>2.6467935192013268E-2</v>
      </c>
      <c r="CD88" s="15">
        <f t="shared" si="52"/>
        <v>0.5618197849686356</v>
      </c>
      <c r="CE88" s="15">
        <f t="shared" si="53"/>
        <v>0.12727036247346207</v>
      </c>
      <c r="CF88" s="168">
        <f t="shared" si="54"/>
        <v>0.59925652598606638</v>
      </c>
      <c r="CG88" s="167"/>
      <c r="CH88" s="16"/>
      <c r="CI88" s="87"/>
      <c r="CJ88" s="16"/>
      <c r="CK88" s="16"/>
      <c r="CL88" s="168"/>
      <c r="CM88" s="120">
        <f t="shared" si="55"/>
        <v>143381.24353897793</v>
      </c>
      <c r="CN88" s="120">
        <f>step*SUMPRODUCT(B88:N88,'By group'!B$22:N$22)</f>
        <v>85275.314675837333</v>
      </c>
      <c r="CO88" s="120">
        <f>step*SUMPRODUCT(O88:AA88,'By group'!O$22:AA$22)</f>
        <v>42185.821768166446</v>
      </c>
      <c r="CP88" s="120">
        <f>step*SUMPRODUCT(AB88:AN88,'By group'!AB$22:AN$22)</f>
        <v>3031.8970936871187</v>
      </c>
      <c r="CQ88" s="120">
        <f>step*SUMPRODUCT(AO88:BA88,'By group'!AO$22:BA$22)</f>
        <v>8929.2425484690484</v>
      </c>
      <c r="CR88" s="154">
        <f>step*SUMPRODUCT(BB88:BN88,'By group'!BB$22:BN$22)</f>
        <v>3958.9674528179853</v>
      </c>
      <c r="CS88" s="197">
        <f t="shared" si="56"/>
        <v>215417.18217095989</v>
      </c>
      <c r="CT88" s="120">
        <f t="shared" si="57"/>
        <v>626703.70845943503</v>
      </c>
      <c r="CU88" s="120">
        <f t="shared" si="58"/>
        <v>643010.67658725462</v>
      </c>
      <c r="CV88" s="120">
        <f t="shared" si="59"/>
        <v>256576.96188082072</v>
      </c>
      <c r="CW88" s="120">
        <f t="shared" si="60"/>
        <v>68940.034022584019</v>
      </c>
      <c r="CX88" s="198">
        <f t="shared" si="61"/>
        <v>56804.326287293217</v>
      </c>
      <c r="CY88" s="16">
        <f t="shared" si="62"/>
        <v>3.3659863528086118E-3</v>
      </c>
      <c r="CZ88" s="37">
        <f t="shared" si="63"/>
        <v>4.4055333338950085E-2</v>
      </c>
      <c r="DA88" s="185">
        <f t="shared" si="64"/>
        <v>2.124688036308062E-3</v>
      </c>
      <c r="DB88" s="183">
        <f>(BO88-BO86)/BO86</f>
        <v>5.6622824263233016E-3</v>
      </c>
      <c r="DC88" s="85">
        <f>(SUMPRODUCT($B88:$N88,'By group'!$B$27:$N$27)-(1-prop_idu_part)*SUMPRODUCT(Population!$BB88:$BN88,'By group'!$BB$27:$BN$27)*(1-prop_idu_male))/BQ88</f>
        <v>1.4384194270660635</v>
      </c>
      <c r="DD88" s="85">
        <f>(1-prop_idu_part)*SUMPRODUCT(Population!$BB88:$BN88,'By group'!$BB$27:$BN$27)*prop_idu_male/BQ88</f>
        <v>9.2355748008591445E-3</v>
      </c>
      <c r="DE88" s="85">
        <f>SUMPRODUCT(AB88:AN88,'By group'!AB$27:AN$27)/prop_sw_use/BP88</f>
        <v>4.219558940989355</v>
      </c>
      <c r="DF88" s="85">
        <f t="shared" si="35"/>
        <v>1.713140930041678</v>
      </c>
      <c r="DG88" s="85">
        <f t="shared" si="65"/>
        <v>0</v>
      </c>
    </row>
    <row r="89" spans="1:111" x14ac:dyDescent="0.25">
      <c r="A89">
        <f t="shared" si="36"/>
        <v>42.5</v>
      </c>
      <c r="B89" s="8">
        <f>B88+Dynamics!B88+Dynamics!BO88+Dynamics!EB88+Dynamics!GO88+Dynamics!JB88</f>
        <v>18857688.159579612</v>
      </c>
      <c r="C89" s="46">
        <f>C88+Dynamics!C88+Dynamics!BP88+Dynamics!EC88+Dynamics!GP88+Dynamics!JC88</f>
        <v>127821.32730364526</v>
      </c>
      <c r="D89" s="4">
        <f>D88+Dynamics!D88+Dynamics!BQ88+Dynamics!ED88+Dynamics!GQ88+Dynamics!JD88</f>
        <v>372630.29186638561</v>
      </c>
      <c r="E89" s="4">
        <f>E88+Dynamics!E88+Dynamics!BR88+Dynamics!EE88+Dynamics!GR88+Dynamics!JE88</f>
        <v>383366.46815274016</v>
      </c>
      <c r="F89" s="4">
        <f>F88+Dynamics!F88+Dynamics!BS88+Dynamics!EF88+Dynamics!GS88+Dynamics!JF88</f>
        <v>114610.88985950747</v>
      </c>
      <c r="G89" s="4">
        <f>G88+Dynamics!G88+Dynamics!BT88+Dynamics!EG88+Dynamics!GT88+Dynamics!JG88</f>
        <v>22000.274486578492</v>
      </c>
      <c r="H89" s="4">
        <f>H88+Dynamics!H88+Dynamics!BU88+Dynamics!EH88+Dynamics!GU88+Dynamics!JH88</f>
        <v>18535.791943217482</v>
      </c>
      <c r="I89" s="4">
        <f>I88+Dynamics!I88+Dynamics!BV88+Dynamics!EI88+Dynamics!GV88+Dynamics!JI88</f>
        <v>0</v>
      </c>
      <c r="J89" s="4">
        <f>J88+Dynamics!J88+Dynamics!BW88+Dynamics!EJ88+Dynamics!GW88+Dynamics!JJ88</f>
        <v>0</v>
      </c>
      <c r="K89" s="4">
        <f>K88+Dynamics!K88+Dynamics!BX88+Dynamics!EK88+Dynamics!GX88+Dynamics!JK88</f>
        <v>0</v>
      </c>
      <c r="L89" s="4">
        <f>L88+Dynamics!L88+Dynamics!BY88+Dynamics!EL88+Dynamics!GY88+Dynamics!JL88</f>
        <v>38794.916064764744</v>
      </c>
      <c r="M89" s="4">
        <f>M88+Dynamics!M88+Dynamics!BZ88+Dynamics!EM88+Dynamics!GZ88+Dynamics!JM88</f>
        <v>19313.914461096025</v>
      </c>
      <c r="N89" s="9">
        <f>N88+Dynamics!N88+Dynamics!CA88+Dynamics!EN88+Dynamics!HA88+Dynamics!JN88</f>
        <v>15555.839710691422</v>
      </c>
      <c r="O89" s="8">
        <f>O88+Dynamics!O88+Dynamics!CB88+Dynamics!EO88+Dynamics!HB88+Dynamics!JO88</f>
        <v>20243573.208149005</v>
      </c>
      <c r="P89" s="4">
        <f>P88+Dynamics!P88+Dynamics!CC88+Dynamics!EP88+Dynamics!HC88+Dynamics!JP88</f>
        <v>63169.636602686573</v>
      </c>
      <c r="Q89" s="4">
        <f>Q88+Dynamics!Q88+Dynamics!CD88+Dynamics!EQ88+Dynamics!HD88+Dynamics!JQ88</f>
        <v>184144.61280776572</v>
      </c>
      <c r="R89" s="4">
        <f>R88+Dynamics!R88+Dynamics!CE88+Dynamics!ER88+Dynamics!HE88+Dynamics!JR88</f>
        <v>189498.45191023077</v>
      </c>
      <c r="S89" s="4">
        <f>S88+Dynamics!S88+Dynamics!CF88+Dynamics!ES88+Dynamics!HF88+Dynamics!JS88</f>
        <v>56681.097516292051</v>
      </c>
      <c r="T89" s="4">
        <f>T88+Dynamics!T88+Dynamics!CG88+Dynamics!ET88+Dynamics!HG88+Dynamics!JT88</f>
        <v>10887.764172291571</v>
      </c>
      <c r="U89" s="4">
        <f>U88+Dynamics!U88+Dynamics!CH88+Dynamics!EU88+Dynamics!HH88+Dynamics!JU88</f>
        <v>9194.5550559371859</v>
      </c>
      <c r="V89" s="4">
        <f>V88+Dynamics!V88+Dynamics!CI88+Dynamics!EV88+Dynamics!HI88+Dynamics!JV88</f>
        <v>0</v>
      </c>
      <c r="W89" s="4">
        <f>W88+Dynamics!W88+Dynamics!CJ88+Dynamics!EW88+Dynamics!HJ88+Dynamics!JW88</f>
        <v>0</v>
      </c>
      <c r="X89" s="4">
        <f>X88+Dynamics!X88+Dynamics!CK88+Dynamics!EX88+Dynamics!HK88+Dynamics!JX88</f>
        <v>0</v>
      </c>
      <c r="Y89" s="4">
        <f>Y88+Dynamics!Y88+Dynamics!CL88+Dynamics!EY88+Dynamics!HL88+Dynamics!JY88</f>
        <v>19242.573192072727</v>
      </c>
      <c r="Z89" s="4">
        <f>Z88+Dynamics!Z88+Dynamics!CM88+Dynamics!EZ88+Dynamics!HM88+Dynamics!JZ88</f>
        <v>9616.1904651648456</v>
      </c>
      <c r="AA89" s="9">
        <f>AA88+Dynamics!AA88+Dynamics!CN88+Dynamics!FA88+Dynamics!HN88+Dynamics!KA88</f>
        <v>7812.2627148794609</v>
      </c>
      <c r="AB89" s="8">
        <f>AB88+Dynamics!AB88+Dynamics!CO88+Dynamics!FB88+Dynamics!HO88+Dynamics!KB88</f>
        <v>30773.605660113557</v>
      </c>
      <c r="AC89" s="4">
        <f>AC88+Dynamics!AC88+Dynamics!CP88+Dynamics!FC88+Dynamics!HP88+Dynamics!KC88</f>
        <v>4489.9466757230393</v>
      </c>
      <c r="AD89" s="4">
        <f>AD88+Dynamics!AD88+Dynamics!CQ88+Dynamics!FD88+Dynamics!HQ88+Dynamics!KD88</f>
        <v>13152.747097861393</v>
      </c>
      <c r="AE89" s="4">
        <f>AE88+Dynamics!AE88+Dynamics!CR88+Dynamics!FE88+Dynamics!HR88+Dynamics!KE88</f>
        <v>13618.972760887204</v>
      </c>
      <c r="AF89" s="4">
        <f>AF88+Dynamics!AF88+Dynamics!CS88+Dynamics!FF88+Dynamics!HS88+Dynamics!KF88</f>
        <v>4090.2962163751299</v>
      </c>
      <c r="AG89" s="4">
        <f>AG88+Dynamics!AG88+Dynamics!CT88+Dynamics!FG88+Dynamics!HT88+Dynamics!KG88</f>
        <v>787.56435193419986</v>
      </c>
      <c r="AH89" s="4">
        <f>AH88+Dynamics!AH88+Dynamics!CU88+Dynamics!FH88+Dynamics!HU88+Dynamics!KH88</f>
        <v>666.61720203636241</v>
      </c>
      <c r="AI89" s="4">
        <f>AI88+Dynamics!AI88+Dynamics!CV88+Dynamics!FI88+Dynamics!HV88+Dynamics!KI88</f>
        <v>0</v>
      </c>
      <c r="AJ89" s="4">
        <f>AJ88+Dynamics!AJ88+Dynamics!CW88+Dynamics!FJ88+Dynamics!HW88+Dynamics!KJ88</f>
        <v>0</v>
      </c>
      <c r="AK89" s="4">
        <f>AK88+Dynamics!AK88+Dynamics!CX88+Dynamics!FK88+Dynamics!HX88+Dynamics!KK88</f>
        <v>0</v>
      </c>
      <c r="AL89" s="4">
        <f>AL88+Dynamics!AL88+Dynamics!CY88+Dynamics!FL88+Dynamics!HY88+Dynamics!KL88</f>
        <v>1395.8307304711295</v>
      </c>
      <c r="AM89" s="4">
        <f>AM88+Dynamics!AM88+Dynamics!CZ88+Dynamics!FM88+Dynamics!HZ88+Dynamics!KM88</f>
        <v>697.82881175346722</v>
      </c>
      <c r="AN89" s="4">
        <f>AN88+Dynamics!AN88+Dynamics!DA88+Dynamics!FN88+Dynamics!IA88+Dynamics!KN88</f>
        <v>563.54893366134263</v>
      </c>
      <c r="AO89" s="8">
        <f>AO88+Dynamics!AO88+Dynamics!DB88+Dynamics!FO88+Dynamics!IB88+Dynamics!KO88</f>
        <v>801526.30099949962</v>
      </c>
      <c r="AP89" s="4">
        <f>AP88+Dynamics!AP88+Dynamics!DC88+Dynamics!FP88+Dynamics!IC88+Dynamics!KP88</f>
        <v>13788.340350030443</v>
      </c>
      <c r="AQ89" s="4">
        <f>AQ88+Dynamics!AQ88+Dynamics!DD88+Dynamics!FQ88+Dynamics!ID88+Dynamics!KQ88</f>
        <v>39865.739844585085</v>
      </c>
      <c r="AR89" s="4">
        <f>AR88+Dynamics!AR88+Dynamics!DE88+Dynamics!FR88+Dynamics!IE88+Dynamics!KR88</f>
        <v>40471.623312061609</v>
      </c>
      <c r="AS89" s="4">
        <f>AS88+Dynamics!AS88+Dynamics!DF88+Dynamics!FS88+Dynamics!IF88+Dynamics!KS88</f>
        <v>11960.816149364067</v>
      </c>
      <c r="AT89" s="4">
        <f>AT88+Dynamics!AT88+Dynamics!DG88+Dynamics!FT88+Dynamics!IG88+Dynamics!KT88</f>
        <v>2274.3753767468975</v>
      </c>
      <c r="AU89" s="4">
        <f>AU88+Dynamics!AU88+Dynamics!DH88+Dynamics!FU88+Dynamics!IH88+Dynamics!KU88</f>
        <v>1878.4062831267993</v>
      </c>
      <c r="AV89" s="4">
        <f>AV88+Dynamics!AV88+Dynamics!DI88+Dynamics!FV88+Dynamics!II88+Dynamics!KV88</f>
        <v>0</v>
      </c>
      <c r="AW89" s="4">
        <f>AW88+Dynamics!AW88+Dynamics!DJ88+Dynamics!FW88+Dynamics!IJ88+Dynamics!KW88</f>
        <v>0</v>
      </c>
      <c r="AX89" s="4">
        <f>AX88+Dynamics!AX88+Dynamics!DK88+Dynamics!FX88+Dynamics!IK88+Dynamics!KX88</f>
        <v>0</v>
      </c>
      <c r="AY89" s="4">
        <f>AY88+Dynamics!AY88+Dynamics!DL88+Dynamics!FY88+Dynamics!IL88+Dynamics!KY88</f>
        <v>3926.2763878748578</v>
      </c>
      <c r="AZ89" s="4">
        <f>AZ88+Dynamics!AZ88+Dynamics!DM88+Dynamics!FZ88+Dynamics!IM88+Dynamics!KZ88</f>
        <v>1903.4848916816961</v>
      </c>
      <c r="BA89" s="9">
        <f>BA88+Dynamics!BA88+Dynamics!DN88+Dynamics!GA88+Dynamics!IN88+Dynamics!LA88</f>
        <v>1470.6704679964942</v>
      </c>
      <c r="BB89" s="8">
        <f>BB88+Dynamics!BB88+Dynamics!DO88+Dynamics!GB88+Dynamics!IO88+Dynamics!LB88</f>
        <v>35627.273309147495</v>
      </c>
      <c r="BC89" s="4">
        <f>BC88+Dynamics!BC88+Dynamics!DP88+Dynamics!GC88+Dynamics!IP88+Dynamics!LC88</f>
        <v>6822.473366098001</v>
      </c>
      <c r="BD89" s="4">
        <f>BD88+Dynamics!BD88+Dynamics!DQ88+Dynamics!GD88+Dynamics!IQ88+Dynamics!LD88</f>
        <v>18871.870047401866</v>
      </c>
      <c r="BE89" s="4">
        <f>BE88+Dynamics!BE88+Dynamics!DR88+Dynamics!GE88+Dynamics!IR88+Dynamics!LE88</f>
        <v>18048.576168326756</v>
      </c>
      <c r="BF89" s="4">
        <f>BF88+Dynamics!BF88+Dynamics!DS88+Dynamics!GF88+Dynamics!IS88+Dynamics!LF88</f>
        <v>5101.6019659995854</v>
      </c>
      <c r="BG89" s="4">
        <f>BG88+Dynamics!BG88+Dynamics!DT88+Dynamics!GG88+Dynamics!IT88+Dynamics!LG88</f>
        <v>940.35900675710582</v>
      </c>
      <c r="BH89" s="4">
        <f>BH88+Dynamics!BH88+Dynamics!DU88+Dynamics!GH88+Dynamics!IU88+Dynamics!LH88</f>
        <v>737.66503483725592</v>
      </c>
      <c r="BI89" s="4">
        <f>BI88+Dynamics!BI88+Dynamics!DV88+Dynamics!GI88+Dynamics!IV88+Dynamics!LI88</f>
        <v>0</v>
      </c>
      <c r="BJ89" s="4">
        <f>BJ88+Dynamics!BJ88+Dynamics!DW88+Dynamics!GJ88+Dynamics!IW88+Dynamics!LJ88</f>
        <v>0</v>
      </c>
      <c r="BK89" s="4">
        <f>BK88+Dynamics!BK88+Dynamics!DX88+Dynamics!GK88+Dynamics!IX88+Dynamics!LK88</f>
        <v>0</v>
      </c>
      <c r="BL89" s="4">
        <f>BL88+Dynamics!BL88+Dynamics!DY88+Dynamics!GL88+Dynamics!IY88+Dynamics!LL88</f>
        <v>1535.9587385332966</v>
      </c>
      <c r="BM89" s="4">
        <f>BM88+Dynamics!BM88+Dynamics!DZ88+Dynamics!GM88+Dynamics!IZ88+Dynamics!LM88</f>
        <v>704.05404136866753</v>
      </c>
      <c r="BN89" s="4">
        <f>BN88+Dynamics!BN88+Dynamics!EA88+Dynamics!GN88+Dynamics!JA88+Dynamics!LN88</f>
        <v>513.00405340036525</v>
      </c>
      <c r="BO89" s="178">
        <f t="shared" si="37"/>
        <v>41842344.054250218</v>
      </c>
      <c r="BP89" s="8">
        <f t="shared" si="38"/>
        <v>19970317.873428237</v>
      </c>
      <c r="BQ89" s="4">
        <f t="shared" si="39"/>
        <v>20793820.352586322</v>
      </c>
      <c r="BR89" s="4">
        <f t="shared" si="40"/>
        <v>70236.95844081683</v>
      </c>
      <c r="BS89" s="4">
        <f t="shared" si="41"/>
        <v>919066.03406296764</v>
      </c>
      <c r="BT89" s="179">
        <f t="shared" si="42"/>
        <v>88902.835731870378</v>
      </c>
      <c r="BU89" s="178">
        <f t="shared" si="43"/>
        <v>1873155.5065528417</v>
      </c>
      <c r="BV89" s="4">
        <f t="shared" si="44"/>
        <v>1112629.7138486269</v>
      </c>
      <c r="BW89" s="4">
        <f t="shared" si="45"/>
        <v>550247.14443732088</v>
      </c>
      <c r="BX89" s="4">
        <f t="shared" si="46"/>
        <v>39463.352780703259</v>
      </c>
      <c r="BY89" s="4">
        <f t="shared" si="47"/>
        <v>117539.73306346794</v>
      </c>
      <c r="BZ89" s="179">
        <f t="shared" si="48"/>
        <v>53275.562422722905</v>
      </c>
      <c r="CA89" s="167">
        <f t="shared" si="49"/>
        <v>4.4766983038144879E-2</v>
      </c>
      <c r="CB89" s="15">
        <f t="shared" si="50"/>
        <v>5.5714171446867689E-2</v>
      </c>
      <c r="CC89" s="15">
        <f t="shared" si="51"/>
        <v>2.6462051470444753E-2</v>
      </c>
      <c r="CD89" s="15">
        <f t="shared" si="52"/>
        <v>0.56186021799272423</v>
      </c>
      <c r="CE89" s="15">
        <f t="shared" si="53"/>
        <v>0.12789041125135844</v>
      </c>
      <c r="CF89" s="168">
        <f t="shared" si="54"/>
        <v>0.59925605279230021</v>
      </c>
      <c r="CG89" s="169">
        <f>-SUM(Dynamics!BO88:BO89,Dynamics!CB88:CB89,Dynamics!CO88:CO89,Dynamics!DB88:DB89,Dynamics!DO88:DO89)/BO88*100000</f>
        <v>1079.4455582591172</v>
      </c>
      <c r="CH89" s="87">
        <f>-SUM(Dynamics!BO88:BO89)/BP88*100000</f>
        <v>1336.9537638345851</v>
      </c>
      <c r="CI89" s="87">
        <f>-SUM(Dynamics!CB88:CB89)/BQ88*100000</f>
        <v>634.67491683053254</v>
      </c>
      <c r="CJ89" s="87">
        <f>-SUM(Dynamics!CO88:CO89)/BR88*100000</f>
        <v>13333.483392678081</v>
      </c>
      <c r="CK89" s="87">
        <f>-SUM(Dynamics!DB88:DB89)/BS88*100000</f>
        <v>3133.0478636848716</v>
      </c>
      <c r="CL89" s="170">
        <f>-SUM(Dynamics!DO88:DO89)/BT88*100000</f>
        <v>16316.522239792535</v>
      </c>
      <c r="CM89" s="120">
        <f t="shared" si="55"/>
        <v>143818.00652411563</v>
      </c>
      <c r="CN89" s="120">
        <f>step*SUMPRODUCT(B89:N89,'By group'!B$22:N$22)</f>
        <v>85522.378216533849</v>
      </c>
      <c r="CO89" s="120">
        <f>step*SUMPRODUCT(O89:AA89,'By group'!O$22:AA$22)</f>
        <v>42297.167444586499</v>
      </c>
      <c r="CP89" s="120">
        <f>step*SUMPRODUCT(AB89:AN89,'By group'!AB$22:AN$22)</f>
        <v>3041.3640700187275</v>
      </c>
      <c r="CQ89" s="120">
        <f>step*SUMPRODUCT(AO89:BA89,'By group'!AO$22:BA$22)</f>
        <v>8986.9027979362545</v>
      </c>
      <c r="CR89" s="154">
        <f>step*SUMPRODUCT(BB89:BN89,'By group'!BB$22:BN$22)</f>
        <v>3970.1939950402761</v>
      </c>
      <c r="CS89" s="197">
        <f t="shared" si="56"/>
        <v>216091.72429818334</v>
      </c>
      <c r="CT89" s="120">
        <f t="shared" si="57"/>
        <v>628665.26166399964</v>
      </c>
      <c r="CU89" s="120">
        <f t="shared" si="58"/>
        <v>645004.09230424662</v>
      </c>
      <c r="CV89" s="120">
        <f t="shared" si="59"/>
        <v>257340.25682125508</v>
      </c>
      <c r="CW89" s="120">
        <f t="shared" si="60"/>
        <v>69125.810065372963</v>
      </c>
      <c r="CX89" s="198">
        <f t="shared" si="61"/>
        <v>56928.361399784168</v>
      </c>
      <c r="CY89" s="16">
        <f t="shared" si="62"/>
        <v>3.3664093897832117E-3</v>
      </c>
      <c r="CZ89" s="37">
        <f t="shared" si="63"/>
        <v>4.3996799433293897E-2</v>
      </c>
      <c r="DA89" s="185">
        <f t="shared" si="64"/>
        <v>2.1247097346316071E-3</v>
      </c>
      <c r="DB89" s="183"/>
      <c r="DC89" s="85">
        <f>(SUMPRODUCT($B89:$N89,'By group'!$B$27:$N$27)-(1-prop_idu_part)*SUMPRODUCT(Population!$BB89:$BN89,'By group'!$BB$27:$BN$27)*(1-prop_idu_male))/BQ89</f>
        <v>1.4382864125844617</v>
      </c>
      <c r="DD89" s="85">
        <f>(1-prop_idu_part)*SUMPRODUCT(Population!$BB89:$BN89,'By group'!$BB$27:$BN$27)*prop_idu_male/BQ89</f>
        <v>9.234961249290366E-3</v>
      </c>
      <c r="DE89" s="85">
        <f>SUMPRODUCT(AB89:AN89,'By group'!AB$27:AN$27)/prop_sw_use/BP89</f>
        <v>4.2204811492322731</v>
      </c>
      <c r="DF89" s="85">
        <f t="shared" si="35"/>
        <v>1.7135153465883028</v>
      </c>
      <c r="DG89" s="85">
        <f t="shared" si="65"/>
        <v>0</v>
      </c>
    </row>
    <row r="90" spans="1:111" x14ac:dyDescent="0.25">
      <c r="A90">
        <f t="shared" si="36"/>
        <v>43</v>
      </c>
      <c r="B90" s="8">
        <f>B89+Dynamics!B89+Dynamics!BO89+Dynamics!EB89+Dynamics!GO89+Dynamics!JB89</f>
        <v>18910573.598371055</v>
      </c>
      <c r="C90" s="46">
        <f>C89+Dynamics!C89+Dynamics!BP89+Dynamics!EC89+Dynamics!GP89+Dynamics!JC89</f>
        <v>128202.74144911616</v>
      </c>
      <c r="D90" s="4">
        <f>D89+Dynamics!D89+Dynamics!BQ89+Dynamics!ED89+Dynamics!GQ89+Dynamics!JD89</f>
        <v>373740.95304527215</v>
      </c>
      <c r="E90" s="4">
        <f>E89+Dynamics!E89+Dynamics!BR89+Dynamics!EE89+Dynamics!GR89+Dynamics!JE89</f>
        <v>384499.08626841148</v>
      </c>
      <c r="F90" s="4">
        <f>F89+Dynamics!F89+Dynamics!BS89+Dynamics!EF89+Dynamics!GS89+Dynamics!JF89</f>
        <v>114944.58867191103</v>
      </c>
      <c r="G90" s="4">
        <f>G89+Dynamics!G89+Dynamics!BT89+Dynamics!EG89+Dynamics!GT89+Dynamics!JG89</f>
        <v>22063.075940660736</v>
      </c>
      <c r="H90" s="4">
        <f>H89+Dynamics!H89+Dynamics!BU89+Dynamics!EH89+Dynamics!GU89+Dynamics!JH89</f>
        <v>18585.143825722902</v>
      </c>
      <c r="I90" s="4">
        <f>I89+Dynamics!I89+Dynamics!BV89+Dynamics!EI89+Dynamics!GV89+Dynamics!JI89</f>
        <v>0</v>
      </c>
      <c r="J90" s="4">
        <f>J89+Dynamics!J89+Dynamics!BW89+Dynamics!EJ89+Dynamics!GW89+Dynamics!JJ89</f>
        <v>0</v>
      </c>
      <c r="K90" s="4">
        <f>K89+Dynamics!K89+Dynamics!BX89+Dynamics!EK89+Dynamics!GX89+Dynamics!JK89</f>
        <v>0</v>
      </c>
      <c r="L90" s="4">
        <f>L89+Dynamics!L89+Dynamics!BY89+Dynamics!EL89+Dynamics!GY89+Dynamics!JL89</f>
        <v>38898.442297594615</v>
      </c>
      <c r="M90" s="4">
        <f>M89+Dynamics!M89+Dynamics!BZ89+Dynamics!EM89+Dynamics!GZ89+Dynamics!JM89</f>
        <v>19359.136037955217</v>
      </c>
      <c r="N90" s="9">
        <f>N89+Dynamics!N89+Dynamics!CA89+Dynamics!EN89+Dynamics!HA89+Dynamics!JN89</f>
        <v>15580.908034124999</v>
      </c>
      <c r="O90" s="8">
        <f>O89+Dynamics!O89+Dynamics!CB89+Dynamics!EO89+Dynamics!HB89+Dynamics!JO89</f>
        <v>20302384.367164757</v>
      </c>
      <c r="P90" s="4">
        <f>P89+Dynamics!P89+Dynamics!CC89+Dynamics!EP89+Dynamics!HC89+Dynamics!JP89</f>
        <v>63353.940792383357</v>
      </c>
      <c r="Q90" s="4">
        <f>Q89+Dynamics!Q89+Dynamics!CD89+Dynamics!EQ89+Dynamics!HD89+Dynamics!JQ89</f>
        <v>184674.07846517532</v>
      </c>
      <c r="R90" s="4">
        <f>R89+Dynamics!R89+Dynamics!CE89+Dynamics!ER89+Dynamics!HE89+Dynamics!JR89</f>
        <v>190023.24108473549</v>
      </c>
      <c r="S90" s="4">
        <f>S89+Dynamics!S89+Dynamics!CF89+Dynamics!ES89+Dynamics!HF89+Dynamics!JS89</f>
        <v>56830.974286046869</v>
      </c>
      <c r="T90" s="4">
        <f>T89+Dynamics!T89+Dynamics!CG89+Dynamics!ET89+Dynamics!HG89+Dynamics!JT89</f>
        <v>10915.072436702185</v>
      </c>
      <c r="U90" s="4">
        <f>U89+Dynamics!U89+Dynamics!CH89+Dynamics!EU89+Dynamics!HH89+Dynamics!JU89</f>
        <v>9213.9884029484092</v>
      </c>
      <c r="V90" s="4">
        <f>V89+Dynamics!V89+Dynamics!CI89+Dynamics!EV89+Dynamics!HI89+Dynamics!JV89</f>
        <v>0</v>
      </c>
      <c r="W90" s="4">
        <f>W89+Dynamics!W89+Dynamics!CJ89+Dynamics!EW89+Dynamics!HJ89+Dynamics!JW89</f>
        <v>0</v>
      </c>
      <c r="X90" s="4">
        <f>X89+Dynamics!X89+Dynamics!CK89+Dynamics!EX89+Dynamics!HK89+Dynamics!JX89</f>
        <v>0</v>
      </c>
      <c r="Y90" s="4">
        <f>Y89+Dynamics!Y89+Dynamics!CL89+Dynamics!EY89+Dynamics!HL89+Dynamics!JY89</f>
        <v>19283.255710007892</v>
      </c>
      <c r="Z90" s="4">
        <f>Z89+Dynamics!Z89+Dynamics!CM89+Dynamics!EZ89+Dynamics!HM89+Dynamics!JZ89</f>
        <v>9630.5978382703288</v>
      </c>
      <c r="AA90" s="9">
        <f>AA89+Dynamics!AA89+Dynamics!CN89+Dynamics!FA89+Dynamics!HN89+Dynamics!KA89</f>
        <v>7814.0184356545742</v>
      </c>
      <c r="AB90" s="8">
        <f>AB89+Dynamics!AB89+Dynamics!CO89+Dynamics!FB89+Dynamics!HO89+Dynamics!KB89</f>
        <v>30863.344986408756</v>
      </c>
      <c r="AC90" s="4">
        <f>AC89+Dynamics!AC89+Dynamics!CP89+Dynamics!FC89+Dynamics!HP89+Dynamics!KC89</f>
        <v>4503.5825528572514</v>
      </c>
      <c r="AD90" s="4">
        <f>AD89+Dynamics!AD89+Dynamics!CQ89+Dynamics!FD89+Dynamics!HQ89+Dynamics!KD89</f>
        <v>13193.121276409234</v>
      </c>
      <c r="AE90" s="4">
        <f>AE89+Dynamics!AE89+Dynamics!CR89+Dynamics!FE89+Dynamics!HR89+Dynamics!KE89</f>
        <v>13661.408176410472</v>
      </c>
      <c r="AF90" s="4">
        <f>AF89+Dynamics!AF89+Dynamics!CS89+Dynamics!FF89+Dynamics!HS89+Dynamics!KF89</f>
        <v>4103.1671358720341</v>
      </c>
      <c r="AG90" s="4">
        <f>AG89+Dynamics!AG89+Dynamics!CT89+Dynamics!FG89+Dynamics!HT89+Dynamics!KG89</f>
        <v>790.05236219293374</v>
      </c>
      <c r="AH90" s="4">
        <f>AH89+Dynamics!AH89+Dynamics!CU89+Dynamics!FH89+Dynamics!HU89+Dynamics!KH89</f>
        <v>668.70441823168198</v>
      </c>
      <c r="AI90" s="4">
        <f>AI89+Dynamics!AI89+Dynamics!CV89+Dynamics!FI89+Dynamics!HV89+Dynamics!KI89</f>
        <v>0</v>
      </c>
      <c r="AJ90" s="4">
        <f>AJ89+Dynamics!AJ89+Dynamics!CW89+Dynamics!FJ89+Dynamics!HW89+Dynamics!KJ89</f>
        <v>0</v>
      </c>
      <c r="AK90" s="4">
        <f>AK89+Dynamics!AK89+Dynamics!CX89+Dynamics!FK89+Dynamics!HX89+Dynamics!KK89</f>
        <v>0</v>
      </c>
      <c r="AL90" s="4">
        <f>AL89+Dynamics!AL89+Dynamics!CY89+Dynamics!FL89+Dynamics!HY89+Dynamics!KL89</f>
        <v>1400.2332805030162</v>
      </c>
      <c r="AM90" s="4">
        <f>AM89+Dynamics!AM89+Dynamics!CZ89+Dynamics!FM89+Dynamics!HZ89+Dynamics!KM89</f>
        <v>699.97538516211205</v>
      </c>
      <c r="AN90" s="4">
        <f>AN89+Dynamics!AN89+Dynamics!DA89+Dynamics!FN89+Dynamics!IA89+Dynamics!KN89</f>
        <v>565.08016879178354</v>
      </c>
      <c r="AO90" s="8">
        <f>AO89+Dynamics!AO89+Dynamics!DB89+Dynamics!FO89+Dynamics!IB89+Dynamics!KO89</f>
        <v>802120.58853353001</v>
      </c>
      <c r="AP90" s="4">
        <f>AP89+Dynamics!AP89+Dynamics!DC89+Dynamics!FP89+Dynamics!IC89+Dynamics!KP89</f>
        <v>13865.763873019876</v>
      </c>
      <c r="AQ90" s="4">
        <f>AQ89+Dynamics!AQ89+Dynamics!DD89+Dynamics!FQ89+Dynamics!ID89+Dynamics!KQ89</f>
        <v>40099.728647456599</v>
      </c>
      <c r="AR90" s="4">
        <f>AR89+Dynamics!AR89+Dynamics!DE89+Dynamics!FR89+Dynamics!IE89+Dynamics!KR89</f>
        <v>40724.868678313098</v>
      </c>
      <c r="AS90" s="4">
        <f>AS89+Dynamics!AS89+Dynamics!DF89+Dynamics!FS89+Dynamics!IF89+Dynamics!KS89</f>
        <v>12039.457899483317</v>
      </c>
      <c r="AT90" s="4">
        <f>AT89+Dynamics!AT89+Dynamics!DG89+Dynamics!FT89+Dynamics!IG89+Dynamics!KT89</f>
        <v>2289.8814105320221</v>
      </c>
      <c r="AU90" s="4">
        <f>AU89+Dynamics!AU89+Dynamics!DH89+Dynamics!FU89+Dynamics!IH89+Dynamics!KU89</f>
        <v>1892.068909828494</v>
      </c>
      <c r="AV90" s="4">
        <f>AV89+Dynamics!AV89+Dynamics!DI89+Dynamics!FV89+Dynamics!II89+Dynamics!KV89</f>
        <v>0</v>
      </c>
      <c r="AW90" s="4">
        <f>AW89+Dynamics!AW89+Dynamics!DJ89+Dynamics!FW89+Dynamics!IJ89+Dynamics!KW89</f>
        <v>0</v>
      </c>
      <c r="AX90" s="4">
        <f>AX89+Dynamics!AX89+Dynamics!DK89+Dynamics!FX89+Dynamics!IK89+Dynamics!KX89</f>
        <v>0</v>
      </c>
      <c r="AY90" s="4">
        <f>AY89+Dynamics!AY89+Dynamics!DL89+Dynamics!FY89+Dynamics!IL89+Dynamics!KY89</f>
        <v>3955.0071191012066</v>
      </c>
      <c r="AZ90" s="4">
        <f>AZ89+Dynamics!AZ89+Dynamics!DM89+Dynamics!FZ89+Dynamics!IM89+Dynamics!KZ89</f>
        <v>1918.4773217021209</v>
      </c>
      <c r="BA90" s="9">
        <f>BA89+Dynamics!BA89+Dynamics!DN89+Dynamics!GA89+Dynamics!IN89+Dynamics!LA89</f>
        <v>1483.2845705773398</v>
      </c>
      <c r="BB90" s="8">
        <f>BB89+Dynamics!BB89+Dynamics!DO89+Dynamics!GB89+Dynamics!IO89+Dynamics!LB89</f>
        <v>35728.316188420416</v>
      </c>
      <c r="BC90" s="4">
        <f>BC89+Dynamics!BC89+Dynamics!DP89+Dynamics!GC89+Dynamics!IP89+Dynamics!LC89</f>
        <v>6841.8394045578525</v>
      </c>
      <c r="BD90" s="4">
        <f>BD89+Dynamics!BD89+Dynamics!DQ89+Dynamics!GD89+Dynamics!IQ89+Dynamics!LD89</f>
        <v>18925.478161161791</v>
      </c>
      <c r="BE90" s="4">
        <f>BE89+Dynamics!BE89+Dynamics!DR89+Dynamics!GE89+Dynamics!IR89+Dynamics!LE89</f>
        <v>18099.849835990164</v>
      </c>
      <c r="BF90" s="4">
        <f>BF89+Dynamics!BF89+Dynamics!DS89+Dynamics!GF89+Dynamics!IS89+Dynamics!LF89</f>
        <v>5116.0812026096328</v>
      </c>
      <c r="BG90" s="4">
        <f>BG89+Dynamics!BG89+Dynamics!DT89+Dynamics!GG89+Dynamics!IT89+Dynamics!LG89</f>
        <v>943.02285868923184</v>
      </c>
      <c r="BH90" s="4">
        <f>BH89+Dynamics!BH89+Dynamics!DU89+Dynamics!GH89+Dynamics!IU89+Dynamics!LH89</f>
        <v>739.73796878579299</v>
      </c>
      <c r="BI90" s="4">
        <f>BI89+Dynamics!BI89+Dynamics!DV89+Dynamics!GI89+Dynamics!IV89+Dynamics!LI89</f>
        <v>0</v>
      </c>
      <c r="BJ90" s="4">
        <f>BJ89+Dynamics!BJ89+Dynamics!DW89+Dynamics!GJ89+Dynamics!IW89+Dynamics!LJ89</f>
        <v>0</v>
      </c>
      <c r="BK90" s="4">
        <f>BK89+Dynamics!BK89+Dynamics!DX89+Dynamics!GK89+Dynamics!IX89+Dynamics!LK89</f>
        <v>0</v>
      </c>
      <c r="BL90" s="4">
        <f>BL89+Dynamics!BL89+Dynamics!DY89+Dynamics!GL89+Dynamics!IY89+Dynamics!LL89</f>
        <v>1540.277125627344</v>
      </c>
      <c r="BM90" s="4">
        <f>BM89+Dynamics!BM89+Dynamics!DZ89+Dynamics!GM89+Dynamics!IZ89+Dynamics!LM89</f>
        <v>706.00136853377853</v>
      </c>
      <c r="BN90" s="4">
        <f>BN89+Dynamics!BN89+Dynamics!EA89+Dynamics!GN89+Dynamics!JA89+Dynamics!LN89</f>
        <v>514.36089424787872</v>
      </c>
      <c r="BO90" s="178">
        <f t="shared" si="37"/>
        <v>41960563.97027351</v>
      </c>
      <c r="BP90" s="8">
        <f t="shared" si="38"/>
        <v>20026447.673941825</v>
      </c>
      <c r="BQ90" s="4">
        <f t="shared" si="39"/>
        <v>20854123.534616679</v>
      </c>
      <c r="BR90" s="4">
        <f t="shared" si="40"/>
        <v>70448.669742839251</v>
      </c>
      <c r="BS90" s="4">
        <f t="shared" si="41"/>
        <v>920389.12696354417</v>
      </c>
      <c r="BT90" s="179">
        <f t="shared" si="42"/>
        <v>89154.965008623883</v>
      </c>
      <c r="BU90" s="178">
        <f t="shared" si="43"/>
        <v>1878893.7550293419</v>
      </c>
      <c r="BV90" s="4">
        <f t="shared" si="44"/>
        <v>1115874.0755707694</v>
      </c>
      <c r="BW90" s="4">
        <f t="shared" si="45"/>
        <v>551739.16745192453</v>
      </c>
      <c r="BX90" s="4">
        <f t="shared" si="46"/>
        <v>39585.32475643052</v>
      </c>
      <c r="BY90" s="4">
        <f t="shared" si="47"/>
        <v>118268.53843001406</v>
      </c>
      <c r="BZ90" s="179">
        <f t="shared" si="48"/>
        <v>53426.648820203467</v>
      </c>
      <c r="CA90" s="167">
        <f t="shared" si="49"/>
        <v>4.4777609670842919E-2</v>
      </c>
      <c r="CB90" s="15">
        <f t="shared" si="50"/>
        <v>5.5720020531785645E-2</v>
      </c>
      <c r="CC90" s="15">
        <f t="shared" si="51"/>
        <v>2.6457077735061289E-2</v>
      </c>
      <c r="CD90" s="15">
        <f t="shared" si="52"/>
        <v>0.56190308349227802</v>
      </c>
      <c r="CE90" s="15">
        <f t="shared" si="53"/>
        <v>0.1284984089503467</v>
      </c>
      <c r="CF90" s="168">
        <f t="shared" si="54"/>
        <v>0.59925601243896576</v>
      </c>
      <c r="CG90" s="167"/>
      <c r="CH90" s="16"/>
      <c r="CI90" s="87"/>
      <c r="CJ90" s="16"/>
      <c r="CK90" s="16"/>
      <c r="CL90" s="168"/>
      <c r="CM90" s="120">
        <f t="shared" si="55"/>
        <v>144257.84940828182</v>
      </c>
      <c r="CN90" s="120">
        <f>step*SUMPRODUCT(B90:N90,'By group'!B$22:N$22)</f>
        <v>85771.185781134118</v>
      </c>
      <c r="CO90" s="120">
        <f>step*SUMPRODUCT(O90:AA90,'By group'!O$22:AA$22)</f>
        <v>42410.328651435222</v>
      </c>
      <c r="CP90" s="120">
        <f>step*SUMPRODUCT(AB90:AN90,'By group'!AB$22:AN$22)</f>
        <v>3050.8263414881526</v>
      </c>
      <c r="CQ90" s="120">
        <f>step*SUMPRODUCT(AO90:BA90,'By group'!AO$22:BA$22)</f>
        <v>9044.0537297673309</v>
      </c>
      <c r="CR90" s="154">
        <f>step*SUMPRODUCT(BB90:BN90,'By group'!BB$22:BN$22)</f>
        <v>3981.4549044570058</v>
      </c>
      <c r="CS90" s="197">
        <f t="shared" si="56"/>
        <v>216767.8680719345</v>
      </c>
      <c r="CT90" s="120">
        <f t="shared" si="57"/>
        <v>630633.35959547514</v>
      </c>
      <c r="CU90" s="120">
        <f t="shared" si="58"/>
        <v>647008.45404386066</v>
      </c>
      <c r="CV90" s="120">
        <f t="shared" si="59"/>
        <v>258111.48472875697</v>
      </c>
      <c r="CW90" s="120">
        <f t="shared" si="60"/>
        <v>69315.292960400664</v>
      </c>
      <c r="CX90" s="198">
        <f t="shared" si="61"/>
        <v>57057.29562891386</v>
      </c>
      <c r="CY90" s="16">
        <f t="shared" si="62"/>
        <v>3.3667913998338119E-3</v>
      </c>
      <c r="CZ90" s="37">
        <f t="shared" si="63"/>
        <v>4.3939289531475363E-2</v>
      </c>
      <c r="DA90" s="185">
        <f t="shared" si="64"/>
        <v>2.1247322860527976E-3</v>
      </c>
      <c r="DB90" s="183">
        <f>(BO90-BO88)/BO88</f>
        <v>5.6594703191686331E-3</v>
      </c>
      <c r="DC90" s="85">
        <f>(SUMPRODUCT($B90:$N90,'By group'!$B$27:$N$27)-(1-prop_idu_part)*SUMPRODUCT(Population!$BB90:$BN90,'By group'!$BB$27:$BN$27)*(1-prop_idu_male))/BQ90</f>
        <v>1.4381581551496911</v>
      </c>
      <c r="DD90" s="85">
        <f>(1-prop_idu_part)*SUMPRODUCT(Population!$BB90:$BN90,'By group'!$BB$27:$BN$27)*prop_idu_male/BQ90</f>
        <v>9.2343715188492239E-3</v>
      </c>
      <c r="DE90" s="85">
        <f>SUMPRODUCT(AB90:AN90,'By group'!AB$27:AN$27)/prop_sw_use/BP90</f>
        <v>4.2213379560773268</v>
      </c>
      <c r="DF90" s="85">
        <f t="shared" si="35"/>
        <v>1.7138632101673945</v>
      </c>
      <c r="DG90" s="85">
        <f t="shared" si="65"/>
        <v>0</v>
      </c>
    </row>
    <row r="91" spans="1:111" x14ac:dyDescent="0.25">
      <c r="A91">
        <f t="shared" si="36"/>
        <v>43.5</v>
      </c>
      <c r="B91" s="8">
        <f>B90+Dynamics!B90+Dynamics!BO90+Dynamics!EB90+Dynamics!GO90+Dynamics!JB90</f>
        <v>18963603.248983536</v>
      </c>
      <c r="C91" s="46">
        <f>C90+Dynamics!C90+Dynamics!BP90+Dynamics!EC90+Dynamics!GP90+Dynamics!JC90</f>
        <v>128585.15472754886</v>
      </c>
      <c r="D91" s="4">
        <f>D90+Dynamics!D90+Dynamics!BQ90+Dynamics!ED90+Dynamics!GQ90+Dynamics!JD90</f>
        <v>374855.35446872283</v>
      </c>
      <c r="E91" s="4">
        <f>E90+Dynamics!E90+Dynamics!BR90+Dynamics!EE90+Dynamics!GR90+Dynamics!JE90</f>
        <v>385637.49085297767</v>
      </c>
      <c r="F91" s="4">
        <f>F90+Dynamics!F90+Dynamics!BS90+Dynamics!EF90+Dynamics!GS90+Dynamics!JF90</f>
        <v>115280.664908053</v>
      </c>
      <c r="G91" s="4">
        <f>G90+Dynamics!G90+Dynamics!BT90+Dynamics!EG90+Dynamics!GT90+Dynamics!JG90</f>
        <v>22126.462209789934</v>
      </c>
      <c r="H91" s="4">
        <f>H90+Dynamics!H90+Dynamics!BU90+Dynamics!EH90+Dynamics!GU90+Dynamics!JH90</f>
        <v>18635.274718003464</v>
      </c>
      <c r="I91" s="4">
        <f>I90+Dynamics!I90+Dynamics!BV90+Dynamics!EI90+Dynamics!GV90+Dynamics!JI90</f>
        <v>0</v>
      </c>
      <c r="J91" s="4">
        <f>J90+Dynamics!J90+Dynamics!BW90+Dynamics!EJ90+Dynamics!GW90+Dynamics!JJ90</f>
        <v>0</v>
      </c>
      <c r="K91" s="4">
        <f>K90+Dynamics!K90+Dynamics!BX90+Dynamics!EK90+Dynamics!GX90+Dynamics!JK90</f>
        <v>0</v>
      </c>
      <c r="L91" s="4">
        <f>L90+Dynamics!L90+Dynamics!BY90+Dynamics!EL90+Dynamics!GY90+Dynamics!JL90</f>
        <v>39003.637509179141</v>
      </c>
      <c r="M91" s="4">
        <f>M90+Dynamics!M90+Dynamics!BZ90+Dynamics!EM90+Dynamics!GZ90+Dynamics!JM90</f>
        <v>19405.66262734725</v>
      </c>
      <c r="N91" s="9">
        <f>N90+Dynamics!N90+Dynamics!CA90+Dynamics!EN90+Dynamics!HA90+Dynamics!JN90</f>
        <v>15607.695741119509</v>
      </c>
      <c r="O91" s="8">
        <f>O90+Dynamics!O90+Dynamics!CB90+Dynamics!EO90+Dynamics!HB90+Dynamics!JO90</f>
        <v>20361289.853666093</v>
      </c>
      <c r="P91" s="4">
        <f>P90+Dynamics!P90+Dynamics!CC90+Dynamics!EP90+Dynamics!HC90+Dynamics!JP90</f>
        <v>63539.356527263619</v>
      </c>
      <c r="Q91" s="4">
        <f>Q90+Dynamics!Q90+Dynamics!CD90+Dynamics!EQ90+Dynamics!HD90+Dynamics!JQ90</f>
        <v>185207.74721947213</v>
      </c>
      <c r="R91" s="4">
        <f>R90+Dynamics!R90+Dynamics!CE90+Dynamics!ER90+Dynamics!HE90+Dynamics!JR90</f>
        <v>190554.37122224926</v>
      </c>
      <c r="S91" s="4">
        <f>S90+Dynamics!S90+Dynamics!CF90+Dynamics!ES90+Dynamics!HF90+Dynamics!JS90</f>
        <v>56983.369089290325</v>
      </c>
      <c r="T91" s="4">
        <f>T90+Dynamics!T90+Dynamics!CG90+Dynamics!ET90+Dynamics!HG90+Dynamics!JT90</f>
        <v>10942.978841682849</v>
      </c>
      <c r="U91" s="4">
        <f>U90+Dynamics!U90+Dynamics!CH90+Dynamics!EU90+Dynamics!HH90+Dynamics!JU90</f>
        <v>9234.1696833301812</v>
      </c>
      <c r="V91" s="4">
        <f>V90+Dynamics!V90+Dynamics!CI90+Dynamics!EV90+Dynamics!HI90+Dynamics!JV90</f>
        <v>0</v>
      </c>
      <c r="W91" s="4">
        <f>W90+Dynamics!W90+Dynamics!CJ90+Dynamics!EW90+Dynamics!HJ90+Dynamics!JW90</f>
        <v>0</v>
      </c>
      <c r="X91" s="4">
        <f>X90+Dynamics!X90+Dynamics!CK90+Dynamics!EX90+Dynamics!HK90+Dynamics!JX90</f>
        <v>0</v>
      </c>
      <c r="Y91" s="4">
        <f>Y90+Dynamics!Y90+Dynamics!CL90+Dynamics!EY90+Dynamics!HL90+Dynamics!JY90</f>
        <v>19325.529998375619</v>
      </c>
      <c r="Z91" s="4">
        <f>Z90+Dynamics!Z90+Dynamics!CM90+Dynamics!EZ90+Dynamics!HM90+Dynamics!JZ90</f>
        <v>9646.1719899344989</v>
      </c>
      <c r="AA91" s="9">
        <f>AA90+Dynamics!AA90+Dynamics!CN90+Dynamics!FA90+Dynamics!HN90+Dynamics!KA90</f>
        <v>7817.2587602332906</v>
      </c>
      <c r="AB91" s="8">
        <f>AB90+Dynamics!AB90+Dynamics!CO90+Dynamics!FB90+Dynamics!HO90+Dynamics!KB90</f>
        <v>30952.761757621443</v>
      </c>
      <c r="AC91" s="4">
        <f>AC90+Dynamics!AC90+Dynamics!CP90+Dynamics!FC90+Dynamics!HP90+Dynamics!KC90</f>
        <v>4517.2103007556525</v>
      </c>
      <c r="AD91" s="4">
        <f>AD90+Dynamics!AD90+Dynamics!CQ90+Dynamics!FD90+Dynamics!HQ90+Dynamics!KD90</f>
        <v>13233.462015635876</v>
      </c>
      <c r="AE91" s="4">
        <f>AE90+Dynamics!AE90+Dynamics!CR90+Dynamics!FE90+Dynamics!HR90+Dynamics!KE90</f>
        <v>13703.803985058661</v>
      </c>
      <c r="AF91" s="4">
        <f>AF90+Dynamics!AF90+Dynamics!CS90+Dynamics!FF90+Dynamics!HS90+Dynamics!KF90</f>
        <v>4116.0283337752999</v>
      </c>
      <c r="AG91" s="4">
        <f>AG90+Dynamics!AG90+Dynamics!CT90+Dynamics!FG90+Dynamics!HT90+Dynamics!KG90</f>
        <v>792.53957565053406</v>
      </c>
      <c r="AH91" s="4">
        <f>AH90+Dynamics!AH90+Dynamics!CU90+Dynamics!FH90+Dynamics!HU90+Dynamics!KH90</f>
        <v>670.7950567320355</v>
      </c>
      <c r="AI91" s="4">
        <f>AI90+Dynamics!AI90+Dynamics!CV90+Dynamics!FI90+Dynamics!HV90+Dynamics!KI90</f>
        <v>0</v>
      </c>
      <c r="AJ91" s="4">
        <f>AJ90+Dynamics!AJ90+Dynamics!CW90+Dynamics!FJ90+Dynamics!HW90+Dynamics!KJ90</f>
        <v>0</v>
      </c>
      <c r="AK91" s="4">
        <f>AK90+Dynamics!AK90+Dynamics!CX90+Dynamics!FK90+Dynamics!HX90+Dynamics!KK90</f>
        <v>0</v>
      </c>
      <c r="AL91" s="4">
        <f>AL90+Dynamics!AL90+Dynamics!CY90+Dynamics!FL90+Dynamics!HY90+Dynamics!KL90</f>
        <v>1404.6422051354255</v>
      </c>
      <c r="AM91" s="4">
        <f>AM90+Dynamics!AM90+Dynamics!CZ90+Dynamics!FM90+Dynamics!HZ90+Dynamics!KM90</f>
        <v>702.13272348535793</v>
      </c>
      <c r="AN91" s="4">
        <f>AN90+Dynamics!AN90+Dynamics!DA90+Dynamics!FN90+Dynamics!IA90+Dynamics!KN90</f>
        <v>566.63604381517621</v>
      </c>
      <c r="AO91" s="8">
        <f>AO90+Dynamics!AO90+Dynamics!DB90+Dynamics!FO90+Dynamics!IB90+Dynamics!KO90</f>
        <v>802744.28572415945</v>
      </c>
      <c r="AP91" s="4">
        <f>AP90+Dynamics!AP90+Dynamics!DC90+Dynamics!FP90+Dynamics!IC90+Dynamics!KP90</f>
        <v>13942.48317966634</v>
      </c>
      <c r="AQ91" s="4">
        <f>AQ90+Dynamics!AQ90+Dynamics!DD90+Dynamics!FQ90+Dynamics!ID90+Dynamics!KQ90</f>
        <v>40331.584780341233</v>
      </c>
      <c r="AR91" s="4">
        <f>AR90+Dynamics!AR90+Dynamics!DE90+Dynamics!FR90+Dynamics!IE90+Dynamics!KR90</f>
        <v>40975.832357382104</v>
      </c>
      <c r="AS91" s="4">
        <f>AS90+Dynamics!AS90+Dynamics!DF90+Dynamics!FS90+Dynamics!IF90+Dynamics!KS90</f>
        <v>12117.40425946783</v>
      </c>
      <c r="AT91" s="4">
        <f>AT90+Dynamics!AT90+Dynamics!DG90+Dynamics!FT90+Dynamics!IG90+Dynamics!KT90</f>
        <v>2305.2531718356149</v>
      </c>
      <c r="AU91" s="4">
        <f>AU90+Dynamics!AU90+Dynamics!DH90+Dynamics!FU90+Dynamics!IH90+Dynamics!KU90</f>
        <v>1905.6196701299573</v>
      </c>
      <c r="AV91" s="4">
        <f>AV90+Dynamics!AV90+Dynamics!DI90+Dynamics!FV90+Dynamics!II90+Dynamics!KV90</f>
        <v>0</v>
      </c>
      <c r="AW91" s="4">
        <f>AW90+Dynamics!AW90+Dynamics!DJ90+Dynamics!FW90+Dynamics!IJ90+Dynamics!KW90</f>
        <v>0</v>
      </c>
      <c r="AX91" s="4">
        <f>AX90+Dynamics!AX90+Dynamics!DK90+Dynamics!FX90+Dynamics!IK90+Dynamics!KX90</f>
        <v>0</v>
      </c>
      <c r="AY91" s="4">
        <f>AY90+Dynamics!AY90+Dynamics!DL90+Dynamics!FY90+Dynamics!IL90+Dynamics!KY90</f>
        <v>3983.5039818056975</v>
      </c>
      <c r="AZ91" s="4">
        <f>AZ90+Dynamics!AZ90+Dynamics!DM90+Dynamics!FZ90+Dynamics!IM90+Dynamics!KZ90</f>
        <v>1933.3577633199534</v>
      </c>
      <c r="BA91" s="9">
        <f>BA90+Dynamics!BA90+Dynamics!DN90+Dynamics!GA90+Dynamics!IN90+Dynamics!LA90</f>
        <v>1495.8177336845897</v>
      </c>
      <c r="BB91" s="8">
        <f>BB90+Dynamics!BB90+Dynamics!DO90+Dynamics!GB90+Dynamics!IO90+Dynamics!LB90</f>
        <v>35829.594057404858</v>
      </c>
      <c r="BC91" s="4">
        <f>BC90+Dynamics!BC90+Dynamics!DP90+Dynamics!GC90+Dynamics!IP90+Dynamics!LC90</f>
        <v>6861.2545191360077</v>
      </c>
      <c r="BD91" s="4">
        <f>BD90+Dynamics!BD90+Dynamics!DQ90+Dynamics!GD90+Dynamics!IQ90+Dynamics!LD90</f>
        <v>18979.227357552747</v>
      </c>
      <c r="BE91" s="4">
        <f>BE90+Dynamics!BE90+Dynamics!DR90+Dynamics!GE90+Dynamics!IR90+Dynamics!LE90</f>
        <v>18151.269557815427</v>
      </c>
      <c r="BF91" s="4">
        <f>BF90+Dynamics!BF90+Dynamics!DS90+Dynamics!GF90+Dynamics!IS90+Dynamics!LF90</f>
        <v>5130.6052473773716</v>
      </c>
      <c r="BG91" s="4">
        <f>BG90+Dynamics!BG90+Dynamics!DT90+Dynamics!GG90+Dynamics!IT90+Dynamics!LG90</f>
        <v>945.69566628763459</v>
      </c>
      <c r="BH91" s="4">
        <f>BH90+Dynamics!BH90+Dynamics!DU90+Dynamics!GH90+Dynamics!IU90+Dynamics!LH90</f>
        <v>741.81948218717287</v>
      </c>
      <c r="BI91" s="4">
        <f>BI90+Dynamics!BI90+Dynamics!DV90+Dynamics!GI90+Dynamics!IV90+Dynamics!LI90</f>
        <v>0</v>
      </c>
      <c r="BJ91" s="4">
        <f>BJ90+Dynamics!BJ90+Dynamics!DW90+Dynamics!GJ90+Dynamics!IW90+Dynamics!LJ90</f>
        <v>0</v>
      </c>
      <c r="BK91" s="4">
        <f>BK90+Dynamics!BK90+Dynamics!DX90+Dynamics!GK90+Dynamics!IX90+Dynamics!LK90</f>
        <v>0</v>
      </c>
      <c r="BL91" s="4">
        <f>BL90+Dynamics!BL90+Dynamics!DY90+Dynamics!GL90+Dynamics!IY90+Dynamics!LL90</f>
        <v>1544.61350336085</v>
      </c>
      <c r="BM91" s="4">
        <f>BM90+Dynamics!BM90+Dynamics!DZ90+Dynamics!GM90+Dynamics!IZ90+Dynamics!LM90</f>
        <v>707.95971474472731</v>
      </c>
      <c r="BN91" s="4">
        <f>BN90+Dynamics!BN90+Dynamics!EA90+Dynamics!GN90+Dynamics!JA90+Dynamics!LN90</f>
        <v>515.72992810850599</v>
      </c>
      <c r="BO91" s="178">
        <f t="shared" si="37"/>
        <v>42079084.377397656</v>
      </c>
      <c r="BP91" s="8">
        <f t="shared" si="38"/>
        <v>20082740.646746278</v>
      </c>
      <c r="BQ91" s="4">
        <f t="shared" si="39"/>
        <v>20914540.806997925</v>
      </c>
      <c r="BR91" s="4">
        <f t="shared" si="40"/>
        <v>70660.011997665468</v>
      </c>
      <c r="BS91" s="4">
        <f t="shared" si="41"/>
        <v>921735.14262179262</v>
      </c>
      <c r="BT91" s="179">
        <f t="shared" si="42"/>
        <v>89407.769033975288</v>
      </c>
      <c r="BU91" s="178">
        <f t="shared" si="43"/>
        <v>1884664.6332088211</v>
      </c>
      <c r="BV91" s="4">
        <f t="shared" si="44"/>
        <v>1119137.3977627417</v>
      </c>
      <c r="BW91" s="4">
        <f t="shared" si="45"/>
        <v>553250.95333183173</v>
      </c>
      <c r="BX91" s="4">
        <f t="shared" si="46"/>
        <v>39707.250240044021</v>
      </c>
      <c r="BY91" s="4">
        <f t="shared" si="47"/>
        <v>118990.85689763333</v>
      </c>
      <c r="BZ91" s="179">
        <f t="shared" si="48"/>
        <v>53578.174976570452</v>
      </c>
      <c r="CA91" s="167">
        <f t="shared" si="49"/>
        <v>4.478863219326961E-2</v>
      </c>
      <c r="CB91" s="15">
        <f t="shared" si="50"/>
        <v>5.5726328266060624E-2</v>
      </c>
      <c r="CC91" s="15">
        <f t="shared" si="51"/>
        <v>2.6452933317413121E-2</v>
      </c>
      <c r="CD91" s="15">
        <f t="shared" si="52"/>
        <v>0.56194796911944911</v>
      </c>
      <c r="CE91" s="15">
        <f t="shared" si="53"/>
        <v>0.12909441269557603</v>
      </c>
      <c r="CF91" s="168">
        <f t="shared" si="54"/>
        <v>0.59925636838349639</v>
      </c>
      <c r="CG91" s="169">
        <f>-SUM(Dynamics!BO90:BO91,Dynamics!CB90:CB91,Dynamics!CO90:CO91,Dynamics!DB90:DB91,Dynamics!DO90:DO91)/BO90*100000</f>
        <v>1080.0913310941899</v>
      </c>
      <c r="CH91" s="87">
        <f>-SUM(Dynamics!BO90:BO91)/BP90*100000</f>
        <v>1337.4132674579812</v>
      </c>
      <c r="CI91" s="87">
        <f>-SUM(Dynamics!CB90:CB91)/BQ90*100000</f>
        <v>634.70583217619742</v>
      </c>
      <c r="CJ91" s="87">
        <f>-SUM(Dynamics!CO90:CO91)/BR90*100000</f>
        <v>13333.619579984195</v>
      </c>
      <c r="CK91" s="87">
        <f>-SUM(Dynamics!DB90:DB91)/BS90*100000</f>
        <v>3158.8073960607985</v>
      </c>
      <c r="CL91" s="170">
        <f>-SUM(Dynamics!DO90:DO91)/BT90*100000</f>
        <v>16316.567413543798</v>
      </c>
      <c r="CM91" s="120">
        <f t="shared" si="55"/>
        <v>144700.51175578643</v>
      </c>
      <c r="CN91" s="120">
        <f>step*SUMPRODUCT(B91:N91,'By group'!B$22:N$22)</f>
        <v>86021.604694581474</v>
      </c>
      <c r="CO91" s="120">
        <f>step*SUMPRODUCT(O91:AA91,'By group'!O$22:AA$22)</f>
        <v>42525.175805039427</v>
      </c>
      <c r="CP91" s="120">
        <f>step*SUMPRODUCT(AB91:AN91,'By group'!AB$22:AN$22)</f>
        <v>3060.2841097520823</v>
      </c>
      <c r="CQ91" s="120">
        <f>step*SUMPRODUCT(AO91:BA91,'By group'!AO$22:BA$22)</f>
        <v>9100.6975791614295</v>
      </c>
      <c r="CR91" s="154">
        <f>step*SUMPRODUCT(BB91:BN91,'By group'!BB$22:BN$22)</f>
        <v>3992.7495672520095</v>
      </c>
      <c r="CS91" s="197">
        <f t="shared" si="56"/>
        <v>217445.45925437048</v>
      </c>
      <c r="CT91" s="120">
        <f t="shared" si="57"/>
        <v>632607.37584172492</v>
      </c>
      <c r="CU91" s="120">
        <f t="shared" si="58"/>
        <v>649022.76797548309</v>
      </c>
      <c r="CV91" s="120">
        <f t="shared" si="59"/>
        <v>258889.99903582054</v>
      </c>
      <c r="CW91" s="120">
        <f t="shared" si="60"/>
        <v>69508.214284078349</v>
      </c>
      <c r="CX91" s="198">
        <f t="shared" si="61"/>
        <v>57190.81681734389</v>
      </c>
      <c r="CY91" s="16">
        <f t="shared" si="62"/>
        <v>3.3671353735011552E-3</v>
      </c>
      <c r="CZ91" s="37">
        <f t="shared" si="63"/>
        <v>4.3882796784119285E-2</v>
      </c>
      <c r="DA91" s="185">
        <f t="shared" si="64"/>
        <v>2.1247555729135528E-3</v>
      </c>
      <c r="DB91" s="183"/>
      <c r="DC91" s="85">
        <f>(SUMPRODUCT($B91:$N91,'By group'!$B$27:$N$27)-(1-prop_idu_part)*SUMPRODUCT(Population!$BB91:$BN91,'By group'!$BB$27:$BN$27)*(1-prop_idu_male))/BQ91</f>
        <v>1.4380344781357961</v>
      </c>
      <c r="DD91" s="85">
        <f>(1-prop_idu_part)*SUMPRODUCT(Population!$BB91:$BN91,'By group'!$BB$27:$BN$27)*prop_idu_male/BQ91</f>
        <v>9.2338045045086119E-3</v>
      </c>
      <c r="DE91" s="85">
        <f>SUMPRODUCT(AB91:AN91,'By group'!AB$27:AN$27)/prop_sw_use/BP91</f>
        <v>4.2221336165557766</v>
      </c>
      <c r="DF91" s="85">
        <f t="shared" si="35"/>
        <v>1.7141862483216452</v>
      </c>
      <c r="DG91" s="85">
        <f t="shared" si="65"/>
        <v>0</v>
      </c>
    </row>
    <row r="92" spans="1:111" x14ac:dyDescent="0.25">
      <c r="A92">
        <f t="shared" si="36"/>
        <v>44</v>
      </c>
      <c r="B92" s="8">
        <f>B91+Dynamics!B91+Dynamics!BO91+Dynamics!EB91+Dynamics!GO91+Dynamics!JB91</f>
        <v>19016777.122214507</v>
      </c>
      <c r="C92" s="46">
        <f>C91+Dynamics!C91+Dynamics!BP91+Dynamics!EC91+Dynamics!GP91+Dynamics!JC91</f>
        <v>128968.50259367484</v>
      </c>
      <c r="D92" s="4">
        <f>D91+Dynamics!D91+Dynamics!BQ91+Dynamics!ED91+Dynamics!GQ91+Dynamics!JD91</f>
        <v>375973.22341646539</v>
      </c>
      <c r="E92" s="4">
        <f>E91+Dynamics!E91+Dynamics!BR91+Dynamics!EE91+Dynamics!GR91+Dynamics!JE91</f>
        <v>386781.22794324806</v>
      </c>
      <c r="F92" s="4">
        <f>F91+Dynamics!F91+Dynamics!BS91+Dynamics!EF91+Dynamics!GS91+Dynamics!JF91</f>
        <v>115618.93050172653</v>
      </c>
      <c r="G92" s="4">
        <f>G91+Dynamics!G91+Dynamics!BT91+Dynamics!EG91+Dynamics!GT91+Dynamics!JG91</f>
        <v>22190.387833361812</v>
      </c>
      <c r="H92" s="4">
        <f>H91+Dynamics!H91+Dynamics!BU91+Dynamics!EH91+Dynamics!GU91+Dynamics!JH91</f>
        <v>18686.128382409806</v>
      </c>
      <c r="I92" s="4">
        <f>I91+Dynamics!I91+Dynamics!BV91+Dynamics!EI91+Dynamics!GV91+Dynamics!JI91</f>
        <v>0</v>
      </c>
      <c r="J92" s="4">
        <f>J91+Dynamics!J91+Dynamics!BW91+Dynamics!EJ91+Dynamics!GW91+Dynamics!JJ91</f>
        <v>0</v>
      </c>
      <c r="K92" s="4">
        <f>K91+Dynamics!K91+Dynamics!BX91+Dynamics!EK91+Dynamics!GX91+Dynamics!JK91</f>
        <v>0</v>
      </c>
      <c r="L92" s="4">
        <f>L91+Dynamics!L91+Dynamics!BY91+Dynamics!EL91+Dynamics!GY91+Dynamics!JL91</f>
        <v>39110.378487495756</v>
      </c>
      <c r="M92" s="4">
        <f>M91+Dynamics!M91+Dynamics!BZ91+Dynamics!EM91+Dynamics!GZ91+Dynamics!JM91</f>
        <v>19453.404578091282</v>
      </c>
      <c r="N92" s="9">
        <f>N91+Dynamics!N91+Dynamics!CA91+Dynamics!EN91+Dynamics!HA91+Dynamics!JN91</f>
        <v>15636.100622257021</v>
      </c>
      <c r="O92" s="8">
        <f>O91+Dynamics!O91+Dynamics!CB91+Dynamics!EO91+Dynamics!HB91+Dynamics!JO91</f>
        <v>20420291.548857562</v>
      </c>
      <c r="P92" s="4">
        <f>P91+Dynamics!P91+Dynamics!CC91+Dynamics!EP91+Dynamics!HC91+Dynamics!JP91</f>
        <v>63725.800324281379</v>
      </c>
      <c r="Q92" s="4">
        <f>Q91+Dynamics!Q91+Dynamics!CD91+Dynamics!EQ91+Dynamics!HD91+Dynamics!JQ91</f>
        <v>185745.30001244822</v>
      </c>
      <c r="R92" s="4">
        <f>R91+Dynamics!R91+Dynamics!CE91+Dynamics!ER91+Dynamics!HE91+Dynamics!JR91</f>
        <v>191091.36895189906</v>
      </c>
      <c r="S92" s="4">
        <f>S91+Dynamics!S91+Dynamics!CF91+Dynamics!ES91+Dynamics!HF91+Dynamics!JS91</f>
        <v>57138.098780926535</v>
      </c>
      <c r="T92" s="4">
        <f>T91+Dynamics!T91+Dynamics!CG91+Dynamics!ET91+Dynamics!HG91+Dynamics!JT91</f>
        <v>10971.441153066033</v>
      </c>
      <c r="U92" s="4">
        <f>U91+Dynamics!U91+Dynamics!CH91+Dynamics!EU91+Dynamics!HH91+Dynamics!JU91</f>
        <v>9255.0496953448474</v>
      </c>
      <c r="V92" s="4">
        <f>V91+Dynamics!V91+Dynamics!CI91+Dynamics!EV91+Dynamics!HI91+Dynamics!JV91</f>
        <v>0</v>
      </c>
      <c r="W92" s="4">
        <f>W91+Dynamics!W91+Dynamics!CJ91+Dynamics!EW91+Dynamics!HJ91+Dynamics!JW91</f>
        <v>0</v>
      </c>
      <c r="X92" s="4">
        <f>X91+Dynamics!X91+Dynamics!CK91+Dynamics!EX91+Dynamics!HK91+Dynamics!JX91</f>
        <v>0</v>
      </c>
      <c r="Y92" s="4">
        <f>Y91+Dynamics!Y91+Dynamics!CL91+Dynamics!EY91+Dynamics!HL91+Dynamics!JY91</f>
        <v>19369.290611494176</v>
      </c>
      <c r="Z92" s="4">
        <f>Z91+Dynamics!Z91+Dynamics!CM91+Dynamics!EZ91+Dynamics!HM91+Dynamics!JZ91</f>
        <v>9662.8411839012551</v>
      </c>
      <c r="AA92" s="9">
        <f>AA91+Dynamics!AA91+Dynamics!CN91+Dynamics!FA91+Dynamics!HN91+Dynamics!KA91</f>
        <v>7821.9008141098284</v>
      </c>
      <c r="AB92" s="8">
        <f>AB91+Dynamics!AB91+Dynamics!CO91+Dynamics!FB91+Dynamics!HO91+Dynamics!KB91</f>
        <v>31041.90509336711</v>
      </c>
      <c r="AC92" s="4">
        <f>AC91+Dynamics!AC91+Dynamics!CP91+Dynamics!FC91+Dynamics!HP91+Dynamics!KC91</f>
        <v>4530.8316148313106</v>
      </c>
      <c r="AD92" s="4">
        <f>AD91+Dynamics!AD91+Dynamics!CQ91+Dynamics!FD91+Dynamics!HQ91+Dynamics!KD91</f>
        <v>13273.773900202083</v>
      </c>
      <c r="AE92" s="4">
        <f>AE91+Dynamics!AE91+Dynamics!CR91+Dynamics!FE91+Dynamics!HR91+Dynamics!KE91</f>
        <v>13746.163333957578</v>
      </c>
      <c r="AF92" s="4">
        <f>AF91+Dynamics!AF91+Dynamics!CS91+Dynamics!FF91+Dynamics!HS91+Dynamics!KF91</f>
        <v>4128.8800938182976</v>
      </c>
      <c r="AG92" s="4">
        <f>AG91+Dynamics!AG91+Dynamics!CT91+Dynamics!FG91+Dynamics!HT91+Dynamics!KG91</f>
        <v>795.0259009772883</v>
      </c>
      <c r="AH92" s="4">
        <f>AH91+Dynamics!AH91+Dynamics!CU91+Dynamics!FH91+Dynamics!HU91+Dynamics!KH91</f>
        <v>672.88867213262631</v>
      </c>
      <c r="AI92" s="4">
        <f>AI91+Dynamics!AI91+Dynamics!CV91+Dynamics!FI91+Dynamics!HV91+Dynamics!KI91</f>
        <v>0</v>
      </c>
      <c r="AJ92" s="4">
        <f>AJ91+Dynamics!AJ91+Dynamics!CW91+Dynamics!FJ91+Dynamics!HW91+Dynamics!KJ91</f>
        <v>0</v>
      </c>
      <c r="AK92" s="4">
        <f>AK91+Dynamics!AK91+Dynamics!CX91+Dynamics!FK91+Dynamics!HX91+Dynamics!KK91</f>
        <v>0</v>
      </c>
      <c r="AL92" s="4">
        <f>AL91+Dynamics!AL91+Dynamics!CY91+Dynamics!FL91+Dynamics!HY91+Dynamics!KL91</f>
        <v>1409.0565555662279</v>
      </c>
      <c r="AM92" s="4">
        <f>AM91+Dynamics!AM91+Dynamics!CZ91+Dynamics!FM91+Dynamics!HZ91+Dynamics!KM91</f>
        <v>704.29976017269246</v>
      </c>
      <c r="AN92" s="4">
        <f>AN91+Dynamics!AN91+Dynamics!DA91+Dynamics!FN91+Dynamics!IA91+Dynamics!KN91</f>
        <v>568.21469508675671</v>
      </c>
      <c r="AO92" s="8">
        <f>AO91+Dynamics!AO91+Dynamics!DB91+Dynamics!FO91+Dynamics!IB91+Dynamics!KO91</f>
        <v>803397.27813928865</v>
      </c>
      <c r="AP92" s="4">
        <f>AP91+Dynamics!AP91+Dynamics!DC91+Dynamics!FP91+Dynamics!IC91+Dynamics!KP91</f>
        <v>14018.50675329005</v>
      </c>
      <c r="AQ92" s="4">
        <f>AQ91+Dynamics!AQ91+Dynamics!DD91+Dynamics!FQ91+Dynamics!ID91+Dynamics!KQ91</f>
        <v>40561.32913469155</v>
      </c>
      <c r="AR92" s="4">
        <f>AR91+Dynamics!AR91+Dynamics!DE91+Dynamics!FR91+Dynamics!IE91+Dynamics!KR91</f>
        <v>41224.528786695708</v>
      </c>
      <c r="AS92" s="4">
        <f>AS91+Dynamics!AS91+Dynamics!DF91+Dynamics!FS91+Dynamics!IF91+Dynamics!KS91</f>
        <v>12194.657646532118</v>
      </c>
      <c r="AT92" s="4">
        <f>AT91+Dynamics!AT91+Dynamics!DG91+Dynamics!FT91+Dynamics!IG91+Dynamics!KT91</f>
        <v>2320.4908290741646</v>
      </c>
      <c r="AU92" s="4">
        <f>AU91+Dynamics!AU91+Dynamics!DH91+Dynamics!FU91+Dynamics!IH91+Dynamics!KU91</f>
        <v>1919.0582103400391</v>
      </c>
      <c r="AV92" s="4">
        <f>AV91+Dynamics!AV91+Dynamics!DI91+Dynamics!FV91+Dynamics!II91+Dynamics!KV91</f>
        <v>0</v>
      </c>
      <c r="AW92" s="4">
        <f>AW91+Dynamics!AW91+Dynamics!DJ91+Dynamics!FW91+Dynamics!IJ91+Dynamics!KW91</f>
        <v>0</v>
      </c>
      <c r="AX92" s="4">
        <f>AX91+Dynamics!AX91+Dynamics!DK91+Dynamics!FX91+Dynamics!IK91+Dynamics!KX91</f>
        <v>0</v>
      </c>
      <c r="AY92" s="4">
        <f>AY91+Dynamics!AY91+Dynamics!DL91+Dynamics!FY91+Dynamics!IL91+Dynamics!KY91</f>
        <v>4011.7661174172631</v>
      </c>
      <c r="AZ92" s="4">
        <f>AZ91+Dynamics!AZ91+Dynamics!DM91+Dynamics!FZ91+Dynamics!IM91+Dynamics!KZ91</f>
        <v>1948.1251676874263</v>
      </c>
      <c r="BA92" s="9">
        <f>BA91+Dynamics!BA91+Dynamics!DN91+Dynamics!GA91+Dynamics!IN91+Dynamics!LA91</f>
        <v>1508.2684773149347</v>
      </c>
      <c r="BB92" s="8">
        <f>BB91+Dynamics!BB91+Dynamics!DO91+Dynamics!GB91+Dynamics!IO91+Dynamics!LB91</f>
        <v>35931.107174970595</v>
      </c>
      <c r="BC92" s="4">
        <f>BC91+Dynamics!BC91+Dynamics!DP91+Dynamics!GC91+Dynamics!IP91+Dynamics!LC91</f>
        <v>6880.7184091821218</v>
      </c>
      <c r="BD92" s="4">
        <f>BD91+Dynamics!BD91+Dynamics!DQ91+Dynamics!GD91+Dynamics!IQ91+Dynamics!LD91</f>
        <v>19033.116298950543</v>
      </c>
      <c r="BE92" s="4">
        <f>BE91+Dynamics!BE91+Dynamics!DR91+Dynamics!GE91+Dynamics!IR91+Dynamics!LE91</f>
        <v>18202.833214841692</v>
      </c>
      <c r="BF92" s="4">
        <f>BF91+Dynamics!BF91+Dynamics!DS91+Dynamics!GF91+Dynamics!IS91+Dynamics!LF91</f>
        <v>5145.1732625998429</v>
      </c>
      <c r="BG92" s="4">
        <f>BG91+Dynamics!BG91+Dynamics!DT91+Dynamics!GG91+Dynamics!IT91+Dynamics!LG91</f>
        <v>948.37722847554505</v>
      </c>
      <c r="BH92" s="4">
        <f>BH91+Dynamics!BH91+Dynamics!DU91+Dynamics!GH91+Dynamics!IU91+Dynamics!LH91</f>
        <v>743.90931972682984</v>
      </c>
      <c r="BI92" s="4">
        <f>BI91+Dynamics!BI91+Dynamics!DV91+Dynamics!GI91+Dynamics!IV91+Dynamics!LI91</f>
        <v>0</v>
      </c>
      <c r="BJ92" s="4">
        <f>BJ91+Dynamics!BJ91+Dynamics!DW91+Dynamics!GJ91+Dynamics!IW91+Dynamics!LJ91</f>
        <v>0</v>
      </c>
      <c r="BK92" s="4">
        <f>BK91+Dynamics!BK91+Dynamics!DX91+Dynamics!GK91+Dynamics!IX91+Dynamics!LK91</f>
        <v>0</v>
      </c>
      <c r="BL92" s="4">
        <f>BL91+Dynamics!BL91+Dynamics!DY91+Dynamics!GL91+Dynamics!IY91+Dynamics!LL91</f>
        <v>1548.9673040250518</v>
      </c>
      <c r="BM92" s="4">
        <f>BM91+Dynamics!BM91+Dynamics!DZ91+Dynamics!GM91+Dynamics!IZ91+Dynamics!LM91</f>
        <v>709.92862092047665</v>
      </c>
      <c r="BN92" s="4">
        <f>BN91+Dynamics!BN91+Dynamics!EA91+Dynamics!GN91+Dynamics!JA91+Dynamics!LN91</f>
        <v>517.11058625576163</v>
      </c>
      <c r="BO92" s="178">
        <f t="shared" si="37"/>
        <v>42197904.337260664</v>
      </c>
      <c r="BP92" s="8">
        <f t="shared" si="38"/>
        <v>20139195.406573236</v>
      </c>
      <c r="BQ92" s="4">
        <f t="shared" si="39"/>
        <v>20975072.640385028</v>
      </c>
      <c r="BR92" s="4">
        <f t="shared" si="40"/>
        <v>70871.039620111987</v>
      </c>
      <c r="BS92" s="4">
        <f t="shared" si="41"/>
        <v>923104.00926233199</v>
      </c>
      <c r="BT92" s="179">
        <f t="shared" si="42"/>
        <v>89661.241419948434</v>
      </c>
      <c r="BU92" s="178">
        <f t="shared" si="43"/>
        <v>1890465.3757809685</v>
      </c>
      <c r="BV92" s="4">
        <f t="shared" si="44"/>
        <v>1122418.2843587308</v>
      </c>
      <c r="BW92" s="4">
        <f t="shared" si="45"/>
        <v>554781.09152747144</v>
      </c>
      <c r="BX92" s="4">
        <f t="shared" si="46"/>
        <v>39829.134526744849</v>
      </c>
      <c r="BY92" s="4">
        <f t="shared" si="47"/>
        <v>119706.73112304325</v>
      </c>
      <c r="BZ92" s="179">
        <f t="shared" si="48"/>
        <v>53730.134244977868</v>
      </c>
      <c r="CA92" s="167">
        <f t="shared" si="49"/>
        <v>4.4799982498460032E-2</v>
      </c>
      <c r="CB92" s="15">
        <f t="shared" si="50"/>
        <v>5.5733025163079972E-2</v>
      </c>
      <c r="CC92" s="15">
        <f t="shared" si="51"/>
        <v>2.644954327639876E-2</v>
      </c>
      <c r="CD92" s="15">
        <f t="shared" si="52"/>
        <v>0.56199450071904999</v>
      </c>
      <c r="CE92" s="15">
        <f t="shared" si="53"/>
        <v>0.12967848684646374</v>
      </c>
      <c r="CF92" s="168">
        <f t="shared" si="54"/>
        <v>0.5992570858273174</v>
      </c>
      <c r="CG92" s="167"/>
      <c r="CH92" s="16"/>
      <c r="CI92" s="87"/>
      <c r="CJ92" s="16"/>
      <c r="CK92" s="16"/>
      <c r="CL92" s="168"/>
      <c r="CM92" s="120">
        <f t="shared" si="55"/>
        <v>145145.75318646047</v>
      </c>
      <c r="CN92" s="120">
        <f>step*SUMPRODUCT(B92:N92,'By group'!B$22:N$22)</f>
        <v>86273.513065094288</v>
      </c>
      <c r="CO92" s="120">
        <f>step*SUMPRODUCT(O92:AA92,'By group'!O$22:AA$22)</f>
        <v>42641.588035494009</v>
      </c>
      <c r="CP92" s="120">
        <f>step*SUMPRODUCT(AB92:AN92,'By group'!AB$22:AN$22)</f>
        <v>3069.7376692075718</v>
      </c>
      <c r="CQ92" s="120">
        <f>step*SUMPRODUCT(AO92:BA92,'By group'!AO$22:BA$22)</f>
        <v>9156.8370020076454</v>
      </c>
      <c r="CR92" s="154">
        <f>step*SUMPRODUCT(BB92:BN92,'By group'!BB$22:BN$22)</f>
        <v>4004.0774146569565</v>
      </c>
      <c r="CS92" s="197">
        <f t="shared" si="56"/>
        <v>218124.35969525971</v>
      </c>
      <c r="CT92" s="120">
        <f t="shared" si="57"/>
        <v>634586.74276275781</v>
      </c>
      <c r="CU92" s="120">
        <f t="shared" si="58"/>
        <v>651046.12223064201</v>
      </c>
      <c r="CV92" s="120">
        <f t="shared" si="59"/>
        <v>259675.19936160182</v>
      </c>
      <c r="CW92" s="120">
        <f t="shared" si="60"/>
        <v>69704.322255727951</v>
      </c>
      <c r="CX92" s="198">
        <f t="shared" si="61"/>
        <v>57328.62947497845</v>
      </c>
      <c r="CY92" s="16">
        <f t="shared" si="62"/>
        <v>3.3674441354437129E-3</v>
      </c>
      <c r="CZ92" s="37">
        <f t="shared" si="63"/>
        <v>4.3827313962135662E-2</v>
      </c>
      <c r="DA92" s="185">
        <f t="shared" si="64"/>
        <v>2.1247794843872788E-3</v>
      </c>
      <c r="DB92" s="183">
        <f>(BO92-BO90)/BO90</f>
        <v>5.6562720928940565E-3</v>
      </c>
      <c r="DC92" s="85">
        <f>(SUMPRODUCT($B92:$N92,'By group'!$B$27:$N$27)-(1-prop_idu_part)*SUMPRODUCT(Population!$BB92:$BN92,'By group'!$BB$27:$BN$27)*(1-prop_idu_male))/BQ92</f>
        <v>1.4379152128142256</v>
      </c>
      <c r="DD92" s="85">
        <f>(1-prop_idu_part)*SUMPRODUCT(Population!$BB92:$BN92,'By group'!$BB$27:$BN$27)*prop_idu_male/BQ92</f>
        <v>9.233259154211618E-3</v>
      </c>
      <c r="DE92" s="85">
        <f>SUMPRODUCT(AB92:AN92,'By group'!AB$27:AN$27)/prop_sw_use/BP92</f>
        <v>4.2228721568676182</v>
      </c>
      <c r="DF92" s="85">
        <f t="shared" si="35"/>
        <v>1.7144860956882528</v>
      </c>
      <c r="DG92" s="85">
        <f t="shared" si="65"/>
        <v>0</v>
      </c>
    </row>
    <row r="93" spans="1:111" x14ac:dyDescent="0.25">
      <c r="A93">
        <f t="shared" si="36"/>
        <v>44.5</v>
      </c>
      <c r="B93" s="8">
        <f>B92+Dynamics!B92+Dynamics!BO92+Dynamics!EB92+Dynamics!GO92+Dynamics!JB92</f>
        <v>19070095.266946428</v>
      </c>
      <c r="C93" s="46">
        <f>C92+Dynamics!C92+Dynamics!BP92+Dynamics!EC92+Dynamics!GP92+Dynamics!JC92</f>
        <v>129352.72800194327</v>
      </c>
      <c r="D93" s="4">
        <f>D92+Dynamics!D92+Dynamics!BQ92+Dynamics!ED92+Dynamics!GQ92+Dynamics!JD92</f>
        <v>377094.31536132703</v>
      </c>
      <c r="E93" s="4">
        <f>E92+Dynamics!E92+Dynamics!BR92+Dynamics!EE92+Dynamics!GR92+Dynamics!JE92</f>
        <v>387929.8843695735</v>
      </c>
      <c r="F93" s="4">
        <f>F92+Dynamics!F92+Dynamics!BS92+Dynamics!EF92+Dynamics!GS92+Dynamics!JF92</f>
        <v>115959.21286191815</v>
      </c>
      <c r="G93" s="4">
        <f>G92+Dynamics!G92+Dynamics!BT92+Dynamics!EG92+Dynamics!GT92+Dynamics!JG92</f>
        <v>22254.810853847113</v>
      </c>
      <c r="H93" s="4">
        <f>H92+Dynamics!H92+Dynamics!BU92+Dynamics!EH92+Dynamics!GU92+Dynamics!JH92</f>
        <v>18737.652378546845</v>
      </c>
      <c r="I93" s="4">
        <f>I92+Dynamics!I92+Dynamics!BV92+Dynamics!EI92+Dynamics!GV92+Dynamics!JI92</f>
        <v>0</v>
      </c>
      <c r="J93" s="4">
        <f>J92+Dynamics!J92+Dynamics!BW92+Dynamics!EJ92+Dynamics!GW92+Dynamics!JJ92</f>
        <v>0</v>
      </c>
      <c r="K93" s="4">
        <f>K92+Dynamics!K92+Dynamics!BX92+Dynamics!EK92+Dynamics!GX92+Dynamics!JK92</f>
        <v>0</v>
      </c>
      <c r="L93" s="4">
        <f>L92+Dynamics!L92+Dynamics!BY92+Dynamics!EL92+Dynamics!GY92+Dynamics!JL92</f>
        <v>39218.550489047309</v>
      </c>
      <c r="M93" s="4">
        <f>M92+Dynamics!M92+Dynamics!BZ92+Dynamics!EM92+Dynamics!GZ92+Dynamics!JM92</f>
        <v>19502.277705735618</v>
      </c>
      <c r="N93" s="9">
        <f>N92+Dynamics!N92+Dynamics!CA92+Dynamics!EN92+Dynamics!HA92+Dynamics!JN92</f>
        <v>15666.025443850473</v>
      </c>
      <c r="O93" s="8">
        <f>O92+Dynamics!O92+Dynamics!CB92+Dynamics!EO92+Dynamics!HB92+Dynamics!JO92</f>
        <v>20479391.316870153</v>
      </c>
      <c r="P93" s="4">
        <f>P92+Dynamics!P92+Dynamics!CC92+Dynamics!EP92+Dynamics!HC92+Dynamics!JP92</f>
        <v>63913.195732825065</v>
      </c>
      <c r="Q93" s="4">
        <f>Q92+Dynamics!Q92+Dynamics!CD92+Dynamics!EQ92+Dynamics!HD92+Dynamics!JQ92</f>
        <v>186286.44290573231</v>
      </c>
      <c r="R93" s="4">
        <f>R92+Dynamics!R92+Dynamics!CE92+Dynamics!ER92+Dynamics!HE92+Dynamics!JR92</f>
        <v>191633.79492075348</v>
      </c>
      <c r="S93" s="4">
        <f>S92+Dynamics!S92+Dynamics!CF92+Dynamics!ES92+Dynamics!HF92+Dynamics!JS92</f>
        <v>57294.992576747871</v>
      </c>
      <c r="T93" s="4">
        <f>T92+Dynamics!T92+Dynamics!CG92+Dynamics!ET92+Dynamics!HG92+Dynamics!JT92</f>
        <v>11000.419849766282</v>
      </c>
      <c r="U93" s="4">
        <f>U92+Dynamics!U92+Dynamics!CH92+Dynamics!EU92+Dynamics!HH92+Dynamics!JU92</f>
        <v>9276.5821214970256</v>
      </c>
      <c r="V93" s="4">
        <f>V92+Dynamics!V92+Dynamics!CI92+Dynamics!EV92+Dynamics!HI92+Dynamics!JV92</f>
        <v>0</v>
      </c>
      <c r="W93" s="4">
        <f>W92+Dynamics!W92+Dynamics!CJ92+Dynamics!EW92+Dynamics!HJ92+Dynamics!JW92</f>
        <v>0</v>
      </c>
      <c r="X93" s="4">
        <f>X92+Dynamics!X92+Dynamics!CK92+Dynamics!EX92+Dynamics!HK92+Dynamics!JX92</f>
        <v>0</v>
      </c>
      <c r="Y93" s="4">
        <f>Y92+Dynamics!Y92+Dynamics!CL92+Dynamics!EY92+Dynamics!HL92+Dynamics!JY92</f>
        <v>19414.438270567865</v>
      </c>
      <c r="Z93" s="4">
        <f>Z92+Dynamics!Z92+Dynamics!CM92+Dynamics!EZ92+Dynamics!HM92+Dynamics!JZ92</f>
        <v>9680.5374414692651</v>
      </c>
      <c r="AA93" s="9">
        <f>AA92+Dynamics!AA92+Dynamics!CN92+Dynamics!FA92+Dynamics!HN92+Dynamics!KA92</f>
        <v>7827.8656451493198</v>
      </c>
      <c r="AB93" s="8">
        <f>AB92+Dynamics!AB92+Dynamics!CO92+Dynamics!FB92+Dynamics!HO92+Dynamics!KB92</f>
        <v>31130.820818413442</v>
      </c>
      <c r="AC93" s="4">
        <f>AC92+Dynamics!AC92+Dynamics!CP92+Dynamics!FC92+Dynamics!HP92+Dynamics!KC92</f>
        <v>4544.4481696097864</v>
      </c>
      <c r="AD93" s="4">
        <f>AD92+Dynamics!AD92+Dynamics!CQ92+Dynamics!FD92+Dynamics!HQ92+Dynamics!KD92</f>
        <v>13314.061544217913</v>
      </c>
      <c r="AE93" s="4">
        <f>AE92+Dynamics!AE92+Dynamics!CR92+Dynamics!FE92+Dynamics!HR92+Dynamics!KE92</f>
        <v>13788.489611208955</v>
      </c>
      <c r="AF93" s="4">
        <f>AF92+Dynamics!AF92+Dynamics!CS92+Dynamics!FF92+Dynamics!HS92+Dynamics!KF92</f>
        <v>4141.7228386047236</v>
      </c>
      <c r="AG93" s="4">
        <f>AG92+Dynamics!AG92+Dynamics!CT92+Dynamics!FG92+Dynamics!HT92+Dynamics!KG92</f>
        <v>797.51128542917627</v>
      </c>
      <c r="AH93" s="4">
        <f>AH92+Dynamics!AH92+Dynamics!CU92+Dynamics!FH92+Dynamics!HU92+Dynamics!KH92</f>
        <v>674.98487626061194</v>
      </c>
      <c r="AI93" s="4">
        <f>AI92+Dynamics!AI92+Dynamics!CV92+Dynamics!FI92+Dynamics!HV92+Dynamics!KI92</f>
        <v>0</v>
      </c>
      <c r="AJ93" s="4">
        <f>AJ92+Dynamics!AJ92+Dynamics!CW92+Dynamics!FJ92+Dynamics!HW92+Dynamics!KJ92</f>
        <v>0</v>
      </c>
      <c r="AK93" s="4">
        <f>AK92+Dynamics!AK92+Dynamics!CX92+Dynamics!FK92+Dynamics!HX92+Dynamics!KK92</f>
        <v>0</v>
      </c>
      <c r="AL93" s="4">
        <f>AL92+Dynamics!AL92+Dynamics!CY92+Dynamics!FL92+Dynamics!HY92+Dynamics!KL92</f>
        <v>1413.4755054945724</v>
      </c>
      <c r="AM93" s="4">
        <f>AM92+Dynamics!AM92+Dynamics!CZ92+Dynamics!FM92+Dynamics!HZ92+Dynamics!KM92</f>
        <v>706.47552312783966</v>
      </c>
      <c r="AN93" s="4">
        <f>AN92+Dynamics!AN92+Dynamics!DA92+Dynamics!FN92+Dynamics!IA92+Dynamics!KN92</f>
        <v>569.81438679812788</v>
      </c>
      <c r="AO93" s="8">
        <f>AO92+Dynamics!AO92+Dynamics!DB92+Dynamics!FO92+Dynamics!IB92+Dynamics!KO92</f>
        <v>804079.44565098209</v>
      </c>
      <c r="AP93" s="4">
        <f>AP92+Dynamics!AP92+Dynamics!DC92+Dynamics!FP92+Dynamics!IC92+Dynamics!KP92</f>
        <v>14093.843472021632</v>
      </c>
      <c r="AQ93" s="4">
        <f>AQ92+Dynamics!AQ92+Dynamics!DD92+Dynamics!FQ92+Dynamics!ID92+Dynamics!KQ92</f>
        <v>40788.983982186473</v>
      </c>
      <c r="AR93" s="4">
        <f>AR92+Dynamics!AR92+Dynamics!DE92+Dynamics!FR92+Dynamics!IE92+Dynamics!KR92</f>
        <v>41470.974161561622</v>
      </c>
      <c r="AS93" s="4">
        <f>AS92+Dynamics!AS92+Dynamics!DF92+Dynamics!FS92+Dynamics!IF92+Dynamics!KS92</f>
        <v>12271.221078316201</v>
      </c>
      <c r="AT93" s="4">
        <f>AT92+Dynamics!AT92+Dynamics!DG92+Dynamics!FT92+Dynamics!IG92+Dynamics!KT92</f>
        <v>2335.5946752195132</v>
      </c>
      <c r="AU93" s="4">
        <f>AU92+Dynamics!AU92+Dynamics!DH92+Dynamics!FU92+Dynamics!IH92+Dynamics!KU92</f>
        <v>1932.3842932843415</v>
      </c>
      <c r="AV93" s="4">
        <f>AV92+Dynamics!AV92+Dynamics!DI92+Dynamics!FV92+Dynamics!II92+Dynamics!KV92</f>
        <v>0</v>
      </c>
      <c r="AW93" s="4">
        <f>AW92+Dynamics!AW92+Dynamics!DJ92+Dynamics!FW92+Dynamics!IJ92+Dynamics!KW92</f>
        <v>0</v>
      </c>
      <c r="AX93" s="4">
        <f>AX92+Dynamics!AX92+Dynamics!DK92+Dynamics!FX92+Dynamics!IK92+Dynamics!KX92</f>
        <v>0</v>
      </c>
      <c r="AY93" s="4">
        <f>AY92+Dynamics!AY92+Dynamics!DL92+Dynamics!FY92+Dynamics!IL92+Dynamics!KY92</f>
        <v>4039.7929127183661</v>
      </c>
      <c r="AZ93" s="4">
        <f>AZ92+Dynamics!AZ92+Dynamics!DM92+Dynamics!FZ92+Dynamics!IM92+Dynamics!KZ92</f>
        <v>1962.7786140204466</v>
      </c>
      <c r="BA93" s="9">
        <f>BA92+Dynamics!BA92+Dynamics!DN92+Dynamics!GA92+Dynamics!IN92+Dynamics!LA92</f>
        <v>1520.6354289385156</v>
      </c>
      <c r="BB93" s="8">
        <f>BB92+Dynamics!BB92+Dynamics!DO92+Dynamics!GB92+Dynamics!IO92+Dynamics!LB92</f>
        <v>36032.855974283972</v>
      </c>
      <c r="BC93" s="4">
        <f>BC92+Dynamics!BC92+Dynamics!DP92+Dynamics!GC92+Dynamics!IP92+Dynamics!LC92</f>
        <v>6900.2308212062571</v>
      </c>
      <c r="BD93" s="4">
        <f>BD92+Dynamics!BD92+Dynamics!DQ92+Dynamics!GD92+Dynamics!IQ92+Dynamics!LD92</f>
        <v>19087.143799237074</v>
      </c>
      <c r="BE93" s="4">
        <f>BE92+Dynamics!BE92+Dynamics!DR92+Dynamics!GE92+Dynamics!IR92+Dynamics!LE92</f>
        <v>18254.538858583019</v>
      </c>
      <c r="BF93" s="4">
        <f>BF92+Dynamics!BF92+Dynamics!DS92+Dynamics!GF92+Dynamics!IS92+Dynamics!LF92</f>
        <v>5159.7844676234372</v>
      </c>
      <c r="BG93" s="4">
        <f>BG92+Dynamics!BG92+Dynamics!DT92+Dynamics!GG92+Dynamics!IT92+Dynamics!LG92</f>
        <v>951.06735717728611</v>
      </c>
      <c r="BH93" s="4">
        <f>BH92+Dynamics!BH92+Dynamics!DU92+Dynamics!GH92+Dynamics!IU92+Dynamics!LH92</f>
        <v>746.00724189955088</v>
      </c>
      <c r="BI93" s="4">
        <f>BI92+Dynamics!BI92+Dynamics!DV92+Dynamics!GI92+Dynamics!IV92+Dynamics!LI92</f>
        <v>0</v>
      </c>
      <c r="BJ93" s="4">
        <f>BJ92+Dynamics!BJ92+Dynamics!DW92+Dynamics!GJ92+Dynamics!IW92+Dynamics!LJ92</f>
        <v>0</v>
      </c>
      <c r="BK93" s="4">
        <f>BK92+Dynamics!BK92+Dynamics!DX92+Dynamics!GK92+Dynamics!IX92+Dynamics!LK92</f>
        <v>0</v>
      </c>
      <c r="BL93" s="4">
        <f>BL92+Dynamics!BL92+Dynamics!DY92+Dynamics!GL92+Dynamics!IY92+Dynamics!LL92</f>
        <v>1553.3380003502562</v>
      </c>
      <c r="BM93" s="4">
        <f>BM92+Dynamics!BM92+Dynamics!DZ92+Dynamics!GM92+Dynamics!IZ92+Dynamics!LM92</f>
        <v>711.90766187938459</v>
      </c>
      <c r="BN93" s="4">
        <f>BN92+Dynamics!BN92+Dynamics!EA92+Dynamics!GN92+Dynamics!JA92+Dynamics!LN92</f>
        <v>518.50233469620025</v>
      </c>
      <c r="BO93" s="178">
        <f t="shared" si="37"/>
        <v>42317023.146092236</v>
      </c>
      <c r="BP93" s="8">
        <f t="shared" si="38"/>
        <v>20195810.724412221</v>
      </c>
      <c r="BQ93" s="4">
        <f t="shared" si="39"/>
        <v>21035719.586334661</v>
      </c>
      <c r="BR93" s="4">
        <f t="shared" si="40"/>
        <v>71081.804559165146</v>
      </c>
      <c r="BS93" s="4">
        <f t="shared" si="41"/>
        <v>924495.65426924918</v>
      </c>
      <c r="BT93" s="179">
        <f t="shared" si="42"/>
        <v>89915.376516936449</v>
      </c>
      <c r="BU93" s="178">
        <f t="shared" si="43"/>
        <v>1896293.4398319691</v>
      </c>
      <c r="BV93" s="4">
        <f t="shared" si="44"/>
        <v>1125715.4574657893</v>
      </c>
      <c r="BW93" s="4">
        <f t="shared" si="45"/>
        <v>556328.26946450863</v>
      </c>
      <c r="BX93" s="4">
        <f t="shared" si="46"/>
        <v>39950.983740751697</v>
      </c>
      <c r="BY93" s="4">
        <f t="shared" si="47"/>
        <v>120416.2086182671</v>
      </c>
      <c r="BZ93" s="179">
        <f t="shared" si="48"/>
        <v>53882.520542652455</v>
      </c>
      <c r="CA93" s="167">
        <f t="shared" si="49"/>
        <v>4.4811598237554248E-2</v>
      </c>
      <c r="CB93" s="15">
        <f t="shared" si="50"/>
        <v>5.5740047915236741E-2</v>
      </c>
      <c r="CC93" s="15">
        <f t="shared" si="51"/>
        <v>2.6446838064237824E-2</v>
      </c>
      <c r="CD93" s="15">
        <f t="shared" si="52"/>
        <v>0.56204233964682737</v>
      </c>
      <c r="CE93" s="15">
        <f t="shared" si="53"/>
        <v>0.13025070270714026</v>
      </c>
      <c r="CF93" s="168">
        <f t="shared" si="54"/>
        <v>0.5992581317001231</v>
      </c>
      <c r="CG93" s="169">
        <f>-SUM(Dynamics!BO92:BO93,Dynamics!CB92:CB93,Dynamics!CO92:CO93,Dynamics!DB92:DB93,Dynamics!DO92:DO93)/BO92*100000</f>
        <v>1080.7238748546094</v>
      </c>
      <c r="CH93" s="87">
        <f>-SUM(Dynamics!BO92:BO93)/BP92*100000</f>
        <v>1337.8618904480463</v>
      </c>
      <c r="CI93" s="87">
        <f>-SUM(Dynamics!CB92:CB93)/BQ92*100000</f>
        <v>634.76204713604693</v>
      </c>
      <c r="CJ93" s="87">
        <f>-SUM(Dynamics!CO92:CO93)/BR92*100000</f>
        <v>13333.961976648614</v>
      </c>
      <c r="CK93" s="87">
        <f>-SUM(Dynamics!DB92:DB93)/BS92*100000</f>
        <v>3183.480926336535</v>
      </c>
      <c r="CL93" s="170">
        <f>-SUM(Dynamics!DO92:DO93)/BT92*100000</f>
        <v>16316.580298348104</v>
      </c>
      <c r="CM93" s="120">
        <f t="shared" si="55"/>
        <v>145593.35221602087</v>
      </c>
      <c r="CN93" s="120">
        <f>step*SUMPRODUCT(B93:N93,'By group'!B$22:N$22)</f>
        <v>86526.799112566499</v>
      </c>
      <c r="CO93" s="120">
        <f>step*SUMPRODUCT(O93:AA93,'By group'!O$22:AA$22)</f>
        <v>42759.452727423261</v>
      </c>
      <c r="CP93" s="120">
        <f>step*SUMPRODUCT(AB93:AN93,'By group'!AB$22:AN$22)</f>
        <v>3079.1873957308208</v>
      </c>
      <c r="CQ93" s="120">
        <f>step*SUMPRODUCT(AO93:BA93,'By group'!AO$22:BA$22)</f>
        <v>9212.4750585797829</v>
      </c>
      <c r="CR93" s="154">
        <f>step*SUMPRODUCT(BB93:BN93,'By group'!BB$22:BN$22)</f>
        <v>4015.4379217205014</v>
      </c>
      <c r="CS93" s="197">
        <f t="shared" si="56"/>
        <v>218804.44619760601</v>
      </c>
      <c r="CT93" s="120">
        <f t="shared" si="57"/>
        <v>636570.94759270072</v>
      </c>
      <c r="CU93" s="120">
        <f t="shared" si="58"/>
        <v>653077.68192168046</v>
      </c>
      <c r="CV93" s="120">
        <f t="shared" si="59"/>
        <v>260466.52900138876</v>
      </c>
      <c r="CW93" s="120">
        <f t="shared" si="60"/>
        <v>69903.380967671925</v>
      </c>
      <c r="CX93" s="198">
        <f t="shared" si="61"/>
        <v>57470.454150921003</v>
      </c>
      <c r="CY93" s="16">
        <f t="shared" si="62"/>
        <v>3.3677203496040951E-3</v>
      </c>
      <c r="CZ93" s="37">
        <f t="shared" si="63"/>
        <v>4.3772833485144026E-2</v>
      </c>
      <c r="DA93" s="185">
        <f t="shared" si="64"/>
        <v>2.1248039165354116E-3</v>
      </c>
      <c r="DB93" s="183"/>
      <c r="DC93" s="85">
        <f>(SUMPRODUCT($B93:$N93,'By group'!$B$27:$N$27)-(1-prop_idu_part)*SUMPRODUCT(Population!$BB93:$BN93,'By group'!$BB$27:$BN$27)*(1-prop_idu_male))/BQ93</f>
        <v>1.4378001978571346</v>
      </c>
      <c r="DD93" s="85">
        <f>(1-prop_idu_part)*SUMPRODUCT(Population!$BB93:$BN93,'By group'!$BB$27:$BN$27)*prop_idu_male/BQ93</f>
        <v>9.2327344676504993E-3</v>
      </c>
      <c r="DE93" s="85">
        <f>SUMPRODUCT(AB93:AN93,'By group'!AB$27:AN$27)/prop_sw_use/BP93</f>
        <v>4.223557382021399</v>
      </c>
      <c r="DF93" s="85">
        <f t="shared" si="35"/>
        <v>1.7147642971006878</v>
      </c>
      <c r="DG93" s="85">
        <f t="shared" si="65"/>
        <v>0</v>
      </c>
    </row>
    <row r="94" spans="1:111" x14ac:dyDescent="0.25">
      <c r="A94">
        <f t="shared" si="36"/>
        <v>45</v>
      </c>
      <c r="B94" s="8">
        <f>B93+Dynamics!B93+Dynamics!BO93+Dynamics!EB93+Dynamics!GO93+Dynamics!JB93</f>
        <v>19123557.766692221</v>
      </c>
      <c r="C94" s="46">
        <f>C93+Dynamics!C93+Dynamics!BP93+Dynamics!EC93+Dynamics!GP93+Dynamics!JC93</f>
        <v>129737.78081401666</v>
      </c>
      <c r="D94" s="4">
        <f>D93+Dynamics!D93+Dynamics!BQ93+Dynamics!ED93+Dynamics!GQ93+Dynamics!JD93</f>
        <v>378218.41188190691</v>
      </c>
      <c r="E94" s="4">
        <f>E93+Dynamics!E93+Dynamics!BR93+Dynamics!EE93+Dynamics!GR93+Dynamics!JE93</f>
        <v>389083.08501165215</v>
      </c>
      <c r="F94" s="4">
        <f>F93+Dynamics!F93+Dynamics!BS93+Dynamics!EF93+Dynamics!GS93+Dynamics!JF93</f>
        <v>116301.3539015425</v>
      </c>
      <c r="G94" s="4">
        <f>G93+Dynamics!G93+Dynamics!BT93+Dynamics!EG93+Dynamics!GT93+Dynamics!JG93</f>
        <v>22319.692609145048</v>
      </c>
      <c r="H94" s="4">
        <f>H93+Dynamics!H93+Dynamics!BU93+Dynamics!EH93+Dynamics!GU93+Dynamics!JH93</f>
        <v>18789.797867112731</v>
      </c>
      <c r="I94" s="4">
        <f>I93+Dynamics!I93+Dynamics!BV93+Dynamics!EI93+Dynamics!GV93+Dynamics!JI93</f>
        <v>0</v>
      </c>
      <c r="J94" s="4">
        <f>J93+Dynamics!J93+Dynamics!BW93+Dynamics!EJ93+Dynamics!GW93+Dynamics!JJ93</f>
        <v>0</v>
      </c>
      <c r="K94" s="4">
        <f>K93+Dynamics!K93+Dynamics!BX93+Dynamics!EK93+Dynamics!GX93+Dynamics!JK93</f>
        <v>0</v>
      </c>
      <c r="L94" s="4">
        <f>L93+Dynamics!L93+Dynamics!BY93+Dynamics!EL93+Dynamics!GY93+Dynamics!JL93</f>
        <v>39328.046784266946</v>
      </c>
      <c r="M94" s="4">
        <f>M93+Dynamics!M93+Dynamics!BZ93+Dynamics!EM93+Dynamics!GZ93+Dynamics!JM93</f>
        <v>19552.20304352546</v>
      </c>
      <c r="N94" s="9">
        <f>N93+Dynamics!N93+Dynamics!CA93+Dynamics!EN93+Dynamics!HA93+Dynamics!JN93</f>
        <v>15697.37781381051</v>
      </c>
      <c r="O94" s="8">
        <f>O93+Dynamics!O93+Dynamics!CB93+Dynamics!EO93+Dynamics!HB93+Dynamics!JO93</f>
        <v>20538591.003854185</v>
      </c>
      <c r="P94" s="4">
        <f>P93+Dynamics!P93+Dynamics!CC93+Dynamics!EP93+Dynamics!HC93+Dynamics!JP93</f>
        <v>64101.472884589602</v>
      </c>
      <c r="Q94" s="4">
        <f>Q93+Dynamics!Q93+Dynamics!CD93+Dynamics!EQ93+Dynamics!HD93+Dynamics!JQ93</f>
        <v>186830.9055637659</v>
      </c>
      <c r="R94" s="4">
        <f>R93+Dynamics!R93+Dynamics!CE93+Dynamics!ER93+Dynamics!HE93+Dynamics!JR93</f>
        <v>192181.24189817722</v>
      </c>
      <c r="S94" s="4">
        <f>S93+Dynamics!S93+Dynamics!CF93+Dynamics!ES93+Dynamics!HF93+Dynamics!JS93</f>
        <v>57453.891402721812</v>
      </c>
      <c r="T94" s="4">
        <f>T93+Dynamics!T93+Dynamics!CG93+Dynamics!ET93+Dynamics!HG93+Dynamics!JT93</f>
        <v>11029.877987890877</v>
      </c>
      <c r="U94" s="4">
        <f>U93+Dynamics!U93+Dynamics!CH93+Dynamics!EU93+Dynamics!HH93+Dynamics!JU93</f>
        <v>9298.7233954611493</v>
      </c>
      <c r="V94" s="4">
        <f>V93+Dynamics!V93+Dynamics!CI93+Dynamics!EV93+Dynamics!HI93+Dynamics!JV93</f>
        <v>0</v>
      </c>
      <c r="W94" s="4">
        <f>W93+Dynamics!W93+Dynamics!CJ93+Dynamics!EW93+Dynamics!HJ93+Dynamics!JW93</f>
        <v>0</v>
      </c>
      <c r="X94" s="4">
        <f>X93+Dynamics!X93+Dynamics!CK93+Dynamics!EX93+Dynamics!HK93+Dynamics!JX93</f>
        <v>0</v>
      </c>
      <c r="Y94" s="4">
        <f>Y93+Dynamics!Y93+Dynamics!CL93+Dynamics!EY93+Dynamics!HL93+Dynamics!JY93</f>
        <v>19460.879585681967</v>
      </c>
      <c r="Z94" s="4">
        <f>Z93+Dynamics!Z93+Dynamics!CM93+Dynamics!EZ93+Dynamics!HM93+Dynamics!JZ93</f>
        <v>9699.1964019913994</v>
      </c>
      <c r="AA94" s="9">
        <f>AA93+Dynamics!AA93+Dynamics!CN93+Dynamics!FA93+Dynamics!HN93+Dynamics!KA93</f>
        <v>7835.0780839409499</v>
      </c>
      <c r="AB94" s="8">
        <f>AB93+Dynamics!AB93+Dynamics!CO93+Dynamics!FB93+Dynamics!HO93+Dynamics!KB93</f>
        <v>31219.55162643344</v>
      </c>
      <c r="AC94" s="4">
        <f>AC93+Dynamics!AC93+Dynamics!CP93+Dynamics!FC93+Dynamics!HP93+Dynamics!KC93</f>
        <v>4558.0616137699062</v>
      </c>
      <c r="AD94" s="4">
        <f>AD93+Dynamics!AD93+Dynamics!CQ93+Dynamics!FD93+Dynamics!HQ93+Dynamics!KD93</f>
        <v>13354.329567804783</v>
      </c>
      <c r="AE94" s="4">
        <f>AE93+Dynamics!AE93+Dynamics!CR93+Dynamics!FE93+Dynamics!HR93+Dynamics!KE93</f>
        <v>13830.786405021487</v>
      </c>
      <c r="AF94" s="4">
        <f>AF93+Dynamics!AF93+Dynamics!CS93+Dynamics!FF93+Dynamics!HS93+Dynamics!KF93</f>
        <v>4154.5571129138898</v>
      </c>
      <c r="AG94" s="4">
        <f>AG93+Dynamics!AG93+Dynamics!CT93+Dynamics!FG93+Dynamics!HT93+Dynamics!KG93</f>
        <v>799.99571097744638</v>
      </c>
      <c r="AH94" s="4">
        <f>AH93+Dynamics!AH93+Dynamics!CU93+Dynamics!FH93+Dynamics!HU93+Dynamics!KH93</f>
        <v>677.08333371156414</v>
      </c>
      <c r="AI94" s="4">
        <f>AI93+Dynamics!AI93+Dynamics!CV93+Dynamics!FI93+Dynamics!HV93+Dynamics!KI93</f>
        <v>0</v>
      </c>
      <c r="AJ94" s="4">
        <f>AJ93+Dynamics!AJ93+Dynamics!CW93+Dynamics!FJ93+Dynamics!HW93+Dynamics!KJ93</f>
        <v>0</v>
      </c>
      <c r="AK94" s="4">
        <f>AK93+Dynamics!AK93+Dynamics!CX93+Dynamics!FK93+Dynamics!HX93+Dynamics!KK93</f>
        <v>0</v>
      </c>
      <c r="AL94" s="4">
        <f>AL93+Dynamics!AL93+Dynamics!CY93+Dynamics!FL93+Dynamics!HY93+Dynamics!KL93</f>
        <v>1417.8983418455296</v>
      </c>
      <c r="AM94" s="4">
        <f>AM93+Dynamics!AM93+Dynamics!CZ93+Dynamics!FM93+Dynamics!HZ93+Dynamics!KM93</f>
        <v>708.65912901383308</v>
      </c>
      <c r="AN94" s="4">
        <f>AN93+Dynamics!AN93+Dynamics!DA93+Dynamics!FN93+Dynamics!IA93+Dynamics!KN93</f>
        <v>571.43350407832452</v>
      </c>
      <c r="AO94" s="8">
        <f>AO93+Dynamics!AO93+Dynamics!DB93+Dynamics!FO93+Dynamics!IB93+Dynamics!KO93</f>
        <v>804790.66254133557</v>
      </c>
      <c r="AP94" s="4">
        <f>AP93+Dynamics!AP93+Dynamics!DC93+Dynamics!FP93+Dynamics!IC93+Dynamics!KP93</f>
        <v>14168.502584080079</v>
      </c>
      <c r="AQ94" s="4">
        <f>AQ93+Dynamics!AQ93+Dynamics!DD93+Dynamics!FQ93+Dynamics!ID93+Dynamics!KQ93</f>
        <v>41014.572900264706</v>
      </c>
      <c r="AR94" s="4">
        <f>AR93+Dynamics!AR93+Dynamics!DE93+Dynamics!FR93+Dynamics!IE93+Dynamics!KR93</f>
        <v>41715.186358333449</v>
      </c>
      <c r="AS94" s="4">
        <f>AS93+Dynamics!AS93+Dynamics!DF93+Dynamics!FS93+Dynamics!IF93+Dynamics!KS93</f>
        <v>12347.098150662814</v>
      </c>
      <c r="AT94" s="4">
        <f>AT93+Dynamics!AT93+Dynamics!DG93+Dynamics!FT93+Dynamics!IG93+Dynamics!KT93</f>
        <v>2350.5651237831075</v>
      </c>
      <c r="AU94" s="4">
        <f>AU93+Dynamics!AU93+Dynamics!DH93+Dynamics!FU93+Dynamics!IH93+Dynamics!KU93</f>
        <v>1945.597795428115</v>
      </c>
      <c r="AV94" s="4">
        <f>AV93+Dynamics!AV93+Dynamics!DI93+Dynamics!FV93+Dynamics!II93+Dynamics!KV93</f>
        <v>0</v>
      </c>
      <c r="AW94" s="4">
        <f>AW93+Dynamics!AW93+Dynamics!DJ93+Dynamics!FW93+Dynamics!IJ93+Dynamics!KW93</f>
        <v>0</v>
      </c>
      <c r="AX94" s="4">
        <f>AX93+Dynamics!AX93+Dynamics!DK93+Dynamics!FX93+Dynamics!IK93+Dynamics!KX93</f>
        <v>0</v>
      </c>
      <c r="AY94" s="4">
        <f>AY93+Dynamics!AY93+Dynamics!DL93+Dynamics!FY93+Dynamics!IL93+Dynamics!KY93</f>
        <v>4067.5839942900129</v>
      </c>
      <c r="AZ94" s="4">
        <f>AZ93+Dynamics!AZ93+Dynamics!DM93+Dynamics!FZ93+Dynamics!IM93+Dynamics!KZ93</f>
        <v>1977.3173082441715</v>
      </c>
      <c r="BA94" s="9">
        <f>BA93+Dynamics!BA93+Dynamics!DN93+Dynamics!GA93+Dynamics!IN93+Dynamics!LA93</f>
        <v>1532.9173228311329</v>
      </c>
      <c r="BB94" s="8">
        <f>BB93+Dynamics!BB93+Dynamics!DO93+Dynamics!GB93+Dynamics!IO93+Dynamics!LB93</f>
        <v>36134.841048509254</v>
      </c>
      <c r="BC94" s="4">
        <f>BC93+Dynamics!BC93+Dynamics!DP93+Dynamics!GC93+Dynamics!IP93+Dynamics!LC93</f>
        <v>6919.791546700154</v>
      </c>
      <c r="BD94" s="4">
        <f>BD93+Dynamics!BD93+Dynamics!DQ93+Dynamics!GD93+Dynamics!IQ93+Dynamics!LD93</f>
        <v>19141.308819061451</v>
      </c>
      <c r="BE94" s="4">
        <f>BE93+Dynamics!BE93+Dynamics!DR93+Dynamics!GE93+Dynamics!IR93+Dynamics!LE93</f>
        <v>18306.384708296431</v>
      </c>
      <c r="BF94" s="4">
        <f>BF93+Dynamics!BF93+Dynamics!DS93+Dynamics!GF93+Dynamics!IS93+Dynamics!LF93</f>
        <v>5174.4381377478476</v>
      </c>
      <c r="BG94" s="4">
        <f>BG93+Dynamics!BG93+Dynamics!DT93+Dynamics!GG93+Dynamics!IT93+Dynamics!LG93</f>
        <v>953.76587689893836</v>
      </c>
      <c r="BH94" s="4">
        <f>BH93+Dynamics!BH93+Dynamics!DU93+Dynamics!GH93+Dynamics!IU93+Dynamics!LH93</f>
        <v>748.11302416364504</v>
      </c>
      <c r="BI94" s="4">
        <f>BI93+Dynamics!BI93+Dynamics!DV93+Dynamics!GI93+Dynamics!IV93+Dynamics!LI93</f>
        <v>0</v>
      </c>
      <c r="BJ94" s="4">
        <f>BJ93+Dynamics!BJ93+Dynamics!DW93+Dynamics!GJ93+Dynamics!IW93+Dynamics!LJ93</f>
        <v>0</v>
      </c>
      <c r="BK94" s="4">
        <f>BK93+Dynamics!BK93+Dynamics!DX93+Dynamics!GK93+Dynamics!IX93+Dynamics!LK93</f>
        <v>0</v>
      </c>
      <c r="BL94" s="4">
        <f>BL93+Dynamics!BL93+Dynamics!DY93+Dynamics!GL93+Dynamics!IY93+Dynamics!LL93</f>
        <v>1557.725102411564</v>
      </c>
      <c r="BM94" s="4">
        <f>BM93+Dynamics!BM93+Dynamics!DZ93+Dynamics!GM93+Dynamics!IZ93+Dynamics!LM93</f>
        <v>713.89644353494782</v>
      </c>
      <c r="BN94" s="4">
        <f>BN93+Dynamics!BN93+Dynamics!EA93+Dynamics!GN93+Dynamics!JA93+Dynamics!LN93</f>
        <v>519.90467223192456</v>
      </c>
      <c r="BO94" s="178">
        <f t="shared" si="37"/>
        <v>42436440.317281976</v>
      </c>
      <c r="BP94" s="8">
        <f t="shared" si="38"/>
        <v>20252585.516419202</v>
      </c>
      <c r="BQ94" s="4">
        <f t="shared" si="39"/>
        <v>21096482.271058403</v>
      </c>
      <c r="BR94" s="4">
        <f t="shared" si="40"/>
        <v>71292.356345570181</v>
      </c>
      <c r="BS94" s="4">
        <f t="shared" si="41"/>
        <v>925910.00407925318</v>
      </c>
      <c r="BT94" s="179">
        <f t="shared" si="42"/>
        <v>90170.169379556144</v>
      </c>
      <c r="BU94" s="178">
        <f t="shared" si="43"/>
        <v>1902146.4915193012</v>
      </c>
      <c r="BV94" s="4">
        <f t="shared" si="44"/>
        <v>1129027.7497269791</v>
      </c>
      <c r="BW94" s="4">
        <f t="shared" si="45"/>
        <v>557891.26720422087</v>
      </c>
      <c r="BX94" s="4">
        <f t="shared" si="46"/>
        <v>40072.804719136766</v>
      </c>
      <c r="BY94" s="4">
        <f t="shared" si="47"/>
        <v>121119.34153791759</v>
      </c>
      <c r="BZ94" s="179">
        <f t="shared" si="48"/>
        <v>54035.328331046898</v>
      </c>
      <c r="CA94" s="167">
        <f t="shared" si="49"/>
        <v>4.4823422447727405E-2</v>
      </c>
      <c r="CB94" s="15">
        <f t="shared" si="50"/>
        <v>5.5747338966259503E-2</v>
      </c>
      <c r="CC94" s="15">
        <f t="shared" si="51"/>
        <v>2.644475320748494E-2</v>
      </c>
      <c r="CD94" s="15">
        <f t="shared" si="52"/>
        <v>0.56209118022267091</v>
      </c>
      <c r="CE94" s="15">
        <f t="shared" si="53"/>
        <v>0.13081113823622798</v>
      </c>
      <c r="CF94" s="168">
        <f t="shared" si="54"/>
        <v>0.59925947464503793</v>
      </c>
      <c r="CG94" s="167"/>
      <c r="CH94" s="16"/>
      <c r="CI94" s="87"/>
      <c r="CJ94" s="16"/>
      <c r="CK94" s="16"/>
      <c r="CL94" s="168"/>
      <c r="CM94" s="120">
        <f t="shared" si="55"/>
        <v>146043.10514507443</v>
      </c>
      <c r="CN94" s="120">
        <f>step*SUMPRODUCT(B94:N94,'By group'!B$22:N$22)</f>
        <v>86781.360527449928</v>
      </c>
      <c r="CO94" s="120">
        <f>step*SUMPRODUCT(O94:AA94,'By group'!O$22:AA$22)</f>
        <v>42878.665078238089</v>
      </c>
      <c r="CP94" s="120">
        <f>step*SUMPRODUCT(AB94:AN94,'By group'!AB$22:AN$22)</f>
        <v>3088.6337362502895</v>
      </c>
      <c r="CQ94" s="120">
        <f>step*SUMPRODUCT(AO94:BA94,'By group'!AO$22:BA$22)</f>
        <v>9267.6151970881274</v>
      </c>
      <c r="CR94" s="154">
        <f>step*SUMPRODUCT(BB94:BN94,'By group'!BB$22:BN$22)</f>
        <v>4026.8306060480013</v>
      </c>
      <c r="CS94" s="197">
        <f t="shared" si="56"/>
        <v>219485.6094431564</v>
      </c>
      <c r="CT94" s="120">
        <f t="shared" si="57"/>
        <v>638559.52873280388</v>
      </c>
      <c r="CU94" s="120">
        <f t="shared" si="58"/>
        <v>655116.68438148068</v>
      </c>
      <c r="CV94" s="120">
        <f t="shared" si="59"/>
        <v>261263.47251408486</v>
      </c>
      <c r="CW94" s="120">
        <f t="shared" si="60"/>
        <v>70105.169635005223</v>
      </c>
      <c r="CX94" s="198">
        <f t="shared" si="61"/>
        <v>57616.02681277004</v>
      </c>
      <c r="CY94" s="16">
        <f t="shared" si="62"/>
        <v>3.3679665246092762E-3</v>
      </c>
      <c r="CZ94" s="37">
        <f t="shared" si="63"/>
        <v>4.3719347447653878E-2</v>
      </c>
      <c r="DA94" s="185">
        <f t="shared" si="64"/>
        <v>2.1248287722859475E-3</v>
      </c>
      <c r="DB94" s="183">
        <f>(BO94-BO92)/BO92</f>
        <v>5.6527920940065745E-3</v>
      </c>
      <c r="DC94" s="85">
        <f>(SUMPRODUCT($B94:$N94,'By group'!$B$27:$N$27)-(1-prop_idu_part)*SUMPRODUCT(Population!$BB94:$BN94,'By group'!$BB$27:$BN$27)*(1-prop_idu_male))/BQ94</f>
        <v>1.4376892788791078</v>
      </c>
      <c r="DD94" s="85">
        <f>(1-prop_idu_part)*SUMPRODUCT(Population!$BB94:$BN94,'By group'!$BB$27:$BN$27)*prop_idu_male/BQ94</f>
        <v>9.2322294948213608E-3</v>
      </c>
      <c r="DE94" s="85">
        <f>SUMPRODUCT(AB94:AN94,'By group'!AB$27:AN$27)/prop_sw_use/BP94</f>
        <v>4.2241928836852152</v>
      </c>
      <c r="DF94" s="85">
        <f t="shared" si="35"/>
        <v>1.7150223107761973</v>
      </c>
      <c r="DG94" s="85">
        <f t="shared" si="65"/>
        <v>0</v>
      </c>
    </row>
    <row r="95" spans="1:111" x14ac:dyDescent="0.25">
      <c r="A95">
        <f t="shared" si="36"/>
        <v>45.5</v>
      </c>
      <c r="B95" s="8">
        <f>B94+Dynamics!B94+Dynamics!BO94+Dynamics!EB94+Dynamics!GO94+Dynamics!JB94</f>
        <v>19177164.736467149</v>
      </c>
      <c r="C95" s="46">
        <f>C94+Dynamics!C94+Dynamics!BP94+Dynamics!EC94+Dynamics!GP94+Dynamics!JC94</f>
        <v>130123.61724220314</v>
      </c>
      <c r="D95" s="4">
        <f>D94+Dynamics!D94+Dynamics!BQ94+Dynamics!ED94+Dynamics!GQ94+Dynamics!JD94</f>
        <v>379345.31869253941</v>
      </c>
      <c r="E95" s="4">
        <f>E94+Dynamics!E94+Dynamics!BR94+Dynamics!EE94+Dynamics!GR94+Dynamics!JE94</f>
        <v>390240.49019124673</v>
      </c>
      <c r="F95" s="4">
        <f>F94+Dynamics!F94+Dynamics!BS94+Dynamics!EF94+Dynamics!GS94+Dynamics!JF94</f>
        <v>116645.20911067139</v>
      </c>
      <c r="G95" s="4">
        <f>G94+Dynamics!G94+Dynamics!BT94+Dynamics!EG94+Dynamics!GT94+Dynamics!JG94</f>
        <v>22384.997533723879</v>
      </c>
      <c r="H95" s="4">
        <f>H94+Dynamics!H94+Dynamics!BU94+Dynamics!EH94+Dynamics!GU94+Dynamics!JH94</f>
        <v>18842.519420273289</v>
      </c>
      <c r="I95" s="4">
        <f>I94+Dynamics!I94+Dynamics!BV94+Dynamics!EI94+Dynamics!GV94+Dynamics!JI94</f>
        <v>0</v>
      </c>
      <c r="J95" s="4">
        <f>J94+Dynamics!J94+Dynamics!BW94+Dynamics!EJ94+Dynamics!GW94+Dynamics!JJ94</f>
        <v>0</v>
      </c>
      <c r="K95" s="4">
        <f>K94+Dynamics!K94+Dynamics!BX94+Dynamics!EK94+Dynamics!GX94+Dynamics!JK94</f>
        <v>0</v>
      </c>
      <c r="L95" s="4">
        <f>L94+Dynamics!L94+Dynamics!BY94+Dynamics!EL94+Dynamics!GY94+Dynamics!JL94</f>
        <v>39438.768220298443</v>
      </c>
      <c r="M95" s="4">
        <f>M94+Dynamics!M94+Dynamics!BZ94+Dynamics!EM94+Dynamics!GZ94+Dynamics!JM94</f>
        <v>19603.106598870658</v>
      </c>
      <c r="N95" s="9">
        <f>N94+Dynamics!N94+Dynamics!CA94+Dynamics!EN94+Dynamics!HA94+Dynamics!JN94</f>
        <v>15730.070041355135</v>
      </c>
      <c r="O95" s="8">
        <f>O94+Dynamics!O94+Dynamics!CB94+Dynamics!EO94+Dynamics!HB94+Dynamics!JO94</f>
        <v>20597892.437164083</v>
      </c>
      <c r="P95" s="4">
        <f>P94+Dynamics!P94+Dynamics!CC94+Dynamics!EP94+Dynamics!HC94+Dynamics!JP94</f>
        <v>64290.568064614228</v>
      </c>
      <c r="Q95" s="4">
        <f>Q94+Dynamics!Q94+Dynamics!CD94+Dynamics!EQ94+Dynamics!HD94+Dynamics!JQ94</f>
        <v>187378.43980291186</v>
      </c>
      <c r="R95" s="4">
        <f>R94+Dynamics!R94+Dynamics!CE94+Dynamics!ER94+Dynamics!HE94+Dynamics!JR94</f>
        <v>192733.33295644558</v>
      </c>
      <c r="S95" s="4">
        <f>S94+Dynamics!S94+Dynamics!CF94+Dynamics!ES94+Dynamics!HF94+Dynamics!JS94</f>
        <v>57614.647269191642</v>
      </c>
      <c r="T95" s="4">
        <f>T94+Dynamics!T94+Dynamics!CG94+Dynamics!ET94+Dynamics!HG94+Dynamics!JT94</f>
        <v>11059.781069709758</v>
      </c>
      <c r="U95" s="4">
        <f>U94+Dynamics!U94+Dynamics!CH94+Dynamics!EU94+Dynamics!HH94+Dynamics!JU94</f>
        <v>9321.4325734987215</v>
      </c>
      <c r="V95" s="4">
        <f>V94+Dynamics!V94+Dynamics!CI94+Dynamics!EV94+Dynamics!HI94+Dynamics!JV94</f>
        <v>0</v>
      </c>
      <c r="W95" s="4">
        <f>W94+Dynamics!W94+Dynamics!CJ94+Dynamics!EW94+Dynamics!HJ94+Dynamics!JW94</f>
        <v>0</v>
      </c>
      <c r="X95" s="4">
        <f>X94+Dynamics!X94+Dynamics!CK94+Dynamics!EX94+Dynamics!HK94+Dynamics!JX94</f>
        <v>0</v>
      </c>
      <c r="Y95" s="4">
        <f>Y94+Dynamics!Y94+Dynamics!CL94+Dynamics!EY94+Dynamics!HL94+Dynamics!JY94</f>
        <v>19508.526785646874</v>
      </c>
      <c r="Z95" s="4">
        <f>Z94+Dynamics!Z94+Dynamics!CM94+Dynamics!EZ94+Dynamics!HM94+Dynamics!JZ94</f>
        <v>9718.7571843365204</v>
      </c>
      <c r="AA95" s="9">
        <f>AA94+Dynamics!AA94+Dynamics!CN94+Dynamics!FA94+Dynamics!HN94+Dynamics!KA94</f>
        <v>7843.4666073116468</v>
      </c>
      <c r="AB95" s="8">
        <f>AB94+Dynamics!AB94+Dynamics!CO94+Dynamics!FB94+Dynamics!HO94+Dynamics!KB94</f>
        <v>31308.137240852997</v>
      </c>
      <c r="AC95" s="4">
        <f>AC94+Dynamics!AC94+Dynamics!CP94+Dynamics!FC94+Dynamics!HP94+Dynamics!KC94</f>
        <v>4571.6735658934331</v>
      </c>
      <c r="AD95" s="4">
        <f>AD94+Dynamics!AD94+Dynamics!CQ94+Dynamics!FD94+Dynamics!HQ94+Dynamics!KD94</f>
        <v>13394.582576270683</v>
      </c>
      <c r="AE95" s="4">
        <f>AE94+Dynamics!AE94+Dynamics!CR94+Dynamics!FE94+Dynamics!HR94+Dynamics!KE94</f>
        <v>13873.057466324428</v>
      </c>
      <c r="AF95" s="4">
        <f>AF94+Dynamics!AF94+Dynamics!CS94+Dynamics!FF94+Dynamics!HS94+Dynamics!KF94</f>
        <v>4167.3835682099862</v>
      </c>
      <c r="AG95" s="4">
        <f>AG94+Dynamics!AG94+Dynamics!CT94+Dynamics!FG94+Dynamics!HT94+Dynamics!KG94</f>
        <v>802.4791906852837</v>
      </c>
      <c r="AH95" s="4">
        <f>AH94+Dynamics!AH94+Dynamics!CU94+Dynamics!FH94+Dynamics!HU94+Dynamics!KH94</f>
        <v>679.18375762310052</v>
      </c>
      <c r="AI95" s="4">
        <f>AI94+Dynamics!AI94+Dynamics!CV94+Dynamics!FI94+Dynamics!HV94+Dynamics!KI94</f>
        <v>0</v>
      </c>
      <c r="AJ95" s="4">
        <f>AJ94+Dynamics!AJ94+Dynamics!CW94+Dynamics!FJ94+Dynamics!HW94+Dynamics!KJ94</f>
        <v>0</v>
      </c>
      <c r="AK95" s="4">
        <f>AK94+Dynamics!AK94+Dynamics!CX94+Dynamics!FK94+Dynamics!HX94+Dynamics!KK94</f>
        <v>0</v>
      </c>
      <c r="AL95" s="4">
        <f>AL94+Dynamics!AL94+Dynamics!CY94+Dynamics!FL94+Dynamics!HY94+Dynamics!KL94</f>
        <v>1422.3244559447128</v>
      </c>
      <c r="AM95" s="4">
        <f>AM94+Dynamics!AM94+Dynamics!CZ94+Dynamics!FM94+Dynamics!HZ94+Dynamics!KM94</f>
        <v>710.84977775590062</v>
      </c>
      <c r="AN95" s="4">
        <f>AN94+Dynamics!AN94+Dynamics!DA94+Dynamics!FN94+Dynamics!IA94+Dynamics!KN94</f>
        <v>573.0705463901819</v>
      </c>
      <c r="AO95" s="8">
        <f>AO94+Dynamics!AO94+Dynamics!DB94+Dynamics!FO94+Dynamics!IB94+Dynamics!KO94</f>
        <v>805530.79760985868</v>
      </c>
      <c r="AP95" s="4">
        <f>AP94+Dynamics!AP94+Dynamics!DC94+Dynamics!FP94+Dynamics!IC94+Dynamics!KP94</f>
        <v>14242.493683402465</v>
      </c>
      <c r="AQ95" s="4">
        <f>AQ94+Dynamics!AQ94+Dynamics!DD94+Dynamics!FQ94+Dynamics!ID94+Dynamics!KQ94</f>
        <v>41238.120698254788</v>
      </c>
      <c r="AR95" s="4">
        <f>AR94+Dynamics!AR94+Dynamics!DE94+Dynamics!FR94+Dynamics!IE94+Dynamics!KR94</f>
        <v>41957.184857399596</v>
      </c>
      <c r="AS95" s="4">
        <f>AS94+Dynamics!AS94+Dynamics!DF94+Dynamics!FS94+Dynamics!IF94+Dynamics!KS94</f>
        <v>12422.293015128051</v>
      </c>
      <c r="AT95" s="4">
        <f>AT94+Dynamics!AT94+Dynamics!DG94+Dynamics!FT94+Dynamics!IG94+Dynamics!KT94</f>
        <v>2365.4027047126146</v>
      </c>
      <c r="AU95" s="4">
        <f>AU94+Dynamics!AU94+Dynamics!DH94+Dynamics!FU94+Dynamics!IH94+Dynamics!KU94</f>
        <v>1958.6987038848142</v>
      </c>
      <c r="AV95" s="4">
        <f>AV94+Dynamics!AV94+Dynamics!DI94+Dynamics!FV94+Dynamics!II94+Dynamics!KV94</f>
        <v>0</v>
      </c>
      <c r="AW95" s="4">
        <f>AW94+Dynamics!AW94+Dynamics!DJ94+Dynamics!FW94+Dynamics!IJ94+Dynamics!KW94</f>
        <v>0</v>
      </c>
      <c r="AX95" s="4">
        <f>AX94+Dynamics!AX94+Dynamics!DK94+Dynamics!FX94+Dynamics!IK94+Dynamics!KX94</f>
        <v>0</v>
      </c>
      <c r="AY95" s="4">
        <f>AY94+Dynamics!AY94+Dynamics!DL94+Dynamics!FY94+Dynamics!IL94+Dynamics!KY94</f>
        <v>4095.1392226511016</v>
      </c>
      <c r="AZ95" s="4">
        <f>AZ94+Dynamics!AZ94+Dynamics!DM94+Dynamics!FZ94+Dynamics!IM94+Dynamics!KZ94</f>
        <v>1991.7405813699806</v>
      </c>
      <c r="BA95" s="9">
        <f>BA94+Dynamics!BA94+Dynamics!DN94+Dynamics!GA94+Dynamics!IN94+Dynamics!LA94</f>
        <v>1545.1129992750114</v>
      </c>
      <c r="BB95" s="8">
        <f>BB94+Dynamics!BB94+Dynamics!DO94+Dynamics!GB94+Dynamics!IO94+Dynamics!LB94</f>
        <v>36237.063136388839</v>
      </c>
      <c r="BC95" s="4">
        <f>BC94+Dynamics!BC94+Dynamics!DP94+Dynamics!GC94+Dynamics!IP94+Dynamics!LC94</f>
        <v>6939.4004198415714</v>
      </c>
      <c r="BD95" s="4">
        <f>BD94+Dynamics!BD94+Dynamics!DQ94+Dynamics!GD94+Dynamics!IQ94+Dynamics!LD94</f>
        <v>19195.610460448905</v>
      </c>
      <c r="BE95" s="4">
        <f>BE94+Dynamics!BE94+Dynamics!DR94+Dynamics!GE94+Dynamics!IR94+Dynamics!LE94</f>
        <v>18358.36914754397</v>
      </c>
      <c r="BF95" s="4">
        <f>BF94+Dynamics!BF94+Dynamics!DS94+Dynamics!GF94+Dynamics!IS94+Dynamics!LF94</f>
        <v>5189.1336030931052</v>
      </c>
      <c r="BG95" s="4">
        <f>BG94+Dynamics!BG94+Dynamics!DT94+Dynamics!GG94+Dynamics!IT94+Dynamics!LG94</f>
        <v>956.47262434700815</v>
      </c>
      <c r="BH95" s="4">
        <f>BH94+Dynamics!BH94+Dynamics!DU94+Dynamics!GH94+Dynamics!IU94+Dynamics!LH94</f>
        <v>750.22645620886067</v>
      </c>
      <c r="BI95" s="4">
        <f>BI94+Dynamics!BI94+Dynamics!DV94+Dynamics!GI94+Dynamics!IV94+Dynamics!LI94</f>
        <v>0</v>
      </c>
      <c r="BJ95" s="4">
        <f>BJ94+Dynamics!BJ94+Dynamics!DW94+Dynamics!GJ94+Dynamics!IW94+Dynamics!LJ94</f>
        <v>0</v>
      </c>
      <c r="BK95" s="4">
        <f>BK94+Dynamics!BK94+Dynamics!DX94+Dynamics!GK94+Dynamics!IX94+Dynamics!LK94</f>
        <v>0</v>
      </c>
      <c r="BL95" s="4">
        <f>BL94+Dynamics!BL94+Dynamics!DY94+Dynamics!GL94+Dynamics!IY94+Dynamics!LL94</f>
        <v>1562.1281549541839</v>
      </c>
      <c r="BM95" s="4">
        <f>BM94+Dynamics!BM94+Dynamics!DZ94+Dynamics!GM94+Dynamics!IZ94+Dynamics!LM94</f>
        <v>715.89460038760274</v>
      </c>
      <c r="BN95" s="4">
        <f>BN94+Dynamics!BN94+Dynamics!EA94+Dynamics!GN94+Dynamics!JA94+Dynamics!LN94</f>
        <v>521.31712859843753</v>
      </c>
      <c r="BO95" s="178">
        <f t="shared" si="37"/>
        <v>42556155.564949796</v>
      </c>
      <c r="BP95" s="8">
        <f t="shared" si="38"/>
        <v>20309518.833518326</v>
      </c>
      <c r="BQ95" s="4">
        <f t="shared" si="39"/>
        <v>21157361.389477748</v>
      </c>
      <c r="BR95" s="4">
        <f t="shared" si="40"/>
        <v>71502.742145950702</v>
      </c>
      <c r="BS95" s="4">
        <f t="shared" si="41"/>
        <v>927346.98407593695</v>
      </c>
      <c r="BT95" s="179">
        <f t="shared" si="42"/>
        <v>90425.61573181249</v>
      </c>
      <c r="BU95" s="178">
        <f t="shared" si="43"/>
        <v>1908022.3933314488</v>
      </c>
      <c r="BV95" s="4">
        <f t="shared" si="44"/>
        <v>1132354.0970511821</v>
      </c>
      <c r="BW95" s="4">
        <f t="shared" si="45"/>
        <v>559468.95231366681</v>
      </c>
      <c r="BX95" s="4">
        <f t="shared" si="46"/>
        <v>40194.604905097709</v>
      </c>
      <c r="BY95" s="4">
        <f t="shared" si="47"/>
        <v>121816.18646607842</v>
      </c>
      <c r="BZ95" s="179">
        <f t="shared" si="48"/>
        <v>54188.552595423636</v>
      </c>
      <c r="CA95" s="167">
        <f t="shared" si="49"/>
        <v>4.483540319847263E-2</v>
      </c>
      <c r="CB95" s="15">
        <f t="shared" si="50"/>
        <v>5.5754846106071843E-2</v>
      </c>
      <c r="CC95" s="15">
        <f t="shared" si="51"/>
        <v>2.6443229002644401E-2</v>
      </c>
      <c r="CD95" s="15">
        <f t="shared" si="52"/>
        <v>0.56214074731641583</v>
      </c>
      <c r="CE95" s="15">
        <f t="shared" si="53"/>
        <v>0.13135987775650473</v>
      </c>
      <c r="CF95" s="168">
        <f t="shared" si="54"/>
        <v>0.59926108500204167</v>
      </c>
      <c r="CG95" s="169">
        <f>-SUM(Dynamics!BO94:BO95,Dynamics!CB94:CB95,Dynamics!CO94:CO95,Dynamics!DB94:DB95,Dynamics!DO94:DO95)/BO94*100000</f>
        <v>1081.3391983946428</v>
      </c>
      <c r="CH95" s="87">
        <f>-SUM(Dynamics!BO94:BO95)/BP94*100000</f>
        <v>1338.2962992008329</v>
      </c>
      <c r="CI95" s="87">
        <f>-SUM(Dynamics!CB94:CB95)/BQ94*100000</f>
        <v>634.83745008022242</v>
      </c>
      <c r="CJ95" s="87">
        <f>-SUM(Dynamics!CO94:CO95)/BR94*100000</f>
        <v>13334.46640974165</v>
      </c>
      <c r="CK95" s="87">
        <f>-SUM(Dynamics!DB94:DB95)/BS94*100000</f>
        <v>3207.0892515409919</v>
      </c>
      <c r="CL95" s="170">
        <f>-SUM(Dynamics!DO94:DO95)/BT94*100000</f>
        <v>16316.566289090712</v>
      </c>
      <c r="CM95" s="120">
        <f t="shared" si="55"/>
        <v>146494.824995737</v>
      </c>
      <c r="CN95" s="120">
        <f>step*SUMPRODUCT(B95:N95,'By group'!B$22:N$22)</f>
        <v>87037.103859496943</v>
      </c>
      <c r="CO95" s="120">
        <f>step*SUMPRODUCT(O95:AA95,'By group'!O$22:AA$22)</f>
        <v>42999.127673493073</v>
      </c>
      <c r="CP95" s="120">
        <f>step*SUMPRODUCT(AB95:AN95,'By group'!AB$22:AN$22)</f>
        <v>3098.0771991197666</v>
      </c>
      <c r="CQ95" s="120">
        <f>step*SUMPRODUCT(AO95:BA95,'By group'!AO$22:BA$22)</f>
        <v>9322.2612371329706</v>
      </c>
      <c r="CR95" s="154">
        <f>step*SUMPRODUCT(BB95:BN95,'By group'!BB$22:BN$22)</f>
        <v>4038.2550264942479</v>
      </c>
      <c r="CS95" s="197">
        <f t="shared" si="56"/>
        <v>220167.75297595482</v>
      </c>
      <c r="CT95" s="120">
        <f t="shared" si="57"/>
        <v>640552.07223042566</v>
      </c>
      <c r="CU95" s="120">
        <f t="shared" si="58"/>
        <v>657162.43461896013</v>
      </c>
      <c r="CV95" s="120">
        <f t="shared" si="59"/>
        <v>262065.55340578945</v>
      </c>
      <c r="CW95" s="120">
        <f t="shared" si="60"/>
        <v>70309.481865899215</v>
      </c>
      <c r="CX95" s="198">
        <f t="shared" si="61"/>
        <v>57765.098234419194</v>
      </c>
      <c r="CY95" s="16">
        <f t="shared" si="62"/>
        <v>3.3681850193499627E-3</v>
      </c>
      <c r="CZ95" s="37">
        <f t="shared" si="63"/>
        <v>4.3666847643198413E-2</v>
      </c>
      <c r="DA95" s="185">
        <f t="shared" si="64"/>
        <v>2.1248539613453491E-3</v>
      </c>
      <c r="DB95" s="183"/>
      <c r="DC95" s="85">
        <f>(SUMPRODUCT($B95:$N95,'By group'!$B$27:$N$27)-(1-prop_idu_part)*SUMPRODUCT(Population!$BB95:$BN95,'By group'!$BB$27:$BN$27)*(1-prop_idu_male))/BQ95</f>
        <v>1.4375823080145014</v>
      </c>
      <c r="DD95" s="85">
        <f>(1-prop_idu_part)*SUMPRODUCT(Population!$BB95:$BN95,'By group'!$BB$27:$BN$27)*prop_idu_male/BQ95</f>
        <v>9.2317433343958328E-3</v>
      </c>
      <c r="DE95" s="85">
        <f>SUMPRODUCT(AB95:AN95,'By group'!AB$27:AN$27)/prop_sw_use/BP95</f>
        <v>4.2247820481858591</v>
      </c>
      <c r="DF95" s="85">
        <f t="shared" si="35"/>
        <v>1.7152615115634586</v>
      </c>
      <c r="DG95" s="85">
        <f t="shared" si="65"/>
        <v>0</v>
      </c>
    </row>
    <row r="96" spans="1:111" x14ac:dyDescent="0.25">
      <c r="A96">
        <f t="shared" si="36"/>
        <v>46</v>
      </c>
      <c r="B96" s="8">
        <f>B95+Dynamics!B95+Dynamics!BO95+Dynamics!EB95+Dynamics!GO95+Dynamics!JB95</f>
        <v>19230916.319960684</v>
      </c>
      <c r="C96" s="46">
        <f>C95+Dynamics!C95+Dynamics!BP95+Dynamics!EC95+Dynamics!GP95+Dynamics!JC95</f>
        <v>130510.19932740333</v>
      </c>
      <c r="D96" s="4">
        <f>D95+Dynamics!D95+Dynamics!BQ95+Dynamics!ED95+Dynamics!GQ95+Dynamics!JD95</f>
        <v>380474.86378659983</v>
      </c>
      <c r="E96" s="4">
        <f>E95+Dynamics!E95+Dynamics!BR95+Dynamics!EE95+Dynamics!GR95+Dynamics!JE95</f>
        <v>391401.79319827049</v>
      </c>
      <c r="F96" s="4">
        <f>F95+Dynamics!F95+Dynamics!BS95+Dynamics!EF95+Dynamics!GS95+Dynamics!JF95</f>
        <v>116990.64667325208</v>
      </c>
      <c r="G96" s="4">
        <f>G95+Dynamics!G95+Dynamics!BT95+Dynamics!EG95+Dynamics!GT95+Dynamics!JG95</f>
        <v>22450.692968390125</v>
      </c>
      <c r="H96" s="4">
        <f>H95+Dynamics!H95+Dynamics!BU95+Dynamics!EH95+Dynamics!GU95+Dynamics!JH95</f>
        <v>18895.774838555782</v>
      </c>
      <c r="I96" s="4">
        <f>I95+Dynamics!I95+Dynamics!BV95+Dynamics!EI95+Dynamics!GV95+Dynamics!JI95</f>
        <v>0</v>
      </c>
      <c r="J96" s="4">
        <f>J95+Dynamics!J95+Dynamics!BW95+Dynamics!EJ95+Dynamics!GW95+Dynamics!JJ95</f>
        <v>0</v>
      </c>
      <c r="K96" s="4">
        <f>K95+Dynamics!K95+Dynamics!BX95+Dynamics!EK95+Dynamics!GX95+Dynamics!JK95</f>
        <v>0</v>
      </c>
      <c r="L96" s="4">
        <f>L95+Dynamics!L95+Dynamics!BY95+Dynamics!EL95+Dynamics!GY95+Dynamics!JL95</f>
        <v>39550.622800856327</v>
      </c>
      <c r="M96" s="4">
        <f>M95+Dynamics!M95+Dynamics!BZ95+Dynamics!EM95+Dynamics!GZ95+Dynamics!JM95</f>
        <v>19654.919115768924</v>
      </c>
      <c r="N96" s="9">
        <f>N95+Dynamics!N95+Dynamics!CA95+Dynamics!EN95+Dynamics!HA95+Dynamics!JN95</f>
        <v>15764.018991903078</v>
      </c>
      <c r="O96" s="8">
        <f>O95+Dynamics!O95+Dynamics!CB95+Dynamics!EO95+Dynamics!HB95+Dynamics!JO95</f>
        <v>20657297.424632393</v>
      </c>
      <c r="P96" s="4">
        <f>P95+Dynamics!P95+Dynamics!CC95+Dynamics!EP95+Dynamics!HC95+Dynamics!JP95</f>
        <v>64480.423303006937</v>
      </c>
      <c r="Q96" s="4">
        <f>Q95+Dynamics!Q95+Dynamics!CD95+Dynamics!EQ95+Dynamics!HD95+Dynamics!JQ95</f>
        <v>187928.81820535954</v>
      </c>
      <c r="R96" s="4">
        <f>R95+Dynamics!R95+Dynamics!CE95+Dynamics!ER95+Dynamics!HE95+Dynamics!JR95</f>
        <v>193289.71972583208</v>
      </c>
      <c r="S96" s="4">
        <f>S95+Dynamics!S95+Dynamics!CF95+Dynamics!ES95+Dynamics!HF95+Dynamics!JS95</f>
        <v>57777.122669336619</v>
      </c>
      <c r="T96" s="4">
        <f>T95+Dynamics!T95+Dynamics!CG95+Dynamics!ET95+Dynamics!HG95+Dynamics!JT95</f>
        <v>11090.096917375111</v>
      </c>
      <c r="U96" s="4">
        <f>U95+Dynamics!U95+Dynamics!CH95+Dynamics!EU95+Dynamics!HH95+Dynamics!JU95</f>
        <v>9344.6712102438742</v>
      </c>
      <c r="V96" s="4">
        <f>V95+Dynamics!V95+Dynamics!CI95+Dynamics!EV95+Dynamics!HI95+Dynamics!JV95</f>
        <v>0</v>
      </c>
      <c r="W96" s="4">
        <f>W95+Dynamics!W95+Dynamics!CJ95+Dynamics!EW95+Dynamics!HJ95+Dynamics!JW95</f>
        <v>0</v>
      </c>
      <c r="X96" s="4">
        <f>X95+Dynamics!X95+Dynamics!CK95+Dynamics!EX95+Dynamics!HK95+Dynamics!JX95</f>
        <v>0</v>
      </c>
      <c r="Y96" s="4">
        <f>Y95+Dynamics!Y95+Dynamics!CL95+Dynamics!EY95+Dynamics!HL95+Dynamics!JY95</f>
        <v>19557.297455797194</v>
      </c>
      <c r="Z96" s="4">
        <f>Z95+Dynamics!Z95+Dynamics!CM95+Dynamics!EZ95+Dynamics!HM95+Dynamics!JZ95</f>
        <v>9739.1622498000725</v>
      </c>
      <c r="AA96" s="9">
        <f>AA95+Dynamics!AA95+Dynamics!CN95+Dynamics!FA95+Dynamics!HN95+Dynamics!KA95</f>
        <v>7852.9632048932854</v>
      </c>
      <c r="AB96" s="8">
        <f>AB95+Dynamics!AB95+Dynamics!CO95+Dynamics!FB95+Dynamics!HO95+Dynamics!KB95</f>
        <v>31396.614572265869</v>
      </c>
      <c r="AC96" s="4">
        <f>AC95+Dynamics!AC95+Dynamics!CP95+Dynamics!FC95+Dynamics!HP95+Dynamics!KC95</f>
        <v>4585.2856108690103</v>
      </c>
      <c r="AD96" s="4">
        <f>AD95+Dynamics!AD95+Dynamics!CQ95+Dynamics!FD95+Dynamics!HQ95+Dynamics!KD95</f>
        <v>13434.825141732281</v>
      </c>
      <c r="AE96" s="4">
        <f>AE95+Dynamics!AE95+Dynamics!CR95+Dynamics!FE95+Dynamics!HR95+Dynamics!KE95</f>
        <v>13915.306674695359</v>
      </c>
      <c r="AF96" s="4">
        <f>AF95+Dynamics!AF95+Dynamics!CS95+Dynamics!FF95+Dynamics!HS95+Dynamics!KF95</f>
        <v>4180.2029483098841</v>
      </c>
      <c r="AG96" s="4">
        <f>AG95+Dynamics!AG95+Dynamics!CT95+Dynamics!FG95+Dynamics!HT95+Dynamics!KG95</f>
        <v>804.96176532432639</v>
      </c>
      <c r="AH96" s="4">
        <f>AH95+Dynamics!AH95+Dynamics!CU95+Dynamics!FH95+Dynamics!HU95+Dynamics!KH95</f>
        <v>681.28590568089112</v>
      </c>
      <c r="AI96" s="4">
        <f>AI95+Dynamics!AI95+Dynamics!CV95+Dynamics!FI95+Dynamics!HV95+Dynamics!KI95</f>
        <v>0</v>
      </c>
      <c r="AJ96" s="4">
        <f>AJ95+Dynamics!AJ95+Dynamics!CW95+Dynamics!FJ95+Dynamics!HW95+Dynamics!KJ95</f>
        <v>0</v>
      </c>
      <c r="AK96" s="4">
        <f>AK95+Dynamics!AK95+Dynamics!CX95+Dynamics!FK95+Dynamics!HX95+Dynamics!KK95</f>
        <v>0</v>
      </c>
      <c r="AL96" s="4">
        <f>AL95+Dynamics!AL95+Dynamics!CY95+Dynamics!FL95+Dynamics!HY95+Dynamics!KL95</f>
        <v>1426.7533351390609</v>
      </c>
      <c r="AM96" s="4">
        <f>AM95+Dynamics!AM95+Dynamics!CZ95+Dynamics!FM95+Dynamics!HZ95+Dynamics!KM95</f>
        <v>713.04674724614711</v>
      </c>
      <c r="AN96" s="4">
        <f>AN95+Dynamics!AN95+Dynamics!DA95+Dynamics!FN95+Dynamics!IA95+Dynamics!KN95</f>
        <v>574.72412120852812</v>
      </c>
      <c r="AO96" s="8">
        <f>AO95+Dynamics!AO95+Dynamics!DB95+Dynamics!FO95+Dynamics!IB95+Dynamics!KO95</f>
        <v>806299.71428303001</v>
      </c>
      <c r="AP96" s="4">
        <f>AP95+Dynamics!AP95+Dynamics!DC95+Dynamics!FP95+Dynamics!IC95+Dynamics!KP95</f>
        <v>14315.82668566672</v>
      </c>
      <c r="AQ96" s="4">
        <f>AQ95+Dynamics!AQ95+Dynamics!DD95+Dynamics!FQ95+Dynamics!ID95+Dynamics!KQ95</f>
        <v>41459.653344250626</v>
      </c>
      <c r="AR96" s="4">
        <f>AR95+Dynamics!AR95+Dynamics!DE95+Dynamics!FR95+Dynamics!IE95+Dynamics!KR95</f>
        <v>42196.990666187397</v>
      </c>
      <c r="AS96" s="4">
        <f>AS95+Dynamics!AS95+Dynamics!DF95+Dynamics!FS95+Dynamics!IF95+Dynamics!KS95</f>
        <v>12496.810356290749</v>
      </c>
      <c r="AT96" s="4">
        <f>AT95+Dynamics!AT95+Dynamics!DG95+Dynamics!FT95+Dynamics!IG95+Dynamics!KT95</f>
        <v>2380.1080602148572</v>
      </c>
      <c r="AU96" s="4">
        <f>AU95+Dynamics!AU95+Dynamics!DH95+Dynamics!FU95+Dynamics!IH95+Dynamics!KU95</f>
        <v>1971.6871133211266</v>
      </c>
      <c r="AV96" s="4">
        <f>AV95+Dynamics!AV95+Dynamics!DI95+Dynamics!FV95+Dynamics!II95+Dynamics!KV95</f>
        <v>0</v>
      </c>
      <c r="AW96" s="4">
        <f>AW95+Dynamics!AW95+Dynamics!DJ95+Dynamics!FW95+Dynamics!IJ95+Dynamics!KW95</f>
        <v>0</v>
      </c>
      <c r="AX96" s="4">
        <f>AX95+Dynamics!AX95+Dynamics!DK95+Dynamics!FX95+Dynamics!IK95+Dynamics!KX95</f>
        <v>0</v>
      </c>
      <c r="AY96" s="4">
        <f>AY95+Dynamics!AY95+Dynamics!DL95+Dynamics!FY95+Dynamics!IL95+Dynamics!KY95</f>
        <v>4122.4586861230946</v>
      </c>
      <c r="AZ96" s="4">
        <f>AZ95+Dynamics!AZ95+Dynamics!DM95+Dynamics!FZ95+Dynamics!IM95+Dynamics!KZ95</f>
        <v>2006.0478876258194</v>
      </c>
      <c r="BA96" s="9">
        <f>BA95+Dynamics!BA95+Dynamics!DN95+Dynamics!GA95+Dynamics!IN95+Dynamics!LA95</f>
        <v>1557.2214036247497</v>
      </c>
      <c r="BB96" s="8">
        <f>BB95+Dynamics!BB95+Dynamics!DO95+Dynamics!GB95+Dynamics!IO95+Dynamics!LB95</f>
        <v>36339.523107997578</v>
      </c>
      <c r="BC96" s="4">
        <f>BC95+Dynamics!BC95+Dynamics!DP95+Dynamics!GC95+Dynamics!IP95+Dynamics!LC95</f>
        <v>6959.0573151218696</v>
      </c>
      <c r="BD96" s="4">
        <f>BD95+Dynamics!BD95+Dynamics!DQ95+Dynamics!GD95+Dynamics!IQ95+Dynamics!LD95</f>
        <v>19250.047960884574</v>
      </c>
      <c r="BE96" s="4">
        <f>BE95+Dynamics!BE95+Dynamics!DR95+Dynamics!GE95+Dynamics!IR95+Dynamics!LE95</f>
        <v>18410.490720080019</v>
      </c>
      <c r="BF96" s="4">
        <f>BF95+Dynamics!BF95+Dynamics!DS95+Dynamics!GF95+Dynamics!IS95+Dynamics!LF95</f>
        <v>5203.8702473863686</v>
      </c>
      <c r="BG96" s="4">
        <f>BG95+Dynamics!BG95+Dynamics!DT95+Dynamics!GG95+Dynamics!IT95+Dynamics!LG95</f>
        <v>959.18744806820382</v>
      </c>
      <c r="BH96" s="4">
        <f>BH95+Dynamics!BH95+Dynamics!DU95+Dynamics!GH95+Dynamics!IU95+Dynamics!LH95</f>
        <v>752.34734131186258</v>
      </c>
      <c r="BI96" s="4">
        <f>BI95+Dynamics!BI95+Dynamics!DV95+Dynamics!GI95+Dynamics!IV95+Dynamics!LI95</f>
        <v>0</v>
      </c>
      <c r="BJ96" s="4">
        <f>BJ95+Dynamics!BJ95+Dynamics!DW95+Dynamics!GJ95+Dynamics!IW95+Dynamics!LJ95</f>
        <v>0</v>
      </c>
      <c r="BK96" s="4">
        <f>BK95+Dynamics!BK95+Dynamics!DX95+Dynamics!GK95+Dynamics!IX95+Dynamics!LK95</f>
        <v>0</v>
      </c>
      <c r="BL96" s="4">
        <f>BL95+Dynamics!BL95+Dynamics!DY95+Dynamics!GL95+Dynamics!IY95+Dynamics!LL95</f>
        <v>1566.5467350684528</v>
      </c>
      <c r="BM96" s="4">
        <f>BM95+Dynamics!BM95+Dynamics!DZ95+Dynamics!GM95+Dynamics!IZ95+Dynamics!LM95</f>
        <v>717.90179328393401</v>
      </c>
      <c r="BN96" s="4">
        <f>BN95+Dynamics!BN95+Dynamics!EA95+Dynamics!GN95+Dynamics!JA95+Dynamics!LN95</f>
        <v>522.73926268762307</v>
      </c>
      <c r="BO96" s="178">
        <f t="shared" si="37"/>
        <v>42676168.788476415</v>
      </c>
      <c r="BP96" s="8">
        <f t="shared" si="38"/>
        <v>20366609.851661682</v>
      </c>
      <c r="BQ96" s="4">
        <f t="shared" si="39"/>
        <v>21218357.699574042</v>
      </c>
      <c r="BR96" s="4">
        <f t="shared" si="40"/>
        <v>71713.006822471361</v>
      </c>
      <c r="BS96" s="4">
        <f t="shared" si="41"/>
        <v>928806.51848633529</v>
      </c>
      <c r="BT96" s="179">
        <f t="shared" si="42"/>
        <v>90681.711931890488</v>
      </c>
      <c r="BU96" s="178">
        <f t="shared" si="43"/>
        <v>1913919.1919200483</v>
      </c>
      <c r="BV96" s="4">
        <f t="shared" si="44"/>
        <v>1135693.5317010002</v>
      </c>
      <c r="BW96" s="4">
        <f t="shared" si="45"/>
        <v>561060.27494164463</v>
      </c>
      <c r="BX96" s="4">
        <f t="shared" si="46"/>
        <v>40316.392250205485</v>
      </c>
      <c r="BY96" s="4">
        <f t="shared" si="47"/>
        <v>122506.80420330513</v>
      </c>
      <c r="BZ96" s="179">
        <f t="shared" si="48"/>
        <v>54342.18882389291</v>
      </c>
      <c r="CA96" s="167">
        <f t="shared" si="49"/>
        <v>4.484749325569385E-2</v>
      </c>
      <c r="CB96" s="15">
        <f t="shared" si="50"/>
        <v>5.5762522087510827E-2</v>
      </c>
      <c r="CC96" s="15">
        <f t="shared" si="51"/>
        <v>2.6442210225954853E-2</v>
      </c>
      <c r="CD96" s="15">
        <f t="shared" si="52"/>
        <v>0.56219079406348771</v>
      </c>
      <c r="CE96" s="15">
        <f t="shared" si="53"/>
        <v>0.13189701166498377</v>
      </c>
      <c r="CF96" s="168">
        <f t="shared" si="54"/>
        <v>0.59926293478787007</v>
      </c>
      <c r="CG96" s="167"/>
      <c r="CH96" s="16"/>
      <c r="CI96" s="87"/>
      <c r="CJ96" s="16"/>
      <c r="CK96" s="16"/>
      <c r="CL96" s="168"/>
      <c r="CM96" s="120">
        <f t="shared" si="55"/>
        <v>146948.34049483525</v>
      </c>
      <c r="CN96" s="120">
        <f>step*SUMPRODUCT(B96:N96,'By group'!B$22:N$22)</f>
        <v>87293.943935709045</v>
      </c>
      <c r="CO96" s="120">
        <f>step*SUMPRODUCT(O96:AA96,'By group'!O$22:AA$22)</f>
        <v>43120.750078966616</v>
      </c>
      <c r="CP96" s="120">
        <f>step*SUMPRODUCT(AB96:AN96,'By group'!AB$22:AN$22)</f>
        <v>3107.5183452561846</v>
      </c>
      <c r="CQ96" s="120">
        <f>step*SUMPRODUCT(AO96:BA96,'By group'!AO$22:BA$22)</f>
        <v>9376.4173531031975</v>
      </c>
      <c r="CR96" s="154">
        <f>step*SUMPRODUCT(BB96:BN96,'By group'!BB$22:BN$22)</f>
        <v>4049.7107818002255</v>
      </c>
      <c r="CS96" s="197">
        <f t="shared" si="56"/>
        <v>220850.79224206787</v>
      </c>
      <c r="CT96" s="120">
        <f t="shared" si="57"/>
        <v>642548.20843882672</v>
      </c>
      <c r="CU96" s="120">
        <f t="shared" si="58"/>
        <v>659214.30098506529</v>
      </c>
      <c r="CV96" s="120">
        <f t="shared" si="59"/>
        <v>262872.33190755988</v>
      </c>
      <c r="CW96" s="120">
        <f t="shared" si="60"/>
        <v>70516.124953097504</v>
      </c>
      <c r="CX96" s="198">
        <f t="shared" si="61"/>
        <v>57917.433393430794</v>
      </c>
      <c r="CY96" s="16">
        <f t="shared" si="62"/>
        <v>3.3683780486894058E-3</v>
      </c>
      <c r="CZ96" s="37">
        <f t="shared" si="63"/>
        <v>4.3615325586605538E-2</v>
      </c>
      <c r="DA96" s="185">
        <f t="shared" si="64"/>
        <v>2.1248794000546909E-3</v>
      </c>
      <c r="DB96" s="183">
        <f>(BO96-BO94)/BO94</f>
        <v>5.64911829083861E-3</v>
      </c>
      <c r="DC96" s="85">
        <f>(SUMPRODUCT($B96:$N96,'By group'!$B$27:$N$27)-(1-prop_idu_part)*SUMPRODUCT(Population!$BB96:$BN96,'By group'!$BB$27:$BN$27)*(1-prop_idu_male))/BQ96</f>
        <v>1.4374791435277583</v>
      </c>
      <c r="DD96" s="85">
        <f>(1-prop_idu_part)*SUMPRODUCT(Population!$BB96:$BN96,'By group'!$BB$27:$BN$27)*prop_idu_male/BQ96</f>
        <v>9.2312751319493288E-3</v>
      </c>
      <c r="DE96" s="85">
        <f>SUMPRODUCT(AB96:AN96,'By group'!AB$27:AN$27)/prop_sw_use/BP96</f>
        <v>4.2253280645990516</v>
      </c>
      <c r="DF96" s="85">
        <f t="shared" si="35"/>
        <v>1.7154831942272148</v>
      </c>
      <c r="DG96" s="85">
        <f t="shared" si="65"/>
        <v>0</v>
      </c>
    </row>
    <row r="97" spans="1:111" x14ac:dyDescent="0.25">
      <c r="A97">
        <f t="shared" si="36"/>
        <v>46.5</v>
      </c>
      <c r="B97" s="8">
        <f>B96+Dynamics!B96+Dynamics!BO96+Dynamics!EB96+Dynamics!GO96+Dynamics!JB96</f>
        <v>19284812.686983414</v>
      </c>
      <c r="C97" s="46">
        <f>C96+Dynamics!C96+Dynamics!BP96+Dynamics!EC96+Dynamics!GP96+Dynamics!JC96</f>
        <v>130897.49445014766</v>
      </c>
      <c r="D97" s="4">
        <f>D96+Dynamics!D96+Dynamics!BQ96+Dynamics!ED96+Dynamics!GQ96+Dynamics!JD96</f>
        <v>381606.89568912523</v>
      </c>
      <c r="E97" s="4">
        <f>E96+Dynamics!E96+Dynamics!BR96+Dynamics!EE96+Dynamics!GR96+Dynamics!JE96</f>
        <v>392566.71794656204</v>
      </c>
      <c r="F97" s="4">
        <f>F96+Dynamics!F96+Dynamics!BS96+Dynamics!EF96+Dynamics!GS96+Dynamics!JF96</f>
        <v>117337.54662629086</v>
      </c>
      <c r="G97" s="4">
        <f>G96+Dynamics!G96+Dynamics!BT96+Dynamics!EG96+Dynamics!GT96+Dynamics!JG96</f>
        <v>22516.748978524236</v>
      </c>
      <c r="H97" s="4">
        <f>H96+Dynamics!H96+Dynamics!BU96+Dynamics!EH96+Dynamics!GU96+Dynamics!JH96</f>
        <v>18949.52497424485</v>
      </c>
      <c r="I97" s="4">
        <f>I96+Dynamics!I96+Dynamics!BV96+Dynamics!EI96+Dynamics!GV96+Dynamics!JI96</f>
        <v>0</v>
      </c>
      <c r="J97" s="4">
        <f>J96+Dynamics!J96+Dynamics!BW96+Dynamics!EJ96+Dynamics!GW96+Dynamics!JJ96</f>
        <v>0</v>
      </c>
      <c r="K97" s="4">
        <f>K96+Dynamics!K96+Dynamics!BX96+Dynamics!EK96+Dynamics!GX96+Dynamics!JK96</f>
        <v>0</v>
      </c>
      <c r="L97" s="4">
        <f>L96+Dynamics!L96+Dynamics!BY96+Dynamics!EL96+Dynamics!GY96+Dynamics!JL96</f>
        <v>39663.525282862924</v>
      </c>
      <c r="M97" s="4">
        <f>M96+Dynamics!M96+Dynamics!BZ96+Dynamics!EM96+Dynamics!GZ96+Dynamics!JM96</f>
        <v>19707.57584354647</v>
      </c>
      <c r="N97" s="9">
        <f>N96+Dynamics!N96+Dynamics!CA96+Dynamics!EN96+Dynamics!HA96+Dynamics!JN96</f>
        <v>15799.145938352871</v>
      </c>
      <c r="O97" s="8">
        <f>O96+Dynamics!O96+Dynamics!CB96+Dynamics!EO96+Dynamics!HB96+Dynamics!JO96</f>
        <v>20716807.753929932</v>
      </c>
      <c r="P97" s="4">
        <f>P96+Dynamics!P96+Dynamics!CC96+Dynamics!EP96+Dynamics!HC96+Dynamics!JP96</f>
        <v>64670.985986858163</v>
      </c>
      <c r="Q97" s="4">
        <f>Q96+Dynamics!Q96+Dynamics!CD96+Dynamics!EQ96+Dynamics!HD96+Dynamics!JQ96</f>
        <v>188481.83279646552</v>
      </c>
      <c r="R97" s="4">
        <f>R96+Dynamics!R96+Dynamics!CE96+Dynamics!ER96+Dynamics!HE96+Dynamics!JR96</f>
        <v>193850.08072247656</v>
      </c>
      <c r="S97" s="4">
        <f>S96+Dynamics!S96+Dynamics!CF96+Dynamics!ES96+Dynamics!HF96+Dynamics!JS96</f>
        <v>57941.190001284238</v>
      </c>
      <c r="T97" s="4">
        <f>T96+Dynamics!T96+Dynamics!CG96+Dynamics!ET96+Dynamics!HG96+Dynamics!JT96</f>
        <v>11120.795551286887</v>
      </c>
      <c r="U97" s="4">
        <f>U96+Dynamics!U96+Dynamics!CH96+Dynamics!EU96+Dynamics!HH96+Dynamics!JU96</f>
        <v>9368.4032387440184</v>
      </c>
      <c r="V97" s="4">
        <f>V96+Dynamics!V96+Dynamics!CI96+Dynamics!EV96+Dynamics!HI96+Dynamics!JV96</f>
        <v>0</v>
      </c>
      <c r="W97" s="4">
        <f>W96+Dynamics!W96+Dynamics!CJ96+Dynamics!EW96+Dynamics!HJ96+Dynamics!JW96</f>
        <v>0</v>
      </c>
      <c r="X97" s="4">
        <f>X96+Dynamics!X96+Dynamics!CK96+Dynamics!EX96+Dynamics!HK96+Dynamics!JX96</f>
        <v>0</v>
      </c>
      <c r="Y97" s="4">
        <f>Y96+Dynamics!Y96+Dynamics!CL96+Dynamics!EY96+Dynamics!HL96+Dynamics!JY96</f>
        <v>19607.114283803803</v>
      </c>
      <c r="Z97" s="4">
        <f>Z96+Dynamics!Z96+Dynamics!CM96+Dynamics!EZ96+Dynamics!HM96+Dynamics!JZ96</f>
        <v>9760.3572668741617</v>
      </c>
      <c r="AA97" s="9">
        <f>AA96+Dynamics!AA96+Dynamics!CN96+Dynamics!FA96+Dynamics!HN96+Dynamics!KA96</f>
        <v>7863.5032486674772</v>
      </c>
      <c r="AB97" s="8">
        <f>AB96+Dynamics!AB96+Dynamics!CO96+Dynamics!FB96+Dynamics!HO96+Dynamics!KB96</f>
        <v>31485.017871966011</v>
      </c>
      <c r="AC97" s="4">
        <f>AC96+Dynamics!AC96+Dynamics!CP96+Dynamics!FC96+Dynamics!HP96+Dynamics!KC96</f>
        <v>4598.8992968972443</v>
      </c>
      <c r="AD97" s="4">
        <f>AD96+Dynamics!AD96+Dynamics!CQ96+Dynamics!FD96+Dynamics!HQ96+Dynamics!KD96</f>
        <v>13475.061787019593</v>
      </c>
      <c r="AE97" s="4">
        <f>AE96+Dynamics!AE96+Dynamics!CR96+Dynamics!FE96+Dynamics!HR96+Dynamics!KE96</f>
        <v>13957.538007432555</v>
      </c>
      <c r="AF97" s="4">
        <f>AF96+Dynamics!AF96+Dynamics!CS96+Dynamics!FF96+Dynamics!HS96+Dynamics!KF96</f>
        <v>4193.0160761625621</v>
      </c>
      <c r="AG97" s="4">
        <f>AG96+Dynamics!AG96+Dynamics!CT96+Dynamics!FG96+Dynamics!HT96+Dynamics!KG96</f>
        <v>807.44350022323397</v>
      </c>
      <c r="AH97" s="4">
        <f>AH96+Dynamics!AH96+Dynamics!CU96+Dynamics!FH96+Dynamics!HU96+Dynamics!KH96</f>
        <v>683.38957635157612</v>
      </c>
      <c r="AI97" s="4">
        <f>AI96+Dynamics!AI96+Dynamics!CV96+Dynamics!FI96+Dynamics!HV96+Dynamics!KI96</f>
        <v>0</v>
      </c>
      <c r="AJ97" s="4">
        <f>AJ96+Dynamics!AJ96+Dynamics!CW96+Dynamics!FJ96+Dynamics!HW96+Dynamics!KJ96</f>
        <v>0</v>
      </c>
      <c r="AK97" s="4">
        <f>AK96+Dynamics!AK96+Dynamics!CX96+Dynamics!FK96+Dynamics!HX96+Dynamics!KK96</f>
        <v>0</v>
      </c>
      <c r="AL97" s="4">
        <f>AL96+Dynamics!AL96+Dynamics!CY96+Dynamics!FL96+Dynamics!HY96+Dynamics!KL96</f>
        <v>1431.1845548582828</v>
      </c>
      <c r="AM97" s="4">
        <f>AM96+Dynamics!AM96+Dynamics!CZ96+Dynamics!FM96+Dynamics!HZ96+Dynamics!KM96</f>
        <v>715.2493882529883</v>
      </c>
      <c r="AN97" s="4">
        <f>AN96+Dynamics!AN96+Dynamics!DA96+Dynamics!FN96+Dynamics!IA96+Dynamics!KN96</f>
        <v>576.39293796830327</v>
      </c>
      <c r="AO97" s="8">
        <f>AO96+Dynamics!AO96+Dynamics!DB96+Dynamics!FO96+Dynamics!IB96+Dynamics!KO96</f>
        <v>807097.27072657272</v>
      </c>
      <c r="AP97" s="4">
        <f>AP96+Dynamics!AP96+Dynamics!DC96+Dynamics!FP96+Dynamics!IC96+Dynamics!KP96</f>
        <v>14388.511804745322</v>
      </c>
      <c r="AQ97" s="4">
        <f>AQ96+Dynamics!AQ96+Dynamics!DD96+Dynamics!FQ96+Dynamics!ID96+Dynamics!KQ96</f>
        <v>41679.197892872129</v>
      </c>
      <c r="AR97" s="4">
        <f>AR96+Dynamics!AR96+Dynamics!DE96+Dynamics!FR96+Dynamics!IE96+Dynamics!KR96</f>
        <v>42434.626242365077</v>
      </c>
      <c r="AS97" s="4">
        <f>AS96+Dynamics!AS96+Dynamics!DF96+Dynamics!FS96+Dynamics!IF96+Dynamics!KS96</f>
        <v>12570.65536892371</v>
      </c>
      <c r="AT97" s="4">
        <f>AT96+Dynamics!AT96+Dynamics!DG96+Dynamics!FT96+Dynamics!IG96+Dynamics!KT96</f>
        <v>2394.6819405185552</v>
      </c>
      <c r="AU97" s="4">
        <f>AU96+Dynamics!AU96+Dynamics!DH96+Dynamics!FU96+Dynamics!IH96+Dynamics!KU96</f>
        <v>1984.5632227693047</v>
      </c>
      <c r="AV97" s="4">
        <f>AV96+Dynamics!AV96+Dynamics!DI96+Dynamics!FV96+Dynamics!II96+Dynamics!KV96</f>
        <v>0</v>
      </c>
      <c r="AW97" s="4">
        <f>AW96+Dynamics!AW96+Dynamics!DJ96+Dynamics!FW96+Dynamics!IJ96+Dynamics!KW96</f>
        <v>0</v>
      </c>
      <c r="AX97" s="4">
        <f>AX96+Dynamics!AX96+Dynamics!DK96+Dynamics!FX96+Dynamics!IK96+Dynamics!KX96</f>
        <v>0</v>
      </c>
      <c r="AY97" s="4">
        <f>AY96+Dynamics!AY96+Dynamics!DL96+Dynamics!FY96+Dynamics!IL96+Dynamics!KY96</f>
        <v>4149.5426944497831</v>
      </c>
      <c r="AZ97" s="4">
        <f>AZ96+Dynamics!AZ96+Dynamics!DM96+Dynamics!FZ96+Dynamics!IM96+Dynamics!KZ96</f>
        <v>2020.238802360715</v>
      </c>
      <c r="BA97" s="9">
        <f>BA96+Dynamics!BA96+Dynamics!DN96+Dynamics!GA96+Dynamics!IN96+Dynamics!LA96</f>
        <v>1569.2415852371269</v>
      </c>
      <c r="BB97" s="8">
        <f>BB96+Dynamics!BB96+Dynamics!DO96+Dynamics!GB96+Dynamics!IO96+Dynamics!LB96</f>
        <v>36442.221950901127</v>
      </c>
      <c r="BC97" s="4">
        <f>BC96+Dynamics!BC96+Dynamics!DP96+Dynamics!GC96+Dynamics!IP96+Dynamics!LC96</f>
        <v>6978.7621449327489</v>
      </c>
      <c r="BD97" s="4">
        <f>BD96+Dynamics!BD96+Dynamics!DQ96+Dynamics!GD96+Dynamics!IQ96+Dynamics!LD96</f>
        <v>19304.620686993461</v>
      </c>
      <c r="BE97" s="4">
        <f>BE96+Dynamics!BE96+Dynamics!DR96+Dynamics!GE96+Dynamics!IR96+Dynamics!LE96</f>
        <v>18462.748125118553</v>
      </c>
      <c r="BF97" s="4">
        <f>BF96+Dynamics!BF96+Dynamics!DS96+Dynamics!GF96+Dynamics!IS96+Dynamics!LF96</f>
        <v>5218.6475066420116</v>
      </c>
      <c r="BG97" s="4">
        <f>BG96+Dynamics!BG96+Dynamics!DT96+Dynamics!GG96+Dynamics!IT96+Dynamics!LG96</f>
        <v>961.91020809782287</v>
      </c>
      <c r="BH97" s="4">
        <f>BH96+Dynamics!BH96+Dynamics!DU96+Dynamics!GH96+Dynamics!IU96+Dynamics!LH96</f>
        <v>754.4754957578732</v>
      </c>
      <c r="BI97" s="4">
        <f>BI96+Dynamics!BI96+Dynamics!DV96+Dynamics!GI96+Dynamics!IV96+Dynamics!LI96</f>
        <v>0</v>
      </c>
      <c r="BJ97" s="4">
        <f>BJ96+Dynamics!BJ96+Dynamics!DW96+Dynamics!GJ96+Dynamics!IW96+Dynamics!LJ96</f>
        <v>0</v>
      </c>
      <c r="BK97" s="4">
        <f>BK96+Dynamics!BK96+Dynamics!DX96+Dynamics!GK96+Dynamics!IX96+Dynamics!LK96</f>
        <v>0</v>
      </c>
      <c r="BL97" s="4">
        <f>BL96+Dynamics!BL96+Dynamics!DY96+Dynamics!GL96+Dynamics!IY96+Dynamics!LL96</f>
        <v>1570.9804501540489</v>
      </c>
      <c r="BM97" s="4">
        <f>BM96+Dynamics!BM96+Dynamics!DZ96+Dynamics!GM96+Dynamics!IZ96+Dynamics!LM96</f>
        <v>719.91770741536425</v>
      </c>
      <c r="BN97" s="4">
        <f>BN96+Dynamics!BN96+Dynamics!EA96+Dynamics!GN96+Dynamics!JA96+Dynamics!LN96</f>
        <v>524.17066086158229</v>
      </c>
      <c r="BO97" s="178">
        <f t="shared" si="37"/>
        <v>42796480.057954274</v>
      </c>
      <c r="BP97" s="8">
        <f t="shared" si="38"/>
        <v>20423857.862713076</v>
      </c>
      <c r="BQ97" s="4">
        <f t="shared" si="39"/>
        <v>21279472.017026391</v>
      </c>
      <c r="BR97" s="4">
        <f t="shared" si="40"/>
        <v>71923.192997132341</v>
      </c>
      <c r="BS97" s="4">
        <f t="shared" si="41"/>
        <v>930288.53028081439</v>
      </c>
      <c r="BT97" s="179">
        <f t="shared" si="42"/>
        <v>90938.454936874594</v>
      </c>
      <c r="BU97" s="178">
        <f t="shared" si="43"/>
        <v>1919835.1064914993</v>
      </c>
      <c r="BV97" s="4">
        <f t="shared" si="44"/>
        <v>1139045.1757296571</v>
      </c>
      <c r="BW97" s="4">
        <f t="shared" si="45"/>
        <v>562664.26309646084</v>
      </c>
      <c r="BX97" s="4">
        <f t="shared" si="46"/>
        <v>40438.175125166345</v>
      </c>
      <c r="BY97" s="4">
        <f t="shared" si="47"/>
        <v>123191.25955424173</v>
      </c>
      <c r="BZ97" s="179">
        <f t="shared" si="48"/>
        <v>54496.23298597346</v>
      </c>
      <c r="CA97" s="167">
        <f t="shared" si="49"/>
        <v>4.4859649763057403E-2</v>
      </c>
      <c r="CB97" s="15">
        <f t="shared" si="50"/>
        <v>5.5770324264210677E-2</v>
      </c>
      <c r="CC97" s="15">
        <f t="shared" si="51"/>
        <v>2.6441645856920465E-2</v>
      </c>
      <c r="CD97" s="15">
        <f t="shared" si="52"/>
        <v>0.56224109970727609</v>
      </c>
      <c r="CE97" s="15">
        <f t="shared" si="53"/>
        <v>0.13242263614392358</v>
      </c>
      <c r="CF97" s="168">
        <f t="shared" si="54"/>
        <v>0.59926499767125252</v>
      </c>
      <c r="CG97" s="169">
        <f>-SUM(Dynamics!BO96:BO97,Dynamics!CB96:CB97,Dynamics!CO96:CO97,Dynamics!DB96:DB97,Dynamics!DO96:DO97)/BO96*100000</f>
        <v>1081.9342853462199</v>
      </c>
      <c r="CH97" s="87">
        <f>-SUM(Dynamics!BO96:BO97)/BP96*100000</f>
        <v>1338.7140859805945</v>
      </c>
      <c r="CI97" s="87">
        <f>-SUM(Dynamics!CB96:CB97)/BQ96*100000</f>
        <v>634.9269682138472</v>
      </c>
      <c r="CJ97" s="87">
        <f>-SUM(Dynamics!CO96:CO97)/BR96*100000</f>
        <v>13335.095388496995</v>
      </c>
      <c r="CK97" s="87">
        <f>-SUM(Dynamics!DB96:DB97)/BS96*100000</f>
        <v>3229.6548610439108</v>
      </c>
      <c r="CL97" s="170">
        <f>-SUM(Dynamics!DO96:DO97)/BT96*100000</f>
        <v>16316.530171550032</v>
      </c>
      <c r="CM97" s="120">
        <f t="shared" si="55"/>
        <v>147403.49510264679</v>
      </c>
      <c r="CN97" s="120">
        <f>step*SUMPRODUCT(B97:N97,'By group'!B$22:N$22)</f>
        <v>87551.803306803195</v>
      </c>
      <c r="CO97" s="120">
        <f>step*SUMPRODUCT(O97:AA97,'By group'!O$22:AA$22)</f>
        <v>43243.448449104144</v>
      </c>
      <c r="CP97" s="120">
        <f>step*SUMPRODUCT(AB97:AN97,'By group'!AB$22:AN$22)</f>
        <v>3116.9577800064958</v>
      </c>
      <c r="CQ97" s="120">
        <f>step*SUMPRODUCT(AO97:BA97,'By group'!AO$22:BA$22)</f>
        <v>9430.0880575614392</v>
      </c>
      <c r="CR97" s="154">
        <f>step*SUMPRODUCT(BB97:BN97,'By group'!BB$22:BN$22)</f>
        <v>4061.1975091715394</v>
      </c>
      <c r="CS97" s="197">
        <f t="shared" si="56"/>
        <v>221534.65368358113</v>
      </c>
      <c r="CT97" s="120">
        <f t="shared" si="57"/>
        <v>644547.608852476</v>
      </c>
      <c r="CU97" s="120">
        <f t="shared" si="58"/>
        <v>661271.71104395483</v>
      </c>
      <c r="CV97" s="120">
        <f t="shared" si="59"/>
        <v>263683.40284543217</v>
      </c>
      <c r="CW97" s="120">
        <f t="shared" si="60"/>
        <v>70724.919187100444</v>
      </c>
      <c r="CX97" s="198">
        <f t="shared" si="61"/>
        <v>58072.810878954973</v>
      </c>
      <c r="CY97" s="16">
        <f t="shared" si="62"/>
        <v>3.3685476892567484E-3</v>
      </c>
      <c r="CZ97" s="37">
        <f t="shared" si="63"/>
        <v>4.3564772534575955E-2</v>
      </c>
      <c r="DA97" s="185">
        <f t="shared" si="64"/>
        <v>2.1249050112001565E-3</v>
      </c>
      <c r="DB97" s="183"/>
      <c r="DC97" s="85">
        <f>(SUMPRODUCT($B97:$N97,'By group'!$B$27:$N$27)-(1-prop_idu_part)*SUMPRODUCT(Population!$BB97:$BN97,'By group'!$BB$27:$BN$27)*(1-prop_idu_male))/BQ97</f>
        <v>1.4373796494541924</v>
      </c>
      <c r="DD97" s="85">
        <f>(1-prop_idu_part)*SUMPRODUCT(Population!$BB97:$BN97,'By group'!$BB$27:$BN$27)*prop_idu_male/BQ97</f>
        <v>9.230824078082461E-3</v>
      </c>
      <c r="DE97" s="85">
        <f>SUMPRODUCT(AB97:AN97,'By group'!AB$27:AN$27)/prop_sw_use/BP97</f>
        <v>4.2258339328794072</v>
      </c>
      <c r="DF97" s="85">
        <f t="shared" si="35"/>
        <v>1.7156885767490393</v>
      </c>
      <c r="DG97" s="85">
        <f t="shared" si="65"/>
        <v>0</v>
      </c>
    </row>
    <row r="98" spans="1:111" x14ac:dyDescent="0.25">
      <c r="A98">
        <f t="shared" si="36"/>
        <v>47</v>
      </c>
      <c r="B98" s="8">
        <f>B97+Dynamics!B97+Dynamics!BO97+Dynamics!EB97+Dynamics!GO97+Dynamics!JB97</f>
        <v>19338854.03116576</v>
      </c>
      <c r="C98" s="46">
        <f>C97+Dynamics!C97+Dynamics!BP97+Dynamics!EC97+Dynamics!GP97+Dynamics!JC97</f>
        <v>131285.47487330309</v>
      </c>
      <c r="D98" s="4">
        <f>D97+Dynamics!D97+Dynamics!BQ97+Dynamics!ED97+Dynamics!GQ97+Dynamics!JD97</f>
        <v>382741.28181466833</v>
      </c>
      <c r="E98" s="4">
        <f>E97+Dynamics!E97+Dynamics!BR97+Dynamics!EE97+Dynamics!GR97+Dynamics!JE97</f>
        <v>393735.01675554609</v>
      </c>
      <c r="F98" s="4">
        <f>F97+Dynamics!F97+Dynamics!BS97+Dynamics!EF97+Dynamics!GS97+Dynamics!JF97</f>
        <v>117685.80006044923</v>
      </c>
      <c r="G98" s="4">
        <f>G97+Dynamics!G97+Dynamics!BT97+Dynamics!EG97+Dynamics!GT97+Dynamics!JG97</f>
        <v>22583.13818061494</v>
      </c>
      <c r="H98" s="4">
        <f>H97+Dynamics!H97+Dynamics!BU97+Dynamics!EH97+Dynamics!GU97+Dynamics!JH97</f>
        <v>19003.733561258385</v>
      </c>
      <c r="I98" s="4">
        <f>I97+Dynamics!I97+Dynamics!BV97+Dynamics!EI97+Dynamics!GV97+Dynamics!JI97</f>
        <v>0</v>
      </c>
      <c r="J98" s="4">
        <f>J97+Dynamics!J97+Dynamics!BW97+Dynamics!EJ97+Dynamics!GW97+Dynamics!JJ97</f>
        <v>0</v>
      </c>
      <c r="K98" s="4">
        <f>K97+Dynamics!K97+Dynamics!BX97+Dynamics!EK97+Dynamics!GX97+Dynamics!JK97</f>
        <v>0</v>
      </c>
      <c r="L98" s="4">
        <f>L97+Dynamics!L97+Dynamics!BY97+Dynamics!EL97+Dynamics!GY97+Dynamics!JL97</f>
        <v>39777.396789552215</v>
      </c>
      <c r="M98" s="4">
        <f>M97+Dynamics!M97+Dynamics!BZ97+Dynamics!EM97+Dynamics!GZ97+Dynamics!JM97</f>
        <v>19761.016312198841</v>
      </c>
      <c r="N98" s="9">
        <f>N97+Dynamics!N97+Dynamics!CA97+Dynamics!EN97+Dynamics!HA97+Dynamics!JN97</f>
        <v>15835.376409822478</v>
      </c>
      <c r="O98" s="8">
        <f>O97+Dynamics!O97+Dynamics!CB97+Dynamics!EO97+Dynamics!HB97+Dynamics!JO97</f>
        <v>20776425.192008879</v>
      </c>
      <c r="P98" s="4">
        <f>P97+Dynamics!P97+Dynamics!CC97+Dynamics!EP97+Dynamics!HC97+Dynamics!JP97</f>
        <v>64862.208491823898</v>
      </c>
      <c r="Q98" s="4">
        <f>Q97+Dynamics!Q97+Dynamics!CD97+Dynamics!EQ97+Dynamics!HD97+Dynamics!JQ97</f>
        <v>189037.29378413482</v>
      </c>
      <c r="R98" s="4">
        <f>R97+Dynamics!R97+Dynamics!CE97+Dynamics!ER97+Dynamics!HE97+Dynamics!JR97</f>
        <v>194414.119747408</v>
      </c>
      <c r="S98" s="4">
        <f>S97+Dynamics!S97+Dynamics!CF97+Dynamics!ES97+Dynamics!HF97+Dynamics!JS97</f>
        <v>58106.731013305507</v>
      </c>
      <c r="T98" s="4">
        <f>T97+Dynamics!T97+Dynamics!CG97+Dynamics!ET97+Dynamics!HG97+Dynamics!JT97</f>
        <v>11151.849073006097</v>
      </c>
      <c r="U98" s="4">
        <f>U97+Dynamics!U97+Dynamics!CH97+Dynamics!EU97+Dynamics!HH97+Dynamics!JU97</f>
        <v>9392.5948546502514</v>
      </c>
      <c r="V98" s="4">
        <f>V97+Dynamics!V97+Dynamics!CI97+Dynamics!EV97+Dynamics!HI97+Dynamics!JV97</f>
        <v>0</v>
      </c>
      <c r="W98" s="4">
        <f>W97+Dynamics!W97+Dynamics!CJ97+Dynamics!EW97+Dynamics!HJ97+Dynamics!JW97</f>
        <v>0</v>
      </c>
      <c r="X98" s="4">
        <f>X97+Dynamics!X97+Dynamics!CK97+Dynamics!EX97+Dynamics!HK97+Dynamics!JX97</f>
        <v>0</v>
      </c>
      <c r="Y98" s="4">
        <f>Y97+Dynamics!Y97+Dynamics!CL97+Dynamics!EY97+Dynamics!HL97+Dynamics!JY97</f>
        <v>19657.90481351778</v>
      </c>
      <c r="Z98" s="4">
        <f>Z97+Dynamics!Z97+Dynamics!CM97+Dynamics!EZ97+Dynamics!HM97+Dynamics!JZ97</f>
        <v>9782.2909782216502</v>
      </c>
      <c r="AA98" s="9">
        <f>AA97+Dynamics!AA97+Dynamics!CN97+Dynamics!FA97+Dynamics!HN97+Dynamics!KA97</f>
        <v>7875.0253654360022</v>
      </c>
      <c r="AB98" s="8">
        <f>AB97+Dynamics!AB97+Dynamics!CO97+Dynamics!FB97+Dynamics!HO97+Dynamics!KB97</f>
        <v>31573.3788812188</v>
      </c>
      <c r="AC98" s="4">
        <f>AC97+Dynamics!AC97+Dynamics!CP97+Dynamics!FC97+Dynamics!HP97+Dynamics!KC97</f>
        <v>4612.5161330455621</v>
      </c>
      <c r="AD98" s="4">
        <f>AD97+Dynamics!AD97+Dynamics!CQ97+Dynamics!FD97+Dynamics!HQ97+Dynamics!KD97</f>
        <v>13515.296971701566</v>
      </c>
      <c r="AE98" s="4">
        <f>AE97+Dynamics!AE97+Dynamics!CR97+Dynamics!FE97+Dynamics!HR97+Dynamics!KE97</f>
        <v>13999.755511601801</v>
      </c>
      <c r="AF98" s="4">
        <f>AF97+Dynamics!AF97+Dynamics!CS97+Dynamics!FF97+Dynamics!HS97+Dynamics!KF97</f>
        <v>4205.823841691983</v>
      </c>
      <c r="AG98" s="4">
        <f>AG97+Dynamics!AG97+Dynamics!CT97+Dynamics!FG97+Dynamics!HT97+Dynamics!KG97</f>
        <v>809.92448234009657</v>
      </c>
      <c r="AH98" s="4">
        <f>AH97+Dynamics!AH97+Dynamics!CU97+Dynamics!FH97+Dynamics!HU97+Dynamics!KH97</f>
        <v>685.49460533658998</v>
      </c>
      <c r="AI98" s="4">
        <f>AI97+Dynamics!AI97+Dynamics!CV97+Dynamics!FI97+Dynamics!HV97+Dynamics!KI97</f>
        <v>0</v>
      </c>
      <c r="AJ98" s="4">
        <f>AJ97+Dynamics!AJ97+Dynamics!CW97+Dynamics!FJ97+Dynamics!HW97+Dynamics!KJ97</f>
        <v>0</v>
      </c>
      <c r="AK98" s="4">
        <f>AK97+Dynamics!AK97+Dynamics!CX97+Dynamics!FK97+Dynamics!HX97+Dynamics!KK97</f>
        <v>0</v>
      </c>
      <c r="AL98" s="4">
        <f>AL97+Dynamics!AL97+Dynamics!CY97+Dynamics!FL97+Dynamics!HY97+Dynamics!KL97</f>
        <v>1435.6177711099554</v>
      </c>
      <c r="AM98" s="4">
        <f>AM97+Dynamics!AM97+Dynamics!CZ97+Dynamics!FM97+Dynamics!HZ97+Dynamics!KM97</f>
        <v>717.45711953728062</v>
      </c>
      <c r="AN98" s="4">
        <f>AN97+Dynamics!AN97+Dynamics!DA97+Dynamics!FN97+Dynamics!IA97+Dynamics!KN97</f>
        <v>578.0758022720147</v>
      </c>
      <c r="AO98" s="8">
        <f>AO97+Dynamics!AO97+Dynamics!DB97+Dynamics!FO97+Dynamics!IB97+Dynamics!KO97</f>
        <v>807923.31996089371</v>
      </c>
      <c r="AP98" s="4">
        <f>AP97+Dynamics!AP97+Dynamics!DC97+Dynamics!FP97+Dynamics!IC97+Dynamics!KP97</f>
        <v>14460.559529624836</v>
      </c>
      <c r="AQ98" s="4">
        <f>AQ97+Dynamics!AQ97+Dynamics!DD97+Dynamics!FQ97+Dynamics!ID97+Dynamics!KQ97</f>
        <v>41896.782414040928</v>
      </c>
      <c r="AR98" s="4">
        <f>AR97+Dynamics!AR97+Dynamics!DE97+Dynamics!FR97+Dynamics!IE97+Dynamics!KR97</f>
        <v>42670.115417415487</v>
      </c>
      <c r="AS98" s="4">
        <f>AS97+Dynamics!AS97+Dynamics!DF97+Dynamics!FS97+Dynamics!IF97+Dynamics!KS97</f>
        <v>12643.833735087403</v>
      </c>
      <c r="AT98" s="4">
        <f>AT97+Dynamics!AT97+Dynamics!DG97+Dynamics!FT97+Dynamics!IG97+Dynamics!KT97</f>
        <v>2409.1251995899243</v>
      </c>
      <c r="AU98" s="4">
        <f>AU97+Dynamics!AU97+Dynamics!DH97+Dynamics!FU97+Dynamics!IH97+Dynamics!KU97</f>
        <v>1997.3273323575409</v>
      </c>
      <c r="AV98" s="4">
        <f>AV97+Dynamics!AV97+Dynamics!DI97+Dynamics!FV97+Dynamics!II97+Dynamics!KV97</f>
        <v>0</v>
      </c>
      <c r="AW98" s="4">
        <f>AW97+Dynamics!AW97+Dynamics!DJ97+Dynamics!FW97+Dynamics!IJ97+Dynamics!KW97</f>
        <v>0</v>
      </c>
      <c r="AX98" s="4">
        <f>AX97+Dynamics!AX97+Dynamics!DK97+Dynamics!FX97+Dynamics!IK97+Dynamics!KX97</f>
        <v>0</v>
      </c>
      <c r="AY98" s="4">
        <f>AY97+Dynamics!AY97+Dynamics!DL97+Dynamics!FY97+Dynamics!IL97+Dynamics!KY97</f>
        <v>4176.39177220075</v>
      </c>
      <c r="AZ98" s="4">
        <f>AZ97+Dynamics!AZ97+Dynamics!DM97+Dynamics!FZ97+Dynamics!IM97+Dynamics!KZ97</f>
        <v>2034.3130197432213</v>
      </c>
      <c r="BA98" s="9">
        <f>BA97+Dynamics!BA97+Dynamics!DN97+Dynamics!GA97+Dynamics!IN97+Dynamics!LA97</f>
        <v>1581.1726962651726</v>
      </c>
      <c r="BB98" s="8">
        <f>BB97+Dynamics!BB97+Dynamics!DO97+Dynamics!GB97+Dynamics!IO97+Dynamics!LB97</f>
        <v>36545.160756892677</v>
      </c>
      <c r="BC98" s="4">
        <f>BC97+Dynamics!BC97+Dynamics!DP97+Dynamics!GC97+Dynamics!IP97+Dynamics!LC97</f>
        <v>6998.5148571433319</v>
      </c>
      <c r="BD98" s="4">
        <f>BD97+Dynamics!BD97+Dynamics!DQ97+Dynamics!GD97+Dynamics!IQ97+Dynamics!LD97</f>
        <v>19359.328127929795</v>
      </c>
      <c r="BE98" s="4">
        <f>BE97+Dynamics!BE97+Dynamics!DR97+Dynamics!GE97+Dynamics!IR97+Dynamics!LE97</f>
        <v>18515.140212050774</v>
      </c>
      <c r="BF98" s="4">
        <f>BF97+Dynamics!BF97+Dynamics!DS97+Dynamics!GF97+Dynamics!IS97+Dynamics!LF97</f>
        <v>5233.4648677219766</v>
      </c>
      <c r="BG98" s="4">
        <f>BG97+Dynamics!BG97+Dynamics!DT97+Dynamics!GG97+Dynamics!IT97+Dynamics!LG97</f>
        <v>964.64077560790327</v>
      </c>
      <c r="BH98" s="4">
        <f>BH97+Dynamics!BH97+Dynamics!DU97+Dynamics!GH97+Dynamics!IU97+Dynamics!LH97</f>
        <v>756.61074831126666</v>
      </c>
      <c r="BI98" s="4">
        <f>BI97+Dynamics!BI97+Dynamics!DV97+Dynamics!GI97+Dynamics!IV97+Dynamics!LI97</f>
        <v>0</v>
      </c>
      <c r="BJ98" s="4">
        <f>BJ97+Dynamics!BJ97+Dynamics!DW97+Dynamics!GJ97+Dynamics!IW97+Dynamics!LJ97</f>
        <v>0</v>
      </c>
      <c r="BK98" s="4">
        <f>BK97+Dynamics!BK97+Dynamics!DX97+Dynamics!GK97+Dynamics!IX97+Dynamics!LK97</f>
        <v>0</v>
      </c>
      <c r="BL98" s="4">
        <f>BL97+Dynamics!BL97+Dynamics!DY97+Dynamics!GL97+Dynamics!IY97+Dynamics!LL97</f>
        <v>1575.4289361215417</v>
      </c>
      <c r="BM98" s="4">
        <f>BM97+Dynamics!BM97+Dynamics!DZ97+Dynamics!GM97+Dynamics!IZ97+Dynamics!LM97</f>
        <v>721.94205052967789</v>
      </c>
      <c r="BN98" s="4">
        <f>BN97+Dynamics!BN97+Dynamics!EA97+Dynamics!GN97+Dynamics!JA97+Dynamics!LN97</f>
        <v>525.61093535984446</v>
      </c>
      <c r="BO98" s="178">
        <f t="shared" si="37"/>
        <v>42917089.600518316</v>
      </c>
      <c r="BP98" s="8">
        <f t="shared" si="38"/>
        <v>20481262.265923176</v>
      </c>
      <c r="BQ98" s="4">
        <f t="shared" si="39"/>
        <v>21340705.210130382</v>
      </c>
      <c r="BR98" s="4">
        <f t="shared" si="40"/>
        <v>72133.341119855642</v>
      </c>
      <c r="BS98" s="4">
        <f t="shared" si="41"/>
        <v>931792.94107721886</v>
      </c>
      <c r="BT98" s="179">
        <f t="shared" si="42"/>
        <v>91195.842267668791</v>
      </c>
      <c r="BU98" s="178">
        <f t="shared" si="43"/>
        <v>1925768.5177446555</v>
      </c>
      <c r="BV98" s="4">
        <f t="shared" si="44"/>
        <v>1142408.2347574134</v>
      </c>
      <c r="BW98" s="4">
        <f t="shared" si="45"/>
        <v>564280.01812150399</v>
      </c>
      <c r="BX98" s="4">
        <f t="shared" si="46"/>
        <v>40559.962238636857</v>
      </c>
      <c r="BY98" s="4">
        <f t="shared" si="47"/>
        <v>123869.62111632526</v>
      </c>
      <c r="BZ98" s="179">
        <f t="shared" si="48"/>
        <v>54650.681510776114</v>
      </c>
      <c r="CA98" s="167">
        <f t="shared" si="49"/>
        <v>4.4871833940048851E-2</v>
      </c>
      <c r="CB98" s="15">
        <f t="shared" si="50"/>
        <v>5.5778214248940985E-2</v>
      </c>
      <c r="CC98" s="15">
        <f t="shared" si="51"/>
        <v>2.6441488815170062E-2</v>
      </c>
      <c r="CD98" s="15">
        <f t="shared" si="52"/>
        <v>0.56229146756481241</v>
      </c>
      <c r="CE98" s="15">
        <f t="shared" si="53"/>
        <v>0.13293685287326085</v>
      </c>
      <c r="CF98" s="168">
        <f t="shared" si="54"/>
        <v>0.59926724894289563</v>
      </c>
      <c r="CG98" s="167"/>
      <c r="CH98" s="16"/>
      <c r="CI98" s="87"/>
      <c r="CJ98" s="16"/>
      <c r="CK98" s="16"/>
      <c r="CL98" s="168"/>
      <c r="CM98" s="120">
        <f t="shared" si="55"/>
        <v>147860.14608611469</v>
      </c>
      <c r="CN98" s="120">
        <f>step*SUMPRODUCT(B98:N98,'By group'!B$22:N$22)</f>
        <v>87810.611721476293</v>
      </c>
      <c r="CO98" s="120">
        <f>step*SUMPRODUCT(O98:AA98,'By group'!O$22:AA$22)</f>
        <v>43367.145151474273</v>
      </c>
      <c r="CP98" s="120">
        <f>step*SUMPRODUCT(AB98:AN98,'By group'!AB$22:AN$22)</f>
        <v>3126.3961457075584</v>
      </c>
      <c r="CQ98" s="120">
        <f>step*SUMPRODUCT(AO98:BA98,'By group'!AO$22:BA$22)</f>
        <v>9483.2781846554753</v>
      </c>
      <c r="CR98" s="154">
        <f>step*SUMPRODUCT(BB98:BN98,'By group'!BB$22:BN$22)</f>
        <v>4072.7148828011041</v>
      </c>
      <c r="CS98" s="197">
        <f t="shared" si="56"/>
        <v>222219.27388494072</v>
      </c>
      <c r="CT98" s="120">
        <f t="shared" si="57"/>
        <v>646549.98311247537</v>
      </c>
      <c r="CU98" s="120">
        <f t="shared" si="58"/>
        <v>663334.14764402213</v>
      </c>
      <c r="CV98" s="120">
        <f t="shared" si="59"/>
        <v>264498.39360075828</v>
      </c>
      <c r="CW98" s="120">
        <f t="shared" si="60"/>
        <v>70935.697191389612</v>
      </c>
      <c r="CX98" s="198">
        <f t="shared" si="61"/>
        <v>58231.022311069544</v>
      </c>
      <c r="CY98" s="16">
        <f t="shared" si="62"/>
        <v>3.3686958852843902E-3</v>
      </c>
      <c r="CZ98" s="37">
        <f t="shared" si="63"/>
        <v>4.3515179504725485E-2</v>
      </c>
      <c r="DA98" s="185">
        <f t="shared" si="64"/>
        <v>2.1249307237871835E-3</v>
      </c>
      <c r="DB98" s="183">
        <f>(BO98-BO96)/BO96</f>
        <v>5.645324284755276E-3</v>
      </c>
      <c r="DC98" s="85">
        <f>(SUMPRODUCT($B98:$N98,'By group'!$B$27:$N$27)-(1-prop_idu_part)*SUMPRODUCT(Population!$BB98:$BN98,'By group'!$BB$27:$BN$27)*(1-prop_idu_male))/BQ98</f>
        <v>1.4372836952688886</v>
      </c>
      <c r="DD98" s="85">
        <f>(1-prop_idu_part)*SUMPRODUCT(Population!$BB98:$BN98,'By group'!$BB$27:$BN$27)*prop_idu_male/BQ98</f>
        <v>9.2303894064689682E-3</v>
      </c>
      <c r="DE98" s="85">
        <f>SUMPRODUCT(AB98:AN98,'By group'!AB$27:AN$27)/prop_sw_use/BP98</f>
        <v>4.2263024719841491</v>
      </c>
      <c r="DF98" s="85">
        <f t="shared" si="35"/>
        <v>1.7158788036255643</v>
      </c>
      <c r="DG98" s="85">
        <f t="shared" si="65"/>
        <v>0</v>
      </c>
    </row>
    <row r="99" spans="1:111" x14ac:dyDescent="0.25">
      <c r="A99">
        <f t="shared" si="36"/>
        <v>47.5</v>
      </c>
      <c r="B99" s="8">
        <f>B98+Dynamics!B98+Dynamics!BO98+Dynamics!EB98+Dynamics!GO98+Dynamics!JB98</f>
        <v>19393040.567886591</v>
      </c>
      <c r="C99" s="46">
        <f>C98+Dynamics!C98+Dynamics!BP98+Dynamics!EC98+Dynamics!GP98+Dynamics!JC98</f>
        <v>131674.11731503811</v>
      </c>
      <c r="D99" s="4">
        <f>D98+Dynamics!D98+Dynamics!BQ98+Dynamics!ED98+Dynamics!GQ98+Dynamics!JD98</f>
        <v>383877.90692626883</v>
      </c>
      <c r="E99" s="4">
        <f>E98+Dynamics!E98+Dynamics!BR98+Dynamics!EE98+Dynamics!GR98+Dynamics!JE98</f>
        <v>394906.4682538698</v>
      </c>
      <c r="F99" s="4">
        <f>F98+Dynamics!F98+Dynamics!BS98+Dynamics!EF98+Dynamics!GS98+Dynamics!JF98</f>
        <v>118035.308360971</v>
      </c>
      <c r="G99" s="4">
        <f>G98+Dynamics!G98+Dynamics!BT98+Dynamics!EG98+Dynamics!GT98+Dynamics!JG98</f>
        <v>22649.835576916808</v>
      </c>
      <c r="H99" s="4">
        <f>H98+Dynamics!H98+Dynamics!BU98+Dynamics!EH98+Dynamics!GU98+Dynamics!JH98</f>
        <v>19058.367051473026</v>
      </c>
      <c r="I99" s="4">
        <f>I98+Dynamics!I98+Dynamics!BV98+Dynamics!EI98+Dynamics!GV98+Dynamics!JI98</f>
        <v>0</v>
      </c>
      <c r="J99" s="4">
        <f>J98+Dynamics!J98+Dynamics!BW98+Dynamics!EJ98+Dynamics!GW98+Dynamics!JJ98</f>
        <v>0</v>
      </c>
      <c r="K99" s="4">
        <f>K98+Dynamics!K98+Dynamics!BX98+Dynamics!EK98+Dynamics!GX98+Dynamics!JK98</f>
        <v>0</v>
      </c>
      <c r="L99" s="4">
        <f>L98+Dynamics!L98+Dynamics!BY98+Dynamics!EL98+Dynamics!GY98+Dynamics!JL98</f>
        <v>39892.164439722466</v>
      </c>
      <c r="M99" s="4">
        <f>M98+Dynamics!M98+Dynamics!BZ98+Dynamics!EM98+Dynamics!GZ98+Dynamics!JM98</f>
        <v>19815.184114546832</v>
      </c>
      <c r="N99" s="9">
        <f>N98+Dynamics!N98+Dynamics!CA98+Dynamics!EN98+Dynamics!HA98+Dynamics!JN98</f>
        <v>15872.640038808395</v>
      </c>
      <c r="O99" s="8">
        <f>O98+Dynamics!O98+Dynamics!CB98+Dynamics!EO98+Dynamics!HB98+Dynamics!JO98</f>
        <v>20836151.484625302</v>
      </c>
      <c r="P99" s="4">
        <f>P98+Dynamics!P98+Dynamics!CC98+Dynamics!EP98+Dynamics!HC98+Dynamics!JP98</f>
        <v>65054.04783284029</v>
      </c>
      <c r="Q99" s="4">
        <f>Q98+Dynamics!Q98+Dynamics!CD98+Dynamics!EQ98+Dynamics!HD98+Dynamics!JQ98</f>
        <v>189595.02835880153</v>
      </c>
      <c r="R99" s="4">
        <f>R98+Dynamics!R98+Dynamics!CE98+Dynamics!ER98+Dynamics!HE98+Dynamics!JR98</f>
        <v>194981.56435513753</v>
      </c>
      <c r="S99" s="4">
        <f>S98+Dynamics!S98+Dynamics!CF98+Dynamics!ES98+Dynamics!HF98+Dynamics!JS98</f>
        <v>58273.636271555981</v>
      </c>
      <c r="T99" s="4">
        <f>T98+Dynamics!T98+Dynamics!CG98+Dynamics!ET98+Dynamics!HG98+Dynamics!JT98</f>
        <v>11183.231552622465</v>
      </c>
      <c r="U99" s="4">
        <f>U98+Dynamics!U98+Dynamics!CH98+Dynamics!EU98+Dynamics!HH98+Dynamics!JU98</f>
        <v>9417.2144044595079</v>
      </c>
      <c r="V99" s="4">
        <f>V98+Dynamics!V98+Dynamics!CI98+Dynamics!EV98+Dynamics!HI98+Dynamics!JV98</f>
        <v>0</v>
      </c>
      <c r="W99" s="4">
        <f>W98+Dynamics!W98+Dynamics!CJ98+Dynamics!EW98+Dynamics!HJ98+Dynamics!JW98</f>
        <v>0</v>
      </c>
      <c r="X99" s="4">
        <f>X98+Dynamics!X98+Dynamics!CK98+Dynamics!EX98+Dynamics!HK98+Dynamics!JX98</f>
        <v>0</v>
      </c>
      <c r="Y99" s="4">
        <f>Y98+Dynamics!Y98+Dynamics!CL98+Dynamics!EY98+Dynamics!HL98+Dynamics!JY98</f>
        <v>19709.601206834104</v>
      </c>
      <c r="Z99" s="4">
        <f>Z98+Dynamics!Z98+Dynamics!CM98+Dynamics!EZ98+Dynamics!HM98+Dynamics!JZ98</f>
        <v>9804.9150701414692</v>
      </c>
      <c r="AA99" s="9">
        <f>AA98+Dynamics!AA98+Dynamics!CN98+Dynamics!FA98+Dynamics!HN98+Dynamics!KA98</f>
        <v>7887.4713121831146</v>
      </c>
      <c r="AB99" s="8">
        <f>AB98+Dynamics!AB98+Dynamics!CO98+Dynamics!FB98+Dynamics!HO98+Dynamics!KB98</f>
        <v>31661.726975959245</v>
      </c>
      <c r="AC99" s="4">
        <f>AC98+Dynamics!AC98+Dynamics!CP98+Dynamics!FC98+Dynamics!HP98+Dynamics!KC98</f>
        <v>4626.1375873035304</v>
      </c>
      <c r="AD99" s="4">
        <f>AD98+Dynamics!AD98+Dynamics!CQ98+Dynamics!FD98+Dynamics!HQ98+Dynamics!KD98</f>
        <v>13555.535080074582</v>
      </c>
      <c r="AE99" s="4">
        <f>AE98+Dynamics!AE98+Dynamics!CR98+Dynamics!FE98+Dynamics!HR98+Dynamics!KE98</f>
        <v>14041.963278887977</v>
      </c>
      <c r="AF99" s="4">
        <f>AF98+Dynamics!AF98+Dynamics!CS98+Dynamics!FF98+Dynamics!HS98+Dynamics!KF98</f>
        <v>4218.6271906543989</v>
      </c>
      <c r="AG99" s="4">
        <f>AG98+Dynamics!AG98+Dynamics!CT98+Dynamics!FG98+Dynamics!HT98+Dynamics!KG98</f>
        <v>812.40481755012638</v>
      </c>
      <c r="AH99" s="4">
        <f>AH98+Dynamics!AH98+Dynamics!CU98+Dynamics!FH98+Dynamics!HU98+Dynamics!KH98</f>
        <v>687.60086224044232</v>
      </c>
      <c r="AI99" s="4">
        <f>AI98+Dynamics!AI98+Dynamics!CV98+Dynamics!FI98+Dynamics!HV98+Dynamics!KI98</f>
        <v>0</v>
      </c>
      <c r="AJ99" s="4">
        <f>AJ98+Dynamics!AJ98+Dynamics!CW98+Dynamics!FJ98+Dynamics!HW98+Dynamics!KJ98</f>
        <v>0</v>
      </c>
      <c r="AK99" s="4">
        <f>AK98+Dynamics!AK98+Dynamics!CX98+Dynamics!FK98+Dynamics!HX98+Dynamics!KK98</f>
        <v>0</v>
      </c>
      <c r="AL99" s="4">
        <f>AL98+Dynamics!AL98+Dynamics!CY98+Dynamics!FL98+Dynamics!HY98+Dynamics!KL98</f>
        <v>1440.0527133998914</v>
      </c>
      <c r="AM99" s="4">
        <f>AM98+Dynamics!AM98+Dynamics!CZ98+Dynamics!FM98+Dynamics!HZ98+Dynamics!KM98</f>
        <v>719.66942317612802</v>
      </c>
      <c r="AN99" s="4">
        <f>AN98+Dynamics!AN98+Dynamics!DA98+Dynamics!FN98+Dynamics!IA98+Dynamics!KN98</f>
        <v>579.77161034701714</v>
      </c>
      <c r="AO99" s="8">
        <f>AO98+Dynamics!AO98+Dynamics!DB98+Dynamics!FO98+Dynamics!IB98+Dynamics!KO98</f>
        <v>808777.70998003345</v>
      </c>
      <c r="AP99" s="4">
        <f>AP98+Dynamics!AP98+Dynamics!DC98+Dynamics!FP98+Dynamics!IC98+Dynamics!KP98</f>
        <v>14531.980601822654</v>
      </c>
      <c r="AQ99" s="4">
        <f>AQ98+Dynamics!AQ98+Dynamics!DD98+Dynamics!FQ98+Dynamics!ID98+Dynamics!KQ98</f>
        <v>42112.435922891847</v>
      </c>
      <c r="AR99" s="4">
        <f>AR98+Dynamics!AR98+Dynamics!DE98+Dynamics!FR98+Dynamics!IE98+Dynamics!KR98</f>
        <v>42903.483320746003</v>
      </c>
      <c r="AS99" s="4">
        <f>AS98+Dynamics!AS98+Dynamics!DF98+Dynamics!FS98+Dynamics!IF98+Dynamics!KS98</f>
        <v>12716.351601204253</v>
      </c>
      <c r="AT99" s="4">
        <f>AT98+Dynamics!AT98+Dynamics!DG98+Dynamics!FT98+Dynamics!IG98+Dynamics!KT98</f>
        <v>2423.4387908136855</v>
      </c>
      <c r="AU99" s="4">
        <f>AU98+Dynamics!AU98+Dynamics!DH98+Dynamics!FU98+Dynamics!IH98+Dynamics!KU98</f>
        <v>2009.9798399690258</v>
      </c>
      <c r="AV99" s="4">
        <f>AV98+Dynamics!AV98+Dynamics!DI98+Dynamics!FV98+Dynamics!II98+Dynamics!KV98</f>
        <v>0</v>
      </c>
      <c r="AW99" s="4">
        <f>AW98+Dynamics!AW98+Dynamics!DJ98+Dynamics!FW98+Dynamics!IJ98+Dynamics!KW98</f>
        <v>0</v>
      </c>
      <c r="AX99" s="4">
        <f>AX98+Dynamics!AX98+Dynamics!DK98+Dynamics!FX98+Dynamics!IK98+Dynamics!KX98</f>
        <v>0</v>
      </c>
      <c r="AY99" s="4">
        <f>AY98+Dynamics!AY98+Dynamics!DL98+Dynamics!FY98+Dynamics!IL98+Dynamics!KY98</f>
        <v>4203.0066519860111</v>
      </c>
      <c r="AZ99" s="4">
        <f>AZ98+Dynamics!AZ98+Dynamics!DM98+Dynamics!FZ98+Dynamics!IM98+Dynamics!KZ98</f>
        <v>2048.2703502725558</v>
      </c>
      <c r="BA99" s="9">
        <f>BA98+Dynamics!BA98+Dynamics!DN98+Dynamics!GA98+Dynamics!IN98+Dynamics!LA98</f>
        <v>1593.0139903183899</v>
      </c>
      <c r="BB99" s="8">
        <f>BB98+Dynamics!BB98+Dynamics!DO98+Dynamics!GB98+Dynamics!IO98+Dynamics!LB98</f>
        <v>36648.340709433949</v>
      </c>
      <c r="BC99" s="4">
        <f>BC98+Dynamics!BC98+Dynamics!DP98+Dynamics!GC98+Dynamics!IP98+Dynamics!LC98</f>
        <v>7018.3154326947461</v>
      </c>
      <c r="BD99" s="4">
        <f>BD98+Dynamics!BD98+Dynamics!DQ98+Dynamics!GD98+Dynamics!IQ98+Dynamics!LD98</f>
        <v>19414.169888579152</v>
      </c>
      <c r="BE99" s="4">
        <f>BE98+Dynamics!BE98+Dynamics!DR98+Dynamics!GE98+Dynamics!IR98+Dynamics!LE98</f>
        <v>18567.665974693362</v>
      </c>
      <c r="BF99" s="4">
        <f>BF98+Dynamics!BF98+Dynamics!DS98+Dynamics!GF98+Dynamics!IS98+Dynamics!LF98</f>
        <v>5248.3218667737101</v>
      </c>
      <c r="BG99" s="4">
        <f>BG98+Dynamics!BG98+Dynamics!DT98+Dynamics!GG98+Dynamics!IT98+Dynamics!LG98</f>
        <v>967.37903254925675</v>
      </c>
      <c r="BH99" s="4">
        <f>BH98+Dynamics!BH98+Dynamics!DU98+Dynamics!GH98+Dynamics!IU98+Dynamics!LH98</f>
        <v>758.75293972151292</v>
      </c>
      <c r="BI99" s="4">
        <f>BI98+Dynamics!BI98+Dynamics!DV98+Dynamics!GI98+Dynamics!IV98+Dynamics!LI98</f>
        <v>0</v>
      </c>
      <c r="BJ99" s="4">
        <f>BJ98+Dynamics!BJ98+Dynamics!DW98+Dynamics!GJ98+Dynamics!IW98+Dynamics!LJ98</f>
        <v>0</v>
      </c>
      <c r="BK99" s="4">
        <f>BK98+Dynamics!BK98+Dynamics!DX98+Dynamics!GK98+Dynamics!IX98+Dynamics!LK98</f>
        <v>0</v>
      </c>
      <c r="BL99" s="4">
        <f>BL98+Dynamics!BL98+Dynamics!DY98+Dynamics!GL98+Dynamics!IY98+Dynamics!LL98</f>
        <v>1579.8918557873214</v>
      </c>
      <c r="BM99" s="4">
        <f>BM98+Dynamics!BM98+Dynamics!DZ98+Dynamics!GM98+Dynamics!IZ98+Dynamics!LM98</f>
        <v>723.97455133039807</v>
      </c>
      <c r="BN99" s="4">
        <f>BN98+Dynamics!BN98+Dynamics!EA98+Dynamics!GN98+Dynamics!JA98+Dynamics!LN98</f>
        <v>527.05972279997252</v>
      </c>
      <c r="BO99" s="178">
        <f t="shared" si="37"/>
        <v>43037997.787518099</v>
      </c>
      <c r="BP99" s="8">
        <f t="shared" si="38"/>
        <v>20538822.55996421</v>
      </c>
      <c r="BQ99" s="4">
        <f t="shared" si="39"/>
        <v>21402058.194989882</v>
      </c>
      <c r="BR99" s="4">
        <f t="shared" si="40"/>
        <v>72343.489539593327</v>
      </c>
      <c r="BS99" s="4">
        <f t="shared" si="41"/>
        <v>933319.67105005786</v>
      </c>
      <c r="BT99" s="179">
        <f t="shared" si="42"/>
        <v>91453.87197436337</v>
      </c>
      <c r="BU99" s="178">
        <f t="shared" si="43"/>
        <v>1931717.957340779</v>
      </c>
      <c r="BV99" s="4">
        <f t="shared" si="44"/>
        <v>1145781.9920776151</v>
      </c>
      <c r="BW99" s="4">
        <f t="shared" si="45"/>
        <v>565906.71036457585</v>
      </c>
      <c r="BX99" s="4">
        <f t="shared" si="46"/>
        <v>40681.762563634089</v>
      </c>
      <c r="BY99" s="4">
        <f t="shared" si="47"/>
        <v>124541.96107002441</v>
      </c>
      <c r="BZ99" s="179">
        <f t="shared" si="48"/>
        <v>54805.531264929428</v>
      </c>
      <c r="CA99" s="167">
        <f t="shared" si="49"/>
        <v>4.4884010796176418E-2</v>
      </c>
      <c r="CB99" s="15">
        <f t="shared" si="50"/>
        <v>5.5786157591675094E-2</v>
      </c>
      <c r="CC99" s="15">
        <f t="shared" si="51"/>
        <v>2.6441695710230889E-2</v>
      </c>
      <c r="CD99" s="15">
        <f t="shared" si="52"/>
        <v>0.56234172311205843</v>
      </c>
      <c r="CE99" s="15">
        <f t="shared" si="53"/>
        <v>0.13343976874494129</v>
      </c>
      <c r="CF99" s="168">
        <f t="shared" si="54"/>
        <v>0.59926966548002125</v>
      </c>
      <c r="CG99" s="169">
        <f>-SUM(Dynamics!BO98:BO99,Dynamics!CB98:CB99,Dynamics!CO98:CO99,Dynamics!DB98:DB99,Dynamics!DO98:DO99)/BO98*100000</f>
        <v>1082.5069394309189</v>
      </c>
      <c r="CH99" s="87">
        <f>-SUM(Dynamics!BO98:BO99)/BP98*100000</f>
        <v>1339.1136051683632</v>
      </c>
      <c r="CI99" s="87">
        <f>-SUM(Dynamics!CB98:CB99)/BQ98*100000</f>
        <v>635.02642314469301</v>
      </c>
      <c r="CJ99" s="87">
        <f>-SUM(Dynamics!CO98:CO99)/BR98*100000</f>
        <v>13335.817292351294</v>
      </c>
      <c r="CK99" s="87">
        <f>-SUM(Dynamics!DB98:DB99)/BS98*100000</f>
        <v>3251.2017278632411</v>
      </c>
      <c r="CL99" s="170">
        <f>-SUM(Dynamics!DO98:DO99)/BT98*100000</f>
        <v>16316.476163204585</v>
      </c>
      <c r="CM99" s="120">
        <f t="shared" si="55"/>
        <v>148318.16363545362</v>
      </c>
      <c r="CN99" s="120">
        <f>step*SUMPRODUCT(B99:N99,'By group'!B$22:N$22)</f>
        <v>88070.305627718873</v>
      </c>
      <c r="CO99" s="120">
        <f>step*SUMPRODUCT(O99:AA99,'By group'!O$22:AA$22)</f>
        <v>43491.768406895855</v>
      </c>
      <c r="CP99" s="120">
        <f>step*SUMPRODUCT(AB99:AN99,'By group'!AB$22:AN$22)</f>
        <v>3135.8341149029402</v>
      </c>
      <c r="CQ99" s="120">
        <f>step*SUMPRODUCT(AO99:BA99,'By group'!AO$22:BA$22)</f>
        <v>9535.9928735935919</v>
      </c>
      <c r="CR99" s="154">
        <f>step*SUMPRODUCT(BB99:BN99,'By group'!BB$22:BN$22)</f>
        <v>4084.2626123423765</v>
      </c>
      <c r="CS99" s="197">
        <f t="shared" si="56"/>
        <v>222904.59876969934</v>
      </c>
      <c r="CT99" s="120">
        <f t="shared" si="57"/>
        <v>648555.0761766159</v>
      </c>
      <c r="CU99" s="120">
        <f t="shared" si="58"/>
        <v>665401.14518333471</v>
      </c>
      <c r="CV99" s="120">
        <f t="shared" si="59"/>
        <v>265316.96215888916</v>
      </c>
      <c r="CW99" s="120">
        <f t="shared" si="60"/>
        <v>71148.30327991971</v>
      </c>
      <c r="CX99" s="198">
        <f t="shared" si="61"/>
        <v>58391.871772320395</v>
      </c>
      <c r="CY99" s="16">
        <f t="shared" si="62"/>
        <v>3.3688244544531737E-3</v>
      </c>
      <c r="CZ99" s="37">
        <f t="shared" si="63"/>
        <v>4.34665372932364E-2</v>
      </c>
      <c r="DA99" s="185">
        <f t="shared" si="64"/>
        <v>2.1249564727866331E-3</v>
      </c>
      <c r="DB99" s="183"/>
      <c r="DC99" s="85">
        <f>(SUMPRODUCT($B99:$N99,'By group'!$B$27:$N$27)-(1-prop_idu_part)*SUMPRODUCT(Population!$BB99:$BN99,'By group'!$BB$27:$BN$27)*(1-prop_idu_male))/BQ99</f>
        <v>1.4371911555815065</v>
      </c>
      <c r="DD99" s="85">
        <f>(1-prop_idu_part)*SUMPRODUCT(Population!$BB99:$BN99,'By group'!$BB$27:$BN$27)*prop_idu_male/BQ99</f>
        <v>9.2299703918601698E-3</v>
      </c>
      <c r="DE99" s="85">
        <f>SUMPRODUCT(AB99:AN99,'By group'!AB$27:AN$27)/prop_sw_use/BP99</f>
        <v>4.2267363279496228</v>
      </c>
      <c r="DF99" s="85">
        <f t="shared" si="35"/>
        <v>1.7160549491475467</v>
      </c>
      <c r="DG99" s="85">
        <f t="shared" si="65"/>
        <v>0</v>
      </c>
    </row>
    <row r="100" spans="1:111" x14ac:dyDescent="0.25">
      <c r="A100">
        <f t="shared" si="36"/>
        <v>48</v>
      </c>
      <c r="B100" s="8">
        <f>B99+Dynamics!B99+Dynamics!BO99+Dynamics!EB99+Dynamics!GO99+Dynamics!JB99</f>
        <v>19447372.532411516</v>
      </c>
      <c r="C100" s="46">
        <f>C99+Dynamics!C99+Dynamics!BP99+Dynamics!EC99+Dynamics!GP99+Dynamics!JC99</f>
        <v>132063.402550645</v>
      </c>
      <c r="D100" s="4">
        <f>D99+Dynamics!D99+Dynamics!BQ99+Dynamics!ED99+Dynamics!GQ99+Dynamics!JD99</f>
        <v>385016.67169141589</v>
      </c>
      <c r="E100" s="4">
        <f>E99+Dynamics!E99+Dynamics!BR99+Dynamics!EE99+Dynamics!GR99+Dynamics!JE99</f>
        <v>396080.87540101248</v>
      </c>
      <c r="F100" s="4">
        <f>F99+Dynamics!F99+Dynamics!BS99+Dynamics!EF99+Dynamics!GS99+Dynamics!JF99</f>
        <v>118385.98248782687</v>
      </c>
      <c r="G100" s="4">
        <f>G99+Dynamics!G99+Dynamics!BT99+Dynamics!EG99+Dynamics!GT99+Dynamics!JG99</f>
        <v>22716.818398047566</v>
      </c>
      <c r="H100" s="4">
        <f>H99+Dynamics!H99+Dynamics!BU99+Dynamics!EH99+Dynamics!GU99+Dynamics!JH99</f>
        <v>19113.394457458628</v>
      </c>
      <c r="I100" s="4">
        <f>I99+Dynamics!I99+Dynamics!BV99+Dynamics!EI99+Dynamics!GV99+Dynamics!JI99</f>
        <v>0</v>
      </c>
      <c r="J100" s="4">
        <f>J99+Dynamics!J99+Dynamics!BW99+Dynamics!EJ99+Dynamics!GW99+Dynamics!JJ99</f>
        <v>0</v>
      </c>
      <c r="K100" s="4">
        <f>K99+Dynamics!K99+Dynamics!BX99+Dynamics!EK99+Dynamics!GX99+Dynamics!JK99</f>
        <v>0</v>
      </c>
      <c r="L100" s="4">
        <f>L99+Dynamics!L99+Dynamics!BY99+Dynamics!EL99+Dynamics!GY99+Dynamics!JL99</f>
        <v>40007.760992811978</v>
      </c>
      <c r="M100" s="4">
        <f>M99+Dynamics!M99+Dynamics!BZ99+Dynamics!EM99+Dynamics!GZ99+Dynamics!JM99</f>
        <v>19870.026695364464</v>
      </c>
      <c r="N100" s="9">
        <f>N99+Dynamics!N99+Dynamics!CA99+Dynamics!EN99+Dynamics!HA99+Dynamics!JN99</f>
        <v>15910.870407617176</v>
      </c>
      <c r="O100" s="8">
        <f>O99+Dynamics!O99+Dynamics!CB99+Dynamics!EO99+Dynamics!HB99+Dynamics!JO99</f>
        <v>20895988.355937455</v>
      </c>
      <c r="P100" s="4">
        <f>P99+Dynamics!P99+Dynamics!CC99+Dynamics!EP99+Dynamics!HC99+Dynamics!JP99</f>
        <v>65246.465333413151</v>
      </c>
      <c r="Q100" s="4">
        <f>Q99+Dynamics!Q99+Dynamics!CD99+Dynamics!EQ99+Dynamics!HD99+Dynamics!JQ99</f>
        <v>190154.87955252055</v>
      </c>
      <c r="R100" s="4">
        <f>R99+Dynamics!R99+Dynamics!CE99+Dynamics!ER99+Dynamics!HE99+Dynamics!JR99</f>
        <v>195552.16439025706</v>
      </c>
      <c r="S100" s="4">
        <f>S99+Dynamics!S99+Dynamics!CF99+Dynamics!ES99+Dynamics!HF99+Dynamics!JS99</f>
        <v>58441.804649849146</v>
      </c>
      <c r="T100" s="4">
        <f>T99+Dynamics!T99+Dynamics!CG99+Dynamics!ET99+Dynamics!HG99+Dynamics!JT99</f>
        <v>11214.918920486904</v>
      </c>
      <c r="U100" s="4">
        <f>U99+Dynamics!U99+Dynamics!CH99+Dynamics!EU99+Dynamics!HH99+Dynamics!JU99</f>
        <v>9442.2322777171885</v>
      </c>
      <c r="V100" s="4">
        <f>V99+Dynamics!V99+Dynamics!CI99+Dynamics!EV99+Dynamics!HI99+Dynamics!JV99</f>
        <v>0</v>
      </c>
      <c r="W100" s="4">
        <f>W99+Dynamics!W99+Dynamics!CJ99+Dynamics!EW99+Dynamics!HJ99+Dynamics!JW99</f>
        <v>0</v>
      </c>
      <c r="X100" s="4">
        <f>X99+Dynamics!X99+Dynamics!CK99+Dynamics!EX99+Dynamics!HK99+Dynamics!JX99</f>
        <v>0</v>
      </c>
      <c r="Y100" s="4">
        <f>Y99+Dynamics!Y99+Dynamics!CL99+Dynamics!EY99+Dynamics!HL99+Dynamics!JY99</f>
        <v>19762.140013537737</v>
      </c>
      <c r="Z100" s="4">
        <f>Z99+Dynamics!Z99+Dynamics!CM99+Dynamics!EZ99+Dynamics!HM99+Dynamics!JZ99</f>
        <v>9828.1840447623017</v>
      </c>
      <c r="AA100" s="9">
        <f>AA99+Dynamics!AA99+Dynamics!CN99+Dynamics!FA99+Dynamics!HN99+Dynamics!KA99</f>
        <v>7900.7858543094771</v>
      </c>
      <c r="AB100" s="8">
        <f>AB99+Dynamics!AB99+Dynamics!CO99+Dynamics!FB99+Dynamics!HO99+Dynamics!KB99</f>
        <v>31750.089306666534</v>
      </c>
      <c r="AC100" s="4">
        <f>AC99+Dynamics!AC99+Dynamics!CP99+Dynamics!FC99+Dynamics!HP99+Dynamics!KC99</f>
        <v>4639.7650850914879</v>
      </c>
      <c r="AD100" s="4">
        <f>AD99+Dynamics!AD99+Dynamics!CQ99+Dynamics!FD99+Dynamics!HQ99+Dynamics!KD99</f>
        <v>13595.780410960209</v>
      </c>
      <c r="AE100" s="4">
        <f>AE99+Dynamics!AE99+Dynamics!CR99+Dynamics!FE99+Dynamics!HR99+Dynamics!KE99</f>
        <v>14084.165423082828</v>
      </c>
      <c r="AF100" s="4">
        <f>AF99+Dynamics!AF99+Dynamics!CS99+Dynamics!FF99+Dynamics!HS99+Dynamics!KF99</f>
        <v>4231.4271144605291</v>
      </c>
      <c r="AG100" s="4">
        <f>AG99+Dynamics!AG99+Dynamics!CT99+Dynamics!FG99+Dynamics!HT99+Dynamics!KG99</f>
        <v>814.88462813981278</v>
      </c>
      <c r="AH100" s="4">
        <f>AH99+Dynamics!AH99+Dynamics!CU99+Dynamics!FH99+Dynamics!HU99+Dynamics!KH99</f>
        <v>689.70824744664662</v>
      </c>
      <c r="AI100" s="4">
        <f>AI99+Dynamics!AI99+Dynamics!CV99+Dynamics!FI99+Dynamics!HV99+Dynamics!KI99</f>
        <v>0</v>
      </c>
      <c r="AJ100" s="4">
        <f>AJ99+Dynamics!AJ99+Dynamics!CW99+Dynamics!FJ99+Dynamics!HW99+Dynamics!KJ99</f>
        <v>0</v>
      </c>
      <c r="AK100" s="4">
        <f>AK99+Dynamics!AK99+Dynamics!CX99+Dynamics!FK99+Dynamics!HX99+Dynamics!KK99</f>
        <v>0</v>
      </c>
      <c r="AL100" s="4">
        <f>AL99+Dynamics!AL99+Dynamics!CY99+Dynamics!FL99+Dynamics!HY99+Dynamics!KL99</f>
        <v>1444.4891780681776</v>
      </c>
      <c r="AM100" s="4">
        <f>AM99+Dynamics!AM99+Dynamics!CZ99+Dynamics!FM99+Dynamics!HZ99+Dynamics!KM99</f>
        <v>721.88584009443116</v>
      </c>
      <c r="AN100" s="4">
        <f>AN99+Dynamics!AN99+Dynamics!DA99+Dynamics!FN99+Dynamics!IA99+Dynamics!KN99</f>
        <v>581.47934374399108</v>
      </c>
      <c r="AO100" s="8">
        <f>AO99+Dynamics!AO99+Dynamics!DB99+Dynamics!FO99+Dynamics!IB99+Dynamics!KO99</f>
        <v>809660.28387438727</v>
      </c>
      <c r="AP100" s="4">
        <f>AP99+Dynamics!AP99+Dynamics!DC99+Dynamics!FP99+Dynamics!IC99+Dynamics!KP99</f>
        <v>14602.785993329695</v>
      </c>
      <c r="AQ100" s="4">
        <f>AQ99+Dynamics!AQ99+Dynamics!DD99+Dynamics!FQ99+Dynamics!ID99+Dynamics!KQ99</f>
        <v>42326.188310931277</v>
      </c>
      <c r="AR100" s="4">
        <f>AR99+Dynamics!AR99+Dynamics!DE99+Dynamics!FR99+Dynamics!IE99+Dynamics!KR99</f>
        <v>43134.756304489929</v>
      </c>
      <c r="AS100" s="4">
        <f>AS99+Dynamics!AS99+Dynamics!DF99+Dynamics!FS99+Dynamics!IF99+Dynamics!KS99</f>
        <v>12788.215555169056</v>
      </c>
      <c r="AT100" s="4">
        <f>AT99+Dynamics!AT99+Dynamics!DG99+Dynamics!FT99+Dynamics!IG99+Dynamics!KT99</f>
        <v>2437.6237626515344</v>
      </c>
      <c r="AU100" s="4">
        <f>AU99+Dynamics!AU99+Dynamics!DH99+Dynamics!FU99+Dynamics!IH99+Dynamics!KU99</f>
        <v>2022.5212378401638</v>
      </c>
      <c r="AV100" s="4">
        <f>AV99+Dynamics!AV99+Dynamics!DI99+Dynamics!FV99+Dynamics!II99+Dynamics!KV99</f>
        <v>0</v>
      </c>
      <c r="AW100" s="4">
        <f>AW99+Dynamics!AW99+Dynamics!DJ99+Dynamics!FW99+Dynamics!IJ99+Dynamics!KW99</f>
        <v>0</v>
      </c>
      <c r="AX100" s="4">
        <f>AX99+Dynamics!AX99+Dynamics!DK99+Dynamics!FX99+Dynamics!IK99+Dynamics!KX99</f>
        <v>0</v>
      </c>
      <c r="AY100" s="4">
        <f>AY99+Dynamics!AY99+Dynamics!DL99+Dynamics!FY99+Dynamics!IL99+Dynamics!KY99</f>
        <v>4229.3882675082523</v>
      </c>
      <c r="AZ100" s="4">
        <f>AZ99+Dynamics!AZ99+Dynamics!DM99+Dynamics!FZ99+Dynamics!IM99+Dynamics!KZ99</f>
        <v>2062.1107181202942</v>
      </c>
      <c r="BA100" s="9">
        <f>BA99+Dynamics!BA99+Dynamics!DN99+Dynamics!GA99+Dynamics!IN99+Dynamics!LA99</f>
        <v>1604.7648209922622</v>
      </c>
      <c r="BB100" s="8">
        <f>BB99+Dynamics!BB99+Dynamics!DO99+Dynamics!GB99+Dynamics!IO99+Dynamics!LB99</f>
        <v>36751.763071886176</v>
      </c>
      <c r="BC100" s="4">
        <f>BC99+Dynamics!BC99+Dynamics!DP99+Dynamics!GC99+Dynamics!IP99+Dynamics!LC99</f>
        <v>7038.1638832349745</v>
      </c>
      <c r="BD100" s="4">
        <f>BD99+Dynamics!BD99+Dynamics!DQ99+Dynamics!GD99+Dynamics!IQ99+Dynamics!LD99</f>
        <v>19469.145682666367</v>
      </c>
      <c r="BE100" s="4">
        <f>BE99+Dynamics!BE99+Dynamics!DR99+Dynamics!GE99+Dynamics!IR99+Dynamics!LE99</f>
        <v>18620.324545152122</v>
      </c>
      <c r="BF100" s="4">
        <f>BF99+Dynamics!BF99+Dynamics!DS99+Dynamics!GF99+Dynamics!IS99+Dynamics!LF99</f>
        <v>5263.2180875508038</v>
      </c>
      <c r="BG100" s="4">
        <f>BG99+Dynamics!BG99+Dynamics!DT99+Dynamics!GG99+Dynamics!IT99+Dynamics!LG99</f>
        <v>970.12487128389853</v>
      </c>
      <c r="BH100" s="4">
        <f>BH99+Dynamics!BH99+Dynamics!DU99+Dynamics!GH99+Dynamics!IU99+Dynamics!LH99</f>
        <v>760.90192225395811</v>
      </c>
      <c r="BI100" s="4">
        <f>BI99+Dynamics!BI99+Dynamics!DV99+Dynamics!GI99+Dynamics!IV99+Dynamics!LI99</f>
        <v>0</v>
      </c>
      <c r="BJ100" s="4">
        <f>BJ99+Dynamics!BJ99+Dynamics!DW99+Dynamics!GJ99+Dynamics!IW99+Dynamics!LJ99</f>
        <v>0</v>
      </c>
      <c r="BK100" s="4">
        <f>BK99+Dynamics!BK99+Dynamics!DX99+Dynamics!GK99+Dynamics!IX99+Dynamics!LK99</f>
        <v>0</v>
      </c>
      <c r="BL100" s="4">
        <f>BL99+Dynamics!BL99+Dynamics!DY99+Dynamics!GL99+Dynamics!IY99+Dynamics!LL99</f>
        <v>1584.3688974250585</v>
      </c>
      <c r="BM100" s="4">
        <f>BM99+Dynamics!BM99+Dynamics!DZ99+Dynamics!GM99+Dynamics!IZ99+Dynamics!LM99</f>
        <v>726.01495804094213</v>
      </c>
      <c r="BN100" s="4">
        <f>BN99+Dynamics!BN99+Dynamics!EA99+Dynamics!GN99+Dynamics!JA99+Dynamics!LN99</f>
        <v>528.51668276970145</v>
      </c>
      <c r="BO100" s="178">
        <f t="shared" si="37"/>
        <v>43159205.122493453</v>
      </c>
      <c r="BP100" s="8">
        <f t="shared" si="38"/>
        <v>20596538.335493717</v>
      </c>
      <c r="BQ100" s="4">
        <f t="shared" si="39"/>
        <v>21463531.930974312</v>
      </c>
      <c r="BR100" s="4">
        <f t="shared" si="40"/>
        <v>72553.674577754646</v>
      </c>
      <c r="BS100" s="4">
        <f t="shared" si="41"/>
        <v>934868.63884541974</v>
      </c>
      <c r="BT100" s="179">
        <f t="shared" si="42"/>
        <v>91712.542602264002</v>
      </c>
      <c r="BU100" s="178">
        <f t="shared" si="43"/>
        <v>1937682.0978915517</v>
      </c>
      <c r="BV100" s="4">
        <f t="shared" si="44"/>
        <v>1149165.8030821998</v>
      </c>
      <c r="BW100" s="4">
        <f t="shared" si="45"/>
        <v>567543.57503685344</v>
      </c>
      <c r="BX100" s="4">
        <f t="shared" si="46"/>
        <v>40803.585271088108</v>
      </c>
      <c r="BY100" s="4">
        <f t="shared" si="47"/>
        <v>125208.35497103246</v>
      </c>
      <c r="BZ100" s="179">
        <f t="shared" si="48"/>
        <v>54960.779530377833</v>
      </c>
      <c r="CA100" s="167">
        <f t="shared" si="49"/>
        <v>4.4896148860760231E-2</v>
      </c>
      <c r="CB100" s="15">
        <f t="shared" si="50"/>
        <v>5.5794123476655244E-2</v>
      </c>
      <c r="CC100" s="15">
        <f t="shared" si="51"/>
        <v>2.644222660380623E-2</v>
      </c>
      <c r="CD100" s="15">
        <f t="shared" si="52"/>
        <v>0.56239171218488104</v>
      </c>
      <c r="CE100" s="15">
        <f t="shared" si="53"/>
        <v>0.13393149557960049</v>
      </c>
      <c r="CF100" s="168">
        <f t="shared" si="54"/>
        <v>0.59927222570559369</v>
      </c>
      <c r="CG100" s="167"/>
      <c r="CH100" s="16"/>
      <c r="CI100" s="87"/>
      <c r="CJ100" s="16"/>
      <c r="CK100" s="16"/>
      <c r="CL100" s="168"/>
      <c r="CM100" s="120">
        <f t="shared" si="55"/>
        <v>148777.43002304042</v>
      </c>
      <c r="CN100" s="120">
        <f>step*SUMPRODUCT(B100:N100,'By group'!B$22:N$22)</f>
        <v>88330.827700401671</v>
      </c>
      <c r="CO100" s="120">
        <f>step*SUMPRODUCT(O100:AA100,'By group'!O$22:AA$22)</f>
        <v>43617.251944896496</v>
      </c>
      <c r="CP100" s="120">
        <f>step*SUMPRODUCT(AB100:AN100,'By group'!AB$22:AN$22)</f>
        <v>3145.2723841805728</v>
      </c>
      <c r="CQ100" s="120">
        <f>step*SUMPRODUCT(AO100:BA100,'By group'!AO$22:BA$22)</f>
        <v>9588.2375522198963</v>
      </c>
      <c r="CR100" s="154">
        <f>step*SUMPRODUCT(BB100:BN100,'By group'!BB$22:BN$22)</f>
        <v>4095.8404413417952</v>
      </c>
      <c r="CS100" s="197">
        <f t="shared" si="56"/>
        <v>223590.58284571432</v>
      </c>
      <c r="CT100" s="120">
        <f t="shared" si="57"/>
        <v>650562.66564849427</v>
      </c>
      <c r="CU100" s="120">
        <f t="shared" si="58"/>
        <v>667472.2860639944</v>
      </c>
      <c r="CV100" s="120">
        <f t="shared" si="59"/>
        <v>266138.79524420761</v>
      </c>
      <c r="CW100" s="120">
        <f t="shared" si="60"/>
        <v>71362.59283699216</v>
      </c>
      <c r="CX100" s="198">
        <f t="shared" si="61"/>
        <v>58555.175252149187</v>
      </c>
      <c r="CY100" s="16">
        <f t="shared" si="62"/>
        <v>3.3689350937131349E-3</v>
      </c>
      <c r="CZ100" s="37">
        <f t="shared" si="63"/>
        <v>4.3418836491251341E-2</v>
      </c>
      <c r="DA100" s="185">
        <f t="shared" si="64"/>
        <v>2.1249821988604191E-3</v>
      </c>
      <c r="DB100" s="183">
        <f>(BO100-BO98)/BO98</f>
        <v>5.641471130237434E-3</v>
      </c>
      <c r="DC100" s="85">
        <f>(SUMPRODUCT($B100:$N100,'By group'!$B$27:$N$27)-(1-prop_idu_part)*SUMPRODUCT(Population!$BB100:$BN100,'By group'!$BB$27:$BN$27)*(1-prop_idu_male))/BQ100</f>
        <v>1.4371019098549254</v>
      </c>
      <c r="DD100" s="85">
        <f>(1-prop_idu_part)*SUMPRODUCT(Population!$BB100:$BN100,'By group'!$BB$27:$BN$27)*prop_idu_male/BQ100</f>
        <v>9.2295663480720432E-3</v>
      </c>
      <c r="DE100" s="85">
        <f>SUMPRODUCT(AB100:AN100,'By group'!AB$27:AN$27)/prop_sw_use/BP100</f>
        <v>4.2271379818844963</v>
      </c>
      <c r="DF100" s="85">
        <f t="shared" si="35"/>
        <v>1.7162180206451054</v>
      </c>
      <c r="DG100" s="85">
        <f t="shared" si="65"/>
        <v>0</v>
      </c>
    </row>
    <row r="101" spans="1:111" x14ac:dyDescent="0.25">
      <c r="A101">
        <f t="shared" ref="A101:A132" si="66">A100+step</f>
        <v>48.5</v>
      </c>
      <c r="B101" s="8">
        <f>B100+Dynamics!B100+Dynamics!BO100+Dynamics!EB100+Dynamics!GO100+Dynamics!JB100</f>
        <v>19501850.178221777</v>
      </c>
      <c r="C101" s="46">
        <f>C100+Dynamics!C100+Dynamics!BP100+Dynamics!EC100+Dynamics!GP100+Dynamics!JC100</f>
        <v>132453.31504183903</v>
      </c>
      <c r="D101" s="4">
        <f>D100+Dynamics!D100+Dynamics!BQ100+Dynamics!ED100+Dynamics!GQ100+Dynamics!JD100</f>
        <v>386157.49133087683</v>
      </c>
      <c r="E101" s="4">
        <f>E100+Dynamics!E100+Dynamics!BR100+Dynamics!EE100+Dynamics!GR100+Dynamics!JE100</f>
        <v>397258.06362279877</v>
      </c>
      <c r="F101" s="4">
        <f>F100+Dynamics!F100+Dynamics!BS100+Dynamics!EF100+Dynamics!GS100+Dynamics!JF100</f>
        <v>118737.74229393341</v>
      </c>
      <c r="G101" s="4">
        <f>G100+Dynamics!G100+Dynamics!BT100+Dynamics!EG100+Dynamics!GT100+Dynamics!JG100</f>
        <v>22784.065953333327</v>
      </c>
      <c r="H101" s="4">
        <f>H100+Dynamics!H100+Dynamics!BU100+Dynamics!EH100+Dynamics!GU100+Dynamics!JH100</f>
        <v>19168.787201569277</v>
      </c>
      <c r="I101" s="4">
        <f>I100+Dynamics!I100+Dynamics!BV100+Dynamics!EI100+Dynamics!GV100+Dynamics!JI100</f>
        <v>0</v>
      </c>
      <c r="J101" s="4">
        <f>J100+Dynamics!J100+Dynamics!BW100+Dynamics!EJ100+Dynamics!GW100+Dynamics!JJ100</f>
        <v>0</v>
      </c>
      <c r="K101" s="4">
        <f>K100+Dynamics!K100+Dynamics!BX100+Dynamics!EK100+Dynamics!GX100+Dynamics!JK100</f>
        <v>0</v>
      </c>
      <c r="L101" s="4">
        <f>L100+Dynamics!L100+Dynamics!BY100+Dynamics!EL100+Dynamics!GY100+Dynamics!JL100</f>
        <v>40124.12450946364</v>
      </c>
      <c r="M101" s="4">
        <f>M100+Dynamics!M100+Dynamics!BZ100+Dynamics!EM100+Dynamics!GZ100+Dynamics!JM100</f>
        <v>19925.495147586149</v>
      </c>
      <c r="N101" s="9">
        <f>N100+Dynamics!N100+Dynamics!CA100+Dynamics!EN100+Dynamics!HA100+Dynamics!JN100</f>
        <v>15950.004894825821</v>
      </c>
      <c r="O101" s="8">
        <f>O100+Dynamics!O100+Dynamics!CB100+Dynamics!EO100+Dynamics!HB100+Dynamics!JO100</f>
        <v>20955937.508176155</v>
      </c>
      <c r="P101" s="4">
        <f>P100+Dynamics!P100+Dynamics!CC100+Dynamics!EP100+Dynamics!HC100+Dynamics!JP100</f>
        <v>65439.426312910517</v>
      </c>
      <c r="Q101" s="4">
        <f>Q100+Dynamics!Q100+Dynamics!CD100+Dynamics!EQ100+Dynamics!HD100+Dynamics!JQ100</f>
        <v>190716.70515563121</v>
      </c>
      <c r="R101" s="4">
        <f>R100+Dynamics!R100+Dynamics!CE100+Dynamics!ER100+Dynamics!HE100+Dynamics!JR100</f>
        <v>196125.69059048299</v>
      </c>
      <c r="S101" s="4">
        <f>S100+Dynamics!S100+Dynamics!CF100+Dynamics!ES100+Dynamics!HF100+Dynamics!JS100</f>
        <v>58611.14284096592</v>
      </c>
      <c r="T101" s="4">
        <f>T100+Dynamics!T100+Dynamics!CG100+Dynamics!ET100+Dynamics!HG100+Dynamics!JT100</f>
        <v>11246.888863222264</v>
      </c>
      <c r="U101" s="4">
        <f>U100+Dynamics!U100+Dynamics!CH100+Dynamics!EU100+Dynamics!HH100+Dynamics!JU100</f>
        <v>9467.6208030948201</v>
      </c>
      <c r="V101" s="4">
        <f>V100+Dynamics!V100+Dynamics!CI100+Dynamics!EV100+Dynamics!HI100+Dynamics!JV100</f>
        <v>0</v>
      </c>
      <c r="W101" s="4">
        <f>W100+Dynamics!W100+Dynamics!CJ100+Dynamics!EW100+Dynamics!HJ100+Dynamics!JW100</f>
        <v>0</v>
      </c>
      <c r="X101" s="4">
        <f>X100+Dynamics!X100+Dynamics!CK100+Dynamics!EX100+Dynamics!HK100+Dynamics!JX100</f>
        <v>0</v>
      </c>
      <c r="Y101" s="4">
        <f>Y100+Dynamics!Y100+Dynamics!CL100+Dynamics!EY100+Dynamics!HL100+Dynamics!JY100</f>
        <v>19815.461949074579</v>
      </c>
      <c r="Z101" s="4">
        <f>Z100+Dynamics!Z100+Dynamics!CM100+Dynamics!EZ100+Dynamics!HM100+Dynamics!JZ100</f>
        <v>9852.0550951586902</v>
      </c>
      <c r="AA101" s="9">
        <f>AA100+Dynamics!AA100+Dynamics!CN100+Dynamics!FA100+Dynamics!HN100+Dynamics!KA100</f>
        <v>7914.9166467271489</v>
      </c>
      <c r="AB101" s="8">
        <f>AB100+Dynamics!AB100+Dynamics!CO100+Dynamics!FB100+Dynamics!HO100+Dynamics!KB100</f>
        <v>31838.490933220248</v>
      </c>
      <c r="AC101" s="4">
        <f>AC100+Dynamics!AC100+Dynamics!CP100+Dynamics!FC100+Dynamics!HP100+Dynamics!KC100</f>
        <v>4653.4000081778286</v>
      </c>
      <c r="AD101" s="4">
        <f>AD100+Dynamics!AD100+Dynamics!CQ100+Dynamics!FD100+Dynamics!HQ100+Dynamics!KD100</f>
        <v>13636.037169163581</v>
      </c>
      <c r="AE101" s="4">
        <f>AE100+Dynamics!AE100+Dynamics!CR100+Dynamics!FE100+Dynamics!HR100+Dynamics!KE100</f>
        <v>14126.36606004237</v>
      </c>
      <c r="AF101" s="4">
        <f>AF100+Dynamics!AF100+Dynamics!CS100+Dynamics!FF100+Dynamics!HS100+Dynamics!KF100</f>
        <v>4244.2246409127401</v>
      </c>
      <c r="AG101" s="4">
        <f>AG100+Dynamics!AG100+Dynamics!CT100+Dynamics!FG100+Dynamics!HT100+Dynamics!KG100</f>
        <v>817.36405049852419</v>
      </c>
      <c r="AH101" s="4">
        <f>AH100+Dynamics!AH100+Dynamics!CU100+Dynamics!FH100+Dynamics!HU100+Dynamics!KH100</f>
        <v>691.8166891942044</v>
      </c>
      <c r="AI101" s="4">
        <f>AI100+Dynamics!AI100+Dynamics!CV100+Dynamics!FI100+Dynamics!HV100+Dynamics!KI100</f>
        <v>0</v>
      </c>
      <c r="AJ101" s="4">
        <f>AJ100+Dynamics!AJ100+Dynamics!CW100+Dynamics!FJ100+Dynamics!HW100+Dynamics!KJ100</f>
        <v>0</v>
      </c>
      <c r="AK101" s="4">
        <f>AK100+Dynamics!AK100+Dynamics!CX100+Dynamics!FK100+Dynamics!HX100+Dynamics!KK100</f>
        <v>0</v>
      </c>
      <c r="AL101" s="4">
        <f>AL100+Dynamics!AL100+Dynamics!CY100+Dynamics!FL100+Dynamics!HY100+Dynamics!KL100</f>
        <v>1448.9270220302092</v>
      </c>
      <c r="AM101" s="4">
        <f>AM100+Dynamics!AM100+Dynamics!CZ100+Dynamics!FM100+Dynamics!HZ100+Dynamics!KM100</f>
        <v>724.10596580338643</v>
      </c>
      <c r="AN101" s="4">
        <f>AN100+Dynamics!AN100+Dynamics!DA100+Dynamics!FN100+Dynamics!IA100+Dynamics!KN100</f>
        <v>583.19806426869889</v>
      </c>
      <c r="AO101" s="8">
        <f>AO100+Dynamics!AO100+Dynamics!DB100+Dynamics!FO100+Dynamics!IB100+Dynamics!KO100</f>
        <v>810570.87995737942</v>
      </c>
      <c r="AP101" s="4">
        <f>AP100+Dynamics!AP100+Dynamics!DC100+Dynamics!FP100+Dynamics!IC100+Dynamics!KP100</f>
        <v>14672.986885104303</v>
      </c>
      <c r="AQ101" s="4">
        <f>AQ100+Dynamics!AQ100+Dynamics!DD100+Dynamics!FQ100+Dynamics!ID100+Dynamics!KQ100</f>
        <v>42538.070278544343</v>
      </c>
      <c r="AR101" s="4">
        <f>AR100+Dynamics!AR100+Dynamics!DE100+Dynamics!FR100+Dynamics!IE100+Dynamics!KR100</f>
        <v>43363.961869145161</v>
      </c>
      <c r="AS101" s="4">
        <f>AS100+Dynamics!AS100+Dynamics!DF100+Dynamics!FS100+Dynamics!IF100+Dynamics!KS100</f>
        <v>12859.432603548275</v>
      </c>
      <c r="AT101" s="4">
        <f>AT100+Dynamics!AT100+Dynamics!DG100+Dynamics!FT100+Dynamics!IG100+Dynamics!KT100</f>
        <v>2451.6812542896187</v>
      </c>
      <c r="AU101" s="4">
        <f>AU100+Dynamics!AU100+Dynamics!DH100+Dynamics!FU100+Dynamics!IH100+Dynamics!KU100</f>
        <v>2034.9521091082022</v>
      </c>
      <c r="AV101" s="4">
        <f>AV100+Dynamics!AV100+Dynamics!DI100+Dynamics!FV100+Dynamics!II100+Dynamics!KV100</f>
        <v>0</v>
      </c>
      <c r="AW101" s="4">
        <f>AW100+Dynamics!AW100+Dynamics!DJ100+Dynamics!FW100+Dynamics!IJ100+Dynamics!KW100</f>
        <v>0</v>
      </c>
      <c r="AX101" s="4">
        <f>AX100+Dynamics!AX100+Dynamics!DK100+Dynamics!FX100+Dynamics!IK100+Dynamics!KX100</f>
        <v>0</v>
      </c>
      <c r="AY101" s="4">
        <f>AY100+Dynamics!AY100+Dynamics!DL100+Dynamics!FY100+Dynamics!IL100+Dynamics!KY100</f>
        <v>4255.5377464780086</v>
      </c>
      <c r="AZ101" s="4">
        <f>AZ100+Dynamics!AZ100+Dynamics!DM100+Dynamics!FZ100+Dynamics!IM100+Dynamics!KZ100</f>
        <v>2075.8341583196379</v>
      </c>
      <c r="BA101" s="9">
        <f>BA100+Dynamics!BA100+Dynamics!DN100+Dynamics!GA100+Dynamics!IN100+Dynamics!LA100</f>
        <v>1616.4246402712135</v>
      </c>
      <c r="BB101" s="8">
        <f>BB100+Dynamics!BB100+Dynamics!DO100+Dynamics!GB100+Dynamics!IO100+Dynamics!LB100</f>
        <v>36855.429176583239</v>
      </c>
      <c r="BC101" s="4">
        <f>BC100+Dynamics!BC100+Dynamics!DP100+Dynamics!GC100+Dynamics!IP100+Dynamics!LC100</f>
        <v>7058.0602488128761</v>
      </c>
      <c r="BD101" s="4">
        <f>BD100+Dynamics!BD100+Dynamics!DQ100+Dynamics!GD100+Dynamics!IQ100+Dynamics!LD100</f>
        <v>19524.255325851245</v>
      </c>
      <c r="BE101" s="4">
        <f>BE100+Dynamics!BE100+Dynamics!DR100+Dynamics!GE100+Dynamics!IR100+Dynamics!LE100</f>
        <v>18673.115187386953</v>
      </c>
      <c r="BF101" s="4">
        <f>BF100+Dynamics!BF100+Dynamics!DS100+Dynamics!GF100+Dynamics!IS100+Dynamics!LF100</f>
        <v>5278.1531596271043</v>
      </c>
      <c r="BG101" s="4">
        <f>BG100+Dynamics!BG100+Dynamics!DT100+Dynamics!GG100+Dynamics!IT100+Dynamics!LG100</f>
        <v>972.8781942062534</v>
      </c>
      <c r="BH101" s="4">
        <f>BH100+Dynamics!BH100+Dynamics!DU100+Dynamics!GH100+Dynamics!IU100+Dynamics!LH100</f>
        <v>763.05755923751985</v>
      </c>
      <c r="BI101" s="4">
        <f>BI100+Dynamics!BI100+Dynamics!DV100+Dynamics!GI100+Dynamics!IV100+Dynamics!LI100</f>
        <v>0</v>
      </c>
      <c r="BJ101" s="4">
        <f>BJ100+Dynamics!BJ100+Dynamics!DW100+Dynamics!GJ100+Dynamics!IW100+Dynamics!LJ100</f>
        <v>0</v>
      </c>
      <c r="BK101" s="4">
        <f>BK100+Dynamics!BK100+Dynamics!DX100+Dynamics!GK100+Dynamics!IX100+Dynamics!LK100</f>
        <v>0</v>
      </c>
      <c r="BL101" s="4">
        <f>BL100+Dynamics!BL100+Dynamics!DY100+Dynamics!GL100+Dynamics!IY100+Dynamics!LL100</f>
        <v>1588.8597734431678</v>
      </c>
      <c r="BM101" s="4">
        <f>BM100+Dynamics!BM100+Dynamics!DZ100+Dynamics!GM100+Dynamics!IZ100+Dynamics!LM100</f>
        <v>728.06303711252531</v>
      </c>
      <c r="BN101" s="4">
        <f>BN100+Dynamics!BN100+Dynamics!EA100+Dynamics!GN100+Dynamics!JA100+Dynamics!LN100</f>
        <v>529.98149650736912</v>
      </c>
      <c r="BO101" s="178">
        <f t="shared" si="37"/>
        <v>43280712.229915679</v>
      </c>
      <c r="BP101" s="8">
        <f t="shared" si="38"/>
        <v>20654409.268218007</v>
      </c>
      <c r="BQ101" s="4">
        <f t="shared" si="39"/>
        <v>21525127.41643342</v>
      </c>
      <c r="BR101" s="4">
        <f t="shared" si="40"/>
        <v>72763.93060331179</v>
      </c>
      <c r="BS101" s="4">
        <f t="shared" si="41"/>
        <v>936439.76150218816</v>
      </c>
      <c r="BT101" s="179">
        <f t="shared" si="42"/>
        <v>91971.853158768266</v>
      </c>
      <c r="BU101" s="178">
        <f t="shared" si="43"/>
        <v>1943659.7434505795</v>
      </c>
      <c r="BV101" s="4">
        <f t="shared" si="44"/>
        <v>1152559.0899962261</v>
      </c>
      <c r="BW101" s="4">
        <f t="shared" si="45"/>
        <v>569189.90825726802</v>
      </c>
      <c r="BX101" s="4">
        <f t="shared" si="46"/>
        <v>40925.439670091531</v>
      </c>
      <c r="BY101" s="4">
        <f t="shared" si="47"/>
        <v>125868.88154480876</v>
      </c>
      <c r="BZ101" s="179">
        <f t="shared" si="48"/>
        <v>55116.423982185006</v>
      </c>
      <c r="CA101" s="167">
        <f t="shared" si="49"/>
        <v>4.4908219927746927E-2</v>
      </c>
      <c r="CB101" s="15">
        <f t="shared" si="50"/>
        <v>5.5802084437715081E-2</v>
      </c>
      <c r="CC101" s="15">
        <f t="shared" si="51"/>
        <v>2.6443044784149262E-2</v>
      </c>
      <c r="CD101" s="15">
        <f t="shared" si="52"/>
        <v>0.56244129929161424</v>
      </c>
      <c r="CE101" s="15">
        <f t="shared" si="53"/>
        <v>0.13441214984602579</v>
      </c>
      <c r="CF101" s="168">
        <f t="shared" si="54"/>
        <v>0.59927490954258766</v>
      </c>
      <c r="CG101" s="169">
        <f>-SUM(Dynamics!BO100:BO101,Dynamics!CB100:CB101,Dynamics!CO100:CO101,Dynamics!DB100:DB101,Dynamics!DO100:DO101)/BO100*100000</f>
        <v>1083.0556490225172</v>
      </c>
      <c r="CH101" s="87">
        <f>-SUM(Dynamics!BO100:BO101)/BP100*100000</f>
        <v>1339.493832083702</v>
      </c>
      <c r="CI101" s="87">
        <f>-SUM(Dynamics!CB100:CB101)/BQ100*100000</f>
        <v>635.13240258434416</v>
      </c>
      <c r="CJ101" s="87">
        <f>-SUM(Dynamics!CO100:CO101)/BR100*100000</f>
        <v>13336.605633585999</v>
      </c>
      <c r="CK101" s="87">
        <f>-SUM(Dynamics!DB100:DB101)/BS100*100000</f>
        <v>3271.7551081996594</v>
      </c>
      <c r="CL101" s="170">
        <f>-SUM(Dynamics!DO100:DO101)/BT100*100000</f>
        <v>16316.407953529904</v>
      </c>
      <c r="CM101" s="120">
        <f t="shared" si="55"/>
        <v>149237.83880345995</v>
      </c>
      <c r="CN101" s="120">
        <f>step*SUMPRODUCT(B101:N101,'By group'!B$22:N$22)</f>
        <v>88592.126394336272</v>
      </c>
      <c r="CO101" s="120">
        <f>step*SUMPRODUCT(O101:AA101,'By group'!O$22:AA$22)</f>
        <v>43743.534674164111</v>
      </c>
      <c r="CP101" s="120">
        <f>step*SUMPRODUCT(AB101:AN101,'By group'!AB$22:AN$22)</f>
        <v>3154.7116685955484</v>
      </c>
      <c r="CQ101" s="120">
        <f>step*SUMPRODUCT(AO101:BA101,'By group'!AO$22:BA$22)</f>
        <v>9640.0179207232868</v>
      </c>
      <c r="CR101" s="154">
        <f>step*SUMPRODUCT(BB101:BN101,'By group'!BB$22:BN$22)</f>
        <v>4107.4481456407166</v>
      </c>
      <c r="CS101" s="197">
        <f t="shared" si="56"/>
        <v>224277.18849684452</v>
      </c>
      <c r="CT101" s="120">
        <f t="shared" si="57"/>
        <v>652572.55926006718</v>
      </c>
      <c r="CU101" s="120">
        <f t="shared" si="58"/>
        <v>669547.19732985634</v>
      </c>
      <c r="CV101" s="120">
        <f t="shared" si="59"/>
        <v>266963.60653947701</v>
      </c>
      <c r="CW101" s="120">
        <f t="shared" si="60"/>
        <v>71578.431719530374</v>
      </c>
      <c r="CX101" s="198">
        <f t="shared" si="61"/>
        <v>58720.760104804263</v>
      </c>
      <c r="CY101" s="16">
        <f t="shared" si="62"/>
        <v>3.3690293850512924E-3</v>
      </c>
      <c r="CZ101" s="37">
        <f t="shared" si="63"/>
        <v>4.33720675001322E-2</v>
      </c>
      <c r="DA101" s="185">
        <f t="shared" si="64"/>
        <v>2.1250078480731936E-3</v>
      </c>
      <c r="DB101" s="183"/>
      <c r="DC101" s="85">
        <f>(SUMPRODUCT($B101:$N101,'By group'!$B$27:$N$27)-(1-prop_idu_part)*SUMPRODUCT(Population!$BB101:$BN101,'By group'!$BB$27:$BN$27)*(1-prop_idu_male))/BQ101</f>
        <v>1.437015842145779</v>
      </c>
      <c r="DD101" s="85">
        <f>(1-prop_idu_part)*SUMPRODUCT(Population!$BB101:$BN101,'By group'!$BB$27:$BN$27)*prop_idu_male/BQ101</f>
        <v>9.2291766259777162E-3</v>
      </c>
      <c r="DE101" s="85">
        <f>SUMPRODUCT(AB101:AN101,'By group'!AB$27:AN$27)/prop_sw_use/BP101</f>
        <v>4.227509757847824</v>
      </c>
      <c r="DF101" s="85">
        <f t="shared" si="35"/>
        <v>1.7163689616862163</v>
      </c>
      <c r="DG101" s="85">
        <f t="shared" ref="DG101:DG132" si="67">DG100+step*circ*(1-DG100)</f>
        <v>0</v>
      </c>
    </row>
    <row r="102" spans="1:111" x14ac:dyDescent="0.25">
      <c r="A102">
        <f t="shared" si="66"/>
        <v>49</v>
      </c>
      <c r="B102" s="8">
        <f>B101+Dynamics!B101+Dynamics!BO101+Dynamics!EB101+Dynamics!GO101+Dynamics!JB101</f>
        <v>19556473.775516234</v>
      </c>
      <c r="C102" s="46">
        <f>C101+Dynamics!C101+Dynamics!BP101+Dynamics!EC101+Dynamics!GP101+Dynamics!JC101</f>
        <v>132843.84259217139</v>
      </c>
      <c r="D102" s="4">
        <f>D101+Dynamics!D101+Dynamics!BQ101+Dynamics!ED101+Dynamics!GQ101+Dynamics!JD101</f>
        <v>387300.29435629031</v>
      </c>
      <c r="E102" s="4">
        <f>E101+Dynamics!E101+Dynamics!BR101+Dynamics!EE101+Dynamics!GR101+Dynamics!JE101</f>
        <v>398437.87905668764</v>
      </c>
      <c r="F102" s="4">
        <f>F101+Dynamics!F101+Dynamics!BS101+Dynamics!EF101+Dynamics!GS101+Dynamics!JF101</f>
        <v>119090.51588027697</v>
      </c>
      <c r="G102" s="4">
        <f>G101+Dynamics!G101+Dynamics!BT101+Dynamics!EG101+Dynamics!GT101+Dynamics!JG101</f>
        <v>22851.559488701965</v>
      </c>
      <c r="H102" s="4">
        <f>H101+Dynamics!H101+Dynamics!BU101+Dynamics!EH101+Dynamics!GU101+Dynamics!JH101</f>
        <v>19224.518971325961</v>
      </c>
      <c r="I102" s="4">
        <f>I101+Dynamics!I101+Dynamics!BV101+Dynamics!EI101+Dynamics!GV101+Dynamics!JI101</f>
        <v>0</v>
      </c>
      <c r="J102" s="4">
        <f>J101+Dynamics!J101+Dynamics!BW101+Dynamics!EJ101+Dynamics!GW101+Dynamics!JJ101</f>
        <v>0</v>
      </c>
      <c r="K102" s="4">
        <f>K101+Dynamics!K101+Dynamics!BX101+Dynamics!EK101+Dynamics!GX101+Dynamics!JK101</f>
        <v>0</v>
      </c>
      <c r="L102" s="4">
        <f>L101+Dynamics!L101+Dynamics!BY101+Dynamics!EL101+Dynamics!GY101+Dynamics!JL101</f>
        <v>40241.198027235419</v>
      </c>
      <c r="M102" s="4">
        <f>M101+Dynamics!M101+Dynamics!BZ101+Dynamics!EM101+Dynamics!GZ101+Dynamics!JM101</f>
        <v>19981.544015657219</v>
      </c>
      <c r="N102" s="9">
        <f>N101+Dynamics!N101+Dynamics!CA101+Dynamics!EN101+Dynamics!HA101+Dynamics!JN101</f>
        <v>15989.984522439332</v>
      </c>
      <c r="O102" s="8">
        <f>O101+Dynamics!O101+Dynamics!CB101+Dynamics!EO101+Dynamics!HB101+Dynamics!JO101</f>
        <v>21016000.621383388</v>
      </c>
      <c r="P102" s="4">
        <f>P101+Dynamics!P101+Dynamics!CC101+Dynamics!EP101+Dynamics!HC101+Dynamics!JP101</f>
        <v>65632.899791272517</v>
      </c>
      <c r="Q102" s="4">
        <f>Q101+Dynamics!Q101+Dynamics!CD101+Dynamics!EQ101+Dynamics!HD101+Dynamics!JQ101</f>
        <v>191280.37668940533</v>
      </c>
      <c r="R102" s="4">
        <f>R101+Dynamics!R101+Dynamics!CE101+Dynamics!ER101+Dynamics!HE101+Dynamics!JR101</f>
        <v>196701.93325457393</v>
      </c>
      <c r="S102" s="4">
        <f>S101+Dynamics!S101+Dynamics!CF101+Dynamics!ES101+Dynamics!HF101+Dynamics!JS101</f>
        <v>58781.564889015404</v>
      </c>
      <c r="T102" s="4">
        <f>T101+Dynamics!T101+Dynamics!CG101+Dynamics!ET101+Dynamics!HG101+Dynamics!JT101</f>
        <v>11279.120723927746</v>
      </c>
      <c r="U102" s="4">
        <f>U101+Dynamics!U101+Dynamics!CH101+Dynamics!EU101+Dynamics!HH101+Dynamics!JU101</f>
        <v>9493.354148262375</v>
      </c>
      <c r="V102" s="4">
        <f>V101+Dynamics!V101+Dynamics!CI101+Dynamics!EV101+Dynamics!HI101+Dynamics!JV101</f>
        <v>0</v>
      </c>
      <c r="W102" s="4">
        <f>W101+Dynamics!W101+Dynamics!CJ101+Dynamics!EW101+Dynamics!HJ101+Dynamics!JW101</f>
        <v>0</v>
      </c>
      <c r="X102" s="4">
        <f>X101+Dynamics!X101+Dynamics!CK101+Dynamics!EX101+Dynamics!HK101+Dynamics!JX101</f>
        <v>0</v>
      </c>
      <c r="Y102" s="4">
        <f>Y101+Dynamics!Y101+Dynamics!CL101+Dynamics!EY101+Dynamics!HL101+Dynamics!JY101</f>
        <v>19869.511680173164</v>
      </c>
      <c r="Z102" s="4">
        <f>Z101+Dynamics!Z101+Dynamics!CM101+Dynamics!EZ101+Dynamics!HM101+Dynamics!JZ101</f>
        <v>9876.4879835462489</v>
      </c>
      <c r="AA102" s="9">
        <f>AA101+Dynamics!AA101+Dynamics!CN101+Dynamics!FA101+Dynamics!HN101+Dynamics!KA101</f>
        <v>7929.8141178117785</v>
      </c>
      <c r="AB102" s="8">
        <f>AB101+Dynamics!AB101+Dynamics!CO101+Dynamics!FB101+Dynamics!HO101+Dynamics!KB101</f>
        <v>31926.954954594949</v>
      </c>
      <c r="AC102" s="4">
        <f>AC101+Dynamics!AC101+Dynamics!CP101+Dynamics!FC101+Dynamics!HP101+Dynamics!KC101</f>
        <v>4667.0436939625997</v>
      </c>
      <c r="AD102" s="4">
        <f>AD101+Dynamics!AD101+Dynamics!CQ101+Dynamics!FD101+Dynamics!HQ101+Dynamics!KD101</f>
        <v>13676.309458449572</v>
      </c>
      <c r="AE102" s="4">
        <f>AE101+Dynamics!AE101+Dynamics!CR101+Dynamics!FE101+Dynamics!HR101+Dynamics!KE101</f>
        <v>14168.569289950135</v>
      </c>
      <c r="AF102" s="4">
        <f>AF101+Dynamics!AF101+Dynamics!CS101+Dynamics!FF101+Dynamics!HS101+Dynamics!KF101</f>
        <v>4257.020825807409</v>
      </c>
      <c r="AG102" s="4">
        <f>AG101+Dynamics!AG101+Dynamics!CT101+Dynamics!FG101+Dynamics!HT101+Dynamics!KG101</f>
        <v>819.84323299840014</v>
      </c>
      <c r="AH102" s="4">
        <f>AH101+Dynamics!AH101+Dynamics!CU101+Dynamics!FH101+Dynamics!HU101+Dynamics!KH101</f>
        <v>693.92614084732156</v>
      </c>
      <c r="AI102" s="4">
        <f>AI101+Dynamics!AI101+Dynamics!CV101+Dynamics!FI101+Dynamics!HV101+Dynamics!KI101</f>
        <v>0</v>
      </c>
      <c r="AJ102" s="4">
        <f>AJ101+Dynamics!AJ101+Dynamics!CW101+Dynamics!FJ101+Dynamics!HW101+Dynamics!KJ101</f>
        <v>0</v>
      </c>
      <c r="AK102" s="4">
        <f>AK101+Dynamics!AK101+Dynamics!CX101+Dynamics!FK101+Dynamics!HX101+Dynamics!KK101</f>
        <v>0</v>
      </c>
      <c r="AL102" s="4">
        <f>AL101+Dynamics!AL101+Dynamics!CY101+Dynamics!FL101+Dynamics!HY101+Dynamics!KL101</f>
        <v>1453.3661569111127</v>
      </c>
      <c r="AM102" s="4">
        <f>AM101+Dynamics!AM101+Dynamics!CZ101+Dynamics!FM101+Dynamics!HZ101+Dynamics!KM101</f>
        <v>726.32944634433727</v>
      </c>
      <c r="AN102" s="4">
        <f>AN101+Dynamics!AN101+Dynamics!DA101+Dynamics!FN101+Dynamics!IA101+Dynamics!KN101</f>
        <v>584.92690913968102</v>
      </c>
      <c r="AO102" s="8">
        <f>AO101+Dynamics!AO101+Dynamics!DB101+Dynamics!FO101+Dynamics!IB101+Dynamics!KO101</f>
        <v>811509.33189619519</v>
      </c>
      <c r="AP102" s="4">
        <f>AP101+Dynamics!AP101+Dynamics!DC101+Dynamics!FP101+Dynamics!IC101+Dynamics!KP101</f>
        <v>14742.59464613998</v>
      </c>
      <c r="AQ102" s="4">
        <f>AQ101+Dynamics!AQ101+Dynamics!DD101+Dynamics!FQ101+Dynamics!ID101+Dynamics!KQ101</f>
        <v>42748.113268943569</v>
      </c>
      <c r="AR102" s="4">
        <f>AR101+Dynamics!AR101+Dynamics!DE101+Dynamics!FR101+Dynamics!IE101+Dynamics!KR101</f>
        <v>43591.128590186403</v>
      </c>
      <c r="AS102" s="4">
        <f>AS101+Dynamics!AS101+Dynamics!DF101+Dynamics!FS101+Dynamics!IF101+Dynamics!KS101</f>
        <v>12930.010148918331</v>
      </c>
      <c r="AT102" s="4">
        <f>AT101+Dynamics!AT101+Dynamics!DG101+Dynamics!FT101+Dynamics!IG101+Dynamics!KT101</f>
        <v>2465.6124912860432</v>
      </c>
      <c r="AU102" s="4">
        <f>AU101+Dynamics!AU101+Dynamics!DH101+Dynamics!FU101+Dynamics!IH101+Dynamics!KU101</f>
        <v>2047.2731243183036</v>
      </c>
      <c r="AV102" s="4">
        <f>AV101+Dynamics!AV101+Dynamics!DI101+Dynamics!FV101+Dynamics!II101+Dynamics!KV101</f>
        <v>0</v>
      </c>
      <c r="AW102" s="4">
        <f>AW101+Dynamics!AW101+Dynamics!DJ101+Dynamics!FW101+Dynamics!IJ101+Dynamics!KW101</f>
        <v>0</v>
      </c>
      <c r="AX102" s="4">
        <f>AX101+Dynamics!AX101+Dynamics!DK101+Dynamics!FX101+Dynamics!IK101+Dynamics!KX101</f>
        <v>0</v>
      </c>
      <c r="AY102" s="4">
        <f>AY101+Dynamics!AY101+Dynamics!DL101+Dynamics!FY101+Dynamics!IL101+Dynamics!KY101</f>
        <v>4281.4564034161112</v>
      </c>
      <c r="AZ102" s="4">
        <f>AZ101+Dynamics!AZ101+Dynamics!DM101+Dynamics!FZ101+Dynamics!IM101+Dynamics!KZ101</f>
        <v>2089.4408138184754</v>
      </c>
      <c r="BA102" s="9">
        <f>BA101+Dynamics!BA101+Dynamics!DN101+Dynamics!GA101+Dynamics!IN101+Dynamics!LA101</f>
        <v>1627.99299681006</v>
      </c>
      <c r="BB102" s="8">
        <f>BB101+Dynamics!BB101+Dynamics!DO101+Dynamics!GB101+Dynamics!IO101+Dynamics!LB101</f>
        <v>36959.340414771417</v>
      </c>
      <c r="BC102" s="4">
        <f>BC101+Dynamics!BC101+Dynamics!DP101+Dynamics!GC101+Dynamics!IP101+Dynamics!LC101</f>
        <v>7078.0045956466929</v>
      </c>
      <c r="BD102" s="4">
        <f>BD101+Dynamics!BD101+Dynamics!DQ101+Dynamics!GD101+Dynamics!IQ101+Dynamics!LD101</f>
        <v>19579.498728883118</v>
      </c>
      <c r="BE102" s="4">
        <f>BE101+Dynamics!BE101+Dynamics!DR101+Dynamics!GE101+Dynamics!IR101+Dynamics!LE101</f>
        <v>18726.037290561711</v>
      </c>
      <c r="BF102" s="4">
        <f>BF101+Dynamics!BF101+Dynamics!DS101+Dynamics!GF101+Dynamics!IS101+Dynamics!LF101</f>
        <v>5293.1267565189228</v>
      </c>
      <c r="BG102" s="4">
        <f>BG101+Dynamics!BG101+Dynamics!DT101+Dynamics!GG101+Dynamics!IT101+Dynamics!LG101</f>
        <v>975.63891335297194</v>
      </c>
      <c r="BH102" s="4">
        <f>BH101+Dynamics!BH101+Dynamics!DU101+Dynamics!GH101+Dynamics!IU101+Dynamics!LH101</f>
        <v>765.21972462354586</v>
      </c>
      <c r="BI102" s="4">
        <f>BI101+Dynamics!BI101+Dynamics!DV101+Dynamics!GI101+Dynamics!IV101+Dynamics!LI101</f>
        <v>0</v>
      </c>
      <c r="BJ102" s="4">
        <f>BJ101+Dynamics!BJ101+Dynamics!DW101+Dynamics!GJ101+Dynamics!IW101+Dynamics!LJ101</f>
        <v>0</v>
      </c>
      <c r="BK102" s="4">
        <f>BK101+Dynamics!BK101+Dynamics!DX101+Dynamics!GK101+Dynamics!IX101+Dynamics!LK101</f>
        <v>0</v>
      </c>
      <c r="BL102" s="4">
        <f>BL101+Dynamics!BL101+Dynamics!DY101+Dynamics!GL101+Dynamics!IY101+Dynamics!LL101</f>
        <v>1593.364219163311</v>
      </c>
      <c r="BM102" s="4">
        <f>BM101+Dynamics!BM101+Dynamics!DZ101+Dynamics!GM101+Dynamics!IZ101+Dynamics!LM101</f>
        <v>730.11857205687488</v>
      </c>
      <c r="BN102" s="4">
        <f>BN101+Dynamics!BN101+Dynamics!EA101+Dynamics!GN101+Dynamics!JA101+Dynamics!LN101</f>
        <v>531.45386566644129</v>
      </c>
      <c r="BO102" s="178">
        <f t="shared" si="37"/>
        <v>43402519.844658688</v>
      </c>
      <c r="BP102" s="8">
        <f t="shared" si="38"/>
        <v>20712435.112427022</v>
      </c>
      <c r="BQ102" s="4">
        <f t="shared" si="39"/>
        <v>21586845.684661377</v>
      </c>
      <c r="BR102" s="4">
        <f t="shared" si="40"/>
        <v>72974.290109005524</v>
      </c>
      <c r="BS102" s="4">
        <f t="shared" si="41"/>
        <v>938032.95438003249</v>
      </c>
      <c r="BT102" s="179">
        <f t="shared" si="42"/>
        <v>92231.803081245002</v>
      </c>
      <c r="BU102" s="178">
        <f t="shared" si="43"/>
        <v>1949649.8204934958</v>
      </c>
      <c r="BV102" s="4">
        <f t="shared" si="44"/>
        <v>1155961.3369107861</v>
      </c>
      <c r="BW102" s="4">
        <f t="shared" si="45"/>
        <v>570845.06327798835</v>
      </c>
      <c r="BX102" s="4">
        <f t="shared" si="46"/>
        <v>41047.335154410575</v>
      </c>
      <c r="BY102" s="4">
        <f t="shared" si="47"/>
        <v>126523.62248383729</v>
      </c>
      <c r="BZ102" s="179">
        <f t="shared" si="48"/>
        <v>55272.462666473592</v>
      </c>
      <c r="CA102" s="167">
        <f t="shared" si="49"/>
        <v>4.4920198814987204E-2</v>
      </c>
      <c r="CB102" s="15">
        <f t="shared" si="50"/>
        <v>5.5810016091117833E-2</v>
      </c>
      <c r="CC102" s="15">
        <f t="shared" si="51"/>
        <v>2.6444116552128073E-2</v>
      </c>
      <c r="CD102" s="15">
        <f t="shared" si="52"/>
        <v>0.56249036603296887</v>
      </c>
      <c r="CE102" s="15">
        <f t="shared" si="53"/>
        <v>0.13488185238381059</v>
      </c>
      <c r="CF102" s="168">
        <f t="shared" si="54"/>
        <v>0.59927769836382005</v>
      </c>
      <c r="CG102" s="167"/>
      <c r="CH102" s="16"/>
      <c r="CI102" s="87"/>
      <c r="CJ102" s="16"/>
      <c r="CK102" s="16"/>
      <c r="CL102" s="168"/>
      <c r="CM102" s="120">
        <f t="shared" si="55"/>
        <v>149699.29405355512</v>
      </c>
      <c r="CN102" s="120">
        <f>step*SUMPRODUCT(B102:N102,'By group'!B$22:N$22)</f>
        <v>88854.155521991081</v>
      </c>
      <c r="CO102" s="120">
        <f>step*SUMPRODUCT(O102:AA102,'By group'!O$22:AA$22)</f>
        <v>43870.560367651247</v>
      </c>
      <c r="CP102" s="120">
        <f>step*SUMPRODUCT(AB102:AN102,'By group'!AB$22:AN$22)</f>
        <v>3164.1526966427205</v>
      </c>
      <c r="CQ102" s="120">
        <f>step*SUMPRODUCT(AO102:BA102,'By group'!AO$22:BA$22)</f>
        <v>9691.3399355121692</v>
      </c>
      <c r="CR102" s="154">
        <f>step*SUMPRODUCT(BB102:BN102,'By group'!BB$22:BN$22)</f>
        <v>4119.0855317578862</v>
      </c>
      <c r="CS102" s="197">
        <f t="shared" si="56"/>
        <v>224964.38531919318</v>
      </c>
      <c r="CT102" s="120">
        <f t="shared" si="57"/>
        <v>654584.59250197199</v>
      </c>
      <c r="CU102" s="120">
        <f t="shared" si="58"/>
        <v>671625.5474819598</v>
      </c>
      <c r="CV102" s="120">
        <f t="shared" si="59"/>
        <v>267791.13498743618</v>
      </c>
      <c r="CW102" s="120">
        <f t="shared" si="60"/>
        <v>71795.695681690282</v>
      </c>
      <c r="CX102" s="198">
        <f t="shared" si="61"/>
        <v>58888.464521244809</v>
      </c>
      <c r="CY102" s="16">
        <f t="shared" si="62"/>
        <v>3.3691088011814896E-3</v>
      </c>
      <c r="CZ102" s="37">
        <f t="shared" si="63"/>
        <v>4.332622054569607E-2</v>
      </c>
      <c r="DA102" s="185">
        <f t="shared" si="64"/>
        <v>2.1250333715957157E-3</v>
      </c>
      <c r="DB102" s="183">
        <f>(BO102-BO100)/BO100</f>
        <v>5.6376089752965602E-3</v>
      </c>
      <c r="DC102" s="85">
        <f>(SUMPRODUCT($B102:$N102,'By group'!$B$27:$N$27)-(1-prop_idu_part)*SUMPRODUCT(Population!$BB102:$BN102,'By group'!$BB$27:$BN$27)*(1-prop_idu_male))/BQ102</f>
        <v>1.4369328408650845</v>
      </c>
      <c r="DD102" s="85">
        <f>(1-prop_idu_part)*SUMPRODUCT(Population!$BB102:$BN102,'By group'!$BB$27:$BN$27)*prop_idu_male/BQ102</f>
        <v>9.2288006115245607E-3</v>
      </c>
      <c r="DE102" s="85">
        <f>SUMPRODUCT(AB102:AN102,'By group'!AB$27:AN$27)/prop_sw_use/BP102</f>
        <v>4.2278538305844577</v>
      </c>
      <c r="DF102" s="85">
        <f t="shared" si="35"/>
        <v>1.7165086552172897</v>
      </c>
      <c r="DG102" s="85">
        <f t="shared" si="67"/>
        <v>0</v>
      </c>
    </row>
    <row r="103" spans="1:111" x14ac:dyDescent="0.25">
      <c r="A103">
        <f t="shared" si="66"/>
        <v>49.5</v>
      </c>
      <c r="B103" s="8">
        <f>B102+Dynamics!B102+Dynamics!BO102+Dynamics!EB102+Dynamics!GO102+Dynamics!JB102</f>
        <v>19611243.609869994</v>
      </c>
      <c r="C103" s="46">
        <f>C102+Dynamics!C102+Dynamics!BP102+Dynamics!EC102+Dynamics!GP102+Dynamics!JC102</f>
        <v>133234.97602722014</v>
      </c>
      <c r="D103" s="4">
        <f>D102+Dynamics!D102+Dynamics!BQ102+Dynamics!ED102+Dynamics!GQ102+Dynamics!JD102</f>
        <v>388445.02139245265</v>
      </c>
      <c r="E103" s="4">
        <f>E102+Dynamics!E102+Dynamics!BR102+Dynamics!EE102+Dynamics!GR102+Dynamics!JE102</f>
        <v>399620.18690267717</v>
      </c>
      <c r="F103" s="4">
        <f>F102+Dynamics!F102+Dynamics!BS102+Dynamics!EF102+Dynamics!GS102+Dynamics!JF102</f>
        <v>119444.23898674923</v>
      </c>
      <c r="G103" s="4">
        <f>G102+Dynamics!G102+Dynamics!BT102+Dynamics!EG102+Dynamics!GT102+Dynamics!JG102</f>
        <v>22919.282051917198</v>
      </c>
      <c r="H103" s="4">
        <f>H102+Dynamics!H102+Dynamics!BU102+Dynamics!EH102+Dynamics!GU102+Dynamics!JH102</f>
        <v>19280.565581013147</v>
      </c>
      <c r="I103" s="4">
        <f>I102+Dynamics!I102+Dynamics!BV102+Dynamics!EI102+Dynamics!GV102+Dynamics!JI102</f>
        <v>0</v>
      </c>
      <c r="J103" s="4">
        <f>J102+Dynamics!J102+Dynamics!BW102+Dynamics!EJ102+Dynamics!GW102+Dynamics!JJ102</f>
        <v>0</v>
      </c>
      <c r="K103" s="4">
        <f>K102+Dynamics!K102+Dynamics!BX102+Dynamics!EK102+Dynamics!GX102+Dynamics!JK102</f>
        <v>0</v>
      </c>
      <c r="L103" s="4">
        <f>L102+Dynamics!L102+Dynamics!BY102+Dynamics!EL102+Dynamics!GY102+Dynamics!JL102</f>
        <v>40358.929251105073</v>
      </c>
      <c r="M103" s="4">
        <f>M102+Dynamics!M102+Dynamics!BZ102+Dynamics!EM102+Dynamics!GZ102+Dynamics!JM102</f>
        <v>20038.131106055083</v>
      </c>
      <c r="N103" s="9">
        <f>N102+Dynamics!N102+Dynamics!CA102+Dynamics!EN102+Dynamics!HA102+Dynamics!JN102</f>
        <v>16030.75380433353</v>
      </c>
      <c r="O103" s="8">
        <f>O102+Dynamics!O102+Dynamics!CB102+Dynamics!EO102+Dynamics!HB102+Dynamics!JO102</f>
        <v>21076179.353215244</v>
      </c>
      <c r="P103" s="4">
        <f>P102+Dynamics!P102+Dynamics!CC102+Dynamics!EP102+Dynamics!HC102+Dynamics!JP102</f>
        <v>65826.858210541832</v>
      </c>
      <c r="Q103" s="4">
        <f>Q102+Dynamics!Q102+Dynamics!CD102+Dynamics!EQ102+Dynamics!HD102+Dynamics!JQ102</f>
        <v>191845.77843304671</v>
      </c>
      <c r="R103" s="4">
        <f>R102+Dynamics!R102+Dynamics!CE102+Dynamics!ER102+Dynamics!HE102+Dynamics!JR102</f>
        <v>197280.70097353202</v>
      </c>
      <c r="S103" s="4">
        <f>S102+Dynamics!S102+Dynamics!CF102+Dynamics!ES102+Dynamics!HF102+Dynamics!JS102</f>
        <v>58952.991742367951</v>
      </c>
      <c r="T103" s="4">
        <f>T102+Dynamics!T102+Dynamics!CG102+Dynamics!ET102+Dynamics!HG102+Dynamics!JT102</f>
        <v>11311.595406493481</v>
      </c>
      <c r="U103" s="4">
        <f>U102+Dynamics!U102+Dynamics!CH102+Dynamics!EU102+Dynamics!HH102+Dynamics!JU102</f>
        <v>9519.4082234789239</v>
      </c>
      <c r="V103" s="4">
        <f>V102+Dynamics!V102+Dynamics!CI102+Dynamics!EV102+Dynamics!HI102+Dynamics!JV102</f>
        <v>0</v>
      </c>
      <c r="W103" s="4">
        <f>W102+Dynamics!W102+Dynamics!CJ102+Dynamics!EW102+Dynamics!HJ102+Dynamics!JW102</f>
        <v>0</v>
      </c>
      <c r="X103" s="4">
        <f>X102+Dynamics!X102+Dynamics!CK102+Dynamics!EX102+Dynamics!HK102+Dynamics!JX102</f>
        <v>0</v>
      </c>
      <c r="Y103" s="4">
        <f>Y102+Dynamics!Y102+Dynamics!CL102+Dynamics!EY102+Dynamics!HL102+Dynamics!JY102</f>
        <v>19924.237618229618</v>
      </c>
      <c r="Z103" s="4">
        <f>Z102+Dynamics!Z102+Dynamics!CM102+Dynamics!EZ102+Dynamics!HM102+Dynamics!JZ102</f>
        <v>9901.4449226804063</v>
      </c>
      <c r="AA103" s="9">
        <f>AA102+Dynamics!AA102+Dynamics!CN102+Dynamics!FA102+Dynamics!HN102+Dynamics!KA102</f>
        <v>7945.4313562123807</v>
      </c>
      <c r="AB103" s="8">
        <f>AB102+Dynamics!AB102+Dynamics!CO102+Dynamics!FB102+Dynamics!HO102+Dynamics!KB102</f>
        <v>32015.502633295953</v>
      </c>
      <c r="AC103" s="4">
        <f>AC102+Dynamics!AC102+Dynamics!CP102+Dynamics!FC102+Dynamics!HP102+Dynamics!KC102</f>
        <v>4680.6974350876999</v>
      </c>
      <c r="AD103" s="4">
        <f>AD102+Dynamics!AD102+Dynamics!CQ102+Dynamics!FD102+Dynamics!HQ102+Dynamics!KD102</f>
        <v>13716.601275900015</v>
      </c>
      <c r="AE103" s="4">
        <f>AE102+Dynamics!AE102+Dynamics!CR102+Dynamics!FE102+Dynamics!HR102+Dynamics!KE102</f>
        <v>14210.779181725993</v>
      </c>
      <c r="AF103" s="4">
        <f>AF102+Dynamics!AF102+Dynamics!CS102+Dynamics!FF102+Dynamics!HS102+Dynamics!KF102</f>
        <v>4269.8167453528677</v>
      </c>
      <c r="AG103" s="4">
        <f>AG102+Dynamics!AG102+Dynamics!CT102+Dynamics!FG102+Dynamics!HT102+Dynamics!KG102</f>
        <v>822.32233405329578</v>
      </c>
      <c r="AH103" s="4">
        <f>AH102+Dynamics!AH102+Dynamics!CU102+Dynamics!FH102+Dynamics!HU102+Dynamics!KH102</f>
        <v>696.03657835086767</v>
      </c>
      <c r="AI103" s="4">
        <f>AI102+Dynamics!AI102+Dynamics!CV102+Dynamics!FI102+Dynamics!HV102+Dynamics!KI102</f>
        <v>0</v>
      </c>
      <c r="AJ103" s="4">
        <f>AJ102+Dynamics!AJ102+Dynamics!CW102+Dynamics!FJ102+Dynamics!HW102+Dynamics!KJ102</f>
        <v>0</v>
      </c>
      <c r="AK103" s="4">
        <f>AK102+Dynamics!AK102+Dynamics!CX102+Dynamics!FK102+Dynamics!HX102+Dynamics!KK102</f>
        <v>0</v>
      </c>
      <c r="AL103" s="4">
        <f>AL102+Dynamics!AL102+Dynamics!CY102+Dynamics!FL102+Dynamics!HY102+Dynamics!KL102</f>
        <v>1457.8065435611463</v>
      </c>
      <c r="AM103" s="4">
        <f>AM102+Dynamics!AM102+Dynamics!CZ102+Dynamics!FM102+Dynamics!HZ102+Dynamics!KM102</f>
        <v>728.55597443564375</v>
      </c>
      <c r="AN103" s="4">
        <f>AN102+Dynamics!AN102+Dynamics!DA102+Dynamics!FN102+Dynamics!IA102+Dynamics!KN102</f>
        <v>586.66508636499657</v>
      </c>
      <c r="AO103" s="8">
        <f>AO102+Dynamics!AO102+Dynamics!DB102+Dynamics!FO102+Dynamics!IB102+Dynamics!KO102</f>
        <v>812475.46884661634</v>
      </c>
      <c r="AP103" s="4">
        <f>AP102+Dynamics!AP102+Dynamics!DC102+Dynamics!FP102+Dynamics!IC102+Dynamics!KP102</f>
        <v>14811.620813126488</v>
      </c>
      <c r="AQ103" s="4">
        <f>AQ102+Dynamics!AQ102+Dynamics!DD102+Dynamics!FQ102+Dynamics!ID102+Dynamics!KQ102</f>
        <v>42956.349403642736</v>
      </c>
      <c r="AR103" s="4">
        <f>AR102+Dynamics!AR102+Dynamics!DE102+Dynamics!FR102+Dynamics!IE102+Dynamics!KR102</f>
        <v>43816.286045777553</v>
      </c>
      <c r="AS103" s="4">
        <f>AS102+Dynamics!AS102+Dynamics!DF102+Dynamics!FS102+Dynamics!IF102+Dynamics!KS102</f>
        <v>12999.955967390142</v>
      </c>
      <c r="AT103" s="4">
        <f>AT102+Dynamics!AT102+Dynamics!DG102+Dynamics!FT102+Dynamics!IG102+Dynamics!KT102</f>
        <v>2479.4187812288746</v>
      </c>
      <c r="AU103" s="4">
        <f>AU102+Dynamics!AU102+Dynamics!DH102+Dynamics!FU102+Dynamics!IH102+Dynamics!KU102</f>
        <v>2059.4850378997999</v>
      </c>
      <c r="AV103" s="4">
        <f>AV102+Dynamics!AV102+Dynamics!DI102+Dynamics!FV102+Dynamics!II102+Dynamics!KV102</f>
        <v>0</v>
      </c>
      <c r="AW103" s="4">
        <f>AW102+Dynamics!AW102+Dynamics!DJ102+Dynamics!FW102+Dynamics!IJ102+Dynamics!KW102</f>
        <v>0</v>
      </c>
      <c r="AX103" s="4">
        <f>AX102+Dynamics!AX102+Dynamics!DK102+Dynamics!FX102+Dynamics!IK102+Dynamics!KX102</f>
        <v>0</v>
      </c>
      <c r="AY103" s="4">
        <f>AY102+Dynamics!AY102+Dynamics!DL102+Dynamics!FY102+Dynamics!IL102+Dynamics!KY102</f>
        <v>4307.1457323666909</v>
      </c>
      <c r="AZ103" s="4">
        <f>AZ102+Dynamics!AZ102+Dynamics!DM102+Dynamics!FZ102+Dynamics!IM102+Dynamics!KZ102</f>
        <v>2102.9309324117194</v>
      </c>
      <c r="BA103" s="9">
        <f>BA102+Dynamics!BA102+Dynamics!DN102+Dynamics!GA102+Dynamics!IN102+Dynamics!LA102</f>
        <v>1639.4695340996916</v>
      </c>
      <c r="BB103" s="8">
        <f>BB102+Dynamics!BB102+Dynamics!DO102+Dynamics!GB102+Dynamics!IO102+Dynamics!LB102</f>
        <v>37063.498227418473</v>
      </c>
      <c r="BC103" s="4">
        <f>BC102+Dynamics!BC102+Dynamics!DP102+Dynamics!GC102+Dynamics!IP102+Dynamics!LC102</f>
        <v>7097.9970139790184</v>
      </c>
      <c r="BD103" s="4">
        <f>BD102+Dynamics!BD102+Dynamics!DQ102+Dynamics!GD102+Dynamics!IQ102+Dynamics!LD102</f>
        <v>19634.875890874842</v>
      </c>
      <c r="BE103" s="4">
        <f>BE102+Dynamics!BE102+Dynamics!DR102+Dynamics!GE102+Dynamics!IR102+Dynamics!LE102</f>
        <v>18779.090362258423</v>
      </c>
      <c r="BF103" s="4">
        <f>BF102+Dynamics!BF102+Dynamics!DS102+Dynamics!GF102+Dynamics!IS102+Dynamics!LF102</f>
        <v>5308.1385937323512</v>
      </c>
      <c r="BG103" s="4">
        <f>BG102+Dynamics!BG102+Dynamics!DT102+Dynamics!GG102+Dynamics!IT102+Dynamics!LG102</f>
        <v>978.40695000225026</v>
      </c>
      <c r="BH103" s="4">
        <f>BH102+Dynamics!BH102+Dynamics!DU102+Dynamics!GH102+Dynamics!IU102+Dynamics!LH102</f>
        <v>767.38830255184791</v>
      </c>
      <c r="BI103" s="4">
        <f>BI102+Dynamics!BI102+Dynamics!DV102+Dynamics!GI102+Dynamics!IV102+Dynamics!LI102</f>
        <v>0</v>
      </c>
      <c r="BJ103" s="4">
        <f>BJ102+Dynamics!BJ102+Dynamics!DW102+Dynamics!GJ102+Dynamics!IW102+Dynamics!LJ102</f>
        <v>0</v>
      </c>
      <c r="BK103" s="4">
        <f>BK102+Dynamics!BK102+Dynamics!DX102+Dynamics!GK102+Dynamics!IX102+Dynamics!LK102</f>
        <v>0</v>
      </c>
      <c r="BL103" s="4">
        <f>BL102+Dynamics!BL102+Dynamics!DY102+Dynamics!GL102+Dynamics!IY102+Dynamics!LL102</f>
        <v>1597.8819916798066</v>
      </c>
      <c r="BM103" s="4">
        <f>BM102+Dynamics!BM102+Dynamics!DZ102+Dynamics!GM102+Dynamics!IZ102+Dynamics!LM102</f>
        <v>732.1813623868876</v>
      </c>
      <c r="BN103" s="4">
        <f>BN102+Dynamics!BN102+Dynamics!EA102+Dynamics!GN102+Dynamics!JA102+Dynamics!LN102</f>
        <v>532.93351115932319</v>
      </c>
      <c r="BO103" s="178">
        <f t="shared" si="37"/>
        <v>43524628.80216407</v>
      </c>
      <c r="BP103" s="8">
        <f t="shared" si="38"/>
        <v>20770615.694973517</v>
      </c>
      <c r="BQ103" s="4">
        <f t="shared" si="39"/>
        <v>21648687.800101835</v>
      </c>
      <c r="BR103" s="4">
        <f t="shared" si="40"/>
        <v>73184.78378812848</v>
      </c>
      <c r="BS103" s="4">
        <f t="shared" si="41"/>
        <v>939648.13109455979</v>
      </c>
      <c r="BT103" s="179">
        <f t="shared" si="42"/>
        <v>92492.392206043223</v>
      </c>
      <c r="BU103" s="178">
        <f t="shared" si="43"/>
        <v>1955651.3693715078</v>
      </c>
      <c r="BV103" s="4">
        <f t="shared" si="44"/>
        <v>1159372.0851035232</v>
      </c>
      <c r="BW103" s="4">
        <f t="shared" si="45"/>
        <v>572508.44688658335</v>
      </c>
      <c r="BX103" s="4">
        <f t="shared" si="46"/>
        <v>41169.281154832526</v>
      </c>
      <c r="BY103" s="4">
        <f t="shared" si="47"/>
        <v>127172.66224794371</v>
      </c>
      <c r="BZ103" s="179">
        <f t="shared" si="48"/>
        <v>55428.89397862475</v>
      </c>
      <c r="CA103" s="167">
        <f t="shared" si="49"/>
        <v>4.4932063137417766E-2</v>
      </c>
      <c r="CB103" s="15">
        <f t="shared" si="50"/>
        <v>5.5817896885169895E-2</v>
      </c>
      <c r="CC103" s="15">
        <f t="shared" si="51"/>
        <v>2.64454110185787E-2</v>
      </c>
      <c r="CD103" s="15">
        <f t="shared" si="52"/>
        <v>0.56253880962494174</v>
      </c>
      <c r="CE103" s="15">
        <f t="shared" si="53"/>
        <v>0.13534072812958739</v>
      </c>
      <c r="CF103" s="168">
        <f t="shared" si="54"/>
        <v>0.59928057493795872</v>
      </c>
      <c r="CG103" s="169">
        <f>-SUM(Dynamics!BO102:BO103,Dynamics!CB102:CB103,Dynamics!CO102:CO103,Dynamics!DB102:DB103,Dynamics!DO102:DO103)/BO102*100000</f>
        <v>1083.5794692223046</v>
      </c>
      <c r="CH103" s="87">
        <f>-SUM(Dynamics!BO102:BO103)/BP102*100000</f>
        <v>1339.8542420754732</v>
      </c>
      <c r="CI103" s="87">
        <f>-SUM(Dynamics!CB102:CB103)/BQ102*100000</f>
        <v>635.24214694827401</v>
      </c>
      <c r="CJ103" s="87">
        <f>-SUM(Dynamics!CO102:CO103)/BR102*100000</f>
        <v>13337.438391616868</v>
      </c>
      <c r="CK103" s="87">
        <f>-SUM(Dynamics!DB102:DB103)/BS102*100000</f>
        <v>3291.3413497955021</v>
      </c>
      <c r="CL103" s="170">
        <f>-SUM(Dynamics!DO102:DO103)/BT102*100000</f>
        <v>16316.328744801798</v>
      </c>
      <c r="CM103" s="120">
        <f t="shared" si="55"/>
        <v>150161.70965130854</v>
      </c>
      <c r="CN103" s="120">
        <f>step*SUMPRODUCT(B103:N103,'By group'!B$22:N$22)</f>
        <v>89116.87385502785</v>
      </c>
      <c r="CO103" s="120">
        <f>step*SUMPRODUCT(O103:AA103,'By group'!O$22:AA$22)</f>
        <v>43998.277361987966</v>
      </c>
      <c r="CP103" s="120">
        <f>step*SUMPRODUCT(AB103:AN103,'By group'!AB$22:AN$22)</f>
        <v>3173.5962057444694</v>
      </c>
      <c r="CQ103" s="120">
        <f>step*SUMPRODUCT(AO103:BA103,'By group'!AO$22:BA$22)</f>
        <v>9742.2097932845954</v>
      </c>
      <c r="CR103" s="154">
        <f>step*SUMPRODUCT(BB103:BN103,'By group'!BB$22:BN$22)</f>
        <v>4130.7524352636856</v>
      </c>
      <c r="CS103" s="197">
        <f t="shared" si="56"/>
        <v>225652.14949995518</v>
      </c>
      <c r="CT103" s="120">
        <f t="shared" si="57"/>
        <v>656598.62639591692</v>
      </c>
      <c r="CU103" s="120">
        <f t="shared" si="58"/>
        <v>673707.04346597113</v>
      </c>
      <c r="CV103" s="120">
        <f t="shared" si="59"/>
        <v>268621.14317253488</v>
      </c>
      <c r="CW103" s="120">
        <f t="shared" si="60"/>
        <v>72014.269821664842</v>
      </c>
      <c r="CX103" s="198">
        <f t="shared" si="61"/>
        <v>59058.137015464512</v>
      </c>
      <c r="CY103" s="16">
        <f t="shared" si="62"/>
        <v>3.3691747111345271E-3</v>
      </c>
      <c r="CZ103" s="37">
        <f t="shared" si="63"/>
        <v>4.3281285691530835E-2</v>
      </c>
      <c r="DA103" s="185">
        <f t="shared" si="64"/>
        <v>2.1250587254047861E-3</v>
      </c>
      <c r="DB103" s="183"/>
      <c r="DC103" s="85">
        <f>(SUMPRODUCT($B103:$N103,'By group'!$B$27:$N$27)-(1-prop_idu_part)*SUMPRODUCT(Population!$BB103:$BN103,'By group'!$BB$27:$BN$27)*(1-prop_idu_male))/BQ103</f>
        <v>1.4368527985572732</v>
      </c>
      <c r="DD103" s="85">
        <f>(1-prop_idu_part)*SUMPRODUCT(Population!$BB103:$BN103,'By group'!$BB$27:$BN$27)*prop_idu_male/BQ103</f>
        <v>9.2284377237919039E-3</v>
      </c>
      <c r="DE103" s="85">
        <f>SUMPRODUCT(AB103:AN103,'By group'!AB$27:AN$27)/prop_sw_use/BP103</f>
        <v>4.2281722330940346</v>
      </c>
      <c r="DF103" s="85">
        <f t="shared" si="35"/>
        <v>1.716637926636178</v>
      </c>
      <c r="DG103" s="85">
        <f t="shared" si="67"/>
        <v>0</v>
      </c>
    </row>
    <row r="104" spans="1:111" x14ac:dyDescent="0.25">
      <c r="A104">
        <f t="shared" si="66"/>
        <v>50</v>
      </c>
      <c r="B104" s="8">
        <f>B103+Dynamics!B103+Dynamics!BO103+Dynamics!EB103+Dynamics!GO103+Dynamics!JB103</f>
        <v>19666159.981034681</v>
      </c>
      <c r="C104" s="46">
        <f>C103+Dynamics!C103+Dynamics!BP103+Dynamics!EC103+Dynamics!GP103+Dynamics!JC103</f>
        <v>133626.70889824966</v>
      </c>
      <c r="D104" s="4">
        <f>D103+Dynamics!D103+Dynamics!BQ103+Dynamics!ED103+Dynamics!GQ103+Dynamics!JD103</f>
        <v>389591.62408027617</v>
      </c>
      <c r="E104" s="4">
        <f>E103+Dynamics!E103+Dynamics!BR103+Dynamics!EE103+Dynamics!GR103+Dynamics!JE103</f>
        <v>400804.86987564608</v>
      </c>
      <c r="F104" s="4">
        <f>F103+Dynamics!F103+Dynamics!BS103+Dynamics!EF103+Dynamics!GS103+Dynamics!JF103</f>
        <v>119798.85441748175</v>
      </c>
      <c r="G104" s="4">
        <f>G103+Dynamics!G103+Dynamics!BT103+Dynamics!EG103+Dynamics!GT103+Dynamics!JG103</f>
        <v>22987.218364939617</v>
      </c>
      <c r="H104" s="4">
        <f>H103+Dynamics!H103+Dynamics!BU103+Dynamics!EH103+Dynamics!GU103+Dynamics!JH103</f>
        <v>19336.904839398896</v>
      </c>
      <c r="I104" s="4">
        <f>I103+Dynamics!I103+Dynamics!BV103+Dynamics!EI103+Dynamics!GV103+Dynamics!JI103</f>
        <v>0</v>
      </c>
      <c r="J104" s="4">
        <f>J103+Dynamics!J103+Dynamics!BW103+Dynamics!EJ103+Dynamics!GW103+Dynamics!JJ103</f>
        <v>0</v>
      </c>
      <c r="K104" s="4">
        <f>K103+Dynamics!K103+Dynamics!BX103+Dynamics!EK103+Dynamics!GX103+Dynamics!JK103</f>
        <v>0</v>
      </c>
      <c r="L104" s="4">
        <f>L103+Dynamics!L103+Dynamics!BY103+Dynamics!EL103+Dynamics!GY103+Dynamics!JL103</f>
        <v>40477.270258408753</v>
      </c>
      <c r="M104" s="4">
        <f>M103+Dynamics!M103+Dynamics!BZ103+Dynamics!EM103+Dynamics!GZ103+Dynamics!JM103</f>
        <v>20095.217304975838</v>
      </c>
      <c r="N104" s="9">
        <f>N103+Dynamics!N103+Dynamics!CA103+Dynamics!EN103+Dynamics!HA103+Dynamics!JN103</f>
        <v>16072.260596498039</v>
      </c>
      <c r="O104" s="8">
        <f>O103+Dynamics!O103+Dynamics!CB103+Dynamics!EO103+Dynamics!HB103+Dynamics!JO103</f>
        <v>21136475.338805322</v>
      </c>
      <c r="P104" s="4">
        <f>P103+Dynamics!P103+Dynamics!CC103+Dynamics!EP103+Dynamics!HC103+Dynamics!JP103</f>
        <v>66021.277172609654</v>
      </c>
      <c r="Q104" s="4">
        <f>Q103+Dynamics!Q103+Dynamics!CD103+Dynamics!EQ103+Dynamics!HD103+Dynamics!JQ103</f>
        <v>192412.80650336758</v>
      </c>
      <c r="R104" s="4">
        <f>R103+Dynamics!R103+Dynamics!CE103+Dynamics!ER103+Dynamics!HE103+Dynamics!JR103</f>
        <v>197861.81942347047</v>
      </c>
      <c r="S104" s="4">
        <f>S103+Dynamics!S103+Dynamics!CF103+Dynamics!ES103+Dynamics!HF103+Dynamics!JS103</f>
        <v>59125.350826683149</v>
      </c>
      <c r="T104" s="4">
        <f>T103+Dynamics!T103+Dynamics!CG103+Dynamics!ET103+Dynamics!HG103+Dynamics!JT103</f>
        <v>11344.295283942167</v>
      </c>
      <c r="U104" s="4">
        <f>U103+Dynamics!U103+Dynamics!CH103+Dynamics!EU103+Dynamics!HH103+Dynamics!JU103</f>
        <v>9545.7605888284779</v>
      </c>
      <c r="V104" s="4">
        <f>V103+Dynamics!V103+Dynamics!CI103+Dynamics!EV103+Dynamics!HI103+Dynamics!JV103</f>
        <v>0</v>
      </c>
      <c r="W104" s="4">
        <f>W103+Dynamics!W103+Dynamics!CJ103+Dynamics!EW103+Dynamics!HJ103+Dynamics!JW103</f>
        <v>0</v>
      </c>
      <c r="X104" s="4">
        <f>X103+Dynamics!X103+Dynamics!CK103+Dynamics!EX103+Dynamics!HK103+Dynamics!JX103</f>
        <v>0</v>
      </c>
      <c r="Y104" s="4">
        <f>Y103+Dynamics!Y103+Dynamics!CL103+Dynamics!EY103+Dynamics!HL103+Dynamics!JY103</f>
        <v>19979.591720356992</v>
      </c>
      <c r="Z104" s="4">
        <f>Z103+Dynamics!Z103+Dynamics!CM103+Dynamics!EZ103+Dynamics!HM103+Dynamics!JZ103</f>
        <v>9926.8904605551197</v>
      </c>
      <c r="AA104" s="9">
        <f>AA103+Dynamics!AA103+Dynamics!CN103+Dynamics!FA103+Dynamics!HN103+Dynamics!KA103</f>
        <v>7961.7240005214344</v>
      </c>
      <c r="AB104" s="8">
        <f>AB103+Dynamics!AB103+Dynamics!CO103+Dynamics!FB103+Dynamics!HO103+Dynamics!KB103</f>
        <v>32104.153514480804</v>
      </c>
      <c r="AC104" s="4">
        <f>AC103+Dynamics!AC103+Dynamics!CP103+Dynamics!FC103+Dynamics!HP103+Dynamics!KC103</f>
        <v>4694.3624793365798</v>
      </c>
      <c r="AD104" s="4">
        <f>AD103+Dynamics!AD103+Dynamics!CQ103+Dynamics!FD103+Dynamics!HQ103+Dynamics!KD103</f>
        <v>13756.916507521875</v>
      </c>
      <c r="AE104" s="4">
        <f>AE103+Dynamics!AE103+Dynamics!CR103+Dynamics!FE103+Dynamics!HR103+Dynamics!KE103</f>
        <v>14252.999759424503</v>
      </c>
      <c r="AF104" s="4">
        <f>AF103+Dynamics!AF103+Dynamics!CS103+Dynamics!FF103+Dynamics!HS103+Dynamics!KF103</f>
        <v>4282.6134893538492</v>
      </c>
      <c r="AG104" s="4">
        <f>AG103+Dynamics!AG103+Dynamics!CT103+Dynamics!FG103+Dynamics!HT103+Dynamics!KG103</f>
        <v>824.80152034750859</v>
      </c>
      <c r="AH104" s="4">
        <f>AH103+Dynamics!AH103+Dynamics!CU103+Dynamics!FH103+Dynamics!HU103+Dynamics!KH103</f>
        <v>698.14799786395974</v>
      </c>
      <c r="AI104" s="4">
        <f>AI103+Dynamics!AI103+Dynamics!CV103+Dynamics!FI103+Dynamics!HV103+Dynamics!KI103</f>
        <v>0</v>
      </c>
      <c r="AJ104" s="4">
        <f>AJ103+Dynamics!AJ103+Dynamics!CW103+Dynamics!FJ103+Dynamics!HW103+Dynamics!KJ103</f>
        <v>0</v>
      </c>
      <c r="AK104" s="4">
        <f>AK103+Dynamics!AK103+Dynamics!CX103+Dynamics!FK103+Dynamics!HX103+Dynamics!KK103</f>
        <v>0</v>
      </c>
      <c r="AL104" s="4">
        <f>AL103+Dynamics!AL103+Dynamics!CY103+Dynamics!FL103+Dynamics!HY103+Dynamics!KL103</f>
        <v>1462.2481869389894</v>
      </c>
      <c r="AM104" s="4">
        <f>AM103+Dynamics!AM103+Dynamics!CZ103+Dynamics!FM103+Dynamics!HZ103+Dynamics!KM103</f>
        <v>730.78528581955607</v>
      </c>
      <c r="AN104" s="4">
        <f>AN103+Dynamics!AN103+Dynamics!DA103+Dynamics!FN103+Dynamics!IA103+Dynamics!KN103</f>
        <v>588.41187033147378</v>
      </c>
      <c r="AO104" s="8">
        <f>AO103+Dynamics!AO103+Dynamics!DB103+Dynamics!FO103+Dynamics!IB103+Dynamics!KO103</f>
        <v>813469.11559194</v>
      </c>
      <c r="AP104" s="4">
        <f>AP103+Dynamics!AP103+Dynamics!DC103+Dynamics!FP103+Dynamics!IC103+Dynamics!KP103</f>
        <v>14880.077070721236</v>
      </c>
      <c r="AQ104" s="4">
        <f>AQ103+Dynamics!AQ103+Dynamics!DD103+Dynamics!FQ103+Dynamics!ID103+Dynamics!KQ103</f>
        <v>43162.811419530692</v>
      </c>
      <c r="AR104" s="4">
        <f>AR103+Dynamics!AR103+Dynamics!DE103+Dynamics!FR103+Dynamics!IE103+Dynamics!KR103</f>
        <v>44039.464745701625</v>
      </c>
      <c r="AS104" s="4">
        <f>AS103+Dynamics!AS103+Dynamics!DF103+Dynamics!FS103+Dynamics!IF103+Dynamics!KS103</f>
        <v>13069.278186364416</v>
      </c>
      <c r="AT104" s="4">
        <f>AT103+Dynamics!AT103+Dynamics!DG103+Dynamics!FT103+Dynamics!IG103+Dynamics!KT103</f>
        <v>2493.1015094145896</v>
      </c>
      <c r="AU104" s="4">
        <f>AU103+Dynamics!AU103+Dynamics!DH103+Dynamics!FU103+Dynamics!IH103+Dynamics!KU103</f>
        <v>2071.5886846210738</v>
      </c>
      <c r="AV104" s="4">
        <f>AV103+Dynamics!AV103+Dynamics!DI103+Dynamics!FV103+Dynamics!II103+Dynamics!KV103</f>
        <v>0</v>
      </c>
      <c r="AW104" s="4">
        <f>AW103+Dynamics!AW103+Dynamics!DJ103+Dynamics!FW103+Dynamics!IJ103+Dynamics!KW103</f>
        <v>0</v>
      </c>
      <c r="AX104" s="4">
        <f>AX103+Dynamics!AX103+Dynamics!DK103+Dynamics!FX103+Dynamics!IK103+Dynamics!KX103</f>
        <v>0</v>
      </c>
      <c r="AY104" s="4">
        <f>AY103+Dynamics!AY103+Dynamics!DL103+Dynamics!FY103+Dynamics!IL103+Dynamics!KY103</f>
        <v>4332.6073995430279</v>
      </c>
      <c r="AZ104" s="4">
        <f>AZ103+Dynamics!AZ103+Dynamics!DM103+Dynamics!FZ103+Dynamics!IM103+Dynamics!KZ103</f>
        <v>2116.304863567681</v>
      </c>
      <c r="BA104" s="9">
        <f>BA103+Dynamics!BA103+Dynamics!DN103+Dynamics!GA103+Dynamics!IN103+Dynamics!LA103</f>
        <v>1650.8539885233045</v>
      </c>
      <c r="BB104" s="8">
        <f>BB103+Dynamics!BB103+Dynamics!DO103+Dynamics!GB103+Dynamics!IO103+Dynamics!LB103</f>
        <v>37167.904096876875</v>
      </c>
      <c r="BC104" s="4">
        <f>BC103+Dynamics!BC103+Dynamics!DP103+Dynamics!GC103+Dynamics!IP103+Dynamics!LC103</f>
        <v>7118.0376160272226</v>
      </c>
      <c r="BD104" s="4">
        <f>BD103+Dynamics!BD103+Dynamics!DQ103+Dynamics!GD103+Dynamics!IQ103+Dynamics!LD103</f>
        <v>19690.386892746559</v>
      </c>
      <c r="BE104" s="4">
        <f>BE103+Dynamics!BE103+Dynamics!DR103+Dynamics!GE103+Dynamics!IR103+Dynamics!LE103</f>
        <v>18832.274021629415</v>
      </c>
      <c r="BF104" s="4">
        <f>BF103+Dynamics!BF103+Dynamics!DS103+Dynamics!GF103+Dynamics!IS103+Dynamics!LF103</f>
        <v>5323.188426753939</v>
      </c>
      <c r="BG104" s="4">
        <f>BG103+Dynamics!BG103+Dynamics!DT103+Dynamics!GG103+Dynamics!IT103+Dynamics!LG103</f>
        <v>981.18223426431769</v>
      </c>
      <c r="BH104" s="4">
        <f>BH103+Dynamics!BH103+Dynamics!DU103+Dynamics!GH103+Dynamics!IU103+Dynamics!LH103</f>
        <v>769.56318692136631</v>
      </c>
      <c r="BI104" s="4">
        <f>BI103+Dynamics!BI103+Dynamics!DV103+Dynamics!GI103+Dynamics!IV103+Dynamics!LI103</f>
        <v>0</v>
      </c>
      <c r="BJ104" s="4">
        <f>BJ103+Dynamics!BJ103+Dynamics!DW103+Dynamics!GJ103+Dynamics!IW103+Dynamics!LJ103</f>
        <v>0</v>
      </c>
      <c r="BK104" s="4">
        <f>BK103+Dynamics!BK103+Dynamics!DX103+Dynamics!GK103+Dynamics!IX103+Dynamics!LK103</f>
        <v>0</v>
      </c>
      <c r="BL104" s="4">
        <f>BL103+Dynamics!BL103+Dynamics!DY103+Dynamics!GL103+Dynamics!IY103+Dynamics!LL103</f>
        <v>1602.4128687839707</v>
      </c>
      <c r="BM104" s="4">
        <f>BM103+Dynamics!BM103+Dynamics!DZ103+Dynamics!GM103+Dynamics!IZ103+Dynamics!LM103</f>
        <v>734.25122265036384</v>
      </c>
      <c r="BN104" s="4">
        <f>BN103+Dynamics!BN103+Dynamics!EA103+Dynamics!GN103+Dynamics!JA103+Dynamics!LN103</f>
        <v>534.42017207530819</v>
      </c>
      <c r="BO104" s="178">
        <f t="shared" si="37"/>
        <v>43647040.029266298</v>
      </c>
      <c r="BP104" s="8">
        <f t="shared" si="38"/>
        <v>20828950.909670558</v>
      </c>
      <c r="BQ104" s="4">
        <f t="shared" si="39"/>
        <v>21710654.854785658</v>
      </c>
      <c r="BR104" s="4">
        <f t="shared" si="40"/>
        <v>73395.440611419093</v>
      </c>
      <c r="BS104" s="4">
        <f t="shared" si="41"/>
        <v>941285.2034599277</v>
      </c>
      <c r="BT104" s="179">
        <f t="shared" si="42"/>
        <v>92753.620738729325</v>
      </c>
      <c r="BU104" s="178">
        <f t="shared" si="43"/>
        <v>1961663.536222988</v>
      </c>
      <c r="BV104" s="4">
        <f t="shared" si="44"/>
        <v>1162790.9286358745</v>
      </c>
      <c r="BW104" s="4">
        <f t="shared" si="45"/>
        <v>574179.51598033507</v>
      </c>
      <c r="BX104" s="4">
        <f t="shared" si="46"/>
        <v>41291.287096938293</v>
      </c>
      <c r="BY104" s="4">
        <f t="shared" si="47"/>
        <v>127816.08786798765</v>
      </c>
      <c r="BZ104" s="179">
        <f t="shared" si="48"/>
        <v>55585.716641852472</v>
      </c>
      <c r="CA104" s="167">
        <f t="shared" si="49"/>
        <v>4.4943793093590069E-2</v>
      </c>
      <c r="CB104" s="15">
        <f t="shared" si="50"/>
        <v>5.582570786587282E-2</v>
      </c>
      <c r="CC104" s="15">
        <f t="shared" si="51"/>
        <v>2.6446899912545441E-2</v>
      </c>
      <c r="CD104" s="15">
        <f t="shared" si="52"/>
        <v>0.56258654152031984</v>
      </c>
      <c r="CE104" s="15">
        <f t="shared" si="53"/>
        <v>0.13578890584720535</v>
      </c>
      <c r="CF104" s="168">
        <f t="shared" si="54"/>
        <v>0.5992835233723941</v>
      </c>
      <c r="CG104" s="167"/>
      <c r="CH104" s="16"/>
      <c r="CI104" s="87"/>
      <c r="CJ104" s="16"/>
      <c r="CK104" s="16"/>
      <c r="CL104" s="168"/>
      <c r="CM104" s="120">
        <f t="shared" si="55"/>
        <v>150625.00859236505</v>
      </c>
      <c r="CN104" s="120">
        <f>step*SUMPRODUCT(B104:N104,'By group'!B$22:N$22)</f>
        <v>89380.244748812052</v>
      </c>
      <c r="CO104" s="120">
        <f>step*SUMPRODUCT(O104:AA104,'By group'!O$22:AA$22)</f>
        <v>44126.638270854324</v>
      </c>
      <c r="CP104" s="120">
        <f>step*SUMPRODUCT(AB104:AN104,'By group'!AB$22:AN$22)</f>
        <v>3183.0429382196976</v>
      </c>
      <c r="CQ104" s="120">
        <f>step*SUMPRODUCT(AO104:BA104,'By group'!AO$22:BA$22)</f>
        <v>9792.6339153217978</v>
      </c>
      <c r="CR104" s="154">
        <f>step*SUMPRODUCT(BB104:BN104,'By group'!BB$22:BN$22)</f>
        <v>4142.4487191572071</v>
      </c>
      <c r="CS104" s="197">
        <f t="shared" si="56"/>
        <v>226340.46323694434</v>
      </c>
      <c r="CT104" s="120">
        <f t="shared" si="57"/>
        <v>658614.54540344281</v>
      </c>
      <c r="CU104" s="120">
        <f t="shared" si="58"/>
        <v>675791.42782587209</v>
      </c>
      <c r="CV104" s="120">
        <f t="shared" si="59"/>
        <v>269453.41578066885</v>
      </c>
      <c r="CW104" s="120">
        <f t="shared" si="60"/>
        <v>72234.048050476747</v>
      </c>
      <c r="CX104" s="198">
        <f t="shared" si="61"/>
        <v>59229.635925583338</v>
      </c>
      <c r="CY104" s="16">
        <f t="shared" si="62"/>
        <v>3.3692283857298748E-3</v>
      </c>
      <c r="CZ104" s="37">
        <f t="shared" si="63"/>
        <v>4.3237252851483853E-2</v>
      </c>
      <c r="DA104" s="185">
        <f t="shared" si="64"/>
        <v>2.1250838699837602E-3</v>
      </c>
      <c r="DB104" s="183">
        <f>(BO104-BO102)/BO102</f>
        <v>5.6337785336604568E-3</v>
      </c>
      <c r="DC104" s="85">
        <f>(SUMPRODUCT($B104:$N104,'By group'!$B$27:$N$27)-(1-prop_idu_part)*SUMPRODUCT(Population!$BB104:$BN104,'By group'!$BB$27:$BN$27)*(1-prop_idu_male))/BQ104</f>
        <v>1.4367756116960702</v>
      </c>
      <c r="DD104" s="85">
        <f>(1-prop_idu_part)*SUMPRODUCT(Population!$BB104:$BN104,'By group'!$BB$27:$BN$27)*prop_idu_male/BQ104</f>
        <v>9.2280874131022757E-3</v>
      </c>
      <c r="DE104" s="85">
        <f>SUMPRODUCT(AB104:AN104,'By group'!AB$27:AN$27)/prop_sw_use/BP104</f>
        <v>4.2284668640133614</v>
      </c>
      <c r="DF104" s="85">
        <f t="shared" si="35"/>
        <v>1.7167575467894245</v>
      </c>
      <c r="DG104" s="85">
        <f t="shared" si="67"/>
        <v>0</v>
      </c>
    </row>
    <row r="105" spans="1:111" x14ac:dyDescent="0.25">
      <c r="A105">
        <f t="shared" si="66"/>
        <v>50.5</v>
      </c>
      <c r="B105" s="8">
        <f>B104+Dynamics!B104+Dynamics!BO104+Dynamics!EB104+Dynamics!GO104+Dynamics!JB104</f>
        <v>19721223.201866303</v>
      </c>
      <c r="C105" s="46">
        <f>C104+Dynamics!C104+Dynamics!BP104+Dynamics!EC104+Dynamics!GP104+Dynamics!JC104</f>
        <v>134019.0372080603</v>
      </c>
      <c r="D105" s="4">
        <f>D104+Dynamics!D104+Dynamics!BQ104+Dynamics!ED104+Dynamics!GQ104+Dynamics!JD104</f>
        <v>390740.0640564551</v>
      </c>
      <c r="E105" s="4">
        <f>E104+Dynamics!E104+Dynamics!BR104+Dynamics!EE104+Dynamics!GR104+Dynamics!JE104</f>
        <v>401991.82675494888</v>
      </c>
      <c r="F105" s="4">
        <f>F104+Dynamics!F104+Dynamics!BS104+Dynamics!EF104+Dynamics!GS104+Dynamics!JF104</f>
        <v>120154.31149945311</v>
      </c>
      <c r="G105" s="4">
        <f>G104+Dynamics!G104+Dynamics!BT104+Dynamics!EG104+Dynamics!GT104+Dynamics!JG104</f>
        <v>23055.354703194658</v>
      </c>
      <c r="H105" s="4">
        <f>H104+Dynamics!H104+Dynamics!BU104+Dynamics!EH104+Dynamics!GU104+Dynamics!JH104</f>
        <v>19393.51642347606</v>
      </c>
      <c r="I105" s="4">
        <f>I104+Dynamics!I104+Dynamics!BV104+Dynamics!EI104+Dynamics!GV104+Dynamics!JI104</f>
        <v>0</v>
      </c>
      <c r="J105" s="4">
        <f>J104+Dynamics!J104+Dynamics!BW104+Dynamics!EJ104+Dynamics!GW104+Dynamics!JJ104</f>
        <v>0</v>
      </c>
      <c r="K105" s="4">
        <f>K104+Dynamics!K104+Dynamics!BX104+Dynamics!EK104+Dynamics!GX104+Dynamics!JK104</f>
        <v>0</v>
      </c>
      <c r="L105" s="4">
        <f>L104+Dynamics!L104+Dynamics!BY104+Dynamics!EL104+Dynamics!GY104+Dynamics!JL104</f>
        <v>40596.177217844903</v>
      </c>
      <c r="M105" s="4">
        <f>M104+Dynamics!M104+Dynamics!BZ104+Dynamics!EM104+Dynamics!GZ104+Dynamics!JM104</f>
        <v>20152.766403153473</v>
      </c>
      <c r="N105" s="9">
        <f>N104+Dynamics!N104+Dynamics!CA104+Dynamics!EN104+Dynamics!HA104+Dynamics!JN104</f>
        <v>16114.455949527837</v>
      </c>
      <c r="O105" s="8">
        <f>O104+Dynamics!O104+Dynamics!CB104+Dynamics!EO104+Dynamics!HB104+Dynamics!JO104</f>
        <v>21196890.190684769</v>
      </c>
      <c r="P105" s="4">
        <f>P104+Dynamics!P104+Dynamics!CC104+Dynamics!EP104+Dynamics!HC104+Dynamics!JP104</f>
        <v>66216.135192566566</v>
      </c>
      <c r="Q105" s="4">
        <f>Q104+Dynamics!Q104+Dynamics!CD104+Dynamics!EQ104+Dynamics!HD104+Dynamics!JQ104</f>
        <v>192981.36798543163</v>
      </c>
      <c r="R105" s="4">
        <f>R104+Dynamics!R104+Dynamics!CE104+Dynamics!ER104+Dynamics!HE104+Dynamics!JR104</f>
        <v>198445.13021850045</v>
      </c>
      <c r="S105" s="4">
        <f>S104+Dynamics!S104+Dynamics!CF104+Dynamics!ES104+Dynamics!HF104+Dynamics!JS104</f>
        <v>59298.575637553695</v>
      </c>
      <c r="T105" s="4">
        <f>T104+Dynamics!T104+Dynamics!CG104+Dynamics!ET104+Dynamics!HG104+Dynamics!JT104</f>
        <v>11377.204110714107</v>
      </c>
      <c r="U105" s="4">
        <f>U104+Dynamics!U104+Dynamics!CH104+Dynamics!EU104+Dynamics!HH104+Dynamics!JU104</f>
        <v>9572.3903650302618</v>
      </c>
      <c r="V105" s="4">
        <f>V104+Dynamics!V104+Dynamics!CI104+Dynamics!EV104+Dynamics!HI104+Dynamics!JV104</f>
        <v>0</v>
      </c>
      <c r="W105" s="4">
        <f>W104+Dynamics!W104+Dynamics!CJ104+Dynamics!EW104+Dynamics!HJ104+Dynamics!JW104</f>
        <v>0</v>
      </c>
      <c r="X105" s="4">
        <f>X104+Dynamics!X104+Dynamics!CK104+Dynamics!EX104+Dynamics!HK104+Dynamics!JX104</f>
        <v>0</v>
      </c>
      <c r="Y105" s="4">
        <f>Y104+Dynamics!Y104+Dynamics!CL104+Dynamics!EY104+Dynamics!HL104+Dynamics!JY104</f>
        <v>20035.52929799067</v>
      </c>
      <c r="Z105" s="4">
        <f>Z104+Dynamics!Z104+Dynamics!CM104+Dynamics!EZ104+Dynamics!HM104+Dynamics!JZ104</f>
        <v>9952.7913684740688</v>
      </c>
      <c r="AA105" s="9">
        <f>AA104+Dynamics!AA104+Dynamics!CN104+Dynamics!FA104+Dynamics!HN104+Dynamics!KA104</f>
        <v>7978.6501318088503</v>
      </c>
      <c r="AB105" s="8">
        <f>AB104+Dynamics!AB104+Dynamics!CO104+Dynamics!FB104+Dynamics!HO104+Dynamics!KB104</f>
        <v>32192.925539748197</v>
      </c>
      <c r="AC105" s="4">
        <f>AC104+Dynamics!AC104+Dynamics!CP104+Dynamics!FC104+Dynamics!HP104+Dynamics!KC104</f>
        <v>4708.0400297887445</v>
      </c>
      <c r="AD105" s="4">
        <f>AD104+Dynamics!AD104+Dynamics!CQ104+Dynamics!FD104+Dynamics!HQ104+Dynamics!KD104</f>
        <v>13797.258924983222</v>
      </c>
      <c r="AE105" s="4">
        <f>AE104+Dynamics!AE104+Dynamics!CR104+Dynamics!FE104+Dynamics!HR104+Dynamics!KE104</f>
        <v>14295.23499047157</v>
      </c>
      <c r="AF105" s="4">
        <f>AF104+Dynamics!AF104+Dynamics!CS104+Dynamics!FF104+Dynamics!HS104+Dynamics!KF104</f>
        <v>4295.4121551140861</v>
      </c>
      <c r="AG105" s="4">
        <f>AG104+Dynamics!AG104+Dynamics!CT104+Dynamics!FG104+Dynamics!HT104+Dynamics!KG104</f>
        <v>827.28096522504154</v>
      </c>
      <c r="AH105" s="4">
        <f>AH104+Dynamics!AH104+Dynamics!CU104+Dynamics!FH104+Dynamics!HU104+Dynamics!KH104</f>
        <v>700.26041356396524</v>
      </c>
      <c r="AI105" s="4">
        <f>AI104+Dynamics!AI104+Dynamics!CV104+Dynamics!FI104+Dynamics!HV104+Dynamics!KI104</f>
        <v>0</v>
      </c>
      <c r="AJ105" s="4">
        <f>AJ104+Dynamics!AJ104+Dynamics!CW104+Dynamics!FJ104+Dynamics!HW104+Dynamics!KJ104</f>
        <v>0</v>
      </c>
      <c r="AK105" s="4">
        <f>AK104+Dynamics!AK104+Dynamics!CX104+Dynamics!FK104+Dynamics!HX104+Dynamics!KK104</f>
        <v>0</v>
      </c>
      <c r="AL105" s="4">
        <f>AL104+Dynamics!AL104+Dynamics!CY104+Dynamics!FL104+Dynamics!HY104+Dynamics!KL104</f>
        <v>1466.6911313492881</v>
      </c>
      <c r="AM105" s="4">
        <f>AM104+Dynamics!AM104+Dynamics!CZ104+Dynamics!FM104+Dynamics!HZ104+Dynamics!KM104</f>
        <v>733.01715580546738</v>
      </c>
      <c r="AN105" s="4">
        <f>AN104+Dynamics!AN104+Dynamics!DA104+Dynamics!FN104+Dynamics!IA104+Dynamics!KN104</f>
        <v>590.16659760020048</v>
      </c>
      <c r="AO105" s="8">
        <f>AO104+Dynamics!AO104+Dynamics!DB104+Dynamics!FO104+Dynamics!IB104+Dynamics!KO104</f>
        <v>814490.09268591309</v>
      </c>
      <c r="AP105" s="4">
        <f>AP104+Dynamics!AP104+Dynamics!DC104+Dynamics!FP104+Dynamics!IC104+Dynamics!KP104</f>
        <v>14947.975232445075</v>
      </c>
      <c r="AQ105" s="4">
        <f>AQ104+Dynamics!AQ104+Dynamics!DD104+Dynamics!FQ104+Dynamics!ID104+Dynamics!KQ104</f>
        <v>43367.532607611494</v>
      </c>
      <c r="AR105" s="4">
        <f>AR104+Dynamics!AR104+Dynamics!DE104+Dynamics!FR104+Dynamics!IE104+Dynamics!KR104</f>
        <v>44260.696061615905</v>
      </c>
      <c r="AS105" s="4">
        <f>AS104+Dynamics!AS104+Dynamics!DF104+Dynamics!FS104+Dynamics!IF104+Dynamics!KS104</f>
        <v>13137.985262559252</v>
      </c>
      <c r="AT105" s="4">
        <f>AT104+Dynamics!AT104+Dynamics!DG104+Dynamics!FT104+Dynamics!IG104+Dynamics!KT104</f>
        <v>2506.6621345563453</v>
      </c>
      <c r="AU105" s="4">
        <f>AU104+Dynamics!AU104+Dynamics!DH104+Dynamics!FU104+Dynamics!IH104+Dynamics!KU104</f>
        <v>2083.5849760321653</v>
      </c>
      <c r="AV105" s="4">
        <f>AV104+Dynamics!AV104+Dynamics!DI104+Dynamics!FV104+Dynamics!II104+Dynamics!KV104</f>
        <v>0</v>
      </c>
      <c r="AW105" s="4">
        <f>AW104+Dynamics!AW104+Dynamics!DJ104+Dynamics!FW104+Dynamics!IJ104+Dynamics!KW104</f>
        <v>0</v>
      </c>
      <c r="AX105" s="4">
        <f>AX104+Dynamics!AX104+Dynamics!DK104+Dynamics!FX104+Dynamics!IK104+Dynamics!KX104</f>
        <v>0</v>
      </c>
      <c r="AY105" s="4">
        <f>AY104+Dynamics!AY104+Dynamics!DL104+Dynamics!FY104+Dynamics!IL104+Dynamics!KY104</f>
        <v>4357.8432359275093</v>
      </c>
      <c r="AZ105" s="4">
        <f>AZ104+Dynamics!AZ104+Dynamics!DM104+Dynamics!FZ104+Dynamics!IM104+Dynamics!KZ104</f>
        <v>2129.5630551625718</v>
      </c>
      <c r="BA105" s="9">
        <f>BA104+Dynamics!BA104+Dynamics!DN104+Dynamics!GA104+Dynamics!IN104+Dynamics!LA104</f>
        <v>1662.1461873099456</v>
      </c>
      <c r="BB105" s="8">
        <f>BB104+Dynamics!BB104+Dynamics!DO104+Dynamics!GB104+Dynamics!IO104+Dynamics!LB104</f>
        <v>37272.559539373346</v>
      </c>
      <c r="BC105" s="4">
        <f>BC104+Dynamics!BC104+Dynamics!DP104+Dynamics!GC104+Dynamics!IP104+Dynamics!LC104</f>
        <v>7138.1265340358195</v>
      </c>
      <c r="BD105" s="4">
        <f>BD104+Dynamics!BD104+Dynamics!DQ104+Dynamics!GD104+Dynamics!IQ104+Dynamics!LD104</f>
        <v>19746.031890880291</v>
      </c>
      <c r="BE105" s="4">
        <f>BE104+Dynamics!BE104+Dynamics!DR104+Dynamics!GE104+Dynamics!IR104+Dynamics!LE104</f>
        <v>18885.587992554119</v>
      </c>
      <c r="BF105" s="4">
        <f>BF104+Dynamics!BF104+Dynamics!DS104+Dynamics!GF104+Dynamics!IS104+Dynamics!LF104</f>
        <v>5338.276049003256</v>
      </c>
      <c r="BG105" s="4">
        <f>BG104+Dynamics!BG104+Dynamics!DT104+Dynamics!GG104+Dynamics!IT104+Dynamics!LG104</f>
        <v>983.96470466525727</v>
      </c>
      <c r="BH105" s="4">
        <f>BH104+Dynamics!BH104+Dynamics!DU104+Dynamics!GH104+Dynamics!IU104+Dynamics!LH104</f>
        <v>771.74428096404381</v>
      </c>
      <c r="BI105" s="4">
        <f>BI104+Dynamics!BI104+Dynamics!DV104+Dynamics!GI104+Dynamics!IV104+Dynamics!LI104</f>
        <v>0</v>
      </c>
      <c r="BJ105" s="4">
        <f>BJ104+Dynamics!BJ104+Dynamics!DW104+Dynamics!GJ104+Dynamics!IW104+Dynamics!LJ104</f>
        <v>0</v>
      </c>
      <c r="BK105" s="4">
        <f>BK104+Dynamics!BK104+Dynamics!DX104+Dynamics!GK104+Dynamics!IX104+Dynamics!LK104</f>
        <v>0</v>
      </c>
      <c r="BL105" s="4">
        <f>BL104+Dynamics!BL104+Dynamics!DY104+Dynamics!GL104+Dynamics!IY104+Dynamics!LL104</f>
        <v>1606.9566479409332</v>
      </c>
      <c r="BM105" s="4">
        <f>BM104+Dynamics!BM104+Dynamics!DZ104+Dynamics!GM104+Dynamics!IZ104+Dynamics!LM104</f>
        <v>736.32798154384363</v>
      </c>
      <c r="BN105" s="4">
        <f>BN104+Dynamics!BN104+Dynamics!EA104+Dynamics!GN104+Dynamics!JA104+Dynamics!LN104</f>
        <v>535.91360466739127</v>
      </c>
      <c r="BO105" s="178">
        <f t="shared" si="37"/>
        <v>43769754.535643667</v>
      </c>
      <c r="BP105" s="8">
        <f t="shared" ref="BP105:BP168" si="68">SUM(B105:N105)</f>
        <v>20887440.71208242</v>
      </c>
      <c r="BQ105" s="4">
        <f t="shared" ref="BQ105:BQ168" si="69">SUM(O105:AA105)</f>
        <v>21772747.96499284</v>
      </c>
      <c r="BR105" s="4">
        <f t="shared" ref="BR105:BR168" si="70">SUM(AB105:AN105)</f>
        <v>73606.287903649791</v>
      </c>
      <c r="BS105" s="4">
        <f t="shared" si="41"/>
        <v>942944.08143913338</v>
      </c>
      <c r="BT105" s="179">
        <f t="shared" si="42"/>
        <v>93015.489225628306</v>
      </c>
      <c r="BU105" s="178">
        <f t="shared" si="43"/>
        <v>1967685.5653275619</v>
      </c>
      <c r="BV105" s="4">
        <f t="shared" si="44"/>
        <v>1166217.5102161146</v>
      </c>
      <c r="BW105" s="4">
        <f t="shared" si="45"/>
        <v>575857.77430807031</v>
      </c>
      <c r="BX105" s="4">
        <f t="shared" si="46"/>
        <v>41413.362363901586</v>
      </c>
      <c r="BY105" s="4">
        <f t="shared" si="47"/>
        <v>128453.98875322026</v>
      </c>
      <c r="BZ105" s="179">
        <f t="shared" si="48"/>
        <v>55742.929686254953</v>
      </c>
      <c r="CA105" s="167">
        <f t="shared" si="49"/>
        <v>4.4955371264995048E-2</v>
      </c>
      <c r="CB105" s="15">
        <f t="shared" si="50"/>
        <v>5.5833432457884205E-2</v>
      </c>
      <c r="CC105" s="15">
        <f t="shared" si="51"/>
        <v>2.6448557400010286E-2</v>
      </c>
      <c r="CD105" s="15">
        <f t="shared" si="52"/>
        <v>0.56263348612433006</v>
      </c>
      <c r="CE105" s="15">
        <f t="shared" si="53"/>
        <v>0.13622651786219617</v>
      </c>
      <c r="CF105" s="168">
        <f t="shared" si="54"/>
        <v>0.59928652905366064</v>
      </c>
      <c r="CG105" s="169">
        <f>-SUM(Dynamics!BO104:BO105,Dynamics!CB104:CB105,Dynamics!CO104:CO105,Dynamics!DB104:DB105,Dynamics!DO104:DO105)/BO104*100000</f>
        <v>1084.0779197642171</v>
      </c>
      <c r="CH105" s="87">
        <f>-SUM(Dynamics!BO104:BO105)/BP104*100000</f>
        <v>1340.1947076849624</v>
      </c>
      <c r="CI105" s="87">
        <f>-SUM(Dynamics!CB104:CB105)/BQ104*100000</f>
        <v>635.35344963094178</v>
      </c>
      <c r="CJ105" s="87">
        <f>-SUM(Dynamics!CO104:CO105)/BR104*100000</f>
        <v>13338.297415154331</v>
      </c>
      <c r="CK105" s="87">
        <f>-SUM(Dynamics!DB104:DB105)/BS104*100000</f>
        <v>3309.9877095977627</v>
      </c>
      <c r="CL105" s="170">
        <f>-SUM(Dynamics!DO104:DO105)/BT104*100000</f>
        <v>16316.241293483219</v>
      </c>
      <c r="CM105" s="120">
        <f t="shared" si="55"/>
        <v>151089.12234298818</v>
      </c>
      <c r="CN105" s="120">
        <f>step*SUMPRODUCT(B105:N105,'By group'!B$22:N$22)</f>
        <v>89644.235789042184</v>
      </c>
      <c r="CO105" s="120">
        <f>step*SUMPRODUCT(O105:AA105,'By group'!O$22:AA$22)</f>
        <v>44255.599711957475</v>
      </c>
      <c r="CP105" s="120">
        <f>step*SUMPRODUCT(AB105:AN105,'By group'!AB$22:AN$22)</f>
        <v>3192.4936377010399</v>
      </c>
      <c r="CQ105" s="120">
        <f>step*SUMPRODUCT(AO105:BA105,'By group'!AO$22:BA$22)</f>
        <v>9842.6189320309368</v>
      </c>
      <c r="CR105" s="154">
        <f>step*SUMPRODUCT(BB105:BN105,'By group'!BB$22:BN$22)</f>
        <v>4154.174272256565</v>
      </c>
      <c r="CS105" s="197">
        <f t="shared" si="56"/>
        <v>227029.31419689651</v>
      </c>
      <c r="CT105" s="120">
        <f t="shared" si="57"/>
        <v>660632.25546536176</v>
      </c>
      <c r="CU105" s="120">
        <f t="shared" si="58"/>
        <v>677878.47601809097</v>
      </c>
      <c r="CV105" s="120">
        <f t="shared" si="59"/>
        <v>270287.75813473668</v>
      </c>
      <c r="CW105" s="120">
        <f t="shared" si="60"/>
        <v>72454.932582494832</v>
      </c>
      <c r="CX105" s="198">
        <f t="shared" si="61"/>
        <v>59402.828929980715</v>
      </c>
      <c r="CY105" s="16">
        <f t="shared" si="62"/>
        <v>3.3692710029130249E-3</v>
      </c>
      <c r="CZ105" s="37">
        <f t="shared" si="63"/>
        <v>4.3194111801408287E-2</v>
      </c>
      <c r="DA105" s="185">
        <f t="shared" si="64"/>
        <v>2.1251087700270661E-3</v>
      </c>
      <c r="DB105" s="183"/>
      <c r="DC105" s="85">
        <f>(SUMPRODUCT($B105:$N105,'By group'!$B$27:$N$27)-(1-prop_idu_part)*SUMPRODUCT(Population!$BB105:$BN105,'By group'!$BB$27:$BN$27)*(1-prop_idu_male))/BQ105</f>
        <v>1.4367011804957566</v>
      </c>
      <c r="DD105" s="85">
        <f>(1-prop_idu_part)*SUMPRODUCT(Population!$BB105:$BN105,'By group'!$BB$27:$BN$27)*prop_idu_male/BQ105</f>
        <v>9.2277491591963683E-3</v>
      </c>
      <c r="DE105" s="85">
        <f>SUMPRODUCT(AB105:AN105,'By group'!AB$27:AN$27)/prop_sw_use/BP105</f>
        <v>4.2287394947953727</v>
      </c>
      <c r="DF105" s="85">
        <f t="shared" si="35"/>
        <v>1.7168682348869213</v>
      </c>
      <c r="DG105" s="85">
        <f t="shared" si="67"/>
        <v>0</v>
      </c>
    </row>
    <row r="106" spans="1:111" x14ac:dyDescent="0.25">
      <c r="A106">
        <f t="shared" si="66"/>
        <v>51</v>
      </c>
      <c r="B106" s="8">
        <f>B105+Dynamics!B105+Dynamics!BO105+Dynamics!EB105+Dynamics!GO105+Dynamics!JB105</f>
        <v>19776433.597367901</v>
      </c>
      <c r="C106" s="46">
        <f>C105+Dynamics!C105+Dynamics!BP105+Dynamics!EC105+Dynamics!GP105+Dynamics!JC105</f>
        <v>134411.95915778365</v>
      </c>
      <c r="D106" s="4">
        <f>D105+Dynamics!D105+Dynamics!BQ105+Dynamics!ED105+Dynamics!GQ105+Dynamics!JD105</f>
        <v>391890.31200594472</v>
      </c>
      <c r="E106" s="4">
        <f>E105+Dynamics!E105+Dynamics!BR105+Dynamics!EE105+Dynamics!GR105+Dynamics!JE105</f>
        <v>403180.97102709633</v>
      </c>
      <c r="F106" s="4">
        <f>F105+Dynamics!F105+Dynamics!BS105+Dynamics!EF105+Dynamics!GS105+Dynamics!JF105</f>
        <v>120510.56557313098</v>
      </c>
      <c r="G106" s="4">
        <f>G105+Dynamics!G105+Dynamics!BT105+Dynamics!EG105+Dynamics!GT105+Dynamics!JG105</f>
        <v>23123.678781523093</v>
      </c>
      <c r="H106" s="4">
        <f>H105+Dynamics!H105+Dynamics!BU105+Dynamics!EH105+Dynamics!GU105+Dynamics!JH105</f>
        <v>19450.3817581105</v>
      </c>
      <c r="I106" s="4">
        <f>I105+Dynamics!I105+Dynamics!BV105+Dynamics!EI105+Dynamics!GV105+Dynamics!JI105</f>
        <v>0</v>
      </c>
      <c r="J106" s="4">
        <f>J105+Dynamics!J105+Dynamics!BW105+Dynamics!EJ105+Dynamics!GW105+Dynamics!JJ105</f>
        <v>0</v>
      </c>
      <c r="K106" s="4">
        <f>K105+Dynamics!K105+Dynamics!BX105+Dynamics!EK105+Dynamics!GX105+Dynamics!JK105</f>
        <v>0</v>
      </c>
      <c r="L106" s="4">
        <f>L105+Dynamics!L105+Dynamics!BY105+Dynamics!EL105+Dynamics!GY105+Dynamics!JL105</f>
        <v>40715.610122166901</v>
      </c>
      <c r="M106" s="4">
        <f>M105+Dynamics!M105+Dynamics!BZ105+Dynamics!EM105+Dynamics!GZ105+Dynamics!JM105</f>
        <v>20210.744927754291</v>
      </c>
      <c r="N106" s="9">
        <f>N105+Dynamics!N105+Dynamics!CA105+Dynamics!EN105+Dynamics!HA105+Dynamics!JN105</f>
        <v>16157.293963751057</v>
      </c>
      <c r="O106" s="8">
        <f>O105+Dynamics!O105+Dynamics!CB105+Dynamics!EO105+Dynamics!HB105+Dynamics!JO105</f>
        <v>21257425.498755064</v>
      </c>
      <c r="P106" s="4">
        <f>P105+Dynamics!P105+Dynamics!CC105+Dynamics!EP105+Dynamics!HC105+Dynamics!JP105</f>
        <v>66411.413467044084</v>
      </c>
      <c r="Q106" s="4">
        <f>Q105+Dynamics!Q105+Dynamics!CD105+Dynamics!EQ105+Dynamics!HD105+Dynamics!JQ105</f>
        <v>193551.38011242574</v>
      </c>
      <c r="R106" s="4">
        <f>R105+Dynamics!R105+Dynamics!CE105+Dynamics!ER105+Dynamics!HE105+Dynamics!JR105</f>
        <v>199030.48982195772</v>
      </c>
      <c r="S106" s="4">
        <f>S105+Dynamics!S105+Dynamics!CF105+Dynamics!ES105+Dynamics!HF105+Dynamics!JS105</f>
        <v>59472.605352281353</v>
      </c>
      <c r="T106" s="4">
        <f>T105+Dynamics!T105+Dynamics!CG105+Dynamics!ET105+Dynamics!HG105+Dynamics!JT105</f>
        <v>11410.306938811162</v>
      </c>
      <c r="U106" s="4">
        <f>U105+Dynamics!U105+Dynamics!CH105+Dynamics!EU105+Dynamics!HH105+Dynamics!JU105</f>
        <v>9599.2781477540557</v>
      </c>
      <c r="V106" s="4">
        <f>V105+Dynamics!V105+Dynamics!CI105+Dynamics!EV105+Dynamics!HI105+Dynamics!JV105</f>
        <v>0</v>
      </c>
      <c r="W106" s="4">
        <f>W105+Dynamics!W105+Dynamics!CJ105+Dynamics!EW105+Dynamics!HJ105+Dynamics!JW105</f>
        <v>0</v>
      </c>
      <c r="X106" s="4">
        <f>X105+Dynamics!X105+Dynamics!CK105+Dynamics!EX105+Dynamics!HK105+Dynamics!JX105</f>
        <v>0</v>
      </c>
      <c r="Y106" s="4">
        <f>Y105+Dynamics!Y105+Dynamics!CL105+Dynamics!EY105+Dynamics!HL105+Dynamics!JY105</f>
        <v>20092.008832933221</v>
      </c>
      <c r="Z106" s="4">
        <f>Z105+Dynamics!Z105+Dynamics!CM105+Dynamics!EZ105+Dynamics!HM105+Dynamics!JZ105</f>
        <v>9979.1165325458223</v>
      </c>
      <c r="AA106" s="9">
        <f>AA105+Dynamics!AA105+Dynamics!CN105+Dynamics!FA105+Dynamics!HN105+Dynamics!KA105</f>
        <v>7996.1701690230111</v>
      </c>
      <c r="AB106" s="8">
        <f>AB105+Dynamics!AB105+Dynamics!CO105+Dynamics!FB105+Dynamics!HO105+Dynamics!KB105</f>
        <v>32281.835155609049</v>
      </c>
      <c r="AC106" s="4">
        <f>AC105+Dynamics!AC105+Dynamics!CP105+Dynamics!FC105+Dynamics!HP105+Dynamics!KC105</f>
        <v>4721.7312451970265</v>
      </c>
      <c r="AD106" s="4">
        <f>AD105+Dynamics!AD105+Dynamics!CQ105+Dynamics!FD105+Dynamics!HQ105+Dynamics!KD105</f>
        <v>13837.632183360842</v>
      </c>
      <c r="AE106" s="4">
        <f>AE105+Dynamics!AE105+Dynamics!CR105+Dynamics!FE105+Dynamics!HR105+Dynamics!KE105</f>
        <v>14337.488775593569</v>
      </c>
      <c r="AF106" s="4">
        <f>AF105+Dynamics!AF105+Dynamics!CS105+Dynamics!FF105+Dynamics!HS105+Dynamics!KF105</f>
        <v>4308.213842009668</v>
      </c>
      <c r="AG106" s="4">
        <f>AG105+Dynamics!AG105+Dynamics!CT105+Dynamics!FG105+Dynamics!HT105+Dynamics!KG105</f>
        <v>829.76084723021597</v>
      </c>
      <c r="AH106" s="4">
        <f>AH105+Dynamics!AH105+Dynamics!CU105+Dynamics!FH105+Dynamics!HU105+Dynamics!KH105</f>
        <v>702.37385561318081</v>
      </c>
      <c r="AI106" s="4">
        <f>AI105+Dynamics!AI105+Dynamics!CV105+Dynamics!FI105+Dynamics!HV105+Dynamics!KI105</f>
        <v>0</v>
      </c>
      <c r="AJ106" s="4">
        <f>AJ105+Dynamics!AJ105+Dynamics!CW105+Dynamics!FJ105+Dynamics!HW105+Dynamics!KJ105</f>
        <v>0</v>
      </c>
      <c r="AK106" s="4">
        <f>AK105+Dynamics!AK105+Dynamics!CX105+Dynamics!FK105+Dynamics!HX105+Dynamics!KK105</f>
        <v>0</v>
      </c>
      <c r="AL106" s="4">
        <f>AL105+Dynamics!AL105+Dynamics!CY105+Dynamics!FL105+Dynamics!HY105+Dynamics!KL105</f>
        <v>1471.1354560203695</v>
      </c>
      <c r="AM106" s="4">
        <f>AM105+Dynamics!AM105+Dynamics!CZ105+Dynamics!FM105+Dynamics!HZ105+Dynamics!KM105</f>
        <v>735.251396005365</v>
      </c>
      <c r="AN106" s="4">
        <f>AN105+Dynamics!AN105+Dynamics!DA105+Dynamics!FN105+Dynamics!IA105+Dynamics!KN105</f>
        <v>591.92866290219013</v>
      </c>
      <c r="AO106" s="8">
        <f>AO105+Dynamics!AO105+Dynamics!DB105+Dynamics!FO105+Dynamics!IB105+Dynamics!KO105</f>
        <v>815538.21659956372</v>
      </c>
      <c r="AP106" s="4">
        <f>AP105+Dynamics!AP105+Dynamics!DC105+Dynamics!FP105+Dynamics!IC105+Dynamics!KP105</f>
        <v>15015.327222214171</v>
      </c>
      <c r="AQ106" s="4">
        <f>AQ105+Dynamics!AQ105+Dynamics!DD105+Dynamics!FQ105+Dynamics!ID105+Dynamics!KQ105</f>
        <v>43570.546753468661</v>
      </c>
      <c r="AR106" s="4">
        <f>AR105+Dynamics!AR105+Dynamics!DE105+Dynamics!FR105+Dynamics!IE105+Dynamics!KR105</f>
        <v>44480.012158730962</v>
      </c>
      <c r="AS106" s="4">
        <f>AS105+Dynamics!AS105+Dynamics!DF105+Dynamics!FS105+Dynamics!IF105+Dynamics!KS105</f>
        <v>13206.085960348886</v>
      </c>
      <c r="AT106" s="4">
        <f>AT105+Dynamics!AT105+Dynamics!DG105+Dynamics!FT105+Dynamics!IG105+Dynamics!KT105</f>
        <v>2520.1021845309083</v>
      </c>
      <c r="AU106" s="4">
        <f>AU105+Dynamics!AU105+Dynamics!DH105+Dynamics!FU105+Dynamics!IH105+Dynamics!KU105</f>
        <v>2095.4748969038678</v>
      </c>
      <c r="AV106" s="4">
        <f>AV105+Dynamics!AV105+Dynamics!DI105+Dynamics!FV105+Dynamics!II105+Dynamics!KV105</f>
        <v>0</v>
      </c>
      <c r="AW106" s="4">
        <f>AW105+Dynamics!AW105+Dynamics!DJ105+Dynamics!FW105+Dynamics!IJ105+Dynamics!KW105</f>
        <v>0</v>
      </c>
      <c r="AX106" s="4">
        <f>AX105+Dynamics!AX105+Dynamics!DK105+Dynamics!FX105+Dynamics!IK105+Dynamics!KX105</f>
        <v>0</v>
      </c>
      <c r="AY106" s="4">
        <f>AY105+Dynamics!AY105+Dynamics!DL105+Dynamics!FY105+Dynamics!IL105+Dynamics!KY105</f>
        <v>4382.8552298459836</v>
      </c>
      <c r="AZ106" s="4">
        <f>AZ105+Dynamics!AZ105+Dynamics!DM105+Dynamics!FZ105+Dynamics!IM105+Dynamics!KZ105</f>
        <v>2142.7060501365659</v>
      </c>
      <c r="BA106" s="9">
        <f>BA105+Dynamics!BA105+Dynamics!DN105+Dynamics!GA105+Dynamics!IN105+Dynamics!LA105</f>
        <v>1673.3460463924889</v>
      </c>
      <c r="BB106" s="8">
        <f>BB105+Dynamics!BB105+Dynamics!DO105+Dynamics!GB105+Dynamics!IO105+Dynamics!LB105</f>
        <v>37377.466098286393</v>
      </c>
      <c r="BC106" s="4">
        <f>BC105+Dynamics!BC105+Dynamics!DP105+Dynamics!GC105+Dynamics!IP105+Dynamics!LC105</f>
        <v>7158.2639184348309</v>
      </c>
      <c r="BD106" s="4">
        <f>BD105+Dynamics!BD105+Dynamics!DQ105+Dynamics!GD105+Dynamics!IQ105+Dynamics!LD105</f>
        <v>19801.811111017669</v>
      </c>
      <c r="BE106" s="4">
        <f>BE105+Dynamics!BE105+Dynamics!DR105+Dynamics!GE105+Dynamics!IR105+Dynamics!LE105</f>
        <v>18939.032096859908</v>
      </c>
      <c r="BF106" s="4">
        <f>BF105+Dynamics!BF105+Dynamics!DS105+Dynamics!GF105+Dynamics!IS105+Dynamics!LF105</f>
        <v>5353.4012897655184</v>
      </c>
      <c r="BG106" s="4">
        <f>BG105+Dynamics!BG105+Dynamics!DT105+Dynamics!GG105+Dynamics!IT105+Dynamics!LG105</f>
        <v>986.75430772663049</v>
      </c>
      <c r="BH106" s="4">
        <f>BH105+Dynamics!BH105+Dynamics!DU105+Dynamics!GH105+Dynamics!IU105+Dynamics!LH105</f>
        <v>773.93149682136891</v>
      </c>
      <c r="BI106" s="4">
        <f>BI105+Dynamics!BI105+Dynamics!DV105+Dynamics!GI105+Dynamics!IV105+Dynamics!LI105</f>
        <v>0</v>
      </c>
      <c r="BJ106" s="4">
        <f>BJ105+Dynamics!BJ105+Dynamics!DW105+Dynamics!GJ105+Dynamics!IW105+Dynamics!LJ105</f>
        <v>0</v>
      </c>
      <c r="BK106" s="4">
        <f>BK105+Dynamics!BK105+Dynamics!DX105+Dynamics!GK105+Dynamics!IX105+Dynamics!LK105</f>
        <v>0</v>
      </c>
      <c r="BL106" s="4">
        <f>BL105+Dynamics!BL105+Dynamics!DY105+Dynamics!GL105+Dynamics!IY105+Dynamics!LL105</f>
        <v>1611.5131453094427</v>
      </c>
      <c r="BM106" s="4">
        <f>BM105+Dynamics!BM105+Dynamics!DZ105+Dynamics!GM105+Dynamics!IZ105+Dynamics!LM105</f>
        <v>738.41148109533037</v>
      </c>
      <c r="BN106" s="4">
        <f>BN105+Dynamics!BN105+Dynamics!EA105+Dynamics!GN105+Dynamics!JA105+Dynamics!LN105</f>
        <v>537.41358140271757</v>
      </c>
      <c r="BO106" s="178">
        <f t="shared" si="37"/>
        <v>43892773.405863412</v>
      </c>
      <c r="BP106" s="8">
        <f t="shared" si="68"/>
        <v>20946085.114685159</v>
      </c>
      <c r="BQ106" s="4">
        <f t="shared" si="69"/>
        <v>21834968.26812984</v>
      </c>
      <c r="BR106" s="4">
        <f t="shared" si="70"/>
        <v>73817.35141954149</v>
      </c>
      <c r="BS106" s="4">
        <f t="shared" si="41"/>
        <v>944624.67310213624</v>
      </c>
      <c r="BT106" s="179">
        <f t="shared" si="42"/>
        <v>93277.998526719806</v>
      </c>
      <c r="BU106" s="178">
        <f t="shared" si="43"/>
        <v>1973716.791886976</v>
      </c>
      <c r="BV106" s="4">
        <f t="shared" si="44"/>
        <v>1169651.5173172615</v>
      </c>
      <c r="BW106" s="4">
        <f t="shared" si="45"/>
        <v>577542.76937477617</v>
      </c>
      <c r="BX106" s="4">
        <f t="shared" si="46"/>
        <v>41535.516263932419</v>
      </c>
      <c r="BY106" s="4">
        <f t="shared" si="47"/>
        <v>129086.4565025725</v>
      </c>
      <c r="BZ106" s="179">
        <f t="shared" si="48"/>
        <v>55900.532428433413</v>
      </c>
      <c r="CA106" s="167">
        <f t="shared" si="49"/>
        <v>4.4966782427635736E-2</v>
      </c>
      <c r="CB106" s="15">
        <f t="shared" si="50"/>
        <v>5.5841056260065837E-2</v>
      </c>
      <c r="CC106" s="15">
        <f t="shared" si="51"/>
        <v>2.6450359912716399E-2</v>
      </c>
      <c r="CD106" s="15">
        <f t="shared" si="52"/>
        <v>0.56267957959999115</v>
      </c>
      <c r="CE106" s="15">
        <f t="shared" si="53"/>
        <v>0.13665369980084693</v>
      </c>
      <c r="CF106" s="168">
        <f t="shared" si="54"/>
        <v>0.59928957858610687</v>
      </c>
      <c r="CG106" s="167"/>
      <c r="CH106" s="16"/>
      <c r="CI106" s="87"/>
      <c r="CJ106" s="16"/>
      <c r="CK106" s="16"/>
      <c r="CL106" s="168"/>
      <c r="CM106" s="120">
        <f t="shared" si="55"/>
        <v>151553.99022823101</v>
      </c>
      <c r="CN106" s="120">
        <f>step*SUMPRODUCT(B106:N106,'By group'!B$22:N$22)</f>
        <v>89908.818459637521</v>
      </c>
      <c r="CO106" s="120">
        <f>step*SUMPRODUCT(O106:AA106,'By group'!O$22:AA$22)</f>
        <v>44385.122047252255</v>
      </c>
      <c r="CP106" s="120">
        <f>step*SUMPRODUCT(AB106:AN106,'By group'!AB$22:AN$22)</f>
        <v>3201.9490459683047</v>
      </c>
      <c r="CQ106" s="120">
        <f>step*SUMPRODUCT(AO106:BA106,'By group'!AO$22:BA$22)</f>
        <v>9892.171667760842</v>
      </c>
      <c r="CR106" s="154">
        <f>step*SUMPRODUCT(BB106:BN106,'By group'!BB$22:BN$22)</f>
        <v>4165.9290076120833</v>
      </c>
      <c r="CS106" s="197">
        <f t="shared" si="56"/>
        <v>227718.69501067375</v>
      </c>
      <c r="CT106" s="120">
        <f t="shared" si="57"/>
        <v>662651.68216621771</v>
      </c>
      <c r="CU106" s="120">
        <f t="shared" si="58"/>
        <v>679967.9938802385</v>
      </c>
      <c r="CV106" s="120">
        <f t="shared" si="59"/>
        <v>271123.9948038123</v>
      </c>
      <c r="CW106" s="120">
        <f t="shared" si="60"/>
        <v>72676.833447359386</v>
      </c>
      <c r="CX106" s="198">
        <f t="shared" si="61"/>
        <v>59577.592578674426</v>
      </c>
      <c r="CY106" s="16">
        <f t="shared" si="62"/>
        <v>3.3693036529452223E-3</v>
      </c>
      <c r="CZ106" s="37">
        <f t="shared" si="63"/>
        <v>4.3151852190244512E-2</v>
      </c>
      <c r="DA106" s="185">
        <f t="shared" si="64"/>
        <v>2.1251333941513769E-3</v>
      </c>
      <c r="DB106" s="183">
        <f>(BO106-BO104)/BO104</f>
        <v>5.6300124002073059E-3</v>
      </c>
      <c r="DC106" s="85">
        <f>(SUMPRODUCT($B106:$N106,'By group'!$B$27:$N$27)-(1-prop_idu_part)*SUMPRODUCT(Population!$BB106:$BN106,'By group'!$BB$27:$BN$27)*(1-prop_idu_male))/BQ106</f>
        <v>1.4366294087364866</v>
      </c>
      <c r="DD106" s="85">
        <f>(1-prop_idu_part)*SUMPRODUCT(Population!$BB106:$BN106,'By group'!$BB$27:$BN$27)*prop_idu_male/BQ106</f>
        <v>9.227422469479574E-3</v>
      </c>
      <c r="DE106" s="85">
        <f>SUMPRODUCT(AB106:AN106,'By group'!AB$27:AN$27)/prop_sw_use/BP106</f>
        <v>4.2289917766707807</v>
      </c>
      <c r="DF106" s="85">
        <f t="shared" si="35"/>
        <v>1.7169706613283369</v>
      </c>
      <c r="DG106" s="85">
        <f t="shared" si="67"/>
        <v>0</v>
      </c>
    </row>
    <row r="107" spans="1:111" x14ac:dyDescent="0.25">
      <c r="A107">
        <f t="shared" si="66"/>
        <v>51.5</v>
      </c>
      <c r="B107" s="8">
        <f>B106+Dynamics!B106+Dynamics!BO106+Dynamics!EB106+Dynamics!GO106+Dynamics!JB106</f>
        <v>19831791.50383516</v>
      </c>
      <c r="C107" s="46">
        <f>C106+Dynamics!C106+Dynamics!BP106+Dynamics!EC106+Dynamics!GP106+Dynamics!JC106</f>
        <v>134805.47491341515</v>
      </c>
      <c r="D107" s="4">
        <f>D106+Dynamics!D106+Dynamics!BQ106+Dynamics!ED106+Dynamics!GQ106+Dynamics!JD106</f>
        <v>393042.34678344015</v>
      </c>
      <c r="E107" s="4">
        <f>E106+Dynamics!E106+Dynamics!BR106+Dynamics!EE106+Dynamics!GR106+Dynamics!JE106</f>
        <v>404372.22961737966</v>
      </c>
      <c r="F107" s="4">
        <f>F106+Dynamics!F106+Dynamics!BS106+Dynamics!EF106+Dynamics!GS106+Dynamics!JF106</f>
        <v>120867.57751390638</v>
      </c>
      <c r="G107" s="4">
        <f>G106+Dynamics!G106+Dynamics!BT106+Dynamics!EG106+Dynamics!GT106+Dynamics!JG106</f>
        <v>23192.179646585435</v>
      </c>
      <c r="H107" s="4">
        <f>H106+Dynamics!H106+Dynamics!BU106+Dynamics!EH106+Dynamics!GU106+Dynamics!JH106</f>
        <v>19507.483901471955</v>
      </c>
      <c r="I107" s="4">
        <f>I106+Dynamics!I106+Dynamics!BV106+Dynamics!EI106+Dynamics!GV106+Dynamics!JI106</f>
        <v>0</v>
      </c>
      <c r="J107" s="4">
        <f>J106+Dynamics!J106+Dynamics!BW106+Dynamics!EJ106+Dynamics!GW106+Dynamics!JJ106</f>
        <v>0</v>
      </c>
      <c r="K107" s="4">
        <f>K106+Dynamics!K106+Dynamics!BX106+Dynamics!EK106+Dynamics!GX106+Dynamics!JK106</f>
        <v>0</v>
      </c>
      <c r="L107" s="4">
        <f>L106+Dynamics!L106+Dynamics!BY106+Dynamics!EL106+Dynamics!GY106+Dynamics!JL106</f>
        <v>40835.53253418058</v>
      </c>
      <c r="M107" s="4">
        <f>M106+Dynamics!M106+Dynamics!BZ106+Dynamics!EM106+Dynamics!GZ106+Dynamics!JM106</f>
        <v>20269.121981268217</v>
      </c>
      <c r="N107" s="9">
        <f>N106+Dynamics!N106+Dynamics!CA106+Dynamics!EN106+Dynamics!HA106+Dynamics!JN106</f>
        <v>16200.731647325751</v>
      </c>
      <c r="O107" s="8">
        <f>O106+Dynamics!O106+Dynamics!CB106+Dynamics!EO106+Dynamics!HB106+Dynamics!JO106</f>
        <v>21318082.830309801</v>
      </c>
      <c r="P107" s="4">
        <f>P106+Dynamics!P106+Dynamics!CC106+Dynamics!EP106+Dynamics!HC106+Dynamics!JP106</f>
        <v>66607.095656931429</v>
      </c>
      <c r="Q107" s="4">
        <f>Q106+Dynamics!Q106+Dynamics!CD106+Dynamics!EQ106+Dynamics!HD106+Dynamics!JQ106</f>
        <v>194122.76949299744</v>
      </c>
      <c r="R107" s="4">
        <f>R106+Dynamics!R106+Dynamics!CE106+Dynamics!ER106+Dynamics!HE106+Dynamics!JR106</f>
        <v>199617.76851425847</v>
      </c>
      <c r="S107" s="4">
        <f>S106+Dynamics!S106+Dynamics!CF106+Dynamics!ES106+Dynamics!HF106+Dynamics!JS106</f>
        <v>59647.384460295209</v>
      </c>
      <c r="T107" s="4">
        <f>T106+Dynamics!T106+Dynamics!CG106+Dynamics!ET106+Dynamics!HG106+Dynamics!JT106</f>
        <v>11443.590037713639</v>
      </c>
      <c r="U107" s="4">
        <f>U106+Dynamics!U106+Dynamics!CH106+Dynamics!EU106+Dynamics!HH106+Dynamics!JU106</f>
        <v>9626.4059253721171</v>
      </c>
      <c r="V107" s="4">
        <f>V106+Dynamics!V106+Dynamics!CI106+Dynamics!EV106+Dynamics!HI106+Dynamics!JV106</f>
        <v>0</v>
      </c>
      <c r="W107" s="4">
        <f>W106+Dynamics!W106+Dynamics!CJ106+Dynamics!EW106+Dynamics!HJ106+Dynamics!JW106</f>
        <v>0</v>
      </c>
      <c r="X107" s="4">
        <f>X106+Dynamics!X106+Dynamics!CK106+Dynamics!EX106+Dynamics!HK106+Dynamics!JX106</f>
        <v>0</v>
      </c>
      <c r="Y107" s="4">
        <f>Y106+Dynamics!Y106+Dynamics!CL106+Dynamics!EY106+Dynamics!HL106+Dynamics!JY106</f>
        <v>20148.991800714855</v>
      </c>
      <c r="Z107" s="4">
        <f>Z106+Dynamics!Z106+Dynamics!CM106+Dynamics!EZ106+Dynamics!HM106+Dynamics!JZ106</f>
        <v>10005.836848636494</v>
      </c>
      <c r="AA107" s="9">
        <f>AA106+Dynamics!AA106+Dynamics!CN106+Dynamics!FA106+Dynamics!HN106+Dynamics!KA106</f>
        <v>8014.2467672607836</v>
      </c>
      <c r="AB107" s="8">
        <f>AB106+Dynamics!AB106+Dynamics!CO106+Dynamics!FB106+Dynamics!HO106+Dynamics!KB106</f>
        <v>32370.89741668342</v>
      </c>
      <c r="AC107" s="4">
        <f>AC106+Dynamics!AC106+Dynamics!CP106+Dynamics!FC106+Dynamics!HP106+Dynamics!KC106</f>
        <v>4735.4372405580034</v>
      </c>
      <c r="AD107" s="4">
        <f>AD106+Dynamics!AD106+Dynamics!CQ106+Dynamics!FD106+Dynamics!HQ106+Dynamics!KD106</f>
        <v>13878.039819790507</v>
      </c>
      <c r="AE107" s="4">
        <f>AE106+Dynamics!AE106+Dynamics!CR106+Dynamics!FE106+Dynamics!HR106+Dynamics!KE106</f>
        <v>14379.764940298926</v>
      </c>
      <c r="AF107" s="4">
        <f>AF106+Dynamics!AF106+Dynamics!CS106+Dynamics!FF106+Dynamics!HS106+Dynamics!KF106</f>
        <v>4321.0196466869065</v>
      </c>
      <c r="AG107" s="4">
        <f>AG106+Dynamics!AG106+Dynamics!CT106+Dynamics!FG106+Dynamics!HT106+Dynamics!KG106</f>
        <v>832.24134879056805</v>
      </c>
      <c r="AH107" s="4">
        <f>AH106+Dynamics!AH106+Dynamics!CU106+Dynamics!FH106+Dynamics!HU106+Dynamics!KH106</f>
        <v>704.48836828043079</v>
      </c>
      <c r="AI107" s="4">
        <f>AI106+Dynamics!AI106+Dynamics!CV106+Dynamics!FI106+Dynamics!HV106+Dynamics!KI106</f>
        <v>0</v>
      </c>
      <c r="AJ107" s="4">
        <f>AJ106+Dynamics!AJ106+Dynamics!CW106+Dynamics!FJ106+Dynamics!HW106+Dynamics!KJ106</f>
        <v>0</v>
      </c>
      <c r="AK107" s="4">
        <f>AK106+Dynamics!AK106+Dynamics!CX106+Dynamics!FK106+Dynamics!HX106+Dynamics!KK106</f>
        <v>0</v>
      </c>
      <c r="AL107" s="4">
        <f>AL106+Dynamics!AL106+Dynamics!CY106+Dynamics!FL106+Dynamics!HY106+Dynamics!KL106</f>
        <v>1475.5812710077284</v>
      </c>
      <c r="AM107" s="4">
        <f>AM106+Dynamics!AM106+Dynamics!CZ106+Dynamics!FM106+Dynamics!HZ106+Dynamics!KM106</f>
        <v>737.48785125681297</v>
      </c>
      <c r="AN107" s="4">
        <f>AN106+Dynamics!AN106+Dynamics!DA106+Dynamics!FN106+Dynamics!IA106+Dynamics!KN106</f>
        <v>593.69751532830605</v>
      </c>
      <c r="AO107" s="8">
        <f>AO106+Dynamics!AO106+Dynamics!DB106+Dynamics!FO106+Dynamics!IB106+Dynamics!KO106</f>
        <v>816613.29987177195</v>
      </c>
      <c r="AP107" s="4">
        <f>AP106+Dynamics!AP106+Dynamics!DC106+Dynamics!FP106+Dynamics!IC106+Dynamics!KP106</f>
        <v>15082.145056517018</v>
      </c>
      <c r="AQ107" s="4">
        <f>AQ106+Dynamics!AQ106+Dynamics!DD106+Dynamics!FQ106+Dynamics!ID106+Dynamics!KQ106</f>
        <v>43771.888079503493</v>
      </c>
      <c r="AR107" s="4">
        <f>AR106+Dynamics!AR106+Dynamics!DE106+Dynamics!FR106+Dynamics!IE106+Dynamics!KR106</f>
        <v>44697.445929002693</v>
      </c>
      <c r="AS107" s="4">
        <f>AS106+Dynamics!AS106+Dynamics!DF106+Dynamics!FS106+Dynamics!IF106+Dynamics!KS106</f>
        <v>13273.589330449509</v>
      </c>
      <c r="AT107" s="4">
        <f>AT106+Dynamics!AT106+Dynamics!DG106+Dynamics!FT106+Dynamics!IG106+Dynamics!KT106</f>
        <v>2533.4232521725207</v>
      </c>
      <c r="AU107" s="4">
        <f>AU106+Dynamics!AU106+Dynamics!DH106+Dynamics!FU106+Dynamics!IH106+Dynamics!KU106</f>
        <v>2107.2595016716887</v>
      </c>
      <c r="AV107" s="4">
        <f>AV106+Dynamics!AV106+Dynamics!DI106+Dynamics!FV106+Dynamics!II106+Dynamics!KV106</f>
        <v>0</v>
      </c>
      <c r="AW107" s="4">
        <f>AW106+Dynamics!AW106+Dynamics!DJ106+Dynamics!FW106+Dynamics!IJ106+Dynamics!KW106</f>
        <v>0</v>
      </c>
      <c r="AX107" s="4">
        <f>AX106+Dynamics!AX106+Dynamics!DK106+Dynamics!FX106+Dynamics!IK106+Dynamics!KX106</f>
        <v>0</v>
      </c>
      <c r="AY107" s="4">
        <f>AY106+Dynamics!AY106+Dynamics!DL106+Dynamics!FY106+Dynamics!IL106+Dynamics!KY106</f>
        <v>4407.6455195357603</v>
      </c>
      <c r="AZ107" s="4">
        <f>AZ106+Dynamics!AZ106+Dynamics!DM106+Dynamics!FZ106+Dynamics!IM106+Dynamics!KZ106</f>
        <v>2155.7344830842426</v>
      </c>
      <c r="BA107" s="9">
        <f>BA106+Dynamics!BA106+Dynamics!DN106+Dynamics!GA106+Dynamics!IN106+Dynamics!LA106</f>
        <v>1684.4535681774121</v>
      </c>
      <c r="BB107" s="8">
        <f>BB106+Dynamics!BB106+Dynamics!DO106+Dynamics!GB106+Dynamics!IO106+Dynamics!LB106</f>
        <v>37482.625338167018</v>
      </c>
      <c r="BC107" s="4">
        <f>BC106+Dynamics!BC106+Dynamics!DP106+Dynamics!GC106+Dynamics!IP106+Dynamics!LC106</f>
        <v>7178.4499361063927</v>
      </c>
      <c r="BD107" s="4">
        <f>BD106+Dynamics!BD106+Dynamics!DQ106+Dynamics!GD106+Dynamics!IQ106+Dynamics!LD106</f>
        <v>19857.724842425403</v>
      </c>
      <c r="BE107" s="4">
        <f>BE106+Dynamics!BE106+Dynamics!DR106+Dynamics!GE106+Dynamics!IR106+Dynamics!LE106</f>
        <v>18992.60624765867</v>
      </c>
      <c r="BF107" s="4">
        <f>BF106+Dynamics!BF106+Dynamics!DS106+Dynamics!GF106+Dynamics!IS106+Dynamics!LF106</f>
        <v>5368.5640121214637</v>
      </c>
      <c r="BG107" s="4">
        <f>BG106+Dynamics!BG106+Dynamics!DT106+Dynamics!GG106+Dynamics!IT106+Dynamics!LG106</f>
        <v>989.55099754351033</v>
      </c>
      <c r="BH107" s="4">
        <f>BH106+Dynamics!BH106+Dynamics!DU106+Dynamics!GH106+Dynamics!IU106+Dynamics!LH106</f>
        <v>776.12475512370588</v>
      </c>
      <c r="BI107" s="4">
        <f>BI106+Dynamics!BI106+Dynamics!DV106+Dynamics!GI106+Dynamics!IV106+Dynamics!LI106</f>
        <v>0</v>
      </c>
      <c r="BJ107" s="4">
        <f>BJ106+Dynamics!BJ106+Dynamics!DW106+Dynamics!GJ106+Dynamics!IW106+Dynamics!LJ106</f>
        <v>0</v>
      </c>
      <c r="BK107" s="4">
        <f>BK106+Dynamics!BK106+Dynamics!DX106+Dynamics!GK106+Dynamics!IX106+Dynamics!LK106</f>
        <v>0</v>
      </c>
      <c r="BL107" s="4">
        <f>BL106+Dynamics!BL106+Dynamics!DY106+Dynamics!GL106+Dynamics!IY106+Dynamics!LL106</f>
        <v>1616.0821947976194</v>
      </c>
      <c r="BM107" s="4">
        <f>BM106+Dynamics!BM106+Dynamics!DZ106+Dynamics!GM106+Dynamics!IZ106+Dynamics!LM106</f>
        <v>740.50157590630192</v>
      </c>
      <c r="BN107" s="4">
        <f>BN106+Dynamics!BN106+Dynamics!EA106+Dynamics!GN106+Dynamics!JA106+Dynamics!LN106</f>
        <v>538.91989007160032</v>
      </c>
      <c r="BO107" s="178">
        <f t="shared" si="37"/>
        <v>44016097.791988596</v>
      </c>
      <c r="BP107" s="8">
        <f t="shared" si="68"/>
        <v>21004884.182374135</v>
      </c>
      <c r="BQ107" s="4">
        <f t="shared" si="69"/>
        <v>21897316.919813979</v>
      </c>
      <c r="BR107" s="4">
        <f t="shared" si="70"/>
        <v>74028.655418681621</v>
      </c>
      <c r="BS107" s="4">
        <f t="shared" si="41"/>
        <v>946326.88459188631</v>
      </c>
      <c r="BT107" s="179">
        <f t="shared" si="42"/>
        <v>93541.149789921677</v>
      </c>
      <c r="BU107" s="178">
        <f t="shared" si="43"/>
        <v>1979756.635217021</v>
      </c>
      <c r="BV107" s="4">
        <f t="shared" si="44"/>
        <v>1173092.6785389734</v>
      </c>
      <c r="BW107" s="4">
        <f t="shared" si="45"/>
        <v>579234.08950418048</v>
      </c>
      <c r="BX107" s="4">
        <f t="shared" si="46"/>
        <v>41657.758001998183</v>
      </c>
      <c r="BY107" s="4">
        <f t="shared" si="47"/>
        <v>129713.58472011435</v>
      </c>
      <c r="BZ107" s="179">
        <f t="shared" si="48"/>
        <v>56058.524451754674</v>
      </c>
      <c r="CA107" s="167">
        <f t="shared" si="49"/>
        <v>4.4978013375310114E-2</v>
      </c>
      <c r="CB107" s="15">
        <f t="shared" si="50"/>
        <v>5.5848566854910478E-2</v>
      </c>
      <c r="CC107" s="15">
        <f t="shared" si="51"/>
        <v>2.6452285986693438E-2</v>
      </c>
      <c r="CD107" s="15">
        <f t="shared" si="52"/>
        <v>0.56272476875874167</v>
      </c>
      <c r="CE107" s="15">
        <f t="shared" si="53"/>
        <v>0.13707059033417901</v>
      </c>
      <c r="CF107" s="168">
        <f t="shared" si="54"/>
        <v>0.59929265972946744</v>
      </c>
      <c r="CG107" s="169">
        <f>-SUM(Dynamics!BO106:BO107,Dynamics!CB106:CB107,Dynamics!CO106:CO107,Dynamics!DB106:DB107,Dynamics!DO106:DO107)/BO106*100000</f>
        <v>1084.5508971374652</v>
      </c>
      <c r="CH107" s="87">
        <f>-SUM(Dynamics!BO106:BO107)/BP106*100000</f>
        <v>1340.5154118101025</v>
      </c>
      <c r="CI107" s="87">
        <f>-SUM(Dynamics!CB106:CB107)/BQ106*100000</f>
        <v>635.4645697554455</v>
      </c>
      <c r="CJ107" s="87">
        <f>-SUM(Dynamics!CO106:CO107)/BR106*100000</f>
        <v>13339.167887981142</v>
      </c>
      <c r="CK107" s="87">
        <f>-SUM(Dynamics!DB106:DB107)/BS106*100000</f>
        <v>3327.7221810943447</v>
      </c>
      <c r="CL107" s="170">
        <f>-SUM(Dynamics!DO106:DO107)/BT106*100000</f>
        <v>16316.14795175699</v>
      </c>
      <c r="CM107" s="120">
        <f t="shared" si="55"/>
        <v>152019.55885409194</v>
      </c>
      <c r="CN107" s="120">
        <f>step*SUMPRODUCT(B107:N107,'By group'!B$22:N$22)</f>
        <v>90173.96783102327</v>
      </c>
      <c r="CO107" s="120">
        <f>step*SUMPRODUCT(O107:AA107,'By group'!O$22:AA$22)</f>
        <v>44515.169136037708</v>
      </c>
      <c r="CP107" s="120">
        <f>step*SUMPRODUCT(AB107:AN107,'By group'!AB$22:AN$22)</f>
        <v>3211.4099001672257</v>
      </c>
      <c r="CQ107" s="120">
        <f>step*SUMPRODUCT(AO107:BA107,'By group'!AO$22:BA$22)</f>
        <v>9941.2991259127066</v>
      </c>
      <c r="CR107" s="154">
        <f>step*SUMPRODUCT(BB107:BN107,'By group'!BB$22:BN$22)</f>
        <v>4177.7128609510119</v>
      </c>
      <c r="CS107" s="197">
        <f t="shared" si="56"/>
        <v>228408.60280352799</v>
      </c>
      <c r="CT107" s="120">
        <f t="shared" si="57"/>
        <v>664672.76901815715</v>
      </c>
      <c r="CU107" s="120">
        <f t="shared" si="58"/>
        <v>682059.81524859858</v>
      </c>
      <c r="CV107" s="120">
        <f t="shared" si="59"/>
        <v>271961.96828369604</v>
      </c>
      <c r="CW107" s="120">
        <f t="shared" si="60"/>
        <v>72899.668022957747</v>
      </c>
      <c r="CX107" s="198">
        <f t="shared" si="61"/>
        <v>59753.811840083741</v>
      </c>
      <c r="CY107" s="16">
        <f t="shared" si="62"/>
        <v>3.369327343434573E-3</v>
      </c>
      <c r="CZ107" s="37">
        <f t="shared" si="63"/>
        <v>4.3110463550505261E-2</v>
      </c>
      <c r="DA107" s="185">
        <f t="shared" si="64"/>
        <v>2.1251577146156552E-3</v>
      </c>
      <c r="DB107" s="183"/>
      <c r="DC107" s="85">
        <f>(SUMPRODUCT($B107:$N107,'By group'!$B$27:$N$27)-(1-prop_idu_part)*SUMPRODUCT(Population!$BB107:$BN107,'By group'!$BB$27:$BN$27)*(1-prop_idu_male))/BQ107</f>
        <v>1.4365602036024179</v>
      </c>
      <c r="DD107" s="85">
        <f>(1-prop_idu_part)*SUMPRODUCT(Population!$BB107:$BN107,'By group'!$BB$27:$BN$27)*prop_idu_male/BQ107</f>
        <v>9.2271068773455596E-3</v>
      </c>
      <c r="DE107" s="85">
        <f>SUMPRODUCT(AB107:AN107,'By group'!AB$27:AN$27)/prop_sw_use/BP107</f>
        <v>4.2292252473813541</v>
      </c>
      <c r="DF107" s="85">
        <f t="shared" si="35"/>
        <v>1.7170654504368297</v>
      </c>
      <c r="DG107" s="85">
        <f t="shared" si="67"/>
        <v>0</v>
      </c>
    </row>
    <row r="108" spans="1:111" x14ac:dyDescent="0.25">
      <c r="A108">
        <f t="shared" si="66"/>
        <v>52</v>
      </c>
      <c r="B108" s="8">
        <f>B107+Dynamics!B107+Dynamics!BO107+Dynamics!EB107+Dynamics!GO107+Dynamics!JB107</f>
        <v>19887297.268094145</v>
      </c>
      <c r="C108" s="46">
        <f>C107+Dynamics!C107+Dynamics!BP107+Dynamics!EC107+Dynamics!GP107+Dynamics!JC107</f>
        <v>135199.58639091221</v>
      </c>
      <c r="D108" s="4">
        <f>D107+Dynamics!D107+Dynamics!BQ107+Dynamics!ED107+Dynamics!GQ107+Dynamics!JD107</f>
        <v>394196.1546001276</v>
      </c>
      <c r="E108" s="4">
        <f>E107+Dynamics!E107+Dynamics!BR107+Dynamics!EE107+Dynamics!GR107+Dynamics!JE107</f>
        <v>405565.54170633742</v>
      </c>
      <c r="F108" s="4">
        <f>F107+Dynamics!F107+Dynamics!BS107+Dynamics!EF107+Dynamics!GS107+Dynamics!JF107</f>
        <v>121225.31328307644</v>
      </c>
      <c r="G108" s="4">
        <f>G107+Dynamics!G107+Dynamics!BT107+Dynamics!EG107+Dynamics!GT107+Dynamics!JG107</f>
        <v>23260.847575489021</v>
      </c>
      <c r="H108" s="4">
        <f>H107+Dynamics!H107+Dynamics!BU107+Dynamics!EH107+Dynamics!GU107+Dynamics!JH107</f>
        <v>19564.807436113333</v>
      </c>
      <c r="I108" s="4">
        <f>I107+Dynamics!I107+Dynamics!BV107+Dynamics!EI107+Dynamics!GV107+Dynamics!JI107</f>
        <v>0</v>
      </c>
      <c r="J108" s="4">
        <f>J107+Dynamics!J107+Dynamics!BW107+Dynamics!EJ107+Dynamics!GW107+Dynamics!JJ107</f>
        <v>0</v>
      </c>
      <c r="K108" s="4">
        <f>K107+Dynamics!K107+Dynamics!BX107+Dynamics!EK107+Dynamics!GX107+Dynamics!JK107</f>
        <v>0</v>
      </c>
      <c r="L108" s="4">
        <f>L107+Dynamics!L107+Dynamics!BY107+Dynamics!EL107+Dynamics!GY107+Dynamics!JL107</f>
        <v>40955.911345656386</v>
      </c>
      <c r="M108" s="4">
        <f>M107+Dynamics!M107+Dynamics!BZ107+Dynamics!EM107+Dynamics!GZ107+Dynamics!JM107</f>
        <v>20327.86908729999</v>
      </c>
      <c r="N108" s="9">
        <f>N107+Dynamics!N107+Dynamics!CA107+Dynamics!EN107+Dynamics!HA107+Dynamics!JN107</f>
        <v>16244.728777588112</v>
      </c>
      <c r="O108" s="8">
        <f>O107+Dynamics!O107+Dynamics!CB107+Dynamics!EO107+Dynamics!HB107+Dynamics!JO107</f>
        <v>21378863.730101831</v>
      </c>
      <c r="P108" s="4">
        <f>P107+Dynamics!P107+Dynamics!CC107+Dynamics!EP107+Dynamics!HC107+Dynamics!JP107</f>
        <v>66803.167683855514</v>
      </c>
      <c r="Q108" s="4">
        <f>Q107+Dynamics!Q107+Dynamics!CD107+Dynamics!EQ107+Dynamics!HD107+Dynamics!JQ107</f>
        <v>194695.47138428193</v>
      </c>
      <c r="R108" s="4">
        <f>R107+Dynamics!R107+Dynamics!CE107+Dynamics!ER107+Dynamics!HE107+Dynamics!JR107</f>
        <v>200206.84941564398</v>
      </c>
      <c r="S108" s="4">
        <f>S107+Dynamics!S107+Dynamics!CF107+Dynamics!ES107+Dynamics!HF107+Dynamics!JS107</f>
        <v>59822.862411714537</v>
      </c>
      <c r="T108" s="4">
        <f>T107+Dynamics!T107+Dynamics!CG107+Dynamics!ET107+Dynamics!HG107+Dynamics!JT107</f>
        <v>11477.040817982412</v>
      </c>
      <c r="U108" s="4">
        <f>U107+Dynamics!U107+Dynamics!CH107+Dynamics!EU107+Dynamics!HH107+Dynamics!JU107</f>
        <v>9653.7570000793039</v>
      </c>
      <c r="V108" s="4">
        <f>V107+Dynamics!V107+Dynamics!CI107+Dynamics!EV107+Dynamics!HI107+Dynamics!JV107</f>
        <v>0</v>
      </c>
      <c r="W108" s="4">
        <f>W107+Dynamics!W107+Dynamics!CJ107+Dynamics!EW107+Dynamics!HJ107+Dynamics!JW107</f>
        <v>0</v>
      </c>
      <c r="X108" s="4">
        <f>X107+Dynamics!X107+Dynamics!CK107+Dynamics!EX107+Dynamics!HK107+Dynamics!JX107</f>
        <v>0</v>
      </c>
      <c r="Y108" s="4">
        <f>Y107+Dynamics!Y107+Dynamics!CL107+Dynamics!EY107+Dynamics!HL107+Dynamics!JY107</f>
        <v>20206.442501139074</v>
      </c>
      <c r="Z108" s="4">
        <f>Z107+Dynamics!Z107+Dynamics!CM107+Dynamics!EZ107+Dynamics!HM107+Dynamics!JZ107</f>
        <v>10032.925120797658</v>
      </c>
      <c r="AA108" s="9">
        <f>AA107+Dynamics!AA107+Dynamics!CN107+Dynamics!FA107+Dynamics!HN107+Dynamics!KA107</f>
        <v>8032.8447189064018</v>
      </c>
      <c r="AB108" s="8">
        <f>AB107+Dynamics!AB107+Dynamics!CO107+Dynamics!FB107+Dynamics!HO107+Dynamics!KB107</f>
        <v>32460.126083692405</v>
      </c>
      <c r="AC108" s="4">
        <f>AC107+Dynamics!AC107+Dynamics!CP107+Dynamics!FC107+Dynamics!HP107+Dynamics!KC107</f>
        <v>4749.159087848273</v>
      </c>
      <c r="AD108" s="4">
        <f>AD107+Dynamics!AD107+Dynamics!CQ107+Dynamics!FD107+Dynamics!HQ107+Dynamics!KD107</f>
        <v>13918.485252918161</v>
      </c>
      <c r="AE108" s="4">
        <f>AE107+Dynamics!AE107+Dynamics!CR107+Dynamics!FE107+Dynamics!HR107+Dynamics!KE107</f>
        <v>14422.06722777834</v>
      </c>
      <c r="AF108" s="4">
        <f>AF107+Dynamics!AF107+Dynamics!CS107+Dynamics!FF107+Dynamics!HS107+Dynamics!KF107</f>
        <v>4333.8306588398154</v>
      </c>
      <c r="AG108" s="4">
        <f>AG107+Dynamics!AG107+Dynamics!CT107+Dynamics!FG107+Dynamics!HT107+Dynamics!KG107</f>
        <v>834.72265503310996</v>
      </c>
      <c r="AH108" s="4">
        <f>AH107+Dynamics!AH107+Dynamics!CU107+Dynamics!FH107+Dynamics!HU107+Dynamics!KH107</f>
        <v>706.60400820985546</v>
      </c>
      <c r="AI108" s="4">
        <f>AI107+Dynamics!AI107+Dynamics!CV107+Dynamics!FI107+Dynamics!HV107+Dynamics!KI107</f>
        <v>0</v>
      </c>
      <c r="AJ108" s="4">
        <f>AJ107+Dynamics!AJ107+Dynamics!CW107+Dynamics!FJ107+Dynamics!HW107+Dynamics!KJ107</f>
        <v>0</v>
      </c>
      <c r="AK108" s="4">
        <f>AK107+Dynamics!AK107+Dynamics!CX107+Dynamics!FK107+Dynamics!HX107+Dynamics!KK107</f>
        <v>0</v>
      </c>
      <c r="AL108" s="4">
        <f>AL107+Dynamics!AL107+Dynamics!CY107+Dynamics!FL107+Dynamics!HY107+Dynamics!KL107</f>
        <v>1480.0287134086484</v>
      </c>
      <c r="AM108" s="4">
        <f>AM107+Dynamics!AM107+Dynamics!CZ107+Dynamics!FM107+Dynamics!HZ107+Dynamics!KM107</f>
        <v>739.72639672837079</v>
      </c>
      <c r="AN108" s="4">
        <f>AN107+Dynamics!AN107+Dynamics!DA107+Dynamics!FN107+Dynamics!IA107+Dynamics!KN107</f>
        <v>595.47265470762898</v>
      </c>
      <c r="AO108" s="8">
        <f>AO107+Dynamics!AO107+Dynamics!DB107+Dynamics!FO107+Dynamics!IB107+Dynamics!KO107</f>
        <v>817715.15126338415</v>
      </c>
      <c r="AP108" s="4">
        <f>AP107+Dynamics!AP107+Dynamics!DC107+Dynamics!FP107+Dynamics!IC107+Dynamics!KP107</f>
        <v>15148.440827243463</v>
      </c>
      <c r="AQ108" s="4">
        <f>AQ107+Dynamics!AQ107+Dynamics!DD107+Dynamics!FQ107+Dynamics!ID107+Dynamics!KQ107</f>
        <v>43971.591188989325</v>
      </c>
      <c r="AR108" s="4">
        <f>AR107+Dynamics!AR107+Dynamics!DE107+Dynamics!FR107+Dynamics!IE107+Dynamics!KR107</f>
        <v>44913.030925917919</v>
      </c>
      <c r="AS108" s="4">
        <f>AS107+Dynamics!AS107+Dynamics!DF107+Dynamics!FS107+Dynamics!IF107+Dynamics!KS107</f>
        <v>13340.50468898534</v>
      </c>
      <c r="AT108" s="4">
        <f>AT107+Dynamics!AT107+Dynamics!DG107+Dynamics!FT107+Dynamics!IG107+Dynamics!KT107</f>
        <v>2546.6269911214167</v>
      </c>
      <c r="AU108" s="4">
        <f>AU107+Dynamics!AU107+Dynamics!DH107+Dynamics!FU107+Dynamics!IH107+Dynamics!KU107</f>
        <v>2118.9399108926723</v>
      </c>
      <c r="AV108" s="4">
        <f>AV107+Dynamics!AV107+Dynamics!DI107+Dynamics!FV107+Dynamics!II107+Dynamics!KV107</f>
        <v>0</v>
      </c>
      <c r="AW108" s="4">
        <f>AW107+Dynamics!AW107+Dynamics!DJ107+Dynamics!FW107+Dynamics!IJ107+Dynamics!KW107</f>
        <v>0</v>
      </c>
      <c r="AX108" s="4">
        <f>AX107+Dynamics!AX107+Dynamics!DK107+Dynamics!FX107+Dynamics!IK107+Dynamics!KX107</f>
        <v>0</v>
      </c>
      <c r="AY108" s="4">
        <f>AY107+Dynamics!AY107+Dynamics!DL107+Dynamics!FY107+Dynamics!IL107+Dynamics!KY107</f>
        <v>4432.2163857255509</v>
      </c>
      <c r="AZ108" s="4">
        <f>AZ107+Dynamics!AZ107+Dynamics!DM107+Dynamics!FZ107+Dynamics!IM107+Dynamics!KZ107</f>
        <v>2168.6490767915989</v>
      </c>
      <c r="BA108" s="9">
        <f>BA107+Dynamics!BA107+Dynamics!DN107+Dynamics!GA107+Dynamics!IN107+Dynamics!LA107</f>
        <v>1695.4688392339192</v>
      </c>
      <c r="BB108" s="8">
        <f>BB107+Dynamics!BB107+Dynamics!DO107+Dynamics!GB107+Dynamics!IO107+Dynamics!LB107</f>
        <v>37588.038839453162</v>
      </c>
      <c r="BC108" s="4">
        <f>BC107+Dynamics!BC107+Dynamics!DP107+Dynamics!GC107+Dynamics!IP107+Dynamics!LC107</f>
        <v>7198.6847687600211</v>
      </c>
      <c r="BD108" s="4">
        <f>BD107+Dynamics!BD107+Dynamics!DQ107+Dynamics!GD107+Dynamics!IQ107+Dynamics!LD107</f>
        <v>19913.773432346108</v>
      </c>
      <c r="BE108" s="4">
        <f>BE107+Dynamics!BE107+Dynamics!DR107+Dynamics!GE107+Dynamics!IR107+Dynamics!LE107</f>
        <v>19046.310442843202</v>
      </c>
      <c r="BF108" s="4">
        <f>BF107+Dynamics!BF107+Dynamics!DS107+Dynamics!GF107+Dynamics!IS107+Dynamics!LF107</f>
        <v>5383.7641108904363</v>
      </c>
      <c r="BG108" s="4">
        <f>BG107+Dynamics!BG107+Dynamics!DT107+Dynamics!GG107+Dynamics!IT107+Dynamics!LG107</f>
        <v>992.35473536353197</v>
      </c>
      <c r="BH108" s="4">
        <f>BH107+Dynamics!BH107+Dynamics!DU107+Dynamics!GH107+Dynamics!IU107+Dynamics!LH107</f>
        <v>778.32398457300565</v>
      </c>
      <c r="BI108" s="4">
        <f>BI107+Dynamics!BI107+Dynamics!DV107+Dynamics!GI107+Dynamics!IV107+Dynamics!LI107</f>
        <v>0</v>
      </c>
      <c r="BJ108" s="4">
        <f>BJ107+Dynamics!BJ107+Dynamics!DW107+Dynamics!GJ107+Dynamics!IW107+Dynamics!LJ107</f>
        <v>0</v>
      </c>
      <c r="BK108" s="4">
        <f>BK107+Dynamics!BK107+Dynamics!DX107+Dynamics!GK107+Dynamics!IX107+Dynamics!LK107</f>
        <v>0</v>
      </c>
      <c r="BL108" s="4">
        <f>BL107+Dynamics!BL107+Dynamics!DY107+Dynamics!GL107+Dynamics!IY107+Dynamics!LL107</f>
        <v>1620.6636471496106</v>
      </c>
      <c r="BM108" s="4">
        <f>BM107+Dynamics!BM107+Dynamics!DZ107+Dynamics!GM107+Dynamics!IZ107+Dynamics!LM107</f>
        <v>742.59813244486475</v>
      </c>
      <c r="BN108" s="4">
        <f>BN107+Dynamics!BN107+Dynamics!EA107+Dynamics!GN107+Dynamics!JA107+Dynamics!LN107</f>
        <v>540.43233295029529</v>
      </c>
      <c r="BO108" s="178">
        <f t="shared" si="37"/>
        <v>44139728.906717218</v>
      </c>
      <c r="BP108" s="8">
        <f t="shared" si="68"/>
        <v>21063838.028296746</v>
      </c>
      <c r="BQ108" s="4">
        <f t="shared" si="69"/>
        <v>21959795.091156233</v>
      </c>
      <c r="BR108" s="4">
        <f t="shared" si="70"/>
        <v>74240.222739164616</v>
      </c>
      <c r="BS108" s="4">
        <f t="shared" si="41"/>
        <v>948050.62009828538</v>
      </c>
      <c r="BT108" s="179">
        <f t="shared" si="42"/>
        <v>93804.944426774236</v>
      </c>
      <c r="BU108" s="178">
        <f t="shared" si="43"/>
        <v>1985804.5923346961</v>
      </c>
      <c r="BV108" s="4">
        <f t="shared" si="44"/>
        <v>1176540.7602026006</v>
      </c>
      <c r="BW108" s="4">
        <f t="shared" si="45"/>
        <v>580931.36105440091</v>
      </c>
      <c r="BX108" s="4">
        <f t="shared" si="46"/>
        <v>41780.096655472204</v>
      </c>
      <c r="BY108" s="4">
        <f t="shared" si="47"/>
        <v>130335.4688349012</v>
      </c>
      <c r="BZ108" s="179">
        <f t="shared" si="48"/>
        <v>56216.905587321067</v>
      </c>
      <c r="CA108" s="167">
        <f t="shared" si="49"/>
        <v>4.4989052754071057E-2</v>
      </c>
      <c r="CB108" s="15">
        <f t="shared" si="50"/>
        <v>5.5855953631150167E-2</v>
      </c>
      <c r="CC108" s="15">
        <f t="shared" si="51"/>
        <v>2.6454316110096888E-2</v>
      </c>
      <c r="CD108" s="15">
        <f t="shared" si="52"/>
        <v>0.56276901003196445</v>
      </c>
      <c r="CE108" s="15">
        <f t="shared" si="53"/>
        <v>0.13747733092710723</v>
      </c>
      <c r="CF108" s="168">
        <f t="shared" si="54"/>
        <v>0.59929576133595985</v>
      </c>
      <c r="CG108" s="167"/>
      <c r="CH108" s="16"/>
      <c r="CI108" s="87"/>
      <c r="CJ108" s="16"/>
      <c r="CK108" s="16"/>
      <c r="CL108" s="168"/>
      <c r="CM108" s="120">
        <f t="shared" si="55"/>
        <v>152485.78156242063</v>
      </c>
      <c r="CN108" s="120">
        <f>step*SUMPRODUCT(B108:N108,'By group'!B$22:N$22)</f>
        <v>90439.662267953929</v>
      </c>
      <c r="CO108" s="120">
        <f>step*SUMPRODUCT(O108:AA108,'By group'!O$22:AA$22)</f>
        <v>44645.708100555938</v>
      </c>
      <c r="CP108" s="120">
        <f>step*SUMPRODUCT(AB108:AN108,'By group'!AB$22:AN$22)</f>
        <v>3220.8769303838685</v>
      </c>
      <c r="CQ108" s="120">
        <f>step*SUMPRODUCT(AO108:BA108,'By group'!AO$22:BA$22)</f>
        <v>9990.0084743654897</v>
      </c>
      <c r="CR108" s="154">
        <f>step*SUMPRODUCT(BB108:BN108,'By group'!BB$22:BN$22)</f>
        <v>4189.5257891613737</v>
      </c>
      <c r="CS108" s="197">
        <f t="shared" si="56"/>
        <v>229099.03875861948</v>
      </c>
      <c r="CT108" s="120">
        <f t="shared" si="57"/>
        <v>666695.47585866321</v>
      </c>
      <c r="CU108" s="120">
        <f t="shared" si="58"/>
        <v>684153.79971852095</v>
      </c>
      <c r="CV108" s="120">
        <f t="shared" si="59"/>
        <v>272801.53774658585</v>
      </c>
      <c r="CW108" s="120">
        <f t="shared" si="60"/>
        <v>73123.360589051968</v>
      </c>
      <c r="CX108" s="198">
        <f t="shared" si="61"/>
        <v>59931.379663254527</v>
      </c>
      <c r="CY108" s="16">
        <f t="shared" si="62"/>
        <v>3.3693430041997915E-3</v>
      </c>
      <c r="CZ108" s="37">
        <f t="shared" si="63"/>
        <v>4.3069935308227683E-2</v>
      </c>
      <c r="DA108" s="185">
        <f t="shared" si="64"/>
        <v>2.1251817070516471E-3</v>
      </c>
      <c r="DB108" s="183">
        <f>(BO108-BO106)/BO106</f>
        <v>5.6263362210057389E-3</v>
      </c>
      <c r="DC108" s="85">
        <f>(SUMPRODUCT($B108:$N108,'By group'!$B$27:$N$27)-(1-prop_idu_part)*SUMPRODUCT(Population!$BB108:$BN108,'By group'!$BB$27:$BN$27)*(1-prop_idu_male))/BQ108</f>
        <v>1.4364934755315033</v>
      </c>
      <c r="DD108" s="85">
        <f>(1-prop_idu_part)*SUMPRODUCT(Population!$BB108:$BN108,'By group'!$BB$27:$BN$27)*prop_idu_male/BQ108</f>
        <v>9.2268019405805854E-3</v>
      </c>
      <c r="DE108" s="85">
        <f>SUMPRODUCT(AB108:AN108,'By group'!AB$27:AN$27)/prop_sw_use/BP108</f>
        <v>4.2294413376763584</v>
      </c>
      <c r="DF108" s="85">
        <f t="shared" si="35"/>
        <v>1.7171531830966014</v>
      </c>
      <c r="DG108" s="85">
        <f t="shared" si="67"/>
        <v>0</v>
      </c>
    </row>
    <row r="109" spans="1:111" x14ac:dyDescent="0.25">
      <c r="A109">
        <f t="shared" si="66"/>
        <v>52.5</v>
      </c>
      <c r="B109" s="8">
        <f>B108+Dynamics!B108+Dynamics!BO108+Dynamics!EB108+Dynamics!GO108+Dynamics!JB108</f>
        <v>19942951.246821258</v>
      </c>
      <c r="C109" s="46">
        <f>C108+Dynamics!C108+Dynamics!BP108+Dynamics!EC108+Dynamics!GP108+Dynamics!JC108</f>
        <v>135594.29705872966</v>
      </c>
      <c r="D109" s="4">
        <f>D108+Dynamics!D108+Dynamics!BQ108+Dynamics!ED108+Dynamics!GQ108+Dynamics!JD108</f>
        <v>395351.72827207833</v>
      </c>
      <c r="E109" s="4">
        <f>E108+Dynamics!E108+Dynamics!BR108+Dynamics!EE108+Dynamics!GR108+Dynamics!JE108</f>
        <v>406760.8576270162</v>
      </c>
      <c r="F109" s="4">
        <f>F108+Dynamics!F108+Dynamics!BS108+Dynamics!EF108+Dynamics!GS108+Dynamics!JF108</f>
        <v>121583.74350713476</v>
      </c>
      <c r="G109" s="4">
        <f>G108+Dynamics!G108+Dynamics!BT108+Dynamics!EG108+Dynamics!GT108+Dynamics!JG108</f>
        <v>23329.673980404568</v>
      </c>
      <c r="H109" s="4">
        <f>H108+Dynamics!H108+Dynamics!BU108+Dynamics!EH108+Dynamics!GU108+Dynamics!JH108</f>
        <v>19622.338365555934</v>
      </c>
      <c r="I109" s="4">
        <f>I108+Dynamics!I108+Dynamics!BV108+Dynamics!EI108+Dynamics!GV108+Dynamics!JI108</f>
        <v>0</v>
      </c>
      <c r="J109" s="4">
        <f>J108+Dynamics!J108+Dynamics!BW108+Dynamics!EJ108+Dynamics!GW108+Dynamics!JJ108</f>
        <v>0</v>
      </c>
      <c r="K109" s="4">
        <f>K108+Dynamics!K108+Dynamics!BX108+Dynamics!EK108+Dynamics!GX108+Dynamics!JK108</f>
        <v>0</v>
      </c>
      <c r="L109" s="4">
        <f>L108+Dynamics!L108+Dynamics!BY108+Dynamics!EL108+Dynamics!GY108+Dynamics!JL108</f>
        <v>41076.716548760407</v>
      </c>
      <c r="M109" s="4">
        <f>M108+Dynamics!M108+Dynamics!BZ108+Dynamics!EM108+Dynamics!GZ108+Dynamics!JM108</f>
        <v>20386.96004314729</v>
      </c>
      <c r="N109" s="9">
        <f>N108+Dynamics!N108+Dynamics!CA108+Dynamics!EN108+Dynamics!HA108+Dynamics!JN108</f>
        <v>16289.24776588928</v>
      </c>
      <c r="O109" s="8">
        <f>O108+Dynamics!O108+Dynamics!CB108+Dynamics!EO108+Dynamics!HB108+Dynamics!JO108</f>
        <v>21439769.720452141</v>
      </c>
      <c r="P109" s="4">
        <f>P108+Dynamics!P108+Dynamics!CC108+Dynamics!EP108+Dynamics!HC108+Dynamics!JP108</f>
        <v>66999.617539813684</v>
      </c>
      <c r="Q109" s="4">
        <f>Q108+Dynamics!Q108+Dynamics!CD108+Dynamics!EQ108+Dynamics!HD108+Dynamics!JQ108</f>
        <v>195269.42900883235</v>
      </c>
      <c r="R109" s="4">
        <f>R108+Dynamics!R108+Dynamics!CE108+Dynamics!ER108+Dynamics!HE108+Dynamics!JR108</f>
        <v>200797.62756204716</v>
      </c>
      <c r="S109" s="4">
        <f>S108+Dynamics!S108+Dynamics!CF108+Dynamics!ES108+Dynamics!HF108+Dynamics!JS108</f>
        <v>59998.993283550801</v>
      </c>
      <c r="T109" s="4">
        <f>T108+Dynamics!T108+Dynamics!CG108+Dynamics!ET108+Dynamics!HG108+Dynamics!JT108</f>
        <v>11510.647758456656</v>
      </c>
      <c r="U109" s="4">
        <f>U108+Dynamics!U108+Dynamics!CH108+Dynamics!EU108+Dynamics!HH108+Dynamics!JU108</f>
        <v>9681.3159123126206</v>
      </c>
      <c r="V109" s="4">
        <f>V108+Dynamics!V108+Dynamics!CI108+Dynamics!EV108+Dynamics!HI108+Dynamics!JV108</f>
        <v>0</v>
      </c>
      <c r="W109" s="4">
        <f>W108+Dynamics!W108+Dynamics!CJ108+Dynamics!EW108+Dynamics!HJ108+Dynamics!JW108</f>
        <v>0</v>
      </c>
      <c r="X109" s="4">
        <f>X108+Dynamics!X108+Dynamics!CK108+Dynamics!EX108+Dynamics!HK108+Dynamics!JX108</f>
        <v>0</v>
      </c>
      <c r="Y109" s="4">
        <f>Y108+Dynamics!Y108+Dynamics!CL108+Dynamics!EY108+Dynamics!HL108+Dynamics!JY108</f>
        <v>20264.32789587717</v>
      </c>
      <c r="Z109" s="4">
        <f>Z108+Dynamics!Z108+Dynamics!CM108+Dynamics!EZ108+Dynamics!HM108+Dynamics!JZ108</f>
        <v>10060.35596317361</v>
      </c>
      <c r="AA109" s="9">
        <f>AA108+Dynamics!AA108+Dynamics!CN108+Dynamics!FA108+Dynamics!HN108+Dynamics!KA108</f>
        <v>8051.9308576366229</v>
      </c>
      <c r="AB109" s="8">
        <f>AB108+Dynamics!AB108+Dynamics!CO108+Dynamics!FB108+Dynamics!HO108+Dynamics!KB108</f>
        <v>32549.5337163359</v>
      </c>
      <c r="AC109" s="4">
        <f>AC108+Dynamics!AC108+Dynamics!CP108+Dynamics!FC108+Dynamics!HP108+Dynamics!KC108</f>
        <v>4762.8978169017319</v>
      </c>
      <c r="AD109" s="4">
        <f>AD108+Dynamics!AD108+Dynamics!CQ108+Dynamics!FD108+Dynamics!HQ108+Dynamics!KD108</f>
        <v>13958.97178305725</v>
      </c>
      <c r="AE109" s="4">
        <f>AE108+Dynamics!AE108+Dynamics!CR108+Dynamics!FE108+Dynamics!HR108+Dynamics!KE108</f>
        <v>14464.399293096325</v>
      </c>
      <c r="AF109" s="4">
        <f>AF108+Dynamics!AF108+Dynamics!CS108+Dynamics!FF108+Dynamics!HS108+Dynamics!KF108</f>
        <v>4346.6479575237436</v>
      </c>
      <c r="AG109" s="4">
        <f>AG108+Dynamics!AG108+Dynamics!CT108+Dynamics!FG108+Dynamics!HT108+Dynamics!KG108</f>
        <v>837.20495272523328</v>
      </c>
      <c r="AH109" s="4">
        <f>AH108+Dynamics!AH108+Dynamics!CU108+Dynamics!FH108+Dynamics!HU108+Dynamics!KH108</f>
        <v>708.72084282921833</v>
      </c>
      <c r="AI109" s="4">
        <f>AI108+Dynamics!AI108+Dynamics!CV108+Dynamics!FI108+Dynamics!HV108+Dynamics!KI108</f>
        <v>0</v>
      </c>
      <c r="AJ109" s="4">
        <f>AJ108+Dynamics!AJ108+Dynamics!CW108+Dynamics!FJ108+Dynamics!HW108+Dynamics!KJ108</f>
        <v>0</v>
      </c>
      <c r="AK109" s="4">
        <f>AK108+Dynamics!AK108+Dynamics!CX108+Dynamics!FK108+Dynamics!HX108+Dynamics!KK108</f>
        <v>0</v>
      </c>
      <c r="AL109" s="4">
        <f>AL108+Dynamics!AL108+Dynamics!CY108+Dynamics!FL108+Dynamics!HY108+Dynamics!KL108</f>
        <v>1484.4779438732055</v>
      </c>
      <c r="AM109" s="4">
        <f>AM108+Dynamics!AM108+Dynamics!CZ108+Dynamics!FM108+Dynamics!HZ108+Dynamics!KM108</f>
        <v>741.96693520197971</v>
      </c>
      <c r="AN109" s="4">
        <f>AN108+Dynamics!AN108+Dynamics!DA108+Dynamics!FN108+Dynamics!IA108+Dynamics!KN108</f>
        <v>597.25362816852748</v>
      </c>
      <c r="AO109" s="8">
        <f>AO108+Dynamics!AO108+Dynamics!DB108+Dynamics!FO108+Dynamics!IB108+Dynamics!KO108</f>
        <v>818843.57591464557</v>
      </c>
      <c r="AP109" s="4">
        <f>AP108+Dynamics!AP108+Dynamics!DC108+Dynamics!FP108+Dynamics!IC108+Dynamics!KP108</f>
        <v>15214.226685170335</v>
      </c>
      <c r="AQ109" s="4">
        <f>AQ108+Dynamics!AQ108+Dynamics!DD108+Dynamics!FQ108+Dynamics!ID108+Dynamics!KQ108</f>
        <v>44169.691011976422</v>
      </c>
      <c r="AR109" s="4">
        <f>AR108+Dynamics!AR108+Dynamics!DE108+Dynamics!FR108+Dynamics!IE108+Dynamics!KR108</f>
        <v>45126.80130094495</v>
      </c>
      <c r="AS109" s="4">
        <f>AS108+Dynamics!AS108+Dynamics!DF108+Dynamics!FS108+Dynamics!IF108+Dynamics!KS108</f>
        <v>13406.841596965254</v>
      </c>
      <c r="AT109" s="4">
        <f>AT108+Dynamics!AT108+Dynamics!DG108+Dynamics!FT108+Dynamics!IG108+Dynamics!KT108</f>
        <v>2559.7151117341755</v>
      </c>
      <c r="AU109" s="4">
        <f>AU108+Dynamics!AU108+Dynamics!DH108+Dynamics!FU108+Dynamics!IH108+Dynamics!KU108</f>
        <v>2130.5173077226827</v>
      </c>
      <c r="AV109" s="4">
        <f>AV108+Dynamics!AV108+Dynamics!DI108+Dynamics!FV108+Dynamics!II108+Dynamics!KV108</f>
        <v>0</v>
      </c>
      <c r="AW109" s="4">
        <f>AW108+Dynamics!AW108+Dynamics!DJ108+Dynamics!FW108+Dynamics!IJ108+Dynamics!KW108</f>
        <v>0</v>
      </c>
      <c r="AX109" s="4">
        <f>AX108+Dynamics!AX108+Dynamics!DK108+Dynamics!FX108+Dynamics!IK108+Dynamics!KX108</f>
        <v>0</v>
      </c>
      <c r="AY109" s="4">
        <f>AY108+Dynamics!AY108+Dynamics!DL108+Dynamics!FY108+Dynamics!IL108+Dynamics!KY108</f>
        <v>4456.5702442446136</v>
      </c>
      <c r="AZ109" s="4">
        <f>AZ108+Dynamics!AZ108+Dynamics!DM108+Dynamics!FZ108+Dynamics!IM108+Dynamics!KZ108</f>
        <v>2181.4506387312495</v>
      </c>
      <c r="BA109" s="9">
        <f>BA108+Dynamics!BA108+Dynamics!DN108+Dynamics!GA108+Dynamics!IN108+Dynamics!LA108</f>
        <v>1706.3920279100626</v>
      </c>
      <c r="BB109" s="8">
        <f>BB108+Dynamics!BB108+Dynamics!DO108+Dynamics!GB108+Dynamics!IO108+Dynamics!LB108</f>
        <v>37693.708193826016</v>
      </c>
      <c r="BC109" s="4">
        <f>BC108+Dynamics!BC108+Dynamics!DP108+Dynamics!GC108+Dynamics!IP108+Dynamics!LC108</f>
        <v>7218.9686114157566</v>
      </c>
      <c r="BD109" s="4">
        <f>BD108+Dynamics!BD108+Dynamics!DQ108+Dynamics!GD108+Dynamics!IQ108+Dynamics!LD108</f>
        <v>19969.957280745897</v>
      </c>
      <c r="BE109" s="4">
        <f>BE108+Dynamics!BE108+Dynamics!DR108+Dynamics!GE108+Dynamics!IR108+Dynamics!LE108</f>
        <v>19100.144758780167</v>
      </c>
      <c r="BF109" s="4">
        <f>BF108+Dynamics!BF108+Dynamics!DS108+Dynamics!GF108+Dynamics!IS108+Dynamics!LF108</f>
        <v>5399.001510601046</v>
      </c>
      <c r="BG109" s="4">
        <f>BG108+Dynamics!BG108+Dynamics!DT108+Dynamics!GG108+Dynamics!IT108+Dynamics!LG108</f>
        <v>995.16548916948852</v>
      </c>
      <c r="BH109" s="4">
        <f>BH108+Dynamics!BH108+Dynamics!DU108+Dynamics!GH108+Dynamics!IU108+Dynamics!LH108</f>
        <v>780.52912152981264</v>
      </c>
      <c r="BI109" s="4">
        <f>BI108+Dynamics!BI108+Dynamics!DV108+Dynamics!GI108+Dynamics!IV108+Dynamics!LI108</f>
        <v>0</v>
      </c>
      <c r="BJ109" s="4">
        <f>BJ108+Dynamics!BJ108+Dynamics!DW108+Dynamics!GJ108+Dynamics!IW108+Dynamics!LJ108</f>
        <v>0</v>
      </c>
      <c r="BK109" s="4">
        <f>BK108+Dynamics!BK108+Dynamics!DX108+Dynamics!GK108+Dynamics!IX108+Dynamics!LK108</f>
        <v>0</v>
      </c>
      <c r="BL109" s="4">
        <f>BL108+Dynamics!BL108+Dynamics!DY108+Dynamics!GL108+Dynamics!IY108+Dynamics!LL108</f>
        <v>1625.2573690597137</v>
      </c>
      <c r="BM109" s="4">
        <f>BM108+Dynamics!BM108+Dynamics!DZ108+Dynamics!GM108+Dynamics!IZ108+Dynamics!LM108</f>
        <v>744.70102838320872</v>
      </c>
      <c r="BN109" s="4">
        <f>BN108+Dynamics!BN108+Dynamics!EA108+Dynamics!GN108+Dynamics!JA108+Dynamics!LN108</f>
        <v>541.95072601302968</v>
      </c>
      <c r="BO109" s="178">
        <f t="shared" si="37"/>
        <v>44263668.017023094</v>
      </c>
      <c r="BP109" s="8">
        <f t="shared" si="68"/>
        <v>21122946.80998997</v>
      </c>
      <c r="BQ109" s="4">
        <f t="shared" si="69"/>
        <v>22022403.966233842</v>
      </c>
      <c r="BR109" s="4">
        <f t="shared" si="70"/>
        <v>74452.074869713135</v>
      </c>
      <c r="BS109" s="4">
        <f t="shared" si="41"/>
        <v>949795.78184004547</v>
      </c>
      <c r="BT109" s="179">
        <f t="shared" si="42"/>
        <v>94069.38408952413</v>
      </c>
      <c r="BU109" s="178">
        <f t="shared" si="43"/>
        <v>1991860.2319248922</v>
      </c>
      <c r="BV109" s="4">
        <f t="shared" si="44"/>
        <v>1179995.5631687166</v>
      </c>
      <c r="BW109" s="4">
        <f t="shared" si="45"/>
        <v>582634.24578170059</v>
      </c>
      <c r="BX109" s="4">
        <f t="shared" si="46"/>
        <v>41902.54115337722</v>
      </c>
      <c r="BY109" s="4">
        <f t="shared" si="47"/>
        <v>130952.20592539973</v>
      </c>
      <c r="BZ109" s="179">
        <f t="shared" si="48"/>
        <v>56375.675895698114</v>
      </c>
      <c r="CA109" s="167">
        <f t="shared" si="49"/>
        <v>4.4999890907343125E-2</v>
      </c>
      <c r="CB109" s="15">
        <f t="shared" si="50"/>
        <v>5.5863207618865228E-2</v>
      </c>
      <c r="CC109" s="15">
        <f t="shared" si="51"/>
        <v>2.6456432579977766E-2</v>
      </c>
      <c r="CD109" s="15">
        <f t="shared" si="52"/>
        <v>0.56281226851910127</v>
      </c>
      <c r="CE109" s="15">
        <f t="shared" si="53"/>
        <v>0.1378740655930322</v>
      </c>
      <c r="CF109" s="168">
        <f t="shared" si="54"/>
        <v>0.59929887328747045</v>
      </c>
      <c r="CG109" s="169">
        <f>-SUM(Dynamics!BO108:BO109,Dynamics!CB108:CB109,Dynamics!CO108:CO109,Dynamics!DB108:DB109,Dynamics!DO108:DO109)/BO108*100000</f>
        <v>1084.9985993981472</v>
      </c>
      <c r="CH109" s="87">
        <f>-SUM(Dynamics!BO108:BO109)/BP108*100000</f>
        <v>1340.8167749380461</v>
      </c>
      <c r="CI109" s="87">
        <f>-SUM(Dynamics!CB108:CB109)/BQ108*100000</f>
        <v>635.5741562328617</v>
      </c>
      <c r="CJ109" s="87">
        <f>-SUM(Dynamics!CO108:CO109)/BR108*100000</f>
        <v>13340.037853855911</v>
      </c>
      <c r="CK109" s="87">
        <f>-SUM(Dynamics!DB108:DB109)/BS108*100000</f>
        <v>3344.5733315891666</v>
      </c>
      <c r="CL109" s="170">
        <f>-SUM(Dynamics!DO108:DO109)/BT108*100000</f>
        <v>16316.05070854266</v>
      </c>
      <c r="CM109" s="120">
        <f t="shared" si="55"/>
        <v>152952.61791733507</v>
      </c>
      <c r="CN109" s="120">
        <f>step*SUMPRODUCT(B109:N109,'By group'!B$22:N$22)</f>
        <v>90705.883156019365</v>
      </c>
      <c r="CO109" s="120">
        <f>step*SUMPRODUCT(O109:AA109,'By group'!O$22:AA$22)</f>
        <v>44776.709103713889</v>
      </c>
      <c r="CP109" s="120">
        <f>step*SUMPRODUCT(AB109:AN109,'By group'!AB$22:AN$22)</f>
        <v>3230.350857546222</v>
      </c>
      <c r="CQ109" s="120">
        <f>step*SUMPRODUCT(AO109:BA109,'By group'!AO$22:BA$22)</f>
        <v>10038.307031234186</v>
      </c>
      <c r="CR109" s="154">
        <f>step*SUMPRODUCT(BB109:BN109,'By group'!BB$22:BN$22)</f>
        <v>4201.3677688214102</v>
      </c>
      <c r="CS109" s="197">
        <f t="shared" si="56"/>
        <v>229790.00771203119</v>
      </c>
      <c r="CT109" s="120">
        <f t="shared" si="57"/>
        <v>668719.77735669015</v>
      </c>
      <c r="CU109" s="120">
        <f t="shared" si="58"/>
        <v>686249.83054188476</v>
      </c>
      <c r="CV109" s="120">
        <f t="shared" si="59"/>
        <v>273642.57785759063</v>
      </c>
      <c r="CW109" s="120">
        <f t="shared" si="60"/>
        <v>73347.841901127467</v>
      </c>
      <c r="CX109" s="198">
        <f t="shared" si="61"/>
        <v>60110.196555567782</v>
      </c>
      <c r="CY109" s="16">
        <f t="shared" si="62"/>
        <v>3.3693514919597976E-3</v>
      </c>
      <c r="CZ109" s="37">
        <f t="shared" si="63"/>
        <v>4.3030256792447805E-2</v>
      </c>
      <c r="DA109" s="185">
        <f t="shared" si="64"/>
        <v>2.1252053502061005E-3</v>
      </c>
      <c r="DB109" s="183"/>
      <c r="DC109" s="85">
        <f>(SUMPRODUCT($B109:$N109,'By group'!$B$27:$N$27)-(1-prop_idu_part)*SUMPRODUCT(Population!$BB109:$BN109,'By group'!$BB$27:$BN$27)*(1-prop_idu_male))/BQ109</f>
        <v>1.4364291380759027</v>
      </c>
      <c r="DD109" s="85">
        <f>(1-prop_idu_part)*SUMPRODUCT(Population!$BB109:$BN109,'By group'!$BB$27:$BN$27)*prop_idu_male/BQ109</f>
        <v>9.2265072398506464E-3</v>
      </c>
      <c r="DE109" s="85">
        <f>SUMPRODUCT(AB109:AN109,'By group'!AB$27:AN$27)/prop_sw_use/BP109</f>
        <v>4.2296413775658319</v>
      </c>
      <c r="DF109" s="85">
        <f t="shared" si="35"/>
        <v>1.7172343992917276</v>
      </c>
      <c r="DG109" s="85">
        <f t="shared" si="67"/>
        <v>0</v>
      </c>
    </row>
    <row r="110" spans="1:111" x14ac:dyDescent="0.25">
      <c r="A110">
        <f t="shared" si="66"/>
        <v>53</v>
      </c>
      <c r="B110" s="8">
        <f>B109+Dynamics!B109+Dynamics!BO109+Dynamics!EB109+Dynamics!GO109+Dynamics!JB109</f>
        <v>19998753.8059364</v>
      </c>
      <c r="C110" s="46">
        <f>C109+Dynamics!C109+Dynamics!BP109+Dynamics!EC109+Dynamics!GP109+Dynamics!JC109</f>
        <v>135989.61175669997</v>
      </c>
      <c r="D110" s="4">
        <f>D109+Dynamics!D109+Dynamics!BQ109+Dynamics!ED109+Dynamics!GQ109+Dynamics!JD109</f>
        <v>396509.06652676139</v>
      </c>
      <c r="E110" s="4">
        <f>E109+Dynamics!E109+Dynamics!BR109+Dynamics!EE109+Dynamics!GR109+Dynamics!JE109</f>
        <v>407958.13783904159</v>
      </c>
      <c r="F110" s="4">
        <f>F109+Dynamics!F109+Dynamics!BS109+Dynamics!EF109+Dynamics!GS109+Dynamics!JF109</f>
        <v>121942.84308413549</v>
      </c>
      <c r="G110" s="4">
        <f>G109+Dynamics!G109+Dynamics!BT109+Dynamics!EG109+Dynamics!GT109+Dynamics!JG109</f>
        <v>23398.651318937944</v>
      </c>
      <c r="H110" s="4">
        <f>H109+Dynamics!H109+Dynamics!BU109+Dynamics!EH109+Dynamics!GU109+Dynamics!JH109</f>
        <v>19680.064016230495</v>
      </c>
      <c r="I110" s="4">
        <f>I109+Dynamics!I109+Dynamics!BV109+Dynamics!EI109+Dynamics!GV109+Dynamics!JI109</f>
        <v>0</v>
      </c>
      <c r="J110" s="4">
        <f>J109+Dynamics!J109+Dynamics!BW109+Dynamics!EJ109+Dynamics!GW109+Dynamics!JJ109</f>
        <v>0</v>
      </c>
      <c r="K110" s="4">
        <f>K109+Dynamics!K109+Dynamics!BX109+Dynamics!EK109+Dynamics!GX109+Dynamics!JK109</f>
        <v>0</v>
      </c>
      <c r="L110" s="4">
        <f>L109+Dynamics!L109+Dynamics!BY109+Dynamics!EL109+Dynamics!GY109+Dynamics!JL109</f>
        <v>41197.921019603738</v>
      </c>
      <c r="M110" s="4">
        <f>M109+Dynamics!M109+Dynamics!BZ109+Dynamics!EM109+Dynamics!GZ109+Dynamics!JM109</f>
        <v>20446.370779038956</v>
      </c>
      <c r="N110" s="9">
        <f>N109+Dynamics!N109+Dynamics!CA109+Dynamics!EN109+Dynamics!HA109+Dynamics!JN109</f>
        <v>16334.253526116556</v>
      </c>
      <c r="O110" s="8">
        <f>O109+Dynamics!O109+Dynamics!CB109+Dynamics!EO109+Dynamics!HB109+Dynamics!JO109</f>
        <v>21500802.301396966</v>
      </c>
      <c r="P110" s="4">
        <f>P109+Dynamics!P109+Dynamics!CC109+Dynamics!EP109+Dynamics!HC109+Dynamics!JP109</f>
        <v>67196.435109356185</v>
      </c>
      <c r="Q110" s="4">
        <f>Q109+Dynamics!Q109+Dynamics!CD109+Dynamics!EQ109+Dynamics!HD109+Dynamics!JQ109</f>
        <v>195844.59291366601</v>
      </c>
      <c r="R110" s="4">
        <f>R109+Dynamics!R109+Dynamics!CE109+Dynamics!ER109+Dynamics!HE109+Dynamics!JR109</f>
        <v>201390.0090322927</v>
      </c>
      <c r="S110" s="4">
        <f>S109+Dynamics!S109+Dynamics!CF109+Dynamics!ES109+Dynamics!HF109+Dynamics!JS109</f>
        <v>60175.73546303506</v>
      </c>
      <c r="T110" s="4">
        <f>T109+Dynamics!T109+Dynamics!CG109+Dynamics!ET109+Dynamics!HG109+Dynamics!JT109</f>
        <v>11544.400336955508</v>
      </c>
      <c r="U110" s="4">
        <f>U109+Dynamics!U109+Dynamics!CH109+Dynamics!EU109+Dynamics!HH109+Dynamics!JU109</f>
        <v>9709.0683684006344</v>
      </c>
      <c r="V110" s="4">
        <f>V109+Dynamics!V109+Dynamics!CI109+Dynamics!EV109+Dynamics!HI109+Dynamics!JV109</f>
        <v>0</v>
      </c>
      <c r="W110" s="4">
        <f>W109+Dynamics!W109+Dynamics!CJ109+Dynamics!EW109+Dynamics!HJ109+Dynamics!JW109</f>
        <v>0</v>
      </c>
      <c r="X110" s="4">
        <f>X109+Dynamics!X109+Dynamics!CK109+Dynamics!EX109+Dynamics!HK109+Dynamics!JX109</f>
        <v>0</v>
      </c>
      <c r="Y110" s="4">
        <f>Y109+Dynamics!Y109+Dynamics!CL109+Dynamics!EY109+Dynamics!HL109+Dynamics!JY109</f>
        <v>20322.61745296972</v>
      </c>
      <c r="Z110" s="4">
        <f>Z109+Dynamics!Z109+Dynamics!CM109+Dynamics!EZ109+Dynamics!HM109+Dynamics!JZ109</f>
        <v>10088.10570538014</v>
      </c>
      <c r="AA110" s="9">
        <f>AA109+Dynamics!AA109+Dynamics!CN109+Dynamics!FA109+Dynamics!HN109+Dynamics!KA109</f>
        <v>8071.4739652865692</v>
      </c>
      <c r="AB110" s="8">
        <f>AB109+Dynamics!AB109+Dynamics!CO109+Dynamics!FB109+Dynamics!HO109+Dynamics!KB109</f>
        <v>32639.131761165889</v>
      </c>
      <c r="AC110" s="4">
        <f>AC109+Dynamics!AC109+Dynamics!CP109+Dynamics!FC109+Dynamics!HP109+Dynamics!KC109</f>
        <v>4776.6544164049965</v>
      </c>
      <c r="AD110" s="4">
        <f>AD109+Dynamics!AD109+Dynamics!CQ109+Dynamics!FD109+Dynamics!HQ109+Dynamics!KD109</f>
        <v>13999.502592964524</v>
      </c>
      <c r="AE110" s="4">
        <f>AE109+Dynamics!AE109+Dynamics!CR109+Dynamics!FE109+Dynamics!HR109+Dynamics!KE109</f>
        <v>14506.764698553392</v>
      </c>
      <c r="AF110" s="4">
        <f>AF109+Dynamics!AF109+Dynamics!CS109+Dynamics!FF109+Dynamics!HS109+Dynamics!KF109</f>
        <v>4359.4726079633892</v>
      </c>
      <c r="AG110" s="4">
        <f>AG109+Dynamics!AG109+Dynamics!CT109+Dynamics!FG109+Dynamics!HT109+Dynamics!KG109</f>
        <v>839.68842933175506</v>
      </c>
      <c r="AH110" s="4">
        <f>AH109+Dynamics!AH109+Dynamics!CU109+Dynamics!FH109+Dynamics!HU109+Dynamics!KH109</f>
        <v>710.83894889015687</v>
      </c>
      <c r="AI110" s="4">
        <f>AI109+Dynamics!AI109+Dynamics!CV109+Dynamics!FI109+Dynamics!HV109+Dynamics!KI109</f>
        <v>0</v>
      </c>
      <c r="AJ110" s="4">
        <f>AJ109+Dynamics!AJ109+Dynamics!CW109+Dynamics!FJ109+Dynamics!HW109+Dynamics!KJ109</f>
        <v>0</v>
      </c>
      <c r="AK110" s="4">
        <f>AK109+Dynamics!AK109+Dynamics!CX109+Dynamics!FK109+Dynamics!HX109+Dynamics!KK109</f>
        <v>0</v>
      </c>
      <c r="AL110" s="4">
        <f>AL109+Dynamics!AL109+Dynamics!CY109+Dynamics!FL109+Dynamics!HY109+Dynamics!KL109</f>
        <v>1488.9291433968581</v>
      </c>
      <c r="AM110" s="4">
        <f>AM109+Dynamics!AM109+Dynamics!CZ109+Dynamics!FM109+Dynamics!HZ109+Dynamics!KM109</f>
        <v>744.20939452654193</v>
      </c>
      <c r="AN110" s="4">
        <f>AN109+Dynamics!AN109+Dynamics!DA109+Dynamics!FN109+Dynamics!IA109+Dynamics!KN109</f>
        <v>599.04002687673369</v>
      </c>
      <c r="AO110" s="8">
        <f>AO109+Dynamics!AO109+Dynamics!DB109+Dynamics!FO109+Dynamics!IB109+Dynamics!KO109</f>
        <v>819998.3755056978</v>
      </c>
      <c r="AP110" s="4">
        <f>AP109+Dynamics!AP109+Dynamics!DC109+Dynamics!FP109+Dynamics!IC109+Dynamics!KP109</f>
        <v>15279.514824106083</v>
      </c>
      <c r="AQ110" s="4">
        <f>AQ109+Dynamics!AQ109+Dynamics!DD109+Dynamics!FQ109+Dynamics!ID109+Dynamics!KQ109</f>
        <v>44366.222753074777</v>
      </c>
      <c r="AR110" s="4">
        <f>AR109+Dynamics!AR109+Dynamics!DE109+Dynamics!FR109+Dynamics!IE109+Dynamics!KR109</f>
        <v>45338.791741712266</v>
      </c>
      <c r="AS110" s="4">
        <f>AS109+Dynamics!AS109+Dynamics!DF109+Dynamics!FS109+Dynamics!IF109+Dynamics!KS109</f>
        <v>13472.609840197678</v>
      </c>
      <c r="AT110" s="4">
        <f>AT109+Dynamics!AT109+Dynamics!DG109+Dynamics!FT109+Dynamics!IG109+Dynamics!KT109</f>
        <v>2572.6893770625279</v>
      </c>
      <c r="AU110" s="4">
        <f>AU109+Dynamics!AU109+Dynamics!DH109+Dynamics!FU109+Dynamics!IH109+Dynamics!KU109</f>
        <v>2141.9929344213333</v>
      </c>
      <c r="AV110" s="4">
        <f>AV109+Dynamics!AV109+Dynamics!DI109+Dynamics!FV109+Dynamics!II109+Dynamics!KV109</f>
        <v>0</v>
      </c>
      <c r="AW110" s="4">
        <f>AW109+Dynamics!AW109+Dynamics!DJ109+Dynamics!FW109+Dynamics!IJ109+Dynamics!KW109</f>
        <v>0</v>
      </c>
      <c r="AX110" s="4">
        <f>AX109+Dynamics!AX109+Dynamics!DK109+Dynamics!FX109+Dynamics!IK109+Dynamics!KX109</f>
        <v>0</v>
      </c>
      <c r="AY110" s="4">
        <f>AY109+Dynamics!AY109+Dynamics!DL109+Dynamics!FY109+Dynamics!IL109+Dynamics!KY109</f>
        <v>4480.7096386774074</v>
      </c>
      <c r="AZ110" s="4">
        <f>AZ109+Dynamics!AZ109+Dynamics!DM109+Dynamics!FZ109+Dynamics!IM109+Dynamics!KZ109</f>
        <v>2194.1400575268453</v>
      </c>
      <c r="BA110" s="9">
        <f>BA109+Dynamics!BA109+Dynamics!DN109+Dynamics!GA109+Dynamics!IN109+Dynamics!LA109</f>
        <v>1717.2233818835516</v>
      </c>
      <c r="BB110" s="8">
        <f>BB109+Dynamics!BB109+Dynamics!DO109+Dynamics!GB109+Dynamics!IO109+Dynamics!LB109</f>
        <v>37799.635000155402</v>
      </c>
      <c r="BC110" s="4">
        <f>BC109+Dynamics!BC109+Dynamics!DP109+Dynamics!GC109+Dynamics!IP109+Dynamics!LC109</f>
        <v>7239.3016709930816</v>
      </c>
      <c r="BD110" s="4">
        <f>BD109+Dynamics!BD109+Dynamics!DQ109+Dynamics!GD109+Dynamics!IQ109+Dynamics!LD109</f>
        <v>20026.276835365064</v>
      </c>
      <c r="BE110" s="4">
        <f>BE109+Dynamics!BE109+Dynamics!DR109+Dynamics!GE109+Dynamics!IR109+Dynamics!LE109</f>
        <v>19154.109344229433</v>
      </c>
      <c r="BF110" s="4">
        <f>BF109+Dynamics!BF109+Dynamics!DS109+Dynamics!GF109+Dynamics!IS109+Dynamics!LF109</f>
        <v>5414.2761635021234</v>
      </c>
      <c r="BG110" s="4">
        <f>BG109+Dynamics!BG109+Dynamics!DT109+Dynamics!GG109+Dynamics!IT109+Dynamics!LG109</f>
        <v>997.98323326782736</v>
      </c>
      <c r="BH110" s="4">
        <f>BH109+Dynamics!BH109+Dynamics!DU109+Dynamics!GH109+Dynamics!IU109+Dynamics!LH109</f>
        <v>782.74010960568717</v>
      </c>
      <c r="BI110" s="4">
        <f>BI109+Dynamics!BI109+Dynamics!DV109+Dynamics!GI109+Dynamics!IV109+Dynamics!LI109</f>
        <v>0</v>
      </c>
      <c r="BJ110" s="4">
        <f>BJ109+Dynamics!BJ109+Dynamics!DW109+Dynamics!GJ109+Dynamics!IW109+Dynamics!LJ109</f>
        <v>0</v>
      </c>
      <c r="BK110" s="4">
        <f>BK109+Dynamics!BK109+Dynamics!DX109+Dynamics!GK109+Dynamics!IX109+Dynamics!LK109</f>
        <v>0</v>
      </c>
      <c r="BL110" s="4">
        <f>BL109+Dynamics!BL109+Dynamics!DY109+Dynamics!GL109+Dynamics!IY109+Dynamics!LL109</f>
        <v>1629.8632423117861</v>
      </c>
      <c r="BM110" s="4">
        <f>BM109+Dynamics!BM109+Dynamics!DZ109+Dynamics!GM109+Dynamics!IZ109+Dynamics!LM109</f>
        <v>746.81015197366594</v>
      </c>
      <c r="BN110" s="4">
        <f>BN109+Dynamics!BN109+Dynamics!EA109+Dynamics!GN109+Dynamics!JA109+Dynamics!LN109</f>
        <v>543.47489818913095</v>
      </c>
      <c r="BO110" s="178">
        <f t="shared" si="37"/>
        <v>44387916.438271314</v>
      </c>
      <c r="BP110" s="8">
        <f t="shared" si="68"/>
        <v>21182210.725802965</v>
      </c>
      <c r="BQ110" s="4">
        <f t="shared" si="69"/>
        <v>22085144.739744306</v>
      </c>
      <c r="BR110" s="4">
        <f t="shared" si="70"/>
        <v>74664.23202007424</v>
      </c>
      <c r="BS110" s="4">
        <f t="shared" si="41"/>
        <v>951562.27005436039</v>
      </c>
      <c r="BT110" s="179">
        <f t="shared" si="42"/>
        <v>94334.470649593219</v>
      </c>
      <c r="BU110" s="178">
        <f t="shared" si="43"/>
        <v>1997923.1886709176</v>
      </c>
      <c r="BV110" s="4">
        <f t="shared" si="44"/>
        <v>1183456.9198665661</v>
      </c>
      <c r="BW110" s="4">
        <f t="shared" si="45"/>
        <v>584342.43834734277</v>
      </c>
      <c r="BX110" s="4">
        <f t="shared" si="46"/>
        <v>42025.100258908358</v>
      </c>
      <c r="BY110" s="4">
        <f t="shared" si="47"/>
        <v>131563.89454866247</v>
      </c>
      <c r="BZ110" s="179">
        <f t="shared" si="48"/>
        <v>56534.835649437802</v>
      </c>
      <c r="CA110" s="167">
        <f t="shared" si="49"/>
        <v>4.5010519731183099E-2</v>
      </c>
      <c r="CB110" s="15">
        <f t="shared" si="50"/>
        <v>5.5870321336429066E-2</v>
      </c>
      <c r="CC110" s="15">
        <f t="shared" si="51"/>
        <v>2.6458619367604293E-2</v>
      </c>
      <c r="CD110" s="15">
        <f t="shared" si="52"/>
        <v>0.56285451710813128</v>
      </c>
      <c r="CE110" s="15">
        <f t="shared" si="53"/>
        <v>0.13826094065409567</v>
      </c>
      <c r="CF110" s="168">
        <f t="shared" si="54"/>
        <v>0.5993019864333291</v>
      </c>
      <c r="CG110" s="167"/>
      <c r="CH110" s="16"/>
      <c r="CI110" s="87"/>
      <c r="CJ110" s="16"/>
      <c r="CK110" s="16"/>
      <c r="CL110" s="168"/>
      <c r="CM110" s="120">
        <f t="shared" si="55"/>
        <v>153420.0332219151</v>
      </c>
      <c r="CN110" s="120">
        <f>step*SUMPRODUCT(B110:N110,'By group'!B$22:N$22)</f>
        <v>90972.614645988084</v>
      </c>
      <c r="CO110" s="120">
        <f>step*SUMPRODUCT(O110:AA110,'By group'!O$22:AA$22)</f>
        <v>44908.145138544125</v>
      </c>
      <c r="CP110" s="120">
        <f>step*SUMPRODUCT(AB110:AN110,'By group'!AB$22:AN$22)</f>
        <v>3239.8323916258983</v>
      </c>
      <c r="CQ110" s="120">
        <f>step*SUMPRODUCT(AO110:BA110,'By group'!AO$22:BA$22)</f>
        <v>10086.202250976912</v>
      </c>
      <c r="CR110" s="154">
        <f>step*SUMPRODUCT(BB110:BN110,'By group'!BB$22:BN$22)</f>
        <v>4213.2387947800626</v>
      </c>
      <c r="CS110" s="197">
        <f t="shared" si="56"/>
        <v>230481.51777756034</v>
      </c>
      <c r="CT110" s="120">
        <f t="shared" si="57"/>
        <v>670745.66162183194</v>
      </c>
      <c r="CU110" s="120">
        <f t="shared" si="58"/>
        <v>688347.81265582936</v>
      </c>
      <c r="CV110" s="120">
        <f t="shared" si="59"/>
        <v>274484.97765579331</v>
      </c>
      <c r="CW110" s="120">
        <f t="shared" si="60"/>
        <v>73573.048784001716</v>
      </c>
      <c r="CX110" s="198">
        <f t="shared" si="61"/>
        <v>60290.17017590085</v>
      </c>
      <c r="CY110" s="16">
        <f t="shared" si="62"/>
        <v>3.3693535948441629E-3</v>
      </c>
      <c r="CZ110" s="37">
        <f t="shared" si="63"/>
        <v>4.2991417244247508E-2</v>
      </c>
      <c r="DA110" s="185">
        <f t="shared" si="64"/>
        <v>2.1252286256954814E-3</v>
      </c>
      <c r="DB110" s="183">
        <f>(BO110-BO108)/BO108</f>
        <v>5.6227697292523717E-3</v>
      </c>
      <c r="DC110" s="85">
        <f>(SUMPRODUCT($B110:$N110,'By group'!$B$27:$N$27)-(1-prop_idu_part)*SUMPRODUCT(Population!$BB110:$BN110,'By group'!$BB$27:$BN$27)*(1-prop_idu_male))/BQ110</f>
        <v>1.4363671077720517</v>
      </c>
      <c r="DD110" s="85">
        <f>(1-prop_idu_part)*SUMPRODUCT(Population!$BB110:$BN110,'By group'!$BB$27:$BN$27)*prop_idu_male/BQ110</f>
        <v>9.2262223772720652E-3</v>
      </c>
      <c r="DE110" s="85">
        <f>SUMPRODUCT(AB110:AN110,'By group'!AB$27:AN$27)/prop_sw_use/BP110</f>
        <v>4.2298266023265931</v>
      </c>
      <c r="DF110" s="85">
        <f t="shared" si="35"/>
        <v>1.7173096005445967</v>
      </c>
      <c r="DG110" s="85">
        <f t="shared" si="67"/>
        <v>0</v>
      </c>
    </row>
    <row r="111" spans="1:111" x14ac:dyDescent="0.25">
      <c r="A111">
        <f t="shared" si="66"/>
        <v>53.5</v>
      </c>
      <c r="B111" s="8">
        <f>B110+Dynamics!B110+Dynamics!BO110+Dynamics!EB110+Dynamics!GO110+Dynamics!JB110</f>
        <v>20054705.320061084</v>
      </c>
      <c r="C111" s="46">
        <f>C110+Dynamics!C110+Dynamics!BP110+Dynamics!EC110+Dynamics!GP110+Dynamics!JC110</f>
        <v>136385.53653021448</v>
      </c>
      <c r="D111" s="4">
        <f>D110+Dynamics!D110+Dynamics!BQ110+Dynamics!ED110+Dynamics!GQ110+Dynamics!JD110</f>
        <v>397668.17336425645</v>
      </c>
      <c r="E111" s="4">
        <f>E110+Dynamics!E110+Dynamics!BR110+Dynamics!EE110+Dynamics!GR110+Dynamics!JE110</f>
        <v>409157.35197559121</v>
      </c>
      <c r="F111" s="4">
        <f>F110+Dynamics!F110+Dynamics!BS110+Dynamics!EF110+Dynamics!GS110+Dynamics!JF110</f>
        <v>122302.59081590908</v>
      </c>
      <c r="G111" s="4">
        <f>G110+Dynamics!G110+Dynamics!BT110+Dynamics!EG110+Dynamics!GT110+Dynamics!JG110</f>
        <v>23467.773010023018</v>
      </c>
      <c r="H111" s="4">
        <f>H110+Dynamics!H110+Dynamics!BU110+Dynamics!EH110+Dynamics!GU110+Dynamics!JH110</f>
        <v>19737.972944617632</v>
      </c>
      <c r="I111" s="4">
        <f>I110+Dynamics!I110+Dynamics!BV110+Dynamics!EI110+Dynamics!GV110+Dynamics!JI110</f>
        <v>0</v>
      </c>
      <c r="J111" s="4">
        <f>J110+Dynamics!J110+Dynamics!BW110+Dynamics!EJ110+Dynamics!GW110+Dynamics!JJ110</f>
        <v>0</v>
      </c>
      <c r="K111" s="4">
        <f>K110+Dynamics!K110+Dynamics!BX110+Dynamics!EK110+Dynamics!GX110+Dynamics!JK110</f>
        <v>0</v>
      </c>
      <c r="L111" s="4">
        <f>L110+Dynamics!L110+Dynamics!BY110+Dynamics!EL110+Dynamics!GY110+Dynamics!JL110</f>
        <v>41319.500313506076</v>
      </c>
      <c r="M111" s="4">
        <f>M110+Dynamics!M110+Dynamics!BZ110+Dynamics!EM110+Dynamics!GZ110+Dynamics!JM110</f>
        <v>20506.079223894289</v>
      </c>
      <c r="N111" s="9">
        <f>N110+Dynamics!N110+Dynamics!CA110+Dynamics!EN110+Dynamics!HA110+Dynamics!JN110</f>
        <v>16379.713347057519</v>
      </c>
      <c r="O111" s="8">
        <f>O110+Dynamics!O110+Dynamics!CB110+Dynamics!EO110+Dynamics!HB110+Dynamics!JO110</f>
        <v>21561962.950869862</v>
      </c>
      <c r="P111" s="4">
        <f>P110+Dynamics!P110+Dynamics!CC110+Dynamics!EP110+Dynamics!HC110+Dynamics!JP110</f>
        <v>67393.612003722883</v>
      </c>
      <c r="Q111" s="4">
        <f>Q110+Dynamics!Q110+Dynamics!CD110+Dynamics!EQ110+Dynamics!HD110+Dynamics!JQ110</f>
        <v>196420.92036964343</v>
      </c>
      <c r="R111" s="4">
        <f>R110+Dynamics!R110+Dynamics!CE110+Dynamics!ER110+Dynamics!HE110+Dynamics!JR110</f>
        <v>201983.91012482438</v>
      </c>
      <c r="S111" s="4">
        <f>S110+Dynamics!S110+Dynamics!CF110+Dynamics!ES110+Dynamics!HF110+Dynamics!JS110</f>
        <v>60353.051347549401</v>
      </c>
      <c r="T111" s="4">
        <f>T110+Dynamics!T110+Dynamics!CG110+Dynamics!ET110+Dynamics!HG110+Dynamics!JT110</f>
        <v>11578.288964389936</v>
      </c>
      <c r="U111" s="4">
        <f>U110+Dynamics!U110+Dynamics!CH110+Dynamics!EU110+Dynamics!HH110+Dynamics!JU110</f>
        <v>9737.0011713720487</v>
      </c>
      <c r="V111" s="4">
        <f>V110+Dynamics!V110+Dynamics!CI110+Dynamics!EV110+Dynamics!HI110+Dynamics!JV110</f>
        <v>0</v>
      </c>
      <c r="W111" s="4">
        <f>W110+Dynamics!W110+Dynamics!CJ110+Dynamics!EW110+Dynamics!HJ110+Dynamics!JW110</f>
        <v>0</v>
      </c>
      <c r="X111" s="4">
        <f>X110+Dynamics!X110+Dynamics!CK110+Dynamics!EX110+Dynamics!HK110+Dynamics!JX110</f>
        <v>0</v>
      </c>
      <c r="Y111" s="4">
        <f>Y110+Dynamics!Y110+Dynamics!CL110+Dynamics!EY110+Dynamics!HL110+Dynamics!JY110</f>
        <v>20381.282998088085</v>
      </c>
      <c r="Z111" s="4">
        <f>Z110+Dynamics!Z110+Dynamics!CM110+Dynamics!EZ110+Dynamics!HM110+Dynamics!JZ110</f>
        <v>10116.152301336471</v>
      </c>
      <c r="AA111" s="9">
        <f>AA110+Dynamics!AA110+Dynamics!CN110+Dynamics!FA110+Dynamics!HN110+Dynamics!KA110</f>
        <v>8091.4446815675074</v>
      </c>
      <c r="AB111" s="8">
        <f>AB110+Dynamics!AB110+Dynamics!CO110+Dynamics!FB110+Dynamics!HO110+Dynamics!KB110</f>
        <v>32728.930634580662</v>
      </c>
      <c r="AC111" s="4">
        <f>AC110+Dynamics!AC110+Dynamics!CP110+Dynamics!FC110+Dynamics!HP110+Dynamics!KC110</f>
        <v>4790.4298349903611</v>
      </c>
      <c r="AD111" s="4">
        <f>AD110+Dynamics!AD110+Dynamics!CQ110+Dynamics!FD110+Dynamics!HQ110+Dynamics!KD110</f>
        <v>14040.080749153271</v>
      </c>
      <c r="AE111" s="4">
        <f>AE110+Dynamics!AE110+Dynamics!CR110+Dynamics!FE110+Dynamics!HR110+Dynamics!KE110</f>
        <v>14549.166910105012</v>
      </c>
      <c r="AF111" s="4">
        <f>AF110+Dynamics!AF110+Dynamics!CS110+Dynamics!FF110+Dynamics!HS110+Dynamics!KF110</f>
        <v>4372.3056588151003</v>
      </c>
      <c r="AG111" s="4">
        <f>AG110+Dynamics!AG110+Dynamics!CT110+Dynamics!FG110+Dynamics!HT110+Dynamics!KG110</f>
        <v>842.17327217986713</v>
      </c>
      <c r="AH111" s="4">
        <f>AH110+Dynamics!AH110+Dynamics!CU110+Dynamics!FH110+Dynamics!HU110+Dynamics!KH110</f>
        <v>712.95841113290942</v>
      </c>
      <c r="AI111" s="4">
        <f>AI110+Dynamics!AI110+Dynamics!CV110+Dynamics!FI110+Dynamics!HV110+Dynamics!KI110</f>
        <v>0</v>
      </c>
      <c r="AJ111" s="4">
        <f>AJ110+Dynamics!AJ110+Dynamics!CW110+Dynamics!FJ110+Dynamics!HW110+Dynamics!KJ110</f>
        <v>0</v>
      </c>
      <c r="AK111" s="4">
        <f>AK110+Dynamics!AK110+Dynamics!CX110+Dynamics!FK110+Dynamics!HX110+Dynamics!KK110</f>
        <v>0</v>
      </c>
      <c r="AL111" s="4">
        <f>AL110+Dynamics!AL110+Dynamics!CY110+Dynamics!FL110+Dynamics!HY110+Dynamics!KL110</f>
        <v>1493.3825103798818</v>
      </c>
      <c r="AM111" s="4">
        <f>AM110+Dynamics!AM110+Dynamics!CZ110+Dynamics!FM110+Dynamics!HZ110+Dynamics!KM110</f>
        <v>746.45372523665628</v>
      </c>
      <c r="AN111" s="4">
        <f>AN110+Dynamics!AN110+Dynamics!DA110+Dynamics!FN110+Dynamics!IA110+Dynamics!KN110</f>
        <v>600.83148294475484</v>
      </c>
      <c r="AO111" s="8">
        <f>AO110+Dynamics!AO110+Dynamics!DB110+Dynamics!FO110+Dynamics!IB110+Dynamics!KO110</f>
        <v>821179.34841986583</v>
      </c>
      <c r="AP111" s="4">
        <f>AP110+Dynamics!AP110+Dynamics!DC110+Dynamics!FP110+Dynamics!IC110+Dynamics!KP110</f>
        <v>15344.317465695032</v>
      </c>
      <c r="AQ111" s="4">
        <f>AQ110+Dynamics!AQ110+Dynamics!DD110+Dynamics!FQ110+Dynamics!ID110+Dynamics!KQ110</f>
        <v>44561.221841135433</v>
      </c>
      <c r="AR111" s="4">
        <f>AR110+Dynamics!AR110+Dynamics!DE110+Dynamics!FR110+Dynamics!IE110+Dynamics!KR110</f>
        <v>45549.037411970014</v>
      </c>
      <c r="AS111" s="4">
        <f>AS110+Dynamics!AS110+Dynamics!DF110+Dynamics!FS110+Dynamics!IF110+Dynamics!KS110</f>
        <v>13537.819409668629</v>
      </c>
      <c r="AT111" s="4">
        <f>AT110+Dynamics!AT110+Dynamics!DG110+Dynamics!FT110+Dynamics!IG110+Dynamics!KT110</f>
        <v>2585.5515989067017</v>
      </c>
      <c r="AU111" s="4">
        <f>AU110+Dynamics!AU110+Dynamics!DH110+Dynamics!FU110+Dynamics!IH110+Dynamics!KU110</f>
        <v>2153.3680888913341</v>
      </c>
      <c r="AV111" s="4">
        <f>AV110+Dynamics!AV110+Dynamics!DI110+Dynamics!FV110+Dynamics!II110+Dynamics!KV110</f>
        <v>0</v>
      </c>
      <c r="AW111" s="4">
        <f>AW110+Dynamics!AW110+Dynamics!DJ110+Dynamics!FW110+Dynamics!IJ110+Dynamics!KW110</f>
        <v>0</v>
      </c>
      <c r="AX111" s="4">
        <f>AX110+Dynamics!AX110+Dynamics!DK110+Dynamics!FX110+Dynamics!IK110+Dynamics!KX110</f>
        <v>0</v>
      </c>
      <c r="AY111" s="4">
        <f>AY110+Dynamics!AY110+Dynamics!DL110+Dynamics!FY110+Dynamics!IL110+Dynamics!KY110</f>
        <v>4504.6372330790673</v>
      </c>
      <c r="AZ111" s="4">
        <f>AZ110+Dynamics!AZ110+Dynamics!DM110+Dynamics!FZ110+Dynamics!IM110+Dynamics!KZ110</f>
        <v>2206.718299397181</v>
      </c>
      <c r="BA111" s="9">
        <f>BA110+Dynamics!BA110+Dynamics!DN110+Dynamics!GA110+Dynamics!IN110+Dynamics!LA110</f>
        <v>1727.9632256549344</v>
      </c>
      <c r="BB111" s="8">
        <f>BB110+Dynamics!BB110+Dynamics!DO110+Dynamics!GB110+Dynamics!IO110+Dynamics!LB110</f>
        <v>37905.820860981868</v>
      </c>
      <c r="BC111" s="4">
        <f>BC110+Dynamics!BC110+Dynamics!DP110+Dynamics!GC110+Dynamics!IP110+Dynamics!LC110</f>
        <v>7259.6841650027573</v>
      </c>
      <c r="BD111" s="4">
        <f>BD110+Dynamics!BD110+Dynamics!DQ110+Dynamics!GD110+Dynamics!IQ110+Dynamics!LD110</f>
        <v>20082.732587073438</v>
      </c>
      <c r="BE111" s="4">
        <f>BE110+Dynamics!BE110+Dynamics!DR110+Dynamics!GE110+Dynamics!IR110+Dynamics!LE110</f>
        <v>19208.204414512977</v>
      </c>
      <c r="BF111" s="4">
        <f>BF110+Dynamics!BF110+Dynamics!DS110+Dynamics!GF110+Dynamics!IS110+Dynamics!LF110</f>
        <v>5429.5880476249304</v>
      </c>
      <c r="BG111" s="4">
        <f>BG110+Dynamics!BG110+Dynamics!DT110+Dynamics!GG110+Dynamics!IT110+Dynamics!LG110</f>
        <v>1000.8079478852025</v>
      </c>
      <c r="BH111" s="4">
        <f>BH110+Dynamics!BH110+Dynamics!DU110+Dynamics!GH110+Dynamics!IU110+Dynamics!LH110</f>
        <v>784.95689926225771</v>
      </c>
      <c r="BI111" s="4">
        <f>BI110+Dynamics!BI110+Dynamics!DV110+Dynamics!GI110+Dynamics!IV110+Dynamics!LI110</f>
        <v>0</v>
      </c>
      <c r="BJ111" s="4">
        <f>BJ110+Dynamics!BJ110+Dynamics!DW110+Dynamics!GJ110+Dynamics!IW110+Dynamics!LJ110</f>
        <v>0</v>
      </c>
      <c r="BK111" s="4">
        <f>BK110+Dynamics!BK110+Dynamics!DX110+Dynamics!GK110+Dynamics!IX110+Dynamics!LK110</f>
        <v>0</v>
      </c>
      <c r="BL111" s="4">
        <f>BL110+Dynamics!BL110+Dynamics!DY110+Dynamics!GL110+Dynamics!IY110+Dynamics!LL110</f>
        <v>1634.4811629427295</v>
      </c>
      <c r="BM111" s="4">
        <f>BM110+Dynamics!BM110+Dynamics!DZ110+Dynamics!GM110+Dynamics!IZ110+Dynamics!LM110</f>
        <v>748.92540145867986</v>
      </c>
      <c r="BN111" s="4">
        <f>BN110+Dynamics!BN110+Dynamics!EA110+Dynamics!GN110+Dynamics!JA110+Dynamics!LN110</f>
        <v>545.00469066146206</v>
      </c>
      <c r="BO111" s="178">
        <f t="shared" si="37"/>
        <v>44512475.528779693</v>
      </c>
      <c r="BP111" s="8">
        <f t="shared" si="68"/>
        <v>21241630.011586152</v>
      </c>
      <c r="BQ111" s="4">
        <f t="shared" si="69"/>
        <v>22148018.614832357</v>
      </c>
      <c r="BR111" s="4">
        <f t="shared" si="70"/>
        <v>74876.713189518458</v>
      </c>
      <c r="BS111" s="4">
        <f t="shared" si="41"/>
        <v>953349.98299426422</v>
      </c>
      <c r="BT111" s="179">
        <f t="shared" si="42"/>
        <v>94600.206177406289</v>
      </c>
      <c r="BU111" s="178">
        <f t="shared" si="43"/>
        <v>2003993.1579333243</v>
      </c>
      <c r="BV111" s="4">
        <f t="shared" si="44"/>
        <v>1186924.6915250695</v>
      </c>
      <c r="BW111" s="4">
        <f t="shared" si="45"/>
        <v>586055.66396249412</v>
      </c>
      <c r="BX111" s="4">
        <f t="shared" si="46"/>
        <v>42147.782554937818</v>
      </c>
      <c r="BY111" s="4">
        <f t="shared" si="47"/>
        <v>132170.63457439834</v>
      </c>
      <c r="BZ111" s="179">
        <f t="shared" si="48"/>
        <v>56694.385316424428</v>
      </c>
      <c r="CA111" s="167">
        <f t="shared" si="49"/>
        <v>4.5020932539185238E-2</v>
      </c>
      <c r="CB111" s="15">
        <f t="shared" si="50"/>
        <v>5.587728864864263E-2</v>
      </c>
      <c r="CC111" s="15">
        <f t="shared" si="51"/>
        <v>2.6460861991962441E-2</v>
      </c>
      <c r="CD111" s="15">
        <f t="shared" si="52"/>
        <v>0.56289573566428708</v>
      </c>
      <c r="CE111" s="15">
        <f t="shared" si="53"/>
        <v>0.13863810450730721</v>
      </c>
      <c r="CF111" s="168">
        <f t="shared" si="54"/>
        <v>0.59930509252912134</v>
      </c>
      <c r="CG111" s="169">
        <f>-SUM(Dynamics!BO110:BO111,Dynamics!CB110:CB111,Dynamics!CO110:CO111,Dynamics!DB110:DB111,Dynamics!DO110:DO111)/BO110*100000</f>
        <v>1085.421462235387</v>
      </c>
      <c r="CH111" s="87">
        <f>-SUM(Dynamics!BO110:BO111)/BP110*100000</f>
        <v>1341.0993946607357</v>
      </c>
      <c r="CI111" s="87">
        <f>-SUM(Dynamics!CB110:CB111)/BQ110*100000</f>
        <v>635.68118201296284</v>
      </c>
      <c r="CJ111" s="87">
        <f>-SUM(Dynamics!CO110:CO111)/BR110*100000</f>
        <v>13340.89779597585</v>
      </c>
      <c r="CK111" s="87">
        <f>-SUM(Dynamics!DB110:DB111)/BS110*100000</f>
        <v>3360.5701495856883</v>
      </c>
      <c r="CL111" s="170">
        <f>-SUM(Dynamics!DO110:DO111)/BT110*100000</f>
        <v>16315.951229299861</v>
      </c>
      <c r="CM111" s="120">
        <f t="shared" si="55"/>
        <v>153887.99806393919</v>
      </c>
      <c r="CN111" s="120">
        <f>step*SUMPRODUCT(B111:N111,'By group'!B$22:N$22)</f>
        <v>91239.843415151001</v>
      </c>
      <c r="CO111" s="120">
        <f>step*SUMPRODUCT(O111:AA111,'By group'!O$22:AA$22)</f>
        <v>45039.991829016035</v>
      </c>
      <c r="CP111" s="120">
        <f>step*SUMPRODUCT(AB111:AN111,'By group'!AB$22:AN$22)</f>
        <v>3249.3222301141323</v>
      </c>
      <c r="CQ111" s="120">
        <f>step*SUMPRODUCT(AO111:BA111,'By group'!AO$22:BA$22)</f>
        <v>10133.701710865238</v>
      </c>
      <c r="CR111" s="154">
        <f>step*SUMPRODUCT(BB111:BN111,'By group'!BB$22:BN$22)</f>
        <v>4225.1388787927672</v>
      </c>
      <c r="CS111" s="197">
        <f t="shared" si="56"/>
        <v>231173.57999962548</v>
      </c>
      <c r="CT111" s="120">
        <f t="shared" si="57"/>
        <v>672773.12891126203</v>
      </c>
      <c r="CU111" s="120">
        <f t="shared" si="58"/>
        <v>690447.6708370035</v>
      </c>
      <c r="CV111" s="120">
        <f t="shared" si="59"/>
        <v>275328.63949756295</v>
      </c>
      <c r="CW111" s="120">
        <f t="shared" si="60"/>
        <v>73798.923744707994</v>
      </c>
      <c r="CX111" s="198">
        <f t="shared" si="61"/>
        <v>60471.214943162362</v>
      </c>
      <c r="CY111" s="16">
        <f t="shared" si="62"/>
        <v>3.3693500367210456E-3</v>
      </c>
      <c r="CZ111" s="37">
        <f t="shared" si="63"/>
        <v>4.2953405825418796E-2</v>
      </c>
      <c r="DA111" s="185">
        <f t="shared" si="64"/>
        <v>2.1252515177737578E-3</v>
      </c>
      <c r="DB111" s="183"/>
      <c r="DC111" s="85">
        <f>(SUMPRODUCT($B111:$N111,'By group'!$B$27:$N$27)-(1-prop_idu_part)*SUMPRODUCT(Population!$BB111:$BN111,'By group'!$BB$27:$BN$27)*(1-prop_idu_male))/BQ111</f>
        <v>1.436307304019494</v>
      </c>
      <c r="DD111" s="85">
        <f>(1-prop_idu_part)*SUMPRODUCT(Population!$BB111:$BN111,'By group'!$BB$27:$BN$27)*prop_idu_male/BQ111</f>
        <v>9.2259469750650778E-3</v>
      </c>
      <c r="DE111" s="85">
        <f>SUMPRODUCT(AB111:AN111,'By group'!AB$27:AN$27)/prop_sw_use/BP111</f>
        <v>4.2299981582587014</v>
      </c>
      <c r="DF111" s="85">
        <f t="shared" si="35"/>
        <v>1.7173792522530327</v>
      </c>
      <c r="DG111" s="85">
        <f t="shared" si="67"/>
        <v>0</v>
      </c>
    </row>
    <row r="112" spans="1:111" x14ac:dyDescent="0.25">
      <c r="A112">
        <f t="shared" si="66"/>
        <v>54</v>
      </c>
      <c r="B112" s="8">
        <f>B111+Dynamics!B111+Dynamics!BO111+Dynamics!EB111+Dynamics!GO111+Dynamics!JB111</f>
        <v>20110806.172034048</v>
      </c>
      <c r="C112" s="46">
        <f>C111+Dynamics!C111+Dynamics!BP111+Dynamics!EC111+Dynamics!GP111+Dynamics!JC111</f>
        <v>136782.0784786999</v>
      </c>
      <c r="D112" s="4">
        <f>D111+Dynamics!D111+Dynamics!BQ111+Dynamics!ED111+Dynamics!GQ111+Dynamics!JD111</f>
        <v>398829.05746986595</v>
      </c>
      <c r="E112" s="4">
        <f>E111+Dynamics!E111+Dynamics!BR111+Dynamics!EE111+Dynamics!GR111+Dynamics!JE111</f>
        <v>410358.4779594444</v>
      </c>
      <c r="F112" s="4">
        <f>F111+Dynamics!F111+Dynamics!BS111+Dynamics!EF111+Dynamics!GS111+Dynamics!JF111</f>
        <v>122662.96906492169</v>
      </c>
      <c r="G112" s="4">
        <f>G111+Dynamics!G111+Dynamics!BT111+Dynamics!EG111+Dynamics!GT111+Dynamics!JG111</f>
        <v>23537.033355102099</v>
      </c>
      <c r="H112" s="4">
        <f>H111+Dynamics!H111+Dynamics!BU111+Dynamics!EH111+Dynamics!GU111+Dynamics!JH111</f>
        <v>19796.054849425949</v>
      </c>
      <c r="I112" s="4">
        <f>I111+Dynamics!I111+Dynamics!BV111+Dynamics!EI111+Dynamics!GV111+Dynamics!JI111</f>
        <v>0</v>
      </c>
      <c r="J112" s="4">
        <f>J111+Dynamics!J111+Dynamics!BW111+Dynamics!EJ111+Dynamics!GW111+Dynamics!JJ111</f>
        <v>0</v>
      </c>
      <c r="K112" s="4">
        <f>K111+Dynamics!K111+Dynamics!BX111+Dynamics!EK111+Dynamics!GX111+Dynamics!JK111</f>
        <v>0</v>
      </c>
      <c r="L112" s="4">
        <f>L111+Dynamics!L111+Dynamics!BY111+Dynamics!EL111+Dynamics!GY111+Dynamics!JL111</f>
        <v>41441.432471567023</v>
      </c>
      <c r="M112" s="4">
        <f>M111+Dynamics!M111+Dynamics!BZ111+Dynamics!EM111+Dynamics!GZ111+Dynamics!JM111</f>
        <v>20566.065177454111</v>
      </c>
      <c r="N112" s="9">
        <f>N111+Dynamics!N111+Dynamics!CA111+Dynamics!EN111+Dynamics!HA111+Dynamics!JN111</f>
        <v>16425.596768731739</v>
      </c>
      <c r="O112" s="8">
        <f>O111+Dynamics!O111+Dynamics!CB111+Dynamics!EO111+Dynamics!HB111+Dynamics!JO111</f>
        <v>21623253.124915432</v>
      </c>
      <c r="P112" s="4">
        <f>P111+Dynamics!P111+Dynamics!CC111+Dynamics!EP111+Dynamics!HC111+Dynamics!JP111</f>
        <v>67591.141406348208</v>
      </c>
      <c r="Q112" s="4">
        <f>Q111+Dynamics!Q111+Dynamics!CD111+Dynamics!EQ111+Dynamics!HD111+Dynamics!JQ111</f>
        <v>196998.37480940865</v>
      </c>
      <c r="R112" s="4">
        <f>R111+Dynamics!R111+Dynamics!CE111+Dynamics!ER111+Dynamics!HE111+Dynamics!JR111</f>
        <v>202579.25658214142</v>
      </c>
      <c r="S112" s="4">
        <f>S111+Dynamics!S111+Dynamics!CF111+Dynamics!ES111+Dynamics!HF111+Dynamics!JS111</f>
        <v>60530.907060634068</v>
      </c>
      <c r="T112" s="4">
        <f>T111+Dynamics!T111+Dynamics!CG111+Dynamics!ET111+Dynamics!HG111+Dynamics!JT111</f>
        <v>11612.304922189074</v>
      </c>
      <c r="U112" s="4">
        <f>U111+Dynamics!U111+Dynamics!CH111+Dynamics!EU111+Dynamics!HH111+Dynamics!JU111</f>
        <v>9765.1021548513545</v>
      </c>
      <c r="V112" s="4">
        <f>V111+Dynamics!V111+Dynamics!CI111+Dynamics!EV111+Dynamics!HI111+Dynamics!JV111</f>
        <v>0</v>
      </c>
      <c r="W112" s="4">
        <f>W111+Dynamics!W111+Dynamics!CJ111+Dynamics!EW111+Dynamics!HJ111+Dynamics!JW111</f>
        <v>0</v>
      </c>
      <c r="X112" s="4">
        <f>X111+Dynamics!X111+Dynamics!CK111+Dynamics!EX111+Dynamics!HK111+Dynamics!JX111</f>
        <v>0</v>
      </c>
      <c r="Y112" s="4">
        <f>Y111+Dynamics!Y111+Dynamics!CL111+Dynamics!EY111+Dynamics!HL111+Dynamics!JY111</f>
        <v>20440.298572404292</v>
      </c>
      <c r="Z112" s="4">
        <f>Z111+Dynamics!Z111+Dynamics!CM111+Dynamics!EZ111+Dynamics!HM111+Dynamics!JZ111</f>
        <v>10144.475241522887</v>
      </c>
      <c r="AA112" s="9">
        <f>AA111+Dynamics!AA111+Dynamics!CN111+Dynamics!FA111+Dynamics!HN111+Dynamics!KA111</f>
        <v>8111.8154166243658</v>
      </c>
      <c r="AB112" s="8">
        <f>AB111+Dynamics!AB111+Dynamics!CO111+Dynamics!FB111+Dynamics!HO111+Dynamics!KB111</f>
        <v>32818.939801078326</v>
      </c>
      <c r="AC112" s="4">
        <f>AC111+Dynamics!AC111+Dynamics!CP111+Dynamics!FC111+Dynamics!HP111+Dynamics!KC111</f>
        <v>4804.2249824076389</v>
      </c>
      <c r="AD112" s="4">
        <f>AD111+Dynamics!AD111+Dynamics!CQ111+Dynamics!FD111+Dynamics!HQ111+Dynamics!KD111</f>
        <v>14080.70920366953</v>
      </c>
      <c r="AE112" s="4">
        <f>AE111+Dynamics!AE111+Dynamics!CR111+Dynamics!FE111+Dynamics!HR111+Dynamics!KE111</f>
        <v>14591.60929473031</v>
      </c>
      <c r="AF112" s="4">
        <f>AF111+Dynamics!AF111+Dynamics!CS111+Dynamics!FF111+Dynamics!HS111+Dynamics!KF111</f>
        <v>4385.1481398451915</v>
      </c>
      <c r="AG112" s="4">
        <f>AG111+Dynamics!AG111+Dynamics!CT111+Dynamics!FG111+Dynamics!HT111+Dynamics!KG111</f>
        <v>844.65966772403272</v>
      </c>
      <c r="AH112" s="4">
        <f>AH111+Dynamics!AH111+Dynamics!CU111+Dynamics!FH111+Dynamics!HU111+Dynamics!KH111</f>
        <v>715.07932106820795</v>
      </c>
      <c r="AI112" s="4">
        <f>AI111+Dynamics!AI111+Dynamics!CV111+Dynamics!FI111+Dynamics!HV111+Dynamics!KI111</f>
        <v>0</v>
      </c>
      <c r="AJ112" s="4">
        <f>AJ111+Dynamics!AJ111+Dynamics!CW111+Dynamics!FJ111+Dynamics!HW111+Dynamics!KJ111</f>
        <v>0</v>
      </c>
      <c r="AK112" s="4">
        <f>AK111+Dynamics!AK111+Dynamics!CX111+Dynamics!FK111+Dynamics!HX111+Dynamics!KK111</f>
        <v>0</v>
      </c>
      <c r="AL112" s="4">
        <f>AL111+Dynamics!AL111+Dynamics!CY111+Dynamics!FL111+Dynamics!HY111+Dynamics!KL111</f>
        <v>1497.8382579390304</v>
      </c>
      <c r="AM112" s="4">
        <f>AM111+Dynamics!AM111+Dynamics!CZ111+Dynamics!FM111+Dynamics!HZ111+Dynamics!KM111</f>
        <v>748.69989833027114</v>
      </c>
      <c r="AN112" s="4">
        <f>AN111+Dynamics!AN111+Dynamics!DA111+Dynamics!FN111+Dynamics!IA111+Dynamics!KN111</f>
        <v>602.62766650697085</v>
      </c>
      <c r="AO112" s="8">
        <f>AO111+Dynamics!AO111+Dynamics!DB111+Dynamics!FO111+Dynamics!IB111+Dynamics!KO111</f>
        <v>822386.28990944079</v>
      </c>
      <c r="AP112" s="4">
        <f>AP111+Dynamics!AP111+Dynamics!DC111+Dynamics!FP111+Dynamics!IC111+Dynamics!KP111</f>
        <v>15408.646844879715</v>
      </c>
      <c r="AQ112" s="4">
        <f>AQ111+Dynamics!AQ111+Dynamics!DD111+Dynamics!FQ111+Dynamics!ID111+Dynamics!KQ111</f>
        <v>44754.723880844424</v>
      </c>
      <c r="AR112" s="4">
        <f>AR111+Dynamics!AR111+Dynamics!DE111+Dynamics!FR111+Dynamics!IE111+Dynamics!KR111</f>
        <v>45757.573893381072</v>
      </c>
      <c r="AS112" s="4">
        <f>AS111+Dynamics!AS111+Dynamics!DF111+Dynamics!FS111+Dynamics!IF111+Dynamics!KS111</f>
        <v>13602.480482405274</v>
      </c>
      <c r="AT112" s="4">
        <f>AT111+Dynamics!AT111+Dynamics!DG111+Dynamics!FT111+Dynamics!IG111+Dynamics!KT111</f>
        <v>2598.3036339488749</v>
      </c>
      <c r="AU112" s="4">
        <f>AU111+Dynamics!AU111+Dynamics!DH111+Dynamics!FU111+Dynamics!IH111+Dynamics!KU111</f>
        <v>2164.6441212586124</v>
      </c>
      <c r="AV112" s="4">
        <f>AV111+Dynamics!AV111+Dynamics!DI111+Dynamics!FV111+Dynamics!II111+Dynamics!KV111</f>
        <v>0</v>
      </c>
      <c r="AW112" s="4">
        <f>AW111+Dynamics!AW111+Dynamics!DJ111+Dynamics!FW111+Dynamics!IJ111+Dynamics!KW111</f>
        <v>0</v>
      </c>
      <c r="AX112" s="4">
        <f>AX111+Dynamics!AX111+Dynamics!DK111+Dynamics!FX111+Dynamics!IK111+Dynamics!KX111</f>
        <v>0</v>
      </c>
      <c r="AY112" s="4">
        <f>AY111+Dynamics!AY111+Dynamics!DL111+Dynamics!FY111+Dynamics!IL111+Dynamics!KY111</f>
        <v>4528.3558047660335</v>
      </c>
      <c r="AZ112" s="4">
        <f>AZ111+Dynamics!AZ111+Dynamics!DM111+Dynamics!FZ111+Dynamics!IM111+Dynamics!KZ111</f>
        <v>2219.1864045899065</v>
      </c>
      <c r="BA112" s="9">
        <f>BA111+Dynamics!BA111+Dynamics!DN111+Dynamics!GA111+Dynamics!IN111+Dynamics!LA111</f>
        <v>1738.6119579907681</v>
      </c>
      <c r="BB112" s="8">
        <f>BB111+Dynamics!BB111+Dynamics!DO111+Dynamics!GB111+Dynamics!IO111+Dynamics!LB111</f>
        <v>38012.267379484569</v>
      </c>
      <c r="BC112" s="4">
        <f>BC111+Dynamics!BC111+Dynamics!DP111+Dynamics!GC111+Dynamics!IP111+Dynamics!LC111</f>
        <v>7280.1163203379119</v>
      </c>
      <c r="BD112" s="4">
        <f>BD111+Dynamics!BD111+Dynamics!DQ111+Dynamics!GD111+Dynamics!IQ111+Dynamics!LD111</f>
        <v>20139.325065528392</v>
      </c>
      <c r="BE112" s="4">
        <f>BE111+Dynamics!BE111+Dynamics!DR111+Dynamics!GE111+Dynamics!IR111+Dynamics!LE111</f>
        <v>19262.430245950807</v>
      </c>
      <c r="BF112" s="4">
        <f>BF111+Dynamics!BF111+Dynamics!DS111+Dynamics!GF111+Dynamics!IS111+Dynamics!LF111</f>
        <v>5444.9371649058503</v>
      </c>
      <c r="BG112" s="4">
        <f>BG111+Dynamics!BG111+Dynamics!DT111+Dynamics!GG111+Dynamics!IT111+Dynamics!LG111</f>
        <v>1003.6396187749871</v>
      </c>
      <c r="BH112" s="4">
        <f>BH111+Dynamics!BH111+Dynamics!DU111+Dynamics!GH111+Dynamics!IU111+Dynamics!LH111</f>
        <v>787.17944741814858</v>
      </c>
      <c r="BI112" s="4">
        <f>BI111+Dynamics!BI111+Dynamics!DV111+Dynamics!GI111+Dynamics!IV111+Dynamics!LI111</f>
        <v>0</v>
      </c>
      <c r="BJ112" s="4">
        <f>BJ111+Dynamics!BJ111+Dynamics!DW111+Dynamics!GJ111+Dynamics!IW111+Dynamics!LJ111</f>
        <v>0</v>
      </c>
      <c r="BK112" s="4">
        <f>BK111+Dynamics!BK111+Dynamics!DX111+Dynamics!GK111+Dynamics!IX111+Dynamics!LK111</f>
        <v>0</v>
      </c>
      <c r="BL112" s="4">
        <f>BL111+Dynamics!BL111+Dynamics!DY111+Dynamics!GL111+Dynamics!IY111+Dynamics!LL111</f>
        <v>1639.1110404295639</v>
      </c>
      <c r="BM112" s="4">
        <f>BM111+Dynamics!BM111+Dynamics!DZ111+Dynamics!GM111+Dynamics!IZ111+Dynamics!LM111</f>
        <v>751.04668451085013</v>
      </c>
      <c r="BN112" s="4">
        <f>BN111+Dynamics!BN111+Dynamics!EA111+Dynamics!GN111+Dynamics!JA111+Dynamics!LN111</f>
        <v>546.53995620273622</v>
      </c>
      <c r="BO112" s="178">
        <f t="shared" si="37"/>
        <v>44637346.684801169</v>
      </c>
      <c r="BP112" s="8">
        <f t="shared" si="68"/>
        <v>21301204.937629264</v>
      </c>
      <c r="BQ112" s="4">
        <f t="shared" si="69"/>
        <v>22211026.801081557</v>
      </c>
      <c r="BR112" s="4">
        <f t="shared" si="70"/>
        <v>75089.536233299499</v>
      </c>
      <c r="BS112" s="4">
        <f t="shared" si="41"/>
        <v>955158.81693350559</v>
      </c>
      <c r="BT112" s="179">
        <f t="shared" si="42"/>
        <v>94866.592923543809</v>
      </c>
      <c r="BU112" s="178">
        <f t="shared" si="43"/>
        <v>2010069.8907616825</v>
      </c>
      <c r="BV112" s="4">
        <f t="shared" si="44"/>
        <v>1190398.765595213</v>
      </c>
      <c r="BW112" s="4">
        <f t="shared" si="45"/>
        <v>587773.67616612441</v>
      </c>
      <c r="BX112" s="4">
        <f t="shared" si="46"/>
        <v>42270.59643222118</v>
      </c>
      <c r="BY112" s="4">
        <f t="shared" si="47"/>
        <v>132772.52702406468</v>
      </c>
      <c r="BZ112" s="179">
        <f t="shared" si="48"/>
        <v>56854.325544059247</v>
      </c>
      <c r="CA112" s="167">
        <f t="shared" si="49"/>
        <v>4.5031123936542197E-2</v>
      </c>
      <c r="CB112" s="15">
        <f t="shared" si="50"/>
        <v>5.5884104635430053E-2</v>
      </c>
      <c r="CC112" s="15">
        <f t="shared" si="51"/>
        <v>2.646314740106941E-2</v>
      </c>
      <c r="CD112" s="15">
        <f t="shared" si="52"/>
        <v>0.56293591028300549</v>
      </c>
      <c r="CE112" s="15">
        <f t="shared" si="53"/>
        <v>0.13900570739672896</v>
      </c>
      <c r="CF112" s="168">
        <f t="shared" si="54"/>
        <v>0.59930818417691112</v>
      </c>
      <c r="CG112" s="167"/>
      <c r="CH112" s="16"/>
      <c r="CI112" s="87"/>
      <c r="CJ112" s="16"/>
      <c r="CK112" s="16"/>
      <c r="CL112" s="168"/>
      <c r="CM112" s="120">
        <f t="shared" si="55"/>
        <v>154356.48788944291</v>
      </c>
      <c r="CN112" s="120">
        <f>step*SUMPRODUCT(B112:N112,'By group'!B$22:N$22)</f>
        <v>91507.558444842682</v>
      </c>
      <c r="CO112" s="120">
        <f>step*SUMPRODUCT(O112:AA112,'By group'!O$22:AA$22)</f>
        <v>45172.227241806439</v>
      </c>
      <c r="CP112" s="120">
        <f>step*SUMPRODUCT(AB112:AN112,'By group'!AB$22:AN$22)</f>
        <v>3258.8210567477054</v>
      </c>
      <c r="CQ112" s="120">
        <f>step*SUMPRODUCT(AO112:BA112,'By group'!AO$22:BA$22)</f>
        <v>10180.813097830151</v>
      </c>
      <c r="CR112" s="154">
        <f>step*SUMPRODUCT(BB112:BN112,'By group'!BB$22:BN$22)</f>
        <v>4237.0680482159305</v>
      </c>
      <c r="CS112" s="197">
        <f t="shared" si="56"/>
        <v>231866.2080326734</v>
      </c>
      <c r="CT112" s="120">
        <f t="shared" si="57"/>
        <v>674802.19042931695</v>
      </c>
      <c r="CU112" s="120">
        <f t="shared" si="58"/>
        <v>692549.34797564801</v>
      </c>
      <c r="CV112" s="120">
        <f t="shared" si="59"/>
        <v>276173.47805981804</v>
      </c>
      <c r="CW112" s="120">
        <f t="shared" si="60"/>
        <v>74025.414604147096</v>
      </c>
      <c r="CX112" s="198">
        <f t="shared" si="61"/>
        <v>60653.251660078851</v>
      </c>
      <c r="CY112" s="16">
        <f t="shared" si="62"/>
        <v>3.3693414813406948E-3</v>
      </c>
      <c r="CZ112" s="37">
        <f t="shared" si="63"/>
        <v>4.2916211626784218E-2</v>
      </c>
      <c r="DA112" s="185">
        <f t="shared" si="64"/>
        <v>2.1252740131134516E-3</v>
      </c>
      <c r="DB112" s="183">
        <f>(BO112-BO110)/BO110</f>
        <v>5.6193276581640982E-3</v>
      </c>
      <c r="DC112" s="85">
        <f>(SUMPRODUCT($B112:$N112,'By group'!$B$27:$N$27)-(1-prop_idu_part)*SUMPRODUCT(Population!$BB112:$BN112,'By group'!$BB$27:$BN$27)*(1-prop_idu_male))/BQ112</f>
        <v>1.4362496489676824</v>
      </c>
      <c r="DD112" s="85">
        <f>(1-prop_idu_part)*SUMPRODUCT(Population!$BB112:$BN112,'By group'!$BB$27:$BN$27)*prop_idu_male/BQ112</f>
        <v>9.2256806742890673E-3</v>
      </c>
      <c r="DE112" s="85">
        <f>SUMPRODUCT(AB112:AN112,'By group'!AB$27:AN$27)/prop_sw_use/BP112</f>
        <v>4.230157108191646</v>
      </c>
      <c r="DF112" s="85">
        <f t="shared" si="35"/>
        <v>1.7174437859258083</v>
      </c>
      <c r="DG112" s="85">
        <f t="shared" si="67"/>
        <v>0</v>
      </c>
    </row>
    <row r="113" spans="1:111" x14ac:dyDescent="0.25">
      <c r="A113">
        <f t="shared" si="66"/>
        <v>54.5</v>
      </c>
      <c r="B113" s="8">
        <f>B112+Dynamics!B112+Dynamics!BO112+Dynamics!EB112+Dynamics!GO112+Dynamics!JB112</f>
        <v>20167056.75247765</v>
      </c>
      <c r="C113" s="46">
        <f>C112+Dynamics!C112+Dynamics!BP112+Dynamics!EC112+Dynamics!GP112+Dynamics!JC112</f>
        <v>137179.24561743127</v>
      </c>
      <c r="D113" s="4">
        <f>D112+Dynamics!D112+Dynamics!BQ112+Dynamics!ED112+Dynamics!GQ112+Dynamics!JD112</f>
        <v>399991.7316749458</v>
      </c>
      <c r="E113" s="4">
        <f>E112+Dynamics!E112+Dynamics!BR112+Dynamics!EE112+Dynamics!GR112+Dynamics!JE112</f>
        <v>411561.50118437584</v>
      </c>
      <c r="F113" s="4">
        <f>F112+Dynamics!F112+Dynamics!BS112+Dynamics!EF112+Dynamics!GS112+Dynamics!JF112</f>
        <v>123023.96343458848</v>
      </c>
      <c r="G113" s="4">
        <f>G112+Dynamics!G112+Dynamics!BT112+Dynamics!EG112+Dynamics!GT112+Dynamics!JG112</f>
        <v>23606.427464361986</v>
      </c>
      <c r="H113" s="4">
        <f>H112+Dynamics!H112+Dynamics!BU112+Dynamics!EH112+Dynamics!GU112+Dynamics!JH112</f>
        <v>19854.300488641813</v>
      </c>
      <c r="I113" s="4">
        <f>I112+Dynamics!I112+Dynamics!BV112+Dynamics!EI112+Dynamics!GV112+Dynamics!JI112</f>
        <v>0</v>
      </c>
      <c r="J113" s="4">
        <f>J112+Dynamics!J112+Dynamics!BW112+Dynamics!EJ112+Dynamics!GW112+Dynamics!JJ112</f>
        <v>0</v>
      </c>
      <c r="K113" s="4">
        <f>K112+Dynamics!K112+Dynamics!BX112+Dynamics!EK112+Dynamics!GX112+Dynamics!JK112</f>
        <v>0</v>
      </c>
      <c r="L113" s="4">
        <f>L112+Dynamics!L112+Dynamics!BY112+Dynamics!EL112+Dynamics!GY112+Dynamics!JL112</f>
        <v>41563.697838137159</v>
      </c>
      <c r="M113" s="4">
        <f>M112+Dynamics!M112+Dynamics!BZ112+Dynamics!EM112+Dynamics!GZ112+Dynamics!JM112</f>
        <v>20626.310188625444</v>
      </c>
      <c r="N113" s="9">
        <f>N112+Dynamics!N112+Dynamics!CA112+Dynamics!EN112+Dynamics!HA112+Dynamics!JN112</f>
        <v>16471.875462784243</v>
      </c>
      <c r="O113" s="8">
        <f>O112+Dynamics!O112+Dynamics!CB112+Dynamics!EO112+Dynamics!HB112+Dynamics!JO112</f>
        <v>21684674.257931687</v>
      </c>
      <c r="P113" s="4">
        <f>P112+Dynamics!P112+Dynamics!CC112+Dynamics!EP112+Dynamics!HC112+Dynamics!JP112</f>
        <v>67789.017929159803</v>
      </c>
      <c r="Q113" s="4">
        <f>Q112+Dynamics!Q112+Dynamics!CD112+Dynamics!EQ112+Dynamics!HD112+Dynamics!JQ112</f>
        <v>197576.92530213576</v>
      </c>
      <c r="R113" s="4">
        <f>R112+Dynamics!R112+Dynamics!CE112+Dynamics!ER112+Dynamics!HE112+Dynamics!JR112</f>
        <v>203175.98286112011</v>
      </c>
      <c r="S113" s="4">
        <f>S112+Dynamics!S112+Dynamics!CF112+Dynamics!ES112+Dynamics!HF112+Dynamics!JS112</f>
        <v>60709.272183536064</v>
      </c>
      <c r="T113" s="4">
        <f>T112+Dynamics!T112+Dynamics!CG112+Dynamics!ET112+Dynamics!HG112+Dynamics!JT112</f>
        <v>11646.44030294356</v>
      </c>
      <c r="U113" s="4">
        <f>U112+Dynamics!U112+Dynamics!CH112+Dynamics!EU112+Dynamics!HH112+Dynamics!JU112</f>
        <v>9793.3601199679506</v>
      </c>
      <c r="V113" s="4">
        <f>V112+Dynamics!V112+Dynamics!CI112+Dynamics!EV112+Dynamics!HI112+Dynamics!JV112</f>
        <v>0</v>
      </c>
      <c r="W113" s="4">
        <f>W112+Dynamics!W112+Dynamics!CJ112+Dynamics!EW112+Dynamics!HJ112+Dynamics!JW112</f>
        <v>0</v>
      </c>
      <c r="X113" s="4">
        <f>X112+Dynamics!X112+Dynamics!CK112+Dynamics!EX112+Dynamics!HK112+Dynamics!JX112</f>
        <v>0</v>
      </c>
      <c r="Y113" s="4">
        <f>Y112+Dynamics!Y112+Dynamics!CL112+Dynamics!EY112+Dynamics!HL112+Dynamics!JY112</f>
        <v>20499.64029691309</v>
      </c>
      <c r="Z113" s="4">
        <f>Z112+Dynamics!Z112+Dynamics!CM112+Dynamics!EZ112+Dynamics!HM112+Dynamics!JZ112</f>
        <v>10173.055468628336</v>
      </c>
      <c r="AA113" s="9">
        <f>AA112+Dynamics!AA112+Dynamics!CN112+Dynamics!FA112+Dynamics!HN112+Dynamics!KA112</f>
        <v>8132.5602664172893</v>
      </c>
      <c r="AB113" s="8">
        <f>AB112+Dynamics!AB112+Dynamics!CO112+Dynamics!FB112+Dynamics!HO112+Dynamics!KB112</f>
        <v>32909.167846918783</v>
      </c>
      <c r="AC113" s="4">
        <f>AC112+Dynamics!AC112+Dynamics!CP112+Dynamics!FC112+Dynamics!HP112+Dynamics!KC112</f>
        <v>4818.0407307579226</v>
      </c>
      <c r="AD113" s="4">
        <f>AD112+Dynamics!AD112+Dynamics!CQ112+Dynamics!FD112+Dynamics!HQ112+Dynamics!KD112</f>
        <v>14121.390796263178</v>
      </c>
      <c r="AE113" s="4">
        <f>AE112+Dynamics!AE112+Dynamics!CR112+Dynamics!FE112+Dynamics!HR112+Dynamics!KE112</f>
        <v>14634.095118650235</v>
      </c>
      <c r="AF113" s="4">
        <f>AF112+Dynamics!AF112+Dynamics!CS112+Dynamics!FF112+Dynamics!HS112+Dynamics!KF112</f>
        <v>4398.0010599879106</v>
      </c>
      <c r="AG113" s="4">
        <f>AG112+Dynamics!AG112+Dynamics!CT112+Dynamics!FG112+Dynamics!HT112+Dynamics!KG112</f>
        <v>847.14780090317765</v>
      </c>
      <c r="AH113" s="4">
        <f>AH112+Dynamics!AH112+Dynamics!CU112+Dynamics!FH112+Dynamics!HU112+Dynamics!KH112</f>
        <v>717.20177586918976</v>
      </c>
      <c r="AI113" s="4">
        <f>AI112+Dynamics!AI112+Dynamics!CV112+Dynamics!FI112+Dynamics!HV112+Dynamics!KI112</f>
        <v>0</v>
      </c>
      <c r="AJ113" s="4">
        <f>AJ112+Dynamics!AJ112+Dynamics!CW112+Dynamics!FJ112+Dynamics!HW112+Dynamics!KJ112</f>
        <v>0</v>
      </c>
      <c r="AK113" s="4">
        <f>AK112+Dynamics!AK112+Dynamics!CX112+Dynamics!FK112+Dynamics!HX112+Dynamics!KK112</f>
        <v>0</v>
      </c>
      <c r="AL113" s="4">
        <f>AL112+Dynamics!AL112+Dynamics!CY112+Dynamics!FL112+Dynamics!HY112+Dynamics!KL112</f>
        <v>1502.2966114570045</v>
      </c>
      <c r="AM113" s="4">
        <f>AM112+Dynamics!AM112+Dynamics!CZ112+Dynamics!FM112+Dynamics!HZ112+Dynamics!KM112</f>
        <v>750.94790319886351</v>
      </c>
      <c r="AN113" s="4">
        <f>AN112+Dynamics!AN112+Dynamics!DA112+Dynamics!FN112+Dynamics!IA112+Dynamics!KN112</f>
        <v>604.4282829547783</v>
      </c>
      <c r="AO113" s="8">
        <f>AO112+Dynamics!AO112+Dynamics!DB112+Dynamics!FO112+Dynamics!IB112+Dynamics!KO112</f>
        <v>823618.99226365087</v>
      </c>
      <c r="AP113" s="4">
        <f>AP112+Dynamics!AP112+Dynamics!DC112+Dynamics!FP112+Dynamics!IC112+Dynamics!KP112</f>
        <v>15472.515196018423</v>
      </c>
      <c r="AQ113" s="4">
        <f>AQ112+Dynamics!AQ112+Dynamics!DD112+Dynamics!FQ112+Dynamics!ID112+Dynamics!KQ112</f>
        <v>44946.764606237033</v>
      </c>
      <c r="AR113" s="4">
        <f>AR112+Dynamics!AR112+Dynamics!DE112+Dynamics!FR112+Dynamics!IE112+Dynamics!KR112</f>
        <v>45964.437129180718</v>
      </c>
      <c r="AS113" s="4">
        <f>AS112+Dynamics!AS112+Dynamics!DF112+Dynamics!FS112+Dynamics!IF112+Dynamics!KS112</f>
        <v>13666.603402844738</v>
      </c>
      <c r="AT113" s="4">
        <f>AT112+Dynamics!AT112+Dynamics!DG112+Dynamics!FT112+Dynamics!IG112+Dynamics!KT112</f>
        <v>2610.9473799717571</v>
      </c>
      <c r="AU113" s="4">
        <f>AU112+Dynamics!AU112+Dynamics!DH112+Dynamics!FU112+Dynamics!IH112+Dynamics!KU112</f>
        <v>2175.8224304991377</v>
      </c>
      <c r="AV113" s="4">
        <f>AV112+Dynamics!AV112+Dynamics!DI112+Dynamics!FV112+Dynamics!II112+Dynamics!KV112</f>
        <v>0</v>
      </c>
      <c r="AW113" s="4">
        <f>AW112+Dynamics!AW112+Dynamics!DJ112+Dynamics!FW112+Dynamics!IJ112+Dynamics!KW112</f>
        <v>0</v>
      </c>
      <c r="AX113" s="4">
        <f>AX112+Dynamics!AX112+Dynamics!DK112+Dynamics!FX112+Dynamics!IK112+Dynamics!KX112</f>
        <v>0</v>
      </c>
      <c r="AY113" s="4">
        <f>AY112+Dynamics!AY112+Dynamics!DL112+Dynamics!FY112+Dynamics!IL112+Dynamics!KY112</f>
        <v>4551.8682371952227</v>
      </c>
      <c r="AZ113" s="4">
        <f>AZ112+Dynamics!AZ112+Dynamics!DM112+Dynamics!FZ112+Dynamics!IM112+Dynamics!KZ112</f>
        <v>2231.5454838142168</v>
      </c>
      <c r="BA113" s="9">
        <f>BA112+Dynamics!BA112+Dynamics!DN112+Dynamics!GA112+Dynamics!IN112+Dynamics!LA112</f>
        <v>1749.1700493243018</v>
      </c>
      <c r="BB113" s="8">
        <f>BB112+Dynamics!BB112+Dynamics!DO112+Dynamics!GB112+Dynamics!IO112+Dynamics!LB112</f>
        <v>38118.976156885983</v>
      </c>
      <c r="BC113" s="4">
        <f>BC112+Dynamics!BC112+Dynamics!DP112+Dynamics!GC112+Dynamics!IP112+Dynamics!LC112</f>
        <v>7300.5983721601906</v>
      </c>
      <c r="BD113" s="4">
        <f>BD112+Dynamics!BD112+Dynamics!DQ112+Dynamics!GD112+Dynamics!IQ112+Dynamics!LD112</f>
        <v>20196.054835130217</v>
      </c>
      <c r="BE113" s="4">
        <f>BE112+Dynamics!BE112+Dynamics!DR112+Dynamics!GE112+Dynamics!IR112+Dynamics!LE112</f>
        <v>19316.787170575881</v>
      </c>
      <c r="BF113" s="4">
        <f>BF112+Dynamics!BF112+Dynamics!DS112+Dynamics!GF112+Dynamics!IS112+Dynamics!LF112</f>
        <v>5460.3235393771065</v>
      </c>
      <c r="BG113" s="4">
        <f>BG112+Dynamics!BG112+Dynamics!DT112+Dynamics!GG112+Dynamics!IT112+Dynamics!LG112</f>
        <v>1006.478236835399</v>
      </c>
      <c r="BH113" s="4">
        <f>BH112+Dynamics!BH112+Dynamics!DU112+Dynamics!GH112+Dynamics!IU112+Dynamics!LH112</f>
        <v>789.40771706498515</v>
      </c>
      <c r="BI113" s="4">
        <f>BI112+Dynamics!BI112+Dynamics!DV112+Dynamics!GI112+Dynamics!IV112+Dynamics!LI112</f>
        <v>0</v>
      </c>
      <c r="BJ113" s="4">
        <f>BJ112+Dynamics!BJ112+Dynamics!DW112+Dynamics!GJ112+Dynamics!IW112+Dynamics!LJ112</f>
        <v>0</v>
      </c>
      <c r="BK113" s="4">
        <f>BK112+Dynamics!BK112+Dynamics!DX112+Dynamics!GK112+Dynamics!IX112+Dynamics!LK112</f>
        <v>0</v>
      </c>
      <c r="BL113" s="4">
        <f>BL112+Dynamics!BL112+Dynamics!DY112+Dynamics!GL112+Dynamics!IY112+Dynamics!LL112</f>
        <v>1643.7527969001126</v>
      </c>
      <c r="BM113" s="4">
        <f>BM112+Dynamics!BM112+Dynamics!DZ112+Dynamics!GM112+Dynamics!IZ112+Dynamics!LM112</f>
        <v>753.17391769995118</v>
      </c>
      <c r="BN113" s="4">
        <f>BN112+Dynamics!BN112+Dynamics!EA112+Dynamics!GN112+Dynamics!JA112+Dynamics!LN112</f>
        <v>548.08055854664042</v>
      </c>
      <c r="BO113" s="178">
        <f t="shared" si="37"/>
        <v>44762531.335900925</v>
      </c>
      <c r="BP113" s="8">
        <f t="shared" si="68"/>
        <v>21360935.805831544</v>
      </c>
      <c r="BQ113" s="4">
        <f t="shared" si="69"/>
        <v>22274170.512662511</v>
      </c>
      <c r="BR113" s="4">
        <f t="shared" si="70"/>
        <v>75302.717926961035</v>
      </c>
      <c r="BS113" s="4">
        <f t="shared" si="41"/>
        <v>956988.66617873637</v>
      </c>
      <c r="BT113" s="179">
        <f t="shared" si="42"/>
        <v>95133.633301176451</v>
      </c>
      <c r="BU113" s="178">
        <f t="shared" si="43"/>
        <v>2016153.1892241323</v>
      </c>
      <c r="BV113" s="4">
        <f t="shared" si="44"/>
        <v>1193879.0533538919</v>
      </c>
      <c r="BW113" s="4">
        <f t="shared" si="45"/>
        <v>589496.25473082205</v>
      </c>
      <c r="BX113" s="4">
        <f t="shared" si="46"/>
        <v>42393.55008004226</v>
      </c>
      <c r="BY113" s="4">
        <f t="shared" si="47"/>
        <v>133369.67391508553</v>
      </c>
      <c r="BZ113" s="179">
        <f t="shared" si="48"/>
        <v>57014.657144290482</v>
      </c>
      <c r="CA113" s="167">
        <f t="shared" si="49"/>
        <v>4.5041089702787106E-2</v>
      </c>
      <c r="CB113" s="15">
        <f t="shared" si="50"/>
        <v>5.5890765470488539E-2</v>
      </c>
      <c r="CC113" s="15">
        <f t="shared" si="51"/>
        <v>2.646546386073963E-2</v>
      </c>
      <c r="CD113" s="15">
        <f t="shared" si="52"/>
        <v>0.5629750326032239</v>
      </c>
      <c r="CE113" s="15">
        <f t="shared" si="53"/>
        <v>0.13936390119188322</v>
      </c>
      <c r="CF113" s="168">
        <f t="shared" si="54"/>
        <v>0.59931125476719727</v>
      </c>
      <c r="CG113" s="169">
        <f>-SUM(Dynamics!BO112:BO113,Dynamics!CB112:CB113,Dynamics!CO112:CO113,Dynamics!DB112:DB113,Dynamics!DO112:DO113)/BO112*100000</f>
        <v>1085.8201049586933</v>
      </c>
      <c r="CH113" s="87">
        <f>-SUM(Dynamics!BO112:BO113)/BP112*100000</f>
        <v>1341.3639958401534</v>
      </c>
      <c r="CI113" s="87">
        <f>-SUM(Dynamics!CB112:CB113)/BQ112*100000</f>
        <v>635.78488746344829</v>
      </c>
      <c r="CJ113" s="87">
        <f>-SUM(Dynamics!CO112:CO113)/BR112*100000</f>
        <v>13341.74026646651</v>
      </c>
      <c r="CK113" s="87">
        <f>-SUM(Dynamics!DB112:DB113)/BS112*100000</f>
        <v>3375.7419023596804</v>
      </c>
      <c r="CL113" s="170">
        <f>-SUM(Dynamics!DO112:DO113)/BT112*100000</f>
        <v>16315.850893995264</v>
      </c>
      <c r="CM113" s="120">
        <f t="shared" si="55"/>
        <v>154825.48260288715</v>
      </c>
      <c r="CN113" s="120">
        <f>step*SUMPRODUCT(B113:N113,'By group'!B$22:N$22)</f>
        <v>91775.750813332226</v>
      </c>
      <c r="CO113" s="120">
        <f>step*SUMPRODUCT(O113:AA113,'By group'!O$22:AA$22)</f>
        <v>45304.831708636179</v>
      </c>
      <c r="CP113" s="120">
        <f>step*SUMPRODUCT(AB113:AN113,'By group'!AB$22:AN$22)</f>
        <v>3268.3295404617506</v>
      </c>
      <c r="CQ113" s="120">
        <f>step*SUMPRODUCT(AO113:BA113,'By group'!AO$22:BA$22)</f>
        <v>10227.544195694554</v>
      </c>
      <c r="CR113" s="154">
        <f>step*SUMPRODUCT(BB113:BN113,'By group'!BB$22:BN$22)</f>
        <v>4249.0263447624338</v>
      </c>
      <c r="CS113" s="197">
        <f t="shared" si="56"/>
        <v>232559.41784552761</v>
      </c>
      <c r="CT113" s="120">
        <f t="shared" si="57"/>
        <v>676832.86721471197</v>
      </c>
      <c r="CU113" s="120">
        <f t="shared" si="58"/>
        <v>694652.80346390291</v>
      </c>
      <c r="CV113" s="120">
        <f t="shared" si="59"/>
        <v>277019.41940093692</v>
      </c>
      <c r="CW113" s="120">
        <f t="shared" si="60"/>
        <v>74252.474146982684</v>
      </c>
      <c r="CX113" s="198">
        <f t="shared" si="61"/>
        <v>60836.207152070325</v>
      </c>
      <c r="CY113" s="16">
        <f t="shared" si="62"/>
        <v>3.3693285362938691E-3</v>
      </c>
      <c r="CZ113" s="37">
        <f t="shared" si="63"/>
        <v>4.2879823676208358E-2</v>
      </c>
      <c r="DA113" s="185">
        <f t="shared" si="64"/>
        <v>2.1252961006000201E-3</v>
      </c>
      <c r="DB113" s="183"/>
      <c r="DC113" s="85">
        <f>(SUMPRODUCT($B113:$N113,'By group'!$B$27:$N$27)-(1-prop_idu_part)*SUMPRODUCT(Population!$BB113:$BN113,'By group'!$BB$27:$BN$27)*(1-prop_idu_male))/BQ113</f>
        <v>1.4361940674100011</v>
      </c>
      <c r="DD113" s="85">
        <f>(1-prop_idu_part)*SUMPRODUCT(Population!$BB113:$BN113,'By group'!$BB$27:$BN$27)*prop_idu_male/BQ113</f>
        <v>9.2254231336571738E-3</v>
      </c>
      <c r="DE113" s="85">
        <f>SUMPRODUCT(AB113:AN113,'By group'!AB$27:AN$27)/prop_sw_use/BP113</f>
        <v>4.2303044367412044</v>
      </c>
      <c r="DF113" s="85">
        <f t="shared" si="35"/>
        <v>1.7175036013169289</v>
      </c>
      <c r="DG113" s="85">
        <f t="shared" si="67"/>
        <v>0</v>
      </c>
    </row>
    <row r="114" spans="1:111" x14ac:dyDescent="0.25">
      <c r="A114">
        <f t="shared" si="66"/>
        <v>55</v>
      </c>
      <c r="B114" s="8">
        <f>B113+Dynamics!B113+Dynamics!BO113+Dynamics!EB113+Dynamics!GO113+Dynamics!JB113</f>
        <v>20223457.45940889</v>
      </c>
      <c r="C114" s="46">
        <f>C113+Dynamics!C113+Dynamics!BP113+Dynamics!EC113+Dynamics!GP113+Dynamics!JC113</f>
        <v>137577.0467517658</v>
      </c>
      <c r="D114" s="4">
        <f>D113+Dynamics!D113+Dynamics!BQ113+Dynamics!ED113+Dynamics!GQ113+Dynamics!JD113</f>
        <v>401156.21246289188</v>
      </c>
      <c r="E114" s="4">
        <f>E113+Dynamics!E113+Dynamics!BR113+Dynamics!EE113+Dynamics!GR113+Dynamics!JE113</f>
        <v>412766.41375826334</v>
      </c>
      <c r="F114" s="4">
        <f>F113+Dynamics!F113+Dynamics!BS113+Dynamics!EF113+Dynamics!GS113+Dynamics!JF113</f>
        <v>123385.56247187243</v>
      </c>
      <c r="G114" s="4">
        <f>G113+Dynamics!G113+Dynamics!BT113+Dynamics!EG113+Dynamics!GT113+Dynamics!JG113</f>
        <v>23675.951187796207</v>
      </c>
      <c r="H114" s="4">
        <f>H113+Dynamics!H113+Dynamics!BU113+Dynamics!EH113+Dynamics!GU113+Dynamics!JH113</f>
        <v>19912.701601281358</v>
      </c>
      <c r="I114" s="4">
        <f>I113+Dynamics!I113+Dynamics!BV113+Dynamics!EI113+Dynamics!GV113+Dynamics!JI113</f>
        <v>0</v>
      </c>
      <c r="J114" s="4">
        <f>J113+Dynamics!J113+Dynamics!BW113+Dynamics!EJ113+Dynamics!GW113+Dynamics!JJ113</f>
        <v>0</v>
      </c>
      <c r="K114" s="4">
        <f>K113+Dynamics!K113+Dynamics!BX113+Dynamics!EK113+Dynamics!GX113+Dynamics!JK113</f>
        <v>0</v>
      </c>
      <c r="L114" s="4">
        <f>L113+Dynamics!L113+Dynamics!BY113+Dynamics!EL113+Dynamics!GY113+Dynamics!JL113</f>
        <v>41686.27888878042</v>
      </c>
      <c r="M114" s="4">
        <f>M113+Dynamics!M113+Dynamics!BZ113+Dynamics!EM113+Dynamics!GZ113+Dynamics!JM113</f>
        <v>20686.79743987415</v>
      </c>
      <c r="N114" s="9">
        <f>N113+Dynamics!N113+Dynamics!CA113+Dynamics!EN113+Dynamics!HA113+Dynamics!JN113</f>
        <v>16518.523117007382</v>
      </c>
      <c r="O114" s="8">
        <f>O113+Dynamics!O113+Dynamics!CB113+Dynamics!EO113+Dynamics!HB113+Dynamics!JO113</f>
        <v>21746227.762938045</v>
      </c>
      <c r="P114" s="4">
        <f>P113+Dynamics!P113+Dynamics!CC113+Dynamics!EP113+Dynamics!HC113+Dynamics!JP113</f>
        <v>67987.237479108866</v>
      </c>
      <c r="Q114" s="4">
        <f>Q113+Dynamics!Q113+Dynamics!CD113+Dynamics!EQ113+Dynamics!HD113+Dynamics!JQ113</f>
        <v>198156.54606334935</v>
      </c>
      <c r="R114" s="4">
        <f>R113+Dynamics!R113+Dynamics!CE113+Dynamics!ER113+Dynamics!HE113+Dynamics!JR113</f>
        <v>203774.0314473956</v>
      </c>
      <c r="S114" s="4">
        <f>S113+Dynamics!S113+Dynamics!CF113+Dynamics!ES113+Dynamics!HF113+Dynamics!JS113</f>
        <v>60888.119501760557</v>
      </c>
      <c r="T114" s="4">
        <f>T113+Dynamics!T113+Dynamics!CG113+Dynamics!ET113+Dynamics!HG113+Dynamics!JT113</f>
        <v>11680.687954166686</v>
      </c>
      <c r="U114" s="4">
        <f>U113+Dynamics!U113+Dynamics!CH113+Dynamics!EU113+Dynamics!HH113+Dynamics!JU113</f>
        <v>9821.7647752035646</v>
      </c>
      <c r="V114" s="4">
        <f>V113+Dynamics!V113+Dynamics!CI113+Dynamics!EV113+Dynamics!HI113+Dynamics!JV113</f>
        <v>0</v>
      </c>
      <c r="W114" s="4">
        <f>W113+Dynamics!W113+Dynamics!CJ113+Dynamics!EW113+Dynamics!HJ113+Dynamics!JW113</f>
        <v>0</v>
      </c>
      <c r="X114" s="4">
        <f>X113+Dynamics!X113+Dynamics!CK113+Dynamics!EX113+Dynamics!HK113+Dynamics!JX113</f>
        <v>0</v>
      </c>
      <c r="Y114" s="4">
        <f>Y113+Dynamics!Y113+Dynamics!CL113+Dynamics!EY113+Dynamics!HL113+Dynamics!JY113</f>
        <v>20559.286243046128</v>
      </c>
      <c r="Z114" s="4">
        <f>Z113+Dynamics!Z113+Dynamics!CM113+Dynamics!EZ113+Dynamics!HM113+Dynamics!JZ113</f>
        <v>10201.875296545286</v>
      </c>
      <c r="AA114" s="9">
        <f>AA113+Dynamics!AA113+Dynamics!CN113+Dynamics!FA113+Dynamics!HN113+Dynamics!KA113</f>
        <v>8153.6549309079264</v>
      </c>
      <c r="AB114" s="8">
        <f>AB113+Dynamics!AB113+Dynamics!CO113+Dynamics!FB113+Dynamics!HO113+Dynamics!KB113</f>
        <v>32999.622549351508</v>
      </c>
      <c r="AC114" s="4">
        <f>AC113+Dynamics!AC113+Dynamics!CP113+Dynamics!FC113+Dynamics!HP113+Dynamics!KC113</f>
        <v>4831.877915774272</v>
      </c>
      <c r="AD114" s="4">
        <f>AD113+Dynamics!AD113+Dynamics!CQ113+Dynamics!FD113+Dynamics!HQ113+Dynamics!KD113</f>
        <v>14162.128256891603</v>
      </c>
      <c r="AE114" s="4">
        <f>AE113+Dynamics!AE113+Dynamics!CR113+Dynamics!FE113+Dynamics!HR113+Dynamics!KE113</f>
        <v>14676.627546301683</v>
      </c>
      <c r="AF114" s="4">
        <f>AF113+Dynamics!AF113+Dynamics!CS113+Dynamics!FF113+Dynamics!HS113+Dynamics!KF113</f>
        <v>4410.8654057485601</v>
      </c>
      <c r="AG114" s="4">
        <f>AG113+Dynamics!AG113+Dynamics!CT113+Dynamics!FG113+Dynamics!HT113+Dynamics!KG113</f>
        <v>849.63785458284951</v>
      </c>
      <c r="AH114" s="4">
        <f>AH113+Dynamics!AH113+Dynamics!CU113+Dynamics!FH113+Dynamics!HU113+Dynamics!KH113</f>
        <v>719.32587736637629</v>
      </c>
      <c r="AI114" s="4">
        <f>AI113+Dynamics!AI113+Dynamics!CV113+Dynamics!FI113+Dynamics!HV113+Dynamics!KI113</f>
        <v>0</v>
      </c>
      <c r="AJ114" s="4">
        <f>AJ113+Dynamics!AJ113+Dynamics!CW113+Dynamics!FJ113+Dynamics!HW113+Dynamics!KJ113</f>
        <v>0</v>
      </c>
      <c r="AK114" s="4">
        <f>AK113+Dynamics!AK113+Dynamics!CX113+Dynamics!FK113+Dynamics!HX113+Dynamics!KK113</f>
        <v>0</v>
      </c>
      <c r="AL114" s="4">
        <f>AL113+Dynamics!AL113+Dynamics!CY113+Dynamics!FL113+Dynamics!HY113+Dynamics!KL113</f>
        <v>1506.7578063555657</v>
      </c>
      <c r="AM114" s="4">
        <f>AM113+Dynamics!AM113+Dynamics!CZ113+Dynamics!FM113+Dynamics!HZ113+Dynamics!KM113</f>
        <v>753.19774570364007</v>
      </c>
      <c r="AN114" s="4">
        <f>AN113+Dynamics!AN113+Dynamics!DA113+Dynamics!FN113+Dynamics!IA113+Dynamics!KN113</f>
        <v>606.23307032614593</v>
      </c>
      <c r="AO114" s="8">
        <f>AO113+Dynamics!AO113+Dynamics!DB113+Dynamics!FO113+Dynamics!IB113+Dynamics!KO113</f>
        <v>824877.2449784996</v>
      </c>
      <c r="AP114" s="4">
        <f>AP113+Dynamics!AP113+Dynamics!DC113+Dynamics!FP113+Dynamics!IC113+Dynamics!KP113</f>
        <v>15535.93473965299</v>
      </c>
      <c r="AQ114" s="4">
        <f>AQ113+Dynamics!AQ113+Dynamics!DD113+Dynamics!FQ113+Dynamics!ID113+Dynamics!KQ113</f>
        <v>45137.379836134867</v>
      </c>
      <c r="AR114" s="4">
        <f>AR113+Dynamics!AR113+Dynamics!DE113+Dynamics!FR113+Dynamics!IE113+Dynamics!KR113</f>
        <v>46169.663369736605</v>
      </c>
      <c r="AS114" s="4">
        <f>AS113+Dynamics!AS113+Dynamics!DF113+Dynamics!FS113+Dynamics!IF113+Dynamics!KS113</f>
        <v>13730.198664725478</v>
      </c>
      <c r="AT114" s="4">
        <f>AT113+Dynamics!AT113+Dynamics!DG113+Dynamics!FT113+Dynamics!IG113+Dynamics!KT113</f>
        <v>2623.484772166838</v>
      </c>
      <c r="AU114" s="4">
        <f>AU113+Dynamics!AU113+Dynamics!DH113+Dynamics!FU113+Dynamics!IH113+Dynamics!KU113</f>
        <v>2186.9044611179561</v>
      </c>
      <c r="AV114" s="4">
        <f>AV113+Dynamics!AV113+Dynamics!DI113+Dynamics!FV113+Dynamics!II113+Dynamics!KV113</f>
        <v>0</v>
      </c>
      <c r="AW114" s="4">
        <f>AW113+Dynamics!AW113+Dynamics!DJ113+Dynamics!FW113+Dynamics!IJ113+Dynamics!KW113</f>
        <v>0</v>
      </c>
      <c r="AX114" s="4">
        <f>AX113+Dynamics!AX113+Dynamics!DK113+Dynamics!FX113+Dynamics!IK113+Dynamics!KX113</f>
        <v>0</v>
      </c>
      <c r="AY114" s="4">
        <f>AY113+Dynamics!AY113+Dynamics!DL113+Dynamics!FY113+Dynamics!IL113+Dynamics!KY113</f>
        <v>4575.177512944153</v>
      </c>
      <c r="AZ114" s="4">
        <f>AZ113+Dynamics!AZ113+Dynamics!DM113+Dynamics!FZ113+Dynamics!IM113+Dynamics!KZ113</f>
        <v>2243.7967146813621</v>
      </c>
      <c r="BA114" s="9">
        <f>BA113+Dynamics!BA113+Dynamics!DN113+Dynamics!GA113+Dynamics!IN113+Dynamics!LA113</f>
        <v>1759.6380391210532</v>
      </c>
      <c r="BB114" s="8">
        <f>BB113+Dynamics!BB113+Dynamics!DO113+Dynamics!GB113+Dynamics!IO113+Dynamics!LB113</f>
        <v>38225.948790247312</v>
      </c>
      <c r="BC114" s="4">
        <f>BC113+Dynamics!BC113+Dynamics!DP113+Dynamics!GC113+Dynamics!IP113+Dynamics!LC113</f>
        <v>7321.1305628765031</v>
      </c>
      <c r="BD114" s="4">
        <f>BD113+Dynamics!BD113+Dynamics!DQ113+Dynamics!GD113+Dynamics!IQ113+Dynamics!LD113</f>
        <v>20252.922491267116</v>
      </c>
      <c r="BE114" s="4">
        <f>BE113+Dynamics!BE113+Dynamics!DR113+Dynamics!GE113+Dynamics!IR113+Dynamics!LE113</f>
        <v>19371.275571135397</v>
      </c>
      <c r="BF114" s="4">
        <f>BF113+Dynamics!BF113+Dynamics!DS113+Dynamics!GF113+Dynamics!IS113+Dynamics!LF113</f>
        <v>5475.7472154314382</v>
      </c>
      <c r="BG114" s="4">
        <f>BG113+Dynamics!BG113+Dynamics!DT113+Dynamics!GG113+Dynamics!IT113+Dynamics!LG113</f>
        <v>1009.3237977406251</v>
      </c>
      <c r="BH114" s="4">
        <f>BH113+Dynamics!BH113+Dynamics!DU113+Dynamics!GH113+Dynamics!IU113+Dynamics!LH113</f>
        <v>791.64167689360158</v>
      </c>
      <c r="BI114" s="4">
        <f>BI113+Dynamics!BI113+Dynamics!DV113+Dynamics!GI113+Dynamics!IV113+Dynamics!LI113</f>
        <v>0</v>
      </c>
      <c r="BJ114" s="4">
        <f>BJ113+Dynamics!BJ113+Dynamics!DW113+Dynamics!GJ113+Dynamics!IW113+Dynamics!LJ113</f>
        <v>0</v>
      </c>
      <c r="BK114" s="4">
        <f>BK113+Dynamics!BK113+Dynamics!DX113+Dynamics!GK113+Dynamics!IX113+Dynamics!LK113</f>
        <v>0</v>
      </c>
      <c r="BL114" s="4">
        <f>BL113+Dynamics!BL113+Dynamics!DY113+Dynamics!GL113+Dynamics!IY113+Dynamics!LL113</f>
        <v>1648.406366367667</v>
      </c>
      <c r="BM114" s="4">
        <f>BM113+Dynamics!BM113+Dynamics!DZ113+Dynamics!GM113+Dynamics!IZ113+Dynamics!LM113</f>
        <v>755.30702598444304</v>
      </c>
      <c r="BN114" s="4">
        <f>BN113+Dynamics!BN113+Dynamics!EA113+Dynamics!GN113+Dynamics!JA113+Dynamics!LN113</f>
        <v>549.62637179103569</v>
      </c>
      <c r="BO114" s="178">
        <f t="shared" si="37"/>
        <v>44888030.940704882</v>
      </c>
      <c r="BP114" s="8">
        <f t="shared" si="68"/>
        <v>21420822.947088424</v>
      </c>
      <c r="BQ114" s="4">
        <f t="shared" si="69"/>
        <v>22337450.966629531</v>
      </c>
      <c r="BR114" s="4">
        <f t="shared" si="70"/>
        <v>75516.274028402186</v>
      </c>
      <c r="BS114" s="4">
        <f t="shared" si="41"/>
        <v>958839.42308878095</v>
      </c>
      <c r="BT114" s="179">
        <f t="shared" si="42"/>
        <v>95401.329869735142</v>
      </c>
      <c r="BU114" s="178">
        <f t="shared" si="43"/>
        <v>2022242.9020398366</v>
      </c>
      <c r="BV114" s="4">
        <f t="shared" si="44"/>
        <v>1197365.487679533</v>
      </c>
      <c r="BW114" s="4">
        <f t="shared" si="45"/>
        <v>591223.20369148394</v>
      </c>
      <c r="BX114" s="4">
        <f t="shared" si="46"/>
        <v>42516.651479050692</v>
      </c>
      <c r="BY114" s="4">
        <f t="shared" si="47"/>
        <v>133962.17811028133</v>
      </c>
      <c r="BZ114" s="179">
        <f t="shared" si="48"/>
        <v>57175.381079487823</v>
      </c>
      <c r="CA114" s="167">
        <f t="shared" si="49"/>
        <v>4.5050826682754938E-2</v>
      </c>
      <c r="CB114" s="15">
        <f t="shared" si="50"/>
        <v>5.5897268309305644E-2</v>
      </c>
      <c r="CC114" s="15">
        <f t="shared" si="51"/>
        <v>2.6467800850451865E-2</v>
      </c>
      <c r="CD114" s="15">
        <f t="shared" si="52"/>
        <v>0.56301309917726994</v>
      </c>
      <c r="CE114" s="15">
        <f t="shared" si="53"/>
        <v>0.13971283917252689</v>
      </c>
      <c r="CF114" s="168">
        <f t="shared" si="54"/>
        <v>0.59931429842285655</v>
      </c>
      <c r="CG114" s="167"/>
      <c r="CH114" s="16"/>
      <c r="CI114" s="87"/>
      <c r="CJ114" s="16"/>
      <c r="CK114" s="16"/>
      <c r="CL114" s="168"/>
      <c r="CM114" s="120">
        <f t="shared" si="55"/>
        <v>155294.96619274045</v>
      </c>
      <c r="CN114" s="120">
        <f>step*SUMPRODUCT(B114:N114,'By group'!B$22:N$22)</f>
        <v>92044.413503293152</v>
      </c>
      <c r="CO114" s="120">
        <f>step*SUMPRODUCT(O114:AA114,'By group'!O$22:AA$22)</f>
        <v>45437.787658778383</v>
      </c>
      <c r="CP114" s="120">
        <f>step*SUMPRODUCT(AB114:AN114,'By group'!AB$22:AN$22)</f>
        <v>3277.848334547788</v>
      </c>
      <c r="CQ114" s="120">
        <f>step*SUMPRODUCT(AO114:BA114,'By group'!AO$22:BA$22)</f>
        <v>10273.902872801371</v>
      </c>
      <c r="CR114" s="154">
        <f>step*SUMPRODUCT(BB114:BN114,'By group'!BB$22:BN$22)</f>
        <v>4261.0138233197113</v>
      </c>
      <c r="CS114" s="197">
        <f t="shared" si="56"/>
        <v>233253.22744917843</v>
      </c>
      <c r="CT114" s="120">
        <f t="shared" si="57"/>
        <v>678865.18911053473</v>
      </c>
      <c r="CU114" s="120">
        <f t="shared" si="58"/>
        <v>696758.01169283269</v>
      </c>
      <c r="CV114" s="120">
        <f t="shared" si="59"/>
        <v>277866.40007703239</v>
      </c>
      <c r="CW114" s="120">
        <f t="shared" si="60"/>
        <v>74480.059789242077</v>
      </c>
      <c r="CX114" s="198">
        <f t="shared" si="61"/>
        <v>61020.013921016398</v>
      </c>
      <c r="CY114" s="16">
        <f t="shared" si="62"/>
        <v>3.3693117567857294E-3</v>
      </c>
      <c r="CZ114" s="37">
        <f t="shared" si="63"/>
        <v>4.2844230946330789E-2</v>
      </c>
      <c r="DA114" s="185">
        <f t="shared" si="64"/>
        <v>2.1253177711393961E-3</v>
      </c>
      <c r="DB114" s="183">
        <f>(BO114-BO112)/BO112</f>
        <v>5.6160205415854243E-3</v>
      </c>
      <c r="DC114" s="85">
        <f>(SUMPRODUCT($B114:$N114,'By group'!$B$27:$N$27)-(1-prop_idu_part)*SUMPRODUCT(Population!$BB114:$BN114,'By group'!$BB$27:$BN$27)*(1-prop_idu_male))/BQ114</f>
        <v>1.4361404866843426</v>
      </c>
      <c r="DD114" s="85">
        <f>(1-prop_idu_part)*SUMPRODUCT(Population!$BB114:$BN114,'By group'!$BB$27:$BN$27)*prop_idu_male/BQ114</f>
        <v>9.2251740284276969E-3</v>
      </c>
      <c r="DE114" s="85">
        <f>SUMPRODUCT(AB114:AN114,'By group'!AB$27:AN$27)/prop_sw_use/BP114</f>
        <v>4.2304410553190204</v>
      </c>
      <c r="DF114" s="85">
        <f t="shared" si="35"/>
        <v>1.7175590684595221</v>
      </c>
      <c r="DG114" s="85">
        <f t="shared" si="67"/>
        <v>0</v>
      </c>
    </row>
    <row r="115" spans="1:111" x14ac:dyDescent="0.25">
      <c r="A115">
        <f t="shared" si="66"/>
        <v>55.5</v>
      </c>
      <c r="B115" s="8">
        <f>B114+Dynamics!B114+Dynamics!BO114+Dynamics!EB114+Dynamics!GO114+Dynamics!JB114</f>
        <v>20280008.697889615</v>
      </c>
      <c r="C115" s="46">
        <f>C114+Dynamics!C114+Dynamics!BP114+Dynamics!EC114+Dynamics!GP114+Dynamics!JC114</f>
        <v>137975.49136292425</v>
      </c>
      <c r="D115" s="4">
        <f>D114+Dynamics!D114+Dynamics!BQ114+Dynamics!ED114+Dynamics!GQ114+Dynamics!JD114</f>
        <v>402322.51951735024</v>
      </c>
      <c r="E115" s="4">
        <f>E114+Dynamics!E114+Dynamics!BR114+Dynamics!EE114+Dynamics!GR114+Dynamics!JE114</f>
        <v>413973.2138043837</v>
      </c>
      <c r="F115" s="4">
        <f>F114+Dynamics!F114+Dynamics!BS114+Dynamics!EF114+Dynamics!GS114+Dynamics!JF114</f>
        <v>123747.75739102392</v>
      </c>
      <c r="G115" s="4">
        <f>G114+Dynamics!G114+Dynamics!BT114+Dynamics!EG114+Dynamics!GT114+Dynamics!JG114</f>
        <v>23745.601050866691</v>
      </c>
      <c r="H115" s="4">
        <f>H114+Dynamics!H114+Dynamics!BU114+Dynamics!EH114+Dynamics!GU114+Dynamics!JH114</f>
        <v>19971.25083367313</v>
      </c>
      <c r="I115" s="4">
        <f>I114+Dynamics!I114+Dynamics!BV114+Dynamics!EI114+Dynamics!GV114+Dynamics!JI114</f>
        <v>0</v>
      </c>
      <c r="J115" s="4">
        <f>J114+Dynamics!J114+Dynamics!BW114+Dynamics!EJ114+Dynamics!GW114+Dynamics!JJ114</f>
        <v>0</v>
      </c>
      <c r="K115" s="4">
        <f>K114+Dynamics!K114+Dynamics!BX114+Dynamics!EK114+Dynamics!GX114+Dynamics!JK114</f>
        <v>0</v>
      </c>
      <c r="L115" s="4">
        <f>L114+Dynamics!L114+Dynamics!BY114+Dynamics!EL114+Dynamics!GY114+Dynamics!JL114</f>
        <v>41809.160068320401</v>
      </c>
      <c r="M115" s="4">
        <f>M114+Dynamics!M114+Dynamics!BZ114+Dynamics!EM114+Dynamics!GZ114+Dynamics!JM114</f>
        <v>20747.511637493615</v>
      </c>
      <c r="N115" s="9">
        <f>N114+Dynamics!N114+Dynamics!CA114+Dynamics!EN114+Dynamics!HA114+Dynamics!JN114</f>
        <v>16565.515324033036</v>
      </c>
      <c r="O115" s="8">
        <f>O114+Dynamics!O114+Dynamics!CB114+Dynamics!EO114+Dynamics!HB114+Dynamics!JO114</f>
        <v>21807915.031866234</v>
      </c>
      <c r="P115" s="4">
        <f>P114+Dynamics!P114+Dynamics!CC114+Dynamics!EP114+Dynamics!HC114+Dynamics!JP114</f>
        <v>68185.797134383596</v>
      </c>
      <c r="Q115" s="4">
        <f>Q114+Dynamics!Q114+Dynamics!CD114+Dynamics!EQ114+Dynamics!HD114+Dynamics!JQ114</f>
        <v>198737.21599811423</v>
      </c>
      <c r="R115" s="4">
        <f>R114+Dynamics!R114+Dynamics!CE114+Dynamics!ER114+Dynamics!HE114+Dynamics!JR114</f>
        <v>204373.35221198425</v>
      </c>
      <c r="S115" s="4">
        <f>S114+Dynamics!S114+Dynamics!CF114+Dynamics!ES114+Dynamics!HF114+Dynamics!JS114</f>
        <v>61067.424766082899</v>
      </c>
      <c r="T115" s="4">
        <f>T114+Dynamics!T114+Dynamics!CG114+Dynamics!ET114+Dynamics!HG114+Dynamics!JT114</f>
        <v>11715.041425072794</v>
      </c>
      <c r="U115" s="4">
        <f>U114+Dynamics!U114+Dynamics!CH114+Dynamics!EU114+Dynamics!HH114+Dynamics!JU114</f>
        <v>9850.3066791012134</v>
      </c>
      <c r="V115" s="4">
        <f>V114+Dynamics!V114+Dynamics!CI114+Dynamics!EV114+Dynamics!HI114+Dynamics!JV114</f>
        <v>0</v>
      </c>
      <c r="W115" s="4">
        <f>W114+Dynamics!W114+Dynamics!CJ114+Dynamics!EW114+Dynamics!HJ114+Dynamics!JW114</f>
        <v>0</v>
      </c>
      <c r="X115" s="4">
        <f>X114+Dynamics!X114+Dynamics!CK114+Dynamics!EX114+Dynamics!HK114+Dynamics!JX114</f>
        <v>0</v>
      </c>
      <c r="Y115" s="4">
        <f>Y114+Dynamics!Y114+Dynamics!CL114+Dynamics!EY114+Dynamics!HL114+Dynamics!JY114</f>
        <v>20619.216309414278</v>
      </c>
      <c r="Z115" s="4">
        <f>Z114+Dynamics!Z114+Dynamics!CM114+Dynamics!EZ114+Dynamics!HM114+Dynamics!JZ114</f>
        <v>10230.918332662653</v>
      </c>
      <c r="AA115" s="9">
        <f>AA114+Dynamics!AA114+Dynamics!CN114+Dynamics!FA114+Dynamics!HN114+Dynamics!KA114</f>
        <v>8175.076635027569</v>
      </c>
      <c r="AB115" s="8">
        <f>AB114+Dynamics!AB114+Dynamics!CO114+Dynamics!FB114+Dynamics!HO114+Dynamics!KB114</f>
        <v>33090.310941573014</v>
      </c>
      <c r="AC115" s="4">
        <f>AC114+Dynamics!AC114+Dynamics!CP114+Dynamics!FC114+Dynamics!HP114+Dynamics!KC114</f>
        <v>4845.7373381357911</v>
      </c>
      <c r="AD115" s="4">
        <f>AD114+Dynamics!AD114+Dynamics!CQ114+Dynamics!FD114+Dynamics!HQ114+Dynamics!KD114</f>
        <v>14202.924208499504</v>
      </c>
      <c r="AE115" s="4">
        <f>AE114+Dynamics!AE114+Dynamics!CR114+Dynamics!FE114+Dynamics!HR114+Dynamics!KE114</f>
        <v>14719.209639980643</v>
      </c>
      <c r="AF115" s="4">
        <f>AF114+Dynamics!AF114+Dynamics!CS114+Dynamics!FF114+Dynamics!HS114+Dynamics!KF114</f>
        <v>4423.7421399192635</v>
      </c>
      <c r="AG115" s="4">
        <f>AG114+Dynamics!AG114+Dynamics!CT114+Dynamics!FG114+Dynamics!HT114+Dynamics!KG114</f>
        <v>852.1300090753507</v>
      </c>
      <c r="AH115" s="4">
        <f>AH114+Dynamics!AH114+Dynamics!CU114+Dynamics!FH114+Dynamics!HU114+Dynamics!KH114</f>
        <v>721.45173113897886</v>
      </c>
      <c r="AI115" s="4">
        <f>AI114+Dynamics!AI114+Dynamics!CV114+Dynamics!FI114+Dynamics!HV114+Dynamics!KI114</f>
        <v>0</v>
      </c>
      <c r="AJ115" s="4">
        <f>AJ114+Dynamics!AJ114+Dynamics!CW114+Dynamics!FJ114+Dynamics!HW114+Dynamics!KJ114</f>
        <v>0</v>
      </c>
      <c r="AK115" s="4">
        <f>AK114+Dynamics!AK114+Dynamics!CX114+Dynamics!FK114+Dynamics!HX114+Dynamics!KK114</f>
        <v>0</v>
      </c>
      <c r="AL115" s="4">
        <f>AL114+Dynamics!AL114+Dynamics!CY114+Dynamics!FL114+Dynamics!HY114+Dynamics!KL114</f>
        <v>1511.2220860784614</v>
      </c>
      <c r="AM115" s="4">
        <f>AM114+Dynamics!AM114+Dynamics!CZ114+Dynamics!FM114+Dynamics!HZ114+Dynamics!KM114</f>
        <v>755.44944639120104</v>
      </c>
      <c r="AN115" s="4">
        <f>AN114+Dynamics!AN114+Dynamics!DA114+Dynamics!FN114+Dynamics!IA114+Dynamics!KN114</f>
        <v>608.04179684396615</v>
      </c>
      <c r="AO115" s="8">
        <f>AO114+Dynamics!AO114+Dynamics!DB114+Dynamics!FO114+Dynamics!IB114+Dynamics!KO114</f>
        <v>826160.83492814575</v>
      </c>
      <c r="AP115" s="4">
        <f>AP114+Dynamics!AP114+Dynamics!DC114+Dynamics!FP114+Dynamics!IC114+Dynamics!KP114</f>
        <v>15598.917669920689</v>
      </c>
      <c r="AQ115" s="4">
        <f>AQ114+Dynamics!AQ114+Dynamics!DD114+Dynamics!FQ114+Dynamics!ID114+Dynamics!KQ114</f>
        <v>45326.605431502001</v>
      </c>
      <c r="AR115" s="4">
        <f>AR114+Dynamics!AR114+Dynamics!DE114+Dynamics!FR114+Dynamics!IE114+Dynamics!KR114</f>
        <v>46373.289120033536</v>
      </c>
      <c r="AS115" s="4">
        <f>AS114+Dynamics!AS114+Dynamics!DF114+Dynamics!FS114+Dynamics!IF114+Dynamics!KS114</f>
        <v>13793.27689351608</v>
      </c>
      <c r="AT115" s="4">
        <f>AT114+Dynamics!AT114+Dynamics!DG114+Dynamics!FT114+Dynamics!IG114+Dynamics!KT114</f>
        <v>2635.9177795363275</v>
      </c>
      <c r="AU115" s="4">
        <f>AU114+Dynamics!AU114+Dynamics!DH114+Dynamics!FU114+Dynamics!IH114+Dynamics!KU114</f>
        <v>2197.8916998855357</v>
      </c>
      <c r="AV115" s="4">
        <f>AV114+Dynamics!AV114+Dynamics!DI114+Dynamics!FV114+Dynamics!II114+Dynamics!KV114</f>
        <v>0</v>
      </c>
      <c r="AW115" s="4">
        <f>AW114+Dynamics!AW114+Dynamics!DJ114+Dynamics!FW114+Dynamics!IJ114+Dynamics!KW114</f>
        <v>0</v>
      </c>
      <c r="AX115" s="4">
        <f>AX114+Dynamics!AX114+Dynamics!DK114+Dynamics!FX114+Dynamics!IK114+Dynamics!KX114</f>
        <v>0</v>
      </c>
      <c r="AY115" s="4">
        <f>AY114+Dynamics!AY114+Dynamics!DL114+Dynamics!FY114+Dynamics!IL114+Dynamics!KY114</f>
        <v>4598.2867068035248</v>
      </c>
      <c r="AZ115" s="4">
        <f>AZ114+Dynamics!AZ114+Dynamics!DM114+Dynamics!FZ114+Dynamics!IM114+Dynamics!KZ114</f>
        <v>2255.9413381613008</v>
      </c>
      <c r="BA115" s="9">
        <f>BA114+Dynamics!BA114+Dynamics!DN114+Dynamics!GA114+Dynamics!IN114+Dynamics!LA114</f>
        <v>1770.0165332164927</v>
      </c>
      <c r="BB115" s="8">
        <f>BB114+Dynamics!BB114+Dynamics!DO114+Dynamics!GB114+Dynamics!IO114+Dynamics!LB114</f>
        <v>38333.186870611185</v>
      </c>
      <c r="BC115" s="4">
        <f>BC114+Dynamics!BC114+Dynamics!DP114+Dynamics!GC114+Dynamics!IP114+Dynamics!LC114</f>
        <v>7341.7131412014969</v>
      </c>
      <c r="BD115" s="4">
        <f>BD114+Dynamics!BD114+Dynamics!DQ114+Dynamics!GD114+Dynamics!IQ114+Dynamics!LD114</f>
        <v>20309.928656840078</v>
      </c>
      <c r="BE115" s="4">
        <f>BE114+Dynamics!BE114+Dynamics!DR114+Dynamics!GE114+Dynamics!IR114+Dynamics!LE114</f>
        <v>19425.895876381583</v>
      </c>
      <c r="BF115" s="4">
        <f>BF114+Dynamics!BF114+Dynamics!DS114+Dynamics!GF114+Dynamics!IS114+Dynamics!LF114</f>
        <v>5491.2082561652196</v>
      </c>
      <c r="BG115" s="4">
        <f>BG114+Dynamics!BG114+Dynamics!DT114+Dynamics!GG114+Dynamics!IT114+Dynamics!LG114</f>
        <v>1012.176301586067</v>
      </c>
      <c r="BH115" s="4">
        <f>BH114+Dynamics!BH114+Dynamics!DU114+Dynamics!GH114+Dynamics!IU114+Dynamics!LH114</f>
        <v>793.88130093146742</v>
      </c>
      <c r="BI115" s="4">
        <f>BI114+Dynamics!BI114+Dynamics!DV114+Dynamics!GI114+Dynamics!IV114+Dynamics!LI114</f>
        <v>0</v>
      </c>
      <c r="BJ115" s="4">
        <f>BJ114+Dynamics!BJ114+Dynamics!DW114+Dynamics!GJ114+Dynamics!IW114+Dynamics!LJ114</f>
        <v>0</v>
      </c>
      <c r="BK115" s="4">
        <f>BK114+Dynamics!BK114+Dynamics!DX114+Dynamics!GK114+Dynamics!IX114+Dynamics!LK114</f>
        <v>0</v>
      </c>
      <c r="BL115" s="4">
        <f>BL114+Dynamics!BL114+Dynamics!DY114+Dynamics!GL114+Dynamics!IY114+Dynamics!LL114</f>
        <v>1653.07169399021</v>
      </c>
      <c r="BM115" s="4">
        <f>BM114+Dynamics!BM114+Dynamics!DZ114+Dynamics!GM114+Dynamics!IZ114+Dynamics!LM114</f>
        <v>757.44594222550336</v>
      </c>
      <c r="BN115" s="4">
        <f>BN114+Dynamics!BN114+Dynamics!EA114+Dynamics!GN114+Dynamics!JA114+Dynamics!LN114</f>
        <v>551.17727983082</v>
      </c>
      <c r="BO115" s="178">
        <f t="shared" si="37"/>
        <v>45013846.982995883</v>
      </c>
      <c r="BP115" s="8">
        <f t="shared" si="68"/>
        <v>21480866.718879685</v>
      </c>
      <c r="BQ115" s="4">
        <f t="shared" si="69"/>
        <v>22400869.381358076</v>
      </c>
      <c r="BR115" s="4">
        <f t="shared" si="70"/>
        <v>75730.219337636183</v>
      </c>
      <c r="BS115" s="4">
        <f t="shared" si="41"/>
        <v>960710.97810072114</v>
      </c>
      <c r="BT115" s="179">
        <f t="shared" si="42"/>
        <v>95669.685319763623</v>
      </c>
      <c r="BU115" s="178">
        <f t="shared" si="43"/>
        <v>2028338.9204997034</v>
      </c>
      <c r="BV115" s="4">
        <f t="shared" si="44"/>
        <v>1200858.020990069</v>
      </c>
      <c r="BW115" s="4">
        <f t="shared" si="45"/>
        <v>592954.34949184349</v>
      </c>
      <c r="BX115" s="4">
        <f t="shared" si="46"/>
        <v>42639.908396063154</v>
      </c>
      <c r="BY115" s="4">
        <f t="shared" si="47"/>
        <v>134550.14317257551</v>
      </c>
      <c r="BZ115" s="179">
        <f t="shared" si="48"/>
        <v>57336.498449152452</v>
      </c>
      <c r="CA115" s="167">
        <f t="shared" si="49"/>
        <v>4.5060332685316021E-2</v>
      </c>
      <c r="CB115" s="15">
        <f t="shared" si="50"/>
        <v>5.590361118597819E-2</v>
      </c>
      <c r="CC115" s="15">
        <f t="shared" si="51"/>
        <v>2.6470148965972634E-2</v>
      </c>
      <c r="CD115" s="15">
        <f t="shared" si="52"/>
        <v>0.56305011089373802</v>
      </c>
      <c r="CE115" s="15">
        <f t="shared" si="53"/>
        <v>0.14005267581991682</v>
      </c>
      <c r="CF115" s="168">
        <f t="shared" si="54"/>
        <v>0.59931730994528287</v>
      </c>
      <c r="CG115" s="169">
        <f>-SUM(Dynamics!BO114:BO115,Dynamics!CB114:CB115,Dynamics!CO114:CO115,Dynamics!DB114:DB115,Dynamics!DO114:DO115)/BO114*100000</f>
        <v>1086.1952851786068</v>
      </c>
      <c r="CH115" s="87">
        <f>-SUM(Dynamics!BO114:BO115)/BP114*100000</f>
        <v>1341.6113899430177</v>
      </c>
      <c r="CI115" s="87">
        <f>-SUM(Dynamics!CB114:CB115)/BQ114*100000</f>
        <v>635.88473187725765</v>
      </c>
      <c r="CJ115" s="87">
        <f>-SUM(Dynamics!CO114:CO115)/BR114*100000</f>
        <v>13342.559561474767</v>
      </c>
      <c r="CK115" s="87">
        <f>-SUM(Dynamics!DB114:DB115)/BS114*100000</f>
        <v>3390.118003720901</v>
      </c>
      <c r="CL115" s="170">
        <f>-SUM(Dynamics!DO114:DO115)/BT114*100000</f>
        <v>16315.750832739895</v>
      </c>
      <c r="CM115" s="120">
        <f t="shared" si="55"/>
        <v>155764.9263812975</v>
      </c>
      <c r="CN115" s="120">
        <f>step*SUMPRODUCT(B115:N115,'By group'!B$22:N$22)</f>
        <v>92313.541223080436</v>
      </c>
      <c r="CO115" s="120">
        <f>step*SUMPRODUCT(O115:AA115,'By group'!O$22:AA$22)</f>
        <v>45571.079461344358</v>
      </c>
      <c r="CP115" s="120">
        <f>step*SUMPRODUCT(AB115:AN115,'By group'!AB$22:AN$22)</f>
        <v>3287.3780759966899</v>
      </c>
      <c r="CQ115" s="120">
        <f>step*SUMPRODUCT(AO115:BA115,'By group'!AO$22:BA$22)</f>
        <v>10319.897070044843</v>
      </c>
      <c r="CR115" s="154">
        <f>step*SUMPRODUCT(BB115:BN115,'By group'!BB$22:BN$22)</f>
        <v>4273.0305508311594</v>
      </c>
      <c r="CS115" s="197">
        <f t="shared" si="56"/>
        <v>233947.65664656585</v>
      </c>
      <c r="CT115" s="120">
        <f t="shared" si="57"/>
        <v>680899.19381230604</v>
      </c>
      <c r="CU115" s="120">
        <f t="shared" si="58"/>
        <v>698864.96065276372</v>
      </c>
      <c r="CV115" s="120">
        <f t="shared" si="59"/>
        <v>278714.36631131422</v>
      </c>
      <c r="CW115" s="120">
        <f t="shared" si="60"/>
        <v>74708.13326307149</v>
      </c>
      <c r="CX115" s="198">
        <f t="shared" si="61"/>
        <v>61204.609813682204</v>
      </c>
      <c r="CY115" s="16">
        <f t="shared" si="62"/>
        <v>3.3692916492266975E-3</v>
      </c>
      <c r="CZ115" s="37">
        <f t="shared" si="63"/>
        <v>4.2809422362046684E-2</v>
      </c>
      <c r="DA115" s="185">
        <f t="shared" si="64"/>
        <v>2.1253390174784024E-3</v>
      </c>
      <c r="DB115" s="183"/>
      <c r="DC115" s="85">
        <f>(SUMPRODUCT($B115:$N115,'By group'!$B$27:$N$27)-(1-prop_idu_part)*SUMPRODUCT(Population!$BB115:$BN115,'By group'!$BB$27:$BN$27)*(1-prop_idu_male))/BQ115</f>
        <v>1.4360888365796336</v>
      </c>
      <c r="DD115" s="85">
        <f>(1-prop_idu_part)*SUMPRODUCT(Population!$BB115:$BN115,'By group'!$BB$27:$BN$27)*prop_idu_male/BQ115</f>
        <v>9.2249330493690569E-3</v>
      </c>
      <c r="DE115" s="85">
        <f>SUMPRODUCT(AB115:AN115,'By group'!AB$27:AN$27)/prop_sw_use/BP115</f>
        <v>4.2305678068982022</v>
      </c>
      <c r="DF115" s="85">
        <f t="shared" si="35"/>
        <v>1.7176105296006701</v>
      </c>
      <c r="DG115" s="85">
        <f t="shared" si="67"/>
        <v>0</v>
      </c>
    </row>
    <row r="116" spans="1:111" x14ac:dyDescent="0.25">
      <c r="A116">
        <f t="shared" si="66"/>
        <v>56</v>
      </c>
      <c r="B116" s="8">
        <f>B115+Dynamics!B115+Dynamics!BO115+Dynamics!EB115+Dynamics!GO115+Dynamics!JB115</f>
        <v>20336710.879710969</v>
      </c>
      <c r="C116" s="46">
        <f>C115+Dynamics!C115+Dynamics!BP115+Dynamics!EC115+Dynamics!GP115+Dynamics!JC115</f>
        <v>138374.58950449276</v>
      </c>
      <c r="D116" s="4">
        <f>D115+Dynamics!D115+Dynamics!BQ115+Dynamics!ED115+Dynamics!GQ115+Dynamics!JD115</f>
        <v>403490.67530983832</v>
      </c>
      <c r="E116" s="4">
        <f>E115+Dynamics!E115+Dynamics!BR115+Dynamics!EE115+Dynamics!GR115+Dynamics!JE115</f>
        <v>415181.90481748409</v>
      </c>
      <c r="F116" s="4">
        <f>F115+Dynamics!F115+Dynamics!BS115+Dynamics!EF115+Dynamics!GS115+Dynamics!JF115</f>
        <v>124110.54181734334</v>
      </c>
      <c r="G116" s="4">
        <f>G115+Dynamics!G115+Dynamics!BT115+Dynamics!EG115+Dynamics!GT115+Dynamics!JG115</f>
        <v>23815.374194542055</v>
      </c>
      <c r="H116" s="4">
        <f>H115+Dynamics!H115+Dynamics!BU115+Dynamics!EH115+Dynamics!GU115+Dynamics!JH115</f>
        <v>20029.941670098022</v>
      </c>
      <c r="I116" s="4">
        <f>I115+Dynamics!I115+Dynamics!BV115+Dynamics!EI115+Dynamics!GV115+Dynamics!JI115</f>
        <v>0</v>
      </c>
      <c r="J116" s="4">
        <f>J115+Dynamics!J115+Dynamics!BW115+Dynamics!EJ115+Dynamics!GW115+Dynamics!JJ115</f>
        <v>0</v>
      </c>
      <c r="K116" s="4">
        <f>K115+Dynamics!K115+Dynamics!BX115+Dynamics!EK115+Dynamics!GX115+Dynamics!JK115</f>
        <v>0</v>
      </c>
      <c r="L116" s="4">
        <f>L115+Dynamics!L115+Dynamics!BY115+Dynamics!EL115+Dynamics!GY115+Dynamics!JL115</f>
        <v>41932.32763856501</v>
      </c>
      <c r="M116" s="4">
        <f>M115+Dynamics!M115+Dynamics!BZ115+Dynamics!EM115+Dynamics!GZ115+Dynamics!JM115</f>
        <v>20808.438907572654</v>
      </c>
      <c r="N116" s="9">
        <f>N115+Dynamics!N115+Dynamics!CA115+Dynamics!EN115+Dynamics!HA115+Dynamics!JN115</f>
        <v>16612.829474214788</v>
      </c>
      <c r="O116" s="8">
        <f>O115+Dynamics!O115+Dynamics!CB115+Dynamics!EO115+Dynamics!HB115+Dynamics!JO115</f>
        <v>21869737.435871392</v>
      </c>
      <c r="P116" s="4">
        <f>P115+Dynamics!P115+Dynamics!CC115+Dynamics!EP115+Dynamics!HC115+Dynamics!JP115</f>
        <v>68384.695029773997</v>
      </c>
      <c r="Q116" s="4">
        <f>Q115+Dynamics!Q115+Dynamics!CD115+Dynamics!EQ115+Dynamics!HD115+Dynamics!JQ115</f>
        <v>199318.91827592059</v>
      </c>
      <c r="R116" s="4">
        <f>R115+Dynamics!R115+Dynamics!CE115+Dynamics!ER115+Dynamics!HE115+Dynamics!JR115</f>
        <v>204973.90180833865</v>
      </c>
      <c r="S116" s="4">
        <f>S115+Dynamics!S115+Dynamics!CF115+Dynamics!ES115+Dynamics!HF115+Dynamics!JS115</f>
        <v>61247.166467477851</v>
      </c>
      <c r="T116" s="4">
        <f>T115+Dynamics!T115+Dynamics!CG115+Dynamics!ET115+Dynamics!HG115+Dynamics!JT115</f>
        <v>11749.494916271304</v>
      </c>
      <c r="U116" s="4">
        <f>U115+Dynamics!U115+Dynamics!CH115+Dynamics!EU115+Dynamics!HH115+Dynamics!JU115</f>
        <v>9878.9771857574069</v>
      </c>
      <c r="V116" s="4">
        <f>V115+Dynamics!V115+Dynamics!CI115+Dynamics!EV115+Dynamics!HI115+Dynamics!JV115</f>
        <v>0</v>
      </c>
      <c r="W116" s="4">
        <f>W115+Dynamics!W115+Dynamics!CJ115+Dynamics!EW115+Dynamics!HJ115+Dynamics!JW115</f>
        <v>0</v>
      </c>
      <c r="X116" s="4">
        <f>X115+Dynamics!X115+Dynamics!CK115+Dynamics!EX115+Dynamics!HK115+Dynamics!JX115</f>
        <v>0</v>
      </c>
      <c r="Y116" s="4">
        <f>Y115+Dynamics!Y115+Dynamics!CL115+Dynamics!EY115+Dynamics!HL115+Dynamics!JY115</f>
        <v>20679.412104511073</v>
      </c>
      <c r="Z116" s="4">
        <f>Z115+Dynamics!Z115+Dynamics!CM115+Dynamics!EZ115+Dynamics!HM115+Dynamics!JZ115</f>
        <v>10260.169403402109</v>
      </c>
      <c r="AA116" s="9">
        <f>AA115+Dynamics!AA115+Dynamics!CN115+Dynamics!FA115+Dynamics!HN115+Dynamics!KA115</f>
        <v>8196.804052400701</v>
      </c>
      <c r="AB116" s="8">
        <f>AB115+Dynamics!AB115+Dynamics!CO115+Dynamics!FB115+Dynamics!HO115+Dynamics!KB115</f>
        <v>33181.239373582437</v>
      </c>
      <c r="AC116" s="4">
        <f>AC115+Dynamics!AC115+Dynamics!CP115+Dynamics!FC115+Dynamics!HP115+Dynamics!KC115</f>
        <v>4859.6197648031412</v>
      </c>
      <c r="AD116" s="4">
        <f>AD115+Dynamics!AD115+Dynamics!CQ115+Dynamics!FD115+Dynamics!HQ115+Dynamics!KD115</f>
        <v>14243.781170023649</v>
      </c>
      <c r="AE116" s="4">
        <f>AE115+Dynamics!AE115+Dynamics!CR115+Dynamics!FE115+Dynamics!HR115+Dynamics!KE115</f>
        <v>14761.844360073806</v>
      </c>
      <c r="AF116" s="4">
        <f>AF115+Dynamics!AF115+Dynamics!CS115+Dynamics!FF115+Dynamics!HS115+Dynamics!KF115</f>
        <v>4436.6322005767661</v>
      </c>
      <c r="AG116" s="4">
        <f>AG115+Dynamics!AG115+Dynamics!CT115+Dynamics!FG115+Dynamics!HT115+Dynamics!KG115</f>
        <v>854.62444173120116</v>
      </c>
      <c r="AH116" s="4">
        <f>AH115+Dynamics!AH115+Dynamics!CU115+Dynamics!FH115+Dynamics!HU115+Dynamics!KH115</f>
        <v>723.57944569602023</v>
      </c>
      <c r="AI116" s="4">
        <f>AI115+Dynamics!AI115+Dynamics!CV115+Dynamics!FI115+Dynamics!HV115+Dynamics!KI115</f>
        <v>0</v>
      </c>
      <c r="AJ116" s="4">
        <f>AJ115+Dynamics!AJ115+Dynamics!CW115+Dynamics!FJ115+Dynamics!HW115+Dynamics!KJ115</f>
        <v>0</v>
      </c>
      <c r="AK116" s="4">
        <f>AK115+Dynamics!AK115+Dynamics!CX115+Dynamics!FK115+Dynamics!HX115+Dynamics!KK115</f>
        <v>0</v>
      </c>
      <c r="AL116" s="4">
        <f>AL115+Dynamics!AL115+Dynamics!CY115+Dynamics!FL115+Dynamics!HY115+Dynamics!KL115</f>
        <v>1515.689700270676</v>
      </c>
      <c r="AM116" s="4">
        <f>AM115+Dynamics!AM115+Dynamics!CZ115+Dynamics!FM115+Dynamics!HZ115+Dynamics!KM115</f>
        <v>757.70303884207635</v>
      </c>
      <c r="AN116" s="4">
        <f>AN115+Dynamics!AN115+Dynamics!DA115+Dynamics!FN115+Dynamics!IA115+Dynamics!KN115</f>
        <v>609.85425859759755</v>
      </c>
      <c r="AO116" s="8">
        <f>AO115+Dynamics!AO115+Dynamics!DB115+Dynamics!FO115+Dynamics!IB115+Dynamics!KO115</f>
        <v>827469.54653749068</v>
      </c>
      <c r="AP116" s="4">
        <f>AP115+Dynamics!AP115+Dynamics!DC115+Dynamics!FP115+Dynamics!IC115+Dynamics!KP115</f>
        <v>15661.476142602749</v>
      </c>
      <c r="AQ116" s="4">
        <f>AQ115+Dynamics!AQ115+Dynamics!DD115+Dynamics!FQ115+Dynamics!ID115+Dynamics!KQ115</f>
        <v>45514.477254712008</v>
      </c>
      <c r="AR116" s="4">
        <f>AR115+Dynamics!AR115+Dynamics!DE115+Dynamics!FR115+Dynamics!IE115+Dynamics!KR115</f>
        <v>46575.351089100994</v>
      </c>
      <c r="AS116" s="4">
        <f>AS115+Dynamics!AS115+Dynamics!DF115+Dynamics!FS115+Dynamics!IF115+Dynamics!KS115</f>
        <v>13855.848829394055</v>
      </c>
      <c r="AT116" s="4">
        <f>AT115+Dynamics!AT115+Dynamics!DG115+Dynamics!FT115+Dynamics!IG115+Dynamics!KT115</f>
        <v>2648.2484013923513</v>
      </c>
      <c r="AU116" s="4">
        <f>AU115+Dynamics!AU115+Dynamics!DH115+Dynamics!FU115+Dynamics!IH115+Dynamics!KU115</f>
        <v>2208.785672636086</v>
      </c>
      <c r="AV116" s="4">
        <f>AV115+Dynamics!AV115+Dynamics!DI115+Dynamics!FV115+Dynamics!II115+Dynamics!KV115</f>
        <v>0</v>
      </c>
      <c r="AW116" s="4">
        <f>AW115+Dynamics!AW115+Dynamics!DJ115+Dynamics!FW115+Dynamics!IJ115+Dynamics!KW115</f>
        <v>0</v>
      </c>
      <c r="AX116" s="4">
        <f>AX115+Dynamics!AX115+Dynamics!DK115+Dynamics!FX115+Dynamics!IK115+Dynamics!KX115</f>
        <v>0</v>
      </c>
      <c r="AY116" s="4">
        <f>AY115+Dynamics!AY115+Dynamics!DL115+Dynamics!FY115+Dynamics!IL115+Dynamics!KY115</f>
        <v>4621.1989789928175</v>
      </c>
      <c r="AZ116" s="4">
        <f>AZ115+Dynamics!AZ115+Dynamics!DM115+Dynamics!FZ115+Dynamics!IM115+Dynamics!KZ115</f>
        <v>2267.980655063292</v>
      </c>
      <c r="BA116" s="9">
        <f>BA115+Dynamics!BA115+Dynamics!DN115+Dynamics!GA115+Dynamics!IN115+Dynamics!LA115</f>
        <v>1780.3062011328554</v>
      </c>
      <c r="BB116" s="8">
        <f>BB115+Dynamics!BB115+Dynamics!DO115+Dynamics!GB115+Dynamics!IO115+Dynamics!LB115</f>
        <v>38440.691981451702</v>
      </c>
      <c r="BC116" s="4">
        <f>BC115+Dynamics!BC115+Dynamics!DP115+Dynamics!GC115+Dynamics!IP115+Dynamics!LC115</f>
        <v>7362.3463613008671</v>
      </c>
      <c r="BD116" s="4">
        <f>BD115+Dynamics!BD115+Dynamics!DQ115+Dynamics!GD115+Dynamics!IQ115+Dynamics!LD115</f>
        <v>20367.073979056397</v>
      </c>
      <c r="BE116" s="4">
        <f>BE115+Dynamics!BE115+Dynamics!DR115+Dynamics!GE115+Dynamics!IR115+Dynamics!LE115</f>
        <v>19480.648556651751</v>
      </c>
      <c r="BF116" s="4">
        <f>BF115+Dynamics!BF115+Dynamics!DS115+Dynamics!GF115+Dynamics!IS115+Dynamics!LF115</f>
        <v>5506.7067418030847</v>
      </c>
      <c r="BG116" s="4">
        <f>BG115+Dynamics!BG115+Dynamics!DT115+Dynamics!GG115+Dynamics!IT115+Dynamics!LG115</f>
        <v>1015.0357525485881</v>
      </c>
      <c r="BH116" s="4">
        <f>BH115+Dynamics!BH115+Dynamics!DU115+Dynamics!GH115+Dynamics!IU115+Dynamics!LH115</f>
        <v>796.12656819221206</v>
      </c>
      <c r="BI116" s="4">
        <f>BI115+Dynamics!BI115+Dynamics!DV115+Dynamics!GI115+Dynamics!IV115+Dynamics!LI115</f>
        <v>0</v>
      </c>
      <c r="BJ116" s="4">
        <f>BJ115+Dynamics!BJ115+Dynamics!DW115+Dynamics!GJ115+Dynamics!IW115+Dynamics!LJ115</f>
        <v>0</v>
      </c>
      <c r="BK116" s="4">
        <f>BK115+Dynamics!BK115+Dynamics!DX115+Dynamics!GK115+Dynamics!IX115+Dynamics!LK115</f>
        <v>0</v>
      </c>
      <c r="BL116" s="4">
        <f>BL115+Dynamics!BL115+Dynamics!DY115+Dynamics!GL115+Dynamics!IY115+Dynamics!LL115</f>
        <v>1657.7487353548745</v>
      </c>
      <c r="BM116" s="4">
        <f>BM115+Dynamics!BM115+Dynamics!DZ115+Dynamics!GM115+Dynamics!IZ115+Dynamics!LM115</f>
        <v>759.59060672202804</v>
      </c>
      <c r="BN116" s="4">
        <f>BN115+Dynamics!BN115+Dynamics!EA115+Dynamics!GN115+Dynamics!JA115+Dynamics!LN115</f>
        <v>552.73317581833226</v>
      </c>
      <c r="BO116" s="178">
        <f t="shared" si="37"/>
        <v>45139980.96813596</v>
      </c>
      <c r="BP116" s="8">
        <f t="shared" si="68"/>
        <v>21541067.503045119</v>
      </c>
      <c r="BQ116" s="4">
        <f t="shared" si="69"/>
        <v>22464426.97511524</v>
      </c>
      <c r="BR116" s="4">
        <f t="shared" si="70"/>
        <v>75944.567754197386</v>
      </c>
      <c r="BS116" s="4">
        <f t="shared" si="41"/>
        <v>962603.21976251784</v>
      </c>
      <c r="BT116" s="179">
        <f t="shared" si="42"/>
        <v>95938.702458899832</v>
      </c>
      <c r="BU116" s="178">
        <f t="shared" si="43"/>
        <v>2034441.1746610953</v>
      </c>
      <c r="BV116" s="4">
        <f t="shared" si="44"/>
        <v>1204356.6233341512</v>
      </c>
      <c r="BW116" s="4">
        <f t="shared" si="45"/>
        <v>594689.53924385365</v>
      </c>
      <c r="BX116" s="4">
        <f t="shared" si="46"/>
        <v>42763.328380614934</v>
      </c>
      <c r="BY116" s="4">
        <f t="shared" si="47"/>
        <v>135133.67322502722</v>
      </c>
      <c r="BZ116" s="179">
        <f t="shared" si="48"/>
        <v>57498.01047744813</v>
      </c>
      <c r="CA116" s="167">
        <f t="shared" si="49"/>
        <v>4.5069606389448742E-2</v>
      </c>
      <c r="CB116" s="15">
        <f t="shared" si="50"/>
        <v>5.5909792918289646E-2</v>
      </c>
      <c r="CC116" s="15">
        <f t="shared" si="51"/>
        <v>2.6472499828400498E-2</v>
      </c>
      <c r="CD116" s="15">
        <f t="shared" si="52"/>
        <v>0.56308607244988162</v>
      </c>
      <c r="CE116" s="15">
        <f t="shared" si="53"/>
        <v>0.14038356661466997</v>
      </c>
      <c r="CF116" s="168">
        <f t="shared" si="54"/>
        <v>0.59932028476287025</v>
      </c>
      <c r="CG116" s="167"/>
      <c r="CH116" s="16"/>
      <c r="CI116" s="87"/>
      <c r="CJ116" s="16"/>
      <c r="CK116" s="16"/>
      <c r="CL116" s="168"/>
      <c r="CM116" s="120">
        <f t="shared" si="55"/>
        <v>156235.35429757825</v>
      </c>
      <c r="CN116" s="120">
        <f>step*SUMPRODUCT(B116:N116,'By group'!B$22:N$22)</f>
        <v>92583.130241063962</v>
      </c>
      <c r="CO116" s="120">
        <f>step*SUMPRODUCT(O116:AA116,'By group'!O$22:AA$22)</f>
        <v>45704.693276954706</v>
      </c>
      <c r="CP116" s="120">
        <f>step*SUMPRODUCT(AB116:AN116,'By group'!AB$22:AN$22)</f>
        <v>3296.9193850075944</v>
      </c>
      <c r="CQ116" s="120">
        <f>step*SUMPRODUCT(AO116:BA116,'By group'!AO$22:BA$22)</f>
        <v>10365.534789311021</v>
      </c>
      <c r="CR116" s="154">
        <f>step*SUMPRODUCT(BB116:BN116,'By group'!BB$22:BN$22)</f>
        <v>4285.076605240959</v>
      </c>
      <c r="CS116" s="197">
        <f t="shared" si="56"/>
        <v>234642.72680297351</v>
      </c>
      <c r="CT116" s="120">
        <f t="shared" si="57"/>
        <v>682934.925989551</v>
      </c>
      <c r="CU116" s="120">
        <f t="shared" si="58"/>
        <v>700973.65063164942</v>
      </c>
      <c r="CV116" s="120">
        <f t="shared" si="59"/>
        <v>279563.27321428957</v>
      </c>
      <c r="CW116" s="120">
        <f t="shared" si="60"/>
        <v>74936.66031808767</v>
      </c>
      <c r="CX116" s="198">
        <f t="shared" si="61"/>
        <v>61389.93770454402</v>
      </c>
      <c r="CY116" s="16">
        <f t="shared" si="62"/>
        <v>3.3692686746426841E-3</v>
      </c>
      <c r="CZ116" s="37">
        <f t="shared" si="63"/>
        <v>4.2775386807758088E-2</v>
      </c>
      <c r="DA116" s="185">
        <f t="shared" si="64"/>
        <v>2.1253598340376435E-3</v>
      </c>
      <c r="DB116" s="183">
        <f>(BO116-BO114)/BO114</f>
        <v>5.6128554127021788E-3</v>
      </c>
      <c r="DC116" s="85">
        <f>(SUMPRODUCT($B116:$N116,'By group'!$B$27:$N$27)-(1-prop_idu_part)*SUMPRODUCT(Population!$BB116:$BN116,'By group'!$BB$27:$BN$27)*(1-prop_idu_male))/BQ116</f>
        <v>1.4360390492477444</v>
      </c>
      <c r="DD116" s="85">
        <f>(1-prop_idu_part)*SUMPRODUCT(Population!$BB116:$BN116,'By group'!$BB$27:$BN$27)*prop_idu_male/BQ116</f>
        <v>9.2246999017948726E-3</v>
      </c>
      <c r="DE116" s="85">
        <f>SUMPRODUCT(AB116:AN116,'By group'!AB$27:AN$27)/prop_sw_use/BP116</f>
        <v>4.2306854705391883</v>
      </c>
      <c r="DF116" s="85">
        <f t="shared" si="35"/>
        <v>1.7176583010389104</v>
      </c>
      <c r="DG116" s="85">
        <f t="shared" si="67"/>
        <v>0</v>
      </c>
    </row>
    <row r="117" spans="1:111" x14ac:dyDescent="0.25">
      <c r="A117">
        <f t="shared" si="66"/>
        <v>56.5</v>
      </c>
      <c r="B117" s="8">
        <f>B116+Dynamics!B116+Dynamics!BO116+Dynamics!EB116+Dynamics!GO116+Dynamics!JB116</f>
        <v>20393564.423107687</v>
      </c>
      <c r="C117" s="46">
        <f>C116+Dynamics!C116+Dynamics!BP116+Dynamics!EC116+Dynamics!GP116+Dynamics!JC116</f>
        <v>138774.3517088599</v>
      </c>
      <c r="D117" s="4">
        <f>D116+Dynamics!D116+Dynamics!BQ116+Dynamics!ED116+Dynamics!GQ116+Dynamics!JD116</f>
        <v>404660.70472409803</v>
      </c>
      <c r="E117" s="4">
        <f>E116+Dynamics!E116+Dynamics!BR116+Dynamics!EE116+Dynamics!GR116+Dynamics!JE116</f>
        <v>416392.49507133337</v>
      </c>
      <c r="F117" s="4">
        <f>F116+Dynamics!F116+Dynamics!BS116+Dynamics!EF116+Dynamics!GS116+Dynamics!JF116</f>
        <v>124473.91154987729</v>
      </c>
      <c r="G117" s="4">
        <f>G116+Dynamics!G116+Dynamics!BT116+Dynamics!EG116+Dynamics!GT116+Dynamics!JG116</f>
        <v>23885.268319493574</v>
      </c>
      <c r="H117" s="4">
        <f>H116+Dynamics!H116+Dynamics!BU116+Dynamics!EH116+Dynamics!GU116+Dynamics!JH116</f>
        <v>20088.768367612709</v>
      </c>
      <c r="I117" s="4">
        <f>I116+Dynamics!I116+Dynamics!BV116+Dynamics!EI116+Dynamics!GV116+Dynamics!JI116</f>
        <v>0</v>
      </c>
      <c r="J117" s="4">
        <f>J116+Dynamics!J116+Dynamics!BW116+Dynamics!EJ116+Dynamics!GW116+Dynamics!JJ116</f>
        <v>0</v>
      </c>
      <c r="K117" s="4">
        <f>K116+Dynamics!K116+Dynamics!BX116+Dynamics!EK116+Dynamics!GX116+Dynamics!JK116</f>
        <v>0</v>
      </c>
      <c r="L117" s="4">
        <f>L116+Dynamics!L116+Dynamics!BY116+Dynamics!EL116+Dynamics!GY116+Dynamics!JL116</f>
        <v>42055.769535306557</v>
      </c>
      <c r="M117" s="4">
        <f>M116+Dynamics!M116+Dynamics!BZ116+Dynamics!EM116+Dynamics!GZ116+Dynamics!JM116</f>
        <v>20869.566697481678</v>
      </c>
      <c r="N117" s="9">
        <f>N116+Dynamics!N116+Dynamics!CA116+Dynamics!EN116+Dynamics!HA116+Dynamics!JN116</f>
        <v>16660.444652699938</v>
      </c>
      <c r="O117" s="8">
        <f>O116+Dynamics!O116+Dynamics!CB116+Dynamics!EO116+Dynamics!HB116+Dynamics!JO116</f>
        <v>21931696.325660918</v>
      </c>
      <c r="P117" s="4">
        <f>P116+Dynamics!P116+Dynamics!CC116+Dynamics!EP116+Dynamics!HC116+Dynamics!JP116</f>
        <v>68583.930250668986</v>
      </c>
      <c r="Q117" s="4">
        <f>Q116+Dynamics!Q116+Dynamics!CD116+Dynamics!EQ116+Dynamics!HD116+Dynamics!JQ116</f>
        <v>199901.63993562944</v>
      </c>
      <c r="R117" s="4">
        <f>R116+Dynamics!R116+Dynamics!CE116+Dynamics!ER116+Dynamics!HE116+Dynamics!JR116</f>
        <v>205575.64310804149</v>
      </c>
      <c r="S117" s="4">
        <f>S116+Dynamics!S116+Dynamics!CF116+Dynamics!ES116+Dynamics!HF116+Dynamics!JS116</f>
        <v>61427.325625422105</v>
      </c>
      <c r="T117" s="4">
        <f>T116+Dynamics!T116+Dynamics!CG116+Dynamics!ET116+Dynamics!HG116+Dynamics!JT116</f>
        <v>11784.043232273849</v>
      </c>
      <c r="U117" s="4">
        <f>U116+Dynamics!U116+Dynamics!CH116+Dynamics!EU116+Dynamics!HH116+Dynamics!JU116</f>
        <v>9907.7683930179392</v>
      </c>
      <c r="V117" s="4">
        <f>V116+Dynamics!V116+Dynamics!CI116+Dynamics!EV116+Dynamics!HI116+Dynamics!JV116</f>
        <v>0</v>
      </c>
      <c r="W117" s="4">
        <f>W116+Dynamics!W116+Dynamics!CJ116+Dynamics!EW116+Dynamics!HJ116+Dynamics!JW116</f>
        <v>0</v>
      </c>
      <c r="X117" s="4">
        <f>X116+Dynamics!X116+Dynamics!CK116+Dynamics!EX116+Dynamics!HK116+Dynamics!JX116</f>
        <v>0</v>
      </c>
      <c r="Y117" s="4">
        <f>Y116+Dynamics!Y116+Dynamics!CL116+Dynamics!EY116+Dynamics!HL116+Dynamics!JY116</f>
        <v>20739.856835207018</v>
      </c>
      <c r="Z117" s="4">
        <f>Z116+Dynamics!Z116+Dynamics!CM116+Dynamics!EZ116+Dynamics!HM116+Dynamics!JZ116</f>
        <v>10289.614482938015</v>
      </c>
      <c r="AA117" s="9">
        <f>AA116+Dynamics!AA116+Dynamics!CN116+Dynamics!FA116+Dynamics!HN116+Dynamics!KA116</f>
        <v>8218.8172317940207</v>
      </c>
      <c r="AB117" s="8">
        <f>AB116+Dynamics!AB116+Dynamics!CO116+Dynamics!FB116+Dynamics!HO116+Dynamics!KB116</f>
        <v>33272.413569106531</v>
      </c>
      <c r="AC117" s="4">
        <f>AC116+Dynamics!AC116+Dynamics!CP116+Dynamics!FC116+Dynamics!HP116+Dynamics!KC116</f>
        <v>4873.5259303648709</v>
      </c>
      <c r="AD117" s="4">
        <f>AD116+Dynamics!AD116+Dynamics!CQ116+Dynamics!FD116+Dynamics!HQ116+Dynamics!KD116</f>
        <v>14284.701559576466</v>
      </c>
      <c r="AE117" s="4">
        <f>AE116+Dynamics!AE116+Dynamics!CR116+Dynamics!FE116+Dynamics!HR116+Dynamics!KE116</f>
        <v>14804.534565804322</v>
      </c>
      <c r="AF117" s="4">
        <f>AF116+Dynamics!AF116+Dynamics!CS116+Dynamics!FF116+Dynamics!HS116+Dynamics!KF116</f>
        <v>4449.5365003336146</v>
      </c>
      <c r="AG117" s="4">
        <f>AG116+Dynamics!AG116+Dynamics!CT116+Dynamics!FG116+Dynamics!HT116+Dynamics!KG116</f>
        <v>857.12132659563451</v>
      </c>
      <c r="AH117" s="4">
        <f>AH116+Dynamics!AH116+Dynamics!CU116+Dynamics!FH116+Dynamics!HU116+Dynamics!KH116</f>
        <v>725.70913174100122</v>
      </c>
      <c r="AI117" s="4">
        <f>AI116+Dynamics!AI116+Dynamics!CV116+Dynamics!FI116+Dynamics!HV116+Dynamics!KI116</f>
        <v>0</v>
      </c>
      <c r="AJ117" s="4">
        <f>AJ116+Dynamics!AJ116+Dynamics!CW116+Dynamics!FJ116+Dynamics!HW116+Dynamics!KJ116</f>
        <v>0</v>
      </c>
      <c r="AK117" s="4">
        <f>AK116+Dynamics!AK116+Dynamics!CX116+Dynamics!FK116+Dynamics!HX116+Dynamics!KK116</f>
        <v>0</v>
      </c>
      <c r="AL117" s="4">
        <f>AL116+Dynamics!AL116+Dynamics!CY116+Dynamics!FL116+Dynamics!HY116+Dynamics!KL116</f>
        <v>1520.160903140943</v>
      </c>
      <c r="AM117" s="4">
        <f>AM116+Dynamics!AM116+Dynamics!CZ116+Dynamics!FM116+Dynamics!HZ116+Dynamics!KM116</f>
        <v>759.95856814556385</v>
      </c>
      <c r="AN117" s="4">
        <f>AN116+Dynamics!AN116+Dynamics!DA116+Dynamics!FN116+Dynamics!IA116+Dynamics!KN116</f>
        <v>611.67027736201692</v>
      </c>
      <c r="AO117" s="8">
        <f>AO116+Dynamics!AO116+Dynamics!DB116+Dynamics!FO116+Dynamics!IB116+Dynamics!KO116</f>
        <v>828803.1619556396</v>
      </c>
      <c r="AP117" s="4">
        <f>AP116+Dynamics!AP116+Dynamics!DC116+Dynamics!FP116+Dynamics!IC116+Dynamics!KP116</f>
        <v>15723.622263800307</v>
      </c>
      <c r="AQ117" s="4">
        <f>AQ116+Dynamics!AQ116+Dynamics!DD116+Dynamics!FQ116+Dynamics!ID116+Dynamics!KQ116</f>
        <v>45701.031130712676</v>
      </c>
      <c r="AR117" s="4">
        <f>AR116+Dynamics!AR116+Dynamics!DE116+Dynamics!FR116+Dynamics!IE116+Dynamics!KR116</f>
        <v>46775.88614139476</v>
      </c>
      <c r="AS117" s="4">
        <f>AS116+Dynamics!AS116+Dynamics!DF116+Dynamics!FS116+Dynamics!IF116+Dynamics!KS116</f>
        <v>13917.925310784998</v>
      </c>
      <c r="AT117" s="4">
        <f>AT116+Dynamics!AT116+Dynamics!DG116+Dynamics!FT116+Dynamics!IG116+Dynamics!KT116</f>
        <v>2660.4786639564691</v>
      </c>
      <c r="AU117" s="4">
        <f>AU116+Dynamics!AU116+Dynamics!DH116+Dynamics!FU116+Dynamics!IH116+Dynamics!KU116</f>
        <v>2219.5879411321284</v>
      </c>
      <c r="AV117" s="4">
        <f>AV116+Dynamics!AV116+Dynamics!DI116+Dynamics!FV116+Dynamics!II116+Dynamics!KV116</f>
        <v>0</v>
      </c>
      <c r="AW117" s="4">
        <f>AW116+Dynamics!AW116+Dynamics!DJ116+Dynamics!FW116+Dynamics!IJ116+Dynamics!KW116</f>
        <v>0</v>
      </c>
      <c r="AX117" s="4">
        <f>AX116+Dynamics!AX116+Dynamics!DK116+Dynamics!FX116+Dynamics!IK116+Dynamics!KX116</f>
        <v>0</v>
      </c>
      <c r="AY117" s="4">
        <f>AY116+Dynamics!AY116+Dynamics!DL116+Dynamics!FY116+Dynamics!IL116+Dynamics!KY116</f>
        <v>4643.9175685085611</v>
      </c>
      <c r="AZ117" s="4">
        <f>AZ116+Dynamics!AZ116+Dynamics!DM116+Dynamics!FZ116+Dynamics!IM116+Dynamics!KZ116</f>
        <v>2279.9160225477399</v>
      </c>
      <c r="BA117" s="9">
        <f>BA116+Dynamics!BA116+Dynamics!DN116+Dynamics!GA116+Dynamics!IN116+Dynamics!LA116</f>
        <v>1790.5077733818819</v>
      </c>
      <c r="BB117" s="8">
        <f>BB116+Dynamics!BB116+Dynamics!DO116+Dynamics!GB116+Dynamics!IO116+Dynamics!LB116</f>
        <v>38548.465697394939</v>
      </c>
      <c r="BC117" s="4">
        <f>BC116+Dynamics!BC116+Dynamics!DP116+Dynamics!GC116+Dynamics!IP116+Dynamics!LC116</f>
        <v>7383.0304820104984</v>
      </c>
      <c r="BD117" s="4">
        <f>BD116+Dynamics!BD116+Dynamics!DQ116+Dynamics!GD116+Dynamics!IQ116+Dynamics!LD116</f>
        <v>20424.35912647939</v>
      </c>
      <c r="BE117" s="4">
        <f>BE116+Dynamics!BE116+Dynamics!DR116+Dynamics!GE116+Dynamics!IR116+Dynamics!LE116</f>
        <v>19535.534119734188</v>
      </c>
      <c r="BF117" s="4">
        <f>BF116+Dynamics!BF116+Dynamics!DS116+Dynamics!GF116+Dynamics!IS116+Dynamics!LF116</f>
        <v>5522.2427682059915</v>
      </c>
      <c r="BG117" s="4">
        <f>BG116+Dynamics!BG116+Dynamics!DT116+Dynamics!GG116+Dynamics!IT116+Dynamics!LG116</f>
        <v>1017.9021585623963</v>
      </c>
      <c r="BH117" s="4">
        <f>BH116+Dynamics!BH116+Dynamics!DU116+Dynamics!GH116+Dynamics!IU116+Dynamics!LH116</f>
        <v>798.37746233799032</v>
      </c>
      <c r="BI117" s="4">
        <f>BI116+Dynamics!BI116+Dynamics!DV116+Dynamics!GI116+Dynamics!IV116+Dynamics!LI116</f>
        <v>0</v>
      </c>
      <c r="BJ117" s="4">
        <f>BJ116+Dynamics!BJ116+Dynamics!DW116+Dynamics!GJ116+Dynamics!IW116+Dynamics!LJ116</f>
        <v>0</v>
      </c>
      <c r="BK117" s="4">
        <f>BK116+Dynamics!BK116+Dynamics!DX116+Dynamics!GK116+Dynamics!IX116+Dynamics!LK116</f>
        <v>0</v>
      </c>
      <c r="BL117" s="4">
        <f>BL116+Dynamics!BL116+Dynamics!DY116+Dynamics!GL116+Dynamics!IY116+Dynamics!LL116</f>
        <v>1662.4374557883248</v>
      </c>
      <c r="BM117" s="4">
        <f>BM116+Dynamics!BM116+Dynamics!DZ116+Dynamics!GM116+Dynamics!IZ116+Dynamics!LM116</f>
        <v>761.74096676538682</v>
      </c>
      <c r="BN117" s="4">
        <f>BN116+Dynamics!BN116+Dynamics!EA116+Dynamics!GN116+Dynamics!JA116+Dynamics!LN116</f>
        <v>554.29396164943569</v>
      </c>
      <c r="BO117" s="178">
        <f t="shared" si="37"/>
        <v>45266434.419793338</v>
      </c>
      <c r="BP117" s="8">
        <f t="shared" si="68"/>
        <v>21601425.70373445</v>
      </c>
      <c r="BQ117" s="4">
        <f t="shared" si="69"/>
        <v>22528124.964755911</v>
      </c>
      <c r="BR117" s="4">
        <f t="shared" si="70"/>
        <v>76159.332332170961</v>
      </c>
      <c r="BS117" s="4">
        <f t="shared" si="41"/>
        <v>964516.03477185918</v>
      </c>
      <c r="BT117" s="179">
        <f t="shared" si="42"/>
        <v>96208.384198928557</v>
      </c>
      <c r="BU117" s="178">
        <f t="shared" si="43"/>
        <v>2040549.6298025737</v>
      </c>
      <c r="BV117" s="4">
        <f t="shared" si="44"/>
        <v>1207861.2806267634</v>
      </c>
      <c r="BW117" s="4">
        <f t="shared" si="45"/>
        <v>596428.63909499277</v>
      </c>
      <c r="BX117" s="4">
        <f t="shared" si="46"/>
        <v>42886.918763064437</v>
      </c>
      <c r="BY117" s="4">
        <f t="shared" si="47"/>
        <v>135712.87281621952</v>
      </c>
      <c r="BZ117" s="179">
        <f t="shared" si="48"/>
        <v>57659.918501533604</v>
      </c>
      <c r="CA117" s="167">
        <f t="shared" si="49"/>
        <v>4.5078647257233866E-2</v>
      </c>
      <c r="CB117" s="15">
        <f t="shared" si="50"/>
        <v>5.5915813020524313E-2</v>
      </c>
      <c r="CC117" s="15">
        <f t="shared" si="51"/>
        <v>2.6474845999304185E-2</v>
      </c>
      <c r="CD117" s="15">
        <f t="shared" si="52"/>
        <v>0.5631209918702017</v>
      </c>
      <c r="CE117" s="15">
        <f t="shared" si="53"/>
        <v>0.14070566784130265</v>
      </c>
      <c r="CF117" s="168">
        <f t="shared" si="54"/>
        <v>0.59932321888195417</v>
      </c>
      <c r="CG117" s="169">
        <f>-SUM(Dynamics!BO116:BO117,Dynamics!CB116:CB117,Dynamics!CO116:CO117,Dynamics!DB116:DB117,Dynamics!DO116:DO117)/BO116*100000</f>
        <v>1086.5478610593736</v>
      </c>
      <c r="CH117" s="87">
        <f>-SUM(Dynamics!BO116:BO117)/BP116*100000</f>
        <v>1341.8424422151647</v>
      </c>
      <c r="CI117" s="87">
        <f>-SUM(Dynamics!CB116:CB117)/BQ116*100000</f>
        <v>635.98035217475729</v>
      </c>
      <c r="CJ117" s="87">
        <f>-SUM(Dynamics!CO116:CO117)/BR116*100000</f>
        <v>13343.351437602516</v>
      </c>
      <c r="CK117" s="87">
        <f>-SUM(Dynamics!DB116:DB117)/BS116*100000</f>
        <v>3403.7278918896368</v>
      </c>
      <c r="CL117" s="170">
        <f>-SUM(Dynamics!DO116:DO117)/BT116*100000</f>
        <v>16315.651958752816</v>
      </c>
      <c r="CM117" s="120">
        <f t="shared" si="55"/>
        <v>156706.24417217248</v>
      </c>
      <c r="CN117" s="120">
        <f>step*SUMPRODUCT(B117:N117,'By group'!B$22:N$22)</f>
        <v>92853.178232288366</v>
      </c>
      <c r="CO117" s="120">
        <f>step*SUMPRODUCT(O117:AA117,'By group'!O$22:AA$22)</f>
        <v>45838.616918405147</v>
      </c>
      <c r="CP117" s="120">
        <f>step*SUMPRODUCT(AB117:AN117,'By group'!AB$22:AN$22)</f>
        <v>3306.4728646451122</v>
      </c>
      <c r="CQ117" s="120">
        <f>step*SUMPRODUCT(AO117:BA117,'By group'!AO$22:BA$22)</f>
        <v>10410.824082332052</v>
      </c>
      <c r="CR117" s="154">
        <f>step*SUMPRODUCT(BB117:BN117,'By group'!BB$22:BN$22)</f>
        <v>4297.1520745017988</v>
      </c>
      <c r="CS117" s="197">
        <f t="shared" si="56"/>
        <v>235338.46063570457</v>
      </c>
      <c r="CT117" s="120">
        <f t="shared" si="57"/>
        <v>684972.43647649605</v>
      </c>
      <c r="CU117" s="120">
        <f t="shared" si="58"/>
        <v>703084.09300630807</v>
      </c>
      <c r="CV117" s="120">
        <f t="shared" si="59"/>
        <v>280413.08405257534</v>
      </c>
      <c r="CW117" s="120">
        <f t="shared" si="60"/>
        <v>75165.610438760312</v>
      </c>
      <c r="CX117" s="198">
        <f t="shared" si="61"/>
        <v>61575.945192729057</v>
      </c>
      <c r="CY117" s="16">
        <f t="shared" si="62"/>
        <v>3.3692432519078657E-3</v>
      </c>
      <c r="CZ117" s="37">
        <f t="shared" si="63"/>
        <v>4.274211313441522E-2</v>
      </c>
      <c r="DA117" s="185">
        <f t="shared" si="64"/>
        <v>2.1253802167563742E-3</v>
      </c>
      <c r="DB117" s="183"/>
      <c r="DC117" s="85">
        <f>(SUMPRODUCT($B117:$N117,'By group'!$B$27:$N$27)-(1-prop_idu_part)*SUMPRODUCT(Population!$BB117:$BN117,'By group'!$BB$27:$BN$27)*(1-prop_idu_male))/BQ117</f>
        <v>1.4359910591202971</v>
      </c>
      <c r="DD117" s="85">
        <f>(1-prop_idu_part)*SUMPRODUCT(Population!$BB117:$BN117,'By group'!$BB$27:$BN$27)*prop_idu_male/BQ117</f>
        <v>9.22447430466556E-3</v>
      </c>
      <c r="DE117" s="85">
        <f>SUMPRODUCT(AB117:AN117,'By group'!AB$27:AN$27)/prop_sw_use/BP117</f>
        <v>4.2307947656809279</v>
      </c>
      <c r="DF117" s="85">
        <f t="shared" si="35"/>
        <v>1.7177026748664566</v>
      </c>
      <c r="DG117" s="85">
        <f t="shared" si="67"/>
        <v>0</v>
      </c>
    </row>
    <row r="118" spans="1:111" x14ac:dyDescent="0.25">
      <c r="A118">
        <f t="shared" si="66"/>
        <v>57</v>
      </c>
      <c r="B118" s="8">
        <f>B117+Dynamics!B117+Dynamics!BO117+Dynamics!EB117+Dynamics!GO117+Dynamics!JB117</f>
        <v>20450569.752498332</v>
      </c>
      <c r="C118" s="46">
        <f>C117+Dynamics!C117+Dynamics!BP117+Dynamics!EC117+Dynamics!GP117+Dynamics!JC117</f>
        <v>139174.78890284433</v>
      </c>
      <c r="D118" s="4">
        <f>D117+Dynamics!D117+Dynamics!BQ117+Dynamics!ED117+Dynamics!GQ117+Dynamics!JD117</f>
        <v>405832.63471462356</v>
      </c>
      <c r="E118" s="4">
        <f>E117+Dynamics!E117+Dynamics!BR117+Dynamics!EE117+Dynamics!GR117+Dynamics!JE117</f>
        <v>417604.99707457871</v>
      </c>
      <c r="F118" s="4">
        <f>F117+Dynamics!F117+Dynamics!BS117+Dynamics!EF117+Dynamics!GS117+Dynamics!JF117</f>
        <v>124837.86434198968</v>
      </c>
      <c r="G118" s="4">
        <f>G117+Dynamics!G117+Dynamics!BT117+Dynamics!EG117+Dynamics!GT117+Dynamics!JG117</f>
        <v>23955.281634234871</v>
      </c>
      <c r="H118" s="4">
        <f>H117+Dynamics!H117+Dynamics!BU117+Dynamics!EH117+Dynamics!GU117+Dynamics!JH117</f>
        <v>20147.725894882697</v>
      </c>
      <c r="I118" s="4">
        <f>I117+Dynamics!I117+Dynamics!BV117+Dynamics!EI117+Dynamics!GV117+Dynamics!JI117</f>
        <v>0</v>
      </c>
      <c r="J118" s="4">
        <f>J117+Dynamics!J117+Dynamics!BW117+Dynamics!EJ117+Dynamics!GW117+Dynamics!JJ117</f>
        <v>0</v>
      </c>
      <c r="K118" s="4">
        <f>K117+Dynamics!K117+Dynamics!BX117+Dynamics!EK117+Dynamics!GX117+Dynamics!JK117</f>
        <v>0</v>
      </c>
      <c r="L118" s="4">
        <f>L117+Dynamics!L117+Dynamics!BY117+Dynamics!EL117+Dynamics!GY117+Dynamics!JL117</f>
        <v>42179.475234198901</v>
      </c>
      <c r="M118" s="4">
        <f>M117+Dynamics!M117+Dynamics!BZ117+Dynamics!EM117+Dynamics!GZ117+Dynamics!JM117</f>
        <v>20930.883682693162</v>
      </c>
      <c r="N118" s="9">
        <f>N117+Dynamics!N117+Dynamics!CA117+Dynamics!EN117+Dynamics!HA117+Dynamics!JN117</f>
        <v>16708.341540673428</v>
      </c>
      <c r="O118" s="8">
        <f>O117+Dynamics!O117+Dynamics!CB117+Dynamics!EO117+Dynamics!HB117+Dynamics!JO117</f>
        <v>21993793.031838682</v>
      </c>
      <c r="P118" s="4">
        <f>P117+Dynamics!P117+Dynamics!CC117+Dynamics!EP117+Dynamics!HC117+Dynamics!JP117</f>
        <v>68783.50273518746</v>
      </c>
      <c r="Q118" s="4">
        <f>Q117+Dynamics!Q117+Dynamics!CD117+Dynamics!EQ117+Dynamics!HD117+Dynamics!JQ117</f>
        <v>200485.37151887969</v>
      </c>
      <c r="R118" s="4">
        <f>R117+Dynamics!R117+Dynamics!CE117+Dynamics!ER117+Dynamics!HE117+Dynamics!JR117</f>
        <v>206178.54467336918</v>
      </c>
      <c r="S118" s="4">
        <f>S117+Dynamics!S117+Dynamics!CF117+Dynamics!ES117+Dynamics!HF117+Dynamics!JS117</f>
        <v>61607.885589027908</v>
      </c>
      <c r="T118" s="4">
        <f>T117+Dynamics!T117+Dynamics!CG117+Dynamics!ET117+Dynamics!HG117+Dynamics!JT117</f>
        <v>11818.681736711582</v>
      </c>
      <c r="U118" s="4">
        <f>U117+Dynamics!U117+Dynamics!CH117+Dynamics!EU117+Dynamics!HH117+Dynamics!JU117</f>
        <v>9936.6730932962673</v>
      </c>
      <c r="V118" s="4">
        <f>V117+Dynamics!V117+Dynamics!CI117+Dynamics!EV117+Dynamics!HI117+Dynamics!JV117</f>
        <v>0</v>
      </c>
      <c r="W118" s="4">
        <f>W117+Dynamics!W117+Dynamics!CJ117+Dynamics!EW117+Dynamics!HJ117+Dynamics!JW117</f>
        <v>0</v>
      </c>
      <c r="X118" s="4">
        <f>X117+Dynamics!X117+Dynamics!CK117+Dynamics!EX117+Dynamics!HK117+Dynamics!JX117</f>
        <v>0</v>
      </c>
      <c r="Y118" s="4">
        <f>Y117+Dynamics!Y117+Dynamics!CL117+Dynamics!EY117+Dynamics!HL117+Dynamics!JY117</f>
        <v>20800.535200862309</v>
      </c>
      <c r="Z118" s="4">
        <f>Z117+Dynamics!Z117+Dynamics!CM117+Dynamics!EZ117+Dynamics!HM117+Dynamics!JZ117</f>
        <v>10319.240625037006</v>
      </c>
      <c r="AA118" s="9">
        <f>AA117+Dynamics!AA117+Dynamics!CN117+Dynamics!FA117+Dynamics!HN117+Dynamics!KA117</f>
        <v>8241.097526257663</v>
      </c>
      <c r="AB118" s="8">
        <f>AB117+Dynamics!AB117+Dynamics!CO117+Dynamics!FB117+Dynamics!HO117+Dynamics!KB117</f>
        <v>33363.838678767133</v>
      </c>
      <c r="AC118" s="4">
        <f>AC117+Dynamics!AC117+Dynamics!CP117+Dynamics!FC117+Dynamics!HP117+Dynamics!KC117</f>
        <v>4887.456538385336</v>
      </c>
      <c r="AD118" s="4">
        <f>AD117+Dynamics!AD117+Dynamics!CQ117+Dynamics!FD117+Dynamics!HQ117+Dynamics!KD117</f>
        <v>14325.687697767085</v>
      </c>
      <c r="AE118" s="4">
        <f>AE117+Dynamics!AE117+Dynamics!CR117+Dynamics!FE117+Dynamics!HR117+Dynamics!KE117</f>
        <v>14847.283016423304</v>
      </c>
      <c r="AF118" s="4">
        <f>AF117+Dynamics!AF117+Dynamics!CS117+Dynamics!FF117+Dynamics!HS117+Dynamics!KF117</f>
        <v>4462.4559258159343</v>
      </c>
      <c r="AG118" s="4">
        <f>AG117+Dynamics!AG117+Dynamics!CT117+Dynamics!FG117+Dynamics!HT117+Dynamics!KG117</f>
        <v>859.62083412418565</v>
      </c>
      <c r="AH118" s="4">
        <f>AH117+Dynamics!AH117+Dynamics!CU117+Dynamics!FH117+Dynamics!HU117+Dynamics!KH117</f>
        <v>727.8409015140976</v>
      </c>
      <c r="AI118" s="4">
        <f>AI117+Dynamics!AI117+Dynamics!CV117+Dynamics!FI117+Dynamics!HV117+Dynamics!KI117</f>
        <v>0</v>
      </c>
      <c r="AJ118" s="4">
        <f>AJ117+Dynamics!AJ117+Dynamics!CW117+Dynamics!FJ117+Dynamics!HW117+Dynamics!KJ117</f>
        <v>0</v>
      </c>
      <c r="AK118" s="4">
        <f>AK117+Dynamics!AK117+Dynamics!CX117+Dynamics!FK117+Dynamics!HX117+Dynamics!KK117</f>
        <v>0</v>
      </c>
      <c r="AL118" s="4">
        <f>AL117+Dynamics!AL117+Dynamics!CY117+Dynamics!FL117+Dynamics!HY117+Dynamics!KL117</f>
        <v>1524.6359519948967</v>
      </c>
      <c r="AM118" s="4">
        <f>AM117+Dynamics!AM117+Dynamics!CZ117+Dynamics!FM117+Dynamics!HZ117+Dynamics!KM117</f>
        <v>762.21608949434778</v>
      </c>
      <c r="AN118" s="4">
        <f>AN117+Dynamics!AN117+Dynamics!DA117+Dynamics!FN117+Dynamics!IA117+Dynamics!KN117</f>
        <v>613.48969854903635</v>
      </c>
      <c r="AO118" s="8">
        <f>AO117+Dynamics!AO117+Dynamics!DB117+Dynamics!FO117+Dynamics!IB117+Dynamics!KO117</f>
        <v>830161.46122990141</v>
      </c>
      <c r="AP118" s="4">
        <f>AP117+Dynamics!AP117+Dynamics!DC117+Dynamics!FP117+Dynamics!IC117+Dynamics!KP117</f>
        <v>15785.368079228085</v>
      </c>
      <c r="AQ118" s="4">
        <f>AQ117+Dynamics!AQ117+Dynamics!DD117+Dynamics!FQ117+Dynamics!ID117+Dynamics!KQ117</f>
        <v>45886.302810070672</v>
      </c>
      <c r="AR118" s="4">
        <f>AR117+Dynamics!AR117+Dynamics!DE117+Dynamics!FR117+Dynamics!IE117+Dynamics!KR117</f>
        <v>46974.931250138186</v>
      </c>
      <c r="AS118" s="4">
        <f>AS117+Dynamics!AS117+Dynamics!DF117+Dynamics!FS117+Dynamics!IF117+Dynamics!KS117</f>
        <v>13979.51725847029</v>
      </c>
      <c r="AT118" s="4">
        <f>AT117+Dynamics!AT117+Dynamics!DG117+Dynamics!FT117+Dynamics!IG117+Dynamics!KT117</f>
        <v>2672.6106170621692</v>
      </c>
      <c r="AU118" s="4">
        <f>AU117+Dynamics!AU117+Dynamics!DH117+Dynamics!FU117+Dynamics!IH117+Dynamics!KU117</f>
        <v>2230.3000999991723</v>
      </c>
      <c r="AV118" s="4">
        <f>AV117+Dynamics!AV117+Dynamics!DI117+Dynamics!FV117+Dynamics!II117+Dynamics!KV117</f>
        <v>0</v>
      </c>
      <c r="AW118" s="4">
        <f>AW117+Dynamics!AW117+Dynamics!DJ117+Dynamics!FW117+Dynamics!IJ117+Dynamics!KW117</f>
        <v>0</v>
      </c>
      <c r="AX118" s="4">
        <f>AX117+Dynamics!AX117+Dynamics!DK117+Dynamics!FX117+Dynamics!IK117+Dynamics!KX117</f>
        <v>0</v>
      </c>
      <c r="AY118" s="4">
        <f>AY117+Dynamics!AY117+Dynamics!DL117+Dynamics!FY117+Dynamics!IL117+Dynamics!KY117</f>
        <v>4666.4457866140692</v>
      </c>
      <c r="AZ118" s="4">
        <f>AZ117+Dynamics!AZ117+Dynamics!DM117+Dynamics!FZ117+Dynamics!IM117+Dynamics!KZ117</f>
        <v>2291.7488506760915</v>
      </c>
      <c r="BA118" s="9">
        <f>BA117+Dynamics!BA117+Dynamics!DN117+Dynamics!GA117+Dynamics!IN117+Dynamics!LA117</f>
        <v>1800.6220387600495</v>
      </c>
      <c r="BB118" s="8">
        <f>BB117+Dynamics!BB117+Dynamics!DO117+Dynamics!GB117+Dynamics!IO117+Dynamics!LB117</f>
        <v>38656.509583176376</v>
      </c>
      <c r="BC118" s="4">
        <f>BC117+Dynamics!BC117+Dynamics!DP117+Dynamics!GC117+Dynamics!IP117+Dynamics!LC117</f>
        <v>7403.7657661265393</v>
      </c>
      <c r="BD118" s="4">
        <f>BD117+Dynamics!BD117+Dynamics!DQ117+Dynamics!GD117+Dynamics!IQ117+Dynamics!LD117</f>
        <v>20481.784786321321</v>
      </c>
      <c r="BE118" s="4">
        <f>BE117+Dynamics!BE117+Dynamics!DR117+Dynamics!GE117+Dynamics!IR117+Dynamics!LE117</f>
        <v>19590.553107014155</v>
      </c>
      <c r="BF118" s="4">
        <f>BF117+Dynamics!BF117+Dynamics!DS117+Dynamics!GF117+Dynamics!IS117+Dynamics!LF117</f>
        <v>5537.8164454634962</v>
      </c>
      <c r="BG118" s="4">
        <f>BG117+Dynamics!BG117+Dynamics!DT117+Dynamics!GG117+Dynamics!IT117+Dynamics!LG117</f>
        <v>1020.775531010992</v>
      </c>
      <c r="BH118" s="4">
        <f>BH117+Dynamics!BH117+Dynamics!DU117+Dynamics!GH117+Dynamics!IU117+Dynamics!LH117</f>
        <v>800.6339713552793</v>
      </c>
      <c r="BI118" s="4">
        <f>BI117+Dynamics!BI117+Dynamics!DV117+Dynamics!GI117+Dynamics!IV117+Dynamics!LI117</f>
        <v>0</v>
      </c>
      <c r="BJ118" s="4">
        <f>BJ117+Dynamics!BJ117+Dynamics!DW117+Dynamics!GJ117+Dynamics!IW117+Dynamics!LJ117</f>
        <v>0</v>
      </c>
      <c r="BK118" s="4">
        <f>BK117+Dynamics!BK117+Dynamics!DX117+Dynamics!GK117+Dynamics!IX117+Dynamics!LK117</f>
        <v>0</v>
      </c>
      <c r="BL118" s="4">
        <f>BL117+Dynamics!BL117+Dynamics!DY117+Dynamics!GL117+Dynamics!IY117+Dynamics!LL117</f>
        <v>1667.1378296937082</v>
      </c>
      <c r="BM118" s="4">
        <f>BM117+Dynamics!BM117+Dynamics!DZ117+Dynamics!GM117+Dynamics!IZ117+Dynamics!LM117</f>
        <v>763.89697621298637</v>
      </c>
      <c r="BN118" s="4">
        <f>BN117+Dynamics!BN117+Dynamics!EA117+Dynamics!GN117+Dynamics!JA117+Dynamics!LN117</f>
        <v>555.85954747366088</v>
      </c>
      <c r="BO118" s="178">
        <f t="shared" si="37"/>
        <v>45393208.876953982</v>
      </c>
      <c r="BP118" s="8">
        <f t="shared" si="68"/>
        <v>21661941.745519049</v>
      </c>
      <c r="BQ118" s="4">
        <f t="shared" si="69"/>
        <v>22591964.564537313</v>
      </c>
      <c r="BR118" s="4">
        <f t="shared" si="70"/>
        <v>76374.525332835357</v>
      </c>
      <c r="BS118" s="4">
        <f t="shared" si="41"/>
        <v>966449.30802092038</v>
      </c>
      <c r="BT118" s="179">
        <f t="shared" si="42"/>
        <v>96478.733543848517</v>
      </c>
      <c r="BU118" s="178">
        <f t="shared" si="43"/>
        <v>2046664.2831251074</v>
      </c>
      <c r="BV118" s="4">
        <f t="shared" si="44"/>
        <v>1211371.9930207194</v>
      </c>
      <c r="BW118" s="4">
        <f t="shared" si="45"/>
        <v>598171.53269862896</v>
      </c>
      <c r="BX118" s="4">
        <f t="shared" si="46"/>
        <v>43010.686654068224</v>
      </c>
      <c r="BY118" s="4">
        <f t="shared" si="47"/>
        <v>136287.84679101879</v>
      </c>
      <c r="BZ118" s="179">
        <f t="shared" si="48"/>
        <v>57822.223960672141</v>
      </c>
      <c r="CA118" s="167">
        <f t="shared" si="49"/>
        <v>4.5087455453368348E-2</v>
      </c>
      <c r="CB118" s="15">
        <f t="shared" si="50"/>
        <v>5.5921671623519235E-2</v>
      </c>
      <c r="CC118" s="15">
        <f t="shared" si="51"/>
        <v>2.6477180901637077E-2</v>
      </c>
      <c r="CD118" s="15">
        <f t="shared" si="52"/>
        <v>0.56315488006806413</v>
      </c>
      <c r="CE118" s="15">
        <f t="shared" si="53"/>
        <v>0.14101913639951472</v>
      </c>
      <c r="CF118" s="168">
        <f t="shared" si="54"/>
        <v>0.59932610884027182</v>
      </c>
      <c r="CG118" s="167"/>
      <c r="CH118" s="16"/>
      <c r="CI118" s="87"/>
      <c r="CJ118" s="16"/>
      <c r="CK118" s="16"/>
      <c r="CL118" s="168"/>
      <c r="CM118" s="120">
        <f t="shared" si="55"/>
        <v>157177.59305292476</v>
      </c>
      <c r="CN118" s="120">
        <f>step*SUMPRODUCT(B118:N118,'By group'!B$22:N$22)</f>
        <v>93123.684136753815</v>
      </c>
      <c r="CO118" s="120">
        <f>step*SUMPRODUCT(O118:AA118,'By group'!O$22:AA$22)</f>
        <v>45972.839719940588</v>
      </c>
      <c r="CP118" s="120">
        <f>step*SUMPRODUCT(AB118:AN118,'By group'!AB$22:AN$22)</f>
        <v>3316.0391006284012</v>
      </c>
      <c r="CQ118" s="120">
        <f>step*SUMPRODUCT(AO118:BA118,'By group'!AO$22:BA$22)</f>
        <v>10455.773039957414</v>
      </c>
      <c r="CR118" s="154">
        <f>step*SUMPRODUCT(BB118:BN118,'By group'!BB$22:BN$22)</f>
        <v>4309.2570556445244</v>
      </c>
      <c r="CS118" s="197">
        <f t="shared" si="56"/>
        <v>236034.88202177174</v>
      </c>
      <c r="CT118" s="120">
        <f t="shared" si="57"/>
        <v>687011.7815276623</v>
      </c>
      <c r="CU118" s="120">
        <f t="shared" si="58"/>
        <v>705196.30912152363</v>
      </c>
      <c r="CV118" s="120">
        <f t="shared" si="59"/>
        <v>281263.76956413122</v>
      </c>
      <c r="CW118" s="120">
        <f t="shared" si="60"/>
        <v>75394.956577257384</v>
      </c>
      <c r="CX118" s="198">
        <f t="shared" si="61"/>
        <v>61762.584312761341</v>
      </c>
      <c r="CY118" s="16">
        <f t="shared" si="62"/>
        <v>3.3692157608037994E-3</v>
      </c>
      <c r="CZ118" s="37">
        <f t="shared" si="63"/>
        <v>4.2709590166364469E-2</v>
      </c>
      <c r="DA118" s="185">
        <f t="shared" si="64"/>
        <v>2.1254001629488354E-3</v>
      </c>
      <c r="DB118" s="183">
        <f>(BO118-BO116)/BO116</f>
        <v>5.6098364108033956E-3</v>
      </c>
      <c r="DC118" s="85">
        <f>(SUMPRODUCT($B118:$N118,'By group'!$B$27:$N$27)-(1-prop_idu_part)*SUMPRODUCT(Population!$BB118:$BN118,'By group'!$BB$27:$BN$27)*(1-prop_idu_male))/BQ118</f>
        <v>1.4359448028299124</v>
      </c>
      <c r="DD118" s="85">
        <f>(1-prop_idu_part)*SUMPRODUCT(Population!$BB118:$BN118,'By group'!$BB$27:$BN$27)*prop_idu_male/BQ118</f>
        <v>9.2242559897526416E-3</v>
      </c>
      <c r="DE118" s="85">
        <f>SUMPRODUCT(AB118:AN118,'By group'!AB$27:AN$27)/prop_sw_use/BP118</f>
        <v>4.2308963562031945</v>
      </c>
      <c r="DF118" s="85">
        <f t="shared" si="35"/>
        <v>1.7177439206184968</v>
      </c>
      <c r="DG118" s="85">
        <f t="shared" si="67"/>
        <v>0</v>
      </c>
    </row>
    <row r="119" spans="1:111" x14ac:dyDescent="0.25">
      <c r="A119">
        <f t="shared" si="66"/>
        <v>57.5</v>
      </c>
      <c r="B119" s="8">
        <f>B118+Dynamics!B118+Dynamics!BO118+Dynamics!EB118+Dynamics!GO118+Dynamics!JB118</f>
        <v>20507727.298247911</v>
      </c>
      <c r="C119" s="46">
        <f>C118+Dynamics!C118+Dynamics!BP118+Dynamics!EC118+Dynamics!GP118+Dynamics!JC118</f>
        <v>139575.91233181345</v>
      </c>
      <c r="D119" s="4">
        <f>D118+Dynamics!D118+Dynamics!BQ118+Dynamics!ED118+Dynamics!GQ118+Dynamics!JD118</f>
        <v>407006.4939969345</v>
      </c>
      <c r="E119" s="4">
        <f>E118+Dynamics!E118+Dynamics!BR118+Dynamics!EE118+Dynamics!GR118+Dynamics!JE118</f>
        <v>418819.42707185482</v>
      </c>
      <c r="F119" s="4">
        <f>F118+Dynamics!F118+Dynamics!BS118+Dynamics!EF118+Dynamics!GS118+Dynamics!JF118</f>
        <v>125202.39969878239</v>
      </c>
      <c r="G119" s="4">
        <f>G118+Dynamics!G118+Dynamics!BT118+Dynamics!EG118+Dynamics!GT118+Dynamics!JG118</f>
        <v>24025.412806996348</v>
      </c>
      <c r="H119" s="4">
        <f>H118+Dynamics!H118+Dynamics!BU118+Dynamics!EH118+Dynamics!GU118+Dynamics!JH118</f>
        <v>20206.809874852021</v>
      </c>
      <c r="I119" s="4">
        <f>I118+Dynamics!I118+Dynamics!BV118+Dynamics!EI118+Dynamics!GV118+Dynamics!JI118</f>
        <v>0</v>
      </c>
      <c r="J119" s="4">
        <f>J118+Dynamics!J118+Dynamics!BW118+Dynamics!EJ118+Dynamics!GW118+Dynamics!JJ118</f>
        <v>0</v>
      </c>
      <c r="K119" s="4">
        <f>K118+Dynamics!K118+Dynamics!BX118+Dynamics!EK118+Dynamics!GX118+Dynamics!JK118</f>
        <v>0</v>
      </c>
      <c r="L119" s="4">
        <f>L118+Dynamics!L118+Dynamics!BY118+Dynamics!EL118+Dynamics!GY118+Dynamics!JL118</f>
        <v>42303.435625117396</v>
      </c>
      <c r="M119" s="4">
        <f>M118+Dynamics!M118+Dynamics!BZ118+Dynamics!EM118+Dynamics!GZ118+Dynamics!JM118</f>
        <v>20992.379678750425</v>
      </c>
      <c r="N119" s="9">
        <f>N118+Dynamics!N118+Dynamics!CA118+Dynamics!EN118+Dynamics!HA118+Dynamics!JN118</f>
        <v>16756.50232074007</v>
      </c>
      <c r="O119" s="8">
        <f>O118+Dynamics!O118+Dynamics!CB118+Dynamics!EO118+Dynamics!HB118+Dynamics!JO118</f>
        <v>22056028.865262434</v>
      </c>
      <c r="P119" s="4">
        <f>P118+Dynamics!P118+Dynamics!CC118+Dynamics!EP118+Dynamics!HC118+Dynamics!JP118</f>
        <v>68983.413183958284</v>
      </c>
      <c r="Q119" s="4">
        <f>Q118+Dynamics!Q118+Dynamics!CD118+Dynamics!EQ118+Dynamics!HD118+Dynamics!JQ118</f>
        <v>201070.10673040446</v>
      </c>
      <c r="R119" s="4">
        <f>R118+Dynamics!R118+Dynamics!CE118+Dynamics!ER118+Dynamics!HE118+Dynamics!JR118</f>
        <v>206782.5802649791</v>
      </c>
      <c r="S119" s="4">
        <f>S118+Dynamics!S118+Dynamics!CF118+Dynamics!ES118+Dynamics!HF118+Dynamics!JS118</f>
        <v>61788.831850468639</v>
      </c>
      <c r="T119" s="4">
        <f>T118+Dynamics!T118+Dynamics!CG118+Dynamics!ET118+Dynamics!HG118+Dynamics!JT118</f>
        <v>11853.406310159435</v>
      </c>
      <c r="U119" s="4">
        <f>U118+Dynamics!U118+Dynamics!CH118+Dynamics!EU118+Dynamics!HH118+Dynamics!JU118</f>
        <v>9965.6847269325517</v>
      </c>
      <c r="V119" s="4">
        <f>V118+Dynamics!V118+Dynamics!CI118+Dynamics!EV118+Dynamics!HI118+Dynamics!JV118</f>
        <v>0</v>
      </c>
      <c r="W119" s="4">
        <f>W118+Dynamics!W118+Dynamics!CJ118+Dynamics!EW118+Dynamics!HJ118+Dynamics!JW118</f>
        <v>0</v>
      </c>
      <c r="X119" s="4">
        <f>X118+Dynamics!X118+Dynamics!CK118+Dynamics!EX118+Dynamics!HK118+Dynamics!JX118</f>
        <v>0</v>
      </c>
      <c r="Y119" s="4">
        <f>Y118+Dynamics!Y118+Dynamics!CL118+Dynamics!EY118+Dynamics!HL118+Dynamics!JY118</f>
        <v>20861.433292883245</v>
      </c>
      <c r="Z119" s="4">
        <f>Z118+Dynamics!Z118+Dynamics!CM118+Dynamics!EZ118+Dynamics!HM118+Dynamics!JZ118</f>
        <v>10349.035897949225</v>
      </c>
      <c r="AA119" s="9">
        <f>AA118+Dynamics!AA118+Dynamics!CN118+Dynamics!FA118+Dynamics!HN118+Dynamics!KA118</f>
        <v>8263.6275249220143</v>
      </c>
      <c r="AB119" s="8">
        <f>AB118+Dynamics!AB118+Dynamics!CO118+Dynamics!FB118+Dynamics!HO118+Dynamics!KB118</f>
        <v>33455.51932966429</v>
      </c>
      <c r="AC119" s="4">
        <f>AC118+Dynamics!AC118+Dynamics!CP118+Dynamics!FC118+Dynamics!HP118+Dynamics!KC118</f>
        <v>4901.4122627460229</v>
      </c>
      <c r="AD119" s="4">
        <f>AD118+Dynamics!AD118+Dynamics!CQ118+Dynamics!FD118+Dynamics!HQ118+Dynamics!KD118</f>
        <v>14366.741811122858</v>
      </c>
      <c r="AE119" s="4">
        <f>AE118+Dynamics!AE118+Dynamics!CR118+Dynamics!FE118+Dynamics!HR118+Dynamics!KE118</f>
        <v>14890.092372784435</v>
      </c>
      <c r="AF119" s="4">
        <f>AF118+Dynamics!AF118+Dynamics!CS118+Dynamics!FF118+Dynamics!HS118+Dynamics!KF118</f>
        <v>4475.3913373428886</v>
      </c>
      <c r="AG119" s="4">
        <f>AG118+Dynamics!AG118+Dynamics!CT118+Dynamics!FG118+Dynamics!HT118+Dynamics!KG118</f>
        <v>862.12313095178047</v>
      </c>
      <c r="AH119" s="4">
        <f>AH118+Dynamics!AH118+Dynamics!CU118+Dynamics!FH118+Dynamics!HU118+Dynamics!KH118</f>
        <v>729.97486820613267</v>
      </c>
      <c r="AI119" s="4">
        <f>AI118+Dynamics!AI118+Dynamics!CV118+Dynamics!FI118+Dynamics!HV118+Dynamics!KI118</f>
        <v>0</v>
      </c>
      <c r="AJ119" s="4">
        <f>AJ118+Dynamics!AJ118+Dynamics!CW118+Dynamics!FJ118+Dynamics!HW118+Dynamics!KJ118</f>
        <v>0</v>
      </c>
      <c r="AK119" s="4">
        <f>AK118+Dynamics!AK118+Dynamics!CX118+Dynamics!FK118+Dynamics!HX118+Dynamics!KK118</f>
        <v>0</v>
      </c>
      <c r="AL119" s="4">
        <f>AL118+Dynamics!AL118+Dynamics!CY118+Dynamics!FL118+Dynamics!HY118+Dynamics!KL118</f>
        <v>1529.1151059267047</v>
      </c>
      <c r="AM119" s="4">
        <f>AM118+Dynamics!AM118+Dynamics!CZ118+Dynamics!FM118+Dynamics!HZ118+Dynamics!KM118</f>
        <v>764.47566689245321</v>
      </c>
      <c r="AN119" s="4">
        <f>AN118+Dynamics!AN118+Dynamics!DA118+Dynamics!FN118+Dynamics!IA118+Dynamics!KN118</f>
        <v>615.31238928507901</v>
      </c>
      <c r="AO119" s="8">
        <f>AO118+Dynamics!AO118+Dynamics!DB118+Dynamics!FO118+Dynamics!IB118+Dynamics!KO118</f>
        <v>831544.22247999499</v>
      </c>
      <c r="AP119" s="4">
        <f>AP118+Dynamics!AP118+Dynamics!DC118+Dynamics!FP118+Dynamics!IC118+Dynamics!KP118</f>
        <v>15846.725564114429</v>
      </c>
      <c r="AQ119" s="4">
        <f>AQ118+Dynamics!AQ118+Dynamics!DD118+Dynamics!FQ118+Dynamics!ID118+Dynamics!KQ118</f>
        <v>46070.327933874731</v>
      </c>
      <c r="AR119" s="4">
        <f>AR118+Dynamics!AR118+Dynamics!DE118+Dynamics!FR118+Dynamics!IE118+Dynamics!KR118</f>
        <v>47172.523452622685</v>
      </c>
      <c r="AS119" s="4">
        <f>AS118+Dynamics!AS118+Dynamics!DF118+Dynamics!FS118+Dynamics!IF118+Dynamics!KS118</f>
        <v>14040.63566026956</v>
      </c>
      <c r="AT119" s="4">
        <f>AT118+Dynamics!AT118+Dynamics!DG118+Dynamics!FT118+Dynamics!IG118+Dynamics!KT118</f>
        <v>2684.6463309625292</v>
      </c>
      <c r="AU119" s="4">
        <f>AU118+Dynamics!AU118+Dynamics!DH118+Dynamics!FU118+Dynamics!IH118+Dynamics!KU118</f>
        <v>2240.9237737339768</v>
      </c>
      <c r="AV119" s="4">
        <f>AV118+Dynamics!AV118+Dynamics!DI118+Dynamics!FV118+Dynamics!II118+Dynamics!KV118</f>
        <v>0</v>
      </c>
      <c r="AW119" s="4">
        <f>AW118+Dynamics!AW118+Dynamics!DJ118+Dynamics!FW118+Dynamics!IJ118+Dynamics!KW118</f>
        <v>0</v>
      </c>
      <c r="AX119" s="4">
        <f>AX118+Dynamics!AX118+Dynamics!DK118+Dynamics!FX118+Dynamics!IK118+Dynamics!KX118</f>
        <v>0</v>
      </c>
      <c r="AY119" s="4">
        <f>AY118+Dynamics!AY118+Dynamics!DL118+Dynamics!FY118+Dynamics!IL118+Dynamics!KY118</f>
        <v>4688.7870104785434</v>
      </c>
      <c r="AZ119" s="4">
        <f>AZ118+Dynamics!AZ118+Dynamics!DM118+Dynamics!FZ118+Dynamics!IM118+Dynamics!KZ118</f>
        <v>2303.4805990051095</v>
      </c>
      <c r="BA119" s="9">
        <f>BA118+Dynamics!BA118+Dynamics!DN118+Dynamics!GA118+Dynamics!IN118+Dynamics!LA118</f>
        <v>1810.6498416426066</v>
      </c>
      <c r="BB119" s="8">
        <f>BB118+Dynamics!BB118+Dynamics!DO118+Dynamics!GB118+Dynamics!IO118+Dynamics!LB118</f>
        <v>38764.825192804776</v>
      </c>
      <c r="BC119" s="4">
        <f>BC118+Dynamics!BC118+Dynamics!DP118+Dynamics!GC118+Dynamics!IP118+Dynamics!LC118</f>
        <v>7424.5524797614962</v>
      </c>
      <c r="BD119" s="4">
        <f>BD118+Dynamics!BD118+Dynamics!DQ118+Dynamics!GD118+Dynamics!IQ118+Dynamics!LD118</f>
        <v>20539.351661965913</v>
      </c>
      <c r="BE119" s="4">
        <f>BE118+Dynamics!BE118+Dynamics!DR118+Dynamics!GE118+Dynamics!IR118+Dynamics!LE118</f>
        <v>19645.706089892152</v>
      </c>
      <c r="BF119" s="4">
        <f>BF118+Dynamics!BF118+Dynamics!DS118+Dynamics!GF118+Dynamics!IS118+Dynamics!LF118</f>
        <v>5553.4278965701269</v>
      </c>
      <c r="BG119" s="4">
        <f>BG118+Dynamics!BG118+Dynamics!DT118+Dynamics!GG118+Dynamics!IT118+Dynamics!LG118</f>
        <v>1023.6558844354065</v>
      </c>
      <c r="BH119" s="4">
        <f>BH118+Dynamics!BH118+Dynamics!DU118+Dynamics!GH118+Dynamics!IU118+Dynamics!LH118</f>
        <v>802.89608724455582</v>
      </c>
      <c r="BI119" s="4">
        <f>BI118+Dynamics!BI118+Dynamics!DV118+Dynamics!GI118+Dynamics!IV118+Dynamics!LI118</f>
        <v>0</v>
      </c>
      <c r="BJ119" s="4">
        <f>BJ118+Dynamics!BJ118+Dynamics!DW118+Dynamics!GJ118+Dynamics!IW118+Dynamics!LJ118</f>
        <v>0</v>
      </c>
      <c r="BK119" s="4">
        <f>BK118+Dynamics!BK118+Dynamics!DX118+Dynamics!GK118+Dynamics!IX118+Dynamics!LK118</f>
        <v>0</v>
      </c>
      <c r="BL119" s="4">
        <f>BL118+Dynamics!BL118+Dynamics!DY118+Dynamics!GL118+Dynamics!IY118+Dynamics!LL118</f>
        <v>1671.8498399147204</v>
      </c>
      <c r="BM119" s="4">
        <f>BM118+Dynamics!BM118+Dynamics!DZ118+Dynamics!GM118+Dynamics!IZ118+Dynamics!LM118</f>
        <v>766.0585950799034</v>
      </c>
      <c r="BN119" s="4">
        <f>BN118+Dynamics!BN118+Dynamics!EA118+Dynamics!GN118+Dynamics!JA118+Dynamics!LN118</f>
        <v>557.42985122698713</v>
      </c>
      <c r="BO119" s="178">
        <f t="shared" si="37"/>
        <v>45520305.89119935</v>
      </c>
      <c r="BP119" s="8">
        <f t="shared" si="68"/>
        <v>21722616.07165375</v>
      </c>
      <c r="BQ119" s="4">
        <f t="shared" si="69"/>
        <v>22655946.98504509</v>
      </c>
      <c r="BR119" s="4">
        <f t="shared" si="70"/>
        <v>76590.158274922651</v>
      </c>
      <c r="BS119" s="4">
        <f t="shared" si="41"/>
        <v>968402.92264669912</v>
      </c>
      <c r="BT119" s="179">
        <f t="shared" si="42"/>
        <v>96749.753578896038</v>
      </c>
      <c r="BU119" s="178">
        <f t="shared" si="43"/>
        <v>2052785.1606865523</v>
      </c>
      <c r="BV119" s="4">
        <f t="shared" si="44"/>
        <v>1214888.7734058416</v>
      </c>
      <c r="BW119" s="4">
        <f t="shared" si="45"/>
        <v>599918.11978265701</v>
      </c>
      <c r="BX119" s="4">
        <f t="shared" si="46"/>
        <v>43134.638945258353</v>
      </c>
      <c r="BY119" s="4">
        <f t="shared" si="47"/>
        <v>136858.70016670416</v>
      </c>
      <c r="BZ119" s="179">
        <f t="shared" si="48"/>
        <v>57984.928386091262</v>
      </c>
      <c r="CA119" s="167">
        <f t="shared" si="49"/>
        <v>4.5096031770810806E-2</v>
      </c>
      <c r="CB119" s="15">
        <f t="shared" si="50"/>
        <v>5.5927369401477051E-2</v>
      </c>
      <c r="CC119" s="15">
        <f t="shared" si="51"/>
        <v>2.647949874611975E-2</v>
      </c>
      <c r="CD119" s="15">
        <f t="shared" si="52"/>
        <v>0.56318775044732616</v>
      </c>
      <c r="CE119" s="15">
        <f t="shared" si="53"/>
        <v>0.14132412962226684</v>
      </c>
      <c r="CF119" s="168">
        <f t="shared" si="54"/>
        <v>0.5993289516629785</v>
      </c>
      <c r="CG119" s="169">
        <f>-SUM(Dynamics!BO118:BO119,Dynamics!CB118:CB119,Dynamics!CO118:CO119,Dynamics!DB118:DB119,Dynamics!DO118:DO119)/BO118*100000</f>
        <v>1086.8787601281635</v>
      </c>
      <c r="CH119" s="87">
        <f>-SUM(Dynamics!BO118:BO119)/BP118*100000</f>
        <v>1342.0580455112708</v>
      </c>
      <c r="CI119" s="87">
        <f>-SUM(Dynamics!CB118:CB119)/BQ118*100000</f>
        <v>636.07152793785224</v>
      </c>
      <c r="CJ119" s="87">
        <f>-SUM(Dynamics!CO118:CO119)/BR118*100000</f>
        <v>13344.112865615556</v>
      </c>
      <c r="CK119" s="87">
        <f>-SUM(Dynamics!DB118:DB119)/BS118*100000</f>
        <v>3416.6009173477751</v>
      </c>
      <c r="CL119" s="170">
        <f>-SUM(Dynamics!DO118:DO119)/BT118*100000</f>
        <v>16315.554998450991</v>
      </c>
      <c r="CM119" s="120">
        <f t="shared" si="55"/>
        <v>157649.40054037931</v>
      </c>
      <c r="CN119" s="120">
        <f>step*SUMPRODUCT(B119:N119,'By group'!B$22:N$22)</f>
        <v>93394.64802863478</v>
      </c>
      <c r="CO119" s="120">
        <f>step*SUMPRODUCT(O119:AA119,'By group'!O$22:AA$22)</f>
        <v>46107.352414755311</v>
      </c>
      <c r="CP119" s="120">
        <f>step*SUMPRODUCT(AB119:AN119,'By group'!AB$22:AN$22)</f>
        <v>3325.6186612369347</v>
      </c>
      <c r="CQ119" s="120">
        <f>step*SUMPRODUCT(AO119:BA119,'By group'!AO$22:BA$22)</f>
        <v>10500.389781843995</v>
      </c>
      <c r="CR119" s="154">
        <f>step*SUMPRODUCT(BB119:BN119,'By group'!BB$22:BN$22)</f>
        <v>4321.3916539082575</v>
      </c>
      <c r="CS119" s="197">
        <f t="shared" si="56"/>
        <v>236732.0158223937</v>
      </c>
      <c r="CT119" s="120">
        <f t="shared" si="57"/>
        <v>689053.02213430242</v>
      </c>
      <c r="CU119" s="120">
        <f t="shared" si="58"/>
        <v>707310.32925213326</v>
      </c>
      <c r="CV119" s="120">
        <f t="shared" si="59"/>
        <v>282115.3073177542</v>
      </c>
      <c r="CW119" s="120">
        <f t="shared" si="60"/>
        <v>75624.674901182603</v>
      </c>
      <c r="CX119" s="198">
        <f t="shared" si="61"/>
        <v>61949.811258785994</v>
      </c>
      <c r="CY119" s="16">
        <f t="shared" si="62"/>
        <v>3.3691865449092108E-3</v>
      </c>
      <c r="CZ119" s="37">
        <f t="shared" si="63"/>
        <v>4.2677806708017102E-2</v>
      </c>
      <c r="DA119" s="185">
        <f t="shared" si="64"/>
        <v>2.1254196711714343E-3</v>
      </c>
      <c r="DB119" s="183"/>
      <c r="DC119" s="85">
        <f>(SUMPRODUCT($B119:$N119,'By group'!$B$27:$N$27)-(1-prop_idu_part)*SUMPRODUCT(Population!$BB119:$BN119,'By group'!$BB$27:$BN$27)*(1-prop_idu_male))/BQ119</f>
        <v>1.4359002191354784</v>
      </c>
      <c r="DD119" s="85">
        <f>(1-prop_idu_part)*SUMPRODUCT(Population!$BB119:$BN119,'By group'!$BB$27:$BN$27)*prop_idu_male/BQ119</f>
        <v>9.2240447008619941E-3</v>
      </c>
      <c r="DE119" s="85">
        <f>SUMPRODUCT(AB119:AN119,'By group'!AB$27:AN$27)/prop_sw_use/BP119</f>
        <v>4.2309908542663939</v>
      </c>
      <c r="DF119" s="85">
        <f t="shared" si="35"/>
        <v>1.7177822868321557</v>
      </c>
      <c r="DG119" s="85">
        <f t="shared" si="67"/>
        <v>0</v>
      </c>
    </row>
    <row r="120" spans="1:111" x14ac:dyDescent="0.25">
      <c r="A120">
        <f t="shared" si="66"/>
        <v>58</v>
      </c>
      <c r="B120" s="8">
        <f>B119+Dynamics!B119+Dynamics!BO119+Dynamics!EB119+Dynamics!GO119+Dynamics!JB119</f>
        <v>20565037.496449869</v>
      </c>
      <c r="C120" s="46">
        <f>C119+Dynamics!C119+Dynamics!BP119+Dynamics!EC119+Dynamics!GP119+Dynamics!JC119</f>
        <v>139977.73349163105</v>
      </c>
      <c r="D120" s="4">
        <f>D119+Dynamics!D119+Dynamics!BQ119+Dynamics!ED119+Dynamics!GQ119+Dynamics!JD119</f>
        <v>408182.31276728981</v>
      </c>
      <c r="E120" s="4">
        <f>E119+Dynamics!E119+Dynamics!BR119+Dynamics!EE119+Dynamics!GR119+Dynamics!JE119</f>
        <v>420035.80458722054</v>
      </c>
      <c r="F120" s="4">
        <f>F119+Dynamics!F119+Dynamics!BS119+Dynamics!EF119+Dynamics!GS119+Dynamics!JF119</f>
        <v>125567.51869037245</v>
      </c>
      <c r="G120" s="4">
        <f>G119+Dynamics!G119+Dynamics!BT119+Dynamics!EG119+Dynamics!GT119+Dynamics!JG119</f>
        <v>24095.660921131101</v>
      </c>
      <c r="H120" s="4">
        <f>H119+Dynamics!H119+Dynamics!BU119+Dynamics!EH119+Dynamics!GU119+Dynamics!JH119</f>
        <v>20266.016531077948</v>
      </c>
      <c r="I120" s="4">
        <f>I119+Dynamics!I119+Dynamics!BV119+Dynamics!EI119+Dynamics!GV119+Dynamics!JI119</f>
        <v>0</v>
      </c>
      <c r="J120" s="4">
        <f>J119+Dynamics!J119+Dynamics!BW119+Dynamics!EJ119+Dynamics!GW119+Dynamics!JJ119</f>
        <v>0</v>
      </c>
      <c r="K120" s="4">
        <f>K119+Dynamics!K119+Dynamics!BX119+Dynamics!EK119+Dynamics!GX119+Dynamics!JK119</f>
        <v>0</v>
      </c>
      <c r="L120" s="4">
        <f>L119+Dynamics!L119+Dynamics!BY119+Dynamics!EL119+Dynamics!GY119+Dynamics!JL119</f>
        <v>42427.642894614022</v>
      </c>
      <c r="M120" s="4">
        <f>M119+Dynamics!M119+Dynamics!BZ119+Dynamics!EM119+Dynamics!GZ119+Dynamics!JM119</f>
        <v>21054.045558197271</v>
      </c>
      <c r="N120" s="9">
        <f>N119+Dynamics!N119+Dynamics!CA119+Dynamics!EN119+Dynamics!HA119+Dynamics!JN119</f>
        <v>16804.910586397495</v>
      </c>
      <c r="O120" s="8">
        <f>O119+Dynamics!O119+Dynamics!CB119+Dynamics!EO119+Dynamics!HB119+Dynamics!JO119</f>
        <v>22118405.117412332</v>
      </c>
      <c r="P120" s="4">
        <f>P119+Dynamics!P119+Dynamics!CC119+Dynamics!EP119+Dynamics!HC119+Dynamics!JP119</f>
        <v>69183.662977085027</v>
      </c>
      <c r="Q120" s="4">
        <f>Q119+Dynamics!Q119+Dynamics!CD119+Dynamics!EQ119+Dynamics!HD119+Dynamics!JQ119</f>
        <v>201655.84212374725</v>
      </c>
      <c r="R120" s="4">
        <f>R119+Dynamics!R119+Dynamics!CE119+Dynamics!ER119+Dynamics!HE119+Dynamics!JR119</f>
        <v>207387.72838300714</v>
      </c>
      <c r="S120" s="4">
        <f>S119+Dynamics!S119+Dynamics!CF119+Dynamics!ES119+Dynamics!HF119+Dynamics!JS119</f>
        <v>61970.151870161892</v>
      </c>
      <c r="T120" s="4">
        <f>T119+Dynamics!T119+Dynamics!CG119+Dynamics!ET119+Dynamics!HG119+Dynamics!JT119</f>
        <v>11888.213310464289</v>
      </c>
      <c r="U120" s="4">
        <f>U119+Dynamics!U119+Dynamics!CH119+Dynamics!EU119+Dynamics!HH119+Dynamics!JU119</f>
        <v>9994.797338010414</v>
      </c>
      <c r="V120" s="4">
        <f>V119+Dynamics!V119+Dynamics!CI119+Dynamics!EV119+Dynamics!HI119+Dynamics!JV119</f>
        <v>0</v>
      </c>
      <c r="W120" s="4">
        <f>W119+Dynamics!W119+Dynamics!CJ119+Dynamics!EW119+Dynamics!HJ119+Dynamics!JW119</f>
        <v>0</v>
      </c>
      <c r="X120" s="4">
        <f>X119+Dynamics!X119+Dynamics!CK119+Dynamics!EX119+Dynamics!HK119+Dynamics!JX119</f>
        <v>0</v>
      </c>
      <c r="Y120" s="4">
        <f>Y119+Dynamics!Y119+Dynamics!CL119+Dynamics!EY119+Dynamics!HL119+Dynamics!JY119</f>
        <v>20922.538499546114</v>
      </c>
      <c r="Z120" s="4">
        <f>Z119+Dynamics!Z119+Dynamics!CM119+Dynamics!EZ119+Dynamics!HM119+Dynamics!JZ119</f>
        <v>10378.989322280031</v>
      </c>
      <c r="AA120" s="9">
        <f>AA119+Dynamics!AA119+Dynamics!CN119+Dynamics!FA119+Dynamics!HN119+Dynamics!KA119</f>
        <v>8286.3909874104884</v>
      </c>
      <c r="AB120" s="8">
        <f>AB119+Dynamics!AB119+Dynamics!CO119+Dynamics!FB119+Dynamics!HO119+Dynamics!KB119</f>
        <v>33547.459671547433</v>
      </c>
      <c r="AC120" s="4">
        <f>AC119+Dynamics!AC119+Dynamics!CP119+Dynamics!FC119+Dynamics!HP119+Dynamics!KC119</f>
        <v>4915.3937489733335</v>
      </c>
      <c r="AD120" s="4">
        <f>AD119+Dynamics!AD119+Dynamics!CQ119+Dynamics!FD119+Dynamics!HQ119+Dynamics!KD119</f>
        <v>14407.866035578425</v>
      </c>
      <c r="AE120" s="4">
        <f>AE119+Dynamics!AE119+Dynamics!CR119+Dynamics!FE119+Dynamics!HR119+Dynamics!KE119</f>
        <v>14932.965199244418</v>
      </c>
      <c r="AF120" s="4">
        <f>AF119+Dynamics!AF119+Dynamics!CS119+Dynamics!FF119+Dynamics!HS119+Dynamics!KF119</f>
        <v>4488.3435687847013</v>
      </c>
      <c r="AG120" s="4">
        <f>AG119+Dynamics!AG119+Dynamics!CT119+Dynamics!FG119+Dynamics!HT119+Dynamics!KG119</f>
        <v>864.62837971008753</v>
      </c>
      <c r="AH120" s="4">
        <f>AH119+Dynamics!AH119+Dynamics!CU119+Dynamics!FH119+Dynamics!HU119+Dynamics!KH119</f>
        <v>732.11114543883741</v>
      </c>
      <c r="AI120" s="4">
        <f>AI119+Dynamics!AI119+Dynamics!CV119+Dynamics!FI119+Dynamics!HV119+Dynamics!KI119</f>
        <v>0</v>
      </c>
      <c r="AJ120" s="4">
        <f>AJ119+Dynamics!AJ119+Dynamics!CW119+Dynamics!FJ119+Dynamics!HW119+Dynamics!KJ119</f>
        <v>0</v>
      </c>
      <c r="AK120" s="4">
        <f>AK119+Dynamics!AK119+Dynamics!CX119+Dynamics!FK119+Dynamics!HX119+Dynamics!KK119</f>
        <v>0</v>
      </c>
      <c r="AL120" s="4">
        <f>AL119+Dynamics!AL119+Dynamics!CY119+Dynamics!FL119+Dynamics!HY119+Dynamics!KL119</f>
        <v>1533.5986246575253</v>
      </c>
      <c r="AM120" s="4">
        <f>AM119+Dynamics!AM119+Dynamics!CZ119+Dynamics!FM119+Dynamics!HZ119+Dynamics!KM119</f>
        <v>766.73737197020091</v>
      </c>
      <c r="AN120" s="4">
        <f>AN119+Dynamics!AN119+Dynamics!DA119+Dynamics!FN119+Dynamics!IA119+Dynamics!KN119</f>
        <v>617.13823661006279</v>
      </c>
      <c r="AO120" s="8">
        <f>AO119+Dynamics!AO119+Dynamics!DB119+Dynamics!FO119+Dynamics!IB119+Dynamics!KO119</f>
        <v>832951.22207213403</v>
      </c>
      <c r="AP120" s="4">
        <f>AP119+Dynamics!AP119+Dynamics!DC119+Dynamics!FP119+Dynamics!IC119+Dynamics!KP119</f>
        <v>15907.70661369586</v>
      </c>
      <c r="AQ120" s="4">
        <f>AQ119+Dynamics!AQ119+Dynamics!DD119+Dynamics!FQ119+Dynamics!ID119+Dynamics!KQ119</f>
        <v>46253.142000471751</v>
      </c>
      <c r="AR120" s="4">
        <f>AR119+Dynamics!AR119+Dynamics!DE119+Dynamics!FR119+Dynamics!IE119+Dynamics!KR119</f>
        <v>47368.699807461926</v>
      </c>
      <c r="AS120" s="4">
        <f>AS119+Dynamics!AS119+Dynamics!DF119+Dynamics!FS119+Dynamics!IF119+Dynamics!KS119</f>
        <v>14101.29155630214</v>
      </c>
      <c r="AT120" s="4">
        <f>AT119+Dynamics!AT119+Dynamics!DG119+Dynamics!FT119+Dynamics!IG119+Dynamics!KT119</f>
        <v>2696.5878932448477</v>
      </c>
      <c r="AU120" s="4">
        <f>AU119+Dynamics!AU119+Dynamics!DH119+Dynamics!FU119+Dynamics!IH119+Dynamics!KU119</f>
        <v>2251.4606137894716</v>
      </c>
      <c r="AV120" s="4">
        <f>AV119+Dynamics!AV119+Dynamics!DI119+Dynamics!FV119+Dynamics!II119+Dynamics!KV119</f>
        <v>0</v>
      </c>
      <c r="AW120" s="4">
        <f>AW119+Dynamics!AW119+Dynamics!DJ119+Dynamics!FW119+Dynamics!IJ119+Dynamics!KW119</f>
        <v>0</v>
      </c>
      <c r="AX120" s="4">
        <f>AX119+Dynamics!AX119+Dynamics!DK119+Dynamics!FX119+Dynamics!IK119+Dynamics!KX119</f>
        <v>0</v>
      </c>
      <c r="AY120" s="4">
        <f>AY119+Dynamics!AY119+Dynamics!DL119+Dynamics!FY119+Dynamics!IL119+Dynamics!KY119</f>
        <v>4710.9446769726328</v>
      </c>
      <c r="AZ120" s="4">
        <f>AZ119+Dynamics!AZ119+Dynamics!DM119+Dynamics!FZ119+Dynamics!IM119+Dynamics!KZ119</f>
        <v>2315.1127732313707</v>
      </c>
      <c r="BA120" s="9">
        <f>BA119+Dynamics!BA119+Dynamics!DN119+Dynamics!GA119+Dynamics!IN119+Dynamics!LA119</f>
        <v>1820.5920792824481</v>
      </c>
      <c r="BB120" s="8">
        <f>BB119+Dynamics!BB119+Dynamics!DO119+Dynamics!GB119+Dynamics!IO119+Dynamics!LB119</f>
        <v>38873.414068905484</v>
      </c>
      <c r="BC120" s="4">
        <f>BC119+Dynamics!BC119+Dynamics!DP119+Dynamics!GC119+Dynamics!IP119+Dynamics!LC119</f>
        <v>7445.3908917616191</v>
      </c>
      <c r="BD120" s="4">
        <f>BD119+Dynamics!BD119+Dynamics!DQ119+Dynamics!GD119+Dynamics!IQ119+Dynamics!LD119</f>
        <v>20597.06047070675</v>
      </c>
      <c r="BE120" s="4">
        <f>BE119+Dynamics!BE119+Dynamics!DR119+Dynamics!GE119+Dynamics!IR119+Dynamics!LE119</f>
        <v>19700.99366646503</v>
      </c>
      <c r="BF120" s="4">
        <f>BF119+Dynamics!BF119+Dynamics!DS119+Dynamics!GF119+Dynamics!IS119+Dynamics!LF119</f>
        <v>5569.0772561849426</v>
      </c>
      <c r="BG120" s="4">
        <f>BG119+Dynamics!BG119+Dynamics!DT119+Dynamics!GG119+Dynamics!IT119+Dynamics!LG119</f>
        <v>1026.5432362587817</v>
      </c>
      <c r="BH120" s="4">
        <f>BH119+Dynamics!BH119+Dynamics!DU119+Dynamics!GH119+Dynamics!IU119+Dynamics!LH119</f>
        <v>805.16380572415835</v>
      </c>
      <c r="BI120" s="4">
        <f>BI119+Dynamics!BI119+Dynamics!DV119+Dynamics!GI119+Dynamics!IV119+Dynamics!LI119</f>
        <v>0</v>
      </c>
      <c r="BJ120" s="4">
        <f>BJ119+Dynamics!BJ119+Dynamics!DW119+Dynamics!GJ119+Dynamics!IW119+Dynamics!LJ119</f>
        <v>0</v>
      </c>
      <c r="BK120" s="4">
        <f>BK119+Dynamics!BK119+Dynamics!DX119+Dynamics!GK119+Dynamics!IX119+Dynamics!LK119</f>
        <v>0</v>
      </c>
      <c r="BL120" s="4">
        <f>BL119+Dynamics!BL119+Dynamics!DY119+Dynamics!GL119+Dynamics!IY119+Dynamics!LL119</f>
        <v>1676.5734771272107</v>
      </c>
      <c r="BM120" s="4">
        <f>BM119+Dynamics!BM119+Dynamics!DZ119+Dynamics!GM119+Dynamics!IZ119+Dynamics!LM119</f>
        <v>768.22578914799976</v>
      </c>
      <c r="BN120" s="4">
        <f>BN119+Dynamics!BN119+Dynamics!EA119+Dynamics!GN119+Dynamics!JA119+Dynamics!LN119</f>
        <v>559.00479818603094</v>
      </c>
      <c r="BO120" s="178">
        <f t="shared" si="37"/>
        <v>45647727.024231419</v>
      </c>
      <c r="BP120" s="8">
        <f t="shared" si="68"/>
        <v>21783449.142477795</v>
      </c>
      <c r="BQ120" s="4">
        <f t="shared" si="69"/>
        <v>22720073.432224043</v>
      </c>
      <c r="BR120" s="4">
        <f t="shared" si="70"/>
        <v>76806.241982515014</v>
      </c>
      <c r="BS120" s="4">
        <f t="shared" si="41"/>
        <v>970376.76008658635</v>
      </c>
      <c r="BT120" s="179">
        <f t="shared" si="42"/>
        <v>97021.447460468</v>
      </c>
      <c r="BU120" s="178">
        <f t="shared" si="43"/>
        <v>2058912.3145566264</v>
      </c>
      <c r="BV120" s="4">
        <f t="shared" si="44"/>
        <v>1218411.6460279312</v>
      </c>
      <c r="BW120" s="4">
        <f t="shared" si="45"/>
        <v>601668.3148117126</v>
      </c>
      <c r="BX120" s="4">
        <f t="shared" si="46"/>
        <v>43258.782310967596</v>
      </c>
      <c r="BY120" s="4">
        <f t="shared" si="47"/>
        <v>137425.53801445244</v>
      </c>
      <c r="BZ120" s="179">
        <f t="shared" si="48"/>
        <v>58148.033391562523</v>
      </c>
      <c r="CA120" s="167">
        <f t="shared" si="49"/>
        <v>4.5104377562187999E-2</v>
      </c>
      <c r="CB120" s="15">
        <f t="shared" si="50"/>
        <v>5.5932907505084888E-2</v>
      </c>
      <c r="CC120" s="15">
        <f t="shared" si="51"/>
        <v>2.648179446279263E-2</v>
      </c>
      <c r="CD120" s="15">
        <f t="shared" si="52"/>
        <v>0.56321961854110092</v>
      </c>
      <c r="CE120" s="15">
        <f t="shared" si="53"/>
        <v>0.1416208051006807</v>
      </c>
      <c r="CF120" s="168">
        <f t="shared" si="54"/>
        <v>0.59933174482121909</v>
      </c>
      <c r="CG120" s="167"/>
      <c r="CH120" s="16"/>
      <c r="CI120" s="87"/>
      <c r="CJ120" s="16"/>
      <c r="CK120" s="16"/>
      <c r="CL120" s="168"/>
      <c r="CM120" s="120">
        <f t="shared" si="55"/>
        <v>158121.66854193588</v>
      </c>
      <c r="CN120" s="120">
        <f>step*SUMPRODUCT(B120:N120,'By group'!B$22:N$22)</f>
        <v>93666.070995779359</v>
      </c>
      <c r="CO120" s="120">
        <f>step*SUMPRODUCT(O120:AA120,'By group'!O$22:AA$22)</f>
        <v>46242.147020342716</v>
      </c>
      <c r="CP120" s="120">
        <f>step*SUMPRODUCT(AB120:AN120,'By group'!AB$22:AN$22)</f>
        <v>3335.2120973189117</v>
      </c>
      <c r="CQ120" s="120">
        <f>step*SUMPRODUCT(AO120:BA120,'By group'!AO$22:BA$22)</f>
        <v>10544.682446565672</v>
      </c>
      <c r="CR120" s="154">
        <f>step*SUMPRODUCT(BB120:BN120,'By group'!BB$22:BN$22)</f>
        <v>4333.5559819292412</v>
      </c>
      <c r="CS120" s="197">
        <f t="shared" si="56"/>
        <v>237429.88772314688</v>
      </c>
      <c r="CT120" s="120">
        <f t="shared" si="57"/>
        <v>691096.22339779395</v>
      </c>
      <c r="CU120" s="120">
        <f t="shared" si="58"/>
        <v>709426.19164339907</v>
      </c>
      <c r="CV120" s="120">
        <f t="shared" si="59"/>
        <v>282967.68111472361</v>
      </c>
      <c r="CW120" s="120">
        <f t="shared" si="60"/>
        <v>75854.744555636003</v>
      </c>
      <c r="CX120" s="198">
        <f t="shared" si="61"/>
        <v>62137.586121927357</v>
      </c>
      <c r="CY120" s="16">
        <f t="shared" si="62"/>
        <v>3.3691559143252899E-3</v>
      </c>
      <c r="CZ120" s="37">
        <f t="shared" si="63"/>
        <v>4.2646751550350213E-2</v>
      </c>
      <c r="DA120" s="185">
        <f t="shared" si="64"/>
        <v>2.1254387411001998E-3</v>
      </c>
      <c r="DB120" s="183">
        <f>(BO120-BO118)/BO118</f>
        <v>5.6069653054788855E-3</v>
      </c>
      <c r="DC120" s="85">
        <f>(SUMPRODUCT($B120:$N120,'By group'!$B$27:$N$27)-(1-prop_idu_part)*SUMPRODUCT(Population!$BB120:$BN120,'By group'!$BB$27:$BN$27)*(1-prop_idu_male))/BQ120</f>
        <v>1.4358572488510939</v>
      </c>
      <c r="DD120" s="85">
        <f>(1-prop_idu_part)*SUMPRODUCT(Population!$BB120:$BN120,'By group'!$BB$27:$BN$27)*prop_idu_male/BQ120</f>
        <v>9.223840193112294E-3</v>
      </c>
      <c r="DE120" s="85">
        <f>SUMPRODUCT(AB120:AN120,'By group'!AB$27:AN$27)/prop_sw_use/BP120</f>
        <v>4.2310788239356976</v>
      </c>
      <c r="DF120" s="85">
        <f t="shared" si="35"/>
        <v>1.7178180025178931</v>
      </c>
      <c r="DG120" s="85">
        <f t="shared" si="67"/>
        <v>0</v>
      </c>
    </row>
    <row r="121" spans="1:111" x14ac:dyDescent="0.25">
      <c r="A121">
        <f t="shared" si="66"/>
        <v>58.5</v>
      </c>
      <c r="B121" s="8">
        <f>B120+Dynamics!B120+Dynamics!BO120+Dynamics!EB120+Dynamics!GO120+Dynamics!JB120</f>
        <v>20622500.788724706</v>
      </c>
      <c r="C121" s="46">
        <f>C120+Dynamics!C120+Dynamics!BP120+Dynamics!EC120+Dynamics!GP120+Dynamics!JC120</f>
        <v>140380.26406781093</v>
      </c>
      <c r="D121" s="4">
        <f>D120+Dynamics!D120+Dynamics!BQ120+Dynamics!ED120+Dynamics!GQ120+Dynamics!JD120</f>
        <v>409360.12244966044</v>
      </c>
      <c r="E121" s="4">
        <f>E120+Dynamics!E120+Dynamics!BR120+Dynamics!EE120+Dynamics!GR120+Dynamics!JE120</f>
        <v>421254.15200712066</v>
      </c>
      <c r="F121" s="4">
        <f>F120+Dynamics!F120+Dynamics!BS120+Dynamics!EF120+Dynamics!GS120+Dynamics!JF120</f>
        <v>125933.22378006946</v>
      </c>
      <c r="G121" s="4">
        <f>G120+Dynamics!G120+Dynamics!BT120+Dynamics!EG120+Dynamics!GT120+Dynamics!JG120</f>
        <v>24166.025433854782</v>
      </c>
      <c r="H121" s="4">
        <f>H120+Dynamics!H120+Dynamics!BU120+Dynamics!EH120+Dynamics!GU120+Dynamics!JH120</f>
        <v>20325.34263756124</v>
      </c>
      <c r="I121" s="4">
        <f>I120+Dynamics!I120+Dynamics!BV120+Dynamics!EI120+Dynamics!GV120+Dynamics!JI120</f>
        <v>0</v>
      </c>
      <c r="J121" s="4">
        <f>J120+Dynamics!J120+Dynamics!BW120+Dynamics!EJ120+Dynamics!GW120+Dynamics!JJ120</f>
        <v>0</v>
      </c>
      <c r="K121" s="4">
        <f>K120+Dynamics!K120+Dynamics!BX120+Dynamics!EK120+Dynamics!GX120+Dynamics!JK120</f>
        <v>0</v>
      </c>
      <c r="L121" s="4">
        <f>L120+Dynamics!L120+Dynamics!BY120+Dynamics!EL120+Dynamics!GY120+Dynamics!JL120</f>
        <v>42552.090416086139</v>
      </c>
      <c r="M121" s="4">
        <f>M120+Dynamics!M120+Dynamics!BZ120+Dynamics!EM120+Dynamics!GZ120+Dynamics!JM120</f>
        <v>21115.873172280739</v>
      </c>
      <c r="N121" s="9">
        <f>N120+Dynamics!N120+Dynamics!CA120+Dynamics!EN120+Dynamics!HA120+Dynamics!JN120</f>
        <v>16853.55125554002</v>
      </c>
      <c r="O121" s="8">
        <f>O120+Dynamics!O120+Dynamics!CB120+Dynamics!EO120+Dynamics!HB120+Dynamics!JO120</f>
        <v>22180923.060768683</v>
      </c>
      <c r="P121" s="4">
        <f>P120+Dynamics!P120+Dynamics!CC120+Dynamics!EP120+Dynamics!HC120+Dynamics!JP120</f>
        <v>69384.254097847996</v>
      </c>
      <c r="Q121" s="4">
        <f>Q120+Dynamics!Q120+Dynamics!CD120+Dynamics!EQ120+Dynamics!HD120+Dynamics!JQ120</f>
        <v>202242.57681091799</v>
      </c>
      <c r="R121" s="4">
        <f>R120+Dynamics!R120+Dynamics!CE120+Dynamics!ER120+Dynamics!HE120+Dynamics!JR120</f>
        <v>207993.97183989629</v>
      </c>
      <c r="S121" s="4">
        <f>S120+Dynamics!S120+Dynamics!CF120+Dynamics!ES120+Dynamics!HF120+Dynamics!JS120</f>
        <v>62151.834913181316</v>
      </c>
      <c r="T121" s="4">
        <f>T120+Dynamics!T120+Dynamics!CG120+Dynamics!ET120+Dynamics!HG120+Dynamics!JT120</f>
        <v>11923.099535474465</v>
      </c>
      <c r="U121" s="4">
        <f>U120+Dynamics!U120+Dynamics!CH120+Dynamics!EU120+Dynamics!HH120+Dynamics!JU120</f>
        <v>10024.005532547933</v>
      </c>
      <c r="V121" s="4">
        <f>V120+Dynamics!V120+Dynamics!CI120+Dynamics!EV120+Dynamics!HI120+Dynamics!JV120</f>
        <v>0</v>
      </c>
      <c r="W121" s="4">
        <f>W120+Dynamics!W120+Dynamics!CJ120+Dynamics!EW120+Dynamics!HJ120+Dynamics!JW120</f>
        <v>0</v>
      </c>
      <c r="X121" s="4">
        <f>X120+Dynamics!X120+Dynamics!CK120+Dynamics!EX120+Dynamics!HK120+Dynamics!JX120</f>
        <v>0</v>
      </c>
      <c r="Y121" s="4">
        <f>Y120+Dynamics!Y120+Dynamics!CL120+Dynamics!EY120+Dynamics!HL120+Dynamics!JY120</f>
        <v>20983.839415911134</v>
      </c>
      <c r="Z121" s="4">
        <f>Z120+Dynamics!Z120+Dynamics!CM120+Dynamics!EZ120+Dynamics!HM120+Dynamics!JZ120</f>
        <v>10409.090811767946</v>
      </c>
      <c r="AA121" s="9">
        <f>AA120+Dynamics!AA120+Dynamics!CN120+Dynamics!FA120+Dynamics!HN120+Dynamics!KA120</f>
        <v>8309.3727808256299</v>
      </c>
      <c r="AB121" s="8">
        <f>AB120+Dynamics!AB120+Dynamics!CO120+Dynamics!FB120+Dynamics!HO120+Dynamics!KB120</f>
        <v>33639.663419745368</v>
      </c>
      <c r="AC121" s="4">
        <f>AC120+Dynamics!AC120+Dynamics!CP120+Dynamics!FC120+Dynamics!HP120+Dynamics!KC120</f>
        <v>4929.4016155467607</v>
      </c>
      <c r="AD121" s="4">
        <f>AD120+Dynamics!AD120+Dynamics!CQ120+Dynamics!FD120+Dynamics!HQ120+Dynamics!KD120</f>
        <v>14449.062420003273</v>
      </c>
      <c r="AE121" s="4">
        <f>AE120+Dynamics!AE120+Dynamics!CR120+Dynamics!FE120+Dynamics!HR120+Dynamics!KE120</f>
        <v>14975.903965837155</v>
      </c>
      <c r="AF121" s="4">
        <f>AF120+Dynamics!AF120+Dynamics!CS120+Dynamics!FF120+Dynamics!HS120+Dynamics!KF120</f>
        <v>4501.3134275778684</v>
      </c>
      <c r="AG121" s="4">
        <f>AG120+Dynamics!AG120+Dynamics!CT120+Dynamics!FG120+Dynamics!HT120+Dynamics!KG120</f>
        <v>867.1367388882295</v>
      </c>
      <c r="AH121" s="4">
        <f>AH120+Dynamics!AH120+Dynamics!CU120+Dynamics!FH120+Dynamics!HU120+Dynamics!KH120</f>
        <v>734.24984680618309</v>
      </c>
      <c r="AI121" s="4">
        <f>AI120+Dynamics!AI120+Dynamics!CV120+Dynamics!FI120+Dynamics!HV120+Dynamics!KI120</f>
        <v>0</v>
      </c>
      <c r="AJ121" s="4">
        <f>AJ120+Dynamics!AJ120+Dynamics!CW120+Dynamics!FJ120+Dynamics!HW120+Dynamics!KJ120</f>
        <v>0</v>
      </c>
      <c r="AK121" s="4">
        <f>AK120+Dynamics!AK120+Dynamics!CX120+Dynamics!FK120+Dynamics!HX120+Dynamics!KK120</f>
        <v>0</v>
      </c>
      <c r="AL121" s="4">
        <f>AL120+Dynamics!AL120+Dynamics!CY120+Dynamics!FL120+Dynamics!HY120+Dynamics!KL120</f>
        <v>1538.0867675096392</v>
      </c>
      <c r="AM121" s="4">
        <f>AM120+Dynamics!AM120+Dynamics!CZ120+Dynamics!FM120+Dynamics!HZ120+Dynamics!KM120</f>
        <v>769.00128289995894</v>
      </c>
      <c r="AN121" s="4">
        <f>AN120+Dynamics!AN120+Dynamics!DA120+Dynamics!FN120+Dynamics!IA120+Dynamics!KN120</f>
        <v>618.96714579200511</v>
      </c>
      <c r="AO121" s="8">
        <f>AO120+Dynamics!AO120+Dynamics!DB120+Dynamics!FO120+Dynamics!IB120+Dynamics!KO120</f>
        <v>834382.23479266802</v>
      </c>
      <c r="AP121" s="4">
        <f>AP120+Dynamics!AP120+Dynamics!DC120+Dynamics!FP120+Dynamics!IC120+Dynamics!KP120</f>
        <v>15968.323034293138</v>
      </c>
      <c r="AQ121" s="4">
        <f>AQ120+Dynamics!AQ120+Dynamics!DD120+Dynamics!FQ120+Dynamics!ID120+Dynamics!KQ120</f>
        <v>46434.780334007213</v>
      </c>
      <c r="AR121" s="4">
        <f>AR120+Dynamics!AR120+Dynamics!DE120+Dynamics!FR120+Dynamics!IE120+Dynamics!KR120</f>
        <v>47563.497353789004</v>
      </c>
      <c r="AS121" s="4">
        <f>AS120+Dynamics!AS120+Dynamics!DF120+Dynamics!FS120+Dynamics!IF120+Dynamics!KS120</f>
        <v>14161.496024829921</v>
      </c>
      <c r="AT121" s="4">
        <f>AT120+Dynamics!AT120+Dynamics!DG120+Dynamics!FT120+Dynamics!IG120+Dynamics!KT120</f>
        <v>2708.4374058536278</v>
      </c>
      <c r="AU121" s="4">
        <f>AU120+Dynamics!AU120+Dynamics!DH120+Dynamics!FU120+Dynamics!IH120+Dynamics!KU120</f>
        <v>2261.9122957390609</v>
      </c>
      <c r="AV121" s="4">
        <f>AV120+Dynamics!AV120+Dynamics!DI120+Dynamics!FV120+Dynamics!II120+Dynamics!KV120</f>
        <v>0</v>
      </c>
      <c r="AW121" s="4">
        <f>AW120+Dynamics!AW120+Dynamics!DJ120+Dynamics!FW120+Dynamics!IJ120+Dynamics!KW120</f>
        <v>0</v>
      </c>
      <c r="AX121" s="4">
        <f>AX120+Dynamics!AX120+Dynamics!DK120+Dynamics!FX120+Dynamics!IK120+Dynamics!KX120</f>
        <v>0</v>
      </c>
      <c r="AY121" s="4">
        <f>AY120+Dynamics!AY120+Dynamics!DL120+Dynamics!FY120+Dynamics!IL120+Dynamics!KY120</f>
        <v>4732.9222766267085</v>
      </c>
      <c r="AZ121" s="4">
        <f>AZ120+Dynamics!AZ120+Dynamics!DM120+Dynamics!FZ120+Dynamics!IM120+Dynamics!KZ120</f>
        <v>2326.6469218913826</v>
      </c>
      <c r="BA121" s="9">
        <f>BA120+Dynamics!BA120+Dynamics!DN120+Dynamics!GA120+Dynamics!IN120+Dynamics!LA120</f>
        <v>1830.4496991195965</v>
      </c>
      <c r="BB121" s="8">
        <f>BB120+Dynamics!BB120+Dynamics!DO120+Dynamics!GB120+Dynamics!IO120+Dynamics!LB120</f>
        <v>38982.277742218444</v>
      </c>
      <c r="BC121" s="4">
        <f>BC120+Dynamics!BC120+Dynamics!DP120+Dynamics!GC120+Dynamics!IP120+Dynamics!LC120</f>
        <v>7466.2812731811082</v>
      </c>
      <c r="BD121" s="4">
        <f>BD120+Dynamics!BD120+Dynamics!DQ120+Dynamics!GD120+Dynamics!IQ120+Dynamics!LD120</f>
        <v>20654.911941687882</v>
      </c>
      <c r="BE121" s="4">
        <f>BE120+Dynamics!BE120+Dynamics!DR120+Dynamics!GE120+Dynamics!IR120+Dynamics!LE120</f>
        <v>19756.416458459353</v>
      </c>
      <c r="BF121" s="4">
        <f>BF120+Dynamics!BF120+Dynamics!DS120+Dynamics!GF120+Dynamics!IS120+Dynamics!LF120</f>
        <v>5584.7646694726463</v>
      </c>
      <c r="BG121" s="4">
        <f>BG120+Dynamics!BG120+Dynamics!DT120+Dynamics!GG120+Dynamics!IT120+Dynamics!LG120</f>
        <v>1029.4376065271993</v>
      </c>
      <c r="BH121" s="4">
        <f>BH120+Dynamics!BH120+Dynamics!DU120+Dynamics!GH120+Dynamics!IU120+Dynamics!LH120</f>
        <v>807.43712594850717</v>
      </c>
      <c r="BI121" s="4">
        <f>BI120+Dynamics!BI120+Dynamics!DV120+Dynamics!GI120+Dynamics!IV120+Dynamics!LI120</f>
        <v>0</v>
      </c>
      <c r="BJ121" s="4">
        <f>BJ120+Dynamics!BJ120+Dynamics!DW120+Dynamics!GJ120+Dynamics!IW120+Dynamics!LJ120</f>
        <v>0</v>
      </c>
      <c r="BK121" s="4">
        <f>BK120+Dynamics!BK120+Dynamics!DX120+Dynamics!GK120+Dynamics!IX120+Dynamics!LK120</f>
        <v>0</v>
      </c>
      <c r="BL121" s="4">
        <f>BL120+Dynamics!BL120+Dynamics!DY120+Dynamics!GL120+Dynamics!IY120+Dynamics!LL120</f>
        <v>1681.3087392586067</v>
      </c>
      <c r="BM121" s="4">
        <f>BM120+Dynamics!BM120+Dynamics!DZ120+Dynamics!GM120+Dynamics!IZ120+Dynamics!LM120</f>
        <v>770.3985295920512</v>
      </c>
      <c r="BN121" s="4">
        <f>BN120+Dynamics!BN120+Dynamics!EA120+Dynamics!GN120+Dynamics!JA120+Dynamics!LN120</f>
        <v>560.58432054255707</v>
      </c>
      <c r="BO121" s="178">
        <f t="shared" si="37"/>
        <v>45775473.845628038</v>
      </c>
      <c r="BP121" s="8">
        <f t="shared" si="68"/>
        <v>21844441.433944684</v>
      </c>
      <c r="BQ121" s="4">
        <f t="shared" si="69"/>
        <v>22784345.106507055</v>
      </c>
      <c r="BR121" s="4">
        <f t="shared" si="70"/>
        <v>77022.786630606453</v>
      </c>
      <c r="BS121" s="4">
        <f t="shared" si="41"/>
        <v>972370.70013881766</v>
      </c>
      <c r="BT121" s="179">
        <f t="shared" si="42"/>
        <v>97293.818406888357</v>
      </c>
      <c r="BU121" s="178">
        <f t="shared" si="43"/>
        <v>2065045.8201800359</v>
      </c>
      <c r="BV121" s="4">
        <f t="shared" si="44"/>
        <v>1221940.6452199847</v>
      </c>
      <c r="BW121" s="4">
        <f t="shared" si="45"/>
        <v>603422.04573837062</v>
      </c>
      <c r="BX121" s="4">
        <f t="shared" si="46"/>
        <v>43383.123210861078</v>
      </c>
      <c r="BY121" s="4">
        <f t="shared" si="47"/>
        <v>137988.46534614966</v>
      </c>
      <c r="BZ121" s="179">
        <f t="shared" si="48"/>
        <v>58311.540664669912</v>
      </c>
      <c r="CA121" s="167">
        <f t="shared" si="49"/>
        <v>4.5112494676606524E-2</v>
      </c>
      <c r="CB121" s="15">
        <f t="shared" si="50"/>
        <v>5.5938287500506979E-2</v>
      </c>
      <c r="CC121" s="15">
        <f t="shared" si="51"/>
        <v>2.6484063637450671E-2</v>
      </c>
      <c r="CD121" s="15">
        <f t="shared" si="52"/>
        <v>0.56325050168493873</v>
      </c>
      <c r="CE121" s="15">
        <f t="shared" si="53"/>
        <v>0.1419093205157767</v>
      </c>
      <c r="CF121" s="168">
        <f t="shared" si="54"/>
        <v>0.5993344861932306</v>
      </c>
      <c r="CG121" s="169">
        <f>-SUM(Dynamics!BO120:BO121,Dynamics!CB120:CB121,Dynamics!CO120:CO121,Dynamics!DB120:DB121,Dynamics!DO120:DO121)/BO120*100000</f>
        <v>1087.1889537281152</v>
      </c>
      <c r="CH121" s="87">
        <f>-SUM(Dynamics!BO120:BO121)/BP120*100000</f>
        <v>1342.2590997333832</v>
      </c>
      <c r="CI121" s="87">
        <f>-SUM(Dynamics!CB120:CB121)/BQ120*100000</f>
        <v>636.15815198450855</v>
      </c>
      <c r="CJ121" s="87">
        <f>-SUM(Dynamics!CO120:CO121)/BR120*100000</f>
        <v>13344.841817585673</v>
      </c>
      <c r="CK121" s="87">
        <f>-SUM(Dynamics!DB120:DB121)/BS120*100000</f>
        <v>3428.7662404651114</v>
      </c>
      <c r="CL121" s="170">
        <f>-SUM(Dynamics!DO120:DO121)/BT120*100000</f>
        <v>16315.460518592217</v>
      </c>
      <c r="CM121" s="120">
        <f t="shared" si="55"/>
        <v>158594.40104369828</v>
      </c>
      <c r="CN121" s="120">
        <f>step*SUMPRODUCT(B121:N121,'By group'!B$22:N$22)</f>
        <v>93937.95502885629</v>
      </c>
      <c r="CO121" s="120">
        <f>step*SUMPRODUCT(O121:AA121,'By group'!O$22:AA$22)</f>
        <v>46377.21673132437</v>
      </c>
      <c r="CP121" s="120">
        <f>step*SUMPRODUCT(AB121:AN121,'By group'!AB$22:AN$22)</f>
        <v>3344.8199423894443</v>
      </c>
      <c r="CQ121" s="120">
        <f>step*SUMPRODUCT(AO121:BA121,'By group'!AO$22:BA$22)</f>
        <v>10588.659182141799</v>
      </c>
      <c r="CR121" s="154">
        <f>step*SUMPRODUCT(BB121:BN121,'By group'!BB$22:BN$22)</f>
        <v>4345.7501589863614</v>
      </c>
      <c r="CS121" s="197">
        <f t="shared" si="56"/>
        <v>238128.52408867993</v>
      </c>
      <c r="CT121" s="120">
        <f t="shared" si="57"/>
        <v>693141.45395627688</v>
      </c>
      <c r="CU121" s="120">
        <f t="shared" si="58"/>
        <v>711543.94162510254</v>
      </c>
      <c r="CV121" s="120">
        <f t="shared" si="59"/>
        <v>283820.88043052342</v>
      </c>
      <c r="CW121" s="120">
        <f t="shared" si="60"/>
        <v>76085.147439030407</v>
      </c>
      <c r="CX121" s="198">
        <f t="shared" si="61"/>
        <v>62325.872640422735</v>
      </c>
      <c r="CY121" s="16">
        <f t="shared" si="62"/>
        <v>3.369124148241651E-3</v>
      </c>
      <c r="CZ121" s="37">
        <f t="shared" si="63"/>
        <v>4.2616413477249128E-2</v>
      </c>
      <c r="DA121" s="185">
        <f t="shared" si="64"/>
        <v>2.1254573734179002E-3</v>
      </c>
      <c r="DB121" s="183"/>
      <c r="DC121" s="85">
        <f>(SUMPRODUCT($B121:$N121,'By group'!$B$27:$N$27)-(1-prop_idu_part)*SUMPRODUCT(Population!$BB121:$BN121,'By group'!$BB$27:$BN$27)*(1-prop_idu_male))/BQ121</f>
        <v>1.4358158347783443</v>
      </c>
      <c r="DD121" s="85">
        <f>(1-prop_idu_part)*SUMPRODUCT(Population!$BB121:$BN121,'By group'!$BB$27:$BN$27)*prop_idu_male/BQ121</f>
        <v>9.2236422322649978E-3</v>
      </c>
      <c r="DE121" s="85">
        <f>SUMPRODUCT(AB121:AN121,'By group'!AB$27:AN$27)/prop_sw_use/BP121</f>
        <v>4.2311607845967778</v>
      </c>
      <c r="DF121" s="85">
        <f t="shared" si="35"/>
        <v>1.7178512785462916</v>
      </c>
      <c r="DG121" s="85">
        <f t="shared" si="67"/>
        <v>0</v>
      </c>
    </row>
    <row r="122" spans="1:111" x14ac:dyDescent="0.25">
      <c r="A122">
        <f t="shared" si="66"/>
        <v>59</v>
      </c>
      <c r="B122" s="8">
        <f>B121+Dynamics!B121+Dynamics!BO121+Dynamics!EB121+Dynamics!GO121+Dynamics!JB121</f>
        <v>20680117.622032784</v>
      </c>
      <c r="C122" s="46">
        <f>C121+Dynamics!C121+Dynamics!BP121+Dynamics!EC121+Dynamics!GP121+Dynamics!JC121</f>
        <v>140783.51588129505</v>
      </c>
      <c r="D122" s="4">
        <f>D121+Dynamics!D121+Dynamics!BQ121+Dynamics!ED121+Dynamics!GQ121+Dynamics!JD121</f>
        <v>410539.95546789735</v>
      </c>
      <c r="E122" s="4">
        <f>E121+Dynamics!E121+Dynamics!BR121+Dynamics!EE121+Dynamics!GR121+Dynamics!JE121</f>
        <v>422474.49420020147</v>
      </c>
      <c r="F122" s="4">
        <f>F121+Dynamics!F121+Dynamics!BS121+Dynamics!EF121+Dynamics!GS121+Dynamics!JF121</f>
        <v>126299.51866653141</v>
      </c>
      <c r="G122" s="4">
        <f>G121+Dynamics!G121+Dynamics!BT121+Dynamics!EG121+Dynamics!GT121+Dynamics!JG121</f>
        <v>24236.506138128254</v>
      </c>
      <c r="H122" s="4">
        <f>H121+Dynamics!H121+Dynamics!BU121+Dynamics!EH121+Dynamics!GU121+Dynamics!JH121</f>
        <v>20384.785471904881</v>
      </c>
      <c r="I122" s="4">
        <f>I121+Dynamics!I121+Dynamics!BV121+Dynamics!EI121+Dynamics!GV121+Dynamics!JI121</f>
        <v>0</v>
      </c>
      <c r="J122" s="4">
        <f>J121+Dynamics!J121+Dynamics!BW121+Dynamics!EJ121+Dynamics!GW121+Dynamics!JJ121</f>
        <v>0</v>
      </c>
      <c r="K122" s="4">
        <f>K121+Dynamics!K121+Dynamics!BX121+Dynamics!EK121+Dynamics!GX121+Dynamics!JK121</f>
        <v>0</v>
      </c>
      <c r="L122" s="4">
        <f>L121+Dynamics!L121+Dynamics!BY121+Dynamics!EL121+Dynamics!GY121+Dynamics!JL121</f>
        <v>42676.772647285026</v>
      </c>
      <c r="M122" s="4">
        <f>M121+Dynamics!M121+Dynamics!BZ121+Dynamics!EM121+Dynamics!GZ121+Dynamics!JM121</f>
        <v>21177.855277239207</v>
      </c>
      <c r="N122" s="9">
        <f>N121+Dynamics!N121+Dynamics!CA121+Dynamics!EN121+Dynamics!HA121+Dynamics!JN121</f>
        <v>16902.410487923007</v>
      </c>
      <c r="O122" s="8">
        <f>O121+Dynamics!O121+Dynamics!CB121+Dynamics!EO121+Dynamics!HB121+Dynamics!JO121</f>
        <v>22243583.949197095</v>
      </c>
      <c r="P122" s="4">
        <f>P121+Dynamics!P121+Dynamics!CC121+Dynamics!EP121+Dynamics!HC121+Dynamics!JP121</f>
        <v>69585.189062714475</v>
      </c>
      <c r="Q122" s="4">
        <f>Q121+Dynamics!Q121+Dynamics!CD121+Dynamics!EQ121+Dynamics!HD121+Dynamics!JQ121</f>
        <v>202830.31219457829</v>
      </c>
      <c r="R122" s="4">
        <f>R121+Dynamics!R121+Dynamics!CE121+Dynamics!ER121+Dynamics!HE121+Dynamics!JR121</f>
        <v>208601.29736331504</v>
      </c>
      <c r="S122" s="4">
        <f>S121+Dynamics!S121+Dynamics!CF121+Dynamics!ES121+Dynamics!HF121+Dynamics!JS121</f>
        <v>62333.871896376491</v>
      </c>
      <c r="T122" s="4">
        <f>T121+Dynamics!T121+Dynamics!CG121+Dynamics!ET121+Dynamics!HG121+Dynamics!JT121</f>
        <v>11958.062188068585</v>
      </c>
      <c r="U122" s="4">
        <f>U121+Dynamics!U121+Dynamics!CH121+Dynamics!EU121+Dynamics!HH121+Dynamics!JU121</f>
        <v>10053.304438978992</v>
      </c>
      <c r="V122" s="4">
        <f>V121+Dynamics!V121+Dynamics!CI121+Dynamics!EV121+Dynamics!HI121+Dynamics!JV121</f>
        <v>0</v>
      </c>
      <c r="W122" s="4">
        <f>W121+Dynamics!W121+Dynamics!CJ121+Dynamics!EW121+Dynamics!HJ121+Dynamics!JW121</f>
        <v>0</v>
      </c>
      <c r="X122" s="4">
        <f>X121+Dynamics!X121+Dynamics!CK121+Dynamics!EX121+Dynamics!HK121+Dynamics!JX121</f>
        <v>0</v>
      </c>
      <c r="Y122" s="4">
        <f>Y121+Dynamics!Y121+Dynamics!CL121+Dynamics!EY121+Dynamics!HL121+Dynamics!JY121</f>
        <v>21045.325758648469</v>
      </c>
      <c r="Z122" s="4">
        <f>Z121+Dynamics!Z121+Dynamics!CM121+Dynamics!EZ121+Dynamics!HM121+Dynamics!JZ121</f>
        <v>10439.331116892214</v>
      </c>
      <c r="AA122" s="9">
        <f>AA121+Dynamics!AA121+Dynamics!CN121+Dynamics!FA121+Dynamics!HN121+Dynamics!KA121</f>
        <v>8332.5588192631549</v>
      </c>
      <c r="AB122" s="8">
        <f>AB121+Dynamics!AB121+Dynamics!CO121+Dynamics!FB121+Dynamics!HO121+Dynamics!KB121</f>
        <v>33732.133895023086</v>
      </c>
      <c r="AC122" s="4">
        <f>AC121+Dynamics!AC121+Dynamics!CP121+Dynamics!FC121+Dynamics!HP121+Dynamics!KC121</f>
        <v>4943.4364551823219</v>
      </c>
      <c r="AD122" s="4">
        <f>AD121+Dynamics!AD121+Dynamics!CQ121+Dynamics!FD121+Dynamics!HQ121+Dynamics!KD121</f>
        <v>14490.33292974219</v>
      </c>
      <c r="AE122" s="4">
        <f>AE121+Dynamics!AE121+Dynamics!CR121+Dynamics!FE121+Dynamics!HR121+Dynamics!KE121</f>
        <v>15018.911050674433</v>
      </c>
      <c r="AF122" s="4">
        <f>AF121+Dynamics!AF121+Dynamics!CS121+Dynamics!FF121+Dynamics!HS121+Dynamics!KF121</f>
        <v>4514.3016948778595</v>
      </c>
      <c r="AG122" s="4">
        <f>AG121+Dynamics!AG121+Dynamics!CT121+Dynamics!FG121+Dynamics!HT121+Dynamics!KG121</f>
        <v>869.64836273229309</v>
      </c>
      <c r="AH122" s="4">
        <f>AH121+Dynamics!AH121+Dynamics!CU121+Dynamics!FH121+Dynamics!HU121+Dynamics!KH121</f>
        <v>736.39108547184173</v>
      </c>
      <c r="AI122" s="4">
        <f>AI121+Dynamics!AI121+Dynamics!CV121+Dynamics!FI121+Dynamics!HV121+Dynamics!KI121</f>
        <v>0</v>
      </c>
      <c r="AJ122" s="4">
        <f>AJ121+Dynamics!AJ121+Dynamics!CW121+Dynamics!FJ121+Dynamics!HW121+Dynamics!KJ121</f>
        <v>0</v>
      </c>
      <c r="AK122" s="4">
        <f>AK121+Dynamics!AK121+Dynamics!CX121+Dynamics!FK121+Dynamics!HX121+Dynamics!KK121</f>
        <v>0</v>
      </c>
      <c r="AL122" s="4">
        <f>AL121+Dynamics!AL121+Dynamics!CY121+Dynamics!FL121+Dynamics!HY121+Dynamics!KL121</f>
        <v>1542.5797925056343</v>
      </c>
      <c r="AM122" s="4">
        <f>AM121+Dynamics!AM121+Dynamics!CZ121+Dynamics!FM121+Dynamics!HZ121+Dynamics!KM121</f>
        <v>771.26748340663926</v>
      </c>
      <c r="AN122" s="4">
        <f>AN121+Dynamics!AN121+Dynamics!DA121+Dynamics!FN121+Dynamics!IA121+Dynamics!KN121</f>
        <v>620.79903875203934</v>
      </c>
      <c r="AO122" s="8">
        <f>AO121+Dynamics!AO121+Dynamics!DB121+Dynamics!FO121+Dynamics!IB121+Dynamics!KO121</f>
        <v>835837.0340209658</v>
      </c>
      <c r="AP122" s="4">
        <f>AP121+Dynamics!AP121+Dynamics!DC121+Dynamics!FP121+Dynamics!IC121+Dynamics!KP121</f>
        <v>16028.586534955297</v>
      </c>
      <c r="AQ122" s="4">
        <f>AQ121+Dynamics!AQ121+Dynamics!DD121+Dynamics!FQ121+Dynamics!ID121+Dynamics!KQ121</f>
        <v>46615.278054737901</v>
      </c>
      <c r="AR122" s="4">
        <f>AR121+Dynamics!AR121+Dynamics!DE121+Dynamics!FR121+Dynamics!IE121+Dynamics!KR121</f>
        <v>47756.953072381453</v>
      </c>
      <c r="AS122" s="4">
        <f>AS121+Dynamics!AS121+Dynamics!DF121+Dynamics!FS121+Dynamics!IF121+Dynamics!KS121</f>
        <v>14221.260168682316</v>
      </c>
      <c r="AT122" s="4">
        <f>AT121+Dynamics!AT121+Dynamics!DG121+Dynamics!FT121+Dynamics!IG121+Dynamics!KT121</f>
        <v>2720.1969822229457</v>
      </c>
      <c r="AU122" s="4">
        <f>AU121+Dynamics!AU121+Dynamics!DH121+Dynamics!FU121+Dynamics!IH121+Dynamics!KU121</f>
        <v>2272.2805165226532</v>
      </c>
      <c r="AV122" s="4">
        <f>AV121+Dynamics!AV121+Dynamics!DI121+Dynamics!FV121+Dynamics!II121+Dynamics!KV121</f>
        <v>0</v>
      </c>
      <c r="AW122" s="4">
        <f>AW121+Dynamics!AW121+Dynamics!DJ121+Dynamics!FW121+Dynamics!IJ121+Dynamics!KW121</f>
        <v>0</v>
      </c>
      <c r="AX122" s="4">
        <f>AX121+Dynamics!AX121+Dynamics!DK121+Dynamics!FX121+Dynamics!IK121+Dynamics!KX121</f>
        <v>0</v>
      </c>
      <c r="AY122" s="4">
        <f>AY121+Dynamics!AY121+Dynamics!DL121+Dynamics!FY121+Dynamics!IL121+Dynamics!KY121</f>
        <v>4754.7233477573318</v>
      </c>
      <c r="AZ122" s="4">
        <f>AZ121+Dynamics!AZ121+Dynamics!DM121+Dynamics!FZ121+Dynamics!IM121+Dynamics!KZ121</f>
        <v>2338.0846331222351</v>
      </c>
      <c r="BA122" s="9">
        <f>BA121+Dynamics!BA121+Dynamics!DN121+Dynamics!GA121+Dynamics!IN121+Dynamics!LA121</f>
        <v>1840.2236961067672</v>
      </c>
      <c r="BB122" s="8">
        <f>BB121+Dynamics!BB121+Dynamics!DO121+Dynamics!GB121+Dynamics!IO121+Dynamics!LB121</f>
        <v>39091.417731229507</v>
      </c>
      <c r="BC122" s="4">
        <f>BC121+Dynamics!BC121+Dynamics!DP121+Dynamics!GC121+Dynamics!IP121+Dynamics!LC121</f>
        <v>7487.2238968086558</v>
      </c>
      <c r="BD122" s="4">
        <f>BD121+Dynamics!BD121+Dynamics!DQ121+Dynamics!GD121+Dynamics!IQ121+Dynamics!LD121</f>
        <v>20712.906814033129</v>
      </c>
      <c r="BE122" s="4">
        <f>BE121+Dynamics!BE121+Dynamics!DR121+Dynamics!GE121+Dynamics!IR121+Dynamics!LE121</f>
        <v>19811.975108405473</v>
      </c>
      <c r="BF122" s="4">
        <f>BF121+Dynamics!BF121+Dynamics!DS121+Dynamics!GF121+Dynamics!IS121+Dynamics!LF121</f>
        <v>5600.4902910241362</v>
      </c>
      <c r="BG122" s="4">
        <f>BG121+Dynamics!BG121+Dynamics!DT121+Dynamics!GG121+Dynamics!IT121+Dynamics!LG121</f>
        <v>1032.3390176665209</v>
      </c>
      <c r="BH122" s="4">
        <f>BH121+Dynamics!BH121+Dynamics!DU121+Dynamics!GH121+Dynamics!IU121+Dynamics!LH121</f>
        <v>809.71605024073415</v>
      </c>
      <c r="BI122" s="4">
        <f>BI121+Dynamics!BI121+Dynamics!DV121+Dynamics!GI121+Dynamics!IV121+Dynamics!LI121</f>
        <v>0</v>
      </c>
      <c r="BJ122" s="4">
        <f>BJ121+Dynamics!BJ121+Dynamics!DW121+Dynamics!GJ121+Dynamics!IW121+Dynamics!LJ121</f>
        <v>0</v>
      </c>
      <c r="BK122" s="4">
        <f>BK121+Dynamics!BK121+Dynamics!DX121+Dynamics!GK121+Dynamics!IX121+Dynamics!LK121</f>
        <v>0</v>
      </c>
      <c r="BL122" s="4">
        <f>BL121+Dynamics!BL121+Dynamics!DY121+Dynamics!GL121+Dynamics!IY121+Dynamics!LL121</f>
        <v>1686.0556309352799</v>
      </c>
      <c r="BM122" s="4">
        <f>BM121+Dynamics!BM121+Dynamics!DZ121+Dynamics!GM121+Dynamics!IZ121+Dynamics!LM121</f>
        <v>772.5767926224961</v>
      </c>
      <c r="BN122" s="4">
        <f>BN121+Dynamics!BN121+Dynamics!EA121+Dynamics!GN121+Dynamics!JA121+Dynamics!LN121</f>
        <v>562.16835699736384</v>
      </c>
      <c r="BO122" s="178">
        <f t="shared" si="37"/>
        <v>45903547.930812918</v>
      </c>
      <c r="BP122" s="8">
        <f t="shared" si="68"/>
        <v>21905593.436271191</v>
      </c>
      <c r="BQ122" s="4">
        <f t="shared" si="69"/>
        <v>22848763.20203593</v>
      </c>
      <c r="BR122" s="4">
        <f t="shared" si="70"/>
        <v>77239.801788368335</v>
      </c>
      <c r="BS122" s="4">
        <f t="shared" si="41"/>
        <v>974384.62102745485</v>
      </c>
      <c r="BT122" s="179">
        <f t="shared" si="42"/>
        <v>97566.869689963307</v>
      </c>
      <c r="BU122" s="178">
        <f t="shared" si="43"/>
        <v>2071185.7739358093</v>
      </c>
      <c r="BV122" s="4">
        <f t="shared" si="44"/>
        <v>1225475.8142384056</v>
      </c>
      <c r="BW122" s="4">
        <f t="shared" si="45"/>
        <v>605179.2528388357</v>
      </c>
      <c r="BX122" s="4">
        <f t="shared" si="46"/>
        <v>43507.667893345257</v>
      </c>
      <c r="BY122" s="4">
        <f t="shared" si="47"/>
        <v>138547.5870064889</v>
      </c>
      <c r="BZ122" s="179">
        <f t="shared" si="48"/>
        <v>58475.451958733785</v>
      </c>
      <c r="CA122" s="167">
        <f t="shared" si="49"/>
        <v>4.5120385401528379E-2</v>
      </c>
      <c r="CB122" s="15">
        <f t="shared" si="50"/>
        <v>5.5943511313839497E-2</v>
      </c>
      <c r="CC122" s="15">
        <f t="shared" si="51"/>
        <v>2.6486302452682055E-2</v>
      </c>
      <c r="CD122" s="15">
        <f t="shared" si="52"/>
        <v>0.56328041872185575</v>
      </c>
      <c r="CE122" s="15">
        <f t="shared" si="53"/>
        <v>0.14218983347704653</v>
      </c>
      <c r="CF122" s="168">
        <f t="shared" si="54"/>
        <v>0.59933717402792874</v>
      </c>
      <c r="CG122" s="167"/>
      <c r="CH122" s="16"/>
      <c r="CI122" s="87"/>
      <c r="CJ122" s="16"/>
      <c r="CK122" s="16"/>
      <c r="CL122" s="168"/>
      <c r="CM122" s="120">
        <f t="shared" si="55"/>
        <v>159067.6038990292</v>
      </c>
      <c r="CN122" s="120">
        <f>step*SUMPRODUCT(B122:N122,'By group'!B$22:N$22)</f>
        <v>94210.302919542883</v>
      </c>
      <c r="CO122" s="120">
        <f>step*SUMPRODUCT(O122:AA122,'By group'!O$22:AA$22)</f>
        <v>46512.5558193955</v>
      </c>
      <c r="CP122" s="120">
        <f>step*SUMPRODUCT(AB122:AN122,'By group'!AB$22:AN$22)</f>
        <v>3354.4427128066513</v>
      </c>
      <c r="CQ122" s="120">
        <f>step*SUMPRODUCT(AO122:BA122,'By group'!AO$22:BA$22)</f>
        <v>10632.328136983057</v>
      </c>
      <c r="CR122" s="154">
        <f>step*SUMPRODUCT(BB122:BN122,'By group'!BB$22:BN$22)</f>
        <v>4357.9743103011069</v>
      </c>
      <c r="CS122" s="197">
        <f t="shared" si="56"/>
        <v>238827.95183095583</v>
      </c>
      <c r="CT122" s="120">
        <f t="shared" si="57"/>
        <v>695188.78546098887</v>
      </c>
      <c r="CU122" s="120">
        <f t="shared" si="58"/>
        <v>713663.63079497777</v>
      </c>
      <c r="CV122" s="120">
        <f t="shared" si="59"/>
        <v>284674.8998946239</v>
      </c>
      <c r="CW122" s="120">
        <f t="shared" si="60"/>
        <v>76315.867992101397</v>
      </c>
      <c r="CX122" s="198">
        <f t="shared" si="61"/>
        <v>62514.63796216144</v>
      </c>
      <c r="CY122" s="16">
        <f t="shared" si="62"/>
        <v>3.3690914973484006E-3</v>
      </c>
      <c r="CZ122" s="37">
        <f t="shared" si="63"/>
        <v>4.2586781271699209E-2</v>
      </c>
      <c r="DA122" s="185">
        <f t="shared" si="64"/>
        <v>2.1254755697101835E-3</v>
      </c>
      <c r="DB122" s="183">
        <f>(BO122-BO120)/BO120</f>
        <v>5.6042419471554403E-3</v>
      </c>
      <c r="DC122" s="85">
        <f>(SUMPRODUCT($B122:$N122,'By group'!$B$27:$N$27)-(1-prop_idu_part)*SUMPRODUCT(Population!$BB122:$BN122,'By group'!$BB$27:$BN$27)*(1-prop_idu_male))/BQ122</f>
        <v>1.435775921641617</v>
      </c>
      <c r="DD122" s="85">
        <f>(1-prop_idu_part)*SUMPRODUCT(Population!$BB122:$BN122,'By group'!$BB$27:$BN$27)*prop_idu_male/BQ122</f>
        <v>9.2234505941022858E-3</v>
      </c>
      <c r="DE122" s="85">
        <f>SUMPRODUCT(AB122:AN122,'By group'!AB$27:AN$27)/prop_sw_use/BP122</f>
        <v>4.2312372141706049</v>
      </c>
      <c r="DF122" s="85">
        <f t="shared" si="35"/>
        <v>1.7178823089532655</v>
      </c>
      <c r="DG122" s="85">
        <f t="shared" si="67"/>
        <v>0</v>
      </c>
    </row>
    <row r="123" spans="1:111" x14ac:dyDescent="0.25">
      <c r="A123">
        <f t="shared" si="66"/>
        <v>59.5</v>
      </c>
      <c r="B123" s="8">
        <f>B122+Dynamics!B122+Dynamics!BO122+Dynamics!EB122+Dynamics!GO122+Dynamics!JB122</f>
        <v>20737888.448499303</v>
      </c>
      <c r="C123" s="46">
        <f>C122+Dynamics!C122+Dynamics!BP122+Dynamics!EC122+Dynamics!GP122+Dynamics!JC122</f>
        <v>141187.50084030628</v>
      </c>
      <c r="D123" s="4">
        <f>D122+Dynamics!D122+Dynamics!BQ122+Dynamics!ED122+Dynamics!GQ122+Dynamics!JD122</f>
        <v>411721.84504115157</v>
      </c>
      <c r="E123" s="4">
        <f>E122+Dynamics!E122+Dynamics!BR122+Dynamics!EE122+Dynamics!GR122+Dynamics!JE122</f>
        <v>423696.85817143042</v>
      </c>
      <c r="F123" s="4">
        <f>F122+Dynamics!F122+Dynamics!BS122+Dynamics!EF122+Dynamics!GS122+Dynamics!JF122</f>
        <v>126666.40813901462</v>
      </c>
      <c r="G123" s="4">
        <f>G122+Dynamics!G122+Dynamics!BT122+Dynamics!EG122+Dynamics!GT122+Dynamics!JG122</f>
        <v>24307.103127498332</v>
      </c>
      <c r="H123" s="4">
        <f>H122+Dynamics!H122+Dynamics!BU122+Dynamics!EH122+Dynamics!GU122+Dynamics!JH122</f>
        <v>20444.342771637414</v>
      </c>
      <c r="I123" s="4">
        <f>I122+Dynamics!I122+Dynamics!BV122+Dynamics!EI122+Dynamics!GV122+Dynamics!JI122</f>
        <v>0</v>
      </c>
      <c r="J123" s="4">
        <f>J122+Dynamics!J122+Dynamics!BW122+Dynamics!EJ122+Dynamics!GW122+Dynamics!JJ122</f>
        <v>0</v>
      </c>
      <c r="K123" s="4">
        <f>K122+Dynamics!K122+Dynamics!BX122+Dynamics!EK122+Dynamics!GX122+Dynamics!JK122</f>
        <v>0</v>
      </c>
      <c r="L123" s="4">
        <f>L122+Dynamics!L122+Dynamics!BY122+Dynamics!EL122+Dynamics!GY122+Dynamics!JL122</f>
        <v>42801.685034798618</v>
      </c>
      <c r="M123" s="4">
        <f>M122+Dynamics!M122+Dynamics!BZ122+Dynamics!EM122+Dynamics!GZ122+Dynamics!JM122</f>
        <v>21239.985464989048</v>
      </c>
      <c r="N123" s="9">
        <f>N122+Dynamics!N122+Dynamics!CA122+Dynamics!EN122+Dynamics!HA122+Dynamics!JN122</f>
        <v>16951.475606507895</v>
      </c>
      <c r="O123" s="8">
        <f>O122+Dynamics!O122+Dynamics!CB122+Dynamics!EO122+Dynamics!HB122+Dynamics!JO122</f>
        <v>22306389.018339477</v>
      </c>
      <c r="P123" s="4">
        <f>P122+Dynamics!P122+Dynamics!CC122+Dynamics!EP122+Dynamics!HC122+Dynamics!JP122</f>
        <v>69786.470857247419</v>
      </c>
      <c r="Q123" s="4">
        <f>Q122+Dynamics!Q122+Dynamics!CD122+Dynamics!EQ122+Dynamics!HD122+Dynamics!JQ122</f>
        <v>203419.0517213968</v>
      </c>
      <c r="R123" s="4">
        <f>R122+Dynamics!R122+Dynamics!CE122+Dynamics!ER122+Dynamics!HE122+Dynamics!JR122</f>
        <v>209209.69522756682</v>
      </c>
      <c r="S123" s="4">
        <f>S122+Dynamics!S122+Dynamics!CF122+Dynamics!ES122+Dynamics!HF122+Dynamics!JS122</f>
        <v>62516.255245688393</v>
      </c>
      <c r="T123" s="4">
        <f>T122+Dynamics!T122+Dynamics!CG122+Dynamics!ET122+Dynamics!HG122+Dynamics!JT122</f>
        <v>11993.098843383041</v>
      </c>
      <c r="U123" s="4">
        <f>U122+Dynamics!U122+Dynamics!CH122+Dynamics!EU122+Dynamics!HH122+Dynamics!JU122</f>
        <v>10082.689670840879</v>
      </c>
      <c r="V123" s="4">
        <f>V122+Dynamics!V122+Dynamics!CI122+Dynamics!EV122+Dynamics!HI122+Dynamics!JV122</f>
        <v>0</v>
      </c>
      <c r="W123" s="4">
        <f>W122+Dynamics!W122+Dynamics!CJ122+Dynamics!EW122+Dynamics!HJ122+Dynamics!JW122</f>
        <v>0</v>
      </c>
      <c r="X123" s="4">
        <f>X122+Dynamics!X122+Dynamics!CK122+Dynamics!EX122+Dynamics!HK122+Dynamics!JX122</f>
        <v>0</v>
      </c>
      <c r="Y123" s="4">
        <f>Y122+Dynamics!Y122+Dynamics!CL122+Dynamics!EY122+Dynamics!HL122+Dynamics!JY122</f>
        <v>21106.98828559793</v>
      </c>
      <c r="Z123" s="4">
        <f>Z122+Dynamics!Z122+Dynamics!CM122+Dynamics!EZ122+Dynamics!HM122+Dynamics!JZ122</f>
        <v>10469.701771231157</v>
      </c>
      <c r="AA123" s="9">
        <f>AA122+Dynamics!AA122+Dynamics!CN122+Dynamics!FA122+Dynamics!HN122+Dynamics!KA122</f>
        <v>8355.9360058059847</v>
      </c>
      <c r="AB123" s="8">
        <f>AB122+Dynamics!AB122+Dynamics!CO122+Dynamics!FB122+Dynamics!HO122+Dynamics!KB122</f>
        <v>33824.874060530296</v>
      </c>
      <c r="AC123" s="4">
        <f>AC122+Dynamics!AC122+Dynamics!CP122+Dynamics!FC122+Dynamics!HP122+Dynamics!KC122</f>
        <v>4957.4988360870011</v>
      </c>
      <c r="AD123" s="4">
        <f>AD122+Dynamics!AD122+Dynamics!CQ122+Dynamics!FD122+Dynamics!HQ122+Dynamics!KD122</f>
        <v>14531.679450146186</v>
      </c>
      <c r="AE123" s="4">
        <f>AE122+Dynamics!AE122+Dynamics!CR122+Dynamics!FE122+Dynamics!HR122+Dynamics!KE122</f>
        <v>15061.988742530424</v>
      </c>
      <c r="AF123" s="4">
        <f>AF122+Dynamics!AF122+Dynamics!CS122+Dynamics!FF122+Dynamics!HS122+Dynamics!KF122</f>
        <v>4527.3091258311897</v>
      </c>
      <c r="AG123" s="4">
        <f>AG122+Dynamics!AG122+Dynamics!CT122+Dynamics!FG122+Dynamics!HT122+Dynamics!KG122</f>
        <v>872.16340117939649</v>
      </c>
      <c r="AH123" s="4">
        <f>AH122+Dynamics!AH122+Dynamics!CU122+Dynamics!FH122+Dynamics!HU122+Dynamics!KH122</f>
        <v>738.53497381809996</v>
      </c>
      <c r="AI123" s="4">
        <f>AI122+Dynamics!AI122+Dynamics!CV122+Dynamics!FI122+Dynamics!HV122+Dynamics!KI122</f>
        <v>0</v>
      </c>
      <c r="AJ123" s="4">
        <f>AJ122+Dynamics!AJ122+Dynamics!CW122+Dynamics!FJ122+Dynamics!HW122+Dynamics!KJ122</f>
        <v>0</v>
      </c>
      <c r="AK123" s="4">
        <f>AK122+Dynamics!AK122+Dynamics!CX122+Dynamics!FK122+Dynamics!HX122+Dynamics!KK122</f>
        <v>0</v>
      </c>
      <c r="AL123" s="4">
        <f>AL122+Dynamics!AL122+Dynamics!CY122+Dynamics!FL122+Dynamics!HY122+Dynamics!KL122</f>
        <v>1547.0779555825407</v>
      </c>
      <c r="AM123" s="4">
        <f>AM122+Dynamics!AM122+Dynamics!CZ122+Dynamics!FM122+Dynamics!HZ122+Dynamics!KM122</f>
        <v>773.5360618670577</v>
      </c>
      <c r="AN123" s="4">
        <f>AN122+Dynamics!AN122+Dynamics!DA122+Dynamics!FN122+Dynamics!IA122+Dynamics!KN122</f>
        <v>622.63385259461757</v>
      </c>
      <c r="AO123" s="8">
        <f>AO122+Dynamics!AO122+Dynamics!DB122+Dynamics!FO122+Dynamics!IB122+Dynamics!KO122</f>
        <v>837315.39190123603</v>
      </c>
      <c r="AP123" s="4">
        <f>AP122+Dynamics!AP122+Dynamics!DC122+Dynamics!FP122+Dynamics!IC122+Dynamics!KP122</f>
        <v>16088.508719657368</v>
      </c>
      <c r="AQ123" s="4">
        <f>AQ122+Dynamics!AQ122+Dynamics!DD122+Dynamics!FQ122+Dynamics!ID122+Dynamics!KQ122</f>
        <v>46794.670051082314</v>
      </c>
      <c r="AR123" s="4">
        <f>AR122+Dynamics!AR122+Dynamics!DE122+Dynamics!FR122+Dynamics!IE122+Dynamics!KR122</f>
        <v>47949.10384869438</v>
      </c>
      <c r="AS123" s="4">
        <f>AS122+Dynamics!AS122+Dynamics!DF122+Dynamics!FS122+Dynamics!IF122+Dynamics!KS122</f>
        <v>14280.595102262409</v>
      </c>
      <c r="AT123" s="4">
        <f>AT122+Dynamics!AT122+Dynamics!DG122+Dynamics!FT122+Dynamics!IG122+Dynamics!KT122</f>
        <v>2731.868744518843</v>
      </c>
      <c r="AU123" s="4">
        <f>AU122+Dynamics!AU122+Dynamics!DH122+Dynamics!FU122+Dynamics!IH122+Dynamics!KU122</f>
        <v>2282.566991776423</v>
      </c>
      <c r="AV123" s="4">
        <f>AV122+Dynamics!AV122+Dynamics!DI122+Dynamics!FV122+Dynamics!II122+Dynamics!KV122</f>
        <v>0</v>
      </c>
      <c r="AW123" s="4">
        <f>AW122+Dynamics!AW122+Dynamics!DJ122+Dynamics!FW122+Dynamics!IJ122+Dynamics!KW122</f>
        <v>0</v>
      </c>
      <c r="AX123" s="4">
        <f>AX122+Dynamics!AX122+Dynamics!DK122+Dynamics!FX122+Dynamics!IK122+Dynamics!KX122</f>
        <v>0</v>
      </c>
      <c r="AY123" s="4">
        <f>AY122+Dynamics!AY122+Dynamics!DL122+Dynamics!FY122+Dynamics!IL122+Dynamics!KY122</f>
        <v>4776.3514707666345</v>
      </c>
      <c r="AZ123" s="4">
        <f>AZ122+Dynamics!AZ122+Dynamics!DM122+Dynamics!FZ122+Dynamics!IM122+Dynamics!KZ122</f>
        <v>2349.4275314873025</v>
      </c>
      <c r="BA123" s="9">
        <f>BA122+Dynamics!BA122+Dynamics!DN122+Dynamics!GA122+Dynamics!IN122+Dynamics!LA122</f>
        <v>1849.9151100561996</v>
      </c>
      <c r="BB123" s="8">
        <f>BB122+Dynamics!BB122+Dynamics!DO122+Dynamics!GB122+Dynamics!IO122+Dynamics!LB122</f>
        <v>39200.835541915701</v>
      </c>
      <c r="BC123" s="4">
        <f>BC122+Dynamics!BC122+Dynamics!DP122+Dynamics!GC122+Dynamics!IP122+Dynamics!LC122</f>
        <v>7508.2190367423227</v>
      </c>
      <c r="BD123" s="4">
        <f>BD122+Dynamics!BD122+Dynamics!DQ122+Dynamics!GD122+Dynamics!IQ122+Dynamics!LD122</f>
        <v>20771.045835150875</v>
      </c>
      <c r="BE123" s="4">
        <f>BE122+Dynamics!BE122+Dynamics!DR122+Dynamics!GE122+Dynamics!IR122+Dynamics!LE122</f>
        <v>19867.670277040248</v>
      </c>
      <c r="BF123" s="4">
        <f>BF122+Dynamics!BF122+Dynamics!DS122+Dynamics!GF122+Dynamics!IS122+Dynamics!LF122</f>
        <v>5616.2542838538684</v>
      </c>
      <c r="BG123" s="4">
        <f>BG122+Dynamics!BG122+Dynamics!DT122+Dynamics!GG122+Dynamics!IT122+Dynamics!LG122</f>
        <v>1035.2474942549054</v>
      </c>
      <c r="BH123" s="4">
        <f>BH122+Dynamics!BH122+Dynamics!DU122+Dynamics!GH122+Dynamics!IU122+Dynamics!LH122</f>
        <v>812.00058383966052</v>
      </c>
      <c r="BI123" s="4">
        <f>BI122+Dynamics!BI122+Dynamics!DV122+Dynamics!GI122+Dynamics!IV122+Dynamics!LI122</f>
        <v>0</v>
      </c>
      <c r="BJ123" s="4">
        <f>BJ122+Dynamics!BJ122+Dynamics!DW122+Dynamics!GJ122+Dynamics!IW122+Dynamics!LJ122</f>
        <v>0</v>
      </c>
      <c r="BK123" s="4">
        <f>BK122+Dynamics!BK122+Dynamics!DX122+Dynamics!GK122+Dynamics!IX122+Dynamics!LK122</f>
        <v>0</v>
      </c>
      <c r="BL123" s="4">
        <f>BL122+Dynamics!BL122+Dynamics!DY122+Dynamics!GL122+Dynamics!IY122+Dynamics!LL122</f>
        <v>1690.8141629578217</v>
      </c>
      <c r="BM123" s="4">
        <f>BM122+Dynamics!BM122+Dynamics!DZ122+Dynamics!GM122+Dynamics!IZ122+Dynamics!LM122</f>
        <v>774.76055914446249</v>
      </c>
      <c r="BN123" s="4">
        <f>BN122+Dynamics!BN122+Dynamics!EA122+Dynamics!GN122+Dynamics!JA122+Dynamics!LN122</f>
        <v>563.75685237270409</v>
      </c>
      <c r="BO123" s="178">
        <f t="shared" si="37"/>
        <v>46031950.859223872</v>
      </c>
      <c r="BP123" s="8">
        <f t="shared" si="68"/>
        <v>21966905.652696643</v>
      </c>
      <c r="BQ123" s="4">
        <f t="shared" si="69"/>
        <v>22913328.905968238</v>
      </c>
      <c r="BR123" s="4">
        <f t="shared" si="70"/>
        <v>77457.296460166792</v>
      </c>
      <c r="BS123" s="4">
        <f t="shared" si="41"/>
        <v>976418.39947153779</v>
      </c>
      <c r="BT123" s="179">
        <f t="shared" si="42"/>
        <v>97840.604627272565</v>
      </c>
      <c r="BU123" s="178">
        <f t="shared" si="43"/>
        <v>2077332.2908813881</v>
      </c>
      <c r="BV123" s="4">
        <f t="shared" si="44"/>
        <v>1229017.2041973344</v>
      </c>
      <c r="BW123" s="4">
        <f t="shared" si="45"/>
        <v>606939.88762875833</v>
      </c>
      <c r="BX123" s="4">
        <f t="shared" si="46"/>
        <v>43632.422399636525</v>
      </c>
      <c r="BY123" s="4">
        <f t="shared" si="47"/>
        <v>139103.00757030188</v>
      </c>
      <c r="BZ123" s="179">
        <f t="shared" si="48"/>
        <v>58639.769085356871</v>
      </c>
      <c r="CA123" s="167">
        <f t="shared" si="49"/>
        <v>4.5128052409387137E-2</v>
      </c>
      <c r="CB123" s="15">
        <f t="shared" si="50"/>
        <v>5.5948581180638932E-2</v>
      </c>
      <c r="CC123" s="15">
        <f t="shared" si="51"/>
        <v>2.6488507633243487E-2</v>
      </c>
      <c r="CD123" s="15">
        <f t="shared" si="52"/>
        <v>0.5633093897367687</v>
      </c>
      <c r="CE123" s="15">
        <f t="shared" si="53"/>
        <v>0.14246250136784389</v>
      </c>
      <c r="CF123" s="168">
        <f t="shared" si="54"/>
        <v>0.59933980691091659</v>
      </c>
      <c r="CG123" s="169">
        <f>-SUM(Dynamics!BO122:BO123,Dynamics!CB122:CB123,Dynamics!CO122:CO123,Dynamics!DB122:DB123,Dynamics!DO122:DO123)/BO122*100000</f>
        <v>1087.4794363007793</v>
      </c>
      <c r="CH123" s="87">
        <f>-SUM(Dynamics!BO122:BO123)/BP122*100000</f>
        <v>1342.4464959606989</v>
      </c>
      <c r="CI123" s="87">
        <f>-SUM(Dynamics!CB122:CB123)/BQ122*100000</f>
        <v>636.24020576338262</v>
      </c>
      <c r="CJ123" s="87">
        <f>-SUM(Dynamics!CO122:CO123)/BR122*100000</f>
        <v>13345.537083865051</v>
      </c>
      <c r="CK123" s="87">
        <f>-SUM(Dynamics!DB122:DB123)/BS122*100000</f>
        <v>3440.2527386497245</v>
      </c>
      <c r="CL123" s="170">
        <f>-SUM(Dynamics!DO122:DO123)/BT122*100000</f>
        <v>16315.368950501041</v>
      </c>
      <c r="CM123" s="120">
        <f t="shared" si="55"/>
        <v>159541.28463286083</v>
      </c>
      <c r="CN123" s="120">
        <f>step*SUMPRODUCT(B123:N123,'By group'!B$22:N$22)</f>
        <v>94483.118167172346</v>
      </c>
      <c r="CO123" s="120">
        <f>step*SUMPRODUCT(O123:AA123,'By group'!O$22:AA$22)</f>
        <v>46648.159540032109</v>
      </c>
      <c r="CP123" s="120">
        <f>step*SUMPRODUCT(AB123:AN123,'By group'!AB$22:AN$22)</f>
        <v>3364.0809080148447</v>
      </c>
      <c r="CQ123" s="120">
        <f>step*SUMPRODUCT(AO123:BA123,'By group'!AO$22:BA$22)</f>
        <v>10675.697451251961</v>
      </c>
      <c r="CR123" s="154">
        <f>step*SUMPRODUCT(BB123:BN123,'By group'!BB$22:BN$22)</f>
        <v>4370.2285663895655</v>
      </c>
      <c r="CS123" s="197">
        <f t="shared" si="56"/>
        <v>239528.1982900404</v>
      </c>
      <c r="CT123" s="120">
        <f t="shared" si="57"/>
        <v>697238.29209892766</v>
      </c>
      <c r="CU123" s="120">
        <f t="shared" si="58"/>
        <v>715785.31626726233</v>
      </c>
      <c r="CV123" s="120">
        <f t="shared" si="59"/>
        <v>285529.73880635406</v>
      </c>
      <c r="CW123" s="120">
        <f t="shared" si="60"/>
        <v>76546.892999553529</v>
      </c>
      <c r="CX123" s="198">
        <f t="shared" si="61"/>
        <v>62703.852419249881</v>
      </c>
      <c r="CY123" s="16">
        <f t="shared" si="62"/>
        <v>3.3690581861000194E-3</v>
      </c>
      <c r="CZ123" s="37">
        <f t="shared" si="63"/>
        <v>4.2557843721832661E-2</v>
      </c>
      <c r="DA123" s="185">
        <f t="shared" si="64"/>
        <v>2.1254933323701895E-3</v>
      </c>
      <c r="DB123" s="183"/>
      <c r="DC123" s="85">
        <f>(SUMPRODUCT($B123:$N123,'By group'!$B$27:$N$27)-(1-prop_idu_part)*SUMPRODUCT(Population!$BB123:$BN123,'By group'!$BB$27:$BN$27)*(1-prop_idu_male))/BQ123</f>
        <v>1.4357374560261913</v>
      </c>
      <c r="DD123" s="85">
        <f>(1-prop_idu_part)*SUMPRODUCT(Population!$BB123:$BN123,'By group'!$BB$27:$BN$27)*prop_idu_male/BQ123</f>
        <v>9.2232650638494583E-3</v>
      </c>
      <c r="DE123" s="85">
        <f>SUMPRODUCT(AB123:AN123,'By group'!AB$27:AN$27)/prop_sw_use/BP123</f>
        <v>4.2313085521351006</v>
      </c>
      <c r="DF123" s="85">
        <f t="shared" si="35"/>
        <v>1.7179112721668508</v>
      </c>
      <c r="DG123" s="85">
        <f t="shared" si="67"/>
        <v>0</v>
      </c>
    </row>
    <row r="124" spans="1:111" s="12" customFormat="1" x14ac:dyDescent="0.25">
      <c r="A124">
        <f t="shared" si="66"/>
        <v>60</v>
      </c>
      <c r="B124" s="8">
        <f>B123+Dynamics!B123+Dynamics!BO123+Dynamics!EB123+Dynamics!GO123+Dynamics!JB123</f>
        <v>20795813.725249574</v>
      </c>
      <c r="C124" s="46">
        <f>C123+Dynamics!C123+Dynamics!BP123+Dynamics!EC123+Dynamics!GP123+Dynamics!JC123</f>
        <v>141592.23089776511</v>
      </c>
      <c r="D124" s="4">
        <f>D123+Dynamics!D123+Dynamics!BQ123+Dynamics!ED123+Dynamics!GQ123+Dynamics!JD123</f>
        <v>412905.82500071445</v>
      </c>
      <c r="E124" s="4">
        <f>E123+Dynamics!E123+Dynamics!BR123+Dynamics!EE123+Dynamics!GR123+Dynamics!JE123</f>
        <v>424921.27274809964</v>
      </c>
      <c r="F124" s="4">
        <f>F123+Dynamics!F123+Dynamics!BS123+Dynamics!EF123+Dynamics!GS123+Dynamics!JF123</f>
        <v>127033.89794486975</v>
      </c>
      <c r="G124" s="4">
        <f>G123+Dynamics!G123+Dynamics!BT123+Dynamics!EG123+Dynamics!GT123+Dynamics!JG123</f>
        <v>24377.816763718354</v>
      </c>
      <c r="H124" s="4">
        <f>H123+Dynamics!H123+Dynamics!BU123+Dynamics!EH123+Dynamics!GU123+Dynamics!JH123</f>
        <v>20504.012693540386</v>
      </c>
      <c r="I124" s="4">
        <f>I123+Dynamics!I123+Dynamics!BV123+Dynamics!EI123+Dynamics!GV123+Dynamics!JI123</f>
        <v>0</v>
      </c>
      <c r="J124" s="4">
        <f>J123+Dynamics!J123+Dynamics!BW123+Dynamics!EJ123+Dynamics!GW123+Dynamics!JJ123</f>
        <v>0</v>
      </c>
      <c r="K124" s="4">
        <f>K123+Dynamics!K123+Dynamics!BX123+Dynamics!EK123+Dynamics!GX123+Dynamics!JK123</f>
        <v>0</v>
      </c>
      <c r="L124" s="4">
        <f>L123+Dynamics!L123+Dynamics!BY123+Dynamics!EL123+Dynamics!GY123+Dynamics!JL123</f>
        <v>42926.823925151373</v>
      </c>
      <c r="M124" s="4">
        <f>M123+Dynamics!M123+Dynamics!BZ123+Dynamics!EM123+Dynamics!GZ123+Dynamics!JM123</f>
        <v>21302.258098024442</v>
      </c>
      <c r="N124" s="9">
        <f>N123+Dynamics!N123+Dynamics!CA123+Dynamics!EN123+Dynamics!HA123+Dynamics!JN123</f>
        <v>17000.735022600227</v>
      </c>
      <c r="O124" s="8">
        <f>O123+Dynamics!O123+Dynamics!CB123+Dynamics!EO123+Dynamics!HB123+Dynamics!JO123</f>
        <v>22369339.486009281</v>
      </c>
      <c r="P124" s="4">
        <f>P123+Dynamics!P123+Dynamics!CC123+Dynamics!EP123+Dynamics!HC123+Dynamics!JP123</f>
        <v>69988.102877519748</v>
      </c>
      <c r="Q124" s="4">
        <f>Q123+Dynamics!Q123+Dynamics!CD123+Dynamics!EQ123+Dynamics!HD123+Dynamics!JQ123</f>
        <v>204008.80065526726</v>
      </c>
      <c r="R124" s="4">
        <f>R123+Dynamics!R123+Dynamics!CE123+Dynamics!ER123+Dynamics!HE123+Dynamics!JR123</f>
        <v>209819.15891193497</v>
      </c>
      <c r="S124" s="4">
        <f>S123+Dynamics!S123+Dynamics!CF123+Dynamics!ES123+Dynamics!HF123+Dynamics!JS123</f>
        <v>62698.978763158077</v>
      </c>
      <c r="T124" s="4">
        <f>T123+Dynamics!T123+Dynamics!CG123+Dynamics!ET123+Dynamics!HG123+Dynamics!JT123</f>
        <v>12028.207418138411</v>
      </c>
      <c r="U124" s="4">
        <f>U123+Dynamics!U123+Dynamics!CH123+Dynamics!EU123+Dynamics!HH123+Dynamics!JU123</f>
        <v>10112.157291584177</v>
      </c>
      <c r="V124" s="4">
        <f>V123+Dynamics!V123+Dynamics!CI123+Dynamics!EV123+Dynamics!HI123+Dynamics!JV123</f>
        <v>0</v>
      </c>
      <c r="W124" s="4">
        <f>W123+Dynamics!W123+Dynamics!CJ123+Dynamics!EW123+Dynamics!HJ123+Dynamics!JW123</f>
        <v>0</v>
      </c>
      <c r="X124" s="4">
        <f>X123+Dynamics!X123+Dynamics!CK123+Dynamics!EX123+Dynamics!HK123+Dynamics!JX123</f>
        <v>0</v>
      </c>
      <c r="Y124" s="4">
        <f>Y123+Dynamics!Y123+Dynamics!CL123+Dynamics!EY123+Dynamics!HL123+Dynamics!JY123</f>
        <v>21168.818719884537</v>
      </c>
      <c r="Z124" s="4">
        <f>Z123+Dynamics!Z123+Dynamics!CM123+Dynamics!EZ123+Dynamics!HM123+Dynamics!JZ123</f>
        <v>10500.195040490888</v>
      </c>
      <c r="AA124" s="9">
        <f>AA123+Dynamics!AA123+Dynamics!CN123+Dynamics!FA123+Dynamics!HN123+Dynamics!KA123</f>
        <v>8379.4921769478933</v>
      </c>
      <c r="AB124" s="8">
        <f>AB123+Dynamics!AB123+Dynamics!CO123+Dynamics!FB123+Dynamics!HO123+Dynamics!KB123</f>
        <v>33917.886556002479</v>
      </c>
      <c r="AC124" s="4">
        <f>AC123+Dynamics!AC123+Dynamics!CP123+Dynamics!FC123+Dynamics!HP123+Dynamics!KC123</f>
        <v>4971.5893031805972</v>
      </c>
      <c r="AD124" s="4">
        <f>AD123+Dynamics!AD123+Dynamics!CQ123+Dynamics!FD123+Dynamics!HQ123+Dynamics!KD123</f>
        <v>14573.103790074538</v>
      </c>
      <c r="AE124" s="4">
        <f>AE123+Dynamics!AE123+Dynamics!CR123+Dynamics!FE123+Dynamics!HR123+Dynamics!KE123</f>
        <v>15105.139243571612</v>
      </c>
      <c r="AF124" s="4">
        <f>AF123+Dynamics!AF123+Dynamics!CS123+Dynamics!FF123+Dynamics!HS123+Dynamics!KF123</f>
        <v>4540.3364499503214</v>
      </c>
      <c r="AG124" s="4">
        <f>AG123+Dynamics!AG123+Dynamics!CT123+Dynamics!FG123+Dynamics!HT123+Dynamics!KG123</f>
        <v>874.68199982238423</v>
      </c>
      <c r="AH124" s="4">
        <f>AH123+Dynamics!AH123+Dynamics!CU123+Dynamics!FH123+Dynamics!HU123+Dynamics!KH123</f>
        <v>740.68162314182007</v>
      </c>
      <c r="AI124" s="4">
        <f>AI123+Dynamics!AI123+Dynamics!CV123+Dynamics!FI123+Dynamics!HV123+Dynamics!KI123</f>
        <v>0</v>
      </c>
      <c r="AJ124" s="4">
        <f>AJ123+Dynamics!AJ123+Dynamics!CW123+Dynamics!FJ123+Dynamics!HW123+Dynamics!KJ123</f>
        <v>0</v>
      </c>
      <c r="AK124" s="4">
        <f>AK123+Dynamics!AK123+Dynamics!CX123+Dynamics!FK123+Dynamics!HX123+Dynamics!KK123</f>
        <v>0</v>
      </c>
      <c r="AL124" s="4">
        <f>AL123+Dynamics!AL123+Dynamics!CY123+Dynamics!FL123+Dynamics!HY123+Dynamics!KL123</f>
        <v>1551.5815099113549</v>
      </c>
      <c r="AM124" s="4">
        <f>AM123+Dynamics!AM123+Dynamics!CZ123+Dynamics!FM123+Dynamics!HZ123+Dynamics!KM123</f>
        <v>775.80711049246224</v>
      </c>
      <c r="AN124" s="4">
        <f>AN123+Dynamics!AN123+Dynamics!DA123+Dynamics!FN123+Dynamics!IA123+Dynamics!KN123</f>
        <v>624.4715382377766</v>
      </c>
      <c r="AO124" s="8">
        <f>AO123+Dynamics!AO123+Dynamics!DB123+Dynamics!FO123+Dynamics!IB123+Dynamics!KO123</f>
        <v>838817.07951299031</v>
      </c>
      <c r="AP124" s="4">
        <f>AP123+Dynamics!AP123+Dynamics!DC123+Dynamics!FP123+Dynamics!IC123+Dynamics!KP123</f>
        <v>16148.10108003688</v>
      </c>
      <c r="AQ124" s="4">
        <f>AQ123+Dynamics!AQ123+Dynamics!DD123+Dynamics!FQ123+Dynamics!ID123+Dynamics!KQ123</f>
        <v>46972.9909533717</v>
      </c>
      <c r="AR124" s="4">
        <f>AR123+Dynamics!AR123+Dynamics!DE123+Dynamics!FR123+Dynamics!IE123+Dynamics!KR123</f>
        <v>48139.986437778309</v>
      </c>
      <c r="AS124" s="4">
        <f>AS123+Dynamics!AS123+Dynamics!DF123+Dynamics!FS123+Dynamics!IF123+Dynamics!KS123</f>
        <v>14339.511939131795</v>
      </c>
      <c r="AT124" s="4">
        <f>AT123+Dynamics!AT123+Dynamics!DG123+Dynamics!FT123+Dynamics!IG123+Dynamics!KT123</f>
        <v>2743.4548209920918</v>
      </c>
      <c r="AU124" s="4">
        <f>AU123+Dynamics!AU123+Dynamics!DH123+Dynamics!FU123+Dynamics!IH123+Dynamics!KU123</f>
        <v>2292.7734532479653</v>
      </c>
      <c r="AV124" s="4">
        <f>AV123+Dynamics!AV123+Dynamics!DI123+Dynamics!FV123+Dynamics!II123+Dynamics!KV123</f>
        <v>0</v>
      </c>
      <c r="AW124" s="4">
        <f>AW123+Dynamics!AW123+Dynamics!DJ123+Dynamics!FW123+Dynamics!IJ123+Dynamics!KW123</f>
        <v>0</v>
      </c>
      <c r="AX124" s="4">
        <f>AX123+Dynamics!AX123+Dynamics!DK123+Dynamics!FX123+Dynamics!IK123+Dynamics!KX123</f>
        <v>0</v>
      </c>
      <c r="AY124" s="4">
        <f>AY123+Dynamics!AY123+Dynamics!DL123+Dynamics!FY123+Dynamics!IL123+Dynamics!KY123</f>
        <v>4797.8102626185928</v>
      </c>
      <c r="AZ124" s="4">
        <f>AZ123+Dynamics!AZ123+Dynamics!DM123+Dynamics!FZ123+Dynamics!IM123+Dynamics!KZ123</f>
        <v>2360.6772748710441</v>
      </c>
      <c r="BA124" s="9">
        <f>BA123+Dynamics!BA123+Dynamics!DN123+Dynamics!GA123+Dynamics!IN123+Dynamics!LA123</f>
        <v>1859.5250230126421</v>
      </c>
      <c r="BB124" s="8">
        <f>BB123+Dynamics!BB123+Dynamics!DO123+Dynamics!GB123+Dynamics!IO123+Dynamics!LB123</f>
        <v>39310.53266758778</v>
      </c>
      <c r="BC124" s="4">
        <f>BC123+Dynamics!BC123+Dynamics!DP123+Dynamics!GC123+Dynamics!IP123+Dynamics!LC123</f>
        <v>7529.2669680087502</v>
      </c>
      <c r="BD124" s="4">
        <f>BD123+Dynamics!BD123+Dynamics!DQ123+Dynamics!GD123+Dynamics!IQ123+Dynamics!LD123</f>
        <v>20829.329759201737</v>
      </c>
      <c r="BE124" s="4">
        <f>BE123+Dynamics!BE123+Dynamics!DR123+Dynamics!GE123+Dynamics!IR123+Dynamics!LE123</f>
        <v>19923.502640925897</v>
      </c>
      <c r="BF124" s="4">
        <f>BF123+Dynamics!BF123+Dynamics!DS123+Dynamics!GF123+Dynamics!IS123+Dynamics!LF123</f>
        <v>5632.0568184711037</v>
      </c>
      <c r="BG124" s="4">
        <f>BG123+Dynamics!BG123+Dynamics!DT123+Dynamics!GG123+Dynamics!IT123+Dynamics!LG123</f>
        <v>1038.1630628105627</v>
      </c>
      <c r="BH124" s="4">
        <f>BH123+Dynamics!BH123+Dynamics!DU123+Dynamics!GH123+Dynamics!IU123+Dynamics!LH123</f>
        <v>814.29073466096622</v>
      </c>
      <c r="BI124" s="4">
        <f>BI123+Dynamics!BI123+Dynamics!DV123+Dynamics!GI123+Dynamics!IV123+Dynamics!LI123</f>
        <v>0</v>
      </c>
      <c r="BJ124" s="4">
        <f>BJ123+Dynamics!BJ123+Dynamics!DW123+Dynamics!GJ123+Dynamics!IW123+Dynamics!LJ123</f>
        <v>0</v>
      </c>
      <c r="BK124" s="4">
        <f>BK123+Dynamics!BK123+Dynamics!DX123+Dynamics!GK123+Dynamics!IX123+Dynamics!LK123</f>
        <v>0</v>
      </c>
      <c r="BL124" s="4">
        <f>BL123+Dynamics!BL123+Dynamics!DY123+Dynamics!GL123+Dynamics!IY123+Dynamics!LL123</f>
        <v>1695.5843518040506</v>
      </c>
      <c r="BM124" s="4">
        <f>BM123+Dynamics!BM123+Dynamics!DZ123+Dynamics!GM123+Dynamics!IZ123+Dynamics!LM123</f>
        <v>776.94981443275731</v>
      </c>
      <c r="BN124" s="4">
        <f>BN123+Dynamics!BN123+Dynamics!EA123+Dynamics!GN123+Dynamics!JA123+Dynamics!LN123</f>
        <v>565.34975724249148</v>
      </c>
      <c r="BO124" s="178">
        <f t="shared" si="37"/>
        <v>46160684.212665848</v>
      </c>
      <c r="BP124" s="13">
        <f t="shared" si="68"/>
        <v>22028378.598344058</v>
      </c>
      <c r="BQ124" s="14">
        <f t="shared" si="69"/>
        <v>22978043.397864211</v>
      </c>
      <c r="BR124" s="14">
        <f t="shared" si="70"/>
        <v>77675.279124385343</v>
      </c>
      <c r="BS124" s="4">
        <f t="shared" si="41"/>
        <v>978471.91075805132</v>
      </c>
      <c r="BT124" s="179">
        <f t="shared" si="42"/>
        <v>98115.026575146097</v>
      </c>
      <c r="BU124" s="178">
        <f t="shared" si="43"/>
        <v>2083485.502670412</v>
      </c>
      <c r="BV124" s="4">
        <f t="shared" si="44"/>
        <v>1232564.8730944837</v>
      </c>
      <c r="BW124" s="4">
        <f t="shared" si="45"/>
        <v>608703.91185492591</v>
      </c>
      <c r="BX124" s="4">
        <f t="shared" si="46"/>
        <v>43757.392568382864</v>
      </c>
      <c r="BY124" s="4">
        <f t="shared" si="47"/>
        <v>139654.83124506104</v>
      </c>
      <c r="BZ124" s="179">
        <f t="shared" si="48"/>
        <v>58804.49390755831</v>
      </c>
      <c r="CA124" s="167">
        <f t="shared" si="49"/>
        <v>4.5135498708633363E-2</v>
      </c>
      <c r="CB124" s="15">
        <f t="shared" si="50"/>
        <v>5.5953499600153937E-2</v>
      </c>
      <c r="CC124" s="15">
        <f t="shared" si="51"/>
        <v>2.6490676395515226E-2</v>
      </c>
      <c r="CD124" s="15">
        <f t="shared" si="52"/>
        <v>0.56333743581805407</v>
      </c>
      <c r="CE124" s="15">
        <f t="shared" si="53"/>
        <v>0.14272748119756068</v>
      </c>
      <c r="CF124" s="168">
        <f t="shared" si="54"/>
        <v>0.59934238373283288</v>
      </c>
      <c r="CG124" s="167"/>
      <c r="CH124" s="16"/>
      <c r="CI124" s="87"/>
      <c r="CJ124" s="16"/>
      <c r="CK124" s="16"/>
      <c r="CL124" s="168"/>
      <c r="CM124" s="120">
        <f t="shared" si="55"/>
        <v>160015.45226084127</v>
      </c>
      <c r="CN124" s="120">
        <f>step*SUMPRODUCT(B124:N124,'By group'!B$22:N$22)</f>
        <v>94756.404893284925</v>
      </c>
      <c r="CO124" s="120">
        <f>step*SUMPRODUCT(O124:AA124,'By group'!O$22:AA$22)</f>
        <v>46784.02404561299</v>
      </c>
      <c r="CP124" s="120">
        <f>step*SUMPRODUCT(AB124:AN124,'By group'!AB$22:AN$22)</f>
        <v>3373.73501084494</v>
      </c>
      <c r="CQ124" s="120">
        <f>step*SUMPRODUCT(AO124:BA124,'By group'!AO$22:BA$22)</f>
        <v>10718.775248634489</v>
      </c>
      <c r="CR124" s="154">
        <f>step*SUMPRODUCT(BB124:BN124,'By group'!BB$22:BN$22)</f>
        <v>4382.5130624639414</v>
      </c>
      <c r="CS124" s="197">
        <f t="shared" si="56"/>
        <v>240229.29112651109</v>
      </c>
      <c r="CT124" s="120">
        <f t="shared" si="57"/>
        <v>699290.05015862978</v>
      </c>
      <c r="CU124" s="120">
        <f t="shared" si="58"/>
        <v>717909.05998231051</v>
      </c>
      <c r="CV124" s="120">
        <f t="shared" si="59"/>
        <v>286385.40068495099</v>
      </c>
      <c r="CW124" s="120">
        <f t="shared" si="60"/>
        <v>76778.211403793393</v>
      </c>
      <c r="CX124" s="198">
        <f t="shared" si="61"/>
        <v>62893.489314216335</v>
      </c>
      <c r="CY124" s="16">
        <f t="shared" si="62"/>
        <v>3.3690244148368844E-3</v>
      </c>
      <c r="CZ124" s="37">
        <f t="shared" si="63"/>
        <v>4.2529589626834945E-2</v>
      </c>
      <c r="DA124" s="185">
        <f t="shared" si="64"/>
        <v>2.1255106645110063E-3</v>
      </c>
      <c r="DB124" s="183">
        <f>(BO124-BO122)/BO122</f>
        <v>5.6016646521635672E-3</v>
      </c>
      <c r="DC124" s="85">
        <f>(SUMPRODUCT($B124:$N124,'By group'!$B$27:$N$27)-(1-prop_idu_part)*SUMPRODUCT(Population!$BB124:$BN124,'By group'!$BB$27:$BN$27)*(1-prop_idu_male))/BQ124</f>
        <v>1.4357003863188742</v>
      </c>
      <c r="DD124" s="85">
        <f>(1-prop_idu_part)*SUMPRODUCT(Population!$BB124:$BN124,'By group'!$BB$27:$BN$27)*prop_idu_male/BQ124</f>
        <v>9.2230854356387098E-3</v>
      </c>
      <c r="DE124" s="85">
        <f>SUMPRODUCT(AB124:AN124,'By group'!AB$27:AN$27)/prop_sw_use/BP124</f>
        <v>4.2313752023614368</v>
      </c>
      <c r="DF124" s="85">
        <f t="shared" si="35"/>
        <v>1.7179383321587431</v>
      </c>
      <c r="DG124" s="85">
        <f t="shared" si="67"/>
        <v>0</v>
      </c>
    </row>
    <row r="125" spans="1:111" x14ac:dyDescent="0.25">
      <c r="A125">
        <f t="shared" si="66"/>
        <v>60.5</v>
      </c>
      <c r="B125" s="8">
        <f>B124+Dynamics!B124+Dynamics!BO124+Dynamics!EB124+Dynamics!GO124+Dynamics!JB124</f>
        <v>20853893.914253019</v>
      </c>
      <c r="C125" s="46">
        <f>C124+Dynamics!C124+Dynamics!BP124+Dynamics!EC124+Dynamics!GP124+Dynamics!JC124</f>
        <v>141997.71801379166</v>
      </c>
      <c r="D125" s="4">
        <f>D124+Dynamics!D124+Dynamics!BQ124+Dynamics!ED124+Dynamics!GQ124+Dynamics!JD124</f>
        <v>414091.92962655768</v>
      </c>
      <c r="E125" s="4">
        <f>E124+Dynamics!E124+Dynamics!BR124+Dynamics!EE124+Dynamics!GR124+Dynamics!JE124</f>
        <v>426147.76829541381</v>
      </c>
      <c r="F125" s="4">
        <f>F124+Dynamics!F124+Dynamics!BS124+Dynamics!EF124+Dynamics!GS124+Dynamics!JF124</f>
        <v>127401.99466847375</v>
      </c>
      <c r="G125" s="4">
        <f>G124+Dynamics!G124+Dynamics!BT124+Dynamics!EG124+Dynamics!GT124+Dynamics!JG124</f>
        <v>24448.647646977381</v>
      </c>
      <c r="H125" s="4">
        <f>H124+Dynamics!H124+Dynamics!BU124+Dynamics!EH124+Dynamics!GU124+Dynamics!JH124</f>
        <v>20563.79377582324</v>
      </c>
      <c r="I125" s="4">
        <f>I124+Dynamics!I124+Dynamics!BV124+Dynamics!EI124+Dynamics!GV124+Dynamics!JI124</f>
        <v>0</v>
      </c>
      <c r="J125" s="4">
        <f>J124+Dynamics!J124+Dynamics!BW124+Dynamics!EJ124+Dynamics!GW124+Dynamics!JJ124</f>
        <v>0</v>
      </c>
      <c r="K125" s="4">
        <f>K124+Dynamics!K124+Dynamics!BX124+Dynamics!EK124+Dynamics!GX124+Dynamics!JK124</f>
        <v>0</v>
      </c>
      <c r="L125" s="4">
        <f>L124+Dynamics!L124+Dynamics!BY124+Dynamics!EL124+Dynamics!GY124+Dynamics!JL124</f>
        <v>43052.186482173871</v>
      </c>
      <c r="M125" s="4">
        <f>M124+Dynamics!M124+Dynamics!BZ124+Dynamics!EM124+Dynamics!GZ124+Dynamics!JM124</f>
        <v>21364.66824834697</v>
      </c>
      <c r="N125" s="9">
        <f>N124+Dynamics!N124+Dynamics!CA124+Dynamics!EN124+Dynamics!HA124+Dynamics!JN124</f>
        <v>17050.178164686182</v>
      </c>
      <c r="O125" s="8">
        <f>O124+Dynamics!O124+Dynamics!CB124+Dynamics!EO124+Dynamics!HB124+Dynamics!JO124</f>
        <v>22432436.552589655</v>
      </c>
      <c r="P125" s="4">
        <f>P124+Dynamics!P124+Dynamics!CC124+Dynamics!EP124+Dynamics!HC124+Dynamics!JP124</f>
        <v>70190.088876661612</v>
      </c>
      <c r="Q125" s="4">
        <f>Q124+Dynamics!Q124+Dynamics!CD124+Dynamics!EQ124+Dynamics!HD124+Dynamics!JQ124</f>
        <v>204599.56586913476</v>
      </c>
      <c r="R125" s="4">
        <f>R124+Dynamics!R124+Dynamics!CE124+Dynamics!ER124+Dynamics!HE124+Dynamics!JR124</f>
        <v>210429.68478445639</v>
      </c>
      <c r="S125" s="4">
        <f>S124+Dynamics!S124+Dynamics!CF124+Dynamics!ES124+Dynamics!HF124+Dynamics!JS124</f>
        <v>62882.037503137268</v>
      </c>
      <c r="T125" s="4">
        <f>T124+Dynamics!T124+Dynamics!CG124+Dynamics!ET124+Dynamics!HG124+Dynamics!JT124</f>
        <v>12063.386141966841</v>
      </c>
      <c r="U125" s="4">
        <f>U124+Dynamics!U124+Dynamics!CH124+Dynamics!EU124+Dynamics!HH124+Dynamics!JU124</f>
        <v>10141.7037814213</v>
      </c>
      <c r="V125" s="4">
        <f>V124+Dynamics!V124+Dynamics!CI124+Dynamics!EV124+Dynamics!HI124+Dynamics!JV124</f>
        <v>0</v>
      </c>
      <c r="W125" s="4">
        <f>W124+Dynamics!W124+Dynamics!CJ124+Dynamics!EW124+Dynamics!HJ124+Dynamics!JW124</f>
        <v>0</v>
      </c>
      <c r="X125" s="4">
        <f>X124+Dynamics!X124+Dynamics!CK124+Dynamics!EX124+Dynamics!HK124+Dynamics!JX124</f>
        <v>0</v>
      </c>
      <c r="Y125" s="4">
        <f>Y124+Dynamics!Y124+Dynamics!CL124+Dynamics!EY124+Dynamics!HL124+Dynamics!JY124</f>
        <v>21230.809678412556</v>
      </c>
      <c r="Z125" s="4">
        <f>Z124+Dynamics!Z124+Dynamics!CM124+Dynamics!EZ124+Dynamics!HM124+Dynamics!JZ124</f>
        <v>10530.803874122441</v>
      </c>
      <c r="AA125" s="9">
        <f>AA124+Dynamics!AA124+Dynamics!CN124+Dynamics!FA124+Dynamics!HN124+Dynamics!KA124</f>
        <v>8403.2160493942793</v>
      </c>
      <c r="AB125" s="8">
        <f>AB124+Dynamics!AB124+Dynamics!CO124+Dynamics!FB124+Dynamics!HO124+Dynamics!KB124</f>
        <v>34011.173729371134</v>
      </c>
      <c r="AC125" s="4">
        <f>AC124+Dynamics!AC124+Dynamics!CP124+Dynamics!FC124+Dynamics!HP124+Dynamics!KC124</f>
        <v>4985.7083792821013</v>
      </c>
      <c r="AD125" s="4">
        <f>AD124+Dynamics!AD124+Dynamics!CQ124+Dynamics!FD124+Dynamics!HQ124+Dynamics!KD124</f>
        <v>14614.607685351188</v>
      </c>
      <c r="AE125" s="4">
        <f>AE124+Dynamics!AE124+Dynamics!CR124+Dynamics!FE124+Dynamics!HR124+Dynamics!KE124</f>
        <v>15148.364672197711</v>
      </c>
      <c r="AF125" s="4">
        <f>AF124+Dynamics!AF124+Dynamics!CS124+Dynamics!FF124+Dynamics!HS124+Dynamics!KF124</f>
        <v>4553.3843715762287</v>
      </c>
      <c r="AG125" s="4">
        <f>AG124+Dynamics!AG124+Dynamics!CT124+Dynamics!FG124+Dynamics!HT124+Dynamics!KG124</f>
        <v>877.20429990152616</v>
      </c>
      <c r="AH125" s="4">
        <f>AH124+Dynamics!AH124+Dynamics!CU124+Dynamics!FH124+Dynamics!HU124+Dynamics!KH124</f>
        <v>742.8311433933078</v>
      </c>
      <c r="AI125" s="4">
        <f>AI124+Dynamics!AI124+Dynamics!CV124+Dynamics!FI124+Dynamics!HV124+Dynamics!KI124</f>
        <v>0</v>
      </c>
      <c r="AJ125" s="4">
        <f>AJ124+Dynamics!AJ124+Dynamics!CW124+Dynamics!FJ124+Dynamics!HW124+Dynamics!KJ124</f>
        <v>0</v>
      </c>
      <c r="AK125" s="4">
        <f>AK124+Dynamics!AK124+Dynamics!CX124+Dynamics!FK124+Dynamics!HX124+Dynamics!KK124</f>
        <v>0</v>
      </c>
      <c r="AL125" s="4">
        <f>AL124+Dynamics!AL124+Dynamics!CY124+Dynamics!FL124+Dynamics!HY124+Dynamics!KL124</f>
        <v>1556.0907053129115</v>
      </c>
      <c r="AM125" s="4">
        <f>AM124+Dynamics!AM124+Dynamics!CZ124+Dynamics!FM124+Dynamics!HZ124+Dynamics!KM124</f>
        <v>778.08072458873357</v>
      </c>
      <c r="AN125" s="4">
        <f>AN124+Dynamics!AN124+Dynamics!DA124+Dynamics!FN124+Dynamics!IA124+Dynamics!KN124</f>
        <v>626.31205913844747</v>
      </c>
      <c r="AO125" s="8">
        <f>AO124+Dynamics!AO124+Dynamics!DB124+Dynamics!FO124+Dynamics!IB124+Dynamics!KO124</f>
        <v>840341.8670398643</v>
      </c>
      <c r="AP125" s="4">
        <f>AP124+Dynamics!AP124+Dynamics!DC124+Dynamics!FP124+Dynamics!IC124+Dynamics!KP124</f>
        <v>16207.374988653972</v>
      </c>
      <c r="AQ125" s="4">
        <f>AQ124+Dynamics!AQ124+Dynamics!DD124+Dynamics!FQ124+Dynamics!ID124+Dynamics!KQ124</f>
        <v>47150.275109262198</v>
      </c>
      <c r="AR125" s="4">
        <f>AR124+Dynamics!AR124+Dynamics!DE124+Dynamics!FR124+Dynamics!IE124+Dynamics!KR124</f>
        <v>48329.637431054434</v>
      </c>
      <c r="AS125" s="4">
        <f>AS124+Dynamics!AS124+Dynamics!DF124+Dynamics!FS124+Dynamics!IF124+Dynamics!KS124</f>
        <v>14398.02178017028</v>
      </c>
      <c r="AT125" s="4">
        <f>AT124+Dynamics!AT124+Dynamics!DG124+Dynamics!FT124+Dynamics!IG124+Dynamics!KT124</f>
        <v>2754.9573434413182</v>
      </c>
      <c r="AU125" s="4">
        <f>AU124+Dynamics!AU124+Dynamics!DH124+Dynamics!FU124+Dynamics!IH124+Dynamics!KU124</f>
        <v>2302.9016462981954</v>
      </c>
      <c r="AV125" s="4">
        <f>AV124+Dynamics!AV124+Dynamics!DI124+Dynamics!FV124+Dynamics!II124+Dynamics!KV124</f>
        <v>0</v>
      </c>
      <c r="AW125" s="4">
        <f>AW124+Dynamics!AW124+Dynamics!DJ124+Dynamics!FW124+Dynamics!IJ124+Dynamics!KW124</f>
        <v>0</v>
      </c>
      <c r="AX125" s="4">
        <f>AX124+Dynamics!AX124+Dynamics!DK124+Dynamics!FX124+Dynamics!IK124+Dynamics!KX124</f>
        <v>0</v>
      </c>
      <c r="AY125" s="4">
        <f>AY124+Dynamics!AY124+Dynamics!DL124+Dynamics!FY124+Dynamics!IL124+Dynamics!KY124</f>
        <v>4819.1033714954865</v>
      </c>
      <c r="AZ125" s="4">
        <f>AZ124+Dynamics!AZ124+Dynamics!DM124+Dynamics!FZ124+Dynamics!IM124+Dynamics!KZ124</f>
        <v>2371.8355514465666</v>
      </c>
      <c r="BA125" s="9">
        <f>BA124+Dynamics!BA124+Dynamics!DN124+Dynamics!GA124+Dynamics!IN124+Dynamics!LA124</f>
        <v>1869.0545566570756</v>
      </c>
      <c r="BB125" s="8">
        <f>BB124+Dynamics!BB124+Dynamics!DO124+Dynamics!GB124+Dynamics!IO124+Dynamics!LB124</f>
        <v>39420.510588815188</v>
      </c>
      <c r="BC125" s="4">
        <f>BC124+Dynamics!BC124+Dynamics!DP124+Dynamics!GC124+Dynamics!IP124+Dynamics!LC124</f>
        <v>7550.3679662230197</v>
      </c>
      <c r="BD125" s="4">
        <f>BD124+Dynamics!BD124+Dynamics!DQ124+Dynamics!GD124+Dynamics!IQ124+Dynamics!LD124</f>
        <v>20887.759345716782</v>
      </c>
      <c r="BE125" s="4">
        <f>BE124+Dynamics!BE124+Dynamics!DR124+Dynamics!GE124+Dynamics!IR124+Dynamics!LE124</f>
        <v>19979.472890272456</v>
      </c>
      <c r="BF125" s="4">
        <f>BF124+Dynamics!BF124+Dynamics!DS124+Dynamics!GF124+Dynamics!IS124+Dynamics!LF124</f>
        <v>5647.8980720218278</v>
      </c>
      <c r="BG125" s="4">
        <f>BG124+Dynamics!BG124+Dynamics!DT124+Dynamics!GG124+Dynamics!IT124+Dynamics!LG124</f>
        <v>1041.085751594248</v>
      </c>
      <c r="BH125" s="4">
        <f>BH124+Dynamics!BH124+Dynamics!DU124+Dynamics!GH124+Dynamics!IU124+Dynamics!LH124</f>
        <v>816.58651307230252</v>
      </c>
      <c r="BI125" s="4">
        <f>BI124+Dynamics!BI124+Dynamics!DV124+Dynamics!GI124+Dynamics!IV124+Dynamics!LI124</f>
        <v>0</v>
      </c>
      <c r="BJ125" s="4">
        <f>BJ124+Dynamics!BJ124+Dynamics!DW124+Dynamics!GJ124+Dynamics!IW124+Dynamics!LJ124</f>
        <v>0</v>
      </c>
      <c r="BK125" s="4">
        <f>BK124+Dynamics!BK124+Dynamics!DX124+Dynamics!GK124+Dynamics!IX124+Dynamics!LK124</f>
        <v>0</v>
      </c>
      <c r="BL125" s="4">
        <f>BL124+Dynamics!BL124+Dynamics!DY124+Dynamics!GL124+Dynamics!IY124+Dynamics!LL124</f>
        <v>1700.3662191594185</v>
      </c>
      <c r="BM125" s="4">
        <f>BM124+Dynamics!BM124+Dynamics!DZ124+Dynamics!GM124+Dynamics!IZ124+Dynamics!LM124</f>
        <v>779.14454782251619</v>
      </c>
      <c r="BN125" s="4">
        <f>BN124+Dynamics!BN124+Dynamics!EA124+Dynamics!GN124+Dynamics!JA124+Dynamics!LN124</f>
        <v>566.94702757961988</v>
      </c>
      <c r="BO125" s="178">
        <f t="shared" si="37"/>
        <v>46289749.573834375</v>
      </c>
      <c r="BP125" s="8">
        <f t="shared" si="68"/>
        <v>22090012.799175266</v>
      </c>
      <c r="BQ125" s="4">
        <f t="shared" si="69"/>
        <v>23042907.849148367</v>
      </c>
      <c r="BR125" s="4">
        <f t="shared" si="70"/>
        <v>77893.757770113283</v>
      </c>
      <c r="BS125" s="4">
        <f t="shared" si="41"/>
        <v>980545.02881834388</v>
      </c>
      <c r="BT125" s="179">
        <f t="shared" si="42"/>
        <v>98390.138922277372</v>
      </c>
      <c r="BU125" s="178">
        <f t="shared" si="43"/>
        <v>2089645.5556336355</v>
      </c>
      <c r="BV125" s="4">
        <f t="shared" si="44"/>
        <v>1236118.8849222444</v>
      </c>
      <c r="BW125" s="4">
        <f t="shared" si="45"/>
        <v>610471.29655870725</v>
      </c>
      <c r="BX125" s="4">
        <f t="shared" si="46"/>
        <v>43882.584040742157</v>
      </c>
      <c r="BY125" s="4">
        <f t="shared" si="47"/>
        <v>140203.16177847952</v>
      </c>
      <c r="BZ125" s="179">
        <f t="shared" si="48"/>
        <v>58969.628333462184</v>
      </c>
      <c r="CA125" s="167">
        <f t="shared" si="49"/>
        <v>4.5142727598915834E-2</v>
      </c>
      <c r="CB125" s="15">
        <f t="shared" si="50"/>
        <v>5.5958269293913447E-2</v>
      </c>
      <c r="CC125" s="15">
        <f t="shared" si="51"/>
        <v>2.6492806400788927E-2</v>
      </c>
      <c r="CD125" s="15">
        <f t="shared" si="52"/>
        <v>0.56336457884407365</v>
      </c>
      <c r="CE125" s="15">
        <f t="shared" si="53"/>
        <v>0.14298492946054556</v>
      </c>
      <c r="CF125" s="168">
        <f t="shared" si="54"/>
        <v>0.59934490365995763</v>
      </c>
      <c r="CG125" s="169">
        <f>-SUM(Dynamics!BO124:BO125,Dynamics!CB124:CB125,Dynamics!CO124:CO125,Dynamics!DB124:DB125,Dynamics!DO124:DO125)/BO124*100000</f>
        <v>1087.7512087762868</v>
      </c>
      <c r="CH125" s="87">
        <f>-SUM(Dynamics!BO124:BO125)/BP124*100000</f>
        <v>1342.6211044719701</v>
      </c>
      <c r="CI125" s="87">
        <f>-SUM(Dynamics!CB124:CB125)/BQ124*100000</f>
        <v>636.31773891794637</v>
      </c>
      <c r="CJ125" s="87">
        <f>-SUM(Dynamics!CO124:CO125)/BR124*100000</f>
        <v>13346.198116543748</v>
      </c>
      <c r="CK125" s="87">
        <f>-SUM(Dynamics!DB124:DB125)/BS124*100000</f>
        <v>3451.0889227264497</v>
      </c>
      <c r="CL125" s="170">
        <f>-SUM(Dynamics!DO124:DO125)/BT124*100000</f>
        <v>16315.280611486476</v>
      </c>
      <c r="CM125" s="120">
        <f t="shared" si="55"/>
        <v>160490.11712243539</v>
      </c>
      <c r="CN125" s="120">
        <f>step*SUMPRODUCT(B125:N125,'By group'!B$22:N$22)</f>
        <v>95030.167763552861</v>
      </c>
      <c r="CO125" s="120">
        <f>step*SUMPRODUCT(O125:AA125,'By group'!O$22:AA$22)</f>
        <v>46920.146304620095</v>
      </c>
      <c r="CP125" s="120">
        <f>step*SUMPRODUCT(AB125:AN125,'By group'!AB$22:AN$22)</f>
        <v>3383.405487863115</v>
      </c>
      <c r="CQ125" s="120">
        <f>step*SUMPRODUCT(AO125:BA125,'By group'!AO$22:BA$22)</f>
        <v>10761.56962851832</v>
      </c>
      <c r="CR125" s="154">
        <f>step*SUMPRODUCT(BB125:BN125,'By group'!BB$22:BN$22)</f>
        <v>4394.8279378810385</v>
      </c>
      <c r="CS125" s="197">
        <f t="shared" si="56"/>
        <v>240931.25822461233</v>
      </c>
      <c r="CT125" s="120">
        <f t="shared" si="57"/>
        <v>701344.13763602264</v>
      </c>
      <c r="CU125" s="120">
        <f t="shared" si="58"/>
        <v>720034.92807339481</v>
      </c>
      <c r="CV125" s="120">
        <f t="shared" si="59"/>
        <v>287241.8928519336</v>
      </c>
      <c r="CW125" s="120">
        <f t="shared" si="60"/>
        <v>77009.814130208557</v>
      </c>
      <c r="CX125" s="198">
        <f t="shared" si="61"/>
        <v>63083.524717463944</v>
      </c>
      <c r="CY125" s="16">
        <f t="shared" si="62"/>
        <v>3.3689903617703716E-3</v>
      </c>
      <c r="CZ125" s="37">
        <f t="shared" si="63"/>
        <v>4.2502007802713779E-2</v>
      </c>
      <c r="DA125" s="185">
        <f t="shared" si="64"/>
        <v>2.1255275698854317E-3</v>
      </c>
      <c r="DB125" s="183"/>
      <c r="DC125" s="85">
        <f>(SUMPRODUCT($B125:$N125,'By group'!$B$27:$N$27)-(1-prop_idu_part)*SUMPRODUCT(Population!$BB125:$BN125,'By group'!$BB$27:$BN$27)*(1-prop_idu_male))/BQ125</f>
        <v>1.435664662650965</v>
      </c>
      <c r="DD125" s="85">
        <f>(1-prop_idu_part)*SUMPRODUCT(Population!$BB125:$BN125,'By group'!$BB$27:$BN$27)*prop_idu_male/BQ125</f>
        <v>9.2229115120110016E-3</v>
      </c>
      <c r="DE125" s="85">
        <f>SUMPRODUCT(AB125:AN125,'By group'!AB$27:AN$27)/prop_sw_use/BP125</f>
        <v>4.2314375357729874</v>
      </c>
      <c r="DF125" s="85">
        <f t="shared" si="35"/>
        <v>1.7179636395238327</v>
      </c>
      <c r="DG125" s="85">
        <f t="shared" si="67"/>
        <v>0</v>
      </c>
    </row>
    <row r="126" spans="1:111" x14ac:dyDescent="0.25">
      <c r="A126">
        <f t="shared" si="66"/>
        <v>61</v>
      </c>
      <c r="B126" s="8">
        <f>B125+Dynamics!B125+Dynamics!BO125+Dynamics!EB125+Dynamics!GO125+Dynamics!JB125</f>
        <v>20912129.482174587</v>
      </c>
      <c r="C126" s="46">
        <f>C125+Dynamics!C125+Dynamics!BP125+Dynamics!EC125+Dynamics!GP125+Dynamics!JC125</f>
        <v>142403.97412284664</v>
      </c>
      <c r="D126" s="4">
        <f>D125+Dynamics!D125+Dynamics!BQ125+Dynamics!ED125+Dynamics!GQ125+Dynamics!JD125</f>
        <v>415280.1935019599</v>
      </c>
      <c r="E126" s="4">
        <f>E125+Dynamics!E125+Dynamics!BR125+Dynamics!EE125+Dynamics!GR125+Dynamics!JE125</f>
        <v>427376.37645948603</v>
      </c>
      <c r="F126" s="4">
        <f>F125+Dynamics!F125+Dynamics!BS125+Dynamics!EF125+Dynamics!GS125+Dynamics!JF125</f>
        <v>127770.70562082363</v>
      </c>
      <c r="G126" s="4">
        <f>G125+Dynamics!G125+Dynamics!BT125+Dynamics!EG125+Dynamics!GT125+Dynamics!JG125</f>
        <v>24519.596588573484</v>
      </c>
      <c r="H126" s="4">
        <f>H125+Dynamics!H125+Dynamics!BU125+Dynamics!EH125+Dynamics!GU125+Dynamics!JH125</f>
        <v>20623.684902993195</v>
      </c>
      <c r="I126" s="4">
        <f>I125+Dynamics!I125+Dynamics!BV125+Dynamics!EI125+Dynamics!GV125+Dynamics!JI125</f>
        <v>0</v>
      </c>
      <c r="J126" s="4">
        <f>J125+Dynamics!J125+Dynamics!BW125+Dynamics!EJ125+Dynamics!GW125+Dynamics!JJ125</f>
        <v>0</v>
      </c>
      <c r="K126" s="4">
        <f>K125+Dynamics!K125+Dynamics!BX125+Dynamics!EK125+Dynamics!GX125+Dynamics!JK125</f>
        <v>0</v>
      </c>
      <c r="L126" s="4">
        <f>L125+Dynamics!L125+Dynamics!BY125+Dynamics!EL125+Dynamics!GY125+Dynamics!JL125</f>
        <v>43177.770610304542</v>
      </c>
      <c r="M126" s="4">
        <f>M125+Dynamics!M125+Dynamics!BZ125+Dynamics!EM125+Dynamics!GZ125+Dynamics!JM125</f>
        <v>21427.211640244073</v>
      </c>
      <c r="N126" s="9">
        <f>N125+Dynamics!N125+Dynamics!CA125+Dynamics!EN125+Dynamics!HA125+Dynamics!JN125</f>
        <v>17099.795410867428</v>
      </c>
      <c r="O126" s="8">
        <f>O125+Dynamics!O125+Dynamics!CB125+Dynamics!EO125+Dynamics!HB125+Dynamics!JO125</f>
        <v>22495681.401433207</v>
      </c>
      <c r="P126" s="4">
        <f>P125+Dynamics!P125+Dynamics!CC125+Dynamics!EP125+Dynamics!HC125+Dynamics!JP125</f>
        <v>70392.432916185338</v>
      </c>
      <c r="Q126" s="4">
        <f>Q125+Dynamics!Q125+Dynamics!CD125+Dynamics!EQ125+Dynamics!HD125+Dynamics!JQ125</f>
        <v>205191.35565423011</v>
      </c>
      <c r="R126" s="4">
        <f>R125+Dynamics!R125+Dynamics!CE125+Dynamics!ER125+Dynamics!HE125+Dynamics!JR125</f>
        <v>211041.27180966319</v>
      </c>
      <c r="S126" s="4">
        <f>S125+Dynamics!S125+Dynamics!CF125+Dynamics!ES125+Dynamics!HF125+Dynamics!JS125</f>
        <v>63065.427657221553</v>
      </c>
      <c r="T126" s="4">
        <f>T125+Dynamics!T125+Dynamics!CG125+Dynamics!ET125+Dynamics!HG125+Dynamics!JT125</f>
        <v>12098.633530644149</v>
      </c>
      <c r="U126" s="4">
        <f>U125+Dynamics!U125+Dynamics!CH125+Dynamics!EU125+Dynamics!HH125+Dynamics!JU125</f>
        <v>10171.326006130535</v>
      </c>
      <c r="V126" s="4">
        <f>V125+Dynamics!V125+Dynamics!CI125+Dynamics!EV125+Dynamics!HI125+Dynamics!JV125</f>
        <v>0</v>
      </c>
      <c r="W126" s="4">
        <f>W125+Dynamics!W125+Dynamics!CJ125+Dynamics!EW125+Dynamics!HJ125+Dynamics!JW125</f>
        <v>0</v>
      </c>
      <c r="X126" s="4">
        <f>X125+Dynamics!X125+Dynamics!CK125+Dynamics!EX125+Dynamics!HK125+Dynamics!JX125</f>
        <v>0</v>
      </c>
      <c r="Y126" s="4">
        <f>Y125+Dynamics!Y125+Dynamics!CL125+Dynamics!EY125+Dynamics!HL125+Dynamics!JY125</f>
        <v>21292.954604562012</v>
      </c>
      <c r="Z126" s="4">
        <f>Z125+Dynamics!Z125+Dynamics!CM125+Dynamics!EZ125+Dynamics!HM125+Dynamics!JZ125</f>
        <v>10561.521859444396</v>
      </c>
      <c r="AA126" s="9">
        <f>AA125+Dynamics!AA125+Dynamics!CN125+Dynamics!FA125+Dynamics!HN125+Dynamics!KA125</f>
        <v>8427.0971691855375</v>
      </c>
      <c r="AB126" s="8">
        <f>AB125+Dynamics!AB125+Dynamics!CO125+Dynamics!FB125+Dynamics!HO125+Dynamics!KB125</f>
        <v>34104.737665934961</v>
      </c>
      <c r="AC126" s="4">
        <f>AC125+Dynamics!AC125+Dynamics!CP125+Dynamics!FC125+Dynamics!HP125+Dynamics!KC125</f>
        <v>4999.8565662583042</v>
      </c>
      <c r="AD126" s="4">
        <f>AD125+Dynamics!AD125+Dynamics!CQ125+Dynamics!FD125+Dynamics!HQ125+Dynamics!KD125</f>
        <v>14656.192802161246</v>
      </c>
      <c r="AE126" s="4">
        <f>AE125+Dynamics!AE125+Dynamics!CR125+Dynamics!FE125+Dynamics!HR125+Dynamics!KE125</f>
        <v>15191.667065962902</v>
      </c>
      <c r="AF126" s="4">
        <f>AF125+Dynamics!AF125+Dynamics!CS125+Dynamics!FF125+Dynamics!HS125+Dynamics!KF125</f>
        <v>4566.4535704149057</v>
      </c>
      <c r="AG126" s="4">
        <f>AG125+Dynamics!AG125+Dynamics!CT125+Dynamics!FG125+Dynamics!HT125+Dynamics!KG125</f>
        <v>879.73043831987957</v>
      </c>
      <c r="AH126" s="4">
        <f>AH125+Dynamics!AH125+Dynamics!CU125+Dynamics!FH125+Dynamics!HU125+Dynamics!KH125</f>
        <v>744.98364295420163</v>
      </c>
      <c r="AI126" s="4">
        <f>AI125+Dynamics!AI125+Dynamics!CV125+Dynamics!FI125+Dynamics!HV125+Dynamics!KI125</f>
        <v>0</v>
      </c>
      <c r="AJ126" s="4">
        <f>AJ125+Dynamics!AJ125+Dynamics!CW125+Dynamics!FJ125+Dynamics!HW125+Dynamics!KJ125</f>
        <v>0</v>
      </c>
      <c r="AK126" s="4">
        <f>AK125+Dynamics!AK125+Dynamics!CX125+Dynamics!FK125+Dynamics!HX125+Dynamics!KK125</f>
        <v>0</v>
      </c>
      <c r="AL126" s="4">
        <f>AL125+Dynamics!AL125+Dynamics!CY125+Dynamics!FL125+Dynamics!HY125+Dynamics!KL125</f>
        <v>1560.6057877615922</v>
      </c>
      <c r="AM126" s="4">
        <f>AM125+Dynamics!AM125+Dynamics!CZ125+Dynamics!FM125+Dynamics!HZ125+Dynamics!KM125</f>
        <v>780.35700188896669</v>
      </c>
      <c r="AN126" s="4">
        <f>AN125+Dynamics!AN125+Dynamics!DA125+Dynamics!FN125+Dynamics!IA125+Dynamics!KN125</f>
        <v>628.15539010790803</v>
      </c>
      <c r="AO126" s="8">
        <f>AO125+Dynamics!AO125+Dynamics!DB125+Dynamics!FO125+Dynamics!IB125+Dynamics!KO125</f>
        <v>841889.5239365279</v>
      </c>
      <c r="AP126" s="4">
        <f>AP125+Dynamics!AP125+Dynamics!DC125+Dynamics!FP125+Dynamics!IC125+Dynamics!KP125</f>
        <v>16266.341692759333</v>
      </c>
      <c r="AQ126" s="4">
        <f>AQ125+Dynamics!AQ125+Dynamics!DD125+Dynamics!FQ125+Dynamics!ID125+Dynamics!KQ125</f>
        <v>47326.556560767021</v>
      </c>
      <c r="AR126" s="4">
        <f>AR125+Dynamics!AR125+Dynamics!DE125+Dynamics!FR125+Dynamics!IE125+Dynamics!KR125</f>
        <v>48518.09322491692</v>
      </c>
      <c r="AS126" s="4">
        <f>AS125+Dynamics!AS125+Dynamics!DF125+Dynamics!FS125+Dynamics!IF125+Dynamics!KS125</f>
        <v>14456.135702305215</v>
      </c>
      <c r="AT126" s="4">
        <f>AT125+Dynamics!AT125+Dynamics!DG125+Dynamics!FT125+Dynamics!IG125+Dynamics!KT125</f>
        <v>2766.3784447861985</v>
      </c>
      <c r="AU126" s="4">
        <f>AU125+Dynamics!AU125+Dynamics!DH125+Dynamics!FU125+Dynamics!IH125+Dynamics!KU125</f>
        <v>2312.9533274910204</v>
      </c>
      <c r="AV126" s="4">
        <f>AV125+Dynamics!AV125+Dynamics!DI125+Dynamics!FV125+Dynamics!II125+Dynamics!KV125</f>
        <v>0</v>
      </c>
      <c r="AW126" s="4">
        <f>AW125+Dynamics!AW125+Dynamics!DJ125+Dynamics!FW125+Dynamics!IJ125+Dynamics!KW125</f>
        <v>0</v>
      </c>
      <c r="AX126" s="4">
        <f>AX125+Dynamics!AX125+Dynamics!DK125+Dynamics!FX125+Dynamics!IK125+Dynamics!KX125</f>
        <v>0</v>
      </c>
      <c r="AY126" s="4">
        <f>AY125+Dynamics!AY125+Dynamics!DL125+Dynamics!FY125+Dynamics!IL125+Dynamics!KY125</f>
        <v>4840.2344716371545</v>
      </c>
      <c r="AZ126" s="4">
        <f>AZ125+Dynamics!AZ125+Dynamics!DM125+Dynamics!FZ125+Dynamics!IM125+Dynamics!KZ125</f>
        <v>2382.9040767191891</v>
      </c>
      <c r="BA126" s="9">
        <f>BA125+Dynamics!BA125+Dynamics!DN125+Dynamics!GA125+Dynamics!IN125+Dynamics!LA125</f>
        <v>1878.5048697454647</v>
      </c>
      <c r="BB126" s="8">
        <f>BB125+Dynamics!BB125+Dynamics!DO125+Dynamics!GB125+Dynamics!IO125+Dynamics!LB125</f>
        <v>39530.770773420634</v>
      </c>
      <c r="BC126" s="4">
        <f>BC125+Dynamics!BC125+Dynamics!DP125+Dynamics!GC125+Dynamics!IP125+Dynamics!LC125</f>
        <v>7571.5223072858425</v>
      </c>
      <c r="BD126" s="4">
        <f>BD125+Dynamics!BD125+Dynamics!DQ125+Dynamics!GD125+Dynamics!IQ125+Dynamics!LD125</f>
        <v>20946.335358354689</v>
      </c>
      <c r="BE126" s="4">
        <f>BE125+Dynamics!BE125+Dynamics!DR125+Dynamics!GE125+Dynamics!IR125+Dynamics!LE125</f>
        <v>20035.581726951263</v>
      </c>
      <c r="BF126" s="4">
        <f>BF125+Dynamics!BF125+Dynamics!DS125+Dynamics!GF125+Dynamics!IS125+Dynamics!LF125</f>
        <v>5663.7782274979782</v>
      </c>
      <c r="BG126" s="4">
        <f>BG125+Dynamics!BG125+Dynamics!DT125+Dynamics!GG125+Dynamics!IT125+Dynamics!LG125</f>
        <v>1044.0155904259229</v>
      </c>
      <c r="BH126" s="4">
        <f>BH125+Dynamics!BH125+Dynamics!DU125+Dynamics!GH125+Dynamics!IU125+Dynamics!LH125</f>
        <v>818.88793168203506</v>
      </c>
      <c r="BI126" s="4">
        <f>BI125+Dynamics!BI125+Dynamics!DV125+Dynamics!GI125+Dynamics!IV125+Dynamics!LI125</f>
        <v>0</v>
      </c>
      <c r="BJ126" s="4">
        <f>BJ125+Dynamics!BJ125+Dynamics!DW125+Dynamics!GJ125+Dynamics!IW125+Dynamics!LJ125</f>
        <v>0</v>
      </c>
      <c r="BK126" s="4">
        <f>BK125+Dynamics!BK125+Dynamics!DX125+Dynamics!GK125+Dynamics!IX125+Dynamics!LK125</f>
        <v>0</v>
      </c>
      <c r="BL126" s="4">
        <f>BL125+Dynamics!BL125+Dynamics!DY125+Dynamics!GL125+Dynamics!IY125+Dynamics!LL125</f>
        <v>1705.1597914743613</v>
      </c>
      <c r="BM126" s="4">
        <f>BM125+Dynamics!BM125+Dynamics!DZ125+Dynamics!GM125+Dynamics!IZ125+Dynamics!LM125</f>
        <v>781.34475241520931</v>
      </c>
      <c r="BN126" s="4">
        <f>BN125+Dynamics!BN125+Dynamics!EA125+Dynamics!GN125+Dynamics!JA125+Dynamics!LN125</f>
        <v>568.54862441978116</v>
      </c>
      <c r="BO126" s="178">
        <f t="shared" si="37"/>
        <v>46419148.524996504</v>
      </c>
      <c r="BP126" s="8">
        <f t="shared" si="68"/>
        <v>22151808.791032687</v>
      </c>
      <c r="BQ126" s="4">
        <f t="shared" si="69"/>
        <v>23107923.422640473</v>
      </c>
      <c r="BR126" s="4">
        <f t="shared" si="70"/>
        <v>78112.739931764867</v>
      </c>
      <c r="BS126" s="4">
        <f t="shared" si="41"/>
        <v>982637.62630765548</v>
      </c>
      <c r="BT126" s="179">
        <f t="shared" si="42"/>
        <v>98665.945083927742</v>
      </c>
      <c r="BU126" s="178">
        <f t="shared" si="43"/>
        <v>2095812.6090128303</v>
      </c>
      <c r="BV126" s="4">
        <f t="shared" si="44"/>
        <v>1239679.3088580989</v>
      </c>
      <c r="BW126" s="4">
        <f t="shared" si="45"/>
        <v>612242.02120726684</v>
      </c>
      <c r="BX126" s="4">
        <f t="shared" si="46"/>
        <v>44008.002265829906</v>
      </c>
      <c r="BY126" s="4">
        <f t="shared" si="47"/>
        <v>140748.10237112749</v>
      </c>
      <c r="BZ126" s="179">
        <f t="shared" si="48"/>
        <v>59135.174310507085</v>
      </c>
      <c r="CA126" s="167">
        <f t="shared" si="49"/>
        <v>4.514974263011836E-2</v>
      </c>
      <c r="CB126" s="15">
        <f t="shared" si="50"/>
        <v>5.5962893168341889E-2</v>
      </c>
      <c r="CC126" s="15">
        <f t="shared" si="51"/>
        <v>2.6494895712152564E-2</v>
      </c>
      <c r="CD126" s="15">
        <f t="shared" si="52"/>
        <v>0.56339084129263617</v>
      </c>
      <c r="CE126" s="15">
        <f t="shared" si="53"/>
        <v>0.1432350020017048</v>
      </c>
      <c r="CF126" s="168">
        <f t="shared" si="54"/>
        <v>0.59934736610697048</v>
      </c>
      <c r="CG126" s="167"/>
      <c r="CH126" s="16"/>
      <c r="CI126" s="87"/>
      <c r="CJ126" s="16"/>
      <c r="CK126" s="16"/>
      <c r="CL126" s="168"/>
      <c r="CM126" s="120">
        <f t="shared" si="55"/>
        <v>160965.29072713121</v>
      </c>
      <c r="CN126" s="120">
        <f>step*SUMPRODUCT(B126:N126,'By group'!B$22:N$22)</f>
        <v>95304.411916574929</v>
      </c>
      <c r="CO126" s="120">
        <f>step*SUMPRODUCT(O126:AA126,'By group'!O$22:AA$22)</f>
        <v>47056.524026589104</v>
      </c>
      <c r="CP126" s="120">
        <f>step*SUMPRODUCT(AB126:AN126,'By group'!AB$22:AN$22)</f>
        <v>3393.0927897596016</v>
      </c>
      <c r="CQ126" s="120">
        <f>step*SUMPRODUCT(AO126:BA126,'By group'!AO$22:BA$22)</f>
        <v>10804.088658572427</v>
      </c>
      <c r="CR126" s="154">
        <f>step*SUMPRODUCT(BB126:BN126,'By group'!BB$22:BN$22)</f>
        <v>4407.1733356351269</v>
      </c>
      <c r="CS126" s="197">
        <f t="shared" si="56"/>
        <v>241634.12760533544</v>
      </c>
      <c r="CT126" s="120">
        <f t="shared" si="57"/>
        <v>703400.63387747295</v>
      </c>
      <c r="CU126" s="120">
        <f t="shared" si="58"/>
        <v>722162.99028698041</v>
      </c>
      <c r="CV126" s="120">
        <f t="shared" si="59"/>
        <v>288099.22604400304</v>
      </c>
      <c r="CW126" s="120">
        <f t="shared" si="60"/>
        <v>77241.693923461484</v>
      </c>
      <c r="CX126" s="198">
        <f t="shared" si="61"/>
        <v>63273.937275577111</v>
      </c>
      <c r="CY126" s="16">
        <f t="shared" si="62"/>
        <v>3.3689561848375513E-3</v>
      </c>
      <c r="CZ126" s="37">
        <f t="shared" si="63"/>
        <v>4.2475087087933211E-2</v>
      </c>
      <c r="DA126" s="185">
        <f t="shared" si="64"/>
        <v>2.1255440528125278E-3</v>
      </c>
      <c r="DB126" s="183">
        <f>(BO126-BO124)/BO124</f>
        <v>5.5992305300305049E-3</v>
      </c>
      <c r="DC126" s="85">
        <f>(SUMPRODUCT($B126:$N126,'By group'!$B$27:$N$27)-(1-prop_idu_part)*SUMPRODUCT(Population!$BB126:$BN126,'By group'!$BB$27:$BN$27)*(1-prop_idu_male))/BQ126</f>
        <v>1.435630236843366</v>
      </c>
      <c r="DD126" s="85">
        <f>(1-prop_idu_part)*SUMPRODUCT(Population!$BB126:$BN126,'By group'!$BB$27:$BN$27)*prop_idu_male/BQ126</f>
        <v>9.2227431034532775E-3</v>
      </c>
      <c r="DE126" s="85">
        <f>SUMPRODUCT(AB126:AN126,'By group'!AB$27:AN$27)/prop_sw_use/BP126</f>
        <v>4.2314958928348547</v>
      </c>
      <c r="DF126" s="85">
        <f t="shared" si="35"/>
        <v>1.7179873324909509</v>
      </c>
      <c r="DG126" s="85">
        <f t="shared" si="67"/>
        <v>0</v>
      </c>
    </row>
    <row r="127" spans="1:111" x14ac:dyDescent="0.25">
      <c r="A127">
        <f t="shared" si="66"/>
        <v>61.5</v>
      </c>
      <c r="B127" s="8">
        <f>B126+Dynamics!B126+Dynamics!BO126+Dynamics!EB126+Dynamics!GO126+Dynamics!JB126</f>
        <v>20970520.900232371</v>
      </c>
      <c r="C127" s="46">
        <f>C126+Dynamics!C126+Dynamics!BP126+Dynamics!EC126+Dynamics!GP126+Dynamics!JC126</f>
        <v>142811.01110509678</v>
      </c>
      <c r="D127" s="4">
        <f>D126+Dynamics!D126+Dynamics!BQ126+Dynamics!ED126+Dynamics!GQ126+Dynamics!JD126</f>
        <v>416470.65138470806</v>
      </c>
      <c r="E127" s="4">
        <f>E126+Dynamics!E126+Dynamics!BR126+Dynamics!EE126+Dynamics!GR126+Dynamics!JE126</f>
        <v>428607.12993568357</v>
      </c>
      <c r="F127" s="4">
        <f>F126+Dynamics!F126+Dynamics!BS126+Dynamics!EF126+Dynamics!GS126+Dynamics!JF126</f>
        <v>128140.03873905604</v>
      </c>
      <c r="G127" s="4">
        <f>G126+Dynamics!G126+Dynamics!BT126+Dynamics!EG126+Dynamics!GT126+Dynamics!JG126</f>
        <v>24590.664585873692</v>
      </c>
      <c r="H127" s="4">
        <f>H126+Dynamics!H126+Dynamics!BU126+Dynamics!EH126+Dynamics!GU126+Dynamics!JH126</f>
        <v>20683.685273272047</v>
      </c>
      <c r="I127" s="4">
        <f>I126+Dynamics!I126+Dynamics!BV126+Dynamics!EI126+Dynamics!GV126+Dynamics!JI126</f>
        <v>0</v>
      </c>
      <c r="J127" s="4">
        <f>J126+Dynamics!J126+Dynamics!BW126+Dynamics!EJ126+Dynamics!GW126+Dynamics!JJ126</f>
        <v>0</v>
      </c>
      <c r="K127" s="4">
        <f>K126+Dynamics!K126+Dynamics!BX126+Dynamics!EK126+Dynamics!GX126+Dynamics!JK126</f>
        <v>0</v>
      </c>
      <c r="L127" s="4">
        <f>L126+Dynamics!L126+Dynamics!BY126+Dynamics!EL126+Dynamics!GY126+Dynamics!JL126</f>
        <v>43303.574883496025</v>
      </c>
      <c r="M127" s="4">
        <f>M126+Dynamics!M126+Dynamics!BZ126+Dynamics!EM126+Dynamics!GZ126+Dynamics!JM126</f>
        <v>21489.884596738426</v>
      </c>
      <c r="N127" s="9">
        <f>N126+Dynamics!N126+Dynamics!CA126+Dynamics!EN126+Dynamics!HA126+Dynamics!JN126</f>
        <v>17149.578024789589</v>
      </c>
      <c r="O127" s="8">
        <f>O126+Dynamics!O126+Dynamics!CB126+Dynamics!EO126+Dynamics!HB126+Dynamics!JO126</f>
        <v>22559075.199262258</v>
      </c>
      <c r="P127" s="4">
        <f>P126+Dynamics!P126+Dynamics!CC126+Dynamics!EP126+Dynamics!HC126+Dynamics!JP126</f>
        <v>70595.139321750059</v>
      </c>
      <c r="Q127" s="4">
        <f>Q126+Dynamics!Q126+Dynamics!CD126+Dynamics!EQ126+Dynamics!HD126+Dynamics!JQ126</f>
        <v>205784.1795455644</v>
      </c>
      <c r="R127" s="4">
        <f>R126+Dynamics!R126+Dynamics!CE126+Dynamics!ER126+Dynamics!HE126+Dynamics!JR126</f>
        <v>211653.9212788849</v>
      </c>
      <c r="S127" s="4">
        <f>S126+Dynamics!S126+Dynamics!CF126+Dynamics!ES126+Dynamics!HF126+Dynamics!JS126</f>
        <v>63249.146447439416</v>
      </c>
      <c r="T127" s="4">
        <f>T126+Dynamics!T126+Dynamics!CG126+Dynamics!ET126+Dynamics!HG126+Dynamics!JT126</f>
        <v>12133.948361132361</v>
      </c>
      <c r="U127" s="4">
        <f>U126+Dynamics!U126+Dynamics!CH126+Dynamics!EU126+Dynamics!HH126+Dynamics!JU126</f>
        <v>10201.021187733284</v>
      </c>
      <c r="V127" s="4">
        <f>V126+Dynamics!V126+Dynamics!CI126+Dynamics!EV126+Dynamics!HI126+Dynamics!JV126</f>
        <v>0</v>
      </c>
      <c r="W127" s="4">
        <f>W126+Dynamics!W126+Dynamics!CJ126+Dynamics!EW126+Dynamics!HJ126+Dynamics!JW126</f>
        <v>0</v>
      </c>
      <c r="X127" s="4">
        <f>X126+Dynamics!X126+Dynamics!CK126+Dynamics!EX126+Dynamics!HK126+Dynamics!JX126</f>
        <v>0</v>
      </c>
      <c r="Y127" s="4">
        <f>Y126+Dynamics!Y126+Dynamics!CL126+Dynamics!EY126+Dynamics!HL126+Dynamics!JY126</f>
        <v>21355.247704913148</v>
      </c>
      <c r="Z127" s="4">
        <f>Z126+Dynamics!Z126+Dynamics!CM126+Dynamics!EZ126+Dynamics!HM126+Dynamics!JZ126</f>
        <v>10592.34317818731</v>
      </c>
      <c r="AA127" s="9">
        <f>AA126+Dynamics!AA126+Dynamics!CN126+Dynamics!FA126+Dynamics!HN126+Dynamics!KA126</f>
        <v>8451.1258630868069</v>
      </c>
      <c r="AB127" s="8">
        <f>AB126+Dynamics!AB126+Dynamics!CO126+Dynamics!FB126+Dynamics!HO126+Dynamics!KB126</f>
        <v>34198.580215238646</v>
      </c>
      <c r="AC127" s="4">
        <f>AC126+Dynamics!AC126+Dynamics!CP126+Dynamics!FC126+Dynamics!HP126+Dynamics!KC126</f>
        <v>5014.0343461329203</v>
      </c>
      <c r="AD127" s="4">
        <f>AD126+Dynamics!AD126+Dynamics!CQ126+Dynamics!FD126+Dynamics!HQ126+Dynamics!KD126</f>
        <v>14697.860740375592</v>
      </c>
      <c r="AE127" s="4">
        <f>AE126+Dynamics!AE126+Dynamics!CR126+Dynamics!FE126+Dynamics!HR126+Dynamics!KE126</f>
        <v>15235.048384550109</v>
      </c>
      <c r="AF127" s="4">
        <f>AF126+Dynamics!AF126+Dynamics!CS126+Dynamics!FF126+Dynamics!HS126+Dynamics!KF126</f>
        <v>4579.5447021352966</v>
      </c>
      <c r="AG127" s="4">
        <f>AG126+Dynamics!AG126+Dynamics!CT126+Dynamics!FG126+Dynamics!HT126+Dynamics!KG126</f>
        <v>882.26054767925291</v>
      </c>
      <c r="AH127" s="4">
        <f>AH126+Dynamics!AH126+Dynamics!CU126+Dynamics!FH126+Dynamics!HU126+Dynamics!KH126</f>
        <v>747.13922845074944</v>
      </c>
      <c r="AI127" s="4">
        <f>AI126+Dynamics!AI126+Dynamics!CV126+Dynamics!FI126+Dynamics!HV126+Dynamics!KI126</f>
        <v>0</v>
      </c>
      <c r="AJ127" s="4">
        <f>AJ126+Dynamics!AJ126+Dynamics!CW126+Dynamics!FJ126+Dynamics!HW126+Dynamics!KJ126</f>
        <v>0</v>
      </c>
      <c r="AK127" s="4">
        <f>AK126+Dynamics!AK126+Dynamics!CX126+Dynamics!FK126+Dynamics!HX126+Dynamics!KK126</f>
        <v>0</v>
      </c>
      <c r="AL127" s="4">
        <f>AL126+Dynamics!AL126+Dynamics!CY126+Dynamics!FL126+Dynamics!HY126+Dynamics!KL126</f>
        <v>1565.126998968871</v>
      </c>
      <c r="AM127" s="4">
        <f>AM126+Dynamics!AM126+Dynamics!CZ126+Dynamics!FM126+Dynamics!HZ126+Dynamics!KM126</f>
        <v>782.63604195336131</v>
      </c>
      <c r="AN127" s="4">
        <f>AN126+Dynamics!AN126+Dynamics!DA126+Dynamics!FN126+Dynamics!IA126+Dynamics!KN126</f>
        <v>630.00151621260341</v>
      </c>
      <c r="AO127" s="8">
        <f>AO126+Dynamics!AO126+Dynamics!DB126+Dynamics!FO126+Dynamics!IB126+Dynamics!KO126</f>
        <v>843459.81909342343</v>
      </c>
      <c r="AP127" s="4">
        <f>AP126+Dynamics!AP126+Dynamics!DC126+Dynamics!FP126+Dynamics!IC126+Dynamics!KP126</f>
        <v>16325.012308553987</v>
      </c>
      <c r="AQ127" s="4">
        <f>AQ126+Dynamics!AQ126+Dynamics!DD126+Dynamics!FQ126+Dynamics!ID126+Dynamics!KQ126</f>
        <v>47501.869022865569</v>
      </c>
      <c r="AR127" s="4">
        <f>AR126+Dynamics!AR126+Dynamics!DE126+Dynamics!FR126+Dynamics!IE126+Dynamics!KR126</f>
        <v>48705.389991128621</v>
      </c>
      <c r="AS127" s="4">
        <f>AS126+Dynamics!AS126+Dynamics!DF126+Dynamics!FS126+Dynamics!IF126+Dynamics!KS126</f>
        <v>14513.864747804062</v>
      </c>
      <c r="AT127" s="4">
        <f>AT126+Dynamics!AT126+Dynamics!DG126+Dynamics!FT126+Dynamics!IG126+Dynamics!KT126</f>
        <v>2777.7202567501527</v>
      </c>
      <c r="AU127" s="4">
        <f>AU126+Dynamics!AU126+Dynamics!DH126+Dynamics!FU126+Dynamics!IH126+Dynamics!KU126</f>
        <v>2322.930262271535</v>
      </c>
      <c r="AV127" s="4">
        <f>AV126+Dynamics!AV126+Dynamics!DI126+Dynamics!FV126+Dynamics!II126+Dynamics!KV126</f>
        <v>0</v>
      </c>
      <c r="AW127" s="4">
        <f>AW126+Dynamics!AW126+Dynamics!DJ126+Dynamics!FW126+Dynamics!IJ126+Dynamics!KW126</f>
        <v>0</v>
      </c>
      <c r="AX127" s="4">
        <f>AX126+Dynamics!AX126+Dynamics!DK126+Dynamics!FX126+Dynamics!IK126+Dynamics!KX126</f>
        <v>0</v>
      </c>
      <c r="AY127" s="4">
        <f>AY126+Dynamics!AY126+Dynamics!DL126+Dynamics!FY126+Dynamics!IL126+Dynamics!KY126</f>
        <v>4861.2072583650279</v>
      </c>
      <c r="AZ127" s="4">
        <f>AZ126+Dynamics!AZ126+Dynamics!DM126+Dynamics!FZ126+Dynamics!IM126+Dynamics!KZ126</f>
        <v>2393.8845906488823</v>
      </c>
      <c r="BA127" s="9">
        <f>BA126+Dynamics!BA126+Dynamics!DN126+Dynamics!GA126+Dynamics!IN126+Dynamics!LA126</f>
        <v>1887.8771555865194</v>
      </c>
      <c r="BB127" s="8">
        <f>BB126+Dynamics!BB126+Dynamics!DO126+Dynamics!GB126+Dynamics!IO126+Dynamics!LB126</f>
        <v>39641.314676533162</v>
      </c>
      <c r="BC127" s="4">
        <f>BC126+Dynamics!BC126+Dynamics!DP126+Dynamics!GC126+Dynamics!IP126+Dynamics!LC126</f>
        <v>7592.730267114689</v>
      </c>
      <c r="BD127" s="4">
        <f>BD126+Dynamics!BD126+Dynamics!DQ126+Dynamics!GD126+Dynamics!IQ126+Dynamics!LD126</f>
        <v>21005.058563786901</v>
      </c>
      <c r="BE127" s="4">
        <f>BE126+Dynamics!BE126+Dynamics!DR126+Dynamics!GE126+Dynamics!IR126+Dynamics!LE126</f>
        <v>20091.82986268702</v>
      </c>
      <c r="BF127" s="4">
        <f>BF126+Dynamics!BF126+Dynamics!DS126+Dynamics!GF126+Dynamics!IS126+Dynamics!LF126</f>
        <v>5679.6974730104694</v>
      </c>
      <c r="BG127" s="4">
        <f>BG126+Dynamics!BG126+Dynamics!DT126+Dynamics!GG126+Dynamics!IT126+Dynamics!LG126</f>
        <v>1046.9526105149812</v>
      </c>
      <c r="BH127" s="4">
        <f>BH126+Dynamics!BH126+Dynamics!DU126+Dynamics!GH126+Dynamics!IU126+Dynamics!LH126</f>
        <v>821.1950051412324</v>
      </c>
      <c r="BI127" s="4">
        <f>BI126+Dynamics!BI126+Dynamics!DV126+Dynamics!GI126+Dynamics!IV126+Dynamics!LI126</f>
        <v>0</v>
      </c>
      <c r="BJ127" s="4">
        <f>BJ126+Dynamics!BJ126+Dynamics!DW126+Dynamics!GJ126+Dynamics!IW126+Dynamics!LJ126</f>
        <v>0</v>
      </c>
      <c r="BK127" s="4">
        <f>BK126+Dynamics!BK126+Dynamics!DX126+Dynamics!GK126+Dynamics!IX126+Dynamics!LK126</f>
        <v>0</v>
      </c>
      <c r="BL127" s="4">
        <f>BL126+Dynamics!BL126+Dynamics!DY126+Dynamics!GL126+Dynamics!IY126+Dynamics!LL126</f>
        <v>1709.9650995480129</v>
      </c>
      <c r="BM127" s="4">
        <f>BM126+Dynamics!BM126+Dynamics!DZ126+Dynamics!GM126+Dynamics!IZ126+Dynamics!LM126</f>
        <v>783.55042479968404</v>
      </c>
      <c r="BN127" s="4">
        <f>BN126+Dynamics!BN126+Dynamics!EA126+Dynamics!GN126+Dynamics!JA126+Dynamics!LN126</f>
        <v>570.15451354121376</v>
      </c>
      <c r="BO127" s="178">
        <f t="shared" si="37"/>
        <v>46548882.646817826</v>
      </c>
      <c r="BP127" s="8">
        <f t="shared" si="68"/>
        <v>22213767.118761081</v>
      </c>
      <c r="BQ127" s="4">
        <f t="shared" si="69"/>
        <v>23173091.272150949</v>
      </c>
      <c r="BR127" s="4">
        <f t="shared" si="70"/>
        <v>78332.232721697408</v>
      </c>
      <c r="BS127" s="4">
        <f t="shared" si="41"/>
        <v>984749.57468739769</v>
      </c>
      <c r="BT127" s="179">
        <f t="shared" si="42"/>
        <v>98942.448496677374</v>
      </c>
      <c r="BU127" s="178">
        <f t="shared" si="43"/>
        <v>2101986.8333379831</v>
      </c>
      <c r="BV127" s="4">
        <f t="shared" si="44"/>
        <v>1243246.2185287143</v>
      </c>
      <c r="BW127" s="4">
        <f t="shared" si="45"/>
        <v>614016.07288869168</v>
      </c>
      <c r="BX127" s="4">
        <f t="shared" si="46"/>
        <v>44133.652506458755</v>
      </c>
      <c r="BY127" s="4">
        <f t="shared" si="47"/>
        <v>141289.75559397438</v>
      </c>
      <c r="BZ127" s="179">
        <f t="shared" si="48"/>
        <v>59301.133820144205</v>
      </c>
      <c r="CA127" s="167">
        <f t="shared" si="49"/>
        <v>4.5156547564986056E-2</v>
      </c>
      <c r="CB127" s="15">
        <f t="shared" si="50"/>
        <v>5.5967374281091921E-2</v>
      </c>
      <c r="CC127" s="15">
        <f t="shared" si="51"/>
        <v>2.6496942754746164E-2</v>
      </c>
      <c r="CD127" s="15">
        <f t="shared" si="52"/>
        <v>0.56341624607151131</v>
      </c>
      <c r="CE127" s="15">
        <f t="shared" si="53"/>
        <v>0.14347785388871673</v>
      </c>
      <c r="CF127" s="168">
        <f t="shared" si="54"/>
        <v>0.59934977071176498</v>
      </c>
      <c r="CG127" s="169">
        <f>-SUM(Dynamics!BO126:BO127,Dynamics!CB126:CB127,Dynamics!CO126:CO127,Dynamics!DB126:DB127,Dynamics!DO126:DO127)/BO126*100000</f>
        <v>1088.0052654358421</v>
      </c>
      <c r="CH127" s="87">
        <f>-SUM(Dynamics!BO126:BO127)/BP126*100000</f>
        <v>1342.7837659703725</v>
      </c>
      <c r="CI127" s="87">
        <f>-SUM(Dynamics!CB126:CB127)/BQ126*100000</f>
        <v>636.39085243660429</v>
      </c>
      <c r="CJ127" s="87">
        <f>-SUM(Dynamics!CO126:CO127)/BR126*100000</f>
        <v>13346.824896297696</v>
      </c>
      <c r="CK127" s="87">
        <f>-SUM(Dynamics!DB126:DB127)/BS126*100000</f>
        <v>3461.3028622091711</v>
      </c>
      <c r="CL127" s="170">
        <f>-SUM(Dynamics!DO126:DO127)/BT126*100000</f>
        <v>16315.19572361535</v>
      </c>
      <c r="CM127" s="120">
        <f t="shared" si="55"/>
        <v>161440.98561293958</v>
      </c>
      <c r="CN127" s="120">
        <f>step*SUMPRODUCT(B127:N127,'By group'!B$22:N$22)</f>
        <v>95579.142899060971</v>
      </c>
      <c r="CO127" s="120">
        <f>step*SUMPRODUCT(O127:AA127,'By group'!O$22:AA$22)</f>
        <v>47193.155592493742</v>
      </c>
      <c r="CP127" s="120">
        <f>step*SUMPRODUCT(AB127:AN127,'By group'!AB$22:AN$22)</f>
        <v>3402.7973517702476</v>
      </c>
      <c r="CQ127" s="120">
        <f>step*SUMPRODUCT(AO127:BA127,'By group'!AO$22:BA$22)</f>
        <v>10846.340367722041</v>
      </c>
      <c r="CR127" s="154">
        <f>step*SUMPRODUCT(BB127:BN127,'By group'!BB$22:BN$22)</f>
        <v>4419.5494018925856</v>
      </c>
      <c r="CS127" s="197">
        <f t="shared" si="56"/>
        <v>242337.92734864843</v>
      </c>
      <c r="CT127" s="120">
        <f t="shared" si="57"/>
        <v>705459.61925730051</v>
      </c>
      <c r="CU127" s="120">
        <f t="shared" si="58"/>
        <v>724293.3194529342</v>
      </c>
      <c r="CV127" s="120">
        <f t="shared" si="59"/>
        <v>288957.41405473632</v>
      </c>
      <c r="CW127" s="120">
        <f t="shared" si="60"/>
        <v>77473.84519427811</v>
      </c>
      <c r="CX127" s="198">
        <f t="shared" si="61"/>
        <v>63464.708030085574</v>
      </c>
      <c r="CY127" s="16">
        <f t="shared" si="62"/>
        <v>3.368922023431462E-3</v>
      </c>
      <c r="CZ127" s="37">
        <f t="shared" si="63"/>
        <v>4.2448816348913461E-2</v>
      </c>
      <c r="DA127" s="185">
        <f t="shared" si="64"/>
        <v>2.1255601181104028E-3</v>
      </c>
      <c r="DB127" s="183"/>
      <c r="DC127" s="85">
        <f>(SUMPRODUCT($B127:$N127,'By group'!$B$27:$N$27)-(1-prop_idu_part)*SUMPRODUCT(Population!$BB127:$BN127,'By group'!$BB$27:$BN$27)*(1-prop_idu_male))/BQ127</f>
        <v>1.435597062353672</v>
      </c>
      <c r="DD127" s="85">
        <f>(1-prop_idu_part)*SUMPRODUCT(Population!$BB127:$BN127,'By group'!$BB$27:$BN$27)*prop_idu_male/BQ127</f>
        <v>9.2225800279681809E-3</v>
      </c>
      <c r="DE127" s="85">
        <f>SUMPRODUCT(AB127:AN127,'By group'!AB$27:AN$27)/prop_sw_use/BP127</f>
        <v>4.2315505858818714</v>
      </c>
      <c r="DF127" s="85">
        <f t="shared" si="35"/>
        <v>1.7180095378680396</v>
      </c>
      <c r="DG127" s="85">
        <f t="shared" si="67"/>
        <v>0</v>
      </c>
    </row>
    <row r="128" spans="1:111" x14ac:dyDescent="0.25">
      <c r="A128">
        <f t="shared" si="66"/>
        <v>62</v>
      </c>
      <c r="B128" s="8">
        <f>B127+Dynamics!B127+Dynamics!BO127+Dynamics!EB127+Dynamics!GO127+Dynamics!JB127</f>
        <v>21029068.644060481</v>
      </c>
      <c r="C128" s="46">
        <f>C127+Dynamics!C127+Dynamics!BP127+Dynamics!EC127+Dynamics!GP127+Dynamics!JC127</f>
        <v>143218.84076161776</v>
      </c>
      <c r="D128" s="4">
        <f>D127+Dynamics!D127+Dynamics!BQ127+Dynamics!ED127+Dynamics!GQ127+Dynamics!JD127</f>
        <v>417663.33809346252</v>
      </c>
      <c r="E128" s="4">
        <f>E127+Dynamics!E127+Dynamics!BR127+Dynamics!EE127+Dynamics!GR127+Dynamics!JE127</f>
        <v>429840.06226038327</v>
      </c>
      <c r="F128" s="4">
        <f>F127+Dynamics!F127+Dynamics!BS127+Dynamics!EF127+Dynamics!GS127+Dynamics!JF127</f>
        <v>128510.00249519257</v>
      </c>
      <c r="G128" s="4">
        <f>G127+Dynamics!G127+Dynamics!BT127+Dynamics!EG127+Dynamics!GT127+Dynamics!JG127</f>
        <v>24661.852799409931</v>
      </c>
      <c r="H128" s="4">
        <f>H127+Dynamics!H127+Dynamics!BU127+Dynamics!EH127+Dynamics!GU127+Dynamics!JH127</f>
        <v>20743.794368416467</v>
      </c>
      <c r="I128" s="4">
        <f>I127+Dynamics!I127+Dynamics!BV127+Dynamics!EI127+Dynamics!GV127+Dynamics!JI127</f>
        <v>0</v>
      </c>
      <c r="J128" s="4">
        <f>J127+Dynamics!J127+Dynamics!BW127+Dynamics!EJ127+Dynamics!GW127+Dynamics!JJ127</f>
        <v>0</v>
      </c>
      <c r="K128" s="4">
        <f>K127+Dynamics!K127+Dynamics!BX127+Dynamics!EK127+Dynamics!GX127+Dynamics!JK127</f>
        <v>0</v>
      </c>
      <c r="L128" s="4">
        <f>L127+Dynamics!L127+Dynamics!BY127+Dynamics!EL127+Dynamics!GY127+Dynamics!JL127</f>
        <v>43429.598479409666</v>
      </c>
      <c r="M128" s="4">
        <f>M127+Dynamics!M127+Dynamics!BZ127+Dynamics!EM127+Dynamics!GZ127+Dynamics!JM127</f>
        <v>21552.683989533598</v>
      </c>
      <c r="N128" s="9">
        <f>N127+Dynamics!N127+Dynamics!CA127+Dynamics!EN127+Dynamics!HA127+Dynamics!JN127</f>
        <v>17199.518094955747</v>
      </c>
      <c r="O128" s="8">
        <f>O127+Dynamics!O127+Dynamics!CB127+Dynamics!EO127+Dynamics!HB127+Dynamics!JO127</f>
        <v>22622619.096568499</v>
      </c>
      <c r="P128" s="4">
        <f>P127+Dynamics!P127+Dynamics!CC127+Dynamics!EP127+Dynamics!HC127+Dynamics!JP127</f>
        <v>70798.212643046878</v>
      </c>
      <c r="Q128" s="4">
        <f>Q127+Dynamics!Q127+Dynamics!CD127+Dynamics!EQ127+Dynamics!HD127+Dynamics!JQ127</f>
        <v>206378.04816258949</v>
      </c>
      <c r="R128" s="4">
        <f>R127+Dynamics!R127+Dynamics!CE127+Dynamics!ER127+Dynamics!HE127+Dynamics!JR127</f>
        <v>212267.63656175332</v>
      </c>
      <c r="S128" s="4">
        <f>S127+Dynamics!S127+Dynamics!CF127+Dynamics!ES127+Dynamics!HF127+Dynamics!JS127</f>
        <v>63433.192027244266</v>
      </c>
      <c r="T128" s="4">
        <f>T127+Dynamics!T127+Dynamics!CG127+Dynamics!ET127+Dynamics!HG127+Dynamics!JT127</f>
        <v>12169.329648340627</v>
      </c>
      <c r="U128" s="4">
        <f>U127+Dynamics!U127+Dynamics!CH127+Dynamics!EU127+Dynamics!HH127+Dynamics!JU127</f>
        <v>10230.786876963133</v>
      </c>
      <c r="V128" s="4">
        <f>V127+Dynamics!V127+Dynamics!CI127+Dynamics!EV127+Dynamics!HI127+Dynamics!JV127</f>
        <v>0</v>
      </c>
      <c r="W128" s="4">
        <f>W127+Dynamics!W127+Dynamics!CJ127+Dynamics!EW127+Dynamics!HJ127+Dynamics!JW127</f>
        <v>0</v>
      </c>
      <c r="X128" s="4">
        <f>X127+Dynamics!X127+Dynamics!CK127+Dynamics!EX127+Dynamics!HK127+Dynamics!JX127</f>
        <v>0</v>
      </c>
      <c r="Y128" s="4">
        <f>Y127+Dynamics!Y127+Dynamics!CL127+Dynamics!EY127+Dynamics!HL127+Dynamics!JY127</f>
        <v>21417.683889826403</v>
      </c>
      <c r="Z128" s="4">
        <f>Z127+Dynamics!Z127+Dynamics!CM127+Dynamics!EZ127+Dynamics!HM127+Dynamics!JZ127</f>
        <v>10623.262565375817</v>
      </c>
      <c r="AA128" s="9">
        <f>AA127+Dynamics!AA127+Dynamics!CN127+Dynamics!FA127+Dynamics!HN127+Dynamics!KA127</f>
        <v>8475.2931921862764</v>
      </c>
      <c r="AB128" s="8">
        <f>AB127+Dynamics!AB127+Dynamics!CO127+Dynamics!FB127+Dynamics!HO127+Dynamics!KB127</f>
        <v>34292.70301580066</v>
      </c>
      <c r="AC128" s="4">
        <f>AC127+Dynamics!AC127+Dynamics!CP127+Dynamics!FC127+Dynamics!HP127+Dynamics!KC127</f>
        <v>5028.2421821548987</v>
      </c>
      <c r="AD128" s="4">
        <f>AD127+Dynamics!AD127+Dynamics!CQ127+Dynamics!FD127+Dynamics!HQ127+Dynamics!KD127</f>
        <v>14739.613036793544</v>
      </c>
      <c r="AE128" s="4">
        <f>AE127+Dynamics!AE127+Dynamics!CR127+Dynamics!FE127+Dynamics!HR127+Dynamics!KE127</f>
        <v>15278.510512774272</v>
      </c>
      <c r="AF128" s="4">
        <f>AF127+Dynamics!AF127+Dynamics!CS127+Dynamics!FF127+Dynamics!HS127+Dynamics!KF127</f>
        <v>4592.6583990174222</v>
      </c>
      <c r="AG128" s="4">
        <f>AG127+Dynamics!AG127+Dynamics!CT127+Dynamics!FG127+Dynamics!HT127+Dynamics!KG127</f>
        <v>884.79475633396157</v>
      </c>
      <c r="AH128" s="4">
        <f>AH127+Dynamics!AH127+Dynamics!CU127+Dynamics!FH127+Dynamics!HU127+Dynamics!KH127</f>
        <v>749.29800459908472</v>
      </c>
      <c r="AI128" s="4">
        <f>AI127+Dynamics!AI127+Dynamics!CV127+Dynamics!FI127+Dynamics!HV127+Dynamics!KI127</f>
        <v>0</v>
      </c>
      <c r="AJ128" s="4">
        <f>AJ127+Dynamics!AJ127+Dynamics!CW127+Dynamics!FJ127+Dynamics!HW127+Dynamics!KJ127</f>
        <v>0</v>
      </c>
      <c r="AK128" s="4">
        <f>AK127+Dynamics!AK127+Dynamics!CX127+Dynamics!FK127+Dynamics!HX127+Dynamics!KK127</f>
        <v>0</v>
      </c>
      <c r="AL128" s="4">
        <f>AL127+Dynamics!AL127+Dynamics!CY127+Dynamics!FL127+Dynamics!HY127+Dynamics!KL127</f>
        <v>1569.6545760392014</v>
      </c>
      <c r="AM128" s="4">
        <f>AM127+Dynamics!AM127+Dynamics!CZ127+Dynamics!FM127+Dynamics!HZ127+Dynamics!KM127</f>
        <v>784.9179456315693</v>
      </c>
      <c r="AN128" s="4">
        <f>AN127+Dynamics!AN127+Dynamics!DA127+Dynamics!FN127+Dynamics!IA127+Dynamics!KN127</f>
        <v>631.85043175569103</v>
      </c>
      <c r="AO128" s="8">
        <f>AO127+Dynamics!AO127+Dynamics!DB127+Dynamics!FO127+Dynamics!IB127+Dynamics!KO127</f>
        <v>845052.52099908981</v>
      </c>
      <c r="AP128" s="4">
        <f>AP127+Dynamics!AP127+Dynamics!DC127+Dynamics!FP127+Dynamics!IC127+Dynamics!KP127</f>
        <v>16383.397815924613</v>
      </c>
      <c r="AQ128" s="4">
        <f>AQ127+Dynamics!AQ127+Dynamics!DD127+Dynamics!FQ127+Dynamics!ID127+Dynamics!KQ127</f>
        <v>47676.245863645265</v>
      </c>
      <c r="AR128" s="4">
        <f>AR127+Dynamics!AR127+Dynamics!DE127+Dynamics!FR127+Dynamics!IE127+Dynamics!KR127</f>
        <v>48891.563648974145</v>
      </c>
      <c r="AS128" s="4">
        <f>AS127+Dynamics!AS127+Dynamics!DF127+Dynamics!FS127+Dynamics!IF127+Dynamics!KS127</f>
        <v>14571.219914122668</v>
      </c>
      <c r="AT128" s="4">
        <f>AT127+Dynamics!AT127+Dynamics!DG127+Dynamics!FT127+Dynamics!IG127+Dynamics!KT127</f>
        <v>2788.9849076516989</v>
      </c>
      <c r="AU128" s="4">
        <f>AU127+Dynamics!AU127+Dynamics!DH127+Dynamics!FU127+Dynamics!IH127+Dynamics!KU127</f>
        <v>2332.8342227332023</v>
      </c>
      <c r="AV128" s="4">
        <f>AV127+Dynamics!AV127+Dynamics!DI127+Dynamics!FV127+Dynamics!II127+Dynamics!KV127</f>
        <v>0</v>
      </c>
      <c r="AW128" s="4">
        <f>AW127+Dynamics!AW127+Dynamics!DJ127+Dynamics!FW127+Dynamics!IJ127+Dynamics!KW127</f>
        <v>0</v>
      </c>
      <c r="AX128" s="4">
        <f>AX127+Dynamics!AX127+Dynamics!DK127+Dynamics!FX127+Dynamics!IK127+Dynamics!KX127</f>
        <v>0</v>
      </c>
      <c r="AY128" s="4">
        <f>AY127+Dynamics!AY127+Dynamics!DL127+Dynamics!FY127+Dynamics!IL127+Dynamics!KY127</f>
        <v>4882.0254432923011</v>
      </c>
      <c r="AZ128" s="4">
        <f>AZ127+Dynamics!AZ127+Dynamics!DM127+Dynamics!FZ127+Dynamics!IM127+Dynamics!KZ127</f>
        <v>2404.7788548540643</v>
      </c>
      <c r="BA128" s="9">
        <f>BA127+Dynamics!BA127+Dynamics!DN127+Dynamics!GA127+Dynamics!IN127+Dynamics!LA127</f>
        <v>1897.1726395621579</v>
      </c>
      <c r="BB128" s="8">
        <f>BB127+Dynamics!BB127+Dynamics!DO127+Dynamics!GB127+Dynamics!IO127+Dynamics!LB127</f>
        <v>39752.143740689964</v>
      </c>
      <c r="BC128" s="4">
        <f>BC127+Dynamics!BC127+Dynamics!DP127+Dynamics!GC127+Dynamics!IP127+Dynamics!LC127</f>
        <v>7613.9921214060623</v>
      </c>
      <c r="BD128" s="4">
        <f>BD127+Dynamics!BD127+Dynamics!DQ127+Dynamics!GD127+Dynamics!IQ127+Dynamics!LD127</f>
        <v>21063.929730700249</v>
      </c>
      <c r="BE128" s="4">
        <f>BE127+Dynamics!BE127+Dynamics!DR127+Dynamics!GE127+Dynamics!IR127+Dynamics!LE127</f>
        <v>20148.218017416446</v>
      </c>
      <c r="BF128" s="4">
        <f>BF127+Dynamics!BF127+Dynamics!DS127+Dynamics!GF127+Dynamics!IS127+Dynamics!LF127</f>
        <v>5695.6560011224765</v>
      </c>
      <c r="BG128" s="4">
        <f>BG127+Dynamics!BG127+Dynamics!DT127+Dynamics!GG127+Dynamics!IT127+Dynamics!LG127</f>
        <v>1049.8968443034037</v>
      </c>
      <c r="BH128" s="4">
        <f>BH127+Dynamics!BH127+Dynamics!DU127+Dynamics!GH127+Dynamics!IU127+Dynamics!LH127</f>
        <v>823.50774995847416</v>
      </c>
      <c r="BI128" s="4">
        <f>BI127+Dynamics!BI127+Dynamics!DV127+Dynamics!GI127+Dynamics!IV127+Dynamics!LI127</f>
        <v>0</v>
      </c>
      <c r="BJ128" s="4">
        <f>BJ127+Dynamics!BJ127+Dynamics!DW127+Dynamics!GJ127+Dynamics!IW127+Dynamics!LJ127</f>
        <v>0</v>
      </c>
      <c r="BK128" s="4">
        <f>BK127+Dynamics!BK127+Dynamics!DX127+Dynamics!GK127+Dynamics!IX127+Dynamics!LK127</f>
        <v>0</v>
      </c>
      <c r="BL128" s="4">
        <f>BL127+Dynamics!BL127+Dynamics!DY127+Dynamics!GL127+Dynamics!IY127+Dynamics!LL127</f>
        <v>1714.7821781376024</v>
      </c>
      <c r="BM128" s="4">
        <f>BM127+Dynamics!BM127+Dynamics!DZ127+Dynamics!GM127+Dynamics!IZ127+Dynamics!LM127</f>
        <v>785.76156478791529</v>
      </c>
      <c r="BN128" s="4">
        <f>BN127+Dynamics!BN127+Dynamics!EA127+Dynamics!GN127+Dynamics!JA127+Dynamics!LN127</f>
        <v>571.76466515985226</v>
      </c>
      <c r="BO128" s="178">
        <f t="shared" si="37"/>
        <v>46678953.517323121</v>
      </c>
      <c r="BP128" s="8">
        <f t="shared" si="68"/>
        <v>22275888.335402858</v>
      </c>
      <c r="BQ128" s="4">
        <f t="shared" si="69"/>
        <v>23238412.542135824</v>
      </c>
      <c r="BR128" s="4">
        <f t="shared" si="70"/>
        <v>78552.242860900311</v>
      </c>
      <c r="BS128" s="4">
        <f t="shared" si="41"/>
        <v>986880.74430984992</v>
      </c>
      <c r="BT128" s="179">
        <f t="shared" si="42"/>
        <v>99219.652613682454</v>
      </c>
      <c r="BU128" s="178">
        <f t="shared" si="43"/>
        <v>2108168.4089385602</v>
      </c>
      <c r="BV128" s="4">
        <f t="shared" si="44"/>
        <v>1246819.6913423818</v>
      </c>
      <c r="BW128" s="4">
        <f t="shared" si="45"/>
        <v>615793.44556732604</v>
      </c>
      <c r="BX128" s="4">
        <f t="shared" si="46"/>
        <v>44259.539845099658</v>
      </c>
      <c r="BY128" s="4">
        <f t="shared" si="47"/>
        <v>141828.22331076014</v>
      </c>
      <c r="BZ128" s="179">
        <f t="shared" si="48"/>
        <v>59467.508872992483</v>
      </c>
      <c r="CA128" s="167">
        <f t="shared" si="49"/>
        <v>4.5163146345090908E-2</v>
      </c>
      <c r="CB128" s="15">
        <f t="shared" si="50"/>
        <v>5.5971715810804415E-2</v>
      </c>
      <c r="CC128" s="15">
        <f t="shared" si="51"/>
        <v>2.6498946279173378E-2</v>
      </c>
      <c r="CD128" s="15">
        <f t="shared" si="52"/>
        <v>0.56344081636821119</v>
      </c>
      <c r="CE128" s="15">
        <f t="shared" si="53"/>
        <v>0.14371363929077785</v>
      </c>
      <c r="CF128" s="168">
        <f t="shared" si="54"/>
        <v>0.5993521173122095</v>
      </c>
      <c r="CG128" s="167"/>
      <c r="CH128" s="16"/>
      <c r="CI128" s="87"/>
      <c r="CJ128" s="16"/>
      <c r="CK128" s="16"/>
      <c r="CL128" s="168"/>
      <c r="CM128" s="120">
        <f t="shared" si="55"/>
        <v>161917.21521641093</v>
      </c>
      <c r="CN128" s="120">
        <f>step*SUMPRODUCT(B128:N128,'By group'!B$22:N$22)</f>
        <v>95854.36660695223</v>
      </c>
      <c r="CO128" s="120">
        <f>step*SUMPRODUCT(O128:AA128,'By group'!O$22:AA$22)</f>
        <v>47330.039990256359</v>
      </c>
      <c r="CP128" s="120">
        <f>step*SUMPRODUCT(AB128:AN128,'By group'!AB$22:AN$22)</f>
        <v>3412.5195941243064</v>
      </c>
      <c r="CQ128" s="120">
        <f>step*SUMPRODUCT(AO128:BA128,'By group'!AO$22:BA$22)</f>
        <v>10888.332739512238</v>
      </c>
      <c r="CR128" s="154">
        <f>step*SUMPRODUCT(BB128:BN128,'By group'!BB$22:BN$22)</f>
        <v>4431.9562855658023</v>
      </c>
      <c r="CS128" s="197">
        <f t="shared" si="56"/>
        <v>243042.68552415021</v>
      </c>
      <c r="CT128" s="120">
        <f t="shared" si="57"/>
        <v>707521.17488719092</v>
      </c>
      <c r="CU128" s="120">
        <f t="shared" si="58"/>
        <v>726425.99100130145</v>
      </c>
      <c r="CV128" s="120">
        <f t="shared" si="59"/>
        <v>289816.47340340458</v>
      </c>
      <c r="CW128" s="120">
        <f t="shared" si="60"/>
        <v>77706.263876222598</v>
      </c>
      <c r="CX128" s="198">
        <f t="shared" si="61"/>
        <v>63655.820246290095</v>
      </c>
      <c r="CY128" s="16">
        <f t="shared" si="62"/>
        <v>3.3688880000129632E-3</v>
      </c>
      <c r="CZ128" s="37">
        <f t="shared" si="63"/>
        <v>4.2423184485397378E-2</v>
      </c>
      <c r="DA128" s="185">
        <f t="shared" si="64"/>
        <v>2.1255757710348165E-3</v>
      </c>
      <c r="DB128" s="183">
        <f>(BO128-BO126)/BO126</f>
        <v>5.5969357599636588E-3</v>
      </c>
      <c r="DC128" s="85">
        <f>(SUMPRODUCT($B128:$N128,'By group'!$B$27:$N$27)-(1-prop_idu_part)*SUMPRODUCT(Population!$BB128:$BN128,'By group'!$BB$27:$BN$27)*(1-prop_idu_male))/BQ128</f>
        <v>1.4355650942250979</v>
      </c>
      <c r="DD128" s="85">
        <f>(1-prop_idu_part)*SUMPRODUCT(Population!$BB128:$BN128,'By group'!$BB$27:$BN$27)*prop_idu_male/BQ128</f>
        <v>9.2224221106738564E-3</v>
      </c>
      <c r="DE128" s="85">
        <f>SUMPRODUCT(AB128:AN128,'By group'!AB$27:AN$27)/prop_sw_use/BP128</f>
        <v>4.231601901292958</v>
      </c>
      <c r="DF128" s="85">
        <f t="shared" si="35"/>
        <v>1.7180303719249408</v>
      </c>
      <c r="DG128" s="85">
        <f t="shared" si="67"/>
        <v>0</v>
      </c>
    </row>
    <row r="129" spans="1:111" x14ac:dyDescent="0.25">
      <c r="A129">
        <f t="shared" si="66"/>
        <v>62.5</v>
      </c>
      <c r="B129" s="8">
        <f>B128+Dynamics!B128+Dynamics!BO128+Dynamics!EB128+Dynamics!GO128+Dynamics!JB128</f>
        <v>21087773.193576351</v>
      </c>
      <c r="C129" s="46">
        <f>C128+Dynamics!C128+Dynamics!BP128+Dynamics!EC128+Dynamics!GP128+Dynamics!JC128</f>
        <v>143627.47479307785</v>
      </c>
      <c r="D129" s="4">
        <f>D128+Dynamics!D128+Dynamics!BQ128+Dynamics!ED128+Dynamics!GQ128+Dynamics!JD128</f>
        <v>418858.28840796609</v>
      </c>
      <c r="E129" s="4">
        <f>E128+Dynamics!E128+Dynamics!BR128+Dynamics!EE128+Dynamics!GR128+Dynamics!JE128</f>
        <v>431075.20762430597</v>
      </c>
      <c r="F129" s="4">
        <f>F128+Dynamics!F128+Dynamics!BS128+Dynamics!EF128+Dynamics!GS128+Dynamics!JF128</f>
        <v>128880.60581344603</v>
      </c>
      <c r="G129" s="4">
        <f>G128+Dynamics!G128+Dynamics!BT128+Dynamics!EG128+Dynamics!GT128+Dynamics!JG128</f>
        <v>24733.162531967511</v>
      </c>
      <c r="H129" s="4">
        <f>H128+Dynamics!H128+Dynamics!BU128+Dynamics!EH128+Dynamics!GU128+Dynamics!JH128</f>
        <v>20804.011925803232</v>
      </c>
      <c r="I129" s="4">
        <f>I128+Dynamics!I128+Dynamics!BV128+Dynamics!EI128+Dynamics!GV128+Dynamics!JI128</f>
        <v>0</v>
      </c>
      <c r="J129" s="4">
        <f>J128+Dynamics!J128+Dynamics!BW128+Dynamics!EJ128+Dynamics!GW128+Dynamics!JJ128</f>
        <v>0</v>
      </c>
      <c r="K129" s="4">
        <f>K128+Dynamics!K128+Dynamics!BX128+Dynamics!EK128+Dynamics!GX128+Dynamics!JK128</f>
        <v>0</v>
      </c>
      <c r="L129" s="4">
        <f>L128+Dynamics!L128+Dynamics!BY128+Dynamics!EL128+Dynamics!GY128+Dynamics!JL128</f>
        <v>43555.841118592303</v>
      </c>
      <c r="M129" s="4">
        <f>M128+Dynamics!M128+Dynamics!BZ128+Dynamics!EM128+Dynamics!GZ128+Dynamics!JM128</f>
        <v>21615.60719228517</v>
      </c>
      <c r="N129" s="9">
        <f>N128+Dynamics!N128+Dynamics!CA128+Dynamics!EN128+Dynamics!HA128+Dynamics!JN128</f>
        <v>17249.608477313628</v>
      </c>
      <c r="O129" s="8">
        <f>O128+Dynamics!O128+Dynamics!CB128+Dynamics!EO128+Dynamics!HB128+Dynamics!JO128</f>
        <v>22686314.22801115</v>
      </c>
      <c r="P129" s="4">
        <f>P128+Dynamics!P128+Dynamics!CC128+Dynamics!EP128+Dynamics!HC128+Dynamics!JP128</f>
        <v>71001.657617502104</v>
      </c>
      <c r="Q129" s="4">
        <f>Q128+Dynamics!Q128+Dynamics!CD128+Dynamics!EQ128+Dynamics!HD128+Dynamics!JQ128</f>
        <v>206972.97306398294</v>
      </c>
      <c r="R129" s="4">
        <f>R128+Dynamics!R128+Dynamics!CE128+Dynamics!ER128+Dynamics!HE128+Dynamics!JR128</f>
        <v>212882.42287760577</v>
      </c>
      <c r="S129" s="4">
        <f>S128+Dynamics!S128+Dynamics!CF128+Dynamics!ES128+Dynamics!HF128+Dynamics!JS128</f>
        <v>63617.563389870244</v>
      </c>
      <c r="T129" s="4">
        <f>T128+Dynamics!T128+Dynamics!CG128+Dynamics!ET128+Dynamics!HG128+Dynamics!JT128</f>
        <v>12204.776623514754</v>
      </c>
      <c r="U129" s="4">
        <f>U128+Dynamics!U128+Dynamics!CH128+Dynamics!EU128+Dynamics!HH128+Dynamics!JU128</f>
        <v>10260.620927446618</v>
      </c>
      <c r="V129" s="4">
        <f>V128+Dynamics!V128+Dynamics!CI128+Dynamics!EV128+Dynamics!HI128+Dynamics!JV128</f>
        <v>0</v>
      </c>
      <c r="W129" s="4">
        <f>W128+Dynamics!W128+Dynamics!CJ128+Dynamics!EW128+Dynamics!HJ128+Dynamics!JW128</f>
        <v>0</v>
      </c>
      <c r="X129" s="4">
        <f>X128+Dynamics!X128+Dynamics!CK128+Dynamics!EX128+Dynamics!HK128+Dynamics!JX128</f>
        <v>0</v>
      </c>
      <c r="Y129" s="4">
        <f>Y128+Dynamics!Y128+Dynamics!CL128+Dynamics!EY128+Dynamics!HL128+Dynamics!JY128</f>
        <v>21480.258717707788</v>
      </c>
      <c r="Z129" s="4">
        <f>Z128+Dynamics!Z128+Dynamics!CM128+Dynamics!EZ128+Dynamics!HM128+Dynamics!JZ128</f>
        <v>10654.275270464059</v>
      </c>
      <c r="AA129" s="9">
        <f>AA128+Dynamics!AA128+Dynamics!CN128+Dynamics!FA128+Dynamics!HN128+Dynamics!KA128</f>
        <v>8499.5909076429489</v>
      </c>
      <c r="AB129" s="8">
        <f>AB128+Dynamics!AB128+Dynamics!CO128+Dynamics!FB128+Dynamics!HO128+Dynamics!KB128</f>
        <v>34387.10751782592</v>
      </c>
      <c r="AC129" s="4">
        <f>AC128+Dynamics!AC128+Dynamics!CP128+Dynamics!FC128+Dynamics!HP128+Dynamics!KC128</f>
        <v>5042.4805198250942</v>
      </c>
      <c r="AD129" s="4">
        <f>AD128+Dynamics!AD128+Dynamics!CQ128+Dynamics!FD128+Dynamics!HQ128+Dynamics!KD128</f>
        <v>14781.451168295431</v>
      </c>
      <c r="AE129" s="4">
        <f>AE128+Dynamics!AE128+Dynamics!CR128+Dynamics!FE128+Dynamics!HR128+Dynamics!KE128</f>
        <v>15322.055263593422</v>
      </c>
      <c r="AF129" s="4">
        <f>AF128+Dynamics!AF128+Dynamics!CS128+Dynamics!FF128+Dynamics!HS128+Dynamics!KF128</f>
        <v>4605.7952706405367</v>
      </c>
      <c r="AG129" s="4">
        <f>AG128+Dynamics!AG128+Dynamics!CT128+Dynamics!FG128+Dynamics!HT128+Dynamics!KG128</f>
        <v>887.33318845982103</v>
      </c>
      <c r="AH129" s="4">
        <f>AH128+Dynamics!AH128+Dynamics!CU128+Dynamics!FH128+Dynamics!HU128+Dynamics!KH128</f>
        <v>751.4600740793469</v>
      </c>
      <c r="AI129" s="4">
        <f>AI128+Dynamics!AI128+Dynamics!CV128+Dynamics!FI128+Dynamics!HV128+Dynamics!KI128</f>
        <v>0</v>
      </c>
      <c r="AJ129" s="4">
        <f>AJ128+Dynamics!AJ128+Dynamics!CW128+Dynamics!FJ128+Dynamics!HW128+Dynamics!KJ128</f>
        <v>0</v>
      </c>
      <c r="AK129" s="4">
        <f>AK128+Dynamics!AK128+Dynamics!CX128+Dynamics!FK128+Dynamics!HX128+Dynamics!KK128</f>
        <v>0</v>
      </c>
      <c r="AL129" s="4">
        <f>AL128+Dynamics!AL128+Dynamics!CY128+Dynamics!FL128+Dynamics!HY128+Dynamics!KL128</f>
        <v>1574.1887511912382</v>
      </c>
      <c r="AM129" s="4">
        <f>AM128+Dynamics!AM128+Dynamics!CZ128+Dynamics!FM128+Dynamics!HZ128+Dynamics!KM128</f>
        <v>787.20281458286797</v>
      </c>
      <c r="AN129" s="4">
        <f>AN128+Dynamics!AN128+Dynamics!DA128+Dynamics!FN128+Dynamics!IA128+Dynamics!KN128</f>
        <v>633.7021393348075</v>
      </c>
      <c r="AO129" s="8">
        <f>AO128+Dynamics!AO128+Dynamics!DB128+Dynamics!FO128+Dynamics!IB128+Dynamics!KO128</f>
        <v>846667.39789983968</v>
      </c>
      <c r="AP129" s="4">
        <f>AP128+Dynamics!AP128+Dynamics!DC128+Dynamics!FP128+Dynamics!IC128+Dynamics!KP128</f>
        <v>16441.509053638096</v>
      </c>
      <c r="AQ129" s="4">
        <f>AQ128+Dynamics!AQ128+Dynamics!DD128+Dynamics!FQ128+Dynamics!ID128+Dynamics!KQ128</f>
        <v>47849.720085930487</v>
      </c>
      <c r="AR129" s="4">
        <f>AR128+Dynamics!AR128+Dynamics!DE128+Dynamics!FR128+Dynamics!IE128+Dynamics!KR128</f>
        <v>49076.649839131671</v>
      </c>
      <c r="AS129" s="4">
        <f>AS128+Dynamics!AS128+Dynamics!DF128+Dynamics!FS128+Dynamics!IF128+Dynamics!KS128</f>
        <v>14628.212144300684</v>
      </c>
      <c r="AT129" s="4">
        <f>AT128+Dynamics!AT128+Dynamics!DG128+Dynamics!FT128+Dynamics!IG128+Dynamics!KT128</f>
        <v>2800.1745203034002</v>
      </c>
      <c r="AU129" s="4">
        <f>AU128+Dynamics!AU128+Dynamics!DH128+Dynamics!FU128+Dynamics!IH128+Dynamics!KU128</f>
        <v>2342.6669854742222</v>
      </c>
      <c r="AV129" s="4">
        <f>AV128+Dynamics!AV128+Dynamics!DI128+Dynamics!FV128+Dynamics!II128+Dynamics!KV128</f>
        <v>0</v>
      </c>
      <c r="AW129" s="4">
        <f>AW128+Dynamics!AW128+Dynamics!DJ128+Dynamics!FW128+Dynamics!IJ128+Dynamics!KW128</f>
        <v>0</v>
      </c>
      <c r="AX129" s="4">
        <f>AX128+Dynamics!AX128+Dynamics!DK128+Dynamics!FX128+Dynamics!IK128+Dynamics!KX128</f>
        <v>0</v>
      </c>
      <c r="AY129" s="4">
        <f>AY128+Dynamics!AY128+Dynamics!DL128+Dynamics!FY128+Dynamics!IL128+Dynamics!KY128</f>
        <v>4902.6927497210509</v>
      </c>
      <c r="AZ129" s="4">
        <f>AZ128+Dynamics!AZ128+Dynamics!DM128+Dynamics!FZ128+Dynamics!IM128+Dynamics!KZ128</f>
        <v>2415.5886498988843</v>
      </c>
      <c r="BA129" s="9">
        <f>BA128+Dynamics!BA128+Dynamics!DN128+Dynamics!GA128+Dynamics!IN128+Dynamics!LA128</f>
        <v>1906.3925766940622</v>
      </c>
      <c r="BB129" s="8">
        <f>BB128+Dynamics!BB128+Dynamics!DO128+Dynamics!GB128+Dynamics!IO128+Dynamics!LB128</f>
        <v>39863.259395978763</v>
      </c>
      <c r="BC129" s="4">
        <f>BC128+Dynamics!BC128+Dynamics!DP128+Dynamics!GC128+Dynamics!IP128+Dynamics!LC128</f>
        <v>7635.3081454259682</v>
      </c>
      <c r="BD129" s="4">
        <f>BD128+Dynamics!BD128+Dynamics!DQ128+Dynamics!GD128+Dynamics!IQ128+Dynamics!LD128</f>
        <v>21122.949628907416</v>
      </c>
      <c r="BE129" s="4">
        <f>BE128+Dynamics!BE128+Dynamics!DR128+Dynamics!GE128+Dynamics!IR128+Dynamics!LE128</f>
        <v>20204.746917801724</v>
      </c>
      <c r="BF129" s="4">
        <f>BF128+Dynamics!BF128+Dynamics!DS128+Dynamics!GF128+Dynamics!IS128+Dynamics!LF128</f>
        <v>5711.6540082394231</v>
      </c>
      <c r="BG129" s="4">
        <f>BG128+Dynamics!BG128+Dynamics!DT128+Dynamics!GG128+Dynamics!IT128+Dynamics!LG128</f>
        <v>1052.8483253211853</v>
      </c>
      <c r="BH129" s="4">
        <f>BH128+Dynamics!BH128+Dynamics!DU128+Dynamics!GH128+Dynamics!IU128+Dynamics!LH128</f>
        <v>825.82618432700758</v>
      </c>
      <c r="BI129" s="4">
        <f>BI128+Dynamics!BI128+Dynamics!DV128+Dynamics!GI128+Dynamics!IV128+Dynamics!LI128</f>
        <v>0</v>
      </c>
      <c r="BJ129" s="4">
        <f>BJ128+Dynamics!BJ128+Dynamics!DW128+Dynamics!GJ128+Dynamics!IW128+Dynamics!LJ128</f>
        <v>0</v>
      </c>
      <c r="BK129" s="4">
        <f>BK128+Dynamics!BK128+Dynamics!DX128+Dynamics!GK128+Dynamics!IX128+Dynamics!LK128</f>
        <v>0</v>
      </c>
      <c r="BL129" s="4">
        <f>BL128+Dynamics!BL128+Dynamics!DY128+Dynamics!GL128+Dynamics!IY128+Dynamics!LL128</f>
        <v>1719.611065592763</v>
      </c>
      <c r="BM129" s="4">
        <f>BM128+Dynamics!BM128+Dynamics!DZ128+Dynamics!GM128+Dynamics!IZ128+Dynamics!LM128</f>
        <v>787.9781751651077</v>
      </c>
      <c r="BN129" s="4">
        <f>BN128+Dynamics!BN128+Dynamics!EA128+Dynamics!GN128+Dynamics!JA128+Dynamics!LN128</f>
        <v>573.37905363937546</v>
      </c>
      <c r="BO129" s="178">
        <f t="shared" si="37"/>
        <v>46809362.710981153</v>
      </c>
      <c r="BP129" s="8">
        <f t="shared" si="68"/>
        <v>22338173.001461107</v>
      </c>
      <c r="BQ129" s="4">
        <f t="shared" si="69"/>
        <v>23303888.36740689</v>
      </c>
      <c r="BR129" s="4">
        <f t="shared" si="70"/>
        <v>78772.776707828496</v>
      </c>
      <c r="BS129" s="4">
        <f t="shared" si="41"/>
        <v>989031.00450493209</v>
      </c>
      <c r="BT129" s="179">
        <f t="shared" si="42"/>
        <v>99497.560900398719</v>
      </c>
      <c r="BU129" s="178">
        <f t="shared" si="43"/>
        <v>2114357.5245800102</v>
      </c>
      <c r="BV129" s="4">
        <f t="shared" si="44"/>
        <v>1250399.8078847576</v>
      </c>
      <c r="BW129" s="4">
        <f t="shared" si="45"/>
        <v>617574.13939573721</v>
      </c>
      <c r="BX129" s="4">
        <f t="shared" si="46"/>
        <v>44385.669190002554</v>
      </c>
      <c r="BY129" s="4">
        <f t="shared" si="47"/>
        <v>142363.60660509256</v>
      </c>
      <c r="BZ129" s="179">
        <f t="shared" si="48"/>
        <v>59634.301504419971</v>
      </c>
      <c r="CA129" s="167">
        <f t="shared" si="49"/>
        <v>4.5169543059897212E-2</v>
      </c>
      <c r="CB129" s="15">
        <f t="shared" si="50"/>
        <v>5.5975921030022052E-2</v>
      </c>
      <c r="CC129" s="15">
        <f t="shared" si="51"/>
        <v>2.6500905327862975E-2</v>
      </c>
      <c r="CD129" s="15">
        <f t="shared" si="52"/>
        <v>0.56346457551738782</v>
      </c>
      <c r="CE129" s="15">
        <f t="shared" si="53"/>
        <v>0.14394251136379074</v>
      </c>
      <c r="CF129" s="168">
        <f t="shared" si="54"/>
        <v>0.59935440592474865</v>
      </c>
      <c r="CG129" s="169">
        <f>-SUM(Dynamics!BO128:BO129,Dynamics!CB128:CB129,Dynamics!CO128:CO129,Dynamics!DB128:DB129,Dynamics!DO128:DO129)/BO128*100000</f>
        <v>1088.2425836907448</v>
      </c>
      <c r="CH129" s="87">
        <f>-SUM(Dynamics!BO128:BO129)/BP128*100000</f>
        <v>1342.9352854186459</v>
      </c>
      <c r="CI129" s="87">
        <f>-SUM(Dynamics!CB128:CB129)/BQ128*100000</f>
        <v>636.45968486912591</v>
      </c>
      <c r="CJ129" s="87">
        <f>-SUM(Dynamics!CO128:CO129)/BR128*100000</f>
        <v>13347.417819791746</v>
      </c>
      <c r="CK129" s="87">
        <f>-SUM(Dynamics!DB128:DB129)/BS128*100000</f>
        <v>3470.9221191010083</v>
      </c>
      <c r="CL129" s="170">
        <f>-SUM(Dynamics!DO128:DO129)/BT128*100000</f>
        <v>16315.114430040892</v>
      </c>
      <c r="CM129" s="120">
        <f t="shared" si="55"/>
        <v>162393.99375342455</v>
      </c>
      <c r="CN129" s="120">
        <f>step*SUMPRODUCT(B129:N129,'By group'!B$22:N$22)</f>
        <v>96130.089232046448</v>
      </c>
      <c r="CO129" s="120">
        <f>step*SUMPRODUCT(O129:AA129,'By group'!O$22:AA$22)</f>
        <v>47467.176755088869</v>
      </c>
      <c r="CP129" s="120">
        <f>step*SUMPRODUCT(AB129:AN129,'By group'!AB$22:AN$22)</f>
        <v>3422.2599225124777</v>
      </c>
      <c r="CQ129" s="120">
        <f>step*SUMPRODUCT(AO129:BA129,'By group'!AO$22:BA$22)</f>
        <v>10930.073705852934</v>
      </c>
      <c r="CR129" s="154">
        <f>step*SUMPRODUCT(BB129:BN129,'By group'!BB$22:BN$22)</f>
        <v>4444.394137923824</v>
      </c>
      <c r="CS129" s="197">
        <f t="shared" si="56"/>
        <v>243748.43012946911</v>
      </c>
      <c r="CT129" s="120">
        <f t="shared" si="57"/>
        <v>709585.38235508243</v>
      </c>
      <c r="CU129" s="120">
        <f t="shared" si="58"/>
        <v>728561.08252243849</v>
      </c>
      <c r="CV129" s="120">
        <f t="shared" si="59"/>
        <v>290676.42302930215</v>
      </c>
      <c r="CW129" s="120">
        <f t="shared" si="60"/>
        <v>77938.947291962744</v>
      </c>
      <c r="CX129" s="198">
        <f t="shared" si="61"/>
        <v>63847.25925175524</v>
      </c>
      <c r="CY129" s="16">
        <f t="shared" si="62"/>
        <v>3.3688542216100651E-3</v>
      </c>
      <c r="CZ129" s="37">
        <f t="shared" si="63"/>
        <v>4.2398180435682858E-2</v>
      </c>
      <c r="DA129" s="185">
        <f t="shared" si="64"/>
        <v>2.1255910172230837E-3</v>
      </c>
      <c r="DB129" s="183"/>
      <c r="DC129" s="85">
        <f>(SUMPRODUCT($B129:$N129,'By group'!$B$27:$N$27)-(1-prop_idu_part)*SUMPRODUCT(Population!$BB129:$BN129,'By group'!$BB$27:$BN$27)*(1-prop_idu_male))/BQ129</f>
        <v>1.4355342890371023</v>
      </c>
      <c r="DD129" s="85">
        <f>(1-prop_idu_part)*SUMPRODUCT(Population!$BB129:$BN129,'By group'!$BB$27:$BN$27)*prop_idu_male/BQ129</f>
        <v>9.2222691834313655E-3</v>
      </c>
      <c r="DE129" s="85">
        <f>SUMPRODUCT(AB129:AN129,'By group'!AB$27:AN$27)/prop_sw_use/BP129</f>
        <v>4.231650101519552</v>
      </c>
      <c r="DF129" s="85">
        <f t="shared" si="35"/>
        <v>1.7180499412169381</v>
      </c>
      <c r="DG129" s="85">
        <f t="shared" si="67"/>
        <v>0</v>
      </c>
    </row>
    <row r="130" spans="1:111" x14ac:dyDescent="0.25">
      <c r="A130">
        <f t="shared" si="66"/>
        <v>63</v>
      </c>
      <c r="B130" s="8">
        <f>B129+Dynamics!B129+Dynamics!BO129+Dynamics!EB129+Dynamics!GO129+Dynamics!JB129</f>
        <v>21146635.032851771</v>
      </c>
      <c r="C130" s="46">
        <f>C129+Dynamics!C129+Dynamics!BP129+Dynamics!EC129+Dynamics!GP129+Dynamics!JC129</f>
        <v>144036.92478156983</v>
      </c>
      <c r="D130" s="4">
        <f>D129+Dynamics!D129+Dynamics!BQ129+Dynamics!ED129+Dynamics!GQ129+Dynamics!JD129</f>
        <v>420055.53698187054</v>
      </c>
      <c r="E130" s="4">
        <f>E129+Dynamics!E129+Dynamics!BR129+Dynamics!EE129+Dynamics!GR129+Dynamics!JE129</f>
        <v>432312.60070571298</v>
      </c>
      <c r="F130" s="4">
        <f>F129+Dynamics!F129+Dynamics!BS129+Dynamics!EF129+Dynamics!GS129+Dynamics!JF129</f>
        <v>129251.85799546012</v>
      </c>
      <c r="G130" s="4">
        <f>G129+Dynamics!G129+Dynamics!BT129+Dynamics!EG129+Dynamics!GT129+Dynamics!JG129</f>
        <v>24804.595209529227</v>
      </c>
      <c r="H130" s="4">
        <f>H129+Dynamics!H129+Dynamics!BU129+Dynamics!EH129+Dynamics!GU129+Dynamics!JH129</f>
        <v>20864.337912645762</v>
      </c>
      <c r="I130" s="4">
        <f>I129+Dynamics!I129+Dynamics!BV129+Dynamics!EI129+Dynamics!GV129+Dynamics!JI129</f>
        <v>0</v>
      </c>
      <c r="J130" s="4">
        <f>J129+Dynamics!J129+Dynamics!BW129+Dynamics!EJ129+Dynamics!GW129+Dynamics!JJ129</f>
        <v>0</v>
      </c>
      <c r="K130" s="4">
        <f>K129+Dynamics!K129+Dynamics!BX129+Dynamics!EK129+Dynamics!GX129+Dynamics!JK129</f>
        <v>0</v>
      </c>
      <c r="L130" s="4">
        <f>L129+Dynamics!L129+Dynamics!BY129+Dynamics!EL129+Dynamics!GY129+Dynamics!JL129</f>
        <v>43682.303008340656</v>
      </c>
      <c r="M130" s="4">
        <f>M129+Dynamics!M129+Dynamics!BZ129+Dynamics!EM129+Dynamics!GZ129+Dynamics!JM129</f>
        <v>21678.652037030362</v>
      </c>
      <c r="N130" s="9">
        <f>N129+Dynamics!N129+Dynamics!CA129+Dynamics!EN129+Dynamics!HA129+Dynamics!JN129</f>
        <v>17299.842741002984</v>
      </c>
      <c r="O130" s="8">
        <f>O129+Dynamics!O129+Dynamics!CB129+Dynamics!EO129+Dynamics!HB129+Dynamics!JO129</f>
        <v>22750161.712812718</v>
      </c>
      <c r="P130" s="4">
        <f>P129+Dynamics!P129+Dynamics!CC129+Dynamics!EP129+Dynamics!HC129+Dynamics!JP129</f>
        <v>71205.479137512812</v>
      </c>
      <c r="Q130" s="4">
        <f>Q129+Dynamics!Q129+Dynamics!CD129+Dynamics!EQ129+Dynamics!HD129+Dynamics!JQ129</f>
        <v>207568.96661556806</v>
      </c>
      <c r="R130" s="4">
        <f>R129+Dynamics!R129+Dynamics!CE129+Dynamics!ER129+Dynamics!HE129+Dynamics!JR129</f>
        <v>213498.28708553547</v>
      </c>
      <c r="S130" s="4">
        <f>S129+Dynamics!S129+Dynamics!CF129+Dynamics!ES129+Dynamics!HF129+Dynamics!JS129</f>
        <v>63802.260283628035</v>
      </c>
      <c r="T130" s="4">
        <f>T129+Dynamics!T129+Dynamics!CG129+Dynamics!ET129+Dynamics!HG129+Dynamics!JT129</f>
        <v>12240.288714168093</v>
      </c>
      <c r="U130" s="4">
        <f>U129+Dynamics!U129+Dynamics!CH129+Dynamics!EU129+Dynamics!HH129+Dynamics!JU129</f>
        <v>10290.521471516819</v>
      </c>
      <c r="V130" s="4">
        <f>V129+Dynamics!V129+Dynamics!CI129+Dynamics!EV129+Dynamics!HI129+Dynamics!JV129</f>
        <v>0</v>
      </c>
      <c r="W130" s="4">
        <f>W129+Dynamics!W129+Dynamics!CJ129+Dynamics!EW129+Dynamics!HJ129+Dynamics!JW129</f>
        <v>0</v>
      </c>
      <c r="X130" s="4">
        <f>X129+Dynamics!X129+Dynamics!CK129+Dynamics!EX129+Dynamics!HK129+Dynamics!JX129</f>
        <v>0</v>
      </c>
      <c r="Y130" s="4">
        <f>Y129+Dynamics!Y129+Dynamics!CL129+Dynamics!EY129+Dynamics!HL129+Dynamics!JY129</f>
        <v>21542.968342792421</v>
      </c>
      <c r="Z130" s="4">
        <f>Z129+Dynamics!Z129+Dynamics!CM129+Dynamics!EZ129+Dynamics!HM129+Dynamics!JZ129</f>
        <v>10685.377020640306</v>
      </c>
      <c r="AA130" s="9">
        <f>AA129+Dynamics!AA129+Dynamics!CN129+Dynamics!FA129+Dynamics!HN129+Dynamics!KA129</f>
        <v>8524.0114085236</v>
      </c>
      <c r="AB130" s="8">
        <f>AB129+Dynamics!AB129+Dynamics!CO129+Dynamics!FB129+Dynamics!HO129+Dynamics!KB129</f>
        <v>34481.79500403352</v>
      </c>
      <c r="AC130" s="4">
        <f>AC129+Dynamics!AC129+Dynamics!CP129+Dynamics!FC129+Dynamics!HP129+Dynamics!KC129</f>
        <v>5056.7497878808208</v>
      </c>
      <c r="AD130" s="4">
        <f>AD129+Dynamics!AD129+Dynamics!CQ129+Dynamics!FD129+Dynamics!HQ129+Dynamics!KD129</f>
        <v>14823.376554898534</v>
      </c>
      <c r="AE130" s="4">
        <f>AE129+Dynamics!AE129+Dynamics!CR129+Dynamics!FE129+Dynamics!HR129+Dynamics!KE129</f>
        <v>15365.684381109157</v>
      </c>
      <c r="AF130" s="4">
        <f>AF129+Dynamics!AF129+Dynamics!CS129+Dynamics!FF129+Dynamics!HS129+Dynamics!KF129</f>
        <v>4618.9559046022368</v>
      </c>
      <c r="AG130" s="4">
        <f>AG129+Dynamics!AG129+Dynamics!CT129+Dynamics!FG129+Dynamics!HT129+Dynamics!KG129</f>
        <v>889.87596413604797</v>
      </c>
      <c r="AH130" s="4">
        <f>AH129+Dynamics!AH129+Dynamics!CU129+Dynamics!FH129+Dynamics!HU129+Dynamics!KH129</f>
        <v>753.62553743571368</v>
      </c>
      <c r="AI130" s="4">
        <f>AI129+Dynamics!AI129+Dynamics!CV129+Dynamics!FI129+Dynamics!HV129+Dynamics!KI129</f>
        <v>0</v>
      </c>
      <c r="AJ130" s="4">
        <f>AJ129+Dynamics!AJ129+Dynamics!CW129+Dynamics!FJ129+Dynamics!HW129+Dynamics!KJ129</f>
        <v>0</v>
      </c>
      <c r="AK130" s="4">
        <f>AK129+Dynamics!AK129+Dynamics!CX129+Dynamics!FK129+Dynamics!HX129+Dynamics!KK129</f>
        <v>0</v>
      </c>
      <c r="AL130" s="4">
        <f>AL129+Dynamics!AL129+Dynamics!CY129+Dynamics!FL129+Dynamics!HY129+Dynamics!KL129</f>
        <v>1578.7297515378698</v>
      </c>
      <c r="AM130" s="4">
        <f>AM129+Dynamics!AM129+Dynamics!CZ129+Dynamics!FM129+Dynamics!HZ129+Dynamics!KM129</f>
        <v>789.49075084975846</v>
      </c>
      <c r="AN130" s="4">
        <f>AN129+Dynamics!AN129+Dynamics!DA129+Dynamics!FN129+Dynamics!IA129+Dynamics!KN129</f>
        <v>635.5566489716972</v>
      </c>
      <c r="AO130" s="8">
        <f>AO129+Dynamics!AO129+Dynamics!DB129+Dynamics!FO129+Dynamics!IB129+Dynamics!KO129</f>
        <v>848304.21795657568</v>
      </c>
      <c r="AP130" s="4">
        <f>AP129+Dynamics!AP129+Dynamics!DC129+Dynamics!FP129+Dynamics!IC129+Dynamics!KP129</f>
        <v>16499.356714978647</v>
      </c>
      <c r="AQ130" s="4">
        <f>AQ129+Dynamics!AQ129+Dynamics!DD129+Dynamics!FQ129+Dynamics!ID129+Dynamics!KQ129</f>
        <v>48022.324310352218</v>
      </c>
      <c r="AR130" s="4">
        <f>AR129+Dynamics!AR129+Dynamics!DE129+Dynamics!FR129+Dynamics!IE129+Dynamics!KR129</f>
        <v>49260.683899222691</v>
      </c>
      <c r="AS130" s="4">
        <f>AS129+Dynamics!AS129+Dynamics!DF129+Dynamics!FS129+Dynamics!IF129+Dynamics!KS129</f>
        <v>14684.852317894643</v>
      </c>
      <c r="AT130" s="4">
        <f>AT129+Dynamics!AT129+Dynamics!DG129+Dynamics!FT129+Dynamics!IG129+Dynamics!KT129</f>
        <v>2811.2912100171043</v>
      </c>
      <c r="AU130" s="4">
        <f>AU129+Dynamics!AU129+Dynamics!DH129+Dynamics!FU129+Dynamics!IH129+Dynamics!KU129</f>
        <v>2352.4303295430441</v>
      </c>
      <c r="AV130" s="4">
        <f>AV129+Dynamics!AV129+Dynamics!DI129+Dynamics!FV129+Dynamics!II129+Dynamics!KV129</f>
        <v>0</v>
      </c>
      <c r="AW130" s="4">
        <f>AW129+Dynamics!AW129+Dynamics!DJ129+Dynamics!FW129+Dynamics!IJ129+Dynamics!KW129</f>
        <v>0</v>
      </c>
      <c r="AX130" s="4">
        <f>AX129+Dynamics!AX129+Dynamics!DK129+Dynamics!FX129+Dynamics!IK129+Dynamics!KX129</f>
        <v>0</v>
      </c>
      <c r="AY130" s="4">
        <f>AY129+Dynamics!AY129+Dynamics!DL129+Dynamics!FY129+Dynamics!IL129+Dynamics!KY129</f>
        <v>4923.2129082265328</v>
      </c>
      <c r="AZ130" s="4">
        <f>AZ129+Dynamics!AZ129+Dynamics!DM129+Dynamics!FZ129+Dynamics!IM129+Dynamics!KZ129</f>
        <v>2426.3157726657805</v>
      </c>
      <c r="BA130" s="9">
        <f>BA129+Dynamics!BA129+Dynamics!DN129+Dynamics!GA129+Dynamics!IN129+Dynamics!LA129</f>
        <v>1915.5382492594299</v>
      </c>
      <c r="BB130" s="8">
        <f>BB129+Dynamics!BB129+Dynamics!DO129+Dynamics!GB129+Dynamics!IO129+Dynamics!LB129</f>
        <v>39974.663060213577</v>
      </c>
      <c r="BC130" s="4">
        <f>BC129+Dynamics!BC129+Dynamics!DP129+Dynamics!GC129+Dynamics!IP129+Dynamics!LC129</f>
        <v>7656.6786138261978</v>
      </c>
      <c r="BD130" s="4">
        <f>BD129+Dynamics!BD129+Dynamics!DQ129+Dynamics!GD129+Dynamics!IQ129+Dynamics!LD129</f>
        <v>21182.119028555975</v>
      </c>
      <c r="BE130" s="4">
        <f>BE129+Dynamics!BE129+Dynamics!DR129+Dynamics!GE129+Dynamics!IR129+Dynamics!LE129</f>
        <v>20261.41729588755</v>
      </c>
      <c r="BF130" s="4">
        <f>BF129+Dynamics!BF129+Dynamics!DS129+Dynamics!GF129+Dynamics!IS129+Dynamics!LF129</f>
        <v>5727.6916940521523</v>
      </c>
      <c r="BG130" s="4">
        <f>BG129+Dynamics!BG129+Dynamics!DT129+Dynamics!GG129+Dynamics!IT129+Dynamics!LG129</f>
        <v>1055.8070880533676</v>
      </c>
      <c r="BH130" s="4">
        <f>BH129+Dynamics!BH129+Dynamics!DU129+Dynamics!GH129+Dynamics!IU129+Dynamics!LH129</f>
        <v>828.15032796375419</v>
      </c>
      <c r="BI130" s="4">
        <f>BI129+Dynamics!BI129+Dynamics!DV129+Dynamics!GI129+Dynamics!IV129+Dynamics!LI129</f>
        <v>0</v>
      </c>
      <c r="BJ130" s="4">
        <f>BJ129+Dynamics!BJ129+Dynamics!DW129+Dynamics!GJ129+Dynamics!IW129+Dynamics!LJ129</f>
        <v>0</v>
      </c>
      <c r="BK130" s="4">
        <f>BK129+Dynamics!BK129+Dynamics!DX129+Dynamics!GK129+Dynamics!IX129+Dynamics!LK129</f>
        <v>0</v>
      </c>
      <c r="BL130" s="4">
        <f>BL129+Dynamics!BL129+Dynamics!DY129+Dynamics!GL129+Dynamics!IY129+Dynamics!LL129</f>
        <v>1724.4518035139047</v>
      </c>
      <c r="BM130" s="4">
        <f>BM129+Dynamics!BM129+Dynamics!DZ129+Dynamics!GM129+Dynamics!IZ129+Dynamics!LM129</f>
        <v>790.20026145377392</v>
      </c>
      <c r="BN130" s="4">
        <f>BN129+Dynamics!BN129+Dynamics!EA129+Dynamics!GN129+Dynamics!JA129+Dynamics!LN129</f>
        <v>574.99765721567053</v>
      </c>
      <c r="BO130" s="178">
        <f t="shared" si="37"/>
        <v>46940111.79790245</v>
      </c>
      <c r="BP130" s="8">
        <f t="shared" si="68"/>
        <v>22400621.68422493</v>
      </c>
      <c r="BQ130" s="4">
        <f t="shared" si="69"/>
        <v>23369519.872892603</v>
      </c>
      <c r="BR130" s="4">
        <f t="shared" si="70"/>
        <v>78993.840285455357</v>
      </c>
      <c r="BS130" s="4">
        <f t="shared" si="41"/>
        <v>991200.22366873582</v>
      </c>
      <c r="BT130" s="179">
        <f t="shared" si="42"/>
        <v>99776.176830735931</v>
      </c>
      <c r="BU130" s="178">
        <f t="shared" si="43"/>
        <v>2120554.3762171525</v>
      </c>
      <c r="BV130" s="4">
        <f t="shared" si="44"/>
        <v>1253986.6513731624</v>
      </c>
      <c r="BW130" s="4">
        <f t="shared" si="45"/>
        <v>619358.16007988574</v>
      </c>
      <c r="BX130" s="4">
        <f t="shared" si="46"/>
        <v>44512.045281421822</v>
      </c>
      <c r="BY130" s="4">
        <f t="shared" si="47"/>
        <v>142896.00571216008</v>
      </c>
      <c r="BZ130" s="179">
        <f t="shared" si="48"/>
        <v>59801.513770522353</v>
      </c>
      <c r="CA130" s="167">
        <f t="shared" si="49"/>
        <v>4.5175741918703972E-2</v>
      </c>
      <c r="CB130" s="15">
        <f t="shared" si="50"/>
        <v>5.5979993281001249E-2</v>
      </c>
      <c r="CC130" s="15">
        <f t="shared" si="51"/>
        <v>2.65028192041852E-2</v>
      </c>
      <c r="CD130" s="15">
        <f t="shared" si="52"/>
        <v>0.56348754688430491</v>
      </c>
      <c r="CE130" s="15">
        <f t="shared" si="53"/>
        <v>0.14416462214188994</v>
      </c>
      <c r="CF130" s="168">
        <f t="shared" si="54"/>
        <v>0.59935663672473538</v>
      </c>
      <c r="CG130" s="167"/>
      <c r="CH130" s="16"/>
      <c r="CI130" s="87"/>
      <c r="CJ130" s="16"/>
      <c r="CK130" s="16"/>
      <c r="CL130" s="168"/>
      <c r="CM130" s="120">
        <f t="shared" si="55"/>
        <v>162871.33611004555</v>
      </c>
      <c r="CN130" s="120">
        <f>step*SUMPRODUCT(B130:N130,'By group'!B$22:N$22)</f>
        <v>96406.317213721588</v>
      </c>
      <c r="CO130" s="120">
        <f>step*SUMPRODUCT(O130:AA130,'By group'!O$22:AA$22)</f>
        <v>47604.565914379236</v>
      </c>
      <c r="CP130" s="120">
        <f>step*SUMPRODUCT(AB130:AN130,'By group'!AB$22:AN$22)</f>
        <v>3432.0187285699926</v>
      </c>
      <c r="CQ130" s="120">
        <f>step*SUMPRODUCT(AO130:BA130,'By group'!AO$22:BA$22)</f>
        <v>10971.571141137381</v>
      </c>
      <c r="CR130" s="154">
        <f>step*SUMPRODUCT(BB130:BN130,'By group'!BB$22:BN$22)</f>
        <v>4456.8631122373245</v>
      </c>
      <c r="CS130" s="197">
        <f t="shared" si="56"/>
        <v>244455.1890357683</v>
      </c>
      <c r="CT130" s="120">
        <f t="shared" si="57"/>
        <v>711652.32349124528</v>
      </c>
      <c r="CU130" s="120">
        <f t="shared" si="58"/>
        <v>730698.67336746794</v>
      </c>
      <c r="CV130" s="120">
        <f t="shared" si="59"/>
        <v>291537.28401004855</v>
      </c>
      <c r="CW130" s="120">
        <f t="shared" si="60"/>
        <v>78171.894028543829</v>
      </c>
      <c r="CX130" s="198">
        <f t="shared" si="61"/>
        <v>64039.012284078468</v>
      </c>
      <c r="CY130" s="16">
        <f t="shared" si="62"/>
        <v>3.3688207812105739E-3</v>
      </c>
      <c r="CZ130" s="37">
        <f t="shared" si="63"/>
        <v>4.2373793181720971E-2</v>
      </c>
      <c r="DA130" s="185">
        <f t="shared" si="64"/>
        <v>2.125605862642928E-3</v>
      </c>
      <c r="DB130" s="183">
        <f>(BO130-BO128)/BO128</f>
        <v>5.594775822950049E-3</v>
      </c>
      <c r="DC130" s="85">
        <f>(SUMPRODUCT($B130:$N130,'By group'!$B$27:$N$27)-(1-prop_idu_part)*SUMPRODUCT(Population!$BB130:$BN130,'By group'!$BB$27:$BN$27)*(1-prop_idu_male))/BQ130</f>
        <v>1.4355046048576119</v>
      </c>
      <c r="DD130" s="85">
        <f>(1-prop_idu_part)*SUMPRODUCT(Population!$BB130:$BN130,'By group'!$BB$27:$BN$27)*prop_idu_male/BQ130</f>
        <v>9.2221210844976465E-3</v>
      </c>
      <c r="DE130" s="85">
        <f>SUMPRODUCT(AB130:AN130,'By group'!AB$27:AN$27)/prop_sw_use/BP130</f>
        <v>4.2316954269756586</v>
      </c>
      <c r="DF130" s="85">
        <f t="shared" si="35"/>
        <v>1.7180683433521173</v>
      </c>
      <c r="DG130" s="85">
        <f t="shared" si="67"/>
        <v>0</v>
      </c>
    </row>
    <row r="131" spans="1:111" x14ac:dyDescent="0.25">
      <c r="A131">
        <f t="shared" si="66"/>
        <v>63.5</v>
      </c>
      <c r="B131" s="8">
        <f>B130+Dynamics!B130+Dynamics!BO130+Dynamics!EB130+Dynamics!GO130+Dynamics!JB130</f>
        <v>21205654.649987075</v>
      </c>
      <c r="C131" s="46">
        <f>C130+Dynamics!C130+Dynamics!BP130+Dynamics!EC130+Dynamics!GP130+Dynamics!JC130</f>
        <v>144447.20217528433</v>
      </c>
      <c r="D131" s="4">
        <f>D130+Dynamics!D130+Dynamics!BQ130+Dynamics!ED130+Dynamics!GQ130+Dynamics!JD130</f>
        <v>421255.11826703872</v>
      </c>
      <c r="E131" s="4">
        <f>E130+Dynamics!E130+Dynamics!BR130+Dynamics!EE130+Dynamics!GR130+Dynamics!JE130</f>
        <v>433552.27652184962</v>
      </c>
      <c r="F131" s="4">
        <f>F130+Dynamics!F130+Dynamics!BS130+Dynamics!EF130+Dynamics!GS130+Dynamics!JF130</f>
        <v>129623.768652887</v>
      </c>
      <c r="G131" s="4">
        <f>G130+Dynamics!G130+Dynamics!BT130+Dynamics!EG130+Dynamics!GT130+Dynamics!JG130</f>
        <v>24876.152363945308</v>
      </c>
      <c r="H131" s="4">
        <f>H130+Dynamics!H130+Dynamics!BU130+Dynamics!EH130+Dynamics!GU130+Dynamics!JH130</f>
        <v>20924.772502213451</v>
      </c>
      <c r="I131" s="4">
        <f>I130+Dynamics!I130+Dynamics!BV130+Dynamics!EI130+Dynamics!GV130+Dynamics!JI130</f>
        <v>0</v>
      </c>
      <c r="J131" s="4">
        <f>J130+Dynamics!J130+Dynamics!BW130+Dynamics!EJ130+Dynamics!GW130+Dynamics!JJ130</f>
        <v>0</v>
      </c>
      <c r="K131" s="4">
        <f>K130+Dynamics!K130+Dynamics!BX130+Dynamics!EK130+Dynamics!GX130+Dynamics!JK130</f>
        <v>0</v>
      </c>
      <c r="L131" s="4">
        <f>L130+Dynamics!L130+Dynamics!BY130+Dynamics!EL130+Dynamics!GY130+Dynamics!JL130</f>
        <v>43808.984790970266</v>
      </c>
      <c r="M131" s="4">
        <f>M130+Dynamics!M130+Dynamics!BZ130+Dynamics!EM130+Dynamics!GZ130+Dynamics!JM130</f>
        <v>21741.816773613675</v>
      </c>
      <c r="N131" s="9">
        <f>N130+Dynamics!N130+Dynamics!CA130+Dynamics!EN130+Dynamics!HA130+Dynamics!JN130</f>
        <v>17350.215117148244</v>
      </c>
      <c r="O131" s="8">
        <f>O130+Dynamics!O130+Dynamics!CB130+Dynamics!EO130+Dynamics!HB130+Dynamics!JO130</f>
        <v>22814162.655151617</v>
      </c>
      <c r="P131" s="4">
        <f>P130+Dynamics!P130+Dynamics!CC130+Dynamics!EP130+Dynamics!HC130+Dynamics!JP130</f>
        <v>71409.682220945659</v>
      </c>
      <c r="Q131" s="4">
        <f>Q130+Dynamics!Q130+Dynamics!CD130+Dynamics!EQ130+Dynamics!HD130+Dynamics!JQ130</f>
        <v>208166.04187043037</v>
      </c>
      <c r="R131" s="4">
        <f>R130+Dynamics!R130+Dynamics!CE130+Dynamics!ER130+Dynamics!HE130+Dynamics!JR130</f>
        <v>214115.2374918907</v>
      </c>
      <c r="S131" s="4">
        <f>S130+Dynamics!S130+Dynamics!CF130+Dynamics!ES130+Dynamics!HF130+Dynamics!JS130</f>
        <v>63987.283133730918</v>
      </c>
      <c r="T131" s="4">
        <f>T130+Dynamics!T130+Dynamics!CG130+Dynamics!ET130+Dynamics!HG130+Dynamics!JT130</f>
        <v>12275.865525469158</v>
      </c>
      <c r="U131" s="4">
        <f>U130+Dynamics!U130+Dynamics!CH130+Dynamics!EU130+Dynamics!HH130+Dynamics!JU130</f>
        <v>10320.486897582532</v>
      </c>
      <c r="V131" s="4">
        <f>V130+Dynamics!V130+Dynamics!CI130+Dynamics!EV130+Dynamics!HI130+Dynamics!JV130</f>
        <v>0</v>
      </c>
      <c r="W131" s="4">
        <f>W130+Dynamics!W130+Dynamics!CJ130+Dynamics!EW130+Dynamics!HJ130+Dynamics!JW130</f>
        <v>0</v>
      </c>
      <c r="X131" s="4">
        <f>X130+Dynamics!X130+Dynamics!CK130+Dynamics!EX130+Dynamics!HK130+Dynamics!JX130</f>
        <v>0</v>
      </c>
      <c r="Y131" s="4">
        <f>Y130+Dynamics!Y130+Dynamics!CL130+Dynamics!EY130+Dynamics!HL130+Dynamics!JY130</f>
        <v>21605.809466281895</v>
      </c>
      <c r="Z131" s="4">
        <f>Z130+Dynamics!Z130+Dynamics!CM130+Dynamics!EZ130+Dynamics!HM130+Dynamics!JZ130</f>
        <v>10716.563986216826</v>
      </c>
      <c r="AA131" s="9">
        <f>AA130+Dynamics!AA130+Dynamics!CN130+Dynamics!FA130+Dynamics!HN130+Dynamics!KA130</f>
        <v>8548.5477016677869</v>
      </c>
      <c r="AB131" s="8">
        <f>AB130+Dynamics!AB130+Dynamics!CO130+Dynamics!FB130+Dynamics!HO130+Dynamics!KB130</f>
        <v>34576.766608724109</v>
      </c>
      <c r="AC131" s="4">
        <f>AC130+Dynamics!AC130+Dynamics!CP130+Dynamics!FC130+Dynamics!HP130+Dynamics!KC130</f>
        <v>5071.0503992381236</v>
      </c>
      <c r="AD131" s="4">
        <f>AD130+Dynamics!AD130+Dynamics!CQ130+Dynamics!FD130+Dynamics!HQ130+Dynamics!KD130</f>
        <v>14865.390562711276</v>
      </c>
      <c r="AE131" s="4">
        <f>AE130+Dynamics!AE130+Dynamics!CR130+Dynamics!FE130+Dynamics!HR130+Dynamics!KE130</f>
        <v>15409.399543540481</v>
      </c>
      <c r="AF131" s="4">
        <f>AF130+Dynamics!AF130+Dynamics!CS130+Dynamics!FF130+Dynamics!HS130+Dynamics!KF130</f>
        <v>4632.1408672604211</v>
      </c>
      <c r="AG131" s="4">
        <f>AG130+Dynamics!AG130+Dynamics!CT130+Dynamics!FG130+Dynamics!HT130+Dynamics!KG130</f>
        <v>892.42319943795997</v>
      </c>
      <c r="AH131" s="4">
        <f>AH130+Dynamics!AH130+Dynamics!CU130+Dynamics!FH130+Dynamics!HU130+Dynamics!KH130</f>
        <v>755.79449299963403</v>
      </c>
      <c r="AI131" s="4">
        <f>AI130+Dynamics!AI130+Dynamics!CV130+Dynamics!FI130+Dynamics!HV130+Dynamics!KI130</f>
        <v>0</v>
      </c>
      <c r="AJ131" s="4">
        <f>AJ130+Dynamics!AJ130+Dynamics!CW130+Dynamics!FJ130+Dynamics!HW130+Dynamics!KJ130</f>
        <v>0</v>
      </c>
      <c r="AK131" s="4">
        <f>AK130+Dynamics!AK130+Dynamics!CX130+Dynamics!FK130+Dynamics!HX130+Dynamics!KK130</f>
        <v>0</v>
      </c>
      <c r="AL131" s="4">
        <f>AL130+Dynamics!AL130+Dynamics!CY130+Dynamics!FL130+Dynamics!HY130+Dynamics!KL130</f>
        <v>1583.2777989189835</v>
      </c>
      <c r="AM131" s="4">
        <f>AM130+Dynamics!AM130+Dynamics!CZ130+Dynamics!FM130+Dynamics!HZ130+Dynamics!KM130</f>
        <v>791.78185648080944</v>
      </c>
      <c r="AN131" s="4">
        <f>AN130+Dynamics!AN130+Dynamics!DA130+Dynamics!FN130+Dynamics!IA130+Dynamics!KN130</f>
        <v>637.41397730949507</v>
      </c>
      <c r="AO131" s="8">
        <f>AO130+Dynamics!AO130+Dynamics!DB130+Dynamics!FO130+Dynamics!IB130+Dynamics!KO130</f>
        <v>849962.7493985428</v>
      </c>
      <c r="AP131" s="4">
        <f>AP130+Dynamics!AP130+Dynamics!DC130+Dynamics!FP130+Dynamics!IC130+Dynamics!KP130</f>
        <v>16556.951343810935</v>
      </c>
      <c r="AQ131" s="4">
        <f>AQ130+Dynamics!AQ130+Dynamics!DD130+Dynamics!FQ130+Dynamics!ID130+Dynamics!KQ130</f>
        <v>48194.090759811115</v>
      </c>
      <c r="AR131" s="4">
        <f>AR130+Dynamics!AR130+Dynamics!DE130+Dynamics!FR130+Dynamics!IE130+Dynamics!KR130</f>
        <v>49443.700840997299</v>
      </c>
      <c r="AS131" s="4">
        <f>AS130+Dynamics!AS130+Dynamics!DF130+Dynamics!FS130+Dynamics!IF130+Dynamics!KS130</f>
        <v>14741.151242438398</v>
      </c>
      <c r="AT131" s="4">
        <f>AT130+Dynamics!AT130+Dynamics!DG130+Dynamics!FT130+Dynamics!IG130+Dynamics!KT130</f>
        <v>2822.337082713977</v>
      </c>
      <c r="AU131" s="4">
        <f>AU130+Dynamics!AU130+Dynamics!DH130+Dynamics!FU130+Dynamics!IH130+Dynamics!KU130</f>
        <v>2362.1260344727471</v>
      </c>
      <c r="AV131" s="4">
        <f>AV130+Dynamics!AV130+Dynamics!DI130+Dynamics!FV130+Dynamics!II130+Dynamics!KV130</f>
        <v>0</v>
      </c>
      <c r="AW131" s="4">
        <f>AW130+Dynamics!AW130+Dynamics!DJ130+Dynamics!FW130+Dynamics!IJ130+Dynamics!KW130</f>
        <v>0</v>
      </c>
      <c r="AX131" s="4">
        <f>AX130+Dynamics!AX130+Dynamics!DK130+Dynamics!FX130+Dynamics!IK130+Dynamics!KX130</f>
        <v>0</v>
      </c>
      <c r="AY131" s="4">
        <f>AY130+Dynamics!AY130+Dynamics!DL130+Dynamics!FY130+Dynamics!IL130+Dynamics!KY130</f>
        <v>4943.589652428418</v>
      </c>
      <c r="AZ131" s="4">
        <f>AZ130+Dynamics!AZ130+Dynamics!DM130+Dynamics!FZ130+Dynamics!IM130+Dynamics!KZ130</f>
        <v>2436.9620338147661</v>
      </c>
      <c r="BA131" s="9">
        <f>BA130+Dynamics!BA130+Dynamics!DN130+Dynamics!GA130+Dynamics!IN130+Dynamics!LA130</f>
        <v>1924.6109644587393</v>
      </c>
      <c r="BB131" s="8">
        <f>BB130+Dynamics!BB130+Dynamics!DO130+Dynamics!GB130+Dynamics!IO130+Dynamics!LB130</f>
        <v>40086.356139137759</v>
      </c>
      <c r="BC131" s="4">
        <f>BC130+Dynamics!BC130+Dynamics!DP130+Dynamics!GC130+Dynamics!IP130+Dynamics!LC130</f>
        <v>7678.1038004839475</v>
      </c>
      <c r="BD131" s="4">
        <f>BD130+Dynamics!BD130+Dynamics!DQ130+Dynamics!GD130+Dynamics!IQ130+Dynamics!LD130</f>
        <v>21241.438699427606</v>
      </c>
      <c r="BE131" s="4">
        <f>BE130+Dynamics!BE130+Dynamics!DR130+Dynamics!GE130+Dynamics!IR130+Dynamics!LE130</f>
        <v>20318.229887890957</v>
      </c>
      <c r="BF131" s="4">
        <f>BF130+Dynamics!BF130+Dynamics!DS130+Dynamics!GF130+Dynamics!IS130+Dynamics!LF130</f>
        <v>5743.7692610298263</v>
      </c>
      <c r="BG131" s="4">
        <f>BG130+Dynamics!BG130+Dynamics!DT130+Dynamics!GG130+Dynamics!IT130+Dynamics!LG130</f>
        <v>1058.7731678180182</v>
      </c>
      <c r="BH131" s="4">
        <f>BH130+Dynamics!BH130+Dynamics!DU130+Dynamics!GH130+Dynamics!IU130+Dynamics!LH130</f>
        <v>830.48020195964375</v>
      </c>
      <c r="BI131" s="4">
        <f>BI130+Dynamics!BI130+Dynamics!DV130+Dynamics!GI130+Dynamics!IV130+Dynamics!LI130</f>
        <v>0</v>
      </c>
      <c r="BJ131" s="4">
        <f>BJ130+Dynamics!BJ130+Dynamics!DW130+Dynamics!GJ130+Dynamics!IW130+Dynamics!LJ130</f>
        <v>0</v>
      </c>
      <c r="BK131" s="4">
        <f>BK130+Dynamics!BK130+Dynamics!DX130+Dynamics!GK130+Dynamics!IX130+Dynamics!LK130</f>
        <v>0</v>
      </c>
      <c r="BL131" s="4">
        <f>BL130+Dynamics!BL130+Dynamics!DY130+Dynamics!GL130+Dynamics!IY130+Dynamics!LL130</f>
        <v>1729.3044364337472</v>
      </c>
      <c r="BM131" s="4">
        <f>BM130+Dynamics!BM130+Dynamics!DZ130+Dynamics!GM130+Dynamics!IZ130+Dynamics!LM130</f>
        <v>792.42783169139261</v>
      </c>
      <c r="BN131" s="4">
        <f>BN130+Dynamics!BN130+Dynamics!EA130+Dynamics!GN130+Dynamics!JA130+Dynamics!LN130</f>
        <v>576.62045773524699</v>
      </c>
      <c r="BO131" s="178">
        <f t="shared" si="37"/>
        <v>47071202.343141571</v>
      </c>
      <c r="BP131" s="8">
        <f t="shared" si="68"/>
        <v>22463234.957152024</v>
      </c>
      <c r="BQ131" s="4">
        <f t="shared" si="69"/>
        <v>23435308.173445832</v>
      </c>
      <c r="BR131" s="4">
        <f t="shared" si="70"/>
        <v>79215.439306621294</v>
      </c>
      <c r="BS131" s="4">
        <f t="shared" si="41"/>
        <v>993388.26935348904</v>
      </c>
      <c r="BT131" s="179">
        <f t="shared" si="42"/>
        <v>100055.50388360814</v>
      </c>
      <c r="BU131" s="178">
        <f t="shared" si="43"/>
        <v>2126759.1658564811</v>
      </c>
      <c r="BV131" s="4">
        <f t="shared" si="44"/>
        <v>1257580.307164951</v>
      </c>
      <c r="BW131" s="4">
        <f t="shared" si="45"/>
        <v>621145.51829421578</v>
      </c>
      <c r="BX131" s="4">
        <f t="shared" si="46"/>
        <v>44638.672697897193</v>
      </c>
      <c r="BY131" s="4">
        <f t="shared" si="47"/>
        <v>143425.51995494639</v>
      </c>
      <c r="BZ131" s="179">
        <f t="shared" si="48"/>
        <v>59969.147744470392</v>
      </c>
      <c r="CA131" s="167">
        <f t="shared" si="49"/>
        <v>4.518174722525134E-2</v>
      </c>
      <c r="CB131" s="15">
        <f t="shared" si="50"/>
        <v>5.598393595418244E-2</v>
      </c>
      <c r="CC131" s="15">
        <f t="shared" si="51"/>
        <v>2.6504687444137205E-2</v>
      </c>
      <c r="CD131" s="15">
        <f t="shared" si="52"/>
        <v>0.56350975376293888</v>
      </c>
      <c r="CE131" s="15">
        <f t="shared" si="53"/>
        <v>0.14438012243519818</v>
      </c>
      <c r="CF131" s="168">
        <f t="shared" si="54"/>
        <v>0.59935881002839064</v>
      </c>
      <c r="CG131" s="169">
        <f>-SUM(Dynamics!BO130:BO131,Dynamics!CB130:CB131,Dynamics!CO130:CO131,Dynamics!DB130:DB131,Dynamics!DO130:DO131)/BO130*100000</f>
        <v>1088.4641162946607</v>
      </c>
      <c r="CH131" s="87">
        <f>-SUM(Dynamics!BO130:BO131)/BP130*100000</f>
        <v>1343.07642797981</v>
      </c>
      <c r="CI131" s="87">
        <f>-SUM(Dynamics!CB130:CB131)/BQ130*100000</f>
        <v>636.52440114958938</v>
      </c>
      <c r="CJ131" s="87">
        <f>-SUM(Dynamics!CO130:CO131)/BR130*100000</f>
        <v>13347.97760505441</v>
      </c>
      <c r="CK131" s="87">
        <f>-SUM(Dynamics!DB130:DB131)/BS130*100000</f>
        <v>3479.9736898307115</v>
      </c>
      <c r="CL131" s="170">
        <f>-SUM(Dynamics!DO130:DO131)/BT130*100000</f>
        <v>16315.036809104336</v>
      </c>
      <c r="CM131" s="120">
        <f t="shared" si="55"/>
        <v>163349.25774277429</v>
      </c>
      <c r="CN131" s="120">
        <f>step*SUMPRODUCT(B131:N131,'By group'!B$22:N$22)</f>
        <v>96683.057195373854</v>
      </c>
      <c r="CO131" s="120">
        <f>step*SUMPRODUCT(O131:AA131,'By group'!O$22:AA$22)</f>
        <v>47742.207936848987</v>
      </c>
      <c r="CP131" s="120">
        <f>step*SUMPRODUCT(AB131:AN131,'By group'!AB$22:AN$22)</f>
        <v>3441.7963903700088</v>
      </c>
      <c r="CQ131" s="120">
        <f>step*SUMPRODUCT(AO131:BA131,'By group'!AO$22:BA$22)</f>
        <v>11012.832856725881</v>
      </c>
      <c r="CR131" s="154">
        <f>step*SUMPRODUCT(BB131:BN131,'By group'!BB$22:BN$22)</f>
        <v>4469.3633634555799</v>
      </c>
      <c r="CS131" s="197">
        <f t="shared" si="56"/>
        <v>245162.98993976301</v>
      </c>
      <c r="CT131" s="120">
        <f t="shared" si="57"/>
        <v>713722.0801594191</v>
      </c>
      <c r="CU131" s="120">
        <f t="shared" si="58"/>
        <v>732838.84428616904</v>
      </c>
      <c r="CV131" s="120">
        <f t="shared" si="59"/>
        <v>292399.07930237992</v>
      </c>
      <c r="CW131" s="120">
        <f t="shared" si="60"/>
        <v>78405.103821201905</v>
      </c>
      <c r="CX131" s="198">
        <f t="shared" si="61"/>
        <v>64231.068347547523</v>
      </c>
      <c r="CY131" s="16">
        <f t="shared" si="62"/>
        <v>3.3687877590537702E-3</v>
      </c>
      <c r="CZ131" s="37">
        <f t="shared" si="63"/>
        <v>4.2350011754078064E-2</v>
      </c>
      <c r="DA131" s="185">
        <f t="shared" si="64"/>
        <v>2.1256203135458372E-3</v>
      </c>
      <c r="DB131" s="183"/>
      <c r="DC131" s="85">
        <f>(SUMPRODUCT($B131:$N131,'By group'!$B$27:$N$27)-(1-prop_idu_part)*SUMPRODUCT(Population!$BB131:$BN131,'By group'!$BB$27:$BN$27)*(1-prop_idu_male))/BQ131</f>
        <v>1.4354760011967223</v>
      </c>
      <c r="DD131" s="85">
        <f>(1-prop_idu_part)*SUMPRODUCT(Population!$BB131:$BN131,'By group'!$BB$27:$BN$27)*prop_idu_male/BQ131</f>
        <v>9.2219776582018898E-3</v>
      </c>
      <c r="DE131" s="85">
        <f>SUMPRODUCT(AB131:AN131,'By group'!AB$27:AN$27)/prop_sw_use/BP131</f>
        <v>4.2317380977969989</v>
      </c>
      <c r="DF131" s="85">
        <f t="shared" si="35"/>
        <v>1.7180856677055814</v>
      </c>
      <c r="DG131" s="85">
        <f t="shared" si="67"/>
        <v>0</v>
      </c>
    </row>
    <row r="132" spans="1:111" x14ac:dyDescent="0.25">
      <c r="A132">
        <f t="shared" si="66"/>
        <v>64</v>
      </c>
      <c r="B132" s="8">
        <f>B131+Dynamics!B131+Dynamics!BO131+Dynamics!EB131+Dynamics!GO131+Dynamics!JB131</f>
        <v>21264832.536988106</v>
      </c>
      <c r="C132" s="46">
        <f>C131+Dynamics!C131+Dynamics!BP131+Dynamics!EC131+Dynamics!GP131+Dynamics!JC131</f>
        <v>144858.31827574226</v>
      </c>
      <c r="D132" s="4">
        <f>D131+Dynamics!D131+Dynamics!BQ131+Dynamics!ED131+Dynamics!GQ131+Dynamics!JD131</f>
        <v>422457.06644826039</v>
      </c>
      <c r="E132" s="4">
        <f>E131+Dynamics!E131+Dynamics!BR131+Dynamics!EE131+Dynamics!GR131+Dynamics!JE131</f>
        <v>434794.27029712585</v>
      </c>
      <c r="F132" s="4">
        <f>F131+Dynamics!F131+Dynamics!BS131+Dynamics!EF131+Dynamics!GS131+Dynamics!JF131</f>
        <v>129996.34764674329</v>
      </c>
      <c r="G132" s="4">
        <f>G131+Dynamics!G131+Dynamics!BT131+Dynamics!EG131+Dynamics!GT131+Dynamics!JG131</f>
        <v>24947.835617205827</v>
      </c>
      <c r="H132" s="4">
        <f>H131+Dynamics!H131+Dynamics!BU131+Dynamics!EH131+Dynamics!GU131+Dynamics!JH131</f>
        <v>20985.316051930371</v>
      </c>
      <c r="I132" s="4">
        <f>I131+Dynamics!I131+Dynamics!BV131+Dynamics!EI131+Dynamics!GV131+Dynamics!JI131</f>
        <v>0</v>
      </c>
      <c r="J132" s="4">
        <f>J131+Dynamics!J131+Dynamics!BW131+Dynamics!EJ131+Dynamics!GW131+Dynamics!JJ131</f>
        <v>0</v>
      </c>
      <c r="K132" s="4">
        <f>K131+Dynamics!K131+Dynamics!BX131+Dynamics!EK131+Dynamics!GX131+Dynamics!JK131</f>
        <v>0</v>
      </c>
      <c r="L132" s="4">
        <f>L131+Dynamics!L131+Dynamics!BY131+Dynamics!EL131+Dynamics!GY131+Dynamics!JL131</f>
        <v>43935.887496216747</v>
      </c>
      <c r="M132" s="4">
        <f>M131+Dynamics!M131+Dynamics!BZ131+Dynamics!EM131+Dynamics!GZ131+Dynamics!JM131</f>
        <v>21805.100031950456</v>
      </c>
      <c r="N132" s="9">
        <f>N131+Dynamics!N131+Dynamics!CA131+Dynamics!EN131+Dynamics!HA131+Dynamics!JN131</f>
        <v>17400.72045058088</v>
      </c>
      <c r="O132" s="8">
        <f>O131+Dynamics!O131+Dynamics!CB131+Dynamics!EO131+Dynamics!HB131+Dynamics!JO131</f>
        <v>22878318.14455099</v>
      </c>
      <c r="P132" s="4">
        <f>P131+Dynamics!P131+Dynamics!CC131+Dynamics!EP131+Dynamics!HC131+Dynamics!JP131</f>
        <v>71614.2719846447</v>
      </c>
      <c r="Q132" s="4">
        <f>Q131+Dynamics!Q131+Dynamics!CD131+Dynamics!EQ131+Dynamics!HD131+Dynamics!JQ131</f>
        <v>208764.21246034282</v>
      </c>
      <c r="R132" s="4">
        <f>R131+Dynamics!R131+Dynamics!CE131+Dynamics!ER131+Dynamics!HE131+Dynamics!JR131</f>
        <v>214733.28367407783</v>
      </c>
      <c r="S132" s="4">
        <f>S131+Dynamics!S131+Dynamics!CF131+Dynamics!ES131+Dynamics!HF131+Dynamics!JS131</f>
        <v>64172.632970257699</v>
      </c>
      <c r="T132" s="4">
        <f>T131+Dynamics!T131+Dynamics!CG131+Dynamics!ET131+Dynamics!HG131+Dynamics!JT131</f>
        <v>12311.506823004042</v>
      </c>
      <c r="U132" s="4">
        <f>U131+Dynamics!U131+Dynamics!CH131+Dynamics!EU131+Dynamics!HH131+Dynamics!JU131</f>
        <v>10350.515828977423</v>
      </c>
      <c r="V132" s="4">
        <f>V131+Dynamics!V131+Dynamics!CI131+Dynamics!EV131+Dynamics!HI131+Dynamics!JV131</f>
        <v>0</v>
      </c>
      <c r="W132" s="4">
        <f>W131+Dynamics!W131+Dynamics!CJ131+Dynamics!EW131+Dynamics!HJ131+Dynamics!JW131</f>
        <v>0</v>
      </c>
      <c r="X132" s="4">
        <f>X131+Dynamics!X131+Dynamics!CK131+Dynamics!EX131+Dynamics!HK131+Dynamics!JX131</f>
        <v>0</v>
      </c>
      <c r="Y132" s="4">
        <f>Y131+Dynamics!Y131+Dynamics!CL131+Dynamics!EY131+Dynamics!HL131+Dynamics!JY131</f>
        <v>21668.77929067476</v>
      </c>
      <c r="Z132" s="4">
        <f>Z131+Dynamics!Z131+Dynamics!CM131+Dynamics!EZ131+Dynamics!HM131+Dynamics!JZ131</f>
        <v>10747.832748021747</v>
      </c>
      <c r="AA132" s="9">
        <f>AA131+Dynamics!AA131+Dynamics!CN131+Dynamics!FA131+Dynamics!HN131+Dynamics!KA131</f>
        <v>8573.1933635190417</v>
      </c>
      <c r="AB132" s="8">
        <f>AB131+Dynamics!AB131+Dynamics!CO131+Dynamics!FB131+Dynamics!HO131+Dynamics!KB131</f>
        <v>34672.023335205595</v>
      </c>
      <c r="AC132" s="4">
        <f>AC131+Dynamics!AC131+Dynamics!CP131+Dynamics!FC131+Dynamics!HP131+Dynamics!KC131</f>
        <v>5085.3827518918879</v>
      </c>
      <c r="AD132" s="4">
        <f>AD131+Dynamics!AD131+Dynamics!CQ131+Dynamics!FD131+Dynamics!HQ131+Dynamics!KD131</f>
        <v>14907.494506781917</v>
      </c>
      <c r="AE132" s="4">
        <f>AE131+Dynamics!AE131+Dynamics!CR131+Dynamics!FE131+Dynamics!HR131+Dynamics!KE131</f>
        <v>15453.202366157302</v>
      </c>
      <c r="AF132" s="4">
        <f>AF131+Dynamics!AF131+Dynamics!CS131+Dynamics!FF131+Dynamics!HS131+Dynamics!KF131</f>
        <v>4645.3507044908692</v>
      </c>
      <c r="AG132" s="4">
        <f>AG131+Dynamics!AG131+Dynamics!CT131+Dynamics!FG131+Dynamics!HT131+Dynamics!KG131</f>
        <v>894.9750065385698</v>
      </c>
      <c r="AH132" s="4">
        <f>AH131+Dynamics!AH131+Dynamics!CU131+Dynamics!FH131+Dynamics!HU131+Dynamics!KH131</f>
        <v>757.96703683375233</v>
      </c>
      <c r="AI132" s="4">
        <f>AI131+Dynamics!AI131+Dynamics!CV131+Dynamics!FI131+Dynamics!HV131+Dynamics!KI131</f>
        <v>0</v>
      </c>
      <c r="AJ132" s="4">
        <f>AJ131+Dynamics!AJ131+Dynamics!CW131+Dynamics!FJ131+Dynamics!HW131+Dynamics!KJ131</f>
        <v>0</v>
      </c>
      <c r="AK132" s="4">
        <f>AK131+Dynamics!AK131+Dynamics!CX131+Dynamics!FK131+Dynamics!HX131+Dynamics!KK131</f>
        <v>0</v>
      </c>
      <c r="AL132" s="4">
        <f>AL131+Dynamics!AL131+Dynamics!CY131+Dynamics!FL131+Dynamics!HY131+Dynamics!KL131</f>
        <v>1587.8331097813391</v>
      </c>
      <c r="AM132" s="4">
        <f>AM131+Dynamics!AM131+Dynamics!CZ131+Dynamics!FM131+Dynamics!HZ131+Dynamics!KM131</f>
        <v>794.07623319879417</v>
      </c>
      <c r="AN132" s="4">
        <f>AN131+Dynamics!AN131+Dynamics!DA131+Dynamics!FN131+Dynamics!IA131+Dynamics!KN131</f>
        <v>639.27414687360442</v>
      </c>
      <c r="AO132" s="8">
        <f>AO131+Dynamics!AO131+Dynamics!DB131+Dynamics!FO131+Dynamics!IB131+Dynamics!KO131</f>
        <v>851642.76067383029</v>
      </c>
      <c r="AP132" s="4">
        <f>AP131+Dynamics!AP131+Dynamics!DC131+Dynamics!FP131+Dynamics!IC131+Dynamics!KP131</f>
        <v>16614.303331052648</v>
      </c>
      <c r="AQ132" s="4">
        <f>AQ131+Dynamics!AQ131+Dynamics!DD131+Dynamics!FQ131+Dynamics!ID131+Dynamics!KQ131</f>
        <v>48365.051245286275</v>
      </c>
      <c r="AR132" s="4">
        <f>AR131+Dynamics!AR131+Dynamics!DE131+Dynamics!FR131+Dynamics!IE131+Dynamics!KR131</f>
        <v>49625.735329110728</v>
      </c>
      <c r="AS132" s="4">
        <f>AS131+Dynamics!AS131+Dynamics!DF131+Dynamics!FS131+Dynamics!IF131+Dynamics!KS131</f>
        <v>14797.119645419785</v>
      </c>
      <c r="AT132" s="4">
        <f>AT131+Dynamics!AT131+Dynamics!DG131+Dynamics!FT131+Dynamics!IG131+Dynamics!KT131</f>
        <v>2833.3142331376384</v>
      </c>
      <c r="AU132" s="4">
        <f>AU131+Dynamics!AU131+Dynamics!DH131+Dynamics!FU131+Dynamics!IH131+Dynamics!KU131</f>
        <v>2371.7558784037947</v>
      </c>
      <c r="AV132" s="4">
        <f>AV131+Dynamics!AV131+Dynamics!DI131+Dynamics!FV131+Dynamics!II131+Dynamics!KV131</f>
        <v>0</v>
      </c>
      <c r="AW132" s="4">
        <f>AW131+Dynamics!AW131+Dynamics!DJ131+Dynamics!FW131+Dynamics!IJ131+Dynamics!KW131</f>
        <v>0</v>
      </c>
      <c r="AX132" s="4">
        <f>AX131+Dynamics!AX131+Dynamics!DK131+Dynamics!FX131+Dynamics!IK131+Dynamics!KX131</f>
        <v>0</v>
      </c>
      <c r="AY132" s="4">
        <f>AY131+Dynamics!AY131+Dynamics!DL131+Dynamics!FY131+Dynamics!IL131+Dynamics!KY131</f>
        <v>4963.8267149482181</v>
      </c>
      <c r="AZ132" s="4">
        <f>AZ131+Dynamics!AZ131+Dynamics!DM131+Dynamics!FZ131+Dynamics!IM131+Dynamics!KZ131</f>
        <v>2447.5292553305972</v>
      </c>
      <c r="BA132" s="9">
        <f>BA131+Dynamics!BA131+Dynamics!DN131+Dynamics!GA131+Dynamics!IN131+Dynamics!LA131</f>
        <v>1933.6120521380662</v>
      </c>
      <c r="BB132" s="8">
        <f>BB131+Dynamics!BB131+Dynamics!DO131+Dynamics!GB131+Dynamics!IO131+Dynamics!LB131</f>
        <v>40198.340026649079</v>
      </c>
      <c r="BC132" s="4">
        <f>BC131+Dynamics!BC131+Dynamics!DP131+Dynamics!GC131+Dynamics!IP131+Dynamics!LC131</f>
        <v>7699.5839783626625</v>
      </c>
      <c r="BD132" s="4">
        <f>BD131+Dynamics!BD131+Dynamics!DQ131+Dynamics!GD131+Dynamics!IQ131+Dynamics!LD131</f>
        <v>21300.909410319575</v>
      </c>
      <c r="BE132" s="4">
        <f>BE131+Dynamics!BE131+Dynamics!DR131+Dynamics!GE131+Dynamics!IR131+Dynamics!LE131</f>
        <v>20375.185433113711</v>
      </c>
      <c r="BF132" s="4">
        <f>BF131+Dynamics!BF131+Dynamics!DS131+Dynamics!GF131+Dynamics!IS131+Dynamics!LF131</f>
        <v>5759.8869139592043</v>
      </c>
      <c r="BG132" s="4">
        <f>BG131+Dynamics!BG131+Dynamics!DT131+Dynamics!GG131+Dynamics!IT131+Dynamics!LG131</f>
        <v>1061.7466006544937</v>
      </c>
      <c r="BH132" s="4">
        <f>BH131+Dynamics!BH131+Dynamics!DU131+Dynamics!GH131+Dynamics!IU131+Dynamics!LH131</f>
        <v>832.8158286407446</v>
      </c>
      <c r="BI132" s="4">
        <f>BI131+Dynamics!BI131+Dynamics!DV131+Dynamics!GI131+Dynamics!IV131+Dynamics!LI131</f>
        <v>0</v>
      </c>
      <c r="BJ132" s="4">
        <f>BJ131+Dynamics!BJ131+Dynamics!DW131+Dynamics!GJ131+Dynamics!IW131+Dynamics!LJ131</f>
        <v>0</v>
      </c>
      <c r="BK132" s="4">
        <f>BK131+Dynamics!BK131+Dynamics!DX131+Dynamics!GK131+Dynamics!IX131+Dynamics!LK131</f>
        <v>0</v>
      </c>
      <c r="BL132" s="4">
        <f>BL131+Dynamics!BL131+Dynamics!DY131+Dynamics!GL131+Dynamics!IY131+Dynamics!LL131</f>
        <v>1734.1690115210679</v>
      </c>
      <c r="BM132" s="4">
        <f>BM131+Dynamics!BM131+Dynamics!DZ131+Dynamics!GM131+Dynamics!IZ131+Dynamics!LM131</f>
        <v>794.6608962212249</v>
      </c>
      <c r="BN132" s="4">
        <f>BN131+Dynamics!BN131+Dynamics!EA131+Dynamics!GN131+Dynamics!JA131+Dynamics!LN131</f>
        <v>578.24744040714472</v>
      </c>
      <c r="BO132" s="178">
        <f t="shared" si="37"/>
        <v>47202635.906094626</v>
      </c>
      <c r="BP132" s="8">
        <f t="shared" si="68"/>
        <v>22526013.399303861</v>
      </c>
      <c r="BQ132" s="4">
        <f t="shared" si="69"/>
        <v>23501254.373694509</v>
      </c>
      <c r="BR132" s="4">
        <f t="shared" si="70"/>
        <v>79437.579197753628</v>
      </c>
      <c r="BS132" s="4">
        <f t="shared" si="41"/>
        <v>995595.00835865794</v>
      </c>
      <c r="BT132" s="179">
        <f t="shared" si="42"/>
        <v>100335.5455398489</v>
      </c>
      <c r="BU132" s="178">
        <f t="shared" si="43"/>
        <v>2132972.1005198518</v>
      </c>
      <c r="BV132" s="4">
        <f t="shared" si="44"/>
        <v>1261180.862315756</v>
      </c>
      <c r="BW132" s="4">
        <f t="shared" si="45"/>
        <v>622936.22914351989</v>
      </c>
      <c r="BX132" s="4">
        <f t="shared" si="46"/>
        <v>44765.555862548041</v>
      </c>
      <c r="BY132" s="4">
        <f t="shared" si="47"/>
        <v>143952.24768482777</v>
      </c>
      <c r="BZ132" s="179">
        <f t="shared" si="48"/>
        <v>60137.205513199828</v>
      </c>
      <c r="CA132" s="167">
        <f t="shared" si="49"/>
        <v>4.5187563354792452E-2</v>
      </c>
      <c r="CB132" s="15">
        <f t="shared" si="50"/>
        <v>5.5987752469095632E-2</v>
      </c>
      <c r="CC132" s="15">
        <f t="shared" si="51"/>
        <v>2.6506509790421511E-2</v>
      </c>
      <c r="CD132" s="15">
        <f t="shared" si="52"/>
        <v>0.56353121928738159</v>
      </c>
      <c r="CE132" s="15">
        <f t="shared" si="53"/>
        <v>0.14458916173369335</v>
      </c>
      <c r="CF132" s="168">
        <f t="shared" si="54"/>
        <v>0.59936092627628113</v>
      </c>
      <c r="CG132" s="167"/>
      <c r="CH132" s="16"/>
      <c r="CI132" s="87"/>
      <c r="CJ132" s="16"/>
      <c r="CK132" s="16"/>
      <c r="CL132" s="168"/>
      <c r="CM132" s="120">
        <f t="shared" si="55"/>
        <v>163827.7745875504</v>
      </c>
      <c r="CN132" s="120">
        <f>step*SUMPRODUCT(B132:N132,'By group'!B$22:N$22)</f>
        <v>96960.315985209076</v>
      </c>
      <c r="CO132" s="120">
        <f>step*SUMPRODUCT(O132:AA132,'By group'!O$22:AA$22)</f>
        <v>47880.103685718968</v>
      </c>
      <c r="CP132" s="120">
        <f>step*SUMPRODUCT(AB132:AN132,'By group'!AB$22:AN$22)</f>
        <v>3451.5932729232045</v>
      </c>
      <c r="CQ132" s="120">
        <f>step*SUMPRODUCT(AO132:BA132,'By group'!AO$22:BA$22)</f>
        <v>11053.866595785999</v>
      </c>
      <c r="CR132" s="154">
        <f>step*SUMPRODUCT(BB132:BN132,'By group'!BB$22:BN$22)</f>
        <v>4481.8950479131709</v>
      </c>
      <c r="CS132" s="197">
        <f t="shared" si="56"/>
        <v>245871.86032169417</v>
      </c>
      <c r="CT132" s="120">
        <f t="shared" si="57"/>
        <v>715794.73407099093</v>
      </c>
      <c r="CU132" s="120">
        <f t="shared" si="58"/>
        <v>734981.67709958553</v>
      </c>
      <c r="CV132" s="120">
        <f t="shared" si="59"/>
        <v>293261.83350401296</v>
      </c>
      <c r="CW132" s="120">
        <f t="shared" si="60"/>
        <v>78638.577445263392</v>
      </c>
      <c r="CX132" s="198">
        <f t="shared" si="61"/>
        <v>64423.418078304836</v>
      </c>
      <c r="CY132" s="16">
        <f t="shared" si="62"/>
        <v>3.3687552238266826E-3</v>
      </c>
      <c r="CZ132" s="37">
        <f t="shared" si="63"/>
        <v>4.2326825236760929E-2</v>
      </c>
      <c r="DA132" s="185">
        <f t="shared" si="64"/>
        <v>2.1256343764246002E-3</v>
      </c>
      <c r="DB132" s="183">
        <f>(BO132-BO130)/BO130</f>
        <v>5.5927456952479327E-3</v>
      </c>
      <c r="DC132" s="85">
        <f>(SUMPRODUCT($B132:$N132,'By group'!$B$27:$N$27)-(1-prop_idu_part)*SUMPRODUCT(Population!$BB132:$BN132,'By group'!$BB$27:$BN$27)*(1-prop_idu_male))/BQ132</f>
        <v>1.4354484389618136</v>
      </c>
      <c r="DD132" s="85">
        <f>(1-prop_idu_part)*SUMPRODUCT(Population!$BB132:$BN132,'By group'!$BB$27:$BN$27)*prop_idu_male/BQ132</f>
        <v>9.2218387546436093E-3</v>
      </c>
      <c r="DE132" s="85">
        <f>SUMPRODUCT(AB132:AN132,'By group'!AB$27:AN$27)/prop_sw_use/BP132</f>
        <v>4.2317783154763742</v>
      </c>
      <c r="DF132" s="85">
        <f t="shared" ref="DF132:DF195" si="71">DE132*(1-cond_sw+cond_sw*(1-cond_eff))</f>
        <v>1.7181019960834079</v>
      </c>
      <c r="DG132" s="85">
        <f t="shared" si="67"/>
        <v>0</v>
      </c>
    </row>
    <row r="133" spans="1:111" x14ac:dyDescent="0.25">
      <c r="A133">
        <f t="shared" ref="A133:A164" si="72">A132+step</f>
        <v>64.5</v>
      </c>
      <c r="B133" s="8">
        <f>B132+Dynamics!B132+Dynamics!BO132+Dynamics!EB132+Dynamics!GO132+Dynamics!JB132</f>
        <v>21324169.189645473</v>
      </c>
      <c r="C133" s="46">
        <f>C132+Dynamics!C132+Dynamics!BP132+Dynamics!EC132+Dynamics!GP132+Dynamics!JC132</f>
        <v>145270.28422732482</v>
      </c>
      <c r="D133" s="4">
        <f>D132+Dynamics!D132+Dynamics!BQ132+Dynamics!ED132+Dynamics!GQ132+Dynamics!JD132</f>
        <v>423661.41538740089</v>
      </c>
      <c r="E133" s="4">
        <f>E132+Dynamics!E132+Dynamics!BR132+Dynamics!EE132+Dynamics!GR132+Dynamics!JE132</f>
        <v>436038.61734661786</v>
      </c>
      <c r="F133" s="4">
        <f>F132+Dynamics!F132+Dynamics!BS132+Dynamics!EF132+Dynamics!GS132+Dynamics!JF132</f>
        <v>130369.60503301592</v>
      </c>
      <c r="G133" s="4">
        <f>G132+Dynamics!G132+Dynamics!BT132+Dynamics!EG132+Dynamics!GT132+Dynamics!JG132</f>
        <v>25019.646667198991</v>
      </c>
      <c r="H133" s="4">
        <f>H132+Dynamics!H132+Dynamics!BU132+Dynamics!EH132+Dynamics!GU132+Dynamics!JH132</f>
        <v>21045.969083235123</v>
      </c>
      <c r="I133" s="4">
        <f>I132+Dynamics!I132+Dynamics!BV132+Dynamics!EI132+Dynamics!GV132+Dynamics!JI132</f>
        <v>0</v>
      </c>
      <c r="J133" s="4">
        <f>J132+Dynamics!J132+Dynamics!BW132+Dynamics!EJ132+Dynamics!GW132+Dynamics!JJ132</f>
        <v>0</v>
      </c>
      <c r="K133" s="4">
        <f>K132+Dynamics!K132+Dynamics!BX132+Dynamics!EK132+Dynamics!GX132+Dynamics!JK132</f>
        <v>0</v>
      </c>
      <c r="L133" s="4">
        <f>L132+Dynamics!L132+Dynamics!BY132+Dynamics!EL132+Dynamics!GY132+Dynamics!JL132</f>
        <v>44063.012497509051</v>
      </c>
      <c r="M133" s="4">
        <f>M132+Dynamics!M132+Dynamics!BZ132+Dynamics!EM132+Dynamics!GZ132+Dynamics!JM132</f>
        <v>21868.500786975215</v>
      </c>
      <c r="N133" s="9">
        <f>N132+Dynamics!N132+Dynamics!CA132+Dynamics!EN132+Dynamics!HA132+Dynamics!JN132</f>
        <v>17451.354154375535</v>
      </c>
      <c r="O133" s="8">
        <f>O132+Dynamics!O132+Dynamics!CB132+Dynamics!EO132+Dynamics!HB132+Dynamics!JO132</f>
        <v>22942629.256263133</v>
      </c>
      <c r="P133" s="4">
        <f>P132+Dynamics!P132+Dynamics!CC132+Dynamics!EP132+Dynamics!HC132+Dynamics!JP132</f>
        <v>71819.253620711679</v>
      </c>
      <c r="Q133" s="4">
        <f>Q132+Dynamics!Q132+Dynamics!CD132+Dynamics!EQ132+Dynamics!HD132+Dynamics!JQ132</f>
        <v>209363.49249765911</v>
      </c>
      <c r="R133" s="4">
        <f>R132+Dynamics!R132+Dynamics!CE132+Dynamics!ER132+Dynamics!HE132+Dynamics!JR132</f>
        <v>215352.4363195773</v>
      </c>
      <c r="S133" s="4">
        <f>S132+Dynamics!S132+Dynamics!CF132+Dynamics!ES132+Dynamics!HF132+Dynamics!JS132</f>
        <v>64358.311361873784</v>
      </c>
      <c r="T133" s="4">
        <f>T132+Dynamics!T132+Dynamics!CG132+Dynamics!ET132+Dynamics!HG132+Dynamics!JT132</f>
        <v>12347.212516834488</v>
      </c>
      <c r="U133" s="4">
        <f>U132+Dynamics!U132+Dynamics!CH132+Dynamics!EU132+Dynamics!HH132+Dynamics!JU132</f>
        <v>10380.607104215323</v>
      </c>
      <c r="V133" s="4">
        <f>V132+Dynamics!V132+Dynamics!CI132+Dynamics!EV132+Dynamics!HI132+Dynamics!JV132</f>
        <v>0</v>
      </c>
      <c r="W133" s="4">
        <f>W132+Dynamics!W132+Dynamics!CJ132+Dynamics!EW132+Dynamics!HJ132+Dynamics!JW132</f>
        <v>0</v>
      </c>
      <c r="X133" s="4">
        <f>X132+Dynamics!X132+Dynamics!CK132+Dynamics!EX132+Dynamics!HK132+Dynamics!JX132</f>
        <v>0</v>
      </c>
      <c r="Y133" s="4">
        <f>Y132+Dynamics!Y132+Dynamics!CL132+Dynamics!EY132+Dynamics!HL132+Dynamics!JY132</f>
        <v>21731.875477132868</v>
      </c>
      <c r="Z133" s="4">
        <f>Z132+Dynamics!Z132+Dynamics!CM132+Dynamics!EZ132+Dynamics!HM132+Dynamics!JZ132</f>
        <v>10779.180266710391</v>
      </c>
      <c r="AA133" s="9">
        <f>AA132+Dynamics!AA132+Dynamics!CN132+Dynamics!FA132+Dynamics!HN132+Dynamics!KA132</f>
        <v>8597.9425038598802</v>
      </c>
      <c r="AB133" s="8">
        <f>AB132+Dynamics!AB132+Dynamics!CO132+Dynamics!FB132+Dynamics!HO132+Dynamics!KB132</f>
        <v>34767.566071690468</v>
      </c>
      <c r="AC133" s="4">
        <f>AC132+Dynamics!AC132+Dynamics!CP132+Dynamics!FC132+Dynamics!HP132+Dynamics!KC132</f>
        <v>5099.7472297741706</v>
      </c>
      <c r="AD133" s="4">
        <f>AD132+Dynamics!AD132+Dynamics!CQ132+Dynamics!FD132+Dynamics!HQ132+Dynamics!KD132</f>
        <v>14949.689653839101</v>
      </c>
      <c r="AE133" s="4">
        <f>AE132+Dynamics!AE132+Dynamics!CR132+Dynamics!FE132+Dynamics!HR132+Dynamics!KE132</f>
        <v>15497.094404161859</v>
      </c>
      <c r="AF133" s="4">
        <f>AF132+Dynamics!AF132+Dynamics!CS132+Dynamics!FF132+Dynamics!HS132+Dynamics!KF132</f>
        <v>4658.5859424540877</v>
      </c>
      <c r="AG133" s="4">
        <f>AG132+Dynamics!AG132+Dynamics!CT132+Dynamics!FG132+Dynamics!HT132+Dynamics!KG132</f>
        <v>897.53149381735352</v>
      </c>
      <c r="AH133" s="4">
        <f>AH132+Dynamics!AH132+Dynamics!CU132+Dynamics!FH132+Dynamics!HU132+Dynamics!KH132</f>
        <v>760.14326269421167</v>
      </c>
      <c r="AI133" s="4">
        <f>AI132+Dynamics!AI132+Dynamics!CV132+Dynamics!FI132+Dynamics!HV132+Dynamics!KI132</f>
        <v>0</v>
      </c>
      <c r="AJ133" s="4">
        <f>AJ132+Dynamics!AJ132+Dynamics!CW132+Dynamics!FJ132+Dynamics!HW132+Dynamics!KJ132</f>
        <v>0</v>
      </c>
      <c r="AK133" s="4">
        <f>AK132+Dynamics!AK132+Dynamics!CX132+Dynamics!FK132+Dynamics!HX132+Dynamics!KK132</f>
        <v>0</v>
      </c>
      <c r="AL133" s="4">
        <f>AL132+Dynamics!AL132+Dynamics!CY132+Dynamics!FL132+Dynamics!HY132+Dynamics!KL132</f>
        <v>1592.3958951003374</v>
      </c>
      <c r="AM133" s="4">
        <f>AM132+Dynamics!AM132+Dynamics!CZ132+Dynamics!FM132+Dynamics!HZ132+Dynamics!KM132</f>
        <v>796.37398211038612</v>
      </c>
      <c r="AN133" s="4">
        <f>AN132+Dynamics!AN132+Dynamics!DA132+Dynamics!FN132+Dynamics!IA132+Dynamics!KN132</f>
        <v>641.13718539227091</v>
      </c>
      <c r="AO133" s="8">
        <f>AO132+Dynamics!AO132+Dynamics!DB132+Dynamics!FO132+Dynamics!IB132+Dynamics!KO132</f>
        <v>853344.02059645148</v>
      </c>
      <c r="AP133" s="4">
        <f>AP132+Dynamics!AP132+Dynamics!DC132+Dynamics!FP132+Dynamics!IC132+Dynamics!KP132</f>
        <v>16671.422911539983</v>
      </c>
      <c r="AQ133" s="4">
        <f>AQ132+Dynamics!AQ132+Dynamics!DD132+Dynamics!FQ132+Dynamics!ID132+Dynamics!KQ132</f>
        <v>48535.237152941583</v>
      </c>
      <c r="AR133" s="4">
        <f>AR132+Dynamics!AR132+Dynamics!DE132+Dynamics!FR132+Dynamics!IE132+Dynamics!KR132</f>
        <v>49806.82166144572</v>
      </c>
      <c r="AS133" s="4">
        <f>AS132+Dynamics!AS132+Dynamics!DF132+Dynamics!FS132+Dynamics!IF132+Dynamics!KS132</f>
        <v>14852.768166761834</v>
      </c>
      <c r="AT133" s="4">
        <f>AT132+Dynamics!AT132+Dynamics!DG132+Dynamics!FT132+Dynamics!IG132+Dynamics!KT132</f>
        <v>2844.2247431685569</v>
      </c>
      <c r="AU133" s="4">
        <f>AU132+Dynamics!AU132+Dynamics!DH132+Dynamics!FU132+Dynamics!IH132+Dynamics!KU132</f>
        <v>2381.3216362944609</v>
      </c>
      <c r="AV133" s="4">
        <f>AV132+Dynamics!AV132+Dynamics!DI132+Dynamics!FV132+Dynamics!II132+Dynamics!KV132</f>
        <v>0</v>
      </c>
      <c r="AW133" s="4">
        <f>AW132+Dynamics!AW132+Dynamics!DJ132+Dynamics!FW132+Dynamics!IJ132+Dynamics!KW132</f>
        <v>0</v>
      </c>
      <c r="AX133" s="4">
        <f>AX132+Dynamics!AX132+Dynamics!DK132+Dynamics!FX132+Dynamics!IK132+Dynamics!KX132</f>
        <v>0</v>
      </c>
      <c r="AY133" s="4">
        <f>AY132+Dynamics!AY132+Dynamics!DL132+Dynamics!FY132+Dynamics!IL132+Dynamics!KY132</f>
        <v>4983.9278235517149</v>
      </c>
      <c r="AZ133" s="4">
        <f>AZ132+Dynamics!AZ132+Dynamics!DM132+Dynamics!FZ132+Dynamics!IM132+Dynamics!KZ132</f>
        <v>2458.0192681586473</v>
      </c>
      <c r="BA133" s="9">
        <f>BA132+Dynamics!BA132+Dynamics!DN132+Dynamics!GA132+Dynamics!IN132+Dynamics!LA132</f>
        <v>1942.542862568218</v>
      </c>
      <c r="BB133" s="8">
        <f>BB132+Dynamics!BB132+Dynamics!DO132+Dynamics!GB132+Dynamics!IO132+Dynamics!LB132</f>
        <v>40310.616105042522</v>
      </c>
      <c r="BC133" s="4">
        <f>BC132+Dynamics!BC132+Dynamics!DP132+Dynamics!GC132+Dynamics!IP132+Dynamics!LC132</f>
        <v>7721.119419392111</v>
      </c>
      <c r="BD133" s="4">
        <f>BD132+Dynamics!BD132+Dynamics!DQ132+Dynamics!GD132+Dynamics!IQ132+Dynamics!LD132</f>
        <v>21360.531928501074</v>
      </c>
      <c r="BE133" s="4">
        <f>BE132+Dynamics!BE132+Dynamics!DR132+Dynamics!GE132+Dynamics!IR132+Dynamics!LE132</f>
        <v>20432.284672967631</v>
      </c>
      <c r="BF133" s="4">
        <f>BF132+Dynamics!BF132+Dynamics!DS132+Dynamics!GF132+Dynamics!IS132+Dynamics!LF132</f>
        <v>5776.0448595270436</v>
      </c>
      <c r="BG133" s="4">
        <f>BG132+Dynamics!BG132+Dynamics!DT132+Dynamics!GG132+Dynamics!IT132+Dynamics!LG132</f>
        <v>1064.7274232213406</v>
      </c>
      <c r="BH133" s="4">
        <f>BH132+Dynamics!BH132+Dynamics!DU132+Dynamics!GH132+Dynamics!IU132+Dynamics!LH132</f>
        <v>835.15723143964647</v>
      </c>
      <c r="BI133" s="4">
        <f>BI132+Dynamics!BI132+Dynamics!DV132+Dynamics!GI132+Dynamics!IV132+Dynamics!LI132</f>
        <v>0</v>
      </c>
      <c r="BJ133" s="4">
        <f>BJ132+Dynamics!BJ132+Dynamics!DW132+Dynamics!GJ132+Dynamics!IW132+Dynamics!LJ132</f>
        <v>0</v>
      </c>
      <c r="BK133" s="4">
        <f>BK132+Dynamics!BK132+Dynamics!DX132+Dynamics!GK132+Dynamics!IX132+Dynamics!LK132</f>
        <v>0</v>
      </c>
      <c r="BL133" s="4">
        <f>BL132+Dynamics!BL132+Dynamics!DY132+Dynamics!GL132+Dynamics!IY132+Dynamics!LL132</f>
        <v>1739.0455783056686</v>
      </c>
      <c r="BM133" s="4">
        <f>BM132+Dynamics!BM132+Dynamics!DZ132+Dynamics!GM132+Dynamics!IZ132+Dynamics!LM132</f>
        <v>796.89946749585408</v>
      </c>
      <c r="BN133" s="4">
        <f>BN132+Dynamics!BN132+Dynamics!EA132+Dynamics!GN132+Dynamics!JA132+Dynamics!LN132</f>
        <v>579.87859356788692</v>
      </c>
      <c r="BO133" s="178">
        <f t="shared" ref="BO133:BO196" si="73">SUM(B133:BN133)</f>
        <v>47334414.039984219</v>
      </c>
      <c r="BP133" s="8">
        <f t="shared" si="68"/>
        <v>22588957.594829127</v>
      </c>
      <c r="BQ133" s="4">
        <f t="shared" si="69"/>
        <v>23567359.567931708</v>
      </c>
      <c r="BR133" s="4">
        <f t="shared" si="70"/>
        <v>79660.265121034245</v>
      </c>
      <c r="BS133" s="4">
        <f t="shared" ref="BS133:BS196" si="74">SUM(AO133:BA133)</f>
        <v>997820.30682288215</v>
      </c>
      <c r="BT133" s="179">
        <f t="shared" ref="BT133:BT196" si="75">SUM(BB133:BN133)</f>
        <v>100616.30527946078</v>
      </c>
      <c r="BU133" s="178">
        <f t="shared" ref="BU133:BU196" si="76">(SUM(C133:N133)+SUM(P133:AA133)+SUM(AC133:AN133)+SUM(AP133:BA133)+SUM(BC133:BN133))</f>
        <v>2139193.3913024208</v>
      </c>
      <c r="BV133" s="4">
        <f t="shared" ref="BV133:BV196" si="77">SUM(C133:N133)</f>
        <v>1264788.4051836536</v>
      </c>
      <c r="BW133" s="4">
        <f t="shared" ref="BW133:BW196" si="78">SUM(P133:AA133)</f>
        <v>624730.31166857469</v>
      </c>
      <c r="BX133" s="4">
        <f t="shared" ref="BX133:BX196" si="79">SUM(AC133:AN133)</f>
        <v>44892.699049343777</v>
      </c>
      <c r="BY133" s="4">
        <f t="shared" ref="BY133:BY196" si="80">SUM(AP133:BA133)</f>
        <v>144476.28622643073</v>
      </c>
      <c r="BZ133" s="179">
        <f t="shared" ref="BZ133:BZ196" si="81">SUM(BC133:BN133)</f>
        <v>60305.68917441825</v>
      </c>
      <c r="CA133" s="167">
        <f t="shared" ref="CA133:CA196" si="82">BU133/BO133</f>
        <v>4.519319473344291E-2</v>
      </c>
      <c r="CB133" s="15">
        <f t="shared" ref="CB133:CB196" si="83">BV133/BP133</f>
        <v>5.5991446257492562E-2</v>
      </c>
      <c r="CC133" s="15">
        <f t="shared" ref="CC133:CC196" si="84">BW133/BQ133</f>
        <v>2.6508286168750537E-2</v>
      </c>
      <c r="CD133" s="15">
        <f t="shared" ref="CD133:CD196" si="85">BX133/BR133</f>
        <v>0.56355196635530513</v>
      </c>
      <c r="CE133" s="15">
        <f t="shared" ref="CE133:CE196" si="86">BY133/BS133</f>
        <v>0.14479188811706151</v>
      </c>
      <c r="CF133" s="168">
        <f t="shared" ref="CF133:CF196" si="87">BZ133/BT133</f>
        <v>0.59936298601821847</v>
      </c>
      <c r="CG133" s="169">
        <f>-SUM(Dynamics!BO132:BO133,Dynamics!CB132:CB133,Dynamics!CO132:CO133,Dynamics!DB132:DB133,Dynamics!DO132:DO133)/BO132*100000</f>
        <v>1088.6707855714596</v>
      </c>
      <c r="CH133" s="87">
        <f>-SUM(Dynamics!BO132:BO133)/BP132*100000</f>
        <v>1343.2079166364001</v>
      </c>
      <c r="CI133" s="87">
        <f>-SUM(Dynamics!CB132:CB133)/BQ132*100000</f>
        <v>636.58518362161146</v>
      </c>
      <c r="CJ133" s="87">
        <f>-SUM(Dynamics!CO132:CO133)/BR132*100000</f>
        <v>13348.505212485839</v>
      </c>
      <c r="CK133" s="87">
        <f>-SUM(Dynamics!DB132:DB133)/BS132*100000</f>
        <v>3488.4839549136682</v>
      </c>
      <c r="CL133" s="170">
        <f>-SUM(Dynamics!DO132:DO133)/BT132*100000</f>
        <v>16314.962886434027</v>
      </c>
      <c r="CM133" s="120">
        <f t="shared" ref="CM133:CM196" si="88">SUM(CN133:CR133)</f>
        <v>164306.90297690293</v>
      </c>
      <c r="CN133" s="120">
        <f>step*SUMPRODUCT(B133:N133,'By group'!B$22:N$22)</f>
        <v>97238.100521046872</v>
      </c>
      <c r="CO133" s="120">
        <f>step*SUMPRODUCT(O133:AA133,'By group'!O$22:AA$22)</f>
        <v>48018.254375631797</v>
      </c>
      <c r="CP133" s="120">
        <f>step*SUMPRODUCT(AB133:AN133,'By group'!AB$22:AN$22)</f>
        <v>3461.4097286799233</v>
      </c>
      <c r="CQ133" s="120">
        <f>step*SUMPRODUCT(AO133:BA133,'By group'!AO$22:BA$22)</f>
        <v>11094.680028480041</v>
      </c>
      <c r="CR133" s="154">
        <f>step*SUMPRODUCT(BB133:BN133,'By group'!BB$22:BN$22)</f>
        <v>4494.4583230643002</v>
      </c>
      <c r="CS133" s="197">
        <f t="shared" ref="CS133:CS196" si="89">C133+I133+P133+V133+AC133+AI133+AP133+AV133+BC133+BI133</f>
        <v>246581.82740874277</v>
      </c>
      <c r="CT133" s="120">
        <f t="shared" ref="CT133:CT196" si="90">D133+J133+Q133+W133+AD133+AJ133+AQ133+AW133+BD133+BJ133</f>
        <v>717870.36662034178</v>
      </c>
      <c r="CU133" s="120">
        <f t="shared" ref="CU133:CU196" si="91">E133+K133+R133+X133+AE133+AK133+AR133+AX133+BE133+BK133</f>
        <v>737127.25440477044</v>
      </c>
      <c r="CV133" s="120">
        <f t="shared" ref="CV133:CV196" si="92">F133+L133+S133+Y133+AF133+AL133+AS133+AY133+BF133+BL133</f>
        <v>294125.5726352323</v>
      </c>
      <c r="CW133" s="120">
        <f t="shared" ref="CW133:CW196" si="93">G133+M133+T133+Z133+AG133+AM133+AT133+AZ133+BG133+BM133</f>
        <v>78872.316615691205</v>
      </c>
      <c r="CX133" s="198">
        <f t="shared" ref="CX133:CX196" si="94">H133+N133+U133+AA133+AH133+AN133+AU133+BA133+BH133+BN133</f>
        <v>64616.053617642552</v>
      </c>
      <c r="CY133" s="16">
        <f t="shared" ref="CY133:CY196" si="95">BR133/(BQ133+BR133)</f>
        <v>3.3687232337704012E-3</v>
      </c>
      <c r="CZ133" s="37">
        <f t="shared" ref="CZ133:CZ196" si="96">BS133/(BP133+BS133)</f>
        <v>4.2304222771902864E-2</v>
      </c>
      <c r="DA133" s="185">
        <f t="shared" ref="DA133:DA196" si="97">BT133/BO133</f>
        <v>2.1256480579746567E-3</v>
      </c>
      <c r="DB133" s="183"/>
      <c r="DC133" s="85">
        <f>(SUMPRODUCT($B133:$N133,'By group'!$B$27:$N$27)-(1-prop_idu_part)*SUMPRODUCT(Population!$BB133:$BN133,'By group'!$BB$27:$BN$27)*(1-prop_idu_male))/BQ133</f>
        <v>1.4354218804139733</v>
      </c>
      <c r="DD133" s="85">
        <f>(1-prop_idu_part)*SUMPRODUCT(Population!$BB133:$BN133,'By group'!$BB$27:$BN$27)*prop_idu_male/BQ133</f>
        <v>9.221704229410559E-3</v>
      </c>
      <c r="DE133" s="85">
        <f>SUMPRODUCT(AB133:AN133,'By group'!AB$27:AN$27)/prop_sw_use/BP133</f>
        <v>4.2318162643823491</v>
      </c>
      <c r="DF133" s="85">
        <f t="shared" si="71"/>
        <v>1.7181174033392337</v>
      </c>
      <c r="DG133" s="85">
        <f t="shared" ref="DG133:DG164" si="98">DG132+step*circ*(1-DG132)</f>
        <v>0</v>
      </c>
    </row>
    <row r="134" spans="1:111" x14ac:dyDescent="0.25">
      <c r="A134">
        <f t="shared" si="72"/>
        <v>65</v>
      </c>
      <c r="B134" s="8">
        <f>B133+Dynamics!B133+Dynamics!BO133+Dynamics!EB133+Dynamics!GO133+Dynamics!JB133</f>
        <v>21383665.107415915</v>
      </c>
      <c r="C134" s="46">
        <f>C133+Dynamics!C133+Dynamics!BP133+Dynamics!EC133+Dynamics!GP133+Dynamics!JC133</f>
        <v>145683.11100886081</v>
      </c>
      <c r="D134" s="4">
        <f>D133+Dynamics!D133+Dynamics!BQ133+Dynamics!ED133+Dynamics!GQ133+Dynamics!JD133</f>
        <v>424868.19857607147</v>
      </c>
      <c r="E134" s="4">
        <f>E133+Dynamics!E133+Dynamics!BR133+Dynamics!EE133+Dynamics!GR133+Dynamics!JE133</f>
        <v>437285.3529735732</v>
      </c>
      <c r="F134" s="4">
        <f>F133+Dynamics!F133+Dynamics!BS133+Dynamics!EF133+Dynamics!GS133+Dynamics!JF133</f>
        <v>130743.55101402152</v>
      </c>
      <c r="G134" s="4">
        <f>G133+Dynamics!G133+Dynamics!BT133+Dynamics!EG133+Dynamics!GT133+Dynamics!JG133</f>
        <v>25091.587274844936</v>
      </c>
      <c r="H134" s="4">
        <f>H133+Dynamics!H133+Dynamics!BU133+Dynamics!EH133+Dynamics!GU133+Dynamics!JH133</f>
        <v>21106.732263088805</v>
      </c>
      <c r="I134" s="4">
        <f>I133+Dynamics!I133+Dynamics!BV133+Dynamics!EI133+Dynamics!GV133+Dynamics!JI133</f>
        <v>0</v>
      </c>
      <c r="J134" s="4">
        <f>J133+Dynamics!J133+Dynamics!BW133+Dynamics!EJ133+Dynamics!GW133+Dynamics!JJ133</f>
        <v>0</v>
      </c>
      <c r="K134" s="4">
        <f>K133+Dynamics!K133+Dynamics!BX133+Dynamics!EK133+Dynamics!GX133+Dynamics!JK133</f>
        <v>0</v>
      </c>
      <c r="L134" s="4">
        <f>L133+Dynamics!L133+Dynamics!BY133+Dynamics!EL133+Dynamics!GY133+Dynamics!JL133</f>
        <v>44190.361471865559</v>
      </c>
      <c r="M134" s="4">
        <f>M133+Dynamics!M133+Dynamics!BZ133+Dynamics!EM133+Dynamics!GZ133+Dynamics!JM133</f>
        <v>21932.01832612621</v>
      </c>
      <c r="N134" s="9">
        <f>N133+Dynamics!N133+Dynamics!CA133+Dynamics!EN133+Dynamics!HA133+Dynamics!JN133</f>
        <v>17502.112167084499</v>
      </c>
      <c r="O134" s="8">
        <f>O133+Dynamics!O133+Dynamics!CB133+Dynamics!EO133+Dynamics!HB133+Dynamics!JO133</f>
        <v>23007097.051648952</v>
      </c>
      <c r="P134" s="4">
        <f>P133+Dynamics!P133+Dynamics!CC133+Dynamics!EP133+Dynamics!HC133+Dynamics!JP133</f>
        <v>72024.632375333487</v>
      </c>
      <c r="Q134" s="4">
        <f>Q133+Dynamics!Q133+Dynamics!CD133+Dynamics!EQ133+Dynamics!HD133+Dynamics!JQ133</f>
        <v>209963.89648688494</v>
      </c>
      <c r="R134" s="4">
        <f>R133+Dynamics!R133+Dynamics!CE133+Dynamics!ER133+Dynamics!HE133+Dynamics!JR133</f>
        <v>215972.70707913226</v>
      </c>
      <c r="S134" s="4">
        <f>S133+Dynamics!S133+Dynamics!CF133+Dynamics!ES133+Dynamics!HF133+Dynamics!JS133</f>
        <v>64544.320354948017</v>
      </c>
      <c r="T134" s="4">
        <f>T133+Dynamics!T133+Dynamics!CG133+Dynamics!ET133+Dynamics!HG133+Dynamics!JT133</f>
        <v>12382.982646775352</v>
      </c>
      <c r="U134" s="4">
        <f>U133+Dynamics!U133+Dynamics!CH133+Dynamics!EU133+Dynamics!HH133+Dynamics!JU133</f>
        <v>10410.759758579818</v>
      </c>
      <c r="V134" s="4">
        <f>V133+Dynamics!V133+Dynamics!CI133+Dynamics!EV133+Dynamics!HI133+Dynamics!JV133</f>
        <v>0</v>
      </c>
      <c r="W134" s="4">
        <f>W133+Dynamics!W133+Dynamics!CJ133+Dynamics!EW133+Dynamics!HJ133+Dynamics!JW133</f>
        <v>0</v>
      </c>
      <c r="X134" s="4">
        <f>X133+Dynamics!X133+Dynamics!CK133+Dynamics!EX133+Dynamics!HK133+Dynamics!JX133</f>
        <v>0</v>
      </c>
      <c r="Y134" s="4">
        <f>Y133+Dynamics!Y133+Dynamics!CL133+Dynamics!EY133+Dynamics!HL133+Dynamics!JY133</f>
        <v>21795.096105730394</v>
      </c>
      <c r="Z134" s="4">
        <f>Z133+Dynamics!Z133+Dynamics!CM133+Dynamics!EZ133+Dynamics!HM133+Dynamics!JZ133</f>
        <v>10810.603853914599</v>
      </c>
      <c r="AA134" s="9">
        <f>AA133+Dynamics!AA133+Dynamics!CN133+Dynamics!FA133+Dynamics!HN133+Dynamics!KA133</f>
        <v>8622.7897313879184</v>
      </c>
      <c r="AB134" s="8">
        <f>AB133+Dynamics!AB133+Dynamics!CO133+Dynamics!FB133+Dynamics!HO133+Dynamics!KB133</f>
        <v>34863.395605772035</v>
      </c>
      <c r="AC134" s="4">
        <f>AC133+Dynamics!AC133+Dynamics!CP133+Dynamics!FC133+Dynamics!HP133+Dynamics!KC133</f>
        <v>5114.144203571338</v>
      </c>
      <c r="AD134" s="4">
        <f>AD133+Dynamics!AD133+Dynamics!CQ133+Dynamics!FD133+Dynamics!HQ133+Dynamics!KD133</f>
        <v>14991.977224922675</v>
      </c>
      <c r="AE134" s="4">
        <f>AE133+Dynamics!AE133+Dynamics!CR133+Dynamics!FE133+Dynamics!HR133+Dynamics!KE133</f>
        <v>15541.077155508257</v>
      </c>
      <c r="AF134" s="4">
        <f>AF133+Dynamics!AF133+Dynamics!CS133+Dynamics!FF133+Dynamics!HS133+Dynamics!KF133</f>
        <v>4671.8470883658192</v>
      </c>
      <c r="AG134" s="4">
        <f>AG133+Dynamics!AG133+Dynamics!CT133+Dynamics!FG133+Dynamics!HT133+Dynamics!KG133</f>
        <v>900.09276597465794</v>
      </c>
      <c r="AH134" s="4">
        <f>AH133+Dynamics!AH133+Dynamics!CU133+Dynamics!FH133+Dynamics!HU133+Dynamics!KH133</f>
        <v>762.32326200920932</v>
      </c>
      <c r="AI134" s="4">
        <f>AI133+Dynamics!AI133+Dynamics!CV133+Dynamics!FI133+Dynamics!HV133+Dynamics!KI133</f>
        <v>0</v>
      </c>
      <c r="AJ134" s="4">
        <f>AJ133+Dynamics!AJ133+Dynamics!CW133+Dynamics!FJ133+Dynamics!HW133+Dynamics!KJ133</f>
        <v>0</v>
      </c>
      <c r="AK134" s="4">
        <f>AK133+Dynamics!AK133+Dynamics!CX133+Dynamics!FK133+Dynamics!HX133+Dynamics!KK133</f>
        <v>0</v>
      </c>
      <c r="AL134" s="4">
        <f>AL133+Dynamics!AL133+Dynamics!CY133+Dynamics!FL133+Dynamics!HY133+Dynamics!KL133</f>
        <v>1596.9663603388819</v>
      </c>
      <c r="AM134" s="4">
        <f>AM133+Dynamics!AM133+Dynamics!CZ133+Dynamics!FM133+Dynamics!HZ133+Dynamics!KM133</f>
        <v>798.67520345389801</v>
      </c>
      <c r="AN134" s="4">
        <f>AN133+Dynamics!AN133+Dynamics!DA133+Dynamics!FN133+Dynamics!IA133+Dynamics!KN133</f>
        <v>643.00312517310556</v>
      </c>
      <c r="AO134" s="8">
        <f>AO133+Dynamics!AO133+Dynamics!DB133+Dynamics!FO133+Dynamics!IB133+Dynamics!KO133</f>
        <v>855066.29848984454</v>
      </c>
      <c r="AP134" s="4">
        <f>AP133+Dynamics!AP133+Dynamics!DC133+Dynamics!FP133+Dynamics!IC133+Dynamics!KP133</f>
        <v>16728.32016126949</v>
      </c>
      <c r="AQ134" s="4">
        <f>AQ133+Dynamics!AQ133+Dynamics!DD133+Dynamics!FQ133+Dynamics!ID133+Dynamics!KQ133</f>
        <v>48704.679432481425</v>
      </c>
      <c r="AR134" s="4">
        <f>AR133+Dynamics!AR133+Dynamics!DE133+Dynamics!FR133+Dynamics!IE133+Dynamics!KR133</f>
        <v>49986.99375093414</v>
      </c>
      <c r="AS134" s="4">
        <f>AS133+Dynamics!AS133+Dynamics!DF133+Dynamics!FS133+Dynamics!IF133+Dynamics!KS133</f>
        <v>14908.107351796176</v>
      </c>
      <c r="AT134" s="4">
        <f>AT133+Dynamics!AT133+Dynamics!DG133+Dynamics!FT133+Dynamics!IG133+Dynamics!KT133</f>
        <v>2855.0706802376858</v>
      </c>
      <c r="AU134" s="4">
        <f>AU133+Dynamics!AU133+Dynamics!DH133+Dynamics!FU133+Dynamics!IH133+Dynamics!KU133</f>
        <v>2390.8250782180507</v>
      </c>
      <c r="AV134" s="4">
        <f>AV133+Dynamics!AV133+Dynamics!DI133+Dynamics!FV133+Dynamics!II133+Dynamics!KV133</f>
        <v>0</v>
      </c>
      <c r="AW134" s="4">
        <f>AW133+Dynamics!AW133+Dynamics!DJ133+Dynamics!FW133+Dynamics!IJ133+Dynamics!KW133</f>
        <v>0</v>
      </c>
      <c r="AX134" s="4">
        <f>AX133+Dynamics!AX133+Dynamics!DK133+Dynamics!FX133+Dynamics!IK133+Dynamics!KX133</f>
        <v>0</v>
      </c>
      <c r="AY134" s="4">
        <f>AY133+Dynamics!AY133+Dynamics!DL133+Dynamics!FY133+Dynamics!IL133+Dynamics!KY133</f>
        <v>5003.8966974748082</v>
      </c>
      <c r="AZ134" s="4">
        <f>AZ133+Dynamics!AZ133+Dynamics!DM133+Dynamics!FZ133+Dynamics!IM133+Dynamics!KZ133</f>
        <v>2468.4339099300701</v>
      </c>
      <c r="BA134" s="9">
        <f>BA133+Dynamics!BA133+Dynamics!DN133+Dynamics!GA133+Dynamics!IN133+Dynamics!LA133</f>
        <v>1951.4047642826872</v>
      </c>
      <c r="BB134" s="8">
        <f>BB133+Dynamics!BB133+Dynamics!DO133+Dynamics!GB133+Dynamics!IO133+Dynamics!LB133</f>
        <v>40423.18574526695</v>
      </c>
      <c r="BC134" s="4">
        <f>BC133+Dynamics!BC133+Dynamics!DP133+Dynamics!GC133+Dynamics!IP133+Dynamics!LC133</f>
        <v>7742.7103943658194</v>
      </c>
      <c r="BD134" s="4">
        <f>BD133+Dynamics!BD133+Dynamics!DQ133+Dynamics!GD133+Dynamics!IQ133+Dynamics!LD133</f>
        <v>21420.307019237775</v>
      </c>
      <c r="BE134" s="4">
        <f>BE133+Dynamics!BE133+Dynamics!DR133+Dynamics!GE133+Dynamics!IR133+Dynamics!LE133</f>
        <v>20489.528350103679</v>
      </c>
      <c r="BF134" s="4">
        <f>BF133+Dynamics!BF133+Dynamics!DS133+Dynamics!GF133+Dynamics!IS133+Dynamics!LF133</f>
        <v>5792.2433059425284</v>
      </c>
      <c r="BG134" s="4">
        <f>BG133+Dynamics!BG133+Dynamics!DT133+Dynamics!GG133+Dynamics!IT133+Dynamics!LG133</f>
        <v>1067.7156727032091</v>
      </c>
      <c r="BH134" s="4">
        <f>BH133+Dynamics!BH133+Dynamics!DU133+Dynamics!GH133+Dynamics!IU133+Dynamics!LH133</f>
        <v>837.50443477655369</v>
      </c>
      <c r="BI134" s="4">
        <f>BI133+Dynamics!BI133+Dynamics!DV133+Dynamics!GI133+Dynamics!IV133+Dynamics!LI133</f>
        <v>0</v>
      </c>
      <c r="BJ134" s="4">
        <f>BJ133+Dynamics!BJ133+Dynamics!DW133+Dynamics!GJ133+Dynamics!IW133+Dynamics!LJ133</f>
        <v>0</v>
      </c>
      <c r="BK134" s="4">
        <f>BK133+Dynamics!BK133+Dynamics!DX133+Dynamics!GK133+Dynamics!IX133+Dynamics!LK133</f>
        <v>0</v>
      </c>
      <c r="BL134" s="4">
        <f>BL133+Dynamics!BL133+Dynamics!DY133+Dynamics!GL133+Dynamics!IY133+Dynamics!LL133</f>
        <v>1743.9341884235716</v>
      </c>
      <c r="BM134" s="4">
        <f>BM133+Dynamics!BM133+Dynamics!DZ133+Dynamics!GM133+Dynamics!IZ133+Dynamics!LM133</f>
        <v>799.14355989298997</v>
      </c>
      <c r="BN134" s="4">
        <f>BN133+Dynamics!BN133+Dynamics!EA133+Dynamics!GN133+Dynamics!JA133+Dynamics!LN133</f>
        <v>581.51390845903438</v>
      </c>
      <c r="BO134" s="178">
        <f t="shared" si="73"/>
        <v>47466538.29142385</v>
      </c>
      <c r="BP134" s="8">
        <f t="shared" si="68"/>
        <v>22652068.132491447</v>
      </c>
      <c r="BQ134" s="4">
        <f t="shared" si="69"/>
        <v>23633624.840041641</v>
      </c>
      <c r="BR134" s="4">
        <f t="shared" si="70"/>
        <v>79883.501995089857</v>
      </c>
      <c r="BS134" s="4">
        <f t="shared" si="74"/>
        <v>1000064.0303164689</v>
      </c>
      <c r="BT134" s="179">
        <f t="shared" si="75"/>
        <v>100897.78657917211</v>
      </c>
      <c r="BU134" s="178">
        <f t="shared" si="76"/>
        <v>2145423.2525180713</v>
      </c>
      <c r="BV134" s="4">
        <f t="shared" si="77"/>
        <v>1268403.0250755372</v>
      </c>
      <c r="BW134" s="4">
        <f t="shared" si="78"/>
        <v>626527.78839268675</v>
      </c>
      <c r="BX134" s="4">
        <f t="shared" si="79"/>
        <v>45020.106389317836</v>
      </c>
      <c r="BY134" s="4">
        <f t="shared" si="80"/>
        <v>144997.73182662454</v>
      </c>
      <c r="BZ134" s="179">
        <f t="shared" si="81"/>
        <v>60474.600833905155</v>
      </c>
      <c r="CA134" s="167">
        <f t="shared" si="82"/>
        <v>4.5198645819632094E-2</v>
      </c>
      <c r="CB134" s="15">
        <f t="shared" si="83"/>
        <v>5.5995020748510725E-2</v>
      </c>
      <c r="CC134" s="15">
        <f t="shared" si="84"/>
        <v>2.6510016666219657E-2</v>
      </c>
      <c r="CD134" s="15">
        <f t="shared" si="85"/>
        <v>0.56357201756233788</v>
      </c>
      <c r="CE134" s="15">
        <f t="shared" si="86"/>
        <v>0.14498844817040385</v>
      </c>
      <c r="CF134" s="168">
        <f t="shared" si="87"/>
        <v>0.59936498989947773</v>
      </c>
      <c r="CG134" s="167"/>
      <c r="CH134" s="16"/>
      <c r="CI134" s="87"/>
      <c r="CJ134" s="16"/>
      <c r="CK134" s="16"/>
      <c r="CL134" s="168"/>
      <c r="CM134" s="120">
        <f t="shared" si="88"/>
        <v>164786.65956467364</v>
      </c>
      <c r="CN134" s="120">
        <f>step*SUMPRODUCT(B134:N134,'By group'!B$22:N$22)</f>
        <v>97516.417838818743</v>
      </c>
      <c r="CO134" s="120">
        <f>step*SUMPRODUCT(O134:AA134,'By group'!O$22:AA$22)</f>
        <v>48156.661533090039</v>
      </c>
      <c r="CP134" s="120">
        <f>step*SUMPRODUCT(AB134:AN134,'By group'!AB$22:AN$22)</f>
        <v>3471.2460980316791</v>
      </c>
      <c r="CQ134" s="120">
        <f>step*SUMPRODUCT(AO134:BA134,'By group'!AO$22:BA$22)</f>
        <v>11135.280747490504</v>
      </c>
      <c r="CR134" s="154">
        <f>step*SUMPRODUCT(BB134:BN134,'By group'!BB$22:BN$22)</f>
        <v>4507.0533472426769</v>
      </c>
      <c r="CS134" s="197">
        <f t="shared" si="89"/>
        <v>247292.91814340095</v>
      </c>
      <c r="CT134" s="120">
        <f t="shared" si="90"/>
        <v>719949.05873959826</v>
      </c>
      <c r="CU134" s="120">
        <f t="shared" si="91"/>
        <v>739275.65930925147</v>
      </c>
      <c r="CV134" s="120">
        <f t="shared" si="92"/>
        <v>294990.3239389073</v>
      </c>
      <c r="CW134" s="120">
        <f t="shared" si="93"/>
        <v>79106.323893853609</v>
      </c>
      <c r="CX134" s="198">
        <f t="shared" si="94"/>
        <v>64808.96849305967</v>
      </c>
      <c r="CY134" s="16">
        <f t="shared" si="95"/>
        <v>3.3686918377016811E-3</v>
      </c>
      <c r="CZ134" s="37">
        <f t="shared" si="96"/>
        <v>4.2282193564309262E-2</v>
      </c>
      <c r="DA134" s="185">
        <f t="shared" si="97"/>
        <v>2.1256613650589748E-3</v>
      </c>
      <c r="DB134" s="183">
        <f>(BO134-BO132)/BO132</f>
        <v>5.5908400084739782E-3</v>
      </c>
      <c r="DC134" s="85">
        <f>(SUMPRODUCT($B134:$N134,'By group'!$B$27:$N$27)-(1-prop_idu_part)*SUMPRODUCT(Population!$BB134:$BN134,'By group'!$BB$27:$BN$27)*(1-prop_idu_male))/BQ134</f>
        <v>1.4353962891256871</v>
      </c>
      <c r="DD134" s="85">
        <f>(1-prop_idu_part)*SUMPRODUCT(Population!$BB134:$BN134,'By group'!$BB$27:$BN$27)*prop_idu_male/BQ134</f>
        <v>9.2215739433150687E-3</v>
      </c>
      <c r="DE134" s="85">
        <f>SUMPRODUCT(AB134:AN134,'By group'!AB$27:AN$27)/prop_sw_use/BP134</f>
        <v>4.2318521131679301</v>
      </c>
      <c r="DF134" s="85">
        <f t="shared" si="71"/>
        <v>1.7181319579461796</v>
      </c>
      <c r="DG134" s="85">
        <f t="shared" si="98"/>
        <v>0</v>
      </c>
    </row>
    <row r="135" spans="1:111" x14ac:dyDescent="0.25">
      <c r="A135">
        <f t="shared" si="72"/>
        <v>65.5</v>
      </c>
      <c r="B135" s="8">
        <f>B134+Dynamics!B134+Dynamics!BO134+Dynamics!EB134+Dynamics!GO134+Dynamics!JB134</f>
        <v>21443320.793305527</v>
      </c>
      <c r="C135" s="46">
        <f>C134+Dynamics!C134+Dynamics!BP134+Dynamics!EC134+Dynamics!GP134+Dynamics!JC134</f>
        <v>146096.80942705108</v>
      </c>
      <c r="D135" s="4">
        <f>D134+Dynamics!D134+Dynamics!BQ134+Dynamics!ED134+Dynamics!GQ134+Dynamics!JD134</f>
        <v>426077.44909598149</v>
      </c>
      <c r="E135" s="4">
        <f>E134+Dynamics!E134+Dynamics!BR134+Dynamics!EE134+Dynamics!GR134+Dynamics!JE134</f>
        <v>438534.51237968687</v>
      </c>
      <c r="F135" s="4">
        <f>F134+Dynamics!F134+Dynamics!BS134+Dynamics!EF134+Dynamics!GS134+Dynamics!JF134</f>
        <v>131118.19589505417</v>
      </c>
      <c r="G135" s="4">
        <f>G134+Dynamics!G134+Dynamics!BT134+Dynamics!EG134+Dynamics!GT134+Dynamics!JG134</f>
        <v>25163.659252500962</v>
      </c>
      <c r="H135" s="4">
        <f>H134+Dynamics!H134+Dynamics!BU134+Dynamics!EH134+Dynamics!GU134+Dynamics!JH134</f>
        <v>21167.606387023196</v>
      </c>
      <c r="I135" s="4">
        <f>I134+Dynamics!I134+Dynamics!BV134+Dynamics!EI134+Dynamics!GV134+Dynamics!JI134</f>
        <v>0</v>
      </c>
      <c r="J135" s="4">
        <f>J134+Dynamics!J134+Dynamics!BW134+Dynamics!EJ134+Dynamics!GW134+Dynamics!JJ134</f>
        <v>0</v>
      </c>
      <c r="K135" s="4">
        <f>K134+Dynamics!K134+Dynamics!BX134+Dynamics!EK134+Dynamics!GX134+Dynamics!JK134</f>
        <v>0</v>
      </c>
      <c r="L135" s="4">
        <f>L134+Dynamics!L134+Dynamics!BY134+Dynamics!EL134+Dynamics!GY134+Dynamics!JL134</f>
        <v>44317.93636317514</v>
      </c>
      <c r="M135" s="4">
        <f>M134+Dynamics!M134+Dynamics!BZ134+Dynamics!EM134+Dynamics!GZ134+Dynamics!JM134</f>
        <v>21995.652219223051</v>
      </c>
      <c r="N135" s="9">
        <f>N134+Dynamics!N134+Dynamics!CA134+Dynamics!EN134+Dynamics!HA134+Dynamics!JN134</f>
        <v>17552.990912555772</v>
      </c>
      <c r="O135" s="8">
        <f>O134+Dynamics!O134+Dynamics!CB134+Dynamics!EO134+Dynamics!HB134+Dynamics!JO134</f>
        <v>23071722.578552064</v>
      </c>
      <c r="P135" s="4">
        <f>P134+Dynamics!P134+Dynamics!CC134+Dynamics!EP134+Dynamics!HC134+Dynamics!JP134</f>
        <v>72230.413529949088</v>
      </c>
      <c r="Q135" s="4">
        <f>Q134+Dynamics!Q134+Dynamics!CD134+Dynamics!EQ134+Dynamics!HD134+Dynamics!JQ134</f>
        <v>210565.43924518002</v>
      </c>
      <c r="R135" s="4">
        <f>R134+Dynamics!R134+Dynamics!CE134+Dynamics!ER134+Dynamics!HE134+Dynamics!JR134</f>
        <v>216594.10843312333</v>
      </c>
      <c r="S135" s="4">
        <f>S134+Dynamics!S134+Dynamics!CF134+Dynamics!ES134+Dynamics!HF134+Dynamics!JS134</f>
        <v>64730.662417718035</v>
      </c>
      <c r="T135" s="4">
        <f>T134+Dynamics!T134+Dynamics!CG134+Dynamics!ET134+Dynamics!HG134+Dynamics!JT134</f>
        <v>12418.817368818074</v>
      </c>
      <c r="U135" s="4">
        <f>U134+Dynamics!U134+Dynamics!CH134+Dynamics!EU134+Dynamics!HH134+Dynamics!JU134</f>
        <v>10440.973006978274</v>
      </c>
      <c r="V135" s="4">
        <f>V134+Dynamics!V134+Dynamics!CI134+Dynamics!EV134+Dynamics!HI134+Dynamics!JV134</f>
        <v>0</v>
      </c>
      <c r="W135" s="4">
        <f>W134+Dynamics!W134+Dynamics!CJ134+Dynamics!EW134+Dynamics!HJ134+Dynamics!JW134</f>
        <v>0</v>
      </c>
      <c r="X135" s="4">
        <f>X134+Dynamics!X134+Dynamics!CK134+Dynamics!EX134+Dynamics!HK134+Dynamics!JX134</f>
        <v>0</v>
      </c>
      <c r="Y135" s="4">
        <f>Y134+Dynamics!Y134+Dynamics!CL134+Dynamics!EY134+Dynamics!HL134+Dynamics!JY134</f>
        <v>21858.439638436379</v>
      </c>
      <c r="Z135" s="4">
        <f>Z134+Dynamics!Z134+Dynamics!CM134+Dynamics!EZ134+Dynamics!HM134+Dynamics!JZ134</f>
        <v>10842.101145149687</v>
      </c>
      <c r="AA135" s="9">
        <f>AA134+Dynamics!AA134+Dynamics!CN134+Dynamics!FA134+Dynamics!HN134+Dynamics!KA134</f>
        <v>8647.7301210702899</v>
      </c>
      <c r="AB135" s="8">
        <f>AB134+Dynamics!AB134+Dynamics!CO134+Dynamics!FB134+Dynamics!HO134+Dynamics!KB134</f>
        <v>34959.512637581465</v>
      </c>
      <c r="AC135" s="4">
        <f>AC134+Dynamics!AC134+Dynamics!CP134+Dynamics!FC134+Dynamics!HP134+Dynamics!KC134</f>
        <v>5128.5740315007633</v>
      </c>
      <c r="AD135" s="4">
        <f>AD134+Dynamics!AD134+Dynamics!CQ134+Dynamics!FD134+Dynamics!HQ134+Dynamics!KD134</f>
        <v>15034.358397904065</v>
      </c>
      <c r="AE135" s="4">
        <f>AE134+Dynamics!AE134+Dynamics!CR134+Dynamics!FE134+Dynamics!HR134+Dynamics!KE134</f>
        <v>15585.152063651913</v>
      </c>
      <c r="AF135" s="4">
        <f>AF134+Dynamics!AF134+Dynamics!CS134+Dynamics!FF134+Dynamics!HS134+Dynamics!KF134</f>
        <v>4685.1346312663081</v>
      </c>
      <c r="AG135" s="4">
        <f>AG134+Dynamics!AG134+Dynamics!CT134+Dynamics!FG134+Dynamics!HT134+Dynamics!KG134</f>
        <v>902.65892415036797</v>
      </c>
      <c r="AH135" s="4">
        <f>AH134+Dynamics!AH134+Dynamics!CU134+Dynamics!FH134+Dynamics!HU134+Dynamics!KH134</f>
        <v>764.50712387185138</v>
      </c>
      <c r="AI135" s="4">
        <f>AI134+Dynamics!AI134+Dynamics!CV134+Dynamics!FI134+Dynamics!HV134+Dynamics!KI134</f>
        <v>0</v>
      </c>
      <c r="AJ135" s="4">
        <f>AJ134+Dynamics!AJ134+Dynamics!CW134+Dynamics!FJ134+Dynamics!HW134+Dynamics!KJ134</f>
        <v>0</v>
      </c>
      <c r="AK135" s="4">
        <f>AK134+Dynamics!AK134+Dynamics!CX134+Dynamics!FK134+Dynamics!HX134+Dynamics!KK134</f>
        <v>0</v>
      </c>
      <c r="AL135" s="4">
        <f>AL134+Dynamics!AL134+Dynamics!CY134+Dynamics!FL134+Dynamics!HY134+Dynamics!KL134</f>
        <v>1601.5447054389069</v>
      </c>
      <c r="AM135" s="4">
        <f>AM134+Dynamics!AM134+Dynamics!CZ134+Dynamics!FM134+Dynamics!HZ134+Dynamics!KM134</f>
        <v>800.97999638176043</v>
      </c>
      <c r="AN135" s="4">
        <f>AN134+Dynamics!AN134+Dynamics!DA134+Dynamics!FN134+Dynamics!IA134+Dynamics!KN134</f>
        <v>644.87200253197182</v>
      </c>
      <c r="AO135" s="8">
        <f>AO134+Dynamics!AO134+Dynamics!DB134+Dynamics!FO134+Dynamics!IB134+Dynamics!KO134</f>
        <v>856809.36432665167</v>
      </c>
      <c r="AP135" s="4">
        <f>AP134+Dynamics!AP134+Dynamics!DC134+Dynamics!FP134+Dynamics!IC134+Dynamics!KP134</f>
        <v>16785.004995000159</v>
      </c>
      <c r="AQ135" s="4">
        <f>AQ134+Dynamics!AQ134+Dynamics!DD134+Dynamics!FQ134+Dynamics!ID134+Dynamics!KQ134</f>
        <v>48873.408586707228</v>
      </c>
      <c r="AR135" s="4">
        <f>AR134+Dynamics!AR134+Dynamics!DE134+Dynamics!FR134+Dynamics!IE134+Dynamics!KR134</f>
        <v>50166.2851088303</v>
      </c>
      <c r="AS135" s="4">
        <f>AS134+Dynamics!AS134+Dynamics!DF134+Dynamics!FS134+Dynamics!IF134+Dynamics!KS134</f>
        <v>14963.14764471576</v>
      </c>
      <c r="AT135" s="4">
        <f>AT134+Dynamics!AT134+Dynamics!DG134+Dynamics!FT134+Dynamics!IG134+Dynamics!KT134</f>
        <v>2865.8540958372046</v>
      </c>
      <c r="AU135" s="4">
        <f>AU134+Dynamics!AU134+Dynamics!DH134+Dynamics!FU134+Dynamics!IH134+Dynamics!KU134</f>
        <v>2400.2679677458536</v>
      </c>
      <c r="AV135" s="4">
        <f>AV134+Dynamics!AV134+Dynamics!DI134+Dynamics!FV134+Dynamics!II134+Dynamics!KV134</f>
        <v>0</v>
      </c>
      <c r="AW135" s="4">
        <f>AW134+Dynamics!AW134+Dynamics!DJ134+Dynamics!FW134+Dynamics!IJ134+Dynamics!KW134</f>
        <v>0</v>
      </c>
      <c r="AX135" s="4">
        <f>AX134+Dynamics!AX134+Dynamics!DK134+Dynamics!FX134+Dynamics!IK134+Dynamics!KX134</f>
        <v>0</v>
      </c>
      <c r="AY135" s="4">
        <f>AY134+Dynamics!AY134+Dynamics!DL134+Dynamics!FY134+Dynamics!IL134+Dynamics!KY134</f>
        <v>5023.7370439307706</v>
      </c>
      <c r="AZ135" s="4">
        <f>AZ134+Dynamics!AZ134+Dynamics!DM134+Dynamics!FZ134+Dynamics!IM134+Dynamics!KZ134</f>
        <v>2478.7750227765341</v>
      </c>
      <c r="BA135" s="9">
        <f>BA134+Dynamics!BA134+Dynamics!DN134+Dynamics!GA134+Dynamics!IN134+Dynamics!LA134</f>
        <v>1960.1991419761707</v>
      </c>
      <c r="BB135" s="8">
        <f>BB134+Dynamics!BB134+Dynamics!DO134+Dynamics!GB134+Dynamics!IO134+Dynamics!LB134</f>
        <v>40536.05030719249</v>
      </c>
      <c r="BC135" s="4">
        <f>BC134+Dynamics!BC134+Dynamics!DP134+Dynamics!GC134+Dynamics!IP134+Dynamics!LC134</f>
        <v>7764.3571728542966</v>
      </c>
      <c r="BD135" s="4">
        <f>BD134+Dynamics!BD134+Dynamics!DQ134+Dynamics!GD134+Dynamics!IQ134+Dynamics!LD134</f>
        <v>21480.235445378254</v>
      </c>
      <c r="BE135" s="4">
        <f>BE134+Dynamics!BE134+Dynamics!DR134+Dynamics!GE134+Dynamics!IR134+Dynamics!LE134</f>
        <v>20546.917207636285</v>
      </c>
      <c r="BF135" s="4">
        <f>BF134+Dynamics!BF134+Dynamics!DS134+Dynamics!GF134+Dynamics!IS134+Dynamics!LF134</f>
        <v>5808.4824625967321</v>
      </c>
      <c r="BG135" s="4">
        <f>BG134+Dynamics!BG134+Dynamics!DT134+Dynamics!GG134+Dynamics!IT134+Dynamics!LG134</f>
        <v>1070.7113867261651</v>
      </c>
      <c r="BH135" s="4">
        <f>BH134+Dynamics!BH134+Dynamics!DU134+Dynamics!GH134+Dynamics!IU134+Dynamics!LH134</f>
        <v>839.85746394955322</v>
      </c>
      <c r="BI135" s="4">
        <f>BI134+Dynamics!BI134+Dynamics!DV134+Dynamics!GI134+Dynamics!IV134+Dynamics!LI134</f>
        <v>0</v>
      </c>
      <c r="BJ135" s="4">
        <f>BJ134+Dynamics!BJ134+Dynamics!DW134+Dynamics!GJ134+Dynamics!IW134+Dynamics!LJ134</f>
        <v>0</v>
      </c>
      <c r="BK135" s="4">
        <f>BK134+Dynamics!BK134+Dynamics!DX134+Dynamics!GK134+Dynamics!IX134+Dynamics!LK134</f>
        <v>0</v>
      </c>
      <c r="BL135" s="4">
        <f>BL134+Dynamics!BL134+Dynamics!DY134+Dynamics!GL134+Dynamics!IY134+Dynamics!LL134</f>
        <v>1748.834895381425</v>
      </c>
      <c r="BM135" s="4">
        <f>BM134+Dynamics!BM134+Dynamics!DZ134+Dynamics!GM134+Dynamics!IZ134+Dynamics!LM134</f>
        <v>801.39318954307396</v>
      </c>
      <c r="BN135" s="4">
        <f>BN134+Dynamics!BN134+Dynamics!EA134+Dynamics!GN134+Dynamics!JA134+Dynamics!LN134</f>
        <v>583.15337901690145</v>
      </c>
      <c r="BO135" s="178">
        <f t="shared" si="73"/>
        <v>47599010.200054988</v>
      </c>
      <c r="BP135" s="8">
        <f t="shared" si="68"/>
        <v>22715345.605237786</v>
      </c>
      <c r="BQ135" s="4">
        <f t="shared" si="69"/>
        <v>23700051.263458479</v>
      </c>
      <c r="BR135" s="4">
        <f t="shared" si="70"/>
        <v>80107.294514279376</v>
      </c>
      <c r="BS135" s="4">
        <f t="shared" si="74"/>
        <v>1002326.0439341718</v>
      </c>
      <c r="BT135" s="179">
        <f t="shared" si="75"/>
        <v>101179.99291027518</v>
      </c>
      <c r="BU135" s="178">
        <f t="shared" si="76"/>
        <v>2151661.9009259753</v>
      </c>
      <c r="BV135" s="4">
        <f t="shared" si="77"/>
        <v>1272024.8119322513</v>
      </c>
      <c r="BW135" s="4">
        <f t="shared" si="78"/>
        <v>628328.68490642321</v>
      </c>
      <c r="BX135" s="4">
        <f t="shared" si="79"/>
        <v>45147.781876697911</v>
      </c>
      <c r="BY135" s="4">
        <f t="shared" si="80"/>
        <v>145516.67960752</v>
      </c>
      <c r="BZ135" s="179">
        <f t="shared" si="81"/>
        <v>60643.942603082687</v>
      </c>
      <c r="CA135" s="167">
        <f t="shared" si="82"/>
        <v>4.5203921087491217E-2</v>
      </c>
      <c r="CB135" s="15">
        <f t="shared" si="83"/>
        <v>5.59984793556891E-2</v>
      </c>
      <c r="CC135" s="15">
        <f t="shared" si="84"/>
        <v>2.6511701511599726E-2</v>
      </c>
      <c r="CD135" s="15">
        <f t="shared" si="85"/>
        <v>0.56359139514629564</v>
      </c>
      <c r="CE135" s="15">
        <f t="shared" si="86"/>
        <v>0.14517898690565889</v>
      </c>
      <c r="CF135" s="168">
        <f t="shared" si="87"/>
        <v>0.5993669386482442</v>
      </c>
      <c r="CG135" s="169">
        <f>-SUM(Dynamics!BO134:BO135,Dynamics!CB134:CB135,Dynamics!CO134:CO135,Dynamics!DB134:DB135,Dynamics!DO134:DO135)/BO134*100000</f>
        <v>1088.8634792997718</v>
      </c>
      <c r="CH135" s="87">
        <f>-SUM(Dynamics!BO134:BO135)/BP134*100000</f>
        <v>1343.3304311294255</v>
      </c>
      <c r="CI135" s="87">
        <f>-SUM(Dynamics!CB134:CB135)/BQ134*100000</f>
        <v>636.64222491274234</v>
      </c>
      <c r="CJ135" s="87">
        <f>-SUM(Dynamics!CO134:CO135)/BR134*100000</f>
        <v>13349.001779395148</v>
      </c>
      <c r="CK135" s="87">
        <f>-SUM(Dynamics!DB134:DB135)/BS134*100000</f>
        <v>3496.4786359114528</v>
      </c>
      <c r="CL135" s="170">
        <f>-SUM(Dynamics!DO134:DO135)/BT134*100000</f>
        <v>16314.892645262402</v>
      </c>
      <c r="CM135" s="120">
        <f t="shared" si="88"/>
        <v>165267.06125776976</v>
      </c>
      <c r="CN135" s="120">
        <f>step*SUMPRODUCT(B135:N135,'By group'!B$22:N$22)</f>
        <v>97795.275044461043</v>
      </c>
      <c r="CO135" s="120">
        <f>step*SUMPRODUCT(O135:AA135,'By group'!O$22:AA$22)</f>
        <v>48295.326960180711</v>
      </c>
      <c r="CP135" s="120">
        <f>step*SUMPRODUCT(AB135:AN135,'By group'!AB$22:AN$22)</f>
        <v>3481.1027098092773</v>
      </c>
      <c r="CQ135" s="120">
        <f>step*SUMPRODUCT(AO135:BA135,'By group'!AO$22:BA$22)</f>
        <v>11175.676263873689</v>
      </c>
      <c r="CR135" s="154">
        <f>step*SUMPRODUCT(BB135:BN135,'By group'!BB$22:BN$22)</f>
        <v>4519.6802794450277</v>
      </c>
      <c r="CS135" s="197">
        <f t="shared" si="89"/>
        <v>248005.1591563554</v>
      </c>
      <c r="CT135" s="120">
        <f t="shared" si="90"/>
        <v>722030.89077115105</v>
      </c>
      <c r="CU135" s="120">
        <f t="shared" si="91"/>
        <v>741426.9751929288</v>
      </c>
      <c r="CV135" s="120">
        <f t="shared" si="92"/>
        <v>295856.11569771351</v>
      </c>
      <c r="CW135" s="120">
        <f t="shared" si="93"/>
        <v>79340.602601106875</v>
      </c>
      <c r="CX135" s="198">
        <f t="shared" si="94"/>
        <v>65002.157506719828</v>
      </c>
      <c r="CY135" s="16">
        <f t="shared" si="95"/>
        <v>3.3686610759549309E-3</v>
      </c>
      <c r="CZ135" s="37">
        <f t="shared" si="96"/>
        <v>4.2260726885860467E-2</v>
      </c>
      <c r="DA135" s="185">
        <f t="shared" si="97"/>
        <v>2.1256743046761568E-3</v>
      </c>
      <c r="DB135" s="183"/>
      <c r="DC135" s="85">
        <f>(SUMPRODUCT($B135:$N135,'By group'!$B$27:$N$27)-(1-prop_idu_part)*SUMPRODUCT(Population!$BB135:$BN135,'By group'!$BB$27:$BN$27)*(1-prop_idu_male))/BQ135</f>
        <v>1.4353716299397115</v>
      </c>
      <c r="DD135" s="85">
        <f>(1-prop_idu_part)*SUMPRODUCT(Population!$BB135:$BN135,'By group'!$BB$27:$BN$27)*prop_idu_male/BQ135</f>
        <v>9.221447762147254E-3</v>
      </c>
      <c r="DE135" s="85">
        <f>SUMPRODUCT(AB135:AN135,'By group'!AB$27:AN$27)/prop_sw_use/BP135</f>
        <v>4.2318860160758263</v>
      </c>
      <c r="DF135" s="85">
        <f t="shared" si="71"/>
        <v>1.7181457225267853</v>
      </c>
      <c r="DG135" s="85">
        <f t="shared" si="98"/>
        <v>0</v>
      </c>
    </row>
    <row r="136" spans="1:111" x14ac:dyDescent="0.25">
      <c r="A136">
        <f t="shared" si="72"/>
        <v>66</v>
      </c>
      <c r="B136" s="8">
        <f>B135+Dynamics!B135+Dynamics!BO135+Dynamics!EB135+Dynamics!GO135+Dynamics!JB135</f>
        <v>21503136.753754698</v>
      </c>
      <c r="C136" s="46">
        <f>C135+Dynamics!C135+Dynamics!BP135+Dynamics!EC135+Dynamics!GP135+Dynamics!JC135</f>
        <v>146511.39011152729</v>
      </c>
      <c r="D136" s="4">
        <f>D135+Dynamics!D135+Dynamics!BQ135+Dynamics!ED135+Dynamics!GQ135+Dynamics!JD135</f>
        <v>427289.19958619756</v>
      </c>
      <c r="E136" s="4">
        <f>E135+Dynamics!E135+Dynamics!BR135+Dynamics!EE135+Dynamics!GR135+Dynamics!JE135</f>
        <v>439786.13058700331</v>
      </c>
      <c r="F136" s="4">
        <f>F135+Dynamics!F135+Dynamics!BS135+Dynamics!EF135+Dynamics!GS135+Dynamics!JF135</f>
        <v>131493.55004588462</v>
      </c>
      <c r="G136" s="4">
        <f>G135+Dynamics!G135+Dynamics!BT135+Dynamics!EG135+Dynamics!GT135+Dynamics!JG135</f>
        <v>25235.86445354022</v>
      </c>
      <c r="H136" s="4">
        <f>H135+Dynamics!H135+Dynamics!BU135+Dynamics!EH135+Dynamics!GU135+Dynamics!JH135</f>
        <v>21228.592363626347</v>
      </c>
      <c r="I136" s="4">
        <f>I135+Dynamics!I135+Dynamics!BV135+Dynamics!EI135+Dynamics!GV135+Dynamics!JI135</f>
        <v>0</v>
      </c>
      <c r="J136" s="4">
        <f>J135+Dynamics!J135+Dynamics!BW135+Dynamics!EJ135+Dynamics!GW135+Dynamics!JJ135</f>
        <v>0</v>
      </c>
      <c r="K136" s="4">
        <f>K135+Dynamics!K135+Dynamics!BX135+Dynamics!EK135+Dynamics!GX135+Dynamics!JK135</f>
        <v>0</v>
      </c>
      <c r="L136" s="4">
        <f>L135+Dynamics!L135+Dynamics!BY135+Dynamics!EL135+Dynamics!GY135+Dynamics!JL135</f>
        <v>44445.739348636736</v>
      </c>
      <c r="M136" s="4">
        <f>M135+Dynamics!M135+Dynamics!BZ135+Dynamics!EM135+Dynamics!GZ135+Dynamics!JM135</f>
        <v>22059.402290599068</v>
      </c>
      <c r="N136" s="9">
        <f>N135+Dynamics!N135+Dynamics!CA135+Dynamics!EN135+Dynamics!HA135+Dynamics!JN135</f>
        <v>17603.98726222125</v>
      </c>
      <c r="O136" s="8">
        <f>O135+Dynamics!O135+Dynamics!CB135+Dynamics!EO135+Dynamics!HB135+Dynamics!JO135</f>
        <v>23136506.871667132</v>
      </c>
      <c r="P136" s="4">
        <f>P135+Dynamics!P135+Dynamics!CC135+Dynamics!EP135+Dynamics!HC135+Dynamics!JP135</f>
        <v>72436.602384559112</v>
      </c>
      <c r="Q136" s="4">
        <f>Q135+Dynamics!Q135+Dynamics!CD135+Dynamics!EQ135+Dynamics!HD135+Dynamics!JQ135</f>
        <v>211168.13583109021</v>
      </c>
      <c r="R136" s="4">
        <f>R135+Dynamics!R135+Dynamics!CE135+Dynamics!ER135+Dynamics!HE135+Dynamics!JR135</f>
        <v>217216.65357019249</v>
      </c>
      <c r="S136" s="4">
        <f>S135+Dynamics!S135+Dynamics!CF135+Dynamics!ES135+Dynamics!HF135+Dynamics!JS135</f>
        <v>64917.340389172983</v>
      </c>
      <c r="T136" s="4">
        <f>T135+Dynamics!T135+Dynamics!CG135+Dynamics!ET135+Dynamics!HG135+Dynamics!JT135</f>
        <v>12454.71694262975</v>
      </c>
      <c r="U136" s="4">
        <f>U135+Dynamics!U135+Dynamics!CH135+Dynamics!EU135+Dynamics!HH135+Dynamics!JU135</f>
        <v>10471.246227992549</v>
      </c>
      <c r="V136" s="4">
        <f>V135+Dynamics!V135+Dynamics!CI135+Dynamics!EV135+Dynamics!HI135+Dynamics!JV135</f>
        <v>0</v>
      </c>
      <c r="W136" s="4">
        <f>W135+Dynamics!W135+Dynamics!CJ135+Dynamics!EW135+Dynamics!HJ135+Dynamics!JW135</f>
        <v>0</v>
      </c>
      <c r="X136" s="4">
        <f>X135+Dynamics!X135+Dynamics!CK135+Dynamics!EX135+Dynamics!HK135+Dynamics!JX135</f>
        <v>0</v>
      </c>
      <c r="Y136" s="4">
        <f>Y135+Dynamics!Y135+Dynamics!CL135+Dynamics!EY135+Dynamics!HL135+Dynamics!JY135</f>
        <v>21921.90488468601</v>
      </c>
      <c r="Z136" s="4">
        <f>Z135+Dynamics!Z135+Dynamics!CM135+Dynamics!EZ135+Dynamics!HM135+Dynamics!JZ135</f>
        <v>10873.670074400046</v>
      </c>
      <c r="AA136" s="9">
        <f>AA135+Dynamics!AA135+Dynamics!CN135+Dynamics!FA135+Dynamics!HN135+Dynamics!KA135</f>
        <v>8672.7591832135786</v>
      </c>
      <c r="AB136" s="8">
        <f>AB135+Dynamics!AB135+Dynamics!CO135+Dynamics!FB135+Dynamics!HO135+Dynamics!KB135</f>
        <v>35055.917791722117</v>
      </c>
      <c r="AC136" s="4">
        <f>AC135+Dynamics!AC135+Dynamics!CP135+Dynamics!FC135+Dynamics!HP135+Dynamics!KC135</f>
        <v>5143.03706004796</v>
      </c>
      <c r="AD136" s="4">
        <f>AD135+Dynamics!AD135+Dynamics!CQ135+Dynamics!FD135+Dynamics!HQ135+Dynamics!KD135</f>
        <v>15076.83430989624</v>
      </c>
      <c r="AE136" s="4">
        <f>AE135+Dynamics!AE135+Dynamics!CR135+Dynamics!FE135+Dynamics!HR135+Dynamics!KE135</f>
        <v>15629.320520222276</v>
      </c>
      <c r="AF136" s="4">
        <f>AF135+Dynamics!AF135+Dynamics!CS135+Dynamics!FF135+Dynamics!HS135+Dynamics!KF135</f>
        <v>4698.4490427840765</v>
      </c>
      <c r="AG136" s="4">
        <f>AG135+Dynamics!AG135+Dynamics!CT135+Dynamics!FG135+Dynamics!HT135+Dynamics!KG135</f>
        <v>905.23006604561351</v>
      </c>
      <c r="AH136" s="4">
        <f>AH135+Dynamics!AH135+Dynamics!CU135+Dynamics!FH135+Dynamics!HU135+Dynamics!KH135</f>
        <v>766.69493504552327</v>
      </c>
      <c r="AI136" s="4">
        <f>AI135+Dynamics!AI135+Dynamics!CV135+Dynamics!FI135+Dynamics!HV135+Dynamics!KI135</f>
        <v>0</v>
      </c>
      <c r="AJ136" s="4">
        <f>AJ135+Dynamics!AJ135+Dynamics!CW135+Dynamics!FJ135+Dynamics!HW135+Dynamics!KJ135</f>
        <v>0</v>
      </c>
      <c r="AK136" s="4">
        <f>AK135+Dynamics!AK135+Dynamics!CX135+Dynamics!FK135+Dynamics!HX135+Dynamics!KK135</f>
        <v>0</v>
      </c>
      <c r="AL136" s="4">
        <f>AL135+Dynamics!AL135+Dynamics!CY135+Dynamics!FL135+Dynamics!HY135+Dynamics!KL135</f>
        <v>1606.1311248415145</v>
      </c>
      <c r="AM136" s="4">
        <f>AM135+Dynamics!AM135+Dynamics!CZ135+Dynamics!FM135+Dynamics!HZ135+Dynamics!KM135</f>
        <v>803.28845877464187</v>
      </c>
      <c r="AN136" s="4">
        <f>AN135+Dynamics!AN135+Dynamics!DA135+Dynamics!FN135+Dynamics!IA135+Dynamics!KN135</f>
        <v>646.74385727080687</v>
      </c>
      <c r="AO136" s="8">
        <f>AO135+Dynamics!AO135+Dynamics!DB135+Dynamics!FO135+Dynamics!IB135+Dynamics!KO135</f>
        <v>858572.98886464804</v>
      </c>
      <c r="AP136" s="4">
        <f>AP135+Dynamics!AP135+Dynamics!DC135+Dynamics!FP135+Dynamics!IC135+Dynamics!KP135</f>
        <v>16841.487164199425</v>
      </c>
      <c r="AQ136" s="4">
        <f>AQ135+Dynamics!AQ135+Dynamics!DD135+Dynamics!FQ135+Dynamics!ID135+Dynamics!KQ135</f>
        <v>49041.454662226926</v>
      </c>
      <c r="AR136" s="4">
        <f>AR135+Dynamics!AR135+Dynamics!DE135+Dynamics!FR135+Dynamics!IE135+Dynamics!KR135</f>
        <v>50344.72882938783</v>
      </c>
      <c r="AS136" s="4">
        <f>AS135+Dynamics!AS135+Dynamics!DF135+Dynamics!FS135+Dynamics!IF135+Dynamics!KS135</f>
        <v>15017.899382493701</v>
      </c>
      <c r="AT136" s="4">
        <f>AT135+Dynamics!AT135+Dynamics!DG135+Dynamics!FT135+Dynamics!IG135+Dynamics!KT135</f>
        <v>2876.5770241261034</v>
      </c>
      <c r="AU136" s="4">
        <f>AU135+Dynamics!AU135+Dynamics!DH135+Dynamics!FU135+Dynamics!IH135+Dynamics!KU135</f>
        <v>2409.6520604146149</v>
      </c>
      <c r="AV136" s="4">
        <f>AV135+Dynamics!AV135+Dynamics!DI135+Dynamics!FV135+Dynamics!II135+Dynamics!KV135</f>
        <v>0</v>
      </c>
      <c r="AW136" s="4">
        <f>AW135+Dynamics!AW135+Dynamics!DJ135+Dynamics!FW135+Dynamics!IJ135+Dynamics!KW135</f>
        <v>0</v>
      </c>
      <c r="AX136" s="4">
        <f>AX135+Dynamics!AX135+Dynamics!DK135+Dynamics!FX135+Dynamics!IK135+Dynamics!KX135</f>
        <v>0</v>
      </c>
      <c r="AY136" s="4">
        <f>AY135+Dynamics!AY135+Dynamics!DL135+Dynamics!FY135+Dynamics!IL135+Dynamics!KY135</f>
        <v>5043.4525547965968</v>
      </c>
      <c r="AZ136" s="4">
        <f>AZ135+Dynamics!AZ135+Dynamics!DM135+Dynamics!FZ135+Dynamics!IM135+Dynamics!KZ135</f>
        <v>2489.0444512345698</v>
      </c>
      <c r="BA136" s="9">
        <f>BA135+Dynamics!BA135+Dynamics!DN135+Dynamics!GA135+Dynamics!IN135+Dynamics!LA135</f>
        <v>1968.9273944651497</v>
      </c>
      <c r="BB136" s="8">
        <f>BB135+Dynamics!BB135+Dynamics!DO135+Dynamics!GB135+Dynamics!IO135+Dynamics!LB135</f>
        <v>40649.211139885927</v>
      </c>
      <c r="BC136" s="4">
        <f>BC135+Dynamics!BC135+Dynamics!DP135+Dynamics!GC135+Dynamics!IP135+Dynamics!LC135</f>
        <v>7786.0600231323806</v>
      </c>
      <c r="BD136" s="4">
        <f>BD135+Dynamics!BD135+Dynamics!DQ135+Dynamics!GD135+Dynamics!IQ135+Dynamics!LD135</f>
        <v>21540.317966996634</v>
      </c>
      <c r="BE136" s="4">
        <f>BE135+Dynamics!BE135+Dynamics!DR135+Dynamics!GE135+Dynamics!IR135+Dynamics!LE135</f>
        <v>20604.451988454912</v>
      </c>
      <c r="BF136" s="4">
        <f>BF135+Dynamics!BF135+Dynamics!DS135+Dynamics!GF135+Dynamics!IS135+Dynamics!LF135</f>
        <v>5824.7625397563215</v>
      </c>
      <c r="BG136" s="4">
        <f>BG135+Dynamics!BG135+Dynamics!DT135+Dynamics!GG135+Dynamics!IT135+Dynamics!LG135</f>
        <v>1073.7146032808198</v>
      </c>
      <c r="BH136" s="4">
        <f>BH135+Dynamics!BH135+Dynamics!DU135+Dynamics!GH135+Dynamics!IU135+Dynamics!LH135</f>
        <v>842.21634503352436</v>
      </c>
      <c r="BI136" s="4">
        <f>BI135+Dynamics!BI135+Dynamics!DV135+Dynamics!GI135+Dynamics!IV135+Dynamics!LI135</f>
        <v>0</v>
      </c>
      <c r="BJ136" s="4">
        <f>BJ135+Dynamics!BJ135+Dynamics!DW135+Dynamics!GJ135+Dynamics!IW135+Dynamics!LJ135</f>
        <v>0</v>
      </c>
      <c r="BK136" s="4">
        <f>BK135+Dynamics!BK135+Dynamics!DX135+Dynamics!GK135+Dynamics!IX135+Dynamics!LK135</f>
        <v>0</v>
      </c>
      <c r="BL136" s="4">
        <f>BL135+Dynamics!BL135+Dynamics!DY135+Dynamics!GL135+Dynamics!IY135+Dynamics!LL135</f>
        <v>1753.7477543390999</v>
      </c>
      <c r="BM136" s="4">
        <f>BM135+Dynamics!BM135+Dynamics!DZ135+Dynamics!GM135+Dynamics!IZ135+Dynamics!LM135</f>
        <v>803.64837416820274</v>
      </c>
      <c r="BN136" s="4">
        <f>BN135+Dynamics!BN135+Dynamics!EA135+Dynamics!GN135+Dynamics!JA135+Dynamics!LN135</f>
        <v>584.7970016739954</v>
      </c>
      <c r="BO136" s="178">
        <f t="shared" si="73"/>
        <v>47731831.29825037</v>
      </c>
      <c r="BP136" s="8">
        <f t="shared" si="68"/>
        <v>22778790.609803934</v>
      </c>
      <c r="BQ136" s="4">
        <f t="shared" si="69"/>
        <v>23766639.901155069</v>
      </c>
      <c r="BR136" s="4">
        <f t="shared" si="70"/>
        <v>80331.647166650757</v>
      </c>
      <c r="BS136" s="4">
        <f t="shared" si="74"/>
        <v>1004606.212387993</v>
      </c>
      <c r="BT136" s="179">
        <f t="shared" si="75"/>
        <v>101462.92773672182</v>
      </c>
      <c r="BU136" s="178">
        <f t="shared" si="76"/>
        <v>2157909.5550322826</v>
      </c>
      <c r="BV136" s="4">
        <f t="shared" si="77"/>
        <v>1275653.8560492364</v>
      </c>
      <c r="BW136" s="4">
        <f t="shared" si="78"/>
        <v>630133.02948793676</v>
      </c>
      <c r="BX136" s="4">
        <f t="shared" si="79"/>
        <v>45275.729374928662</v>
      </c>
      <c r="BY136" s="4">
        <f t="shared" si="80"/>
        <v>146033.22352334487</v>
      </c>
      <c r="BZ136" s="179">
        <f t="shared" si="81"/>
        <v>60813.71659683589</v>
      </c>
      <c r="CA136" s="167">
        <f t="shared" si="82"/>
        <v>4.5209025012023403E-2</v>
      </c>
      <c r="CB136" s="15">
        <f t="shared" si="83"/>
        <v>5.6001825465667968E-2</v>
      </c>
      <c r="CC136" s="15">
        <f t="shared" si="84"/>
        <v>2.6513341057408456E-2</v>
      </c>
      <c r="CD136" s="15">
        <f t="shared" si="85"/>
        <v>0.56361012094028906</v>
      </c>
      <c r="CE136" s="15">
        <f t="shared" si="86"/>
        <v>0.1453636476885978</v>
      </c>
      <c r="CF136" s="168">
        <f t="shared" si="87"/>
        <v>0.59936883306419686</v>
      </c>
      <c r="CG136" s="167"/>
      <c r="CH136" s="16"/>
      <c r="CI136" s="87"/>
      <c r="CJ136" s="16"/>
      <c r="CK136" s="16"/>
      <c r="CL136" s="168"/>
      <c r="CM136" s="120">
        <f t="shared" si="88"/>
        <v>165748.12515443255</v>
      </c>
      <c r="CN136" s="120">
        <f>step*SUMPRODUCT(B136:N136,'By group'!B$22:N$22)</f>
        <v>98074.679288922125</v>
      </c>
      <c r="CO136" s="120">
        <f>step*SUMPRODUCT(O136:AA136,'By group'!O$22:AA$22)</f>
        <v>48434.25270136731</v>
      </c>
      <c r="CP136" s="120">
        <f>step*SUMPRODUCT(AB136:AN136,'By group'!AB$22:AN$22)</f>
        <v>3490.9798817751416</v>
      </c>
      <c r="CQ136" s="120">
        <f>step*SUMPRODUCT(AO136:BA136,'By group'!AO$22:BA$22)</f>
        <v>11215.874003231555</v>
      </c>
      <c r="CR136" s="154">
        <f>step*SUMPRODUCT(BB136:BN136,'By group'!BB$22:BN$22)</f>
        <v>4532.3392791364495</v>
      </c>
      <c r="CS136" s="197">
        <f t="shared" si="89"/>
        <v>248718.57674346617</v>
      </c>
      <c r="CT136" s="120">
        <f t="shared" si="90"/>
        <v>724115.94235640764</v>
      </c>
      <c r="CU136" s="120">
        <f t="shared" si="91"/>
        <v>743581.28549526085</v>
      </c>
      <c r="CV136" s="120">
        <f t="shared" si="92"/>
        <v>296722.97706739162</v>
      </c>
      <c r="CW136" s="120">
        <f t="shared" si="93"/>
        <v>79575.156738799022</v>
      </c>
      <c r="CX136" s="198">
        <f t="shared" si="94"/>
        <v>65195.616630957331</v>
      </c>
      <c r="CY136" s="16">
        <f t="shared" si="95"/>
        <v>3.368630981249452E-3</v>
      </c>
      <c r="CZ136" s="37">
        <f t="shared" si="96"/>
        <v>4.2239812079770296E-2</v>
      </c>
      <c r="DA136" s="185">
        <f t="shared" si="97"/>
        <v>2.1256868839314986E-3</v>
      </c>
      <c r="DB136" s="183">
        <f>(BO136-BO134)/BO134</f>
        <v>5.5890531809532134E-3</v>
      </c>
      <c r="DC136" s="85">
        <f>(SUMPRODUCT($B136:$N136,'By group'!$B$27:$N$27)-(1-prop_idu_part)*SUMPRODUCT(Population!$BB136:$BN136,'By group'!$BB$27:$BN$27)*(1-prop_idu_male))/BQ136</f>
        <v>1.4353478689290919</v>
      </c>
      <c r="DD136" s="85">
        <f>(1-prop_idu_part)*SUMPRODUCT(Population!$BB136:$BN136,'By group'!$BB$27:$BN$27)*prop_idu_male/BQ136</f>
        <v>9.2213255564438396E-3</v>
      </c>
      <c r="DE136" s="85">
        <f>SUMPRODUCT(AB136:AN136,'By group'!AB$27:AN$27)/prop_sw_use/BP136</f>
        <v>4.2319181141465636</v>
      </c>
      <c r="DF136" s="85">
        <f t="shared" si="71"/>
        <v>1.7181587543435046</v>
      </c>
      <c r="DG136" s="85">
        <f t="shared" si="98"/>
        <v>0</v>
      </c>
    </row>
    <row r="137" spans="1:111" x14ac:dyDescent="0.25">
      <c r="A137">
        <f t="shared" si="72"/>
        <v>66.5</v>
      </c>
      <c r="B137" s="8">
        <f>B136+Dynamics!B136+Dynamics!BO136+Dynamics!EB136+Dynamics!GO136+Dynamics!JB136</f>
        <v>21563113.498524666</v>
      </c>
      <c r="C137" s="46">
        <f>C136+Dynamics!C136+Dynamics!BP136+Dynamics!EC136+Dynamics!GP136+Dynamics!JC136</f>
        <v>146926.86351136075</v>
      </c>
      <c r="D137" s="4">
        <f>D136+Dynamics!D136+Dynamics!BQ136+Dynamics!ED136+Dynamics!GQ136+Dynamics!JD136</f>
        <v>428503.48221659439</v>
      </c>
      <c r="E137" s="4">
        <f>E136+Dynamics!E136+Dynamics!BR136+Dynamics!EE136+Dynamics!GR136+Dynamics!JE136</f>
        <v>441040.24237038114</v>
      </c>
      <c r="F137" s="4">
        <f>F136+Dynamics!F136+Dynamics!BS136+Dynamics!EF136+Dynamics!GS136+Dynamics!JF136</f>
        <v>131869.6238667026</v>
      </c>
      <c r="G137" s="4">
        <f>G136+Dynamics!G136+Dynamics!BT136+Dynamics!EG136+Dynamics!GT136+Dynamics!JG136</f>
        <v>25308.204763011658</v>
      </c>
      <c r="H137" s="4">
        <f>H136+Dynamics!H136+Dynamics!BU136+Dynamics!EH136+Dynamics!GU136+Dynamics!JH136</f>
        <v>21289.691200367859</v>
      </c>
      <c r="I137" s="4">
        <f>I136+Dynamics!I136+Dynamics!BV136+Dynamics!EI136+Dynamics!GV136+Dynamics!JI136</f>
        <v>0</v>
      </c>
      <c r="J137" s="4">
        <f>J136+Dynamics!J136+Dynamics!BW136+Dynamics!EJ136+Dynamics!GW136+Dynamics!JJ136</f>
        <v>0</v>
      </c>
      <c r="K137" s="4">
        <f>K136+Dynamics!K136+Dynamics!BX136+Dynamics!EK136+Dynamics!GX136+Dynamics!JK136</f>
        <v>0</v>
      </c>
      <c r="L137" s="4">
        <f>L136+Dynamics!L136+Dynamics!BY136+Dynamics!EL136+Dynamics!GY136+Dynamics!JL136</f>
        <v>44573.77280814173</v>
      </c>
      <c r="M137" s="4">
        <f>M136+Dynamics!M136+Dynamics!BZ136+Dynamics!EM136+Dynamics!GZ136+Dynamics!JM136</f>
        <v>22123.268593355428</v>
      </c>
      <c r="N137" s="9">
        <f>N136+Dynamics!N136+Dynamics!CA136+Dynamics!EN136+Dynamics!HA136+Dynamics!JN136</f>
        <v>17655.098499743057</v>
      </c>
      <c r="O137" s="8">
        <f>O136+Dynamics!O136+Dynamics!CB136+Dynamics!EO136+Dynamics!HB136+Dynamics!JO136</f>
        <v>23201450.952902049</v>
      </c>
      <c r="P137" s="4">
        <f>P136+Dynamics!P136+Dynamics!CC136+Dynamics!EP136+Dynamics!HC136+Dynamics!JP136</f>
        <v>72643.204242996449</v>
      </c>
      <c r="Q137" s="4">
        <f>Q136+Dynamics!Q136+Dynamics!CD136+Dynamics!EQ136+Dynamics!HD136+Dynamics!JQ136</f>
        <v>211772.0014808515</v>
      </c>
      <c r="R137" s="4">
        <f>R136+Dynamics!R136+Dynamics!CE136+Dynamics!ER136+Dynamics!HE136+Dynamics!JR136</f>
        <v>217840.3562772295</v>
      </c>
      <c r="S137" s="4">
        <f>S136+Dynamics!S136+Dynamics!CF136+Dynamics!ES136+Dynamics!HF136+Dynamics!JS136</f>
        <v>65104.357432337521</v>
      </c>
      <c r="T137" s="4">
        <f>T136+Dynamics!T136+Dynamics!CG136+Dynamics!ET136+Dynamics!HG136+Dynamics!JT136</f>
        <v>12490.681720060278</v>
      </c>
      <c r="U137" s="4">
        <f>U136+Dynamics!U136+Dynamics!CH136+Dynamics!EU136+Dynamics!HH136+Dynamics!JU136</f>
        <v>10501.57894906084</v>
      </c>
      <c r="V137" s="4">
        <f>V136+Dynamics!V136+Dynamics!CI136+Dynamics!EV136+Dynamics!HI136+Dynamics!JV136</f>
        <v>0</v>
      </c>
      <c r="W137" s="4">
        <f>W136+Dynamics!W136+Dynamics!CJ136+Dynamics!EW136+Dynamics!HJ136+Dynamics!JW136</f>
        <v>0</v>
      </c>
      <c r="X137" s="4">
        <f>X136+Dynamics!X136+Dynamics!CK136+Dynamics!EX136+Dynamics!HK136+Dynamics!JX136</f>
        <v>0</v>
      </c>
      <c r="Y137" s="4">
        <f>Y136+Dynamics!Y136+Dynamics!CL136+Dynamics!EY136+Dynamics!HL136+Dynamics!JY136</f>
        <v>21985.490969400282</v>
      </c>
      <c r="Z137" s="4">
        <f>Z136+Dynamics!Z136+Dynamics!CM136+Dynamics!EZ136+Dynamics!HM136+Dynamics!JZ136</f>
        <v>10905.308850305948</v>
      </c>
      <c r="AA137" s="9">
        <f>AA136+Dynamics!AA136+Dynamics!CN136+Dynamics!FA136+Dynamics!HN136+Dynamics!KA136</f>
        <v>8697.8728341866808</v>
      </c>
      <c r="AB137" s="8">
        <f>AB136+Dynamics!AB136+Dynamics!CO136+Dynamics!FB136+Dynamics!HO136+Dynamics!KB136</f>
        <v>35152.611628072118</v>
      </c>
      <c r="AC137" s="4">
        <f>AC136+Dynamics!AC136+Dynamics!CP136+Dynamics!FC136+Dynamics!HP136+Dynamics!KC136</f>
        <v>5157.5336246652751</v>
      </c>
      <c r="AD137" s="4">
        <f>AD136+Dynamics!AD136+Dynamics!CQ136+Dynamics!FD136+Dynamics!HQ136+Dynamics!KD136</f>
        <v>15119.406059554065</v>
      </c>
      <c r="AE137" s="4">
        <f>AE136+Dynamics!AE136+Dynamics!CR136+Dynamics!FE136+Dynamics!HR136+Dynamics!KE136</f>
        <v>15673.58386761349</v>
      </c>
      <c r="AF137" s="4">
        <f>AF136+Dynamics!AF136+Dynamics!CS136+Dynamics!FF136+Dynamics!HS136+Dynamics!KF136</f>
        <v>4711.7907778905465</v>
      </c>
      <c r="AG137" s="4">
        <f>AG136+Dynamics!AG136+Dynamics!CT136+Dynamics!FG136+Dynamics!HT136+Dynamics!KG136</f>
        <v>907.80628604643084</v>
      </c>
      <c r="AH137" s="4">
        <f>AH136+Dynamics!AH136+Dynamics!CU136+Dynamics!FH136+Dynamics!HU136+Dynamics!KH136</f>
        <v>768.886779980141</v>
      </c>
      <c r="AI137" s="4">
        <f>AI136+Dynamics!AI136+Dynamics!CV136+Dynamics!FI136+Dynamics!HV136+Dynamics!KI136</f>
        <v>0</v>
      </c>
      <c r="AJ137" s="4">
        <f>AJ136+Dynamics!AJ136+Dynamics!CW136+Dynamics!FJ136+Dynamics!HW136+Dynamics!KJ136</f>
        <v>0</v>
      </c>
      <c r="AK137" s="4">
        <f>AK136+Dynamics!AK136+Dynamics!CX136+Dynamics!FK136+Dynamics!HX136+Dynamics!KK136</f>
        <v>0</v>
      </c>
      <c r="AL137" s="4">
        <f>AL136+Dynamics!AL136+Dynamics!CY136+Dynamics!FL136+Dynamics!HY136+Dynamics!KL136</f>
        <v>1610.7258075320008</v>
      </c>
      <c r="AM137" s="4">
        <f>AM136+Dynamics!AM136+Dynamics!CZ136+Dynamics!FM136+Dynamics!HZ136+Dynamics!KM136</f>
        <v>805.6006870843122</v>
      </c>
      <c r="AN137" s="4">
        <f>AN136+Dynamics!AN136+Dynamics!DA136+Dynamics!FN136+Dynamics!IA136+Dynamics!KN136</f>
        <v>648.61873220110533</v>
      </c>
      <c r="AO137" s="8">
        <f>AO136+Dynamics!AO136+Dynamics!DB136+Dynamics!FO136+Dynamics!IB136+Dynamics!KO136</f>
        <v>860356.94377870846</v>
      </c>
      <c r="AP137" s="4">
        <f>AP136+Dynamics!AP136+Dynamics!DC136+Dynamics!FP136+Dynamics!IC136+Dynamics!KP136</f>
        <v>16897.776255317382</v>
      </c>
      <c r="AQ137" s="4">
        <f>AQ136+Dynamics!AQ136+Dynamics!DD136+Dynamics!FQ136+Dynamics!ID136+Dynamics!KQ136</f>
        <v>49208.847241269199</v>
      </c>
      <c r="AR137" s="4">
        <f>AR136+Dynamics!AR136+Dynamics!DE136+Dynamics!FR136+Dynamics!IE136+Dynamics!KR136</f>
        <v>50522.357575891481</v>
      </c>
      <c r="AS137" s="4">
        <f>AS136+Dynamics!AS136+Dynamics!DF136+Dynamics!FS136+Dynamics!IF136+Dynamics!KS136</f>
        <v>15072.372789254541</v>
      </c>
      <c r="AT137" s="4">
        <f>AT136+Dynamics!AT136+Dynamics!DG136+Dynamics!FT136+Dynamics!IG136+Dynamics!KT136</f>
        <v>2887.2414806282422</v>
      </c>
      <c r="AU137" s="4">
        <f>AU136+Dynamics!AU136+Dynamics!DH136+Dynamics!FU136+Dynamics!IH136+Dynamics!KU136</f>
        <v>2418.9791022771656</v>
      </c>
      <c r="AV137" s="4">
        <f>AV136+Dynamics!AV136+Dynamics!DI136+Dynamics!FV136+Dynamics!II136+Dynamics!KV136</f>
        <v>0</v>
      </c>
      <c r="AW137" s="4">
        <f>AW136+Dynamics!AW136+Dynamics!DJ136+Dynamics!FW136+Dynamics!IJ136+Dynamics!KW136</f>
        <v>0</v>
      </c>
      <c r="AX137" s="4">
        <f>AX136+Dynamics!AX136+Dynamics!DK136+Dynamics!FX136+Dynamics!IK136+Dynamics!KX136</f>
        <v>0</v>
      </c>
      <c r="AY137" s="4">
        <f>AY136+Dynamics!AY136+Dynamics!DL136+Dynamics!FY136+Dynamics!IL136+Dynamics!KY136</f>
        <v>5063.0469034757753</v>
      </c>
      <c r="AZ137" s="4">
        <f>AZ136+Dynamics!AZ136+Dynamics!DM136+Dynamics!FZ136+Dynamics!IM136+Dynamics!KZ136</f>
        <v>2499.2440402393463</v>
      </c>
      <c r="BA137" s="9">
        <f>BA136+Dynamics!BA136+Dynamics!DN136+Dynamics!GA136+Dynamics!IN136+Dynamics!LA136</f>
        <v>1977.5909327117911</v>
      </c>
      <c r="BB137" s="8">
        <f>BB136+Dynamics!BB136+Dynamics!DO136+Dynamics!GB136+Dynamics!IO136+Dynamics!LB136</f>
        <v>40762.669581891896</v>
      </c>
      <c r="BC137" s="4">
        <f>BC136+Dynamics!BC136+Dynamics!DP136+Dynamics!GC136+Dynamics!IP136+Dynamics!LC136</f>
        <v>7807.819212119437</v>
      </c>
      <c r="BD137" s="4">
        <f>BD136+Dynamics!BD136+Dynamics!DQ136+Dynamics!GD136+Dynamics!IQ136+Dynamics!LD136</f>
        <v>21600.555341086041</v>
      </c>
      <c r="BE137" s="4">
        <f>BE136+Dynamics!BE136+Dynamics!DR136+Dynamics!GE136+Dynamics!IR136+Dynamics!LE136</f>
        <v>20662.133434615382</v>
      </c>
      <c r="BF137" s="4">
        <f>BF136+Dynamics!BF136+Dynamics!DS136+Dynamics!GF136+Dynamics!IS136+Dynamics!LF136</f>
        <v>5841.0837482888046</v>
      </c>
      <c r="BG137" s="4">
        <f>BG136+Dynamics!BG136+Dynamics!DT136+Dynamics!GG136+Dynamics!IT136+Dynamics!LG136</f>
        <v>1076.725360652714</v>
      </c>
      <c r="BH137" s="4">
        <f>BH136+Dynamics!BH136+Dynamics!DU136+Dynamics!GH136+Dynamics!IU136+Dynamics!LH136</f>
        <v>844.58110478717435</v>
      </c>
      <c r="BI137" s="4">
        <f>BI136+Dynamics!BI136+Dynamics!DV136+Dynamics!GI136+Dynamics!IV136+Dynamics!LI136</f>
        <v>0</v>
      </c>
      <c r="BJ137" s="4">
        <f>BJ136+Dynamics!BJ136+Dynamics!DW136+Dynamics!GJ136+Dynamics!IW136+Dynamics!LJ136</f>
        <v>0</v>
      </c>
      <c r="BK137" s="4">
        <f>BK136+Dynamics!BK136+Dynamics!DX136+Dynamics!GK136+Dynamics!IX136+Dynamics!LK136</f>
        <v>0</v>
      </c>
      <c r="BL137" s="4">
        <f>BL136+Dynamics!BL136+Dynamics!DY136+Dynamics!GL136+Dynamics!IY136+Dynamics!LL136</f>
        <v>1758.6728219094796</v>
      </c>
      <c r="BM137" s="4">
        <f>BM136+Dynamics!BM136+Dynamics!DZ136+Dynamics!GM136+Dynamics!IZ136+Dynamics!LM136</f>
        <v>805.90913293188794</v>
      </c>
      <c r="BN137" s="4">
        <f>BN136+Dynamics!BN136+Dynamics!EA136+Dynamics!GN136+Dynamics!JA136+Dynamics!LN136</f>
        <v>586.44477517174312</v>
      </c>
      <c r="BO137" s="178">
        <f t="shared" si="73"/>
        <v>47865003.110876665</v>
      </c>
      <c r="BP137" s="8">
        <f t="shared" si="68"/>
        <v>22842403.746354323</v>
      </c>
      <c r="BQ137" s="4">
        <f t="shared" si="69"/>
        <v>23833391.805658482</v>
      </c>
      <c r="BR137" s="4">
        <f t="shared" si="70"/>
        <v>80556.56425063948</v>
      </c>
      <c r="BS137" s="4">
        <f t="shared" si="74"/>
        <v>1006904.4000997735</v>
      </c>
      <c r="BT137" s="179">
        <f t="shared" si="75"/>
        <v>101746.59451345453</v>
      </c>
      <c r="BU137" s="178">
        <f t="shared" si="76"/>
        <v>2164166.4344612821</v>
      </c>
      <c r="BV137" s="4">
        <f t="shared" si="77"/>
        <v>1279290.2478296584</v>
      </c>
      <c r="BW137" s="4">
        <f t="shared" si="78"/>
        <v>631940.852756429</v>
      </c>
      <c r="BX137" s="4">
        <f t="shared" si="79"/>
        <v>45403.952622567369</v>
      </c>
      <c r="BY137" s="4">
        <f t="shared" si="80"/>
        <v>146547.45632106488</v>
      </c>
      <c r="BZ137" s="179">
        <f t="shared" si="81"/>
        <v>60983.924931562673</v>
      </c>
      <c r="CA137" s="167">
        <f t="shared" si="82"/>
        <v>4.521396205591189E-2</v>
      </c>
      <c r="CB137" s="15">
        <f t="shared" si="83"/>
        <v>5.6005062428416047E-2</v>
      </c>
      <c r="CC137" s="15">
        <f t="shared" si="84"/>
        <v>2.6514935763628688E-2</v>
      </c>
      <c r="CD137" s="15">
        <f t="shared" si="85"/>
        <v>0.56362821633380344</v>
      </c>
      <c r="CE137" s="15">
        <f t="shared" si="86"/>
        <v>0.14554257217124444</v>
      </c>
      <c r="CF137" s="168">
        <f t="shared" si="87"/>
        <v>0.59937067400814503</v>
      </c>
      <c r="CG137" s="169">
        <f>-SUM(Dynamics!BO136:BO137,Dynamics!CB136:CB137,Dynamics!CO136:CO137,Dynamics!DB136:DB137,Dynamics!DO136:DO137)/BO136*100000</f>
        <v>1089.0430479477327</v>
      </c>
      <c r="CH137" s="87">
        <f>-SUM(Dynamics!BO136:BO137)/BP136*100000</f>
        <v>1343.444607917811</v>
      </c>
      <c r="CI137" s="87">
        <f>-SUM(Dynamics!CB136:CB137)/BQ136*100000</f>
        <v>636.69572235140197</v>
      </c>
      <c r="CJ137" s="87">
        <f>-SUM(Dynamics!CO136:CO137)/BR136*100000</f>
        <v>13349.468566184725</v>
      </c>
      <c r="CK137" s="87">
        <f>-SUM(Dynamics!DB136:DB137)/BS136*100000</f>
        <v>3503.9827592541574</v>
      </c>
      <c r="CL137" s="170">
        <f>-SUM(Dynamics!DO136:DO137)/BT136*100000</f>
        <v>16314.82603517192</v>
      </c>
      <c r="CM137" s="120">
        <f t="shared" si="88"/>
        <v>166229.86848853951</v>
      </c>
      <c r="CN137" s="120">
        <f>step*SUMPRODUCT(B137:N137,'By group'!B$22:N$22)</f>
        <v>98354.63774602265</v>
      </c>
      <c r="CO137" s="120">
        <f>step*SUMPRODUCT(O137:AA137,'By group'!O$22:AA$22)</f>
        <v>48573.441013141412</v>
      </c>
      <c r="CP137" s="120">
        <f>step*SUMPRODUCT(AB137:AN137,'By group'!AB$22:AN$22)</f>
        <v>3500.8779211078454</v>
      </c>
      <c r="CQ137" s="120">
        <f>step*SUMPRODUCT(AO137:BA137,'By group'!AO$22:BA$22)</f>
        <v>11255.881302191794</v>
      </c>
      <c r="CR137" s="154">
        <f>step*SUMPRODUCT(BB137:BN137,'By group'!BB$22:BN$22)</f>
        <v>4545.0305060758246</v>
      </c>
      <c r="CS137" s="197">
        <f t="shared" si="89"/>
        <v>249433.19684645929</v>
      </c>
      <c r="CT137" s="120">
        <f t="shared" si="90"/>
        <v>726204.2923393551</v>
      </c>
      <c r="CU137" s="120">
        <f t="shared" si="91"/>
        <v>745738.67352573085</v>
      </c>
      <c r="CV137" s="120">
        <f t="shared" si="92"/>
        <v>297590.93792493327</v>
      </c>
      <c r="CW137" s="120">
        <f t="shared" si="93"/>
        <v>79809.990914316251</v>
      </c>
      <c r="CX137" s="198">
        <f t="shared" si="94"/>
        <v>65389.342910487554</v>
      </c>
      <c r="CY137" s="16">
        <f t="shared" si="95"/>
        <v>3.3686015794867088E-3</v>
      </c>
      <c r="CZ137" s="37">
        <f t="shared" si="96"/>
        <v>4.221943856469814E-2</v>
      </c>
      <c r="DA137" s="185">
        <f t="shared" si="97"/>
        <v>2.1256991100107965E-3</v>
      </c>
      <c r="DB137" s="183"/>
      <c r="DC137" s="85">
        <f>(SUMPRODUCT($B137:$N137,'By group'!$B$27:$N$27)-(1-prop_idu_part)*SUMPRODUCT(Population!$BB137:$BN137,'By group'!$BB$27:$BN$27)*(1-prop_idu_male))/BQ137</f>
        <v>1.4353249733582802</v>
      </c>
      <c r="DD137" s="85">
        <f>(1-prop_idu_part)*SUMPRODUCT(Population!$BB137:$BN137,'By group'!$BB$27:$BN$27)*prop_idu_male/BQ137</f>
        <v>9.2212072012714443E-3</v>
      </c>
      <c r="DE137" s="85">
        <f>SUMPRODUCT(AB137:AN137,'By group'!AB$27:AN$27)/prop_sw_use/BP137</f>
        <v>4.231948536335441</v>
      </c>
      <c r="DF137" s="85">
        <f t="shared" si="71"/>
        <v>1.7181711057521889</v>
      </c>
      <c r="DG137" s="85">
        <f t="shared" si="98"/>
        <v>0</v>
      </c>
    </row>
    <row r="138" spans="1:111" x14ac:dyDescent="0.25">
      <c r="A138">
        <f t="shared" si="72"/>
        <v>67</v>
      </c>
      <c r="B138" s="8">
        <f>B137+Dynamics!B137+Dynamics!BO137+Dynamics!EB137+Dynamics!GO137+Dynamics!JB137</f>
        <v>21623251.540585652</v>
      </c>
      <c r="C138" s="46">
        <f>C137+Dynamics!C137+Dynamics!BP137+Dynamics!EC137+Dynamics!GP137+Dynamics!JC137</f>
        <v>147343.23989285048</v>
      </c>
      <c r="D138" s="4">
        <f>D137+Dynamics!D137+Dynamics!BQ137+Dynamics!ED137+Dynamics!GQ137+Dynamics!JD137</f>
        <v>429720.32866684318</v>
      </c>
      <c r="E138" s="4">
        <f>E137+Dynamics!E137+Dynamics!BR137+Dynamics!EE137+Dynamics!GR137+Dynamics!JE137</f>
        <v>442296.88219953189</v>
      </c>
      <c r="F138" s="4">
        <f>F137+Dynamics!F137+Dynamics!BS137+Dynamics!EF137+Dynamics!GS137+Dynamics!JF137</f>
        <v>132246.42775812183</v>
      </c>
      <c r="G138" s="4">
        <f>G137+Dynamics!G137+Dynamics!BT137+Dynamics!EG137+Dynamics!GT137+Dynamics!JG137</f>
        <v>25380.682089294634</v>
      </c>
      <c r="H138" s="4">
        <f>H137+Dynamics!H137+Dynamics!BU137+Dynamics!EH137+Dynamics!GU137+Dynamics!JH137</f>
        <v>21350.903990671031</v>
      </c>
      <c r="I138" s="4">
        <f>I137+Dynamics!I137+Dynamics!BV137+Dynamics!EI137+Dynamics!GV137+Dynamics!JI137</f>
        <v>0</v>
      </c>
      <c r="J138" s="4">
        <f>J137+Dynamics!J137+Dynamics!BW137+Dynamics!EJ137+Dynamics!GW137+Dynamics!JJ137</f>
        <v>0</v>
      </c>
      <c r="K138" s="4">
        <f>K137+Dynamics!K137+Dynamics!BX137+Dynamics!EK137+Dynamics!GX137+Dynamics!JK137</f>
        <v>0</v>
      </c>
      <c r="L138" s="4">
        <f>L137+Dynamics!L137+Dynamics!BY137+Dynamics!EL137+Dynamics!GY137+Dynamics!JL137</f>
        <v>44702.039296394541</v>
      </c>
      <c r="M138" s="4">
        <f>M137+Dynamics!M137+Dynamics!BZ137+Dynamics!EM137+Dynamics!GZ137+Dynamics!JM137</f>
        <v>22187.251385609288</v>
      </c>
      <c r="N138" s="9">
        <f>N137+Dynamics!N137+Dynamics!CA137+Dynamics!EN137+Dynamics!HA137+Dynamics!JN137</f>
        <v>17706.322287908089</v>
      </c>
      <c r="O138" s="8">
        <f>O137+Dynamics!O137+Dynamics!CB137+Dynamics!EO137+Dynamics!HB137+Dynamics!JO137</f>
        <v>23266555.831733778</v>
      </c>
      <c r="P138" s="4">
        <f>P137+Dynamics!P137+Dynamics!CC137+Dynamics!EP137+Dynamics!HC137+Dynamics!JP137</f>
        <v>72850.224399986299</v>
      </c>
      <c r="Q138" s="4">
        <f>Q137+Dynamics!Q137+Dynamics!CD137+Dynamics!EQ137+Dynamics!HD137+Dynamics!JQ137</f>
        <v>212377.05155164929</v>
      </c>
      <c r="R138" s="4">
        <f>R137+Dynamics!R137+Dynamics!CE137+Dynamics!ER137+Dynamics!HE137+Dynamics!JR137</f>
        <v>218465.23083988231</v>
      </c>
      <c r="S138" s="4">
        <f>S137+Dynamics!S137+Dynamics!CF137+Dynamics!ES137+Dynamics!HF137+Dynamics!JS137</f>
        <v>65291.716991656562</v>
      </c>
      <c r="T138" s="4">
        <f>T137+Dynamics!T137+Dynamics!CG137+Dynamics!ET137+Dynamics!HG137+Dynamics!JT137</f>
        <v>12526.712134593045</v>
      </c>
      <c r="U138" s="4">
        <f>U137+Dynamics!U137+Dynamics!CH137+Dynamics!EU137+Dynamics!HH137+Dynamics!JU137</f>
        <v>10531.970832727335</v>
      </c>
      <c r="V138" s="4">
        <f>V137+Dynamics!V137+Dynamics!CI137+Dynamics!EV137+Dynamics!HI137+Dynamics!JV137</f>
        <v>0</v>
      </c>
      <c r="W138" s="4">
        <f>W137+Dynamics!W137+Dynamics!CJ137+Dynamics!EW137+Dynamics!HJ137+Dynamics!JW137</f>
        <v>0</v>
      </c>
      <c r="X138" s="4">
        <f>X137+Dynamics!X137+Dynamics!CK137+Dynamics!EX137+Dynamics!HK137+Dynamics!JX137</f>
        <v>0</v>
      </c>
      <c r="Y138" s="4">
        <f>Y137+Dynamics!Y137+Dynamics!CL137+Dynamics!EY137+Dynamics!HL137+Dynamics!JY137</f>
        <v>22049.197303318317</v>
      </c>
      <c r="Z138" s="4">
        <f>Z137+Dynamics!Z137+Dynamics!CM137+Dynamics!EZ137+Dynamics!HM137+Dynamics!JZ137</f>
        <v>10937.015933875646</v>
      </c>
      <c r="AA138" s="9">
        <f>AA137+Dynamics!AA137+Dynamics!CN137+Dynamics!FA137+Dynamics!HN137+Dynamics!KA137</f>
        <v>8723.0673687344097</v>
      </c>
      <c r="AB138" s="8">
        <f>AB137+Dynamics!AB137+Dynamics!CO137+Dynamics!FB137+Dynamics!HO137+Dynamics!KB137</f>
        <v>35249.594651541142</v>
      </c>
      <c r="AC138" s="4">
        <f>AC137+Dynamics!AC137+Dynamics!CP137+Dynamics!FC137+Dynamics!HP137+Dynamics!KC137</f>
        <v>5172.0640504331459</v>
      </c>
      <c r="AD138" s="4">
        <f>AD137+Dynamics!AD137+Dynamics!CQ137+Dynamics!FD137+Dynamics!HQ137+Dynamics!KD137</f>
        <v>15162.07470926633</v>
      </c>
      <c r="AE138" s="4">
        <f>AE137+Dynamics!AE137+Dynamics!CR137+Dynamics!FE137+Dynamics!HR137+Dynamics!KE137</f>
        <v>15717.943401488905</v>
      </c>
      <c r="AF138" s="4">
        <f>AF137+Dynamics!AF137+Dynamics!CS137+Dynamics!FF137+Dynamics!HS137+Dynamics!KF137</f>
        <v>4725.1602756423845</v>
      </c>
      <c r="AG138" s="4">
        <f>AG137+Dynamics!AG137+Dynamics!CT137+Dynamics!FG137+Dynamics!HT137+Dynamics!KG137</f>
        <v>910.38767534842259</v>
      </c>
      <c r="AH138" s="4">
        <f>AH137+Dynamics!AH137+Dynamics!CU137+Dynamics!FH137+Dynamics!HU137+Dynamics!KH137</f>
        <v>771.08274083779975</v>
      </c>
      <c r="AI138" s="4">
        <f>AI137+Dynamics!AI137+Dynamics!CV137+Dynamics!FI137+Dynamics!HV137+Dynamics!KI137</f>
        <v>0</v>
      </c>
      <c r="AJ138" s="4">
        <f>AJ137+Dynamics!AJ137+Dynamics!CW137+Dynamics!FJ137+Dynamics!HW137+Dynamics!KJ137</f>
        <v>0</v>
      </c>
      <c r="AK138" s="4">
        <f>AK137+Dynamics!AK137+Dynamics!CX137+Dynamics!FK137+Dynamics!HX137+Dynamics!KK137</f>
        <v>0</v>
      </c>
      <c r="AL138" s="4">
        <f>AL137+Dynamics!AL137+Dynamics!CY137+Dynamics!FL137+Dynamics!HY137+Dynamics!KL137</f>
        <v>1615.3289371063781</v>
      </c>
      <c r="AM138" s="4">
        <f>AM137+Dynamics!AM137+Dynamics!CZ137+Dynamics!FM137+Dynamics!HZ137+Dynamics!KM137</f>
        <v>807.91677620254643</v>
      </c>
      <c r="AN138" s="4">
        <f>AN137+Dynamics!AN137+Dynamics!DA137+Dynamics!FN137+Dynamics!IA137+Dynamics!KN137</f>
        <v>650.4966727099486</v>
      </c>
      <c r="AO138" s="8">
        <f>AO137+Dynamics!AO137+Dynamics!DB137+Dynamics!FO137+Dynamics!IB137+Dynamics!KO137</f>
        <v>862161.00178871024</v>
      </c>
      <c r="AP138" s="4">
        <f>AP137+Dynamics!AP137+Dynamics!DC137+Dynamics!FP137+Dynamics!IC137+Dynamics!KP137</f>
        <v>16953.881688373425</v>
      </c>
      <c r="AQ138" s="4">
        <f>AQ137+Dynamics!AQ137+Dynamics!DD137+Dynamics!FQ137+Dynamics!ID137+Dynamics!KQ137</f>
        <v>49375.615434555053</v>
      </c>
      <c r="AR138" s="4">
        <f>AR137+Dynamics!AR137+Dynamics!DE137+Dynamics!FR137+Dynamics!IE137+Dynamics!KR137</f>
        <v>50699.203567994817</v>
      </c>
      <c r="AS138" s="4">
        <f>AS137+Dynamics!AS137+Dynamics!DF137+Dynamics!FS137+Dynamics!IF137+Dynamics!KS137</f>
        <v>15126.577971084038</v>
      </c>
      <c r="AT138" s="4">
        <f>AT137+Dynamics!AT137+Dynamics!DG137+Dynamics!FT137+Dynamics!IG137+Dynamics!KT137</f>
        <v>2897.8494610204293</v>
      </c>
      <c r="AU138" s="4">
        <f>AU137+Dynamics!AU137+Dynamics!DH137+Dynamics!FU137+Dynamics!IH137+Dynamics!KU137</f>
        <v>2428.2508285347135</v>
      </c>
      <c r="AV138" s="4">
        <f>AV137+Dynamics!AV137+Dynamics!DI137+Dynamics!FV137+Dynamics!II137+Dynamics!KV137</f>
        <v>0</v>
      </c>
      <c r="AW138" s="4">
        <f>AW137+Dynamics!AW137+Dynamics!DJ137+Dynamics!FW137+Dynamics!IJ137+Dynamics!KW137</f>
        <v>0</v>
      </c>
      <c r="AX138" s="4">
        <f>AX137+Dynamics!AX137+Dynamics!DK137+Dynamics!FX137+Dynamics!IK137+Dynamics!KX137</f>
        <v>0</v>
      </c>
      <c r="AY138" s="4">
        <f>AY137+Dynamics!AY137+Dynamics!DL137+Dynamics!FY137+Dynamics!IL137+Dynamics!KY137</f>
        <v>5082.5237419345149</v>
      </c>
      <c r="AZ138" s="4">
        <f>AZ137+Dynamics!AZ137+Dynamics!DM137+Dynamics!FZ137+Dynamics!IM137+Dynamics!KZ137</f>
        <v>2509.3756332074486</v>
      </c>
      <c r="BA138" s="9">
        <f>BA137+Dynamics!BA137+Dynamics!DN137+Dynamics!GA137+Dynamics!IN137+Dynamics!LA137</f>
        <v>1986.1911779122017</v>
      </c>
      <c r="BB138" s="8">
        <f>BB137+Dynamics!BB137+Dynamics!DO137+Dynamics!GB137+Dynamics!IO137+Dynamics!LB137</f>
        <v>40876.426961517915</v>
      </c>
      <c r="BC138" s="4">
        <f>BC137+Dynamics!BC137+Dynamics!DP137+Dynamics!GC137+Dynamics!IP137+Dynamics!LC137</f>
        <v>7829.6350053310498</v>
      </c>
      <c r="BD138" s="4">
        <f>BD137+Dynamics!BD137+Dynamics!DQ137+Dynamics!GD137+Dynamics!IQ137+Dynamics!LD137</f>
        <v>21660.948321298212</v>
      </c>
      <c r="BE138" s="4">
        <f>BE137+Dynamics!BE137+Dynamics!DR137+Dynamics!GE137+Dynamics!IR137+Dynamics!LE137</f>
        <v>20719.962286804082</v>
      </c>
      <c r="BF138" s="4">
        <f>BF137+Dynamics!BF137+Dynamics!DS137+Dynamics!GF137+Dynamics!IS137+Dynamics!LF137</f>
        <v>5857.4462994168189</v>
      </c>
      <c r="BG138" s="4">
        <f>BG137+Dynamics!BG137+Dynamics!DT137+Dynamics!GG137+Dynamics!IT137+Dynamics!LG137</f>
        <v>1079.7436973594276</v>
      </c>
      <c r="BH138" s="4">
        <f>BH137+Dynamics!BH137+Dynamics!DU137+Dynamics!GH137+Dynamics!IU137+Dynamics!LH137</f>
        <v>846.95177056769637</v>
      </c>
      <c r="BI138" s="4">
        <f>BI137+Dynamics!BI137+Dynamics!DV137+Dynamics!GI137+Dynamics!IV137+Dynamics!LI137</f>
        <v>0</v>
      </c>
      <c r="BJ138" s="4">
        <f>BJ137+Dynamics!BJ137+Dynamics!DW137+Dynamics!GJ137+Dynamics!IW137+Dynamics!LJ137</f>
        <v>0</v>
      </c>
      <c r="BK138" s="4">
        <f>BK137+Dynamics!BK137+Dynamics!DX137+Dynamics!GK137+Dynamics!IX137+Dynamics!LK137</f>
        <v>0</v>
      </c>
      <c r="BL138" s="4">
        <f>BL137+Dynamics!BL137+Dynamics!DY137+Dynamics!GL137+Dynamics!IY137+Dynamics!LL137</f>
        <v>1763.6101559744463</v>
      </c>
      <c r="BM138" s="4">
        <f>BM137+Dynamics!BM137+Dynamics!DZ137+Dynamics!GM137+Dynamics!IZ137+Dynamics!LM137</f>
        <v>808.17548629916053</v>
      </c>
      <c r="BN138" s="4">
        <f>BN137+Dynamics!BN137+Dynamics!EA137+Dynamics!GN137+Dynamics!JA137+Dynamics!LN137</f>
        <v>588.09670038407296</v>
      </c>
      <c r="BO138" s="178">
        <f t="shared" si="73"/>
        <v>47998527.155111961</v>
      </c>
      <c r="BP138" s="8">
        <f t="shared" si="68"/>
        <v>22906185.618152883</v>
      </c>
      <c r="BQ138" s="4">
        <f t="shared" si="69"/>
        <v>23900308.019090198</v>
      </c>
      <c r="BR138" s="4">
        <f t="shared" si="70"/>
        <v>80782.049890576993</v>
      </c>
      <c r="BS138" s="4">
        <f t="shared" si="74"/>
        <v>1009220.4712933269</v>
      </c>
      <c r="BT138" s="179">
        <f t="shared" si="75"/>
        <v>102030.9966849529</v>
      </c>
      <c r="BU138" s="178">
        <f t="shared" si="76"/>
        <v>2170432.7593907351</v>
      </c>
      <c r="BV138" s="4">
        <f t="shared" si="77"/>
        <v>1282934.0775672249</v>
      </c>
      <c r="BW138" s="4">
        <f t="shared" si="78"/>
        <v>633752.18735642324</v>
      </c>
      <c r="BX138" s="4">
        <f t="shared" si="79"/>
        <v>45532.455239035859</v>
      </c>
      <c r="BY138" s="4">
        <f t="shared" si="80"/>
        <v>147059.46950461663</v>
      </c>
      <c r="BZ138" s="179">
        <f t="shared" si="81"/>
        <v>61154.569723434972</v>
      </c>
      <c r="CA138" s="167">
        <f t="shared" si="82"/>
        <v>4.5218736657830522E-2</v>
      </c>
      <c r="CB138" s="15">
        <f t="shared" si="83"/>
        <v>5.6008193548842747E-2</v>
      </c>
      <c r="CC138" s="15">
        <f t="shared" si="84"/>
        <v>2.65164861829487E-2</v>
      </c>
      <c r="CD138" s="15">
        <f t="shared" si="85"/>
        <v>0.56364570224092692</v>
      </c>
      <c r="CE138" s="15">
        <f t="shared" si="86"/>
        <v>0.1457159002295686</v>
      </c>
      <c r="CF138" s="168">
        <f t="shared" si="87"/>
        <v>0.59937246239263475</v>
      </c>
      <c r="CG138" s="167"/>
      <c r="CH138" s="16"/>
      <c r="CI138" s="87"/>
      <c r="CJ138" s="16"/>
      <c r="CK138" s="16"/>
      <c r="CL138" s="168"/>
      <c r="CM138" s="120">
        <f t="shared" si="88"/>
        <v>166712.30857948374</v>
      </c>
      <c r="CN138" s="120">
        <f>step*SUMPRODUCT(B138:N138,'By group'!B$22:N$22)</f>
        <v>98635.15759292469</v>
      </c>
      <c r="CO138" s="120">
        <f>step*SUMPRODUCT(O138:AA138,'By group'!O$22:AA$22)</f>
        <v>48712.894336336401</v>
      </c>
      <c r="CP138" s="120">
        <f>step*SUMPRODUCT(AB138:AN138,'By group'!AB$22:AN$22)</f>
        <v>3510.797124877095</v>
      </c>
      <c r="CQ138" s="120">
        <f>step*SUMPRODUCT(AO138:BA138,'By group'!AO$22:BA$22)</f>
        <v>11295.705405185743</v>
      </c>
      <c r="CR138" s="154">
        <f>step*SUMPRODUCT(BB138:BN138,'By group'!BB$22:BN$22)</f>
        <v>4557.7541201597824</v>
      </c>
      <c r="CS138" s="197">
        <f t="shared" si="89"/>
        <v>250149.04503697439</v>
      </c>
      <c r="CT138" s="120">
        <f t="shared" si="90"/>
        <v>728296.01868361211</v>
      </c>
      <c r="CU138" s="120">
        <f t="shared" si="91"/>
        <v>747899.22229570197</v>
      </c>
      <c r="CV138" s="120">
        <f t="shared" si="92"/>
        <v>298460.02873064985</v>
      </c>
      <c r="CW138" s="120">
        <f t="shared" si="93"/>
        <v>80045.110272810067</v>
      </c>
      <c r="CX138" s="198">
        <f t="shared" si="94"/>
        <v>65583.334370987301</v>
      </c>
      <c r="CY138" s="16">
        <f t="shared" si="95"/>
        <v>3.3685728904820516E-3</v>
      </c>
      <c r="CZ138" s="37">
        <f t="shared" si="96"/>
        <v>4.219959583871305E-2</v>
      </c>
      <c r="DA138" s="185">
        <f t="shared" si="97"/>
        <v>2.1257109901566293E-3</v>
      </c>
      <c r="DB138" s="183">
        <f>(BO138-BO136)/BO136</f>
        <v>5.5873795244760953E-3</v>
      </c>
      <c r="DC138" s="85">
        <f>(SUMPRODUCT($B138:$N138,'By group'!$B$27:$N$27)-(1-prop_idu_part)*SUMPRODUCT(Population!$BB138:$BN138,'By group'!$BB$27:$BN$27)*(1-prop_idu_male))/BQ138</f>
        <v>1.4353029116452902</v>
      </c>
      <c r="DD138" s="85">
        <f>(1-prop_idu_part)*SUMPRODUCT(Population!$BB138:$BN138,'By group'!$BB$27:$BN$27)*prop_idu_male/BQ138</f>
        <v>9.2210925760231096E-3</v>
      </c>
      <c r="DE138" s="85">
        <f>SUMPRODUCT(AB138:AN138,'By group'!AB$27:AN$27)/prop_sw_use/BP138</f>
        <v>4.2319774005441495</v>
      </c>
      <c r="DF138" s="85">
        <f t="shared" si="71"/>
        <v>1.7181828246209245</v>
      </c>
      <c r="DG138" s="85">
        <f t="shared" si="98"/>
        <v>0</v>
      </c>
    </row>
    <row r="139" spans="1:111" x14ac:dyDescent="0.25">
      <c r="A139">
        <f t="shared" si="72"/>
        <v>67.5</v>
      </c>
      <c r="B139" s="8">
        <f>B138+Dynamics!B138+Dynamics!BO138+Dynamics!EB138+Dynamics!GO138+Dynamics!JB138</f>
        <v>21683551.396006502</v>
      </c>
      <c r="C139" s="46">
        <f>C138+Dynamics!C138+Dynamics!BP138+Dynamics!EC138+Dynamics!GP138+Dynamics!JC138</f>
        <v>147760.52933843859</v>
      </c>
      <c r="D139" s="4">
        <f>D138+Dynamics!D138+Dynamics!BQ138+Dynamics!ED138+Dynamics!GQ138+Dynamics!JD138</f>
        <v>430939.77011033212</v>
      </c>
      <c r="E139" s="4">
        <f>E138+Dynamics!E138+Dynamics!BR138+Dynamics!EE138+Dynamics!GR138+Dynamics!JE138</f>
        <v>443556.08418971946</v>
      </c>
      <c r="F139" s="4">
        <f>F138+Dynamics!F138+Dynamics!BS138+Dynamics!EF138+Dynamics!GS138+Dynamics!JF138</f>
        <v>132623.97209489148</v>
      </c>
      <c r="G139" s="4">
        <f>G138+Dynamics!G138+Dynamics!BT138+Dynamics!EG138+Dynamics!GT138+Dynamics!JG138</f>
        <v>25453.298356667165</v>
      </c>
      <c r="H139" s="4">
        <f>H138+Dynamics!H138+Dynamics!BU138+Dynamics!EH138+Dynamics!GU138+Dynamics!JH138</f>
        <v>21412.231902143951</v>
      </c>
      <c r="I139" s="4">
        <f>I138+Dynamics!I138+Dynamics!BV138+Dynamics!EI138+Dynamics!GV138+Dynamics!JI138</f>
        <v>0</v>
      </c>
      <c r="J139" s="4">
        <f>J138+Dynamics!J138+Dynamics!BW138+Dynamics!EJ138+Dynamics!GW138+Dynamics!JJ138</f>
        <v>0</v>
      </c>
      <c r="K139" s="4">
        <f>K138+Dynamics!K138+Dynamics!BX138+Dynamics!EK138+Dynamics!GX138+Dynamics!JK138</f>
        <v>0</v>
      </c>
      <c r="L139" s="4">
        <f>L138+Dynamics!L138+Dynamics!BY138+Dynamics!EL138+Dynamics!GY138+Dynamics!JL138</f>
        <v>44830.541517577323</v>
      </c>
      <c r="M139" s="4">
        <f>M138+Dynamics!M138+Dynamics!BZ138+Dynamics!EM138+Dynamics!GZ138+Dynamics!JM138</f>
        <v>22251.351108613384</v>
      </c>
      <c r="N139" s="9">
        <f>N138+Dynamics!N138+Dynamics!CA138+Dynamics!EN138+Dynamics!HA138+Dynamics!JN138</f>
        <v>17757.656637662785</v>
      </c>
      <c r="O139" s="8">
        <f>O138+Dynamics!O138+Dynamics!CB138+Dynamics!EO138+Dynamics!HB138+Dynamics!JO138</f>
        <v>23331822.505557574</v>
      </c>
      <c r="P139" s="4">
        <f>P138+Dynamics!P138+Dynamics!CC138+Dynamics!EP138+Dynamics!HC138+Dynamics!JP138</f>
        <v>73057.66812983797</v>
      </c>
      <c r="Q139" s="4">
        <f>Q138+Dynamics!Q138+Dynamics!CD138+Dynamics!EQ138+Dynamics!HD138+Dynamics!JQ138</f>
        <v>212983.30147125456</v>
      </c>
      <c r="R139" s="4">
        <f>R138+Dynamics!R138+Dynamics!CE138+Dynamics!ER138+Dynamics!HE138+Dynamics!JR138</f>
        <v>219091.29195280126</v>
      </c>
      <c r="S139" s="4">
        <f>S138+Dynamics!S138+Dynamics!CF138+Dynamics!ES138+Dynamics!HF138+Dynamics!JS138</f>
        <v>65479.422754195533</v>
      </c>
      <c r="T139" s="4">
        <f>T138+Dynamics!T138+Dynamics!CG138+Dynamics!ET138+Dynamics!HG138+Dynamics!JT138</f>
        <v>12562.808691677532</v>
      </c>
      <c r="U139" s="4">
        <f>U138+Dynamics!U138+Dynamics!CH138+Dynamics!EU138+Dynamics!HH138+Dynamics!JU138</f>
        <v>10562.421663898602</v>
      </c>
      <c r="V139" s="4">
        <f>V138+Dynamics!V138+Dynamics!CI138+Dynamics!EV138+Dynamics!HI138+Dynamics!JV138</f>
        <v>0</v>
      </c>
      <c r="W139" s="4">
        <f>W138+Dynamics!W138+Dynamics!CJ138+Dynamics!EW138+Dynamics!HJ138+Dynamics!JW138</f>
        <v>0</v>
      </c>
      <c r="X139" s="4">
        <f>X138+Dynamics!X138+Dynamics!CK138+Dynamics!EX138+Dynamics!HK138+Dynamics!JX138</f>
        <v>0</v>
      </c>
      <c r="Y139" s="4">
        <f>Y138+Dynamics!Y138+Dynamics!CL138+Dynamics!EY138+Dynamics!HL138+Dynamics!JY138</f>
        <v>22113.023555511274</v>
      </c>
      <c r="Z139" s="4">
        <f>Z138+Dynamics!Z138+Dynamics!CM138+Dynamics!EZ138+Dynamics!HM138+Dynamics!JZ138</f>
        <v>10968.790017648729</v>
      </c>
      <c r="AA139" s="9">
        <f>AA138+Dynamics!AA138+Dynamics!CN138+Dynamics!FA138+Dynamics!HN138+Dynamics!KA138</f>
        <v>8748.3394338201597</v>
      </c>
      <c r="AB139" s="8">
        <f>AB138+Dynamics!AB138+Dynamics!CO138+Dynamics!FB138+Dynamics!HO138+Dynamics!KB138</f>
        <v>35346.867320862119</v>
      </c>
      <c r="AC139" s="4">
        <f>AC138+Dynamics!AC138+Dynamics!CP138+Dynamics!FC138+Dynamics!HP138+Dynamics!KC138</f>
        <v>5186.6286526852437</v>
      </c>
      <c r="AD139" s="4">
        <f>AD138+Dynamics!AD138+Dynamics!CQ138+Dynamics!FD138+Dynamics!HQ138+Dynamics!KD138</f>
        <v>15204.841287241252</v>
      </c>
      <c r="AE139" s="4">
        <f>AE138+Dynamics!AE138+Dynamics!CR138+Dynamics!FE138+Dynamics!HR138+Dynamics!KE138</f>
        <v>15762.400373196391</v>
      </c>
      <c r="AF139" s="4">
        <f>AF138+Dynamics!AF138+Dynamics!CS138+Dynamics!FF138+Dynamics!HS138+Dynamics!KF138</f>
        <v>4738.5579599089142</v>
      </c>
      <c r="AG139" s="4">
        <f>AG138+Dynamics!AG138+Dynamics!CT138+Dynamics!FG138+Dynamics!HT138+Dynamics!KG138</f>
        <v>912.97432208158341</v>
      </c>
      <c r="AH139" s="4">
        <f>AH138+Dynamics!AH138+Dynamics!CU138+Dynamics!FH138+Dynamics!HU138+Dynamics!KH138</f>
        <v>773.28289752647083</v>
      </c>
      <c r="AI139" s="4">
        <f>AI138+Dynamics!AI138+Dynamics!CV138+Dynamics!FI138+Dynamics!HV138+Dynamics!KI138</f>
        <v>0</v>
      </c>
      <c r="AJ139" s="4">
        <f>AJ138+Dynamics!AJ138+Dynamics!CW138+Dynamics!FJ138+Dynamics!HW138+Dynamics!KJ138</f>
        <v>0</v>
      </c>
      <c r="AK139" s="4">
        <f>AK138+Dynamics!AK138+Dynamics!CX138+Dynamics!FK138+Dynamics!HX138+Dynamics!KK138</f>
        <v>0</v>
      </c>
      <c r="AL139" s="4">
        <f>AL138+Dynamics!AL138+Dynamics!CY138+Dynamics!FL138+Dynamics!HY138+Dynamics!KL138</f>
        <v>1619.940691856302</v>
      </c>
      <c r="AM139" s="4">
        <f>AM138+Dynamics!AM138+Dynamics!CZ138+Dynamics!FM138+Dynamics!HZ138+Dynamics!KM138</f>
        <v>810.23681935354807</v>
      </c>
      <c r="AN139" s="4">
        <f>AN138+Dynamics!AN138+Dynamics!DA138+Dynamics!FN138+Dynamics!IA138+Dynamics!KN138</f>
        <v>652.3777263656176</v>
      </c>
      <c r="AO139" s="8">
        <f>AO138+Dynamics!AO138+Dynamics!DB138+Dynamics!FO138+Dynamics!IB138+Dynamics!KO138</f>
        <v>863984.93678328779</v>
      </c>
      <c r="AP139" s="4">
        <f>AP138+Dynamics!AP138+Dynamics!DC138+Dynamics!FP138+Dynamics!IC138+Dynamics!KP138</f>
        <v>17009.81271583998</v>
      </c>
      <c r="AQ139" s="4">
        <f>AQ138+Dynamics!AQ138+Dynamics!DD138+Dynamics!FQ138+Dynamics!ID138+Dynamics!KQ138</f>
        <v>49541.787875179762</v>
      </c>
      <c r="AR139" s="4">
        <f>AR138+Dynamics!AR138+Dynamics!DE138+Dynamics!FR138+Dynamics!IE138+Dynamics!KR138</f>
        <v>50875.298570314815</v>
      </c>
      <c r="AS139" s="4">
        <f>AS138+Dynamics!AS138+Dynamics!DF138+Dynamics!FS138+Dynamics!IF138+Dynamics!KS138</f>
        <v>15180.524911263308</v>
      </c>
      <c r="AT139" s="4">
        <f>AT138+Dynamics!AT138+Dynamics!DG138+Dynamics!FT138+Dynamics!IG138+Dynamics!KT138</f>
        <v>2908.4029400079876</v>
      </c>
      <c r="AU139" s="4">
        <f>AU138+Dynamics!AU138+Dynamics!DH138+Dynamics!FU138+Dynamics!IH138+Dynamics!KU138</f>
        <v>2437.468962249191</v>
      </c>
      <c r="AV139" s="4">
        <f>AV138+Dynamics!AV138+Dynamics!DI138+Dynamics!FV138+Dynamics!II138+Dynamics!KV138</f>
        <v>0</v>
      </c>
      <c r="AW139" s="4">
        <f>AW138+Dynamics!AW138+Dynamics!DJ138+Dynamics!FW138+Dynamics!IJ138+Dynamics!KW138</f>
        <v>0</v>
      </c>
      <c r="AX139" s="4">
        <f>AX138+Dynamics!AX138+Dynamics!DK138+Dynamics!FX138+Dynamics!IK138+Dynamics!KX138</f>
        <v>0</v>
      </c>
      <c r="AY139" s="4">
        <f>AY138+Dynamics!AY138+Dynamics!DL138+Dynamics!FY138+Dynamics!IL138+Dynamics!KY138</f>
        <v>5101.8866979082122</v>
      </c>
      <c r="AZ139" s="4">
        <f>AZ138+Dynamics!AZ138+Dynamics!DM138+Dynamics!FZ138+Dynamics!IM138+Dynamics!KZ138</f>
        <v>2519.4410702080413</v>
      </c>
      <c r="BA139" s="9">
        <f>BA138+Dynamics!BA138+Dynamics!DN138+Dynamics!GA138+Dynamics!IN138+Dynamics!LA138</f>
        <v>1994.7295596498454</v>
      </c>
      <c r="BB139" s="8">
        <f>BB138+Dynamics!BB138+Dynamics!DO138+Dynamics!GB138+Dynamics!IO138+Dynamics!LB138</f>
        <v>40990.484597121649</v>
      </c>
      <c r="BC139" s="4">
        <f>BC138+Dynamics!BC138+Dynamics!DP138+Dynamics!GC138+Dynamics!IP138+Dynamics!LC138</f>
        <v>7851.5076668410675</v>
      </c>
      <c r="BD139" s="4">
        <f>BD138+Dynamics!BD138+Dynamics!DQ138+Dynamics!GD138+Dynamics!IQ138+Dynamics!LD138</f>
        <v>21721.497657724634</v>
      </c>
      <c r="BE139" s="4">
        <f>BE138+Dynamics!BE138+Dynamics!DR138+Dynamics!GE138+Dynamics!IR138+Dynamics!LE138</f>
        <v>20777.939283868523</v>
      </c>
      <c r="BF139" s="4">
        <f>BF138+Dynamics!BF138+Dynamics!DS138+Dynamics!GF138+Dynamics!IS138+Dynamics!LF138</f>
        <v>5873.8504044991105</v>
      </c>
      <c r="BG139" s="4">
        <f>BG138+Dynamics!BG138+Dynamics!DT138+Dynamics!GG138+Dynamics!IT138+Dynamics!LG138</f>
        <v>1082.7696520938996</v>
      </c>
      <c r="BH139" s="4">
        <f>BH138+Dynamics!BH138+Dynamics!DU138+Dynamics!GH138+Dynamics!IU138+Dynamics!LH138</f>
        <v>849.32837025256163</v>
      </c>
      <c r="BI139" s="4">
        <f>BI138+Dynamics!BI138+Dynamics!DV138+Dynamics!GI138+Dynamics!IV138+Dynamics!LI138</f>
        <v>0</v>
      </c>
      <c r="BJ139" s="4">
        <f>BJ138+Dynamics!BJ138+Dynamics!DW138+Dynamics!GJ138+Dynamics!IW138+Dynamics!LJ138</f>
        <v>0</v>
      </c>
      <c r="BK139" s="4">
        <f>BK138+Dynamics!BK138+Dynamics!DX138+Dynamics!GK138+Dynamics!IX138+Dynamics!LK138</f>
        <v>0</v>
      </c>
      <c r="BL139" s="4">
        <f>BL138+Dynamics!BL138+Dynamics!DY138+Dynamics!GL138+Dynamics!IY138+Dynamics!LL138</f>
        <v>1768.5598155160933</v>
      </c>
      <c r="BM139" s="4">
        <f>BM138+Dynamics!BM138+Dynamics!DZ138+Dynamics!GM138+Dynamics!IZ138+Dynamics!LM138</f>
        <v>810.44745590653042</v>
      </c>
      <c r="BN139" s="4">
        <f>BN138+Dynamics!BN138+Dynamics!EA138+Dynamics!GN138+Dynamics!JA138+Dynamics!LN138</f>
        <v>589.7527801514201</v>
      </c>
      <c r="BO139" s="178">
        <f t="shared" si="73"/>
        <v>48132404.94031176</v>
      </c>
      <c r="BP139" s="8">
        <f t="shared" si="68"/>
        <v>22970136.831262548</v>
      </c>
      <c r="BQ139" s="4">
        <f t="shared" si="69"/>
        <v>23967389.573228218</v>
      </c>
      <c r="BR139" s="4">
        <f t="shared" si="70"/>
        <v>81008.108051077448</v>
      </c>
      <c r="BS139" s="4">
        <f t="shared" si="74"/>
        <v>1011554.2900859088</v>
      </c>
      <c r="BT139" s="179">
        <f t="shared" si="75"/>
        <v>102316.13768397551</v>
      </c>
      <c r="BU139" s="178">
        <f t="shared" si="76"/>
        <v>2176708.7500463822</v>
      </c>
      <c r="BV139" s="4">
        <f t="shared" si="77"/>
        <v>1286585.4352560462</v>
      </c>
      <c r="BW139" s="4">
        <f t="shared" si="78"/>
        <v>635567.06767064554</v>
      </c>
      <c r="BX139" s="4">
        <f t="shared" si="79"/>
        <v>45661.240730215315</v>
      </c>
      <c r="BY139" s="4">
        <f t="shared" si="80"/>
        <v>147569.35330262117</v>
      </c>
      <c r="BZ139" s="179">
        <f t="shared" si="81"/>
        <v>61325.653086853839</v>
      </c>
      <c r="CA139" s="167">
        <f t="shared" si="82"/>
        <v>4.5223353222131425E-2</v>
      </c>
      <c r="CB139" s="15">
        <f t="shared" si="83"/>
        <v>5.6011222079660958E-2</v>
      </c>
      <c r="CC139" s="15">
        <f t="shared" si="84"/>
        <v>2.6517992947407986E-2</v>
      </c>
      <c r="CD139" s="15">
        <f t="shared" si="85"/>
        <v>0.56366259907495764</v>
      </c>
      <c r="CE139" s="15">
        <f t="shared" si="86"/>
        <v>0.14588376990629781</v>
      </c>
      <c r="CF139" s="168">
        <f t="shared" si="87"/>
        <v>0.59937419917345558</v>
      </c>
      <c r="CG139" s="169">
        <f>-SUM(Dynamics!BO138:BO139,Dynamics!CB138:CB139,Dynamics!CO138:CO139,Dynamics!DB138:DB139,Dynamics!DO138:DO139)/BO138*100000</f>
        <v>1089.2103029976445</v>
      </c>
      <c r="CH139" s="87">
        <f>-SUM(Dynamics!BO138:BO139)/BP138*100000</f>
        <v>1343.5510409107467</v>
      </c>
      <c r="CI139" s="87">
        <f>-SUM(Dynamics!CB138:CB139)/BQ138*100000</f>
        <v>636.7458736617258</v>
      </c>
      <c r="CJ139" s="87">
        <f>-SUM(Dynamics!CO138:CO139)/BR138*100000</f>
        <v>13349.906912507686</v>
      </c>
      <c r="CK139" s="87">
        <f>-SUM(Dynamics!DB138:DB139)/BS138*100000</f>
        <v>3511.0206264848935</v>
      </c>
      <c r="CL139" s="170">
        <f>-SUM(Dynamics!DO138:DO139)/BT138*100000</f>
        <v>16314.762979466268</v>
      </c>
      <c r="CM139" s="120">
        <f t="shared" si="88"/>
        <v>167195.462787203</v>
      </c>
      <c r="CN139" s="120">
        <f>step*SUMPRODUCT(B139:N139,'By group'!B$22:N$22)</f>
        <v>98916.245992981392</v>
      </c>
      <c r="CO139" s="120">
        <f>step*SUMPRODUCT(O139:AA139,'By group'!O$22:AA$22)</f>
        <v>48852.615270916271</v>
      </c>
      <c r="CP139" s="120">
        <f>step*SUMPRODUCT(AB139:AN139,'By group'!AB$22:AN$22)</f>
        <v>3520.7377805077508</v>
      </c>
      <c r="CQ139" s="120">
        <f>step*SUMPRODUCT(AO139:BA139,'By group'!AO$22:BA$22)</f>
        <v>11335.353461513942</v>
      </c>
      <c r="CR139" s="154">
        <f>step*SUMPRODUCT(BB139:BN139,'By group'!BB$22:BN$22)</f>
        <v>4570.5102812836294</v>
      </c>
      <c r="CS139" s="197">
        <f t="shared" si="89"/>
        <v>250866.14650364281</v>
      </c>
      <c r="CT139" s="120">
        <f t="shared" si="90"/>
        <v>730391.19840173237</v>
      </c>
      <c r="CU139" s="120">
        <f t="shared" si="91"/>
        <v>750063.01436990034</v>
      </c>
      <c r="CV139" s="120">
        <f t="shared" si="92"/>
        <v>299330.28040312754</v>
      </c>
      <c r="CW139" s="120">
        <f t="shared" si="93"/>
        <v>80280.520434258404</v>
      </c>
      <c r="CX139" s="198">
        <f t="shared" si="94"/>
        <v>65777.589933720606</v>
      </c>
      <c r="CY139" s="16">
        <f t="shared" si="95"/>
        <v>3.3685449286352657E-3</v>
      </c>
      <c r="CZ139" s="37">
        <f t="shared" si="96"/>
        <v>4.2180273483108335E-2</v>
      </c>
      <c r="DA139" s="185">
        <f t="shared" si="97"/>
        <v>2.1257225316469465E-3</v>
      </c>
      <c r="DB139" s="183"/>
      <c r="DC139" s="85">
        <f>(SUMPRODUCT($B139:$N139,'By group'!$B$27:$N$27)-(1-prop_idu_part)*SUMPRODUCT(Population!$BB139:$BN139,'By group'!$BB$27:$BN$27)*(1-prop_idu_male))/BQ139</f>
        <v>1.4352816533248798</v>
      </c>
      <c r="DD139" s="85">
        <f>(1-prop_idu_part)*SUMPRODUCT(Population!$BB139:$BN139,'By group'!$BB$27:$BN$27)*prop_idu_male/BQ139</f>
        <v>9.2209815642271369E-3</v>
      </c>
      <c r="DE139" s="85">
        <f>SUMPRODUCT(AB139:AN139,'By group'!AB$27:AN$27)/prop_sw_use/BP139</f>
        <v>4.2320048145725302</v>
      </c>
      <c r="DF139" s="85">
        <f t="shared" si="71"/>
        <v>1.7181939547164471</v>
      </c>
      <c r="DG139" s="85">
        <f t="shared" si="98"/>
        <v>0</v>
      </c>
    </row>
    <row r="140" spans="1:111" x14ac:dyDescent="0.25">
      <c r="A140">
        <f t="shared" si="72"/>
        <v>68</v>
      </c>
      <c r="B140" s="8">
        <f>B139+Dynamics!B139+Dynamics!BO139+Dynamics!EB139+Dynamics!GO139+Dynamics!JB139</f>
        <v>21744013.583845913</v>
      </c>
      <c r="C140" s="46">
        <f>C139+Dynamics!C139+Dynamics!BP139+Dynamics!EC139+Dynamics!GP139+Dynamics!JC139</f>
        <v>148178.74174660977</v>
      </c>
      <c r="D140" s="4">
        <f>D139+Dynamics!D139+Dynamics!BQ139+Dynamics!ED139+Dynamics!GQ139+Dynamics!JD139</f>
        <v>432161.83720247116</v>
      </c>
      <c r="E140" s="4">
        <f>E139+Dynamics!E139+Dynamics!BR139+Dynamics!EE139+Dynamics!GR139+Dynamics!JE139</f>
        <v>444817.88206027442</v>
      </c>
      <c r="F140" s="4">
        <f>F139+Dynamics!F139+Dynamics!BS139+Dynamics!EF139+Dynamics!GS139+Dynamics!JF139</f>
        <v>133002.26720298355</v>
      </c>
      <c r="G140" s="4">
        <f>G139+Dynamics!G139+Dynamics!BT139+Dynamics!EG139+Dynamics!GT139+Dynamics!JG139</f>
        <v>25526.055498711794</v>
      </c>
      <c r="H140" s="4">
        <f>H139+Dynamics!H139+Dynamics!BU139+Dynamics!EH139+Dynamics!GU139+Dynamics!JH139</f>
        <v>21473.676165886292</v>
      </c>
      <c r="I140" s="4">
        <f>I139+Dynamics!I139+Dynamics!BV139+Dynamics!EI139+Dynamics!GV139+Dynamics!JI139</f>
        <v>0</v>
      </c>
      <c r="J140" s="4">
        <f>J139+Dynamics!J139+Dynamics!BW139+Dynamics!EJ139+Dynamics!GW139+Dynamics!JJ139</f>
        <v>0</v>
      </c>
      <c r="K140" s="4">
        <f>K139+Dynamics!K139+Dynamics!BX139+Dynamics!EK139+Dynamics!GX139+Dynamics!JK139</f>
        <v>0</v>
      </c>
      <c r="L140" s="4">
        <f>L139+Dynamics!L139+Dynamics!BY139+Dynamics!EL139+Dynamics!GY139+Dynamics!JL139</f>
        <v>44959.28230237517</v>
      </c>
      <c r="M140" s="4">
        <f>M139+Dynamics!M139+Dynamics!BZ139+Dynamics!EM139+Dynamics!GZ139+Dynamics!JM139</f>
        <v>22315.568366629814</v>
      </c>
      <c r="N140" s="9">
        <f>N139+Dynamics!N139+Dynamics!CA139+Dynamics!EN139+Dynamics!HA139+Dynamics!JN139</f>
        <v>17809.099879182853</v>
      </c>
      <c r="O140" s="8">
        <f>O139+Dynamics!O139+Dynamics!CB139+Dynamics!EO139+Dynamics!HB139+Dynamics!JO139</f>
        <v>23397251.960029382</v>
      </c>
      <c r="P140" s="4">
        <f>P139+Dynamics!P139+Dynamics!CC139+Dynamics!EP139+Dynamics!HC139+Dynamics!JP139</f>
        <v>73265.540676620993</v>
      </c>
      <c r="Q140" s="4">
        <f>Q139+Dynamics!Q139+Dynamics!CD139+Dynamics!EQ139+Dynamics!HD139+Dynamics!JQ139</f>
        <v>213590.76669349885</v>
      </c>
      <c r="R140" s="4">
        <f>R139+Dynamics!R139+Dynamics!CE139+Dynamics!ER139+Dynamics!HE139+Dynamics!JR139</f>
        <v>219718.55463887061</v>
      </c>
      <c r="S140" s="4">
        <f>S139+Dynamics!S139+Dynamics!CF139+Dynamics!ES139+Dynamics!HF139+Dynamics!JS139</f>
        <v>65667.478614384905</v>
      </c>
      <c r="T140" s="4">
        <f>T139+Dynamics!T139+Dynamics!CG139+Dynamics!ET139+Dynamics!HG139+Dynamics!JT139</f>
        <v>12598.971959885115</v>
      </c>
      <c r="U140" s="4">
        <f>U139+Dynamics!U139+Dynamics!CH139+Dynamics!EU139+Dynamics!HH139+Dynamics!JU139</f>
        <v>10592.931338047989</v>
      </c>
      <c r="V140" s="4">
        <f>V139+Dynamics!V139+Dynamics!CI139+Dynamics!EV139+Dynamics!HI139+Dynamics!JV139</f>
        <v>0</v>
      </c>
      <c r="W140" s="4">
        <f>W139+Dynamics!W139+Dynamics!CJ139+Dynamics!EW139+Dynamics!HJ139+Dynamics!JW139</f>
        <v>0</v>
      </c>
      <c r="X140" s="4">
        <f>X139+Dynamics!X139+Dynamics!CK139+Dynamics!EX139+Dynamics!HK139+Dynamics!JX139</f>
        <v>0</v>
      </c>
      <c r="Y140" s="4">
        <f>Y139+Dynamics!Y139+Dynamics!CL139+Dynamics!EY139+Dynamics!HL139+Dynamics!JY139</f>
        <v>22176.969627951592</v>
      </c>
      <c r="Z140" s="4">
        <f>Z139+Dynamics!Z139+Dynamics!CM139+Dynamics!EZ139+Dynamics!HM139+Dynamics!JZ139</f>
        <v>11000.630006238502</v>
      </c>
      <c r="AA140" s="9">
        <f>AA139+Dynamics!AA139+Dynamics!CN139+Dynamics!FA139+Dynamics!HN139+Dynamics!KA139</f>
        <v>8773.6860039365893</v>
      </c>
      <c r="AB140" s="8">
        <f>AB139+Dynamics!AB139+Dynamics!CO139+Dynamics!FB139+Dynamics!HO139+Dynamics!KB139</f>
        <v>35444.43005649386</v>
      </c>
      <c r="AC140" s="4">
        <f>AC139+Dynamics!AC139+Dynamics!CP139+Dynamics!FC139+Dynamics!HP139+Dynamics!KC139</f>
        <v>5201.2277375987187</v>
      </c>
      <c r="AD140" s="4">
        <f>AD139+Dynamics!AD139+Dynamics!CQ139+Dynamics!FD139+Dynamics!HQ139+Dynamics!KD139</f>
        <v>15247.706789487744</v>
      </c>
      <c r="AE140" s="4">
        <f>AE139+Dynamics!AE139+Dynamics!CR139+Dynamics!FE139+Dynamics!HR139+Dynamics!KE139</f>
        <v>15806.955992092418</v>
      </c>
      <c r="AF140" s="4">
        <f>AF139+Dynamics!AF139+Dynamics!CS139+Dynamics!FF139+Dynamics!HS139+Dynamics!KF139</f>
        <v>4751.9842400824173</v>
      </c>
      <c r="AG140" s="4">
        <f>AG139+Dynamics!AG139+Dynamics!CT139+Dynamics!FG139+Dynamics!HT139+Dynamics!KG139</f>
        <v>915.56631143455775</v>
      </c>
      <c r="AH140" s="4">
        <f>AH139+Dynamics!AH139+Dynamics!CU139+Dynamics!FH139+Dynamics!HU139+Dynamics!KH139</f>
        <v>775.48732774052223</v>
      </c>
      <c r="AI140" s="4">
        <f>AI139+Dynamics!AI139+Dynamics!CV139+Dynamics!FI139+Dynamics!HV139+Dynamics!KI139</f>
        <v>0</v>
      </c>
      <c r="AJ140" s="4">
        <f>AJ139+Dynamics!AJ139+Dynamics!CW139+Dynamics!FJ139+Dynamics!HW139+Dynamics!KJ139</f>
        <v>0</v>
      </c>
      <c r="AK140" s="4">
        <f>AK139+Dynamics!AK139+Dynamics!CX139+Dynamics!FK139+Dynamics!HX139+Dynamics!KK139</f>
        <v>0</v>
      </c>
      <c r="AL140" s="4">
        <f>AL139+Dynamics!AL139+Dynamics!CY139+Dynamics!FL139+Dynamics!HY139+Dynamics!KL139</f>
        <v>1624.5612448695965</v>
      </c>
      <c r="AM140" s="4">
        <f>AM139+Dynamics!AM139+Dynamics!CZ139+Dynamics!FM139+Dynamics!HZ139+Dynamics!KM139</f>
        <v>812.56090800755317</v>
      </c>
      <c r="AN140" s="4">
        <f>AN139+Dynamics!AN139+Dynamics!DA139+Dynamics!FN139+Dynamics!IA139+Dynamics!KN139</f>
        <v>654.26194255997643</v>
      </c>
      <c r="AO140" s="8">
        <f>AO139+Dynamics!AO139+Dynamics!DB139+Dynamics!FO139+Dynamics!IB139+Dynamics!KO139</f>
        <v>865828.52393936517</v>
      </c>
      <c r="AP140" s="4">
        <f>AP139+Dynamics!AP139+Dynamics!DC139+Dynamics!FP139+Dynamics!IC139+Dynamics!KP139</f>
        <v>17065.578421808244</v>
      </c>
      <c r="AQ140" s="4">
        <f>AQ139+Dynamics!AQ139+Dynamics!DD139+Dynamics!FQ139+Dynamics!ID139+Dynamics!KQ139</f>
        <v>49707.392713458627</v>
      </c>
      <c r="AR140" s="4">
        <f>AR139+Dynamics!AR139+Dynamics!DE139+Dynamics!FR139+Dynamics!IE139+Dynamics!KR139</f>
        <v>51050.673882234194</v>
      </c>
      <c r="AS140" s="4">
        <f>AS139+Dynamics!AS139+Dynamics!DF139+Dynamics!FS139+Dynamics!IF139+Dynamics!KS139</f>
        <v>15234.22346591297</v>
      </c>
      <c r="AT140" s="4">
        <f>AT139+Dynamics!AT139+Dynamics!DG139+Dynamics!FT139+Dynamics!IG139+Dynamics!KT139</f>
        <v>2918.9038702852063</v>
      </c>
      <c r="AU140" s="4">
        <f>AU139+Dynamics!AU139+Dynamics!DH139+Dynamics!FU139+Dynamics!IH139+Dynamics!KU139</f>
        <v>2446.635213133939</v>
      </c>
      <c r="AV140" s="4">
        <f>AV139+Dynamics!AV139+Dynamics!DI139+Dynamics!FV139+Dynamics!II139+Dynamics!KV139</f>
        <v>0</v>
      </c>
      <c r="AW140" s="4">
        <f>AW139+Dynamics!AW139+Dynamics!DJ139+Dynamics!FW139+Dynamics!IJ139+Dynamics!KW139</f>
        <v>0</v>
      </c>
      <c r="AX140" s="4">
        <f>AX139+Dynamics!AX139+Dynamics!DK139+Dynamics!FX139+Dynamics!IK139+Dynamics!KX139</f>
        <v>0</v>
      </c>
      <c r="AY140" s="4">
        <f>AY139+Dynamics!AY139+Dynamics!DL139+Dynamics!FY139+Dynamics!IL139+Dynamics!KY139</f>
        <v>5121.139372274687</v>
      </c>
      <c r="AZ140" s="4">
        <f>AZ139+Dynamics!AZ139+Dynamics!DM139+Dynamics!FZ139+Dynamics!IM139+Dynamics!KZ139</f>
        <v>2529.442186221605</v>
      </c>
      <c r="BA140" s="9">
        <f>BA139+Dynamics!BA139+Dynamics!DN139+Dynamics!GA139+Dynamics!IN139+Dynamics!LA139</f>
        <v>2003.2075141147257</v>
      </c>
      <c r="BB140" s="8">
        <f>BB139+Dynamics!BB139+Dynamics!DO139+Dynamics!GB139+Dynamics!IO139+Dynamics!LB139</f>
        <v>41104.843797399044</v>
      </c>
      <c r="BC140" s="4">
        <f>BC139+Dynamics!BC139+Dynamics!DP139+Dynamics!GC139+Dynamics!IP139+Dynamics!LC139</f>
        <v>7873.4374592529875</v>
      </c>
      <c r="BD140" s="4">
        <f>BD139+Dynamics!BD139+Dynamics!DQ139+Dynamics!GD139+Dynamics!IQ139+Dynamics!LD139</f>
        <v>21782.204096715253</v>
      </c>
      <c r="BE140" s="4">
        <f>BE139+Dynamics!BE139+Dynamics!DR139+Dynamics!GE139+Dynamics!IR139+Dynamics!LE139</f>
        <v>20836.065162408413</v>
      </c>
      <c r="BF140" s="4">
        <f>BF139+Dynamics!BF139+Dynamics!DS139+Dynamics!GF139+Dynamics!IS139+Dynamics!LF139</f>
        <v>5890.2962748359641</v>
      </c>
      <c r="BG140" s="4">
        <f>BG139+Dynamics!BG139+Dynamics!DT139+Dynamics!GG139+Dynamics!IT139+Dynamics!LG139</f>
        <v>1085.8032636734931</v>
      </c>
      <c r="BH140" s="4">
        <f>BH139+Dynamics!BH139+Dynamics!DU139+Dynamics!GH139+Dynamics!IU139+Dynamics!LH139</f>
        <v>851.71093216797806</v>
      </c>
      <c r="BI140" s="4">
        <f>BI139+Dynamics!BI139+Dynamics!DV139+Dynamics!GI139+Dynamics!IV139+Dynamics!LI139</f>
        <v>0</v>
      </c>
      <c r="BJ140" s="4">
        <f>BJ139+Dynamics!BJ139+Dynamics!DW139+Dynamics!GJ139+Dynamics!IW139+Dynamics!LJ139</f>
        <v>0</v>
      </c>
      <c r="BK140" s="4">
        <f>BK139+Dynamics!BK139+Dynamics!DX139+Dynamics!GK139+Dynamics!IX139+Dynamics!LK139</f>
        <v>0</v>
      </c>
      <c r="BL140" s="4">
        <f>BL139+Dynamics!BL139+Dynamics!DY139+Dynamics!GL139+Dynamics!IY139+Dynamics!LL139</f>
        <v>1773.5218604622205</v>
      </c>
      <c r="BM140" s="4">
        <f>BM139+Dynamics!BM139+Dynamics!DZ139+Dynamics!GM139+Dynamics!IZ139+Dynamics!LM139</f>
        <v>812.72506444131432</v>
      </c>
      <c r="BN140" s="4">
        <f>BN139+Dynamics!BN139+Dynamics!EA139+Dynamics!GN139+Dynamics!JA139+Dynamics!LN139</f>
        <v>591.41301912472738</v>
      </c>
      <c r="BO140" s="178">
        <f t="shared" si="73"/>
        <v>48266637.967919499</v>
      </c>
      <c r="BP140" s="8">
        <f t="shared" si="68"/>
        <v>23034257.994271036</v>
      </c>
      <c r="BQ140" s="4">
        <f t="shared" si="69"/>
        <v>24034637.489588819</v>
      </c>
      <c r="BR140" s="4">
        <f t="shared" si="70"/>
        <v>81234.742550367344</v>
      </c>
      <c r="BS140" s="4">
        <f t="shared" si="74"/>
        <v>1013905.7205788094</v>
      </c>
      <c r="BT140" s="179">
        <f t="shared" si="75"/>
        <v>102602.02093048138</v>
      </c>
      <c r="BU140" s="178">
        <f t="shared" si="76"/>
        <v>2182994.6262509599</v>
      </c>
      <c r="BV140" s="4">
        <f t="shared" si="77"/>
        <v>1290244.4104251247</v>
      </c>
      <c r="BW140" s="4">
        <f t="shared" si="78"/>
        <v>637385.52955943509</v>
      </c>
      <c r="BX140" s="4">
        <f t="shared" si="79"/>
        <v>45790.312493873505</v>
      </c>
      <c r="BY140" s="4">
        <f t="shared" si="80"/>
        <v>148077.19663944418</v>
      </c>
      <c r="BZ140" s="179">
        <f t="shared" si="81"/>
        <v>61497.177133082347</v>
      </c>
      <c r="CA140" s="167">
        <f t="shared" si="82"/>
        <v>4.5227816109791839E-2</v>
      </c>
      <c r="CB140" s="15">
        <f t="shared" si="83"/>
        <v>5.601415121537788E-2</v>
      </c>
      <c r="CC140" s="15">
        <f t="shared" si="84"/>
        <v>2.6519456756339009E-2</v>
      </c>
      <c r="CD140" s="15">
        <f t="shared" si="85"/>
        <v>0.56367892672870223</v>
      </c>
      <c r="CE140" s="15">
        <f t="shared" si="86"/>
        <v>0.14604631735869011</v>
      </c>
      <c r="CF140" s="168">
        <f t="shared" si="87"/>
        <v>0.5993758853419674</v>
      </c>
      <c r="CG140" s="167"/>
      <c r="CH140" s="16"/>
      <c r="CI140" s="87"/>
      <c r="CJ140" s="16"/>
      <c r="CK140" s="16"/>
      <c r="CL140" s="168"/>
      <c r="CM140" s="120">
        <f t="shared" si="88"/>
        <v>167679.34847195746</v>
      </c>
      <c r="CN140" s="120">
        <f>step*SUMPRODUCT(B140:N140,'By group'!B$22:N$22)</f>
        <v>99197.910080756803</v>
      </c>
      <c r="CO140" s="120">
        <f>step*SUMPRODUCT(O140:AA140,'By group'!O$22:AA$22)</f>
        <v>48992.606553062164</v>
      </c>
      <c r="CP140" s="120">
        <f>step*SUMPRODUCT(AB140:AN140,'By group'!AB$22:AN$22)</f>
        <v>3530.7001662317093</v>
      </c>
      <c r="CQ140" s="120">
        <f>step*SUMPRODUCT(AO140:BA140,'By group'!AO$22:BA$22)</f>
        <v>11374.832522688888</v>
      </c>
      <c r="CR140" s="154">
        <f>step*SUMPRODUCT(BB140:BN140,'By group'!BB$22:BN$22)</f>
        <v>4583.2991492178708</v>
      </c>
      <c r="CS140" s="197">
        <f t="shared" si="89"/>
        <v>251584.52604189073</v>
      </c>
      <c r="CT140" s="120">
        <f t="shared" si="90"/>
        <v>732489.9074956316</v>
      </c>
      <c r="CU140" s="120">
        <f t="shared" si="91"/>
        <v>752230.13173587993</v>
      </c>
      <c r="CV140" s="120">
        <f t="shared" si="92"/>
        <v>300201.72420613305</v>
      </c>
      <c r="CW140" s="120">
        <f t="shared" si="93"/>
        <v>80516.227435528956</v>
      </c>
      <c r="CX140" s="198">
        <f t="shared" si="94"/>
        <v>65972.109335895584</v>
      </c>
      <c r="CY140" s="16">
        <f t="shared" si="95"/>
        <v>3.3685177035440556E-3</v>
      </c>
      <c r="CZ140" s="37">
        <f t="shared" si="96"/>
        <v>4.2161461166064763E-2</v>
      </c>
      <c r="DA140" s="185">
        <f t="shared" si="97"/>
        <v>2.1257337417757579E-3</v>
      </c>
      <c r="DB140" s="183">
        <f>(BO140-BO138)/BO138</f>
        <v>5.5858133300863829E-3</v>
      </c>
      <c r="DC140" s="85">
        <f>(SUMPRODUCT($B140:$N140,'By group'!$B$27:$N$27)-(1-prop_idu_part)*SUMPRODUCT(Population!$BB140:$BN140,'By group'!$BB$27:$BN$27)*(1-prop_idu_male))/BQ140</f>
        <v>1.4352611690127159</v>
      </c>
      <c r="DD140" s="85">
        <f>(1-prop_idu_part)*SUMPRODUCT(Population!$BB140:$BN140,'By group'!$BB$27:$BN$27)*prop_idu_male/BQ140</f>
        <v>9.2208740533673561E-3</v>
      </c>
      <c r="DE140" s="85">
        <f>SUMPRODUCT(AB140:AN140,'By group'!AB$27:AN$27)/prop_sw_use/BP140</f>
        <v>4.2320308769957338</v>
      </c>
      <c r="DF140" s="85">
        <f t="shared" si="71"/>
        <v>1.7182045360602678</v>
      </c>
      <c r="DG140" s="85">
        <f t="shared" si="98"/>
        <v>0</v>
      </c>
    </row>
    <row r="141" spans="1:111" x14ac:dyDescent="0.25">
      <c r="A141">
        <f t="shared" si="72"/>
        <v>68.5</v>
      </c>
      <c r="B141" s="8">
        <f>B140+Dynamics!B140+Dynamics!BO140+Dynamics!EB140+Dynamics!GO140+Dynamics!JB140</f>
        <v>21804638.62604522</v>
      </c>
      <c r="C141" s="46">
        <f>C140+Dynamics!C140+Dynamics!BP140+Dynamics!EC140+Dynamics!GP140+Dynamics!JC140</f>
        <v>148597.88683264973</v>
      </c>
      <c r="D141" s="4">
        <f>D140+Dynamics!D140+Dynamics!BQ140+Dynamics!ED140+Dynamics!GQ140+Dynamics!JD140</f>
        <v>433386.56007287221</v>
      </c>
      <c r="E141" s="4">
        <f>E140+Dynamics!E140+Dynamics!BR140+Dynamics!EE140+Dynamics!GR140+Dynamics!JE140</f>
        <v>446082.30910014285</v>
      </c>
      <c r="F141" s="4">
        <f>F140+Dynamics!F140+Dynamics!BS140+Dynamics!EF140+Dynamics!GS140+Dynamics!JF140</f>
        <v>133381.32333974878</v>
      </c>
      <c r="G141" s="4">
        <f>G140+Dynamics!G140+Dynamics!BT140+Dynamics!EG140+Dynamics!GT140+Dynamics!JG140</f>
        <v>25598.95545248823</v>
      </c>
      <c r="H141" s="4">
        <f>H140+Dynamics!H140+Dynamics!BU140+Dynamics!EH140+Dynamics!GU140+Dynamics!JH140</f>
        <v>21535.238066793194</v>
      </c>
      <c r="I141" s="4">
        <f>I140+Dynamics!I140+Dynamics!BV140+Dynamics!EI140+Dynamics!GV140+Dynamics!JI140</f>
        <v>0</v>
      </c>
      <c r="J141" s="4">
        <f>J140+Dynamics!J140+Dynamics!BW140+Dynamics!EJ140+Dynamics!GW140+Dynamics!JJ140</f>
        <v>0</v>
      </c>
      <c r="K141" s="4">
        <f>K140+Dynamics!K140+Dynamics!BX140+Dynamics!EK140+Dynamics!GX140+Dynamics!JK140</f>
        <v>0</v>
      </c>
      <c r="L141" s="4">
        <f>L140+Dynamics!L140+Dynamics!BY140+Dynamics!EL140+Dynamics!GY140+Dynamics!JL140</f>
        <v>45088.264587188081</v>
      </c>
      <c r="M141" s="4">
        <f>M140+Dynamics!M140+Dynamics!BZ140+Dynamics!EM140+Dynamics!GZ140+Dynamics!JM140</f>
        <v>22379.903908445944</v>
      </c>
      <c r="N141" s="9">
        <f>N140+Dynamics!N140+Dynamics!CA140+Dynamics!EN140+Dynamics!HA140+Dynamics!JN140</f>
        <v>17860.650634875052</v>
      </c>
      <c r="O141" s="8">
        <f>O140+Dynamics!O140+Dynamics!CB140+Dynamics!EO140+Dynamics!HB140+Dynamics!JO140</f>
        <v>23462845.169401318</v>
      </c>
      <c r="P141" s="4">
        <f>P140+Dynamics!P140+Dynamics!CC140+Dynamics!EP140+Dynamics!HC140+Dynamics!JP140</f>
        <v>73473.847245688419</v>
      </c>
      <c r="Q141" s="4">
        <f>Q140+Dynamics!Q140+Dynamics!CD140+Dynamics!EQ140+Dynamics!HD140+Dynamics!JQ140</f>
        <v>214199.46265908415</v>
      </c>
      <c r="R141" s="4">
        <f>R140+Dynamics!R140+Dynamics!CE140+Dynamics!ER140+Dynamics!HE140+Dynamics!JR140</f>
        <v>220347.03417672787</v>
      </c>
      <c r="S141" s="4">
        <f>S140+Dynamics!S140+Dynamics!CF140+Dynamics!ES140+Dynamics!HF140+Dynamics!JS140</f>
        <v>65855.888642053309</v>
      </c>
      <c r="T141" s="4">
        <f>T140+Dynamics!T140+Dynamics!CG140+Dynamics!ET140+Dynamics!HG140+Dynamics!JT140</f>
        <v>12635.202562832143</v>
      </c>
      <c r="U141" s="4">
        <f>U140+Dynamics!U140+Dynamics!CH140+Dynamics!EU140+Dynamics!HH140+Dynamics!JU140</f>
        <v>10623.499850311566</v>
      </c>
      <c r="V141" s="4">
        <f>V140+Dynamics!V140+Dynamics!CI140+Dynamics!EV140+Dynamics!HI140+Dynamics!JV140</f>
        <v>0</v>
      </c>
      <c r="W141" s="4">
        <f>W140+Dynamics!W140+Dynamics!CJ140+Dynamics!EW140+Dynamics!HJ140+Dynamics!JW140</f>
        <v>0</v>
      </c>
      <c r="X141" s="4">
        <f>X140+Dynamics!X140+Dynamics!CK140+Dynamics!EX140+Dynamics!HK140+Dynamics!JX140</f>
        <v>0</v>
      </c>
      <c r="Y141" s="4">
        <f>Y140+Dynamics!Y140+Dynamics!CL140+Dynamics!EY140+Dynamics!HL140+Dynamics!JY140</f>
        <v>22241.035632016057</v>
      </c>
      <c r="Z141" s="4">
        <f>Z140+Dynamics!Z140+Dynamics!CM140+Dynamics!EZ140+Dynamics!HM140+Dynamics!JZ140</f>
        <v>11032.534998183139</v>
      </c>
      <c r="AA141" s="9">
        <f>AA140+Dynamics!AA140+Dynamics!CN140+Dynamics!FA140+Dynamics!HN140+Dynamics!KA140</f>
        <v>8799.1043578241188</v>
      </c>
      <c r="AB141" s="8">
        <f>AB140+Dynamics!AB140+Dynamics!CO140+Dynamics!FB140+Dynamics!HO140+Dynamics!KB140</f>
        <v>35542.283247705876</v>
      </c>
      <c r="AC141" s="4">
        <f>AC140+Dynamics!AC140+Dynamics!CP140+Dynamics!FC140+Dynamics!HP140+Dynamics!KC140</f>
        <v>5215.8616027508497</v>
      </c>
      <c r="AD141" s="4">
        <f>AD140+Dynamics!AD140+Dynamics!CQ140+Dynamics!FD140+Dynamics!HQ140+Dynamics!KD140</f>
        <v>15290.672181694959</v>
      </c>
      <c r="AE141" s="4">
        <f>AE140+Dynamics!AE140+Dynamics!CR140+Dynamics!FE140+Dynamics!HR140+Dynamics!KE140</f>
        <v>15851.611427773603</v>
      </c>
      <c r="AF141" s="4">
        <f>AF140+Dynamics!AF140+Dynamics!CS140+Dynamics!FF140+Dynamics!HS140+Dynamics!KF140</f>
        <v>4765.4395117694867</v>
      </c>
      <c r="AG141" s="4">
        <f>AG140+Dynamics!AG140+Dynamics!CT140+Dynamics!FG140+Dynamics!HT140+Dynamics!KG140</f>
        <v>918.1637257777063</v>
      </c>
      <c r="AH141" s="4">
        <f>AH140+Dynamics!AH140+Dynamics!CU140+Dynamics!FH140+Dynamics!HU140+Dynamics!KH140</f>
        <v>777.69610700695966</v>
      </c>
      <c r="AI141" s="4">
        <f>AI140+Dynamics!AI140+Dynamics!CV140+Dynamics!FI140+Dynamics!HV140+Dynamics!KI140</f>
        <v>0</v>
      </c>
      <c r="AJ141" s="4">
        <f>AJ140+Dynamics!AJ140+Dynamics!CW140+Dynamics!FJ140+Dynamics!HW140+Dynamics!KJ140</f>
        <v>0</v>
      </c>
      <c r="AK141" s="4">
        <f>AK140+Dynamics!AK140+Dynamics!CX140+Dynamics!FK140+Dynamics!HX140+Dynamics!KK140</f>
        <v>0</v>
      </c>
      <c r="AL141" s="4">
        <f>AL140+Dynamics!AL140+Dynamics!CY140+Dynamics!FL140+Dynamics!HY140+Dynamics!KL140</f>
        <v>1629.1907641438374</v>
      </c>
      <c r="AM141" s="4">
        <f>AM140+Dynamics!AM140+Dynamics!CZ140+Dynamics!FM140+Dynamics!HZ140+Dynamics!KM140</f>
        <v>814.88913181344276</v>
      </c>
      <c r="AN141" s="4">
        <f>AN140+Dynamics!AN140+Dynamics!DA140+Dynamics!FN140+Dynamics!IA140+Dynamics!KN140</f>
        <v>656.14937218496402</v>
      </c>
      <c r="AO141" s="8">
        <f>AO140+Dynamics!AO140+Dynamics!DB140+Dynamics!FO140+Dynamics!IB140+Dynamics!KO140</f>
        <v>867691.53983740648</v>
      </c>
      <c r="AP141" s="4">
        <f>AP140+Dynamics!AP140+Dynamics!DC140+Dynamics!FP140+Dynamics!IC140+Dynamics!KP140</f>
        <v>17121.187721421164</v>
      </c>
      <c r="AQ141" s="4">
        <f>AQ140+Dynamics!AQ140+Dynamics!DD140+Dynamics!FQ140+Dynamics!ID140+Dynamics!KQ140</f>
        <v>49872.457612690938</v>
      </c>
      <c r="AR141" s="4">
        <f>AR140+Dynamics!AR140+Dynamics!DE140+Dynamics!FR140+Dynamics!IE140+Dynamics!KR140</f>
        <v>51225.360328862647</v>
      </c>
      <c r="AS141" s="4">
        <f>AS140+Dynamics!AS140+Dynamics!DF140+Dynamics!FS140+Dynamics!IF140+Dynamics!KS140</f>
        <v>15287.683360032846</v>
      </c>
      <c r="AT141" s="4">
        <f>AT140+Dynamics!AT140+Dynamics!DG140+Dynamics!FT140+Dynamics!IG140+Dynamics!KT140</f>
        <v>2929.3541815780322</v>
      </c>
      <c r="AU141" s="4">
        <f>AU140+Dynamics!AU140+Dynamics!DH140+Dynamics!FU140+Dynamics!IH140+Dynamics!KU140</f>
        <v>2455.7512764209177</v>
      </c>
      <c r="AV141" s="4">
        <f>AV140+Dynamics!AV140+Dynamics!DI140+Dynamics!FV140+Dynamics!II140+Dynamics!KV140</f>
        <v>0</v>
      </c>
      <c r="AW141" s="4">
        <f>AW140+Dynamics!AW140+Dynamics!DJ140+Dynamics!FW140+Dynamics!IJ140+Dynamics!KW140</f>
        <v>0</v>
      </c>
      <c r="AX141" s="4">
        <f>AX140+Dynamics!AX140+Dynamics!DK140+Dynamics!FX140+Dynamics!IK140+Dynamics!KX140</f>
        <v>0</v>
      </c>
      <c r="AY141" s="4">
        <f>AY140+Dynamics!AY140+Dynamics!DL140+Dynamics!FY140+Dynamics!IL140+Dynamics!KY140</f>
        <v>5140.2853365905066</v>
      </c>
      <c r="AZ141" s="4">
        <f>AZ140+Dynamics!AZ140+Dynamics!DM140+Dynamics!FZ140+Dynamics!IM140+Dynamics!KZ140</f>
        <v>2539.3808094852507</v>
      </c>
      <c r="BA141" s="9">
        <f>BA140+Dynamics!BA140+Dynamics!DN140+Dynamics!GA140+Dynamics!IN140+Dynamics!LA140</f>
        <v>2011.6264823887357</v>
      </c>
      <c r="BB141" s="8">
        <f>BB140+Dynamics!BB140+Dynamics!DO140+Dynamics!GB140+Dynamics!IO140+Dynamics!LB140</f>
        <v>41219.505861672274</v>
      </c>
      <c r="BC141" s="4">
        <f>BC140+Dynamics!BC140+Dynamics!DP140+Dynamics!GC140+Dynamics!IP140+Dynamics!LC140</f>
        <v>7895.4246436795866</v>
      </c>
      <c r="BD141" s="4">
        <f>BD140+Dynamics!BD140+Dynamics!DQ140+Dynamics!GD140+Dynamics!IQ140+Dynamics!LD140</f>
        <v>21843.068380731042</v>
      </c>
      <c r="BE141" s="4">
        <f>BE140+Dynamics!BE140+Dynamics!DR140+Dynamics!GE140+Dynamics!IR140+Dynamics!LE140</f>
        <v>20894.340656421638</v>
      </c>
      <c r="BF141" s="4">
        <f>BF140+Dynamics!BF140+Dynamics!DS140+Dynamics!GF140+Dynamics!IS140+Dynamics!LF140</f>
        <v>5906.7841214970567</v>
      </c>
      <c r="BG141" s="4">
        <f>BG140+Dynamics!BG140+Dynamics!DT140+Dynamics!GG140+Dynamics!IT140+Dynamics!LG140</f>
        <v>1088.8445709943451</v>
      </c>
      <c r="BH141" s="4">
        <f>BH140+Dynamics!BH140+Dynamics!DU140+Dynamics!GH140+Dynamics!IU140+Dynamics!LH140</f>
        <v>854.09948502356826</v>
      </c>
      <c r="BI141" s="4">
        <f>BI140+Dynamics!BI140+Dynamics!DV140+Dynamics!GI140+Dynamics!IV140+Dynamics!LI140</f>
        <v>0</v>
      </c>
      <c r="BJ141" s="4">
        <f>BJ140+Dynamics!BJ140+Dynamics!DW140+Dynamics!GJ140+Dynamics!IW140+Dynamics!LJ140</f>
        <v>0</v>
      </c>
      <c r="BK141" s="4">
        <f>BK140+Dynamics!BK140+Dynamics!DX140+Dynamics!GK140+Dynamics!IX140+Dynamics!LK140</f>
        <v>0</v>
      </c>
      <c r="BL141" s="4">
        <f>BL140+Dynamics!BL140+Dynamics!DY140+Dynamics!GL140+Dynamics!IY140+Dynamics!LL140</f>
        <v>1778.4963515451993</v>
      </c>
      <c r="BM141" s="4">
        <f>BM140+Dynamics!BM140+Dynamics!DZ140+Dynamics!GM140+Dynamics!IZ140+Dynamics!LM140</f>
        <v>815.00833552984727</v>
      </c>
      <c r="BN141" s="4">
        <f>BN140+Dynamics!BN140+Dynamics!EA140+Dynamics!GN140+Dynamics!JA140+Dynamics!LN140</f>
        <v>593.07742361901751</v>
      </c>
      <c r="BO141" s="178">
        <f t="shared" si="73"/>
        <v>48401227.73141668</v>
      </c>
      <c r="BP141" s="8">
        <f t="shared" si="68"/>
        <v>23098549.718040422</v>
      </c>
      <c r="BQ141" s="4">
        <f t="shared" si="69"/>
        <v>24102052.779526036</v>
      </c>
      <c r="BR141" s="4">
        <f t="shared" si="70"/>
        <v>81461.957072621692</v>
      </c>
      <c r="BS141" s="4">
        <f t="shared" si="74"/>
        <v>1016274.6269468775</v>
      </c>
      <c r="BT141" s="179">
        <f t="shared" si="75"/>
        <v>102888.64983071358</v>
      </c>
      <c r="BU141" s="178">
        <f t="shared" si="76"/>
        <v>2189290.6070233532</v>
      </c>
      <c r="BV141" s="4">
        <f t="shared" si="77"/>
        <v>1293911.0919952041</v>
      </c>
      <c r="BW141" s="4">
        <f t="shared" si="78"/>
        <v>639207.61012472073</v>
      </c>
      <c r="BX141" s="4">
        <f t="shared" si="79"/>
        <v>45919.673824915801</v>
      </c>
      <c r="BY141" s="4">
        <f t="shared" si="80"/>
        <v>148583.08710947106</v>
      </c>
      <c r="BZ141" s="179">
        <f t="shared" si="81"/>
        <v>61669.143969041295</v>
      </c>
      <c r="CA141" s="167">
        <f t="shared" si="82"/>
        <v>4.5232129630511625E-2</v>
      </c>
      <c r="CB141" s="15">
        <f t="shared" si="83"/>
        <v>5.6016984087301123E-2</v>
      </c>
      <c r="CC141" s="15">
        <f t="shared" si="84"/>
        <v>2.6520878365502053E-2</v>
      </c>
      <c r="CD141" s="15">
        <f t="shared" si="85"/>
        <v>0.56369470455981485</v>
      </c>
      <c r="CE141" s="15">
        <f t="shared" si="86"/>
        <v>0.14620367681110844</v>
      </c>
      <c r="CF141" s="168">
        <f t="shared" si="87"/>
        <v>0.59937752191818794</v>
      </c>
      <c r="CG141" s="169">
        <f>-SUM(Dynamics!BO140:BO141,Dynamics!CB140:CB141,Dynamics!CO140:CO141,Dynamics!DB140:DB141,Dynamics!DO140:DO141)/BO140*100000</f>
        <v>1089.3660161408895</v>
      </c>
      <c r="CH141" s="87">
        <f>-SUM(Dynamics!BO140:BO141)/BP140*100000</f>
        <v>1343.6502827697723</v>
      </c>
      <c r="CI141" s="87">
        <f>-SUM(Dynamics!CB140:CB141)/BQ140*100000</f>
        <v>636.79287370928068</v>
      </c>
      <c r="CJ141" s="87">
        <f>-SUM(Dynamics!CO140:CO141)/BR140*100000</f>
        <v>13350.318201917482</v>
      </c>
      <c r="CK141" s="87">
        <f>-SUM(Dynamics!DB140:DB141)/BS140*100000</f>
        <v>3517.6157904848801</v>
      </c>
      <c r="CL141" s="170">
        <f>-SUM(Dynamics!DO140:DO141)/BT140*100000</f>
        <v>16314.703381347368</v>
      </c>
      <c r="CM141" s="120">
        <f t="shared" si="88"/>
        <v>168163.98295847786</v>
      </c>
      <c r="CN141" s="120">
        <f>step*SUMPRODUCT(B141:N141,'By group'!B$22:N$22)</f>
        <v>99480.156949017968</v>
      </c>
      <c r="CO141" s="120">
        <f>step*SUMPRODUCT(O141:AA141,'By group'!O$22:AA$22)</f>
        <v>49132.871034389646</v>
      </c>
      <c r="CP141" s="120">
        <f>step*SUMPRODUCT(AB141:AN141,'By group'!AB$22:AN$22)</f>
        <v>3540.684551526665</v>
      </c>
      <c r="CQ141" s="120">
        <f>step*SUMPRODUCT(AO141:BA141,'By group'!AO$22:BA$22)</f>
        <v>11414.149540044556</v>
      </c>
      <c r="CR141" s="154">
        <f>step*SUMPRODUCT(BB141:BN141,'By group'!BB$22:BN$22)</f>
        <v>4596.120883499043</v>
      </c>
      <c r="CS141" s="197">
        <f t="shared" si="89"/>
        <v>252304.20804618971</v>
      </c>
      <c r="CT141" s="120">
        <f t="shared" si="90"/>
        <v>734592.22090707335</v>
      </c>
      <c r="CU141" s="120">
        <f t="shared" si="91"/>
        <v>754400.65568992856</v>
      </c>
      <c r="CV141" s="120">
        <f t="shared" si="92"/>
        <v>301074.39164658519</v>
      </c>
      <c r="CW141" s="120">
        <f t="shared" si="93"/>
        <v>80752.237677128083</v>
      </c>
      <c r="CX141" s="198">
        <f t="shared" si="94"/>
        <v>66166.893056448083</v>
      </c>
      <c r="CY141" s="16">
        <f t="shared" si="95"/>
        <v>3.3684912205643718E-3</v>
      </c>
      <c r="CZ141" s="37">
        <f t="shared" si="96"/>
        <v>4.214314864616165E-2</v>
      </c>
      <c r="DA141" s="185">
        <f t="shared" si="97"/>
        <v>2.1257446278357467E-3</v>
      </c>
      <c r="DB141" s="183"/>
      <c r="DC141" s="85">
        <f>(SUMPRODUCT($B141:$N141,'By group'!$B$27:$N$27)-(1-prop_idu_part)*SUMPRODUCT(Population!$BB141:$BN141,'By group'!$BB$27:$BN$27)*(1-prop_idu_male))/BQ141</f>
        <v>1.4352414303704921</v>
      </c>
      <c r="DD141" s="85">
        <f>(1-prop_idu_part)*SUMPRODUCT(Population!$BB141:$BN141,'By group'!$BB$27:$BN$27)*prop_idu_male/BQ141</f>
        <v>9.2207699347139037E-3</v>
      </c>
      <c r="DE141" s="85">
        <f>SUMPRODUCT(AB141:AN141,'By group'!AB$27:AN$27)/prop_sw_use/BP141</f>
        <v>4.2320556779717613</v>
      </c>
      <c r="DF141" s="85">
        <f t="shared" si="71"/>
        <v>1.718214605256535</v>
      </c>
      <c r="DG141" s="85">
        <f t="shared" si="98"/>
        <v>0</v>
      </c>
    </row>
    <row r="142" spans="1:111" x14ac:dyDescent="0.25">
      <c r="A142">
        <f t="shared" si="72"/>
        <v>69</v>
      </c>
      <c r="B142" s="8">
        <f>B141+Dynamics!B141+Dynamics!BO141+Dynamics!EB141+Dynamics!GO141+Dynamics!JB141</f>
        <v>21865427.047322851</v>
      </c>
      <c r="C142" s="46">
        <f>C141+Dynamics!C141+Dynamics!BP141+Dynamics!EC141+Dynamics!GP141+Dynamics!JC141</f>
        <v>149017.97413014495</v>
      </c>
      <c r="D142" s="4">
        <f>D141+Dynamics!D141+Dynamics!BQ141+Dynamics!ED141+Dynamics!GQ141+Dynamics!JD141</f>
        <v>434613.96832094743</v>
      </c>
      <c r="E142" s="4">
        <f>E141+Dynamics!E141+Dynamics!BR141+Dynamics!EE141+Dynamics!GR141+Dynamics!JE141</f>
        <v>447349.39813975035</v>
      </c>
      <c r="F142" s="4">
        <f>F141+Dynamics!F141+Dynamics!BS141+Dynamics!EF141+Dynamics!GS141+Dynamics!JF141</f>
        <v>133761.15067685582</v>
      </c>
      <c r="G142" s="4">
        <f>G141+Dynamics!G141+Dynamics!BT141+Dynamics!EG141+Dynamics!GT141+Dynamics!JG141</f>
        <v>25672.000153406509</v>
      </c>
      <c r="H142" s="4">
        <f>H141+Dynamics!H141+Dynamics!BU141+Dynamics!EH141+Dynamics!GU141+Dynamics!JH141</f>
        <v>21596.918934782138</v>
      </c>
      <c r="I142" s="4">
        <f>I141+Dynamics!I141+Dynamics!BV141+Dynamics!EI141+Dynamics!GV141+Dynamics!JI141</f>
        <v>0</v>
      </c>
      <c r="J142" s="4">
        <f>J141+Dynamics!J141+Dynamics!BW141+Dynamics!EJ141+Dynamics!GW141+Dynamics!JJ141</f>
        <v>0</v>
      </c>
      <c r="K142" s="4">
        <f>K141+Dynamics!K141+Dynamics!BX141+Dynamics!EK141+Dynamics!GX141+Dynamics!JK141</f>
        <v>0</v>
      </c>
      <c r="L142" s="4">
        <f>L141+Dynamics!L141+Dynamics!BY141+Dynamics!EL141+Dynamics!GY141+Dynamics!JL141</f>
        <v>45217.49139536608</v>
      </c>
      <c r="M142" s="4">
        <f>M141+Dynamics!M141+Dynamics!BZ141+Dynamics!EM141+Dynamics!GZ141+Dynamics!JM141</f>
        <v>22444.358610425479</v>
      </c>
      <c r="N142" s="9">
        <f>N141+Dynamics!N141+Dynamics!CA141+Dynamics!EN141+Dynamics!HA141+Dynamics!JN141</f>
        <v>17912.307794211094</v>
      </c>
      <c r="O142" s="8">
        <f>O141+Dynamics!O141+Dynamics!CB141+Dynamics!EO141+Dynamics!HB141+Dynamics!JO141</f>
        <v>23528603.096850108</v>
      </c>
      <c r="P142" s="4">
        <f>P141+Dynamics!P141+Dynamics!CC141+Dynamics!EP141+Dynamics!HC141+Dynamics!JP141</f>
        <v>73682.59299642111</v>
      </c>
      <c r="Q142" s="4">
        <f>Q141+Dynamics!Q141+Dynamics!CD141+Dynamics!EQ141+Dynamics!HD141+Dynamics!JQ141</f>
        <v>214809.40476125892</v>
      </c>
      <c r="R142" s="4">
        <f>R141+Dynamics!R141+Dynamics!CE141+Dynamics!ER141+Dynamics!HE141+Dynamics!JR141</f>
        <v>220976.74603591149</v>
      </c>
      <c r="S142" s="4">
        <f>S141+Dynamics!S141+Dynamics!CF141+Dynamics!ES141+Dynamics!HF141+Dynamics!JS141</f>
        <v>66044.657053506715</v>
      </c>
      <c r="T142" s="4">
        <f>T141+Dynamics!T141+Dynamics!CG141+Dynamics!ET141+Dynamics!HG141+Dynamics!JT141</f>
        <v>12671.501171817277</v>
      </c>
      <c r="U142" s="4">
        <f>U141+Dynamics!U141+Dynamics!CH141+Dynamics!EU141+Dynamics!HH141+Dynamics!JU141</f>
        <v>10654.127285421519</v>
      </c>
      <c r="V142" s="4">
        <f>V141+Dynamics!V141+Dynamics!CI141+Dynamics!EV141+Dynamics!HI141+Dynamics!JV141</f>
        <v>0</v>
      </c>
      <c r="W142" s="4">
        <f>W141+Dynamics!W141+Dynamics!CJ141+Dynamics!EW141+Dynamics!HJ141+Dynamics!JW141</f>
        <v>0</v>
      </c>
      <c r="X142" s="4">
        <f>X141+Dynamics!X141+Dynamics!CK141+Dynamics!EX141+Dynamics!HK141+Dynamics!JX141</f>
        <v>0</v>
      </c>
      <c r="Y142" s="4">
        <f>Y141+Dynamics!Y141+Dynamics!CL141+Dynamics!EY141+Dynamics!HL141+Dynamics!JY141</f>
        <v>22305.221866806092</v>
      </c>
      <c r="Z142" s="4">
        <f>Z141+Dynamics!Z141+Dynamics!CM141+Dynamics!EZ141+Dynamics!HM141+Dynamics!JZ141</f>
        <v>11064.504269037398</v>
      </c>
      <c r="AA142" s="9">
        <f>AA141+Dynamics!AA141+Dynamics!CN141+Dynamics!FA141+Dynamics!HN141+Dynamics!KA141</f>
        <v>8824.592056537891</v>
      </c>
      <c r="AB142" s="8">
        <f>AB141+Dynamics!AB141+Dynamics!CO141+Dynamics!FB141+Dynamics!HO141+Dynamics!KB141</f>
        <v>35640.427258912081</v>
      </c>
      <c r="AC142" s="4">
        <f>AC141+Dynamics!AC141+Dynamics!CP141+Dynamics!FC141+Dynamics!HP141+Dynamics!KC141</f>
        <v>5230.5305376434853</v>
      </c>
      <c r="AD142" s="4">
        <f>AD141+Dynamics!AD141+Dynamics!CQ141+Dynamics!FD141+Dynamics!HQ141+Dynamics!KD141</f>
        <v>15333.73840101301</v>
      </c>
      <c r="AE142" s="4">
        <f>AE141+Dynamics!AE141+Dynamics!CR141+Dynamics!FE141+Dynamics!HR141+Dynamics!KE141</f>
        <v>15896.367812215261</v>
      </c>
      <c r="AF142" s="4">
        <f>AF141+Dynamics!AF141+Dynamics!CS141+Dynamics!FF141+Dynamics!HS141+Dynamics!KF141</f>
        <v>4778.92415746201</v>
      </c>
      <c r="AG142" s="4">
        <f>AG141+Dynamics!AG141+Dynamics!CT141+Dynamics!FG141+Dynamics!HT141+Dynamics!KG141</f>
        <v>920.7666447844349</v>
      </c>
      <c r="AH142" s="4">
        <f>AH141+Dynamics!AH141+Dynamics!CU141+Dynamics!FH141+Dynamics!HU141+Dynamics!KH141</f>
        <v>779.909308736394</v>
      </c>
      <c r="AI142" s="4">
        <f>AI141+Dynamics!AI141+Dynamics!CV141+Dynamics!FI141+Dynamics!HV141+Dynamics!KI141</f>
        <v>0</v>
      </c>
      <c r="AJ142" s="4">
        <f>AJ141+Dynamics!AJ141+Dynamics!CW141+Dynamics!FJ141+Dynamics!HW141+Dynamics!KJ141</f>
        <v>0</v>
      </c>
      <c r="AK142" s="4">
        <f>AK141+Dynamics!AK141+Dynamics!CX141+Dynamics!FK141+Dynamics!HX141+Dynamics!KK141</f>
        <v>0</v>
      </c>
      <c r="AL142" s="4">
        <f>AL141+Dynamics!AL141+Dynamics!CY141+Dynamics!FL141+Dynamics!HY141+Dynamics!KL141</f>
        <v>1633.8294127107006</v>
      </c>
      <c r="AM142" s="4">
        <f>AM141+Dynamics!AM141+Dynamics!CZ141+Dynamics!FM141+Dynamics!HZ141+Dynamics!KM141</f>
        <v>817.22157854835757</v>
      </c>
      <c r="AN142" s="4">
        <f>AN141+Dynamics!AN141+Dynamics!DA141+Dynamics!FN141+Dynamics!IA141+Dynamics!KN141</f>
        <v>658.0400673406732</v>
      </c>
      <c r="AO142" s="8">
        <f>AO141+Dynamics!AO141+Dynamics!DB141+Dynamics!FO141+Dynamics!IB141+Dynamics!KO141</f>
        <v>869573.76257233776</v>
      </c>
      <c r="AP142" s="4">
        <f>AP141+Dynamics!AP141+Dynamics!DC141+Dynamics!FP141+Dynamics!IC141+Dynamics!KP141</f>
        <v>17176.649360559364</v>
      </c>
      <c r="AQ142" s="4">
        <f>AQ141+Dynamics!AQ141+Dynamics!DD141+Dynamics!FQ141+Dynamics!ID141+Dynamics!KQ141</f>
        <v>50037.009745797179</v>
      </c>
      <c r="AR142" s="4">
        <f>AR141+Dynamics!AR141+Dynamics!DE141+Dynamics!FR141+Dynamics!IE141+Dynamics!KR141</f>
        <v>51399.388253108351</v>
      </c>
      <c r="AS142" s="4">
        <f>AS141+Dynamics!AS141+Dynamics!DF141+Dynamics!FS141+Dynamics!IF141+Dynamics!KS141</f>
        <v>15340.914183922705</v>
      </c>
      <c r="AT142" s="4">
        <f>AT141+Dynamics!AT141+Dynamics!DG141+Dynamics!FT141+Dynamics!IG141+Dynamics!KT141</f>
        <v>2939.7557797663112</v>
      </c>
      <c r="AU142" s="4">
        <f>AU141+Dynamics!AU141+Dynamics!DH141+Dynamics!FU141+Dynamics!IH141+Dynamics!KU141</f>
        <v>2464.818831802555</v>
      </c>
      <c r="AV142" s="4">
        <f>AV141+Dynamics!AV141+Dynamics!DI141+Dynamics!FV141+Dynamics!II141+Dynamics!KV141</f>
        <v>0</v>
      </c>
      <c r="AW142" s="4">
        <f>AW141+Dynamics!AW141+Dynamics!DJ141+Dynamics!FW141+Dynamics!IJ141+Dynamics!KW141</f>
        <v>0</v>
      </c>
      <c r="AX142" s="4">
        <f>AX141+Dynamics!AX141+Dynamics!DK141+Dynamics!FX141+Dynamics!IK141+Dynamics!KX141</f>
        <v>0</v>
      </c>
      <c r="AY142" s="4">
        <f>AY141+Dynamics!AY141+Dynamics!DL141+Dynamics!FY141+Dynamics!IL141+Dynamics!KY141</f>
        <v>5159.3281307865254</v>
      </c>
      <c r="AZ142" s="4">
        <f>AZ141+Dynamics!AZ141+Dynamics!DM141+Dynamics!FZ141+Dynamics!IM141+Dynamics!KZ141</f>
        <v>2549.2587599234639</v>
      </c>
      <c r="BA142" s="9">
        <f>BA141+Dynamics!BA141+Dynamics!DN141+Dynamics!GA141+Dynamics!IN141+Dynamics!LA141</f>
        <v>2019.9879087973959</v>
      </c>
      <c r="BB142" s="8">
        <f>BB141+Dynamics!BB141+Dynamics!DO141+Dynamics!GB141+Dynamics!IO141+Dynamics!LB141</f>
        <v>41334.472080176529</v>
      </c>
      <c r="BC142" s="4">
        <f>BC141+Dynamics!BC141+Dynamics!DP141+Dynamics!GC141+Dynamics!IP141+Dynamics!LC141</f>
        <v>7917.4694797300772</v>
      </c>
      <c r="BD142" s="4">
        <f>BD141+Dynamics!BD141+Dynamics!DQ141+Dynamics!GD141+Dynamics!IQ141+Dynamics!LD141</f>
        <v>21904.091248226941</v>
      </c>
      <c r="BE142" s="4">
        <f>BE141+Dynamics!BE141+Dynamics!DR141+Dynamics!GE141+Dynamics!IR141+Dynamics!LE141</f>
        <v>20952.766497000153</v>
      </c>
      <c r="BF142" s="4">
        <f>BF141+Dynamics!BF141+Dynamics!DS141+Dynamics!GF141+Dynamics!IS141+Dynamics!LF141</f>
        <v>5923.3141551697763</v>
      </c>
      <c r="BG142" s="4">
        <f>BG141+Dynamics!BG141+Dynamics!DT141+Dynamics!GG141+Dynamics!IT141+Dynamics!LG141</f>
        <v>1091.8936129905803</v>
      </c>
      <c r="BH142" s="4">
        <f>BH141+Dynamics!BH141+Dynamics!DU141+Dynamics!GH141+Dynamics!IU141+Dynamics!LH141</f>
        <v>856.49405785283625</v>
      </c>
      <c r="BI142" s="4">
        <f>BI141+Dynamics!BI141+Dynamics!DV141+Dynamics!GI141+Dynamics!IV141+Dynamics!LI141</f>
        <v>0</v>
      </c>
      <c r="BJ142" s="4">
        <f>BJ141+Dynamics!BJ141+Dynamics!DW141+Dynamics!GJ141+Dynamics!IW141+Dynamics!LJ141</f>
        <v>0</v>
      </c>
      <c r="BK142" s="4">
        <f>BK141+Dynamics!BK141+Dynamics!DX141+Dynamics!GK141+Dynamics!IX141+Dynamics!LK141</f>
        <v>0</v>
      </c>
      <c r="BL142" s="4">
        <f>BL141+Dynamics!BL141+Dynamics!DY141+Dynamics!GL141+Dynamics!IY141+Dynamics!LL141</f>
        <v>1783.4833501733228</v>
      </c>
      <c r="BM142" s="4">
        <f>BM141+Dynamics!BM141+Dynamics!DZ141+Dynamics!GM141+Dynamics!IZ141+Dynamics!LM141</f>
        <v>817.2972936341032</v>
      </c>
      <c r="BN142" s="4">
        <f>BN141+Dynamics!BN141+Dynamics!EA141+Dynamics!GN141+Dynamics!JA141+Dynamics!LN141</f>
        <v>594.74600147611784</v>
      </c>
      <c r="BO142" s="178">
        <f t="shared" si="73"/>
        <v>48536175.716308177</v>
      </c>
      <c r="BP142" s="8">
        <f t="shared" si="68"/>
        <v>23163012.615478739</v>
      </c>
      <c r="BQ142" s="4">
        <f t="shared" si="69"/>
        <v>24169636.444346827</v>
      </c>
      <c r="BR142" s="4">
        <f t="shared" si="70"/>
        <v>81689.755179366402</v>
      </c>
      <c r="BS142" s="4">
        <f t="shared" si="74"/>
        <v>1018660.8735268017</v>
      </c>
      <c r="BT142" s="179">
        <f t="shared" si="75"/>
        <v>103176.02777643043</v>
      </c>
      <c r="BU142" s="178">
        <f t="shared" si="76"/>
        <v>2195596.9102237802</v>
      </c>
      <c r="BV142" s="4">
        <f t="shared" si="77"/>
        <v>1297585.5681558899</v>
      </c>
      <c r="BW142" s="4">
        <f t="shared" si="78"/>
        <v>641033.34749671828</v>
      </c>
      <c r="BX142" s="4">
        <f t="shared" si="79"/>
        <v>46049.327920454329</v>
      </c>
      <c r="BY142" s="4">
        <f t="shared" si="80"/>
        <v>149087.11095446383</v>
      </c>
      <c r="BZ142" s="179">
        <f t="shared" si="81"/>
        <v>61841.555696253905</v>
      </c>
      <c r="CA142" s="167">
        <f t="shared" si="82"/>
        <v>4.5236298035859851E-2</v>
      </c>
      <c r="CB142" s="15">
        <f t="shared" si="83"/>
        <v>5.6019723759454985E-2</v>
      </c>
      <c r="CC142" s="15">
        <f t="shared" si="84"/>
        <v>2.6522258577317295E-2</v>
      </c>
      <c r="CD142" s="15">
        <f t="shared" si="85"/>
        <v>0.56370995138060709</v>
      </c>
      <c r="CE142" s="15">
        <f t="shared" si="86"/>
        <v>0.14635598051223397</v>
      </c>
      <c r="CF142" s="168">
        <f t="shared" si="87"/>
        <v>0.59937910994457777</v>
      </c>
      <c r="CG142" s="167"/>
      <c r="CH142" s="16"/>
      <c r="CI142" s="87"/>
      <c r="CJ142" s="16"/>
      <c r="CK142" s="16"/>
      <c r="CL142" s="168"/>
      <c r="CM142" s="120">
        <f t="shared" si="88"/>
        <v>168649.38350413332</v>
      </c>
      <c r="CN142" s="120">
        <f>step*SUMPRODUCT(B142:N142,'By group'!B$22:N$22)</f>
        <v>99762.993637517691</v>
      </c>
      <c r="CO142" s="120">
        <f>step*SUMPRODUCT(O142:AA142,'By group'!O$22:AA$22)</f>
        <v>49273.411663138664</v>
      </c>
      <c r="CP142" s="120">
        <f>step*SUMPRODUCT(AB142:AN142,'By group'!AB$22:AN$22)</f>
        <v>3550.6911975410458</v>
      </c>
      <c r="CQ142" s="120">
        <f>step*SUMPRODUCT(AO142:BA142,'By group'!AO$22:BA$22)</f>
        <v>11453.31136260233</v>
      </c>
      <c r="CR142" s="154">
        <f>step*SUMPRODUCT(BB142:BN142,'By group'!BB$22:BN$22)</f>
        <v>4608.9756433335833</v>
      </c>
      <c r="CS142" s="197">
        <f t="shared" si="89"/>
        <v>253025.21650449903</v>
      </c>
      <c r="CT142" s="120">
        <f t="shared" si="90"/>
        <v>736698.21247724339</v>
      </c>
      <c r="CU142" s="120">
        <f t="shared" si="91"/>
        <v>756574.66673798556</v>
      </c>
      <c r="CV142" s="120">
        <f t="shared" si="92"/>
        <v>301948.31438275974</v>
      </c>
      <c r="CW142" s="120">
        <f t="shared" si="93"/>
        <v>80988.557874333928</v>
      </c>
      <c r="CX142" s="198">
        <f t="shared" si="94"/>
        <v>66361.942246958628</v>
      </c>
      <c r="CY142" s="16">
        <f t="shared" si="95"/>
        <v>3.3684654813212812E-3</v>
      </c>
      <c r="CZ142" s="37">
        <f t="shared" si="96"/>
        <v>4.2125325775734544E-2</v>
      </c>
      <c r="DA142" s="185">
        <f t="shared" si="97"/>
        <v>2.1257551971026684E-3</v>
      </c>
      <c r="DB142" s="183">
        <f>(BO142-BO140)/BO140</f>
        <v>5.5843489361704982E-3</v>
      </c>
      <c r="DC142" s="85">
        <f>(SUMPRODUCT($B142:$N142,'By group'!$B$27:$N$27)-(1-prop_idu_part)*SUMPRODUCT(Population!$BB142:$BN142,'By group'!$BB$27:$BN$27)*(1-prop_idu_male))/BQ142</f>
        <v>1.4352224100719728</v>
      </c>
      <c r="DD142" s="85">
        <f>(1-prop_idu_part)*SUMPRODUCT(Population!$BB142:$BN142,'By group'!$BB$27:$BN$27)*prop_idu_male/BQ142</f>
        <v>9.2206691031637665E-3</v>
      </c>
      <c r="DE142" s="85">
        <f>SUMPRODUCT(AB142:AN142,'By group'!AB$27:AN$27)/prop_sw_use/BP142</f>
        <v>4.2320792999841652</v>
      </c>
      <c r="DF142" s="85">
        <f t="shared" si="71"/>
        <v>1.7182241957935709</v>
      </c>
      <c r="DG142" s="85">
        <f t="shared" si="98"/>
        <v>0</v>
      </c>
    </row>
    <row r="143" spans="1:111" x14ac:dyDescent="0.25">
      <c r="A143">
        <f t="shared" si="72"/>
        <v>69.5</v>
      </c>
      <c r="B143" s="8">
        <f>B142+Dynamics!B142+Dynamics!BO142+Dynamics!EB142+Dynamics!GO142+Dynamics!JB142</f>
        <v>21926379.375070456</v>
      </c>
      <c r="C143" s="46">
        <f>C142+Dynamics!C142+Dynamics!BP142+Dynamics!EC142+Dynamics!GP142+Dynamics!JC142</f>
        <v>149439.01299312117</v>
      </c>
      <c r="D143" s="4">
        <f>D142+Dynamics!D142+Dynamics!BQ142+Dynamics!ED142+Dynamics!GQ142+Dynamics!JD142</f>
        <v>435844.09101450397</v>
      </c>
      <c r="E143" s="4">
        <f>E142+Dynamics!E142+Dynamics!BR142+Dynamics!EE142+Dynamics!GR142+Dynamics!JE142</f>
        <v>448619.18152851978</v>
      </c>
      <c r="F143" s="4">
        <f>F142+Dynamics!F142+Dynamics!BS142+Dynamics!EF142+Dynamics!GS142+Dynamics!JF142</f>
        <v>134141.75928574879</v>
      </c>
      <c r="G143" s="4">
        <f>G142+Dynamics!G142+Dynamics!BT142+Dynamics!EG142+Dynamics!GT142+Dynamics!JG142</f>
        <v>25745.191530739103</v>
      </c>
      <c r="H143" s="4">
        <f>H142+Dynamics!H142+Dynamics!BU142+Dynamics!EH142+Dynamics!GU142+Dynamics!JH142</f>
        <v>21658.720136872871</v>
      </c>
      <c r="I143" s="4">
        <f>I142+Dynamics!I142+Dynamics!BV142+Dynamics!EI142+Dynamics!GV142+Dynamics!JI142</f>
        <v>0</v>
      </c>
      <c r="J143" s="4">
        <f>J142+Dynamics!J142+Dynamics!BW142+Dynamics!EJ142+Dynamics!GW142+Dynamics!JJ142</f>
        <v>0</v>
      </c>
      <c r="K143" s="4">
        <f>K142+Dynamics!K142+Dynamics!BX142+Dynamics!EK142+Dynamics!GX142+Dynamics!JK142</f>
        <v>0</v>
      </c>
      <c r="L143" s="4">
        <f>L142+Dynamics!L142+Dynamics!BY142+Dynamics!EL142+Dynamics!GY142+Dynamics!JL142</f>
        <v>45346.965820313031</v>
      </c>
      <c r="M143" s="4">
        <f>M142+Dynamics!M142+Dynamics!BZ142+Dynamics!EM142+Dynamics!GZ142+Dynamics!JM142</f>
        <v>22508.933460992874</v>
      </c>
      <c r="N143" s="9">
        <f>N142+Dynamics!N142+Dynamics!CA142+Dynamics!EN142+Dynamics!HA142+Dynamics!JN142</f>
        <v>17964.07049029661</v>
      </c>
      <c r="O143" s="8">
        <f>O142+Dynamics!O142+Dynamics!CB142+Dynamics!EO142+Dynamics!HB142+Dynamics!JO142</f>
        <v>23594526.694798399</v>
      </c>
      <c r="P143" s="4">
        <f>P142+Dynamics!P142+Dynamics!CC142+Dynamics!EP142+Dynamics!HC142+Dynamics!JP142</f>
        <v>73891.783036074907</v>
      </c>
      <c r="Q143" s="4">
        <f>Q142+Dynamics!Q142+Dynamics!CD142+Dynamics!EQ142+Dynamics!HD142+Dynamics!JQ142</f>
        <v>215420.60831592552</v>
      </c>
      <c r="R143" s="4">
        <f>R142+Dynamics!R142+Dynamics!CE142+Dynamics!ER142+Dynamics!HE142+Dynamics!JR142</f>
        <v>221607.70581902037</v>
      </c>
      <c r="S143" s="4">
        <f>S142+Dynamics!S142+Dynamics!CF142+Dynamics!ES142+Dynamics!HF142+Dynamics!JS142</f>
        <v>66233.788185425306</v>
      </c>
      <c r="T143" s="4">
        <f>T142+Dynamics!T142+Dynamics!CG142+Dynamics!ET142+Dynamics!HG142+Dynamics!JT142</f>
        <v>12707.868499122767</v>
      </c>
      <c r="U143" s="4">
        <f>U142+Dynamics!U142+Dynamics!CH142+Dynamics!EU142+Dynamics!HH142+Dynamics!JU142</f>
        <v>10684.813808425184</v>
      </c>
      <c r="V143" s="4">
        <f>V142+Dynamics!V142+Dynamics!CI142+Dynamics!EV142+Dynamics!HI142+Dynamics!JV142</f>
        <v>0</v>
      </c>
      <c r="W143" s="4">
        <f>W142+Dynamics!W142+Dynamics!CJ142+Dynamics!EW142+Dynamics!HJ142+Dynamics!JW142</f>
        <v>0</v>
      </c>
      <c r="X143" s="4">
        <f>X142+Dynamics!X142+Dynamics!CK142+Dynamics!EX142+Dynamics!HK142+Dynamics!JX142</f>
        <v>0</v>
      </c>
      <c r="Y143" s="4">
        <f>Y142+Dynamics!Y142+Dynamics!CL142+Dynamics!EY142+Dynamics!HL142+Dynamics!JY142</f>
        <v>22369.528799173444</v>
      </c>
      <c r="Z143" s="4">
        <f>Z142+Dynamics!Z142+Dynamics!CM142+Dynamics!EZ142+Dynamics!HM142+Dynamics!JZ142</f>
        <v>11096.537255638788</v>
      </c>
      <c r="AA143" s="9">
        <f>AA142+Dynamics!AA142+Dynamics!CN142+Dynamics!FA142+Dynamics!HN142+Dynamics!KA142</f>
        <v>8850.1469228048973</v>
      </c>
      <c r="AB143" s="8">
        <f>AB142+Dynamics!AB142+Dynamics!CO142+Dynamics!FB142+Dynamics!HO142+Dynamics!KB142</f>
        <v>35738.862435315801</v>
      </c>
      <c r="AC143" s="4">
        <f>AC142+Dynamics!AC142+Dynamics!CP142+Dynamics!FC142+Dynamics!HP142+Dynamics!KC142</f>
        <v>5245.2348241966247</v>
      </c>
      <c r="AD143" s="4">
        <f>AD142+Dynamics!AD142+Dynamics!CQ142+Dynamics!FD142+Dynamics!HQ142+Dynamics!KD142</f>
        <v>15376.906357737917</v>
      </c>
      <c r="AE143" s="4">
        <f>AE142+Dynamics!AE142+Dynamics!CR142+Dynamics!FE142+Dynamics!HR142+Dynamics!KE142</f>
        <v>15941.226241817087</v>
      </c>
      <c r="AF143" s="4">
        <f>AF142+Dynamics!AF142+Dynamics!CS142+Dynamics!FF142+Dynamics!HS142+Dynamics!KF142</f>
        <v>4792.4385471866171</v>
      </c>
      <c r="AG143" s="4">
        <f>AG142+Dynamics!AG142+Dynamics!CT142+Dynamics!FG142+Dynamics!HT142+Dynamics!KG142</f>
        <v>923.37514555033408</v>
      </c>
      <c r="AH143" s="4">
        <f>AH142+Dynamics!AH142+Dynamics!CU142+Dynamics!FH142+Dynamics!HU142+Dynamics!KH142</f>
        <v>782.1270042778408</v>
      </c>
      <c r="AI143" s="4">
        <f>AI142+Dynamics!AI142+Dynamics!CV142+Dynamics!FI142+Dynamics!HV142+Dynamics!KI142</f>
        <v>0</v>
      </c>
      <c r="AJ143" s="4">
        <f>AJ142+Dynamics!AJ142+Dynamics!CW142+Dynamics!FJ142+Dynamics!HW142+Dynamics!KJ142</f>
        <v>0</v>
      </c>
      <c r="AK143" s="4">
        <f>AK142+Dynamics!AK142+Dynamics!CX142+Dynamics!FK142+Dynamics!HX142+Dynamics!KK142</f>
        <v>0</v>
      </c>
      <c r="AL143" s="4">
        <f>AL142+Dynamics!AL142+Dynamics!CY142+Dynamics!FL142+Dynamics!HY142+Dynamics!KL142</f>
        <v>1638.4773487690145</v>
      </c>
      <c r="AM143" s="4">
        <f>AM142+Dynamics!AM142+Dynamics!CZ142+Dynamics!FM142+Dynamics!HZ142+Dynamics!KM142</f>
        <v>819.55833408245928</v>
      </c>
      <c r="AN143" s="4">
        <f>AN142+Dynamics!AN142+Dynamics!DA142+Dynamics!FN142+Dynamics!IA142+Dynamics!KN142</f>
        <v>659.93408107263974</v>
      </c>
      <c r="AO143" s="8">
        <f>AO142+Dynamics!AO142+Dynamics!DB142+Dynamics!FO142+Dynamics!IB142+Dynamics!KO142</f>
        <v>871474.97186010284</v>
      </c>
      <c r="AP143" s="4">
        <f>AP142+Dynamics!AP142+Dynamics!DC142+Dynamics!FP142+Dynamics!IC142+Dynamics!KP142</f>
        <v>17231.971915765713</v>
      </c>
      <c r="AQ143" s="4">
        <f>AQ142+Dynamics!AQ142+Dynamics!DD142+Dynamics!FQ142+Dynamics!ID142+Dynamics!KQ142</f>
        <v>50201.075792785501</v>
      </c>
      <c r="AR143" s="4">
        <f>AR142+Dynamics!AR142+Dynamics!DE142+Dynamics!FR142+Dynamics!IE142+Dynamics!KR142</f>
        <v>51572.787508811642</v>
      </c>
      <c r="AS143" s="4">
        <f>AS142+Dynamics!AS142+Dynamics!DF142+Dynamics!FS142+Dynamics!IF142+Dynamics!KS142</f>
        <v>15393.925389969485</v>
      </c>
      <c r="AT143" s="4">
        <f>AT142+Dynamics!AT142+Dynamics!DG142+Dynamics!FT142+Dynamics!IG142+Dynamics!KT142</f>
        <v>2950.1105460828603</v>
      </c>
      <c r="AU143" s="4">
        <f>AU142+Dynamics!AU142+Dynamics!DH142+Dynamics!FU142+Dynamics!IH142+Dynamics!KU142</f>
        <v>2473.8395424462628</v>
      </c>
      <c r="AV143" s="4">
        <f>AV142+Dynamics!AV142+Dynamics!DI142+Dynamics!FV142+Dynamics!II142+Dynamics!KV142</f>
        <v>0</v>
      </c>
      <c r="AW143" s="4">
        <f>AW142+Dynamics!AW142+Dynamics!DJ142+Dynamics!FW142+Dynamics!IJ142+Dynamics!KW142</f>
        <v>0</v>
      </c>
      <c r="AX143" s="4">
        <f>AX142+Dynamics!AX142+Dynamics!DK142+Dynamics!FX142+Dynamics!IK142+Dynamics!KX142</f>
        <v>0</v>
      </c>
      <c r="AY143" s="4">
        <f>AY142+Dynamics!AY142+Dynamics!DL142+Dynamics!FY142+Dynamics!IL142+Dynamics!KY142</f>
        <v>5178.2712610186145</v>
      </c>
      <c r="AZ143" s="4">
        <f>AZ142+Dynamics!AZ142+Dynamics!DM142+Dynamics!FZ142+Dynamics!IM142+Dynamics!KZ142</f>
        <v>2559.0778476629685</v>
      </c>
      <c r="BA143" s="9">
        <f>BA142+Dynamics!BA142+Dynamics!DN142+Dynamics!GA142+Dynamics!IN142+Dynamics!LA142</f>
        <v>2028.2932393280093</v>
      </c>
      <c r="BB143" s="8">
        <f>BB142+Dynamics!BB142+Dynamics!DO142+Dynamics!GB142+Dynamics!IO142+Dynamics!LB142</f>
        <v>41449.743734344724</v>
      </c>
      <c r="BC143" s="4">
        <f>BC142+Dynamics!BC142+Dynamics!DP142+Dynamics!GC142+Dynamics!IP142+Dynamics!LC142</f>
        <v>7939.57222550387</v>
      </c>
      <c r="BD143" s="4">
        <f>BD142+Dynamics!BD142+Dynamics!DQ142+Dynamics!GD142+Dynamics!IQ142+Dynamics!LD142</f>
        <v>21965.273433562197</v>
      </c>
      <c r="BE143" s="4">
        <f>BE142+Dynamics!BE142+Dynamics!DR142+Dynamics!GE142+Dynamics!IR142+Dynamics!LE142</f>
        <v>21011.343412071084</v>
      </c>
      <c r="BF143" s="4">
        <f>BF142+Dynamics!BF142+Dynamics!DS142+Dynamics!GF142+Dynamics!IS142+Dynamics!LF142</f>
        <v>5939.8865860262476</v>
      </c>
      <c r="BG143" s="4">
        <f>BG142+Dynamics!BG142+Dynamics!DT142+Dynamics!GG142+Dynamics!IT142+Dynamics!LG142</f>
        <v>1094.9504285979983</v>
      </c>
      <c r="BH143" s="4">
        <f>BH142+Dynamics!BH142+Dynamics!DU142+Dynamics!GH142+Dynamics!IU142+Dynamics!LH142</f>
        <v>858.89467995901634</v>
      </c>
      <c r="BI143" s="4">
        <f>BI142+Dynamics!BI142+Dynamics!DV142+Dynamics!GI142+Dynamics!IV142+Dynamics!LI142</f>
        <v>0</v>
      </c>
      <c r="BJ143" s="4">
        <f>BJ142+Dynamics!BJ142+Dynamics!DW142+Dynamics!GJ142+Dynamics!IW142+Dynamics!LJ142</f>
        <v>0</v>
      </c>
      <c r="BK143" s="4">
        <f>BK142+Dynamics!BK142+Dynamics!DX142+Dynamics!GK142+Dynamics!IX142+Dynamics!LK142</f>
        <v>0</v>
      </c>
      <c r="BL143" s="4">
        <f>BL142+Dynamics!BL142+Dynamics!DY142+Dynamics!GL142+Dynamics!IY142+Dynamics!LL142</f>
        <v>1788.4829183137958</v>
      </c>
      <c r="BM143" s="4">
        <f>BM142+Dynamics!BM142+Dynamics!DZ142+Dynamics!GM142+Dynamics!IZ142+Dynamics!LM142</f>
        <v>819.59196395625838</v>
      </c>
      <c r="BN143" s="4">
        <f>BN142+Dynamics!BN142+Dynamics!EA142+Dynamics!GN142+Dynamics!JA142+Dynamics!LN142</f>
        <v>596.41876193612438</v>
      </c>
      <c r="BO143" s="178">
        <f t="shared" si="73"/>
        <v>48671483.400139801</v>
      </c>
      <c r="BP143" s="8">
        <f t="shared" si="68"/>
        <v>23227647.301331561</v>
      </c>
      <c r="BQ143" s="4">
        <f t="shared" si="69"/>
        <v>24237389.47544001</v>
      </c>
      <c r="BR143" s="4">
        <f t="shared" si="70"/>
        <v>81918.140320006321</v>
      </c>
      <c r="BS143" s="4">
        <f t="shared" si="74"/>
        <v>1021064.3249039738</v>
      </c>
      <c r="BT143" s="179">
        <f t="shared" si="75"/>
        <v>103464.15814427131</v>
      </c>
      <c r="BU143" s="178">
        <f t="shared" si="76"/>
        <v>2201913.7522412078</v>
      </c>
      <c r="BV143" s="4">
        <f t="shared" si="77"/>
        <v>1301267.9262611081</v>
      </c>
      <c r="BW143" s="4">
        <f t="shared" si="78"/>
        <v>642862.7806416112</v>
      </c>
      <c r="BX143" s="4">
        <f t="shared" si="79"/>
        <v>46179.277884690535</v>
      </c>
      <c r="BY143" s="4">
        <f t="shared" si="80"/>
        <v>149589.35304387106</v>
      </c>
      <c r="BZ143" s="179">
        <f t="shared" si="81"/>
        <v>62014.414409926598</v>
      </c>
      <c r="CA143" s="167">
        <f t="shared" si="82"/>
        <v>4.5240325513376138E-2</v>
      </c>
      <c r="CB143" s="15">
        <f t="shared" si="83"/>
        <v>5.6022373225312012E-2</v>
      </c>
      <c r="CC143" s="15">
        <f t="shared" si="84"/>
        <v>2.6523598232104595E-2</v>
      </c>
      <c r="CD143" s="15">
        <f t="shared" si="85"/>
        <v>0.56372468545178234</v>
      </c>
      <c r="CE143" s="15">
        <f t="shared" si="86"/>
        <v>0.1465033586967591</v>
      </c>
      <c r="CF143" s="168">
        <f t="shared" si="87"/>
        <v>0.59938065048046074</v>
      </c>
      <c r="CG143" s="169">
        <f>-SUM(Dynamics!BO142:BO143,Dynamics!CB142:CB143,Dynamics!CO142:CO143,Dynamics!DB142:DB143,Dynamics!DO142:DO143)/BO142*100000</f>
        <v>1089.5109191587987</v>
      </c>
      <c r="CH143" s="87">
        <f>-SUM(Dynamics!BO142:BO143)/BP142*100000</f>
        <v>1343.7428466154388</v>
      </c>
      <c r="CI143" s="87">
        <f>-SUM(Dynamics!CB142:CB143)/BQ142*100000</f>
        <v>636.8369121040522</v>
      </c>
      <c r="CJ143" s="87">
        <f>-SUM(Dynamics!CO142:CO143)/BR142*100000</f>
        <v>13350.703833707032</v>
      </c>
      <c r="CK143" s="87">
        <f>-SUM(Dynamics!DB142:DB143)/BS142*100000</f>
        <v>3523.7910372405654</v>
      </c>
      <c r="CL143" s="170">
        <f>-SUM(Dynamics!DO142:DO143)/BT142*100000</f>
        <v>16314.647129060584</v>
      </c>
      <c r="CM143" s="120">
        <f t="shared" si="88"/>
        <v>169135.56727078767</v>
      </c>
      <c r="CN143" s="120">
        <f>step*SUMPRODUCT(B143:N143,'By group'!B$22:N$22)</f>
        <v>100046.42712339915</v>
      </c>
      <c r="CO143" s="120">
        <f>step*SUMPRODUCT(O143:AA143,'By group'!O$22:AA$22)</f>
        <v>49414.231467187361</v>
      </c>
      <c r="CP143" s="120">
        <f>step*SUMPRODUCT(AB143:AN143,'By group'!AB$22:AN$22)</f>
        <v>3560.7203575045419</v>
      </c>
      <c r="CQ143" s="120">
        <f>step*SUMPRODUCT(AO143:BA143,'By group'!AO$22:BA$22)</f>
        <v>11492.32473518296</v>
      </c>
      <c r="CR143" s="154">
        <f>step*SUMPRODUCT(BB143:BN143,'By group'!BB$22:BN$22)</f>
        <v>4621.8635875136843</v>
      </c>
      <c r="CS143" s="197">
        <f t="shared" si="89"/>
        <v>253747.57499466225</v>
      </c>
      <c r="CT143" s="120">
        <f t="shared" si="90"/>
        <v>738807.95491451526</v>
      </c>
      <c r="CU143" s="120">
        <f t="shared" si="91"/>
        <v>758752.24451024004</v>
      </c>
      <c r="CV143" s="120">
        <f t="shared" si="92"/>
        <v>302823.52414194436</v>
      </c>
      <c r="CW143" s="120">
        <f t="shared" si="93"/>
        <v>81225.195012426397</v>
      </c>
      <c r="CX143" s="198">
        <f t="shared" si="94"/>
        <v>66557.258667419446</v>
      </c>
      <c r="CY143" s="16">
        <f t="shared" si="95"/>
        <v>3.3684404841739673E-3</v>
      </c>
      <c r="CZ143" s="37">
        <f t="shared" si="96"/>
        <v>4.2107982504078628E-2</v>
      </c>
      <c r="DA143" s="185">
        <f t="shared" si="97"/>
        <v>2.1257654568213576E-3</v>
      </c>
      <c r="DB143" s="183"/>
      <c r="DC143" s="85">
        <f>(SUMPRODUCT($B143:$N143,'By group'!$B$27:$N$27)-(1-prop_idu_part)*SUMPRODUCT(Population!$BB143:$BN143,'By group'!$BB$27:$BN$27)*(1-prop_idu_male))/BQ143</f>
        <v>1.4352040817699458</v>
      </c>
      <c r="DD143" s="85">
        <f>(1-prop_idu_part)*SUMPRODUCT(Population!$BB143:$BN143,'By group'!$BB$27:$BN$27)*prop_idu_male/BQ143</f>
        <v>9.2205714570904266E-3</v>
      </c>
      <c r="DE143" s="85">
        <f>SUMPRODUCT(AB143:AN143,'By group'!AB$27:AN$27)/prop_sw_use/BP143</f>
        <v>4.2321018185243542</v>
      </c>
      <c r="DF143" s="85">
        <f t="shared" si="71"/>
        <v>1.7182333383208876</v>
      </c>
      <c r="DG143" s="85">
        <f t="shared" si="98"/>
        <v>0</v>
      </c>
    </row>
    <row r="144" spans="1:111" x14ac:dyDescent="0.25">
      <c r="A144">
        <f t="shared" si="72"/>
        <v>70</v>
      </c>
      <c r="B144" s="8">
        <f>B143+Dynamics!B143+Dynamics!BO143+Dynamics!EB143+Dynamics!GO143+Dynamics!JB143</f>
        <v>21987496.139250845</v>
      </c>
      <c r="C144" s="46">
        <f>C143+Dynamics!C143+Dynamics!BP143+Dynamics!EC143+Dynamics!GP143+Dynamics!JC143</f>
        <v>149861.01259872384</v>
      </c>
      <c r="D144" s="4">
        <f>D143+Dynamics!D143+Dynamics!BQ143+Dynamics!ED143+Dynamics!GQ143+Dynamics!JD143</f>
        <v>437076.95669095509</v>
      </c>
      <c r="E144" s="4">
        <f>E143+Dynamics!E143+Dynamics!BR143+Dynamics!EE143+Dynamics!GR143+Dynamics!JE143</f>
        <v>449891.69111743401</v>
      </c>
      <c r="F144" s="4">
        <f>F143+Dynamics!F143+Dynamics!BS143+Dynamics!EF143+Dynamics!GS143+Dynamics!JF143</f>
        <v>134523.15912538007</v>
      </c>
      <c r="G144" s="4">
        <f>G143+Dynamics!G143+Dynamics!BT143+Dynamics!EG143+Dynamics!GT143+Dynamics!JG143</f>
        <v>25818.531503714581</v>
      </c>
      <c r="H144" s="4">
        <f>H143+Dynamics!H143+Dynamics!BU143+Dynamics!EH143+Dynamics!GU143+Dynamics!JH143</f>
        <v>21720.643070054859</v>
      </c>
      <c r="I144" s="4">
        <f>I143+Dynamics!I143+Dynamics!BV143+Dynamics!EI143+Dynamics!GV143+Dynamics!JI143</f>
        <v>0</v>
      </c>
      <c r="J144" s="4">
        <f>J143+Dynamics!J143+Dynamics!BW143+Dynamics!EJ143+Dynamics!GW143+Dynamics!JJ143</f>
        <v>0</v>
      </c>
      <c r="K144" s="4">
        <f>K143+Dynamics!K143+Dynamics!BX143+Dynamics!EK143+Dynamics!GX143+Dynamics!JK143</f>
        <v>0</v>
      </c>
      <c r="L144" s="4">
        <f>L143+Dynamics!L143+Dynamics!BY143+Dynamics!EL143+Dynamics!GY143+Dynamics!JL143</f>
        <v>45476.691010314265</v>
      </c>
      <c r="M144" s="4">
        <f>M143+Dynamics!M143+Dynamics!BZ143+Dynamics!EM143+Dynamics!GZ143+Dynamics!JM143</f>
        <v>22573.629546454213</v>
      </c>
      <c r="N144" s="9">
        <f>N143+Dynamics!N143+Dynamics!CA143+Dynamics!EN143+Dynamics!HA143+Dynamics!JN143</f>
        <v>18015.938078081221</v>
      </c>
      <c r="O144" s="8">
        <f>O143+Dynamics!O143+Dynamics!CB143+Dynamics!EO143+Dynamics!HB143+Dynamics!JO143</f>
        <v>23660616.905228928</v>
      </c>
      <c r="P144" s="4">
        <f>P143+Dynamics!P143+Dynamics!CC143+Dynamics!EP143+Dynamics!HC143+Dynamics!JP143</f>
        <v>74101.422414623608</v>
      </c>
      <c r="Q144" s="4">
        <f>Q143+Dynamics!Q143+Dynamics!CD143+Dynamics!EQ143+Dynamics!HD143+Dynamics!JQ143</f>
        <v>216033.08853577252</v>
      </c>
      <c r="R144" s="4">
        <f>R143+Dynamics!R143+Dynamics!CE143+Dynamics!ER143+Dynamics!HE143+Dynamics!JR143</f>
        <v>222239.92921030711</v>
      </c>
      <c r="S144" s="4">
        <f>S143+Dynamics!S143+Dynamics!CF143+Dynamics!ES143+Dynamics!HF143+Dynamics!JS143</f>
        <v>66423.28647136272</v>
      </c>
      <c r="T144" s="4">
        <f>T143+Dynamics!T143+Dynamics!CG143+Dynamics!ET143+Dynamics!HG143+Dynamics!JT143</f>
        <v>12744.305291932013</v>
      </c>
      <c r="U144" s="4">
        <f>U143+Dynamics!U143+Dynamics!CH143+Dynamics!EU143+Dynamics!HH143+Dynamics!JU143</f>
        <v>10715.559656140209</v>
      </c>
      <c r="V144" s="4">
        <f>V143+Dynamics!V143+Dynamics!CI143+Dynamics!EV143+Dynamics!HI143+Dynamics!JV143</f>
        <v>0</v>
      </c>
      <c r="W144" s="4">
        <f>W143+Dynamics!W143+Dynamics!CJ143+Dynamics!EW143+Dynamics!HJ143+Dynamics!JW143</f>
        <v>0</v>
      </c>
      <c r="X144" s="4">
        <f>X143+Dynamics!X143+Dynamics!CK143+Dynamics!EX143+Dynamics!HK143+Dynamics!JX143</f>
        <v>0</v>
      </c>
      <c r="Y144" s="4">
        <f>Y143+Dynamics!Y143+Dynamics!CL143+Dynamics!EY143+Dynamics!HL143+Dynamics!JY143</f>
        <v>22433.957045344323</v>
      </c>
      <c r="Z144" s="4">
        <f>Z143+Dynamics!Z143+Dynamics!CM143+Dynamics!EZ143+Dynamics!HM143+Dynamics!JZ143</f>
        <v>11128.633541484238</v>
      </c>
      <c r="AA144" s="9">
        <f>AA143+Dynamics!AA143+Dynamics!CN143+Dynamics!FA143+Dynamics!HN143+Dynamics!KA143</f>
        <v>8875.7670216140668</v>
      </c>
      <c r="AB144" s="8">
        <f>AB143+Dynamics!AB143+Dynamics!CO143+Dynamics!FB143+Dynamics!HO143+Dynamics!KB143</f>
        <v>35837.589107924388</v>
      </c>
      <c r="AC144" s="4">
        <f>AC143+Dynamics!AC143+Dynamics!CP143+Dynamics!FC143+Dynamics!HP143+Dynamics!KC143</f>
        <v>5259.9747372124784</v>
      </c>
      <c r="AD144" s="4">
        <f>AD143+Dynamics!AD143+Dynamics!CQ143+Dynamics!FD143+Dynamics!HQ143+Dynamics!KD143</f>
        <v>15420.176936904081</v>
      </c>
      <c r="AE144" s="4">
        <f>AE143+Dynamics!AE143+Dynamics!CR143+Dynamics!FE143+Dynamics!HR143+Dynamics!KE143</f>
        <v>15986.187779356625</v>
      </c>
      <c r="AF144" s="4">
        <f>AF143+Dynamics!AF143+Dynamics!CS143+Dynamics!FF143+Dynamics!HS143+Dynamics!KF143</f>
        <v>4805.9830391317628</v>
      </c>
      <c r="AG144" s="4">
        <f>AG143+Dynamics!AG143+Dynamics!CT143+Dynamics!FG143+Dynamics!HT143+Dynamics!KG143</f>
        <v>925.9893027097379</v>
      </c>
      <c r="AH144" s="4">
        <f>AH143+Dynamics!AH143+Dynamics!CU143+Dynamics!FH143+Dynamics!HU143+Dynamics!KH143</f>
        <v>784.3492629765534</v>
      </c>
      <c r="AI144" s="4">
        <f>AI143+Dynamics!AI143+Dynamics!CV143+Dynamics!FI143+Dynamics!HV143+Dynamics!KI143</f>
        <v>0</v>
      </c>
      <c r="AJ144" s="4">
        <f>AJ143+Dynamics!AJ143+Dynamics!CW143+Dynamics!FJ143+Dynamics!HW143+Dynamics!KJ143</f>
        <v>0</v>
      </c>
      <c r="AK144" s="4">
        <f>AK143+Dynamics!AK143+Dynamics!CX143+Dynamics!FK143+Dynamics!HX143+Dynamics!KK143</f>
        <v>0</v>
      </c>
      <c r="AL144" s="4">
        <f>AL143+Dynamics!AL143+Dynamics!CY143+Dynamics!FL143+Dynamics!HY143+Dynamics!KL143</f>
        <v>1643.1347258246676</v>
      </c>
      <c r="AM144" s="4">
        <f>AM143+Dynamics!AM143+Dynamics!CZ143+Dynamics!FM143+Dynamics!HZ143+Dynamics!KM143</f>
        <v>821.89948235713098</v>
      </c>
      <c r="AN144" s="4">
        <f>AN143+Dynamics!AN143+Dynamics!DA143+Dynamics!FN143+Dynamics!IA143+Dynamics!KN143</f>
        <v>661.8314671360979</v>
      </c>
      <c r="AO144" s="8">
        <f>AO143+Dynamics!AO143+Dynamics!DB143+Dynamics!FO143+Dynamics!IB143+Dynamics!KO143</f>
        <v>873394.94913983031</v>
      </c>
      <c r="AP144" s="4">
        <f>AP143+Dynamics!AP143+Dynamics!DC143+Dynamics!FP143+Dynamics!IC143+Dynamics!KP143</f>
        <v>17287.163794395172</v>
      </c>
      <c r="AQ144" s="4">
        <f>AQ143+Dynamics!AQ143+Dynamics!DD143+Dynamics!FQ143+Dynamics!ID143+Dynamics!KQ143</f>
        <v>50364.681939004149</v>
      </c>
      <c r="AR144" s="4">
        <f>AR143+Dynamics!AR143+Dynamics!DE143+Dynamics!FR143+Dynamics!IE143+Dynamics!KR143</f>
        <v>51745.587454893219</v>
      </c>
      <c r="AS144" s="4">
        <f>AS143+Dynamics!AS143+Dynamics!DF143+Dynamics!FS143+Dynamics!IF143+Dynamics!KS143</f>
        <v>15446.726289786489</v>
      </c>
      <c r="AT144" s="4">
        <f>AT143+Dynamics!AT143+Dynamics!DG143+Dynamics!FT143+Dynamics!IG143+Dynamics!KT143</f>
        <v>2960.4203363866386</v>
      </c>
      <c r="AU144" s="4">
        <f>AU143+Dynamics!AU143+Dynamics!DH143+Dynamics!FU143+Dynamics!IH143+Dynamics!KU143</f>
        <v>2482.8150540796055</v>
      </c>
      <c r="AV144" s="4">
        <f>AV143+Dynamics!AV143+Dynamics!DI143+Dynamics!FV143+Dynamics!II143+Dynamics!KV143</f>
        <v>0</v>
      </c>
      <c r="AW144" s="4">
        <f>AW143+Dynamics!AW143+Dynamics!DJ143+Dynamics!FW143+Dynamics!IJ143+Dynamics!KW143</f>
        <v>0</v>
      </c>
      <c r="AX144" s="4">
        <f>AX143+Dynamics!AX143+Dynamics!DK143+Dynamics!FX143+Dynamics!IK143+Dynamics!KX143</f>
        <v>0</v>
      </c>
      <c r="AY144" s="4">
        <f>AY143+Dynamics!AY143+Dynamics!DL143+Dynamics!FY143+Dynamics!IL143+Dynamics!KY143</f>
        <v>5197.1181976693897</v>
      </c>
      <c r="AZ144" s="4">
        <f>AZ143+Dynamics!AZ143+Dynamics!DM143+Dynamics!FZ143+Dynamics!IM143+Dynamics!KZ143</f>
        <v>2568.8398716302822</v>
      </c>
      <c r="BA144" s="9">
        <f>BA143+Dynamics!BA143+Dynamics!DN143+Dynamics!GA143+Dynamics!IN143+Dynamics!LA143</f>
        <v>2036.5439201141101</v>
      </c>
      <c r="BB144" s="8">
        <f>BB143+Dynamics!BB143+Dynamics!DO143+Dynamics!GB143+Dynamics!IO143+Dynamics!LB143</f>
        <v>41565.322097089644</v>
      </c>
      <c r="BC144" s="4">
        <f>BC143+Dynamics!BC143+Dynamics!DP143+Dynamics!GC143+Dynamics!IP143+Dynamics!LC143</f>
        <v>7961.7331375902531</v>
      </c>
      <c r="BD144" s="4">
        <f>BD143+Dynamics!BD143+Dynamics!DQ143+Dynamics!GD143+Dynamics!IQ143+Dynamics!LD143</f>
        <v>22026.615666935166</v>
      </c>
      <c r="BE144" s="4">
        <f>BE143+Dynamics!BE143+Dynamics!DR143+Dynamics!GE143+Dynamics!IR143+Dynamics!LE143</f>
        <v>21070.072126178715</v>
      </c>
      <c r="BF144" s="4">
        <f>BF143+Dynamics!BF143+Dynamics!DS143+Dynamics!GF143+Dynamics!IS143+Dynamics!LF143</f>
        <v>5956.5016236074061</v>
      </c>
      <c r="BG144" s="4">
        <f>BG143+Dynamics!BG143+Dynamics!DT143+Dynamics!GG143+Dynamics!IT143+Dynamics!LG143</f>
        <v>1098.0150567218539</v>
      </c>
      <c r="BH144" s="4">
        <f>BH143+Dynamics!BH143+Dynamics!DU143+Dynamics!GH143+Dynamics!IU143+Dynamics!LH143</f>
        <v>861.30138086591955</v>
      </c>
      <c r="BI144" s="4">
        <f>BI143+Dynamics!BI143+Dynamics!DV143+Dynamics!GI143+Dynamics!IV143+Dynamics!LI143</f>
        <v>0</v>
      </c>
      <c r="BJ144" s="4">
        <f>BJ143+Dynamics!BJ143+Dynamics!DW143+Dynamics!GJ143+Dynamics!IW143+Dynamics!LJ143</f>
        <v>0</v>
      </c>
      <c r="BK144" s="4">
        <f>BK143+Dynamics!BK143+Dynamics!DX143+Dynamics!GK143+Dynamics!IX143+Dynamics!LK143</f>
        <v>0</v>
      </c>
      <c r="BL144" s="4">
        <f>BL143+Dynamics!BL143+Dynamics!DY143+Dynamics!GL143+Dynamics!IY143+Dynamics!LL143</f>
        <v>1793.4951183865592</v>
      </c>
      <c r="BM144" s="4">
        <f>BM143+Dynamics!BM143+Dynamics!DZ143+Dynamics!GM143+Dynamics!IZ143+Dynamics!LM143</f>
        <v>821.89237235074108</v>
      </c>
      <c r="BN144" s="4">
        <f>BN143+Dynamics!BN143+Dynamics!EA143+Dynamics!GN143+Dynamics!JA143+Dynamics!LN143</f>
        <v>598.09571551719534</v>
      </c>
      <c r="BO144" s="178">
        <f t="shared" si="73"/>
        <v>48807152.252544038</v>
      </c>
      <c r="BP144" s="8">
        <f t="shared" si="68"/>
        <v>23292454.391991958</v>
      </c>
      <c r="BQ144" s="4">
        <f t="shared" si="69"/>
        <v>24305312.854417507</v>
      </c>
      <c r="BR144" s="4">
        <f t="shared" si="70"/>
        <v>82147.115841533523</v>
      </c>
      <c r="BS144" s="4">
        <f t="shared" si="74"/>
        <v>1023484.8459977894</v>
      </c>
      <c r="BT144" s="179">
        <f t="shared" si="75"/>
        <v>103753.04429524344</v>
      </c>
      <c r="BU144" s="178">
        <f t="shared" si="76"/>
        <v>2208241.3477194146</v>
      </c>
      <c r="BV144" s="4">
        <f t="shared" si="77"/>
        <v>1304958.2527411121</v>
      </c>
      <c r="BW144" s="4">
        <f t="shared" si="78"/>
        <v>644695.94918858062</v>
      </c>
      <c r="BX144" s="4">
        <f t="shared" si="79"/>
        <v>46309.526733609135</v>
      </c>
      <c r="BY144" s="4">
        <f t="shared" si="80"/>
        <v>150089.89685795904</v>
      </c>
      <c r="BZ144" s="179">
        <f t="shared" si="81"/>
        <v>62187.722198153795</v>
      </c>
      <c r="CA144" s="167">
        <f t="shared" si="82"/>
        <v>4.5244216181539489E-2</v>
      </c>
      <c r="CB144" s="15">
        <f t="shared" si="83"/>
        <v>5.602493540525133E-2</v>
      </c>
      <c r="CC144" s="15">
        <f t="shared" si="84"/>
        <v>2.652489820024706E-2</v>
      </c>
      <c r="CD144" s="15">
        <f t="shared" si="85"/>
        <v>0.56373892447962326</v>
      </c>
      <c r="CE144" s="15">
        <f t="shared" si="86"/>
        <v>0.14664593955139343</v>
      </c>
      <c r="CF144" s="168">
        <f t="shared" si="87"/>
        <v>0.59938214459703132</v>
      </c>
      <c r="CG144" s="167"/>
      <c r="CH144" s="16"/>
      <c r="CI144" s="87"/>
      <c r="CJ144" s="16"/>
      <c r="CK144" s="16"/>
      <c r="CL144" s="168"/>
      <c r="CM144" s="120">
        <f t="shared" si="88"/>
        <v>169622.55130003786</v>
      </c>
      <c r="CN144" s="120">
        <f>step*SUMPRODUCT(B144:N144,'By group'!B$22:N$22)</f>
        <v>100330.46431306552</v>
      </c>
      <c r="CO144" s="120">
        <f>step*SUMPRODUCT(O144:AA144,'By group'!O$22:AA$22)</f>
        <v>49555.333538750172</v>
      </c>
      <c r="CP144" s="120">
        <f>step*SUMPRODUCT(AB144:AN144,'By group'!AB$22:AN$22)</f>
        <v>3570.7722771238136</v>
      </c>
      <c r="CQ144" s="120">
        <f>step*SUMPRODUCT(AO144:BA144,'By group'!AO$22:BA$22)</f>
        <v>11531.19629675431</v>
      </c>
      <c r="CR144" s="154">
        <f>step*SUMPRODUCT(BB144:BN144,'By group'!BB$22:BN$22)</f>
        <v>4634.7848743440163</v>
      </c>
      <c r="CS144" s="197">
        <f t="shared" si="89"/>
        <v>254471.30668254534</v>
      </c>
      <c r="CT144" s="120">
        <f t="shared" si="90"/>
        <v>740921.51976957102</v>
      </c>
      <c r="CU144" s="120">
        <f t="shared" si="91"/>
        <v>760933.4676881698</v>
      </c>
      <c r="CV144" s="120">
        <f t="shared" si="92"/>
        <v>303700.05264680769</v>
      </c>
      <c r="CW144" s="120">
        <f t="shared" si="93"/>
        <v>81462.156305741431</v>
      </c>
      <c r="CX144" s="198">
        <f t="shared" si="94"/>
        <v>66752.844626579841</v>
      </c>
      <c r="CY144" s="16">
        <f t="shared" si="95"/>
        <v>3.3684162246381318E-3</v>
      </c>
      <c r="CZ144" s="37">
        <f t="shared" si="96"/>
        <v>4.2091108880497566E-2</v>
      </c>
      <c r="DA144" s="185">
        <f t="shared" si="97"/>
        <v>2.1257754141932217E-3</v>
      </c>
      <c r="DB144" s="183">
        <f>(BO144-BO142)/BO142</f>
        <v>5.582980781586656E-3</v>
      </c>
      <c r="DC144" s="85">
        <f>(SUMPRODUCT($B144:$N144,'By group'!$B$27:$N$27)-(1-prop_idu_part)*SUMPRODUCT(Population!$BB144:$BN144,'By group'!$BB$27:$BN$27)*(1-prop_idu_male))/BQ144</f>
        <v>1.4351864200640627</v>
      </c>
      <c r="DD144" s="85">
        <f>(1-prop_idu_part)*SUMPRODUCT(Population!$BB144:$BN144,'By group'!$BB$27:$BN$27)*prop_idu_male/BQ144</f>
        <v>9.2204768982018827E-3</v>
      </c>
      <c r="DE144" s="85">
        <f>SUMPRODUCT(AB144:AN144,'By group'!AB$27:AN$27)/prop_sw_use/BP144</f>
        <v>4.2321233027177785</v>
      </c>
      <c r="DF144" s="85">
        <f t="shared" si="71"/>
        <v>1.7182420609034179</v>
      </c>
      <c r="DG144" s="85">
        <f t="shared" si="98"/>
        <v>0</v>
      </c>
    </row>
    <row r="145" spans="1:111" x14ac:dyDescent="0.25">
      <c r="A145">
        <f t="shared" si="72"/>
        <v>70.5</v>
      </c>
      <c r="B145" s="8">
        <f>B144+Dynamics!B144+Dynamics!BO144+Dynamics!EB144+Dynamics!GO144+Dynamics!JB144</f>
        <v>22048777.872297782</v>
      </c>
      <c r="C145" s="46">
        <f>C144+Dynamics!C144+Dynamics!BP144+Dynamics!EC144+Dynamics!GP144+Dynamics!JC144</f>
        <v>150283.9819503568</v>
      </c>
      <c r="D145" s="4">
        <f>D144+Dynamics!D144+Dynamics!BQ144+Dynamics!ED144+Dynamics!GQ144+Dynamics!JD144</f>
        <v>438312.59336079971</v>
      </c>
      <c r="E145" s="4">
        <f>E144+Dynamics!E144+Dynamics!BR144+Dynamics!EE144+Dynamics!GR144+Dynamics!JE144</f>
        <v>451166.95824608795</v>
      </c>
      <c r="F145" s="4">
        <f>F144+Dynamics!F144+Dynamics!BS144+Dynamics!EF144+Dynamics!GS144+Dynamics!JF144</f>
        <v>134905.36003199068</v>
      </c>
      <c r="G145" s="4">
        <f>G144+Dynamics!G144+Dynamics!BT144+Dynamics!EG144+Dynamics!GT144+Dynamics!JG144</f>
        <v>25892.021978139695</v>
      </c>
      <c r="H145" s="4">
        <f>H144+Dynamics!H144+Dynamics!BU144+Dynamics!EH144+Dynamics!GU144+Dynamics!JH144</f>
        <v>21782.689154880456</v>
      </c>
      <c r="I145" s="4">
        <f>I144+Dynamics!I144+Dynamics!BV144+Dynamics!EI144+Dynamics!GV144+Dynamics!JI144</f>
        <v>0</v>
      </c>
      <c r="J145" s="4">
        <f>J144+Dynamics!J144+Dynamics!BW144+Dynamics!EJ144+Dynamics!GW144+Dynamics!JJ144</f>
        <v>0</v>
      </c>
      <c r="K145" s="4">
        <f>K144+Dynamics!K144+Dynamics!BX144+Dynamics!EK144+Dynamics!GX144+Dynamics!JK144</f>
        <v>0</v>
      </c>
      <c r="L145" s="4">
        <f>L144+Dynamics!L144+Dynamics!BY144+Dynamics!EL144+Dynamics!GY144+Dynamics!JL144</f>
        <v>45606.670154951396</v>
      </c>
      <c r="M145" s="4">
        <f>M144+Dynamics!M144+Dynamics!BZ144+Dynamics!EM144+Dynamics!GZ144+Dynamics!JM144</f>
        <v>22638.448038062608</v>
      </c>
      <c r="N145" s="9">
        <f>N144+Dynamics!N144+Dynamics!CA144+Dynamics!EN144+Dynamics!HA144+Dynamics!JN144</f>
        <v>18067.910114118888</v>
      </c>
      <c r="O145" s="8">
        <f>O144+Dynamics!O144+Dynamics!CB144+Dynamics!EO144+Dynamics!HB144+Dynamics!JO144</f>
        <v>23726874.659991521</v>
      </c>
      <c r="P145" s="4">
        <f>P144+Dynamics!P144+Dynamics!CC144+Dynamics!EP144+Dynamics!HC144+Dynamics!JP144</f>
        <v>74311.516120496948</v>
      </c>
      <c r="Q145" s="4">
        <f>Q144+Dynamics!Q144+Dynamics!CD144+Dynamics!EQ144+Dynamics!HD144+Dynamics!JQ144</f>
        <v>216646.86050805822</v>
      </c>
      <c r="R145" s="4">
        <f>R144+Dynamics!R144+Dynamics!CE144+Dynamics!ER144+Dynamics!HE144+Dynamics!JR144</f>
        <v>222873.4319301651</v>
      </c>
      <c r="S145" s="4">
        <f>S144+Dynamics!S144+Dynamics!CF144+Dynamics!ES144+Dynamics!HF144+Dynamics!JS144</f>
        <v>66613.15642064526</v>
      </c>
      <c r="T145" s="4">
        <f>T144+Dynamics!T144+Dynamics!CG144+Dynamics!ET144+Dynamics!HG144+Dynamics!JT144</f>
        <v>12780.812326818404</v>
      </c>
      <c r="U145" s="4">
        <f>U144+Dynamics!U144+Dynamics!CH144+Dynamics!EU144+Dynamics!HH144+Dynamics!JU144</f>
        <v>10746.365129298616</v>
      </c>
      <c r="V145" s="4">
        <f>V144+Dynamics!V144+Dynamics!CI144+Dynamics!EV144+Dynamics!HI144+Dynamics!JV144</f>
        <v>0</v>
      </c>
      <c r="W145" s="4">
        <f>W144+Dynamics!W144+Dynamics!CJ144+Dynamics!EW144+Dynamics!HJ144+Dynamics!JW144</f>
        <v>0</v>
      </c>
      <c r="X145" s="4">
        <f>X144+Dynamics!X144+Dynamics!CK144+Dynamics!EX144+Dynamics!HK144+Dynamics!JX144</f>
        <v>0</v>
      </c>
      <c r="Y145" s="4">
        <f>Y144+Dynamics!Y144+Dynamics!CL144+Dynamics!EY144+Dynamics!HL144+Dynamics!JY144</f>
        <v>22498.507354039775</v>
      </c>
      <c r="Z145" s="4">
        <f>Z144+Dynamics!Z144+Dynamics!CM144+Dynamics!EZ144+Dynamics!HM144+Dynamics!JZ144</f>
        <v>11160.792843155541</v>
      </c>
      <c r="AA145" s="9">
        <f>AA144+Dynamics!AA144+Dynamics!CN144+Dynamics!FA144+Dynamics!HN144+Dynamics!KA144</f>
        <v>8901.4506419833433</v>
      </c>
      <c r="AB145" s="8">
        <f>AB144+Dynamics!AB144+Dynamics!CO144+Dynamics!FB144+Dynamics!HO144+Dynamics!KB144</f>
        <v>35936.607597987742</v>
      </c>
      <c r="AC145" s="4">
        <f>AC144+Dynamics!AC144+Dynamics!CP144+Dynamics!FC144+Dynamics!HP144+Dynamics!KC144</f>
        <v>5274.7505448113961</v>
      </c>
      <c r="AD145" s="4">
        <f>AD144+Dynamics!AD144+Dynamics!CQ144+Dynamics!FD144+Dynamics!HQ144+Dynamics!KD144</f>
        <v>15463.550999787643</v>
      </c>
      <c r="AE145" s="4">
        <f>AE144+Dynamics!AE144+Dynamics!CR144+Dynamics!FE144+Dynamics!HR144+Dynamics!KE144</f>
        <v>16031.253455851756</v>
      </c>
      <c r="AF145" s="4">
        <f>AF144+Dynamics!AF144+Dynamics!CS144+Dynamics!FF144+Dynamics!HS144+Dynamics!KF144</f>
        <v>4819.5579802518223</v>
      </c>
      <c r="AG145" s="4">
        <f>AG144+Dynamics!AG144+Dynamics!CT144+Dynamics!FG144+Dynamics!HT144+Dynamics!KG144</f>
        <v>928.60918854938927</v>
      </c>
      <c r="AH145" s="4">
        <f>AH144+Dynamics!AH144+Dynamics!CU144+Dynamics!FH144+Dynamics!HU144+Dynamics!KH144</f>
        <v>786.57615223417656</v>
      </c>
      <c r="AI145" s="4">
        <f>AI144+Dynamics!AI144+Dynamics!CV144+Dynamics!FI144+Dynamics!HV144+Dynamics!KI144</f>
        <v>0</v>
      </c>
      <c r="AJ145" s="4">
        <f>AJ144+Dynamics!AJ144+Dynamics!CW144+Dynamics!FJ144+Dynamics!HW144+Dynamics!KJ144</f>
        <v>0</v>
      </c>
      <c r="AK145" s="4">
        <f>AK144+Dynamics!AK144+Dynamics!CX144+Dynamics!FK144+Dynamics!HX144+Dynamics!KK144</f>
        <v>0</v>
      </c>
      <c r="AL145" s="4">
        <f>AL144+Dynamics!AL144+Dynamics!CY144+Dynamics!FL144+Dynamics!HY144+Dynamics!KL144</f>
        <v>1647.8016928357206</v>
      </c>
      <c r="AM145" s="4">
        <f>AM144+Dynamics!AM144+Dynamics!CZ144+Dynamics!FM144+Dynamics!HZ144+Dynamics!KM144</f>
        <v>824.24510537504852</v>
      </c>
      <c r="AN145" s="4">
        <f>AN144+Dynamics!AN144+Dynamics!DA144+Dynamics!FN144+Dynamics!IA144+Dynamics!KN144</f>
        <v>663.73227978509431</v>
      </c>
      <c r="AO145" s="8">
        <f>AO144+Dynamics!AO144+Dynamics!DB144+Dynamics!FO144+Dynamics!IB144+Dynamics!KO144</f>
        <v>875333.47767159704</v>
      </c>
      <c r="AP145" s="4">
        <f>AP144+Dynamics!AP144+Dynamics!DC144+Dynamics!FP144+Dynamics!IC144+Dynamics!KP144</f>
        <v>17342.233234976353</v>
      </c>
      <c r="AQ145" s="4">
        <f>AQ144+Dynamics!AQ144+Dynamics!DD144+Dynamics!FQ144+Dynamics!ID144+Dynamics!KQ144</f>
        <v>50527.853874137909</v>
      </c>
      <c r="AR145" s="4">
        <f>AR144+Dynamics!AR144+Dynamics!DE144+Dynamics!FR144+Dynamics!IE144+Dynamics!KR144</f>
        <v>51917.816950469874</v>
      </c>
      <c r="AS145" s="4">
        <f>AS144+Dynamics!AS144+Dynamics!DF144+Dynamics!FS144+Dynamics!IF144+Dynamics!KS144</f>
        <v>15499.326051690139</v>
      </c>
      <c r="AT145" s="4">
        <f>AT144+Dynamics!AT144+Dynamics!DG144+Dynamics!FT144+Dynamics!IG144+Dynamics!KT144</f>
        <v>2970.6869805072592</v>
      </c>
      <c r="AU145" s="4">
        <f>AU144+Dynamics!AU144+Dynamics!DH144+Dynamics!FU144+Dynamics!IH144+Dynamics!KU144</f>
        <v>2491.7469941440422</v>
      </c>
      <c r="AV145" s="4">
        <f>AV144+Dynamics!AV144+Dynamics!DI144+Dynamics!FV144+Dynamics!II144+Dynamics!KV144</f>
        <v>0</v>
      </c>
      <c r="AW145" s="4">
        <f>AW144+Dynamics!AW144+Dynamics!DJ144+Dynamics!FW144+Dynamics!IJ144+Dynamics!KW144</f>
        <v>0</v>
      </c>
      <c r="AX145" s="4">
        <f>AX144+Dynamics!AX144+Dynamics!DK144+Dynamics!FX144+Dynamics!IK144+Dynamics!KX144</f>
        <v>0</v>
      </c>
      <c r="AY145" s="4">
        <f>AY144+Dynamics!AY144+Dynamics!DL144+Dynamics!FY144+Dynamics!IL144+Dynamics!KY144</f>
        <v>5215.8723734966525</v>
      </c>
      <c r="AZ145" s="4">
        <f>AZ144+Dynamics!AZ144+Dynamics!DM144+Dynamics!FZ144+Dynamics!IM144+Dynamics!KZ144</f>
        <v>2578.5466182303903</v>
      </c>
      <c r="BA145" s="9">
        <f>BA144+Dynamics!BA144+Dynamics!DN144+Dynamics!GA144+Dynamics!IN144+Dynamics!LA144</f>
        <v>2044.7413959859111</v>
      </c>
      <c r="BB145" s="8">
        <f>BB144+Dynamics!BB144+Dynamics!DO144+Dynamics!GB144+Dynamics!IO144+Dynamics!LB144</f>
        <v>41681.208433082895</v>
      </c>
      <c r="BC145" s="4">
        <f>BC144+Dynamics!BC144+Dynamics!DP144+Dynamics!GC144+Dynamics!IP144+Dynamics!LC144</f>
        <v>7983.9524710733358</v>
      </c>
      <c r="BD145" s="4">
        <f>BD144+Dynamics!BD144+Dynamics!DQ144+Dynamics!GD144+Dynamics!IQ144+Dynamics!LD144</f>
        <v>22088.118674340058</v>
      </c>
      <c r="BE145" s="4">
        <f>BE144+Dynamics!BE144+Dynamics!DR144+Dynamics!GE144+Dynamics!IR144+Dynamics!LE144</f>
        <v>21128.953360303502</v>
      </c>
      <c r="BF145" s="4">
        <f>BF144+Dynamics!BF144+Dynamics!DS144+Dynamics!GF144+Dynamics!IS144+Dynamics!LF144</f>
        <v>5973.1594767225706</v>
      </c>
      <c r="BG145" s="4">
        <f>BG144+Dynamics!BG144+Dynamics!DT144+Dynamics!GG144+Dynamics!IT144+Dynamics!LG144</f>
        <v>1101.0875362083989</v>
      </c>
      <c r="BH145" s="4">
        <f>BH144+Dynamics!BH144+Dynamics!DU144+Dynamics!GH144+Dynamics!IU144+Dynamics!LH144</f>
        <v>863.71419027340971</v>
      </c>
      <c r="BI145" s="4">
        <f>BI144+Dynamics!BI144+Dynamics!DV144+Dynamics!GI144+Dynamics!IV144+Dynamics!LI144</f>
        <v>0</v>
      </c>
      <c r="BJ145" s="4">
        <f>BJ144+Dynamics!BJ144+Dynamics!DW144+Dynamics!GJ144+Dynamics!IW144+Dynamics!LJ144</f>
        <v>0</v>
      </c>
      <c r="BK145" s="4">
        <f>BK144+Dynamics!BK144+Dynamics!DX144+Dynamics!GK144+Dynamics!IX144+Dynamics!LK144</f>
        <v>0</v>
      </c>
      <c r="BL145" s="4">
        <f>BL144+Dynamics!BL144+Dynamics!DY144+Dynamics!GL144+Dynamics!IY144+Dynamics!LL144</f>
        <v>1798.5200131681722</v>
      </c>
      <c r="BM145" s="4">
        <f>BM144+Dynamics!BM144+Dynamics!DZ144+Dynamics!GM144+Dynamics!IZ144+Dynamics!LM144</f>
        <v>824.19854524332641</v>
      </c>
      <c r="BN145" s="4">
        <f>BN144+Dynamics!BN144+Dynamics!EA144+Dynamics!GN144+Dynamics!JA144+Dynamics!LN144</f>
        <v>599.77687390327822</v>
      </c>
      <c r="BO145" s="178">
        <f t="shared" si="73"/>
        <v>48943183.735310383</v>
      </c>
      <c r="BP145" s="8">
        <f t="shared" si="68"/>
        <v>23357434.50532718</v>
      </c>
      <c r="BQ145" s="4">
        <f t="shared" si="69"/>
        <v>24373407.553266183</v>
      </c>
      <c r="BR145" s="4">
        <f t="shared" si="70"/>
        <v>82376.684997469798</v>
      </c>
      <c r="BS145" s="4">
        <f t="shared" si="74"/>
        <v>1025922.3021452355</v>
      </c>
      <c r="BT145" s="179">
        <f t="shared" si="75"/>
        <v>104042.68957431898</v>
      </c>
      <c r="BU145" s="178">
        <f t="shared" si="76"/>
        <v>2214579.9093184057</v>
      </c>
      <c r="BV145" s="4">
        <f t="shared" si="77"/>
        <v>1308656.6330293878</v>
      </c>
      <c r="BW145" s="4">
        <f t="shared" si="78"/>
        <v>646532.89327466127</v>
      </c>
      <c r="BX145" s="4">
        <f t="shared" si="79"/>
        <v>46440.077399482041</v>
      </c>
      <c r="BY145" s="4">
        <f t="shared" si="80"/>
        <v>150588.82447363852</v>
      </c>
      <c r="BZ145" s="179">
        <f t="shared" si="81"/>
        <v>62361.481141236043</v>
      </c>
      <c r="CA145" s="167">
        <f t="shared" si="82"/>
        <v>4.5247974085524854E-2</v>
      </c>
      <c r="CB145" s="15">
        <f t="shared" si="83"/>
        <v>5.6027413144663626E-2</v>
      </c>
      <c r="CC145" s="15">
        <f t="shared" si="84"/>
        <v>2.6526159375200781E-2</v>
      </c>
      <c r="CD145" s="15">
        <f t="shared" si="85"/>
        <v>0.5637526856161843</v>
      </c>
      <c r="CE145" s="15">
        <f t="shared" si="86"/>
        <v>0.14678384918502366</v>
      </c>
      <c r="CF145" s="168">
        <f t="shared" si="87"/>
        <v>0.59938359337289593</v>
      </c>
      <c r="CG145" s="169">
        <f>-SUM(Dynamics!BO144:BO145,Dynamics!CB144:CB145,Dynamics!CO144:CO145,Dynamics!DB144:DB145,Dynamics!DO144:DO145)/BO144*100000</f>
        <v>1089.645704335921</v>
      </c>
      <c r="CH145" s="87">
        <f>-SUM(Dynamics!BO144:BO145)/BP144*100000</f>
        <v>1343.8292080056306</v>
      </c>
      <c r="CI145" s="87">
        <f>-SUM(Dynamics!CB144:CB145)/BQ144*100000</f>
        <v>636.87817149658065</v>
      </c>
      <c r="CJ145" s="87">
        <f>-SUM(Dynamics!CO144:CO145)/BR144*100000</f>
        <v>13351.065200797641</v>
      </c>
      <c r="CK145" s="87">
        <f>-SUM(Dynamics!DB144:DB145)/BS144*100000</f>
        <v>3529.5683727203273</v>
      </c>
      <c r="CL145" s="170">
        <f>-SUM(Dynamics!DO144:DO145)/BT144*100000</f>
        <v>16314.594100153918</v>
      </c>
      <c r="CM145" s="120">
        <f t="shared" si="88"/>
        <v>170110.35249154575</v>
      </c>
      <c r="CN145" s="120">
        <f>step*SUMPRODUCT(B145:N145,'By group'!B$22:N$22)</f>
        <v>100615.11203537101</v>
      </c>
      <c r="CO145" s="120">
        <f>step*SUMPRODUCT(O145:AA145,'By group'!O$22:AA$22)</f>
        <v>49696.721020628574</v>
      </c>
      <c r="CP145" s="120">
        <f>step*SUMPRODUCT(AB145:AN145,'By group'!AB$22:AN$22)</f>
        <v>3580.8471949631526</v>
      </c>
      <c r="CQ145" s="120">
        <f>step*SUMPRODUCT(AO145:BA145,'By group'!AO$22:BA$22)</f>
        <v>11569.932579004608</v>
      </c>
      <c r="CR145" s="154">
        <f>step*SUMPRODUCT(BB145:BN145,'By group'!BB$22:BN$22)</f>
        <v>4647.7396615783937</v>
      </c>
      <c r="CS145" s="197">
        <f t="shared" si="89"/>
        <v>255196.43432171486</v>
      </c>
      <c r="CT145" s="120">
        <f t="shared" si="90"/>
        <v>743038.9774171235</v>
      </c>
      <c r="CU145" s="120">
        <f t="shared" si="91"/>
        <v>763118.41394287825</v>
      </c>
      <c r="CV145" s="120">
        <f t="shared" si="92"/>
        <v>304577.93154979218</v>
      </c>
      <c r="CW145" s="120">
        <f t="shared" si="93"/>
        <v>81699.449160290096</v>
      </c>
      <c r="CX145" s="198">
        <f t="shared" si="94"/>
        <v>66948.70292660722</v>
      </c>
      <c r="CY145" s="16">
        <f t="shared" si="95"/>
        <v>3.3683926957689949E-3</v>
      </c>
      <c r="CZ145" s="37">
        <f t="shared" si="96"/>
        <v>4.2074695057197208E-2</v>
      </c>
      <c r="DA145" s="185">
        <f t="shared" si="97"/>
        <v>2.125785076365122E-3</v>
      </c>
      <c r="DB145" s="183"/>
      <c r="DC145" s="85">
        <f>(SUMPRODUCT($B145:$N145,'By group'!$B$27:$N$27)-(1-prop_idu_part)*SUMPRODUCT(Population!$BB145:$BN145,'By group'!$BB$27:$BN$27)*(1-prop_idu_male))/BQ145</f>
        <v>1.4351694004695335</v>
      </c>
      <c r="DD145" s="85">
        <f>(1-prop_idu_part)*SUMPRODUCT(Population!$BB145:$BN145,'By group'!$BB$27:$BN$27)*prop_idu_male/BQ145</f>
        <v>9.2203853314065422E-3</v>
      </c>
      <c r="DE145" s="85">
        <f>SUMPRODUCT(AB145:AN145,'By group'!AB$27:AN$27)/prop_sw_use/BP145</f>
        <v>4.2321438158980342</v>
      </c>
      <c r="DF145" s="85">
        <f t="shared" si="71"/>
        <v>1.7182503892546017</v>
      </c>
      <c r="DG145" s="85">
        <f t="shared" si="98"/>
        <v>0</v>
      </c>
    </row>
    <row r="146" spans="1:111" x14ac:dyDescent="0.25">
      <c r="A146">
        <f t="shared" si="72"/>
        <v>71</v>
      </c>
      <c r="B146" s="8">
        <f>B145+Dynamics!B145+Dynamics!BO145+Dynamics!EB145+Dynamics!GO145+Dynamics!JB145</f>
        <v>22110225.10901773</v>
      </c>
      <c r="C146" s="46">
        <f>C145+Dynamics!C145+Dynamics!BP145+Dynamics!EC145+Dynamics!GP145+Dynamics!JC145</f>
        <v>150707.92988120386</v>
      </c>
      <c r="D146" s="4">
        <f>D145+Dynamics!D145+Dynamics!BQ145+Dynamics!ED145+Dynamics!GQ145+Dynamics!JD145</f>
        <v>439551.02851305756</v>
      </c>
      <c r="E146" s="4">
        <f>E145+Dynamics!E145+Dynamics!BR145+Dynamics!EE145+Dynamics!GR145+Dynamics!JE145</f>
        <v>452445.01373371773</v>
      </c>
      <c r="F146" s="4">
        <f>F145+Dynamics!F145+Dynamics!BS145+Dynamics!EF145+Dynamics!GS145+Dynamics!JF145</f>
        <v>135288.37171073203</v>
      </c>
      <c r="G146" s="4">
        <f>G145+Dynamics!G145+Dynamics!BT145+Dynamics!EG145+Dynamics!GT145+Dynamics!JG145</f>
        <v>25965.664843500334</v>
      </c>
      <c r="H146" s="4">
        <f>H145+Dynamics!H145+Dynamics!BU145+Dynamics!EH145+Dynamics!GU145+Dynamics!JH145</f>
        <v>21844.859829726094</v>
      </c>
      <c r="I146" s="4">
        <f>I145+Dynamics!I145+Dynamics!BV145+Dynamics!EI145+Dynamics!GV145+Dynamics!JI145</f>
        <v>0</v>
      </c>
      <c r="J146" s="4">
        <f>J145+Dynamics!J145+Dynamics!BW145+Dynamics!EJ145+Dynamics!GW145+Dynamics!JJ145</f>
        <v>0</v>
      </c>
      <c r="K146" s="4">
        <f>K145+Dynamics!K145+Dynamics!BX145+Dynamics!EK145+Dynamics!GX145+Dynamics!JK145</f>
        <v>0</v>
      </c>
      <c r="L146" s="4">
        <f>L145+Dynamics!L145+Dynamics!BY145+Dynamics!EL145+Dynamics!GY145+Dynamics!JL145</f>
        <v>45736.906472976807</v>
      </c>
      <c r="M146" s="4">
        <f>M145+Dynamics!M145+Dynamics!BZ145+Dynamics!EM145+Dynamics!GZ145+Dynamics!JM145</f>
        <v>22703.390180240986</v>
      </c>
      <c r="N146" s="9">
        <f>N145+Dynamics!N145+Dynamics!CA145+Dynamics!EN145+Dynamics!HA145+Dynamics!JN145</f>
        <v>18119.986337790939</v>
      </c>
      <c r="O146" s="8">
        <f>O145+Dynamics!O145+Dynamics!CB145+Dynamics!EO145+Dynamics!HB145+Dynamics!JO145</f>
        <v>23793300.881102949</v>
      </c>
      <c r="P146" s="4">
        <f>P145+Dynamics!P145+Dynamics!CC145+Dynamics!EP145+Dynamics!HC145+Dynamics!JP145</f>
        <v>74522.069077121851</v>
      </c>
      <c r="Q146" s="4">
        <f>Q145+Dynamics!Q145+Dynamics!CD145+Dynamics!EQ145+Dynamics!HD145+Dynamics!JQ145</f>
        <v>217261.93917569728</v>
      </c>
      <c r="R146" s="4">
        <f>R145+Dynamics!R145+Dynamics!CE145+Dynamics!ER145+Dynamics!HE145+Dynamics!JR145</f>
        <v>223508.22969500491</v>
      </c>
      <c r="S146" s="4">
        <f>S145+Dynamics!S145+Dynamics!CF145+Dynamics!ES145+Dynamics!HF145+Dynamics!JS145</f>
        <v>66803.40259948108</v>
      </c>
      <c r="T146" s="4">
        <f>T145+Dynamics!T145+Dynamics!CG145+Dynamics!ET145+Dynamics!HG145+Dynamics!JT145</f>
        <v>12817.390404762953</v>
      </c>
      <c r="U146" s="4">
        <f>U145+Dynamics!U145+Dynamics!CH145+Dynamics!EU145+Dynamics!HH145+Dynamics!JU145</f>
        <v>10777.230585334775</v>
      </c>
      <c r="V146" s="4">
        <f>V145+Dynamics!V145+Dynamics!CI145+Dynamics!EV145+Dynamics!HI145+Dynamics!JV145</f>
        <v>0</v>
      </c>
      <c r="W146" s="4">
        <f>W145+Dynamics!W145+Dynamics!CJ145+Dynamics!EW145+Dynamics!HJ145+Dynamics!JW145</f>
        <v>0</v>
      </c>
      <c r="X146" s="4">
        <f>X145+Dynamics!X145+Dynamics!CK145+Dynamics!EX145+Dynamics!HK145+Dynamics!JX145</f>
        <v>0</v>
      </c>
      <c r="Y146" s="4">
        <f>Y145+Dynamics!Y145+Dynamics!CL145+Dynamics!EY145+Dynamics!HL145+Dynamics!JY145</f>
        <v>22563.180590994842</v>
      </c>
      <c r="Z146" s="4">
        <f>Z145+Dynamics!Z145+Dynamics!CM145+Dynamics!EZ145+Dynamics!HM145+Dynamics!JZ145</f>
        <v>11193.01499773403</v>
      </c>
      <c r="AA146" s="9">
        <f>AA145+Dynamics!AA145+Dynamics!CN145+Dynamics!FA145+Dynamics!HN145+Dynamics!KA145</f>
        <v>8927.1962798490367</v>
      </c>
      <c r="AB146" s="8">
        <f>AB145+Dynamics!AB145+Dynamics!CO145+Dynamics!FB145+Dynamics!HO145+Dynamics!KB145</f>
        <v>36035.918220911357</v>
      </c>
      <c r="AC146" s="4">
        <f>AC145+Dynamics!AC145+Dynamics!CP145+Dynamics!FC145+Dynamics!HP145+Dynamics!KC145</f>
        <v>5289.5625088410325</v>
      </c>
      <c r="AD146" s="4">
        <f>AD145+Dynamics!AD145+Dynamics!CQ145+Dynamics!FD145+Dynamics!HQ145+Dynamics!KD145</f>
        <v>15507.029385324187</v>
      </c>
      <c r="AE146" s="4">
        <f>AE145+Dynamics!AE145+Dynamics!CR145+Dynamics!FE145+Dynamics!HR145+Dynamics!KE145</f>
        <v>16076.424272333665</v>
      </c>
      <c r="AF146" s="4">
        <f>AF145+Dynamics!AF145+Dynamics!CS145+Dynamics!FF145+Dynamics!HS145+Dynamics!KF145</f>
        <v>4833.1637068478358</v>
      </c>
      <c r="AG146" s="4">
        <f>AG145+Dynamics!AG145+Dynamics!CT145+Dynamics!FG145+Dynamics!HT145+Dynamics!KG145</f>
        <v>931.23487311894951</v>
      </c>
      <c r="AH146" s="4">
        <f>AH145+Dynamics!AH145+Dynamics!CU145+Dynamics!FH145+Dynamics!HU145+Dynamics!KH145</f>
        <v>788.80773757058978</v>
      </c>
      <c r="AI146" s="4">
        <f>AI145+Dynamics!AI145+Dynamics!CV145+Dynamics!FI145+Dynamics!HV145+Dynamics!KI145</f>
        <v>0</v>
      </c>
      <c r="AJ146" s="4">
        <f>AJ145+Dynamics!AJ145+Dynamics!CW145+Dynamics!FJ145+Dynamics!HW145+Dynamics!KJ145</f>
        <v>0</v>
      </c>
      <c r="AK146" s="4">
        <f>AK145+Dynamics!AK145+Dynamics!CX145+Dynamics!FK145+Dynamics!HX145+Dynamics!KK145</f>
        <v>0</v>
      </c>
      <c r="AL146" s="4">
        <f>AL145+Dynamics!AL145+Dynamics!CY145+Dynamics!FL145+Dynamics!HY145+Dynamics!KL145</f>
        <v>1652.4783943612549</v>
      </c>
      <c r="AM146" s="4">
        <f>AM145+Dynamics!AM145+Dynamics!CZ145+Dynamics!FM145+Dynamics!HZ145+Dynamics!KM145</f>
        <v>826.59528320068057</v>
      </c>
      <c r="AN146" s="4">
        <f>AN145+Dynamics!AN145+Dynamics!DA145+Dynamics!FN145+Dynamics!IA145+Dynamics!KN145</f>
        <v>665.63657358447654</v>
      </c>
      <c r="AO146" s="8">
        <f>AO145+Dynamics!AO145+Dynamics!DB145+Dynamics!FO145+Dynamics!IB145+Dynamics!KO145</f>
        <v>877290.34262978612</v>
      </c>
      <c r="AP146" s="4">
        <f>AP145+Dynamics!AP145+Dynamics!DC145+Dynamics!FP145+Dynamics!IC145+Dynamics!KP145</f>
        <v>17397.1883077721</v>
      </c>
      <c r="AQ146" s="4">
        <f>AQ145+Dynamics!AQ145+Dynamics!DD145+Dynamics!FQ145+Dynamics!ID145+Dynamics!KQ145</f>
        <v>50690.61679190737</v>
      </c>
      <c r="AR146" s="4">
        <f>AR145+Dynamics!AR145+Dynamics!DE145+Dynamics!FR145+Dynamics!IE145+Dynamics!KR145</f>
        <v>52089.504350891584</v>
      </c>
      <c r="AS146" s="4">
        <f>AS145+Dynamics!AS145+Dynamics!DF145+Dynamics!FS145+Dynamics!IF145+Dynamics!KS145</f>
        <v>15551.733698499896</v>
      </c>
      <c r="AT146" s="4">
        <f>AT145+Dynamics!AT145+Dynamics!DG145+Dynamics!FT145+Dynamics!IG145+Dynamics!KT145</f>
        <v>2980.9122816581125</v>
      </c>
      <c r="AU146" s="4">
        <f>AU145+Dynamics!AU145+Dynamics!DH145+Dynamics!FU145+Dynamics!IH145+Dynamics!KU145</f>
        <v>2500.6369710151316</v>
      </c>
      <c r="AV146" s="4">
        <f>AV145+Dynamics!AV145+Dynamics!DI145+Dynamics!FV145+Dynamics!II145+Dynamics!KV145</f>
        <v>0</v>
      </c>
      <c r="AW146" s="4">
        <f>AW145+Dynamics!AW145+Dynamics!DJ145+Dynamics!FW145+Dynamics!IJ145+Dynamics!KW145</f>
        <v>0</v>
      </c>
      <c r="AX146" s="4">
        <f>AX145+Dynamics!AX145+Dynamics!DK145+Dynamics!FX145+Dynamics!IK145+Dynamics!KX145</f>
        <v>0</v>
      </c>
      <c r="AY146" s="4">
        <f>AY145+Dynamics!AY145+Dynamics!DL145+Dynamics!FY145+Dynamics!IL145+Dynamics!KY145</f>
        <v>5234.5371819241445</v>
      </c>
      <c r="AZ146" s="4">
        <f>AZ145+Dynamics!AZ145+Dynamics!DM145+Dynamics!FZ145+Dynamics!IM145+Dynamics!KZ145</f>
        <v>2588.1998601048754</v>
      </c>
      <c r="BA146" s="9">
        <f>BA145+Dynamics!BA145+Dynamics!DN145+Dynamics!GA145+Dynamics!IN145+Dynamics!LA145</f>
        <v>2052.8871090863236</v>
      </c>
      <c r="BB146" s="8">
        <f>BB145+Dynamics!BB145+Dynamics!DO145+Dynamics!GB145+Dynamics!IO145+Dynamics!LB145</f>
        <v>41797.403999030153</v>
      </c>
      <c r="BC146" s="4">
        <f>BC145+Dynamics!BC145+Dynamics!DP145+Dynamics!GC145+Dynamics!IP145+Dynamics!LC145</f>
        <v>8006.230479541623</v>
      </c>
      <c r="BD146" s="4">
        <f>BD145+Dynamics!BD145+Dynamics!DQ145+Dynamics!GD145+Dynamics!IQ145+Dynamics!LD145</f>
        <v>22149.783177543264</v>
      </c>
      <c r="BE146" s="4">
        <f>BE145+Dynamics!BE145+Dynamics!DR145+Dynamics!GE145+Dynamics!IR145+Dynamics!LE145</f>
        <v>21187.987831714374</v>
      </c>
      <c r="BF146" s="4">
        <f>BF145+Dynamics!BF145+Dynamics!DS145+Dynamics!GF145+Dynamics!IS145+Dynamics!LF145</f>
        <v>5989.860353363124</v>
      </c>
      <c r="BG146" s="4">
        <f>BG145+Dynamics!BG145+Dynamics!DT145+Dynamics!GG145+Dynamics!IT145+Dynamics!LG145</f>
        <v>1104.1679058198524</v>
      </c>
      <c r="BH146" s="4">
        <f>BH145+Dynamics!BH145+Dynamics!DU145+Dynamics!GH145+Dynamics!IU145+Dynamics!LH145</f>
        <v>866.13313801716708</v>
      </c>
      <c r="BI146" s="4">
        <f>BI145+Dynamics!BI145+Dynamics!DV145+Dynamics!GI145+Dynamics!IV145+Dynamics!LI145</f>
        <v>0</v>
      </c>
      <c r="BJ146" s="4">
        <f>BJ145+Dynamics!BJ145+Dynamics!DW145+Dynamics!GJ145+Dynamics!IW145+Dynamics!LJ145</f>
        <v>0</v>
      </c>
      <c r="BK146" s="4">
        <f>BK145+Dynamics!BK145+Dynamics!DX145+Dynamics!GK145+Dynamics!IX145+Dynamics!LK145</f>
        <v>0</v>
      </c>
      <c r="BL146" s="4">
        <f>BL145+Dynamics!BL145+Dynamics!DY145+Dynamics!GL145+Dynamics!IY145+Dynamics!LL145</f>
        <v>1803.5576657050267</v>
      </c>
      <c r="BM146" s="4">
        <f>BM145+Dynamics!BM145+Dynamics!DZ145+Dynamics!GM145+Dynamics!IZ145+Dynamics!LM145</f>
        <v>826.5105095568473</v>
      </c>
      <c r="BN146" s="4">
        <f>BN145+Dynamics!BN145+Dynamics!EA145+Dynamics!GN145+Dynamics!JA145+Dynamics!LN145</f>
        <v>601.46224983937566</v>
      </c>
      <c r="BO146" s="178">
        <f t="shared" si="73"/>
        <v>49079579.302478462</v>
      </c>
      <c r="BP146" s="8">
        <f t="shared" si="68"/>
        <v>23422588.260520682</v>
      </c>
      <c r="BQ146" s="4">
        <f t="shared" si="69"/>
        <v>24441674.534508932</v>
      </c>
      <c r="BR146" s="4">
        <f t="shared" si="70"/>
        <v>82606.850956094029</v>
      </c>
      <c r="BS146" s="4">
        <f t="shared" si="74"/>
        <v>1028376.5591826455</v>
      </c>
      <c r="BT146" s="179">
        <f t="shared" si="75"/>
        <v>104333.09731013079</v>
      </c>
      <c r="BU146" s="178">
        <f t="shared" si="76"/>
        <v>2220929.6475080703</v>
      </c>
      <c r="BV146" s="4">
        <f t="shared" si="77"/>
        <v>1312363.1515029466</v>
      </c>
      <c r="BW146" s="4">
        <f t="shared" si="78"/>
        <v>648373.65340598079</v>
      </c>
      <c r="BX146" s="4">
        <f t="shared" si="79"/>
        <v>46570.932735182672</v>
      </c>
      <c r="BY146" s="4">
        <f t="shared" si="80"/>
        <v>151086.21655285958</v>
      </c>
      <c r="BZ146" s="179">
        <f t="shared" si="81"/>
        <v>62535.693311100651</v>
      </c>
      <c r="CA146" s="167">
        <f t="shared" si="82"/>
        <v>4.5251603193671136E-2</v>
      </c>
      <c r="CB146" s="15">
        <f t="shared" si="83"/>
        <v>5.6029809212629386E-2</v>
      </c>
      <c r="CC146" s="15">
        <f t="shared" si="84"/>
        <v>2.6527382667277936E-2</v>
      </c>
      <c r="CD146" s="15">
        <f t="shared" si="85"/>
        <v>0.563765985462094</v>
      </c>
      <c r="CE146" s="15">
        <f t="shared" si="86"/>
        <v>0.14691721160286172</v>
      </c>
      <c r="CF146" s="168">
        <f t="shared" si="87"/>
        <v>0.59938499789010302</v>
      </c>
      <c r="CG146" s="167"/>
      <c r="CH146" s="16"/>
      <c r="CI146" s="87"/>
      <c r="CJ146" s="16"/>
      <c r="CK146" s="16"/>
      <c r="CL146" s="168"/>
      <c r="CM146" s="120">
        <f t="shared" si="88"/>
        <v>170598.9875841983</v>
      </c>
      <c r="CN146" s="120">
        <f>step*SUMPRODUCT(B146:N146,'By group'!B$22:N$22)</f>
        <v>100900.37703600034</v>
      </c>
      <c r="CO146" s="120">
        <f>step*SUMPRODUCT(O146:AA146,'By group'!O$22:AA$22)</f>
        <v>49838.397093891341</v>
      </c>
      <c r="CP146" s="120">
        <f>step*SUMPRODUCT(AB146:AN146,'By group'!AB$22:AN$22)</f>
        <v>3590.945342809935</v>
      </c>
      <c r="CQ146" s="120">
        <f>step*SUMPRODUCT(AO146:BA146,'By group'!AO$22:BA$22)</f>
        <v>11608.540005131206</v>
      </c>
      <c r="CR146" s="154">
        <f>step*SUMPRODUCT(BB146:BN146,'By group'!BB$22:BN$22)</f>
        <v>4660.7281063654937</v>
      </c>
      <c r="CS146" s="197">
        <f t="shared" si="89"/>
        <v>255922.98025448047</v>
      </c>
      <c r="CT146" s="120">
        <f t="shared" si="90"/>
        <v>745160.39704352978</v>
      </c>
      <c r="CU146" s="120">
        <f t="shared" si="91"/>
        <v>765307.15988366213</v>
      </c>
      <c r="CV146" s="120">
        <f t="shared" si="92"/>
        <v>305457.19237488607</v>
      </c>
      <c r="CW146" s="120">
        <f t="shared" si="93"/>
        <v>81937.081139697606</v>
      </c>
      <c r="CX146" s="198">
        <f t="shared" si="94"/>
        <v>67144.83681181389</v>
      </c>
      <c r="CY146" s="16">
        <f t="shared" si="95"/>
        <v>3.3683698885078523E-3</v>
      </c>
      <c r="CZ146" s="37">
        <f t="shared" si="96"/>
        <v>4.2058731292024462E-2</v>
      </c>
      <c r="DA146" s="185">
        <f t="shared" si="97"/>
        <v>2.1257944504194659E-3</v>
      </c>
      <c r="DB146" s="183">
        <f>(BO146-BO144)/BO144</f>
        <v>5.5817034463473414E-3</v>
      </c>
      <c r="DC146" s="85">
        <f>(SUMPRODUCT($B146:$N146,'By group'!$B$27:$N$27)-(1-prop_idu_part)*SUMPRODUCT(Population!$BB146:$BN146,'By group'!$BB$27:$BN$27)*(1-prop_idu_male))/BQ146</f>
        <v>1.4351529993866803</v>
      </c>
      <c r="DD146" s="85">
        <f>(1-prop_idu_part)*SUMPRODUCT(Population!$BB146:$BN146,'By group'!$BB$27:$BN$27)*prop_idu_male/BQ146</f>
        <v>9.2202966646863713E-3</v>
      </c>
      <c r="DE146" s="85">
        <f>SUMPRODUCT(AB146:AN146,'By group'!AB$27:AN$27)/prop_sw_use/BP146</f>
        <v>4.2321634161326127</v>
      </c>
      <c r="DF146" s="85">
        <f t="shared" si="71"/>
        <v>1.7182583469498407</v>
      </c>
      <c r="DG146" s="85">
        <f t="shared" si="98"/>
        <v>0</v>
      </c>
    </row>
    <row r="147" spans="1:111" x14ac:dyDescent="0.25">
      <c r="A147">
        <f t="shared" si="72"/>
        <v>71.5</v>
      </c>
      <c r="B147" s="8">
        <f>B146+Dynamics!B146+Dynamics!BO146+Dynamics!EB146+Dynamics!GO146+Dynamics!JB146</f>
        <v>22171838.386493668</v>
      </c>
      <c r="C147" s="46">
        <f>C146+Dynamics!C146+Dynamics!BP146+Dynamics!EC146+Dynamics!GP146+Dynamics!JC146</f>
        <v>151132.86505806219</v>
      </c>
      <c r="D147" s="4">
        <f>D146+Dynamics!D146+Dynamics!BQ146+Dynamics!ED146+Dynamics!GQ146+Dynamics!JD146</f>
        <v>440792.28912237746</v>
      </c>
      <c r="E147" s="4">
        <f>E146+Dynamics!E146+Dynamics!BR146+Dynamics!EE146+Dynamics!GR146+Dynamics!JE146</f>
        <v>453725.88787374296</v>
      </c>
      <c r="F147" s="4">
        <f>F146+Dynamics!F146+Dynamics!BS146+Dynamics!EF146+Dynamics!GS146+Dynamics!JF146</f>
        <v>135672.20372893623</v>
      </c>
      <c r="G147" s="4">
        <f>G146+Dynamics!G146+Dynamics!BT146+Dynamics!EG146+Dynamics!GT146+Dynamics!JG146</f>
        <v>26039.4619704959</v>
      </c>
      <c r="H147" s="4">
        <f>H146+Dynamics!H146+Dynamics!BU146+Dynamics!EH146+Dynamics!GU146+Dynamics!JH146</f>
        <v>21907.156545667309</v>
      </c>
      <c r="I147" s="4">
        <f>I146+Dynamics!I146+Dynamics!BV146+Dynamics!EI146+Dynamics!GV146+Dynamics!JI146</f>
        <v>0</v>
      </c>
      <c r="J147" s="4">
        <f>J146+Dynamics!J146+Dynamics!BW146+Dynamics!EJ146+Dynamics!GW146+Dynamics!JJ146</f>
        <v>0</v>
      </c>
      <c r="K147" s="4">
        <f>K146+Dynamics!K146+Dynamics!BX146+Dynamics!EK146+Dynamics!GX146+Dynamics!JK146</f>
        <v>0</v>
      </c>
      <c r="L147" s="4">
        <f>L146+Dynamics!L146+Dynamics!BY146+Dynamics!EL146+Dynamics!GY146+Dynamics!JL146</f>
        <v>45867.403201528003</v>
      </c>
      <c r="M147" s="4">
        <f>M146+Dynamics!M146+Dynamics!BZ146+Dynamics!EM146+Dynamics!GZ146+Dynamics!JM146</f>
        <v>22768.457279879625</v>
      </c>
      <c r="N147" s="9">
        <f>N146+Dynamics!N146+Dynamics!CA146+Dynamics!EN146+Dynamics!HA146+Dynamics!JN146</f>
        <v>18172.166653907469</v>
      </c>
      <c r="O147" s="8">
        <f>O146+Dynamics!O146+Dynamics!CB146+Dynamics!EO146+Dynamics!HB146+Dynamics!JO146</f>
        <v>23859896.481039625</v>
      </c>
      <c r="P147" s="4">
        <f>P146+Dynamics!P146+Dynamics!CC146+Dynamics!EP146+Dynamics!HC146+Dynamics!JP146</f>
        <v>74733.08614018283</v>
      </c>
      <c r="Q147" s="4">
        <f>Q146+Dynamics!Q146+Dynamics!CD146+Dynamics!EQ146+Dynamics!HD146+Dynamics!JQ146</f>
        <v>217878.3393213292</v>
      </c>
      <c r="R147" s="4">
        <f>R146+Dynamics!R146+Dynamics!CE146+Dynamics!ER146+Dynamics!HE146+Dynamics!JR146</f>
        <v>224144.33818205056</v>
      </c>
      <c r="S147" s="4">
        <f>S146+Dynamics!S146+Dynamics!CF146+Dynamics!ES146+Dynamics!HF146+Dynamics!JS146</f>
        <v>66994.029614100786</v>
      </c>
      <c r="T147" s="4">
        <f>T146+Dynamics!T146+Dynamics!CG146+Dynamics!ET146+Dynamics!HG146+Dynamics!JT146</f>
        <v>12854.040346660722</v>
      </c>
      <c r="U147" s="4">
        <f>U146+Dynamics!U146+Dynamics!CH146+Dynamics!EU146+Dynamics!HH146+Dynamics!JU146</f>
        <v>10808.156431774485</v>
      </c>
      <c r="V147" s="4">
        <f>V146+Dynamics!V146+Dynamics!CI146+Dynamics!EV146+Dynamics!HI146+Dynamics!JV146</f>
        <v>0</v>
      </c>
      <c r="W147" s="4">
        <f>W146+Dynamics!W146+Dynamics!CJ146+Dynamics!EW146+Dynamics!HJ146+Dynamics!JW146</f>
        <v>0</v>
      </c>
      <c r="X147" s="4">
        <f>X146+Dynamics!X146+Dynamics!CK146+Dynamics!EX146+Dynamics!HK146+Dynamics!JX146</f>
        <v>0</v>
      </c>
      <c r="Y147" s="4">
        <f>Y146+Dynamics!Y146+Dynamics!CL146+Dynamics!EY146+Dynamics!HL146+Dynamics!JY146</f>
        <v>22627.977724783672</v>
      </c>
      <c r="Z147" s="4">
        <f>Z146+Dynamics!Z146+Dynamics!CM146+Dynamics!EZ146+Dynamics!HM146+Dynamics!JZ146</f>
        <v>11225.299951147226</v>
      </c>
      <c r="AA147" s="9">
        <f>AA146+Dynamics!AA146+Dynamics!CN146+Dynamics!FA146+Dynamics!HN146+Dynamics!KA146</f>
        <v>8953.0026220241034</v>
      </c>
      <c r="AB147" s="8">
        <f>AB146+Dynamics!AB146+Dynamics!CO146+Dynamics!FB146+Dynamics!HO146+Dynamics!KB146</f>
        <v>36135.521289690863</v>
      </c>
      <c r="AC147" s="4">
        <f>AC146+Dynamics!AC146+Dynamics!CP146+Dynamics!FC146+Dynamics!HP146+Dynamics!KC146</f>
        <v>5304.4108852600411</v>
      </c>
      <c r="AD147" s="4">
        <f>AD146+Dynamics!AD146+Dynamics!CQ146+Dynamics!FD146+Dynamics!HQ146+Dynamics!KD146</f>
        <v>15550.612911444394</v>
      </c>
      <c r="AE147" s="4">
        <f>AE146+Dynamics!AE146+Dynamics!CR146+Dynamics!FE146+Dynamics!HR146+Dynamics!KE146</f>
        <v>16121.7012015323</v>
      </c>
      <c r="AF147" s="4">
        <f>AF146+Dynamics!AF146+Dynamics!CS146+Dynamics!FF146+Dynamics!HS146+Dynamics!KF146</f>
        <v>4846.8005451246945</v>
      </c>
      <c r="AG147" s="4">
        <f>AG146+Dynamics!AG146+Dynamics!CT146+Dynamics!FG146+Dynamics!HT146+Dynamics!KG146</f>
        <v>933.86642433814882</v>
      </c>
      <c r="AH147" s="4">
        <f>AH146+Dynamics!AH146+Dynamics!CU146+Dynamics!FH146+Dynamics!HU146+Dynamics!KH146</f>
        <v>791.04408268687723</v>
      </c>
      <c r="AI147" s="4">
        <f>AI146+Dynamics!AI146+Dynamics!CV146+Dynamics!FI146+Dynamics!HV146+Dynamics!KI146</f>
        <v>0</v>
      </c>
      <c r="AJ147" s="4">
        <f>AJ146+Dynamics!AJ146+Dynamics!CW146+Dynamics!FJ146+Dynamics!HW146+Dynamics!KJ146</f>
        <v>0</v>
      </c>
      <c r="AK147" s="4">
        <f>AK146+Dynamics!AK146+Dynamics!CX146+Dynamics!FK146+Dynamics!HX146+Dynamics!KK146</f>
        <v>0</v>
      </c>
      <c r="AL147" s="4">
        <f>AL146+Dynamics!AL146+Dynamics!CY146+Dynamics!FL146+Dynamics!HY146+Dynamics!KL146</f>
        <v>1657.1649707126599</v>
      </c>
      <c r="AM147" s="4">
        <f>AM146+Dynamics!AM146+Dynamics!CZ146+Dynamics!FM146+Dynamics!HZ146+Dynamics!KM146</f>
        <v>828.95009396990372</v>
      </c>
      <c r="AN147" s="4">
        <f>AN146+Dynamics!AN146+Dynamics!DA146+Dynamics!FN146+Dynamics!IA146+Dynamics!KN146</f>
        <v>667.54440324289646</v>
      </c>
      <c r="AO147" s="8">
        <f>AO146+Dynamics!AO146+Dynamics!DB146+Dynamics!FO146+Dynamics!IB146+Dynamics!KO146</f>
        <v>879265.33119204559</v>
      </c>
      <c r="AP147" s="4">
        <f>AP146+Dynamics!AP146+Dynamics!DC146+Dynamics!FP146+Dynamics!IC146+Dynamics!KP146</f>
        <v>17452.036915526485</v>
      </c>
      <c r="AQ147" s="4">
        <f>AQ146+Dynamics!AQ146+Dynamics!DD146+Dynamics!FQ146+Dynamics!ID146+Dynamics!KQ146</f>
        <v>50852.995390430959</v>
      </c>
      <c r="AR147" s="4">
        <f>AR146+Dynamics!AR146+Dynamics!DE146+Dynamics!FR146+Dynamics!IE146+Dynamics!KR146</f>
        <v>52260.67750465445</v>
      </c>
      <c r="AS147" s="4">
        <f>AS146+Dynamics!AS146+Dynamics!DF146+Dynamics!FS146+Dynamics!IF146+Dynamics!KS146</f>
        <v>15603.958105647192</v>
      </c>
      <c r="AT147" s="4">
        <f>AT146+Dynamics!AT146+Dynamics!DG146+Dynamics!FT146+Dynamics!IG146+Dynamics!KT146</f>
        <v>2991.0980159153432</v>
      </c>
      <c r="AU147" s="4">
        <f>AU146+Dynamics!AU146+Dynamics!DH146+Dynamics!FU146+Dynamics!IH146+Dynamics!KU146</f>
        <v>2509.4865732870512</v>
      </c>
      <c r="AV147" s="4">
        <f>AV146+Dynamics!AV146+Dynamics!DI146+Dynamics!FV146+Dynamics!II146+Dynamics!KV146</f>
        <v>0</v>
      </c>
      <c r="AW147" s="4">
        <f>AW146+Dynamics!AW146+Dynamics!DJ146+Dynamics!FW146+Dynamics!IJ146+Dynamics!KW146</f>
        <v>0</v>
      </c>
      <c r="AX147" s="4">
        <f>AX146+Dynamics!AX146+Dynamics!DK146+Dynamics!FX146+Dynamics!IK146+Dynamics!KX146</f>
        <v>0</v>
      </c>
      <c r="AY147" s="4">
        <f>AY146+Dynamics!AY146+Dynamics!DL146+Dynamics!FY146+Dynamics!IL146+Dynamics!KY146</f>
        <v>5253.1159754701384</v>
      </c>
      <c r="AZ147" s="4">
        <f>AZ146+Dynamics!AZ146+Dynamics!DM146+Dynamics!FZ146+Dynamics!IM146+Dynamics!KZ146</f>
        <v>2597.8013549677325</v>
      </c>
      <c r="BA147" s="9">
        <f>BA146+Dynamics!BA146+Dynamics!DN146+Dynamics!GA146+Dynamics!IN146+Dynamics!LA146</f>
        <v>2060.982497551965</v>
      </c>
      <c r="BB147" s="8">
        <f>BB146+Dynamics!BB146+Dynamics!DO146+Dynamics!GB146+Dynamics!IO146+Dynamics!LB146</f>
        <v>41913.910043942407</v>
      </c>
      <c r="BC147" s="4">
        <f>BC146+Dynamics!BC146+Dynamics!DP146+Dynamics!GC146+Dynamics!IP146+Dynamics!LC146</f>
        <v>8028.5674151017229</v>
      </c>
      <c r="BD147" s="4">
        <f>BD146+Dynamics!BD146+Dynamics!DQ146+Dynamics!GD146+Dynamics!IQ146+Dynamics!LD146</f>
        <v>22211.609894077115</v>
      </c>
      <c r="BE147" s="4">
        <f>BE146+Dynamics!BE146+Dynamics!DR146+Dynamics!GE146+Dynamics!IR146+Dynamics!LE146</f>
        <v>21247.176253851132</v>
      </c>
      <c r="BF147" s="4">
        <f>BF146+Dynamics!BF146+Dynamics!DS146+Dynamics!GF146+Dynamics!IS146+Dynamics!LF146</f>
        <v>6006.6044606289697</v>
      </c>
      <c r="BG147" s="4">
        <f>BG146+Dynamics!BG146+Dynamics!DT146+Dynamics!GG146+Dynamics!IT146+Dynamics!LG146</f>
        <v>1107.2562042125087</v>
      </c>
      <c r="BH147" s="4">
        <f>BH146+Dynamics!BH146+Dynamics!DU146+Dynamics!GH146+Dynamics!IU146+Dynamics!LH146</f>
        <v>868.55825403241397</v>
      </c>
      <c r="BI147" s="4">
        <f>BI146+Dynamics!BI146+Dynamics!DV146+Dynamics!GI146+Dynamics!IV146+Dynamics!LI146</f>
        <v>0</v>
      </c>
      <c r="BJ147" s="4">
        <f>BJ146+Dynamics!BJ146+Dynamics!DW146+Dynamics!GJ146+Dynamics!IW146+Dynamics!LJ146</f>
        <v>0</v>
      </c>
      <c r="BK147" s="4">
        <f>BK146+Dynamics!BK146+Dynamics!DX146+Dynamics!GK146+Dynamics!IX146+Dynamics!LK146</f>
        <v>0</v>
      </c>
      <c r="BL147" s="4">
        <f>BL146+Dynamics!BL146+Dynamics!DY146+Dynamics!GL146+Dynamics!IY146+Dynamics!LL146</f>
        <v>1808.6081392351964</v>
      </c>
      <c r="BM147" s="4">
        <f>BM146+Dynamics!BM146+Dynamics!DZ146+Dynamics!GM146+Dynamics!IZ146+Dynamics!LM146</f>
        <v>828.82829264310828</v>
      </c>
      <c r="BN147" s="4">
        <f>BN146+Dynamics!BN146+Dynamics!EA146+Dynamics!GN146+Dynamics!JA146+Dynamics!LN146</f>
        <v>603.1518570339698</v>
      </c>
      <c r="BO147" s="178">
        <f t="shared" si="73"/>
        <v>49216340.40045017</v>
      </c>
      <c r="BP147" s="8">
        <f t="shared" si="68"/>
        <v>23487916.277928267</v>
      </c>
      <c r="BQ147" s="4">
        <f t="shared" si="69"/>
        <v>24510114.751373678</v>
      </c>
      <c r="BR147" s="4">
        <f t="shared" si="70"/>
        <v>82837.616808002786</v>
      </c>
      <c r="BS147" s="4">
        <f t="shared" si="74"/>
        <v>1030847.483525497</v>
      </c>
      <c r="BT147" s="179">
        <f t="shared" si="75"/>
        <v>104624.27081475854</v>
      </c>
      <c r="BU147" s="178">
        <f t="shared" si="76"/>
        <v>2227290.77039123</v>
      </c>
      <c r="BV147" s="4">
        <f t="shared" si="77"/>
        <v>1316077.8914345969</v>
      </c>
      <c r="BW147" s="4">
        <f t="shared" si="78"/>
        <v>650218.27033405367</v>
      </c>
      <c r="BX147" s="4">
        <f t="shared" si="79"/>
        <v>46702.095518311922</v>
      </c>
      <c r="BY147" s="4">
        <f t="shared" si="80"/>
        <v>151582.15233345132</v>
      </c>
      <c r="BZ147" s="179">
        <f t="shared" si="81"/>
        <v>62710.360770816143</v>
      </c>
      <c r="CA147" s="167">
        <f t="shared" si="82"/>
        <v>4.5255107394593229E-2</v>
      </c>
      <c r="CB147" s="15">
        <f t="shared" si="83"/>
        <v>5.603212630110245E-2</v>
      </c>
      <c r="CC147" s="15">
        <f t="shared" si="84"/>
        <v>2.6528568998136246E-2</v>
      </c>
      <c r="CD147" s="15">
        <f t="shared" si="85"/>
        <v>0.56377884007160528</v>
      </c>
      <c r="CE147" s="15">
        <f t="shared" si="86"/>
        <v>0.14704614868442087</v>
      </c>
      <c r="CF147" s="168">
        <f t="shared" si="87"/>
        <v>0.59938635923061634</v>
      </c>
      <c r="CG147" s="169">
        <f>-SUM(Dynamics!BO146:BO147,Dynamics!CB146:CB147,Dynamics!CO146:CO147,Dynamics!DB146:DB147,Dynamics!DO146:DO147)/BO146*100000</f>
        <v>1089.7710252785164</v>
      </c>
      <c r="CH147" s="87">
        <f>-SUM(Dynamics!BO146:BO147)/BP146*100000</f>
        <v>1343.9098070798075</v>
      </c>
      <c r="CI147" s="87">
        <f>-SUM(Dynamics!CB146:CB147)/BQ146*100000</f>
        <v>636.91682642901208</v>
      </c>
      <c r="CJ147" s="87">
        <f>-SUM(Dynamics!CO146:CO147)/BR146*100000</f>
        <v>13351.403672685503</v>
      </c>
      <c r="CK147" s="87">
        <f>-SUM(Dynamics!DB146:DB147)/BS146*100000</f>
        <v>3534.9690144374545</v>
      </c>
      <c r="CL147" s="170">
        <f>-SUM(Dynamics!DO146:DO147)/BT146*100000</f>
        <v>16314.544164979447</v>
      </c>
      <c r="CM147" s="120">
        <f t="shared" si="88"/>
        <v>171088.47313984515</v>
      </c>
      <c r="CN147" s="120">
        <f>step*SUMPRODUCT(B147:N147,'By group'!B$22:N$22)</f>
        <v>101186.26597291387</v>
      </c>
      <c r="CO147" s="120">
        <f>step*SUMPRODUCT(O147:AA147,'By group'!O$22:AA$22)</f>
        <v>49980.364966868772</v>
      </c>
      <c r="CP147" s="120">
        <f>step*SUMPRODUCT(AB147:AN147,'By group'!AB$22:AN$22)</f>
        <v>3601.066946024866</v>
      </c>
      <c r="CQ147" s="120">
        <f>step*SUMPRODUCT(AO147:BA147,'By group'!AO$22:BA$22)</f>
        <v>11647.024888834896</v>
      </c>
      <c r="CR147" s="154">
        <f>step*SUMPRODUCT(BB147:BN147,'By group'!BB$22:BN$22)</f>
        <v>4673.7503652027572</v>
      </c>
      <c r="CS147" s="197">
        <f t="shared" si="89"/>
        <v>256650.96641413326</v>
      </c>
      <c r="CT147" s="120">
        <f t="shared" si="90"/>
        <v>747285.84663965902</v>
      </c>
      <c r="CU147" s="120">
        <f t="shared" si="91"/>
        <v>767499.7810158314</v>
      </c>
      <c r="CV147" s="120">
        <f t="shared" si="92"/>
        <v>306337.86646616756</v>
      </c>
      <c r="CW147" s="120">
        <f t="shared" si="93"/>
        <v>82175.059934230216</v>
      </c>
      <c r="CX147" s="198">
        <f t="shared" si="94"/>
        <v>67341.249921208539</v>
      </c>
      <c r="CY147" s="16">
        <f t="shared" si="95"/>
        <v>3.3683477919949929E-3</v>
      </c>
      <c r="CZ147" s="37">
        <f t="shared" si="96"/>
        <v>4.2043207951051126E-2</v>
      </c>
      <c r="DA147" s="185">
        <f t="shared" si="97"/>
        <v>2.1258035433654788E-3</v>
      </c>
      <c r="DB147" s="183"/>
      <c r="DC147" s="85">
        <f>(SUMPRODUCT($B147:$N147,'By group'!$B$27:$N$27)-(1-prop_idu_part)*SUMPRODUCT(Population!$BB147:$BN147,'By group'!$BB$27:$BN$27)*(1-prop_idu_male))/BQ147</f>
        <v>1.4351371940713178</v>
      </c>
      <c r="DD147" s="85">
        <f>(1-prop_idu_part)*SUMPRODUCT(Population!$BB147:$BN147,'By group'!$BB$27:$BN$27)*prop_idu_male/BQ147</f>
        <v>9.2202108089768468E-3</v>
      </c>
      <c r="DE147" s="85">
        <f>SUMPRODUCT(AB147:AN147,'By group'!AB$27:AN$27)/prop_sw_use/BP147</f>
        <v>4.2321821567039093</v>
      </c>
      <c r="DF147" s="85">
        <f t="shared" si="71"/>
        <v>1.718265955621787</v>
      </c>
      <c r="DG147" s="85">
        <f t="shared" si="98"/>
        <v>0</v>
      </c>
    </row>
    <row r="148" spans="1:111" x14ac:dyDescent="0.25">
      <c r="A148">
        <f t="shared" si="72"/>
        <v>72</v>
      </c>
      <c r="B148" s="8">
        <f>B147+Dynamics!B147+Dynamics!BO147+Dynamics!EB147+Dynamics!GO147+Dynamics!JB147</f>
        <v>22233618.243991017</v>
      </c>
      <c r="C148" s="46">
        <f>C147+Dynamics!C147+Dynamics!BP147+Dynamics!EC147+Dynamics!GP147+Dynamics!JC147</f>
        <v>151558.79598542867</v>
      </c>
      <c r="D148" s="4">
        <f>D147+Dynamics!D147+Dynamics!BQ147+Dynamics!ED147+Dynamics!GQ147+Dynamics!JD147</f>
        <v>442036.40165756247</v>
      </c>
      <c r="E148" s="4">
        <f>E147+Dynamics!E147+Dynamics!BR147+Dynamics!EE147+Dynamics!GR147+Dynamics!JE147</f>
        <v>455009.61043139576</v>
      </c>
      <c r="F148" s="4">
        <f>F147+Dynamics!F147+Dynamics!BS147+Dynamics!EF147+Dynamics!GS147+Dynamics!JF147</f>
        <v>136056.86551085926</v>
      </c>
      <c r="G148" s="4">
        <f>G147+Dynamics!G147+Dynamics!BT147+Dynamics!EG147+Dynamics!GT147+Dynamics!JG147</f>
        <v>26113.41520896471</v>
      </c>
      <c r="H148" s="4">
        <f>H147+Dynamics!H147+Dynamics!BU147+Dynamics!EH147+Dynamics!GU147+Dynamics!JH147</f>
        <v>21969.580761916968</v>
      </c>
      <c r="I148" s="4">
        <f>I147+Dynamics!I147+Dynamics!BV147+Dynamics!EI147+Dynamics!GV147+Dynamics!JI147</f>
        <v>0</v>
      </c>
      <c r="J148" s="4">
        <f>J147+Dynamics!J147+Dynamics!BW147+Dynamics!EJ147+Dynamics!GW147+Dynamics!JJ147</f>
        <v>0</v>
      </c>
      <c r="K148" s="4">
        <f>K147+Dynamics!K147+Dynamics!BX147+Dynamics!EK147+Dynamics!GX147+Dynamics!JK147</f>
        <v>0</v>
      </c>
      <c r="L148" s="4">
        <f>L147+Dynamics!L147+Dynamics!BY147+Dynamics!EL147+Dynamics!GY147+Dynamics!JL147</f>
        <v>45998.163586569885</v>
      </c>
      <c r="M148" s="4">
        <f>M147+Dynamics!M147+Dynamics!BZ147+Dynamics!EM147+Dynamics!GZ147+Dynamics!JM147</f>
        <v>22833.650696630601</v>
      </c>
      <c r="N148" s="9">
        <f>N147+Dynamics!N147+Dynamics!CA147+Dynamics!EN147+Dynamics!HA147+Dynamics!JN147</f>
        <v>18224.451116606073</v>
      </c>
      <c r="O148" s="8">
        <f>O147+Dynamics!O147+Dynamics!CB147+Dynamics!EO147+Dynamics!HB147+Dynamics!JO147</f>
        <v>23926662.363023285</v>
      </c>
      <c r="P148" s="4">
        <f>P147+Dynamics!P147+Dynamics!CC147+Dynamics!EP147+Dynamics!HC147+Dynamics!JP147</f>
        <v>74944.572095523356</v>
      </c>
      <c r="Q148" s="4">
        <f>Q147+Dynamics!Q147+Dynamics!CD147+Dynamics!EQ147+Dynamics!HD147+Dynamics!JQ147</f>
        <v>218496.07555407306</v>
      </c>
      <c r="R148" s="4">
        <f>R147+Dynamics!R147+Dynamics!CE147+Dynamics!ER147+Dynamics!HE147+Dynamics!JR147</f>
        <v>224781.77299861843</v>
      </c>
      <c r="S148" s="4">
        <f>S147+Dynamics!S147+Dynamics!CF147+Dynamics!ES147+Dynamics!HF147+Dynamics!JS147</f>
        <v>67185.042095762852</v>
      </c>
      <c r="T148" s="4">
        <f>T147+Dynamics!T147+Dynamics!CG147+Dynamics!ET147+Dynamics!HG147+Dynamics!JT147</f>
        <v>12890.762989278333</v>
      </c>
      <c r="U148" s="4">
        <f>U147+Dynamics!U147+Dynamics!CH147+Dynamics!EU147+Dynamics!HH147+Dynamics!JU147</f>
        <v>10839.143120184523</v>
      </c>
      <c r="V148" s="4">
        <f>V147+Dynamics!V147+Dynamics!CI147+Dynamics!EV147+Dynamics!HI147+Dynamics!JV147</f>
        <v>0</v>
      </c>
      <c r="W148" s="4">
        <f>W147+Dynamics!W147+Dynamics!CJ147+Dynamics!EW147+Dynamics!HJ147+Dynamics!JW147</f>
        <v>0</v>
      </c>
      <c r="X148" s="4">
        <f>X147+Dynamics!X147+Dynamics!CK147+Dynamics!EX147+Dynamics!HK147+Dynamics!JX147</f>
        <v>0</v>
      </c>
      <c r="Y148" s="4">
        <f>Y147+Dynamics!Y147+Dynamics!CL147+Dynamics!EY147+Dynamics!HL147+Dynamics!JY147</f>
        <v>22692.899813862361</v>
      </c>
      <c r="Z148" s="4">
        <f>Z147+Dynamics!Z147+Dynamics!CM147+Dynamics!EZ147+Dynamics!HM147+Dynamics!JZ147</f>
        <v>11257.647747392426</v>
      </c>
      <c r="AA148" s="9">
        <f>AA147+Dynamics!AA147+Dynamics!CN147+Dynamics!FA147+Dynamics!HN147+Dynamics!KA147</f>
        <v>8978.868531173408</v>
      </c>
      <c r="AB148" s="8">
        <f>AB147+Dynamics!AB147+Dynamics!CO147+Dynamics!FB147+Dynamics!HO147+Dynamics!KB147</f>
        <v>36235.417117911755</v>
      </c>
      <c r="AC148" s="4">
        <f>AC147+Dynamics!AC147+Dynamics!CP147+Dynamics!FC147+Dynamics!HP147+Dynamics!KC147</f>
        <v>5319.2959244976309</v>
      </c>
      <c r="AD148" s="4">
        <f>AD147+Dynamics!AD147+Dynamics!CQ147+Dynamics!FD147+Dynamics!HQ147+Dynamics!KD147</f>
        <v>15594.302376331128</v>
      </c>
      <c r="AE148" s="4">
        <f>AE147+Dynamics!AE147+Dynamics!CR147+Dynamics!FE147+Dynamics!HR147+Dynamics!KE147</f>
        <v>16167.085189476429</v>
      </c>
      <c r="AF148" s="4">
        <f>AF147+Dynamics!AF147+Dynamics!CS147+Dynamics!FF147+Dynamics!HS147+Dynamics!KF147</f>
        <v>4860.4688117247633</v>
      </c>
      <c r="AG148" s="4">
        <f>AG147+Dynamics!AG147+Dynamics!CT147+Dynamics!FG147+Dynamics!HT147+Dynamics!KG147</f>
        <v>936.50390810041836</v>
      </c>
      <c r="AH148" s="4">
        <f>AH147+Dynamics!AH147+Dynamics!CU147+Dynamics!FH147+Dynamics!HU147+Dynamics!KH147</f>
        <v>793.28524952893576</v>
      </c>
      <c r="AI148" s="4">
        <f>AI147+Dynamics!AI147+Dynamics!CV147+Dynamics!FI147+Dynamics!HV147+Dynamics!KI147</f>
        <v>0</v>
      </c>
      <c r="AJ148" s="4">
        <f>AJ147+Dynamics!AJ147+Dynamics!CW147+Dynamics!FJ147+Dynamics!HW147+Dynamics!KJ147</f>
        <v>0</v>
      </c>
      <c r="AK148" s="4">
        <f>AK147+Dynamics!AK147+Dynamics!CX147+Dynamics!FK147+Dynamics!HX147+Dynamics!KK147</f>
        <v>0</v>
      </c>
      <c r="AL148" s="4">
        <f>AL147+Dynamics!AL147+Dynamics!CY147+Dynamics!FL147+Dynamics!HY147+Dynamics!KL147</f>
        <v>1661.8615581062124</v>
      </c>
      <c r="AM148" s="4">
        <f>AM147+Dynamics!AM147+Dynamics!CZ147+Dynamics!FM147+Dynamics!HZ147+Dynamics!KM147</f>
        <v>831.3096139075285</v>
      </c>
      <c r="AN148" s="4">
        <f>AN147+Dynamics!AN147+Dynamics!DA147+Dynamics!FN147+Dynamics!IA147+Dynamics!KN147</f>
        <v>669.45582346508797</v>
      </c>
      <c r="AO148" s="8">
        <f>AO147+Dynamics!AO147+Dynamics!DB147+Dynamics!FO147+Dynamics!IB147+Dynamics!KO147</f>
        <v>881258.23262386303</v>
      </c>
      <c r="AP148" s="4">
        <f>AP147+Dynamics!AP147+Dynamics!DC147+Dynamics!FP147+Dynamics!IC147+Dynamics!KP147</f>
        <v>17506.786794386138</v>
      </c>
      <c r="AQ148" s="4">
        <f>AQ147+Dynamics!AQ147+Dynamics!DD147+Dynamics!FQ147+Dynamics!ID147+Dynamics!KQ147</f>
        <v>51015.013873210919</v>
      </c>
      <c r="AR148" s="4">
        <f>AR147+Dynamics!AR147+Dynamics!DE147+Dynamics!FR147+Dynamics!IE147+Dynamics!KR147</f>
        <v>52431.363751145123</v>
      </c>
      <c r="AS148" s="4">
        <f>AS147+Dynamics!AS147+Dynamics!DF147+Dynamics!FS147+Dynamics!IF147+Dynamics!KS147</f>
        <v>15656.007999579346</v>
      </c>
      <c r="AT148" s="4">
        <f>AT147+Dynamics!AT147+Dynamics!DG147+Dynamics!FT147+Dynamics!IG147+Dynamics!KT147</f>
        <v>3001.2459317599701</v>
      </c>
      <c r="AU148" s="4">
        <f>AU147+Dynamics!AU147+Dynamics!DH147+Dynamics!FU147+Dynamics!IH147+Dynamics!KU147</f>
        <v>2518.2973691192647</v>
      </c>
      <c r="AV148" s="4">
        <f>AV147+Dynamics!AV147+Dynamics!DI147+Dynamics!FV147+Dynamics!II147+Dynamics!KV147</f>
        <v>0</v>
      </c>
      <c r="AW148" s="4">
        <f>AW147+Dynamics!AW147+Dynamics!DJ147+Dynamics!FW147+Dynamics!IJ147+Dynamics!KW147</f>
        <v>0</v>
      </c>
      <c r="AX148" s="4">
        <f>AX147+Dynamics!AX147+Dynamics!DK147+Dynamics!FX147+Dynamics!IK147+Dynamics!KX147</f>
        <v>0</v>
      </c>
      <c r="AY148" s="4">
        <f>AY147+Dynamics!AY147+Dynamics!DL147+Dynamics!FY147+Dynamics!IL147+Dynamics!KY147</f>
        <v>5271.6120643093282</v>
      </c>
      <c r="AZ148" s="4">
        <f>AZ147+Dynamics!AZ147+Dynamics!DM147+Dynamics!FZ147+Dynamics!IM147+Dynamics!KZ147</f>
        <v>2607.3528445170082</v>
      </c>
      <c r="BA148" s="9">
        <f>BA147+Dynamics!BA147+Dynamics!DN147+Dynamics!GA147+Dynamics!IN147+Dynamics!LA147</f>
        <v>2069.0289942584682</v>
      </c>
      <c r="BB148" s="8">
        <f>BB147+Dynamics!BB147+Dynamics!DO147+Dynamics!GB147+Dynamics!IO147+Dynamics!LB147</f>
        <v>42030.727809402932</v>
      </c>
      <c r="BC148" s="4">
        <f>BC147+Dynamics!BC147+Dynamics!DP147+Dynamics!GC147+Dynamics!IP147+Dynamics!LC147</f>
        <v>8050.9635283955813</v>
      </c>
      <c r="BD148" s="4">
        <f>BD147+Dynamics!BD147+Dynamics!DQ147+Dynamics!GD147+Dynamics!IQ147+Dynamics!LD147</f>
        <v>22273.599537249149</v>
      </c>
      <c r="BE148" s="4">
        <f>BE147+Dynamics!BE147+Dynamics!DR147+Dynamics!GE147+Dynamics!IR147+Dynamics!LE147</f>
        <v>21306.519336233829</v>
      </c>
      <c r="BF148" s="4">
        <f>BF147+Dynamics!BF147+Dynamics!DS147+Dynamics!GF147+Dynamics!IS147+Dynamics!LF147</f>
        <v>6023.3920046665926</v>
      </c>
      <c r="BG148" s="4">
        <f>BG147+Dynamics!BG147+Dynamics!DT147+Dynamics!GG147+Dynamics!IT147+Dynamics!LG147</f>
        <v>1110.3524699177046</v>
      </c>
      <c r="BH148" s="4">
        <f>BH147+Dynamics!BH147+Dynamics!DU147+Dynamics!GH147+Dynamics!IU147+Dynamics!LH147</f>
        <v>870.98956832129898</v>
      </c>
      <c r="BI148" s="4">
        <f>BI147+Dynamics!BI147+Dynamics!DV147+Dynamics!GI147+Dynamics!IV147+Dynamics!LI147</f>
        <v>0</v>
      </c>
      <c r="BJ148" s="4">
        <f>BJ147+Dynamics!BJ147+Dynamics!DW147+Dynamics!GJ147+Dynamics!IW147+Dynamics!LJ147</f>
        <v>0</v>
      </c>
      <c r="BK148" s="4">
        <f>BK147+Dynamics!BK147+Dynamics!DX147+Dynamics!GK147+Dynamics!IX147+Dynamics!LK147</f>
        <v>0</v>
      </c>
      <c r="BL148" s="4">
        <f>BL147+Dynamics!BL147+Dynamics!DY147+Dynamics!GL147+Dynamics!IY147+Dynamics!LL147</f>
        <v>1813.6714971182678</v>
      </c>
      <c r="BM148" s="4">
        <f>BM147+Dynamics!BM147+Dynamics!DZ147+Dynamics!GM147+Dynamics!IZ147+Dynamics!LM147</f>
        <v>831.15192222060443</v>
      </c>
      <c r="BN148" s="4">
        <f>BN147+Dynamics!BN147+Dynamics!EA147+Dynamics!GN147+Dynamics!JA147+Dynamics!LN147</f>
        <v>604.8457100682316</v>
      </c>
      <c r="BO148" s="178">
        <f t="shared" si="73"/>
        <v>49353468.468118884</v>
      </c>
      <c r="BP148" s="8">
        <f t="shared" si="68"/>
        <v>23553419.178946953</v>
      </c>
      <c r="BQ148" s="4">
        <f t="shared" si="69"/>
        <v>24578729.147969157</v>
      </c>
      <c r="BR148" s="4">
        <f t="shared" si="70"/>
        <v>83068.985573049911</v>
      </c>
      <c r="BS148" s="4">
        <f t="shared" si="74"/>
        <v>1033334.9422461484</v>
      </c>
      <c r="BT148" s="179">
        <f t="shared" si="75"/>
        <v>104916.21338359419</v>
      </c>
      <c r="BU148" s="178">
        <f t="shared" si="76"/>
        <v>2233663.4835534184</v>
      </c>
      <c r="BV148" s="4">
        <f t="shared" si="77"/>
        <v>1319800.9349559343</v>
      </c>
      <c r="BW148" s="4">
        <f t="shared" si="78"/>
        <v>652066.78494586889</v>
      </c>
      <c r="BX148" s="4">
        <f t="shared" si="79"/>
        <v>46833.568455138135</v>
      </c>
      <c r="BY148" s="4">
        <f t="shared" si="80"/>
        <v>152076.70962228556</v>
      </c>
      <c r="BZ148" s="179">
        <f t="shared" si="81"/>
        <v>62885.485574191262</v>
      </c>
      <c r="CA148" s="167">
        <f t="shared" si="82"/>
        <v>4.5258490494873925E-2</v>
      </c>
      <c r="CB148" s="15">
        <f t="shared" si="83"/>
        <v>5.6034367024539199E-2</v>
      </c>
      <c r="CC148" s="15">
        <f t="shared" si="84"/>
        <v>2.6529719295911872E-2</v>
      </c>
      <c r="CD148" s="15">
        <f t="shared" si="85"/>
        <v>0.56379126495957066</v>
      </c>
      <c r="CE148" s="15">
        <f t="shared" si="86"/>
        <v>0.14717078016515939</v>
      </c>
      <c r="CF148" s="168">
        <f t="shared" si="87"/>
        <v>0.59938767847319874</v>
      </c>
      <c r="CG148" s="167"/>
      <c r="CH148" s="16"/>
      <c r="CI148" s="87"/>
      <c r="CJ148" s="16"/>
      <c r="CK148" s="16"/>
      <c r="CL148" s="168"/>
      <c r="CM148" s="120">
        <f t="shared" si="88"/>
        <v>171578.82552938457</v>
      </c>
      <c r="CN148" s="120">
        <f>step*SUMPRODUCT(B148:N148,'By group'!B$22:N$22)</f>
        <v>101472.78541274651</v>
      </c>
      <c r="CO148" s="120">
        <f>step*SUMPRODUCT(O148:AA148,'By group'!O$22:AA$22)</f>
        <v>50122.627865353221</v>
      </c>
      <c r="CP148" s="120">
        <f>step*SUMPRODUCT(AB148:AN148,'By group'!AB$22:AN$22)</f>
        <v>3611.2122238770748</v>
      </c>
      <c r="CQ148" s="120">
        <f>step*SUMPRODUCT(AO148:BA148,'By group'!AO$22:BA$22)</f>
        <v>11685.393433509964</v>
      </c>
      <c r="CR148" s="154">
        <f>step*SUMPRODUCT(BB148:BN148,'By group'!BB$22:BN$22)</f>
        <v>4686.806593897787</v>
      </c>
      <c r="CS148" s="197">
        <f t="shared" si="89"/>
        <v>257380.41432823136</v>
      </c>
      <c r="CT148" s="120">
        <f t="shared" si="90"/>
        <v>749415.3929984268</v>
      </c>
      <c r="CU148" s="120">
        <f t="shared" si="91"/>
        <v>769696.35170686943</v>
      </c>
      <c r="CV148" s="120">
        <f t="shared" si="92"/>
        <v>307219.98494255886</v>
      </c>
      <c r="CW148" s="120">
        <f t="shared" si="93"/>
        <v>82413.393332689331</v>
      </c>
      <c r="CX148" s="198">
        <f t="shared" si="94"/>
        <v>67537.946244642255</v>
      </c>
      <c r="CY148" s="16">
        <f t="shared" si="95"/>
        <v>3.3683263938515825E-3</v>
      </c>
      <c r="CZ148" s="37">
        <f t="shared" si="96"/>
        <v>4.2028115511003633E-2</v>
      </c>
      <c r="DA148" s="185">
        <f t="shared" si="97"/>
        <v>2.1258123621314979E-3</v>
      </c>
      <c r="DB148" s="183">
        <f>(BO148-BO146)/BO146</f>
        <v>5.5805116819041302E-3</v>
      </c>
      <c r="DC148" s="85">
        <f>(SUMPRODUCT($B148:$N148,'By group'!$B$27:$N$27)-(1-prop_idu_part)*SUMPRODUCT(Population!$BB148:$BN148,'By group'!$BB$27:$BN$27)*(1-prop_idu_male))/BQ148</f>
        <v>1.4351219626059393</v>
      </c>
      <c r="DD148" s="85">
        <f>(1-prop_idu_part)*SUMPRODUCT(Population!$BB148:$BN148,'By group'!$BB$27:$BN$27)*prop_idu_male/BQ148</f>
        <v>9.2201276780532054E-3</v>
      </c>
      <c r="DE148" s="85">
        <f>SUMPRODUCT(AB148:AN148,'By group'!AB$27:AN$27)/prop_sw_use/BP148</f>
        <v>4.2322000865488176</v>
      </c>
      <c r="DF148" s="85">
        <f t="shared" si="71"/>
        <v>1.7182732351388199</v>
      </c>
      <c r="DG148" s="85">
        <f t="shared" si="98"/>
        <v>0</v>
      </c>
    </row>
    <row r="149" spans="1:111" x14ac:dyDescent="0.25">
      <c r="A149">
        <f t="shared" si="72"/>
        <v>72.5</v>
      </c>
      <c r="B149" s="8">
        <f>B148+Dynamics!B148+Dynamics!BO148+Dynamics!EB148+Dynamics!GO148+Dynamics!JB148</f>
        <v>22295565.222865809</v>
      </c>
      <c r="C149" s="46">
        <f>C148+Dynamics!C148+Dynamics!BP148+Dynamics!EC148+Dynamics!GP148+Dynamics!JC148</f>
        <v>151985.73100978456</v>
      </c>
      <c r="D149" s="4">
        <f>D148+Dynamics!D148+Dynamics!BQ148+Dynamics!ED148+Dynamics!GQ148+Dynamics!JD148</f>
        <v>443283.39209128154</v>
      </c>
      <c r="E149" s="4">
        <f>E148+Dynamics!E148+Dynamics!BR148+Dynamics!EE148+Dynamics!GR148+Dynamics!JE148</f>
        <v>456296.21064405021</v>
      </c>
      <c r="F149" s="4">
        <f>F148+Dynamics!F148+Dynamics!BS148+Dynamics!EF148+Dynamics!GS148+Dynamics!JF148</f>
        <v>136442.36633373596</v>
      </c>
      <c r="G149" s="4">
        <f>G148+Dynamics!G148+Dynamics!BT148+Dynamics!EG148+Dynamics!GT148+Dynamics!JG148</f>
        <v>26187.5263861614</v>
      </c>
      <c r="H149" s="4">
        <f>H148+Dynamics!H148+Dynamics!BU148+Dynamics!EH148+Dynamics!GU148+Dynamics!JH148</f>
        <v>22032.133941779557</v>
      </c>
      <c r="I149" s="4">
        <f>I148+Dynamics!I148+Dynamics!BV148+Dynamics!EI148+Dynamics!GV148+Dynamics!JI148</f>
        <v>0</v>
      </c>
      <c r="J149" s="4">
        <f>J148+Dynamics!J148+Dynamics!BW148+Dynamics!EJ148+Dynamics!GW148+Dynamics!JJ148</f>
        <v>0</v>
      </c>
      <c r="K149" s="4">
        <f>K148+Dynamics!K148+Dynamics!BX148+Dynamics!EK148+Dynamics!GX148+Dynamics!JK148</f>
        <v>0</v>
      </c>
      <c r="L149" s="4">
        <f>L148+Dynamics!L148+Dynamics!BY148+Dynamics!EL148+Dynamics!GY148+Dynamics!JL148</f>
        <v>46129.190874460539</v>
      </c>
      <c r="M149" s="4">
        <f>M148+Dynamics!M148+Dynamics!BZ148+Dynamics!EM148+Dynamics!GZ148+Dynamics!JM148</f>
        <v>22898.971834125423</v>
      </c>
      <c r="N149" s="9">
        <f>N148+Dynamics!N148+Dynamics!CA148+Dynamics!EN148+Dynamics!HA148+Dynamics!JN148</f>
        <v>18276.839914470096</v>
      </c>
      <c r="O149" s="8">
        <f>O148+Dynamics!O148+Dynamics!CB148+Dynamics!EO148+Dynamics!HB148+Dynamics!JO148</f>
        <v>23993599.421299644</v>
      </c>
      <c r="P149" s="4">
        <f>P148+Dynamics!P148+Dynamics!CC148+Dynamics!EP148+Dynamics!HC148+Dynamics!JP148</f>
        <v>75156.53165761719</v>
      </c>
      <c r="Q149" s="4">
        <f>Q148+Dynamics!Q148+Dynamics!CD148+Dynamics!EQ148+Dynamics!HD148+Dynamics!JQ148</f>
        <v>219115.1622986946</v>
      </c>
      <c r="R149" s="4">
        <f>R148+Dynamics!R148+Dynamics!CE148+Dynamics!ER148+Dynamics!HE148+Dynamics!JR148</f>
        <v>225420.54965547251</v>
      </c>
      <c r="S149" s="4">
        <f>S148+Dynamics!S148+Dynamics!CF148+Dynamics!ES148+Dynamics!HF148+Dynamics!JS148</f>
        <v>67376.444687467825</v>
      </c>
      <c r="T149" s="4">
        <f>T148+Dynamics!T148+Dynamics!CG148+Dynamics!ET148+Dynamics!HG148+Dynamics!JT148</f>
        <v>12927.55918162723</v>
      </c>
      <c r="U149" s="4">
        <f>U148+Dynamics!U148+Dynamics!CH148+Dynamics!EU148+Dynamics!HH148+Dynamics!JU148</f>
        <v>10870.191140644125</v>
      </c>
      <c r="V149" s="4">
        <f>V148+Dynamics!V148+Dynamics!CI148+Dynamics!EV148+Dynamics!HI148+Dynamics!JV148</f>
        <v>0</v>
      </c>
      <c r="W149" s="4">
        <f>W148+Dynamics!W148+Dynamics!CJ148+Dynamics!EW148+Dynamics!HJ148+Dynamics!JW148</f>
        <v>0</v>
      </c>
      <c r="X149" s="4">
        <f>X148+Dynamics!X148+Dynamics!CK148+Dynamics!EX148+Dynamics!HK148+Dynamics!JX148</f>
        <v>0</v>
      </c>
      <c r="Y149" s="4">
        <f>Y148+Dynamics!Y148+Dynamics!CL148+Dynamics!EY148+Dynamics!HL148+Dynamics!JY148</f>
        <v>22757.947994745788</v>
      </c>
      <c r="Z149" s="4">
        <f>Z148+Dynamics!Z148+Dynamics!CM148+Dynamics!EZ148+Dynamics!HM148+Dynamics!JZ148</f>
        <v>11290.058518584481</v>
      </c>
      <c r="AA149" s="9">
        <f>AA148+Dynamics!AA148+Dynamics!CN148+Dynamics!FA148+Dynamics!HN148+Dynamics!KA148</f>
        <v>9004.7930317555001</v>
      </c>
      <c r="AB149" s="8">
        <f>AB148+Dynamics!AB148+Dynamics!CO148+Dynamics!FB148+Dynamics!HO148+Dynamics!KB148</f>
        <v>36335.606022354732</v>
      </c>
      <c r="AC149" s="4">
        <f>AC148+Dynamics!AC148+Dynamics!CP148+Dynamics!FC148+Dynamics!HP148+Dynamics!KC148</f>
        <v>5334.217871790268</v>
      </c>
      <c r="AD149" s="4">
        <f>AD148+Dynamics!AD148+Dynamics!CQ148+Dynamics!FD148+Dynamics!HQ148+Dynamics!KD148</f>
        <v>15638.098559601571</v>
      </c>
      <c r="AE149" s="4">
        <f>AE148+Dynamics!AE148+Dynamics!CR148+Dynamics!FE148+Dynamics!HR148+Dynamics!KE148</f>
        <v>16212.577157010763</v>
      </c>
      <c r="AF149" s="4">
        <f>AF148+Dynamics!AF148+Dynamics!CS148+Dynamics!FF148+Dynamics!HS148+Dynamics!KF148</f>
        <v>4874.168814238059</v>
      </c>
      <c r="AG149" s="4">
        <f>AG148+Dynamics!AG148+Dynamics!CT148+Dynamics!FG148+Dynamics!HT148+Dynamics!KG148</f>
        <v>939.1473883728894</v>
      </c>
      <c r="AH149" s="4">
        <f>AH148+Dynamics!AH148+Dynamics!CU148+Dynamics!FH148+Dynamics!HU148+Dynamics!KH148</f>
        <v>795.53129835128584</v>
      </c>
      <c r="AI149" s="4">
        <f>AI148+Dynamics!AI148+Dynamics!CV148+Dynamics!FI148+Dynamics!HV148+Dynamics!KI148</f>
        <v>0</v>
      </c>
      <c r="AJ149" s="4">
        <f>AJ148+Dynamics!AJ148+Dynamics!CW148+Dynamics!FJ148+Dynamics!HW148+Dynamics!KJ148</f>
        <v>0</v>
      </c>
      <c r="AK149" s="4">
        <f>AK148+Dynamics!AK148+Dynamics!CX148+Dynamics!FK148+Dynamics!HX148+Dynamics!KK148</f>
        <v>0</v>
      </c>
      <c r="AL149" s="4">
        <f>AL148+Dynamics!AL148+Dynamics!CY148+Dynamics!FL148+Dynamics!HY148+Dynamics!KL148</f>
        <v>1666.5682888159431</v>
      </c>
      <c r="AM149" s="4">
        <f>AM148+Dynamics!AM148+Dynamics!CZ148+Dynamics!FM148+Dynamics!HZ148+Dynamics!KM148</f>
        <v>833.6739173516421</v>
      </c>
      <c r="AN149" s="4">
        <f>AN148+Dynamics!AN148+Dynamics!DA148+Dynamics!FN148+Dynamics!IA148+Dynamics!KN148</f>
        <v>671.37088882179</v>
      </c>
      <c r="AO149" s="8">
        <f>AO148+Dynamics!AO148+Dynamics!DB148+Dynamics!FO148+Dynamics!IB148+Dynamics!KO148</f>
        <v>883268.83835878246</v>
      </c>
      <c r="AP149" s="4">
        <f>AP148+Dynamics!AP148+Dynamics!DC148+Dynamics!FP148+Dynamics!IC148+Dynamics!KP148</f>
        <v>17561.445514984367</v>
      </c>
      <c r="AQ149" s="4">
        <f>AQ148+Dynamics!AQ148+Dynamics!DD148+Dynamics!FQ148+Dynamics!ID148+Dynamics!KQ148</f>
        <v>51176.69595070534</v>
      </c>
      <c r="AR149" s="4">
        <f>AR148+Dynamics!AR148+Dynamics!DE148+Dynamics!FR148+Dynamics!IE148+Dynamics!KR148</f>
        <v>52601.589919173028</v>
      </c>
      <c r="AS149" s="4">
        <f>AS148+Dynamics!AS148+Dynamics!DF148+Dynamics!FS148+Dynamics!IF148+Dynamics!KS148</f>
        <v>15707.891956444615</v>
      </c>
      <c r="AT149" s="4">
        <f>AT148+Dynamics!AT148+Dynamics!DG148+Dynamics!FT148+Dynamics!IG148+Dynamics!KT148</f>
        <v>3011.3577496804464</v>
      </c>
      <c r="AU149" s="4">
        <f>AU148+Dynamics!AU148+Dynamics!DH148+Dynamics!FU148+Dynamics!IH148+Dynamics!KU148</f>
        <v>2527.0709056431501</v>
      </c>
      <c r="AV149" s="4">
        <f>AV148+Dynamics!AV148+Dynamics!DI148+Dynamics!FV148+Dynamics!II148+Dynamics!KV148</f>
        <v>0</v>
      </c>
      <c r="AW149" s="4">
        <f>AW148+Dynamics!AW148+Dynamics!DJ148+Dynamics!FW148+Dynamics!IJ148+Dynamics!KW148</f>
        <v>0</v>
      </c>
      <c r="AX149" s="4">
        <f>AX148+Dynamics!AX148+Dynamics!DK148+Dynamics!FX148+Dynamics!IK148+Dynamics!KX148</f>
        <v>0</v>
      </c>
      <c r="AY149" s="4">
        <f>AY148+Dynamics!AY148+Dynamics!DL148+Dynamics!FY148+Dynamics!IL148+Dynamics!KY148</f>
        <v>5290.0287149634441</v>
      </c>
      <c r="AZ149" s="4">
        <f>AZ148+Dynamics!AZ148+Dynamics!DM148+Dynamics!FZ148+Dynamics!IM148+Dynamics!KZ148</f>
        <v>2616.8560534203366</v>
      </c>
      <c r="BA149" s="9">
        <f>BA148+Dynamics!BA148+Dynamics!DN148+Dynamics!GA148+Dynamics!IN148+Dynamics!LA148</f>
        <v>2077.0280256292658</v>
      </c>
      <c r="BB149" s="8">
        <f>BB148+Dynamics!BB148+Dynamics!DO148+Dynamics!GB148+Dynamics!IO148+Dynamics!LB148</f>
        <v>42147.858529829522</v>
      </c>
      <c r="BC149" s="4">
        <f>BC148+Dynamics!BC148+Dynamics!DP148+Dynamics!GC148+Dynamics!IP148+Dynamics!LC148</f>
        <v>8073.4190686209886</v>
      </c>
      <c r="BD149" s="4">
        <f>BD148+Dynamics!BD148+Dynamics!DQ148+Dynamics!GD148+Dynamics!IQ148+Dynamics!LD148</f>
        <v>22335.75281616503</v>
      </c>
      <c r="BE149" s="4">
        <f>BE148+Dynamics!BE148+Dynamics!DR148+Dynamics!GE148+Dynamics!IR148+Dynamics!LE148</f>
        <v>21366.017784396387</v>
      </c>
      <c r="BF149" s="4">
        <f>BF148+Dynamics!BF148+Dynamics!DS148+Dynamics!GF148+Dynamics!IS148+Dynamics!LF148</f>
        <v>6040.2231906175894</v>
      </c>
      <c r="BG149" s="4">
        <f>BG148+Dynamics!BG148+Dynamics!DT148+Dynamics!GG148+Dynamics!IT148+Dynamics!LG148</f>
        <v>1113.4567413253887</v>
      </c>
      <c r="BH149" s="4">
        <f>BH148+Dynamics!BH148+Dynamics!DU148+Dynamics!GH148+Dynamics!IU148+Dynamics!LH148</f>
        <v>873.42711092365266</v>
      </c>
      <c r="BI149" s="4">
        <f>BI148+Dynamics!BI148+Dynamics!DV148+Dynamics!GI148+Dynamics!IV148+Dynamics!LI148</f>
        <v>0</v>
      </c>
      <c r="BJ149" s="4">
        <f>BJ148+Dynamics!BJ148+Dynamics!DW148+Dynamics!GJ148+Dynamics!IW148+Dynamics!LJ148</f>
        <v>0</v>
      </c>
      <c r="BK149" s="4">
        <f>BK148+Dynamics!BK148+Dynamics!DX148+Dynamics!GK148+Dynamics!IX148+Dynamics!LK148</f>
        <v>0</v>
      </c>
      <c r="BL149" s="4">
        <f>BL148+Dynamics!BL148+Dynamics!DY148+Dynamics!GL148+Dynamics!IY148+Dynamics!LL148</f>
        <v>1818.7478027725372</v>
      </c>
      <c r="BM149" s="4">
        <f>BM148+Dynamics!BM148+Dynamics!DZ148+Dynamics!GM148+Dynamics!IZ148+Dynamics!LM148</f>
        <v>833.4814263176653</v>
      </c>
      <c r="BN149" s="4">
        <f>BN148+Dynamics!BN148+Dynamics!EA148+Dynamics!GN148+Dynamics!JA148+Dynamics!LN148</f>
        <v>606.543824311653</v>
      </c>
      <c r="BO149" s="178">
        <f t="shared" si="73"/>
        <v>49490964.937013336</v>
      </c>
      <c r="BP149" s="8">
        <f t="shared" si="68"/>
        <v>23619097.585895661</v>
      </c>
      <c r="BQ149" s="4">
        <f t="shared" si="69"/>
        <v>24647518.659466252</v>
      </c>
      <c r="BR149" s="4">
        <f t="shared" si="70"/>
        <v>83300.960206708944</v>
      </c>
      <c r="BS149" s="4">
        <f t="shared" si="74"/>
        <v>1035838.8031494264</v>
      </c>
      <c r="BT149" s="179">
        <f t="shared" si="75"/>
        <v>105208.92829528041</v>
      </c>
      <c r="BU149" s="178">
        <f t="shared" si="76"/>
        <v>2240047.9899369078</v>
      </c>
      <c r="BV149" s="4">
        <f t="shared" si="77"/>
        <v>1323532.3630298492</v>
      </c>
      <c r="BW149" s="4">
        <f t="shared" si="78"/>
        <v>653919.23816660931</v>
      </c>
      <c r="BX149" s="4">
        <f t="shared" si="79"/>
        <v>46965.354184354204</v>
      </c>
      <c r="BY149" s="4">
        <f t="shared" si="80"/>
        <v>152569.96479064398</v>
      </c>
      <c r="BZ149" s="179">
        <f t="shared" si="81"/>
        <v>63061.069765450891</v>
      </c>
      <c r="CA149" s="167">
        <f t="shared" si="82"/>
        <v>4.5261756217277127E-2</v>
      </c>
      <c r="CB149" s="15">
        <f t="shared" si="83"/>
        <v>5.6036533919916039E-2</v>
      </c>
      <c r="CC149" s="15">
        <f t="shared" si="84"/>
        <v>2.6530834490938168E-2</v>
      </c>
      <c r="CD149" s="15">
        <f t="shared" si="85"/>
        <v>0.56380327511004702</v>
      </c>
      <c r="CE149" s="15">
        <f t="shared" si="86"/>
        <v>0.14729122362163025</v>
      </c>
      <c r="CF149" s="168">
        <f t="shared" si="87"/>
        <v>0.59938895669066294</v>
      </c>
      <c r="CG149" s="169">
        <f>-SUM(Dynamics!BO148:BO149,Dynamics!CB148:CB149,Dynamics!CO148:CO149,Dynamics!DB148:DB149,Dynamics!DO148:DO149)/BO148*100000</f>
        <v>1089.8874980337985</v>
      </c>
      <c r="CH149" s="87">
        <f>-SUM(Dynamics!BO148:BO149)/BP148*100000</f>
        <v>1343.9850507862116</v>
      </c>
      <c r="CI149" s="87">
        <f>-SUM(Dynamics!CB148:CB149)/BQ148*100000</f>
        <v>636.95304262534967</v>
      </c>
      <c r="CJ149" s="87">
        <f>-SUM(Dynamics!CO148:CO149)/BR148*100000</f>
        <v>13351.720582587217</v>
      </c>
      <c r="CK149" s="87">
        <f>-SUM(Dynamics!DB148:DB149)/BS148*100000</f>
        <v>3540.0133872877404</v>
      </c>
      <c r="CL149" s="170">
        <f>-SUM(Dynamics!DO148:DO149)/BT148*100000</f>
        <v>16314.497189550069</v>
      </c>
      <c r="CM149" s="120">
        <f t="shared" si="88"/>
        <v>172070.06092098277</v>
      </c>
      <c r="CN149" s="120">
        <f>step*SUMPRODUCT(B149:N149,'By group'!B$22:N$22)</f>
        <v>101759.94182805686</v>
      </c>
      <c r="CO149" s="120">
        <f>step*SUMPRODUCT(O149:AA149,'By group'!O$22:AA$22)</f>
        <v>50265.189023904837</v>
      </c>
      <c r="CP149" s="120">
        <f>step*SUMPRODUCT(AB149:AN149,'By group'!AB$22:AN$22)</f>
        <v>3621.3813898642234</v>
      </c>
      <c r="CQ149" s="120">
        <f>step*SUMPRODUCT(AO149:BA149,'By group'!AO$22:BA$22)</f>
        <v>11723.651731620386</v>
      </c>
      <c r="CR149" s="154">
        <f>step*SUMPRODUCT(BB149:BN149,'By group'!BB$22:BN$22)</f>
        <v>4699.896947536452</v>
      </c>
      <c r="CS149" s="197">
        <f t="shared" si="89"/>
        <v>258111.34512279736</v>
      </c>
      <c r="CT149" s="120">
        <f t="shared" si="90"/>
        <v>751549.10171644809</v>
      </c>
      <c r="CU149" s="120">
        <f t="shared" si="91"/>
        <v>771896.94516010291</v>
      </c>
      <c r="CV149" s="120">
        <f t="shared" si="92"/>
        <v>308103.57865826233</v>
      </c>
      <c r="CW149" s="120">
        <f t="shared" si="93"/>
        <v>82652.089196966903</v>
      </c>
      <c r="CX149" s="198">
        <f t="shared" si="94"/>
        <v>67734.930082330073</v>
      </c>
      <c r="CY149" s="16">
        <f t="shared" si="95"/>
        <v>3.3683056804330253E-3</v>
      </c>
      <c r="CZ149" s="37">
        <f t="shared" si="96"/>
        <v>4.2013444561539402E-2</v>
      </c>
      <c r="DA149" s="185">
        <f t="shared" si="97"/>
        <v>2.1258209135582378E-3</v>
      </c>
      <c r="DB149" s="183"/>
      <c r="DC149" s="85">
        <f>(SUMPRODUCT($B149:$N149,'By group'!$B$27:$N$27)-(1-prop_idu_part)*SUMPRODUCT(Population!$BB149:$BN149,'By group'!$BB$27:$BN$27)*(1-prop_idu_male))/BQ149</f>
        <v>1.4351072838717156</v>
      </c>
      <c r="DD149" s="85">
        <f>(1-prop_idu_part)*SUMPRODUCT(Population!$BB149:$BN149,'By group'!$BB$27:$BN$27)*prop_idu_male/BQ149</f>
        <v>9.2200471884226112E-3</v>
      </c>
      <c r="DE149" s="85">
        <f>SUMPRODUCT(AB149:AN149,'By group'!AB$27:AN$27)/prop_sw_use/BP149</f>
        <v>4.2322172506600486</v>
      </c>
      <c r="DF149" s="85">
        <f t="shared" si="71"/>
        <v>1.7182802037679796</v>
      </c>
      <c r="DG149" s="85">
        <f t="shared" si="98"/>
        <v>0</v>
      </c>
    </row>
    <row r="150" spans="1:111" x14ac:dyDescent="0.25">
      <c r="A150">
        <f t="shared" si="72"/>
        <v>73</v>
      </c>
      <c r="B150" s="8">
        <f>B149+Dynamics!B149+Dynamics!BO149+Dynamics!EB149+Dynamics!GO149+Dynamics!JB149</f>
        <v>22357679.866475176</v>
      </c>
      <c r="C150" s="46">
        <f>C149+Dynamics!C149+Dynamics!BP149+Dynamics!EC149+Dynamics!GP149+Dynamics!JC149</f>
        <v>152413.67832402833</v>
      </c>
      <c r="D150" s="4">
        <f>D149+Dynamics!D149+Dynamics!BQ149+Dynamics!ED149+Dynamics!GQ149+Dynamics!JD149</f>
        <v>444533.28591076378</v>
      </c>
      <c r="E150" s="4">
        <f>E149+Dynamics!E149+Dynamics!BR149+Dynamics!EE149+Dynamics!GR149+Dynamics!JE149</f>
        <v>457585.71722390043</v>
      </c>
      <c r="F150" s="4">
        <f>F149+Dynamics!F149+Dynamics!BS149+Dynamics!EF149+Dynamics!GS149+Dynamics!JF149</f>
        <v>136828.71532499845</v>
      </c>
      <c r="G150" s="4">
        <f>G149+Dynamics!G149+Dynamics!BT149+Dynamics!EG149+Dynamics!GT149+Dynamics!JG149</f>
        <v>26261.797305350628</v>
      </c>
      <c r="H150" s="4">
        <f>H149+Dynamics!H149+Dynamics!BU149+Dynamics!EH149+Dynamics!GU149+Dynamics!JH149</f>
        <v>22094.817549077321</v>
      </c>
      <c r="I150" s="4">
        <f>I149+Dynamics!I149+Dynamics!BV149+Dynamics!EI149+Dynamics!GV149+Dynamics!JI149</f>
        <v>0</v>
      </c>
      <c r="J150" s="4">
        <f>J149+Dynamics!J149+Dynamics!BW149+Dynamics!EJ149+Dynamics!GW149+Dynamics!JJ149</f>
        <v>0</v>
      </c>
      <c r="K150" s="4">
        <f>K149+Dynamics!K149+Dynamics!BX149+Dynamics!EK149+Dynamics!GX149+Dynamics!JK149</f>
        <v>0</v>
      </c>
      <c r="L150" s="4">
        <f>L149+Dynamics!L149+Dynamics!BY149+Dynamics!EL149+Dynamics!GY149+Dynamics!JL149</f>
        <v>46260.488304543171</v>
      </c>
      <c r="M150" s="4">
        <f>M149+Dynamics!M149+Dynamics!BZ149+Dynamics!EM149+Dynamics!GZ149+Dynamics!JM149</f>
        <v>22964.422132046533</v>
      </c>
      <c r="N150" s="9">
        <f>N149+Dynamics!N149+Dynamics!CA149+Dynamics!EN149+Dynamics!HA149+Dynamics!JN149</f>
        <v>18329.333356792129</v>
      </c>
      <c r="O150" s="8">
        <f>O149+Dynamics!O149+Dynamics!CB149+Dynamics!EO149+Dynamics!HB149+Dynamics!JO149</f>
        <v>24060708.541410137</v>
      </c>
      <c r="P150" s="4">
        <f>P149+Dynamics!P149+Dynamics!CC149+Dynamics!EP149+Dynamics!HC149+Dynamics!JP149</f>
        <v>75368.969468545445</v>
      </c>
      <c r="Q150" s="4">
        <f>Q149+Dynamics!Q149+Dynamics!CD149+Dynamics!EQ149+Dynamics!HD149+Dynamics!JQ149</f>
        <v>219735.61378693458</v>
      </c>
      <c r="R150" s="4">
        <f>R149+Dynamics!R149+Dynamics!CE149+Dynamics!ER149+Dynamics!HE149+Dynamics!JR149</f>
        <v>226060.68354387939</v>
      </c>
      <c r="S150" s="4">
        <f>S149+Dynamics!S149+Dynamics!CF149+Dynamics!ES149+Dynamics!HF149+Dynamics!JS149</f>
        <v>67568.242032235357</v>
      </c>
      <c r="T150" s="4">
        <f>T149+Dynamics!T149+Dynamics!CG149+Dynamics!ET149+Dynamics!HG149+Dynamics!JT149</f>
        <v>12964.429781719524</v>
      </c>
      <c r="U150" s="4">
        <f>U149+Dynamics!U149+Dynamics!CH149+Dynamics!EU149+Dynamics!HH149+Dynamics!JU149</f>
        <v>10901.301016701898</v>
      </c>
      <c r="V150" s="4">
        <f>V149+Dynamics!V149+Dynamics!CI149+Dynamics!EV149+Dynamics!HI149+Dynamics!JV149</f>
        <v>0</v>
      </c>
      <c r="W150" s="4">
        <f>W149+Dynamics!W149+Dynamics!CJ149+Dynamics!EW149+Dynamics!HJ149+Dynamics!JW149</f>
        <v>0</v>
      </c>
      <c r="X150" s="4">
        <f>X149+Dynamics!X149+Dynamics!CK149+Dynamics!EX149+Dynamics!HK149+Dynamics!JX149</f>
        <v>0</v>
      </c>
      <c r="Y150" s="4">
        <f>Y149+Dynamics!Y149+Dynamics!CL149+Dynamics!EY149+Dynamics!HL149+Dynamics!JY149</f>
        <v>22823.123471239</v>
      </c>
      <c r="Z150" s="4">
        <f>Z149+Dynamics!Z149+Dynamics!CM149+Dynamics!EZ149+Dynamics!HM149+Dynamics!JZ149</f>
        <v>11322.5324757772</v>
      </c>
      <c r="AA150" s="9">
        <f>AA149+Dynamics!AA149+Dynamics!CN149+Dynamics!FA149+Dynamics!HN149+Dynamics!KA149</f>
        <v>9030.7752968819404</v>
      </c>
      <c r="AB150" s="8">
        <f>AB149+Dynamics!AB149+Dynamics!CO149+Dynamics!FB149+Dynamics!HO149+Dynamics!KB149</f>
        <v>36436.088325243996</v>
      </c>
      <c r="AC150" s="4">
        <f>AC149+Dynamics!AC149+Dynamics!CP149+Dynamics!FC149+Dynamics!HP149+Dynamics!KC149</f>
        <v>5349.1769674967518</v>
      </c>
      <c r="AD150" s="4">
        <f>AD149+Dynamics!AD149+Dynamics!CQ149+Dynamics!FD149+Dynamics!HQ149+Dynamics!KD149</f>
        <v>15682.002223417909</v>
      </c>
      <c r="AE150" s="4">
        <f>AE149+Dynamics!AE149+Dynamics!CR149+Dynamics!FE149+Dynamics!HR149+Dynamics!KE149</f>
        <v>16258.178001232687</v>
      </c>
      <c r="AF150" s="4">
        <f>AF149+Dynamics!AF149+Dynamics!CS149+Dynamics!FF149+Dynamics!HS149+Dynamics!KF149</f>
        <v>4887.9008516892391</v>
      </c>
      <c r="AG150" s="4">
        <f>AG149+Dynamics!AG149+Dynamics!CT149+Dynamics!FG149+Dynamics!HT149+Dynamics!KG149</f>
        <v>941.7969272926822</v>
      </c>
      <c r="AH150" s="4">
        <f>AH149+Dynamics!AH149+Dynamics!CU149+Dynamics!FH149+Dynamics!HU149+Dynamics!KH149</f>
        <v>797.78228778071298</v>
      </c>
      <c r="AI150" s="4">
        <f>AI149+Dynamics!AI149+Dynamics!CV149+Dynamics!FI149+Dynamics!HV149+Dynamics!KI149</f>
        <v>0</v>
      </c>
      <c r="AJ150" s="4">
        <f>AJ149+Dynamics!AJ149+Dynamics!CW149+Dynamics!FJ149+Dynamics!HW149+Dynamics!KJ149</f>
        <v>0</v>
      </c>
      <c r="AK150" s="4">
        <f>AK149+Dynamics!AK149+Dynamics!CX149+Dynamics!FK149+Dynamics!HX149+Dynamics!KK149</f>
        <v>0</v>
      </c>
      <c r="AL150" s="4">
        <f>AL149+Dynamics!AL149+Dynamics!CY149+Dynamics!FL149+Dynamics!HY149+Dynamics!KL149</f>
        <v>1671.2852913259183</v>
      </c>
      <c r="AM150" s="4">
        <f>AM149+Dynamics!AM149+Dynamics!CZ149+Dynamics!FM149+Dynamics!HZ149+Dynamics!KM149</f>
        <v>836.0430767837754</v>
      </c>
      <c r="AN150" s="4">
        <f>AN149+Dynamics!AN149+Dynamics!DA149+Dynamics!FN149+Dynamics!IA149+Dynamics!KN149</f>
        <v>673.2896536357938</v>
      </c>
      <c r="AO150" s="8">
        <f>AO149+Dynamics!AO149+Dynamics!DB149+Dynamics!FO149+Dynamics!IB149+Dynamics!KO149</f>
        <v>885296.94207429525</v>
      </c>
      <c r="AP150" s="4">
        <f>AP149+Dynamics!AP149+Dynamics!DC149+Dynamics!FP149+Dynamics!IC149+Dynamics!KP149</f>
        <v>17616.020483676501</v>
      </c>
      <c r="AQ150" s="4">
        <f>AQ149+Dynamics!AQ149+Dynamics!DD149+Dynamics!FQ149+Dynamics!ID149+Dynamics!KQ149</f>
        <v>51338.064842449894</v>
      </c>
      <c r="AR150" s="4">
        <f>AR149+Dynamics!AR149+Dynamics!DE149+Dynamics!FR149+Dynamics!IE149+Dynamics!KR149</f>
        <v>52771.38232624784</v>
      </c>
      <c r="AS150" s="4">
        <f>AS149+Dynamics!AS149+Dynamics!DF149+Dynamics!FS149+Dynamics!IF149+Dynamics!KS149</f>
        <v>15759.618401044834</v>
      </c>
      <c r="AT150" s="4">
        <f>AT149+Dynamics!AT149+Dynamics!DG149+Dynamics!FT149+Dynamics!IG149+Dynamics!KT149</f>
        <v>3021.4351618329756</v>
      </c>
      <c r="AU150" s="4">
        <f>AU149+Dynamics!AU149+Dynamics!DH149+Dynamics!FU149+Dynamics!IH149+Dynamics!KU149</f>
        <v>2535.8087084264012</v>
      </c>
      <c r="AV150" s="4">
        <f>AV149+Dynamics!AV149+Dynamics!DI149+Dynamics!FV149+Dynamics!II149+Dynamics!KV149</f>
        <v>0</v>
      </c>
      <c r="AW150" s="4">
        <f>AW149+Dynamics!AW149+Dynamics!DJ149+Dynamics!FW149+Dynamics!IJ149+Dynamics!KW149</f>
        <v>0</v>
      </c>
      <c r="AX150" s="4">
        <f>AX149+Dynamics!AX149+Dynamics!DK149+Dynamics!FX149+Dynamics!IK149+Dynamics!KX149</f>
        <v>0</v>
      </c>
      <c r="AY150" s="4">
        <f>AY149+Dynamics!AY149+Dynamics!DL149+Dynamics!FY149+Dynamics!IL149+Dynamics!KY149</f>
        <v>5308.3691491159752</v>
      </c>
      <c r="AZ150" s="4">
        <f>AZ149+Dynamics!AZ149+Dynamics!DM149+Dynamics!FZ149+Dynamics!IM149+Dynamics!KZ149</f>
        <v>2626.3126883723789</v>
      </c>
      <c r="BA150" s="9">
        <f>BA149+Dynamics!BA149+Dynamics!DN149+Dynamics!GA149+Dynamics!IN149+Dynamics!LA149</f>
        <v>2084.9810105069282</v>
      </c>
      <c r="BB150" s="8">
        <f>BB149+Dynamics!BB149+Dynamics!DO149+Dynamics!GB149+Dynamics!IO149+Dynamics!LB149</f>
        <v>42265.303432732049</v>
      </c>
      <c r="BC150" s="4">
        <f>BC149+Dynamics!BC149+Dynamics!DP149+Dynamics!GC149+Dynamics!IP149+Dynamics!LC149</f>
        <v>8095.9342835547113</v>
      </c>
      <c r="BD150" s="4">
        <f>BD149+Dynamics!BD149+Dynamics!DQ149+Dynamics!GD149+Dynamics!IQ149+Dynamics!LD149</f>
        <v>22398.070435763679</v>
      </c>
      <c r="BE150" s="4">
        <f>BE149+Dynamics!BE149+Dynamics!DR149+Dynamics!GE149+Dynamics!IR149+Dynamics!LE149</f>
        <v>21425.672299841899</v>
      </c>
      <c r="BF150" s="4">
        <f>BF149+Dynamics!BF149+Dynamics!DS149+Dynamics!GF149+Dynamics!IS149+Dynamics!LF149</f>
        <v>6057.0982225766775</v>
      </c>
      <c r="BG150" s="4">
        <f>BG149+Dynamics!BG149+Dynamics!DT149+Dynamics!GG149+Dynamics!IT149+Dynamics!LG149</f>
        <v>1116.5690566700623</v>
      </c>
      <c r="BH150" s="4">
        <f>BH149+Dynamics!BH149+Dynamics!DU149+Dynamics!GH149+Dynamics!IU149+Dynamics!LH149</f>
        <v>875.87091189085015</v>
      </c>
      <c r="BI150" s="4">
        <f>BI149+Dynamics!BI149+Dynamics!DV149+Dynamics!GI149+Dynamics!IV149+Dynamics!LI149</f>
        <v>0</v>
      </c>
      <c r="BJ150" s="4">
        <f>BJ149+Dynamics!BJ149+Dynamics!DW149+Dynamics!GJ149+Dynamics!IW149+Dynamics!LJ149</f>
        <v>0</v>
      </c>
      <c r="BK150" s="4">
        <f>BK149+Dynamics!BK149+Dynamics!DX149+Dynamics!GK149+Dynamics!IX149+Dynamics!LK149</f>
        <v>0</v>
      </c>
      <c r="BL150" s="4">
        <f>BL149+Dynamics!BL149+Dynamics!DY149+Dynamics!GL149+Dynamics!IY149+Dynamics!LL149</f>
        <v>1823.8371196189923</v>
      </c>
      <c r="BM150" s="4">
        <f>BM149+Dynamics!BM149+Dynamics!DZ149+Dynamics!GM149+Dynamics!IZ149+Dynamics!LM149</f>
        <v>835.81683322065805</v>
      </c>
      <c r="BN150" s="4">
        <f>BN149+Dynamics!BN149+Dynamics!EA149+Dynamics!GN149+Dynamics!JA149+Dynamics!LN149</f>
        <v>608.246215843752</v>
      </c>
      <c r="BO150" s="178">
        <f t="shared" si="73"/>
        <v>49628831.23145432</v>
      </c>
      <c r="BP150" s="8">
        <f t="shared" si="68"/>
        <v>23684952.121906675</v>
      </c>
      <c r="BQ150" s="4">
        <f t="shared" si="69"/>
        <v>24716484.212284051</v>
      </c>
      <c r="BR150" s="4">
        <f t="shared" si="70"/>
        <v>83533.543605899467</v>
      </c>
      <c r="BS150" s="4">
        <f t="shared" si="74"/>
        <v>1038358.934845969</v>
      </c>
      <c r="BT150" s="179">
        <f t="shared" si="75"/>
        <v>105502.41881171335</v>
      </c>
      <c r="BU150" s="178">
        <f t="shared" si="76"/>
        <v>2246444.4897367256</v>
      </c>
      <c r="BV150" s="4">
        <f t="shared" si="77"/>
        <v>1327272.2554315005</v>
      </c>
      <c r="BW150" s="4">
        <f t="shared" si="78"/>
        <v>655775.67087391438</v>
      </c>
      <c r="BX150" s="4">
        <f t="shared" si="79"/>
        <v>47097.455280655471</v>
      </c>
      <c r="BY150" s="4">
        <f t="shared" si="80"/>
        <v>153061.99277167374</v>
      </c>
      <c r="BZ150" s="179">
        <f t="shared" si="81"/>
        <v>63237.115378981282</v>
      </c>
      <c r="CA150" s="167">
        <f t="shared" si="82"/>
        <v>4.5264908199428813E-2</v>
      </c>
      <c r="CB150" s="15">
        <f t="shared" si="83"/>
        <v>5.6038629447085958E-2</v>
      </c>
      <c r="CC150" s="15">
        <f t="shared" si="84"/>
        <v>2.6531915511996441E-2</v>
      </c>
      <c r="CD150" s="15">
        <f t="shared" si="85"/>
        <v>0.56381488498626631</v>
      </c>
      <c r="CE150" s="15">
        <f t="shared" si="86"/>
        <v>0.14740759445998228</v>
      </c>
      <c r="CF150" s="168">
        <f t="shared" si="87"/>
        <v>0.5993901949474586</v>
      </c>
      <c r="CG150" s="167"/>
      <c r="CH150" s="16"/>
      <c r="CI150" s="87"/>
      <c r="CJ150" s="16"/>
      <c r="CK150" s="16"/>
      <c r="CL150" s="168"/>
      <c r="CM150" s="120">
        <f t="shared" si="88"/>
        <v>172562.19527022858</v>
      </c>
      <c r="CN150" s="120">
        <f>step*SUMPRODUCT(B150:N150,'By group'!B$22:N$22)</f>
        <v>102047.74159533225</v>
      </c>
      <c r="CO150" s="120">
        <f>step*SUMPRODUCT(O150:AA150,'By group'!O$22:AA$22)</f>
        <v>50408.051678168573</v>
      </c>
      <c r="CP150" s="120">
        <f>step*SUMPRODUCT(AB150:AN150,'By group'!AB$22:AN$22)</f>
        <v>3631.5746520178441</v>
      </c>
      <c r="CQ150" s="120">
        <f>step*SUMPRODUCT(AO150:BA150,'By group'!AO$22:BA$22)</f>
        <v>11761.805764252797</v>
      </c>
      <c r="CR150" s="154">
        <f>step*SUMPRODUCT(BB150:BN150,'By group'!BB$22:BN$22)</f>
        <v>4713.0215804571326</v>
      </c>
      <c r="CS150" s="197">
        <f t="shared" si="89"/>
        <v>258843.77952730173</v>
      </c>
      <c r="CT150" s="120">
        <f t="shared" si="90"/>
        <v>753687.03719932982</v>
      </c>
      <c r="CU150" s="120">
        <f t="shared" si="91"/>
        <v>774101.63339510222</v>
      </c>
      <c r="CV150" s="120">
        <f t="shared" si="92"/>
        <v>308988.67816838762</v>
      </c>
      <c r="CW150" s="120">
        <f t="shared" si="93"/>
        <v>82891.155439066424</v>
      </c>
      <c r="CX150" s="198">
        <f t="shared" si="94"/>
        <v>67932.206007537723</v>
      </c>
      <c r="CY150" s="16">
        <f t="shared" si="95"/>
        <v>3.3682856370560632E-3</v>
      </c>
      <c r="CZ150" s="37">
        <f t="shared" si="96"/>
        <v>4.1999185807370387E-2</v>
      </c>
      <c r="DA150" s="185">
        <f t="shared" si="97"/>
        <v>2.1258292043929263E-3</v>
      </c>
      <c r="DB150" s="183">
        <f>(BO150-BO148)/BO148</f>
        <v>5.579400432885768E-3</v>
      </c>
      <c r="DC150" s="85">
        <f>(SUMPRODUCT($B150:$N150,'By group'!$B$27:$N$27)-(1-prop_idu_part)*SUMPRODUCT(Population!$BB150:$BN150,'By group'!$BB$27:$BN$27)*(1-prop_idu_male))/BQ150</f>
        <v>1.4350931375212717</v>
      </c>
      <c r="DD150" s="85">
        <f>(1-prop_idu_part)*SUMPRODUCT(Population!$BB150:$BN150,'By group'!$BB$27:$BN$27)*prop_idu_male/BQ150</f>
        <v>9.2199692592218364E-3</v>
      </c>
      <c r="DE150" s="85">
        <f>SUMPRODUCT(AB150:AN150,'By group'!AB$27:AN$27)/prop_sw_use/BP150</f>
        <v>4.2322336904521407</v>
      </c>
      <c r="DF150" s="85">
        <f t="shared" si="71"/>
        <v>1.718286878323569</v>
      </c>
      <c r="DG150" s="85">
        <f t="shared" si="98"/>
        <v>0</v>
      </c>
    </row>
    <row r="151" spans="1:111" x14ac:dyDescent="0.25">
      <c r="A151">
        <f t="shared" si="72"/>
        <v>73.5</v>
      </c>
      <c r="B151" s="8">
        <f>B150+Dynamics!B150+Dynamics!BO150+Dynamics!EB150+Dynamics!GO150+Dynamics!JB150</f>
        <v>22419962.720090199</v>
      </c>
      <c r="C151" s="46">
        <f>C150+Dynamics!C150+Dynamics!BP150+Dynamics!EC150+Dynamics!GP150+Dynamics!JC150</f>
        <v>152842.64597201746</v>
      </c>
      <c r="D151" s="4">
        <f>D150+Dynamics!D150+Dynamics!BQ150+Dynamics!ED150+Dynamics!GQ150+Dynamics!JD150</f>
        <v>445786.10812928918</v>
      </c>
      <c r="E151" s="4">
        <f>E150+Dynamics!E150+Dynamics!BR150+Dynamics!EE150+Dynamics!GR150+Dynamics!JE150</f>
        <v>458878.15836266999</v>
      </c>
      <c r="F151" s="4">
        <f>F150+Dynamics!F150+Dynamics!BS150+Dynamics!EF150+Dynamics!GS150+Dynamics!JF150</f>
        <v>137215.92146052307</v>
      </c>
      <c r="G151" s="4">
        <f>G150+Dynamics!G150+Dynamics!BT150+Dynamics!EG150+Dynamics!GT150+Dynamics!JG150</f>
        <v>26336.229744683838</v>
      </c>
      <c r="H151" s="4">
        <f>H150+Dynamics!H150+Dynamics!BU150+Dynamics!EH150+Dynamics!GU150+Dynamics!JH150</f>
        <v>22157.633045007402</v>
      </c>
      <c r="I151" s="4">
        <f>I150+Dynamics!I150+Dynamics!BV150+Dynamics!EI150+Dynamics!GV150+Dynamics!JI150</f>
        <v>0</v>
      </c>
      <c r="J151" s="4">
        <f>J150+Dynamics!J150+Dynamics!BW150+Dynamics!EJ150+Dynamics!GW150+Dynamics!JJ150</f>
        <v>0</v>
      </c>
      <c r="K151" s="4">
        <f>K150+Dynamics!K150+Dynamics!BX150+Dynamics!EK150+Dynamics!GX150+Dynamics!JK150</f>
        <v>0</v>
      </c>
      <c r="L151" s="4">
        <f>L150+Dynamics!L150+Dynamics!BY150+Dynamics!EL150+Dynamics!GY150+Dynamics!JL150</f>
        <v>46392.059102673462</v>
      </c>
      <c r="M151" s="4">
        <f>M150+Dynamics!M150+Dynamics!BZ150+Dynamics!EM150+Dynamics!GZ150+Dynamics!JM150</f>
        <v>23030.003058987393</v>
      </c>
      <c r="N151" s="9">
        <f>N150+Dynamics!N150+Dynamics!CA150+Dynamics!EN150+Dynamics!HA150+Dynamics!JN150</f>
        <v>18381.931860911325</v>
      </c>
      <c r="O151" s="8">
        <f>O150+Dynamics!O150+Dynamics!CB150+Dynamics!EO150+Dynamics!HB150+Dynamics!JO150</f>
        <v>24127990.600456849</v>
      </c>
      <c r="P151" s="4">
        <f>P150+Dynamics!P150+Dynamics!CC150+Dynamics!EP150+Dynamics!HC150+Dynamics!JP150</f>
        <v>75581.890097418698</v>
      </c>
      <c r="Q151" s="4">
        <f>Q150+Dynamics!Q150+Dynamics!CD150+Dynamics!EQ150+Dynamics!HD150+Dynamics!JQ150</f>
        <v>220357.44405076848</v>
      </c>
      <c r="R151" s="4">
        <f>R150+Dynamics!R150+Dynamics!CE150+Dynamics!ER150+Dynamics!HE150+Dynamics!JR150</f>
        <v>226702.18991601368</v>
      </c>
      <c r="S151" s="4">
        <f>S150+Dynamics!S150+Dynamics!CF150+Dynamics!ES150+Dynamics!HF150+Dynamics!JS150</f>
        <v>67760.438762808859</v>
      </c>
      <c r="T151" s="4">
        <f>T150+Dynamics!T150+Dynamics!CG150+Dynamics!ET150+Dynamics!HG150+Dynamics!JT150</f>
        <v>13001.375653675275</v>
      </c>
      <c r="U151" s="4">
        <f>U150+Dynamics!U150+Dynamics!CH150+Dynamics!EU150+Dynamics!HH150+Dynamics!JU150</f>
        <v>10932.473300783693</v>
      </c>
      <c r="V151" s="4">
        <f>V150+Dynamics!V150+Dynamics!CI150+Dynamics!EV150+Dynamics!HI150+Dynamics!JV150</f>
        <v>0</v>
      </c>
      <c r="W151" s="4">
        <f>W150+Dynamics!W150+Dynamics!CJ150+Dynamics!EW150+Dynamics!HJ150+Dynamics!JW150</f>
        <v>0</v>
      </c>
      <c r="X151" s="4">
        <f>X150+Dynamics!X150+Dynamics!CK150+Dynamics!EX150+Dynamics!HK150+Dynamics!JX150</f>
        <v>0</v>
      </c>
      <c r="Y151" s="4">
        <f>Y150+Dynamics!Y150+Dynamics!CL150+Dynamics!EY150+Dynamics!HL150+Dynamics!JY150</f>
        <v>22888.427504648083</v>
      </c>
      <c r="Z151" s="4">
        <f>Z150+Dynamics!Z150+Dynamics!CM150+Dynamics!EZ150+Dynamics!HM150+Dynamics!JZ150</f>
        <v>11355.069900510096</v>
      </c>
      <c r="AA151" s="9">
        <f>AA150+Dynamics!AA150+Dynamics!CN150+Dynamics!FA150+Dynamics!HN150+Dynamics!KA150</f>
        <v>9056.8146360467163</v>
      </c>
      <c r="AB151" s="8">
        <f>AB150+Dynamics!AB150+Dynamics!CO150+Dynamics!FB150+Dynamics!HO150+Dynamics!KB150</f>
        <v>36536.864356173224</v>
      </c>
      <c r="AC151" s="4">
        <f>AC150+Dynamics!AC150+Dynamics!CP150+Dynamics!FC150+Dynamics!HP150+Dynamics!KC150</f>
        <v>5364.1734473928882</v>
      </c>
      <c r="AD151" s="4">
        <f>AD150+Dynamics!AD150+Dynamics!CQ150+Dynamics!FD150+Dynamics!HQ150+Dynamics!KD150</f>
        <v>15726.014113530107</v>
      </c>
      <c r="AE151" s="4">
        <f>AE150+Dynamics!AE150+Dynamics!CR150+Dynamics!FE150+Dynamics!HR150+Dynamics!KE150</f>
        <v>16303.888596851404</v>
      </c>
      <c r="AF151" s="4">
        <f>AF150+Dynamics!AF150+Dynamics!CS150+Dynamics!FF150+Dynamics!HS150+Dynamics!KF150</f>
        <v>4901.6652150017626</v>
      </c>
      <c r="AG151" s="4">
        <f>AG150+Dynamics!AG150+Dynamics!CT150+Dynamics!FG150+Dynamics!HT150+Dynamics!KG150</f>
        <v>944.45258525943632</v>
      </c>
      <c r="AH151" s="4">
        <f>AH150+Dynamics!AH150+Dynamics!CU150+Dynamics!FH150+Dynamics!HU150+Dynamics!KH150</f>
        <v>800.03827487941248</v>
      </c>
      <c r="AI151" s="4">
        <f>AI150+Dynamics!AI150+Dynamics!CV150+Dynamics!FI150+Dynamics!HV150+Dynamics!KI150</f>
        <v>0</v>
      </c>
      <c r="AJ151" s="4">
        <f>AJ150+Dynamics!AJ150+Dynamics!CW150+Dynamics!FJ150+Dynamics!HW150+Dynamics!KJ150</f>
        <v>0</v>
      </c>
      <c r="AK151" s="4">
        <f>AK150+Dynamics!AK150+Dynamics!CX150+Dynamics!FK150+Dynamics!HX150+Dynamics!KK150</f>
        <v>0</v>
      </c>
      <c r="AL151" s="4">
        <f>AL150+Dynamics!AL150+Dynamics!CY150+Dynamics!FL150+Dynamics!HY150+Dynamics!KL150</f>
        <v>1676.0126904811791</v>
      </c>
      <c r="AM151" s="4">
        <f>AM150+Dynamics!AM150+Dynamics!CZ150+Dynamics!FM150+Dynamics!HZ150+Dynamics!KM150</f>
        <v>838.41716286399401</v>
      </c>
      <c r="AN151" s="4">
        <f>AN150+Dynamics!AN150+Dynamics!DA150+Dynamics!FN150+Dynamics!IA150+Dynamics!KN150</f>
        <v>675.21217188269816</v>
      </c>
      <c r="AO151" s="8">
        <f>AO150+Dynamics!AO150+Dynamics!DB150+Dynamics!FO150+Dynamics!IB150+Dynamics!KO150</f>
        <v>887342.33976344648</v>
      </c>
      <c r="AP151" s="4">
        <f>AP150+Dynamics!AP150+Dynamics!DC150+Dynamics!FP150+Dynamics!IC150+Dynamics!KP150</f>
        <v>17670.518943916035</v>
      </c>
      <c r="AQ151" s="4">
        <f>AQ150+Dynamics!AQ150+Dynamics!DD150+Dynamics!FQ150+Dynamics!ID150+Dynamics!KQ150</f>
        <v>51499.143279693439</v>
      </c>
      <c r="AR151" s="4">
        <f>AR150+Dynamics!AR150+Dynamics!DE150+Dynamics!FR150+Dynamics!IE150+Dynamics!KR150</f>
        <v>52940.766778560836</v>
      </c>
      <c r="AS151" s="4">
        <f>AS150+Dynamics!AS150+Dynamics!DF150+Dynamics!FS150+Dynamics!IF150+Dynamics!KS150</f>
        <v>15811.195606042274</v>
      </c>
      <c r="AT151" s="4">
        <f>AT150+Dynamics!AT150+Dynamics!DG150+Dynamics!FT150+Dynamics!IG150+Dynamics!KT150</f>
        <v>3031.4798317569621</v>
      </c>
      <c r="AU151" s="4">
        <f>AU150+Dynamics!AU150+Dynamics!DH150+Dynamics!FU150+Dynamics!IH150+Dynamics!KU150</f>
        <v>2544.5122809930017</v>
      </c>
      <c r="AV151" s="4">
        <f>AV150+Dynamics!AV150+Dynamics!DI150+Dynamics!FV150+Dynamics!II150+Dynamics!KV150</f>
        <v>0</v>
      </c>
      <c r="AW151" s="4">
        <f>AW150+Dynamics!AW150+Dynamics!DJ150+Dynamics!FW150+Dynamics!IJ150+Dynamics!KW150</f>
        <v>0</v>
      </c>
      <c r="AX151" s="4">
        <f>AX150+Dynamics!AX150+Dynamics!DK150+Dynamics!FX150+Dynamics!IK150+Dynamics!KX150</f>
        <v>0</v>
      </c>
      <c r="AY151" s="4">
        <f>AY150+Dynamics!AY150+Dynamics!DL150+Dynamics!FY150+Dynamics!IL150+Dynamics!KY150</f>
        <v>5326.636542546401</v>
      </c>
      <c r="AZ151" s="4">
        <f>AZ150+Dynamics!AZ150+Dynamics!DM150+Dynamics!FZ150+Dynamics!IM150+Dynamics!KZ150</f>
        <v>2635.724437222108</v>
      </c>
      <c r="BA151" s="9">
        <f>BA150+Dynamics!BA150+Dynamics!DN150+Dynamics!GA150+Dynamics!IN150+Dynamics!LA150</f>
        <v>2092.8893590860357</v>
      </c>
      <c r="BB151" s="8">
        <f>BB150+Dynamics!BB150+Dynamics!DO150+Dynamics!GB150+Dynamics!IO150+Dynamics!LB150</f>
        <v>42383.063738965</v>
      </c>
      <c r="BC151" s="4">
        <f>BC150+Dynamics!BC150+Dynamics!DP150+Dynamics!GC150+Dynamics!IP150+Dynamics!LC150</f>
        <v>8118.5094195780684</v>
      </c>
      <c r="BD151" s="4">
        <f>BD150+Dynamics!BD150+Dynamics!DQ150+Dynamics!GD150+Dynamics!IQ150+Dynamics!LD150</f>
        <v>22460.553096862986</v>
      </c>
      <c r="BE151" s="4">
        <f>BE150+Dynamics!BE150+Dynamics!DR150+Dynamics!GE150+Dynamics!IR150+Dynamics!LE150</f>
        <v>21485.483580017335</v>
      </c>
      <c r="BF151" s="4">
        <f>BF150+Dynamics!BF150+Dynamics!DS150+Dynamics!GF150+Dynamics!IS150+Dynamics!LF150</f>
        <v>6074.0173035582129</v>
      </c>
      <c r="BG151" s="4">
        <f>BG150+Dynamics!BG150+Dynamics!DT150+Dynamics!GG150+Dynamics!IT150+Dynamics!LG150</f>
        <v>1119.6894540188646</v>
      </c>
      <c r="BH151" s="4">
        <f>BH150+Dynamics!BH150+Dynamics!DU150+Dynamics!GH150+Dynamics!IU150+Dynamics!LH150</f>
        <v>878.32100126252999</v>
      </c>
      <c r="BI151" s="4">
        <f>BI150+Dynamics!BI150+Dynamics!DV150+Dynamics!GI150+Dynamics!IV150+Dynamics!LI150</f>
        <v>0</v>
      </c>
      <c r="BJ151" s="4">
        <f>BJ150+Dynamics!BJ150+Dynamics!DW150+Dynamics!GJ150+Dynamics!IW150+Dynamics!LJ150</f>
        <v>0</v>
      </c>
      <c r="BK151" s="4">
        <f>BK150+Dynamics!BK150+Dynamics!DX150+Dynamics!GK150+Dynamics!IX150+Dynamics!LK150</f>
        <v>0</v>
      </c>
      <c r="BL151" s="4">
        <f>BL150+Dynamics!BL150+Dynamics!DY150+Dynamics!GL150+Dynamics!IY150+Dynamics!LL150</f>
        <v>1828.9395110315388</v>
      </c>
      <c r="BM151" s="4">
        <f>BM150+Dynamics!BM150+Dynamics!DZ150+Dynamics!GM150+Dynamics!IZ150+Dynamics!LM150</f>
        <v>838.15817142690378</v>
      </c>
      <c r="BN151" s="4">
        <f>BN150+Dynamics!BN150+Dynamics!EA150+Dynamics!GN150+Dynamics!JA150+Dynamics!LN150</f>
        <v>609.95290138150926</v>
      </c>
      <c r="BO151" s="178">
        <f t="shared" si="73"/>
        <v>49767068.768722162</v>
      </c>
      <c r="BP151" s="8">
        <f t="shared" si="68"/>
        <v>23750983.410826966</v>
      </c>
      <c r="BQ151" s="4">
        <f t="shared" si="69"/>
        <v>24785626.724279527</v>
      </c>
      <c r="BR151" s="4">
        <f t="shared" si="70"/>
        <v>83766.738614316098</v>
      </c>
      <c r="BS151" s="4">
        <f t="shared" si="74"/>
        <v>1040895.2068232637</v>
      </c>
      <c r="BT151" s="179">
        <f t="shared" si="75"/>
        <v>105796.68817810294</v>
      </c>
      <c r="BU151" s="178">
        <f t="shared" si="76"/>
        <v>2252853.1803165348</v>
      </c>
      <c r="BV151" s="4">
        <f t="shared" si="77"/>
        <v>1331020.6907367634</v>
      </c>
      <c r="BW151" s="4">
        <f t="shared" si="78"/>
        <v>657636.12382267369</v>
      </c>
      <c r="BX151" s="4">
        <f t="shared" si="79"/>
        <v>47229.874258142881</v>
      </c>
      <c r="BY151" s="4">
        <f t="shared" si="80"/>
        <v>153552.86705981707</v>
      </c>
      <c r="BZ151" s="179">
        <f t="shared" si="81"/>
        <v>63413.624439137951</v>
      </c>
      <c r="CA151" s="167">
        <f t="shared" si="82"/>
        <v>4.5267949992916168E-2</v>
      </c>
      <c r="CB151" s="15">
        <f t="shared" si="83"/>
        <v>5.6040655989427923E-2</v>
      </c>
      <c r="CC151" s="15">
        <f t="shared" si="84"/>
        <v>2.6532963283049282E-2</v>
      </c>
      <c r="CD151" s="15">
        <f t="shared" si="85"/>
        <v>0.5638261085417392</v>
      </c>
      <c r="CE151" s="15">
        <f t="shared" si="86"/>
        <v>0.14752000590765446</v>
      </c>
      <c r="CF151" s="168">
        <f t="shared" si="87"/>
        <v>0.59939139429756616</v>
      </c>
      <c r="CG151" s="169">
        <f>-SUM(Dynamics!BO150:BO151,Dynamics!CB150:CB151,Dynamics!CO150:CO151,Dynamics!DB150:DB151,Dynamics!DO150:DO151)/BO150*100000</f>
        <v>1089.9957024247246</v>
      </c>
      <c r="CH151" s="87">
        <f>-SUM(Dynamics!BO150:BO151)/BP150*100000</f>
        <v>1344.0553151279953</v>
      </c>
      <c r="CI151" s="87">
        <f>-SUM(Dynamics!CB150:CB151)/BQ150*100000</f>
        <v>636.98697662469363</v>
      </c>
      <c r="CJ151" s="87">
        <f>-SUM(Dynamics!CO150:CO151)/BR150*100000</f>
        <v>13352.017218044984</v>
      </c>
      <c r="CK151" s="87">
        <f>-SUM(Dynamics!DB150:DB151)/BS150*100000</f>
        <v>3544.7211232636514</v>
      </c>
      <c r="CL151" s="170">
        <f>-SUM(Dynamics!DO150:DO151)/BT150*100000</f>
        <v>16314.453037850104</v>
      </c>
      <c r="CM151" s="120">
        <f t="shared" si="88"/>
        <v>173055.24431203972</v>
      </c>
      <c r="CN151" s="120">
        <f>step*SUMPRODUCT(B151:N151,'By group'!B$22:N$22)</f>
        <v>102336.19099366319</v>
      </c>
      <c r="CO151" s="120">
        <f>step*SUMPRODUCT(O151:AA151,'By group'!O$22:AA$22)</f>
        <v>50551.219058114926</v>
      </c>
      <c r="CP151" s="120">
        <f>step*SUMPRODUCT(AB151:AN151,'By group'!AB$22:AN$22)</f>
        <v>3641.7922131942096</v>
      </c>
      <c r="CQ151" s="120">
        <f>step*SUMPRODUCT(AO151:BA151,'By group'!AO$22:BA$22)</f>
        <v>11799.861400836922</v>
      </c>
      <c r="CR151" s="154">
        <f>step*SUMPRODUCT(BB151:BN151,'By group'!BB$22:BN$22)</f>
        <v>4726.1806462304621</v>
      </c>
      <c r="CS151" s="197">
        <f t="shared" si="89"/>
        <v>259577.73788032317</v>
      </c>
      <c r="CT151" s="120">
        <f t="shared" si="90"/>
        <v>755829.26267014409</v>
      </c>
      <c r="CU151" s="120">
        <f t="shared" si="91"/>
        <v>776310.48723411316</v>
      </c>
      <c r="CV151" s="120">
        <f t="shared" si="92"/>
        <v>309875.31369931495</v>
      </c>
      <c r="CW151" s="120">
        <f t="shared" si="93"/>
        <v>83130.600000404855</v>
      </c>
      <c r="CX151" s="198">
        <f t="shared" si="94"/>
        <v>68129.778832234326</v>
      </c>
      <c r="CY151" s="16">
        <f t="shared" si="95"/>
        <v>3.3682662482018115E-3</v>
      </c>
      <c r="CZ151" s="37">
        <f t="shared" si="96"/>
        <v>4.19853300702357E-2</v>
      </c>
      <c r="DA151" s="185">
        <f t="shared" si="97"/>
        <v>2.1258372412842311E-3</v>
      </c>
      <c r="DB151" s="183"/>
      <c r="DC151" s="85">
        <f>(SUMPRODUCT($B151:$N151,'By group'!$B$27:$N$27)-(1-prop_idu_part)*SUMPRODUCT(Population!$BB151:$BN151,'By group'!$BB$27:$BN$27)*(1-prop_idu_male))/BQ151</f>
        <v>1.435079503952233</v>
      </c>
      <c r="DD151" s="85">
        <f>(1-prop_idu_part)*SUMPRODUCT(Population!$BB151:$BN151,'By group'!$BB$27:$BN$27)*prop_idu_male/BQ151</f>
        <v>9.2198938121200585E-3</v>
      </c>
      <c r="DE151" s="85">
        <f>SUMPRODUCT(AB151:AN151,'By group'!AB$27:AN$27)/prop_sw_use/BP151</f>
        <v>4.2322494440948883</v>
      </c>
      <c r="DF151" s="85">
        <f t="shared" si="71"/>
        <v>1.7182932743025245</v>
      </c>
      <c r="DG151" s="85">
        <f t="shared" si="98"/>
        <v>0</v>
      </c>
    </row>
    <row r="152" spans="1:111" x14ac:dyDescent="0.25">
      <c r="A152">
        <f t="shared" si="72"/>
        <v>74</v>
      </c>
      <c r="B152" s="8">
        <f>B151+Dynamics!B151+Dynamics!BO151+Dynamics!EB151+Dynamics!GO151+Dynamics!JB151</f>
        <v>22482414.330811258</v>
      </c>
      <c r="C152" s="46">
        <f>C151+Dynamics!C151+Dynamics!BP151+Dynamics!EC151+Dynamics!GP151+Dynamics!JC151</f>
        <v>153272.64185317789</v>
      </c>
      <c r="D152" s="4">
        <f>D151+Dynamics!D151+Dynamics!BQ151+Dynamics!ED151+Dynamics!GQ151+Dynamics!JD151</f>
        <v>447041.88329831342</v>
      </c>
      <c r="E152" s="4">
        <f>E151+Dynamics!E151+Dynamics!BR151+Dynamics!EE151+Dynamics!GR151+Dynamics!JE151</f>
        <v>460173.56173806294</v>
      </c>
      <c r="F152" s="4">
        <f>F151+Dynamics!F151+Dynamics!BS151+Dynamics!EF151+Dynamics!GS151+Dynamics!JF151</f>
        <v>137603.99356378245</v>
      </c>
      <c r="G152" s="4">
        <f>G151+Dynamics!G151+Dynamics!BT151+Dynamics!EG151+Dynamics!GT151+Dynamics!JG151</f>
        <v>26410.825456328806</v>
      </c>
      <c r="H152" s="4">
        <f>H151+Dynamics!H151+Dynamics!BU151+Dynamics!EH151+Dynamics!GU151+Dynamics!JH151</f>
        <v>22220.581885391712</v>
      </c>
      <c r="I152" s="4">
        <f>I151+Dynamics!I151+Dynamics!BV151+Dynamics!EI151+Dynamics!GV151+Dynamics!JI151</f>
        <v>0</v>
      </c>
      <c r="J152" s="4">
        <f>J151+Dynamics!J151+Dynamics!BW151+Dynamics!EJ151+Dynamics!GW151+Dynamics!JJ151</f>
        <v>0</v>
      </c>
      <c r="K152" s="4">
        <f>K151+Dynamics!K151+Dynamics!BX151+Dynamics!EK151+Dynamics!GX151+Dynamics!JK151</f>
        <v>0</v>
      </c>
      <c r="L152" s="4">
        <f>L151+Dynamics!L151+Dynamics!BY151+Dynamics!EL151+Dynamics!GY151+Dynamics!JL151</f>
        <v>46523.906475598145</v>
      </c>
      <c r="M152" s="4">
        <f>M151+Dynamics!M151+Dynamics!BZ151+Dynamics!EM151+Dynamics!GZ151+Dynamics!JM151</f>
        <v>23095.716106039832</v>
      </c>
      <c r="N152" s="9">
        <f>N151+Dynamics!N151+Dynamics!CA151+Dynamics!EN151+Dynamics!HA151+Dynamics!JN151</f>
        <v>18434.635940556826</v>
      </c>
      <c r="O152" s="8">
        <f>O151+Dynamics!O151+Dynamics!CB151+Dynamics!EO151+Dynamics!HB151+Dynamics!JO151</f>
        <v>24195446.467360746</v>
      </c>
      <c r="P152" s="4">
        <f>P151+Dynamics!P151+Dynamics!CC151+Dynamics!EP151+Dynamics!HC151+Dynamics!JP151</f>
        <v>75795.298040190872</v>
      </c>
      <c r="Q152" s="4">
        <f>Q151+Dynamics!Q151+Dynamics!CD151+Dynamics!EQ151+Dynamics!HD151+Dynamics!JQ151</f>
        <v>220980.66691738483</v>
      </c>
      <c r="R152" s="4">
        <f>R151+Dynamics!R151+Dynamics!CE151+Dynamics!ER151+Dynamics!HE151+Dynamics!JR151</f>
        <v>227345.08386839143</v>
      </c>
      <c r="S152" s="4">
        <f>S151+Dynamics!S151+Dynamics!CF151+Dynamics!ES151+Dynamics!HF151+Dynamics!JS151</f>
        <v>67953.039492661046</v>
      </c>
      <c r="T152" s="4">
        <f>T151+Dynamics!T151+Dynamics!CG151+Dynamics!ET151+Dynamics!HG151+Dynamics!JT151</f>
        <v>13038.397665152246</v>
      </c>
      <c r="U152" s="4">
        <f>U151+Dynamics!U151+Dynamics!CH151+Dynamics!EU151+Dynamics!HH151+Dynamics!JU151</f>
        <v>10963.708570018778</v>
      </c>
      <c r="V152" s="4">
        <f>V151+Dynamics!V151+Dynamics!CI151+Dynamics!EV151+Dynamics!HI151+Dynamics!JV151</f>
        <v>0</v>
      </c>
      <c r="W152" s="4">
        <f>W151+Dynamics!W151+Dynamics!CJ151+Dynamics!EW151+Dynamics!HJ151+Dynamics!JW151</f>
        <v>0</v>
      </c>
      <c r="X152" s="4">
        <f>X151+Dynamics!X151+Dynamics!CK151+Dynamics!EX151+Dynamics!HK151+Dynamics!JX151</f>
        <v>0</v>
      </c>
      <c r="Y152" s="4">
        <f>Y151+Dynamics!Y151+Dynamics!CL151+Dynamics!EY151+Dynamics!HL151+Dynamics!JY151</f>
        <v>22953.861404899464</v>
      </c>
      <c r="Z152" s="4">
        <f>Z151+Dynamics!Z151+Dynamics!CM151+Dynamics!EZ151+Dynamics!HM151+Dynamics!JZ151</f>
        <v>11387.671137034324</v>
      </c>
      <c r="AA152" s="9">
        <f>AA151+Dynamics!AA151+Dynamics!CN151+Dynamics!FA151+Dynamics!HN151+Dynamics!KA151</f>
        <v>9082.9104836799324</v>
      </c>
      <c r="AB152" s="8">
        <f>AB151+Dynamics!AB151+Dynamics!CO151+Dynamics!FB151+Dynamics!HO151+Dynamics!KB151</f>
        <v>36637.934453741036</v>
      </c>
      <c r="AC152" s="4">
        <f>AC151+Dynamics!AC151+Dynamics!CP151+Dynamics!FC151+Dynamics!HP151+Dynamics!KC151</f>
        <v>5379.2075429469032</v>
      </c>
      <c r="AD152" s="4">
        <f>AD151+Dynamics!AD151+Dynamics!CQ151+Dynamics!FD151+Dynamics!HQ151+Dynamics!KD151</f>
        <v>15770.134960254163</v>
      </c>
      <c r="AE152" s="4">
        <f>AE151+Dynamics!AE151+Dynamics!CR151+Dynamics!FE151+Dynamics!HR151+Dynamics!KE151</f>
        <v>16349.709797472269</v>
      </c>
      <c r="AF152" s="4">
        <f>AF151+Dynamics!AF151+Dynamics!CS151+Dynamics!FF151+Dynamics!HS151+Dynamics!KF151</f>
        <v>4915.4621874396726</v>
      </c>
      <c r="AG152" s="4">
        <f>AG151+Dynamics!AG151+Dynamics!CT151+Dynamics!FG151+Dynamics!HT151+Dynamics!KG151</f>
        <v>947.11442102407079</v>
      </c>
      <c r="AH152" s="4">
        <f>AH151+Dynamics!AH151+Dynamics!CU151+Dynamics!FH151+Dynamics!HU151+Dynamics!KH151</f>
        <v>802.29931520736045</v>
      </c>
      <c r="AI152" s="4">
        <f>AI151+Dynamics!AI151+Dynamics!CV151+Dynamics!FI151+Dynamics!HV151+Dynamics!KI151</f>
        <v>0</v>
      </c>
      <c r="AJ152" s="4">
        <f>AJ151+Dynamics!AJ151+Dynamics!CW151+Dynamics!FJ151+Dynamics!HW151+Dynamics!KJ151</f>
        <v>0</v>
      </c>
      <c r="AK152" s="4">
        <f>AK151+Dynamics!AK151+Dynamics!CX151+Dynamics!FK151+Dynamics!HX151+Dynamics!KK151</f>
        <v>0</v>
      </c>
      <c r="AL152" s="4">
        <f>AL151+Dynamics!AL151+Dynamics!CY151+Dynamics!FL151+Dynamics!HY151+Dynamics!KL151</f>
        <v>1680.7506076366876</v>
      </c>
      <c r="AM152" s="4">
        <f>AM151+Dynamics!AM151+Dynamics!CZ151+Dynamics!FM151+Dynamics!HZ151+Dynamics!KM151</f>
        <v>840.79624447009894</v>
      </c>
      <c r="AN152" s="4">
        <f>AN151+Dynamics!AN151+Dynamics!DA151+Dynamics!FN151+Dynamics!IA151+Dynamics!KN151</f>
        <v>677.13849710505201</v>
      </c>
      <c r="AO152" s="8">
        <f>AO151+Dynamics!AO151+Dynamics!DB151+Dynamics!FO151+Dynamics!IB151+Dynamics!KO151</f>
        <v>889404.82980220369</v>
      </c>
      <c r="AP152" s="4">
        <f>AP151+Dynamics!AP151+Dynamics!DC151+Dynamics!FP151+Dynamics!IC151+Dynamics!KP151</f>
        <v>17724.947977760774</v>
      </c>
      <c r="AQ152" s="4">
        <f>AQ151+Dynamics!AQ151+Dynamics!DD151+Dynamics!FQ151+Dynamics!ID151+Dynamics!KQ151</f>
        <v>51659.953508513703</v>
      </c>
      <c r="AR152" s="4">
        <f>AR151+Dynamics!AR151+Dynamics!DE151+Dynamics!FR151+Dynamics!IE151+Dynamics!KR151</f>
        <v>53109.768571629589</v>
      </c>
      <c r="AS152" s="4">
        <f>AS151+Dynamics!AS151+Dynamics!DF151+Dynamics!FS151+Dynamics!IF151+Dynamics!KS151</f>
        <v>15862.631691407645</v>
      </c>
      <c r="AT152" s="4">
        <f>AT151+Dynamics!AT151+Dynamics!DG151+Dynamics!FT151+Dynamics!IG151+Dynamics!KT151</f>
        <v>3041.4933941429827</v>
      </c>
      <c r="AU152" s="4">
        <f>AU151+Dynamics!AU151+Dynamics!DH151+Dynamics!FU151+Dynamics!IH151+Dynamics!KU151</f>
        <v>2553.1831043965976</v>
      </c>
      <c r="AV152" s="4">
        <f>AV151+Dynamics!AV151+Dynamics!DI151+Dynamics!FV151+Dynamics!II151+Dynamics!KV151</f>
        <v>0</v>
      </c>
      <c r="AW152" s="4">
        <f>AW151+Dynamics!AW151+Dynamics!DJ151+Dynamics!FW151+Dynamics!IJ151+Dynamics!KW151</f>
        <v>0</v>
      </c>
      <c r="AX152" s="4">
        <f>AX151+Dynamics!AX151+Dynamics!DK151+Dynamics!FX151+Dynamics!IK151+Dynamics!KX151</f>
        <v>0</v>
      </c>
      <c r="AY152" s="4">
        <f>AY151+Dynamics!AY151+Dynamics!DL151+Dynamics!FY151+Dynamics!IL151+Dynamics!KY151</f>
        <v>5344.8340241792866</v>
      </c>
      <c r="AZ152" s="4">
        <f>AZ151+Dynamics!AZ151+Dynamics!DM151+Dynamics!FZ151+Dynamics!IM151+Dynamics!KZ151</f>
        <v>2645.0929681678494</v>
      </c>
      <c r="BA152" s="9">
        <f>BA151+Dynamics!BA151+Dynamics!DN151+Dynamics!GA151+Dynamics!IN151+Dynamics!LA151</f>
        <v>2100.7544719064667</v>
      </c>
      <c r="BB152" s="8">
        <f>BB151+Dynamics!BB151+Dynamics!DO151+Dynamics!GB151+Dynamics!IO151+Dynamics!LB151</f>
        <v>42501.140662974947</v>
      </c>
      <c r="BC152" s="4">
        <f>BC151+Dynamics!BC151+Dynamics!DP151+Dynamics!GC151+Dynamics!IP151+Dynamics!LC151</f>
        <v>8141.1447217045034</v>
      </c>
      <c r="BD152" s="4">
        <f>BD151+Dynamics!BD151+Dynamics!DQ151+Dynamics!GD151+Dynamics!IQ151+Dynamics!LD151</f>
        <v>22523.201496214853</v>
      </c>
      <c r="BE152" s="4">
        <f>BE151+Dynamics!BE151+Dynamics!DR151+Dynamics!GE151+Dynamics!IR151+Dynamics!LE151</f>
        <v>21545.452318305506</v>
      </c>
      <c r="BF152" s="4">
        <f>BF151+Dynamics!BF151+Dynamics!DS151+Dynamics!GF151+Dynamics!IS151+Dynamics!LF151</f>
        <v>6090.9806354704115</v>
      </c>
      <c r="BG152" s="4">
        <f>BG151+Dynamics!BG151+Dynamics!DT151+Dynamics!GG151+Dynamics!IT151+Dynamics!LG151</f>
        <v>1122.8179712616095</v>
      </c>
      <c r="BH152" s="4">
        <f>BH151+Dynamics!BH151+Dynamics!DU151+Dynamics!GH151+Dynamics!IU151+Dynamics!LH151</f>
        <v>880.77740904593645</v>
      </c>
      <c r="BI152" s="4">
        <f>BI151+Dynamics!BI151+Dynamics!DV151+Dynamics!GI151+Dynamics!IV151+Dynamics!LI151</f>
        <v>0</v>
      </c>
      <c r="BJ152" s="4">
        <f>BJ151+Dynamics!BJ151+Dynamics!DW151+Dynamics!GJ151+Dynamics!IW151+Dynamics!LJ151</f>
        <v>0</v>
      </c>
      <c r="BK152" s="4">
        <f>BK151+Dynamics!BK151+Dynamics!DX151+Dynamics!GK151+Dynamics!IX151+Dynamics!LK151</f>
        <v>0</v>
      </c>
      <c r="BL152" s="4">
        <f>BL151+Dynamics!BL151+Dynamics!DY151+Dynamics!GL151+Dynamics!IY151+Dynamics!LL151</f>
        <v>1834.0550402929568</v>
      </c>
      <c r="BM152" s="4">
        <f>BM151+Dynamics!BM151+Dynamics!DZ151+Dynamics!GM151+Dynamics!IZ151+Dynamics!LM151</f>
        <v>840.50546960197664</v>
      </c>
      <c r="BN152" s="4">
        <f>BN151+Dynamics!BN151+Dynamics!EA151+Dynamics!GN151+Dynamics!JA151+Dynamics!LN151</f>
        <v>611.66389821221037</v>
      </c>
      <c r="BO152" s="178">
        <f t="shared" si="73"/>
        <v>49905678.959233344</v>
      </c>
      <c r="BP152" s="8">
        <f t="shared" si="68"/>
        <v>23817192.077128507</v>
      </c>
      <c r="BQ152" s="4">
        <f t="shared" si="69"/>
        <v>24854947.104940157</v>
      </c>
      <c r="BR152" s="4">
        <f t="shared" si="70"/>
        <v>84000.548027297322</v>
      </c>
      <c r="BS152" s="4">
        <f t="shared" si="74"/>
        <v>1043447.4895143085</v>
      </c>
      <c r="BT152" s="179">
        <f t="shared" si="75"/>
        <v>106091.73962308491</v>
      </c>
      <c r="BU152" s="178">
        <f t="shared" si="76"/>
        <v>2259274.2561424361</v>
      </c>
      <c r="BV152" s="4">
        <f t="shared" si="77"/>
        <v>1334777.7463172521</v>
      </c>
      <c r="BW152" s="4">
        <f t="shared" si="78"/>
        <v>659500.6375794129</v>
      </c>
      <c r="BX152" s="4">
        <f t="shared" si="79"/>
        <v>47362.613573556271</v>
      </c>
      <c r="BY152" s="4">
        <f t="shared" si="80"/>
        <v>154042.65971210488</v>
      </c>
      <c r="BZ152" s="179">
        <f t="shared" si="81"/>
        <v>63590.598960109965</v>
      </c>
      <c r="CA152" s="167">
        <f t="shared" si="82"/>
        <v>4.5270885062759662E-2</v>
      </c>
      <c r="CB152" s="15">
        <f t="shared" si="83"/>
        <v>5.6042615854747645E-2</v>
      </c>
      <c r="CC152" s="15">
        <f t="shared" si="84"/>
        <v>2.6533978720410589E-2</v>
      </c>
      <c r="CD152" s="15">
        <f t="shared" si="85"/>
        <v>0.56383695923227828</v>
      </c>
      <c r="CE152" s="15">
        <f t="shared" si="86"/>
        <v>0.14762856900811255</v>
      </c>
      <c r="CF152" s="168">
        <f t="shared" si="87"/>
        <v>0.5993925557826657</v>
      </c>
      <c r="CG152" s="167"/>
      <c r="CH152" s="16"/>
      <c r="CI152" s="87"/>
      <c r="CJ152" s="16"/>
      <c r="CK152" s="16"/>
      <c r="CL152" s="168"/>
      <c r="CM152" s="120">
        <f t="shared" si="88"/>
        <v>173549.22355415102</v>
      </c>
      <c r="CN152" s="120">
        <f>step*SUMPRODUCT(B152:N152,'By group'!B$22:N$22)</f>
        <v>102625.29620400841</v>
      </c>
      <c r="CO152" s="120">
        <f>step*SUMPRODUCT(O152:AA152,'By group'!O$22:AA$22)</f>
        <v>50694.694382122965</v>
      </c>
      <c r="CP152" s="120">
        <f>step*SUMPRODUCT(AB152:AN152,'By group'!AB$22:AN$22)</f>
        <v>3652.034271351039</v>
      </c>
      <c r="CQ152" s="120">
        <f>step*SUMPRODUCT(AO152:BA152,'By group'!AO$22:BA$22)</f>
        <v>11837.824399024572</v>
      </c>
      <c r="CR152" s="154">
        <f>step*SUMPRODUCT(BB152:BN152,'By group'!BB$22:BN$22)</f>
        <v>4739.3742976440535</v>
      </c>
      <c r="CS152" s="197">
        <f t="shared" si="89"/>
        <v>260313.24013578094</v>
      </c>
      <c r="CT152" s="120">
        <f t="shared" si="90"/>
        <v>757975.84018068109</v>
      </c>
      <c r="CU152" s="120">
        <f t="shared" si="91"/>
        <v>778523.57629386161</v>
      </c>
      <c r="CV152" s="120">
        <f t="shared" si="92"/>
        <v>310763.51512336778</v>
      </c>
      <c r="CW152" s="120">
        <f t="shared" si="93"/>
        <v>83370.4308332238</v>
      </c>
      <c r="CX152" s="198">
        <f t="shared" si="94"/>
        <v>68327.653575520861</v>
      </c>
      <c r="CY152" s="16">
        <f t="shared" si="95"/>
        <v>3.3682474976967284E-3</v>
      </c>
      <c r="CZ152" s="37">
        <f t="shared" si="96"/>
        <v>4.1971868290724579E-2</v>
      </c>
      <c r="DA152" s="185">
        <f t="shared" si="97"/>
        <v>2.12584503077793E-3</v>
      </c>
      <c r="DB152" s="183">
        <f>(BO152-BO150)/BO150</f>
        <v>5.5783648518315234E-3</v>
      </c>
      <c r="DC152" s="85">
        <f>(SUMPRODUCT($B152:$N152,'By group'!$B$27:$N$27)-(1-prop_idu_part)*SUMPRODUCT(Population!$BB152:$BN152,'By group'!$BB$27:$BN$27)*(1-prop_idu_male))/BQ152</f>
        <v>1.4350663642815338</v>
      </c>
      <c r="DD152" s="85">
        <f>(1-prop_idu_part)*SUMPRODUCT(Population!$BB152:$BN152,'By group'!$BB$27:$BN$27)*prop_idu_male/BQ152</f>
        <v>9.2198207712265098E-3</v>
      </c>
      <c r="DE152" s="85">
        <f>SUMPRODUCT(AB152:AN152,'By group'!AB$27:AN$27)/prop_sw_use/BP152</f>
        <v>4.2322645468167917</v>
      </c>
      <c r="DF152" s="85">
        <f t="shared" si="71"/>
        <v>1.7182994060076173</v>
      </c>
      <c r="DG152" s="85">
        <f t="shared" si="98"/>
        <v>0</v>
      </c>
    </row>
    <row r="153" spans="1:111" x14ac:dyDescent="0.25">
      <c r="A153">
        <f t="shared" si="72"/>
        <v>74.5</v>
      </c>
      <c r="B153" s="8">
        <f>B152+Dynamics!B152+Dynamics!BO152+Dynamics!EB152+Dynamics!GO152+Dynamics!JB152</f>
        <v>22545035.247485891</v>
      </c>
      <c r="C153" s="46">
        <f>C152+Dynamics!C152+Dynamics!BP152+Dynamics!EC152+Dynamics!GP152+Dynamics!JC152</f>
        <v>153703.67372715124</v>
      </c>
      <c r="D153" s="4">
        <f>D152+Dynamics!D152+Dynamics!BQ152+Dynamics!ED152+Dynamics!GQ152+Dynamics!JD152</f>
        <v>448300.63552007935</v>
      </c>
      <c r="E153" s="4">
        <f>E152+Dynamics!E152+Dynamics!BR152+Dynamics!EE152+Dynamics!GR152+Dynamics!JE152</f>
        <v>461471.95452169748</v>
      </c>
      <c r="F153" s="4">
        <f>F152+Dynamics!F152+Dynamics!BS152+Dynamics!EF152+Dynamics!GS152+Dynamics!JF152</f>
        <v>137992.94030579075</v>
      </c>
      <c r="G153" s="4">
        <f>G152+Dynamics!G152+Dynamics!BT152+Dynamics!EG152+Dynamics!GT152+Dynamics!JG152</f>
        <v>26485.586165824228</v>
      </c>
      <c r="H153" s="4">
        <f>H152+Dynamics!H152+Dynamics!BU152+Dynamics!EH152+Dynamics!GU152+Dynamics!JH152</f>
        <v>22283.665518284262</v>
      </c>
      <c r="I153" s="4">
        <f>I152+Dynamics!I152+Dynamics!BV152+Dynamics!EI152+Dynamics!GV152+Dynamics!JI152</f>
        <v>0</v>
      </c>
      <c r="J153" s="4">
        <f>J152+Dynamics!J152+Dynamics!BW152+Dynamics!EJ152+Dynamics!GW152+Dynamics!JJ152</f>
        <v>0</v>
      </c>
      <c r="K153" s="4">
        <f>K152+Dynamics!K152+Dynamics!BX152+Dynamics!EK152+Dynamics!GX152+Dynamics!JK152</f>
        <v>0</v>
      </c>
      <c r="L153" s="4">
        <f>L152+Dynamics!L152+Dynamics!BY152+Dynamics!EL152+Dynamics!GY152+Dynamics!JL152</f>
        <v>46656.03360610659</v>
      </c>
      <c r="M153" s="4">
        <f>M152+Dynamics!M152+Dynamics!BZ152+Dynamics!EM152+Dynamics!GZ152+Dynamics!JM152</f>
        <v>23161.562781051052</v>
      </c>
      <c r="N153" s="9">
        <f>N152+Dynamics!N152+Dynamics!CA152+Dynamics!EN152+Dynamics!HA152+Dynamics!JN152</f>
        <v>18487.446195132343</v>
      </c>
      <c r="O153" s="8">
        <f>O152+Dynamics!O152+Dynamics!CB152+Dynamics!EO152+Dynamics!HB152+Dynamics!JO152</f>
        <v>24263077.003113307</v>
      </c>
      <c r="P153" s="4">
        <f>P152+Dynamics!P152+Dynamics!CC152+Dynamics!EP152+Dynamics!HC152+Dynamics!JP152</f>
        <v>76009.197719815944</v>
      </c>
      <c r="Q153" s="4">
        <f>Q152+Dynamics!Q152+Dynamics!CD152+Dynamics!EQ152+Dynamics!HD152+Dynamics!JQ152</f>
        <v>221605.29600568928</v>
      </c>
      <c r="R153" s="4">
        <f>R152+Dynamics!R152+Dynamics!CE152+Dynamics!ER152+Dynamics!HE152+Dynamics!JR152</f>
        <v>227989.38032803297</v>
      </c>
      <c r="S153" s="4">
        <f>S152+Dynamics!S152+Dynamics!CF152+Dynamics!ES152+Dynamics!HF152+Dynamics!JS152</f>
        <v>68146.048808183143</v>
      </c>
      <c r="T153" s="4">
        <f>T152+Dynamics!T152+Dynamics!CG152+Dynamics!ET152+Dynamics!HG152+Dynamics!JT152</f>
        <v>13075.49668507089</v>
      </c>
      <c r="U153" s="4">
        <f>U152+Dynamics!U152+Dynamics!CH152+Dynamics!EU152+Dynamics!HH152+Dynamics!JU152</f>
        <v>10995.007422453706</v>
      </c>
      <c r="V153" s="4">
        <f>V152+Dynamics!V152+Dynamics!CI152+Dynamics!EV152+Dynamics!HI152+Dynamics!JV152</f>
        <v>0</v>
      </c>
      <c r="W153" s="4">
        <f>W152+Dynamics!W152+Dynamics!CJ152+Dynamics!EW152+Dynamics!HJ152+Dynamics!JW152</f>
        <v>0</v>
      </c>
      <c r="X153" s="4">
        <f>X152+Dynamics!X152+Dynamics!CK152+Dynamics!EX152+Dynamics!HK152+Dynamics!JX152</f>
        <v>0</v>
      </c>
      <c r="Y153" s="4">
        <f>Y152+Dynamics!Y152+Dynamics!CL152+Dynamics!EY152+Dynamics!HL152+Dynamics!JY152</f>
        <v>23019.426522500678</v>
      </c>
      <c r="Z153" s="4">
        <f>Z152+Dynamics!Z152+Dynamics!CM152+Dynamics!EZ152+Dynamics!HM152+Dynamics!JZ152</f>
        <v>11420.336585173891</v>
      </c>
      <c r="AA153" s="9">
        <f>AA152+Dynamics!AA152+Dynamics!CN152+Dynamics!FA152+Dynamics!HN152+Dynamics!KA152</f>
        <v>9109.0623884814177</v>
      </c>
      <c r="AB153" s="8">
        <f>AB152+Dynamics!AB152+Dynamics!CO152+Dynamics!FB152+Dynamics!HO152+Dynamics!KB152</f>
        <v>36739.298966925315</v>
      </c>
      <c r="AC153" s="4">
        <f>AC152+Dynamics!AC152+Dynamics!CP152+Dynamics!FC152+Dynamics!HP152+Dynamics!KC152</f>
        <v>5394.279481576762</v>
      </c>
      <c r="AD153" s="4">
        <f>AD152+Dynamics!AD152+Dynamics!CQ152+Dynamics!FD152+Dynamics!HQ152+Dynamics!KD152</f>
        <v>15814.365479389233</v>
      </c>
      <c r="AE153" s="4">
        <f>AE152+Dynamics!AE152+Dynamics!CR152+Dynamics!FE152+Dynamics!HR152+Dynamics!KE152</f>
        <v>16395.642436809299</v>
      </c>
      <c r="AF153" s="4">
        <f>AF152+Dynamics!AF152+Dynamics!CS152+Dynamics!FF152+Dynamics!HS152+Dynamics!KF152</f>
        <v>4929.2920450275269</v>
      </c>
      <c r="AG153" s="4">
        <f>AG152+Dynamics!AG152+Dynamics!CT152+Dynamics!FG152+Dynamics!HT152+Dynamics!KG152</f>
        <v>949.78249177377779</v>
      </c>
      <c r="AH153" s="4">
        <f>AH152+Dynamics!AH152+Dynamics!CU152+Dynamics!FH152+Dynamics!HU152+Dynamics!KH152</f>
        <v>804.56546288367315</v>
      </c>
      <c r="AI153" s="4">
        <f>AI152+Dynamics!AI152+Dynamics!CV152+Dynamics!FI152+Dynamics!HV152+Dynamics!KI152</f>
        <v>0</v>
      </c>
      <c r="AJ153" s="4">
        <f>AJ152+Dynamics!AJ152+Dynamics!CW152+Dynamics!FJ152+Dynamics!HW152+Dynamics!KJ152</f>
        <v>0</v>
      </c>
      <c r="AK153" s="4">
        <f>AK152+Dynamics!AK152+Dynamics!CX152+Dynamics!FK152+Dynamics!HX152+Dynamics!KK152</f>
        <v>0</v>
      </c>
      <c r="AL153" s="4">
        <f>AL152+Dynamics!AL152+Dynamics!CY152+Dynamics!FL152+Dynamics!HY152+Dynamics!KL152</f>
        <v>1685.4991608037299</v>
      </c>
      <c r="AM153" s="4">
        <f>AM152+Dynamics!AM152+Dynamics!CZ152+Dynamics!FM152+Dynamics!HZ152+Dynamics!KM152</f>
        <v>843.18038874020658</v>
      </c>
      <c r="AN153" s="4">
        <f>AN152+Dynamics!AN152+Dynamics!DA152+Dynamics!FN152+Dynamics!IA152+Dynamics!KN152</f>
        <v>679.06868233866021</v>
      </c>
      <c r="AO153" s="8">
        <f>AO152+Dynamics!AO152+Dynamics!DB152+Dynamics!FO152+Dynamics!IB152+Dynamics!KO152</f>
        <v>891484.21301264351</v>
      </c>
      <c r="AP153" s="4">
        <f>AP152+Dynamics!AP152+Dynamics!DC152+Dynamics!FP152+Dynamics!IC152+Dynamics!KP152</f>
        <v>17779.314507499148</v>
      </c>
      <c r="AQ153" s="4">
        <f>AQ152+Dynamics!AQ152+Dynamics!DD152+Dynamics!FQ152+Dynamics!ID152+Dynamics!KQ152</f>
        <v>51820.517293379817</v>
      </c>
      <c r="AR153" s="4">
        <f>AR152+Dynamics!AR152+Dynamics!DE152+Dynamics!FR152+Dynamics!IE152+Dynamics!KR152</f>
        <v>53278.412491566909</v>
      </c>
      <c r="AS153" s="4">
        <f>AS152+Dynamics!AS152+Dynamics!DF152+Dynamics!FS152+Dynamics!IF152+Dynamics!KS152</f>
        <v>15913.934624096488</v>
      </c>
      <c r="AT153" s="4">
        <f>AT152+Dynamics!AT152+Dynamics!DG152+Dynamics!FT152+Dynamics!IG152+Dynamics!KT152</f>
        <v>3051.4774546507329</v>
      </c>
      <c r="AU153" s="4">
        <f>AU152+Dynamics!AU152+Dynamics!DH152+Dynamics!FU152+Dynamics!IH152+Dynamics!KU152</f>
        <v>2561.8226368450764</v>
      </c>
      <c r="AV153" s="4">
        <f>AV152+Dynamics!AV152+Dynamics!DI152+Dynamics!FV152+Dynamics!II152+Dynamics!KV152</f>
        <v>0</v>
      </c>
      <c r="AW153" s="4">
        <f>AW152+Dynamics!AW152+Dynamics!DJ152+Dynamics!FW152+Dynamics!IJ152+Dynamics!KW152</f>
        <v>0</v>
      </c>
      <c r="AX153" s="4">
        <f>AX152+Dynamics!AX152+Dynamics!DK152+Dynamics!FX152+Dynamics!IK152+Dynamics!KX152</f>
        <v>0</v>
      </c>
      <c r="AY153" s="4">
        <f>AY152+Dynamics!AY152+Dynamics!DL152+Dynamics!FY152+Dynamics!IL152+Dynamics!KY152</f>
        <v>5362.964675243672</v>
      </c>
      <c r="AZ153" s="4">
        <f>AZ152+Dynamics!AZ152+Dynamics!DM152+Dynamics!FZ152+Dynamics!IM152+Dynamics!KZ152</f>
        <v>2654.4199290179467</v>
      </c>
      <c r="BA153" s="9">
        <f>BA152+Dynamics!BA152+Dynamics!DN152+Dynamics!GA152+Dynamics!IN152+Dynamics!LA152</f>
        <v>2108.5777389059131</v>
      </c>
      <c r="BB153" s="8">
        <f>BB152+Dynamics!BB152+Dynamics!DO152+Dynamics!GB152+Dynamics!IO152+Dynamics!LB152</f>
        <v>42619.535413042839</v>
      </c>
      <c r="BC153" s="4">
        <f>BC152+Dynamics!BC152+Dynamics!DP152+Dynamics!GC152+Dynamics!IP152+Dynamics!LC152</f>
        <v>8163.8404336089125</v>
      </c>
      <c r="BD153" s="4">
        <f>BD152+Dynamics!BD152+Dynamics!DQ152+Dynamics!GD152+Dynamics!IQ152+Dynamics!LD152</f>
        <v>22586.016326568362</v>
      </c>
      <c r="BE153" s="4">
        <f>BE152+Dynamics!BE152+Dynamics!DR152+Dynamics!GE152+Dynamics!IR152+Dynamics!LE152</f>
        <v>21605.579204032365</v>
      </c>
      <c r="BF153" s="4">
        <f>BF152+Dynamics!BF152+Dynamics!DS152+Dynamics!GF152+Dynamics!IS152+Dynamics!LF152</f>
        <v>6107.9884190964394</v>
      </c>
      <c r="BG153" s="4">
        <f>BG152+Dynamics!BG152+Dynamics!DT152+Dynamics!GG152+Dynamics!IT152+Dynamics!LG152</f>
        <v>1125.9546461025836</v>
      </c>
      <c r="BH153" s="4">
        <f>BH152+Dynamics!BH152+Dynamics!DU152+Dynamics!GH152+Dynamics!IU152+Dynamics!LH152</f>
        <v>883.24016519766906</v>
      </c>
      <c r="BI153" s="4">
        <f>BI152+Dynamics!BI152+Dynamics!DV152+Dynamics!GI152+Dynamics!IV152+Dynamics!LI152</f>
        <v>0</v>
      </c>
      <c r="BJ153" s="4">
        <f>BJ152+Dynamics!BJ152+Dynamics!DW152+Dynamics!GJ152+Dynamics!IW152+Dynamics!LJ152</f>
        <v>0</v>
      </c>
      <c r="BK153" s="4">
        <f>BK152+Dynamics!BK152+Dynamics!DX152+Dynamics!GK152+Dynamics!IX152+Dynamics!LK152</f>
        <v>0</v>
      </c>
      <c r="BL153" s="4">
        <f>BL152+Dynamics!BL152+Dynamics!DY152+Dynamics!GL152+Dynamics!IY152+Dynamics!LL152</f>
        <v>1839.1837705561206</v>
      </c>
      <c r="BM153" s="4">
        <f>BM152+Dynamics!BM152+Dynamics!DZ152+Dynamics!GM152+Dynamics!IZ152+Dynamics!LM152</f>
        <v>842.85875654107235</v>
      </c>
      <c r="BN153" s="4">
        <f>BN152+Dynamics!BN152+Dynamics!EA152+Dynamics!GN152+Dynamics!JA152+Dynamics!LN152</f>
        <v>613.37922413137665</v>
      </c>
      <c r="BO153" s="178">
        <f t="shared" si="73"/>
        <v>50044663.206724688</v>
      </c>
      <c r="BP153" s="8">
        <f t="shared" si="68"/>
        <v>23883578.745827008</v>
      </c>
      <c r="BQ153" s="4">
        <f t="shared" si="69"/>
        <v>24924446.255578708</v>
      </c>
      <c r="BR153" s="4">
        <f t="shared" si="70"/>
        <v>84234.974596268177</v>
      </c>
      <c r="BS153" s="4">
        <f t="shared" si="74"/>
        <v>1046015.6543638491</v>
      </c>
      <c r="BT153" s="179">
        <f t="shared" si="75"/>
        <v>106387.57635887775</v>
      </c>
      <c r="BU153" s="178">
        <f t="shared" si="76"/>
        <v>2265707.9087329032</v>
      </c>
      <c r="BV153" s="4">
        <f t="shared" si="77"/>
        <v>1338543.4983411175</v>
      </c>
      <c r="BW153" s="4">
        <f t="shared" si="78"/>
        <v>661369.25246540201</v>
      </c>
      <c r="BX153" s="4">
        <f t="shared" si="79"/>
        <v>47495.675629342855</v>
      </c>
      <c r="BY153" s="4">
        <f t="shared" si="80"/>
        <v>154531.44135120572</v>
      </c>
      <c r="BZ153" s="179">
        <f t="shared" si="81"/>
        <v>63768.040945834895</v>
      </c>
      <c r="CA153" s="167">
        <f t="shared" si="82"/>
        <v>4.5273716787216811E-2</v>
      </c>
      <c r="CB153" s="15">
        <f t="shared" si="83"/>
        <v>5.6044511276392817E-2</v>
      </c>
      <c r="CC153" s="15">
        <f t="shared" si="84"/>
        <v>2.6534962730310255E-2</v>
      </c>
      <c r="CD153" s="15">
        <f t="shared" si="85"/>
        <v>0.56384745002875603</v>
      </c>
      <c r="CE153" s="15">
        <f t="shared" si="86"/>
        <v>0.14773339261847515</v>
      </c>
      <c r="CF153" s="168">
        <f t="shared" si="87"/>
        <v>0.59939368043055929</v>
      </c>
      <c r="CG153" s="169">
        <f>-SUM(Dynamics!BO152:BO153,Dynamics!CB152:CB153,Dynamics!CO152:CO153,Dynamics!DB152:DB153,Dynamics!DO152:DO153)/BO152*100000</f>
        <v>1090.0961835314522</v>
      </c>
      <c r="CH153" s="87">
        <f>-SUM(Dynamics!BO152:BO153)/BP152*100000</f>
        <v>1344.1209473798319</v>
      </c>
      <c r="CI153" s="87">
        <f>-SUM(Dynamics!CB152:CB153)/BQ152*100000</f>
        <v>637.01877567805252</v>
      </c>
      <c r="CJ153" s="87">
        <f>-SUM(Dynamics!CO152:CO153)/BR152*100000</f>
        <v>13352.294814358376</v>
      </c>
      <c r="CK153" s="87">
        <f>-SUM(Dynamics!DB152:DB153)/BS152*100000</f>
        <v>3549.1110646626053</v>
      </c>
      <c r="CL153" s="170">
        <f>-SUM(Dynamics!DO152:DO153)/BT152*100000</f>
        <v>16314.411573685104</v>
      </c>
      <c r="CM153" s="120">
        <f t="shared" si="88"/>
        <v>174044.14827202901</v>
      </c>
      <c r="CN153" s="120">
        <f>step*SUMPRODUCT(B153:N153,'By group'!B$22:N$22)</f>
        <v>102915.06330897867</v>
      </c>
      <c r="CO153" s="120">
        <f>step*SUMPRODUCT(O153:AA153,'By group'!O$22:AA$22)</f>
        <v>50838.480851829954</v>
      </c>
      <c r="CP153" s="120">
        <f>step*SUMPRODUCT(AB153:AN153,'By group'!AB$22:AN$22)</f>
        <v>3662.3010198104494</v>
      </c>
      <c r="CQ153" s="120">
        <f>step*SUMPRODUCT(AO153:BA153,'By group'!AO$22:BA$22)</f>
        <v>11875.700404718298</v>
      </c>
      <c r="CR153" s="154">
        <f>step*SUMPRODUCT(BB153:BN153,'By group'!BB$22:BN$22)</f>
        <v>4752.6026866916645</v>
      </c>
      <c r="CS153" s="197">
        <f t="shared" si="89"/>
        <v>261050.30586965202</v>
      </c>
      <c r="CT153" s="120">
        <f t="shared" si="90"/>
        <v>760126.83062510588</v>
      </c>
      <c r="CU153" s="120">
        <f t="shared" si="91"/>
        <v>780740.96898213902</v>
      </c>
      <c r="CV153" s="120">
        <f t="shared" si="92"/>
        <v>311653.31193740515</v>
      </c>
      <c r="CW153" s="120">
        <f t="shared" si="93"/>
        <v>83610.655883946398</v>
      </c>
      <c r="CX153" s="198">
        <f t="shared" si="94"/>
        <v>68525.835434654087</v>
      </c>
      <c r="CY153" s="16">
        <f t="shared" si="95"/>
        <v>3.3682293688733949E-3</v>
      </c>
      <c r="CZ153" s="37">
        <f t="shared" si="96"/>
        <v>4.1958791529951286E-2</v>
      </c>
      <c r="DA153" s="185">
        <f t="shared" si="97"/>
        <v>2.1258525793132334E-3</v>
      </c>
      <c r="DB153" s="183"/>
      <c r="DC153" s="85">
        <f>(SUMPRODUCT($B153:$N153,'By group'!$B$27:$N$27)-(1-prop_idu_part)*SUMPRODUCT(Population!$BB153:$BN153,'By group'!$BB$27:$BN$27)*(1-prop_idu_male))/BQ153</f>
        <v>1.4350537003204622</v>
      </c>
      <c r="DD153" s="85">
        <f>(1-prop_idu_part)*SUMPRODUCT(Population!$BB153:$BN153,'By group'!$BB$27:$BN$27)*prop_idu_male/BQ153</f>
        <v>9.2197500630025655E-3</v>
      </c>
      <c r="DE153" s="85">
        <f>SUMPRODUCT(AB153:AN153,'By group'!AB$27:AN$27)/prop_sw_use/BP153</f>
        <v>4.2322790311809131</v>
      </c>
      <c r="DF153" s="85">
        <f t="shared" si="71"/>
        <v>1.7183052866594506</v>
      </c>
      <c r="DG153" s="85">
        <f t="shared" si="98"/>
        <v>0</v>
      </c>
    </row>
    <row r="154" spans="1:111" x14ac:dyDescent="0.25">
      <c r="A154">
        <f t="shared" si="72"/>
        <v>75</v>
      </c>
      <c r="B154" s="8">
        <f>B153+Dynamics!B153+Dynamics!BO153+Dynamics!EB153+Dynamics!GO153+Dynamics!JB153</f>
        <v>22607826.020629264</v>
      </c>
      <c r="C154" s="46">
        <f>C153+Dynamics!C153+Dynamics!BP153+Dynamics!EC153+Dynamics!GP153+Dynamics!JC153</f>
        <v>154135.7492184492</v>
      </c>
      <c r="D154" s="4">
        <f>D153+Dynamics!D153+Dynamics!BQ153+Dynamics!ED153+Dynamics!GQ153+Dynamics!JD153</f>
        <v>449562.38846058678</v>
      </c>
      <c r="E154" s="4">
        <f>E153+Dynamics!E153+Dynamics!BR153+Dynamics!EE153+Dynamics!GR153+Dynamics!JE153</f>
        <v>462773.36338828836</v>
      </c>
      <c r="F154" s="4">
        <f>F153+Dynamics!F153+Dynamics!BS153+Dynamics!EF153+Dynamics!GS153+Dynamics!JF153</f>
        <v>138382.7702057393</v>
      </c>
      <c r="G154" s="4">
        <f>G153+Dynamics!G153+Dynamics!BT153+Dynamics!EG153+Dynamics!GT153+Dynamics!JG153</f>
        <v>26560.513571633739</v>
      </c>
      <c r="H154" s="4">
        <f>H153+Dynamics!H153+Dynamics!BU153+Dynamics!EH153+Dynamics!GU153+Dynamics!JH153</f>
        <v>22346.885381902997</v>
      </c>
      <c r="I154" s="4">
        <f>I153+Dynamics!I153+Dynamics!BV153+Dynamics!EI153+Dynamics!GV153+Dynamics!JI153</f>
        <v>0</v>
      </c>
      <c r="J154" s="4">
        <f>J153+Dynamics!J153+Dynamics!BW153+Dynamics!EJ153+Dynamics!GW153+Dynamics!JJ153</f>
        <v>0</v>
      </c>
      <c r="K154" s="4">
        <f>K153+Dynamics!K153+Dynamics!BX153+Dynamics!EK153+Dynamics!GX153+Dynamics!JK153</f>
        <v>0</v>
      </c>
      <c r="L154" s="4">
        <f>L153+Dynamics!L153+Dynamics!BY153+Dynamics!EL153+Dynamics!GY153+Dynamics!JL153</f>
        <v>46788.443648882829</v>
      </c>
      <c r="M154" s="4">
        <f>M153+Dynamics!M153+Dynamics!BZ153+Dynamics!EM153+Dynamics!GZ153+Dynamics!JM153</f>
        <v>23227.544603496412</v>
      </c>
      <c r="N154" s="9">
        <f>N153+Dynamics!N153+Dynamics!CA153+Dynamics!EN153+Dynamics!HA153+Dynamics!JN153</f>
        <v>18540.363299880362</v>
      </c>
      <c r="O154" s="8">
        <f>O153+Dynamics!O153+Dynamics!CB153+Dynamics!EO153+Dynamics!HB153+Dynamics!JO153</f>
        <v>24330883.061021693</v>
      </c>
      <c r="P154" s="4">
        <f>P153+Dynamics!P153+Dynamics!CC153+Dynamics!EP153+Dynamics!HC153+Dynamics!JP153</f>
        <v>76223.593486701124</v>
      </c>
      <c r="Q154" s="4">
        <f>Q153+Dynamics!Q153+Dynamics!CD153+Dynamics!EQ153+Dynamics!HD153+Dynamics!JQ153</f>
        <v>222231.34472415716</v>
      </c>
      <c r="R154" s="4">
        <f>R153+Dynamics!R153+Dynamics!CE153+Dynamics!ER153+Dynamics!HE153+Dynamics!JR153</f>
        <v>228635.09404108074</v>
      </c>
      <c r="S154" s="4">
        <f>S153+Dynamics!S153+Dynamics!CF153+Dynamics!ES153+Dynamics!HF153+Dynamics!JS153</f>
        <v>68339.471261948973</v>
      </c>
      <c r="T154" s="4">
        <f>T153+Dynamics!T153+Dynamics!CG153+Dynamics!ET153+Dynamics!HG153+Dynamics!JT153</f>
        <v>13112.673581609313</v>
      </c>
      <c r="U154" s="4">
        <f>U153+Dynamics!U153+Dynamics!CH153+Dynamics!EU153+Dynamics!HH153+Dynamics!JU153</f>
        <v>11026.370473624851</v>
      </c>
      <c r="V154" s="4">
        <f>V153+Dynamics!V153+Dynamics!CI153+Dynamics!EV153+Dynamics!HI153+Dynamics!JV153</f>
        <v>0</v>
      </c>
      <c r="W154" s="4">
        <f>W153+Dynamics!W153+Dynamics!CJ153+Dynamics!EW153+Dynamics!HJ153+Dynamics!JW153</f>
        <v>0</v>
      </c>
      <c r="X154" s="4">
        <f>X153+Dynamics!X153+Dynamics!CK153+Dynamics!EX153+Dynamics!HK153+Dynamics!JX153</f>
        <v>0</v>
      </c>
      <c r="Y154" s="4">
        <f>Y153+Dynamics!Y153+Dynamics!CL153+Dynamics!EY153+Dynamics!HL153+Dynamics!JY153</f>
        <v>23085.124241279489</v>
      </c>
      <c r="Z154" s="4">
        <f>Z153+Dynamics!Z153+Dynamics!CM153+Dynamics!EZ153+Dynamics!HM153+Dynamics!JZ153</f>
        <v>11453.066693780253</v>
      </c>
      <c r="AA154" s="9">
        <f>AA153+Dynamics!AA153+Dynamics!CN153+Dynamics!FA153+Dynamics!HN153+Dynamics!KA153</f>
        <v>9135.2700034916306</v>
      </c>
      <c r="AB154" s="8">
        <f>AB153+Dynamics!AB153+Dynamics!CO153+Dynamics!FB153+Dynamics!HO153+Dynamics!KB153</f>
        <v>36840.958256223486</v>
      </c>
      <c r="AC154" s="4">
        <f>AC153+Dynamics!AC153+Dynamics!CP153+Dynamics!FC153+Dynamics!HP153+Dynamics!KC153</f>
        <v>5409.3894868904217</v>
      </c>
      <c r="AD154" s="4">
        <f>AD153+Dynamics!AD153+Dynamics!CQ153+Dynamics!FD153+Dynamics!HQ153+Dynamics!KD153</f>
        <v>15858.70637307689</v>
      </c>
      <c r="AE154" s="4">
        <f>AE153+Dynamics!AE153+Dynamics!CR153+Dynamics!FE153+Dynamics!HR153+Dynamics!KE153</f>
        <v>16441.687329828761</v>
      </c>
      <c r="AF154" s="4">
        <f>AF153+Dynamics!AF153+Dynamics!CS153+Dynamics!FF153+Dynamics!HS153+Dynamics!KF153</f>
        <v>4943.1550569490773</v>
      </c>
      <c r="AG154" s="4">
        <f>AG153+Dynamics!AG153+Dynamics!CT153+Dynamics!FG153+Dynamics!HT153+Dynamics!KG153</f>
        <v>952.45685321328244</v>
      </c>
      <c r="AH154" s="4">
        <f>AH153+Dynamics!AH153+Dynamics!CU153+Dynamics!FH153+Dynamics!HU153+Dynamics!KH153</f>
        <v>806.83677064675385</v>
      </c>
      <c r="AI154" s="4">
        <f>AI153+Dynamics!AI153+Dynamics!CV153+Dynamics!FI153+Dynamics!HV153+Dynamics!KI153</f>
        <v>0</v>
      </c>
      <c r="AJ154" s="4">
        <f>AJ153+Dynamics!AJ153+Dynamics!CW153+Dynamics!FJ153+Dynamics!HW153+Dynamics!KJ153</f>
        <v>0</v>
      </c>
      <c r="AK154" s="4">
        <f>AK153+Dynamics!AK153+Dynamics!CX153+Dynamics!FK153+Dynamics!HX153+Dynamics!KK153</f>
        <v>0</v>
      </c>
      <c r="AL154" s="4">
        <f>AL153+Dynamics!AL153+Dynamics!CY153+Dynamics!FL153+Dynamics!HY153+Dynamics!KL153</f>
        <v>1690.2584647933063</v>
      </c>
      <c r="AM154" s="4">
        <f>AM153+Dynamics!AM153+Dynamics!CZ153+Dynamics!FM153+Dynamics!HZ153+Dynamics!KM153</f>
        <v>845.56966111805173</v>
      </c>
      <c r="AN154" s="4">
        <f>AN153+Dynamics!AN153+Dynamics!DA153+Dynamics!FN153+Dynamics!IA153+Dynamics!KN153</f>
        <v>681.00278004991276</v>
      </c>
      <c r="AO154" s="8">
        <f>AO153+Dynamics!AO153+Dynamics!DB153+Dynamics!FO153+Dynamics!IB153+Dynamics!KO153</f>
        <v>893580.29272201611</v>
      </c>
      <c r="AP154" s="4">
        <f>AP153+Dynamics!AP153+Dynamics!DC153+Dynamics!FP153+Dynamics!IC153+Dynamics!KP153</f>
        <v>17833.625297386952</v>
      </c>
      <c r="AQ154" s="4">
        <f>AQ153+Dynamics!AQ153+Dynamics!DD153+Dynamics!FQ153+Dynamics!ID153+Dynamics!KQ153</f>
        <v>51980.855921129827</v>
      </c>
      <c r="AR154" s="4">
        <f>AR153+Dynamics!AR153+Dynamics!DE153+Dynamics!FR153+Dynamics!IE153+Dynamics!KR153</f>
        <v>53446.722816935806</v>
      </c>
      <c r="AS154" s="4">
        <f>AS153+Dynamics!AS153+Dynamics!DF153+Dynamics!FS153+Dynamics!IF153+Dynamics!KS153</f>
        <v>15965.112217941463</v>
      </c>
      <c r="AT154" s="4">
        <f>AT153+Dynamics!AT153+Dynamics!DG153+Dynamics!FT153+Dynamics!IG153+Dynamics!KT153</f>
        <v>3061.4335897744349</v>
      </c>
      <c r="AU154" s="4">
        <f>AU153+Dynamics!AU153+Dynamics!DH153+Dynamics!FU153+Dynamics!IH153+Dynamics!KU153</f>
        <v>2570.4323133742082</v>
      </c>
      <c r="AV154" s="4">
        <f>AV153+Dynamics!AV153+Dynamics!DI153+Dynamics!FV153+Dynamics!II153+Dynamics!KV153</f>
        <v>0</v>
      </c>
      <c r="AW154" s="4">
        <f>AW153+Dynamics!AW153+Dynamics!DJ153+Dynamics!FW153+Dynamics!IJ153+Dynamics!KW153</f>
        <v>0</v>
      </c>
      <c r="AX154" s="4">
        <f>AX153+Dynamics!AX153+Dynamics!DK153+Dynamics!FX153+Dynamics!IK153+Dynamics!KX153</f>
        <v>0</v>
      </c>
      <c r="AY154" s="4">
        <f>AY153+Dynamics!AY153+Dynamics!DL153+Dynamics!FY153+Dynamics!IL153+Dynamics!KY153</f>
        <v>5381.0315285381639</v>
      </c>
      <c r="AZ154" s="4">
        <f>AZ153+Dynamics!AZ153+Dynamics!DM153+Dynamics!FZ153+Dynamics!IM153+Dynamics!KZ153</f>
        <v>2663.7069465148852</v>
      </c>
      <c r="BA154" s="9">
        <f>BA153+Dynamics!BA153+Dynamics!DN153+Dynamics!GA153+Dynamics!IN153+Dynamics!LA153</f>
        <v>2116.3605385303545</v>
      </c>
      <c r="BB154" s="8">
        <f>BB153+Dynamics!BB153+Dynamics!DO153+Dynamics!GB153+Dynamics!IO153+Dynamics!LB153</f>
        <v>42738.249191521056</v>
      </c>
      <c r="BC154" s="4">
        <f>BC153+Dynamics!BC153+Dynamics!DP153+Dynamics!GC153+Dynamics!IP153+Dynamics!LC153</f>
        <v>8186.5967976584279</v>
      </c>
      <c r="BD154" s="4">
        <f>BD153+Dynamics!BD153+Dynamics!DQ153+Dynamics!GD153+Dynamics!IQ153+Dynamics!LD153</f>
        <v>22648.998276739963</v>
      </c>
      <c r="BE154" s="4">
        <f>BE153+Dynamics!BE153+Dynamics!DR153+Dynamics!GE153+Dynamics!IR153+Dynamics!LE153</f>
        <v>21665.864922487923</v>
      </c>
      <c r="BF154" s="4">
        <f>BF153+Dynamics!BF153+Dynamics!DS153+Dynamics!GF153+Dynamics!IS153+Dynamics!LF153</f>
        <v>6125.0408540816961</v>
      </c>
      <c r="BG154" s="4">
        <f>BG153+Dynamics!BG153+Dynamics!DT153+Dynamics!GG153+Dynamics!IT153+Dynamics!LG153</f>
        <v>1129.0995160539369</v>
      </c>
      <c r="BH154" s="4">
        <f>BH153+Dynamics!BH153+Dynamics!DU153+Dynamics!GH153+Dynamics!IU153+Dynamics!LH153</f>
        <v>885.70929960763749</v>
      </c>
      <c r="BI154" s="4">
        <f>BI153+Dynamics!BI153+Dynamics!DV153+Dynamics!GI153+Dynamics!IV153+Dynamics!LI153</f>
        <v>0</v>
      </c>
      <c r="BJ154" s="4">
        <f>BJ153+Dynamics!BJ153+Dynamics!DW153+Dynamics!GJ153+Dynamics!IW153+Dynamics!LJ153</f>
        <v>0</v>
      </c>
      <c r="BK154" s="4">
        <f>BK153+Dynamics!BK153+Dynamics!DX153+Dynamics!GK153+Dynamics!IX153+Dynamics!LK153</f>
        <v>0</v>
      </c>
      <c r="BL154" s="4">
        <f>BL153+Dynamics!BL153+Dynamics!DY153+Dynamics!GL153+Dynamics!IY153+Dynamics!LL153</f>
        <v>1844.3257648100296</v>
      </c>
      <c r="BM154" s="4">
        <f>BM153+Dynamics!BM153+Dynamics!DZ153+Dynamics!GM153+Dynamics!IZ153+Dynamics!LM153</f>
        <v>845.21806113415005</v>
      </c>
      <c r="BN154" s="4">
        <f>BN153+Dynamics!BN153+Dynamics!EA153+Dynamics!GN153+Dynamics!JA153+Dynamics!LN153</f>
        <v>615.09889738548202</v>
      </c>
      <c r="BO154" s="178">
        <f t="shared" si="73"/>
        <v>50184022.908443905</v>
      </c>
      <c r="BP154" s="8">
        <f t="shared" si="68"/>
        <v>23950144.042408127</v>
      </c>
      <c r="BQ154" s="4">
        <f t="shared" si="69"/>
        <v>24994125.069529358</v>
      </c>
      <c r="BR154" s="4">
        <f t="shared" si="70"/>
        <v>84470.02103278994</v>
      </c>
      <c r="BS154" s="4">
        <f t="shared" si="74"/>
        <v>1048599.5738921422</v>
      </c>
      <c r="BT154" s="179">
        <f t="shared" si="75"/>
        <v>106684.20158148029</v>
      </c>
      <c r="BU154" s="178">
        <f t="shared" si="76"/>
        <v>2272154.3266231851</v>
      </c>
      <c r="BV154" s="4">
        <f t="shared" si="77"/>
        <v>1342318.0217788599</v>
      </c>
      <c r="BW154" s="4">
        <f t="shared" si="78"/>
        <v>663242.0085076734</v>
      </c>
      <c r="BX154" s="4">
        <f t="shared" si="79"/>
        <v>47629.062776566461</v>
      </c>
      <c r="BY154" s="4">
        <f t="shared" si="80"/>
        <v>155019.28117012614</v>
      </c>
      <c r="BZ154" s="179">
        <f t="shared" si="81"/>
        <v>63945.952389959246</v>
      </c>
      <c r="CA154" s="167">
        <f t="shared" si="82"/>
        <v>4.5276448457879113E-2</v>
      </c>
      <c r="CB154" s="15">
        <f t="shared" si="83"/>
        <v>5.6046344414548796E-2</v>
      </c>
      <c r="CC154" s="15">
        <f t="shared" si="84"/>
        <v>2.6535916206814527E-2</v>
      </c>
      <c r="CD154" s="15">
        <f t="shared" si="85"/>
        <v>0.56385759343042674</v>
      </c>
      <c r="CE154" s="15">
        <f t="shared" si="86"/>
        <v>0.14783458340988345</v>
      </c>
      <c r="CF154" s="168">
        <f t="shared" si="87"/>
        <v>0.59939476925381863</v>
      </c>
      <c r="CG154" s="167"/>
      <c r="CH154" s="16"/>
      <c r="CI154" s="87"/>
      <c r="CJ154" s="16"/>
      <c r="CK154" s="16"/>
      <c r="CL154" s="168"/>
      <c r="CM154" s="120">
        <f t="shared" si="88"/>
        <v>174540.03350506732</v>
      </c>
      <c r="CN154" s="120">
        <f>step*SUMPRODUCT(B154:N154,'By group'!B$22:N$22)</f>
        <v>103205.49829307375</v>
      </c>
      <c r="CO154" s="120">
        <f>step*SUMPRODUCT(O154:AA154,'By group'!O$22:AA$22)</f>
        <v>50982.581647677369</v>
      </c>
      <c r="CP154" s="120">
        <f>step*SUMPRODUCT(AB154:AN154,'By group'!AB$22:AN$22)</f>
        <v>3672.5926475085253</v>
      </c>
      <c r="CQ154" s="120">
        <f>step*SUMPRODUCT(AO154:BA154,'By group'!AO$22:BA$22)</f>
        <v>11913.494952241284</v>
      </c>
      <c r="CR154" s="154">
        <f>step*SUMPRODUCT(BB154:BN154,'By group'!BB$22:BN$22)</f>
        <v>4765.8659645664184</v>
      </c>
      <c r="CS154" s="197">
        <f t="shared" si="89"/>
        <v>261788.95428708612</v>
      </c>
      <c r="CT154" s="120">
        <f t="shared" si="90"/>
        <v>762282.29375569057</v>
      </c>
      <c r="CU154" s="120">
        <f t="shared" si="91"/>
        <v>782962.73249862157</v>
      </c>
      <c r="CV154" s="120">
        <f t="shared" si="92"/>
        <v>312544.73324496427</v>
      </c>
      <c r="CW154" s="120">
        <f t="shared" si="93"/>
        <v>83851.28307832843</v>
      </c>
      <c r="CX154" s="198">
        <f t="shared" si="94"/>
        <v>68724.32975849419</v>
      </c>
      <c r="CY154" s="16">
        <f t="shared" si="95"/>
        <v>3.3682118447128889E-3</v>
      </c>
      <c r="CZ154" s="37">
        <f t="shared" si="96"/>
        <v>4.1946090971084225E-2</v>
      </c>
      <c r="DA154" s="185">
        <f t="shared" si="97"/>
        <v>2.1258598932197151E-3</v>
      </c>
      <c r="DB154" s="183">
        <f>(BO154-BO152)/BO152</f>
        <v>5.5774003082481611E-3</v>
      </c>
      <c r="DC154" s="85">
        <f>(SUMPRODUCT($B154:$N154,'By group'!$B$27:$N$27)-(1-prop_idu_part)*SUMPRODUCT(Population!$BB154:$BN154,'By group'!$BB$27:$BN$27)*(1-prop_idu_male))/BQ154</f>
        <v>1.4350414945504466</v>
      </c>
      <c r="DD154" s="85">
        <f>(1-prop_idu_part)*SUMPRODUCT(Population!$BB154:$BN154,'By group'!$BB$27:$BN$27)*prop_idu_male/BQ154</f>
        <v>9.2196816161781592E-3</v>
      </c>
      <c r="DE154" s="85">
        <f>SUMPRODUCT(AB154:AN154,'By group'!AB$27:AN$27)/prop_sw_use/BP154</f>
        <v>4.232292927335398</v>
      </c>
      <c r="DF154" s="85">
        <f t="shared" si="71"/>
        <v>1.7183109284981715</v>
      </c>
      <c r="DG154" s="85">
        <f t="shared" si="98"/>
        <v>0</v>
      </c>
    </row>
    <row r="155" spans="1:111" x14ac:dyDescent="0.25">
      <c r="A155">
        <f t="shared" si="72"/>
        <v>75.5</v>
      </c>
      <c r="B155" s="8">
        <f>B154+Dynamics!B154+Dynamics!BO154+Dynamics!EB154+Dynamics!GO154+Dynamics!JB154</f>
        <v>22670787.202347279</v>
      </c>
      <c r="C155" s="46">
        <f>C154+Dynamics!C154+Dynamics!BP154+Dynamics!EC154+Dynamics!GP154+Dynamics!JC154</f>
        <v>154568.87582109158</v>
      </c>
      <c r="D155" s="4">
        <f>D154+Dynamics!D154+Dynamics!BQ154+Dynamics!ED154+Dynamics!GQ154+Dynamics!JD154</f>
        <v>450827.1653628067</v>
      </c>
      <c r="E155" s="4">
        <f>E154+Dynamics!E154+Dynamics!BR154+Dynamics!EE154+Dynamics!GR154+Dynamics!JE154</f>
        <v>464077.81452586711</v>
      </c>
      <c r="F155" s="4">
        <f>F154+Dynamics!F154+Dynamics!BS154+Dynamics!EF154+Dynamics!GS154+Dynamics!JF154</f>
        <v>138773.49163223105</v>
      </c>
      <c r="G155" s="4">
        <f>G154+Dynamics!G154+Dynamics!BT154+Dynamics!EG154+Dynamics!GT154+Dynamics!JG154</f>
        <v>26635.609344876204</v>
      </c>
      <c r="H155" s="4">
        <f>H154+Dynamics!H154+Dynamics!BU154+Dynamics!EH154+Dynamics!GU154+Dynamics!JH154</f>
        <v>22410.242902855854</v>
      </c>
      <c r="I155" s="4">
        <f>I154+Dynamics!I154+Dynamics!BV154+Dynamics!EI154+Dynamics!GV154+Dynamics!JI154</f>
        <v>0</v>
      </c>
      <c r="J155" s="4">
        <f>J154+Dynamics!J154+Dynamics!BW154+Dynamics!EJ154+Dynamics!GW154+Dynamics!JJ154</f>
        <v>0</v>
      </c>
      <c r="K155" s="4">
        <f>K154+Dynamics!K154+Dynamics!BX154+Dynamics!EK154+Dynamics!GX154+Dynamics!JK154</f>
        <v>0</v>
      </c>
      <c r="L155" s="4">
        <f>L154+Dynamics!L154+Dynamics!BY154+Dynamics!EL154+Dynamics!GY154+Dynamics!JL154</f>
        <v>46921.139726991118</v>
      </c>
      <c r="M155" s="4">
        <f>M154+Dynamics!M154+Dynamics!BZ154+Dynamics!EM154+Dynamics!GZ154+Dynamics!JM154</f>
        <v>23293.663099917456</v>
      </c>
      <c r="N155" s="9">
        <f>N154+Dynamics!N154+Dynamics!CA154+Dynamics!EN154+Dynamics!HA154+Dynamics!JN154</f>
        <v>18593.387996867386</v>
      </c>
      <c r="O155" s="8">
        <f>O154+Dynamics!O154+Dynamics!CB154+Dynamics!EO154+Dynamics!HB154+Dynamics!JO154</f>
        <v>24398865.486947585</v>
      </c>
      <c r="P155" s="4">
        <f>P154+Dynamics!P154+Dynamics!CC154+Dynamics!EP154+Dynamics!HC154+Dynamics!JP154</f>
        <v>76438.489619418833</v>
      </c>
      <c r="Q155" s="4">
        <f>Q154+Dynamics!Q154+Dynamics!CD154+Dynamics!EQ154+Dynamics!HD154+Dynamics!JQ154</f>
        <v>222858.8262698724</v>
      </c>
      <c r="R155" s="4">
        <f>R154+Dynamics!R154+Dynamics!CE154+Dynamics!ER154+Dynamics!HE154+Dynamics!JR154</f>
        <v>229282.2395636185</v>
      </c>
      <c r="S155" s="4">
        <f>S154+Dynamics!S154+Dynamics!CF154+Dynamics!ES154+Dynamics!HF154+Dynamics!JS154</f>
        <v>68533.311366952694</v>
      </c>
      <c r="T155" s="4">
        <f>T154+Dynamics!T154+Dynamics!CG154+Dynamics!ET154+Dynamics!HG154+Dynamics!JT154</f>
        <v>13149.929220444639</v>
      </c>
      <c r="U155" s="4">
        <f>U154+Dynamics!U154+Dynamics!CH154+Dynamics!EU154+Dynamics!HH154+Dynamics!JU154</f>
        <v>11057.798353462478</v>
      </c>
      <c r="V155" s="4">
        <f>V154+Dynamics!V154+Dynamics!CI154+Dynamics!EV154+Dynamics!HI154+Dynamics!JV154</f>
        <v>0</v>
      </c>
      <c r="W155" s="4">
        <f>W154+Dynamics!W154+Dynamics!CJ154+Dynamics!EW154+Dynamics!HJ154+Dynamics!JW154</f>
        <v>0</v>
      </c>
      <c r="X155" s="4">
        <f>X154+Dynamics!X154+Dynamics!CK154+Dynamics!EX154+Dynamics!HK154+Dynamics!JX154</f>
        <v>0</v>
      </c>
      <c r="Y155" s="4">
        <f>Y154+Dynamics!Y154+Dynamics!CL154+Dynamics!EY154+Dynamics!HL154+Dynamics!JY154</f>
        <v>23150.955971841893</v>
      </c>
      <c r="Z155" s="4">
        <f>Z154+Dynamics!Z154+Dynamics!CM154+Dynamics!EZ154+Dynamics!HM154+Dynamics!JZ154</f>
        <v>11485.86195474056</v>
      </c>
      <c r="AA155" s="9">
        <f>AA154+Dynamics!AA154+Dynamics!CN154+Dynamics!FA154+Dynamics!HN154+Dynamics!KA154</f>
        <v>9161.5330768587137</v>
      </c>
      <c r="AB155" s="8">
        <f>AB154+Dynamics!AB154+Dynamics!CO154+Dynamics!FB154+Dynamics!HO154+Dynamics!KB154</f>
        <v>36942.912694583531</v>
      </c>
      <c r="AC155" s="4">
        <f>AC154+Dynamics!AC154+Dynamics!CP154+Dynamics!FC154+Dynamics!HP154+Dynamics!KC154</f>
        <v>5424.5377789101294</v>
      </c>
      <c r="AD155" s="4">
        <f>AD154+Dynamics!AD154+Dynamics!CQ154+Dynamics!FD154+Dynamics!HQ154+Dynamics!KD154</f>
        <v>15903.158330605722</v>
      </c>
      <c r="AE155" s="4">
        <f>AE154+Dynamics!AE154+Dynamics!CR154+Dynamics!FE154+Dynamics!HR154+Dynamics!KE154</f>
        <v>16487.845273826835</v>
      </c>
      <c r="AF155" s="4">
        <f>AF154+Dynamics!AF154+Dynamics!CS154+Dynamics!FF154+Dynamics!HS154+Dynamics!KF154</f>
        <v>4957.0514859253117</v>
      </c>
      <c r="AG155" s="4">
        <f>AG154+Dynamics!AG154+Dynamics!CT154+Dynamics!FG154+Dynamics!HT154+Dynamics!KG154</f>
        <v>955.13755964241852</v>
      </c>
      <c r="AH155" s="4">
        <f>AH154+Dynamics!AH154+Dynamics!CU154+Dynamics!FH154+Dynamics!HU154+Dynamics!KH154</f>
        <v>809.1132899130655</v>
      </c>
      <c r="AI155" s="4">
        <f>AI154+Dynamics!AI154+Dynamics!CV154+Dynamics!FI154+Dynamics!HV154+Dynamics!KI154</f>
        <v>0</v>
      </c>
      <c r="AJ155" s="4">
        <f>AJ154+Dynamics!AJ154+Dynamics!CW154+Dynamics!FJ154+Dynamics!HW154+Dynamics!KJ154</f>
        <v>0</v>
      </c>
      <c r="AK155" s="4">
        <f>AK154+Dynamics!AK154+Dynamics!CX154+Dynamics!FK154+Dynamics!HX154+Dynamics!KK154</f>
        <v>0</v>
      </c>
      <c r="AL155" s="4">
        <f>AL154+Dynamics!AL154+Dynamics!CY154+Dynamics!FL154+Dynamics!HY154+Dynamics!KL154</f>
        <v>1695.0286313561314</v>
      </c>
      <c r="AM155" s="4">
        <f>AM154+Dynamics!AM154+Dynamics!CZ154+Dynamics!FM154+Dynamics!HZ154+Dynamics!KM154</f>
        <v>847.96412540042206</v>
      </c>
      <c r="AN155" s="4">
        <f>AN154+Dynamics!AN154+Dynamics!DA154+Dynamics!FN154+Dynamics!IA154+Dynamics!KN154</f>
        <v>682.94084208308618</v>
      </c>
      <c r="AO155" s="8">
        <f>AO154+Dynamics!AO154+Dynamics!DB154+Dynamics!FO154+Dynamics!IB154+Dynamics!KO154</f>
        <v>895692.87481775403</v>
      </c>
      <c r="AP155" s="4">
        <f>AP154+Dynamics!AP154+Dynamics!DC154+Dynamics!FP154+Dynamics!IC154+Dynamics!KP154</f>
        <v>17887.886955485428</v>
      </c>
      <c r="AQ155" s="4">
        <f>AQ154+Dynamics!AQ154+Dynamics!DD154+Dynamics!FQ154+Dynamics!ID154+Dynamics!KQ154</f>
        <v>52140.990205332637</v>
      </c>
      <c r="AR155" s="4">
        <f>AR154+Dynamics!AR154+Dynamics!DE154+Dynamics!FR154+Dynamics!IE154+Dynamics!KR154</f>
        <v>53614.723321153666</v>
      </c>
      <c r="AS155" s="4">
        <f>AS154+Dynamics!AS154+Dynamics!DF154+Dynamics!FS154+Dynamics!IF154+Dynamics!KS154</f>
        <v>16016.1721337484</v>
      </c>
      <c r="AT155" s="4">
        <f>AT154+Dynamics!AT154+Dynamics!DG154+Dynamics!FT154+Dynamics!IG154+Dynamics!KT154</f>
        <v>3071.3633467532586</v>
      </c>
      <c r="AU155" s="4">
        <f>AU154+Dynamics!AU154+Dynamics!DH154+Dynamics!FU154+Dynamics!IH154+Dynamics!KU154</f>
        <v>2579.0135455682002</v>
      </c>
      <c r="AV155" s="4">
        <f>AV154+Dynamics!AV154+Dynamics!DI154+Dynamics!FV154+Dynamics!II154+Dynamics!KV154</f>
        <v>0</v>
      </c>
      <c r="AW155" s="4">
        <f>AW154+Dynamics!AW154+Dynamics!DJ154+Dynamics!FW154+Dynamics!IJ154+Dynamics!KW154</f>
        <v>0</v>
      </c>
      <c r="AX155" s="4">
        <f>AX154+Dynamics!AX154+Dynamics!DK154+Dynamics!FX154+Dynamics!IK154+Dynamics!KX154</f>
        <v>0</v>
      </c>
      <c r="AY155" s="4">
        <f>AY154+Dynamics!AY154+Dynamics!DL154+Dynamics!FY154+Dynamics!IL154+Dynamics!KY154</f>
        <v>5399.0375677972033</v>
      </c>
      <c r="AZ155" s="4">
        <f>AZ154+Dynamics!AZ154+Dynamics!DM154+Dynamics!FZ154+Dynamics!IM154+Dynamics!KZ154</f>
        <v>2672.9556257207078</v>
      </c>
      <c r="BA155" s="9">
        <f>BA154+Dynamics!BA154+Dynamics!DN154+Dynamics!GA154+Dynamics!IN154+Dynamics!LA154</f>
        <v>2124.1042369011666</v>
      </c>
      <c r="BB155" s="8">
        <f>BB154+Dynamics!BB154+Dynamics!DO154+Dynamics!GB154+Dynamics!IO154+Dynamics!LB154</f>
        <v>42857.283195065225</v>
      </c>
      <c r="BC155" s="4">
        <f>BC154+Dynamics!BC154+Dynamics!DP154+Dynamics!GC154+Dynamics!IP154+Dynamics!LC154</f>
        <v>8209.4140549443891</v>
      </c>
      <c r="BD155" s="4">
        <f>BD154+Dynamics!BD154+Dynamics!DQ154+Dynamics!GD154+Dynamics!IQ154+Dynamics!LD154</f>
        <v>22712.148031689732</v>
      </c>
      <c r="BE155" s="4">
        <f>BE154+Dynamics!BE154+Dynamics!DR154+Dynamics!GE154+Dynamics!IR154+Dynamics!LE154</f>
        <v>21726.310154959152</v>
      </c>
      <c r="BF155" s="4">
        <f>BF154+Dynamics!BF154+Dynamics!DS154+Dynamics!GF154+Dynamics!IS154+Dynamics!LF154</f>
        <v>6142.1381389266007</v>
      </c>
      <c r="BG155" s="4">
        <f>BG154+Dynamics!BG154+Dynamics!DT154+Dynamics!GG154+Dynamics!IT154+Dynamics!LG154</f>
        <v>1132.2526184305098</v>
      </c>
      <c r="BH155" s="4">
        <f>BH154+Dynamics!BH154+Dynamics!DU154+Dynamics!GH154+Dynamics!IU154+Dynamics!LH154</f>
        <v>888.18484208503537</v>
      </c>
      <c r="BI155" s="4">
        <f>BI154+Dynamics!BI154+Dynamics!DV154+Dynamics!GI154+Dynamics!IV154+Dynamics!LI154</f>
        <v>0</v>
      </c>
      <c r="BJ155" s="4">
        <f>BJ154+Dynamics!BJ154+Dynamics!DW154+Dynamics!GJ154+Dynamics!IW154+Dynamics!LJ154</f>
        <v>0</v>
      </c>
      <c r="BK155" s="4">
        <f>BK154+Dynamics!BK154+Dynamics!DX154+Dynamics!GK154+Dynamics!IX154+Dynamics!LK154</f>
        <v>0</v>
      </c>
      <c r="BL155" s="4">
        <f>BL154+Dynamics!BL154+Dynamics!DY154+Dynamics!GL154+Dynamics!IY154+Dynamics!LL154</f>
        <v>1849.4810858502462</v>
      </c>
      <c r="BM155" s="4">
        <f>BM154+Dynamics!BM154+Dynamics!DZ154+Dynamics!GM154+Dynamics!IZ154+Dynamics!LM154</f>
        <v>847.58341233456576</v>
      </c>
      <c r="BN155" s="4">
        <f>BN154+Dynamics!BN154+Dynamics!EA154+Dynamics!GN154+Dynamics!JA154+Dynamics!LN154</f>
        <v>616.82293661916481</v>
      </c>
      <c r="BO155" s="178">
        <f t="shared" si="73"/>
        <v>50323759.45534496</v>
      </c>
      <c r="BP155" s="8">
        <f t="shared" si="68"/>
        <v>24016888.592760786</v>
      </c>
      <c r="BQ155" s="4">
        <f t="shared" si="69"/>
        <v>25063984.432344798</v>
      </c>
      <c r="BR155" s="4">
        <f t="shared" si="70"/>
        <v>84705.690012246661</v>
      </c>
      <c r="BS155" s="4">
        <f t="shared" si="74"/>
        <v>1051199.1217562149</v>
      </c>
      <c r="BT155" s="179">
        <f t="shared" si="75"/>
        <v>106981.61847090464</v>
      </c>
      <c r="BU155" s="178">
        <f t="shared" si="76"/>
        <v>2278613.6953426781</v>
      </c>
      <c r="BV155" s="4">
        <f t="shared" si="77"/>
        <v>1346101.3904135041</v>
      </c>
      <c r="BW155" s="4">
        <f t="shared" si="78"/>
        <v>665118.94539721089</v>
      </c>
      <c r="BX155" s="4">
        <f t="shared" si="79"/>
        <v>47762.777317663124</v>
      </c>
      <c r="BY155" s="4">
        <f t="shared" si="80"/>
        <v>155506.24693846065</v>
      </c>
      <c r="BZ155" s="179">
        <f t="shared" si="81"/>
        <v>64124.335275839396</v>
      </c>
      <c r="CA155" s="167">
        <f t="shared" si="82"/>
        <v>4.5279083280028339E-2</v>
      </c>
      <c r="CB155" s="15">
        <f t="shared" si="83"/>
        <v>5.6048117357685057E-2</v>
      </c>
      <c r="CC155" s="15">
        <f t="shared" si="84"/>
        <v>2.6536840030066493E-2</v>
      </c>
      <c r="CD155" s="15">
        <f t="shared" si="85"/>
        <v>0.56386740147866843</v>
      </c>
      <c r="CE155" s="15">
        <f t="shared" si="86"/>
        <v>0.14793224587046824</v>
      </c>
      <c r="CF155" s="168">
        <f t="shared" si="87"/>
        <v>0.59939582324863627</v>
      </c>
      <c r="CG155" s="169">
        <f>-SUM(Dynamics!BO154:BO155,Dynamics!CB154:CB155,Dynamics!CO154:CO155,Dynamics!DB154:DB155,Dynamics!DO154:DO155)/BO154*100000</f>
        <v>1090.1894532643312</v>
      </c>
      <c r="CH155" s="87">
        <f>-SUM(Dynamics!BO154:BO155)/BP154*100000</f>
        <v>1344.1822682393301</v>
      </c>
      <c r="CI155" s="87">
        <f>-SUM(Dynamics!CB154:CB155)/BQ154*100000</f>
        <v>637.04857784364174</v>
      </c>
      <c r="CJ155" s="87">
        <f>-SUM(Dynamics!CO154:CO155)/BR154*100000</f>
        <v>13352.554550303947</v>
      </c>
      <c r="CK155" s="87">
        <f>-SUM(Dynamics!DB154:DB155)/BS154*100000</f>
        <v>3553.2012704236104</v>
      </c>
      <c r="CL155" s="170">
        <f>-SUM(Dynamics!DO154:DO155)/BT154*100000</f>
        <v>16314.372662144828</v>
      </c>
      <c r="CM155" s="120">
        <f t="shared" si="88"/>
        <v>175036.8940539317</v>
      </c>
      <c r="CN155" s="120">
        <f>step*SUMPRODUCT(B155:N155,'By group'!B$22:N$22)</f>
        <v>103496.60704331365</v>
      </c>
      <c r="CO155" s="120">
        <f>step*SUMPRODUCT(O155:AA155,'By group'!O$22:AA$22)</f>
        <v>51126.999925088472</v>
      </c>
      <c r="CP155" s="120">
        <f>step*SUMPRODUCT(AB155:AN155,'By group'!AB$22:AN$22)</f>
        <v>3682.9093392319605</v>
      </c>
      <c r="CQ155" s="120">
        <f>step*SUMPRODUCT(AO155:BA155,'By group'!AO$22:BA$22)</f>
        <v>11951.213464640063</v>
      </c>
      <c r="CR155" s="154">
        <f>step*SUMPRODUCT(BB155:BN155,'By group'!BB$22:BN$22)</f>
        <v>4779.1642816575722</v>
      </c>
      <c r="CS155" s="197">
        <f t="shared" si="89"/>
        <v>262529.20422985038</v>
      </c>
      <c r="CT155" s="120">
        <f t="shared" si="90"/>
        <v>764442.28820030717</v>
      </c>
      <c r="CU155" s="120">
        <f t="shared" si="91"/>
        <v>785188.93283942528</v>
      </c>
      <c r="CV155" s="120">
        <f t="shared" si="92"/>
        <v>313437.80774162069</v>
      </c>
      <c r="CW155" s="120">
        <f t="shared" si="93"/>
        <v>84092.320308260751</v>
      </c>
      <c r="CX155" s="198">
        <f t="shared" si="94"/>
        <v>68923.142023214154</v>
      </c>
      <c r="CY155" s="16">
        <f t="shared" si="95"/>
        <v>3.3681949079703271E-3</v>
      </c>
      <c r="CZ155" s="37">
        <f t="shared" si="96"/>
        <v>4.1933757920731327E-2</v>
      </c>
      <c r="DA155" s="185">
        <f t="shared" si="97"/>
        <v>2.125866978714802E-3</v>
      </c>
      <c r="DB155" s="183"/>
      <c r="DC155" s="85">
        <f>(SUMPRODUCT($B155:$N155,'By group'!$B$27:$N$27)-(1-prop_idu_part)*SUMPRODUCT(Population!$BB155:$BN155,'By group'!$BB$27:$BN$27)*(1-prop_idu_male))/BQ155</f>
        <v>1.4350297300995425</v>
      </c>
      <c r="DD155" s="85">
        <f>(1-prop_idu_part)*SUMPRODUCT(Population!$BB155:$BN155,'By group'!$BB$27:$BN$27)*prop_idu_male/BQ155</f>
        <v>9.2196153616720001E-3</v>
      </c>
      <c r="DE155" s="85">
        <f>SUMPRODUCT(AB155:AN155,'By group'!AB$27:AN$27)/prop_sw_use/BP155</f>
        <v>4.2323062632407158</v>
      </c>
      <c r="DF155" s="85">
        <f t="shared" si="71"/>
        <v>1.7183163428757304</v>
      </c>
      <c r="DG155" s="85">
        <f t="shared" si="98"/>
        <v>0</v>
      </c>
    </row>
    <row r="156" spans="1:111" x14ac:dyDescent="0.25">
      <c r="A156">
        <f t="shared" si="72"/>
        <v>76</v>
      </c>
      <c r="B156" s="8">
        <f>B155+Dynamics!B155+Dynamics!BO155+Dynamics!EB155+Dynamics!GO155+Dynamics!JB155</f>
        <v>22733919.346262362</v>
      </c>
      <c r="C156" s="46">
        <f>C155+Dynamics!C155+Dynamics!BP155+Dynamics!EC155+Dynamics!GP155+Dynamics!JC155</f>
        <v>155003.06090320542</v>
      </c>
      <c r="D156" s="4">
        <f>D155+Dynamics!D155+Dynamics!BQ155+Dynamics!ED155+Dynamics!GQ155+Dynamics!JD155</f>
        <v>452094.98906003963</v>
      </c>
      <c r="E156" s="4">
        <f>E155+Dynamics!E155+Dynamics!BR155+Dynamics!EE155+Dynamics!GR155+Dynamics!JE155</f>
        <v>465385.33364685299</v>
      </c>
      <c r="F156" s="4">
        <f>F155+Dynamics!F155+Dynamics!BS155+Dynamics!EF155+Dynamics!GS155+Dynamics!JF155</f>
        <v>139165.11280502906</v>
      </c>
      <c r="G156" s="4">
        <f>G155+Dynamics!G155+Dynamics!BT155+Dynamics!EG155+Dynamics!GT155+Dynamics!JG155</f>
        <v>26710.875129211061</v>
      </c>
      <c r="H156" s="4">
        <f>H155+Dynamics!H155+Dynamics!BU155+Dynamics!EH155+Dynamics!GU155+Dynamics!JH155</f>
        <v>22473.739494632904</v>
      </c>
      <c r="I156" s="4">
        <f>I155+Dynamics!I155+Dynamics!BV155+Dynamics!EI155+Dynamics!GV155+Dynamics!JI155</f>
        <v>0</v>
      </c>
      <c r="J156" s="4">
        <f>J155+Dynamics!J155+Dynamics!BW155+Dynamics!EJ155+Dynamics!GW155+Dynamics!JJ155</f>
        <v>0</v>
      </c>
      <c r="K156" s="4">
        <f>K155+Dynamics!K155+Dynamics!BX155+Dynamics!EK155+Dynamics!GX155+Dynamics!JK155</f>
        <v>0</v>
      </c>
      <c r="L156" s="4">
        <f>L155+Dynamics!L155+Dynamics!BY155+Dynamics!EL155+Dynamics!GY155+Dynamics!JL155</f>
        <v>47054.124928932913</v>
      </c>
      <c r="M156" s="4">
        <f>M155+Dynamics!M155+Dynamics!BZ155+Dynamics!EM155+Dynamics!GZ155+Dynamics!JM155</f>
        <v>23359.919799878098</v>
      </c>
      <c r="N156" s="9">
        <f>N155+Dynamics!N155+Dynamics!CA155+Dynamics!EN155+Dynamics!HA155+Dynamics!JN155</f>
        <v>18646.521086734516</v>
      </c>
      <c r="O156" s="8">
        <f>O155+Dynamics!O155+Dynamics!CB155+Dynamics!EO155+Dynamics!HB155+Dynamics!JO155</f>
        <v>24467025.119539835</v>
      </c>
      <c r="P156" s="4">
        <f>P155+Dynamics!P155+Dynamics!CC155+Dynamics!EP155+Dynamics!HC155+Dynamics!JP155</f>
        <v>76653.890325637243</v>
      </c>
      <c r="Q156" s="4">
        <f>Q155+Dynamics!Q155+Dynamics!CD155+Dynamics!EQ155+Dynamics!HD155+Dynamics!JQ155</f>
        <v>223487.75362860764</v>
      </c>
      <c r="R156" s="4">
        <f>R155+Dynamics!R155+Dynamics!CE155+Dynamics!ER155+Dynamics!HE155+Dynamics!JR155</f>
        <v>229930.83125446009</v>
      </c>
      <c r="S156" s="4">
        <f>S155+Dynamics!S155+Dynamics!CF155+Dynamics!ES155+Dynamics!HF155+Dynamics!JS155</f>
        <v>68727.57359172721</v>
      </c>
      <c r="T156" s="4">
        <f>T155+Dynamics!T155+Dynamics!CG155+Dynamics!ET155+Dynamics!HG155+Dynamics!JT155</f>
        <v>13187.264463218818</v>
      </c>
      <c r="U156" s="4">
        <f>U155+Dynamics!U155+Dynamics!CH155+Dynamics!EU155+Dynamics!HH155+Dynamics!JU155</f>
        <v>11089.291703500759</v>
      </c>
      <c r="V156" s="4">
        <f>V155+Dynamics!V155+Dynamics!CI155+Dynamics!EV155+Dynamics!HI155+Dynamics!JV155</f>
        <v>0</v>
      </c>
      <c r="W156" s="4">
        <f>W155+Dynamics!W155+Dynamics!CJ155+Dynamics!EW155+Dynamics!HJ155+Dynamics!JW155</f>
        <v>0</v>
      </c>
      <c r="X156" s="4">
        <f>X155+Dynamics!X155+Dynamics!CK155+Dynamics!EX155+Dynamics!HK155+Dynamics!JX155</f>
        <v>0</v>
      </c>
      <c r="Y156" s="4">
        <f>Y155+Dynamics!Y155+Dynamics!CL155+Dynamics!EY155+Dynamics!HL155+Dynamics!JY155</f>
        <v>23216.923145693272</v>
      </c>
      <c r="Z156" s="4">
        <f>Z155+Dynamics!Z155+Dynamics!CM155+Dynamics!EZ155+Dynamics!HM155+Dynamics!JZ155</f>
        <v>11518.722897501812</v>
      </c>
      <c r="AA156" s="9">
        <f>AA155+Dynamics!AA155+Dynamics!CN155+Dynamics!FA155+Dynamics!HN155+Dynamics!KA155</f>
        <v>9187.8514432622269</v>
      </c>
      <c r="AB156" s="8">
        <f>AB155+Dynamics!AB155+Dynamics!CO155+Dynamics!FB155+Dynamics!HO155+Dynamics!KB155</f>
        <v>37045.16266814847</v>
      </c>
      <c r="AC156" s="4">
        <f>AC155+Dynamics!AC155+Dynamics!CP155+Dynamics!FC155+Dynamics!HP155+Dynamics!KC155</f>
        <v>5439.7245742816776</v>
      </c>
      <c r="AD156" s="4">
        <f>AD155+Dynamics!AD155+Dynamics!CQ155+Dynamics!FD155+Dynamics!HQ155+Dynamics!KD155</f>
        <v>15947.722029164353</v>
      </c>
      <c r="AE156" s="4">
        <f>AE155+Dynamics!AE155+Dynamics!CR155+Dynamics!FE155+Dynamics!HR155+Dynamics!KE155</f>
        <v>16534.117049444343</v>
      </c>
      <c r="AF156" s="4">
        <f>AF155+Dynamics!AF155+Dynamics!CS155+Dynamics!FF155+Dynamics!HS155+Dynamics!KF155</f>
        <v>4970.9815885725648</v>
      </c>
      <c r="AG156" s="4">
        <f>AG155+Dynamics!AG155+Dynamics!CT155+Dynamics!FG155+Dynamics!HT155+Dynamics!KG155</f>
        <v>957.82466403008164</v>
      </c>
      <c r="AH156" s="4">
        <f>AH155+Dynamics!AH155+Dynamics!CU155+Dynamics!FH155+Dynamics!HU155+Dynamics!KH155</f>
        <v>811.39507083438775</v>
      </c>
      <c r="AI156" s="4">
        <f>AI155+Dynamics!AI155+Dynamics!CV155+Dynamics!FI155+Dynamics!HV155+Dynamics!KI155</f>
        <v>0</v>
      </c>
      <c r="AJ156" s="4">
        <f>AJ155+Dynamics!AJ155+Dynamics!CW155+Dynamics!FJ155+Dynamics!HW155+Dynamics!KJ155</f>
        <v>0</v>
      </c>
      <c r="AK156" s="4">
        <f>AK155+Dynamics!AK155+Dynamics!CX155+Dynamics!FK155+Dynamics!HX155+Dynamics!KK155</f>
        <v>0</v>
      </c>
      <c r="AL156" s="4">
        <f>AL155+Dynamics!AL155+Dynamics!CY155+Dynamics!FL155+Dynamics!HY155+Dynamics!KL155</f>
        <v>1699.80976931892</v>
      </c>
      <c r="AM156" s="4">
        <f>AM155+Dynamics!AM155+Dynamics!CZ155+Dynamics!FM155+Dynamics!HZ155+Dynamics!KM155</f>
        <v>850.36384378620528</v>
      </c>
      <c r="AN156" s="4">
        <f>AN155+Dynamics!AN155+Dynamics!DA155+Dynamics!FN155+Dynamics!IA155+Dynamics!KN155</f>
        <v>684.88291961664004</v>
      </c>
      <c r="AO156" s="8">
        <f>AO155+Dynamics!AO155+Dynamics!DB155+Dynamics!FO155+Dynamics!IB155+Dynamics!KO155</f>
        <v>897821.76779849571</v>
      </c>
      <c r="AP156" s="4">
        <f>AP155+Dynamics!AP155+Dynamics!DC155+Dynamics!FP155+Dynamics!IC155+Dynamics!KP155</f>
        <v>17942.105935591833</v>
      </c>
      <c r="AQ156" s="4">
        <f>AQ155+Dynamics!AQ155+Dynamics!DD155+Dynamics!FQ155+Dynamics!ID155+Dynamics!KQ155</f>
        <v>52300.940491004963</v>
      </c>
      <c r="AR156" s="4">
        <f>AR155+Dynamics!AR155+Dynamics!DE155+Dynamics!FR155+Dynamics!IE155+Dynamics!KR155</f>
        <v>53782.437275409946</v>
      </c>
      <c r="AS156" s="4">
        <f>AS155+Dynamics!AS155+Dynamics!DF155+Dynamics!FS155+Dynamics!IF155+Dynamics!KS155</f>
        <v>16067.12187958424</v>
      </c>
      <c r="AT156" s="4">
        <f>AT155+Dynamics!AT155+Dynamics!DG155+Dynamics!FT155+Dynamics!IG155+Dynamics!KT155</f>
        <v>3081.2682435243569</v>
      </c>
      <c r="AU156" s="4">
        <f>AU155+Dynamics!AU155+Dynamics!DH155+Dynamics!FU155+Dynamics!IH155+Dynamics!KU155</f>
        <v>2587.567721325061</v>
      </c>
      <c r="AV156" s="4">
        <f>AV155+Dynamics!AV155+Dynamics!DI155+Dynamics!FV155+Dynamics!II155+Dynamics!KV155</f>
        <v>0</v>
      </c>
      <c r="AW156" s="4">
        <f>AW155+Dynamics!AW155+Dynamics!DJ155+Dynamics!FW155+Dynamics!IJ155+Dynamics!KW155</f>
        <v>0</v>
      </c>
      <c r="AX156" s="4">
        <f>AX155+Dynamics!AX155+Dynamics!DK155+Dynamics!FX155+Dynamics!IK155+Dynamics!KX155</f>
        <v>0</v>
      </c>
      <c r="AY156" s="4">
        <f>AY155+Dynamics!AY155+Dynamics!DL155+Dynamics!FY155+Dynamics!IL155+Dynamics!KY155</f>
        <v>5416.9857271540286</v>
      </c>
      <c r="AZ156" s="4">
        <f>AZ155+Dynamics!AZ155+Dynamics!DM155+Dynamics!FZ155+Dynamics!IM155+Dynamics!KZ155</f>
        <v>2682.167549461521</v>
      </c>
      <c r="BA156" s="9">
        <f>BA155+Dynamics!BA155+Dynamics!DN155+Dynamics!GA155+Dynamics!IN155+Dynamics!LA155</f>
        <v>2131.8101870374721</v>
      </c>
      <c r="BB156" s="8">
        <f>BB155+Dynamics!BB155+Dynamics!DO155+Dynamics!GB155+Dynamics!IO155+Dynamics!LB155</f>
        <v>42976.638614860676</v>
      </c>
      <c r="BC156" s="4">
        <f>BC155+Dynamics!BC155+Dynamics!DP155+Dynamics!GC155+Dynamics!IP155+Dynamics!LC155</f>
        <v>8232.2924453153319</v>
      </c>
      <c r="BD156" s="4">
        <f>BD155+Dynamics!BD155+Dynamics!DQ155+Dynamics!GD155+Dynamics!IQ155+Dynamics!LD155</f>
        <v>22775.466272602698</v>
      </c>
      <c r="BE156" s="4">
        <f>BE155+Dynamics!BE155+Dynamics!DR155+Dynamics!GE155+Dynamics!IR155+Dynamics!LE155</f>
        <v>21786.915578773434</v>
      </c>
      <c r="BF156" s="4">
        <f>BF155+Dynamics!BF155+Dynamics!DS155+Dynamics!GF155+Dynamics!IS155+Dynamics!LF155</f>
        <v>6159.2804709843158</v>
      </c>
      <c r="BG156" s="4">
        <f>BG155+Dynamics!BG155+Dynamics!DT155+Dynamics!GG155+Dynamics!IT155+Dynamics!LG155</f>
        <v>1135.41399034595</v>
      </c>
      <c r="BH156" s="4">
        <f>BH155+Dynamics!BH155+Dynamics!DU155+Dynamics!GH155+Dynamics!IU155+Dynamics!LH155</f>
        <v>890.66682234615814</v>
      </c>
      <c r="BI156" s="4">
        <f>BI155+Dynamics!BI155+Dynamics!DV155+Dynamics!GI155+Dynamics!IV155+Dynamics!LI155</f>
        <v>0</v>
      </c>
      <c r="BJ156" s="4">
        <f>BJ155+Dynamics!BJ155+Dynamics!DW155+Dynamics!GJ155+Dynamics!IW155+Dynamics!LJ155</f>
        <v>0</v>
      </c>
      <c r="BK156" s="4">
        <f>BK155+Dynamics!BK155+Dynamics!DX155+Dynamics!GK155+Dynamics!IX155+Dynamics!LK155</f>
        <v>0</v>
      </c>
      <c r="BL156" s="4">
        <f>BL155+Dynamics!BL155+Dynamics!DY155+Dynamics!GL155+Dynamics!IY155+Dynamics!LL155</f>
        <v>1854.6497962533497</v>
      </c>
      <c r="BM156" s="4">
        <f>BM155+Dynamics!BM155+Dynamics!DZ155+Dynamics!GM155+Dynamics!IZ155+Dynamics!LM155</f>
        <v>849.95483913093722</v>
      </c>
      <c r="BN156" s="4">
        <f>BN155+Dynamics!BN155+Dynamics!EA155+Dynamics!GN155+Dynamics!JA155+Dynamics!LN155</f>
        <v>618.55136082665524</v>
      </c>
      <c r="BO156" s="178">
        <f t="shared" si="73"/>
        <v>50463874.232287519</v>
      </c>
      <c r="BP156" s="8">
        <f t="shared" si="68"/>
        <v>24083813.023116879</v>
      </c>
      <c r="BQ156" s="4">
        <f t="shared" si="69"/>
        <v>25134025.221993443</v>
      </c>
      <c r="BR156" s="4">
        <f t="shared" si="70"/>
        <v>84941.98417719765</v>
      </c>
      <c r="BS156" s="4">
        <f t="shared" si="74"/>
        <v>1053814.1728085894</v>
      </c>
      <c r="BT156" s="179">
        <f t="shared" si="75"/>
        <v>107279.8301914395</v>
      </c>
      <c r="BU156" s="178">
        <f t="shared" si="76"/>
        <v>2285086.1974038472</v>
      </c>
      <c r="BV156" s="4">
        <f t="shared" si="77"/>
        <v>1349893.6768545166</v>
      </c>
      <c r="BW156" s="4">
        <f t="shared" si="78"/>
        <v>667000.10245360911</v>
      </c>
      <c r="BX156" s="4">
        <f t="shared" si="79"/>
        <v>47896.821509049165</v>
      </c>
      <c r="BY156" s="4">
        <f t="shared" si="80"/>
        <v>155992.40501009344</v>
      </c>
      <c r="BZ156" s="179">
        <f t="shared" si="81"/>
        <v>64303.191576578829</v>
      </c>
      <c r="CA156" s="167">
        <f t="shared" si="82"/>
        <v>4.528162437321976E-2</v>
      </c>
      <c r="CB156" s="15">
        <f t="shared" si="83"/>
        <v>5.6049832124125003E-2</v>
      </c>
      <c r="CC156" s="15">
        <f t="shared" si="84"/>
        <v>2.6537735064813772E-2</v>
      </c>
      <c r="CD156" s="15">
        <f t="shared" si="85"/>
        <v>0.56387688577101647</v>
      </c>
      <c r="CE156" s="15">
        <f t="shared" si="86"/>
        <v>0.14802648231077387</v>
      </c>
      <c r="CF156" s="168">
        <f t="shared" si="87"/>
        <v>0.59939684339386634</v>
      </c>
      <c r="CG156" s="167"/>
      <c r="CH156" s="16"/>
      <c r="CI156" s="87"/>
      <c r="CJ156" s="16"/>
      <c r="CK156" s="16"/>
      <c r="CL156" s="168"/>
      <c r="CM156" s="120">
        <f t="shared" si="88"/>
        <v>175534.74447893174</v>
      </c>
      <c r="CN156" s="120">
        <f>step*SUMPRODUCT(B156:N156,'By group'!B$22:N$22)</f>
        <v>103788.39535020977</v>
      </c>
      <c r="CO156" s="120">
        <f>step*SUMPRODUCT(O156:AA156,'By group'!O$22:AA$22)</f>
        <v>51271.738811217198</v>
      </c>
      <c r="CP156" s="120">
        <f>step*SUMPRODUCT(AB156:AN156,'By group'!AB$22:AN$22)</f>
        <v>3693.2512758422213</v>
      </c>
      <c r="CQ156" s="120">
        <f>step*SUMPRODUCT(AO156:BA156,'By group'!AO$22:BA$22)</f>
        <v>11988.861254112031</v>
      </c>
      <c r="CR156" s="154">
        <f>step*SUMPRODUCT(BB156:BN156,'By group'!BB$22:BN$22)</f>
        <v>4792.4977875505056</v>
      </c>
      <c r="CS156" s="197">
        <f t="shared" si="89"/>
        <v>263271.07418403152</v>
      </c>
      <c r="CT156" s="120">
        <f t="shared" si="90"/>
        <v>766606.87148141919</v>
      </c>
      <c r="CU156" s="120">
        <f t="shared" si="91"/>
        <v>787419.6348049409</v>
      </c>
      <c r="CV156" s="120">
        <f t="shared" si="92"/>
        <v>314332.56370324979</v>
      </c>
      <c r="CW156" s="120">
        <f t="shared" si="93"/>
        <v>84333.77542008883</v>
      </c>
      <c r="CX156" s="198">
        <f t="shared" si="94"/>
        <v>69122.277810116764</v>
      </c>
      <c r="CY156" s="16">
        <f t="shared" si="95"/>
        <v>3.3681785412851416E-3</v>
      </c>
      <c r="CZ156" s="37">
        <f t="shared" si="96"/>
        <v>4.1921783810184007E-2</v>
      </c>
      <c r="DA156" s="185">
        <f t="shared" si="97"/>
        <v>2.125873841901744E-3</v>
      </c>
      <c r="DB156" s="183">
        <f>(BO156-BO154)/BO154</f>
        <v>5.5765023930858639E-3</v>
      </c>
      <c r="DC156" s="85">
        <f>(SUMPRODUCT($B156:$N156,'By group'!$B$27:$N$27)-(1-prop_idu_part)*SUMPRODUCT(Population!$BB156:$BN156,'By group'!$BB$27:$BN$27)*(1-prop_idu_male))/BQ156</f>
        <v>1.4350183907196428</v>
      </c>
      <c r="DD156" s="85">
        <f>(1-prop_idu_part)*SUMPRODUCT(Population!$BB156:$BN156,'By group'!$BB$27:$BN$27)*prop_idu_male/BQ156</f>
        <v>9.2195512325156607E-3</v>
      </c>
      <c r="DE156" s="85">
        <f>SUMPRODUCT(AB156:AN156,'By group'!AB$27:AN$27)/prop_sw_use/BP156</f>
        <v>4.2323190648756146</v>
      </c>
      <c r="DF156" s="85">
        <f t="shared" si="71"/>
        <v>1.7183215403394994</v>
      </c>
      <c r="DG156" s="85">
        <f t="shared" si="98"/>
        <v>0</v>
      </c>
    </row>
    <row r="157" spans="1:111" x14ac:dyDescent="0.25">
      <c r="A157">
        <f t="shared" si="72"/>
        <v>76.5</v>
      </c>
      <c r="B157" s="8">
        <f>B156+Dynamics!B156+Dynamics!BO156+Dynamics!EB156+Dynamics!GO156+Dynamics!JB156</f>
        <v>22797223.007442009</v>
      </c>
      <c r="C157" s="46">
        <f>C156+Dynamics!C156+Dynamics!BP156+Dynamics!EC156+Dynamics!GP156+Dynamics!JC156</f>
        <v>155438.31171156815</v>
      </c>
      <c r="D157" s="4">
        <f>D156+Dynamics!D156+Dynamics!BQ156+Dynamics!ED156+Dynamics!GQ156+Dynamics!JD156</f>
        <v>453365.88198933128</v>
      </c>
      <c r="E157" s="4">
        <f>E156+Dynamics!E156+Dynamics!BR156+Dynamics!EE156+Dynamics!GR156+Dynamics!JE156</f>
        <v>466695.94599980529</v>
      </c>
      <c r="F157" s="4">
        <f>F156+Dynamics!F156+Dynamics!BS156+Dynamics!EF156+Dynamics!GS156+Dynamics!JF156</f>
        <v>139557.64179724405</v>
      </c>
      <c r="G157" s="4">
        <f>G156+Dynamics!G156+Dynamics!BT156+Dynamics!EG156+Dynamics!GT156+Dynamics!JG156</f>
        <v>26786.31254085933</v>
      </c>
      <c r="H157" s="4">
        <f>H156+Dynamics!H156+Dynamics!BU156+Dynamics!EH156+Dynamics!GU156+Dynamics!JH156</f>
        <v>22537.376556338619</v>
      </c>
      <c r="I157" s="4">
        <f>I156+Dynamics!I156+Dynamics!BV156+Dynamics!EI156+Dynamics!GV156+Dynamics!JI156</f>
        <v>0</v>
      </c>
      <c r="J157" s="4">
        <f>J156+Dynamics!J156+Dynamics!BW156+Dynamics!EJ156+Dynamics!GW156+Dynamics!JJ156</f>
        <v>0</v>
      </c>
      <c r="K157" s="4">
        <f>K156+Dynamics!K156+Dynamics!BX156+Dynamics!EK156+Dynamics!GX156+Dynamics!JK156</f>
        <v>0</v>
      </c>
      <c r="L157" s="4">
        <f>L156+Dynamics!L156+Dynamics!BY156+Dynamics!EL156+Dynamics!GY156+Dynamics!JL156</f>
        <v>47187.402306218202</v>
      </c>
      <c r="M157" s="4">
        <f>M156+Dynamics!M156+Dynamics!BZ156+Dynamics!EM156+Dynamics!GZ156+Dynamics!JM156</f>
        <v>23426.316232394893</v>
      </c>
      <c r="N157" s="9">
        <f>N156+Dynamics!N156+Dynamics!CA156+Dynamics!EN156+Dynamics!HA156+Dynamics!JN156</f>
        <v>18699.763421160886</v>
      </c>
      <c r="O157" s="8">
        <f>O156+Dynamics!O156+Dynamics!CB156+Dynamics!EO156+Dynamics!HB156+Dynamics!JO156</f>
        <v>24535362.790461034</v>
      </c>
      <c r="P157" s="4">
        <f>P156+Dynamics!P156+Dynamics!CC156+Dynamics!EP156+Dynamics!HC156+Dynamics!JP156</f>
        <v>76869.799743240015</v>
      </c>
      <c r="Q157" s="4">
        <f>Q156+Dynamics!Q156+Dynamics!CD156+Dynamics!EQ156+Dynamics!HD156+Dynamics!JQ156</f>
        <v>224118.13957580936</v>
      </c>
      <c r="R157" s="4">
        <f>R156+Dynamics!R156+Dynamics!CE156+Dynamics!ER156+Dynamics!HE156+Dynamics!JR156</f>
        <v>230580.88326969347</v>
      </c>
      <c r="S157" s="4">
        <f>S156+Dynamics!S156+Dynamics!CF156+Dynamics!ES156+Dynamics!HF156+Dynamics!JS156</f>
        <v>68922.262356256761</v>
      </c>
      <c r="T157" s="4">
        <f>T156+Dynamics!T156+Dynamics!CG156+Dynamics!ET156+Dynamics!HG156+Dynamics!JT156</f>
        <v>13224.680166208582</v>
      </c>
      <c r="U157" s="4">
        <f>U156+Dynamics!U156+Dynamics!CH156+Dynamics!EU156+Dynamics!HH156+Dynamics!JU156</f>
        <v>11120.851174369811</v>
      </c>
      <c r="V157" s="4">
        <f>V156+Dynamics!V156+Dynamics!CI156+Dynamics!EV156+Dynamics!HI156+Dynamics!JV156</f>
        <v>0</v>
      </c>
      <c r="W157" s="4">
        <f>W156+Dynamics!W156+Dynamics!CJ156+Dynamics!EW156+Dynamics!HJ156+Dynamics!JW156</f>
        <v>0</v>
      </c>
      <c r="X157" s="4">
        <f>X156+Dynamics!X156+Dynamics!CK156+Dynamics!EX156+Dynamics!HK156+Dynamics!JX156</f>
        <v>0</v>
      </c>
      <c r="Y157" s="4">
        <f>Y156+Dynamics!Y156+Dynamics!CL156+Dynamics!EY156+Dynamics!HL156+Dynamics!JY156</f>
        <v>23283.0272099703</v>
      </c>
      <c r="Z157" s="4">
        <f>Z156+Dynamics!Z156+Dynamics!CM156+Dynamics!EZ156+Dynamics!HM156+Dynamics!JZ156</f>
        <v>11551.650084075151</v>
      </c>
      <c r="AA157" s="9">
        <f>AA156+Dynamics!AA156+Dynamics!CN156+Dynamics!FA156+Dynamics!HN156+Dynamics!KA156</f>
        <v>9214.2250159556115</v>
      </c>
      <c r="AB157" s="8">
        <f>AB156+Dynamics!AB156+Dynamics!CO156+Dynamics!FB156+Dynamics!HO156+Dynamics!KB156</f>
        <v>37147.708576835219</v>
      </c>
      <c r="AC157" s="4">
        <f>AC156+Dynamics!AC156+Dynamics!CP156+Dynamics!FC156+Dynamics!HP156+Dynamics!KC156</f>
        <v>5454.950086469612</v>
      </c>
      <c r="AD157" s="4">
        <f>AD156+Dynamics!AD156+Dynamics!CQ156+Dynamics!FD156+Dynamics!HQ156+Dynamics!KD156</f>
        <v>15992.398134545823</v>
      </c>
      <c r="AE157" s="4">
        <f>AE156+Dynamics!AE156+Dynamics!CR156+Dynamics!FE156+Dynamics!HR156+Dynamics!KE156</f>
        <v>16580.503421621517</v>
      </c>
      <c r="AF157" s="4">
        <f>AF156+Dynamics!AF156+Dynamics!CS156+Dynamics!FF156+Dynamics!HS156+Dynamics!KF156</f>
        <v>4984.9456157413861</v>
      </c>
      <c r="AG157" s="4">
        <f>AG156+Dynamics!AG156+Dynamics!CT156+Dynamics!FG156+Dynamics!HT156+Dynamics!KG156</f>
        <v>960.51821808463956</v>
      </c>
      <c r="AH157" s="4">
        <f>AH156+Dynamics!AH156+Dynamics!CU156+Dynamics!FH156+Dynamics!HU156+Dynamics!KH156</f>
        <v>813.68216235345631</v>
      </c>
      <c r="AI157" s="4">
        <f>AI156+Dynamics!AI156+Dynamics!CV156+Dynamics!FI156+Dynamics!HV156+Dynamics!KI156</f>
        <v>0</v>
      </c>
      <c r="AJ157" s="4">
        <f>AJ156+Dynamics!AJ156+Dynamics!CW156+Dynamics!FJ156+Dynamics!HW156+Dynamics!KJ156</f>
        <v>0</v>
      </c>
      <c r="AK157" s="4">
        <f>AK156+Dynamics!AK156+Dynamics!CX156+Dynamics!FK156+Dynamics!HX156+Dynamics!KK156</f>
        <v>0</v>
      </c>
      <c r="AL157" s="4">
        <f>AL156+Dynamics!AL156+Dynamics!CY156+Dynamics!FL156+Dynamics!HY156+Dynamics!KL156</f>
        <v>1704.6019847167154</v>
      </c>
      <c r="AM157" s="4">
        <f>AM156+Dynamics!AM156+Dynamics!CZ156+Dynamics!FM156+Dynamics!HZ156+Dynamics!KM156</f>
        <v>852.76887692657851</v>
      </c>
      <c r="AN157" s="4">
        <f>AN156+Dynamics!AN156+Dynamics!DA156+Dynamics!FN156+Dynamics!IA156+Dynamics!KN156</f>
        <v>686.82906312760997</v>
      </c>
      <c r="AO157" s="8">
        <f>AO156+Dynamics!AO156+Dynamics!DB156+Dynamics!FO156+Dynamics!IB156+Dynamics!KO156</f>
        <v>899966.78282120172</v>
      </c>
      <c r="AP157" s="4">
        <f>AP156+Dynamics!AP156+Dynamics!DC156+Dynamics!FP156+Dynamics!IC156+Dynamics!KP156</f>
        <v>17996.288539253914</v>
      </c>
      <c r="AQ157" s="4">
        <f>AQ156+Dynamics!AQ156+Dynamics!DD156+Dynamics!FQ156+Dynamics!ID156+Dynamics!KQ156</f>
        <v>52460.726659655113</v>
      </c>
      <c r="AR157" s="4">
        <f>AR156+Dynamics!AR156+Dynamics!DE156+Dynamics!FR156+Dynamics!IE156+Dynamics!KR156</f>
        <v>53949.887452062794</v>
      </c>
      <c r="AS157" s="4">
        <f>AS156+Dynamics!AS156+Dynamics!DF156+Dynamics!FS156+Dynamics!IF156+Dynamics!KS156</f>
        <v>16117.968811245444</v>
      </c>
      <c r="AT157" s="4">
        <f>AT156+Dynamics!AT156+Dynamics!DG156+Dynamics!FT156+Dynamics!IG156+Dynamics!KT156</f>
        <v>3091.1497687161664</v>
      </c>
      <c r="AU157" s="4">
        <f>AU156+Dynamics!AU156+Dynamics!DH156+Dynamics!FU156+Dynamics!IH156+Dynamics!KU156</f>
        <v>2596.0962046646928</v>
      </c>
      <c r="AV157" s="4">
        <f>AV156+Dynamics!AV156+Dynamics!DI156+Dynamics!FV156+Dynamics!II156+Dynamics!KV156</f>
        <v>0</v>
      </c>
      <c r="AW157" s="4">
        <f>AW156+Dynamics!AW156+Dynamics!DJ156+Dynamics!FW156+Dynamics!IJ156+Dynamics!KW156</f>
        <v>0</v>
      </c>
      <c r="AX157" s="4">
        <f>AX156+Dynamics!AX156+Dynamics!DK156+Dynamics!FX156+Dynamics!IK156+Dynamics!KX156</f>
        <v>0</v>
      </c>
      <c r="AY157" s="4">
        <f>AY156+Dynamics!AY156+Dynamics!DL156+Dynamics!FY156+Dynamics!IL156+Dynamics!KY156</f>
        <v>5434.8788906959071</v>
      </c>
      <c r="AZ157" s="4">
        <f>AZ156+Dynamics!AZ156+Dynamics!DM156+Dynamics!FZ156+Dynamics!IM156+Dynamics!KZ156</f>
        <v>2691.3442778289045</v>
      </c>
      <c r="BA157" s="9">
        <f>BA156+Dynamics!BA156+Dynamics!DN156+Dynamics!GA156+Dynamics!IN156+Dynamics!LA156</f>
        <v>2139.4797281323049</v>
      </c>
      <c r="BB157" s="8">
        <f>BB156+Dynamics!BB156+Dynamics!DO156+Dynamics!GB156+Dynamics!IO156+Dynamics!LB156</f>
        <v>43096.316636843643</v>
      </c>
      <c r="BC157" s="4">
        <f>BC156+Dynamics!BC156+Dynamics!DP156+Dynamics!GC156+Dynamics!IP156+Dynamics!LC156</f>
        <v>8255.2322074107597</v>
      </c>
      <c r="BD157" s="4">
        <f>BD156+Dynamics!BD156+Dynamics!DQ156+Dynamics!GD156+Dynamics!IQ156+Dynamics!LD156</f>
        <v>22838.953676974597</v>
      </c>
      <c r="BE157" s="4">
        <f>BE156+Dynamics!BE156+Dynamics!DR156+Dynamics!GE156+Dynamics!IR156+Dynamics!LE156</f>
        <v>21847.681867351264</v>
      </c>
      <c r="BF157" s="4">
        <f>BF156+Dynamics!BF156+Dynamics!DS156+Dynamics!GF156+Dynamics!IS156+Dynamics!LF156</f>
        <v>6176.46804646283</v>
      </c>
      <c r="BG157" s="4">
        <f>BG156+Dynamics!BG156+Dynamics!DT156+Dynamics!GG156+Dynamics!IT156+Dynamics!LG156</f>
        <v>1138.5836687099925</v>
      </c>
      <c r="BH157" s="4">
        <f>BH156+Dynamics!BH156+Dynamics!DU156+Dynamics!GH156+Dynamics!IU156+Dynamics!LH156</f>
        <v>893.15527000390375</v>
      </c>
      <c r="BI157" s="4">
        <f>BI156+Dynamics!BI156+Dynamics!DV156+Dynamics!GI156+Dynamics!IV156+Dynamics!LI156</f>
        <v>0</v>
      </c>
      <c r="BJ157" s="4">
        <f>BJ156+Dynamics!BJ156+Dynamics!DW156+Dynamics!GJ156+Dynamics!IW156+Dynamics!LJ156</f>
        <v>0</v>
      </c>
      <c r="BK157" s="4">
        <f>BK156+Dynamics!BK156+Dynamics!DX156+Dynamics!GK156+Dynamics!IX156+Dynamics!LK156</f>
        <v>0</v>
      </c>
      <c r="BL157" s="4">
        <f>BL156+Dynamics!BL156+Dynamics!DY156+Dynamics!GL156+Dynamics!IY156+Dynamics!LL156</f>
        <v>1859.831958355056</v>
      </c>
      <c r="BM157" s="4">
        <f>BM156+Dynamics!BM156+Dynamics!DZ156+Dynamics!GM156+Dynamics!IZ156+Dynamics!LM156</f>
        <v>852.33237052198763</v>
      </c>
      <c r="BN157" s="4">
        <f>BN156+Dynamics!BN156+Dynamics!EA156+Dynamics!GN156+Dynamics!JA156+Dynamics!LN156</f>
        <v>620.28418930715407</v>
      </c>
      <c r="BO157" s="178">
        <f t="shared" si="73"/>
        <v>50604368.618239343</v>
      </c>
      <c r="BP157" s="8">
        <f t="shared" si="68"/>
        <v>24150917.959996924</v>
      </c>
      <c r="BQ157" s="4">
        <f t="shared" si="69"/>
        <v>25204248.30905661</v>
      </c>
      <c r="BR157" s="4">
        <f t="shared" si="70"/>
        <v>85178.906140422565</v>
      </c>
      <c r="BS157" s="4">
        <f t="shared" si="74"/>
        <v>1056444.6031534569</v>
      </c>
      <c r="BT157" s="179">
        <f t="shared" si="75"/>
        <v>107578.8398919412</v>
      </c>
      <c r="BU157" s="178">
        <f t="shared" si="76"/>
        <v>2291572.0123014394</v>
      </c>
      <c r="BV157" s="4">
        <f t="shared" si="77"/>
        <v>1353694.9525549205</v>
      </c>
      <c r="BW157" s="4">
        <f t="shared" si="78"/>
        <v>668885.51859557896</v>
      </c>
      <c r="BX157" s="4">
        <f t="shared" si="79"/>
        <v>48031.197563587346</v>
      </c>
      <c r="BY157" s="4">
        <f t="shared" si="80"/>
        <v>156477.82033225521</v>
      </c>
      <c r="BZ157" s="179">
        <f t="shared" si="81"/>
        <v>64482.523255097542</v>
      </c>
      <c r="CA157" s="167">
        <f t="shared" si="82"/>
        <v>4.5284074772063997E-2</v>
      </c>
      <c r="CB157" s="15">
        <f t="shared" si="83"/>
        <v>5.6051490663715245E-2</v>
      </c>
      <c r="CC157" s="15">
        <f t="shared" si="84"/>
        <v>2.6538602159193504E-2</v>
      </c>
      <c r="CD157" s="15">
        <f t="shared" si="85"/>
        <v>0.56388605747536857</v>
      </c>
      <c r="CE157" s="15">
        <f t="shared" si="86"/>
        <v>0.1481173928714988</v>
      </c>
      <c r="CF157" s="168">
        <f t="shared" si="87"/>
        <v>0.59939783065022589</v>
      </c>
      <c r="CG157" s="169">
        <f>-SUM(Dynamics!BO156:BO157,Dynamics!CB156:CB157,Dynamics!CO156:CO157,Dynamics!DB156:DB157,Dynamics!DO156:DO157)/BO156*100000</f>
        <v>1090.2759919848331</v>
      </c>
      <c r="CH157" s="87">
        <f>-SUM(Dynamics!BO156:BO157)/BP156*100000</f>
        <v>1344.2395738879177</v>
      </c>
      <c r="CI157" s="87">
        <f>-SUM(Dynamics!CB156:CB157)/BQ156*100000</f>
        <v>637.07651222779543</v>
      </c>
      <c r="CJ157" s="87">
        <f>-SUM(Dynamics!CO156:CO157)/BR156*100000</f>
        <v>13352.797545686424</v>
      </c>
      <c r="CK157" s="87">
        <f>-SUM(Dynamics!DB156:DB157)/BS156*100000</f>
        <v>3557.0090252445939</v>
      </c>
      <c r="CL157" s="170">
        <f>-SUM(Dynamics!DO156:DO157)/BT156*100000</f>
        <v>16314.336170742867</v>
      </c>
      <c r="CM157" s="120">
        <f t="shared" si="88"/>
        <v>176033.59909930811</v>
      </c>
      <c r="CN157" s="120">
        <f>step*SUMPRODUCT(B157:N157,'By group'!B$22:N$22)</f>
        <v>104080.86890902795</v>
      </c>
      <c r="CO157" s="120">
        <f>step*SUMPRODUCT(O157:AA157,'By group'!O$22:AA$22)</f>
        <v>51416.801402212921</v>
      </c>
      <c r="CP157" s="120">
        <f>step*SUMPRODUCT(AB157:AN157,'By group'!AB$22:AN$22)</f>
        <v>3703.6186344876896</v>
      </c>
      <c r="CQ157" s="120">
        <f>step*SUMPRODUCT(AO157:BA157,'By group'!AO$22:BA$22)</f>
        <v>12026.443522549953</v>
      </c>
      <c r="CR157" s="154">
        <f>step*SUMPRODUCT(BB157:BN157,'By group'!BB$22:BN$22)</f>
        <v>4805.8666310295821</v>
      </c>
      <c r="CS157" s="197">
        <f t="shared" si="89"/>
        <v>264014.58228794241</v>
      </c>
      <c r="CT157" s="120">
        <f t="shared" si="90"/>
        <v>768776.1000363162</v>
      </c>
      <c r="CU157" s="120">
        <f t="shared" si="91"/>
        <v>789654.90201053442</v>
      </c>
      <c r="CV157" s="120">
        <f t="shared" si="92"/>
        <v>315229.02897690661</v>
      </c>
      <c r="CW157" s="120">
        <f t="shared" si="93"/>
        <v>84575.656204326224</v>
      </c>
      <c r="CX157" s="198">
        <f t="shared" si="94"/>
        <v>69321.74278541407</v>
      </c>
      <c r="CY157" s="16">
        <f t="shared" si="95"/>
        <v>3.3681627272774484E-3</v>
      </c>
      <c r="CZ157" s="37">
        <f t="shared" si="96"/>
        <v>4.1910160196522522E-2</v>
      </c>
      <c r="DA157" s="185">
        <f t="shared" si="97"/>
        <v>2.1258804887680496E-3</v>
      </c>
      <c r="DB157" s="183"/>
      <c r="DC157" s="85">
        <f>(SUMPRODUCT($B157:$N157,'By group'!$B$27:$N$27)-(1-prop_idu_part)*SUMPRODUCT(Population!$BB157:$BN157,'By group'!$BB$27:$BN$27)*(1-prop_idu_male))/BQ157</f>
        <v>1.4350074607643601</v>
      </c>
      <c r="DD157" s="85">
        <f>(1-prop_idu_part)*SUMPRODUCT(Population!$BB157:$BN157,'By group'!$BB$27:$BN$27)*prop_idu_male/BQ157</f>
        <v>9.219489163781E-3</v>
      </c>
      <c r="DE157" s="85">
        <f>SUMPRODUCT(AB157:AN157,'By group'!AB$27:AN$27)/prop_sw_use/BP157</f>
        <v>4.2323313564235274</v>
      </c>
      <c r="DF157" s="85">
        <f t="shared" si="71"/>
        <v>1.718326530707952</v>
      </c>
      <c r="DG157" s="85">
        <f t="shared" si="98"/>
        <v>0</v>
      </c>
    </row>
    <row r="158" spans="1:111" x14ac:dyDescent="0.25">
      <c r="A158">
        <f t="shared" si="72"/>
        <v>77</v>
      </c>
      <c r="B158" s="8">
        <f>B157+Dynamics!B157+Dynamics!BO157+Dynamics!EB157+Dynamics!GO157+Dynamics!JB157</f>
        <v>22860698.742330078</v>
      </c>
      <c r="C158" s="46">
        <f>C157+Dynamics!C157+Dynamics!BP157+Dynamics!EC157+Dynamics!GP157+Dynamics!JC157</f>
        <v>155874.63537607767</v>
      </c>
      <c r="D158" s="4">
        <f>D157+Dynamics!D157+Dynamics!BQ157+Dynamics!ED157+Dynamics!GQ157+Dynamics!JD157</f>
        <v>454639.86620486859</v>
      </c>
      <c r="E158" s="4">
        <f>E157+Dynamics!E157+Dynamics!BR157+Dynamics!EE157+Dynamics!GR157+Dynamics!JE157</f>
        <v>468009.67638170894</v>
      </c>
      <c r="F158" s="4">
        <f>F157+Dynamics!F157+Dynamics!BS157+Dynamics!EF157+Dynamics!GS157+Dynamics!JF157</f>
        <v>139951.08653789276</v>
      </c>
      <c r="G158" s="4">
        <f>G157+Dynamics!G157+Dynamics!BT157+Dynamics!EG157+Dynamics!GT157+Dynamics!JG157</f>
        <v>26861.923168742771</v>
      </c>
      <c r="H158" s="4">
        <f>H157+Dynamics!H157+Dynamics!BU157+Dynamics!EH157+Dynamics!GU157+Dynamics!JH157</f>
        <v>22601.155471640395</v>
      </c>
      <c r="I158" s="4">
        <f>I157+Dynamics!I157+Dynamics!BV157+Dynamics!EI157+Dynamics!GV157+Dynamics!JI157</f>
        <v>0</v>
      </c>
      <c r="J158" s="4">
        <f>J157+Dynamics!J157+Dynamics!BW157+Dynamics!EJ157+Dynamics!GW157+Dynamics!JJ157</f>
        <v>0</v>
      </c>
      <c r="K158" s="4">
        <f>K157+Dynamics!K157+Dynamics!BX157+Dynamics!EK157+Dynamics!GX157+Dynamics!JK157</f>
        <v>0</v>
      </c>
      <c r="L158" s="4">
        <f>L157+Dynamics!L157+Dynamics!BY157+Dynamics!EL157+Dynamics!GY157+Dynamics!JL157</f>
        <v>47320.974871398459</v>
      </c>
      <c r="M158" s="4">
        <f>M157+Dynamics!M157+Dynamics!BZ157+Dynamics!EM157+Dynamics!GZ157+Dynamics!JM157</f>
        <v>23492.853922800405</v>
      </c>
      <c r="N158" s="9">
        <f>N157+Dynamics!N157+Dynamics!CA157+Dynamics!EN157+Dynamics!HA157+Dynamics!JN157</f>
        <v>18753.115895989915</v>
      </c>
      <c r="O158" s="8">
        <f>O157+Dynamics!O157+Dynamics!CB157+Dynamics!EO157+Dynamics!HB157+Dynamics!JO157</f>
        <v>24603879.324608199</v>
      </c>
      <c r="P158" s="4">
        <f>P157+Dynamics!P157+Dynamics!CC157+Dynamics!EP157+Dynamics!HC157+Dynamics!JP157</f>
        <v>77086.221941602504</v>
      </c>
      <c r="Q158" s="4">
        <f>Q157+Dynamics!Q157+Dynamics!CD157+Dynamics!EQ157+Dynamics!HD157+Dynamics!JQ157</f>
        <v>224749.99667836935</v>
      </c>
      <c r="R158" s="4">
        <f>R157+Dynamics!R157+Dynamics!CE157+Dynamics!ER157+Dynamics!HE157+Dynamics!JR157</f>
        <v>231232.40955878506</v>
      </c>
      <c r="S158" s="4">
        <f>S157+Dynamics!S157+Dynamics!CF157+Dynamics!ES157+Dynamics!HF157+Dynamics!JS157</f>
        <v>69117.38202860413</v>
      </c>
      <c r="T158" s="4">
        <f>T157+Dynamics!T157+Dynamics!CG157+Dynamics!ET157+Dynamics!HG157+Dynamics!JT157</f>
        <v>13262.177179180602</v>
      </c>
      <c r="U158" s="4">
        <f>U157+Dynamics!U157+Dynamics!CH157+Dynamics!EU157+Dynamics!HH157+Dynamics!JU157</f>
        <v>11152.477423547309</v>
      </c>
      <c r="V158" s="4">
        <f>V157+Dynamics!V157+Dynamics!CI157+Dynamics!EV157+Dynamics!HI157+Dynamics!JV157</f>
        <v>0</v>
      </c>
      <c r="W158" s="4">
        <f>W157+Dynamics!W157+Dynamics!CJ157+Dynamics!EW157+Dynamics!HJ157+Dynamics!JW157</f>
        <v>0</v>
      </c>
      <c r="X158" s="4">
        <f>X157+Dynamics!X157+Dynamics!CK157+Dynamics!EX157+Dynamics!HK157+Dynamics!JX157</f>
        <v>0</v>
      </c>
      <c r="Y158" s="4">
        <f>Y157+Dynamics!Y157+Dynamics!CL157+Dynamics!EY157+Dynamics!HL157+Dynamics!JY157</f>
        <v>23349.269622734493</v>
      </c>
      <c r="Z158" s="4">
        <f>Z157+Dynamics!Z157+Dynamics!CM157+Dynamics!EZ157+Dynamics!HM157+Dynamics!JZ157</f>
        <v>11584.644104486455</v>
      </c>
      <c r="AA158" s="9">
        <f>AA157+Dynamics!AA157+Dynamics!CN157+Dynamics!FA157+Dynamics!HN157+Dynamics!KA157</f>
        <v>9240.6537793911011</v>
      </c>
      <c r="AB158" s="8">
        <f>AB157+Dynamics!AB157+Dynamics!CO157+Dynamics!FB157+Dynamics!HO157+Dynamics!KB157</f>
        <v>37250.550834766727</v>
      </c>
      <c r="AC158" s="4">
        <f>AC157+Dynamics!AC157+Dynamics!CP157+Dynamics!FC157+Dynamics!HP157+Dynamics!KC157</f>
        <v>5470.2145259393183</v>
      </c>
      <c r="AD158" s="4">
        <f>AD157+Dynamics!AD157+Dynamics!CQ157+Dynamics!FD157+Dynamics!HQ157+Dynamics!KD157</f>
        <v>16037.187301806232</v>
      </c>
      <c r="AE158" s="4">
        <f>AE157+Dynamics!AE157+Dynamics!CR157+Dynamics!FE157+Dynamics!HR157+Dynamics!KE157</f>
        <v>16627.005140495665</v>
      </c>
      <c r="AF158" s="4">
        <f>AF157+Dynamics!AF157+Dynamics!CS157+Dynamics!FF157+Dynamics!HS157+Dynamics!KF157</f>
        <v>4998.9438128369084</v>
      </c>
      <c r="AG158" s="4">
        <f>AG157+Dynamics!AG157+Dynamics!CT157+Dynamics!FG157+Dynamics!HT157+Dynamics!KG157</f>
        <v>963.21827232088833</v>
      </c>
      <c r="AH158" s="4">
        <f>AH157+Dynamics!AH157+Dynamics!CU157+Dynamics!FH157+Dynamics!HU157+Dynamics!KH157</f>
        <v>815.97461225789493</v>
      </c>
      <c r="AI158" s="4">
        <f>AI157+Dynamics!AI157+Dynamics!CV157+Dynamics!FI157+Dynamics!HV157+Dynamics!KI157</f>
        <v>0</v>
      </c>
      <c r="AJ158" s="4">
        <f>AJ157+Dynamics!AJ157+Dynamics!CW157+Dynamics!FJ157+Dynamics!HW157+Dynamics!KJ157</f>
        <v>0</v>
      </c>
      <c r="AK158" s="4">
        <f>AK157+Dynamics!AK157+Dynamics!CX157+Dynamics!FK157+Dynamics!HX157+Dynamics!KK157</f>
        <v>0</v>
      </c>
      <c r="AL158" s="4">
        <f>AL157+Dynamics!AL157+Dynamics!CY157+Dynamics!FL157+Dynamics!HY157+Dynamics!KL157</f>
        <v>1709.4053809210604</v>
      </c>
      <c r="AM158" s="4">
        <f>AM157+Dynamics!AM157+Dynamics!CZ157+Dynamics!FM157+Dynamics!HZ157+Dynamics!KM157</f>
        <v>855.17928397593255</v>
      </c>
      <c r="AN158" s="4">
        <f>AN157+Dynamics!AN157+Dynamics!DA157+Dynamics!FN157+Dynamics!IA157+Dynamics!KN157</f>
        <v>688.77932236326603</v>
      </c>
      <c r="AO158" s="8">
        <f>AO157+Dynamics!AO157+Dynamics!DB157+Dynamics!FO157+Dynamics!IB157+Dynamics!KO157</f>
        <v>902127.73374444223</v>
      </c>
      <c r="AP158" s="4">
        <f>AP157+Dynamics!AP157+Dynamics!DC157+Dynamics!FP157+Dynamics!IC157+Dynamics!KP157</f>
        <v>18050.440917860447</v>
      </c>
      <c r="AQ158" s="4">
        <f>AQ157+Dynamics!AQ157+Dynamics!DD157+Dynamics!FQ157+Dynamics!ID157+Dynamics!KQ157</f>
        <v>52620.368134626289</v>
      </c>
      <c r="AR158" s="4">
        <f>AR157+Dynamics!AR157+Dynamics!DE157+Dynamics!FR157+Dynamics!IE157+Dynamics!KR157</f>
        <v>54117.096128481498</v>
      </c>
      <c r="AS158" s="4">
        <f>AS157+Dynamics!AS157+Dynamics!DF157+Dynamics!FS157+Dynamics!IF157+Dynamics!KS157</f>
        <v>16168.720132895671</v>
      </c>
      <c r="AT158" s="4">
        <f>AT157+Dynamics!AT157+Dynamics!DG157+Dynamics!FT157+Dynamics!IG157+Dynamics!KT157</f>
        <v>3101.0093816797034</v>
      </c>
      <c r="AU158" s="4">
        <f>AU157+Dynamics!AU157+Dynamics!DH157+Dynamics!FU157+Dynamics!IH157+Dynamics!KU157</f>
        <v>2604.6003355776638</v>
      </c>
      <c r="AV158" s="4">
        <f>AV157+Dynamics!AV157+Dynamics!DI157+Dynamics!FV157+Dynamics!II157+Dynamics!KV157</f>
        <v>0</v>
      </c>
      <c r="AW158" s="4">
        <f>AW157+Dynamics!AW157+Dynamics!DJ157+Dynamics!FW157+Dynamics!IJ157+Dynamics!KW157</f>
        <v>0</v>
      </c>
      <c r="AX158" s="4">
        <f>AX157+Dynamics!AX157+Dynamics!DK157+Dynamics!FX157+Dynamics!IK157+Dynamics!KX157</f>
        <v>0</v>
      </c>
      <c r="AY158" s="4">
        <f>AY157+Dynamics!AY157+Dynamics!DL157+Dynamics!FY157+Dynamics!IL157+Dynamics!KY157</f>
        <v>5452.7198921072722</v>
      </c>
      <c r="AZ158" s="4">
        <f>AZ157+Dynamics!AZ157+Dynamics!DM157+Dynamics!FZ157+Dynamics!IM157+Dynamics!KZ157</f>
        <v>2700.4873477360284</v>
      </c>
      <c r="BA158" s="9">
        <f>BA157+Dynamics!BA157+Dynamics!DN157+Dynamics!GA157+Dynamics!IN157+Dynamics!LA157</f>
        <v>2147.114184881108</v>
      </c>
      <c r="BB158" s="8">
        <f>BB157+Dynamics!BB157+Dynamics!DO157+Dynamics!GB157+Dynamics!IO157+Dynamics!LB157</f>
        <v>43216.318441917225</v>
      </c>
      <c r="BC158" s="4">
        <f>BC157+Dynamics!BC157+Dynamics!DP157+Dynamics!GC157+Dynamics!IP157+Dynamics!LC157</f>
        <v>8278.2335786954882</v>
      </c>
      <c r="BD158" s="4">
        <f>BD157+Dynamics!BD157+Dynamics!DQ157+Dynamics!GD157+Dynamics!IQ157+Dynamics!LD157</f>
        <v>22902.610918701212</v>
      </c>
      <c r="BE158" s="4">
        <f>BE157+Dynamics!BE157+Dynamics!DR157+Dynamics!GE157+Dynamics!IR157+Dynamics!LE157</f>
        <v>21908.60969026696</v>
      </c>
      <c r="BF158" s="4">
        <f>BF157+Dynamics!BF157+Dynamics!DS157+Dynamics!GF157+Dynamics!IS157+Dynamics!LF157</f>
        <v>6193.7010604309198</v>
      </c>
      <c r="BG158" s="4">
        <f>BG157+Dynamics!BG157+Dynamics!DT157+Dynamics!GG157+Dynamics!IT157+Dynamics!LG157</f>
        <v>1141.7616902267764</v>
      </c>
      <c r="BH158" s="4">
        <f>BH157+Dynamics!BH157+Dynamics!DU157+Dynamics!GH157+Dynamics!IU157+Dynamics!LH157</f>
        <v>895.65021455880776</v>
      </c>
      <c r="BI158" s="4">
        <f>BI157+Dynamics!BI157+Dynamics!DV157+Dynamics!GI157+Dynamics!IV157+Dynamics!LI157</f>
        <v>0</v>
      </c>
      <c r="BJ158" s="4">
        <f>BJ157+Dynamics!BJ157+Dynamics!DW157+Dynamics!GJ157+Dynamics!IW157+Dynamics!LJ157</f>
        <v>0</v>
      </c>
      <c r="BK158" s="4">
        <f>BK157+Dynamics!BK157+Dynamics!DX157+Dynamics!GK157+Dynamics!IX157+Dynamics!LK157</f>
        <v>0</v>
      </c>
      <c r="BL158" s="4">
        <f>BL157+Dynamics!BL157+Dynamics!DY157+Dynamics!GL157+Dynamics!IY157+Dynamics!LL157</f>
        <v>1865.0276342316693</v>
      </c>
      <c r="BM158" s="4">
        <f>BM157+Dynamics!BM157+Dynamics!DZ157+Dynamics!GM157+Dynamics!IZ157+Dynamics!LM157</f>
        <v>854.71603549413749</v>
      </c>
      <c r="BN158" s="4">
        <f>BN157+Dynamics!BN157+Dynamics!EA157+Dynamics!GN157+Dynamics!JA157+Dynamics!LN157</f>
        <v>622.02144162390675</v>
      </c>
      <c r="BO158" s="178">
        <f t="shared" si="73"/>
        <v>50745243.986480214</v>
      </c>
      <c r="BP158" s="8">
        <f t="shared" si="68"/>
        <v>24218204.030161195</v>
      </c>
      <c r="BQ158" s="4">
        <f t="shared" si="69"/>
        <v>25274654.556924906</v>
      </c>
      <c r="BR158" s="4">
        <f t="shared" si="70"/>
        <v>85416.458487683878</v>
      </c>
      <c r="BS158" s="4">
        <f t="shared" si="74"/>
        <v>1059090.2902002879</v>
      </c>
      <c r="BT158" s="179">
        <f t="shared" si="75"/>
        <v>107878.65070614708</v>
      </c>
      <c r="BU158" s="178">
        <f t="shared" si="76"/>
        <v>2298071.3165208129</v>
      </c>
      <c r="BV158" s="4">
        <f t="shared" si="77"/>
        <v>1357505.2878311197</v>
      </c>
      <c r="BW158" s="4">
        <f t="shared" si="78"/>
        <v>670775.23231670097</v>
      </c>
      <c r="BX158" s="4">
        <f t="shared" si="79"/>
        <v>48165.907652917165</v>
      </c>
      <c r="BY158" s="4">
        <f t="shared" si="80"/>
        <v>156962.55645584565</v>
      </c>
      <c r="BZ158" s="179">
        <f t="shared" si="81"/>
        <v>64662.332264229874</v>
      </c>
      <c r="CA158" s="167">
        <f t="shared" si="82"/>
        <v>4.5286437427181865E-2</v>
      </c>
      <c r="CB158" s="15">
        <f t="shared" si="83"/>
        <v>5.6053094859573049E-2</v>
      </c>
      <c r="CC158" s="15">
        <f t="shared" si="84"/>
        <v>2.6539442143747038E-2</v>
      </c>
      <c r="CD158" s="15">
        <f t="shared" si="85"/>
        <v>0.56389492734426783</v>
      </c>
      <c r="CE158" s="15">
        <f t="shared" si="86"/>
        <v>0.14820507553342024</v>
      </c>
      <c r="CF158" s="168">
        <f t="shared" si="87"/>
        <v>0.59939878595965168</v>
      </c>
      <c r="CG158" s="167"/>
      <c r="CH158" s="16"/>
      <c r="CI158" s="87"/>
      <c r="CJ158" s="16"/>
      <c r="CK158" s="16"/>
      <c r="CL158" s="168"/>
      <c r="CM158" s="120">
        <f t="shared" si="88"/>
        <v>176533.47199333282</v>
      </c>
      <c r="CN158" s="120">
        <f>step*SUMPRODUCT(B158:N158,'By group'!B$22:N$22)</f>
        <v>104374.0333212993</v>
      </c>
      <c r="CO158" s="120">
        <f>step*SUMPRODUCT(O158:AA158,'By group'!O$22:AA$22)</f>
        <v>51562.190760949874</v>
      </c>
      <c r="CP158" s="120">
        <f>step*SUMPRODUCT(AB158:AN158,'By group'!AB$22:AN$22)</f>
        <v>3714.0115888042674</v>
      </c>
      <c r="CQ158" s="120">
        <f>step*SUMPRODUCT(AO158:BA158,'By group'!AO$22:BA$22)</f>
        <v>12063.965362195853</v>
      </c>
      <c r="CR158" s="154">
        <f>step*SUMPRODUCT(BB158:BN158,'By group'!BB$22:BN$22)</f>
        <v>4819.2709600835124</v>
      </c>
      <c r="CS158" s="197">
        <f t="shared" si="89"/>
        <v>264759.74634017545</v>
      </c>
      <c r="CT158" s="120">
        <f t="shared" si="90"/>
        <v>770950.02923837153</v>
      </c>
      <c r="CU158" s="120">
        <f t="shared" si="91"/>
        <v>791894.79689973814</v>
      </c>
      <c r="CV158" s="120">
        <f t="shared" si="92"/>
        <v>316127.23097405338</v>
      </c>
      <c r="CW158" s="120">
        <f t="shared" si="93"/>
        <v>84817.97038664369</v>
      </c>
      <c r="CX158" s="198">
        <f t="shared" si="94"/>
        <v>69521.542681831372</v>
      </c>
      <c r="CY158" s="16">
        <f t="shared" si="95"/>
        <v>3.368147448631828E-3</v>
      </c>
      <c r="CZ158" s="37">
        <f t="shared" si="96"/>
        <v>4.1898878763585251E-2</v>
      </c>
      <c r="DA158" s="185">
        <f t="shared" si="97"/>
        <v>2.1258869251843306E-3</v>
      </c>
      <c r="DB158" s="183">
        <f>(BO158-BO156)/BO156</f>
        <v>5.5756669196173328E-3</v>
      </c>
      <c r="DC158" s="85">
        <f>(SUMPRODUCT($B158:$N158,'By group'!$B$27:$N$27)-(1-prop_idu_part)*SUMPRODUCT(Population!$BB158:$BN158,'By group'!$BB$27:$BN$27)*(1-prop_idu_male))/BQ158</f>
        <v>1.4349969251675987</v>
      </c>
      <c r="DD158" s="85">
        <f>(1-prop_idu_part)*SUMPRODUCT(Population!$BB158:$BN158,'By group'!$BB$27:$BN$27)*prop_idu_male/BQ158</f>
        <v>9.2194290925109428E-3</v>
      </c>
      <c r="DE158" s="85">
        <f>SUMPRODUCT(AB158:AN158,'By group'!AB$27:AN$27)/prop_sw_use/BP158</f>
        <v>4.232343160441137</v>
      </c>
      <c r="DF158" s="85">
        <f t="shared" si="71"/>
        <v>1.7183313231391015</v>
      </c>
      <c r="DG158" s="85">
        <f t="shared" si="98"/>
        <v>0</v>
      </c>
    </row>
    <row r="159" spans="1:111" x14ac:dyDescent="0.25">
      <c r="A159">
        <f t="shared" si="72"/>
        <v>77.5</v>
      </c>
      <c r="B159" s="8">
        <f>B158+Dynamics!B158+Dynamics!BO158+Dynamics!EB158+Dynamics!GO158+Dynamics!JB158</f>
        <v>22924347.108680855</v>
      </c>
      <c r="C159" s="46">
        <f>C158+Dynamics!C158+Dynamics!BP158+Dynamics!EC158+Dynamics!GP158+Dynamics!JC158</f>
        <v>156312.03891413831</v>
      </c>
      <c r="D159" s="4">
        <f>D158+Dynamics!D158+Dynamics!BQ158+Dynamics!ED158+Dynamics!GQ158+Dynamics!JD158</f>
        <v>455916.96339129098</v>
      </c>
      <c r="E159" s="4">
        <f>E158+Dynamics!E158+Dynamics!BR158+Dynamics!EE158+Dynamics!GR158+Dynamics!JE158</f>
        <v>469326.5491506597</v>
      </c>
      <c r="F159" s="4">
        <f>F158+Dynamics!F158+Dynamics!BS158+Dynamics!EF158+Dynamics!GS158+Dynamics!JF158</f>
        <v>140345.45481476546</v>
      </c>
      <c r="G159" s="4">
        <f>G158+Dynamics!G158+Dynamics!BT158+Dynamics!EG158+Dynamics!GT158+Dynamics!JG158</f>
        <v>26937.708574725351</v>
      </c>
      <c r="H159" s="4">
        <f>H158+Dynamics!H158+Dynamics!BU158+Dynamics!EH158+Dynamics!GU158+Dynamics!JH158</f>
        <v>22665.077607911277</v>
      </c>
      <c r="I159" s="4">
        <f>I158+Dynamics!I158+Dynamics!BV158+Dynamics!EI158+Dynamics!GV158+Dynamics!JI158</f>
        <v>0</v>
      </c>
      <c r="J159" s="4">
        <f>J158+Dynamics!J158+Dynamics!BW158+Dynamics!EJ158+Dynamics!GW158+Dynamics!JJ158</f>
        <v>0</v>
      </c>
      <c r="K159" s="4">
        <f>K158+Dynamics!K158+Dynamics!BX158+Dynamics!EK158+Dynamics!GX158+Dynamics!JK158</f>
        <v>0</v>
      </c>
      <c r="L159" s="4">
        <f>L158+Dynamics!L158+Dynamics!BY158+Dynamics!EL158+Dynamics!GY158+Dynamics!JL158</f>
        <v>47454.845596512852</v>
      </c>
      <c r="M159" s="4">
        <f>M158+Dynamics!M158+Dynamics!BZ158+Dynamics!EM158+Dynamics!GZ158+Dynamics!JM158</f>
        <v>23559.534390001521</v>
      </c>
      <c r="N159" s="9">
        <f>N158+Dynamics!N158+Dynamics!CA158+Dynamics!EN158+Dynamics!HA158+Dynamics!JN158</f>
        <v>18806.579444971358</v>
      </c>
      <c r="O159" s="8">
        <f>O158+Dynamics!O158+Dynamics!CB158+Dynamics!EO158+Dynamics!HB158+Dynamics!JO158</f>
        <v>24672575.540327683</v>
      </c>
      <c r="P159" s="4">
        <f>P158+Dynamics!P158+Dynamics!CC158+Dynamics!EP158+Dynamics!HC158+Dynamics!JP158</f>
        <v>77303.16092299945</v>
      </c>
      <c r="Q159" s="4">
        <f>Q158+Dynamics!Q158+Dynamics!CD158+Dynamics!EQ158+Dynamics!HD158+Dynamics!JQ158</f>
        <v>225383.33729707092</v>
      </c>
      <c r="R159" s="4">
        <f>R158+Dynamics!R158+Dynamics!CE158+Dynamics!ER158+Dynamics!HE158+Dynamics!JR158</f>
        <v>231885.42386206533</v>
      </c>
      <c r="S159" s="4">
        <f>S158+Dynamics!S158+Dynamics!CF158+Dynamics!ES158+Dynamics!HF158+Dynamics!JS158</f>
        <v>69312.936922179477</v>
      </c>
      <c r="T159" s="4">
        <f>T158+Dynamics!T158+Dynamics!CG158+Dynamics!ET158+Dynamics!HG158+Dynamics!JT158</f>
        <v>13299.756344414449</v>
      </c>
      <c r="U159" s="4">
        <f>U158+Dynamics!U158+Dynamics!CH158+Dynamics!EU158+Dynamics!HH158+Dynamics!JU158</f>
        <v>11184.171113348675</v>
      </c>
      <c r="V159" s="4">
        <f>V158+Dynamics!V158+Dynamics!CI158+Dynamics!EV158+Dynamics!HI158+Dynamics!JV158</f>
        <v>0</v>
      </c>
      <c r="W159" s="4">
        <f>W158+Dynamics!W158+Dynamics!CJ158+Dynamics!EW158+Dynamics!HJ158+Dynamics!JW158</f>
        <v>0</v>
      </c>
      <c r="X159" s="4">
        <f>X158+Dynamics!X158+Dynamics!CK158+Dynamics!EX158+Dynamics!HK158+Dynamics!JX158</f>
        <v>0</v>
      </c>
      <c r="Y159" s="4">
        <f>Y158+Dynamics!Y158+Dynamics!CL158+Dynamics!EY158+Dynamics!HL158+Dynamics!JY158</f>
        <v>23415.651848781574</v>
      </c>
      <c r="Z159" s="4">
        <f>Z158+Dynamics!Z158+Dynamics!CM158+Dynamics!EZ158+Dynamics!HM158+Dynamics!JZ158</f>
        <v>11617.705572641242</v>
      </c>
      <c r="AA159" s="9">
        <f>AA158+Dynamics!AA158+Dynamics!CN158+Dynamics!FA158+Dynamics!HN158+Dynamics!KA158</f>
        <v>9267.1377823922267</v>
      </c>
      <c r="AB159" s="8">
        <f>AB158+Dynamics!AB158+Dynamics!CO158+Dynamics!FB158+Dynamics!HO158+Dynamics!KB158</f>
        <v>37353.689870574904</v>
      </c>
      <c r="AC159" s="4">
        <f>AC158+Dynamics!AC158+Dynamics!CP158+Dynamics!FC158+Dynamics!HP158+Dynamics!KC158</f>
        <v>5485.518100326758</v>
      </c>
      <c r="AD159" s="4">
        <f>AD158+Dynamics!AD158+Dynamics!CQ158+Dynamics!FD158+Dynamics!HQ158+Dynamics!KD158</f>
        <v>16082.090175880428</v>
      </c>
      <c r="AE159" s="4">
        <f>AE158+Dynamics!AE158+Dynamics!CR158+Dynamics!FE158+Dynamics!HR158+Dynamics!KE158</f>
        <v>16673.622942244659</v>
      </c>
      <c r="AF159" s="4">
        <f>AF158+Dynamics!AF158+Dynamics!CS158+Dynamics!FF158+Dynamics!HS158+Dynamics!KF158</f>
        <v>5012.9764201214412</v>
      </c>
      <c r="AG159" s="4">
        <f>AG158+Dynamics!AG158+Dynamics!CT158+Dynamics!FG158+Dynamics!HT158+Dynamics!KG158</f>
        <v>965.92487612364971</v>
      </c>
      <c r="AH159" s="4">
        <f>AH158+Dynamics!AH158+Dynamics!CU158+Dynamics!FH158+Dynamics!HU158+Dynamics!KH158</f>
        <v>818.27246723238136</v>
      </c>
      <c r="AI159" s="4">
        <f>AI158+Dynamics!AI158+Dynamics!CV158+Dynamics!FI158+Dynamics!HV158+Dynamics!KI158</f>
        <v>0</v>
      </c>
      <c r="AJ159" s="4">
        <f>AJ158+Dynamics!AJ158+Dynamics!CW158+Dynamics!FJ158+Dynamics!HW158+Dynamics!KJ158</f>
        <v>0</v>
      </c>
      <c r="AK159" s="4">
        <f>AK158+Dynamics!AK158+Dynamics!CX158+Dynamics!FK158+Dynamics!HX158+Dynamics!KK158</f>
        <v>0</v>
      </c>
      <c r="AL159" s="4">
        <f>AL158+Dynamics!AL158+Dynamics!CY158+Dynamics!FL158+Dynamics!HY158+Dynamics!KL158</f>
        <v>1714.2200587638699</v>
      </c>
      <c r="AM159" s="4">
        <f>AM158+Dynamics!AM158+Dynamics!CZ158+Dynamics!FM158+Dynamics!HZ158+Dynamics!KM158</f>
        <v>857.59512264316652</v>
      </c>
      <c r="AN159" s="4">
        <f>AN158+Dynamics!AN158+Dynamics!DA158+Dynamics!FN158+Dynamics!IA158+Dynamics!KN158</f>
        <v>690.73374631927459</v>
      </c>
      <c r="AO159" s="8">
        <f>AO158+Dynamics!AO158+Dynamics!DB158+Dynamics!FO158+Dynamics!IB158+Dynamics!KO158</f>
        <v>904304.43716794031</v>
      </c>
      <c r="AP159" s="4">
        <f>AP158+Dynamics!AP158+Dynamics!DC158+Dynamics!FP158+Dynamics!IC158+Dynamics!KP158</f>
        <v>18104.569074800038</v>
      </c>
      <c r="AQ159" s="4">
        <f>AQ158+Dynamics!AQ158+Dynamics!DD158+Dynamics!FQ158+Dynamics!ID158+Dynamics!KQ158</f>
        <v>52779.883886713804</v>
      </c>
      <c r="AR159" s="4">
        <f>AR158+Dynamics!AR158+Dynamics!DE158+Dynamics!FR158+Dynamics!IE158+Dynamics!KR158</f>
        <v>54284.085091302506</v>
      </c>
      <c r="AS159" s="4">
        <f>AS158+Dynamics!AS158+Dynamics!DF158+Dynamics!FS158+Dynamics!IF158+Dynamics!KS158</f>
        <v>16219.382897861975</v>
      </c>
      <c r="AT159" s="4">
        <f>AT158+Dynamics!AT158+Dynamics!DG158+Dynamics!FT158+Dynamics!IG158+Dynamics!KT158</f>
        <v>3110.8485125556313</v>
      </c>
      <c r="AU159" s="4">
        <f>AU158+Dynamics!AU158+Dynamics!DH158+Dynamics!FU158+Dynamics!IH158+Dynamics!KU158</f>
        <v>2613.0814299126532</v>
      </c>
      <c r="AV159" s="4">
        <f>AV158+Dynamics!AV158+Dynamics!DI158+Dynamics!FV158+Dynamics!II158+Dynamics!KV158</f>
        <v>0</v>
      </c>
      <c r="AW159" s="4">
        <f>AW158+Dynamics!AW158+Dynamics!DJ158+Dynamics!FW158+Dynamics!IJ158+Dynamics!KW158</f>
        <v>0</v>
      </c>
      <c r="AX159" s="4">
        <f>AX158+Dynamics!AX158+Dynamics!DK158+Dynamics!FX158+Dynamics!IK158+Dynamics!KX158</f>
        <v>0</v>
      </c>
      <c r="AY159" s="4">
        <f>AY158+Dynamics!AY158+Dynamics!DL158+Dynamics!FY158+Dynamics!IL158+Dynamics!KY158</f>
        <v>5470.5115143965013</v>
      </c>
      <c r="AZ159" s="4">
        <f>AZ158+Dynamics!AZ158+Dynamics!DM158+Dynamics!FZ158+Dynamics!IM158+Dynamics!KZ158</f>
        <v>2709.5982725262929</v>
      </c>
      <c r="BA159" s="9">
        <f>BA158+Dynamics!BA158+Dynamics!DN158+Dynamics!GA158+Dynamics!IN158+Dynamics!LA158</f>
        <v>2154.7148668610598</v>
      </c>
      <c r="BB159" s="8">
        <f>BB158+Dynamics!BB158+Dynamics!DO158+Dynamics!GB158+Dynamics!IO158+Dynamics!LB158</f>
        <v>43336.645206162109</v>
      </c>
      <c r="BC159" s="4">
        <f>BC158+Dynamics!BC158+Dynamics!DP158+Dynamics!GC158+Dynamics!IP158+Dynamics!LC158</f>
        <v>8301.2967954945034</v>
      </c>
      <c r="BD159" s="4">
        <f>BD158+Dynamics!BD158+Dynamics!DQ158+Dynamics!GD158+Dynamics!IQ158+Dynamics!LD158</f>
        <v>22966.43866817062</v>
      </c>
      <c r="BE159" s="4">
        <f>BE158+Dynamics!BE158+Dynamics!DR158+Dynamics!GE158+Dynamics!IR158+Dynamics!LE158</f>
        <v>21969.699713316335</v>
      </c>
      <c r="BF159" s="4">
        <f>BF158+Dynamics!BF158+Dynamics!DS158+Dynamics!GF158+Dynamics!IS158+Dynamics!LF158</f>
        <v>6210.9797068275357</v>
      </c>
      <c r="BG159" s="4">
        <f>BG158+Dynamics!BG158+Dynamics!DT158+Dynamics!GG158+Dynamics!IT158+Dynamics!LG158</f>
        <v>1144.948091394089</v>
      </c>
      <c r="BH159" s="4">
        <f>BH158+Dynamics!BH158+Dynamics!DU158+Dynamics!GH158+Dynamics!IU158+Dynamics!LH158</f>
        <v>898.15168539147453</v>
      </c>
      <c r="BI159" s="4">
        <f>BI158+Dynamics!BI158+Dynamics!DV158+Dynamics!GI158+Dynamics!IV158+Dynamics!LI158</f>
        <v>0</v>
      </c>
      <c r="BJ159" s="4">
        <f>BJ158+Dynamics!BJ158+Dynamics!DW158+Dynamics!GJ158+Dynamics!IW158+Dynamics!LJ158</f>
        <v>0</v>
      </c>
      <c r="BK159" s="4">
        <f>BK158+Dynamics!BK158+Dynamics!DX158+Dynamics!GK158+Dynamics!IX158+Dynamics!LK158</f>
        <v>0</v>
      </c>
      <c r="BL159" s="4">
        <f>BL158+Dynamics!BL158+Dynamics!DY158+Dynamics!GL158+Dynamics!IY158+Dynamics!LL158</f>
        <v>1870.2368856845617</v>
      </c>
      <c r="BM159" s="4">
        <f>BM158+Dynamics!BM158+Dynamics!DZ158+Dynamics!GM158+Dynamics!IZ158+Dynamics!LM158</f>
        <v>857.10586300162595</v>
      </c>
      <c r="BN159" s="4">
        <f>BN158+Dynamics!BN158+Dynamics!EA158+Dynamics!GN158+Dynamics!JA158+Dynamics!LN158</f>
        <v>623.76313756673244</v>
      </c>
      <c r="BO159" s="178">
        <f t="shared" si="73"/>
        <v>50886501.704807527</v>
      </c>
      <c r="BP159" s="8">
        <f t="shared" si="68"/>
        <v>24285671.860565837</v>
      </c>
      <c r="BQ159" s="4">
        <f t="shared" si="69"/>
        <v>25345244.821993578</v>
      </c>
      <c r="BR159" s="4">
        <f t="shared" si="70"/>
        <v>85654.643780230545</v>
      </c>
      <c r="BS159" s="4">
        <f t="shared" si="74"/>
        <v>1061751.1127148708</v>
      </c>
      <c r="BT159" s="179">
        <f t="shared" si="75"/>
        <v>108179.26575300959</v>
      </c>
      <c r="BU159" s="178">
        <f t="shared" si="76"/>
        <v>2304584.2835543039</v>
      </c>
      <c r="BV159" s="4">
        <f t="shared" si="77"/>
        <v>1361324.7518849769</v>
      </c>
      <c r="BW159" s="4">
        <f t="shared" si="78"/>
        <v>672669.28166589339</v>
      </c>
      <c r="BX159" s="4">
        <f t="shared" si="79"/>
        <v>48300.953909655633</v>
      </c>
      <c r="BY159" s="4">
        <f t="shared" si="80"/>
        <v>157446.67554693043</v>
      </c>
      <c r="BZ159" s="179">
        <f t="shared" si="81"/>
        <v>64842.620546847473</v>
      </c>
      <c r="CA159" s="167">
        <f t="shared" si="82"/>
        <v>4.5288715206307395E-2</v>
      </c>
      <c r="CB159" s="15">
        <f t="shared" si="83"/>
        <v>5.6054646529892588E-2</v>
      </c>
      <c r="CC159" s="15">
        <f t="shared" si="84"/>
        <v>2.6540255830639212E-2</v>
      </c>
      <c r="CD159" s="15">
        <f t="shared" si="85"/>
        <v>0.56390350572917447</v>
      </c>
      <c r="CE159" s="15">
        <f t="shared" si="86"/>
        <v>0.14828962612936966</v>
      </c>
      <c r="CF159" s="168">
        <f t="shared" si="87"/>
        <v>0.59939971024478433</v>
      </c>
      <c r="CG159" s="169">
        <f>-SUM(Dynamics!BO158:BO159,Dynamics!CB158:CB159,Dynamics!CO158:CO159,Dynamics!DB158:DB159,Dynamics!DO158:DO159)/BO158*100000</f>
        <v>1090.3562501403103</v>
      </c>
      <c r="CH159" s="87">
        <f>-SUM(Dynamics!BO158:BO159)/BP158*100000</f>
        <v>1344.2931379441382</v>
      </c>
      <c r="CI159" s="87">
        <f>-SUM(Dynamics!CB158:CB159)/BQ158*100000</f>
        <v>637.10269932892209</v>
      </c>
      <c r="CJ159" s="87">
        <f>-SUM(Dynamics!CO158:CO159)/BR158*100000</f>
        <v>13353.024860337726</v>
      </c>
      <c r="CK159" s="87">
        <f>-SUM(Dynamics!DB158:DB159)/BS158*100000</f>
        <v>3560.5508511513303</v>
      </c>
      <c r="CL159" s="170">
        <f>-SUM(Dynamics!DO158:DO159)/BT158*100000</f>
        <v>16314.301970287326</v>
      </c>
      <c r="CM159" s="120">
        <f t="shared" si="88"/>
        <v>177034.3769991282</v>
      </c>
      <c r="CN159" s="120">
        <f>step*SUMPRODUCT(B159:N159,'By group'!B$22:N$22)</f>
        <v>104667.8940965393</v>
      </c>
      <c r="CO159" s="120">
        <f>step*SUMPRODUCT(O159:AA159,'By group'!O$22:AA$22)</f>
        <v>51707.909915174008</v>
      </c>
      <c r="CP159" s="120">
        <f>step*SUMPRODUCT(AB159:AN159,'By group'!AB$22:AN$22)</f>
        <v>3724.4303091049223</v>
      </c>
      <c r="CQ159" s="120">
        <f>step*SUMPRODUCT(AO159:BA159,'By group'!AO$22:BA$22)</f>
        <v>12101.431756397016</v>
      </c>
      <c r="CR159" s="154">
        <f>step*SUMPRODUCT(BB159:BN159,'By group'!BB$22:BN$22)</f>
        <v>4832.7109219129661</v>
      </c>
      <c r="CS159" s="197">
        <f t="shared" si="89"/>
        <v>265506.58380775905</v>
      </c>
      <c r="CT159" s="120">
        <f t="shared" si="90"/>
        <v>773128.7134191267</v>
      </c>
      <c r="CU159" s="120">
        <f t="shared" si="91"/>
        <v>794139.38075958844</v>
      </c>
      <c r="CV159" s="120">
        <f t="shared" si="92"/>
        <v>317027.19666589529</v>
      </c>
      <c r="CW159" s="120">
        <f t="shared" si="93"/>
        <v>85060.725620027006</v>
      </c>
      <c r="CX159" s="198">
        <f t="shared" si="94"/>
        <v>69721.683281907113</v>
      </c>
      <c r="CY159" s="16">
        <f t="shared" si="95"/>
        <v>3.3681326881697163E-3</v>
      </c>
      <c r="CZ159" s="37">
        <f t="shared" si="96"/>
        <v>4.1887931322804953E-2</v>
      </c>
      <c r="DA159" s="185">
        <f t="shared" si="97"/>
        <v>2.1258931569035191E-3</v>
      </c>
      <c r="DB159" s="183"/>
      <c r="DC159" s="85">
        <f>(SUMPRODUCT($B159:$N159,'By group'!$B$27:$N$27)-(1-prop_idu_part)*SUMPRODUCT(Population!$BB159:$BN159,'By group'!$BB$27:$BN$27)*(1-prop_idu_male))/BQ159</f>
        <v>1.4349867694227845</v>
      </c>
      <c r="DD159" s="85">
        <f>(1-prop_idu_part)*SUMPRODUCT(Population!$BB159:$BN159,'By group'!$BB$27:$BN$27)*prop_idu_male/BQ159</f>
        <v>9.2193709576533153E-3</v>
      </c>
      <c r="DE159" s="85">
        <f>SUMPRODUCT(AB159:AN159,'By group'!AB$27:AN$27)/prop_sw_use/BP159</f>
        <v>4.2323544980106567</v>
      </c>
      <c r="DF159" s="85">
        <f t="shared" si="71"/>
        <v>1.7183359261923266</v>
      </c>
      <c r="DG159" s="85">
        <f t="shared" si="98"/>
        <v>0</v>
      </c>
    </row>
    <row r="160" spans="1:111" x14ac:dyDescent="0.25">
      <c r="A160">
        <f t="shared" si="72"/>
        <v>78</v>
      </c>
      <c r="B160" s="8">
        <f>B159+Dynamics!B159+Dynamics!BO159+Dynamics!EB159+Dynamics!GO159+Dynamics!JB159</f>
        <v>22988168.665495936</v>
      </c>
      <c r="C160" s="46">
        <f>C159+Dynamics!C159+Dynamics!BP159+Dynamics!EC159+Dynamics!GP159+Dynamics!JC159</f>
        <v>156750.52923495107</v>
      </c>
      <c r="D160" s="4">
        <f>D159+Dynamics!D159+Dynamics!BQ159+Dynamics!ED159+Dynamics!GQ159+Dynamics!JD159</f>
        <v>457197.19487686094</v>
      </c>
      <c r="E160" s="4">
        <f>E159+Dynamics!E159+Dynamics!BR159+Dynamics!EE159+Dynamics!GR159+Dynamics!JE159</f>
        <v>470646.58823883219</v>
      </c>
      <c r="F160" s="4">
        <f>F159+Dynamics!F159+Dynamics!BS159+Dynamics!EF159+Dynamics!GS159+Dynamics!JF159</f>
        <v>140740.75427754808</v>
      </c>
      <c r="G160" s="4">
        <f>G159+Dynamics!G159+Dynamics!BT159+Dynamics!EG159+Dynamics!GT159+Dynamics!JG159</f>
        <v>27013.670293942476</v>
      </c>
      <c r="H160" s="4">
        <f>H159+Dynamics!H159+Dynamics!BU159+Dynamics!EH159+Dynamics!GU159+Dynamics!JH159</f>
        <v>22729.144315546702</v>
      </c>
      <c r="I160" s="4">
        <f>I159+Dynamics!I159+Dynamics!BV159+Dynamics!EI159+Dynamics!GV159+Dynamics!JI159</f>
        <v>0</v>
      </c>
      <c r="J160" s="4">
        <f>J159+Dynamics!J159+Dynamics!BW159+Dynamics!EJ159+Dynamics!GW159+Dynamics!JJ159</f>
        <v>0</v>
      </c>
      <c r="K160" s="4">
        <f>K159+Dynamics!K159+Dynamics!BX159+Dynamics!EK159+Dynamics!GX159+Dynamics!JK159</f>
        <v>0</v>
      </c>
      <c r="L160" s="4">
        <f>L159+Dynamics!L159+Dynamics!BY159+Dynamics!EL159+Dynamics!GY159+Dynamics!JL159</f>
        <v>47589.017411903224</v>
      </c>
      <c r="M160" s="4">
        <f>M159+Dynamics!M159+Dynamics!BZ159+Dynamics!EM159+Dynamics!GZ159+Dynamics!JM159</f>
        <v>23626.359144097256</v>
      </c>
      <c r="N160" s="9">
        <f>N159+Dynamics!N159+Dynamics!CA159+Dynamics!EN159+Dynamics!HA159+Dynamics!JN159</f>
        <v>18860.155034074691</v>
      </c>
      <c r="O160" s="8">
        <f>O159+Dynamics!O159+Dynamics!CB159+Dynamics!EO159+Dynamics!HB159+Dynamics!JO159</f>
        <v>24741452.249624453</v>
      </c>
      <c r="P160" s="4">
        <f>P159+Dynamics!P159+Dynamics!CC159+Dynamics!EP159+Dynamics!HC159+Dynamics!JP159</f>
        <v>77520.620624119751</v>
      </c>
      <c r="Q160" s="4">
        <f>Q159+Dynamics!Q159+Dynamics!CD159+Dynamics!EQ159+Dynamics!HD159+Dynamics!JQ159</f>
        <v>226018.17358961204</v>
      </c>
      <c r="R160" s="4">
        <f>R159+Dynamics!R159+Dynamics!CE159+Dynamics!ER159+Dynamics!HE159+Dynamics!JR159</f>
        <v>232539.93970943266</v>
      </c>
      <c r="S160" s="4">
        <f>S159+Dynamics!S159+Dynamics!CF159+Dynamics!ES159+Dynamics!HF159+Dynamics!JS159</f>
        <v>69508.931293583271</v>
      </c>
      <c r="T160" s="4">
        <f>T159+Dynamics!T159+Dynamics!CG159+Dynamics!ET159+Dynamics!HG159+Dynamics!JT159</f>
        <v>13337.418495877133</v>
      </c>
      <c r="U160" s="4">
        <f>U159+Dynamics!U159+Dynamics!CH159+Dynamics!EU159+Dynamics!HH159+Dynamics!JU159</f>
        <v>11215.932909136231</v>
      </c>
      <c r="V160" s="4">
        <f>V159+Dynamics!V159+Dynamics!CI159+Dynamics!EV159+Dynamics!HI159+Dynamics!JV159</f>
        <v>0</v>
      </c>
      <c r="W160" s="4">
        <f>W159+Dynamics!W159+Dynamics!CJ159+Dynamics!EW159+Dynamics!HJ159+Dynamics!JW159</f>
        <v>0</v>
      </c>
      <c r="X160" s="4">
        <f>X159+Dynamics!X159+Dynamics!CK159+Dynamics!EX159+Dynamics!HK159+Dynamics!JX159</f>
        <v>0</v>
      </c>
      <c r="Y160" s="4">
        <f>Y159+Dynamics!Y159+Dynamics!CL159+Dynamics!EY159+Dynamics!HL159+Dynamics!JY159</f>
        <v>23482.175355923624</v>
      </c>
      <c r="Z160" s="4">
        <f>Z159+Dynamics!Z159+Dynamics!CM159+Dynamics!EZ159+Dynamics!HM159+Dynamics!JZ159</f>
        <v>11650.835122573722</v>
      </c>
      <c r="AA160" s="9">
        <f>AA159+Dynamics!AA159+Dynamics!CN159+Dynamics!FA159+Dynamics!HN159+Dynamics!KA159</f>
        <v>9293.6771318407427</v>
      </c>
      <c r="AB160" s="8">
        <f>AB159+Dynamics!AB159+Dynamics!CO159+Dynamics!FB159+Dynamics!HO159+Dynamics!KB159</f>
        <v>37457.126127589996</v>
      </c>
      <c r="AC160" s="4">
        <f>AC159+Dynamics!AC159+Dynamics!CP159+Dynamics!FC159+Dynamics!HP159+Dynamics!KC159</f>
        <v>5500.8610145967959</v>
      </c>
      <c r="AD160" s="4">
        <f>AD159+Dynamics!AD159+Dynamics!CQ159+Dynamics!FD159+Dynamics!HQ159+Dynamics!KD159</f>
        <v>16127.107392157261</v>
      </c>
      <c r="AE160" s="4">
        <f>AE159+Dynamics!AE159+Dynamics!CR159+Dynamics!FE159+Dynamics!HR159+Dynamics!KE159</f>
        <v>16720.357549879056</v>
      </c>
      <c r="AF160" s="4">
        <f>AF159+Dynamics!AF159+Dynamics!CS159+Dynamics!FF159+Dynamics!HS159+Dynamics!KF159</f>
        <v>5027.0436730000638</v>
      </c>
      <c r="AG160" s="4">
        <f>AG159+Dynamics!AG159+Dynamics!CT159+Dynamics!FG159+Dynamics!HT159+Dynamics!KG159</f>
        <v>968.63807780811737</v>
      </c>
      <c r="AH160" s="4">
        <f>AH159+Dynamics!AH159+Dynamics!CU159+Dynamics!FH159+Dynamics!HU159+Dynamics!KH159</f>
        <v>820.57577290899906</v>
      </c>
      <c r="AI160" s="4">
        <f>AI159+Dynamics!AI159+Dynamics!CV159+Dynamics!FI159+Dynamics!HV159+Dynamics!KI159</f>
        <v>0</v>
      </c>
      <c r="AJ160" s="4">
        <f>AJ159+Dynamics!AJ159+Dynamics!CW159+Dynamics!FJ159+Dynamics!HW159+Dynamics!KJ159</f>
        <v>0</v>
      </c>
      <c r="AK160" s="4">
        <f>AK159+Dynamics!AK159+Dynamics!CX159+Dynamics!FK159+Dynamics!HX159+Dynamics!KK159</f>
        <v>0</v>
      </c>
      <c r="AL160" s="4">
        <f>AL159+Dynamics!AL159+Dynamics!CY159+Dynamics!FL159+Dynamics!HY159+Dynamics!KL159</f>
        <v>1719.0461166569057</v>
      </c>
      <c r="AM160" s="4">
        <f>AM159+Dynamics!AM159+Dynamics!CZ159+Dynamics!FM159+Dynamics!HZ159+Dynamics!KM159</f>
        <v>860.01644924303605</v>
      </c>
      <c r="AN160" s="4">
        <f>AN159+Dynamics!AN159+Dynamics!DA159+Dynamics!FN159+Dynamics!IA159+Dynamics!KN159</f>
        <v>692.69238322365868</v>
      </c>
      <c r="AO160" s="8">
        <f>AO159+Dynamics!AO159+Dynamics!DB159+Dynamics!FO159+Dynamics!IB159+Dynamics!KO159</f>
        <v>906496.71246845822</v>
      </c>
      <c r="AP160" s="4">
        <f>AP159+Dynamics!AP159+Dynamics!DC159+Dynamics!FP159+Dynamics!IC159+Dynamics!KP159</f>
        <v>18158.678867680985</v>
      </c>
      <c r="AQ160" s="4">
        <f>AQ159+Dynamics!AQ159+Dynamics!DD159+Dynamics!FQ159+Dynamics!ID159+Dynamics!KQ159</f>
        <v>52939.292440031146</v>
      </c>
      <c r="AR160" s="4">
        <f>AR159+Dynamics!AR159+Dynamics!DE159+Dynamics!FR159+Dynamics!IE159+Dynamics!KR159</f>
        <v>54450.875641068349</v>
      </c>
      <c r="AS160" s="4">
        <f>AS159+Dynamics!AS159+Dynamics!DF159+Dynamics!FS159+Dynamics!IF159+Dynamics!KS159</f>
        <v>16269.964009579066</v>
      </c>
      <c r="AT160" s="4">
        <f>AT159+Dynamics!AT159+Dynamics!DG159+Dynamics!FT159+Dynamics!IG159+Dynamics!KT159</f>
        <v>3120.6685623749454</v>
      </c>
      <c r="AU160" s="4">
        <f>AU159+Dynamics!AU159+Dynamics!DH159+Dynamics!FU159+Dynamics!IH159+Dynamics!KU159</f>
        <v>2621.540779300602</v>
      </c>
      <c r="AV160" s="4">
        <f>AV159+Dynamics!AV159+Dynamics!DI159+Dynamics!FV159+Dynamics!II159+Dynamics!KV159</f>
        <v>0</v>
      </c>
      <c r="AW160" s="4">
        <f>AW159+Dynamics!AW159+Dynamics!DJ159+Dynamics!FW159+Dynamics!IJ159+Dynamics!KW159</f>
        <v>0</v>
      </c>
      <c r="AX160" s="4">
        <f>AX159+Dynamics!AX159+Dynamics!DK159+Dynamics!FX159+Dynamics!IK159+Dynamics!KX159</f>
        <v>0</v>
      </c>
      <c r="AY160" s="4">
        <f>AY159+Dynamics!AY159+Dynamics!DL159+Dynamics!FY159+Dynamics!IL159+Dynamics!KY159</f>
        <v>5488.2564897021084</v>
      </c>
      <c r="AZ160" s="4">
        <f>AZ159+Dynamics!AZ159+Dynamics!DM159+Dynamics!FZ159+Dynamics!IM159+Dynamics!KZ159</f>
        <v>2718.6785416323241</v>
      </c>
      <c r="BA160" s="9">
        <f>BA159+Dynamics!BA159+Dynamics!DN159+Dynamics!GA159+Dynamics!IN159+Dynamics!LA159</f>
        <v>2162.28306795968</v>
      </c>
      <c r="BB160" s="8">
        <f>BB159+Dynamics!BB159+Dynamics!DO159+Dynamics!GB159+Dynamics!IO159+Dynamics!LB159</f>
        <v>43457.298101042055</v>
      </c>
      <c r="BC160" s="4">
        <f>BC159+Dynamics!BC159+Dynamics!DP159+Dynamics!GC159+Dynamics!IP159+Dynamics!LC159</f>
        <v>8324.4220930280426</v>
      </c>
      <c r="BD160" s="4">
        <f>BD159+Dynamics!BD159+Dynamics!DQ159+Dynamics!GD159+Dynamics!IQ159+Dynamics!LD159</f>
        <v>23030.437592357888</v>
      </c>
      <c r="BE160" s="4">
        <f>BE159+Dynamics!BE159+Dynamics!DR159+Dynamics!GE159+Dynamics!IR159+Dynamics!LE159</f>
        <v>22030.952598590382</v>
      </c>
      <c r="BF160" s="4">
        <f>BF159+Dynamics!BF159+Dynamics!DS159+Dynamics!GF159+Dynamics!IS159+Dynamics!LF159</f>
        <v>6228.3041784741927</v>
      </c>
      <c r="BG160" s="4">
        <f>BG159+Dynamics!BG159+Dynamics!DT159+Dynamics!GG159+Dynamics!IT159+Dynamics!LG159</f>
        <v>1148.1429085034413</v>
      </c>
      <c r="BH160" s="4">
        <f>BH159+Dynamics!BH159+Dynamics!DU159+Dynamics!GH159+Dynamics!IU159+Dynamics!LH159</f>
        <v>900.65971175627533</v>
      </c>
      <c r="BI160" s="4">
        <f>BI159+Dynamics!BI159+Dynamics!DV159+Dynamics!GI159+Dynamics!IV159+Dynamics!LI159</f>
        <v>0</v>
      </c>
      <c r="BJ160" s="4">
        <f>BJ159+Dynamics!BJ159+Dynamics!DW159+Dynamics!GJ159+Dynamics!IW159+Dynamics!LJ159</f>
        <v>0</v>
      </c>
      <c r="BK160" s="4">
        <f>BK159+Dynamics!BK159+Dynamics!DX159+Dynamics!GK159+Dynamics!IX159+Dynamics!LK159</f>
        <v>0</v>
      </c>
      <c r="BL160" s="4">
        <f>BL159+Dynamics!BL159+Dynamics!DY159+Dynamics!GL159+Dynamics!IY159+Dynamics!LL159</f>
        <v>1875.4597742273979</v>
      </c>
      <c r="BM160" s="4">
        <f>BM159+Dynamics!BM159+Dynamics!DZ159+Dynamics!GM159+Dynamics!IZ159+Dynamics!LM159</f>
        <v>859.50188194895588</v>
      </c>
      <c r="BN160" s="4">
        <f>BN159+Dynamics!BN159+Dynamics!EA159+Dynamics!GN159+Dynamics!JA159+Dynamics!LN159</f>
        <v>625.50929711777803</v>
      </c>
      <c r="BO160" s="178">
        <f t="shared" si="73"/>
        <v>51028143.13574215</v>
      </c>
      <c r="BP160" s="8">
        <f t="shared" si="68"/>
        <v>24353322.078323696</v>
      </c>
      <c r="BQ160" s="4">
        <f t="shared" si="69"/>
        <v>25416019.953856554</v>
      </c>
      <c r="BR160" s="4">
        <f t="shared" si="70"/>
        <v>85893.464557063897</v>
      </c>
      <c r="BS160" s="4">
        <f t="shared" si="74"/>
        <v>1064426.9508677872</v>
      </c>
      <c r="BT160" s="179">
        <f t="shared" si="75"/>
        <v>108480.68813704641</v>
      </c>
      <c r="BU160" s="178">
        <f t="shared" si="76"/>
        <v>2311111.0839246628</v>
      </c>
      <c r="BV160" s="4">
        <f t="shared" si="77"/>
        <v>1365153.4128277567</v>
      </c>
      <c r="BW160" s="4">
        <f t="shared" si="78"/>
        <v>674567.70423209912</v>
      </c>
      <c r="BX160" s="4">
        <f t="shared" si="79"/>
        <v>48436.338429473886</v>
      </c>
      <c r="BY160" s="4">
        <f t="shared" si="80"/>
        <v>157930.23839932922</v>
      </c>
      <c r="BZ160" s="179">
        <f t="shared" si="81"/>
        <v>65023.390036004355</v>
      </c>
      <c r="CA160" s="167">
        <f t="shared" si="82"/>
        <v>4.5290910895518524E-2</v>
      </c>
      <c r="CB160" s="15">
        <f t="shared" si="83"/>
        <v>5.6056147429793445E-2</v>
      </c>
      <c r="CC160" s="15">
        <f t="shared" si="84"/>
        <v>2.6541044013059258E-2</v>
      </c>
      <c r="CD160" s="15">
        <f t="shared" si="85"/>
        <v>0.56391180259465357</v>
      </c>
      <c r="CE160" s="15">
        <f t="shared" si="86"/>
        <v>0.14837113835813218</v>
      </c>
      <c r="CF160" s="168">
        <f t="shared" si="87"/>
        <v>0.59940060440858056</v>
      </c>
      <c r="CG160" s="167"/>
      <c r="CH160" s="16"/>
      <c r="CI160" s="87"/>
      <c r="CJ160" s="16"/>
      <c r="CK160" s="16"/>
      <c r="CL160" s="168"/>
      <c r="CM160" s="120">
        <f t="shared" si="88"/>
        <v>177536.32771612026</v>
      </c>
      <c r="CN160" s="120">
        <f>step*SUMPRODUCT(B160:N160,'By group'!B$22:N$22)</f>
        <v>104962.45665414009</v>
      </c>
      <c r="CO160" s="120">
        <f>step*SUMPRODUCT(O160:AA160,'By group'!O$22:AA$22)</f>
        <v>51853.96185602434</v>
      </c>
      <c r="CP160" s="120">
        <f>step*SUMPRODUCT(AB160:AN160,'By group'!AB$22:AN$22)</f>
        <v>3734.8749625586565</v>
      </c>
      <c r="CQ160" s="120">
        <f>step*SUMPRODUCT(AO160:BA160,'By group'!AO$22:BA$22)</f>
        <v>12138.847580457015</v>
      </c>
      <c r="CR160" s="154">
        <f>step*SUMPRODUCT(BB160:BN160,'By group'!BB$22:BN$22)</f>
        <v>4846.1866629401684</v>
      </c>
      <c r="CS160" s="197">
        <f t="shared" si="89"/>
        <v>266255.11183437664</v>
      </c>
      <c r="CT160" s="120">
        <f t="shared" si="90"/>
        <v>775312.20589101932</v>
      </c>
      <c r="CU160" s="120">
        <f t="shared" si="91"/>
        <v>796388.71373780258</v>
      </c>
      <c r="CV160" s="120">
        <f t="shared" si="92"/>
        <v>317928.95258059789</v>
      </c>
      <c r="CW160" s="120">
        <f t="shared" si="93"/>
        <v>85303.929478001417</v>
      </c>
      <c r="CX160" s="198">
        <f t="shared" si="94"/>
        <v>69922.170402865362</v>
      </c>
      <c r="CY160" s="16">
        <f t="shared" si="95"/>
        <v>3.3681184289114812E-3</v>
      </c>
      <c r="CZ160" s="37">
        <f t="shared" si="96"/>
        <v>4.187730981391493E-2</v>
      </c>
      <c r="DA160" s="185">
        <f t="shared" si="97"/>
        <v>2.1258991895604018E-3</v>
      </c>
      <c r="DB160" s="183">
        <f>(BO160-BO158)/BO158</f>
        <v>5.5748899214536811E-3</v>
      </c>
      <c r="DC160" s="85">
        <f>(SUMPRODUCT($B160:$N160,'By group'!$B$27:$N$27)-(1-prop_idu_part)*SUMPRODUCT(Population!$BB160:$BN160,'By group'!$BB$27:$BN$27)*(1-prop_idu_male))/BQ160</f>
        <v>1.4349769795627445</v>
      </c>
      <c r="DD160" s="85">
        <f>(1-prop_idu_part)*SUMPRODUCT(Population!$BB160:$BN160,'By group'!$BB$27:$BN$27)*prop_idu_male/BQ160</f>
        <v>9.219314699997528E-3</v>
      </c>
      <c r="DE160" s="85">
        <f>SUMPRODUCT(AB160:AN160,'By group'!AB$27:AN$27)/prop_sw_use/BP160</f>
        <v>4.2323653888772208</v>
      </c>
      <c r="DF160" s="85">
        <f t="shared" si="71"/>
        <v>1.7183403478841515</v>
      </c>
      <c r="DG160" s="85">
        <f t="shared" si="98"/>
        <v>0</v>
      </c>
    </row>
    <row r="161" spans="1:111" x14ac:dyDescent="0.25">
      <c r="A161">
        <f t="shared" si="72"/>
        <v>78.5</v>
      </c>
      <c r="B161" s="8">
        <f>B160+Dynamics!B160+Dynamics!BO160+Dynamics!EB160+Dynamics!GO160+Dynamics!JB160</f>
        <v>23052163.972963888</v>
      </c>
      <c r="C161" s="46">
        <f>C160+Dynamics!C160+Dynamics!BP160+Dynamics!EC160+Dynamics!GP160+Dynamics!JC160</f>
        <v>157190.11314369904</v>
      </c>
      <c r="D161" s="4">
        <f>D160+Dynamics!D160+Dynamics!BQ160+Dynamics!ED160+Dynamics!GQ160+Dynamics!JD160</f>
        <v>458480.5816464466</v>
      </c>
      <c r="E161" s="4">
        <f>E160+Dynamics!E160+Dynamics!BR160+Dynamics!EE160+Dynamics!GR160+Dynamics!JE160</f>
        <v>471969.81716562755</v>
      </c>
      <c r="F161" s="4">
        <f>F160+Dynamics!F160+Dynamics!BS160+Dynamics!EF160+Dynamics!GS160+Dynamics!JF160</f>
        <v>141136.99244115007</v>
      </c>
      <c r="G161" s="4">
        <f>G160+Dynamics!G160+Dynamics!BT160+Dynamics!EG160+Dynamics!GT160+Dynamics!JG160</f>
        <v>27089.809835205102</v>
      </c>
      <c r="H161" s="4">
        <f>H160+Dynamics!H160+Dynamics!BU160+Dynamics!EH160+Dynamics!GU160+Dynamics!JH160</f>
        <v>22793.356927436609</v>
      </c>
      <c r="I161" s="4">
        <f>I160+Dynamics!I160+Dynamics!BV160+Dynamics!EI160+Dynamics!GV160+Dynamics!JI160</f>
        <v>0</v>
      </c>
      <c r="J161" s="4">
        <f>J160+Dynamics!J160+Dynamics!BW160+Dynamics!EJ160+Dynamics!GW160+Dynamics!JJ160</f>
        <v>0</v>
      </c>
      <c r="K161" s="4">
        <f>K160+Dynamics!K160+Dynamics!BX160+Dynamics!EK160+Dynamics!GX160+Dynamics!JK160</f>
        <v>0</v>
      </c>
      <c r="L161" s="4">
        <f>L160+Dynamics!L160+Dynamics!BY160+Dynamics!EL160+Dynamics!GY160+Dynamics!JL160</f>
        <v>47723.493205356972</v>
      </c>
      <c r="M161" s="4">
        <f>M160+Dynamics!M160+Dynamics!BZ160+Dynamics!EM160+Dynamics!GZ160+Dynamics!JM160</f>
        <v>23693.329684323096</v>
      </c>
      <c r="N161" s="9">
        <f>N160+Dynamics!N160+Dynamics!CA160+Dynamics!EN160+Dynamics!HA160+Dynamics!JN160</f>
        <v>18913.843656331876</v>
      </c>
      <c r="O161" s="8">
        <f>O160+Dynamics!O160+Dynamics!CB160+Dynamics!EO160+Dynamics!HB160+Dynamics!JO160</f>
        <v>24810510.258365918</v>
      </c>
      <c r="P161" s="4">
        <f>P160+Dynamics!P160+Dynamics!CC160+Dynamics!EP160+Dynamics!HC160+Dynamics!JP160</f>
        <v>77738.604917666846</v>
      </c>
      <c r="Q161" s="4">
        <f>Q160+Dynamics!Q160+Dynamics!CD160+Dynamics!EQ160+Dynamics!HD160+Dynamics!JQ160</f>
        <v>226654.51751411549</v>
      </c>
      <c r="R161" s="4">
        <f>R160+Dynamics!R160+Dynamics!CE160+Dynamics!ER160+Dynamics!HE160+Dynamics!JR160</f>
        <v>233195.97042012616</v>
      </c>
      <c r="S161" s="4">
        <f>S160+Dynamics!S160+Dynamics!CF160+Dynamics!ES160+Dynamics!HF160+Dynamics!JS160</f>
        <v>69705.369340961406</v>
      </c>
      <c r="T161" s="4">
        <f>T160+Dynamics!T160+Dynamics!CG160+Dynamics!ET160+Dynamics!HG160+Dynamics!JT160</f>
        <v>13375.164458534367</v>
      </c>
      <c r="U161" s="4">
        <f>U160+Dynamics!U160+Dynamics!CH160+Dynamics!EU160+Dynamics!HH160+Dynamics!JU160</f>
        <v>11247.763477729046</v>
      </c>
      <c r="V161" s="4">
        <f>V160+Dynamics!V160+Dynamics!CI160+Dynamics!EV160+Dynamics!HI160+Dynamics!JV160</f>
        <v>0</v>
      </c>
      <c r="W161" s="4">
        <f>W160+Dynamics!W160+Dynamics!CJ160+Dynamics!EW160+Dynamics!HJ160+Dynamics!JW160</f>
        <v>0</v>
      </c>
      <c r="X161" s="4">
        <f>X160+Dynamics!X160+Dynamics!CK160+Dynamics!EX160+Dynamics!HK160+Dynamics!JX160</f>
        <v>0</v>
      </c>
      <c r="Y161" s="4">
        <f>Y160+Dynamics!Y160+Dynamics!CL160+Dynamics!EY160+Dynamics!HL160+Dynamics!JY160</f>
        <v>23548.84161170416</v>
      </c>
      <c r="Z161" s="4">
        <f>Z160+Dynamics!Z160+Dynamics!CM160+Dynamics!EZ160+Dynamics!HM160+Dynamics!JZ160</f>
        <v>11684.033405051498</v>
      </c>
      <c r="AA161" s="9">
        <f>AA160+Dynamics!AA160+Dynamics!CN160+Dynamics!FA160+Dynamics!HN160+Dynamics!KA160</f>
        <v>9320.2719868461809</v>
      </c>
      <c r="AB161" s="8">
        <f>AB160+Dynamics!AB160+Dynamics!CO160+Dynamics!FB160+Dynamics!HO160+Dynamics!KB160</f>
        <v>37560.86006393085</v>
      </c>
      <c r="AC161" s="4">
        <f>AC160+Dynamics!AC160+Dynamics!CP160+Dynamics!FC160+Dynamics!HP160+Dynamics!KC160</f>
        <v>5516.243471190779</v>
      </c>
      <c r="AD161" s="4">
        <f>AD160+Dynamics!AD160+Dynamics!CQ160+Dynamics!FD160+Dynamics!HQ160+Dynamics!KD160</f>
        <v>16172.239577017077</v>
      </c>
      <c r="AE161" s="4">
        <f>AE160+Dynamics!AE160+Dynamics!CR160+Dynamics!FE160+Dynamics!HR160+Dynamics!KE160</f>
        <v>16767.20967398553</v>
      </c>
      <c r="AF161" s="4">
        <f>AF160+Dynamics!AF160+Dynamics!CS160+Dynamics!FF160+Dynamics!HS160+Dynamics!KF160</f>
        <v>5041.1458022899451</v>
      </c>
      <c r="AG161" s="4">
        <f>AG160+Dynamics!AG160+Dynamics!CT160+Dynamics!FG160+Dynamics!HT160+Dynamics!KG160</f>
        <v>971.35792467705903</v>
      </c>
      <c r="AH161" s="4">
        <f>AH160+Dynamics!AH160+Dynamics!CU160+Dynamics!FH160+Dynamics!HU160+Dynamics!KH160</f>
        <v>822.88457391575344</v>
      </c>
      <c r="AI161" s="4">
        <f>AI160+Dynamics!AI160+Dynamics!CV160+Dynamics!FI160+Dynamics!HV160+Dynamics!KI160</f>
        <v>0</v>
      </c>
      <c r="AJ161" s="4">
        <f>AJ160+Dynamics!AJ160+Dynamics!CW160+Dynamics!FJ160+Dynamics!HW160+Dynamics!KJ160</f>
        <v>0</v>
      </c>
      <c r="AK161" s="4">
        <f>AK160+Dynamics!AK160+Dynamics!CX160+Dynamics!FK160+Dynamics!HX160+Dynamics!KK160</f>
        <v>0</v>
      </c>
      <c r="AL161" s="4">
        <f>AL160+Dynamics!AL160+Dynamics!CY160+Dynamics!FL160+Dynamics!HY160+Dynamics!KL160</f>
        <v>1723.8836507067924</v>
      </c>
      <c r="AM161" s="4">
        <f>AM160+Dynamics!AM160+Dynamics!CZ160+Dynamics!FM160+Dynamics!HZ160+Dynamics!KM160</f>
        <v>862.44331874728107</v>
      </c>
      <c r="AN161" s="4">
        <f>AN160+Dynamics!AN160+Dynamics!DA160+Dynamics!FN160+Dynamics!IA160+Dynamics!KN160</f>
        <v>694.65528052591446</v>
      </c>
      <c r="AO161" s="8">
        <f>AO160+Dynamics!AO160+Dynamics!DB160+Dynamics!FO160+Dynamics!IB160+Dynamics!KO160</f>
        <v>908704.38183211745</v>
      </c>
      <c r="AP161" s="4">
        <f>AP160+Dynamics!AP160+Dynamics!DC160+Dynamics!FP160+Dynamics!IC160+Dynamics!KP160</f>
        <v>18212.776010605106</v>
      </c>
      <c r="AQ161" s="4">
        <f>AQ160+Dynamics!AQ160+Dynamics!DD160+Dynamics!FQ160+Dynamics!ID160+Dynamics!KQ160</f>
        <v>53098.611878101539</v>
      </c>
      <c r="AR161" s="4">
        <f>AR160+Dynamics!AR160+Dynamics!DE160+Dynamics!FR160+Dynamics!IE160+Dynamics!KR160</f>
        <v>54617.488597219737</v>
      </c>
      <c r="AS161" s="4">
        <f>AS160+Dynamics!AS160+Dynamics!DF160+Dynamics!FS160+Dynamics!IF160+Dynamics!KS160</f>
        <v>16320.470222671573</v>
      </c>
      <c r="AT161" s="4">
        <f>AT160+Dynamics!AT160+Dynamics!DG160+Dynamics!FT160+Dynamics!IG160+Dynamics!KT160</f>
        <v>3130.4709031911893</v>
      </c>
      <c r="AU161" s="4">
        <f>AU160+Dynamics!AU160+Dynamics!DH160+Dynamics!FU160+Dynamics!IH160+Dynamics!KU160</f>
        <v>2629.9796511136406</v>
      </c>
      <c r="AV161" s="4">
        <f>AV160+Dynamics!AV160+Dynamics!DI160+Dynamics!FV160+Dynamics!II160+Dynamics!KV160</f>
        <v>0</v>
      </c>
      <c r="AW161" s="4">
        <f>AW160+Dynamics!AW160+Dynamics!DJ160+Dynamics!FW160+Dynamics!IJ160+Dynamics!KW160</f>
        <v>0</v>
      </c>
      <c r="AX161" s="4">
        <f>AX160+Dynamics!AX160+Dynamics!DK160+Dynamics!FX160+Dynamics!IK160+Dynamics!KX160</f>
        <v>0</v>
      </c>
      <c r="AY161" s="4">
        <f>AY160+Dynamics!AY160+Dynamics!DL160+Dynamics!FY160+Dynamics!IL160+Dynamics!KY160</f>
        <v>5505.9574991742566</v>
      </c>
      <c r="AZ161" s="4">
        <f>AZ160+Dynamics!AZ160+Dynamics!DM160+Dynamics!FZ160+Dynamics!IM160+Dynamics!KZ160</f>
        <v>2727.7296202831667</v>
      </c>
      <c r="BA161" s="9">
        <f>BA160+Dynamics!BA160+Dynamics!DN160+Dynamics!GA160+Dynamics!IN160+Dynamics!LA160</f>
        <v>2169.8200658511646</v>
      </c>
      <c r="BB161" s="8">
        <f>BB160+Dynamics!BB160+Dynamics!DO160+Dynamics!GB160+Dynamics!IO160+Dynamics!LB160</f>
        <v>43578.278293604351</v>
      </c>
      <c r="BC161" s="4">
        <f>BC160+Dynamics!BC160+Dynamics!DP160+Dynamics!GC160+Dynamics!IP160+Dynamics!LC160</f>
        <v>8347.6097054469483</v>
      </c>
      <c r="BD161" s="4">
        <f>BD160+Dynamics!BD160+Dynamics!DQ160+Dynamics!GD160+Dynamics!IQ160+Dynamics!LD160</f>
        <v>23094.608354921558</v>
      </c>
      <c r="BE161" s="4">
        <f>BE160+Dynamics!BE160+Dynamics!DR160+Dynamics!GE160+Dynamics!IR160+Dynamics!LE160</f>
        <v>22092.369004553981</v>
      </c>
      <c r="BF161" s="4">
        <f>BF160+Dynamics!BF160+Dynamics!DS160+Dynamics!GF160+Dynamics!IS160+Dynamics!LF160</f>
        <v>6245.6746670899929</v>
      </c>
      <c r="BG161" s="4">
        <f>BG160+Dynamics!BG160+Dynamics!DT160+Dynamics!GG160+Dynamics!IT160+Dynamics!LG160</f>
        <v>1151.3461776408728</v>
      </c>
      <c r="BH161" s="4">
        <f>BH160+Dynamics!BH160+Dynamics!DU160+Dynamics!GH160+Dynamics!IU160+Dynamics!LH160</f>
        <v>903.17432277619866</v>
      </c>
      <c r="BI161" s="4">
        <f>BI160+Dynamics!BI160+Dynamics!DV160+Dynamics!GI160+Dynamics!IV160+Dynamics!LI160</f>
        <v>0</v>
      </c>
      <c r="BJ161" s="4">
        <f>BJ160+Dynamics!BJ160+Dynamics!DW160+Dynamics!GJ160+Dynamics!IW160+Dynamics!LJ160</f>
        <v>0</v>
      </c>
      <c r="BK161" s="4">
        <f>BK160+Dynamics!BK160+Dynamics!DX160+Dynamics!GK160+Dynamics!IX160+Dynamics!LK160</f>
        <v>0</v>
      </c>
      <c r="BL161" s="4">
        <f>BL160+Dynamics!BL160+Dynamics!DY160+Dynamics!GL160+Dynamics!IY160+Dynamics!LL160</f>
        <v>1880.6963610758444</v>
      </c>
      <c r="BM161" s="4">
        <f>BM160+Dynamics!BM160+Dynamics!DZ160+Dynamics!GM160+Dynamics!IZ160+Dynamics!LM160</f>
        <v>861.9041211754718</v>
      </c>
      <c r="BN161" s="4">
        <f>BN160+Dynamics!BN160+Dynamics!EA160+Dynamics!GN160+Dynamics!JA160+Dynamics!LN160</f>
        <v>627.25994042027878</v>
      </c>
      <c r="BO161" s="178">
        <f t="shared" si="73"/>
        <v>51170169.636734143</v>
      </c>
      <c r="BP161" s="8">
        <f t="shared" si="68"/>
        <v>24421155.310669467</v>
      </c>
      <c r="BQ161" s="4">
        <f t="shared" si="69"/>
        <v>25486980.795498654</v>
      </c>
      <c r="BR161" s="4">
        <f t="shared" si="70"/>
        <v>86132.923336986962</v>
      </c>
      <c r="BS161" s="4">
        <f t="shared" si="74"/>
        <v>1067117.686280329</v>
      </c>
      <c r="BT161" s="179">
        <f t="shared" si="75"/>
        <v>108782.92094870549</v>
      </c>
      <c r="BU161" s="178">
        <f t="shared" si="76"/>
        <v>2317651.8852146808</v>
      </c>
      <c r="BV161" s="4">
        <f t="shared" si="77"/>
        <v>1368991.3377055768</v>
      </c>
      <c r="BW161" s="4">
        <f t="shared" si="78"/>
        <v>676470.53713273513</v>
      </c>
      <c r="BX161" s="4">
        <f t="shared" si="79"/>
        <v>48572.063273056134</v>
      </c>
      <c r="BY161" s="4">
        <f t="shared" si="80"/>
        <v>158413.30444821139</v>
      </c>
      <c r="BZ161" s="179">
        <f t="shared" si="81"/>
        <v>65204.642655101146</v>
      </c>
      <c r="CA161" s="167">
        <f t="shared" si="82"/>
        <v>4.5293027200575868E-2</v>
      </c>
      <c r="CB161" s="15">
        <f t="shared" si="83"/>
        <v>5.6057599253196352E-2</v>
      </c>
      <c r="CC161" s="15">
        <f t="shared" si="84"/>
        <v>2.6541807464782529E-2</v>
      </c>
      <c r="CD161" s="15">
        <f t="shared" si="85"/>
        <v>0.56391982753241177</v>
      </c>
      <c r="CE161" s="15">
        <f t="shared" si="86"/>
        <v>0.14844970380014547</v>
      </c>
      <c r="CF161" s="168">
        <f t="shared" si="87"/>
        <v>0.59940146933402483</v>
      </c>
      <c r="CG161" s="169">
        <f>-SUM(Dynamics!BO160:BO161,Dynamics!CB160:CB161,Dynamics!CO160:CO161,Dynamics!DB160:DB161,Dynamics!DO160:DO161)/BO160*100000</f>
        <v>1090.4306498864589</v>
      </c>
      <c r="CH161" s="87">
        <f>-SUM(Dynamics!BO160:BO161)/BP160*100000</f>
        <v>1344.343213298908</v>
      </c>
      <c r="CI161" s="87">
        <f>-SUM(Dynamics!CB160:CB161)/BQ160*100000</f>
        <v>637.127251450573</v>
      </c>
      <c r="CJ161" s="87">
        <f>-SUM(Dynamics!CO160:CO161)/BR160*100000</f>
        <v>13353.237494243203</v>
      </c>
      <c r="CK161" s="87">
        <f>-SUM(Dynamics!DB160:DB161)/BS160*100000</f>
        <v>3563.8425212081529</v>
      </c>
      <c r="CL161" s="170">
        <f>-SUM(Dynamics!DO160:DO161)/BT160*100000</f>
        <v>16314.269935529033</v>
      </c>
      <c r="CM161" s="120">
        <f t="shared" si="88"/>
        <v>178039.33750704653</v>
      </c>
      <c r="CN161" s="120">
        <f>step*SUMPRODUCT(B161:N161,'By group'!B$22:N$22)</f>
        <v>105257.72632540374</v>
      </c>
      <c r="CO161" s="120">
        <f>step*SUMPRODUCT(O161:AA161,'By group'!O$22:AA$22)</f>
        <v>52000.34953688825</v>
      </c>
      <c r="CP161" s="120">
        <f>step*SUMPRODUCT(AB161:AN161,'By group'!AB$22:AN$22)</f>
        <v>3745.3457133593761</v>
      </c>
      <c r="CQ161" s="120">
        <f>step*SUMPRODUCT(AO161:BA161,'By group'!AO$22:BA$22)</f>
        <v>12176.217602574963</v>
      </c>
      <c r="CR161" s="154">
        <f>step*SUMPRODUCT(BB161:BN161,'By group'!BB$22:BN$22)</f>
        <v>4859.6983288202036</v>
      </c>
      <c r="CS161" s="197">
        <f t="shared" si="89"/>
        <v>267005.34724860871</v>
      </c>
      <c r="CT161" s="120">
        <f t="shared" si="90"/>
        <v>777500.55897060211</v>
      </c>
      <c r="CU161" s="120">
        <f t="shared" si="91"/>
        <v>798642.8548615129</v>
      </c>
      <c r="CV161" s="120">
        <f t="shared" si="92"/>
        <v>318832.52480218105</v>
      </c>
      <c r="CW161" s="120">
        <f t="shared" si="93"/>
        <v>85547.58944882908</v>
      </c>
      <c r="CX161" s="198">
        <f t="shared" si="94"/>
        <v>70123.009882946659</v>
      </c>
      <c r="CY161" s="16">
        <f t="shared" si="95"/>
        <v>3.3681046541292527E-3</v>
      </c>
      <c r="CZ161" s="37">
        <f t="shared" si="96"/>
        <v>4.1867006305528504E-2</v>
      </c>
      <c r="DA161" s="185">
        <f t="shared" si="97"/>
        <v>2.125905028671474E-3</v>
      </c>
      <c r="DB161" s="183"/>
      <c r="DC161" s="85">
        <f>(SUMPRODUCT($B161:$N161,'By group'!$B$27:$N$27)-(1-prop_idu_part)*SUMPRODUCT(Population!$BB161:$BN161,'By group'!$BB$27:$BN$27)*(1-prop_idu_male))/BQ161</f>
        <v>1.4349675421402281</v>
      </c>
      <c r="DD161" s="85">
        <f>(1-prop_idu_part)*SUMPRODUCT(Population!$BB161:$BN161,'By group'!$BB$27:$BN$27)*prop_idu_male/BQ161</f>
        <v>9.2192602621140197E-3</v>
      </c>
      <c r="DE161" s="85">
        <f>SUMPRODUCT(AB161:AN161,'By group'!AB$27:AN$27)/prop_sw_use/BP161</f>
        <v>4.232375851572721</v>
      </c>
      <c r="DF161" s="85">
        <f t="shared" si="71"/>
        <v>1.7183445957385246</v>
      </c>
      <c r="DG161" s="85">
        <f t="shared" si="98"/>
        <v>0</v>
      </c>
    </row>
    <row r="162" spans="1:111" x14ac:dyDescent="0.25">
      <c r="A162">
        <f t="shared" si="72"/>
        <v>79</v>
      </c>
      <c r="B162" s="8">
        <f>B161+Dynamics!B161+Dynamics!BO161+Dynamics!EB161+Dynamics!GO161+Dynamics!JB161</f>
        <v>23116333.592402738</v>
      </c>
      <c r="C162" s="46">
        <f>C161+Dynamics!C161+Dynamics!BP161+Dynamics!EC161+Dynamics!GP161+Dynamics!JC161</f>
        <v>157630.79734562102</v>
      </c>
      <c r="D162" s="4">
        <f>D161+Dynamics!D161+Dynamics!BQ161+Dynamics!ED161+Dynamics!GQ161+Dynamics!JD161</f>
        <v>459767.14435427409</v>
      </c>
      <c r="E162" s="4">
        <f>E161+Dynamics!E161+Dynamics!BR161+Dynamics!EE161+Dynamics!GR161+Dynamics!JE161</f>
        <v>473296.25905091083</v>
      </c>
      <c r="F162" s="4">
        <f>F161+Dynamics!F161+Dynamics!BS161+Dynamics!EF161+Dynamics!GS161+Dynamics!JF161</f>
        <v>141534.17668919373</v>
      </c>
      <c r="G162" s="4">
        <f>G161+Dynamics!G161+Dynamics!BT161+Dynamics!EG161+Dynamics!GT161+Dynamics!JG161</f>
        <v>27166.128681466987</v>
      </c>
      <c r="H162" s="4">
        <f>H161+Dynamics!H161+Dynamics!BU161+Dynamics!EH161+Dynamics!GU161+Dynamics!JH161</f>
        <v>22857.716758576011</v>
      </c>
      <c r="I162" s="4">
        <f>I161+Dynamics!I161+Dynamics!BV161+Dynamics!EI161+Dynamics!GV161+Dynamics!JI161</f>
        <v>0</v>
      </c>
      <c r="J162" s="4">
        <f>J161+Dynamics!J161+Dynamics!BW161+Dynamics!EJ161+Dynamics!GW161+Dynamics!JJ161</f>
        <v>0</v>
      </c>
      <c r="K162" s="4">
        <f>K161+Dynamics!K161+Dynamics!BX161+Dynamics!EK161+Dynamics!GX161+Dynamics!JK161</f>
        <v>0</v>
      </c>
      <c r="L162" s="4">
        <f>L161+Dynamics!L161+Dynamics!BY161+Dynamics!EL161+Dynamics!GY161+Dynamics!JL161</f>
        <v>47858.275821540774</v>
      </c>
      <c r="M162" s="4">
        <f>M161+Dynamics!M161+Dynamics!BZ161+Dynamics!EM161+Dynamics!GZ161+Dynamics!JM161</f>
        <v>23760.447497291447</v>
      </c>
      <c r="N162" s="9">
        <f>N161+Dynamics!N161+Dynamics!CA161+Dynamics!EN161+Dynamics!HA161+Dynamics!JN161</f>
        <v>18967.64632717007</v>
      </c>
      <c r="O162" s="8">
        <f>O161+Dynamics!O161+Dynamics!CB161+Dynamics!EO161+Dynamics!HB161+Dynamics!JO161</f>
        <v>24879750.366480399</v>
      </c>
      <c r="P162" s="4">
        <f>P161+Dynamics!P161+Dynamics!CC161+Dynamics!EP161+Dynamics!HC161+Dynamics!JP161</f>
        <v>77957.117614025934</v>
      </c>
      <c r="Q162" s="4">
        <f>Q161+Dynamics!Q161+Dynamics!CD161+Dynamics!EQ161+Dynamics!HD161+Dynamics!JQ161</f>
        <v>227292.38083304631</v>
      </c>
      <c r="R162" s="4">
        <f>R161+Dynamics!R161+Dynamics!CE161+Dynamics!ER161+Dynamics!HE161+Dynamics!JR161</f>
        <v>233853.52910343281</v>
      </c>
      <c r="S162" s="4">
        <f>S161+Dynamics!S161+Dynamics!CF161+Dynamics!ES161+Dynamics!HF161+Dynamics!JS161</f>
        <v>69902.255202816159</v>
      </c>
      <c r="T162" s="4">
        <f>T161+Dynamics!T161+Dynamics!CG161+Dynamics!ET161+Dynamics!HG161+Dynamics!JT161</f>
        <v>13412.995047784772</v>
      </c>
      <c r="U162" s="4">
        <f>U161+Dynamics!U161+Dynamics!CH161+Dynamics!EU161+Dynamics!HH161+Dynamics!JU161</f>
        <v>11279.663485996411</v>
      </c>
      <c r="V162" s="4">
        <f>V161+Dynamics!V161+Dynamics!CI161+Dynamics!EV161+Dynamics!HI161+Dynamics!JV161</f>
        <v>0</v>
      </c>
      <c r="W162" s="4">
        <f>W161+Dynamics!W161+Dynamics!CJ161+Dynamics!EW161+Dynamics!HJ161+Dynamics!JW161</f>
        <v>0</v>
      </c>
      <c r="X162" s="4">
        <f>X161+Dynamics!X161+Dynamics!CK161+Dynamics!EX161+Dynamics!HK161+Dynamics!JX161</f>
        <v>0</v>
      </c>
      <c r="Y162" s="4">
        <f>Y161+Dynamics!Y161+Dynamics!CL161+Dynamics!EY161+Dynamics!HL161+Dynamics!JY161</f>
        <v>23615.652080508629</v>
      </c>
      <c r="Z162" s="4">
        <f>Z161+Dynamics!Z161+Dynamics!CM161+Dynamics!EZ161+Dynamics!HM161+Dynamics!JZ161</f>
        <v>11717.301084509178</v>
      </c>
      <c r="AA162" s="9">
        <f>AA161+Dynamics!AA161+Dynamics!CN161+Dynamics!FA161+Dynamics!HN161+Dynamics!KA161</f>
        <v>9346.9225533677982</v>
      </c>
      <c r="AB162" s="8">
        <f>AB161+Dynamics!AB161+Dynamics!CO161+Dynamics!FB161+Dynamics!HO161+Dynamics!KB161</f>
        <v>37664.892152509114</v>
      </c>
      <c r="AC162" s="4">
        <f>AC161+Dynamics!AC161+Dynamics!CP161+Dynamics!FC161+Dynamics!HP161+Dynamics!KC161</f>
        <v>5531.6656701641386</v>
      </c>
      <c r="AD162" s="4">
        <f>AD161+Dynamics!AD161+Dynamics!CQ161+Dynamics!FD161+Dynamics!HQ161+Dynamics!KD161</f>
        <v>16217.487348333741</v>
      </c>
      <c r="AE162" s="4">
        <f>AE161+Dynamics!AE161+Dynamics!CR161+Dynamics!FE161+Dynamics!HR161+Dynamics!KE161</f>
        <v>16814.180013424346</v>
      </c>
      <c r="AF162" s="4">
        <f>AF161+Dynamics!AF161+Dynamics!CS161+Dynamics!FF161+Dynamics!HS161+Dynamics!KF161</f>
        <v>5055.2830344741487</v>
      </c>
      <c r="AG162" s="4">
        <f>AG161+Dynamics!AG161+Dynamics!CT161+Dynamics!FG161+Dynamics!HT161+Dynamics!KG161</f>
        <v>974.08446307499139</v>
      </c>
      <c r="AH162" s="4">
        <f>AH161+Dynamics!AH161+Dynamics!CU161+Dynamics!FH161+Dynamics!HU161+Dynamics!KH161</f>
        <v>825.19891392323302</v>
      </c>
      <c r="AI162" s="4">
        <f>AI161+Dynamics!AI161+Dynamics!CV161+Dynamics!FI161+Dynamics!HV161+Dynamics!KI161</f>
        <v>0</v>
      </c>
      <c r="AJ162" s="4">
        <f>AJ161+Dynamics!AJ161+Dynamics!CW161+Dynamics!FJ161+Dynamics!HW161+Dynamics!KJ161</f>
        <v>0</v>
      </c>
      <c r="AK162" s="4">
        <f>AK161+Dynamics!AK161+Dynamics!CX161+Dynamics!FK161+Dynamics!HX161+Dynamics!KK161</f>
        <v>0</v>
      </c>
      <c r="AL162" s="4">
        <f>AL161+Dynamics!AL161+Dynamics!CY161+Dynamics!FL161+Dynamics!HY161+Dynamics!KL161</f>
        <v>1728.7327548255489</v>
      </c>
      <c r="AM162" s="4">
        <f>AM161+Dynamics!AM161+Dynamics!CZ161+Dynamics!FM161+Dynamics!HZ161+Dynamics!KM161</f>
        <v>864.87578483529228</v>
      </c>
      <c r="AN162" s="4">
        <f>AN161+Dynamics!AN161+Dynamics!DA161+Dynamics!FN161+Dynamics!IA161+Dynamics!KN161</f>
        <v>696.62248489069555</v>
      </c>
      <c r="AO162" s="8">
        <f>AO161+Dynamics!AO161+Dynamics!DB161+Dynamics!FO161+Dynamics!IB161+Dynamics!KO161</f>
        <v>910927.27028324548</v>
      </c>
      <c r="AP162" s="4">
        <f>AP161+Dynamics!AP161+Dynamics!DC161+Dynamics!FP161+Dynamics!IC161+Dynamics!KP161</f>
        <v>18266.866076489063</v>
      </c>
      <c r="AQ162" s="4">
        <f>AQ161+Dynamics!AQ161+Dynamics!DD161+Dynamics!FQ161+Dynamics!ID161+Dynamics!KQ161</f>
        <v>53257.859850152126</v>
      </c>
      <c r="AR162" s="4">
        <f>AR161+Dynamics!AR161+Dynamics!DE161+Dynamics!FR161+Dynamics!IE161+Dynamics!KR161</f>
        <v>54783.944303412383</v>
      </c>
      <c r="AS162" s="4">
        <f>AS161+Dynamics!AS161+Dynamics!DF161+Dynamics!FS161+Dynamics!IF161+Dynamics!KS161</f>
        <v>16370.908144164569</v>
      </c>
      <c r="AT162" s="4">
        <f>AT161+Dynamics!AT161+Dynamics!DG161+Dynamics!FT161+Dynamics!IG161+Dynamics!KT161</f>
        <v>3140.2568782421836</v>
      </c>
      <c r="AU162" s="4">
        <f>AU161+Dynamics!AU161+Dynamics!DH161+Dynamics!FU161+Dynamics!IH161+Dynamics!KU161</f>
        <v>2638.3992884569207</v>
      </c>
      <c r="AV162" s="4">
        <f>AV161+Dynamics!AV161+Dynamics!DI161+Dynamics!FV161+Dynamics!II161+Dynamics!KV161</f>
        <v>0</v>
      </c>
      <c r="AW162" s="4">
        <f>AW161+Dynamics!AW161+Dynamics!DJ161+Dynamics!FW161+Dynamics!IJ161+Dynamics!KW161</f>
        <v>0</v>
      </c>
      <c r="AX162" s="4">
        <f>AX161+Dynamics!AX161+Dynamics!DK161+Dynamics!FX161+Dynamics!IK161+Dynamics!KX161</f>
        <v>0</v>
      </c>
      <c r="AY162" s="4">
        <f>AY161+Dynamics!AY161+Dynamics!DL161+Dynamics!FY161+Dynamics!IL161+Dynamics!KY161</f>
        <v>5523.6171729275684</v>
      </c>
      <c r="AZ162" s="4">
        <f>AZ161+Dynamics!AZ161+Dynamics!DM161+Dynamics!FZ161+Dynamics!IM161+Dynamics!KZ161</f>
        <v>2736.7529492575482</v>
      </c>
      <c r="BA162" s="9">
        <f>BA161+Dynamics!BA161+Dynamics!DN161+Dynamics!GA161+Dynamics!IN161+Dynamics!LA161</f>
        <v>2177.3271215188652</v>
      </c>
      <c r="BB162" s="8">
        <f>BB161+Dynamics!BB161+Dynamics!DO161+Dynamics!GB161+Dynamics!IO161+Dynamics!LB161</f>
        <v>43699.586946675146</v>
      </c>
      <c r="BC162" s="4">
        <f>BC161+Dynamics!BC161+Dynamics!DP161+Dynamics!GC161+Dynamics!IP161+Dynamics!LC161</f>
        <v>8370.8598658679748</v>
      </c>
      <c r="BD162" s="4">
        <f>BD161+Dynamics!BD161+Dynamics!DQ161+Dynamics!GD161+Dynamics!IQ161+Dynamics!LD161</f>
        <v>23158.951616301536</v>
      </c>
      <c r="BE162" s="4">
        <f>BE161+Dynamics!BE161+Dynamics!DR161+Dynamics!GE161+Dynamics!IR161+Dynamics!LE161</f>
        <v>22153.94958612894</v>
      </c>
      <c r="BF162" s="4">
        <f>BF161+Dynamics!BF161+Dynamics!DS161+Dynamics!GF161+Dynamics!IS161+Dynamics!LF161</f>
        <v>6263.0913633089331</v>
      </c>
      <c r="BG162" s="4">
        <f>BG161+Dynamics!BG161+Dynamics!DT161+Dynamics!GG161+Dynamics!IT161+Dynamics!LG161</f>
        <v>1154.557934688411</v>
      </c>
      <c r="BH162" s="4">
        <f>BH161+Dynamics!BH161+Dynamics!DU161+Dynamics!GH161+Dynamics!IU161+Dynamics!LH161</f>
        <v>905.69554743873914</v>
      </c>
      <c r="BI162" s="4">
        <f>BI161+Dynamics!BI161+Dynamics!DV161+Dynamics!GI161+Dynamics!IV161+Dynamics!LI161</f>
        <v>0</v>
      </c>
      <c r="BJ162" s="4">
        <f>BJ161+Dynamics!BJ161+Dynamics!DW161+Dynamics!GJ161+Dynamics!IW161+Dynamics!LJ161</f>
        <v>0</v>
      </c>
      <c r="BK162" s="4">
        <f>BK161+Dynamics!BK161+Dynamics!DX161+Dynamics!GK161+Dynamics!IX161+Dynamics!LK161</f>
        <v>0</v>
      </c>
      <c r="BL162" s="4">
        <f>BL161+Dynamics!BL161+Dynamics!DY161+Dynamics!GL161+Dynamics!IY161+Dynamics!LL161</f>
        <v>1885.9467071395215</v>
      </c>
      <c r="BM162" s="4">
        <f>BM161+Dynamics!BM161+Dynamics!DZ161+Dynamics!GM161+Dynamics!IZ161+Dynamics!LM161</f>
        <v>864.31260944189262</v>
      </c>
      <c r="BN162" s="4">
        <f>BN161+Dynamics!BN161+Dynamics!EA161+Dynamics!GN161+Dynamics!JA161+Dynamics!LN161</f>
        <v>629.01508775011905</v>
      </c>
      <c r="BO162" s="178">
        <f t="shared" si="73"/>
        <v>51312582.560367733</v>
      </c>
      <c r="BP162" s="8">
        <f t="shared" si="68"/>
        <v>24489172.184928775</v>
      </c>
      <c r="BQ162" s="4">
        <f t="shared" si="69"/>
        <v>25558128.183485888</v>
      </c>
      <c r="BR162" s="4">
        <f t="shared" si="70"/>
        <v>86373.022620455275</v>
      </c>
      <c r="BS162" s="4">
        <f t="shared" si="74"/>
        <v>1069823.2020678667</v>
      </c>
      <c r="BT162" s="179">
        <f t="shared" si="75"/>
        <v>109085.96726474121</v>
      </c>
      <c r="BU162" s="178">
        <f t="shared" si="76"/>
        <v>2324206.8521021665</v>
      </c>
      <c r="BV162" s="4">
        <f t="shared" si="77"/>
        <v>1372838.5925260449</v>
      </c>
      <c r="BW162" s="4">
        <f t="shared" si="78"/>
        <v>678377.81700548797</v>
      </c>
      <c r="BX162" s="4">
        <f t="shared" si="79"/>
        <v>48708.130467946139</v>
      </c>
      <c r="BY162" s="4">
        <f t="shared" si="80"/>
        <v>158895.93178462124</v>
      </c>
      <c r="BZ162" s="179">
        <f t="shared" si="81"/>
        <v>65386.380318066069</v>
      </c>
      <c r="CA162" s="167">
        <f t="shared" si="82"/>
        <v>4.5295066748351751E-2</v>
      </c>
      <c r="CB162" s="15">
        <f t="shared" si="83"/>
        <v>5.6059003634713417E-2</v>
      </c>
      <c r="CC162" s="15">
        <f t="shared" si="84"/>
        <v>2.6542546939873891E-2</v>
      </c>
      <c r="CD162" s="15">
        <f t="shared" si="85"/>
        <v>0.56392758977513013</v>
      </c>
      <c r="CE162" s="15">
        <f t="shared" si="86"/>
        <v>0.14852541193487903</v>
      </c>
      <c r="CF162" s="168">
        <f t="shared" si="87"/>
        <v>0.59940230588394172</v>
      </c>
      <c r="CG162" s="167"/>
      <c r="CH162" s="16"/>
      <c r="CI162" s="87"/>
      <c r="CJ162" s="16"/>
      <c r="CK162" s="16"/>
      <c r="CL162" s="168"/>
      <c r="CM162" s="120">
        <f t="shared" si="88"/>
        <v>178543.41950044953</v>
      </c>
      <c r="CN162" s="120">
        <f>step*SUMPRODUCT(B162:N162,'By group'!B$22:N$22)</f>
        <v>105553.70835568909</v>
      </c>
      <c r="CO162" s="120">
        <f>step*SUMPRODUCT(O162:AA162,'By group'!O$22:AA$22)</f>
        <v>52147.075872555033</v>
      </c>
      <c r="CP162" s="120">
        <f>step*SUMPRODUCT(AB162:AN162,'By group'!AB$22:AN$22)</f>
        <v>3755.8427228851365</v>
      </c>
      <c r="CQ162" s="120">
        <f>step*SUMPRODUCT(AO162:BA162,'By group'!AO$22:BA$22)</f>
        <v>12213.546484866441</v>
      </c>
      <c r="CR162" s="154">
        <f>step*SUMPRODUCT(BB162:BN162,'By group'!BB$22:BN$22)</f>
        <v>4873.2460644538278</v>
      </c>
      <c r="CS162" s="197">
        <f t="shared" si="89"/>
        <v>267757.30657216813</v>
      </c>
      <c r="CT162" s="120">
        <f t="shared" si="90"/>
        <v>779693.82400210784</v>
      </c>
      <c r="CU162" s="120">
        <f t="shared" si="91"/>
        <v>800901.86205730925</v>
      </c>
      <c r="CV162" s="120">
        <f t="shared" si="92"/>
        <v>319737.93897089962</v>
      </c>
      <c r="CW162" s="120">
        <f t="shared" si="93"/>
        <v>85791.712930592708</v>
      </c>
      <c r="CX162" s="198">
        <f t="shared" si="94"/>
        <v>70324.207569088845</v>
      </c>
      <c r="CY162" s="16">
        <f t="shared" si="95"/>
        <v>3.368091347391407E-3</v>
      </c>
      <c r="CZ162" s="37">
        <f t="shared" si="96"/>
        <v>4.1857012995594828E-2</v>
      </c>
      <c r="DA162" s="185">
        <f t="shared" si="97"/>
        <v>2.1259106796350544E-3</v>
      </c>
      <c r="DB162" s="183">
        <f>(BO162-BO160)/BO160</f>
        <v>5.5741676484079286E-3</v>
      </c>
      <c r="DC162" s="85">
        <f>(SUMPRODUCT($B162:$N162,'By group'!$B$27:$N$27)-(1-prop_idu_part)*SUMPRODUCT(Population!$BB162:$BN162,'By group'!$BB$27:$BN$27)*(1-prop_idu_male))/BQ162</f>
        <v>1.4349584442090433</v>
      </c>
      <c r="DD162" s="85">
        <f>(1-prop_idu_part)*SUMPRODUCT(Population!$BB162:$BN162,'By group'!$BB$27:$BN$27)*prop_idu_male/BQ162</f>
        <v>9.2192075882962382E-3</v>
      </c>
      <c r="DE162" s="85">
        <f>SUMPRODUCT(AB162:AN162,'By group'!AB$27:AN$27)/prop_sw_use/BP162</f>
        <v>4.2323859035273372</v>
      </c>
      <c r="DF162" s="85">
        <f t="shared" si="71"/>
        <v>1.7183486768320988</v>
      </c>
      <c r="DG162" s="85">
        <f t="shared" si="98"/>
        <v>0</v>
      </c>
    </row>
    <row r="163" spans="1:111" x14ac:dyDescent="0.25">
      <c r="A163">
        <f t="shared" si="72"/>
        <v>79.5</v>
      </c>
      <c r="B163" s="8">
        <f>B162+Dynamics!B162+Dynamics!BO162+Dynamics!EB162+Dynamics!GO162+Dynamics!JB162</f>
        <v>23180678.086205237</v>
      </c>
      <c r="C163" s="46">
        <f>C162+Dynamics!C162+Dynamics!BP162+Dynamics!EC162+Dynamics!GP162+Dynamics!JC162</f>
        <v>158072.58844996995</v>
      </c>
      <c r="D163" s="4">
        <f>D162+Dynamics!D162+Dynamics!BQ162+Dynamics!ED162+Dynamics!GQ162+Dynamics!JD162</f>
        <v>461056.90333641815</v>
      </c>
      <c r="E163" s="4">
        <f>E162+Dynamics!E162+Dynamics!BR162+Dynamics!EE162+Dynamics!GR162+Dynamics!JE162</f>
        <v>474625.9366282585</v>
      </c>
      <c r="F163" s="4">
        <f>F162+Dynamics!F162+Dynamics!BS162+Dynamics!EF162+Dynamics!GS162+Dynamics!JF162</f>
        <v>141932.31427762663</v>
      </c>
      <c r="G163" s="4">
        <f>G162+Dynamics!G162+Dynamics!BT162+Dynamics!EG162+Dynamics!GT162+Dynamics!JG162</f>
        <v>27242.628290344561</v>
      </c>
      <c r="H163" s="4">
        <f>H162+Dynamics!H162+Dynamics!BU162+Dynamics!EH162+Dynamics!GU162+Dynamics!JH162</f>
        <v>22922.22510579833</v>
      </c>
      <c r="I163" s="4">
        <f>I162+Dynamics!I162+Dynamics!BV162+Dynamics!EI162+Dynamics!GV162+Dynamics!JI162</f>
        <v>0</v>
      </c>
      <c r="J163" s="4">
        <f>J162+Dynamics!J162+Dynamics!BW162+Dynamics!EJ162+Dynamics!GW162+Dynamics!JJ162</f>
        <v>0</v>
      </c>
      <c r="K163" s="4">
        <f>K162+Dynamics!K162+Dynamics!BX162+Dynamics!EK162+Dynamics!GX162+Dynamics!JK162</f>
        <v>0</v>
      </c>
      <c r="L163" s="4">
        <f>L162+Dynamics!L162+Dynamics!BY162+Dynamics!EL162+Dynamics!GY162+Dynamics!JL162</f>
        <v>47993.368061690831</v>
      </c>
      <c r="M163" s="4">
        <f>M162+Dynamics!M162+Dynamics!BZ162+Dynamics!EM162+Dynamics!GZ162+Dynamics!JM162</f>
        <v>23827.714055499928</v>
      </c>
      <c r="N163" s="9">
        <f>N162+Dynamics!N162+Dynamics!CA162+Dynamics!EN162+Dynamics!HA162+Dynamics!JN162</f>
        <v>19021.564080197208</v>
      </c>
      <c r="O163" s="8">
        <f>O162+Dynamics!O162+Dynamics!CB162+Dynamics!EO162+Dynamics!HB162+Dynamics!JO162</f>
        <v>24949173.368150447</v>
      </c>
      <c r="P163" s="4">
        <f>P162+Dynamics!P162+Dynamics!CC162+Dynamics!EP162+Dynamics!HC162+Dynamics!JP162</f>
        <v>78176.162462980894</v>
      </c>
      <c r="Q163" s="4">
        <f>Q162+Dynamics!Q162+Dynamics!CD162+Dynamics!EQ162+Dynamics!HD162+Dynamics!JQ162</f>
        <v>227931.77511746425</v>
      </c>
      <c r="R163" s="4">
        <f>R162+Dynamics!R162+Dynamics!CE162+Dynamics!ER162+Dynamics!HE162+Dynamics!JR162</f>
        <v>234512.62866020543</v>
      </c>
      <c r="S163" s="4">
        <f>S162+Dynamics!S162+Dynamics!CF162+Dynamics!ES162+Dynamics!HF162+Dynamics!JS162</f>
        <v>70099.592957220768</v>
      </c>
      <c r="T163" s="4">
        <f>T162+Dynamics!T162+Dynamics!CG162+Dynamics!ET162+Dynamics!HG162+Dynamics!JT162</f>
        <v>13450.911069004345</v>
      </c>
      <c r="U163" s="4">
        <f>U162+Dynamics!U162+Dynamics!CH162+Dynamics!EU162+Dynamics!HH162+Dynamics!JU162</f>
        <v>11311.633599619063</v>
      </c>
      <c r="V163" s="4">
        <f>V162+Dynamics!V162+Dynamics!CI162+Dynamics!EV162+Dynamics!HI162+Dynamics!JV162</f>
        <v>0</v>
      </c>
      <c r="W163" s="4">
        <f>W162+Dynamics!W162+Dynamics!CJ162+Dynamics!EW162+Dynamics!HJ162+Dynamics!JW162</f>
        <v>0</v>
      </c>
      <c r="X163" s="4">
        <f>X162+Dynamics!X162+Dynamics!CK162+Dynamics!EX162+Dynamics!HK162+Dynamics!JX162</f>
        <v>0</v>
      </c>
      <c r="Y163" s="4">
        <f>Y162+Dynamics!Y162+Dynamics!CL162+Dynamics!EY162+Dynamics!HL162+Dynamics!JY162</f>
        <v>23682.608221035785</v>
      </c>
      <c r="Z163" s="4">
        <f>Z162+Dynamics!Z162+Dynamics!CM162+Dynamics!EZ162+Dynamics!HM162+Dynamics!JZ162</f>
        <v>11750.638836285718</v>
      </c>
      <c r="AA163" s="9">
        <f>AA162+Dynamics!AA162+Dynamics!CN162+Dynamics!FA162+Dynamics!HN162+Dynamics!KA162</f>
        <v>9373.6290792601212</v>
      </c>
      <c r="AB163" s="8">
        <f>AB162+Dynamics!AB162+Dynamics!CO162+Dynamics!FB162+Dynamics!HO162+Dynamics!KB162</f>
        <v>37769.222880959089</v>
      </c>
      <c r="AC163" s="4">
        <f>AC162+Dynamics!AC162+Dynamics!CP162+Dynamics!FC162+Dynamics!HP162+Dynamics!KC162</f>
        <v>5547.1278093147384</v>
      </c>
      <c r="AD163" s="4">
        <f>AD162+Dynamics!AD162+Dynamics!CQ162+Dynamics!FD162+Dynamics!HQ162+Dynamics!KD162</f>
        <v>16262.851315943488</v>
      </c>
      <c r="AE163" s="4">
        <f>AE162+Dynamics!AE162+Dynamics!CR162+Dynamics!FE162+Dynamics!HR162+Dynamics!KE162</f>
        <v>16861.26925598341</v>
      </c>
      <c r="AF163" s="4">
        <f>AF162+Dynamics!AF162+Dynamics!CS162+Dynamics!FF162+Dynamics!HS162+Dynamics!KF162</f>
        <v>5069.4555919406712</v>
      </c>
      <c r="AG163" s="4">
        <f>AG162+Dynamics!AG162+Dynamics!CT162+Dynamics!FG162+Dynamics!HT162+Dynamics!KG162</f>
        <v>976.8177384394412</v>
      </c>
      <c r="AH163" s="4">
        <f>AH162+Dynamics!AH162+Dynamics!CU162+Dynamics!FH162+Dynamics!HU162+Dynamics!KH162</f>
        <v>827.51883568942071</v>
      </c>
      <c r="AI163" s="4">
        <f>AI162+Dynamics!AI162+Dynamics!CV162+Dynamics!FI162+Dynamics!HV162+Dynamics!KI162</f>
        <v>0</v>
      </c>
      <c r="AJ163" s="4">
        <f>AJ162+Dynamics!AJ162+Dynamics!CW162+Dynamics!FJ162+Dynamics!HW162+Dynamics!KJ162</f>
        <v>0</v>
      </c>
      <c r="AK163" s="4">
        <f>AK162+Dynamics!AK162+Dynamics!CX162+Dynamics!FK162+Dynamics!HX162+Dynamics!KK162</f>
        <v>0</v>
      </c>
      <c r="AL163" s="4">
        <f>AL162+Dynamics!AL162+Dynamics!CY162+Dynamics!FL162+Dynamics!HY162+Dynamics!KL162</f>
        <v>1733.5935208366404</v>
      </c>
      <c r="AM163" s="4">
        <f>AM162+Dynamics!AM162+Dynamics!CZ162+Dynamics!FM162+Dynamics!HZ162+Dynamics!KM162</f>
        <v>867.31389994411336</v>
      </c>
      <c r="AN163" s="4">
        <f>AN162+Dynamics!AN162+Dynamics!DA162+Dynamics!FN162+Dynamics!IA162+Dynamics!KN162</f>
        <v>698.59404219552198</v>
      </c>
      <c r="AO163" s="8">
        <f>AO162+Dynamics!AO162+Dynamics!DB162+Dynamics!FO162+Dynamics!IB162+Dynamics!KO162</f>
        <v>913165.20570984285</v>
      </c>
      <c r="AP163" s="4">
        <f>AP162+Dynamics!AP162+Dynamics!DC162+Dynamics!FP162+Dynamics!IC162+Dynamics!KP162</f>
        <v>18320.954499426949</v>
      </c>
      <c r="AQ163" s="4">
        <f>AQ162+Dynamics!AQ162+Dynamics!DD162+Dynamics!FQ162+Dynamics!ID162+Dynamics!KQ162</f>
        <v>53417.053577589468</v>
      </c>
      <c r="AR163" s="4">
        <f>AR162+Dynamics!AR162+Dynamics!DE162+Dynamics!FR162+Dynamics!IE162+Dynamics!KR162</f>
        <v>54950.262633131446</v>
      </c>
      <c r="AS163" s="4">
        <f>AS162+Dynamics!AS162+Dynamics!DF162+Dynamics!FS162+Dynamics!IF162+Dynamics!KS162</f>
        <v>16421.284234813047</v>
      </c>
      <c r="AT163" s="4">
        <f>AT162+Dynamics!AT162+Dynamics!DG162+Dynamics!FT162+Dynamics!IG162+Dynamics!KT162</f>
        <v>3150.0278021392996</v>
      </c>
      <c r="AU163" s="4">
        <f>AU162+Dynamics!AU162+Dynamics!DH162+Dynamics!FU162+Dynamics!IH162+Dynamics!KU162</f>
        <v>2646.8009101915081</v>
      </c>
      <c r="AV163" s="4">
        <f>AV162+Dynamics!AV162+Dynamics!DI162+Dynamics!FV162+Dynamics!II162+Dynamics!KV162</f>
        <v>0</v>
      </c>
      <c r="AW163" s="4">
        <f>AW162+Dynamics!AW162+Dynamics!DJ162+Dynamics!FW162+Dynamics!IJ162+Dynamics!KW162</f>
        <v>0</v>
      </c>
      <c r="AX163" s="4">
        <f>AX162+Dynamics!AX162+Dynamics!DK162+Dynamics!FX162+Dynamics!IK162+Dynamics!KX162</f>
        <v>0</v>
      </c>
      <c r="AY163" s="4">
        <f>AY162+Dynamics!AY162+Dynamics!DL162+Dynamics!FY162+Dynamics!IL162+Dynamics!KY162</f>
        <v>5541.2380900612989</v>
      </c>
      <c r="AZ163" s="4">
        <f>AZ162+Dynamics!AZ162+Dynamics!DM162+Dynamics!FZ162+Dynamics!IM162+Dynamics!KZ162</f>
        <v>2745.7499446811157</v>
      </c>
      <c r="BA163" s="9">
        <f>BA162+Dynamics!BA162+Dynamics!DN162+Dynamics!GA162+Dynamics!IN162+Dynamics!LA162</f>
        <v>2184.8054788223249</v>
      </c>
      <c r="BB163" s="8">
        <f>BB162+Dynamics!BB162+Dynamics!DO162+Dynamics!GB162+Dynamics!IO162+Dynamics!LB162</f>
        <v>43821.225219049855</v>
      </c>
      <c r="BC163" s="4">
        <f>BC162+Dynamics!BC162+Dynamics!DP162+Dynamics!GC162+Dynamics!IP162+Dynamics!LC162</f>
        <v>8394.1728064091531</v>
      </c>
      <c r="BD163" s="4">
        <f>BD162+Dynamics!BD162+Dynamics!DQ162+Dynamics!GD162+Dynamics!IQ162+Dynamics!LD162</f>
        <v>23223.46803381788</v>
      </c>
      <c r="BE163" s="4">
        <f>BE162+Dynamics!BE162+Dynamics!DR162+Dynamics!GE162+Dynamics!IR162+Dynamics!LE162</f>
        <v>22215.694994780595</v>
      </c>
      <c r="BF163" s="4">
        <f>BF162+Dynamics!BF162+Dynamics!DS162+Dynamics!GF162+Dynamics!IS162+Dynamics!LF162</f>
        <v>6280.554456699203</v>
      </c>
      <c r="BG163" s="4">
        <f>BG162+Dynamics!BG162+Dynamics!DT162+Dynamics!GG162+Dynamics!IT162+Dynamics!LG162</f>
        <v>1157.7782153261007</v>
      </c>
      <c r="BH163" s="4">
        <f>BH162+Dynamics!BH162+Dynamics!DU162+Dynamics!GH162+Dynamics!IU162+Dynamics!LH162</f>
        <v>908.22341459273002</v>
      </c>
      <c r="BI163" s="4">
        <f>BI162+Dynamics!BI162+Dynamics!DV162+Dynamics!GI162+Dynamics!IV162+Dynamics!LI162</f>
        <v>0</v>
      </c>
      <c r="BJ163" s="4">
        <f>BJ162+Dynamics!BJ162+Dynamics!DW162+Dynamics!GJ162+Dynamics!IW162+Dynamics!LJ162</f>
        <v>0</v>
      </c>
      <c r="BK163" s="4">
        <f>BK162+Dynamics!BK162+Dynamics!DX162+Dynamics!GK162+Dynamics!IX162+Dynamics!LK162</f>
        <v>0</v>
      </c>
      <c r="BL163" s="4">
        <f>BL162+Dynamics!BL162+Dynamics!DY162+Dynamics!GL162+Dynamics!IY162+Dynamics!LL162</f>
        <v>1891.2108730159789</v>
      </c>
      <c r="BM163" s="4">
        <f>BM162+Dynamics!BM162+Dynamics!DZ162+Dynamics!GM162+Dynamics!IZ162+Dynamics!LM162</f>
        <v>866.72737541863182</v>
      </c>
      <c r="BN163" s="4">
        <f>BN162+Dynamics!BN162+Dynamics!EA162+Dynamics!GN162+Dynamics!JA162+Dynamics!LN162</f>
        <v>630.77475948999836</v>
      </c>
      <c r="BO163" s="178">
        <f t="shared" si="73"/>
        <v>51455383.254565082</v>
      </c>
      <c r="BP163" s="8">
        <f t="shared" si="68"/>
        <v>24557373.328491043</v>
      </c>
      <c r="BQ163" s="4">
        <f t="shared" si="69"/>
        <v>25629462.948153526</v>
      </c>
      <c r="BR163" s="4">
        <f t="shared" si="70"/>
        <v>86613.764891246537</v>
      </c>
      <c r="BS163" s="4">
        <f t="shared" si="74"/>
        <v>1072543.3828806996</v>
      </c>
      <c r="BT163" s="179">
        <f t="shared" si="75"/>
        <v>109389.83014860014</v>
      </c>
      <c r="BU163" s="178">
        <f t="shared" si="76"/>
        <v>2330776.1463995739</v>
      </c>
      <c r="BV163" s="4">
        <f t="shared" si="77"/>
        <v>1376695.2422858039</v>
      </c>
      <c r="BW163" s="4">
        <f t="shared" si="78"/>
        <v>680289.58000307635</v>
      </c>
      <c r="BX163" s="4">
        <f t="shared" si="79"/>
        <v>48844.542010287449</v>
      </c>
      <c r="BY163" s="4">
        <f t="shared" si="80"/>
        <v>159378.17717085642</v>
      </c>
      <c r="BZ163" s="179">
        <f t="shared" si="81"/>
        <v>65568.604929550274</v>
      </c>
      <c r="CA163" s="167">
        <f t="shared" si="82"/>
        <v>4.5297032088334299E-2</v>
      </c>
      <c r="CB163" s="15">
        <f t="shared" si="83"/>
        <v>5.6060362151541088E-2</v>
      </c>
      <c r="CC163" s="15">
        <f t="shared" si="84"/>
        <v>2.654326317251559E-2</v>
      </c>
      <c r="CD163" s="15">
        <f t="shared" si="85"/>
        <v>0.56393509821005172</v>
      </c>
      <c r="CE163" s="15">
        <f t="shared" si="86"/>
        <v>0.14859835015977554</v>
      </c>
      <c r="CF163" s="168">
        <f t="shared" si="87"/>
        <v>0.5994031149008906</v>
      </c>
      <c r="CG163" s="169">
        <f>-SUM(Dynamics!BO162:BO163,Dynamics!CB162:CB163,Dynamics!CO162:CO163,Dynamics!DB162:DB163,Dynamics!DO162:DO163)/BO162*100000</f>
        <v>1090.4995866777504</v>
      </c>
      <c r="CH163" s="87">
        <f>-SUM(Dynamics!BO162:BO163)/BP162*100000</f>
        <v>1344.3900338273925</v>
      </c>
      <c r="CI163" s="87">
        <f>-SUM(Dynamics!CB162:CB163)/BQ162*100000</f>
        <v>637.15027315691873</v>
      </c>
      <c r="CJ163" s="87">
        <f>-SUM(Dynamics!CO162:CO163)/BR162*100000</f>
        <v>13353.436388528758</v>
      </c>
      <c r="CK163" s="87">
        <f>-SUM(Dynamics!DB162:DB163)/BS162*100000</f>
        <v>3566.8990750801522</v>
      </c>
      <c r="CL163" s="170">
        <f>-SUM(Dynamics!DO162:DO163)/BT162*100000</f>
        <v>16314.239945626965</v>
      </c>
      <c r="CM163" s="120">
        <f t="shared" si="88"/>
        <v>179048.58659358934</v>
      </c>
      <c r="CN163" s="120">
        <f>step*SUMPRODUCT(B163:N163,'By group'!B$22:N$22)</f>
        <v>105850.40790664584</v>
      </c>
      <c r="CO163" s="120">
        <f>step*SUMPRODUCT(O163:AA163,'By group'!O$22:AA$22)</f>
        <v>52294.143738633837</v>
      </c>
      <c r="CP163" s="120">
        <f>step*SUMPRODUCT(AB163:AN163,'By group'!AB$22:AN$22)</f>
        <v>3766.3661498482415</v>
      </c>
      <c r="CQ163" s="120">
        <f>step*SUMPRODUCT(AO163:BA163,'By group'!AO$22:BA$22)</f>
        <v>12250.838784459836</v>
      </c>
      <c r="CR163" s="154">
        <f>step*SUMPRODUCT(BB163:BN163,'By group'!BB$22:BN$22)</f>
        <v>4886.8300140015926</v>
      </c>
      <c r="CS163" s="197">
        <f t="shared" si="89"/>
        <v>268511.00602810166</v>
      </c>
      <c r="CT163" s="120">
        <f t="shared" si="90"/>
        <v>781892.05138123326</v>
      </c>
      <c r="CU163" s="120">
        <f t="shared" si="91"/>
        <v>803165.79217235942</v>
      </c>
      <c r="CV163" s="120">
        <f t="shared" si="92"/>
        <v>320645.22028494085</v>
      </c>
      <c r="CW163" s="120">
        <f t="shared" si="93"/>
        <v>86036.307227083264</v>
      </c>
      <c r="CX163" s="198">
        <f t="shared" si="94"/>
        <v>70525.769305856229</v>
      </c>
      <c r="CY163" s="16">
        <f t="shared" si="95"/>
        <v>3.3680784925995619E-3</v>
      </c>
      <c r="CZ163" s="37">
        <f t="shared" si="96"/>
        <v>4.1847322211734796E-2</v>
      </c>
      <c r="DA163" s="185">
        <f t="shared" si="97"/>
        <v>2.1259161477316401E-3</v>
      </c>
      <c r="DB163" s="183"/>
      <c r="DC163" s="85">
        <f>(SUMPRODUCT($B163:$N163,'By group'!$B$27:$N$27)-(1-prop_idu_part)*SUMPRODUCT(Population!$BB163:$BN163,'By group'!$BB$27:$BN$27)*(1-prop_idu_male))/BQ163</f>
        <v>1.434949673305812</v>
      </c>
      <c r="DD163" s="85">
        <f>(1-prop_idu_part)*SUMPRODUCT(Population!$BB163:$BN163,'By group'!$BB$27:$BN$27)*prop_idu_male/BQ163</f>
        <v>9.2191566245050493E-3</v>
      </c>
      <c r="DE163" s="85">
        <f>SUMPRODUCT(AB163:AN163,'By group'!AB$27:AN$27)/prop_sw_use/BP163</f>
        <v>4.2323955611698292</v>
      </c>
      <c r="DF163" s="85">
        <f t="shared" si="71"/>
        <v>1.7183525978349505</v>
      </c>
      <c r="DG163" s="85">
        <f t="shared" si="98"/>
        <v>0</v>
      </c>
    </row>
    <row r="164" spans="1:111" x14ac:dyDescent="0.25">
      <c r="A164">
        <f t="shared" si="72"/>
        <v>80</v>
      </c>
      <c r="B164" s="8">
        <f>B163+Dynamics!B163+Dynamics!BO163+Dynamics!EB163+Dynamics!GO163+Dynamics!JB163</f>
        <v>23245198.017786924</v>
      </c>
      <c r="C164" s="46">
        <f>C163+Dynamics!C163+Dynamics!BP163+Dynamics!EC163+Dynamics!GP163+Dynamics!JC163</f>
        <v>158515.49297384964</v>
      </c>
      <c r="D164" s="4">
        <f>D163+Dynamics!D163+Dynamics!BQ163+Dynamics!ED163+Dynamics!GQ163+Dynamics!JD163</f>
        <v>462349.87862300314</v>
      </c>
      <c r="E164" s="4">
        <f>E163+Dynamics!E163+Dynamics!BR163+Dynamics!EE163+Dynamics!GR163+Dynamics!JE163</f>
        <v>475958.87225814897</v>
      </c>
      <c r="F164" s="4">
        <f>F163+Dynamics!F163+Dynamics!BS163+Dynamics!EF163+Dynamics!GS163+Dynamics!JF163</f>
        <v>142331.41233842258</v>
      </c>
      <c r="G164" s="4">
        <f>G163+Dynamics!G163+Dynamics!BT163+Dynamics!EG163+Dynamics!GT163+Dynamics!JG163</f>
        <v>27319.310094679982</v>
      </c>
      <c r="H164" s="4">
        <f>H163+Dynamics!H163+Dynamics!BU163+Dynamics!EH163+Dynamics!GU163+Dynamics!JH163</f>
        <v>22986.883247617385</v>
      </c>
      <c r="I164" s="4">
        <f>I163+Dynamics!I163+Dynamics!BV163+Dynamics!EI163+Dynamics!GV163+Dynamics!JI163</f>
        <v>0</v>
      </c>
      <c r="J164" s="4">
        <f>J163+Dynamics!J163+Dynamics!BW163+Dynamics!EJ163+Dynamics!GW163+Dynamics!JJ163</f>
        <v>0</v>
      </c>
      <c r="K164" s="4">
        <f>K163+Dynamics!K163+Dynamics!BX163+Dynamics!EK163+Dynamics!GX163+Dynamics!JK163</f>
        <v>0</v>
      </c>
      <c r="L164" s="4">
        <f>L163+Dynamics!L163+Dynamics!BY163+Dynamics!EL163+Dynamics!GY163+Dynamics!JL163</f>
        <v>48128.772683528667</v>
      </c>
      <c r="M164" s="4">
        <f>M163+Dynamics!M163+Dynamics!BZ163+Dynamics!EM163+Dynamics!GZ163+Dynamics!JM163</f>
        <v>23895.130816081484</v>
      </c>
      <c r="N164" s="9">
        <f>N163+Dynamics!N163+Dynamics!CA163+Dynamics!EN163+Dynamics!HA163+Dynamics!JN163</f>
        <v>19075.597963405588</v>
      </c>
      <c r="O164" s="8">
        <f>O163+Dynamics!O163+Dynamics!CB163+Dynamics!EO163+Dynamics!HB163+Dynamics!JO163</f>
        <v>25018780.052001107</v>
      </c>
      <c r="P164" s="4">
        <f>P163+Dynamics!P163+Dynamics!CC163+Dynamics!EP163+Dynamics!HC163+Dynamics!JP163</f>
        <v>78395.743155466524</v>
      </c>
      <c r="Q164" s="4">
        <f>Q163+Dynamics!Q163+Dynamics!CD163+Dynamics!EQ163+Dynamics!HD163+Dynamics!JQ163</f>
        <v>228572.71175154703</v>
      </c>
      <c r="R164" s="4">
        <f>R163+Dynamics!R163+Dynamics!CE163+Dynamics!ER163+Dynamics!HE163+Dynamics!JR163</f>
        <v>235173.28178508091</v>
      </c>
      <c r="S164" s="4">
        <f>S163+Dynamics!S163+Dynamics!CF163+Dynamics!ES163+Dynamics!HF163+Dynamics!JS163</f>
        <v>70297.386621390659</v>
      </c>
      <c r="T164" s="4">
        <f>T163+Dynamics!T163+Dynamics!CG163+Dynamics!ET163+Dynamics!HG163+Dynamics!JT163</f>
        <v>13488.913317189626</v>
      </c>
      <c r="U164" s="4">
        <f>U163+Dynamics!U163+Dynamics!CH163+Dynamics!EU163+Dynamics!HH163+Dynamics!JU163</f>
        <v>11343.674482003442</v>
      </c>
      <c r="V164" s="4">
        <f>V163+Dynamics!V163+Dynamics!CI163+Dynamics!EV163+Dynamics!HI163+Dynamics!JV163</f>
        <v>0</v>
      </c>
      <c r="W164" s="4">
        <f>W163+Dynamics!W163+Dynamics!CJ163+Dynamics!EW163+Dynamics!HJ163+Dynamics!JW163</f>
        <v>0</v>
      </c>
      <c r="X164" s="4">
        <f>X163+Dynamics!X163+Dynamics!CK163+Dynamics!EX163+Dynamics!HK163+Dynamics!JX163</f>
        <v>0</v>
      </c>
      <c r="Y164" s="4">
        <f>Y163+Dynamics!Y163+Dynamics!CL163+Dynamics!EY163+Dynamics!HL163+Dynamics!JY163</f>
        <v>23749.711484097552</v>
      </c>
      <c r="Z164" s="4">
        <f>Z163+Dynamics!Z163+Dynamics!CM163+Dynamics!EZ163+Dynamics!HM163+Dynamics!JZ163</f>
        <v>11784.04734414186</v>
      </c>
      <c r="AA164" s="9">
        <f>AA163+Dynamics!AA163+Dynamics!CN163+Dynamics!FA163+Dynamics!HN163+Dynamics!KA163</f>
        <v>9400.3918497146769</v>
      </c>
      <c r="AB164" s="8">
        <f>AB163+Dynamics!AB163+Dynamics!CO163+Dynamics!FB163+Dynamics!HO163+Dynamics!KB163</f>
        <v>37873.852751503917</v>
      </c>
      <c r="AC164" s="4">
        <f>AC163+Dynamics!AC163+Dynamics!CP163+Dynamics!FC163+Dynamics!HP163+Dynamics!KC163</f>
        <v>5562.630084302561</v>
      </c>
      <c r="AD164" s="4">
        <f>AD163+Dynamics!AD163+Dynamics!CQ163+Dynamics!FD163+Dynamics!HQ163+Dynamics!KD163</f>
        <v>16308.332082082821</v>
      </c>
      <c r="AE164" s="4">
        <f>AE163+Dynamics!AE163+Dynamics!CR163+Dynamics!FE163+Dynamics!HR163+Dynamics!KE163</f>
        <v>16908.478078991368</v>
      </c>
      <c r="AF164" s="4">
        <f>AF163+Dynamics!AF163+Dynamics!CS163+Dynamics!FF163+Dynamics!HS163+Dynamics!KF163</f>
        <v>5083.6636932074152</v>
      </c>
      <c r="AG164" s="4">
        <f>AG163+Dynamics!AG163+Dynamics!CT163+Dynamics!FG163+Dynamics!HT163+Dynamics!KG163</f>
        <v>979.55779534941553</v>
      </c>
      <c r="AH164" s="4">
        <f>AH163+Dynamics!AH163+Dynamics!CU163+Dynamics!FH163+Dynamics!HU163+Dynamics!KH163</f>
        <v>829.84438110266365</v>
      </c>
      <c r="AI164" s="4">
        <f>AI163+Dynamics!AI163+Dynamics!CV163+Dynamics!FI163+Dynamics!HV163+Dynamics!KI163</f>
        <v>0</v>
      </c>
      <c r="AJ164" s="4">
        <f>AJ163+Dynamics!AJ163+Dynamics!CW163+Dynamics!FJ163+Dynamics!HW163+Dynamics!KJ163</f>
        <v>0</v>
      </c>
      <c r="AK164" s="4">
        <f>AK163+Dynamics!AK163+Dynamics!CX163+Dynamics!FK163+Dynamics!HX163+Dynamics!KK163</f>
        <v>0</v>
      </c>
      <c r="AL164" s="4">
        <f>AL163+Dynamics!AL163+Dynamics!CY163+Dynamics!FL163+Dynamics!HY163+Dynamics!KL163</f>
        <v>1738.4660385765803</v>
      </c>
      <c r="AM164" s="4">
        <f>AM163+Dynamics!AM163+Dynamics!CZ163+Dynamics!FM163+Dynamics!HZ163+Dynamics!KM163</f>
        <v>869.7577153176054</v>
      </c>
      <c r="AN164" s="4">
        <f>AN163+Dynamics!AN163+Dynamics!DA163+Dynamics!FN163+Dynamics!IA163+Dynamics!KN163</f>
        <v>700.56999753202524</v>
      </c>
      <c r="AO164" s="8">
        <f>AO163+Dynamics!AO163+Dynamics!DB163+Dynamics!FO163+Dynamics!IB163+Dynamics!KO163</f>
        <v>915418.01888576976</v>
      </c>
      <c r="AP164" s="4">
        <f>AP163+Dynamics!AP163+Dynamics!DC163+Dynamics!FP163+Dynamics!IC163+Dynamics!KP163</f>
        <v>18375.046577088011</v>
      </c>
      <c r="AQ164" s="4">
        <f>AQ163+Dynamics!AQ163+Dynamics!DD163+Dynamics!FQ163+Dynamics!ID163+Dynamics!KQ163</f>
        <v>53576.209860636009</v>
      </c>
      <c r="AR164" s="4">
        <f>AR163+Dynamics!AR163+Dynamics!DE163+Dynamics!FR163+Dynamics!IE163+Dynamics!KR163</f>
        <v>55116.462995577269</v>
      </c>
      <c r="AS164" s="4">
        <f>AS163+Dynamics!AS163+Dynamics!DF163+Dynamics!FS163+Dynamics!IF163+Dynamics!KS163</f>
        <v>16471.604810541288</v>
      </c>
      <c r="AT164" s="4">
        <f>AT163+Dynamics!AT163+Dynamics!DG163+Dynamics!FT163+Dynamics!IG163+Dynamics!KT163</f>
        <v>3159.7849610824105</v>
      </c>
      <c r="AU164" s="4">
        <f>AU163+Dynamics!AU163+Dynamics!DH163+Dynamics!FU163+Dynamics!IH163+Dynamics!KU163</f>
        <v>2655.1857109865659</v>
      </c>
      <c r="AV164" s="4">
        <f>AV163+Dynamics!AV163+Dynamics!DI163+Dynamics!FV163+Dynamics!II163+Dynamics!KV163</f>
        <v>0</v>
      </c>
      <c r="AW164" s="4">
        <f>AW163+Dynamics!AW163+Dynamics!DJ163+Dynamics!FW163+Dynamics!IJ163+Dynamics!KW163</f>
        <v>0</v>
      </c>
      <c r="AX164" s="4">
        <f>AX163+Dynamics!AX163+Dynamics!DK163+Dynamics!FX163+Dynamics!IK163+Dynamics!KX163</f>
        <v>0</v>
      </c>
      <c r="AY164" s="4">
        <f>AY163+Dynamics!AY163+Dynamics!DL163+Dynamics!FY163+Dynamics!IL163+Dynamics!KY163</f>
        <v>5558.8227787430624</v>
      </c>
      <c r="AZ164" s="4">
        <f>AZ163+Dynamics!AZ163+Dynamics!DM163+Dynamics!FZ163+Dynamics!IM163+Dynamics!KZ163</f>
        <v>2754.7219978655726</v>
      </c>
      <c r="BA164" s="9">
        <f>BA163+Dynamics!BA163+Dynamics!DN163+Dynamics!GA163+Dynamics!IN163+Dynamics!LA163</f>
        <v>2192.2563641072775</v>
      </c>
      <c r="BB164" s="8">
        <f>BB163+Dynamics!BB163+Dynamics!DO163+Dynamics!GB163+Dynamics!IO163+Dynamics!LB163</f>
        <v>43943.19426567867</v>
      </c>
      <c r="BC164" s="4">
        <f>BC163+Dynamics!BC163+Dynamics!DP163+Dynamics!GC163+Dynamics!IP163+Dynamics!LC163</f>
        <v>8417.5487582249716</v>
      </c>
      <c r="BD164" s="4">
        <f>BD163+Dynamics!BD163+Dynamics!DQ163+Dynamics!GD163+Dynamics!IQ163+Dynamics!LD163</f>
        <v>23288.158261770215</v>
      </c>
      <c r="BE164" s="4">
        <f>BE163+Dynamics!BE163+Dynamics!DR163+Dynamics!GE163+Dynamics!IR163+Dynamics!LE163</f>
        <v>22277.605878607315</v>
      </c>
      <c r="BF164" s="4">
        <f>BF163+Dynamics!BF163+Dynamics!DS163+Dynamics!GF163+Dynamics!IS163+Dynamics!LF163</f>
        <v>6298.0641357841869</v>
      </c>
      <c r="BG164" s="4">
        <f>BG163+Dynamics!BG163+Dynamics!DT163+Dynamics!GG163+Dynamics!IT163+Dynamics!LG163</f>
        <v>1161.007055034539</v>
      </c>
      <c r="BH164" s="4">
        <f>BH163+Dynamics!BH163+Dynamics!DU163+Dynamics!GH163+Dynamics!IU163+Dynamics!LH163</f>
        <v>910.75795294602244</v>
      </c>
      <c r="BI164" s="4">
        <f>BI163+Dynamics!BI163+Dynamics!DV163+Dynamics!GI163+Dynamics!IV163+Dynamics!LI163</f>
        <v>0</v>
      </c>
      <c r="BJ164" s="4">
        <f>BJ163+Dynamics!BJ163+Dynamics!DW163+Dynamics!GJ163+Dynamics!IW163+Dynamics!LJ163</f>
        <v>0</v>
      </c>
      <c r="BK164" s="4">
        <f>BK163+Dynamics!BK163+Dynamics!DX163+Dynamics!GK163+Dynamics!IX163+Dynamics!LK163</f>
        <v>0</v>
      </c>
      <c r="BL164" s="4">
        <f>BL163+Dynamics!BL163+Dynamics!DY163+Dynamics!GL163+Dynamics!IY163+Dynamics!LL163</f>
        <v>1896.4889189864862</v>
      </c>
      <c r="BM164" s="4">
        <f>BM163+Dynamics!BM163+Dynamics!DZ163+Dynamics!GM163+Dynamics!IZ163+Dynamics!LM163</f>
        <v>869.14844767575175</v>
      </c>
      <c r="BN164" s="4">
        <f>BN163+Dynamics!BN163+Dynamics!EA163+Dynamics!GN163+Dynamics!JA163+Dynamics!LN163</f>
        <v>632.53897610601598</v>
      </c>
      <c r="BO164" s="178">
        <f t="shared" si="73"/>
        <v>51598573.062788568</v>
      </c>
      <c r="BP164" s="8">
        <f t="shared" si="68"/>
        <v>24625759.368785657</v>
      </c>
      <c r="BQ164" s="4">
        <f t="shared" si="69"/>
        <v>25700985.913791738</v>
      </c>
      <c r="BR164" s="4">
        <f t="shared" si="70"/>
        <v>86855.152617966392</v>
      </c>
      <c r="BS164" s="4">
        <f t="shared" si="74"/>
        <v>1075278.1149423972</v>
      </c>
      <c r="BT164" s="179">
        <f t="shared" si="75"/>
        <v>109694.51265081417</v>
      </c>
      <c r="BU164" s="178">
        <f t="shared" si="76"/>
        <v>2337359.9270975953</v>
      </c>
      <c r="BV164" s="4">
        <f t="shared" si="77"/>
        <v>1380561.3509987376</v>
      </c>
      <c r="BW164" s="4">
        <f t="shared" si="78"/>
        <v>682205.86179063236</v>
      </c>
      <c r="BX164" s="4">
        <f t="shared" si="79"/>
        <v>48981.299866462461</v>
      </c>
      <c r="BY164" s="4">
        <f t="shared" si="80"/>
        <v>159860.09605662743</v>
      </c>
      <c r="BZ164" s="179">
        <f t="shared" si="81"/>
        <v>65751.318385135499</v>
      </c>
      <c r="CA164" s="167">
        <f t="shared" si="82"/>
        <v>4.5298925694191979E-2</v>
      </c>
      <c r="CB164" s="15">
        <f t="shared" si="83"/>
        <v>5.6061676325346782E-2</v>
      </c>
      <c r="CC164" s="15">
        <f t="shared" si="84"/>
        <v>2.6543956876943973E-2</v>
      </c>
      <c r="CD164" s="15">
        <f t="shared" si="85"/>
        <v>0.56394236139227572</v>
      </c>
      <c r="CE164" s="15">
        <f t="shared" si="86"/>
        <v>0.14866860381064406</v>
      </c>
      <c r="CF164" s="168">
        <f t="shared" si="87"/>
        <v>0.59940389720713605</v>
      </c>
      <c r="CG164" s="167"/>
      <c r="CH164" s="16"/>
      <c r="CI164" s="87"/>
      <c r="CJ164" s="16"/>
      <c r="CK164" s="16"/>
      <c r="CL164" s="168"/>
      <c r="CM164" s="120">
        <f t="shared" si="88"/>
        <v>179554.85145571816</v>
      </c>
      <c r="CN164" s="120">
        <f>step*SUMPRODUCT(B164:N164,'By group'!B$22:N$22)</f>
        <v>106147.83005851478</v>
      </c>
      <c r="CO164" s="120">
        <f>step*SUMPRODUCT(O164:AA164,'By group'!O$22:AA$22)</f>
        <v>52441.555971205649</v>
      </c>
      <c r="CP164" s="120">
        <f>step*SUMPRODUCT(AB164:AN164,'By group'!AB$22:AN$22)</f>
        <v>3776.9161504366357</v>
      </c>
      <c r="CQ164" s="120">
        <f>step*SUMPRODUCT(AO164:BA164,'By group'!AO$22:BA$22)</f>
        <v>12288.098954661997</v>
      </c>
      <c r="CR164" s="154">
        <f>step*SUMPRODUCT(BB164:BN164,'By group'!BB$22:BN$22)</f>
        <v>4900.4503208990882</v>
      </c>
      <c r="CS164" s="197">
        <f t="shared" si="89"/>
        <v>269266.46154893172</v>
      </c>
      <c r="CT164" s="120">
        <f t="shared" si="90"/>
        <v>784095.29057903937</v>
      </c>
      <c r="CU164" s="120">
        <f t="shared" si="91"/>
        <v>805434.70099640591</v>
      </c>
      <c r="CV164" s="120">
        <f t="shared" si="92"/>
        <v>321554.39350327838</v>
      </c>
      <c r="CW164" s="120">
        <f t="shared" si="93"/>
        <v>86281.379544418247</v>
      </c>
      <c r="CX164" s="198">
        <f t="shared" si="94"/>
        <v>70727.700925521654</v>
      </c>
      <c r="CY164" s="16">
        <f t="shared" si="95"/>
        <v>3.3680660740189193E-3</v>
      </c>
      <c r="CZ164" s="37">
        <f t="shared" si="96"/>
        <v>4.1837926411460301E-2</v>
      </c>
      <c r="DA164" s="185">
        <f t="shared" si="97"/>
        <v>2.1259214381244731E-3</v>
      </c>
      <c r="DB164" s="183">
        <f>(BO164-BO162)/BO162</f>
        <v>5.5734965606998215E-3</v>
      </c>
      <c r="DC164" s="85">
        <f>(SUMPRODUCT($B164:$N164,'By group'!$B$27:$N$27)-(1-prop_idu_part)*SUMPRODUCT(Population!$BB164:$BN164,'By group'!$BB$27:$BN$27)*(1-prop_idu_male))/BQ164</f>
        <v>1.4349412174323135</v>
      </c>
      <c r="DD164" s="85">
        <f>(1-prop_idu_part)*SUMPRODUCT(Population!$BB164:$BN164,'By group'!$BB$27:$BN$27)*prop_idu_male/BQ164</f>
        <v>9.219107318315406E-3</v>
      </c>
      <c r="DE164" s="85">
        <f>SUMPRODUCT(AB164:AN164,'By group'!AB$27:AN$27)/prop_sw_use/BP164</f>
        <v>4.2324048400176997</v>
      </c>
      <c r="DF164" s="85">
        <f t="shared" si="71"/>
        <v>1.718356365047186</v>
      </c>
      <c r="DG164" s="85">
        <f t="shared" si="98"/>
        <v>0</v>
      </c>
    </row>
    <row r="165" spans="1:111" x14ac:dyDescent="0.25">
      <c r="A165">
        <f t="shared" ref="A165:A196" si="99">A164+step</f>
        <v>80.5</v>
      </c>
      <c r="B165" s="8">
        <f>B164+Dynamics!B164+Dynamics!BO164+Dynamics!EB164+Dynamics!GO164+Dynamics!JB164</f>
        <v>23309893.951536931</v>
      </c>
      <c r="C165" s="46">
        <f>C164+Dynamics!C164+Dynamics!BP164+Dynamics!EC164+Dynamics!GP164+Dynamics!JC164</f>
        <v>158959.51734592873</v>
      </c>
      <c r="D165" s="4">
        <f>D164+Dynamics!D164+Dynamics!BQ164+Dynamics!ED164+Dynamics!GQ164+Dynamics!JD164</f>
        <v>463646.08995009202</v>
      </c>
      <c r="E165" s="4">
        <f>E164+Dynamics!E164+Dynamics!BR164+Dynamics!EE164+Dynamics!GR164+Dynamics!JE164</f>
        <v>477295.0879410365</v>
      </c>
      <c r="F165" s="4">
        <f>F164+Dynamics!F164+Dynamics!BS164+Dynamics!EF164+Dynamics!GS164+Dynamics!JF164</f>
        <v>142731.47788334137</v>
      </c>
      <c r="G165" s="4">
        <f>G164+Dynamics!G164+Dynamics!BT164+Dynamics!EG164+Dynamics!GT164+Dynamics!JG164</f>
        <v>27396.175503138958</v>
      </c>
      <c r="H165" s="4">
        <f>H164+Dynamics!H164+Dynamics!BU164+Dynamics!EH164+Dynamics!GU164+Dynamics!JH164</f>
        <v>23051.692444165019</v>
      </c>
      <c r="I165" s="4">
        <f>I164+Dynamics!I164+Dynamics!BV164+Dynamics!EI164+Dynamics!GV164+Dynamics!JI164</f>
        <v>0</v>
      </c>
      <c r="J165" s="4">
        <f>J164+Dynamics!J164+Dynamics!BW164+Dynamics!EJ164+Dynamics!GW164+Dynamics!JJ164</f>
        <v>0</v>
      </c>
      <c r="K165" s="4">
        <f>K164+Dynamics!K164+Dynamics!BX164+Dynamics!EK164+Dynamics!GX164+Dynamics!JK164</f>
        <v>0</v>
      </c>
      <c r="L165" s="4">
        <f>L164+Dynamics!L164+Dynamics!BY164+Dynamics!EL164+Dynamics!GY164+Dynamics!JL164</f>
        <v>48264.492401374242</v>
      </c>
      <c r="M165" s="4">
        <f>M164+Dynamics!M164+Dynamics!BZ164+Dynamics!EM164+Dynamics!GZ164+Dynamics!JM164</f>
        <v>23962.699219772203</v>
      </c>
      <c r="N165" s="9">
        <f>N164+Dynamics!N164+Dynamics!CA164+Dynamics!EN164+Dynamics!HA164+Dynamics!JN164</f>
        <v>19129.749035760822</v>
      </c>
      <c r="O165" s="8">
        <f>O164+Dynamics!O164+Dynamics!CB164+Dynamics!EO164+Dynamics!HB164+Dynamics!JO164</f>
        <v>25088571.201283321</v>
      </c>
      <c r="P165" s="4">
        <f>P164+Dynamics!P164+Dynamics!CC164+Dynamics!EP164+Dynamics!HC164+Dynamics!JP164</f>
        <v>78615.863325342551</v>
      </c>
      <c r="Q165" s="4">
        <f>Q164+Dynamics!Q164+Dynamics!CD164+Dynamics!EQ164+Dynamics!HD164+Dynamics!JQ164</f>
        <v>229215.2019373276</v>
      </c>
      <c r="R165" s="4">
        <f>R164+Dynamics!R164+Dynamics!CE164+Dynamics!ER164+Dynamics!HE164+Dynamics!JR164</f>
        <v>235835.50096929731</v>
      </c>
      <c r="S165" s="4">
        <f>S164+Dynamics!S164+Dynamics!CF164+Dynamics!ES164+Dynamics!HF164+Dynamics!JS164</f>
        <v>70495.640151567975</v>
      </c>
      <c r="T165" s="4">
        <f>T164+Dynamics!T164+Dynamics!CG164+Dynamics!ET164+Dynamics!HG164+Dynamics!JT164</f>
        <v>13527.00257668885</v>
      </c>
      <c r="U165" s="4">
        <f>U164+Dynamics!U164+Dynamics!CH164+Dynamics!EU164+Dynamics!HH164+Dynamics!JU164</f>
        <v>11375.786793335274</v>
      </c>
      <c r="V165" s="4">
        <f>V164+Dynamics!V164+Dynamics!CI164+Dynamics!EV164+Dynamics!HI164+Dynamics!JV164</f>
        <v>0</v>
      </c>
      <c r="W165" s="4">
        <f>W164+Dynamics!W164+Dynamics!CJ164+Dynamics!EW164+Dynamics!HJ164+Dynamics!JW164</f>
        <v>0</v>
      </c>
      <c r="X165" s="4">
        <f>X164+Dynamics!X164+Dynamics!CK164+Dynamics!EX164+Dynamics!HK164+Dynamics!JX164</f>
        <v>0</v>
      </c>
      <c r="Y165" s="4">
        <f>Y164+Dynamics!Y164+Dynamics!CL164+Dynamics!EY164+Dynamics!HL164+Dynamics!JY164</f>
        <v>23816.963310717514</v>
      </c>
      <c r="Z165" s="4">
        <f>Z164+Dynamics!Z164+Dynamics!CM164+Dynamics!EZ164+Dynamics!HM164+Dynamics!JZ164</f>
        <v>11817.527298035504</v>
      </c>
      <c r="AA165" s="9">
        <f>AA164+Dynamics!AA164+Dynamics!CN164+Dynamics!FA164+Dynamics!HN164+Dynamics!KA164</f>
        <v>9427.211183071895</v>
      </c>
      <c r="AB165" s="8">
        <f>AB164+Dynamics!AB164+Dynamics!CO164+Dynamics!FB164+Dynamics!HO164+Dynamics!KB164</f>
        <v>37978.782280767708</v>
      </c>
      <c r="AC165" s="4">
        <f>AC164+Dynamics!AC164+Dynamics!CP164+Dynamics!FC164+Dynamics!HP164+Dynamics!KC164</f>
        <v>5578.1726887614059</v>
      </c>
      <c r="AD165" s="4">
        <f>AD164+Dynamics!AD164+Dynamics!CQ164+Dynamics!FD164+Dynamics!HQ164+Dynamics!KD164</f>
        <v>16353.930241797481</v>
      </c>
      <c r="AE165" s="4">
        <f>AE164+Dynamics!AE164+Dynamics!CR164+Dynamics!FE164+Dynamics!HR164+Dynamics!KE164</f>
        <v>16955.807149892189</v>
      </c>
      <c r="AF165" s="4">
        <f>AF164+Dynamics!AF164+Dynamics!CS164+Dynamics!FF164+Dynamics!HS164+Dynamics!KF164</f>
        <v>5097.907553133844</v>
      </c>
      <c r="AG165" s="4">
        <f>AG164+Dynamics!AG164+Dynamics!CT164+Dynamics!FG164+Dynamics!HT164+Dynamics!KG164</f>
        <v>982.30467757119629</v>
      </c>
      <c r="AH165" s="4">
        <f>AH164+Dynamics!AH164+Dynamics!CU164+Dynamics!FH164+Dynamics!HU164+Dynamics!KH164</f>
        <v>832.17559122282341</v>
      </c>
      <c r="AI165" s="4">
        <f>AI164+Dynamics!AI164+Dynamics!CV164+Dynamics!FI164+Dynamics!HV164+Dynamics!KI164</f>
        <v>0</v>
      </c>
      <c r="AJ165" s="4">
        <f>AJ164+Dynamics!AJ164+Dynamics!CW164+Dynamics!FJ164+Dynamics!HW164+Dynamics!KJ164</f>
        <v>0</v>
      </c>
      <c r="AK165" s="4">
        <f>AK164+Dynamics!AK164+Dynamics!CX164+Dynamics!FK164+Dynamics!HX164+Dynamics!KK164</f>
        <v>0</v>
      </c>
      <c r="AL165" s="4">
        <f>AL164+Dynamics!AL164+Dynamics!CY164+Dynamics!FL164+Dynamics!HY164+Dynamics!KL164</f>
        <v>1743.3503959921345</v>
      </c>
      <c r="AM165" s="4">
        <f>AM164+Dynamics!AM164+Dynamics!CZ164+Dynamics!FM164+Dynamics!HZ164+Dynamics!KM164</f>
        <v>872.2072810546249</v>
      </c>
      <c r="AN165" s="4">
        <f>AN164+Dynamics!AN164+Dynamics!DA164+Dynamics!FN164+Dynamics!IA164+Dynamics!KN164</f>
        <v>702.55039521028004</v>
      </c>
      <c r="AO165" s="8">
        <f>AO164+Dynamics!AO164+Dynamics!DB164+Dynamics!FO164+Dynamics!IB164+Dynamics!KO164</f>
        <v>917685.54348974838</v>
      </c>
      <c r="AP165" s="4">
        <f>AP164+Dynamics!AP164+Dynamics!DC164+Dynamics!FP164+Dynamics!IC164+Dynamics!KP164</f>
        <v>18429.14747314421</v>
      </c>
      <c r="AQ165" s="4">
        <f>AQ164+Dynamics!AQ164+Dynamics!DD164+Dynamics!FQ164+Dynamics!ID164+Dynamics!KQ164</f>
        <v>53735.34508510778</v>
      </c>
      <c r="AR165" s="4">
        <f>AR164+Dynamics!AR164+Dynamics!DE164+Dynamics!FR164+Dynamics!IE164+Dynamics!KR164</f>
        <v>55282.564341797719</v>
      </c>
      <c r="AS165" s="4">
        <f>AS164+Dynamics!AS164+Dynamics!DF164+Dynamics!FS164+Dynamics!IF164+Dynamics!KS164</f>
        <v>16521.876043983553</v>
      </c>
      <c r="AT165" s="4">
        <f>AT164+Dynamics!AT164+Dynamics!DG164+Dynamics!FT164+Dynamics!IG164+Dynamics!KT164</f>
        <v>3169.5296130986771</v>
      </c>
      <c r="AU165" s="4">
        <f>AU164+Dynamics!AU164+Dynamics!DH164+Dynamics!FU164+Dynamics!IH164+Dynamics!KU164</f>
        <v>2663.5548613990823</v>
      </c>
      <c r="AV165" s="4">
        <f>AV164+Dynamics!AV164+Dynamics!DI164+Dynamics!FV164+Dynamics!II164+Dynamics!KV164</f>
        <v>0</v>
      </c>
      <c r="AW165" s="4">
        <f>AW164+Dynamics!AW164+Dynamics!DJ164+Dynamics!FW164+Dynamics!IJ164+Dynamics!KW164</f>
        <v>0</v>
      </c>
      <c r="AX165" s="4">
        <f>AX164+Dynamics!AX164+Dynamics!DK164+Dynamics!FX164+Dynamics!IK164+Dynamics!KX164</f>
        <v>0</v>
      </c>
      <c r="AY165" s="4">
        <f>AY164+Dynamics!AY164+Dynamics!DL164+Dynamics!FY164+Dynamics!IL164+Dynamics!KY164</f>
        <v>5576.3737163523829</v>
      </c>
      <c r="AZ165" s="4">
        <f>AZ164+Dynamics!AZ164+Dynamics!DM164+Dynamics!FZ164+Dynamics!IM164+Dynamics!KZ164</f>
        <v>2763.6704751876823</v>
      </c>
      <c r="BA165" s="9">
        <f>BA164+Dynamics!BA164+Dynamics!DN164+Dynamics!GA164+Dynamics!IN164+Dynamics!LA164</f>
        <v>2199.6809858570109</v>
      </c>
      <c r="BB165" s="8">
        <f>BB164+Dynamics!BB164+Dynamics!DO164+Dynamics!GB164+Dynamics!IO164+Dynamics!LB164</f>
        <v>44065.495237847295</v>
      </c>
      <c r="BC165" s="4">
        <f>BC164+Dynamics!BC164+Dynamics!DP164+Dynamics!GC164+Dynamics!IP164+Dynamics!LC164</f>
        <v>8440.9879515413777</v>
      </c>
      <c r="BD165" s="4">
        <f>BD164+Dynamics!BD164+Dynamics!DQ164+Dynamics!GD164+Dynamics!IQ164+Dynamics!LD164</f>
        <v>23353.022951537372</v>
      </c>
      <c r="BE165" s="4">
        <f>BE164+Dynamics!BE164+Dynamics!DR164+Dynamics!GE164+Dynamics!IR164+Dynamics!LE164</f>
        <v>22339.682882432338</v>
      </c>
      <c r="BF165" s="4">
        <f>BF164+Dynamics!BF164+Dynamics!DS164+Dynamics!GF164+Dynamics!IS164+Dynamics!LF164</f>
        <v>6315.6205880648959</v>
      </c>
      <c r="BG165" s="4">
        <f>BG164+Dynamics!BG164+Dynamics!DT164+Dynamics!GG164+Dynamics!IT164+Dynamics!LG164</f>
        <v>1164.2444890978481</v>
      </c>
      <c r="BH165" s="4">
        <f>BH164+Dynamics!BH164+Dynamics!DU164+Dynamics!GH164+Dynamics!IU164+Dynamics!LH164</f>
        <v>913.29919106392924</v>
      </c>
      <c r="BI165" s="4">
        <f>BI164+Dynamics!BI164+Dynamics!DV164+Dynamics!GI164+Dynamics!IV164+Dynamics!LI164</f>
        <v>0</v>
      </c>
      <c r="BJ165" s="4">
        <f>BJ164+Dynamics!BJ164+Dynamics!DW164+Dynamics!GJ164+Dynamics!IW164+Dynamics!LJ164</f>
        <v>0</v>
      </c>
      <c r="BK165" s="4">
        <f>BK164+Dynamics!BK164+Dynamics!DX164+Dynamics!GK164+Dynamics!IX164+Dynamics!LK164</f>
        <v>0</v>
      </c>
      <c r="BL165" s="4">
        <f>BL164+Dynamics!BL164+Dynamics!DY164+Dynamics!GL164+Dynamics!IY164+Dynamics!LL164</f>
        <v>1901.7809050134586</v>
      </c>
      <c r="BM165" s="4">
        <f>BM164+Dynamics!BM164+Dynamics!DZ164+Dynamics!GM164+Dynamics!IZ164+Dynamics!LM164</f>
        <v>871.57585467440629</v>
      </c>
      <c r="BN165" s="4">
        <f>BN164+Dynamics!BN164+Dynamics!EA164+Dynamics!GN164+Dynamics!JA164+Dynamics!LN164</f>
        <v>634.30775812650256</v>
      </c>
      <c r="BO165" s="178">
        <f t="shared" si="73"/>
        <v>51742153.324240722</v>
      </c>
      <c r="BP165" s="8">
        <f t="shared" si="68"/>
        <v>24694330.933261536</v>
      </c>
      <c r="BQ165" s="4">
        <f t="shared" si="69"/>
        <v>25772697.898828711</v>
      </c>
      <c r="BR165" s="4">
        <f t="shared" si="70"/>
        <v>87097.188255403686</v>
      </c>
      <c r="BS165" s="4">
        <f t="shared" si="74"/>
        <v>1078027.2860856764</v>
      </c>
      <c r="BT165" s="179">
        <f t="shared" si="75"/>
        <v>110000.0178093994</v>
      </c>
      <c r="BU165" s="178">
        <f t="shared" si="76"/>
        <v>2343958.3504121103</v>
      </c>
      <c r="BV165" s="4">
        <f t="shared" si="77"/>
        <v>1384436.9817246096</v>
      </c>
      <c r="BW165" s="4">
        <f t="shared" si="78"/>
        <v>684126.69754538441</v>
      </c>
      <c r="BX165" s="4">
        <f t="shared" si="79"/>
        <v>49118.405974635993</v>
      </c>
      <c r="BY165" s="4">
        <f t="shared" si="80"/>
        <v>160341.74259592811</v>
      </c>
      <c r="BZ165" s="179">
        <f t="shared" si="81"/>
        <v>65934.522571552137</v>
      </c>
      <c r="CA165" s="167">
        <f t="shared" si="82"/>
        <v>4.53007499653863E-2</v>
      </c>
      <c r="CB165" s="15">
        <f t="shared" si="83"/>
        <v>5.6062947624139506E-2</v>
      </c>
      <c r="CC165" s="15">
        <f t="shared" si="84"/>
        <v>2.6544628747480713E-2</v>
      </c>
      <c r="CD165" s="15">
        <f t="shared" si="85"/>
        <v>0.56394938755773882</v>
      </c>
      <c r="CE165" s="15">
        <f t="shared" si="86"/>
        <v>0.14873625618339398</v>
      </c>
      <c r="CF165" s="168">
        <f t="shared" si="87"/>
        <v>0.5994046536046842</v>
      </c>
      <c r="CG165" s="169">
        <f>-SUM(Dynamics!BO164:BO165,Dynamics!CB164:CB165,Dynamics!CO164:CO165,Dynamics!DB164:DB165,Dynamics!DO164:DO165)/BO164*100000</f>
        <v>1090.563430811419</v>
      </c>
      <c r="CH165" s="87">
        <f>-SUM(Dynamics!BO164:BO165)/BP164*100000</f>
        <v>1344.4338159761171</v>
      </c>
      <c r="CI165" s="87">
        <f>-SUM(Dynamics!CB164:CB165)/BQ164*100000</f>
        <v>637.17186174990275</v>
      </c>
      <c r="CJ165" s="87">
        <f>-SUM(Dynamics!CO164:CO165)/BR164*100000</f>
        <v>13353.622427089387</v>
      </c>
      <c r="CK165" s="87">
        <f>-SUM(Dynamics!DB164:DB165)/BS164*100000</f>
        <v>3569.7348361760169</v>
      </c>
      <c r="CL165" s="170">
        <f>-SUM(Dynamics!DO164:DO165)/BT164*100000</f>
        <v>16314.21188446427</v>
      </c>
      <c r="CM165" s="120">
        <f t="shared" si="88"/>
        <v>180062.22653166243</v>
      </c>
      <c r="CN165" s="120">
        <f>step*SUMPRODUCT(B165:N165,'By group'!B$22:N$22)</f>
        <v>106445.97981247335</v>
      </c>
      <c r="CO165" s="120">
        <f>step*SUMPRODUCT(O165:AA165,'By group'!O$22:AA$22)</f>
        <v>52589.315366681418</v>
      </c>
      <c r="CP165" s="120">
        <f>step*SUMPRODUCT(AB165:AN165,'By group'!AB$22:AN$22)</f>
        <v>3787.4928784470585</v>
      </c>
      <c r="CQ165" s="120">
        <f>step*SUMPRODUCT(AO165:BA165,'By group'!AO$22:BA$22)</f>
        <v>12325.331346187439</v>
      </c>
      <c r="CR165" s="154">
        <f>step*SUMPRODUCT(BB165:BN165,'By group'!BB$22:BN$22)</f>
        <v>4914.1071278731288</v>
      </c>
      <c r="CS165" s="197">
        <f t="shared" si="89"/>
        <v>270023.68878471828</v>
      </c>
      <c r="CT165" s="120">
        <f t="shared" si="90"/>
        <v>786303.59016586223</v>
      </c>
      <c r="CU165" s="120">
        <f t="shared" si="91"/>
        <v>807708.64328445611</v>
      </c>
      <c r="CV165" s="120">
        <f t="shared" si="92"/>
        <v>322465.4829495413</v>
      </c>
      <c r="CW165" s="120">
        <f t="shared" si="93"/>
        <v>86526.936988319954</v>
      </c>
      <c r="CX165" s="198">
        <f t="shared" si="94"/>
        <v>70930.008239212635</v>
      </c>
      <c r="CY165" s="16">
        <f t="shared" si="95"/>
        <v>3.3680540763026032E-3</v>
      </c>
      <c r="CZ165" s="37">
        <f t="shared" si="96"/>
        <v>4.1828818182280479E-2</v>
      </c>
      <c r="DA165" s="185">
        <f t="shared" si="97"/>
        <v>2.1259265558603146E-3</v>
      </c>
      <c r="DB165" s="183"/>
      <c r="DC165" s="85">
        <f>(SUMPRODUCT($B165:$N165,'By group'!$B$27:$N$27)-(1-prop_idu_part)*SUMPRODUCT(Population!$BB165:$BN165,'By group'!$BB$27:$BN$27)*(1-prop_idu_male))/BQ165</f>
        <v>1.4349330650384087</v>
      </c>
      <c r="DD165" s="85">
        <f>(1-prop_idu_part)*SUMPRODUCT(Population!$BB165:$BN165,'By group'!$BB$27:$BN$27)*prop_idu_male/BQ165</f>
        <v>9.2190596188651604E-3</v>
      </c>
      <c r="DE165" s="85">
        <f>SUMPRODUCT(AB165:AN165,'By group'!AB$27:AN$27)/prop_sw_use/BP165</f>
        <v>4.2324137547580944</v>
      </c>
      <c r="DF165" s="85">
        <f t="shared" si="71"/>
        <v>1.7183599844317863</v>
      </c>
      <c r="DG165" s="85">
        <f t="shared" ref="DG165:DG196" si="100">DG164+step*circ*(1-DG164)</f>
        <v>0</v>
      </c>
    </row>
    <row r="166" spans="1:111" x14ac:dyDescent="0.25">
      <c r="A166">
        <f t="shared" si="99"/>
        <v>81</v>
      </c>
      <c r="B166" s="8">
        <f>B165+Dynamics!B165+Dynamics!BO165+Dynamics!EB165+Dynamics!GO165+Dynamics!JB165</f>
        <v>23374766.452771537</v>
      </c>
      <c r="C166" s="46">
        <f>C165+Dynamics!C165+Dynamics!BP165+Dynamics!EC165+Dynamics!GP165+Dynamics!JC165</f>
        <v>159404.66791003043</v>
      </c>
      <c r="D166" s="4">
        <f>D165+Dynamics!D165+Dynamics!BQ165+Dynamics!ED165+Dynamics!GQ165+Dynamics!JD165</f>
        <v>464945.55677124613</v>
      </c>
      <c r="E166" s="4">
        <f>E165+Dynamics!E165+Dynamics!BR165+Dynamics!EE165+Dynamics!GR165+Dynamics!JE165</f>
        <v>478634.60533025954</v>
      </c>
      <c r="F166" s="4">
        <f>F165+Dynamics!F165+Dynamics!BS165+Dynamics!EF165+Dynamics!GS165+Dynamics!JF165</f>
        <v>143132.51780771971</v>
      </c>
      <c r="G166" s="4">
        <f>G165+Dynamics!G165+Dynamics!BT165+Dynamics!EG165+Dynamics!GT165+Dynamics!JG165</f>
        <v>27473.225900835892</v>
      </c>
      <c r="H166" s="4">
        <f>H165+Dynamics!H165+Dynamics!BU165+Dynamics!EH165+Dynamics!GU165+Dynamics!JH165</f>
        <v>23116.653937212519</v>
      </c>
      <c r="I166" s="4">
        <f>I165+Dynamics!I165+Dynamics!BV165+Dynamics!EI165+Dynamics!GV165+Dynamics!JI165</f>
        <v>0</v>
      </c>
      <c r="J166" s="4">
        <f>J165+Dynamics!J165+Dynamics!BW165+Dynamics!EJ165+Dynamics!GW165+Dynamics!JJ165</f>
        <v>0</v>
      </c>
      <c r="K166" s="4">
        <f>K165+Dynamics!K165+Dynamics!BX165+Dynamics!EK165+Dynamics!GX165+Dynamics!JK165</f>
        <v>0</v>
      </c>
      <c r="L166" s="4">
        <f>L165+Dynamics!L165+Dynamics!BY165+Dynamics!EL165+Dynamics!GY165+Dynamics!JL165</f>
        <v>48400.529886430573</v>
      </c>
      <c r="M166" s="4">
        <f>M165+Dynamics!M165+Dynamics!BZ165+Dynamics!EM165+Dynamics!GZ165+Dynamics!JM165</f>
        <v>24030.420690074745</v>
      </c>
      <c r="N166" s="9">
        <f>N165+Dynamics!N165+Dynamics!CA165+Dynamics!EN165+Dynamics!HA165+Dynamics!JN165</f>
        <v>19184.018364145573</v>
      </c>
      <c r="O166" s="8">
        <f>O165+Dynamics!O165+Dynamics!CB165+Dynamics!EO165+Dynamics!HB165+Dynamics!JO165</f>
        <v>25158547.594052516</v>
      </c>
      <c r="P166" s="4">
        <f>P165+Dynamics!P165+Dynamics!CC165+Dynamics!EP165+Dynamics!HC165+Dynamics!JP165</f>
        <v>78836.526551177827</v>
      </c>
      <c r="Q166" s="4">
        <f>Q165+Dynamics!Q165+Dynamics!CD165+Dynamics!EQ165+Dynamics!HD165+Dynamics!JQ165</f>
        <v>229859.25669959374</v>
      </c>
      <c r="R166" s="4">
        <f>R165+Dynamics!R165+Dynamics!CE165+Dynamics!ER165+Dynamics!HE165+Dynamics!JR165</f>
        <v>236499.2985040198</v>
      </c>
      <c r="S166" s="4">
        <f>S165+Dynamics!S165+Dynamics!CF165+Dynamics!ES165+Dynamics!HF165+Dynamics!JS165</f>
        <v>70694.35744317995</v>
      </c>
      <c r="T166" s="4">
        <f>T165+Dynamics!T165+Dynamics!CG165+Dynamics!ET165+Dynamics!HG165+Dynamics!JT165</f>
        <v>13565.179621011319</v>
      </c>
      <c r="U166" s="4">
        <f>U165+Dynamics!U165+Dynamics!CH165+Dynamics!EU165+Dynamics!HH165+Dynamics!JU165</f>
        <v>11407.971189759794</v>
      </c>
      <c r="V166" s="4">
        <f>V165+Dynamics!V165+Dynamics!CI165+Dynamics!EV165+Dynamics!HI165+Dynamics!JV165</f>
        <v>0</v>
      </c>
      <c r="W166" s="4">
        <f>W165+Dynamics!W165+Dynamics!CJ165+Dynamics!EW165+Dynamics!HJ165+Dynamics!JW165</f>
        <v>0</v>
      </c>
      <c r="X166" s="4">
        <f>X165+Dynamics!X165+Dynamics!CK165+Dynamics!EX165+Dynamics!HK165+Dynamics!JX165</f>
        <v>0</v>
      </c>
      <c r="Y166" s="4">
        <f>Y165+Dynamics!Y165+Dynamics!CL165+Dynamics!EY165+Dynamics!HL165+Dynamics!JY165</f>
        <v>23884.365130500253</v>
      </c>
      <c r="Z166" s="4">
        <f>Z165+Dynamics!Z165+Dynamics!CM165+Dynamics!EZ165+Dynamics!HM165+Dynamics!JZ165</f>
        <v>11851.079392134283</v>
      </c>
      <c r="AA166" s="9">
        <f>AA165+Dynamics!AA165+Dynamics!CN165+Dynamics!FA165+Dynamics!HN165+Dynamics!KA165</f>
        <v>9454.0874269784999</v>
      </c>
      <c r="AB166" s="8">
        <f>AB165+Dynamics!AB165+Dynamics!CO165+Dynamics!FB165+Dynamics!HO165+Dynamics!KB165</f>
        <v>38084.011999542228</v>
      </c>
      <c r="AC166" s="4">
        <f>AC165+Dynamics!AC165+Dynamics!CP165+Dynamics!FC165+Dynamics!HP165+Dynamics!KC165</f>
        <v>5593.7558144030954</v>
      </c>
      <c r="AD166" s="4">
        <f>AD165+Dynamics!AD165+Dynamics!CQ165+Dynamics!FD165+Dynamics!HQ165+Dynamics!KD165</f>
        <v>16399.646383324449</v>
      </c>
      <c r="AE166" s="4">
        <f>AE165+Dynamics!AE165+Dynamics!CR165+Dynamics!FE165+Dynamics!HR165+Dynamics!KE165</f>
        <v>17003.257126783494</v>
      </c>
      <c r="AF166" s="4">
        <f>AF165+Dynamics!AF165+Dynamics!CS165+Dynamics!FF165+Dynamics!HS165+Dynamics!KF165</f>
        <v>5112.1873831199946</v>
      </c>
      <c r="AG166" s="4">
        <f>AG165+Dynamics!AG165+Dynamics!CT165+Dynamics!FG165+Dynamics!HT165+Dynamics!KG165</f>
        <v>985.0584281015789</v>
      </c>
      <c r="AH166" s="4">
        <f>AH165+Dynamics!AH165+Dynamics!CU165+Dynamics!FH165+Dynamics!HU165+Dynamics!KH165</f>
        <v>834.51250632063363</v>
      </c>
      <c r="AI166" s="4">
        <f>AI165+Dynamics!AI165+Dynamics!CV165+Dynamics!FI165+Dynamics!HV165+Dynamics!KI165</f>
        <v>0</v>
      </c>
      <c r="AJ166" s="4">
        <f>AJ165+Dynamics!AJ165+Dynamics!CW165+Dynamics!FJ165+Dynamics!HW165+Dynamics!KJ165</f>
        <v>0</v>
      </c>
      <c r="AK166" s="4">
        <f>AK165+Dynamics!AK165+Dynamics!CX165+Dynamics!FK165+Dynamics!HX165+Dynamics!KK165</f>
        <v>0</v>
      </c>
      <c r="AL166" s="4">
        <f>AL165+Dynamics!AL165+Dynamics!CY165+Dynamics!FL165+Dynamics!HY165+Dynamics!KL165</f>
        <v>1748.246679233202</v>
      </c>
      <c r="AM166" s="4">
        <f>AM165+Dynamics!AM165+Dynamics!CZ165+Dynamics!FM165+Dynamics!HZ165+Dynamics!KM165</f>
        <v>874.66264615609862</v>
      </c>
      <c r="AN166" s="4">
        <f>AN165+Dynamics!AN165+Dynamics!DA165+Dynamics!FN165+Dynamics!IA165+Dynamics!KN165</f>
        <v>704.53527876581461</v>
      </c>
      <c r="AO166" s="8">
        <f>AO165+Dynamics!AO165+Dynamics!DB165+Dynamics!FO165+Dynamics!IB165+Dynamics!KO165</f>
        <v>919967.61612128152</v>
      </c>
      <c r="AP166" s="4">
        <f>AP165+Dynamics!AP165+Dynamics!DC165+Dynamics!FP165+Dynamics!IC165+Dynamics!KP165</f>
        <v>18483.262219722044</v>
      </c>
      <c r="AQ166" s="4">
        <f>AQ165+Dynamics!AQ165+Dynamics!DD165+Dynamics!FQ165+Dynamics!ID165+Dynamics!KQ165</f>
        <v>53894.475229315343</v>
      </c>
      <c r="AR166" s="4">
        <f>AR165+Dynamics!AR165+Dynamics!DE165+Dynamics!FR165+Dynamics!IE165+Dynamics!KR165</f>
        <v>55448.585171043211</v>
      </c>
      <c r="AS166" s="4">
        <f>AS165+Dynamics!AS165+Dynamics!DF165+Dynamics!FS165+Dynamics!IF165+Dynamics!KS165</f>
        <v>16572.103966117727</v>
      </c>
      <c r="AT166" s="4">
        <f>AT165+Dynamics!AT165+Dynamics!DG165+Dynamics!FT165+Dynamics!IG165+Dynamics!KT165</f>
        <v>3179.2629883034388</v>
      </c>
      <c r="AU166" s="4">
        <f>AU165+Dynamics!AU165+Dynamics!DH165+Dynamics!FU165+Dynamics!IH165+Dynamics!KU165</f>
        <v>2671.9095079794661</v>
      </c>
      <c r="AV166" s="4">
        <f>AV165+Dynamics!AV165+Dynamics!DI165+Dynamics!FV165+Dynamics!II165+Dynamics!KV165</f>
        <v>0</v>
      </c>
      <c r="AW166" s="4">
        <f>AW165+Dynamics!AW165+Dynamics!DJ165+Dynamics!FW165+Dynamics!IJ165+Dynamics!KW165</f>
        <v>0</v>
      </c>
      <c r="AX166" s="4">
        <f>AX165+Dynamics!AX165+Dynamics!DK165+Dynamics!FX165+Dynamics!IK165+Dynamics!KX165</f>
        <v>0</v>
      </c>
      <c r="AY166" s="4">
        <f>AY165+Dynamics!AY165+Dynamics!DL165+Dynamics!FY165+Dynamics!IL165+Dynamics!KY165</f>
        <v>5593.8933296804644</v>
      </c>
      <c r="AZ166" s="4">
        <f>AZ165+Dynamics!AZ165+Dynamics!DM165+Dynamics!FZ165+Dynamics!IM165+Dynamics!KZ165</f>
        <v>2772.5967180061443</v>
      </c>
      <c r="BA166" s="9">
        <f>BA165+Dynamics!BA165+Dynamics!DN165+Dynamics!GA165+Dynamics!IN165+Dynamics!LA165</f>
        <v>2207.0805343835077</v>
      </c>
      <c r="BB166" s="8">
        <f>BB165+Dynamics!BB165+Dynamics!DO165+Dynamics!GB165+Dynamics!IO165+Dynamics!LB165</f>
        <v>44188.129283352988</v>
      </c>
      <c r="BC166" s="4">
        <f>BC165+Dynamics!BC165+Dynamics!DP165+Dynamics!GC165+Dynamics!IP165+Dynamics!LC165</f>
        <v>8464.4906156904908</v>
      </c>
      <c r="BD166" s="4">
        <f>BD165+Dynamics!BD165+Dynamics!DQ165+Dynamics!GD165+Dynamics!IQ165+Dynamics!LD165</f>
        <v>23418.062751676938</v>
      </c>
      <c r="BE166" s="4">
        <f>BE165+Dynamics!BE165+Dynamics!DR165+Dynamics!GE165+Dynamics!IR165+Dynamics!LE165</f>
        <v>22401.92664789742</v>
      </c>
      <c r="BF166" s="4">
        <f>BF165+Dynamics!BF165+Dynamics!DS165+Dynamics!GF165+Dynamics!IS165+Dynamics!LF165</f>
        <v>6333.2240000436395</v>
      </c>
      <c r="BG166" s="4">
        <f>BG165+Dynamics!BG165+Dynamics!DT165+Dynamics!GG165+Dynamics!IT165+Dynamics!LG165</f>
        <v>1167.4905526070297</v>
      </c>
      <c r="BH166" s="4">
        <f>BH165+Dynamics!BH165+Dynamics!DU165+Dynamics!GH165+Dynamics!IU165+Dynamics!LH165</f>
        <v>915.84715736835301</v>
      </c>
      <c r="BI166" s="4">
        <f>BI165+Dynamics!BI165+Dynamics!DV165+Dynamics!GI165+Dynamics!IV165+Dynamics!LI165</f>
        <v>0</v>
      </c>
      <c r="BJ166" s="4">
        <f>BJ165+Dynamics!BJ165+Dynamics!DW165+Dynamics!GJ165+Dynamics!IW165+Dynamics!LJ165</f>
        <v>0</v>
      </c>
      <c r="BK166" s="4">
        <f>BK165+Dynamics!BK165+Dynamics!DX165+Dynamics!GK165+Dynamics!IX165+Dynamics!LK165</f>
        <v>0</v>
      </c>
      <c r="BL166" s="4">
        <f>BL165+Dynamics!BL165+Dynamics!DY165+Dynamics!GL165+Dynamics!IY165+Dynamics!LL165</f>
        <v>1907.0868907393351</v>
      </c>
      <c r="BM166" s="4">
        <f>BM165+Dynamics!BM165+Dynamics!DZ165+Dynamics!GM165+Dynamics!IZ165+Dynamics!LM165</f>
        <v>874.00962475963979</v>
      </c>
      <c r="BN166" s="4">
        <f>BN165+Dynamics!BN165+Dynamics!EA165+Dynamics!GN165+Dynamics!JA165+Dynamics!LN165</f>
        <v>636.08112612293166</v>
      </c>
      <c r="BO166" s="178">
        <f t="shared" si="73"/>
        <v>51886125.37406221</v>
      </c>
      <c r="BP166" s="8">
        <f t="shared" si="68"/>
        <v>24763088.649369493</v>
      </c>
      <c r="BQ166" s="4">
        <f t="shared" si="69"/>
        <v>25844599.716010872</v>
      </c>
      <c r="BR166" s="4">
        <f t="shared" si="70"/>
        <v>87339.874245750572</v>
      </c>
      <c r="BS166" s="4">
        <f t="shared" si="74"/>
        <v>1080790.7857858327</v>
      </c>
      <c r="BT166" s="179">
        <f t="shared" si="75"/>
        <v>110306.34865025875</v>
      </c>
      <c r="BU166" s="178">
        <f t="shared" si="76"/>
        <v>2350571.5698339762</v>
      </c>
      <c r="BV166" s="4">
        <f t="shared" si="77"/>
        <v>1388322.1965979552</v>
      </c>
      <c r="BW166" s="4">
        <f t="shared" si="78"/>
        <v>686052.12195835554</v>
      </c>
      <c r="BX166" s="4">
        <f t="shared" si="79"/>
        <v>49255.862246208359</v>
      </c>
      <c r="BY166" s="4">
        <f t="shared" si="80"/>
        <v>160823.16966455136</v>
      </c>
      <c r="BZ166" s="179">
        <f t="shared" si="81"/>
        <v>66118.219366905789</v>
      </c>
      <c r="CA166" s="167">
        <f t="shared" si="82"/>
        <v>4.5302507228821197E-2</v>
      </c>
      <c r="CB166" s="15">
        <f t="shared" si="83"/>
        <v>5.6064177464118722E-2</v>
      </c>
      <c r="CC166" s="15">
        <f t="shared" si="84"/>
        <v>2.654527945864615E-2</v>
      </c>
      <c r="CD166" s="15">
        <f t="shared" si="85"/>
        <v>0.56395618463584918</v>
      </c>
      <c r="CE166" s="15">
        <f t="shared" si="86"/>
        <v>0.1488013885570077</v>
      </c>
      <c r="CF166" s="168">
        <f t="shared" si="87"/>
        <v>0.59940538487537631</v>
      </c>
      <c r="CG166" s="167"/>
      <c r="CH166" s="16"/>
      <c r="CI166" s="87"/>
      <c r="CJ166" s="16"/>
      <c r="CK166" s="16"/>
      <c r="CL166" s="168"/>
      <c r="CM166" s="120">
        <f t="shared" si="88"/>
        <v>180570.72404566591</v>
      </c>
      <c r="CN166" s="120">
        <f>step*SUMPRODUCT(B166:N166,'By group'!B$22:N$22)</f>
        <v>106744.86209301012</v>
      </c>
      <c r="CO166" s="120">
        <f>step*SUMPRODUCT(O166:AA166,'By group'!O$22:AA$22)</f>
        <v>52737.424681841076</v>
      </c>
      <c r="CP166" s="120">
        <f>step*SUMPRODUCT(AB166:AN166,'By group'!AB$22:AN$22)</f>
        <v>3798.0964854103886</v>
      </c>
      <c r="CQ166" s="120">
        <f>step*SUMPRODUCT(AO166:BA166,'By group'!AO$22:BA$22)</f>
        <v>12362.540208445569</v>
      </c>
      <c r="CR166" s="154">
        <f>step*SUMPRODUCT(BB166:BN166,'By group'!BB$22:BN$22)</f>
        <v>4927.8005769587471</v>
      </c>
      <c r="CS166" s="197">
        <f t="shared" si="89"/>
        <v>270782.70311102387</v>
      </c>
      <c r="CT166" s="120">
        <f t="shared" si="90"/>
        <v>788516.99783515651</v>
      </c>
      <c r="CU166" s="120">
        <f t="shared" si="91"/>
        <v>809987.67278000352</v>
      </c>
      <c r="CV166" s="120">
        <f t="shared" si="92"/>
        <v>323378.51251676487</v>
      </c>
      <c r="CW166" s="120">
        <f t="shared" si="93"/>
        <v>86772.986561990154</v>
      </c>
      <c r="CX166" s="198">
        <f t="shared" si="94"/>
        <v>71132.697029037081</v>
      </c>
      <c r="CY166" s="16">
        <f t="shared" si="95"/>
        <v>3.3680424845107491E-3</v>
      </c>
      <c r="CZ166" s="37">
        <f t="shared" si="96"/>
        <v>4.1819990241698669E-2</v>
      </c>
      <c r="DA166" s="185">
        <f t="shared" si="97"/>
        <v>2.1259315058703675E-3</v>
      </c>
      <c r="DB166" s="183">
        <f>(BO166-BO164)/BO164</f>
        <v>5.5728733219759614E-3</v>
      </c>
      <c r="DC166" s="85">
        <f>(SUMPRODUCT($B166:$N166,'By group'!$B$27:$N$27)-(1-prop_idu_part)*SUMPRODUCT(Population!$BB166:$BN166,'By group'!$BB$27:$BN$27)*(1-prop_idu_male))/BQ166</f>
        <v>1.4349252050055428</v>
      </c>
      <c r="DD166" s="85">
        <f>(1-prop_idu_part)*SUMPRODUCT(Population!$BB166:$BN166,'By group'!$BB$27:$BN$27)*prop_idu_male/BQ166</f>
        <v>9.2190134768059297E-3</v>
      </c>
      <c r="DE166" s="85">
        <f>SUMPRODUCT(AB166:AN166,'By group'!AB$27:AN$27)/prop_sw_use/BP166</f>
        <v>4.2324223193203832</v>
      </c>
      <c r="DF166" s="85">
        <f t="shared" si="71"/>
        <v>1.7183634616440755</v>
      </c>
      <c r="DG166" s="85">
        <f t="shared" si="100"/>
        <v>0</v>
      </c>
    </row>
    <row r="167" spans="1:111" x14ac:dyDescent="0.25">
      <c r="A167">
        <f t="shared" si="99"/>
        <v>81.5</v>
      </c>
      <c r="B167" s="8">
        <f>B166+Dynamics!B166+Dynamics!BO166+Dynamics!EB166+Dynamics!GO166+Dynamics!JB166</f>
        <v>23439816.087690432</v>
      </c>
      <c r="C167" s="46">
        <f>C166+Dynamics!C166+Dynamics!BP166+Dynamics!EC166+Dynamics!GP166+Dynamics!JC166</f>
        <v>159850.95092859556</v>
      </c>
      <c r="D167" s="4">
        <f>D166+Dynamics!D166+Dynamics!BQ166+Dynamics!ED166+Dynamics!GQ166+Dynamics!JD166</f>
        <v>466248.29826874455</v>
      </c>
      <c r="E167" s="4">
        <f>E166+Dynamics!E166+Dynamics!BR166+Dynamics!EE166+Dynamics!GR166+Dynamics!JE166</f>
        <v>479977.44574473996</v>
      </c>
      <c r="F167" s="4">
        <f>F166+Dynamics!F166+Dynamics!BS166+Dynamics!EF166+Dynamics!GS166+Dynamics!JF166</f>
        <v>143534.53889427133</v>
      </c>
      <c r="G167" s="4">
        <f>G166+Dynamics!G166+Dynamics!BT166+Dynamics!EG166+Dynamics!GT166+Dynamics!JG166</f>
        <v>27550.462649979618</v>
      </c>
      <c r="H167" s="4">
        <f>H166+Dynamics!H166+Dynamics!BU166+Dynamics!EH166+Dynamics!GU166+Dynamics!JH166</f>
        <v>23181.76895026521</v>
      </c>
      <c r="I167" s="4">
        <f>I166+Dynamics!I166+Dynamics!BV166+Dynamics!EI166+Dynamics!GV166+Dynamics!JI166</f>
        <v>0</v>
      </c>
      <c r="J167" s="4">
        <f>J166+Dynamics!J166+Dynamics!BW166+Dynamics!EJ166+Dynamics!GW166+Dynamics!JJ166</f>
        <v>0</v>
      </c>
      <c r="K167" s="4">
        <f>K166+Dynamics!K166+Dynamics!BX166+Dynamics!EK166+Dynamics!GX166+Dynamics!JK166</f>
        <v>0</v>
      </c>
      <c r="L167" s="4">
        <f>L166+Dynamics!L166+Dynamics!BY166+Dynamics!EL166+Dynamics!GY166+Dynamics!JL166</f>
        <v>48536.887767216693</v>
      </c>
      <c r="M167" s="4">
        <f>M166+Dynamics!M166+Dynamics!BZ166+Dynamics!EM166+Dynamics!GZ166+Dynamics!JM166</f>
        <v>24098.296632596954</v>
      </c>
      <c r="N167" s="9">
        <f>N166+Dynamics!N166+Dynamics!CA166+Dynamics!EN166+Dynamics!HA166+Dynamics!JN166</f>
        <v>19238.407020629398</v>
      </c>
      <c r="O167" s="8">
        <f>O166+Dynamics!O166+Dynamics!CB166+Dynamics!EO166+Dynamics!HB166+Dynamics!JO166</f>
        <v>25228710.003342651</v>
      </c>
      <c r="P167" s="4">
        <f>P166+Dynamics!P166+Dynamics!CC166+Dynamics!EP166+Dynamics!HC166+Dynamics!JP166</f>
        <v>79057.736358035545</v>
      </c>
      <c r="Q167" s="4">
        <f>Q166+Dynamics!Q166+Dynamics!CD166+Dynamics!EQ166+Dynamics!HD166+Dynamics!JQ166</f>
        <v>230504.88689090571</v>
      </c>
      <c r="R167" s="4">
        <f>R166+Dynamics!R166+Dynamics!CE166+Dynamics!ER166+Dynamics!HE166+Dynamics!JR166</f>
        <v>237164.68648409343</v>
      </c>
      <c r="S167" s="4">
        <f>S166+Dynamics!S166+Dynamics!CF166+Dynamics!ES166+Dynamics!HF166+Dynamics!JS166</f>
        <v>70893.542331235934</v>
      </c>
      <c r="T167" s="4">
        <f>T166+Dynamics!T166+Dynamics!CG166+Dynamics!ET166+Dynamics!HG166+Dynamics!JT166</f>
        <v>13603.445212706039</v>
      </c>
      <c r="U167" s="4">
        <f>U166+Dynamics!U166+Dynamics!CH166+Dynamics!EU166+Dynamics!HH166+Dynamics!JU166</f>
        <v>11440.228322676858</v>
      </c>
      <c r="V167" s="4">
        <f>V166+Dynamics!V166+Dynamics!CI166+Dynamics!EV166+Dynamics!HI166+Dynamics!JV166</f>
        <v>0</v>
      </c>
      <c r="W167" s="4">
        <f>W166+Dynamics!W166+Dynamics!CJ166+Dynamics!EW166+Dynamics!HJ166+Dynamics!JW166</f>
        <v>0</v>
      </c>
      <c r="X167" s="4">
        <f>X166+Dynamics!X166+Dynamics!CK166+Dynamics!EX166+Dynamics!HK166+Dynamics!JX166</f>
        <v>0</v>
      </c>
      <c r="Y167" s="4">
        <f>Y166+Dynamics!Y166+Dynamics!CL166+Dynamics!EY166+Dynamics!HL166+Dynamics!JY166</f>
        <v>23951.918360245847</v>
      </c>
      <c r="Z167" s="4">
        <f>Z166+Dynamics!Z166+Dynamics!CM166+Dynamics!EZ166+Dynamics!HM166+Dynamics!JZ166</f>
        <v>11884.704323045935</v>
      </c>
      <c r="AA167" s="9">
        <f>AA166+Dynamics!AA166+Dynamics!CN166+Dynamics!FA166+Dynamics!HN166+Dynamics!KA166</f>
        <v>9481.0209548670391</v>
      </c>
      <c r="AB167" s="8">
        <f>AB166+Dynamics!AB166+Dynamics!CO166+Dynamics!FB166+Dynamics!HO166+Dynamics!KB166</f>
        <v>38189.542452515831</v>
      </c>
      <c r="AC167" s="4">
        <f>AC166+Dynamics!AC166+Dynamics!CP166+Dynamics!FC166+Dynamics!HP166+Dynamics!KC166</f>
        <v>5609.3796511148294</v>
      </c>
      <c r="AD167" s="4">
        <f>AD166+Dynamics!AD166+Dynamics!CQ166+Dynamics!FD166+Dynamics!HQ166+Dynamics!KD166</f>
        <v>16445.481088448796</v>
      </c>
      <c r="AE167" s="4">
        <f>AE166+Dynamics!AE166+Dynamics!CR166+Dynamics!FE166+Dynamics!HR166+Dynamics!KE166</f>
        <v>17050.828658920815</v>
      </c>
      <c r="AF167" s="4">
        <f>AF166+Dynamics!AF166+Dynamics!CS166+Dynamics!FF166+Dynamics!HS166+Dynamics!KF166</f>
        <v>5126.5033912935296</v>
      </c>
      <c r="AG167" s="4">
        <f>AG166+Dynamics!AG166+Dynamics!CT166+Dynamics!FG166+Dynamics!HT166+Dynamics!KG166</f>
        <v>987.81908920867761</v>
      </c>
      <c r="AH167" s="4">
        <f>AH166+Dynamics!AH166+Dynamics!CU166+Dynamics!FH166+Dynamics!HU166+Dynamics!KH166</f>
        <v>836.85516591530052</v>
      </c>
      <c r="AI167" s="4">
        <f>AI166+Dynamics!AI166+Dynamics!CV166+Dynamics!FI166+Dynamics!HV166+Dynamics!KI166</f>
        <v>0</v>
      </c>
      <c r="AJ167" s="4">
        <f>AJ166+Dynamics!AJ166+Dynamics!CW166+Dynamics!FJ166+Dynamics!HW166+Dynamics!KJ166</f>
        <v>0</v>
      </c>
      <c r="AK167" s="4">
        <f>AK166+Dynamics!AK166+Dynamics!CX166+Dynamics!FK166+Dynamics!HX166+Dynamics!KK166</f>
        <v>0</v>
      </c>
      <c r="AL167" s="4">
        <f>AL166+Dynamics!AL166+Dynamics!CY166+Dynamics!FL166+Dynamics!HY166+Dynamics!KL166</f>
        <v>1753.1549727414545</v>
      </c>
      <c r="AM167" s="4">
        <f>AM166+Dynamics!AM166+Dynamics!CZ166+Dynamics!FM166+Dynamics!HZ166+Dynamics!KM166</f>
        <v>877.12385857089248</v>
      </c>
      <c r="AN167" s="4">
        <f>AN166+Dynamics!AN166+Dynamics!DA166+Dynamics!FN166+Dynamics!IA166+Dynamics!KN166</f>
        <v>706.52469096893253</v>
      </c>
      <c r="AO167" s="8">
        <f>AO166+Dynamics!AO166+Dynamics!DB166+Dynamics!FO166+Dynamics!IB166+Dynamics!KO166</f>
        <v>922264.0763135876</v>
      </c>
      <c r="AP167" s="4">
        <f>AP166+Dynamics!AP166+Dynamics!DC166+Dynamics!FP166+Dynamics!IC166+Dynamics!KP166</f>
        <v>18537.395719873788</v>
      </c>
      <c r="AQ167" s="4">
        <f>AQ166+Dynamics!AQ166+Dynamics!DD166+Dynamics!FQ166+Dynamics!ID166+Dynamics!KQ166</f>
        <v>54053.615871070171</v>
      </c>
      <c r="AR167" s="4">
        <f>AR166+Dynamics!AR166+Dynamics!DE166+Dynamics!FR166+Dynamics!IE166+Dynamics!KR166</f>
        <v>55614.543537321675</v>
      </c>
      <c r="AS167" s="4">
        <f>AS166+Dynamics!AS166+Dynamics!DF166+Dynamics!FS166+Dynamics!IF166+Dynamics!KS166</f>
        <v>16622.294467984029</v>
      </c>
      <c r="AT167" s="4">
        <f>AT166+Dynamics!AT166+Dynamics!DG166+Dynamics!FT166+Dynamics!IG166+Dynamics!KT166</f>
        <v>3188.9862891815083</v>
      </c>
      <c r="AU167" s="4">
        <f>AU166+Dynamics!AU166+Dynamics!DH166+Dynamics!FU166+Dynamics!IH166+Dynamics!KU166</f>
        <v>2680.2507734013816</v>
      </c>
      <c r="AV167" s="4">
        <f>AV166+Dynamics!AV166+Dynamics!DI166+Dynamics!FV166+Dynamics!II166+Dynamics!KV166</f>
        <v>0</v>
      </c>
      <c r="AW167" s="4">
        <f>AW166+Dynamics!AW166+Dynamics!DJ166+Dynamics!FW166+Dynamics!IJ166+Dynamics!KW166</f>
        <v>0</v>
      </c>
      <c r="AX167" s="4">
        <f>AX166+Dynamics!AX166+Dynamics!DK166+Dynamics!FX166+Dynamics!IK166+Dynamics!KX166</f>
        <v>0</v>
      </c>
      <c r="AY167" s="4">
        <f>AY166+Dynamics!AY166+Dynamics!DL166+Dynamics!FY166+Dynamics!IL166+Dynamics!KY166</f>
        <v>5611.383995182684</v>
      </c>
      <c r="AZ167" s="4">
        <f>AZ166+Dynamics!AZ166+Dynamics!DM166+Dynamics!FZ166+Dynamics!IM166+Dynamics!KZ166</f>
        <v>2781.5020426143874</v>
      </c>
      <c r="BA167" s="9">
        <f>BA166+Dynamics!BA166+Dynamics!DN166+Dynamics!GA166+Dynamics!IN166+Dynamics!LA166</f>
        <v>2214.4561815567677</v>
      </c>
      <c r="BB167" s="8">
        <f>BB166+Dynamics!BB166+Dynamics!DO166+Dynamics!GB166+Dynamics!IO166+Dynamics!LB166</f>
        <v>44311.097546675985</v>
      </c>
      <c r="BC167" s="4">
        <f>BC166+Dynamics!BC166+Dynamics!DP166+Dynamics!GC166+Dynamics!IP166+Dynamics!LC166</f>
        <v>8488.0569791449943</v>
      </c>
      <c r="BD167" s="4">
        <f>BD166+Dynamics!BD166+Dynamics!DQ166+Dynamics!GD166+Dynamics!IQ166+Dynamics!LD166</f>
        <v>23483.278308024521</v>
      </c>
      <c r="BE167" s="4">
        <f>BE166+Dynamics!BE166+Dynamics!DR166+Dynamics!GE166+Dynamics!IR166+Dynamics!LE166</f>
        <v>22464.337813557853</v>
      </c>
      <c r="BF167" s="4">
        <f>BF166+Dynamics!BF166+Dynamics!DS166+Dynamics!GF166+Dynamics!IS166+Dynamics!LF166</f>
        <v>6350.8745572486941</v>
      </c>
      <c r="BG167" s="4">
        <f>BG166+Dynamics!BG166+Dynamics!DT166+Dynamics!GG166+Dynamics!IT166+Dynamics!LG166</f>
        <v>1170.7452804636496</v>
      </c>
      <c r="BH167" s="4">
        <f>BH166+Dynamics!BH166+Dynamics!DU166+Dynamics!GH166+Dynamics!IU166+Dynamics!LH166</f>
        <v>918.40188013752879</v>
      </c>
      <c r="BI167" s="4">
        <f>BI166+Dynamics!BI166+Dynamics!DV166+Dynamics!GI166+Dynamics!IV166+Dynamics!LI166</f>
        <v>0</v>
      </c>
      <c r="BJ167" s="4">
        <f>BJ166+Dynamics!BJ166+Dynamics!DW166+Dynamics!GJ166+Dynamics!IW166+Dynamics!LJ166</f>
        <v>0</v>
      </c>
      <c r="BK167" s="4">
        <f>BK166+Dynamics!BK166+Dynamics!DX166+Dynamics!GK166+Dynamics!IX166+Dynamics!LK166</f>
        <v>0</v>
      </c>
      <c r="BL167" s="4">
        <f>BL166+Dynamics!BL166+Dynamics!DY166+Dynamics!GL166+Dynamics!IY166+Dynamics!LL166</f>
        <v>1912.4069354867624</v>
      </c>
      <c r="BM167" s="4">
        <f>BM166+Dynamics!BM166+Dynamics!DZ166+Dynamics!GM166+Dynamics!IZ166+Dynamics!LM166</f>
        <v>876.44978615441755</v>
      </c>
      <c r="BN167" s="4">
        <f>BN166+Dynamics!BN166+Dynamics!EA166+Dynamics!GN166+Dynamics!JA166+Dynamics!LN166</f>
        <v>637.85910069275872</v>
      </c>
      <c r="BO167" s="178">
        <f t="shared" si="73"/>
        <v>52030490.543526992</v>
      </c>
      <c r="BP167" s="8">
        <f t="shared" si="68"/>
        <v>24832033.144547466</v>
      </c>
      <c r="BQ167" s="4">
        <f t="shared" si="69"/>
        <v>25916692.172580466</v>
      </c>
      <c r="BR167" s="4">
        <f t="shared" si="70"/>
        <v>87583.213019699062</v>
      </c>
      <c r="BS167" s="4">
        <f t="shared" si="74"/>
        <v>1083568.5051917739</v>
      </c>
      <c r="BT167" s="179">
        <f t="shared" si="75"/>
        <v>110613.50818758718</v>
      </c>
      <c r="BU167" s="178">
        <f t="shared" si="76"/>
        <v>2357199.736181132</v>
      </c>
      <c r="BV167" s="4">
        <f t="shared" si="77"/>
        <v>1392217.056857039</v>
      </c>
      <c r="BW167" s="4">
        <f t="shared" si="78"/>
        <v>687982.16923781228</v>
      </c>
      <c r="BX167" s="4">
        <f t="shared" si="79"/>
        <v>49393.670567183224</v>
      </c>
      <c r="BY167" s="4">
        <f t="shared" si="80"/>
        <v>161304.42887818642</v>
      </c>
      <c r="BZ167" s="179">
        <f t="shared" si="81"/>
        <v>66302.410640911185</v>
      </c>
      <c r="CA167" s="167">
        <f t="shared" si="82"/>
        <v>4.5304199740519004E-2</v>
      </c>
      <c r="CB167" s="15">
        <f t="shared" si="83"/>
        <v>5.6065367211493806E-2</v>
      </c>
      <c r="CC167" s="15">
        <f t="shared" si="84"/>
        <v>2.6545909665342583E-2</v>
      </c>
      <c r="CD167" s="15">
        <f t="shared" si="85"/>
        <v>0.56396276026176029</v>
      </c>
      <c r="CE167" s="15">
        <f t="shared" si="86"/>
        <v>0.14886408021764916</v>
      </c>
      <c r="CF167" s="168">
        <f t="shared" si="87"/>
        <v>0.59940609178103532</v>
      </c>
      <c r="CG167" s="169">
        <f>-SUM(Dynamics!BO166:BO167,Dynamics!CB166:CB167,Dynamics!CO166:CO167,Dynamics!DB166:DB167,Dynamics!DO166:DO167)/BO166*100000</f>
        <v>1090.6225289148183</v>
      </c>
      <c r="CH167" s="87">
        <f>-SUM(Dynamics!BO166:BO167)/BP166*100000</f>
        <v>1344.4747602269331</v>
      </c>
      <c r="CI167" s="87">
        <f>-SUM(Dynamics!CB166:CB167)/BQ166*100000</f>
        <v>637.19210775224497</v>
      </c>
      <c r="CJ167" s="87">
        <f>-SUM(Dynamics!CO166:CO167)/BR166*100000</f>
        <v>13353.796438680054</v>
      </c>
      <c r="CK167" s="87">
        <f>-SUM(Dynamics!DB166:DB167)/BS166*100000</f>
        <v>3572.3634301201296</v>
      </c>
      <c r="CL167" s="170">
        <f>-SUM(Dynamics!DO166:DO167)/BT166*100000</f>
        <v>16314.185640843334</v>
      </c>
      <c r="CM167" s="120">
        <f t="shared" si="88"/>
        <v>181080.35600544998</v>
      </c>
      <c r="CN167" s="120">
        <f>step*SUMPRODUCT(B167:N167,'By group'!B$22:N$22)</f>
        <v>107044.48175031251</v>
      </c>
      <c r="CO167" s="120">
        <f>step*SUMPRODUCT(O167:AA167,'By group'!O$22:AA$22)</f>
        <v>52885.886634030416</v>
      </c>
      <c r="CP167" s="120">
        <f>step*SUMPRODUCT(AB167:AN167,'By group'!AB$22:AN$22)</f>
        <v>3808.7271207096001</v>
      </c>
      <c r="CQ167" s="120">
        <f>step*SUMPRODUCT(AO167:BA167,'By group'!AO$22:BA$22)</f>
        <v>12399.729690880573</v>
      </c>
      <c r="CR167" s="154">
        <f>step*SUMPRODUCT(BB167:BN167,'By group'!BB$22:BN$22)</f>
        <v>4941.5308095168702</v>
      </c>
      <c r="CS167" s="197">
        <f t="shared" si="89"/>
        <v>271543.51963676471</v>
      </c>
      <c r="CT167" s="120">
        <f t="shared" si="90"/>
        <v>790735.56042719376</v>
      </c>
      <c r="CU167" s="120">
        <f t="shared" si="91"/>
        <v>812271.84223863366</v>
      </c>
      <c r="CV167" s="120">
        <f t="shared" si="92"/>
        <v>324293.50567290693</v>
      </c>
      <c r="CW167" s="120">
        <f t="shared" si="93"/>
        <v>87019.535164522094</v>
      </c>
      <c r="CX167" s="198">
        <f t="shared" si="94"/>
        <v>71335.773041111184</v>
      </c>
      <c r="CY167" s="16">
        <f t="shared" si="95"/>
        <v>3.3680312841248465E-3</v>
      </c>
      <c r="CZ167" s="37">
        <f t="shared" si="96"/>
        <v>4.1811435437103833E-2</v>
      </c>
      <c r="DA167" s="185">
        <f t="shared" si="97"/>
        <v>2.12593629297136E-3</v>
      </c>
      <c r="DB167" s="183"/>
      <c r="DC167" s="85">
        <f>(SUMPRODUCT($B167:$N167,'By group'!$B$27:$N$27)-(1-prop_idu_part)*SUMPRODUCT(Population!$BB167:$BN167,'By group'!$BB$27:$BN$27)*(1-prop_idu_male))/BQ167</f>
        <v>1.4349176266307888</v>
      </c>
      <c r="DD167" s="85">
        <f>(1-prop_idu_part)*SUMPRODUCT(Population!$BB167:$BN167,'By group'!$BB$27:$BN$27)*prop_idu_male/BQ167</f>
        <v>9.2189688442558312E-3</v>
      </c>
      <c r="DE167" s="85">
        <f>SUMPRODUCT(AB167:AN167,'By group'!AB$27:AN$27)/prop_sw_use/BP167</f>
        <v>4.2324305469411936</v>
      </c>
      <c r="DF167" s="85">
        <f t="shared" si="71"/>
        <v>1.7183668020581244</v>
      </c>
      <c r="DG167" s="85">
        <f t="shared" si="100"/>
        <v>0</v>
      </c>
    </row>
    <row r="168" spans="1:111" x14ac:dyDescent="0.25">
      <c r="A168">
        <f t="shared" si="99"/>
        <v>82</v>
      </c>
      <c r="B168" s="8">
        <f>B167+Dynamics!B167+Dynamics!BO167+Dynamics!EB167+Dynamics!GO167+Dynamics!JB167</f>
        <v>23505043.423335616</v>
      </c>
      <c r="C168" s="46">
        <f>C167+Dynamics!C167+Dynamics!BP167+Dynamics!EC167+Dynamics!GP167+Dynamics!JC167</f>
        <v>160298.37258602219</v>
      </c>
      <c r="D168" s="4">
        <f>D167+Dynamics!D167+Dynamics!BQ167+Dynamics!ED167+Dynamics!GQ167+Dynamics!JD167</f>
        <v>467554.33336445049</v>
      </c>
      <c r="E168" s="4">
        <f>E167+Dynamics!E167+Dynamics!BR167+Dynamics!EE167+Dynamics!GR167+Dynamics!JE167</f>
        <v>481323.63018143887</v>
      </c>
      <c r="F168" s="4">
        <f>F167+Dynamics!F167+Dynamics!BS167+Dynamics!EF167+Dynamics!GS167+Dynamics!JF167</f>
        <v>143937.54781687559</v>
      </c>
      <c r="G168" s="4">
        <f>G167+Dynamics!G167+Dynamics!BT167+Dynamics!EG167+Dynamics!GT167+Dynamics!JG167</f>
        <v>27627.887090533841</v>
      </c>
      <c r="H168" s="4">
        <f>H167+Dynamics!H167+Dynamics!BU167+Dynamics!EH167+Dynamics!GU167+Dynamics!JH167</f>
        <v>23247.038688720411</v>
      </c>
      <c r="I168" s="4">
        <f>I167+Dynamics!I167+Dynamics!BV167+Dynamics!EI167+Dynamics!GV167+Dynamics!JI167</f>
        <v>0</v>
      </c>
      <c r="J168" s="4">
        <f>J167+Dynamics!J167+Dynamics!BW167+Dynamics!EJ167+Dynamics!GW167+Dynamics!JJ167</f>
        <v>0</v>
      </c>
      <c r="K168" s="4">
        <f>K167+Dynamics!K167+Dynamics!BX167+Dynamics!EK167+Dynamics!GX167+Dynamics!JK167</f>
        <v>0</v>
      </c>
      <c r="L168" s="4">
        <f>L167+Dynamics!L167+Dynamics!BY167+Dynamics!EL167+Dynamics!GY167+Dynamics!JL167</f>
        <v>48673.568630127731</v>
      </c>
      <c r="M168" s="4">
        <f>M167+Dynamics!M167+Dynamics!BZ167+Dynamics!EM167+Dynamics!GZ167+Dynamics!JM167</f>
        <v>24166.328434546947</v>
      </c>
      <c r="N168" s="9">
        <f>N167+Dynamics!N167+Dynamics!CA167+Dynamics!EN167+Dynamics!HA167+Dynamics!JN167</f>
        <v>19292.916080038027</v>
      </c>
      <c r="O168" s="8">
        <f>O167+Dynamics!O167+Dynamics!CB167+Dynamics!EO167+Dynamics!HB167+Dynamics!JO167</f>
        <v>25299059.197335731</v>
      </c>
      <c r="P168" s="4">
        <f>P167+Dynamics!P167+Dynamics!CC167+Dynamics!EP167+Dynamics!HC167+Dynamics!JP167</f>
        <v>79279.496219249719</v>
      </c>
      <c r="Q168" s="4">
        <f>Q167+Dynamics!Q167+Dynamics!CD167+Dynamics!EQ167+Dynamics!HD167+Dynamics!JQ167</f>
        <v>231152.10319669187</v>
      </c>
      <c r="R168" s="4">
        <f>R167+Dynamics!R167+Dynamics!CE167+Dynamics!ER167+Dynamics!HE167+Dynamics!JR167</f>
        <v>237831.67681214967</v>
      </c>
      <c r="S168" s="4">
        <f>S167+Dynamics!S167+Dynamics!CF167+Dynamics!ES167+Dynamics!HF167+Dynamics!JS167</f>
        <v>71093.198590930217</v>
      </c>
      <c r="T168" s="4">
        <f>T167+Dynamics!T167+Dynamics!CG167+Dynamics!ET167+Dynamics!HG167+Dynamics!JT167</f>
        <v>13641.800103301508</v>
      </c>
      <c r="U168" s="4">
        <f>U167+Dynamics!U167+Dynamics!CH167+Dynamics!EU167+Dynamics!HH167+Dynamics!JU167</f>
        <v>11472.55883814009</v>
      </c>
      <c r="V168" s="4">
        <f>V167+Dynamics!V167+Dynamics!CI167+Dynamics!EV167+Dynamics!HI167+Dynamics!JV167</f>
        <v>0</v>
      </c>
      <c r="W168" s="4">
        <f>W167+Dynamics!W167+Dynamics!CJ167+Dynamics!EW167+Dynamics!HJ167+Dynamics!JW167</f>
        <v>0</v>
      </c>
      <c r="X168" s="4">
        <f>X167+Dynamics!X167+Dynamics!CK167+Dynamics!EX167+Dynamics!HK167+Dynamics!JX167</f>
        <v>0</v>
      </c>
      <c r="Y168" s="4">
        <f>Y167+Dynamics!Y167+Dynamics!CL167+Dynamics!EY167+Dynamics!HL167+Dynamics!JY167</f>
        <v>24019.624402785827</v>
      </c>
      <c r="Z168" s="4">
        <f>Z167+Dynamics!Z167+Dynamics!CM167+Dynamics!EZ167+Dynamics!HM167+Dynamics!JZ167</f>
        <v>11918.402788248355</v>
      </c>
      <c r="AA168" s="9">
        <f>AA167+Dynamics!AA167+Dynamics!CN167+Dynamics!FA167+Dynamics!HN167+Dynamics!KA167</f>
        <v>9508.012162735371</v>
      </c>
      <c r="AB168" s="8">
        <f>AB167+Dynamics!AB167+Dynamics!CO167+Dynamics!FB167+Dynamics!HO167+Dynamics!KB167</f>
        <v>38295.374197971629</v>
      </c>
      <c r="AC168" s="4">
        <f>AC167+Dynamics!AC167+Dynamics!CP167+Dynamics!FC167+Dynamics!HP167+Dynamics!KC167</f>
        <v>5625.0443870501012</v>
      </c>
      <c r="AD168" s="4">
        <f>AD167+Dynamics!AD167+Dynamics!CQ167+Dynamics!FD167+Dynamics!HQ167+Dynamics!KD167</f>
        <v>16491.434932837186</v>
      </c>
      <c r="AE168" s="4">
        <f>AE167+Dynamics!AE167+Dynamics!CR167+Dynamics!FE167+Dynamics!HR167+Dynamics!KE167</f>
        <v>17098.522387189943</v>
      </c>
      <c r="AF168" s="4">
        <f>AF167+Dynamics!AF167+Dynamics!CS167+Dynamics!FF167+Dynamics!HS167+Dynamics!KF167</f>
        <v>5140.855782685484</v>
      </c>
      <c r="AG168" s="4">
        <f>AG167+Dynamics!AG167+Dynamics!CT167+Dynamics!FG167+Dynamics!HT167+Dynamics!KG167</f>
        <v>990.58670247040709</v>
      </c>
      <c r="AH168" s="4">
        <f>AH167+Dynamics!AH167+Dynamics!CU167+Dynamics!FH167+Dynamics!HU167+Dynamics!KH167</f>
        <v>839.20360881038846</v>
      </c>
      <c r="AI168" s="4">
        <f>AI167+Dynamics!AI167+Dynamics!CV167+Dynamics!FI167+Dynamics!HV167+Dynamics!KI167</f>
        <v>0</v>
      </c>
      <c r="AJ168" s="4">
        <f>AJ167+Dynamics!AJ167+Dynamics!CW167+Dynamics!FJ167+Dynamics!HW167+Dynamics!KJ167</f>
        <v>0</v>
      </c>
      <c r="AK168" s="4">
        <f>AK167+Dynamics!AK167+Dynamics!CX167+Dynamics!FK167+Dynamics!HX167+Dynamics!KK167</f>
        <v>0</v>
      </c>
      <c r="AL168" s="4">
        <f>AL167+Dynamics!AL167+Dynamics!CY167+Dynamics!FL167+Dynamics!HY167+Dynamics!KL167</f>
        <v>1758.0753593348402</v>
      </c>
      <c r="AM168" s="4">
        <f>AM167+Dynamics!AM167+Dynamics!CZ167+Dynamics!FM167+Dynamics!HZ167+Dynamics!KM167</f>
        <v>879.59096524039728</v>
      </c>
      <c r="AN168" s="4">
        <f>AN167+Dynamics!AN167+Dynamics!DA167+Dynamics!FN167+Dynamics!IA167+Dynamics!KN167</f>
        <v>708.51867383600791</v>
      </c>
      <c r="AO168" s="8">
        <f>AO167+Dynamics!AO167+Dynamics!DB167+Dynamics!FO167+Dynamics!IB167+Dynamics!KO167</f>
        <v>924574.76654365356</v>
      </c>
      <c r="AP168" s="4">
        <f>AP167+Dynamics!AP167+Dynamics!DC167+Dynamics!FP167+Dynamics!IC167+Dynamics!KP167</f>
        <v>18591.55275006346</v>
      </c>
      <c r="AQ168" s="4">
        <f>AQ167+Dynamics!AQ167+Dynamics!DD167+Dynamics!FQ167+Dynamics!ID167+Dynamics!KQ167</f>
        <v>54212.782194780099</v>
      </c>
      <c r="AR168" s="4">
        <f>AR167+Dynamics!AR167+Dynamics!DE167+Dynamics!FR167+Dynamics!IE167+Dynamics!KR167</f>
        <v>55780.457056132014</v>
      </c>
      <c r="AS168" s="4">
        <f>AS167+Dynamics!AS167+Dynamics!DF167+Dynamics!FS167+Dynamics!IF167+Dynamics!KS167</f>
        <v>16672.453302481197</v>
      </c>
      <c r="AT168" s="4">
        <f>AT167+Dynamics!AT167+Dynamics!DG167+Dynamics!FT167+Dynamics!IG167+Dynamics!KT167</f>
        <v>3198.7006908872563</v>
      </c>
      <c r="AU168" s="4">
        <f>AU167+Dynamics!AU167+Dynamics!DH167+Dynamics!FU167+Dynamics!IH167+Dynamics!KU167</f>
        <v>2688.5797566142428</v>
      </c>
      <c r="AV168" s="4">
        <f>AV167+Dynamics!AV167+Dynamics!DI167+Dynamics!FV167+Dynamics!II167+Dynamics!KV167</f>
        <v>0</v>
      </c>
      <c r="AW168" s="4">
        <f>AW167+Dynamics!AW167+Dynamics!DJ167+Dynamics!FW167+Dynamics!IJ167+Dynamics!KW167</f>
        <v>0</v>
      </c>
      <c r="AX168" s="4">
        <f>AX167+Dynamics!AX167+Dynamics!DK167+Dynamics!FX167+Dynamics!IK167+Dynamics!KX167</f>
        <v>0</v>
      </c>
      <c r="AY168" s="4">
        <f>AY167+Dynamics!AY167+Dynamics!DL167+Dynamics!FY167+Dynamics!IL167+Dynamics!KY167</f>
        <v>5628.8480392803967</v>
      </c>
      <c r="AZ168" s="4">
        <f>AZ167+Dynamics!AZ167+Dynamics!DM167+Dynamics!FZ167+Dynamics!IM167+Dynamics!KZ167</f>
        <v>2790.3877402273674</v>
      </c>
      <c r="BA168" s="9">
        <f>BA167+Dynamics!BA167+Dynamics!DN167+Dynamics!GA167+Dynamics!IN167+Dynamics!LA167</f>
        <v>2221.8090805707438</v>
      </c>
      <c r="BB168" s="8">
        <f>BB167+Dynamics!BB167+Dynamics!DO167+Dynamics!GB167+Dynamics!IO167+Dynamics!LB167</f>
        <v>44434.401169146549</v>
      </c>
      <c r="BC168" s="4">
        <f>BC167+Dynamics!BC167+Dynamics!DP167+Dynamics!GC167+Dynamics!IP167+Dynamics!LC167</f>
        <v>8511.6872695521415</v>
      </c>
      <c r="BD168" s="4">
        <f>BD167+Dynamics!BD167+Dynamics!DQ167+Dynamics!GD167+Dynamics!IQ167+Dynamics!LD167</f>
        <v>23548.670263792468</v>
      </c>
      <c r="BE168" s="4">
        <f>BE167+Dynamics!BE167+Dynamics!DR167+Dynamics!GE167+Dynamics!IR167+Dynamics!LE167</f>
        <v>22526.917014978346</v>
      </c>
      <c r="BF168" s="4">
        <f>BF167+Dynamics!BF167+Dynamics!DS167+Dynamics!GF167+Dynamics!IS167+Dynamics!LF167</f>
        <v>6368.5724442598066</v>
      </c>
      <c r="BG168" s="4">
        <f>BG167+Dynamics!BG167+Dynamics!DT167+Dynamics!GG167+Dynamics!IT167+Dynamics!LG167</f>
        <v>1174.0087073838006</v>
      </c>
      <c r="BH168" s="4">
        <f>BH167+Dynamics!BH167+Dynamics!DU167+Dynamics!GH167+Dynamics!IU167+Dynamics!LH167</f>
        <v>920.96338750631446</v>
      </c>
      <c r="BI168" s="4">
        <f>BI167+Dynamics!BI167+Dynamics!DV167+Dynamics!GI167+Dynamics!IV167+Dynamics!LI167</f>
        <v>0</v>
      </c>
      <c r="BJ168" s="4">
        <f>BJ167+Dynamics!BJ167+Dynamics!DW167+Dynamics!GJ167+Dynamics!IW167+Dynamics!LJ167</f>
        <v>0</v>
      </c>
      <c r="BK168" s="4">
        <f>BK167+Dynamics!BK167+Dynamics!DX167+Dynamics!GK167+Dynamics!IX167+Dynamics!LK167</f>
        <v>0</v>
      </c>
      <c r="BL168" s="4">
        <f>BL167+Dynamics!BL167+Dynamics!DY167+Dynamics!GL167+Dynamics!IY167+Dynamics!LL167</f>
        <v>1917.7410982599317</v>
      </c>
      <c r="BM168" s="4">
        <f>BM167+Dynamics!BM167+Dynamics!DZ167+Dynamics!GM167+Dynamics!IZ167+Dynamics!LM167</f>
        <v>878.89636695477407</v>
      </c>
      <c r="BN168" s="4">
        <f>BN167+Dynamics!BN167+Dynamics!EA167+Dynamics!GN167+Dynamics!JA167+Dynamics!LN167</f>
        <v>639.64170244404067</v>
      </c>
      <c r="BO168" s="178">
        <f t="shared" si="73"/>
        <v>52175250.160234734</v>
      </c>
      <c r="BP168" s="8">
        <f t="shared" si="68"/>
        <v>24901165.04620837</v>
      </c>
      <c r="BQ168" s="4">
        <f t="shared" si="69"/>
        <v>25988976.070449967</v>
      </c>
      <c r="BR168" s="4">
        <f t="shared" si="70"/>
        <v>87827.206997426372</v>
      </c>
      <c r="BS168" s="4">
        <f t="shared" si="74"/>
        <v>1086360.3371546902</v>
      </c>
      <c r="BT168" s="179">
        <f t="shared" si="75"/>
        <v>110921.49942427817</v>
      </c>
      <c r="BU168" s="178">
        <f t="shared" si="76"/>
        <v>2363842.9976526098</v>
      </c>
      <c r="BV168" s="4">
        <f t="shared" si="77"/>
        <v>1396121.6228727542</v>
      </c>
      <c r="BW168" s="4">
        <f t="shared" si="78"/>
        <v>689916.87311423256</v>
      </c>
      <c r="BX168" s="4">
        <f t="shared" si="79"/>
        <v>49531.832799454751</v>
      </c>
      <c r="BY168" s="4">
        <f t="shared" si="80"/>
        <v>161785.57061103679</v>
      </c>
      <c r="BZ168" s="179">
        <f t="shared" si="81"/>
        <v>66487.098255131627</v>
      </c>
      <c r="CA168" s="167">
        <f t="shared" si="82"/>
        <v>4.5305829687314239E-2</v>
      </c>
      <c r="CB168" s="15">
        <f t="shared" si="83"/>
        <v>5.6066518184270164E-2</v>
      </c>
      <c r="CC168" s="15">
        <f t="shared" si="84"/>
        <v>2.6546520003097894E-2</v>
      </c>
      <c r="CD168" s="15">
        <f t="shared" si="85"/>
        <v>0.56396912178826542</v>
      </c>
      <c r="CE168" s="15">
        <f t="shared" si="86"/>
        <v>0.148924408483812</v>
      </c>
      <c r="CF168" s="168">
        <f t="shared" si="87"/>
        <v>0.59940677506365492</v>
      </c>
      <c r="CG168" s="167"/>
      <c r="CH168" s="16"/>
      <c r="CI168" s="87"/>
      <c r="CJ168" s="16"/>
      <c r="CK168" s="16"/>
      <c r="CL168" s="168"/>
      <c r="CM168" s="120">
        <f t="shared" si="88"/>
        <v>181591.1342064515</v>
      </c>
      <c r="CN168" s="120">
        <f>step*SUMPRODUCT(B168:N168,'By group'!B$22:N$22)</f>
        <v>107344.84356265442</v>
      </c>
      <c r="CO168" s="120">
        <f>step*SUMPRODUCT(O168:AA168,'By group'!O$22:AA$22)</f>
        <v>53034.703901494875</v>
      </c>
      <c r="CP168" s="120">
        <f>step*SUMPRODUCT(AB168:AN168,'By group'!AB$22:AN$22)</f>
        <v>3819.3849316907372</v>
      </c>
      <c r="CQ168" s="120">
        <f>step*SUMPRODUCT(AO168:BA168,'By group'!AO$22:BA$22)</f>
        <v>12436.903844358942</v>
      </c>
      <c r="CR168" s="154">
        <f>step*SUMPRODUCT(BB168:BN168,'By group'!BB$22:BN$22)</f>
        <v>4955.2979662525213</v>
      </c>
      <c r="CS168" s="197">
        <f t="shared" si="89"/>
        <v>272306.15321193764</v>
      </c>
      <c r="CT168" s="120">
        <f t="shared" si="90"/>
        <v>792959.32395255205</v>
      </c>
      <c r="CU168" s="120">
        <f t="shared" si="91"/>
        <v>814561.20345188887</v>
      </c>
      <c r="CV168" s="120">
        <f t="shared" si="92"/>
        <v>325210.48546702106</v>
      </c>
      <c r="CW168" s="120">
        <f t="shared" si="93"/>
        <v>87266.589589794661</v>
      </c>
      <c r="CX168" s="198">
        <f t="shared" si="94"/>
        <v>71539.241979415645</v>
      </c>
      <c r="CY168" s="16">
        <f t="shared" si="95"/>
        <v>3.3680204610579707E-3</v>
      </c>
      <c r="CZ168" s="37">
        <f t="shared" si="96"/>
        <v>4.1803146745559953E-2</v>
      </c>
      <c r="DA168" s="185">
        <f t="shared" si="97"/>
        <v>2.1259409218667585E-3</v>
      </c>
      <c r="DB168" s="183">
        <f>(BO168-BO166)/BO166</f>
        <v>5.5722947914907733E-3</v>
      </c>
      <c r="DC168" s="85">
        <f>(SUMPRODUCT($B168:$N168,'By group'!$B$27:$N$27)-(1-prop_idu_part)*SUMPRODUCT(Population!$BB168:$BN168,'By group'!$BB$27:$BN$27)*(1-prop_idu_male))/BQ168</f>
        <v>1.4349103196114408</v>
      </c>
      <c r="DD168" s="85">
        <f>(1-prop_idu_part)*SUMPRODUCT(Population!$BB168:$BN168,'By group'!$BB$27:$BN$27)*prop_idu_male/BQ168</f>
        <v>9.2189256747540905E-3</v>
      </c>
      <c r="DE168" s="85">
        <f>SUMPRODUCT(AB168:AN168,'By group'!AB$27:AN$27)/prop_sw_use/BP168</f>
        <v>4.2324384502226131</v>
      </c>
      <c r="DF168" s="85">
        <f t="shared" si="71"/>
        <v>1.7183700107903808</v>
      </c>
      <c r="DG168" s="85">
        <f t="shared" si="100"/>
        <v>0</v>
      </c>
    </row>
    <row r="169" spans="1:111" x14ac:dyDescent="0.25">
      <c r="A169">
        <f t="shared" si="99"/>
        <v>82.5</v>
      </c>
      <c r="B169" s="8">
        <f>B168+Dynamics!B168+Dynamics!BO168+Dynamics!EB168+Dynamics!GO168+Dynamics!JB168</f>
        <v>23570449.02755297</v>
      </c>
      <c r="C169" s="46">
        <f>C168+Dynamics!C168+Dynamics!BP168+Dynamics!EC168+Dynamics!GP168+Dynamics!JC168</f>
        <v>160746.93899187946</v>
      </c>
      <c r="D169" s="4">
        <f>D168+Dynamics!D168+Dynamics!BQ168+Dynamics!ED168+Dynamics!GQ168+Dynamics!JD168</f>
        <v>468863.6807303229</v>
      </c>
      <c r="E169" s="4">
        <f>E168+Dynamics!E168+Dynamics!BR168+Dynamics!EE168+Dynamics!GR168+Dynamics!JE168</f>
        <v>482673.17932753882</v>
      </c>
      <c r="F169" s="4">
        <f>F168+Dynamics!F168+Dynamics!BS168+Dynamics!EF168+Dynamics!GS168+Dynamics!JF168</f>
        <v>144341.55114433746</v>
      </c>
      <c r="G169" s="4">
        <f>G168+Dynamics!G168+Dynamics!BT168+Dynamics!EG168+Dynamics!GT168+Dynamics!JG168</f>
        <v>27705.500540887158</v>
      </c>
      <c r="H169" s="4">
        <f>H168+Dynamics!H168+Dynamics!BU168+Dynamics!EH168+Dynamics!GU168+Dynamics!JH168</f>
        <v>23312.464340079958</v>
      </c>
      <c r="I169" s="4">
        <f>I168+Dynamics!I168+Dynamics!BV168+Dynamics!EI168+Dynamics!GV168+Dynamics!JI168</f>
        <v>0</v>
      </c>
      <c r="J169" s="4">
        <f>J168+Dynamics!J168+Dynamics!BW168+Dynamics!EJ168+Dynamics!GW168+Dynamics!JJ168</f>
        <v>0</v>
      </c>
      <c r="K169" s="4">
        <f>K168+Dynamics!K168+Dynamics!BX168+Dynamics!EK168+Dynamics!GX168+Dynamics!JK168</f>
        <v>0</v>
      </c>
      <c r="L169" s="4">
        <f>L168+Dynamics!L168+Dynamics!BY168+Dynamics!EL168+Dynamics!GY168+Dynamics!JL168</f>
        <v>48810.575020103272</v>
      </c>
      <c r="M169" s="4">
        <f>M168+Dynamics!M168+Dynamics!BZ168+Dynamics!EM168+Dynamics!GZ168+Dynamics!JM168</f>
        <v>24234.517464367556</v>
      </c>
      <c r="N169" s="9">
        <f>N168+Dynamics!N168+Dynamics!CA168+Dynamics!EN168+Dynamics!HA168+Dynamics!JN168</f>
        <v>19347.546617797121</v>
      </c>
      <c r="O169" s="8">
        <f>O168+Dynamics!O168+Dynamics!CB168+Dynamics!EO168+Dynamics!HB168+Dynamics!JO168</f>
        <v>25369595.939526998</v>
      </c>
      <c r="P169" s="4">
        <f>P168+Dynamics!P168+Dynamics!CC168+Dynamics!EP168+Dynamics!HC168+Dynamics!JP168</f>
        <v>79501.809558186069</v>
      </c>
      <c r="Q169" s="4">
        <f>Q168+Dynamics!Q168+Dynamics!CD168+Dynamics!EQ168+Dynamics!HD168+Dynamics!JQ168</f>
        <v>231800.91614038753</v>
      </c>
      <c r="R169" s="4">
        <f>R168+Dynamics!R168+Dynamics!CE168+Dynamics!ER168+Dynamics!HE168+Dynamics!JR168</f>
        <v>238500.28120300086</v>
      </c>
      <c r="S169" s="4">
        <f>S168+Dynamics!S168+Dynamics!CF168+Dynamics!ES168+Dynamics!HF168+Dynamics!JS168</f>
        <v>71293.329938421768</v>
      </c>
      <c r="T169" s="4">
        <f>T168+Dynamics!T168+Dynamics!CG168+Dynamics!ET168+Dynamics!HG168+Dynamics!JT168</f>
        <v>13680.245033299167</v>
      </c>
      <c r="U169" s="4">
        <f>U168+Dynamics!U168+Dynamics!CH168+Dynamics!EU168+Dynamics!HH168+Dynamics!JU168</f>
        <v>11504.963376350026</v>
      </c>
      <c r="V169" s="4">
        <f>V168+Dynamics!V168+Dynamics!CI168+Dynamics!EV168+Dynamics!HI168+Dynamics!JV168</f>
        <v>0</v>
      </c>
      <c r="W169" s="4">
        <f>W168+Dynamics!W168+Dynamics!CJ168+Dynamics!EW168+Dynamics!HJ168+Dynamics!JW168</f>
        <v>0</v>
      </c>
      <c r="X169" s="4">
        <f>X168+Dynamics!X168+Dynamics!CK168+Dynamics!EX168+Dynamics!HK168+Dynamics!JX168</f>
        <v>0</v>
      </c>
      <c r="Y169" s="4">
        <f>Y168+Dynamics!Y168+Dynamics!CL168+Dynamics!EY168+Dynamics!HL168+Dynamics!JY168</f>
        <v>24087.4846460187</v>
      </c>
      <c r="Z169" s="4">
        <f>Z168+Dynamics!Z168+Dynamics!CM168+Dynamics!EZ168+Dynamics!HM168+Dynamics!JZ168</f>
        <v>11952.175484702448</v>
      </c>
      <c r="AA169" s="9">
        <f>AA168+Dynamics!AA168+Dynamics!CN168+Dynamics!FA168+Dynamics!HN168+Dynamics!KA168</f>
        <v>9535.061466205254</v>
      </c>
      <c r="AB169" s="8">
        <f>AB168+Dynamics!AB168+Dynamics!CO168+Dynamics!FB168+Dynamics!HO168+Dynamics!KB168</f>
        <v>38401.507807461006</v>
      </c>
      <c r="AC169" s="4">
        <f>AC168+Dynamics!AC168+Dynamics!CP168+Dynamics!FC168+Dynamics!HP168+Dynamics!KC168</f>
        <v>5640.7502087136963</v>
      </c>
      <c r="AD169" s="4">
        <f>AD168+Dynamics!AD168+Dynamics!CQ168+Dynamics!FD168+Dynamics!HQ168+Dynamics!KD168</f>
        <v>16537.508486349558</v>
      </c>
      <c r="AE169" s="4">
        <f>AE168+Dynamics!AE168+Dynamics!CR168+Dynamics!FE168+Dynamics!HR168+Dynamics!KE168</f>
        <v>17146.338944549323</v>
      </c>
      <c r="AF169" s="4">
        <f>AF168+Dynamics!AF168+Dynamics!CS168+Dynamics!FF168+Dynamics!HS168+Dynamics!KF168</f>
        <v>5155.2447593953493</v>
      </c>
      <c r="AG169" s="4">
        <f>AG168+Dynamics!AG168+Dynamics!CT168+Dynamics!FG168+Dynamics!HT168+Dynamics!KG168</f>
        <v>993.36130881075997</v>
      </c>
      <c r="AH169" s="4">
        <f>AH168+Dynamics!AH168+Dynamics!CU168+Dynamics!FH168+Dynamics!HU168+Dynamics!KH168</f>
        <v>841.55787312803409</v>
      </c>
      <c r="AI169" s="4">
        <f>AI168+Dynamics!AI168+Dynamics!CV168+Dynamics!FI168+Dynamics!HV168+Dynamics!KI168</f>
        <v>0</v>
      </c>
      <c r="AJ169" s="4">
        <f>AJ168+Dynamics!AJ168+Dynamics!CW168+Dynamics!FJ168+Dynamics!HW168+Dynamics!KJ168</f>
        <v>0</v>
      </c>
      <c r="AK169" s="4">
        <f>AK168+Dynamics!AK168+Dynamics!CX168+Dynamics!FK168+Dynamics!HX168+Dynamics!KK168</f>
        <v>0</v>
      </c>
      <c r="AL169" s="4">
        <f>AL168+Dynamics!AL168+Dynamics!CY168+Dynamics!FL168+Dynamics!HY168+Dynamics!KL168</f>
        <v>1763.0079202880613</v>
      </c>
      <c r="AM169" s="4">
        <f>AM168+Dynamics!AM168+Dynamics!CZ168+Dynamics!FM168+Dynamics!HZ168+Dynamics!KM168</f>
        <v>882.06401214177151</v>
      </c>
      <c r="AN169" s="4">
        <f>AN168+Dynamics!AN168+Dynamics!DA168+Dynamics!FN168+Dynamics!IA168+Dynamics!KN168</f>
        <v>710.51726864245677</v>
      </c>
      <c r="AO169" s="8">
        <f>AO168+Dynamics!AO168+Dynamics!DB168+Dynamics!FO168+Dynamics!IB168+Dynamics!KO168</f>
        <v>926899.5322395059</v>
      </c>
      <c r="AP169" s="4">
        <f>AP168+Dynamics!AP168+Dynamics!DC168+Dynamics!FP168+Dynamics!IC168+Dynamics!KP168</f>
        <v>18645.737962663025</v>
      </c>
      <c r="AQ169" s="4">
        <f>AQ168+Dynamics!AQ168+Dynamics!DD168+Dynamics!FQ168+Dynamics!ID168+Dynamics!KQ168</f>
        <v>54371.988998618326</v>
      </c>
      <c r="AR169" s="4">
        <f>AR168+Dynamics!AR168+Dynamics!DE168+Dynamics!FR168+Dynamics!IE168+Dynamics!KR168</f>
        <v>55946.342911355358</v>
      </c>
      <c r="AS169" s="4">
        <f>AS168+Dynamics!AS168+Dynamics!DF168+Dynamics!FS168+Dynamics!IF168+Dynamics!KS168</f>
        <v>16722.586086232805</v>
      </c>
      <c r="AT169" s="4">
        <f>AT168+Dynamics!AT168+Dynamics!DG168+Dynamics!FT168+Dynamics!IG168+Dynamics!KT168</f>
        <v>3208.4073415619418</v>
      </c>
      <c r="AU169" s="4">
        <f>AU168+Dynamics!AU168+Dynamics!DH168+Dynamics!FU168+Dynamics!IH168+Dynamics!KU168</f>
        <v>2696.8975330168391</v>
      </c>
      <c r="AV169" s="4">
        <f>AV168+Dynamics!AV168+Dynamics!DI168+Dynamics!FV168+Dynamics!II168+Dynamics!KV168</f>
        <v>0</v>
      </c>
      <c r="AW169" s="4">
        <f>AW168+Dynamics!AW168+Dynamics!DJ168+Dynamics!FW168+Dynamics!IJ168+Dynamics!KW168</f>
        <v>0</v>
      </c>
      <c r="AX169" s="4">
        <f>AX168+Dynamics!AX168+Dynamics!DK168+Dynamics!FX168+Dynamics!IK168+Dynamics!KX168</f>
        <v>0</v>
      </c>
      <c r="AY169" s="4">
        <f>AY168+Dynamics!AY168+Dynamics!DL168+Dynamics!FY168+Dynamics!IL168+Dynamics!KY168</f>
        <v>5646.2877387087992</v>
      </c>
      <c r="AZ169" s="4">
        <f>AZ168+Dynamics!AZ168+Dynamics!DM168+Dynamics!FZ168+Dynamics!IM168+Dynamics!KZ168</f>
        <v>2799.2550770005078</v>
      </c>
      <c r="BA169" s="9">
        <f>BA168+Dynamics!BA168+Dynamics!DN168+Dynamics!GA168+Dynamics!IN168+Dynamics!LA168</f>
        <v>2229.1403657443352</v>
      </c>
      <c r="BB169" s="8">
        <f>BB168+Dynamics!BB168+Dynamics!DO168+Dynamics!GB168+Dynamics!IO168+Dynamics!LB168</f>
        <v>44558.041289107547</v>
      </c>
      <c r="BC169" s="4">
        <f>BC168+Dynamics!BC168+Dynamics!DP168+Dynamics!GC168+Dynamics!IP168+Dynamics!LC168</f>
        <v>8535.3817137673577</v>
      </c>
      <c r="BD169" s="4">
        <f>BD168+Dynamics!BD168+Dynamics!DQ168+Dynamics!GD168+Dynamics!IQ168+Dynamics!LD168</f>
        <v>23614.239259667811</v>
      </c>
      <c r="BE169" s="4">
        <f>BE168+Dynamics!BE168+Dynamics!DR168+Dynamics!GE168+Dynamics!IR168+Dynamics!LE168</f>
        <v>22589.664884829526</v>
      </c>
      <c r="BF169" s="4">
        <f>BF168+Dynamics!BF168+Dynamics!DS168+Dynamics!GF168+Dynamics!IS168+Dynamics!LF168</f>
        <v>6386.3178447343607</v>
      </c>
      <c r="BG169" s="4">
        <f>BG168+Dynamics!BG168+Dynamics!DT168+Dynamics!GG168+Dynamics!IT168+Dynamics!LG168</f>
        <v>1177.2808679023067</v>
      </c>
      <c r="BH169" s="4">
        <f>BH168+Dynamics!BH168+Dynamics!DU168+Dynamics!GH168+Dynamics!IU168+Dynamics!LH168</f>
        <v>923.53170746696719</v>
      </c>
      <c r="BI169" s="4">
        <f>BI168+Dynamics!BI168+Dynamics!DV168+Dynamics!GI168+Dynamics!IV168+Dynamics!LI168</f>
        <v>0</v>
      </c>
      <c r="BJ169" s="4">
        <f>BJ168+Dynamics!BJ168+Dynamics!DW168+Dynamics!GJ168+Dynamics!IW168+Dynamics!LJ168</f>
        <v>0</v>
      </c>
      <c r="BK169" s="4">
        <f>BK168+Dynamics!BK168+Dynamics!DX168+Dynamics!GK168+Dynamics!IX168+Dynamics!LK168</f>
        <v>0</v>
      </c>
      <c r="BL169" s="4">
        <f>BL168+Dynamics!BL168+Dynamics!DY168+Dynamics!GL168+Dynamics!IY168+Dynamics!LL168</f>
        <v>1923.0894377469401</v>
      </c>
      <c r="BM169" s="4">
        <f>BM168+Dynamics!BM168+Dynamics!DZ168+Dynamics!GM168+Dynamics!IZ168+Dynamics!LM168</f>
        <v>881.3493951259718</v>
      </c>
      <c r="BN169" s="4">
        <f>BN168+Dynamics!BN168+Dynamics!EA168+Dynamics!GN168+Dynamics!JA168+Dynamics!LN168</f>
        <v>641.4289519817014</v>
      </c>
      <c r="BO169" s="178">
        <f t="shared" si="73"/>
        <v>52320405.548300073</v>
      </c>
      <c r="BP169" s="8">
        <f t="shared" ref="BP169:BP204" si="101">SUM(B169:N169)</f>
        <v>24970484.981730286</v>
      </c>
      <c r="BQ169" s="4">
        <f t="shared" ref="BQ169:BQ204" si="102">SUM(O169:AA169)</f>
        <v>26061452.206373572</v>
      </c>
      <c r="BR169" s="4">
        <f t="shared" ref="BR169:BR204" si="103">SUM(AB169:AN169)</f>
        <v>88071.858589480034</v>
      </c>
      <c r="BS169" s="4">
        <f t="shared" si="74"/>
        <v>1089166.1762544077</v>
      </c>
      <c r="BT169" s="179">
        <f t="shared" si="75"/>
        <v>111230.32535233049</v>
      </c>
      <c r="BU169" s="178">
        <f t="shared" si="76"/>
        <v>2370501.4998840299</v>
      </c>
      <c r="BV169" s="4">
        <f t="shared" si="77"/>
        <v>1400035.9541773139</v>
      </c>
      <c r="BW169" s="4">
        <f t="shared" si="78"/>
        <v>691856.26684657193</v>
      </c>
      <c r="BX169" s="4">
        <f t="shared" si="79"/>
        <v>49670.350782019006</v>
      </c>
      <c r="BY169" s="4">
        <f t="shared" si="80"/>
        <v>162266.64401490195</v>
      </c>
      <c r="BZ169" s="179">
        <f t="shared" si="81"/>
        <v>66672.284063222934</v>
      </c>
      <c r="CA169" s="167">
        <f t="shared" si="82"/>
        <v>4.5307399188557113E-2</v>
      </c>
      <c r="CB169" s="15">
        <f t="shared" si="83"/>
        <v>5.6067631653996849E-2</v>
      </c>
      <c r="CC169" s="15">
        <f t="shared" si="84"/>
        <v>2.6547111088359537E-2</v>
      </c>
      <c r="CD169" s="15">
        <f t="shared" si="85"/>
        <v>0.56397527629730304</v>
      </c>
      <c r="CE169" s="15">
        <f t="shared" si="86"/>
        <v>0.14898244873241423</v>
      </c>
      <c r="CF169" s="168">
        <f t="shared" si="87"/>
        <v>0.59940743544562525</v>
      </c>
      <c r="CG169" s="169">
        <f>-SUM(Dynamics!BO168:BO169,Dynamics!CB168:CB169,Dynamics!CO168:CO169,Dynamics!DB168:DB169,Dynamics!DO168:DO169)/BO168*100000</f>
        <v>1090.6772053693699</v>
      </c>
      <c r="CH169" s="87">
        <f>-SUM(Dynamics!BO168:BO169)/BP168*100000</f>
        <v>1344.5130524415958</v>
      </c>
      <c r="CI169" s="87">
        <f>-SUM(Dynamics!CB168:CB169)/BQ168*100000</f>
        <v>637.21109538449264</v>
      </c>
      <c r="CJ169" s="87">
        <f>-SUM(Dynamics!CO168:CO169)/BR168*100000</f>
        <v>13353.95919932345</v>
      </c>
      <c r="CK169" s="87">
        <f>-SUM(Dynamics!DB168:DB169)/BS168*100000</f>
        <v>3574.7978043216167</v>
      </c>
      <c r="CL169" s="170">
        <f>-SUM(Dynamics!DO168:DO169)/BT168*100000</f>
        <v>16314.161108583783</v>
      </c>
      <c r="CM169" s="120">
        <f t="shared" si="88"/>
        <v>182103.07023620454</v>
      </c>
      <c r="CN169" s="120">
        <f>step*SUMPRODUCT(B169:N169,'By group'!B$22:N$22)</f>
        <v>107645.95223877272</v>
      </c>
      <c r="CO169" s="120">
        <f>step*SUMPRODUCT(O169:AA169,'By group'!O$22:AA$22)</f>
        <v>53183.879123831262</v>
      </c>
      <c r="CP169" s="120">
        <f>step*SUMPRODUCT(AB169:AN169,'By group'!AB$22:AN$22)</f>
        <v>3830.0700637673203</v>
      </c>
      <c r="CQ169" s="120">
        <f>step*SUMPRODUCT(AO169:BA169,'By group'!AO$22:BA$22)</f>
        <v>12474.066622599772</v>
      </c>
      <c r="CR169" s="154">
        <f>step*SUMPRODUCT(BB169:BN169,'By group'!BB$22:BN$22)</f>
        <v>4969.1021872334668</v>
      </c>
      <c r="CS169" s="197">
        <f t="shared" si="89"/>
        <v>273070.61843520962</v>
      </c>
      <c r="CT169" s="120">
        <f t="shared" si="90"/>
        <v>795188.33361534611</v>
      </c>
      <c r="CU169" s="120">
        <f t="shared" si="91"/>
        <v>816855.80727127392</v>
      </c>
      <c r="CV169" s="120">
        <f t="shared" si="92"/>
        <v>326129.47453598754</v>
      </c>
      <c r="CW169" s="120">
        <f t="shared" si="93"/>
        <v>87514.156525799568</v>
      </c>
      <c r="CX169" s="198">
        <f t="shared" si="94"/>
        <v>71743.109500412684</v>
      </c>
      <c r="CY169" s="16">
        <f t="shared" si="95"/>
        <v>3.3680100016613619E-3</v>
      </c>
      <c r="CZ169" s="37">
        <f t="shared" si="96"/>
        <v>4.1795117273497599E-2</v>
      </c>
      <c r="DA169" s="185">
        <f t="shared" si="97"/>
        <v>2.1259453971481006E-3</v>
      </c>
      <c r="DB169" s="183"/>
      <c r="DC169" s="85">
        <f>(SUMPRODUCT($B169:$N169,'By group'!$B$27:$N$27)-(1-prop_idu_part)*SUMPRODUCT(Population!$BB169:$BN169,'By group'!$BB$27:$BN$27)*(1-prop_idu_male))/BQ169</f>
        <v>1.4349032740301291</v>
      </c>
      <c r="DD169" s="85">
        <f>(1-prop_idu_part)*SUMPRODUCT(Population!$BB169:$BN169,'By group'!$BB$27:$BN$27)*prop_idu_male/BQ169</f>
        <v>9.2188839232173175E-3</v>
      </c>
      <c r="DE169" s="85">
        <f>SUMPRODUCT(AB169:AN169,'By group'!AB$27:AN$27)/prop_sw_use/BP169</f>
        <v>4.2324460411842866</v>
      </c>
      <c r="DF169" s="85">
        <f t="shared" si="71"/>
        <v>1.7183730927208203</v>
      </c>
      <c r="DG169" s="85">
        <f t="shared" si="100"/>
        <v>0</v>
      </c>
    </row>
    <row r="170" spans="1:111" x14ac:dyDescent="0.25">
      <c r="A170">
        <f t="shared" si="99"/>
        <v>83</v>
      </c>
      <c r="B170" s="8">
        <f>B169+Dynamics!B169+Dynamics!BO169+Dynamics!EB169+Dynamics!GO169+Dynamics!JB169</f>
        <v>23636033.468956362</v>
      </c>
      <c r="C170" s="46">
        <f>C169+Dynamics!C169+Dynamics!BP169+Dynamics!EC169+Dynamics!GP169+Dynamics!JC169</f>
        <v>161196.6561839995</v>
      </c>
      <c r="D170" s="4">
        <f>D169+Dynamics!D169+Dynamics!BQ169+Dynamics!ED169+Dynamics!GQ169+Dynamics!JD169</f>
        <v>470176.35879856726</v>
      </c>
      <c r="E170" s="4">
        <f>E169+Dynamics!E169+Dynamics!BR169+Dynamics!EE169+Dynamics!GR169+Dynamics!JE169</f>
        <v>484026.11357232998</v>
      </c>
      <c r="F170" s="4">
        <f>F169+Dynamics!F169+Dynamics!BS169+Dynamics!EF169+Dynamics!GS169+Dynamics!JF169</f>
        <v>144746.55534410334</v>
      </c>
      <c r="G170" s="4">
        <f>G169+Dynamics!G169+Dynamics!BT169+Dynamics!EG169+Dynamics!GT169+Dynamics!JG169</f>
        <v>27783.304298528128</v>
      </c>
      <c r="H170" s="4">
        <f>H169+Dynamics!H169+Dynamics!BU169+Dynamics!EH169+Dynamics!GU169+Dynamics!JH169</f>
        <v>23378.047074209382</v>
      </c>
      <c r="I170" s="4">
        <f>I169+Dynamics!I169+Dynamics!BV169+Dynamics!EI169+Dynamics!GV169+Dynamics!JI169</f>
        <v>0</v>
      </c>
      <c r="J170" s="4">
        <f>J169+Dynamics!J169+Dynamics!BW169+Dynamics!EJ169+Dynamics!GW169+Dynamics!JJ169</f>
        <v>0</v>
      </c>
      <c r="K170" s="4">
        <f>K169+Dynamics!K169+Dynamics!BX169+Dynamics!EK169+Dynamics!GX169+Dynamics!JK169</f>
        <v>0</v>
      </c>
      <c r="L170" s="4">
        <f>L169+Dynamics!L169+Dynamics!BY169+Dynamics!EL169+Dynamics!GY169+Dynamics!JL169</f>
        <v>48947.909441386691</v>
      </c>
      <c r="M170" s="4">
        <f>M169+Dynamics!M169+Dynamics!BZ169+Dynamics!EM169+Dynamics!GZ169+Dynamics!JM169</f>
        <v>24302.865071494307</v>
      </c>
      <c r="N170" s="9">
        <f>N169+Dynamics!N169+Dynamics!CA169+Dynamics!EN169+Dynamics!HA169+Dynamics!JN169</f>
        <v>19402.299708027189</v>
      </c>
      <c r="O170" s="8">
        <f>O169+Dynamics!O169+Dynamics!CB169+Dynamics!EO169+Dynamics!HB169+Dynamics!JO169</f>
        <v>25440320.988885909</v>
      </c>
      <c r="P170" s="4">
        <f>P169+Dynamics!P169+Dynamics!CC169+Dynamics!EP169+Dynamics!HC169+Dynamics!JP169</f>
        <v>79724.679749981209</v>
      </c>
      <c r="Q170" s="4">
        <f>Q169+Dynamics!Q169+Dynamics!CD169+Dynamics!EQ169+Dynamics!HD169+Dynamics!JQ169</f>
        <v>232451.33608858637</v>
      </c>
      <c r="R170" s="4">
        <f>R169+Dynamics!R169+Dynamics!CE169+Dynamics!ER169+Dynamics!HE169+Dynamics!JR169</f>
        <v>239170.51118826438</v>
      </c>
      <c r="S170" s="4">
        <f>S169+Dynamics!S169+Dynamics!CF169+Dynamics!ES169+Dynamics!HF169+Dynamics!JS169</f>
        <v>71493.940031764316</v>
      </c>
      <c r="T170" s="4">
        <f>T169+Dynamics!T169+Dynamics!CG169+Dynamics!ET169+Dynamics!HG169+Dynamics!JT169</f>
        <v>13718.780732213763</v>
      </c>
      <c r="U170" s="4">
        <f>U169+Dynamics!U169+Dynamics!CH169+Dynamics!EU169+Dynamics!HH169+Dynamics!JU169</f>
        <v>11537.442571232012</v>
      </c>
      <c r="V170" s="4">
        <f>V169+Dynamics!V169+Dynamics!CI169+Dynamics!EV169+Dynamics!HI169+Dynamics!JV169</f>
        <v>0</v>
      </c>
      <c r="W170" s="4">
        <f>W169+Dynamics!W169+Dynamics!CJ169+Dynamics!EW169+Dynamics!HJ169+Dynamics!JW169</f>
        <v>0</v>
      </c>
      <c r="X170" s="4">
        <f>X169+Dynamics!X169+Dynamics!CK169+Dynamics!EX169+Dynamics!HK169+Dynamics!JX169</f>
        <v>0</v>
      </c>
      <c r="Y170" s="4">
        <f>Y169+Dynamics!Y169+Dynamics!CL169+Dynamics!EY169+Dynamics!HL169+Dynamics!JY169</f>
        <v>24155.500462124823</v>
      </c>
      <c r="Z170" s="4">
        <f>Z169+Dynamics!Z169+Dynamics!CM169+Dynamics!EZ169+Dynamics!HM169+Dynamics!JZ169</f>
        <v>11986.023107632023</v>
      </c>
      <c r="AA170" s="9">
        <f>AA169+Dynamics!AA169+Dynamics!CN169+Dynamics!FA169+Dynamics!HN169+Dynamics!KA169</f>
        <v>9562.1692978402407</v>
      </c>
      <c r="AB170" s="8">
        <f>AB169+Dynamics!AB169+Dynamics!CO169+Dynamics!FB169+Dynamics!HO169+Dynamics!KB169</f>
        <v>38507.943865457899</v>
      </c>
      <c r="AC170" s="4">
        <f>AC169+Dynamics!AC169+Dynamics!CP169+Dynamics!FC169+Dynamics!HP169+Dynamics!KC169</f>
        <v>5656.4973010412423</v>
      </c>
      <c r="AD170" s="4">
        <f>AD169+Dynamics!AD169+Dynamics!CQ169+Dynamics!FD169+Dynamics!HQ169+Dynamics!KD169</f>
        <v>16583.702313330643</v>
      </c>
      <c r="AE170" s="4">
        <f>AE169+Dynamics!AE169+Dynamics!CR169+Dynamics!FE169+Dynamics!HR169+Dynamics!KE169</f>
        <v>17194.278956444403</v>
      </c>
      <c r="AF170" s="4">
        <f>AF169+Dynamics!AF169+Dynamics!CS169+Dynamics!FF169+Dynamics!HS169+Dynamics!KF169</f>
        <v>5169.6705207461027</v>
      </c>
      <c r="AG170" s="4">
        <f>AG169+Dynamics!AG169+Dynamics!CT169+Dynamics!FG169+Dynamics!HT169+Dynamics!KG169</f>
        <v>996.14294853399156</v>
      </c>
      <c r="AH170" s="4">
        <f>AH169+Dynamics!AH169+Dynamics!CU169+Dynamics!FH169+Dynamics!HU169+Dynamics!KH169</f>
        <v>843.91799634153972</v>
      </c>
      <c r="AI170" s="4">
        <f>AI169+Dynamics!AI169+Dynamics!CV169+Dynamics!FI169+Dynamics!HV169+Dynamics!KI169</f>
        <v>0</v>
      </c>
      <c r="AJ170" s="4">
        <f>AJ169+Dynamics!AJ169+Dynamics!CW169+Dynamics!FJ169+Dynamics!HW169+Dynamics!KJ169</f>
        <v>0</v>
      </c>
      <c r="AK170" s="4">
        <f>AK169+Dynamics!AK169+Dynamics!CX169+Dynamics!FK169+Dynamics!HX169+Dynamics!KK169</f>
        <v>0</v>
      </c>
      <c r="AL170" s="4">
        <f>AL169+Dynamics!AL169+Dynamics!CY169+Dynamics!FL169+Dynamics!HY169+Dynamics!KL169</f>
        <v>1767.9527354091454</v>
      </c>
      <c r="AM170" s="4">
        <f>AM169+Dynamics!AM169+Dynamics!CZ169+Dynamics!FM169+Dynamics!HZ169+Dynamics!KM169</f>
        <v>884.54304432979438</v>
      </c>
      <c r="AN170" s="4">
        <f>AN169+Dynamics!AN169+Dynamics!DA169+Dynamics!FN169+Dynamics!IA169+Dynamics!KN169</f>
        <v>712.52051593710769</v>
      </c>
      <c r="AO170" s="8">
        <f>AO169+Dynamics!AO169+Dynamics!DB169+Dynamics!FO169+Dynamics!IB169+Dynamics!KO169</f>
        <v>929238.22178480204</v>
      </c>
      <c r="AP170" s="4">
        <f>AP169+Dynamics!AP169+Dynamics!DC169+Dynamics!FP169+Dynamics!IC169+Dynamics!KP169</f>
        <v>18699.955888454686</v>
      </c>
      <c r="AQ170" s="4">
        <f>AQ169+Dynamics!AQ169+Dynamics!DD169+Dynamics!FQ169+Dynamics!ID169+Dynamics!KQ169</f>
        <v>54531.250701751123</v>
      </c>
      <c r="AR170" s="4">
        <f>AR169+Dynamics!AR169+Dynamics!DE169+Dynamics!FR169+Dynamics!IE169+Dynamics!KR169</f>
        <v>56112.217862284648</v>
      </c>
      <c r="AS170" s="4">
        <f>AS169+Dynamics!AS169+Dynamics!DF169+Dynamics!FS169+Dynamics!IF169+Dynamics!KS169</f>
        <v>16772.698301516906</v>
      </c>
      <c r="AT170" s="4">
        <f>AT169+Dynamics!AT169+Dynamics!DG169+Dynamics!FT169+Dynamics!IG169+Dynamics!KT169</f>
        <v>3218.1073626667862</v>
      </c>
      <c r="AU170" s="4">
        <f>AU169+Dynamics!AU169+Dynamics!DH169+Dynamics!FU169+Dynamics!IH169+Dynamics!KU169</f>
        <v>2705.2051546506286</v>
      </c>
      <c r="AV170" s="4">
        <f>AV169+Dynamics!AV169+Dynamics!DI169+Dynamics!FV169+Dynamics!II169+Dynamics!KV169</f>
        <v>0</v>
      </c>
      <c r="AW170" s="4">
        <f>AW169+Dynamics!AW169+Dynamics!DJ169+Dynamics!FW169+Dynamics!IJ169+Dynamics!KW169</f>
        <v>0</v>
      </c>
      <c r="AX170" s="4">
        <f>AX169+Dynamics!AX169+Dynamics!DK169+Dynamics!FX169+Dynamics!IK169+Dynamics!KX169</f>
        <v>0</v>
      </c>
      <c r="AY170" s="4">
        <f>AY169+Dynamics!AY169+Dynamics!DL169+Dynamics!FY169+Dynamics!IL169+Dynamics!KY169</f>
        <v>5663.7053209076639</v>
      </c>
      <c r="AZ170" s="4">
        <f>AZ169+Dynamics!AZ169+Dynamics!DM169+Dynamics!FZ169+Dynamics!IM169+Dynamics!KZ169</f>
        <v>2808.1052940789659</v>
      </c>
      <c r="BA170" s="9">
        <f>BA169+Dynamics!BA169+Dynamics!DN169+Dynamics!GA169+Dynamics!IN169+Dynamics!LA169</f>
        <v>2236.4511523558822</v>
      </c>
      <c r="BB170" s="8">
        <f>BB169+Dynamics!BB169+Dynamics!DO169+Dynamics!GB169+Dynamics!IO169+Dynamics!LB169</f>
        <v>44682.019042072825</v>
      </c>
      <c r="BC170" s="4">
        <f>BC169+Dynamics!BC169+Dynamics!DP169+Dynamics!GC169+Dynamics!IP169+Dynamics!LC169</f>
        <v>8559.1405378873114</v>
      </c>
      <c r="BD170" s="4">
        <f>BD169+Dynamics!BD169+Dynamics!DQ169+Dynamics!GD169+Dynamics!IQ169+Dynamics!LD169</f>
        <v>23679.985933909342</v>
      </c>
      <c r="BE170" s="4">
        <f>BE169+Dynamics!BE169+Dynamics!DR169+Dynamics!GE169+Dynamics!IR169+Dynamics!LE169</f>
        <v>22652.58205298461</v>
      </c>
      <c r="BF170" s="4">
        <f>BF169+Dynamics!BF169+Dynamics!DS169+Dynamics!GF169+Dynamics!IS169+Dynamics!LF169</f>
        <v>6404.1109414340453</v>
      </c>
      <c r="BG170" s="4">
        <f>BG169+Dynamics!BG169+Dynamics!DT169+Dynamics!GG169+Dynamics!IT169+Dynamics!LG169</f>
        <v>1180.5617963771244</v>
      </c>
      <c r="BH170" s="4">
        <f>BH169+Dynamics!BH169+Dynamics!DU169+Dynamics!GH169+Dynamics!IU169+Dynamics!LH169</f>
        <v>926.10686787035377</v>
      </c>
      <c r="BI170" s="4">
        <f>BI169+Dynamics!BI169+Dynamics!DV169+Dynamics!GI169+Dynamics!IV169+Dynamics!LI169</f>
        <v>0</v>
      </c>
      <c r="BJ170" s="4">
        <f>BJ169+Dynamics!BJ169+Dynamics!DW169+Dynamics!GJ169+Dynamics!IW169+Dynamics!LJ169</f>
        <v>0</v>
      </c>
      <c r="BK170" s="4">
        <f>BK169+Dynamics!BK169+Dynamics!DX169+Dynamics!GK169+Dynamics!IX169+Dynamics!LK169</f>
        <v>0</v>
      </c>
      <c r="BL170" s="4">
        <f>BL169+Dynamics!BL169+Dynamics!DY169+Dynamics!GL169+Dynamics!IY169+Dynamics!LL169</f>
        <v>1928.4520123230573</v>
      </c>
      <c r="BM170" s="4">
        <f>BM169+Dynamics!BM169+Dynamics!DZ169+Dynamics!GM169+Dynamics!IZ169+Dynamics!LM169</f>
        <v>883.80889849957373</v>
      </c>
      <c r="BN170" s="4">
        <f>BN169+Dynamics!BN169+Dynamics!EA169+Dynamics!GN169+Dynamics!JA169+Dynamics!LN169</f>
        <v>643.22086989531306</v>
      </c>
      <c r="BO170" s="178">
        <f t="shared" si="73"/>
        <v>52465958.028538831</v>
      </c>
      <c r="BP170" s="8">
        <f t="shared" si="101"/>
        <v>25039993.578449007</v>
      </c>
      <c r="BQ170" s="4">
        <f t="shared" si="102"/>
        <v>26134121.372115549</v>
      </c>
      <c r="BR170" s="4">
        <f t="shared" si="103"/>
        <v>88317.170197571861</v>
      </c>
      <c r="BS170" s="4">
        <f t="shared" si="74"/>
        <v>1091985.9188234697</v>
      </c>
      <c r="BT170" s="179">
        <f t="shared" si="75"/>
        <v>111539.98895325356</v>
      </c>
      <c r="BU170" s="178">
        <f t="shared" si="76"/>
        <v>2377175.3860042472</v>
      </c>
      <c r="BV170" s="4">
        <f t="shared" si="77"/>
        <v>1403960.1094926458</v>
      </c>
      <c r="BW170" s="4">
        <f t="shared" si="78"/>
        <v>693800.38322963915</v>
      </c>
      <c r="BX170" s="4">
        <f t="shared" si="79"/>
        <v>49809.226332113976</v>
      </c>
      <c r="BY170" s="4">
        <f t="shared" si="80"/>
        <v>162747.69703866731</v>
      </c>
      <c r="BZ170" s="179">
        <f t="shared" si="81"/>
        <v>66857.969911180728</v>
      </c>
      <c r="CA170" s="167">
        <f t="shared" si="82"/>
        <v>4.5308910297819853E-2</v>
      </c>
      <c r="CB170" s="15">
        <f t="shared" si="83"/>
        <v>5.6068708847472795E-2</v>
      </c>
      <c r="CC170" s="15">
        <f t="shared" si="84"/>
        <v>2.6547683518830932E-2</v>
      </c>
      <c r="CD170" s="15">
        <f t="shared" si="85"/>
        <v>0.56398123061107097</v>
      </c>
      <c r="CE170" s="15">
        <f t="shared" si="86"/>
        <v>0.14903827442575024</v>
      </c>
      <c r="CF170" s="168">
        <f t="shared" si="87"/>
        <v>0.59940807362999582</v>
      </c>
      <c r="CG170" s="167"/>
      <c r="CH170" s="16"/>
      <c r="CI170" s="87"/>
      <c r="CJ170" s="16"/>
      <c r="CK170" s="16"/>
      <c r="CL170" s="168"/>
      <c r="CM170" s="120">
        <f t="shared" si="88"/>
        <v>182616.17547883408</v>
      </c>
      <c r="CN170" s="120">
        <f>step*SUMPRODUCT(B170:N170,'By group'!B$22:N$22)</f>
        <v>107947.81242022246</v>
      </c>
      <c r="CO170" s="120">
        <f>step*SUMPRODUCT(O170:AA170,'By group'!O$22:AA$22)</f>
        <v>53333.4149025406</v>
      </c>
      <c r="CP170" s="120">
        <f>step*SUMPRODUCT(AB170:AN170,'By group'!AB$22:AN$22)</f>
        <v>3840.7826605185396</v>
      </c>
      <c r="CQ170" s="120">
        <f>step*SUMPRODUCT(AO170:BA170,'By group'!AO$22:BA$22)</f>
        <v>12511.221883643268</v>
      </c>
      <c r="CR170" s="154">
        <f>step*SUMPRODUCT(BB170:BN170,'By group'!BB$22:BN$22)</f>
        <v>4982.943611909207</v>
      </c>
      <c r="CS170" s="197">
        <f t="shared" si="89"/>
        <v>273836.92966136389</v>
      </c>
      <c r="CT170" s="120">
        <f t="shared" si="90"/>
        <v>797422.63383614458</v>
      </c>
      <c r="CU170" s="120">
        <f t="shared" si="91"/>
        <v>819155.70363230794</v>
      </c>
      <c r="CV170" s="120">
        <f t="shared" si="92"/>
        <v>327050.49511171604</v>
      </c>
      <c r="CW170" s="120">
        <f t="shared" si="93"/>
        <v>87762.242554354452</v>
      </c>
      <c r="CX170" s="198">
        <f t="shared" si="94"/>
        <v>71947.381208359657</v>
      </c>
      <c r="CY170" s="16">
        <f t="shared" si="95"/>
        <v>3.3679998927277979E-3</v>
      </c>
      <c r="CZ170" s="37">
        <f t="shared" si="96"/>
        <v>4.1787340256311069E-2</v>
      </c>
      <c r="DA170" s="185">
        <f t="shared" si="97"/>
        <v>2.1259497232964169E-3</v>
      </c>
      <c r="DB170" s="183">
        <f>(BO170-BO168)/BO168</f>
        <v>5.5717580157508976E-3</v>
      </c>
      <c r="DC170" s="85">
        <f>(SUMPRODUCT($B170:$N170,'By group'!$B$27:$N$27)-(1-prop_idu_part)*SUMPRODUCT(Population!$BB170:$BN170,'By group'!$BB$27:$BN$27)*(1-prop_idu_male))/BQ170</f>
        <v>1.4348964803404511</v>
      </c>
      <c r="DD170" s="85">
        <f>(1-prop_idu_part)*SUMPRODUCT(Population!$BB170:$BN170,'By group'!$BB$27:$BN$27)*prop_idu_male/BQ170</f>
        <v>9.2188435458974392E-3</v>
      </c>
      <c r="DE170" s="85">
        <f>SUMPRODUCT(AB170:AN170,'By group'!AB$27:AN$27)/prop_sw_use/BP170</f>
        <v>4.2324533313099488</v>
      </c>
      <c r="DF170" s="85">
        <f t="shared" si="71"/>
        <v>1.718376052511839</v>
      </c>
      <c r="DG170" s="85">
        <f t="shared" si="100"/>
        <v>0</v>
      </c>
    </row>
    <row r="171" spans="1:111" x14ac:dyDescent="0.25">
      <c r="A171">
        <f t="shared" si="99"/>
        <v>83.5</v>
      </c>
      <c r="B171" s="8">
        <f>B170+Dynamics!B170+Dynamics!BO170+Dynamics!EB170+Dynamics!GO170+Dynamics!JB170</f>
        <v>23701797.316894315</v>
      </c>
      <c r="C171" s="46">
        <f>C170+Dynamics!C170+Dynamics!BP170+Dynamics!EC170+Dynamics!GP170+Dynamics!JC170</f>
        <v>161647.53013144823</v>
      </c>
      <c r="D171" s="4">
        <f>D170+Dynamics!D170+Dynamics!BQ170+Dynamics!ED170+Dynamics!GQ170+Dynamics!JD170</f>
        <v>471492.38577142602</v>
      </c>
      <c r="E171" s="4">
        <f>E170+Dynamics!E170+Dynamics!BR170+Dynamics!EE170+Dynamics!GR170+Dynamics!JE170</f>
        <v>485382.45301878027</v>
      </c>
      <c r="F171" s="4">
        <f>F170+Dynamics!F170+Dynamics!BS170+Dynamics!EF170+Dynamics!GS170+Dynamics!JF170</f>
        <v>145152.56678592163</v>
      </c>
      <c r="G171" s="4">
        <f>G170+Dynamics!G170+Dynamics!BT170+Dynamics!EG170+Dynamics!GT170+Dynamics!JG170</f>
        <v>27861.29964072127</v>
      </c>
      <c r="H171" s="4">
        <f>H170+Dynamics!H170+Dynamics!BU170+Dynamics!EH170+Dynamics!GU170+Dynamics!JH170</f>
        <v>23443.788043636574</v>
      </c>
      <c r="I171" s="4">
        <f>I170+Dynamics!I170+Dynamics!BV170+Dynamics!EI170+Dynamics!GV170+Dynamics!JI170</f>
        <v>0</v>
      </c>
      <c r="J171" s="4">
        <f>J170+Dynamics!J170+Dynamics!BW170+Dynamics!EJ170+Dynamics!GW170+Dynamics!JJ170</f>
        <v>0</v>
      </c>
      <c r="K171" s="4">
        <f>K170+Dynamics!K170+Dynamics!BX170+Dynamics!EK170+Dynamics!GX170+Dynamics!JK170</f>
        <v>0</v>
      </c>
      <c r="L171" s="4">
        <f>L170+Dynamics!L170+Dynamics!BY170+Dynamics!EL170+Dynamics!GY170+Dynamics!JL170</f>
        <v>49085.574358360194</v>
      </c>
      <c r="M171" s="4">
        <f>M170+Dynamics!M170+Dynamics!BZ170+Dynamics!EM170+Dynamics!GZ170+Dynamics!JM170</f>
        <v>24371.372586222675</v>
      </c>
      <c r="N171" s="9">
        <f>N170+Dynamics!N170+Dynamics!CA170+Dynamics!EN170+Dynamics!HA170+Dynamics!JN170</f>
        <v>19457.176421868098</v>
      </c>
      <c r="O171" s="8">
        <f>O170+Dynamics!O170+Dynamics!CB170+Dynamics!EO170+Dynamics!HB170+Dynamics!JO170</f>
        <v>25511235.100013021</v>
      </c>
      <c r="P171" s="4">
        <f>P170+Dynamics!P170+Dynamics!CC170+Dynamics!EP170+Dynamics!HC170+Dynamics!JP170</f>
        <v>79948.110123254184</v>
      </c>
      <c r="Q171" s="4">
        <f>Q170+Dynamics!Q170+Dynamics!CD170+Dynamics!EQ170+Dynamics!HD170+Dynamics!JQ170</f>
        <v>233103.37325617854</v>
      </c>
      <c r="R171" s="4">
        <f>R170+Dynamics!R170+Dynamics!CE170+Dynamics!ER170+Dynamics!HE170+Dynamics!JR170</f>
        <v>239842.37812116434</v>
      </c>
      <c r="S171" s="4">
        <f>S170+Dynamics!S170+Dynamics!CF170+Dynamics!ES170+Dynamics!HF170+Dynamics!JS170</f>
        <v>71695.032471962986</v>
      </c>
      <c r="T171" s="4">
        <f>T170+Dynamics!T170+Dynamics!CG170+Dynamics!ET170+Dynamics!HG170+Dynamics!JT170</f>
        <v>13757.407918654513</v>
      </c>
      <c r="U171" s="4">
        <f>U170+Dynamics!U170+Dynamics!CH170+Dynamics!EU170+Dynamics!HH170+Dynamics!JU170</f>
        <v>11569.997050090336</v>
      </c>
      <c r="V171" s="4">
        <f>V170+Dynamics!V170+Dynamics!CI170+Dynamics!EV170+Dynamics!HI170+Dynamics!JV170</f>
        <v>0</v>
      </c>
      <c r="W171" s="4">
        <f>W170+Dynamics!W170+Dynamics!CJ170+Dynamics!EW170+Dynamics!HJ170+Dynamics!JW170</f>
        <v>0</v>
      </c>
      <c r="X171" s="4">
        <f>X170+Dynamics!X170+Dynamics!CK170+Dynamics!EX170+Dynamics!HK170+Dynamics!JX170</f>
        <v>0</v>
      </c>
      <c r="Y171" s="4">
        <f>Y170+Dynamics!Y170+Dynamics!CL170+Dynamics!EY170+Dynamics!HL170+Dynamics!JY170</f>
        <v>24223.673206942087</v>
      </c>
      <c r="Z171" s="4">
        <f>Z170+Dynamics!Z170+Dynamics!CM170+Dynamics!EZ170+Dynamics!HM170+Dynamics!JZ170</f>
        <v>12019.946349456099</v>
      </c>
      <c r="AA171" s="9">
        <f>AA170+Dynamics!AA170+Dynamics!CN170+Dynamics!FA170+Dynamics!HN170+Dynamics!KA170</f>
        <v>9589.3361047043072</v>
      </c>
      <c r="AB171" s="8">
        <f>AB170+Dynamics!AB170+Dynamics!CO170+Dynamics!FB170+Dynamics!HO170+Dynamics!KB170</f>
        <v>38614.682968998815</v>
      </c>
      <c r="AC171" s="4">
        <f>AC170+Dynamics!AC170+Dynamics!CP170+Dynamics!FC170+Dynamics!HP170+Dynamics!KC170</f>
        <v>5672.2858474736395</v>
      </c>
      <c r="AD171" s="4">
        <f>AD170+Dynamics!AD170+Dynamics!CQ170+Dynamics!FD170+Dynamics!HQ170+Dynamics!KD170</f>
        <v>16630.016972882713</v>
      </c>
      <c r="AE171" s="4">
        <f>AE170+Dynamics!AE170+Dynamics!CR170+Dynamics!FE170+Dynamics!HR170+Dynamics!KE170</f>
        <v>17242.343041195774</v>
      </c>
      <c r="AF171" s="4">
        <f>AF170+Dynamics!AF170+Dynamics!CS170+Dynamics!FF170+Dynamics!HS170+Dynamics!KF170</f>
        <v>5184.1332634297614</v>
      </c>
      <c r="AG171" s="4">
        <f>AG170+Dynamics!AG170+Dynamics!CT170+Dynamics!FG170+Dynamics!HT170+Dynamics!KG170</f>
        <v>998.93166135682043</v>
      </c>
      <c r="AH171" s="4">
        <f>AH170+Dynamics!AH170+Dynamics!CU170+Dynamics!FH170+Dynamics!HU170+Dynamics!KH170</f>
        <v>846.2840153063961</v>
      </c>
      <c r="AI171" s="4">
        <f>AI170+Dynamics!AI170+Dynamics!CV170+Dynamics!FI170+Dynamics!HV170+Dynamics!KI170</f>
        <v>0</v>
      </c>
      <c r="AJ171" s="4">
        <f>AJ170+Dynamics!AJ170+Dynamics!CW170+Dynamics!FJ170+Dynamics!HW170+Dynamics!KJ170</f>
        <v>0</v>
      </c>
      <c r="AK171" s="4">
        <f>AK170+Dynamics!AK170+Dynamics!CX170+Dynamics!FK170+Dynamics!HX170+Dynamics!KK170</f>
        <v>0</v>
      </c>
      <c r="AL171" s="4">
        <f>AL170+Dynamics!AL170+Dynamics!CY170+Dynamics!FL170+Dynamics!HY170+Dynamics!KL170</f>
        <v>1772.909883112239</v>
      </c>
      <c r="AM171" s="4">
        <f>AM170+Dynamics!AM170+Dynamics!CZ170+Dynamics!FM170+Dynamics!HZ170+Dynamics!KM170</f>
        <v>887.0281059772982</v>
      </c>
      <c r="AN171" s="4">
        <f>AN170+Dynamics!AN170+Dynamics!DA170+Dynamics!FN170+Dynamics!IA170+Dynamics!KN170</f>
        <v>714.52845555773081</v>
      </c>
      <c r="AO171" s="8">
        <f>AO170+Dynamics!AO170+Dynamics!DB170+Dynamics!FO170+Dynamics!IB170+Dynamics!KO170</f>
        <v>931590.68652084249</v>
      </c>
      <c r="AP171" s="4">
        <f>AP170+Dynamics!AP170+Dynamics!DC170+Dynamics!FP170+Dynamics!IC170+Dynamics!KP170</f>
        <v>18754.210939135435</v>
      </c>
      <c r="AQ171" s="4">
        <f>AQ170+Dynamics!AQ170+Dynamics!DD170+Dynamics!FQ170+Dynamics!ID170+Dynamics!KQ170</f>
        <v>54690.581351610424</v>
      </c>
      <c r="AR171" s="4">
        <f>AR170+Dynamics!AR170+Dynamics!DE170+Dynamics!FR170+Dynamics!IE170+Dynamics!KR170</f>
        <v>56278.098250774114</v>
      </c>
      <c r="AS171" s="4">
        <f>AS170+Dynamics!AS170+Dynamics!DF170+Dynamics!FS170+Dynamics!IF170+Dynamics!KS170</f>
        <v>16822.795298252313</v>
      </c>
      <c r="AT171" s="4">
        <f>AT170+Dynamics!AT170+Dynamics!DG170+Dynamics!FT170+Dynamics!IG170+Dynamics!KT170</f>
        <v>3227.8018493303862</v>
      </c>
      <c r="AU171" s="4">
        <f>AU170+Dynamics!AU170+Dynamics!DH170+Dynamics!FU170+Dynamics!IH170+Dynamics!KU170</f>
        <v>2713.5036504112741</v>
      </c>
      <c r="AV171" s="4">
        <f>AV170+Dynamics!AV170+Dynamics!DI170+Dynamics!FV170+Dynamics!II170+Dynamics!KV170</f>
        <v>0</v>
      </c>
      <c r="AW171" s="4">
        <f>AW170+Dynamics!AW170+Dynamics!DJ170+Dynamics!FW170+Dynamics!IJ170+Dynamics!KW170</f>
        <v>0</v>
      </c>
      <c r="AX171" s="4">
        <f>AX170+Dynamics!AX170+Dynamics!DK170+Dynamics!FX170+Dynamics!IK170+Dynamics!KX170</f>
        <v>0</v>
      </c>
      <c r="AY171" s="4">
        <f>AY170+Dynamics!AY170+Dynamics!DL170+Dynamics!FY170+Dynamics!IL170+Dynamics!KY170</f>
        <v>5681.1029644518985</v>
      </c>
      <c r="AZ171" s="4">
        <f>AZ170+Dynamics!AZ170+Dynamics!DM170+Dynamics!FZ170+Dynamics!IM170+Dynamics!KZ170</f>
        <v>2816.9396076754488</v>
      </c>
      <c r="BA171" s="9">
        <f>BA170+Dynamics!BA170+Dynamics!DN170+Dynamics!GA170+Dynamics!IN170+Dynamics!LA170</f>
        <v>2243.742536509656</v>
      </c>
      <c r="BB171" s="8">
        <f>BB170+Dynamics!BB170+Dynamics!DO170+Dynamics!GB170+Dynamics!IO170+Dynamics!LB170</f>
        <v>44806.335560881416</v>
      </c>
      <c r="BC171" s="4">
        <f>BC170+Dynamics!BC170+Dynamics!DP170+Dynamics!GC170+Dynamics!IP170+Dynamics!LC170</f>
        <v>8582.9639672825961</v>
      </c>
      <c r="BD171" s="4">
        <f>BD170+Dynamics!BD170+Dynamics!DQ170+Dynamics!GD170+Dynamics!IQ170+Dynamics!LD170</f>
        <v>23745.910922443563</v>
      </c>
      <c r="BE171" s="4">
        <f>BE170+Dynamics!BE170+Dynamics!DR170+Dynamics!GE170+Dynamics!IR170+Dynamics!LE170</f>
        <v>22715.66914661603</v>
      </c>
      <c r="BF171" s="4">
        <f>BF170+Dynamics!BF170+Dynamics!DS170+Dynamics!GF170+Dynamics!IS170+Dynamics!LF170</f>
        <v>6421.9519162519045</v>
      </c>
      <c r="BG171" s="4">
        <f>BG170+Dynamics!BG170+Dynamics!DT170+Dynamics!GG170+Dynamics!IT170+Dynamics!LG170</f>
        <v>1183.8515269939091</v>
      </c>
      <c r="BH171" s="4">
        <f>BH170+Dynamics!BH170+Dynamics!DU170+Dynamics!GH170+Dynamics!IU170+Dynamics!LH170</f>
        <v>928.68889642754061</v>
      </c>
      <c r="BI171" s="4">
        <f>BI170+Dynamics!BI170+Dynamics!DV170+Dynamics!GI170+Dynamics!IV170+Dynamics!LI170</f>
        <v>0</v>
      </c>
      <c r="BJ171" s="4">
        <f>BJ170+Dynamics!BJ170+Dynamics!DW170+Dynamics!GJ170+Dynamics!IW170+Dynamics!LJ170</f>
        <v>0</v>
      </c>
      <c r="BK171" s="4">
        <f>BK170+Dynamics!BK170+Dynamics!DX170+Dynamics!GK170+Dynamics!IX170+Dynamics!LK170</f>
        <v>0</v>
      </c>
      <c r="BL171" s="4">
        <f>BL170+Dynamics!BL170+Dynamics!DY170+Dynamics!GL170+Dynamics!IY170+Dynamics!LL170</f>
        <v>1933.8288800547821</v>
      </c>
      <c r="BM171" s="4">
        <f>BM170+Dynamics!BM170+Dynamics!DZ170+Dynamics!GM170+Dynamics!IZ170+Dynamics!LM170</f>
        <v>886.2749047713387</v>
      </c>
      <c r="BN171" s="4">
        <f>BN170+Dynamics!BN170+Dynamics!EA170+Dynamics!GN170+Dynamics!JA170+Dynamics!LN170</f>
        <v>645.0174767482747</v>
      </c>
      <c r="BO171" s="178">
        <f t="shared" si="73"/>
        <v>52611908.918650895</v>
      </c>
      <c r="BP171" s="8">
        <f t="shared" si="101"/>
        <v>25109691.463652704</v>
      </c>
      <c r="BQ171" s="4">
        <f t="shared" si="102"/>
        <v>26206984.354615428</v>
      </c>
      <c r="BR171" s="4">
        <f t="shared" si="103"/>
        <v>88563.144215291191</v>
      </c>
      <c r="BS171" s="4">
        <f t="shared" si="74"/>
        <v>1094819.4629689935</v>
      </c>
      <c r="BT171" s="179">
        <f t="shared" si="75"/>
        <v>111850.49319847135</v>
      </c>
      <c r="BU171" s="178">
        <f t="shared" si="76"/>
        <v>2383864.7966928259</v>
      </c>
      <c r="BV171" s="4">
        <f t="shared" si="77"/>
        <v>1407894.1467583848</v>
      </c>
      <c r="BW171" s="4">
        <f t="shared" si="78"/>
        <v>695749.25460240734</v>
      </c>
      <c r="BX171" s="4">
        <f t="shared" si="79"/>
        <v>49948.461246292369</v>
      </c>
      <c r="BY171" s="4">
        <f t="shared" si="80"/>
        <v>163228.77644815092</v>
      </c>
      <c r="BZ171" s="179">
        <f t="shared" si="81"/>
        <v>67044.157637589946</v>
      </c>
      <c r="CA171" s="167">
        <f t="shared" si="82"/>
        <v>4.5310365004599687E-2</v>
      </c>
      <c r="CB171" s="15">
        <f t="shared" si="83"/>
        <v>5.6069750948408451E-2</v>
      </c>
      <c r="CC171" s="15">
        <f t="shared" si="84"/>
        <v>2.6548237873842813E-2</v>
      </c>
      <c r="CD171" s="15">
        <f t="shared" si="85"/>
        <v>0.56398699130273577</v>
      </c>
      <c r="CE171" s="15">
        <f t="shared" si="86"/>
        <v>0.14909195713921441</v>
      </c>
      <c r="CF171" s="168">
        <f t="shared" si="87"/>
        <v>0.59940869030076149</v>
      </c>
      <c r="CG171" s="169">
        <f>-SUM(Dynamics!BO170:BO171,Dynamics!CB170:CB171,Dynamics!CO170:CO171,Dynamics!DB170:DB171,Dynamics!DO170:DO171)/BO170*100000</f>
        <v>1090.7277636669767</v>
      </c>
      <c r="CH171" s="87">
        <f>-SUM(Dynamics!BO170:BO171)/BP170*100000</f>
        <v>1344.5488650922932</v>
      </c>
      <c r="CI171" s="87">
        <f>-SUM(Dynamics!CB170:CB171)/BQ170*100000</f>
        <v>637.22890302754263</v>
      </c>
      <c r="CJ171" s="87">
        <f>-SUM(Dynamics!CO170:CO171)/BR170*100000</f>
        <v>13354.111434918506</v>
      </c>
      <c r="CK171" s="87">
        <f>-SUM(Dynamics!DB170:DB171)/BS170*100000</f>
        <v>3577.0502484266776</v>
      </c>
      <c r="CL171" s="170">
        <f>-SUM(Dynamics!DO170:DO171)/BT170*100000</f>
        <v>16314.138186543287</v>
      </c>
      <c r="CM171" s="120">
        <f t="shared" si="88"/>
        <v>183130.4611196336</v>
      </c>
      <c r="CN171" s="120">
        <f>step*SUMPRODUCT(B171:N171,'By group'!B$22:N$22)</f>
        <v>108250.42868370253</v>
      </c>
      <c r="CO171" s="120">
        <f>step*SUMPRODUCT(O171:AA171,'By group'!O$22:AA$22)</f>
        <v>53483.313801666271</v>
      </c>
      <c r="CP171" s="120">
        <f>step*SUMPRODUCT(AB171:AN171,'By group'!AB$22:AN$22)</f>
        <v>3851.5228637816149</v>
      </c>
      <c r="CQ171" s="120">
        <f>step*SUMPRODUCT(AO171:BA171,'By group'!AO$22:BA$22)</f>
        <v>12548.373391353001</v>
      </c>
      <c r="CR171" s="154">
        <f>step*SUMPRODUCT(BB171:BN171,'By group'!BB$22:BN$22)</f>
        <v>4996.8223791301971</v>
      </c>
      <c r="CS171" s="197">
        <f t="shared" si="89"/>
        <v>274605.10100859409</v>
      </c>
      <c r="CT171" s="120">
        <f t="shared" si="90"/>
        <v>799662.26827454136</v>
      </c>
      <c r="CU171" s="120">
        <f t="shared" si="91"/>
        <v>821460.94157853047</v>
      </c>
      <c r="CV171" s="120">
        <f t="shared" si="92"/>
        <v>327973.56902873976</v>
      </c>
      <c r="CW171" s="120">
        <f t="shared" si="93"/>
        <v>88010.854151159772</v>
      </c>
      <c r="CX171" s="198">
        <f t="shared" si="94"/>
        <v>72152.062651260188</v>
      </c>
      <c r="CY171" s="16">
        <f t="shared" si="95"/>
        <v>3.3679901214922156E-3</v>
      </c>
      <c r="CZ171" s="37">
        <f t="shared" si="96"/>
        <v>4.1779809057865075E-2</v>
      </c>
      <c r="DA171" s="185">
        <f t="shared" si="97"/>
        <v>2.1259539046837436E-3</v>
      </c>
      <c r="DB171" s="183"/>
      <c r="DC171" s="85">
        <f>(SUMPRODUCT($B171:$N171,'By group'!$B$27:$N$27)-(1-prop_idu_part)*SUMPRODUCT(Population!$BB171:$BN171,'By group'!$BB$27:$BN$27)*(1-prop_idu_male))/BQ171</f>
        <v>1.4348899293530974</v>
      </c>
      <c r="DD171" s="85">
        <f>(1-prop_idu_part)*SUMPRODUCT(Population!$BB171:$BN171,'By group'!$BB$27:$BN$27)*prop_idu_male/BQ171</f>
        <v>9.2188045003411233E-3</v>
      </c>
      <c r="DE171" s="85">
        <f>SUMPRODUCT(AB171:AN171,'By group'!AB$27:AN$27)/prop_sw_use/BP171</f>
        <v>4.2324603315890172</v>
      </c>
      <c r="DF171" s="85">
        <f t="shared" si="71"/>
        <v>1.7183788946251408</v>
      </c>
      <c r="DG171" s="85">
        <f t="shared" si="100"/>
        <v>0</v>
      </c>
    </row>
    <row r="172" spans="1:111" x14ac:dyDescent="0.25">
      <c r="A172">
        <f t="shared" si="99"/>
        <v>84</v>
      </c>
      <c r="B172" s="8">
        <f>B171+Dynamics!B171+Dynamics!BO171+Dynamics!EB171+Dynamics!GO171+Dynamics!JB171</f>
        <v>23767741.141419146</v>
      </c>
      <c r="C172" s="46">
        <f>C171+Dynamics!C171+Dynamics!BP171+Dynamics!EC171+Dynamics!GP171+Dynamics!JC171</f>
        <v>162099.5667373779</v>
      </c>
      <c r="D172" s="4">
        <f>D171+Dynamics!D171+Dynamics!BQ171+Dynamics!ED171+Dynamics!GQ171+Dynamics!JD171</f>
        <v>472811.77963061159</v>
      </c>
      <c r="E172" s="4">
        <f>E171+Dynamics!E171+Dynamics!BR171+Dynamics!EE171+Dynamics!GR171+Dynamics!JE171</f>
        <v>486742.21749477612</v>
      </c>
      <c r="F172" s="4">
        <f>F171+Dynamics!F171+Dynamics!BS171+Dynamics!EF171+Dynamics!GS171+Dynamics!JF171</f>
        <v>145559.59174543596</v>
      </c>
      <c r="G172" s="4">
        <f>G171+Dynamics!G171+Dynamics!BT171+Dynamics!EG171+Dynamics!GT171+Dynamics!JG171</f>
        <v>27939.48782518072</v>
      </c>
      <c r="H172" s="4">
        <f>H171+Dynamics!H171+Dynamics!BU171+Dynamics!EH171+Dynamics!GU171+Dynamics!JH171</f>
        <v>23509.688383883466</v>
      </c>
      <c r="I172" s="4">
        <f>I171+Dynamics!I171+Dynamics!BV171+Dynamics!EI171+Dynamics!GV171+Dynamics!JI171</f>
        <v>0</v>
      </c>
      <c r="J172" s="4">
        <f>J171+Dynamics!J171+Dynamics!BW171+Dynamics!EJ171+Dynamics!GW171+Dynamics!JJ171</f>
        <v>0</v>
      </c>
      <c r="K172" s="4">
        <f>K171+Dynamics!K171+Dynamics!BX171+Dynamics!EK171+Dynamics!GX171+Dynamics!JK171</f>
        <v>0</v>
      </c>
      <c r="L172" s="4">
        <f>L171+Dynamics!L171+Dynamics!BY171+Dynamics!EL171+Dynamics!GY171+Dynamics!JL171</f>
        <v>49223.572196441739</v>
      </c>
      <c r="M172" s="4">
        <f>M171+Dynamics!M171+Dynamics!BZ171+Dynamics!EM171+Dynamics!GZ171+Dynamics!JM171</f>
        <v>24440.041319671494</v>
      </c>
      <c r="N172" s="9">
        <f>N171+Dynamics!N171+Dynamics!CA171+Dynamics!EN171+Dynamics!HA171+Dynamics!JN171</f>
        <v>19512.177826013001</v>
      </c>
      <c r="O172" s="8">
        <f>O171+Dynamics!O171+Dynamics!CB171+Dynamics!EO171+Dynamics!HB171+Dynamics!JO171</f>
        <v>25582339.02329291</v>
      </c>
      <c r="P172" s="4">
        <f>P171+Dynamics!P171+Dynamics!CC171+Dynamics!EP171+Dynamics!HC171+Dynamics!JP171</f>
        <v>80172.103961785688</v>
      </c>
      <c r="Q172" s="4">
        <f>Q171+Dynamics!Q171+Dynamics!CD171+Dynamics!EQ171+Dynamics!HD171+Dynamics!JQ171</f>
        <v>233757.03771145223</v>
      </c>
      <c r="R172" s="4">
        <f>R171+Dynamics!R171+Dynamics!CE171+Dynamics!ER171+Dynamics!HE171+Dynamics!JR171</f>
        <v>240515.89318146452</v>
      </c>
      <c r="S172" s="4">
        <f>S171+Dynamics!S171+Dynamics!CF171+Dynamics!ES171+Dynamics!HF171+Dynamics!JS171</f>
        <v>71896.61080413642</v>
      </c>
      <c r="T172" s="4">
        <f>T171+Dynamics!T171+Dynamics!CG171+Dynamics!ET171+Dynamics!HG171+Dynamics!JT171</f>
        <v>13796.127300441449</v>
      </c>
      <c r="U172" s="4">
        <f>U171+Dynamics!U171+Dynamics!CH171+Dynamics!EU171+Dynamics!HH171+Dynamics!JU171</f>
        <v>11602.627433330743</v>
      </c>
      <c r="V172" s="4">
        <f>V171+Dynamics!V171+Dynamics!CI171+Dynamics!EV171+Dynamics!HI171+Dynamics!JV171</f>
        <v>0</v>
      </c>
      <c r="W172" s="4">
        <f>W171+Dynamics!W171+Dynamics!CJ171+Dynamics!EW171+Dynamics!HJ171+Dynamics!JW171</f>
        <v>0</v>
      </c>
      <c r="X172" s="4">
        <f>X171+Dynamics!X171+Dynamics!CK171+Dynamics!EX171+Dynamics!HK171+Dynamics!JX171</f>
        <v>0</v>
      </c>
      <c r="Y172" s="4">
        <f>Y171+Dynamics!Y171+Dynamics!CL171+Dynamics!EY171+Dynamics!HL171+Dynamics!JY171</f>
        <v>24292.004219485385</v>
      </c>
      <c r="Z172" s="4">
        <f>Z171+Dynamics!Z171+Dynamics!CM171+Dynamics!EZ171+Dynamics!HM171+Dynamics!JZ171</f>
        <v>12053.945898860007</v>
      </c>
      <c r="AA172" s="9">
        <f>AA171+Dynamics!AA171+Dynamics!CN171+Dynamics!FA171+Dynamics!HN171+Dynamics!KA171</f>
        <v>9616.5623461436626</v>
      </c>
      <c r="AB172" s="8">
        <f>AB171+Dynamics!AB171+Dynamics!CO171+Dynamics!FB171+Dynamics!HO171+Dynamics!KB171</f>
        <v>38721.725727312791</v>
      </c>
      <c r="AC172" s="4">
        <f>AC171+Dynamics!AC171+Dynamics!CP171+Dynamics!FC171+Dynamics!HP171+Dynamics!KC171</f>
        <v>5688.116030026833</v>
      </c>
      <c r="AD172" s="4">
        <f>AD171+Dynamics!AD171+Dynamics!CQ171+Dynamics!FD171+Dynamics!HQ171+Dynamics!KD171</f>
        <v>16676.453019120876</v>
      </c>
      <c r="AE172" s="4">
        <f>AE171+Dynamics!AE171+Dynamics!CR171+Dynamics!FE171+Dynamics!HR171+Dynamics!KE171</f>
        <v>17290.531810362823</v>
      </c>
      <c r="AF172" s="4">
        <f>AF171+Dynamics!AF171+Dynamics!CS171+Dynamics!FF171+Dynamics!HS171+Dynamics!KF171</f>
        <v>5198.6331816440406</v>
      </c>
      <c r="AG172" s="4">
        <f>AG171+Dynamics!AG171+Dynamics!CT171+Dynamics!FG171+Dynamics!HT171+Dynamics!KG171</f>
        <v>1001.7274864387504</v>
      </c>
      <c r="AH172" s="4">
        <f>AH171+Dynamics!AH171+Dynamics!CU171+Dynamics!FH171+Dynamics!HU171+Dynamics!KH171</f>
        <v>848.65596628979074</v>
      </c>
      <c r="AI172" s="4">
        <f>AI171+Dynamics!AI171+Dynamics!CV171+Dynamics!FI171+Dynamics!HV171+Dynamics!KI171</f>
        <v>0</v>
      </c>
      <c r="AJ172" s="4">
        <f>AJ171+Dynamics!AJ171+Dynamics!CW171+Dynamics!FJ171+Dynamics!HW171+Dynamics!KJ171</f>
        <v>0</v>
      </c>
      <c r="AK172" s="4">
        <f>AK171+Dynamics!AK171+Dynamics!CX171+Dynamics!FK171+Dynamics!HX171+Dynamics!KK171</f>
        <v>0</v>
      </c>
      <c r="AL172" s="4">
        <f>AL171+Dynamics!AL171+Dynamics!CY171+Dynamics!FL171+Dynamics!HY171+Dynamics!KL171</f>
        <v>1777.8794404867544</v>
      </c>
      <c r="AM172" s="4">
        <f>AM171+Dynamics!AM171+Dynamics!CZ171+Dynamics!FM171+Dynamics!HZ171+Dynamics!KM171</f>
        <v>889.51924041416339</v>
      </c>
      <c r="AN172" s="4">
        <f>AN171+Dynamics!AN171+Dynamics!DA171+Dynamics!FN171+Dynamics!IA171+Dynamics!KN171</f>
        <v>716.54112664750494</v>
      </c>
      <c r="AO172" s="8">
        <f>AO171+Dynamics!AO171+Dynamics!DB171+Dynamics!FO171+Dynamics!IB171+Dynamics!KO171</f>
        <v>933956.78074610536</v>
      </c>
      <c r="AP172" s="4">
        <f>AP171+Dynamics!AP171+Dynamics!DC171+Dynamics!FP171+Dynamics!IC171+Dynamics!KP171</f>
        <v>18808.507409820213</v>
      </c>
      <c r="AQ172" s="4">
        <f>AQ171+Dynamics!AQ171+Dynamics!DD171+Dynamics!FQ171+Dynamics!ID171+Dynamics!KQ171</f>
        <v>54849.994631198322</v>
      </c>
      <c r="AR172" s="4">
        <f>AR171+Dynamics!AR171+Dynamics!DE171+Dynamics!FR171+Dynamics!IE171+Dynamics!KR171</f>
        <v>56444.000008490933</v>
      </c>
      <c r="AS172" s="4">
        <f>AS171+Dynamics!AS171+Dynamics!DF171+Dynamics!FS171+Dynamics!IF171+Dynamics!KS171</f>
        <v>16872.882296035234</v>
      </c>
      <c r="AT172" s="4">
        <f>AT171+Dynamics!AT171+Dynamics!DG171+Dynamics!FT171+Dynamics!IG171+Dynamics!KT171</f>
        <v>3237.4918707090947</v>
      </c>
      <c r="AU172" s="4">
        <f>AU171+Dynamics!AU171+Dynamics!DH171+Dynamics!FU171+Dynamics!IH171+Dynamics!KU171</f>
        <v>2721.7940262770603</v>
      </c>
      <c r="AV172" s="4">
        <f>AV171+Dynamics!AV171+Dynamics!DI171+Dynamics!FV171+Dynamics!II171+Dynamics!KV171</f>
        <v>0</v>
      </c>
      <c r="AW172" s="4">
        <f>AW171+Dynamics!AW171+Dynamics!DJ171+Dynamics!FW171+Dynamics!IJ171+Dynamics!KW171</f>
        <v>0</v>
      </c>
      <c r="AX172" s="4">
        <f>AX171+Dynamics!AX171+Dynamics!DK171+Dynamics!FX171+Dynamics!IK171+Dynamics!KX171</f>
        <v>0</v>
      </c>
      <c r="AY172" s="4">
        <f>AY171+Dynamics!AY171+Dynamics!DL171+Dynamics!FY171+Dynamics!IL171+Dynamics!KY171</f>
        <v>5698.4827995189889</v>
      </c>
      <c r="AZ172" s="4">
        <f>AZ171+Dynamics!AZ171+Dynamics!DM171+Dynamics!FZ171+Dynamics!IM171+Dynamics!KZ171</f>
        <v>2825.7592091748688</v>
      </c>
      <c r="BA172" s="9">
        <f>BA171+Dynamics!BA171+Dynamics!DN171+Dynamics!GA171+Dynamics!IN171+Dynamics!LA171</f>
        <v>2251.0155950328335</v>
      </c>
      <c r="BB172" s="8">
        <f>BB171+Dynamics!BB171+Dynamics!DO171+Dynamics!GB171+Dynamics!IO171+Dynamics!LB171</f>
        <v>44930.991975847835</v>
      </c>
      <c r="BC172" s="4">
        <f>BC171+Dynamics!BC171+Dynamics!DP171+Dynamics!GC171+Dynamics!IP171+Dynamics!LC171</f>
        <v>8606.8522266297732</v>
      </c>
      <c r="BD172" s="4">
        <f>BD171+Dynamics!BD171+Dynamics!DQ171+Dynamics!GD171+Dynamics!IQ171+Dynamics!LD171</f>
        <v>23812.01485895949</v>
      </c>
      <c r="BE172" s="4">
        <f>BE171+Dynamics!BE171+Dynamics!DR171+Dynamics!GE171+Dynamics!IR171+Dynamics!LE171</f>
        <v>22778.92679029176</v>
      </c>
      <c r="BF172" s="4">
        <f>BF171+Dynamics!BF171+Dynamics!DS171+Dynamics!GF171+Dynamics!IS171+Dynamics!LF171</f>
        <v>6439.840950239648</v>
      </c>
      <c r="BG172" s="4">
        <f>BG171+Dynamics!BG171+Dynamics!DT171+Dynamics!GG171+Dynamics!IT171+Dynamics!LG171</f>
        <v>1187.1500937707137</v>
      </c>
      <c r="BH172" s="4">
        <f>BH171+Dynamics!BH171+Dynamics!DU171+Dynamics!GH171+Dynamics!IU171+Dynamics!LH171</f>
        <v>931.27782071172089</v>
      </c>
      <c r="BI172" s="4">
        <f>BI171+Dynamics!BI171+Dynamics!DV171+Dynamics!GI171+Dynamics!IV171+Dynamics!LI171</f>
        <v>0</v>
      </c>
      <c r="BJ172" s="4">
        <f>BJ171+Dynamics!BJ171+Dynamics!DW171+Dynamics!GJ171+Dynamics!IW171+Dynamics!LJ171</f>
        <v>0</v>
      </c>
      <c r="BK172" s="4">
        <f>BK171+Dynamics!BK171+Dynamics!DX171+Dynamics!GK171+Dynamics!IX171+Dynamics!LK171</f>
        <v>0</v>
      </c>
      <c r="BL172" s="4">
        <f>BL171+Dynamics!BL171+Dynamics!DY171+Dynamics!GL171+Dynamics!IY171+Dynamics!LL171</f>
        <v>1939.2200987045953</v>
      </c>
      <c r="BM172" s="4">
        <f>BM171+Dynamics!BM171+Dynamics!DZ171+Dynamics!GM171+Dynamics!IZ171+Dynamics!LM171</f>
        <v>888.74744149985725</v>
      </c>
      <c r="BN172" s="4">
        <f>BN171+Dynamics!BN171+Dynamics!EA171+Dynamics!GN171+Dynamics!JA171+Dynamics!LN171</f>
        <v>646.81879306827659</v>
      </c>
      <c r="BO172" s="178">
        <f t="shared" si="73"/>
        <v>52758259.533399403</v>
      </c>
      <c r="BP172" s="8">
        <f t="shared" si="101"/>
        <v>25179579.26457854</v>
      </c>
      <c r="BQ172" s="4">
        <f t="shared" si="102"/>
        <v>26280041.936150011</v>
      </c>
      <c r="BR172" s="4">
        <f t="shared" si="103"/>
        <v>88809.783028744307</v>
      </c>
      <c r="BS172" s="4">
        <f t="shared" si="74"/>
        <v>1097666.7085923629</v>
      </c>
      <c r="BT172" s="179">
        <f t="shared" si="75"/>
        <v>112161.84104972369</v>
      </c>
      <c r="BU172" s="178">
        <f t="shared" si="76"/>
        <v>2390569.8702380569</v>
      </c>
      <c r="BV172" s="4">
        <f t="shared" si="77"/>
        <v>1411838.123159392</v>
      </c>
      <c r="BW172" s="4">
        <f t="shared" si="78"/>
        <v>697702.91285710002</v>
      </c>
      <c r="BX172" s="4">
        <f t="shared" si="79"/>
        <v>50088.057301431538</v>
      </c>
      <c r="BY172" s="4">
        <f t="shared" si="80"/>
        <v>163709.92784625755</v>
      </c>
      <c r="BZ172" s="179">
        <f t="shared" si="81"/>
        <v>67230.849073875841</v>
      </c>
      <c r="CA172" s="167">
        <f t="shared" si="82"/>
        <v>4.5311765236013345E-2</v>
      </c>
      <c r="CB172" s="15">
        <f t="shared" si="83"/>
        <v>5.607075909904103E-2</v>
      </c>
      <c r="CC172" s="15">
        <f t="shared" si="84"/>
        <v>2.6548774714752702E-2</v>
      </c>
      <c r="CD172" s="15">
        <f t="shared" si="85"/>
        <v>0.56399256470675041</v>
      </c>
      <c r="CE172" s="15">
        <f t="shared" si="86"/>
        <v>0.14914356658971425</v>
      </c>
      <c r="CF172" s="168">
        <f t="shared" si="87"/>
        <v>0.59940928612317446</v>
      </c>
      <c r="CG172" s="167"/>
      <c r="CH172" s="16"/>
      <c r="CI172" s="87"/>
      <c r="CJ172" s="16"/>
      <c r="CK172" s="16"/>
      <c r="CL172" s="168"/>
      <c r="CM172" s="120">
        <f t="shared" si="88"/>
        <v>183645.93814970218</v>
      </c>
      <c r="CN172" s="120">
        <f>step*SUMPRODUCT(B172:N172,'By group'!B$22:N$22)</f>
        <v>108553.80554334434</v>
      </c>
      <c r="CO172" s="120">
        <f>step*SUMPRODUCT(O172:AA172,'By group'!O$22:AA$22)</f>
        <v>53633.578348504088</v>
      </c>
      <c r="CP172" s="120">
        <f>step*SUMPRODUCT(AB172:AN172,'By group'!AB$22:AN$22)</f>
        <v>3862.290813738668</v>
      </c>
      <c r="CQ172" s="120">
        <f>step*SUMPRODUCT(AO172:BA172,'By group'!AO$22:BA$22)</f>
        <v>12585.524816947822</v>
      </c>
      <c r="CR172" s="154">
        <f>step*SUMPRODUCT(BB172:BN172,'By group'!BB$22:BN$22)</f>
        <v>5010.7386271672658</v>
      </c>
      <c r="CS172" s="197">
        <f t="shared" si="89"/>
        <v>275375.14636564039</v>
      </c>
      <c r="CT172" s="120">
        <f t="shared" si="90"/>
        <v>801907.27985134255</v>
      </c>
      <c r="CU172" s="120">
        <f t="shared" si="91"/>
        <v>823771.56928538624</v>
      </c>
      <c r="CV172" s="120">
        <f t="shared" si="92"/>
        <v>328898.71773212875</v>
      </c>
      <c r="CW172" s="120">
        <f t="shared" si="93"/>
        <v>88259.997686161121</v>
      </c>
      <c r="CX172" s="198">
        <f t="shared" si="94"/>
        <v>72357.159317398065</v>
      </c>
      <c r="CY172" s="16">
        <f t="shared" si="95"/>
        <v>3.3679806756298997E-3</v>
      </c>
      <c r="CZ172" s="37">
        <f t="shared" si="96"/>
        <v>4.1772517169915063E-2</v>
      </c>
      <c r="DA172" s="185">
        <f t="shared" si="97"/>
        <v>2.12595794557472E-3</v>
      </c>
      <c r="DB172" s="183">
        <f>(BO172-BO170)/BO170</f>
        <v>5.5712602198472252E-3</v>
      </c>
      <c r="DC172" s="85">
        <f>(SUMPRODUCT($B172:$N172,'By group'!$B$27:$N$27)-(1-prop_idu_part)*SUMPRODUCT(Population!$BB172:$BN172,'By group'!$BB$27:$BN$27)*(1-prop_idu_male))/BQ172</f>
        <v>1.4348836122224715</v>
      </c>
      <c r="DD172" s="85">
        <f>(1-prop_idu_part)*SUMPRODUCT(Population!$BB172:$BN172,'By group'!$BB$27:$BN$27)*prop_idu_male/BQ172</f>
        <v>9.2187667453507618E-3</v>
      </c>
      <c r="DE172" s="85">
        <f>SUMPRODUCT(AB172:AN172,'By group'!AB$27:AN$27)/prop_sw_use/BP172</f>
        <v>4.2324670525537078</v>
      </c>
      <c r="DF172" s="85">
        <f t="shared" si="71"/>
        <v>1.7183816233368052</v>
      </c>
      <c r="DG172" s="85">
        <f t="shared" si="100"/>
        <v>0</v>
      </c>
    </row>
    <row r="173" spans="1:111" x14ac:dyDescent="0.25">
      <c r="A173">
        <f t="shared" si="99"/>
        <v>84.5</v>
      </c>
      <c r="B173" s="8">
        <f>B172+Dynamics!B172+Dynamics!BO172+Dynamics!EB172+Dynamics!GO172+Dynamics!JB172</f>
        <v>23833865.513258506</v>
      </c>
      <c r="C173" s="46">
        <f>C172+Dynamics!C172+Dynamics!BP172+Dynamics!EC172+Dynamics!GP172+Dynamics!JC172</f>
        <v>162552.77184176358</v>
      </c>
      <c r="D173" s="4">
        <f>D172+Dynamics!D172+Dynamics!BQ172+Dynamics!ED172+Dynamics!GQ172+Dynamics!JD172</f>
        <v>474134.55814638309</v>
      </c>
      <c r="E173" s="4">
        <f>E172+Dynamics!E172+Dynamics!BR172+Dynamics!EE172+Dynamics!GR172+Dynamics!JE172</f>
        <v>488105.4265640229</v>
      </c>
      <c r="F173" s="4">
        <f>F172+Dynamics!F172+Dynamics!BS172+Dynamics!EF172+Dynamics!GS172+Dynamics!JF172</f>
        <v>145967.63640770316</v>
      </c>
      <c r="G173" s="4">
        <f>G172+Dynamics!G172+Dynamics!BT172+Dynamics!EG172+Dynamics!GT172+Dynamics!JG172</f>
        <v>28017.87009073851</v>
      </c>
      <c r="H173" s="4">
        <f>H172+Dynamics!H172+Dynamics!BU172+Dynamics!EH172+Dynamics!GU172+Dynamics!JH172</f>
        <v>23575.749213824969</v>
      </c>
      <c r="I173" s="4">
        <f>I172+Dynamics!I172+Dynamics!BV172+Dynamics!EI172+Dynamics!GV172+Dynamics!JI172</f>
        <v>0</v>
      </c>
      <c r="J173" s="4">
        <f>J172+Dynamics!J172+Dynamics!BW172+Dynamics!EJ172+Dynamics!GW172+Dynamics!JJ172</f>
        <v>0</v>
      </c>
      <c r="K173" s="4">
        <f>K172+Dynamics!K172+Dynamics!BX172+Dynamics!EK172+Dynamics!GX172+Dynamics!JK172</f>
        <v>0</v>
      </c>
      <c r="L173" s="4">
        <f>L172+Dynamics!L172+Dynamics!BY172+Dynamics!EL172+Dynamics!GY172+Dynamics!JL172</f>
        <v>49361.905343031511</v>
      </c>
      <c r="M173" s="4">
        <f>M172+Dynamics!M172+Dynamics!BZ172+Dynamics!EM172+Dynamics!GZ172+Dynamics!JM172</f>
        <v>24508.872563830533</v>
      </c>
      <c r="N173" s="9">
        <f>N172+Dynamics!N172+Dynamics!CA172+Dynamics!EN172+Dynamics!HA172+Dynamics!JN172</f>
        <v>19567.304981433059</v>
      </c>
      <c r="O173" s="8">
        <f>O172+Dynamics!O172+Dynamics!CB172+Dynamics!EO172+Dynamics!HB172+Dynamics!JO172</f>
        <v>25653633.505043227</v>
      </c>
      <c r="P173" s="4">
        <f>P172+Dynamics!P172+Dynamics!CC172+Dynamics!EP172+Dynamics!HC172+Dynamics!JP172</f>
        <v>80396.664506162953</v>
      </c>
      <c r="Q173" s="4">
        <f>Q172+Dynamics!Q172+Dynamics!CD172+Dynamics!EQ172+Dynamics!HD172+Dynamics!JQ172</f>
        <v>234412.33938113874</v>
      </c>
      <c r="R173" s="4">
        <f>R172+Dynamics!R172+Dynamics!CE172+Dynamics!ER172+Dynamics!HE172+Dynamics!JR172</f>
        <v>241191.06738049217</v>
      </c>
      <c r="S173" s="4">
        <f>S172+Dynamics!S172+Dynamics!CF172+Dynamics!ES172+Dynamics!HF172+Dynamics!JS172</f>
        <v>72098.678518764791</v>
      </c>
      <c r="T173" s="4">
        <f>T172+Dynamics!T172+Dynamics!CG172+Dynamics!ET172+Dynamics!HG172+Dynamics!JT172</f>
        <v>13834.939574751963</v>
      </c>
      <c r="U173" s="4">
        <f>U172+Dynamics!U172+Dynamics!CH172+Dynamics!EU172+Dynamics!HH172+Dynamics!JU172</f>
        <v>11635.334334244191</v>
      </c>
      <c r="V173" s="4">
        <f>V172+Dynamics!V172+Dynamics!CI172+Dynamics!EV172+Dynamics!HI172+Dynamics!JV172</f>
        <v>0</v>
      </c>
      <c r="W173" s="4">
        <f>W172+Dynamics!W172+Dynamics!CJ172+Dynamics!EW172+Dynamics!HJ172+Dynamics!JW172</f>
        <v>0</v>
      </c>
      <c r="X173" s="4">
        <f>X172+Dynamics!X172+Dynamics!CK172+Dynamics!EX172+Dynamics!HK172+Dynamics!JX172</f>
        <v>0</v>
      </c>
      <c r="Y173" s="4">
        <f>Y172+Dynamics!Y172+Dynamics!CL172+Dynamics!EY172+Dynamics!HL172+Dynamics!JY172</f>
        <v>24360.494821594184</v>
      </c>
      <c r="Z173" s="4">
        <f>Z172+Dynamics!Z172+Dynamics!CM172+Dynamics!EZ172+Dynamics!HM172+Dynamics!JZ172</f>
        <v>12088.022439992728</v>
      </c>
      <c r="AA173" s="9">
        <f>AA172+Dynamics!AA172+Dynamics!CN172+Dynamics!FA172+Dynamics!HN172+Dynamics!KA172</f>
        <v>9643.8484917752194</v>
      </c>
      <c r="AB173" s="8">
        <f>AB172+Dynamics!AB172+Dynamics!CO172+Dynamics!FB172+Dynamics!HO172+Dynamics!KB172</f>
        <v>38829.072761444964</v>
      </c>
      <c r="AC173" s="4">
        <f>AC172+Dynamics!AC172+Dynamics!CP172+Dynamics!FC172+Dynamics!HP172+Dynamics!KC172</f>
        <v>5703.988029357296</v>
      </c>
      <c r="AD173" s="4">
        <f>AD172+Dynamics!AD172+Dynamics!CQ172+Dynamics!FD172+Dynamics!HQ172+Dynamics!KD172</f>
        <v>16723.011001412244</v>
      </c>
      <c r="AE173" s="4">
        <f>AE172+Dynamics!AE172+Dynamics!CR172+Dynamics!FE172+Dynamics!HR172+Dynamics!KE172</f>
        <v>17338.845869084496</v>
      </c>
      <c r="AF173" s="4">
        <f>AF172+Dynamics!AF172+Dynamics!CS172+Dynamics!FF172+Dynamics!HS172+Dynamics!KF172</f>
        <v>5213.1704672206497</v>
      </c>
      <c r="AG173" s="4">
        <f>AG172+Dynamics!AG172+Dynamics!CT172+Dynamics!FG172+Dynamics!HT172+Dynamics!KG172</f>
        <v>1004.5304624106188</v>
      </c>
      <c r="AH173" s="4">
        <f>AH172+Dynamics!AH172+Dynamics!CU172+Dynamics!FH172+Dynamics!HU172+Dynamics!KH172</f>
        <v>851.03388499865673</v>
      </c>
      <c r="AI173" s="4">
        <f>AI172+Dynamics!AI172+Dynamics!CV172+Dynamics!FI172+Dynamics!HV172+Dynamics!KI172</f>
        <v>0</v>
      </c>
      <c r="AJ173" s="4">
        <f>AJ172+Dynamics!AJ172+Dynamics!CW172+Dynamics!FJ172+Dynamics!HW172+Dynamics!KJ172</f>
        <v>0</v>
      </c>
      <c r="AK173" s="4">
        <f>AK172+Dynamics!AK172+Dynamics!CX172+Dynamics!FK172+Dynamics!HX172+Dynamics!KK172</f>
        <v>0</v>
      </c>
      <c r="AL173" s="4">
        <f>AL172+Dynamics!AL172+Dynamics!CY172+Dynamics!FL172+Dynamics!HY172+Dynamics!KL172</f>
        <v>1782.8614833630061</v>
      </c>
      <c r="AM173" s="4">
        <f>AM172+Dynamics!AM172+Dynamics!CZ172+Dynamics!FM172+Dynamics!HZ172+Dynamics!KM172</f>
        <v>892.0164901648659</v>
      </c>
      <c r="AN173" s="4">
        <f>AN172+Dynamics!AN172+Dynamics!DA172+Dynamics!FN172+Dynamics!IA172+Dynamics!KN172</f>
        <v>718.55856767222633</v>
      </c>
      <c r="AO173" s="8">
        <f>AO172+Dynamics!AO172+Dynamics!DB172+Dynamics!FO172+Dynamics!IB172+Dynamics!KO172</f>
        <v>936336.36171340256</v>
      </c>
      <c r="AP173" s="4">
        <f>AP172+Dynamics!AP172+Dynamics!DC172+Dynamics!FP172+Dynamics!IC172+Dynamics!KP172</f>
        <v>18862.849481540128</v>
      </c>
      <c r="AQ173" s="4">
        <f>AQ172+Dynamics!AQ172+Dynamics!DD172+Dynamics!FQ172+Dynamics!ID172+Dynamics!KQ172</f>
        <v>55009.503866411105</v>
      </c>
      <c r="AR173" s="4">
        <f>AR172+Dynamics!AR172+Dynamics!DE172+Dynamics!FR172+Dynamics!IE172+Dynamics!KR172</f>
        <v>56609.938664252695</v>
      </c>
      <c r="AS173" s="4">
        <f>AS172+Dynamics!AS172+Dynamics!DF172+Dynamics!FS172+Dynamics!IF172+Dynamics!KS172</f>
        <v>16922.964386220323</v>
      </c>
      <c r="AT173" s="4">
        <f>AT172+Dynamics!AT172+Dynamics!DG172+Dynamics!FT172+Dynamics!IG172+Dynamics!KT172</f>
        <v>3247.1784703590783</v>
      </c>
      <c r="AU173" s="4">
        <f>AU172+Dynamics!AU172+Dynamics!DH172+Dynamics!FU172+Dynamics!IH172+Dynamics!KU172</f>
        <v>2730.0772655528808</v>
      </c>
      <c r="AV173" s="4">
        <f>AV172+Dynamics!AV172+Dynamics!DI172+Dynamics!FV172+Dynamics!II172+Dynamics!KV172</f>
        <v>0</v>
      </c>
      <c r="AW173" s="4">
        <f>AW172+Dynamics!AW172+Dynamics!DJ172+Dynamics!FW172+Dynamics!IJ172+Dynamics!KW172</f>
        <v>0</v>
      </c>
      <c r="AX173" s="4">
        <f>AX172+Dynamics!AX172+Dynamics!DK172+Dynamics!FX172+Dynamics!IK172+Dynamics!KX172</f>
        <v>0</v>
      </c>
      <c r="AY173" s="4">
        <f>AY172+Dynamics!AY172+Dynamics!DL172+Dynamics!FY172+Dynamics!IL172+Dynamics!KY172</f>
        <v>5715.8469083904974</v>
      </c>
      <c r="AZ173" s="4">
        <f>AZ172+Dynamics!AZ172+Dynamics!DM172+Dynamics!FZ172+Dynamics!IM172+Dynamics!KZ172</f>
        <v>2834.5652652641684</v>
      </c>
      <c r="BA173" s="9">
        <f>BA172+Dynamics!BA172+Dynamics!DN172+Dynamics!GA172+Dynamics!IN172+Dynamics!LA172</f>
        <v>2258.2713854014901</v>
      </c>
      <c r="BB173" s="8">
        <f>BB172+Dynamics!BB172+Dynamics!DO172+Dynamics!GB172+Dynamics!IO172+Dynamics!LB172</f>
        <v>45055.989414908276</v>
      </c>
      <c r="BC173" s="4">
        <f>BC172+Dynamics!BC172+Dynamics!DP172+Dynamics!GC172+Dynamics!IP172+Dynamics!LC172</f>
        <v>8630.8055399429868</v>
      </c>
      <c r="BD173" s="4">
        <f>BD172+Dynamics!BD172+Dynamics!DQ172+Dynamics!GD172+Dynamics!IQ172+Dynamics!LD172</f>
        <v>23878.298375002109</v>
      </c>
      <c r="BE173" s="4">
        <f>BE172+Dynamics!BE172+Dynamics!DR172+Dynamics!GE172+Dynamics!IR172+Dynamics!LE172</f>
        <v>22842.355606071043</v>
      </c>
      <c r="BF173" s="4">
        <f>BF172+Dynamics!BF172+Dynamics!DS172+Dynamics!GF172+Dynamics!IS172+Dynamics!LF172</f>
        <v>6457.7782236351086</v>
      </c>
      <c r="BG173" s="4">
        <f>BG172+Dynamics!BG172+Dynamics!DT172+Dynamics!GG172+Dynamics!IT172+Dynamics!LG172</f>
        <v>1190.4575305627909</v>
      </c>
      <c r="BH173" s="4">
        <f>BH172+Dynamics!BH172+Dynamics!DU172+Dynamics!GH172+Dynamics!IU172+Dynamics!LH172</f>
        <v>933.87366816043368</v>
      </c>
      <c r="BI173" s="4">
        <f>BI172+Dynamics!BI172+Dynamics!DV172+Dynamics!GI172+Dynamics!IV172+Dynamics!LI172</f>
        <v>0</v>
      </c>
      <c r="BJ173" s="4">
        <f>BJ172+Dynamics!BJ172+Dynamics!DW172+Dynamics!GJ172+Dynamics!IW172+Dynamics!LJ172</f>
        <v>0</v>
      </c>
      <c r="BK173" s="4">
        <f>BK172+Dynamics!BK172+Dynamics!DX172+Dynamics!GK172+Dynamics!IX172+Dynamics!LK172</f>
        <v>0</v>
      </c>
      <c r="BL173" s="4">
        <f>BL172+Dynamics!BL172+Dynamics!DY172+Dynamics!GL172+Dynamics!IY172+Dynamics!LL172</f>
        <v>1944.6257257363102</v>
      </c>
      <c r="BM173" s="4">
        <f>BM172+Dynamics!BM172+Dynamics!DZ172+Dynamics!GM172+Dynamics!IZ172+Dynamics!LM172</f>
        <v>891.22653610584928</v>
      </c>
      <c r="BN173" s="4">
        <f>BN172+Dynamics!BN172+Dynamics!EA172+Dynamics!GN172+Dynamics!JA172+Dynamics!LN172</f>
        <v>648.6248393389443</v>
      </c>
      <c r="BO173" s="178">
        <f t="shared" si="73"/>
        <v>52905011.184786767</v>
      </c>
      <c r="BP173" s="8">
        <f t="shared" si="101"/>
        <v>25249657.608411238</v>
      </c>
      <c r="BQ173" s="4">
        <f t="shared" si="102"/>
        <v>26353294.894492146</v>
      </c>
      <c r="BR173" s="4">
        <f t="shared" si="103"/>
        <v>89057.089017129038</v>
      </c>
      <c r="BS173" s="4">
        <f t="shared" si="74"/>
        <v>1100527.557406795</v>
      </c>
      <c r="BT173" s="179">
        <f t="shared" si="75"/>
        <v>112474.03545946385</v>
      </c>
      <c r="BU173" s="178">
        <f t="shared" si="76"/>
        <v>2397290.7425952805</v>
      </c>
      <c r="BV173" s="4">
        <f t="shared" si="77"/>
        <v>1415792.0951527313</v>
      </c>
      <c r="BW173" s="4">
        <f t="shared" si="78"/>
        <v>699661.38944891701</v>
      </c>
      <c r="BX173" s="4">
        <f t="shared" si="79"/>
        <v>50228.016255684066</v>
      </c>
      <c r="BY173" s="4">
        <f t="shared" si="80"/>
        <v>164191.19569339234</v>
      </c>
      <c r="BZ173" s="179">
        <f t="shared" si="81"/>
        <v>67418.046044555565</v>
      </c>
      <c r="CA173" s="167">
        <f t="shared" si="82"/>
        <v>4.5313112858477944E-2</v>
      </c>
      <c r="CB173" s="15">
        <f t="shared" si="83"/>
        <v>5.6071734401701295E-2</v>
      </c>
      <c r="CC173" s="15">
        <f t="shared" si="84"/>
        <v>2.6549294585366881E-2</v>
      </c>
      <c r="CD173" s="15">
        <f t="shared" si="85"/>
        <v>0.56399795692876653</v>
      </c>
      <c r="CE173" s="15">
        <f t="shared" si="86"/>
        <v>0.1491931706646954</v>
      </c>
      <c r="CF173" s="168">
        <f t="shared" si="87"/>
        <v>0.59940986174407629</v>
      </c>
      <c r="CG173" s="169">
        <f>-SUM(Dynamics!BO172:BO173,Dynamics!CB172:CB173,Dynamics!CO172:CO173,Dynamics!DB172:DB173,Dynamics!DO172:DO173)/BO172*100000</f>
        <v>1090.7744876969184</v>
      </c>
      <c r="CH173" s="87">
        <f>-SUM(Dynamics!BO172:BO173)/BP172*100000</f>
        <v>1344.5823583844583</v>
      </c>
      <c r="CI173" s="87">
        <f>-SUM(Dynamics!CB172:CB173)/BQ172*100000</f>
        <v>637.24560366466869</v>
      </c>
      <c r="CJ173" s="87">
        <f>-SUM(Dynamics!CO172:CO173)/BR172*100000</f>
        <v>13354.253823957215</v>
      </c>
      <c r="CK173" s="87">
        <f>-SUM(Dynamics!DB172:DB173)/BS172*100000</f>
        <v>3579.1324154586573</v>
      </c>
      <c r="CL173" s="170">
        <f>-SUM(Dynamics!DO172:DO173)/BT172*100000</f>
        <v>16314.116778577974</v>
      </c>
      <c r="CM173" s="120">
        <f t="shared" si="88"/>
        <v>184162.61737061859</v>
      </c>
      <c r="CN173" s="120">
        <f>step*SUMPRODUCT(B173:N173,'By group'!B$22:N$22)</f>
        <v>108857.94745295824</v>
      </c>
      <c r="CO173" s="120">
        <f>step*SUMPRODUCT(O173:AA173,'By group'!O$22:AA$22)</f>
        <v>53784.211034371372</v>
      </c>
      <c r="CP173" s="120">
        <f>step*SUMPRODUCT(AB173:AN173,'By group'!AB$22:AN$22)</f>
        <v>3873.0866489984382</v>
      </c>
      <c r="CQ173" s="120">
        <f>step*SUMPRODUCT(AO173:BA173,'By group'!AO$22:BA$22)</f>
        <v>12622.679740559452</v>
      </c>
      <c r="CR173" s="154">
        <f>step*SUMPRODUCT(BB173:BN173,'By group'!BB$22:BN$22)</f>
        <v>5024.6924937310969</v>
      </c>
      <c r="CS173" s="197">
        <f t="shared" si="89"/>
        <v>276147.07939876697</v>
      </c>
      <c r="CT173" s="120">
        <f t="shared" si="90"/>
        <v>804157.71077034739</v>
      </c>
      <c r="CU173" s="120">
        <f t="shared" si="91"/>
        <v>826087.6340839233</v>
      </c>
      <c r="CV173" s="120">
        <f t="shared" si="92"/>
        <v>329825.96228565963</v>
      </c>
      <c r="CW173" s="120">
        <f t="shared" si="93"/>
        <v>88509.679424181115</v>
      </c>
      <c r="CX173" s="198">
        <f t="shared" si="94"/>
        <v>72562.676632402072</v>
      </c>
      <c r="CY173" s="16">
        <f t="shared" si="95"/>
        <v>3.3679715432526321E-3</v>
      </c>
      <c r="CZ173" s="37">
        <f t="shared" si="96"/>
        <v>4.1765458211444395E-2</v>
      </c>
      <c r="DA173" s="185">
        <f t="shared" si="97"/>
        <v>2.1259618501282278E-3</v>
      </c>
      <c r="DB173" s="183"/>
      <c r="DC173" s="85">
        <f>(SUMPRODUCT($B173:$N173,'By group'!$B$27:$N$27)-(1-prop_idu_part)*SUMPRODUCT(Population!$BB173:$BN173,'By group'!$BB$27:$BN$27)*(1-prop_idu_male))/BQ173</f>
        <v>1.4348775204337672</v>
      </c>
      <c r="DD173" s="85">
        <f>(1-prop_idu_part)*SUMPRODUCT(Population!$BB173:$BN173,'By group'!$BB$27:$BN$27)*prop_idu_male/BQ173</f>
        <v>9.2187302409467344E-3</v>
      </c>
      <c r="DE173" s="85">
        <f>SUMPRODUCT(AB173:AN173,'By group'!AB$27:AN$27)/prop_sw_use/BP173</f>
        <v>4.2324735043121722</v>
      </c>
      <c r="DF173" s="85">
        <f t="shared" si="71"/>
        <v>1.7183842427507419</v>
      </c>
      <c r="DG173" s="85">
        <f t="shared" si="100"/>
        <v>0</v>
      </c>
    </row>
    <row r="174" spans="1:111" x14ac:dyDescent="0.25">
      <c r="A174">
        <f t="shared" si="99"/>
        <v>85</v>
      </c>
      <c r="B174" s="8">
        <f>B173+Dynamics!B173+Dynamics!BO173+Dynamics!EB173+Dynamics!GO173+Dynamics!JB173</f>
        <v>23900171.003789309</v>
      </c>
      <c r="C174" s="46">
        <f>C173+Dynamics!C173+Dynamics!BP173+Dynamics!EC173+Dynamics!GP173+Dynamics!JC173</f>
        <v>163007.15122402794</v>
      </c>
      <c r="D174" s="4">
        <f>D173+Dynamics!D173+Dynamics!BQ173+Dynamics!ED173+Dynamics!GQ173+Dynamics!JD173</f>
        <v>475460.73888627411</v>
      </c>
      <c r="E174" s="4">
        <f>E173+Dynamics!E173+Dynamics!BR173+Dynamics!EE173+Dynamics!GR173+Dynamics!JE173</f>
        <v>489472.09953659773</v>
      </c>
      <c r="F174" s="4">
        <f>F173+Dynamics!F173+Dynamics!BS173+Dynamics!EF173+Dynamics!GS173+Dynamics!JF173</f>
        <v>146376.70687062864</v>
      </c>
      <c r="G174" s="4">
        <f>G173+Dynamics!G173+Dynamics!BT173+Dynamics!EG173+Dynamics!GT173+Dynamics!JG173</f>
        <v>28096.447658004923</v>
      </c>
      <c r="H174" s="4">
        <f>H173+Dynamics!H173+Dynamics!BU173+Dynamics!EH173+Dynamics!GU173+Dynamics!JH173</f>
        <v>23641.971636070048</v>
      </c>
      <c r="I174" s="4">
        <f>I173+Dynamics!I173+Dynamics!BV173+Dynamics!EI173+Dynamics!GV173+Dynamics!JI173</f>
        <v>0</v>
      </c>
      <c r="J174" s="4">
        <f>J173+Dynamics!J173+Dynamics!BW173+Dynamics!EJ173+Dynamics!GW173+Dynamics!JJ173</f>
        <v>0</v>
      </c>
      <c r="K174" s="4">
        <f>K173+Dynamics!K173+Dynamics!BX173+Dynamics!EK173+Dynamics!GX173+Dynamics!JK173</f>
        <v>0</v>
      </c>
      <c r="L174" s="4">
        <f>L173+Dynamics!L173+Dynamics!BY173+Dynamics!EL173+Dynamics!GY173+Dynamics!JL173</f>
        <v>49500.576148497035</v>
      </c>
      <c r="M174" s="4">
        <f>M173+Dynamics!M173+Dynamics!BZ173+Dynamics!EM173+Dynamics!GZ173+Dynamics!JM173</f>
        <v>24577.867591681446</v>
      </c>
      <c r="N174" s="9">
        <f>N173+Dynamics!N173+Dynamics!CA173+Dynamics!EN173+Dynamics!HA173+Dynamics!JN173</f>
        <v>19622.558942275515</v>
      </c>
      <c r="O174" s="8">
        <f>O173+Dynamics!O173+Dynamics!CB173+Dynamics!EO173+Dynamics!HB173+Dynamics!JO173</f>
        <v>25725119.287660055</v>
      </c>
      <c r="P174" s="4">
        <f>P173+Dynamics!P173+Dynamics!CC173+Dynamics!EP173+Dynamics!HC173+Dynamics!JP173</f>
        <v>80621.794955384015</v>
      </c>
      <c r="Q174" s="4">
        <f>Q173+Dynamics!Q173+Dynamics!CD173+Dynamics!EQ173+Dynamics!HD173+Dynamics!JQ173</f>
        <v>235069.28805538587</v>
      </c>
      <c r="R174" s="4">
        <f>R173+Dynamics!R173+Dynamics!CE173+Dynamics!ER173+Dynamics!HE173+Dynamics!JR173</f>
        <v>241867.91156621644</v>
      </c>
      <c r="S174" s="4">
        <f>S173+Dynamics!S173+Dynamics!CF173+Dynamics!ES173+Dynamics!HF173+Dynamics!JS173</f>
        <v>72301.239053007026</v>
      </c>
      <c r="T174" s="4">
        <f>T173+Dynamics!T173+Dynamics!CG173+Dynamics!ET173+Dynamics!HG173+Dynamics!JT173</f>
        <v>13873.845428292982</v>
      </c>
      <c r="U174" s="4">
        <f>U173+Dynamics!U173+Dynamics!CH173+Dynamics!EU173+Dynamics!HH173+Dynamics!JU173</f>
        <v>11668.118358845199</v>
      </c>
      <c r="V174" s="4">
        <f>V173+Dynamics!V173+Dynamics!CI173+Dynamics!EV173+Dynamics!HI173+Dynamics!JV173</f>
        <v>0</v>
      </c>
      <c r="W174" s="4">
        <f>W173+Dynamics!W173+Dynamics!CJ173+Dynamics!EW173+Dynamics!HJ173+Dynamics!JW173</f>
        <v>0</v>
      </c>
      <c r="X174" s="4">
        <f>X173+Dynamics!X173+Dynamics!CK173+Dynamics!EX173+Dynamics!HK173+Dynamics!JX173</f>
        <v>0</v>
      </c>
      <c r="Y174" s="4">
        <f>Y173+Dynamics!Y173+Dynamics!CL173+Dynamics!EY173+Dynamics!HL173+Dynamics!JY173</f>
        <v>24429.146317693889</v>
      </c>
      <c r="Z174" s="4">
        <f>Z173+Dynamics!Z173+Dynamics!CM173+Dynamics!EZ173+Dynamics!HM173+Dynamics!JZ173</f>
        <v>12122.17665177866</v>
      </c>
      <c r="AA174" s="9">
        <f>AA173+Dynamics!AA173+Dynamics!CN173+Dynamics!FA173+Dynamics!HN173+Dynamics!KA173</f>
        <v>9671.1950196662765</v>
      </c>
      <c r="AB174" s="8">
        <f>AB173+Dynamics!AB173+Dynamics!CO173+Dynamics!FB173+Dynamics!HO173+Dynamics!KB173</f>
        <v>38936.724703877233</v>
      </c>
      <c r="AC174" s="4">
        <f>AC173+Dynamics!AC173+Dynamics!CP173+Dynamics!FC173+Dynamics!HP173+Dynamics!KC173</f>
        <v>5719.9020248234556</v>
      </c>
      <c r="AD174" s="4">
        <f>AD173+Dynamics!AD173+Dynamics!CQ173+Dynamics!FD173+Dynamics!HQ173+Dynamics!KD173</f>
        <v>16769.69146460019</v>
      </c>
      <c r="AE174" s="4">
        <f>AE173+Dynamics!AE173+Dynamics!CR173+Dynamics!FE173+Dynamics!HR173+Dynamics!KE173</f>
        <v>17387.285816398715</v>
      </c>
      <c r="AF174" s="4">
        <f>AF173+Dynamics!AF173+Dynamics!CS173+Dynamics!FF173+Dynamics!HS173+Dynamics!KF173</f>
        <v>5227.745309745731</v>
      </c>
      <c r="AG174" s="4">
        <f>AG173+Dynamics!AG173+Dynamics!CT173+Dynamics!FG173+Dynamics!HT173+Dynamics!KG173</f>
        <v>1007.3406274014703</v>
      </c>
      <c r="AH174" s="4">
        <f>AH173+Dynamics!AH173+Dynamics!CU173+Dynamics!FH173+Dynamics!HU173+Dynamics!KH173</f>
        <v>853.41780660631696</v>
      </c>
      <c r="AI174" s="4">
        <f>AI173+Dynamics!AI173+Dynamics!CV173+Dynamics!FI173+Dynamics!HV173+Dynamics!KI173</f>
        <v>0</v>
      </c>
      <c r="AJ174" s="4">
        <f>AJ173+Dynamics!AJ173+Dynamics!CW173+Dynamics!FJ173+Dynamics!HW173+Dynamics!KJ173</f>
        <v>0</v>
      </c>
      <c r="AK174" s="4">
        <f>AK173+Dynamics!AK173+Dynamics!CX173+Dynamics!FK173+Dynamics!HX173+Dynamics!KK173</f>
        <v>0</v>
      </c>
      <c r="AL174" s="4">
        <f>AL173+Dynamics!AL173+Dynamics!CY173+Dynamics!FL173+Dynamics!HY173+Dynamics!KL173</f>
        <v>1787.8560863744733</v>
      </c>
      <c r="AM174" s="4">
        <f>AM173+Dynamics!AM173+Dynamics!CZ173+Dynamics!FM173+Dynamics!HZ173+Dynamics!KM173</f>
        <v>894.51989698457862</v>
      </c>
      <c r="AN174" s="4">
        <f>AN173+Dynamics!AN173+Dynamics!DA173+Dynamics!FN173+Dynamics!IA173+Dynamics!KN173</f>
        <v>720.58081643808725</v>
      </c>
      <c r="AO174" s="8">
        <f>AO173+Dynamics!AO173+Dynamics!DB173+Dynamics!FO173+Dynamics!IB173+Dynamics!KO173</f>
        <v>938729.28962475713</v>
      </c>
      <c r="AP174" s="4">
        <f>AP173+Dynamics!AP173+Dynamics!DC173+Dynamics!FP173+Dynamics!IC173+Dynamics!KP173</f>
        <v>18917.241223732832</v>
      </c>
      <c r="AQ174" s="4">
        <f>AQ173+Dynamics!AQ173+Dynamics!DD173+Dynamics!FQ173+Dynamics!ID173+Dynamics!KQ173</f>
        <v>55169.122033371459</v>
      </c>
      <c r="AR174" s="4">
        <f>AR173+Dynamics!AR173+Dynamics!DE173+Dynamics!FR173+Dynamics!IE173+Dynamics!KR173</f>
        <v>56775.929351434825</v>
      </c>
      <c r="AS174" s="4">
        <f>AS173+Dynamics!AS173+Dynamics!DF173+Dynamics!FS173+Dynamics!IF173+Dynamics!KS173</f>
        <v>16973.046534040444</v>
      </c>
      <c r="AT174" s="4">
        <f>AT173+Dynamics!AT173+Dynamics!DG173+Dynamics!FT173+Dynamics!IG173+Dynamics!KT173</f>
        <v>3256.8626666188129</v>
      </c>
      <c r="AU174" s="4">
        <f>AU173+Dynamics!AU173+Dynamics!DH173+Dynamics!FU173+Dynamics!IH173+Dynamics!KU173</f>
        <v>2738.3543291285305</v>
      </c>
      <c r="AV174" s="4">
        <f>AV173+Dynamics!AV173+Dynamics!DI173+Dynamics!FV173+Dynamics!II173+Dynamics!KV173</f>
        <v>0</v>
      </c>
      <c r="AW174" s="4">
        <f>AW173+Dynamics!AW173+Dynamics!DJ173+Dynamics!FW173+Dynamics!IJ173+Dynamics!KW173</f>
        <v>0</v>
      </c>
      <c r="AX174" s="4">
        <f>AX173+Dynamics!AX173+Dynamics!DK173+Dynamics!FX173+Dynamics!IK173+Dynamics!KX173</f>
        <v>0</v>
      </c>
      <c r="AY174" s="4">
        <f>AY173+Dynamics!AY173+Dynamics!DL173+Dynamics!FY173+Dynamics!IL173+Dynamics!KY173</f>
        <v>5733.197325984891</v>
      </c>
      <c r="AZ174" s="4">
        <f>AZ173+Dynamics!AZ173+Dynamics!DM173+Dynamics!FZ173+Dynamics!IM173+Dynamics!KZ173</f>
        <v>2843.3589180857007</v>
      </c>
      <c r="BA174" s="9">
        <f>BA173+Dynamics!BA173+Dynamics!DN173+Dynamics!GA173+Dynamics!IN173+Dynamics!LA173</f>
        <v>2265.5109456941636</v>
      </c>
      <c r="BB174" s="8">
        <f>BB173+Dynamics!BB173+Dynamics!DO173+Dynamics!GB173+Dynamics!IO173+Dynamics!LB173</f>
        <v>45181.329003763123</v>
      </c>
      <c r="BC174" s="4">
        <f>BC173+Dynamics!BC173+Dynamics!DP173+Dynamics!GC173+Dynamics!IP173+Dynamics!LC173</f>
        <v>8654.8241306049476</v>
      </c>
      <c r="BD174" s="4">
        <f>BD173+Dynamics!BD173+Dynamics!DQ173+Dynamics!GD173+Dynamics!IQ173+Dynamics!LD173</f>
        <v>23944.762100064461</v>
      </c>
      <c r="BE174" s="4">
        <f>BE173+Dynamics!BE173+Dynamics!DR173+Dynamics!GE173+Dynamics!IR173+Dynamics!LE173</f>
        <v>22905.956213599413</v>
      </c>
      <c r="BF174" s="4">
        <f>BF173+Dynamics!BF173+Dynamics!DS173+Dynamics!GF173+Dynamics!IS173+Dynamics!LF173</f>
        <v>6475.76391588976</v>
      </c>
      <c r="BG174" s="4">
        <f>BG173+Dynamics!BG173+Dynamics!DT173+Dynamics!GG173+Dynamics!IT173+Dynamics!LG173</f>
        <v>1193.7738710674755</v>
      </c>
      <c r="BH174" s="4">
        <f>BH173+Dynamics!BH173+Dynamics!DU173+Dynamics!GH173+Dynamics!IU173+Dynamics!LH173</f>
        <v>936.47646607803904</v>
      </c>
      <c r="BI174" s="4">
        <f>BI173+Dynamics!BI173+Dynamics!DV173+Dynamics!GI173+Dynamics!IV173+Dynamics!LI173</f>
        <v>0</v>
      </c>
      <c r="BJ174" s="4">
        <f>BJ173+Dynamics!BJ173+Dynamics!DW173+Dynamics!GJ173+Dynamics!IW173+Dynamics!LJ173</f>
        <v>0</v>
      </c>
      <c r="BK174" s="4">
        <f>BK173+Dynamics!BK173+Dynamics!DX173+Dynamics!GK173+Dynamics!IX173+Dynamics!LK173</f>
        <v>0</v>
      </c>
      <c r="BL174" s="4">
        <f>BL173+Dynamics!BL173+Dynamics!DY173+Dynamics!GL173+Dynamics!IY173+Dynamics!LL173</f>
        <v>1950.0458183209455</v>
      </c>
      <c r="BM174" s="4">
        <f>BM173+Dynamics!BM173+Dynamics!DZ173+Dynamics!GM173+Dynamics!IZ173+Dynamics!LM173</f>
        <v>893.71221587205594</v>
      </c>
      <c r="BN174" s="4">
        <f>BN173+Dynamics!BN173+Dynamics!EA173+Dynamics!GN173+Dynamics!JA173+Dynamics!LN173</f>
        <v>650.43563599256584</v>
      </c>
      <c r="BO174" s="178">
        <f t="shared" si="73"/>
        <v>53052165.182227038</v>
      </c>
      <c r="BP174" s="8">
        <f t="shared" si="101"/>
        <v>25319927.122283377</v>
      </c>
      <c r="BQ174" s="4">
        <f t="shared" si="102"/>
        <v>26426744.003066327</v>
      </c>
      <c r="BR174" s="4">
        <f t="shared" si="103"/>
        <v>89305.064553250268</v>
      </c>
      <c r="BS174" s="4">
        <f t="shared" si="74"/>
        <v>1103401.9129528487</v>
      </c>
      <c r="BT174" s="179">
        <f t="shared" si="75"/>
        <v>112787.07937125278</v>
      </c>
      <c r="BU174" s="178">
        <f t="shared" si="76"/>
        <v>2404027.5474452819</v>
      </c>
      <c r="BV174" s="4">
        <f t="shared" si="77"/>
        <v>1419756.1184940573</v>
      </c>
      <c r="BW174" s="4">
        <f t="shared" si="78"/>
        <v>701624.71540627035</v>
      </c>
      <c r="BX174" s="4">
        <f t="shared" si="79"/>
        <v>50368.33984937302</v>
      </c>
      <c r="BY174" s="4">
        <f t="shared" si="80"/>
        <v>164672.62332809163</v>
      </c>
      <c r="BZ174" s="179">
        <f t="shared" si="81"/>
        <v>67605.750367489658</v>
      </c>
      <c r="CA174" s="167">
        <f t="shared" si="82"/>
        <v>4.5314409679374466E-2</v>
      </c>
      <c r="CB174" s="15">
        <f t="shared" si="83"/>
        <v>5.6072677920331326E-2</v>
      </c>
      <c r="CC174" s="15">
        <f t="shared" si="84"/>
        <v>2.6549798012379427E-2</v>
      </c>
      <c r="CD174" s="15">
        <f t="shared" si="85"/>
        <v>0.56400317385515908</v>
      </c>
      <c r="CE174" s="15">
        <f t="shared" si="86"/>
        <v>0.14924083545170411</v>
      </c>
      <c r="CF174" s="168">
        <f t="shared" si="87"/>
        <v>0.59941041779224435</v>
      </c>
      <c r="CG174" s="167"/>
      <c r="CH174" s="16"/>
      <c r="CI174" s="87"/>
      <c r="CJ174" s="16"/>
      <c r="CK174" s="16"/>
      <c r="CL174" s="168"/>
      <c r="CM174" s="120">
        <f t="shared" si="88"/>
        <v>184680.50939913312</v>
      </c>
      <c r="CN174" s="120">
        <f>step*SUMPRODUCT(B174:N174,'By group'!B$22:N$22)</f>
        <v>109162.85880823185</v>
      </c>
      <c r="CO174" s="120">
        <f>step*SUMPRODUCT(O174:AA174,'By group'!O$22:AA$22)</f>
        <v>53935.214315424368</v>
      </c>
      <c r="CP174" s="120">
        <f>step*SUMPRODUCT(AB174:AN174,'By group'!AB$22:AN$22)</f>
        <v>3883.9105066731686</v>
      </c>
      <c r="CQ174" s="120">
        <f>step*SUMPRODUCT(AO174:BA174,'By group'!AO$22:BA$22)</f>
        <v>12659.841652811956</v>
      </c>
      <c r="CR174" s="154">
        <f>step*SUMPRODUCT(BB174:BN174,'By group'!BB$22:BN$22)</f>
        <v>5038.684115991784</v>
      </c>
      <c r="CS174" s="197">
        <f t="shared" si="89"/>
        <v>276920.91355857323</v>
      </c>
      <c r="CT174" s="120">
        <f t="shared" si="90"/>
        <v>806413.60253969603</v>
      </c>
      <c r="CU174" s="120">
        <f t="shared" si="91"/>
        <v>828409.18248424714</v>
      </c>
      <c r="CV174" s="120">
        <f t="shared" si="92"/>
        <v>330755.32338018279</v>
      </c>
      <c r="CW174" s="120">
        <f t="shared" si="93"/>
        <v>88759.905525788097</v>
      </c>
      <c r="CX174" s="198">
        <f t="shared" si="94"/>
        <v>72768.619956794719</v>
      </c>
      <c r="CY174" s="16">
        <f t="shared" si="95"/>
        <v>3.3679627129030443E-3</v>
      </c>
      <c r="CZ174" s="37">
        <f t="shared" si="96"/>
        <v>4.1758625927922725E-2</v>
      </c>
      <c r="DA174" s="185">
        <f t="shared" si="97"/>
        <v>2.1259656223990928E-3</v>
      </c>
      <c r="DB174" s="183">
        <f>(BO174-BO172)/BO172</f>
        <v>5.5707987986520551E-3</v>
      </c>
      <c r="DC174" s="85">
        <f>(SUMPRODUCT($B174:$N174,'By group'!$B$27:$N$27)-(1-prop_idu_part)*SUMPRODUCT(Population!$BB174:$BN174,'By group'!$BB$27:$BN$27)*(1-prop_idu_male))/BQ174</f>
        <v>1.4348716457905213</v>
      </c>
      <c r="DD174" s="85">
        <f>(1-prop_idu_part)*SUMPRODUCT(Population!$BB174:$BN174,'By group'!$BB$27:$BN$27)*prop_idu_male/BQ174</f>
        <v>9.2186949483310712E-3</v>
      </c>
      <c r="DE174" s="85">
        <f>SUMPRODUCT(AB174:AN174,'By group'!AB$27:AN$27)/prop_sw_use/BP174</f>
        <v>4.2324796965780518</v>
      </c>
      <c r="DF174" s="85">
        <f t="shared" si="71"/>
        <v>1.718386756810689</v>
      </c>
      <c r="DG174" s="85">
        <f t="shared" si="100"/>
        <v>0</v>
      </c>
    </row>
    <row r="175" spans="1:111" x14ac:dyDescent="0.25">
      <c r="A175">
        <f t="shared" si="99"/>
        <v>85.5</v>
      </c>
      <c r="B175" s="8">
        <f>B174+Dynamics!B174+Dynamics!BO174+Dynamics!EB174+Dynamics!GO174+Dynamics!JB174</f>
        <v>23966658.18501395</v>
      </c>
      <c r="C175" s="46">
        <f>C174+Dynamics!C174+Dynamics!BP174+Dynamics!EC174+Dynamics!GP174+Dynamics!JC174</f>
        <v>163462.71060555647</v>
      </c>
      <c r="D175" s="4">
        <f>D174+Dynamics!D174+Dynamics!BQ174+Dynamics!ED174+Dynamics!GQ174+Dynamics!JD174</f>
        <v>476790.33922347653</v>
      </c>
      <c r="E175" s="4">
        <f>E174+Dynamics!E174+Dynamics!BR174+Dynamics!EE174+Dynamics!GR174+Dynamics!JE174</f>
        <v>490842.25547915156</v>
      </c>
      <c r="F175" s="4">
        <f>F174+Dynamics!F174+Dynamics!BS174+Dynamics!EF174+Dynamics!GS174+Dynamics!JF174</f>
        <v>146786.80914831348</v>
      </c>
      <c r="G175" s="4">
        <f>G174+Dynamics!G174+Dynamics!BT174+Dynamics!EG174+Dynamics!GT174+Dynamics!JG174</f>
        <v>28175.221730018791</v>
      </c>
      <c r="H175" s="4">
        <f>H174+Dynamics!H174+Dynamics!BU174+Dynamics!EH174+Dynamics!GU174+Dynamics!JH174</f>
        <v>23708.356737360227</v>
      </c>
      <c r="I175" s="4">
        <f>I174+Dynamics!I174+Dynamics!BV174+Dynamics!EI174+Dynamics!GV174+Dynamics!JI174</f>
        <v>0</v>
      </c>
      <c r="J175" s="4">
        <f>J174+Dynamics!J174+Dynamics!BW174+Dynamics!EJ174+Dynamics!GW174+Dynamics!JJ174</f>
        <v>0</v>
      </c>
      <c r="K175" s="4">
        <f>K174+Dynamics!K174+Dynamics!BX174+Dynamics!EK174+Dynamics!GX174+Dynamics!JK174</f>
        <v>0</v>
      </c>
      <c r="L175" s="4">
        <f>L174+Dynamics!L174+Dynamics!BY174+Dynamics!EL174+Dynamics!GY174+Dynamics!JL174</f>
        <v>49639.586927187178</v>
      </c>
      <c r="M175" s="4">
        <f>M174+Dynamics!M174+Dynamics!BZ174+Dynamics!EM174+Dynamics!GZ174+Dynamics!JM174</f>
        <v>24647.027657382245</v>
      </c>
      <c r="N175" s="9">
        <f>N174+Dynamics!N174+Dynamics!CA174+Dynamics!EN174+Dynamics!HA174+Dynamics!JN174</f>
        <v>19677.940754919229</v>
      </c>
      <c r="O175" s="8">
        <f>O174+Dynamics!O174+Dynamics!CB174+Dynamics!EO174+Dynamics!HB174+Dynamics!JO174</f>
        <v>25796797.109759621</v>
      </c>
      <c r="P175" s="4">
        <f>P174+Dynamics!P174+Dynamics!CC174+Dynamics!EP174+Dynamics!HC174+Dynamics!JP174</f>
        <v>80847.49846842284</v>
      </c>
      <c r="Q175" s="4">
        <f>Q174+Dynamics!Q174+Dynamics!CD174+Dynamics!EQ174+Dynamics!HD174+Dynamics!JQ174</f>
        <v>235727.89339264377</v>
      </c>
      <c r="R175" s="4">
        <f>R174+Dynamics!R174+Dynamics!CE174+Dynamics!ER174+Dynamics!HE174+Dynamics!JR174</f>
        <v>242546.43642835019</v>
      </c>
      <c r="S175" s="4">
        <f>S174+Dynamics!S174+Dynamics!CF174+Dynamics!ES174+Dynamics!HF174+Dynamics!JS174</f>
        <v>72504.295792071935</v>
      </c>
      <c r="T175" s="4">
        <f>T174+Dynamics!T174+Dynamics!CG174+Dynamics!ET174+Dynamics!HG174+Dynamics!JT174</f>
        <v>13912.845537494673</v>
      </c>
      <c r="U175" s="4">
        <f>U174+Dynamics!U174+Dynamics!CH174+Dynamics!EU174+Dynamics!HH174+Dynamics!JU174</f>
        <v>11700.980105758765</v>
      </c>
      <c r="V175" s="4">
        <f>V174+Dynamics!V174+Dynamics!CI174+Dynamics!EV174+Dynamics!HI174+Dynamics!JV174</f>
        <v>0</v>
      </c>
      <c r="W175" s="4">
        <f>W174+Dynamics!W174+Dynamics!CJ174+Dynamics!EW174+Dynamics!HJ174+Dynamics!JW174</f>
        <v>0</v>
      </c>
      <c r="X175" s="4">
        <f>X174+Dynamics!X174+Dynamics!CK174+Dynamics!EX174+Dynamics!HK174+Dynamics!JX174</f>
        <v>0</v>
      </c>
      <c r="Y175" s="4">
        <f>Y174+Dynamics!Y174+Dynamics!CL174+Dynamics!EY174+Dynamics!HL174+Dynamics!JY174</f>
        <v>24497.959994657922</v>
      </c>
      <c r="Z175" s="4">
        <f>Z174+Dynamics!Z174+Dynamics!CM174+Dynamics!EZ174+Dynamics!HM174+Dynamics!JZ174</f>
        <v>12156.409207333129</v>
      </c>
      <c r="AA175" s="9">
        <f>AA174+Dynamics!AA174+Dynamics!CN174+Dynamics!FA174+Dynamics!HN174+Dynamics!KA174</f>
        <v>9698.6024146908076</v>
      </c>
      <c r="AB175" s="8">
        <f>AB174+Dynamics!AB174+Dynamics!CO174+Dynamics!FB174+Dynamics!HO174+Dynamics!KB174</f>
        <v>39044.682198148592</v>
      </c>
      <c r="AC175" s="4">
        <f>AC174+Dynamics!AC174+Dynamics!CP174+Dynamics!FC174+Dynamics!HP174+Dynamics!KC174</f>
        <v>5735.8581945434917</v>
      </c>
      <c r="AD175" s="4">
        <f>AD174+Dynamics!AD174+Dynamics!CQ174+Dynamics!FD174+Dynamics!HQ174+Dynamics!KD174</f>
        <v>16816.494949214695</v>
      </c>
      <c r="AE175" s="4">
        <f>AE174+Dynamics!AE174+Dynamics!CR174+Dynamics!FE174+Dynamics!HR174+Dynamics!KE174</f>
        <v>17435.852245541933</v>
      </c>
      <c r="AF175" s="4">
        <f>AF174+Dynamics!AF174+Dynamics!CS174+Dynamics!FF174+Dynamics!HS174+Dynamics!KF174</f>
        <v>5242.3578966729538</v>
      </c>
      <c r="AG175" s="4">
        <f>AG174+Dynamics!AG174+Dynamics!CT174+Dynamics!FG174+Dynamics!HT174+Dynamics!KG174</f>
        <v>1010.1580190638481</v>
      </c>
      <c r="AH175" s="4">
        <f>AH174+Dynamics!AH174+Dynamics!CU174+Dynamics!FH174+Dynamics!HU174+Dynamics!KH174</f>
        <v>855.80776577778465</v>
      </c>
      <c r="AI175" s="4">
        <f>AI174+Dynamics!AI174+Dynamics!CV174+Dynamics!FI174+Dynamics!HV174+Dynamics!KI174</f>
        <v>0</v>
      </c>
      <c r="AJ175" s="4">
        <f>AJ174+Dynamics!AJ174+Dynamics!CW174+Dynamics!FJ174+Dynamics!HW174+Dynamics!KJ174</f>
        <v>0</v>
      </c>
      <c r="AK175" s="4">
        <f>AK174+Dynamics!AK174+Dynamics!CX174+Dynamics!FK174+Dynamics!HX174+Dynamics!KK174</f>
        <v>0</v>
      </c>
      <c r="AL175" s="4">
        <f>AL174+Dynamics!AL174+Dynamics!CY174+Dynamics!FL174+Dynamics!HY174+Dynamics!KL174</f>
        <v>1792.8633230168334</v>
      </c>
      <c r="AM175" s="4">
        <f>AM174+Dynamics!AM174+Dynamics!CZ174+Dynamics!FM174+Dynamics!HZ174+Dynamics!KM174</f>
        <v>897.02950189383819</v>
      </c>
      <c r="AN175" s="4">
        <f>AN174+Dynamics!AN174+Dynamics!DA174+Dynamics!FN174+Dynamics!IA174+Dynamics!KN174</f>
        <v>722.60791010986634</v>
      </c>
      <c r="AO175" s="8">
        <f>AO174+Dynamics!AO174+Dynamics!DB174+Dynamics!FO174+Dynamics!IB174+Dynamics!KO174</f>
        <v>941135.42762410105</v>
      </c>
      <c r="AP175" s="4">
        <f>AP174+Dynamics!AP174+Dynamics!DC174+Dynamics!FP174+Dynamics!IC174+Dynamics!KP174</f>
        <v>18971.686596721869</v>
      </c>
      <c r="AQ175" s="4">
        <f>AQ174+Dynamics!AQ174+Dynamics!DD174+Dynamics!FQ174+Dynamics!ID174+Dynamics!KQ174</f>
        <v>55328.861765757996</v>
      </c>
      <c r="AR175" s="4">
        <f>AR174+Dynamics!AR174+Dynamics!DE174+Dynamics!FR174+Dynamics!IE174+Dynamics!KR174</f>
        <v>56941.986815433323</v>
      </c>
      <c r="AS175" s="4">
        <f>AS174+Dynamics!AS174+Dynamics!DF174+Dynamics!FS174+Dynamics!IF174+Dynamics!KS174</f>
        <v>17023.133580759797</v>
      </c>
      <c r="AT175" s="4">
        <f>AT174+Dynamics!AT174+Dynamics!DG174+Dynamics!FT174+Dynamics!IG174+Dynamics!KT174</f>
        <v>3266.5454530008406</v>
      </c>
      <c r="AU175" s="4">
        <f>AU174+Dynamics!AU174+Dynamics!DH174+Dynamics!FU174+Dynamics!IH174+Dynamics!KU174</f>
        <v>2746.6261557501007</v>
      </c>
      <c r="AV175" s="4">
        <f>AV174+Dynamics!AV174+Dynamics!DI174+Dynamics!FV174+Dynamics!II174+Dynamics!KV174</f>
        <v>0</v>
      </c>
      <c r="AW175" s="4">
        <f>AW174+Dynamics!AW174+Dynamics!DJ174+Dynamics!FW174+Dynamics!IJ174+Dynamics!KW174</f>
        <v>0</v>
      </c>
      <c r="AX175" s="4">
        <f>AX174+Dynamics!AX174+Dynamics!DK174+Dynamics!FX174+Dynamics!IK174+Dynamics!KX174</f>
        <v>0</v>
      </c>
      <c r="AY175" s="4">
        <f>AY174+Dynamics!AY174+Dynamics!DL174+Dynamics!FY174+Dynamics!IL174+Dynamics!KY174</f>
        <v>5750.5360404191042</v>
      </c>
      <c r="AZ175" s="4">
        <f>AZ174+Dynamics!AZ174+Dynamics!DM174+Dynamics!FZ174+Dynamics!IM174+Dynamics!KZ174</f>
        <v>2852.1412854126024</v>
      </c>
      <c r="BA175" s="9">
        <f>BA174+Dynamics!BA174+Dynamics!DN174+Dynamics!GA174+Dynamics!IN174+Dynamics!LA174</f>
        <v>2272.7352945715757</v>
      </c>
      <c r="BB175" s="8">
        <f>BB174+Dynamics!BB174+Dynamics!DO174+Dynamics!GB174+Dynamics!IO174+Dynamics!LB174</f>
        <v>45307.011866015819</v>
      </c>
      <c r="BC175" s="4">
        <f>BC174+Dynamics!BC174+Dynamics!DP174+Dynamics!GC174+Dynamics!IP174+Dynamics!LC174</f>
        <v>8678.9082213973634</v>
      </c>
      <c r="BD175" s="4">
        <f>BD174+Dynamics!BD174+Dynamics!DQ174+Dynamics!GD174+Dynamics!IQ174+Dynamics!LD174</f>
        <v>24011.406661678277</v>
      </c>
      <c r="BE175" s="4">
        <f>BE174+Dynamics!BE174+Dynamics!DR174+Dynamics!GE174+Dynamics!IR174+Dynamics!LE174</f>
        <v>22969.729230202778</v>
      </c>
      <c r="BF175" s="4">
        <f>BF174+Dynamics!BF174+Dynamics!DS174+Dynamics!GF174+Dynamics!IS174+Dynamics!LF174</f>
        <v>6493.7982056962101</v>
      </c>
      <c r="BG175" s="4">
        <f>BG174+Dynamics!BG174+Dynamics!DT174+Dynamics!GG174+Dynamics!IT174+Dynamics!LG174</f>
        <v>1197.0991488291215</v>
      </c>
      <c r="BH175" s="4">
        <f>BH174+Dynamics!BH174+Dynamics!DU174+Dynamics!GH174+Dynamics!IU174+Dynamics!LH174</f>
        <v>939.08624163841307</v>
      </c>
      <c r="BI175" s="4">
        <f>BI174+Dynamics!BI174+Dynamics!DV174+Dynamics!GI174+Dynamics!IV174+Dynamics!LI174</f>
        <v>0</v>
      </c>
      <c r="BJ175" s="4">
        <f>BJ174+Dynamics!BJ174+Dynamics!DW174+Dynamics!GJ174+Dynamics!IW174+Dynamics!LJ174</f>
        <v>0</v>
      </c>
      <c r="BK175" s="4">
        <f>BK174+Dynamics!BK174+Dynamics!DX174+Dynamics!GK174+Dynamics!IX174+Dynamics!LK174</f>
        <v>0</v>
      </c>
      <c r="BL175" s="4">
        <f>BL174+Dynamics!BL174+Dynamics!DY174+Dynamics!GL174+Dynamics!IY174+Dynamics!LL174</f>
        <v>1955.4804333430388</v>
      </c>
      <c r="BM175" s="4">
        <f>BM174+Dynamics!BM174+Dynamics!DZ174+Dynamics!GM174+Dynamics!IZ174+Dynamics!LM174</f>
        <v>896.20450794365945</v>
      </c>
      <c r="BN175" s="4">
        <f>BN174+Dynamics!BN174+Dynamics!EA174+Dynamics!GN174+Dynamics!JA174+Dynamics!LN174</f>
        <v>652.25120340380954</v>
      </c>
      <c r="BO175" s="178">
        <f t="shared" si="73"/>
        <v>53199722.832714438</v>
      </c>
      <c r="BP175" s="8">
        <f t="shared" si="101"/>
        <v>25390388.433277324</v>
      </c>
      <c r="BQ175" s="4">
        <f t="shared" si="102"/>
        <v>26500390.031101044</v>
      </c>
      <c r="BR175" s="4">
        <f t="shared" si="103"/>
        <v>89553.712003983848</v>
      </c>
      <c r="BS175" s="4">
        <f t="shared" si="74"/>
        <v>1106289.6806119285</v>
      </c>
      <c r="BT175" s="179">
        <f t="shared" si="75"/>
        <v>113100.97572014849</v>
      </c>
      <c r="BU175" s="178">
        <f t="shared" si="76"/>
        <v>2410780.4162525847</v>
      </c>
      <c r="BV175" s="4">
        <f t="shared" si="77"/>
        <v>1423730.2482633656</v>
      </c>
      <c r="BW175" s="4">
        <f t="shared" si="78"/>
        <v>703592.92134142399</v>
      </c>
      <c r="BX175" s="4">
        <f t="shared" si="79"/>
        <v>50509.029805835249</v>
      </c>
      <c r="BY175" s="4">
        <f t="shared" si="80"/>
        <v>165154.25298782723</v>
      </c>
      <c r="BZ175" s="179">
        <f t="shared" si="81"/>
        <v>67793.963854132671</v>
      </c>
      <c r="CA175" s="167">
        <f t="shared" si="82"/>
        <v>4.5315657448690851E-2</v>
      </c>
      <c r="CB175" s="15">
        <f t="shared" si="83"/>
        <v>5.6073590681952175E-2</v>
      </c>
      <c r="CC175" s="15">
        <f t="shared" si="84"/>
        <v>2.6550285505823966E-2</v>
      </c>
      <c r="CD175" s="15">
        <f t="shared" si="85"/>
        <v>0.56400822116215943</v>
      </c>
      <c r="CE175" s="15">
        <f t="shared" si="86"/>
        <v>0.14928662526841477</v>
      </c>
      <c r="CF175" s="168">
        <f t="shared" si="87"/>
        <v>0.59941095487875129</v>
      </c>
      <c r="CG175" s="169">
        <f>-SUM(Dynamics!BO174:BO175,Dynamics!CB174:CB175,Dynamics!CO174:CO175,Dynamics!DB174:DB175,Dynamics!DO174:DO175)/BO174*100000</f>
        <v>1090.8176429628193</v>
      </c>
      <c r="CH175" s="87">
        <f>-SUM(Dynamics!BO174:BO175)/BP174*100000</f>
        <v>1344.6136812788452</v>
      </c>
      <c r="CI175" s="87">
        <f>-SUM(Dynamics!CB174:CB175)/BQ174*100000</f>
        <v>637.26126529914029</v>
      </c>
      <c r="CJ175" s="87">
        <f>-SUM(Dynamics!CO174:CO175)/BR174*100000</f>
        <v>13354.387000278059</v>
      </c>
      <c r="CK175" s="87">
        <f>-SUM(Dynamics!DB174:DB175)/BS174*100000</f>
        <v>3581.0553434676608</v>
      </c>
      <c r="CL175" s="170">
        <f>-SUM(Dynamics!DO174:DO175)/BT174*100000</f>
        <v>16314.096793456185</v>
      </c>
      <c r="CM175" s="120">
        <f t="shared" si="88"/>
        <v>185199.62467185993</v>
      </c>
      <c r="CN175" s="120">
        <f>step*SUMPRODUCT(B175:N175,'By group'!B$22:N$22)</f>
        <v>109468.54394887728</v>
      </c>
      <c r="CO175" s="120">
        <f>step*SUMPRODUCT(O175:AA175,'By group'!O$22:AA$22)</f>
        <v>54086.590613513712</v>
      </c>
      <c r="CP175" s="120">
        <f>step*SUMPRODUCT(AB175:AN175,'By group'!AB$22:AN$22)</f>
        <v>3894.7625224509438</v>
      </c>
      <c r="CQ175" s="120">
        <f>step*SUMPRODUCT(AO175:BA175,'By group'!AO$22:BA$22)</f>
        <v>12697.013956419658</v>
      </c>
      <c r="CR175" s="154">
        <f>step*SUMPRODUCT(BB175:BN175,'By group'!BB$22:BN$22)</f>
        <v>5052.7136305983377</v>
      </c>
      <c r="CS175" s="197">
        <f t="shared" si="89"/>
        <v>277696.662086642</v>
      </c>
      <c r="CT175" s="120">
        <f t="shared" si="90"/>
        <v>808674.99599277123</v>
      </c>
      <c r="CU175" s="120">
        <f t="shared" si="91"/>
        <v>830736.26019867987</v>
      </c>
      <c r="CV175" s="120">
        <f t="shared" si="92"/>
        <v>331686.82134213852</v>
      </c>
      <c r="CW175" s="120">
        <f t="shared" si="93"/>
        <v>89010.68204837275</v>
      </c>
      <c r="CX175" s="198">
        <f t="shared" si="94"/>
        <v>72974.994583980573</v>
      </c>
      <c r="CY175" s="16">
        <f t="shared" si="95"/>
        <v>3.3679541735475013E-3</v>
      </c>
      <c r="CZ175" s="37">
        <f t="shared" si="96"/>
        <v>4.1752014190489191E-2</v>
      </c>
      <c r="DA175" s="185">
        <f t="shared" si="97"/>
        <v>2.1259692663398353E-3</v>
      </c>
      <c r="DB175" s="183"/>
      <c r="DC175" s="85">
        <f>(SUMPRODUCT($B175:$N175,'By group'!$B$27:$N$27)-(1-prop_idu_part)*SUMPRODUCT(Population!$BB175:$BN175,'By group'!$BB$27:$BN$27)*(1-prop_idu_male))/BQ175</f>
        <v>1.4348659804026003</v>
      </c>
      <c r="DD175" s="85">
        <f>(1-prop_idu_part)*SUMPRODUCT(Population!$BB175:$BN175,'By group'!$BB$27:$BN$27)*prop_idu_male/BQ175</f>
        <v>9.2186608298523431E-3</v>
      </c>
      <c r="DE175" s="85">
        <f>SUMPRODUCT(AB175:AN175,'By group'!AB$27:AN$27)/prop_sw_use/BP175</f>
        <v>4.2324856386968381</v>
      </c>
      <c r="DF175" s="85">
        <f t="shared" si="71"/>
        <v>1.7183891693109161</v>
      </c>
      <c r="DG175" s="85">
        <f t="shared" si="100"/>
        <v>0</v>
      </c>
    </row>
    <row r="176" spans="1:111" x14ac:dyDescent="0.25">
      <c r="A176">
        <f t="shared" si="99"/>
        <v>86</v>
      </c>
      <c r="B176" s="8">
        <f>B175+Dynamics!B175+Dynamics!BO175+Dynamics!EB175+Dynamics!GO175+Dynamics!JB175</f>
        <v>24033327.629538763</v>
      </c>
      <c r="C176" s="46">
        <f>C175+Dynamics!C175+Dynamics!BP175+Dynamics!EC175+Dynamics!GP175+Dynamics!JC175</f>
        <v>163919.45565210617</v>
      </c>
      <c r="D176" s="4">
        <f>D175+Dynamics!D175+Dynamics!BQ175+Dynamics!ED175+Dynamics!GQ175+Dynamics!JD175</f>
        <v>478123.37634488917</v>
      </c>
      <c r="E176" s="4">
        <f>E175+Dynamics!E175+Dynamics!BR175+Dynamics!EE175+Dynamics!GR175+Dynamics!JE175</f>
        <v>492215.91322475794</v>
      </c>
      <c r="F176" s="4">
        <f>F175+Dynamics!F175+Dynamics!BS175+Dynamics!EF175+Dynamics!GS175+Dynamics!JF175</f>
        <v>147197.949174309</v>
      </c>
      <c r="G176" s="4">
        <f>G175+Dynamics!G175+Dynamics!BT175+Dynamics!EG175+Dynamics!GT175+Dynamics!JG175</f>
        <v>28254.193492885905</v>
      </c>
      <c r="H176" s="4">
        <f>H175+Dynamics!H175+Dynamics!BU175+Dynamics!EH175+Dynamics!GU175+Dynamics!JH175</f>
        <v>23774.905588981565</v>
      </c>
      <c r="I176" s="4">
        <f>I175+Dynamics!I175+Dynamics!BV175+Dynamics!EI175+Dynamics!GV175+Dynamics!JI175</f>
        <v>0</v>
      </c>
      <c r="J176" s="4">
        <f>J175+Dynamics!J175+Dynamics!BW175+Dynamics!EJ175+Dynamics!GW175+Dynamics!JJ175</f>
        <v>0</v>
      </c>
      <c r="K176" s="4">
        <f>K175+Dynamics!K175+Dynamics!BX175+Dynamics!EK175+Dynamics!GX175+Dynamics!JK175</f>
        <v>0</v>
      </c>
      <c r="L176" s="4">
        <f>L175+Dynamics!L175+Dynamics!BY175+Dynamics!EL175+Dynamics!GY175+Dynamics!JL175</f>
        <v>49778.939958466348</v>
      </c>
      <c r="M176" s="4">
        <f>M175+Dynamics!M175+Dynamics!BZ175+Dynamics!EM175+Dynamics!GZ175+Dynamics!JM175</f>
        <v>24716.353996506379</v>
      </c>
      <c r="N176" s="9">
        <f>N175+Dynamics!N175+Dynamics!CA175+Dynamics!EN175+Dynamics!HA175+Dynamics!JN175</f>
        <v>19733.451457172709</v>
      </c>
      <c r="O176" s="8">
        <f>O175+Dynamics!O175+Dynamics!CB175+Dynamics!EO175+Dynamics!HB175+Dynamics!JO175</f>
        <v>25868667.706316527</v>
      </c>
      <c r="P176" s="4">
        <f>P175+Dynamics!P175+Dynamics!CC175+Dynamics!EP175+Dynamics!HC175+Dynamics!JP175</f>
        <v>81073.778165750671</v>
      </c>
      <c r="Q176" s="4">
        <f>Q175+Dynamics!Q175+Dynamics!CD175+Dynamics!EQ175+Dynamics!HD175+Dynamics!JQ175</f>
        <v>236388.16492445322</v>
      </c>
      <c r="R176" s="4">
        <f>R175+Dynamics!R175+Dynamics!CE175+Dynamics!ER175+Dynamics!HE175+Dynamics!JR175</f>
        <v>243226.65250344793</v>
      </c>
      <c r="S176" s="4">
        <f>S175+Dynamics!S175+Dynamics!CF175+Dynamics!ES175+Dynamics!HF175+Dynamics!JS175</f>
        <v>72707.852070629568</v>
      </c>
      <c r="T176" s="4">
        <f>T175+Dynamics!T175+Dynamics!CG175+Dynamics!ET175+Dynamics!HG175+Dynamics!JT175</f>
        <v>13951.940568722073</v>
      </c>
      <c r="U176" s="4">
        <f>U175+Dynamics!U175+Dynamics!CH175+Dynamics!EU175+Dynamics!HH175+Dynamics!JU175</f>
        <v>11733.92016615037</v>
      </c>
      <c r="V176" s="4">
        <f>V175+Dynamics!V175+Dynamics!CI175+Dynamics!EV175+Dynamics!HI175+Dynamics!JV175</f>
        <v>0</v>
      </c>
      <c r="W176" s="4">
        <f>W175+Dynamics!W175+Dynamics!CJ175+Dynamics!EW175+Dynamics!HJ175+Dynamics!JW175</f>
        <v>0</v>
      </c>
      <c r="X176" s="4">
        <f>X175+Dynamics!X175+Dynamics!CK175+Dynamics!EX175+Dynamics!HK175+Dynamics!JX175</f>
        <v>0</v>
      </c>
      <c r="Y176" s="4">
        <f>Y175+Dynamics!Y175+Dynamics!CL175+Dynamics!EY175+Dynamics!HL175+Dynamics!JY175</f>
        <v>24566.937121758532</v>
      </c>
      <c r="Z176" s="4">
        <f>Z175+Dynamics!Z175+Dynamics!CM175+Dynamics!EZ175+Dynamics!HM175+Dynamics!JZ175</f>
        <v>12190.72077347153</v>
      </c>
      <c r="AA176" s="9">
        <f>AA175+Dynamics!AA175+Dynamics!CN175+Dynamics!FA175+Dynamics!HN175+Dynamics!KA175</f>
        <v>9726.0711670487417</v>
      </c>
      <c r="AB176" s="8">
        <f>AB175+Dynamics!AB175+Dynamics!CO175+Dynamics!FB175+Dynamics!HO175+Dynamics!KB175</f>
        <v>39152.945898477854</v>
      </c>
      <c r="AC176" s="4">
        <f>AC175+Dynamics!AC175+Dynamics!CP175+Dynamics!FC175+Dynamics!HP175+Dynamics!KC175</f>
        <v>5751.8567154497359</v>
      </c>
      <c r="AD176" s="4">
        <f>AD175+Dynamics!AD175+Dynamics!CQ175+Dynamics!FD175+Dynamics!HQ175+Dynamics!KD175</f>
        <v>16863.421991669948</v>
      </c>
      <c r="AE176" s="4">
        <f>AE175+Dynamics!AE175+Dynamics!CR175+Dynamics!FE175+Dynamics!HR175+Dynamics!KE175</f>
        <v>17484.545744230192</v>
      </c>
      <c r="AF176" s="4">
        <f>AF175+Dynamics!AF175+Dynamics!CS175+Dynamics!FF175+Dynamics!HS175+Dynamics!KF175</f>
        <v>5257.0084134297031</v>
      </c>
      <c r="AG176" s="4">
        <f>AG175+Dynamics!AG175+Dynamics!CT175+Dynamics!FG175+Dynamics!HT175+Dynamics!KG175</f>
        <v>1012.9826745976002</v>
      </c>
      <c r="AH176" s="4">
        <f>AH175+Dynamics!AH175+Dynamics!CU175+Dynamics!FH175+Dynamics!HU175+Dynamics!KH175</f>
        <v>858.20379669377428</v>
      </c>
      <c r="AI176" s="4">
        <f>AI175+Dynamics!AI175+Dynamics!CV175+Dynamics!FI175+Dynamics!HV175+Dynamics!KI175</f>
        <v>0</v>
      </c>
      <c r="AJ176" s="4">
        <f>AJ175+Dynamics!AJ175+Dynamics!CW175+Dynamics!FJ175+Dynamics!HW175+Dynamics!KJ175</f>
        <v>0</v>
      </c>
      <c r="AK176" s="4">
        <f>AK175+Dynamics!AK175+Dynamics!CX175+Dynamics!FK175+Dynamics!HX175+Dynamics!KK175</f>
        <v>0</v>
      </c>
      <c r="AL176" s="4">
        <f>AL175+Dynamics!AL175+Dynamics!CY175+Dynamics!FL175+Dynamics!HY175+Dynamics!KL175</f>
        <v>1797.8832657038956</v>
      </c>
      <c r="AM176" s="4">
        <f>AM175+Dynamics!AM175+Dynamics!CZ175+Dynamics!FM175+Dynamics!HZ175+Dynamics!KM175</f>
        <v>899.54534521179278</v>
      </c>
      <c r="AN176" s="4">
        <f>AN175+Dynamics!AN175+Dynamics!DA175+Dynamics!FN175+Dynamics!IA175+Dynamics!KN175</f>
        <v>724.63988522939599</v>
      </c>
      <c r="AO176" s="8">
        <f>AO175+Dynamics!AO175+Dynamics!DB175+Dynamics!FO175+Dynamics!IB175+Dynamics!KO175</f>
        <v>943554.64178788953</v>
      </c>
      <c r="AP176" s="4">
        <f>AP175+Dynamics!AP175+Dynamics!DC175+Dynamics!FP175+Dynamics!IC175+Dynamics!KP175</f>
        <v>19026.189454182328</v>
      </c>
      <c r="AQ176" s="4">
        <f>AQ175+Dynamics!AQ175+Dynamics!DD175+Dynamics!FQ175+Dynamics!ID175+Dynamics!KQ175</f>
        <v>55488.735362122148</v>
      </c>
      <c r="AR176" s="4">
        <f>AR175+Dynamics!AR175+Dynamics!DE175+Dynamics!FR175+Dynamics!IE175+Dynamics!KR175</f>
        <v>57108.125421168821</v>
      </c>
      <c r="AS176" s="4">
        <f>AS175+Dynamics!AS175+Dynamics!DF175+Dynamics!FS175+Dynamics!IF175+Dynamics!KS175</f>
        <v>17073.230245855273</v>
      </c>
      <c r="AT176" s="4">
        <f>AT175+Dynamics!AT175+Dynamics!DG175+Dynamics!FT175+Dynamics!IG175+Dynamics!KT175</f>
        <v>3276.2277985916812</v>
      </c>
      <c r="AU176" s="4">
        <f>AU175+Dynamics!AU175+Dynamics!DH175+Dynamics!FU175+Dynamics!IH175+Dynamics!KU175</f>
        <v>2754.8936623033187</v>
      </c>
      <c r="AV176" s="4">
        <f>AV175+Dynamics!AV175+Dynamics!DI175+Dynamics!FV175+Dynamics!II175+Dynamics!KV175</f>
        <v>0</v>
      </c>
      <c r="AW176" s="4">
        <f>AW175+Dynamics!AW175+Dynamics!DJ175+Dynamics!FW175+Dynamics!IJ175+Dynamics!KW175</f>
        <v>0</v>
      </c>
      <c r="AX176" s="4">
        <f>AX175+Dynamics!AX175+Dynamics!DK175+Dynamics!FX175+Dynamics!IK175+Dynamics!KX175</f>
        <v>0</v>
      </c>
      <c r="AY176" s="4">
        <f>AY175+Dynamics!AY175+Dynamics!DL175+Dynamics!FY175+Dynamics!IL175+Dynamics!KY175</f>
        <v>5767.864993596324</v>
      </c>
      <c r="AZ176" s="4">
        <f>AZ175+Dynamics!AZ175+Dynamics!DM175+Dynamics!FZ175+Dynamics!IM175+Dynamics!KZ175</f>
        <v>2860.9134608446461</v>
      </c>
      <c r="BA176" s="9">
        <f>BA175+Dynamics!BA175+Dynamics!DN175+Dynamics!GA175+Dynamics!IN175+Dynamics!LA175</f>
        <v>2279.9454312811217</v>
      </c>
      <c r="BB176" s="8">
        <f>BB175+Dynamics!BB175+Dynamics!DO175+Dynamics!GB175+Dynamics!IO175+Dynamics!LB175</f>
        <v>45433.039123308088</v>
      </c>
      <c r="BC176" s="4">
        <f>BC175+Dynamics!BC175+Dynamics!DP175+Dynamics!GC175+Dynamics!IP175+Dynamics!LC175</f>
        <v>8703.0580345308008</v>
      </c>
      <c r="BD176" s="4">
        <f>BD175+Dynamics!BD175+Dynamics!DQ175+Dynamics!GD175+Dynamics!IQ175+Dynamics!LD175</f>
        <v>24078.232685503011</v>
      </c>
      <c r="BE176" s="4">
        <f>BE175+Dynamics!BE175+Dynamics!DR175+Dynamics!GE175+Dynamics!IR175+Dynamics!LE175</f>
        <v>23033.675270980468</v>
      </c>
      <c r="BF176" s="4">
        <f>BF175+Dynamics!BF175+Dynamics!DS175+Dynamics!GF175+Dynamics!IS175+Dynamics!LF175</f>
        <v>6511.8812710155944</v>
      </c>
      <c r="BG176" s="4">
        <f>BG175+Dynamics!BG175+Dynamics!DT175+Dynamics!GG175+Dynamics!IT175+Dynamics!LG175</f>
        <v>1200.4333972440775</v>
      </c>
      <c r="BH176" s="4">
        <f>BH175+Dynamics!BH175+Dynamics!DU175+Dynamics!GH175+Dynamics!IU175+Dynamics!LH175</f>
        <v>941.70302188783046</v>
      </c>
      <c r="BI176" s="4">
        <f>BI175+Dynamics!BI175+Dynamics!DV175+Dynamics!GI175+Dynamics!IV175+Dynamics!LI175</f>
        <v>0</v>
      </c>
      <c r="BJ176" s="4">
        <f>BJ175+Dynamics!BJ175+Dynamics!DW175+Dynamics!GJ175+Dynamics!IW175+Dynamics!LJ175</f>
        <v>0</v>
      </c>
      <c r="BK176" s="4">
        <f>BK175+Dynamics!BK175+Dynamics!DX175+Dynamics!GK175+Dynamics!IX175+Dynamics!LK175</f>
        <v>0</v>
      </c>
      <c r="BL176" s="4">
        <f>BL175+Dynamics!BL175+Dynamics!DY175+Dynamics!GL175+Dynamics!IY175+Dynamics!LL175</f>
        <v>1960.929627407339</v>
      </c>
      <c r="BM176" s="4">
        <f>BM175+Dynamics!BM175+Dynamics!DZ175+Dynamics!GM175+Dynamics!IZ175+Dynamics!LM175</f>
        <v>898.70343932917126</v>
      </c>
      <c r="BN176" s="4">
        <f>BN175+Dynamics!BN175+Dynamics!EA175+Dynamics!GN175+Dynamics!JA175+Dynamics!LN175</f>
        <v>654.07156188434988</v>
      </c>
      <c r="BO176" s="178">
        <f t="shared" si="73"/>
        <v>53347685.440988421</v>
      </c>
      <c r="BP176" s="8">
        <f t="shared" si="101"/>
        <v>25461042.168428838</v>
      </c>
      <c r="BQ176" s="4">
        <f t="shared" si="102"/>
        <v>26574233.743777964</v>
      </c>
      <c r="BR176" s="4">
        <f t="shared" si="103"/>
        <v>89803.033730693918</v>
      </c>
      <c r="BS176" s="4">
        <f t="shared" si="74"/>
        <v>1109190.7676178347</v>
      </c>
      <c r="BT176" s="179">
        <f t="shared" si="75"/>
        <v>113415.72743309074</v>
      </c>
      <c r="BU176" s="178">
        <f t="shared" si="76"/>
        <v>2417549.4783234526</v>
      </c>
      <c r="BV176" s="4">
        <f t="shared" si="77"/>
        <v>1427714.5388900752</v>
      </c>
      <c r="BW176" s="4">
        <f t="shared" si="78"/>
        <v>705566.03746143274</v>
      </c>
      <c r="BX176" s="4">
        <f t="shared" si="79"/>
        <v>50650.087832216042</v>
      </c>
      <c r="BY176" s="4">
        <f t="shared" si="80"/>
        <v>165636.12582994564</v>
      </c>
      <c r="BZ176" s="179">
        <f t="shared" si="81"/>
        <v>67982.688309782636</v>
      </c>
      <c r="CA176" s="167">
        <f t="shared" si="82"/>
        <v>4.5316857860640873E-2</v>
      </c>
      <c r="CB176" s="15">
        <f t="shared" si="83"/>
        <v>5.6074473678081077E-2</v>
      </c>
      <c r="CC176" s="15">
        <f t="shared" si="84"/>
        <v>2.6550757559533865E-2</v>
      </c>
      <c r="CD176" s="15">
        <f t="shared" si="85"/>
        <v>0.56401310432460672</v>
      </c>
      <c r="CE176" s="15">
        <f t="shared" si="86"/>
        <v>0.14933060269305687</v>
      </c>
      <c r="CF176" s="168">
        <f t="shared" si="87"/>
        <v>0.59941147359733515</v>
      </c>
      <c r="CG176" s="167"/>
      <c r="CH176" s="16"/>
      <c r="CI176" s="87"/>
      <c r="CJ176" s="16"/>
      <c r="CK176" s="16"/>
      <c r="CL176" s="168"/>
      <c r="CM176" s="120">
        <f t="shared" si="88"/>
        <v>185719.97344995473</v>
      </c>
      <c r="CN176" s="120">
        <f>step*SUMPRODUCT(B176:N176,'By group'!B$22:N$22)</f>
        <v>109775.00716072337</v>
      </c>
      <c r="CO176" s="120">
        <f>step*SUMPRODUCT(O176:AA176,'By group'!O$22:AA$22)</f>
        <v>54238.34231706943</v>
      </c>
      <c r="CP176" s="120">
        <f>step*SUMPRODUCT(AB176:AN176,'By group'!AB$22:AN$22)</f>
        <v>3905.6428306637963</v>
      </c>
      <c r="CQ176" s="120">
        <f>step*SUMPRODUCT(AO176:BA176,'By group'!AO$22:BA$22)</f>
        <v>12734.199967800001</v>
      </c>
      <c r="CR176" s="154">
        <f>step*SUMPRODUCT(BB176:BN176,'By group'!BB$22:BN$22)</f>
        <v>5066.7811736981412</v>
      </c>
      <c r="CS176" s="197">
        <f t="shared" si="89"/>
        <v>278474.33802201971</v>
      </c>
      <c r="CT176" s="120">
        <f t="shared" si="90"/>
        <v>810941.93130863749</v>
      </c>
      <c r="CU176" s="120">
        <f t="shared" si="91"/>
        <v>833068.91216458532</v>
      </c>
      <c r="CV176" s="120">
        <f t="shared" si="92"/>
        <v>332620.47614217171</v>
      </c>
      <c r="CW176" s="120">
        <f t="shared" si="93"/>
        <v>89262.014947404867</v>
      </c>
      <c r="CX176" s="198">
        <f t="shared" si="94"/>
        <v>73181.805738633193</v>
      </c>
      <c r="CY176" s="16">
        <f t="shared" si="95"/>
        <v>3.3679459145677278E-3</v>
      </c>
      <c r="CZ176" s="37">
        <f t="shared" si="96"/>
        <v>4.1745616995063829E-2</v>
      </c>
      <c r="DA176" s="185">
        <f t="shared" si="97"/>
        <v>2.125972785802446E-3</v>
      </c>
      <c r="DB176" s="183">
        <f>(BO176-BO174)/BO174</f>
        <v>5.5703713080571043E-3</v>
      </c>
      <c r="DC176" s="85">
        <f>(SUMPRODUCT($B176:$N176,'By group'!$B$27:$N$27)-(1-prop_idu_part)*SUMPRODUCT(Population!$BB176:$BN176,'By group'!$BB$27:$BN$27)*(1-prop_idu_male))/BQ176</f>
        <v>1.4348605166746207</v>
      </c>
      <c r="DD176" s="85">
        <f>(1-prop_idu_part)*SUMPRODUCT(Population!$BB176:$BN176,'By group'!$BB$27:$BN$27)*prop_idu_male/BQ176</f>
        <v>9.2186278489717367E-3</v>
      </c>
      <c r="DE176" s="85">
        <f>SUMPRODUCT(AB176:AN176,'By group'!AB$27:AN$27)/prop_sw_use/BP176</f>
        <v>4.2324913396694086</v>
      </c>
      <c r="DF176" s="85">
        <f t="shared" si="71"/>
        <v>1.7183914839057797</v>
      </c>
      <c r="DG176" s="85">
        <f t="shared" si="100"/>
        <v>0</v>
      </c>
    </row>
    <row r="177" spans="1:111" x14ac:dyDescent="0.25">
      <c r="A177">
        <f t="shared" si="99"/>
        <v>86.5</v>
      </c>
      <c r="B177" s="8">
        <f>B176+Dynamics!B176+Dynamics!BO176+Dynamics!EB176+Dynamics!GO176+Dynamics!JB176</f>
        <v>24100179.910554651</v>
      </c>
      <c r="C177" s="46">
        <f>C176+Dynamics!C176+Dynamics!BP176+Dynamics!EC176+Dynamics!GP176+Dynamics!JC176</f>
        <v>164377.39197611363</v>
      </c>
      <c r="D177" s="4">
        <f>D176+Dynamics!D176+Dynamics!BQ176+Dynamics!ED176+Dynamics!GQ176+Dynamics!JD176</f>
        <v>479459.86725883797</v>
      </c>
      <c r="E177" s="4">
        <f>E176+Dynamics!E176+Dynamics!BR176+Dynamics!EE176+Dynamics!GR176+Dynamics!JE176</f>
        <v>493593.09138240962</v>
      </c>
      <c r="F177" s="4">
        <f>F176+Dynamics!F176+Dynamics!BS176+Dynamics!EF176+Dynamics!GS176+Dynamics!JF176</f>
        <v>147610.1328047752</v>
      </c>
      <c r="G177" s="4">
        <f>G176+Dynamics!G176+Dynamics!BT176+Dynamics!EG176+Dynamics!GT176+Dynamics!JG176</f>
        <v>28333.3641164041</v>
      </c>
      <c r="H177" s="4">
        <f>H176+Dynamics!H176+Dynamics!BU176+Dynamics!EH176+Dynamics!GU176+Dynamics!JH176</f>
        <v>23841.619247186347</v>
      </c>
      <c r="I177" s="4">
        <f>I176+Dynamics!I176+Dynamics!BV176+Dynamics!EI176+Dynamics!GV176+Dynamics!JI176</f>
        <v>0</v>
      </c>
      <c r="J177" s="4">
        <f>J176+Dynamics!J176+Dynamics!BW176+Dynamics!EJ176+Dynamics!GW176+Dynamics!JJ176</f>
        <v>0</v>
      </c>
      <c r="K177" s="4">
        <f>K176+Dynamics!K176+Dynamics!BX176+Dynamics!EK176+Dynamics!GX176+Dynamics!JK176</f>
        <v>0</v>
      </c>
      <c r="L177" s="4">
        <f>L176+Dynamics!L176+Dynamics!BY176+Dynamics!EL176+Dynamics!GY176+Dynamics!JL176</f>
        <v>49918.637487761538</v>
      </c>
      <c r="M177" s="4">
        <f>M176+Dynamics!M176+Dynamics!BZ176+Dynamics!EM176+Dynamics!GZ176+Dynamics!JM176</f>
        <v>24785.847826328401</v>
      </c>
      <c r="N177" s="9">
        <f>N176+Dynamics!N176+Dynamics!CA176+Dynamics!EN176+Dynamics!HA176+Dynamics!JN176</f>
        <v>19789.092077600944</v>
      </c>
      <c r="O177" s="8">
        <f>O176+Dynamics!O176+Dynamics!CB176+Dynamics!EO176+Dynamics!HB176+Dynamics!JO176</f>
        <v>25940731.80879854</v>
      </c>
      <c r="P177" s="4">
        <f>P176+Dynamics!P176+Dynamics!CC176+Dynamics!EP176+Dynamics!HC176+Dynamics!JP176</f>
        <v>81300.637130812931</v>
      </c>
      <c r="Q177" s="4">
        <f>Q176+Dynamics!Q176+Dynamics!CD176+Dynamics!EQ176+Dynamics!HD176+Dynamics!JQ176</f>
        <v>237050.11206012598</v>
      </c>
      <c r="R177" s="4">
        <f>R176+Dynamics!R176+Dynamics!CE176+Dynamics!ER176+Dynamics!HE176+Dynamics!JR176</f>
        <v>243908.57017997626</v>
      </c>
      <c r="S177" s="4">
        <f>S176+Dynamics!S176+Dynamics!CF176+Dynamics!ES176+Dynamics!HF176+Dynamics!JS176</f>
        <v>72911.911174251261</v>
      </c>
      <c r="T177" s="4">
        <f>T176+Dynamics!T176+Dynamics!CG176+Dynamics!ET176+Dynamics!HG176+Dynamics!JT176</f>
        <v>13991.131178501259</v>
      </c>
      <c r="U177" s="4">
        <f>U176+Dynamics!U176+Dynamics!CH176+Dynamics!EU176+Dynamics!HH176+Dynamics!JU176</f>
        <v>11766.939123693979</v>
      </c>
      <c r="V177" s="4">
        <f>V176+Dynamics!V176+Dynamics!CI176+Dynamics!EV176+Dynamics!HI176+Dynamics!JV176</f>
        <v>0</v>
      </c>
      <c r="W177" s="4">
        <f>W176+Dynamics!W176+Dynamics!CJ176+Dynamics!EW176+Dynamics!HJ176+Dynamics!JW176</f>
        <v>0</v>
      </c>
      <c r="X177" s="4">
        <f>X176+Dynamics!X176+Dynamics!CK176+Dynamics!EX176+Dynamics!HK176+Dynamics!JX176</f>
        <v>0</v>
      </c>
      <c r="Y177" s="4">
        <f>Y176+Dynamics!Y176+Dynamics!CL176+Dynamics!EY176+Dynamics!HL176+Dynamics!JY176</f>
        <v>24636.07895069549</v>
      </c>
      <c r="Z177" s="4">
        <f>Z176+Dynamics!Z176+Dynamics!CM176+Dynamics!EZ176+Dynamics!HM176+Dynamics!JZ176</f>
        <v>12225.11201030297</v>
      </c>
      <c r="AA177" s="9">
        <f>AA176+Dynamics!AA176+Dynamics!CN176+Dynamics!FA176+Dynamics!HN176+Dynamics!KA176</f>
        <v>9753.6017709354492</v>
      </c>
      <c r="AB177" s="8">
        <f>AB176+Dynamics!AB176+Dynamics!CO176+Dynamics!FB176+Dynamics!HO176+Dynamics!KB176</f>
        <v>39261.516469390692</v>
      </c>
      <c r="AC177" s="4">
        <f>AC176+Dynamics!AC176+Dynamics!CP176+Dynamics!FC176+Dynamics!HP176+Dynamics!KC176</f>
        <v>5767.8977633399245</v>
      </c>
      <c r="AD177" s="4">
        <f>AD176+Dynamics!AD176+Dynamics!CQ176+Dynamics!FD176+Dynamics!HQ176+Dynamics!KD176</f>
        <v>16910.473124450062</v>
      </c>
      <c r="AE177" s="4">
        <f>AE176+Dynamics!AE176+Dynamics!CR176+Dynamics!FE176+Dynamics!HR176+Dynamics!KE176</f>
        <v>17533.366894922889</v>
      </c>
      <c r="AF177" s="4">
        <f>AF176+Dynamics!AF176+Dynamics!CS176+Dynamics!FF176+Dynamics!HS176+Dynamics!KF176</f>
        <v>5271.697043516835</v>
      </c>
      <c r="AG177" s="4">
        <f>AG176+Dynamics!AG176+Dynamics!CT176+Dynamics!FG176+Dynamics!HT176+Dynamics!KG176</f>
        <v>1015.8146307722836</v>
      </c>
      <c r="AH177" s="4">
        <f>AH176+Dynamics!AH176+Dynamics!CU176+Dynamics!FH176+Dynamics!HU176+Dynamics!KH176</f>
        <v>860.60593307348097</v>
      </c>
      <c r="AI177" s="4">
        <f>AI176+Dynamics!AI176+Dynamics!CV176+Dynamics!FI176+Dynamics!HV176+Dynamics!KI176</f>
        <v>0</v>
      </c>
      <c r="AJ177" s="4">
        <f>AJ176+Dynamics!AJ176+Dynamics!CW176+Dynamics!FJ176+Dynamics!HW176+Dynamics!KJ176</f>
        <v>0</v>
      </c>
      <c r="AK177" s="4">
        <f>AK176+Dynamics!AK176+Dynamics!CX176+Dynamics!FK176+Dynamics!HX176+Dynamics!KK176</f>
        <v>0</v>
      </c>
      <c r="AL177" s="4">
        <f>AL176+Dynamics!AL176+Dynamics!CY176+Dynamics!FL176+Dynamics!HY176+Dynamics!KL176</f>
        <v>1802.9159858205837</v>
      </c>
      <c r="AM177" s="4">
        <f>AM176+Dynamics!AM176+Dynamics!CZ176+Dynamics!FM176+Dynamics!HZ176+Dynamics!KM176</f>
        <v>902.06746658805173</v>
      </c>
      <c r="AN177" s="4">
        <f>AN176+Dynamics!AN176+Dynamics!DA176+Dynamics!FN176+Dynamics!IA176+Dynamics!KN176</f>
        <v>726.67677773418802</v>
      </c>
      <c r="AO177" s="8">
        <f>AO176+Dynamics!AO176+Dynamics!DB176+Dynamics!FO176+Dynamics!IB176+Dynamics!KO176</f>
        <v>945986.80111372832</v>
      </c>
      <c r="AP177" s="4">
        <f>AP176+Dynamics!AP176+Dynamics!DC176+Dynamics!FP176+Dynamics!IC176+Dynamics!KP176</f>
        <v>19080.753545590371</v>
      </c>
      <c r="AQ177" s="4">
        <f>AQ176+Dynamics!AQ176+Dynamics!DD176+Dynamics!FQ176+Dynamics!ID176+Dynamics!KQ176</f>
        <v>55648.754793182947</v>
      </c>
      <c r="AR177" s="4">
        <f>AR176+Dynamics!AR176+Dynamics!DE176+Dynamics!FR176+Dynamics!IE176+Dynamics!KR176</f>
        <v>57274.359160618842</v>
      </c>
      <c r="AS177" s="4">
        <f>AS176+Dynamics!AS176+Dynamics!DF176+Dynamics!FS176+Dynamics!IF176+Dynamics!KS176</f>
        <v>17123.34112922127</v>
      </c>
      <c r="AT177" s="4">
        <f>AT176+Dynamics!AT176+Dynamics!DG176+Dynamics!FT176+Dynamics!IG176+Dynamics!KT176</f>
        <v>3285.9106484588169</v>
      </c>
      <c r="AU177" s="4">
        <f>AU176+Dynamics!AU176+Dynamics!DH176+Dynamics!FU176+Dynamics!IH176+Dynamics!KU176</f>
        <v>2763.1577441077216</v>
      </c>
      <c r="AV177" s="4">
        <f>AV176+Dynamics!AV176+Dynamics!DI176+Dynamics!FV176+Dynamics!II176+Dynamics!KV176</f>
        <v>0</v>
      </c>
      <c r="AW177" s="4">
        <f>AW176+Dynamics!AW176+Dynamics!DJ176+Dynamics!FW176+Dynamics!IJ176+Dynamics!KW176</f>
        <v>0</v>
      </c>
      <c r="AX177" s="4">
        <f>AX176+Dynamics!AX176+Dynamics!DK176+Dynamics!FX176+Dynamics!IK176+Dynamics!KX176</f>
        <v>0</v>
      </c>
      <c r="AY177" s="4">
        <f>AY176+Dynamics!AY176+Dynamics!DL176+Dynamics!FY176+Dynamics!IL176+Dynamics!KY176</f>
        <v>5785.186081817621</v>
      </c>
      <c r="AZ177" s="4">
        <f>AZ176+Dynamics!AZ176+Dynamics!DM176+Dynamics!FZ176+Dynamics!IM176+Dynamics!KZ176</f>
        <v>2869.6765140231259</v>
      </c>
      <c r="BA177" s="9">
        <f>BA176+Dynamics!BA176+Dynamics!DN176+Dynamics!GA176+Dynamics!IN176+Dynamics!LA176</f>
        <v>2287.1423356847854</v>
      </c>
      <c r="BB177" s="8">
        <f>BB176+Dynamics!BB176+Dynamics!DO176+Dynamics!GB176+Dynamics!IO176+Dynamics!LB176</f>
        <v>45559.411895451682</v>
      </c>
      <c r="BC177" s="4">
        <f>BC176+Dynamics!BC176+Dynamics!DP176+Dynamics!GC176+Dynamics!IP176+Dynamics!LC176</f>
        <v>8727.2737916739752</v>
      </c>
      <c r="BD177" s="4">
        <f>BD176+Dynamics!BD176+Dynamics!DQ176+Dynamics!GD176+Dynamics!IQ176+Dynamics!LD176</f>
        <v>24145.240795413371</v>
      </c>
      <c r="BE177" s="4">
        <f>BE176+Dynamics!BE176+Dynamics!DR176+Dynamics!GE176+Dynamics!IR176+Dynamics!LE176</f>
        <v>23097.794948897063</v>
      </c>
      <c r="BF177" s="4">
        <f>BF176+Dynamics!BF176+Dynamics!DS176+Dynamics!GF176+Dynamics!IS176+Dynamics!LF176</f>
        <v>6530.0132891048052</v>
      </c>
      <c r="BG177" s="4">
        <f>BG176+Dynamics!BG176+Dynamics!DT176+Dynamics!GG176+Dynamics!IT176+Dynamics!LG176</f>
        <v>1203.7766495656767</v>
      </c>
      <c r="BH177" s="4">
        <f>BH176+Dynamics!BH176+Dynamics!DU176+Dynamics!GH176+Dynamics!IU176+Dynamics!LH176</f>
        <v>944.32683374800888</v>
      </c>
      <c r="BI177" s="4">
        <f>BI176+Dynamics!BI176+Dynamics!DV176+Dynamics!GI176+Dynamics!IV176+Dynamics!LI176</f>
        <v>0</v>
      </c>
      <c r="BJ177" s="4">
        <f>BJ176+Dynamics!BJ176+Dynamics!DW176+Dynamics!GJ176+Dynamics!IW176+Dynamics!LJ176</f>
        <v>0</v>
      </c>
      <c r="BK177" s="4">
        <f>BK176+Dynamics!BK176+Dynamics!DX176+Dynamics!GK176+Dynamics!IX176+Dynamics!LK176</f>
        <v>0</v>
      </c>
      <c r="BL177" s="4">
        <f>BL176+Dynamics!BL176+Dynamics!DY176+Dynamics!GL176+Dynamics!IY176+Dynamics!LL176</f>
        <v>1966.393456845808</v>
      </c>
      <c r="BM177" s="4">
        <f>BM176+Dynamics!BM176+Dynamics!DZ176+Dynamics!GM176+Dynamics!IZ176+Dynamics!LM176</f>
        <v>901.20903690173645</v>
      </c>
      <c r="BN177" s="4">
        <f>BN176+Dynamics!BN176+Dynamics!EA176+Dynamics!GN176+Dynamics!JA176+Dynamics!LN176</f>
        <v>655.89673167831938</v>
      </c>
      <c r="BO177" s="178">
        <f t="shared" si="73"/>
        <v>53496054.309695214</v>
      </c>
      <c r="BP177" s="8">
        <f t="shared" si="101"/>
        <v>25531888.954732072</v>
      </c>
      <c r="BQ177" s="4">
        <f t="shared" si="102"/>
        <v>26648275.902377836</v>
      </c>
      <c r="BR177" s="4">
        <f t="shared" si="103"/>
        <v>90053.032089608983</v>
      </c>
      <c r="BS177" s="4">
        <f t="shared" si="74"/>
        <v>1112105.0830664339</v>
      </c>
      <c r="BT177" s="179">
        <f t="shared" si="75"/>
        <v>113731.33742928047</v>
      </c>
      <c r="BU177" s="178">
        <f t="shared" si="76"/>
        <v>2424334.8608634663</v>
      </c>
      <c r="BV177" s="4">
        <f t="shared" si="77"/>
        <v>1431709.0441774179</v>
      </c>
      <c r="BW177" s="4">
        <f t="shared" si="78"/>
        <v>707544.09357929556</v>
      </c>
      <c r="BX177" s="4">
        <f t="shared" si="79"/>
        <v>50791.515620218292</v>
      </c>
      <c r="BY177" s="4">
        <f t="shared" si="80"/>
        <v>166118.2819527055</v>
      </c>
      <c r="BZ177" s="179">
        <f t="shared" si="81"/>
        <v>68171.925533828777</v>
      </c>
      <c r="CA177" s="167">
        <f t="shared" si="82"/>
        <v>4.5318012555256783E-2</v>
      </c>
      <c r="CB177" s="15">
        <f t="shared" si="83"/>
        <v>5.6075327866098423E-2</v>
      </c>
      <c r="CC177" s="15">
        <f t="shared" si="84"/>
        <v>2.6551214651607577E-2</v>
      </c>
      <c r="CD177" s="15">
        <f t="shared" si="85"/>
        <v>0.56401782862432914</v>
      </c>
      <c r="CE177" s="15">
        <f t="shared" si="86"/>
        <v>0.1493728285951752</v>
      </c>
      <c r="CF177" s="168">
        <f t="shared" si="87"/>
        <v>0.5994119745247779</v>
      </c>
      <c r="CG177" s="169">
        <f>-SUM(Dynamics!BO176:BO177,Dynamics!CB176:CB177,Dynamics!CO176:CO177,Dynamics!DB176:DB177,Dynamics!DO176:DO177)/BO176*100000</f>
        <v>1090.8574777304925</v>
      </c>
      <c r="CH177" s="87">
        <f>-SUM(Dynamics!BO176:BO177)/BP176*100000</f>
        <v>1344.6429724201425</v>
      </c>
      <c r="CI177" s="87">
        <f>-SUM(Dynamics!CB176:CB177)/BQ176*100000</f>
        <v>637.27595134512899</v>
      </c>
      <c r="CJ177" s="87">
        <f>-SUM(Dynamics!CO176:CO177)/BR176*100000</f>
        <v>13354.5115558007</v>
      </c>
      <c r="CK177" s="87">
        <f>-SUM(Dynamics!DB176:DB177)/BS176*100000</f>
        <v>3582.8294775283953</v>
      </c>
      <c r="CL177" s="170">
        <f>-SUM(Dynamics!DO176:DO177)/BT176*100000</f>
        <v>16314.078144737021</v>
      </c>
      <c r="CM177" s="120">
        <f t="shared" si="88"/>
        <v>186241.5658237648</v>
      </c>
      <c r="CN177" s="120">
        <f>step*SUMPRODUCT(B177:N177,'By group'!B$22:N$22)</f>
        <v>110082.2526777509</v>
      </c>
      <c r="CO177" s="120">
        <f>step*SUMPRODUCT(O177:AA177,'By group'!O$22:AA$22)</f>
        <v>54390.471782007451</v>
      </c>
      <c r="CP177" s="120">
        <f>step*SUMPRODUCT(AB177:AN177,'By group'!AB$22:AN$22)</f>
        <v>3916.551564351827</v>
      </c>
      <c r="CQ177" s="120">
        <f>step*SUMPRODUCT(AO177:BA177,'By group'!AO$22:BA$22)</f>
        <v>12771.402918698341</v>
      </c>
      <c r="CR177" s="154">
        <f>step*SUMPRODUCT(BB177:BN177,'By group'!BB$22:BN$22)</f>
        <v>5080.8868809562837</v>
      </c>
      <c r="CS177" s="197">
        <f t="shared" si="89"/>
        <v>279253.95420753089</v>
      </c>
      <c r="CT177" s="120">
        <f t="shared" si="90"/>
        <v>813214.44803201035</v>
      </c>
      <c r="CU177" s="120">
        <f t="shared" si="91"/>
        <v>835407.18256682472</v>
      </c>
      <c r="CV177" s="120">
        <f t="shared" si="92"/>
        <v>333556.30740381044</v>
      </c>
      <c r="CW177" s="120">
        <f t="shared" si="93"/>
        <v>89513.91007784642</v>
      </c>
      <c r="CX177" s="198">
        <f t="shared" si="94"/>
        <v>73389.058575443225</v>
      </c>
      <c r="CY177" s="16">
        <f t="shared" si="95"/>
        <v>3.3679379257514019E-3</v>
      </c>
      <c r="CZ177" s="37">
        <f t="shared" si="96"/>
        <v>4.1739428461391559E-2</v>
      </c>
      <c r="DA177" s="185">
        <f t="shared" si="97"/>
        <v>2.1259761845401873E-3</v>
      </c>
      <c r="DB177" s="183"/>
      <c r="DC177" s="85">
        <f>(SUMPRODUCT($B177:$N177,'By group'!$B$27:$N$27)-(1-prop_idu_part)*SUMPRODUCT(Population!$BB177:$BN177,'By group'!$BB$27:$BN$27)*(1-prop_idu_male))/BQ177</f>
        <v>1.4348552472947957</v>
      </c>
      <c r="DD177" s="85">
        <f>(1-prop_idu_part)*SUMPRODUCT(Population!$BB177:$BN177,'By group'!$BB$27:$BN$27)*prop_idu_male/BQ177</f>
        <v>9.2185959702303106E-3</v>
      </c>
      <c r="DE177" s="85">
        <f>SUMPRODUCT(AB177:AN177,'By group'!AB$27:AN$27)/prop_sw_use/BP177</f>
        <v>4.2324968081729919</v>
      </c>
      <c r="DF177" s="85">
        <f t="shared" si="71"/>
        <v>1.7183937041182347</v>
      </c>
      <c r="DG177" s="85">
        <f t="shared" si="100"/>
        <v>0</v>
      </c>
    </row>
    <row r="178" spans="1:111" x14ac:dyDescent="0.25">
      <c r="A178">
        <f t="shared" si="99"/>
        <v>87</v>
      </c>
      <c r="B178" s="8">
        <f>B177+Dynamics!B177+Dynamics!BO177+Dynamics!EB177+Dynamics!GO177+Dynamics!JB177</f>
        <v>24167215.601819813</v>
      </c>
      <c r="C178" s="46">
        <f>C177+Dynamics!C177+Dynamics!BP177+Dynamics!EC177+Dynamics!GP177+Dynamics!JC177</f>
        <v>164836.5251389028</v>
      </c>
      <c r="D178" s="4">
        <f>D177+Dynamics!D177+Dynamics!BQ177+Dynamics!ED177+Dynamics!GQ177+Dynamics!JD177</f>
        <v>480799.8288024792</v>
      </c>
      <c r="E178" s="4">
        <f>E177+Dynamics!E177+Dynamics!BR177+Dynamics!EE177+Dynamics!GR177+Dynamics!JE177</f>
        <v>494973.80834616558</v>
      </c>
      <c r="F178" s="4">
        <f>F177+Dynamics!F177+Dynamics!BS177+Dynamics!EF177+Dynamics!GS177+Dynamics!JF177</f>
        <v>148023.36582154108</v>
      </c>
      <c r="G178" s="4">
        <f>G177+Dynamics!G177+Dynamics!BT177+Dynamics!EG177+Dynamics!GT177+Dynamics!JG177</f>
        <v>28412.73475467374</v>
      </c>
      <c r="H178" s="4">
        <f>H177+Dynamics!H177+Dynamics!BU177+Dynamics!EH177+Dynamics!GU177+Dynamics!JH177</f>
        <v>23908.498753621388</v>
      </c>
      <c r="I178" s="4">
        <f>I177+Dynamics!I177+Dynamics!BV177+Dynamics!EI177+Dynamics!GV177+Dynamics!JI177</f>
        <v>0</v>
      </c>
      <c r="J178" s="4">
        <f>J177+Dynamics!J177+Dynamics!BW177+Dynamics!EJ177+Dynamics!GW177+Dynamics!JJ177</f>
        <v>0</v>
      </c>
      <c r="K178" s="4">
        <f>K177+Dynamics!K177+Dynamics!BX177+Dynamics!EK177+Dynamics!GX177+Dynamics!JK177</f>
        <v>0</v>
      </c>
      <c r="L178" s="4">
        <f>L177+Dynamics!L177+Dynamics!BY177+Dynamics!EL177+Dynamics!GY177+Dynamics!JL177</f>
        <v>50058.681727615301</v>
      </c>
      <c r="M178" s="4">
        <f>M177+Dynamics!M177+Dynamics!BZ177+Dynamics!EM177+Dynamics!GZ177+Dynamics!JM177</f>
        <v>24855.510346148894</v>
      </c>
      <c r="N178" s="9">
        <f>N177+Dynamics!N177+Dynamics!CA177+Dynamics!EN177+Dynamics!HA177+Dynamics!JN177</f>
        <v>19844.863634968486</v>
      </c>
      <c r="O178" s="8">
        <f>O177+Dynamics!O177+Dynamics!CB177+Dynamics!EO177+Dynamics!HB177+Dynamics!JO177</f>
        <v>26012990.145298123</v>
      </c>
      <c r="P178" s="4">
        <f>P177+Dynamics!P177+Dynamics!CC177+Dynamics!EP177+Dynamics!HC177+Dynamics!JP177</f>
        <v>81528.0784114618</v>
      </c>
      <c r="Q178" s="4">
        <f>Q177+Dynamics!Q177+Dynamics!CD177+Dynamics!EQ177+Dynamics!HD177+Dynamics!JQ177</f>
        <v>237713.74409130999</v>
      </c>
      <c r="R178" s="4">
        <f>R177+Dynamics!R177+Dynamics!CE177+Dynamics!ER177+Dynamics!HE177+Dynamics!JR177</f>
        <v>244592.19970333626</v>
      </c>
      <c r="S178" s="4">
        <f>S177+Dynamics!S177+Dynamics!CF177+Dynamics!ES177+Dynamics!HF177+Dynamics!JS177</f>
        <v>73116.476340867317</v>
      </c>
      <c r="T178" s="4">
        <f>T177+Dynamics!T177+Dynamics!CG177+Dynamics!ET177+Dynamics!HG177+Dynamics!JT177</f>
        <v>14030.418013757222</v>
      </c>
      <c r="U178" s="4">
        <f>U177+Dynamics!U177+Dynamics!CH177+Dynamics!EU177+Dynamics!HH177+Dynamics!JU177</f>
        <v>11800.037554573481</v>
      </c>
      <c r="V178" s="4">
        <f>V177+Dynamics!V177+Dynamics!CI177+Dynamics!EV177+Dynamics!HI177+Dynamics!JV177</f>
        <v>0</v>
      </c>
      <c r="W178" s="4">
        <f>W177+Dynamics!W177+Dynamics!CJ177+Dynamics!EW177+Dynamics!HJ177+Dynamics!JW177</f>
        <v>0</v>
      </c>
      <c r="X178" s="4">
        <f>X177+Dynamics!X177+Dynamics!CK177+Dynamics!EX177+Dynamics!HK177+Dynamics!JX177</f>
        <v>0</v>
      </c>
      <c r="Y178" s="4">
        <f>Y177+Dynamics!Y177+Dynamics!CL177+Dynamics!EY177+Dynamics!HL177+Dynamics!JY177</f>
        <v>24705.386715692719</v>
      </c>
      <c r="Z178" s="4">
        <f>Z177+Dynamics!Z177+Dynamics!CM177+Dynamics!EZ177+Dynamics!HM177+Dynamics!JZ177</f>
        <v>12259.583570899817</v>
      </c>
      <c r="AA178" s="9">
        <f>AA177+Dynamics!AA177+Dynamics!CN177+Dynamics!FA177+Dynamics!HN177+Dynamics!KA177</f>
        <v>9781.1947233495011</v>
      </c>
      <c r="AB178" s="8">
        <f>AB177+Dynamics!AB177+Dynamics!CO177+Dynamics!FB177+Dynamics!HO177+Dynamics!KB177</f>
        <v>39370.394585352842</v>
      </c>
      <c r="AC178" s="4">
        <f>AC177+Dynamics!AC177+Dynamics!CP177+Dynamics!FC177+Dynamics!HP177+Dynamics!KC177</f>
        <v>5783.9815129256012</v>
      </c>
      <c r="AD178" s="4">
        <f>AD177+Dynamics!AD177+Dynamics!CQ177+Dynamics!FD177+Dynamics!HQ177+Dynamics!KD177</f>
        <v>16957.648876283878</v>
      </c>
      <c r="AE178" s="4">
        <f>AE177+Dynamics!AE177+Dynamics!CR177+Dynamics!FE177+Dynamics!HR177+Dynamics!KE177</f>
        <v>17582.316275070596</v>
      </c>
      <c r="AF178" s="4">
        <f>AF177+Dynamics!AF177+Dynamics!CS177+Dynamics!FF177+Dynamics!HS177+Dynamics!KF177</f>
        <v>5286.4239686023984</v>
      </c>
      <c r="AG178" s="4">
        <f>AG177+Dynamics!AG177+Dynamics!CT177+Dynamics!FG177+Dynamics!HT177+Dynamics!KG177</f>
        <v>1018.6539239482551</v>
      </c>
      <c r="AH178" s="4">
        <f>AH177+Dynamics!AH177+Dynamics!CU177+Dynamics!FH177+Dynamics!HU177+Dynamics!KH177</f>
        <v>863.01420819618465</v>
      </c>
      <c r="AI178" s="4">
        <f>AI177+Dynamics!AI177+Dynamics!CV177+Dynamics!FI177+Dynamics!HV177+Dynamics!KI177</f>
        <v>0</v>
      </c>
      <c r="AJ178" s="4">
        <f>AJ177+Dynamics!AJ177+Dynamics!CW177+Dynamics!FJ177+Dynamics!HW177+Dynamics!KJ177</f>
        <v>0</v>
      </c>
      <c r="AK178" s="4">
        <f>AK177+Dynamics!AK177+Dynamics!CX177+Dynamics!FK177+Dynamics!HX177+Dynamics!KK177</f>
        <v>0</v>
      </c>
      <c r="AL178" s="4">
        <f>AL177+Dynamics!AL177+Dynamics!CY177+Dynamics!FL177+Dynamics!HY177+Dynamics!KL177</f>
        <v>1807.9615537730981</v>
      </c>
      <c r="AM178" s="4">
        <f>AM177+Dynamics!AM177+Dynamics!CZ177+Dynamics!FM177+Dynamics!HZ177+Dynamics!KM177</f>
        <v>904.59590503316781</v>
      </c>
      <c r="AN178" s="4">
        <f>AN177+Dynamics!AN177+Dynamics!DA177+Dynamics!FN177+Dynamics!IA177+Dynamics!KN177</f>
        <v>728.71862297610721</v>
      </c>
      <c r="AO178" s="8">
        <f>AO177+Dynamics!AO177+Dynamics!DB177+Dynamics!FO177+Dynamics!IB177+Dynamics!KO177</f>
        <v>948431.77750710864</v>
      </c>
      <c r="AP178" s="4">
        <f>AP177+Dynamics!AP177+Dynamics!DC177+Dynamics!FP177+Dynamics!IC177+Dynamics!KP177</f>
        <v>19135.382518653987</v>
      </c>
      <c r="AQ178" s="4">
        <f>AQ177+Dynamics!AQ177+Dynamics!DD177+Dynamics!FQ177+Dynamics!ID177+Dynamics!KQ177</f>
        <v>55808.931709091114</v>
      </c>
      <c r="AR178" s="4">
        <f>AR177+Dynamics!AR177+Dynamics!DE177+Dynamics!FR177+Dynamics!IE177+Dynamics!KR177</f>
        <v>57440.701660366052</v>
      </c>
      <c r="AS178" s="4">
        <f>AS177+Dynamics!AS177+Dynamics!DF177+Dynamics!FS177+Dynamics!IF177+Dynamics!KS177</f>
        <v>17173.470713393363</v>
      </c>
      <c r="AT178" s="4">
        <f>AT177+Dynamics!AT177+Dynamics!DG177+Dynamics!FT177+Dynamics!IG177+Dynamics!KT177</f>
        <v>3295.594924063761</v>
      </c>
      <c r="AU178" s="4">
        <f>AU177+Dynamics!AU177+Dynamics!DH177+Dynamics!FU177+Dynamics!IH177+Dynamics!KU177</f>
        <v>2771.4192752206131</v>
      </c>
      <c r="AV178" s="4">
        <f>AV177+Dynamics!AV177+Dynamics!DI177+Dynamics!FV177+Dynamics!II177+Dynamics!KV177</f>
        <v>0</v>
      </c>
      <c r="AW178" s="4">
        <f>AW177+Dynamics!AW177+Dynamics!DJ177+Dynamics!FW177+Dynamics!IJ177+Dynamics!KW177</f>
        <v>0</v>
      </c>
      <c r="AX178" s="4">
        <f>AX177+Dynamics!AX177+Dynamics!DK177+Dynamics!FX177+Dynamics!IK177+Dynamics!KX177</f>
        <v>0</v>
      </c>
      <c r="AY178" s="4">
        <f>AY177+Dynamics!AY177+Dynamics!DL177+Dynamics!FY177+Dynamics!IL177+Dynamics!KY177</f>
        <v>5802.5011564151291</v>
      </c>
      <c r="AZ178" s="4">
        <f>AZ177+Dynamics!AZ177+Dynamics!DM177+Dynamics!FZ177+Dynamics!IM177+Dynamics!KZ177</f>
        <v>2878.4314908633633</v>
      </c>
      <c r="BA178" s="9">
        <f>BA177+Dynamics!BA177+Dynamics!DN177+Dynamics!GA177+Dynamics!IN177+Dynamics!LA177</f>
        <v>2294.3269683091535</v>
      </c>
      <c r="BB178" s="8">
        <f>BB177+Dynamics!BB177+Dynamics!DO177+Dynamics!GB177+Dynamics!IO177+Dynamics!LB177</f>
        <v>45686.131300556808</v>
      </c>
      <c r="BC178" s="4">
        <f>BC177+Dynamics!BC177+Dynamics!DP177+Dynamics!GC177+Dynamics!IP177+Dynamics!LC177</f>
        <v>8751.5557139824123</v>
      </c>
      <c r="BD178" s="4">
        <f>BD177+Dynamics!BD177+Dynamics!DQ177+Dynamics!GD177+Dynamics!IQ177+Dynamics!LD177</f>
        <v>24212.43161358517</v>
      </c>
      <c r="BE178" s="4">
        <f>BE177+Dynamics!BE177+Dynamics!DR177+Dynamics!GE177+Dynamics!IR177+Dynamics!LE177</f>
        <v>23162.088874872952</v>
      </c>
      <c r="BF178" s="4">
        <f>BF177+Dynamics!BF177+Dynamics!DS177+Dynamics!GF177+Dynamics!IS177+Dynamics!LF177</f>
        <v>6548.194436543512</v>
      </c>
      <c r="BG178" s="4">
        <f>BG177+Dynamics!BG177+Dynamics!DT177+Dynamics!GG177+Dynamics!IT177+Dynamics!LG177</f>
        <v>1207.1289389092321</v>
      </c>
      <c r="BH178" s="4">
        <f>BH177+Dynamics!BH177+Dynamics!DU177+Dynamics!GH177+Dynamics!IU177+Dynamics!LH177</f>
        <v>946.95770401928496</v>
      </c>
      <c r="BI178" s="4">
        <f>BI177+Dynamics!BI177+Dynamics!DV177+Dynamics!GI177+Dynamics!IV177+Dynamics!LI177</f>
        <v>0</v>
      </c>
      <c r="BJ178" s="4">
        <f>BJ177+Dynamics!BJ177+Dynamics!DW177+Dynamics!GJ177+Dynamics!IW177+Dynamics!LJ177</f>
        <v>0</v>
      </c>
      <c r="BK178" s="4">
        <f>BK177+Dynamics!BK177+Dynamics!DX177+Dynamics!GK177+Dynamics!IX177+Dynamics!LK177</f>
        <v>0</v>
      </c>
      <c r="BL178" s="4">
        <f>BL177+Dynamics!BL177+Dynamics!DY177+Dynamics!GL177+Dynamics!IY177+Dynamics!LL177</f>
        <v>1971.8719777248857</v>
      </c>
      <c r="BM178" s="4">
        <f>BM177+Dynamics!BM177+Dynamics!DZ177+Dynamics!GM177+Dynamics!IZ177+Dynamics!LM177</f>
        <v>903.72132740080303</v>
      </c>
      <c r="BN178" s="4">
        <f>BN177+Dynamics!BN177+Dynamics!EA177+Dynamics!GN177+Dynamics!JA177+Dynamics!LN177</f>
        <v>657.726732958517</v>
      </c>
      <c r="BO178" s="178">
        <f t="shared" si="73"/>
        <v>53644830.739545524</v>
      </c>
      <c r="BP178" s="8">
        <f t="shared" si="101"/>
        <v>25602929.419145931</v>
      </c>
      <c r="BQ178" s="4">
        <f t="shared" si="102"/>
        <v>26722517.264423374</v>
      </c>
      <c r="BR178" s="4">
        <f t="shared" si="103"/>
        <v>90303.709432162126</v>
      </c>
      <c r="BS178" s="4">
        <f t="shared" si="74"/>
        <v>1115032.5379234853</v>
      </c>
      <c r="BT178" s="179">
        <f t="shared" si="75"/>
        <v>114047.80862055357</v>
      </c>
      <c r="BU178" s="178">
        <f t="shared" si="76"/>
        <v>2431136.6890345472</v>
      </c>
      <c r="BV178" s="4">
        <f t="shared" si="77"/>
        <v>1435713.8173261164</v>
      </c>
      <c r="BW178" s="4">
        <f t="shared" si="78"/>
        <v>709527.11912524817</v>
      </c>
      <c r="BX178" s="4">
        <f t="shared" si="79"/>
        <v>50933.314846809284</v>
      </c>
      <c r="BY178" s="4">
        <f t="shared" si="80"/>
        <v>166600.76041637649</v>
      </c>
      <c r="BZ178" s="179">
        <f t="shared" si="81"/>
        <v>68361.677319996772</v>
      </c>
      <c r="CA178" s="167">
        <f t="shared" si="82"/>
        <v>4.5319123119953827E-2</v>
      </c>
      <c r="CB178" s="15">
        <f t="shared" si="83"/>
        <v>5.6076154170564801E-2</v>
      </c>
      <c r="CC178" s="15">
        <f t="shared" si="84"/>
        <v>2.65516572448759E-2</v>
      </c>
      <c r="CD178" s="15">
        <f t="shared" si="85"/>
        <v>0.56402239915815822</v>
      </c>
      <c r="CE178" s="15">
        <f t="shared" si="86"/>
        <v>0.14941336216666426</v>
      </c>
      <c r="CF178" s="168">
        <f t="shared" si="87"/>
        <v>0.59941245822128586</v>
      </c>
      <c r="CG178" s="167"/>
      <c r="CH178" s="16"/>
      <c r="CI178" s="87"/>
      <c r="CJ178" s="16"/>
      <c r="CK178" s="16"/>
      <c r="CL178" s="168"/>
      <c r="CM178" s="120">
        <f t="shared" si="88"/>
        <v>186764.41171743957</v>
      </c>
      <c r="CN178" s="120">
        <f>step*SUMPRODUCT(B178:N178,'By group'!B$22:N$22)</f>
        <v>110390.28468406892</v>
      </c>
      <c r="CO178" s="120">
        <f>step*SUMPRODUCT(O178:AA178,'By group'!O$22:AA$22)</f>
        <v>54542.981332650699</v>
      </c>
      <c r="CP178" s="120">
        <f>step*SUMPRODUCT(AB178:AN178,'By group'!AB$22:AN$22)</f>
        <v>3927.4888553236115</v>
      </c>
      <c r="CQ178" s="120">
        <f>step*SUMPRODUCT(AO178:BA178,'By group'!AO$22:BA$22)</f>
        <v>12808.625957821549</v>
      </c>
      <c r="CR178" s="154">
        <f>step*SUMPRODUCT(BB178:BN178,'By group'!BB$22:BN$22)</f>
        <v>5095.0308875747642</v>
      </c>
      <c r="CS178" s="197">
        <f t="shared" si="89"/>
        <v>280035.52329592663</v>
      </c>
      <c r="CT178" s="120">
        <f t="shared" si="90"/>
        <v>815492.58509274933</v>
      </c>
      <c r="CU178" s="120">
        <f t="shared" si="91"/>
        <v>837751.1148598115</v>
      </c>
      <c r="CV178" s="120">
        <f t="shared" si="92"/>
        <v>334494.33441216877</v>
      </c>
      <c r="CW178" s="120">
        <f t="shared" si="93"/>
        <v>89766.373195698266</v>
      </c>
      <c r="CX178" s="198">
        <f t="shared" si="94"/>
        <v>73596.758178192715</v>
      </c>
      <c r="CY178" s="16">
        <f t="shared" si="95"/>
        <v>3.3679301972819216E-3</v>
      </c>
      <c r="CZ178" s="37">
        <f t="shared" si="96"/>
        <v>4.1733442832021635E-2</v>
      </c>
      <c r="DA178" s="185">
        <f t="shared" si="97"/>
        <v>2.1259794662094179E-3</v>
      </c>
      <c r="DB178" s="183">
        <f>(BO178-BO176)/BO176</f>
        <v>5.5699754563072043E-3</v>
      </c>
      <c r="DC178" s="85">
        <f>(SUMPRODUCT($B178:$N178,'By group'!$B$27:$N$27)-(1-prop_idu_part)*SUMPRODUCT(Population!$BB178:$BN178,'By group'!$BB$27:$BN$27)*(1-prop_idu_male))/BQ178</f>
        <v>1.434850165224177</v>
      </c>
      <c r="DD178" s="85">
        <f>(1-prop_idu_part)*SUMPRODUCT(Population!$BB178:$BN178,'By group'!$BB$27:$BN$27)*prop_idu_male/BQ178</f>
        <v>9.2185651592172867E-3</v>
      </c>
      <c r="DE178" s="85">
        <f>SUMPRODUCT(AB178:AN178,'By group'!AB$27:AN$27)/prop_sw_use/BP178</f>
        <v>4.2325020525799415</v>
      </c>
      <c r="DF178" s="85">
        <f t="shared" si="71"/>
        <v>1.718395833347456</v>
      </c>
      <c r="DG178" s="85">
        <f t="shared" si="100"/>
        <v>0</v>
      </c>
    </row>
    <row r="179" spans="1:111" x14ac:dyDescent="0.25">
      <c r="A179">
        <f t="shared" si="99"/>
        <v>87.5</v>
      </c>
      <c r="B179" s="8">
        <f>B178+Dynamics!B178+Dynamics!BO178+Dynamics!EB178+Dynamics!GO178+Dynamics!JB178</f>
        <v>24234435.277644534</v>
      </c>
      <c r="C179" s="46">
        <f>C178+Dynamics!C178+Dynamics!BP178+Dynamics!EC178+Dynamics!GP178+Dynamics!JC178</f>
        <v>165296.8606527996</v>
      </c>
      <c r="D179" s="4">
        <f>D178+Dynamics!D178+Dynamics!BQ178+Dynamics!ED178+Dynamics!GQ178+Dynamics!JD178</f>
        <v>482143.2776488926</v>
      </c>
      <c r="E179" s="4">
        <f>E178+Dynamics!E178+Dynamics!BR178+Dynamics!EE178+Dynamics!GR178+Dynamics!JE178</f>
        <v>496358.0823039533</v>
      </c>
      <c r="F179" s="4">
        <f>F178+Dynamics!F178+Dynamics!BS178+Dynamics!EF178+Dynamics!GS178+Dynamics!JF178</f>
        <v>148437.65393506538</v>
      </c>
      <c r="G179" s="4">
        <f>G178+Dynamics!G178+Dynamics!BT178+Dynamics!EG178+Dynamics!GT178+Dynamics!JG178</f>
        <v>28492.306546692686</v>
      </c>
      <c r="H179" s="4">
        <f>H178+Dynamics!H178+Dynamics!BU178+Dynamics!EH178+Dynamics!GU178+Dynamics!JH178</f>
        <v>23975.545135760101</v>
      </c>
      <c r="I179" s="4">
        <f>I178+Dynamics!I178+Dynamics!BV178+Dynamics!EI178+Dynamics!GV178+Dynamics!JI178</f>
        <v>0</v>
      </c>
      <c r="J179" s="4">
        <f>J178+Dynamics!J178+Dynamics!BW178+Dynamics!EJ178+Dynamics!GW178+Dynamics!JJ178</f>
        <v>0</v>
      </c>
      <c r="K179" s="4">
        <f>K178+Dynamics!K178+Dynamics!BX178+Dynamics!EK178+Dynamics!GX178+Dynamics!JK178</f>
        <v>0</v>
      </c>
      <c r="L179" s="4">
        <f>L178+Dynamics!L178+Dynamics!BY178+Dynamics!EL178+Dynamics!GY178+Dynamics!JL178</f>
        <v>50199.074858739084</v>
      </c>
      <c r="M179" s="4">
        <f>M178+Dynamics!M178+Dynamics!BZ178+Dynamics!EM178+Dynamics!GZ178+Dynamics!JM178</f>
        <v>24925.342737652252</v>
      </c>
      <c r="N179" s="9">
        <f>N178+Dynamics!N178+Dynamics!CA178+Dynamics!EN178+Dynamics!HA178+Dynamics!JN178</f>
        <v>19900.767137786988</v>
      </c>
      <c r="O179" s="8">
        <f>O178+Dynamics!O178+Dynamics!CB178+Dynamics!EO178+Dynamics!HB178+Dynamics!JO178</f>
        <v>26085443.44066073</v>
      </c>
      <c r="P179" s="4">
        <f>P178+Dynamics!P178+Dynamics!CC178+Dynamics!EP178+Dynamics!HC178+Dynamics!JP178</f>
        <v>81756.105021342635</v>
      </c>
      <c r="Q179" s="4">
        <f>Q178+Dynamics!Q178+Dynamics!CD178+Dynamics!EQ178+Dynamics!HD178+Dynamics!JQ178</f>
        <v>238379.07019643355</v>
      </c>
      <c r="R179" s="4">
        <f>R178+Dynamics!R178+Dynamics!CE178+Dynamics!ER178+Dynamics!HE178+Dynamics!JR178</f>
        <v>245277.5511808208</v>
      </c>
      <c r="S179" s="4">
        <f>S178+Dynamics!S178+Dynamics!CF178+Dynamics!ES178+Dynamics!HF178+Dynamics!JS178</f>
        <v>73321.550762233674</v>
      </c>
      <c r="T179" s="4">
        <f>T178+Dynamics!T178+Dynamics!CG178+Dynamics!ET178+Dynamics!HG178+Dynamics!JT178</f>
        <v>14069.801712060775</v>
      </c>
      <c r="U179" s="4">
        <f>U178+Dynamics!U178+Dynamics!CH178+Dynamics!EU178+Dynamics!HH178+Dynamics!JU178</f>
        <v>11833.216027513387</v>
      </c>
      <c r="V179" s="4">
        <f>V178+Dynamics!V178+Dynamics!CI178+Dynamics!EV178+Dynamics!HI178+Dynamics!JV178</f>
        <v>0</v>
      </c>
      <c r="W179" s="4">
        <f>W178+Dynamics!W178+Dynamics!CJ178+Dynamics!EW178+Dynamics!HJ178+Dynamics!JW178</f>
        <v>0</v>
      </c>
      <c r="X179" s="4">
        <f>X178+Dynamics!X178+Dynamics!CK178+Dynamics!EX178+Dynamics!HK178+Dynamics!JX178</f>
        <v>0</v>
      </c>
      <c r="Y179" s="4">
        <f>Y178+Dynamics!Y178+Dynamics!CL178+Dynamics!EY178+Dynamics!HL178+Dynamics!JY178</f>
        <v>24774.861633653913</v>
      </c>
      <c r="Z179" s="4">
        <f>Z178+Dynamics!Z178+Dynamics!CM178+Dynamics!EZ178+Dynamics!HM178+Dynamics!JZ178</f>
        <v>12294.136101035432</v>
      </c>
      <c r="AA179" s="9">
        <f>AA178+Dynamics!AA178+Dynamics!CN178+Dynamics!FA178+Dynamics!HN178+Dynamics!KA178</f>
        <v>9808.8505230274823</v>
      </c>
      <c r="AB179" s="8">
        <f>AB178+Dynamics!AB178+Dynamics!CO178+Dynamics!FB178+Dynamics!HO178+Dynamics!KB178</f>
        <v>39479.580930411015</v>
      </c>
      <c r="AC179" s="4">
        <f>AC178+Dynamics!AC178+Dynamics!CP178+Dynamics!FC178+Dynamics!HP178+Dynamics!KC178</f>
        <v>5800.1081378778599</v>
      </c>
      <c r="AD179" s="4">
        <f>AD178+Dynamics!AD178+Dynamics!CQ178+Dynamics!FD178+Dynamics!HQ178+Dynamics!KD178</f>
        <v>17004.949772309643</v>
      </c>
      <c r="AE179" s="4">
        <f>AE178+Dynamics!AE178+Dynamics!CR178+Dynamics!FE178+Dynamics!HR178+Dynamics!KE178</f>
        <v>17631.394457347942</v>
      </c>
      <c r="AF179" s="4">
        <f>AF178+Dynamics!AF178+Dynamics!CS178+Dynamics!FF178+Dynamics!HS178+Dynamics!KF178</f>
        <v>5301.1893686097255</v>
      </c>
      <c r="AG179" s="4">
        <f>AG178+Dynamics!AG178+Dynamics!CT178+Dynamics!FG178+Dynamics!HT178+Dynamics!KG178</f>
        <v>1021.500590096523</v>
      </c>
      <c r="AH179" s="4">
        <f>AH178+Dynamics!AH178+Dynamics!CU178+Dynamics!FH178+Dynamics!HU178+Dynamics!KH178</f>
        <v>865.42865492173451</v>
      </c>
      <c r="AI179" s="4">
        <f>AI178+Dynamics!AI178+Dynamics!CV178+Dynamics!FI178+Dynamics!HV178+Dynamics!KI178</f>
        <v>0</v>
      </c>
      <c r="AJ179" s="4">
        <f>AJ178+Dynamics!AJ178+Dynamics!CW178+Dynamics!FJ178+Dynamics!HW178+Dynamics!KJ178</f>
        <v>0</v>
      </c>
      <c r="AK179" s="4">
        <f>AK178+Dynamics!AK178+Dynamics!CX178+Dynamics!FK178+Dynamics!HX178+Dynamics!KK178</f>
        <v>0</v>
      </c>
      <c r="AL179" s="4">
        <f>AL178+Dynamics!AL178+Dynamics!CY178+Dynamics!FL178+Dynamics!HY178+Dynamics!KL178</f>
        <v>1813.0200390363937</v>
      </c>
      <c r="AM179" s="4">
        <f>AM178+Dynamics!AM178+Dynamics!CZ178+Dynamics!FM178+Dynamics!HZ178+Dynamics!KM178</f>
        <v>907.13069894778153</v>
      </c>
      <c r="AN179" s="4">
        <f>AN178+Dynamics!AN178+Dynamics!DA178+Dynamics!FN178+Dynamics!IA178+Dynamics!KN178</f>
        <v>730.76545574000659</v>
      </c>
      <c r="AO179" s="8">
        <f>AO178+Dynamics!AO178+Dynamics!DB178+Dynamics!FO178+Dynamics!IB178+Dynamics!KO178</f>
        <v>950889.44576634339</v>
      </c>
      <c r="AP179" s="4">
        <f>AP178+Dynamics!AP178+Dynamics!DC178+Dynamics!FP178+Dynamics!IC178+Dynamics!KP178</f>
        <v>19190.079921723347</v>
      </c>
      <c r="AQ179" s="4">
        <f>AQ178+Dynamics!AQ178+Dynamics!DD178+Dynamics!FQ178+Dynamics!ID178+Dynamics!KQ178</f>
        <v>55969.277446654116</v>
      </c>
      <c r="AR179" s="4">
        <f>AR178+Dynamics!AR178+Dynamics!DE178+Dynamics!FR178+Dynamics!IE178+Dynamics!KR178</f>
        <v>57607.166189150979</v>
      </c>
      <c r="AS179" s="4">
        <f>AS178+Dynamics!AS178+Dynamics!DF178+Dynamics!FS178+Dynamics!IF178+Dynamics!KS178</f>
        <v>17223.623365786603</v>
      </c>
      <c r="AT179" s="4">
        <f>AT178+Dynamics!AT178+Dynamics!DG178+Dynamics!FT178+Dynamics!IG178+Dynamics!KT178</f>
        <v>3305.2815236802503</v>
      </c>
      <c r="AU179" s="4">
        <f>AU178+Dynamics!AU178+Dynamics!DH178+Dynamics!FU178+Dynamics!IH178+Dynamics!KU178</f>
        <v>2779.6791087497891</v>
      </c>
      <c r="AV179" s="4">
        <f>AV178+Dynamics!AV178+Dynamics!DI178+Dynamics!FV178+Dynamics!II178+Dynamics!KV178</f>
        <v>0</v>
      </c>
      <c r="AW179" s="4">
        <f>AW178+Dynamics!AW178+Dynamics!DJ178+Dynamics!FW178+Dynamics!IJ178+Dynamics!KW178</f>
        <v>0</v>
      </c>
      <c r="AX179" s="4">
        <f>AX178+Dynamics!AX178+Dynamics!DK178+Dynamics!FX178+Dynamics!IK178+Dynamics!KX178</f>
        <v>0</v>
      </c>
      <c r="AY179" s="4">
        <f>AY178+Dynamics!AY178+Dynamics!DL178+Dynamics!FY178+Dynamics!IL178+Dynamics!KY178</f>
        <v>5819.8120244046031</v>
      </c>
      <c r="AZ179" s="4">
        <f>AZ178+Dynamics!AZ178+Dynamics!DM178+Dynamics!FZ178+Dynamics!IM178+Dynamics!KZ178</f>
        <v>2887.1794138034861</v>
      </c>
      <c r="BA179" s="9">
        <f>BA178+Dynamics!BA178+Dynamics!DN178+Dynamics!GA178+Dynamics!IN178+Dynamics!LA178</f>
        <v>2301.5002704162539</v>
      </c>
      <c r="BB179" s="8">
        <f>BB178+Dynamics!BB178+Dynamics!DO178+Dynamics!GB178+Dynamics!IO178+Dynamics!LB178</f>
        <v>45813.198455157341</v>
      </c>
      <c r="BC179" s="4">
        <f>BC178+Dynamics!BC178+Dynamics!DP178+Dynamics!GC178+Dynamics!IP178+Dynamics!LC178</f>
        <v>8775.9040221265477</v>
      </c>
      <c r="BD179" s="4">
        <f>BD178+Dynamics!BD178+Dynamics!DQ178+Dynamics!GD178+Dynamics!IQ178+Dynamics!LD178</f>
        <v>24279.805760579573</v>
      </c>
      <c r="BE179" s="4">
        <f>BE178+Dynamics!BE178+Dynamics!DR178+Dynamics!GE178+Dynamics!IR178+Dynamics!LE178</f>
        <v>23226.557657873516</v>
      </c>
      <c r="BF179" s="4">
        <f>BF178+Dynamics!BF178+Dynamics!DS178+Dynamics!GF178+Dynamics!IS178+Dynamics!LF178</f>
        <v>6566.4248892609039</v>
      </c>
      <c r="BG179" s="4">
        <f>BG178+Dynamics!BG178+Dynamics!DT178+Dynamics!GG178+Dynamics!IT178+Dynamics!LG178</f>
        <v>1210.4902982570184</v>
      </c>
      <c r="BH179" s="4">
        <f>BH178+Dynamics!BH178+Dynamics!DU178+Dynamics!GH178+Dynamics!IU178+Dynamics!LH178</f>
        <v>949.59565938390222</v>
      </c>
      <c r="BI179" s="4">
        <f>BI178+Dynamics!BI178+Dynamics!DV178+Dynamics!GI178+Dynamics!IV178+Dynamics!LI178</f>
        <v>0</v>
      </c>
      <c r="BJ179" s="4">
        <f>BJ178+Dynamics!BJ178+Dynamics!DW178+Dynamics!GJ178+Dynamics!IW178+Dynamics!LJ178</f>
        <v>0</v>
      </c>
      <c r="BK179" s="4">
        <f>BK178+Dynamics!BK178+Dynamics!DX178+Dynamics!GK178+Dynamics!IX178+Dynamics!LK178</f>
        <v>0</v>
      </c>
      <c r="BL179" s="4">
        <f>BL178+Dynamics!BL178+Dynamics!DY178+Dynamics!GL178+Dynamics!IY178+Dynamics!LL178</f>
        <v>1977.3652458529618</v>
      </c>
      <c r="BM179" s="4">
        <f>BM178+Dynamics!BM178+Dynamics!DZ178+Dynamics!GM178+Dynamics!IZ178+Dynamics!LM178</f>
        <v>906.24033743411076</v>
      </c>
      <c r="BN179" s="4">
        <f>BN178+Dynamics!BN178+Dynamics!EA178+Dynamics!GN178+Dynamics!JA178+Dynamics!LN178</f>
        <v>659.56158582330113</v>
      </c>
      <c r="BO179" s="178">
        <f t="shared" si="73"/>
        <v>53794016.029468484</v>
      </c>
      <c r="BP179" s="8">
        <f t="shared" si="101"/>
        <v>25674164.188601874</v>
      </c>
      <c r="BQ179" s="4">
        <f t="shared" si="102"/>
        <v>26796958.583818857</v>
      </c>
      <c r="BR179" s="4">
        <f t="shared" si="103"/>
        <v>90555.068105298618</v>
      </c>
      <c r="BS179" s="4">
        <f t="shared" si="74"/>
        <v>1117973.0450307128</v>
      </c>
      <c r="BT179" s="179">
        <f t="shared" si="75"/>
        <v>114365.1439117492</v>
      </c>
      <c r="BU179" s="178">
        <f t="shared" si="76"/>
        <v>2437955.0860113129</v>
      </c>
      <c r="BV179" s="4">
        <f t="shared" si="77"/>
        <v>1439728.9109573422</v>
      </c>
      <c r="BW179" s="4">
        <f t="shared" si="78"/>
        <v>711515.14315812162</v>
      </c>
      <c r="BX179" s="4">
        <f t="shared" si="79"/>
        <v>51075.487174887618</v>
      </c>
      <c r="BY179" s="4">
        <f t="shared" si="80"/>
        <v>167083.59926436943</v>
      </c>
      <c r="BZ179" s="179">
        <f t="shared" si="81"/>
        <v>68551.945456591842</v>
      </c>
      <c r="CA179" s="167">
        <f t="shared" si="82"/>
        <v>4.532019109106477E-2</v>
      </c>
      <c r="CB179" s="15">
        <f t="shared" si="83"/>
        <v>5.6076953484488289E-2</v>
      </c>
      <c r="CC179" s="15">
        <f t="shared" si="84"/>
        <v>2.6552085787368597E-2</v>
      </c>
      <c r="CD179" s="15">
        <f t="shared" si="85"/>
        <v>0.56402682084559164</v>
      </c>
      <c r="CE179" s="15">
        <f t="shared" si="86"/>
        <v>0.14945226095301728</v>
      </c>
      <c r="CF179" s="168">
        <f t="shared" si="87"/>
        <v>0.5994129252308773</v>
      </c>
      <c r="CG179" s="169">
        <f>-SUM(Dynamics!BO178:BO179,Dynamics!CB178:CB179,Dynamics!CO178:CO179,Dynamics!DB178:DB179,Dynamics!DO178:DO179)/BO178*100000</f>
        <v>1090.8942241083846</v>
      </c>
      <c r="CH179" s="87">
        <f>-SUM(Dynamics!BO178:BO179)/BP178*100000</f>
        <v>1344.6703609794513</v>
      </c>
      <c r="CI179" s="87">
        <f>-SUM(Dynamics!CB178:CB179)/BQ178*100000</f>
        <v>637.28972099083592</v>
      </c>
      <c r="CJ179" s="87">
        <f>-SUM(Dynamics!CO178:CO179)/BR178*100000</f>
        <v>13354.628043200502</v>
      </c>
      <c r="CK179" s="87">
        <f>-SUM(Dynamics!DB178:DB179)/BS178*100000</f>
        <v>3584.4646919405982</v>
      </c>
      <c r="CL179" s="170">
        <f>-SUM(Dynamics!DO178:DO179)/BT178*100000</f>
        <v>16314.060750623141</v>
      </c>
      <c r="CM179" s="120">
        <f t="shared" si="88"/>
        <v>187288.52089349221</v>
      </c>
      <c r="CN179" s="120">
        <f>step*SUMPRODUCT(B179:N179,'By group'!B$22:N$22)</f>
        <v>110699.10731583087</v>
      </c>
      <c r="CO179" s="120">
        <f>step*SUMPRODUCT(O179:AA179,'By group'!O$22:AA$22)</f>
        <v>54695.873262659028</v>
      </c>
      <c r="CP179" s="120">
        <f>step*SUMPRODUCT(AB179:AN179,'By group'!AB$22:AN$22)</f>
        <v>3938.4548342131338</v>
      </c>
      <c r="CQ179" s="120">
        <f>step*SUMPRODUCT(AO179:BA179,'By group'!AO$22:BA$22)</f>
        <v>12845.872152477719</v>
      </c>
      <c r="CR179" s="154">
        <f>step*SUMPRODUCT(BB179:BN179,'By group'!BB$22:BN$22)</f>
        <v>5109.2133283114817</v>
      </c>
      <c r="CS179" s="197">
        <f t="shared" si="89"/>
        <v>280819.05775587005</v>
      </c>
      <c r="CT179" s="120">
        <f t="shared" si="90"/>
        <v>817776.3808248695</v>
      </c>
      <c r="CU179" s="120">
        <f t="shared" si="91"/>
        <v>840100.75178914645</v>
      </c>
      <c r="CV179" s="120">
        <f t="shared" si="92"/>
        <v>335434.57612264331</v>
      </c>
      <c r="CW179" s="120">
        <f t="shared" si="93"/>
        <v>90019.409959660305</v>
      </c>
      <c r="CX179" s="198">
        <f t="shared" si="94"/>
        <v>73804.909559122942</v>
      </c>
      <c r="CY179" s="16">
        <f t="shared" si="95"/>
        <v>3.3679227197274974E-3</v>
      </c>
      <c r="CZ179" s="37">
        <f t="shared" si="96"/>
        <v>4.1727654471226873E-2</v>
      </c>
      <c r="DA179" s="185">
        <f t="shared" si="97"/>
        <v>2.1259826343714458E-3</v>
      </c>
      <c r="DB179" s="183"/>
      <c r="DC179" s="85">
        <f>(SUMPRODUCT($B179:$N179,'By group'!$B$27:$N$27)-(1-prop_idu_part)*SUMPRODUCT(Population!$BB179:$BN179,'By group'!$BB$27:$BN$27)*(1-prop_idu_male))/BQ179</f>
        <v>1.4348452636863014</v>
      </c>
      <c r="DD179" s="85">
        <f>(1-prop_idu_part)*SUMPRODUCT(Population!$BB179:$BN179,'By group'!$BB$27:$BN$27)*prop_idu_male/BQ179</f>
        <v>9.2185353825394428E-3</v>
      </c>
      <c r="DE179" s="85">
        <f>SUMPRODUCT(AB179:AN179,'By group'!AB$27:AN$27)/prop_sw_use/BP179</f>
        <v>4.23250708097446</v>
      </c>
      <c r="DF179" s="85">
        <f t="shared" si="71"/>
        <v>1.7183978748756306</v>
      </c>
      <c r="DG179" s="85">
        <f t="shared" si="100"/>
        <v>0</v>
      </c>
    </row>
    <row r="180" spans="1:111" x14ac:dyDescent="0.25">
      <c r="A180">
        <f t="shared" si="99"/>
        <v>88</v>
      </c>
      <c r="B180" s="8">
        <f>B179+Dynamics!B179+Dynamics!BO179+Dynamics!EB179+Dynamics!GO179+Dynamics!JB179</f>
        <v>24301839.512877908</v>
      </c>
      <c r="C180" s="46">
        <f>C179+Dynamics!C179+Dynamics!BP179+Dynamics!EC179+Dynamics!GP179+Dynamics!JC179</f>
        <v>165758.40398315477</v>
      </c>
      <c r="D180" s="4">
        <f>D179+Dynamics!D179+Dynamics!BQ179+Dynamics!ED179+Dynamics!GQ179+Dynamics!JD179</f>
        <v>483490.23031387758</v>
      </c>
      <c r="E180" s="4">
        <f>E179+Dynamics!E179+Dynamics!BR179+Dynamics!EE179+Dynamics!GR179+Dynamics!JE179</f>
        <v>497745.93124603148</v>
      </c>
      <c r="F180" s="4">
        <f>F179+Dynamics!F179+Dynamics!BS179+Dynamics!EF179+Dynamics!GS179+Dynamics!JF179</f>
        <v>148853.00278729692</v>
      </c>
      <c r="G180" s="4">
        <f>G179+Dynamics!G179+Dynamics!BT179+Dynamics!EG179+Dynamics!GT179+Dynamics!JG179</f>
        <v>28572.080616934934</v>
      </c>
      <c r="H180" s="4">
        <f>H179+Dynamics!H179+Dynamics!BU179+Dynamics!EH179+Dynamics!GU179+Dynamics!JH179</f>
        <v>24042.759407335852</v>
      </c>
      <c r="I180" s="4">
        <f>I179+Dynamics!I179+Dynamics!BV179+Dynamics!EI179+Dynamics!GV179+Dynamics!JI179</f>
        <v>0</v>
      </c>
      <c r="J180" s="4">
        <f>J179+Dynamics!J179+Dynamics!BW179+Dynamics!EJ179+Dynamics!GW179+Dynamics!JJ179</f>
        <v>0</v>
      </c>
      <c r="K180" s="4">
        <f>K179+Dynamics!K179+Dynamics!BX179+Dynamics!EK179+Dynamics!GX179+Dynamics!JK179</f>
        <v>0</v>
      </c>
      <c r="L180" s="4">
        <f>L179+Dynamics!L179+Dynamics!BY179+Dynamics!EL179+Dynamics!GY179+Dynamics!JL179</f>
        <v>50339.81903106175</v>
      </c>
      <c r="M180" s="4">
        <f>M179+Dynamics!M179+Dynamics!BZ179+Dynamics!EM179+Dynamics!GZ179+Dynamics!JM179</f>
        <v>24995.346165291354</v>
      </c>
      <c r="N180" s="9">
        <f>N179+Dynamics!N179+Dynamics!CA179+Dynamics!EN179+Dynamics!HA179+Dynamics!JN179</f>
        <v>19956.803583956578</v>
      </c>
      <c r="O180" s="8">
        <f>O179+Dynamics!O179+Dynamics!CB179+Dynamics!EO179+Dynamics!HB179+Dynamics!JO179</f>
        <v>26158092.41661001</v>
      </c>
      <c r="P180" s="4">
        <f>P179+Dynamics!P179+Dynamics!CC179+Dynamics!EP179+Dynamics!HC179+Dynamics!JP179</f>
        <v>81984.719941234478</v>
      </c>
      <c r="Q180" s="4">
        <f>Q179+Dynamics!Q179+Dynamics!CD179+Dynamics!EQ179+Dynamics!HD179+Dynamics!JQ179</f>
        <v>239046.0994450236</v>
      </c>
      <c r="R180" s="4">
        <f>R179+Dynamics!R179+Dynamics!CE179+Dynamics!ER179+Dynamics!HE179+Dynamics!JR179</f>
        <v>245964.63458649203</v>
      </c>
      <c r="S180" s="4">
        <f>S179+Dynamics!S179+Dynamics!CF179+Dynamics!ES179+Dynamics!HF179+Dynamics!JS179</f>
        <v>73527.137585399061</v>
      </c>
      <c r="T180" s="4">
        <f>T179+Dynamics!T179+Dynamics!CG179+Dynamics!ET179+Dynamics!HG179+Dynamics!JT179</f>
        <v>14109.282901882178</v>
      </c>
      <c r="U180" s="4">
        <f>U179+Dynamics!U179+Dynamics!CH179+Dynamics!EU179+Dynamics!HH179+Dynamics!JU179</f>
        <v>11866.475103835008</v>
      </c>
      <c r="V180" s="4">
        <f>V179+Dynamics!V179+Dynamics!CI179+Dynamics!EV179+Dynamics!HI179+Dynamics!JV179</f>
        <v>0</v>
      </c>
      <c r="W180" s="4">
        <f>W179+Dynamics!W179+Dynamics!CJ179+Dynamics!EW179+Dynamics!HJ179+Dynamics!JW179</f>
        <v>0</v>
      </c>
      <c r="X180" s="4">
        <f>X179+Dynamics!X179+Dynamics!CK179+Dynamics!EX179+Dynamics!HK179+Dynamics!JX179</f>
        <v>0</v>
      </c>
      <c r="Y180" s="4">
        <f>Y179+Dynamics!Y179+Dynamics!CL179+Dynamics!EY179+Dynamics!HL179+Dynamics!JY179</f>
        <v>24844.504904368965</v>
      </c>
      <c r="Z180" s="4">
        <f>Z179+Dynamics!Z179+Dynamics!CM179+Dynamics!EZ179+Dynamics!HM179+Dynamics!JZ179</f>
        <v>12328.770238982805</v>
      </c>
      <c r="AA180" s="9">
        <f>AA179+Dynamics!AA179+Dynamics!CN179+Dynamics!FA179+Dynamics!HN179+Dynamics!KA179</f>
        <v>9836.5696694954913</v>
      </c>
      <c r="AB180" s="8">
        <f>AB179+Dynamics!AB179+Dynamics!CO179+Dynamics!FB179+Dynamics!HO179+Dynamics!KB179</f>
        <v>39589.076197842704</v>
      </c>
      <c r="AC180" s="4">
        <f>AC179+Dynamics!AC179+Dynamics!CP179+Dynamics!FC179+Dynamics!HP179+Dynamics!KC179</f>
        <v>5816.2778108706543</v>
      </c>
      <c r="AD180" s="4">
        <f>AD179+Dynamics!AD179+Dynamics!CQ179+Dynamics!FD179+Dynamics!HQ179+Dynamics!KD179</f>
        <v>17052.376334230383</v>
      </c>
      <c r="AE180" s="4">
        <f>AE179+Dynamics!AE179+Dynamics!CR179+Dynamics!FE179+Dynamics!HR179+Dynamics!KE179</f>
        <v>17680.602009872724</v>
      </c>
      <c r="AF180" s="4">
        <f>AF179+Dynamics!AF179+Dynamics!CS179+Dynamics!FF179+Dynamics!HS179+Dynamics!KF179</f>
        <v>5315.9934218002682</v>
      </c>
      <c r="AG180" s="4">
        <f>AG179+Dynamics!AG179+Dynamics!CT179+Dynamics!FG179+Dynamics!HT179+Dynamics!KG179</f>
        <v>1024.3546648174445</v>
      </c>
      <c r="AH180" s="4">
        <f>AH179+Dynamics!AH179+Dynamics!CU179+Dynamics!FH179+Dynamics!HU179+Dynamics!KH179</f>
        <v>867.84930570996869</v>
      </c>
      <c r="AI180" s="4">
        <f>AI179+Dynamics!AI179+Dynamics!CV179+Dynamics!FI179+Dynamics!HV179+Dynamics!KI179</f>
        <v>0</v>
      </c>
      <c r="AJ180" s="4">
        <f>AJ179+Dynamics!AJ179+Dynamics!CW179+Dynamics!FJ179+Dynamics!HW179+Dynamics!KJ179</f>
        <v>0</v>
      </c>
      <c r="AK180" s="4">
        <f>AK179+Dynamics!AK179+Dynamics!CX179+Dynamics!FK179+Dynamics!HX179+Dynamics!KK179</f>
        <v>0</v>
      </c>
      <c r="AL180" s="4">
        <f>AL179+Dynamics!AL179+Dynamics!CY179+Dynamics!FL179+Dynamics!HY179+Dynamics!KL179</f>
        <v>1818.0915101991084</v>
      </c>
      <c r="AM180" s="4">
        <f>AM179+Dynamics!AM179+Dynamics!CZ179+Dynamics!FM179+Dynamics!HZ179+Dynamics!KM179</f>
        <v>909.67188615046246</v>
      </c>
      <c r="AN180" s="4">
        <f>AN179+Dynamics!AN179+Dynamics!DA179+Dynamics!FN179+Dynamics!IA179+Dynamics!KN179</f>
        <v>732.81731026223986</v>
      </c>
      <c r="AO180" s="8">
        <f>AO179+Dynamics!AO179+Dynamics!DB179+Dynamics!FO179+Dynamics!IB179+Dynamics!KO179</f>
        <v>953359.68356579472</v>
      </c>
      <c r="AP180" s="4">
        <f>AP179+Dynamics!AP179+Dynamics!DC179+Dynamics!FP179+Dynamics!IC179+Dynamics!KP179</f>
        <v>19244.849206178049</v>
      </c>
      <c r="AQ180" s="4">
        <f>AQ179+Dynamics!AQ179+Dynamics!DD179+Dynamics!FQ179+Dynamics!ID179+Dynamics!KQ179</f>
        <v>56129.803036515063</v>
      </c>
      <c r="AR180" s="4">
        <f>AR179+Dynamics!AR179+Dynamics!DE179+Dynamics!FR179+Dynamics!IE179+Dynamics!KR179</f>
        <v>57773.765665418279</v>
      </c>
      <c r="AS180" s="4">
        <f>AS179+Dynamics!AS179+Dynamics!DF179+Dynamics!FS179+Dynamics!IF179+Dynamics!KS179</f>
        <v>17273.803340944371</v>
      </c>
      <c r="AT180" s="4">
        <f>AT179+Dynamics!AT179+Dynamics!DG179+Dynamics!FT179+Dynamics!IG179+Dynamics!KT179</f>
        <v>3314.971322816662</v>
      </c>
      <c r="AU180" s="4">
        <f>AU179+Dynamics!AU179+Dynamics!DH179+Dynamics!FU179+Dynamics!IH179+Dynamics!KU179</f>
        <v>2787.9380771740744</v>
      </c>
      <c r="AV180" s="4">
        <f>AV179+Dynamics!AV179+Dynamics!DI179+Dynamics!FV179+Dynamics!II179+Dynamics!KV179</f>
        <v>0</v>
      </c>
      <c r="AW180" s="4">
        <f>AW179+Dynamics!AW179+Dynamics!DJ179+Dynamics!FW179+Dynamics!IJ179+Dynamics!KW179</f>
        <v>0</v>
      </c>
      <c r="AX180" s="4">
        <f>AX179+Dynamics!AX179+Dynamics!DK179+Dynamics!FX179+Dynamics!IK179+Dynamics!KX179</f>
        <v>0</v>
      </c>
      <c r="AY180" s="4">
        <f>AY179+Dynamics!AY179+Dynamics!DL179+Dynamics!FY179+Dynamics!IL179+Dynamics!KY179</f>
        <v>5837.1204491552662</v>
      </c>
      <c r="AZ180" s="4">
        <f>AZ179+Dynamics!AZ179+Dynamics!DM179+Dynamics!FZ179+Dynamics!IM179+Dynamics!KZ179</f>
        <v>2895.9212820681882</v>
      </c>
      <c r="BA180" s="9">
        <f>BA179+Dynamics!BA179+Dynamics!DN179+Dynamics!GA179+Dynamics!IN179+Dynamics!LA179</f>
        <v>2308.6631640939672</v>
      </c>
      <c r="BB180" s="8">
        <f>BB179+Dynamics!BB179+Dynamics!DO179+Dynamics!GB179+Dynamics!IO179+Dynamics!LB179</f>
        <v>45940.614474332768</v>
      </c>
      <c r="BC180" s="4">
        <f>BC179+Dynamics!BC179+Dynamics!DP179+Dynamics!GC179+Dynamics!IP179+Dynamics!LC179</f>
        <v>8800.3189363192487</v>
      </c>
      <c r="BD180" s="4">
        <f>BD179+Dynamics!BD179+Dynamics!DQ179+Dynamics!GD179+Dynamics!IQ179+Dynamics!LD179</f>
        <v>24347.363855425654</v>
      </c>
      <c r="BE180" s="4">
        <f>BE179+Dynamics!BE179+Dynamics!DR179+Dynamics!GE179+Dynamics!IR179+Dynamics!LE179</f>
        <v>23291.201904996855</v>
      </c>
      <c r="BF180" s="4">
        <f>BF179+Dynamics!BF179+Dynamics!DS179+Dynamics!GF179+Dynamics!IS179+Dynamics!LF179</f>
        <v>6584.7048225621302</v>
      </c>
      <c r="BG180" s="4">
        <f>BG179+Dynamics!BG179+Dynamics!DT179+Dynamics!GG179+Dynamics!IT179+Dynamics!LG179</f>
        <v>1213.8607604632305</v>
      </c>
      <c r="BH180" s="4">
        <f>BH179+Dynamics!BH179+Dynamics!DU179+Dynamics!GH179+Dynamics!IU179+Dynamics!LH179</f>
        <v>952.24072640938812</v>
      </c>
      <c r="BI180" s="4">
        <f>BI179+Dynamics!BI179+Dynamics!DV179+Dynamics!GI179+Dynamics!IV179+Dynamics!LI179</f>
        <v>0</v>
      </c>
      <c r="BJ180" s="4">
        <f>BJ179+Dynamics!BJ179+Dynamics!DW179+Dynamics!GJ179+Dynamics!IW179+Dynamics!LJ179</f>
        <v>0</v>
      </c>
      <c r="BK180" s="4">
        <f>BK179+Dynamics!BK179+Dynamics!DX179+Dynamics!GK179+Dynamics!IX179+Dynamics!LK179</f>
        <v>0</v>
      </c>
      <c r="BL180" s="4">
        <f>BL179+Dynamics!BL179+Dynamics!DY179+Dynamics!GL179+Dynamics!IY179+Dynamics!LL179</f>
        <v>1982.87331678801</v>
      </c>
      <c r="BM180" s="4">
        <f>BM179+Dynamics!BM179+Dynamics!DZ179+Dynamics!GM179+Dynamics!IZ179+Dynamics!LM179</f>
        <v>908.76609347995964</v>
      </c>
      <c r="BN180" s="4">
        <f>BN179+Dynamics!BN179+Dynamics!EA179+Dynamics!GN179+Dynamics!JA179+Dynamics!LN179</f>
        <v>661.40131029410679</v>
      </c>
      <c r="BO180" s="178">
        <f t="shared" si="73"/>
        <v>53943611.476762563</v>
      </c>
      <c r="BP180" s="8">
        <f t="shared" si="101"/>
        <v>25745593.890012849</v>
      </c>
      <c r="BQ180" s="4">
        <f t="shared" si="102"/>
        <v>26871600.610986728</v>
      </c>
      <c r="BR180" s="4">
        <f t="shared" si="103"/>
        <v>90807.110451755972</v>
      </c>
      <c r="BS180" s="4">
        <f t="shared" si="74"/>
        <v>1120926.5191101586</v>
      </c>
      <c r="BT180" s="179">
        <f t="shared" si="75"/>
        <v>114683.34620107136</v>
      </c>
      <c r="BU180" s="178">
        <f t="shared" si="76"/>
        <v>2444790.1730366712</v>
      </c>
      <c r="BV180" s="4">
        <f t="shared" si="77"/>
        <v>1443754.3771349413</v>
      </c>
      <c r="BW180" s="4">
        <f t="shared" si="78"/>
        <v>713508.19437671371</v>
      </c>
      <c r="BX180" s="4">
        <f t="shared" si="79"/>
        <v>51218.034253913247</v>
      </c>
      <c r="BY180" s="4">
        <f t="shared" si="80"/>
        <v>167566.83554436394</v>
      </c>
      <c r="BZ180" s="179">
        <f t="shared" si="81"/>
        <v>68742.731726738595</v>
      </c>
      <c r="CA180" s="167">
        <f t="shared" si="82"/>
        <v>4.5321217955342503E-2</v>
      </c>
      <c r="CB180" s="15">
        <f t="shared" si="83"/>
        <v>5.6077726670542956E-2</v>
      </c>
      <c r="CC180" s="15">
        <f t="shared" si="84"/>
        <v>2.6552500712778107E-2</v>
      </c>
      <c r="CD180" s="15">
        <f t="shared" si="85"/>
        <v>0.56403109843611177</v>
      </c>
      <c r="CE180" s="15">
        <f t="shared" si="86"/>
        <v>0.1494895808847363</v>
      </c>
      <c r="CF180" s="168">
        <f t="shared" si="87"/>
        <v>0.59941337608176981</v>
      </c>
      <c r="CG180" s="167"/>
      <c r="CH180" s="16"/>
      <c r="CI180" s="87"/>
      <c r="CJ180" s="16"/>
      <c r="CK180" s="16"/>
      <c r="CL180" s="168"/>
      <c r="CM180" s="120">
        <f t="shared" si="88"/>
        <v>187813.90295730426</v>
      </c>
      <c r="CN180" s="120">
        <f>step*SUMPRODUCT(B180:N180,'By group'!B$22:N$22)</f>
        <v>111008.72466309024</v>
      </c>
      <c r="CO180" s="120">
        <f>step*SUMPRODUCT(O180:AA180,'By group'!O$22:AA$22)</f>
        <v>54849.149835962176</v>
      </c>
      <c r="CP180" s="120">
        <f>step*SUMPRODUCT(AB180:AN180,'By group'!AB$22:AN$22)</f>
        <v>3949.4496305334787</v>
      </c>
      <c r="CQ180" s="120">
        <f>step*SUMPRODUCT(AO180:BA180,'By group'!AO$22:BA$22)</f>
        <v>12883.144490219291</v>
      </c>
      <c r="CR180" s="154">
        <f>step*SUMPRODUCT(BB180:BN180,'By group'!BB$22:BN$22)</f>
        <v>5123.4343374990603</v>
      </c>
      <c r="CS180" s="197">
        <f t="shared" si="89"/>
        <v>281604.56987775723</v>
      </c>
      <c r="CT180" s="120">
        <f t="shared" si="90"/>
        <v>820065.8729850722</v>
      </c>
      <c r="CU180" s="120">
        <f t="shared" si="91"/>
        <v>842456.1354128113</v>
      </c>
      <c r="CV180" s="120">
        <f t="shared" si="92"/>
        <v>336377.05116957577</v>
      </c>
      <c r="CW180" s="120">
        <f t="shared" si="93"/>
        <v>90273.02593288722</v>
      </c>
      <c r="CX180" s="198">
        <f t="shared" si="94"/>
        <v>74013.517658566692</v>
      </c>
      <c r="CY180" s="16">
        <f t="shared" si="95"/>
        <v>3.3679154840297507E-3</v>
      </c>
      <c r="CZ180" s="37">
        <f t="shared" si="96"/>
        <v>4.1722057863865687E-2</v>
      </c>
      <c r="DA180" s="185">
        <f t="shared" si="97"/>
        <v>2.1259856924943526E-3</v>
      </c>
      <c r="DB180" s="183">
        <f>(BO180-BO178)/BO178</f>
        <v>5.5696090955653955E-3</v>
      </c>
      <c r="DC180" s="85">
        <f>(SUMPRODUCT($B180:$N180,'By group'!$B$27:$N$27)-(1-prop_idu_part)*SUMPRODUCT(Population!$BB180:$BN180,'By group'!$BB$27:$BN$27)*(1-prop_idu_male))/BQ180</f>
        <v>1.4348405361572132</v>
      </c>
      <c r="DD180" s="85">
        <f>(1-prop_idu_part)*SUMPRODUCT(Population!$BB180:$BN180,'By group'!$BB$27:$BN$27)*prop_idu_male/BQ180</f>
        <v>9.2185066077914591E-3</v>
      </c>
      <c r="DE180" s="85">
        <f>SUMPRODUCT(AB180:AN180,'By group'!AB$27:AN$27)/prop_sw_use/BP180</f>
        <v>4.2325119011675953</v>
      </c>
      <c r="DF180" s="85">
        <f t="shared" si="71"/>
        <v>1.7183998318740437</v>
      </c>
      <c r="DG180" s="85">
        <f t="shared" si="100"/>
        <v>0</v>
      </c>
    </row>
    <row r="181" spans="1:111" x14ac:dyDescent="0.25">
      <c r="A181">
        <f t="shared" si="99"/>
        <v>88.5</v>
      </c>
      <c r="B181" s="8">
        <f>B180+Dynamics!B180+Dynamics!BO180+Dynamics!EB180+Dynamics!GO180+Dynamics!JB180</f>
        <v>24369428.882896513</v>
      </c>
      <c r="C181" s="46">
        <f>C180+Dynamics!C180+Dynamics!BP180+Dynamics!EC180+Dynamics!GP180+Dynamics!JC180</f>
        <v>166221.16055027937</v>
      </c>
      <c r="D181" s="4">
        <f>D180+Dynamics!D180+Dynamics!BQ180+Dynamics!ED180+Dynamics!GQ180+Dynamics!JD180</f>
        <v>484840.703162461</v>
      </c>
      <c r="E181" s="4">
        <f>E180+Dynamics!E180+Dynamics!BR180+Dynamics!EE180+Dynamics!GR180+Dynamics!JE180</f>
        <v>499137.37297311961</v>
      </c>
      <c r="F181" s="4">
        <f>F180+Dynamics!F180+Dynamics!BS180+Dynamics!EF180+Dynamics!GS180+Dynamics!JF180</f>
        <v>149269.41795443502</v>
      </c>
      <c r="G181" s="4">
        <f>G180+Dynamics!G180+Dynamics!BT180+Dynamics!EG180+Dynamics!GT180+Dynamics!JG180</f>
        <v>28652.058075912453</v>
      </c>
      <c r="H181" s="4">
        <f>H180+Dynamics!H180+Dynamics!BU180+Dynamics!EH180+Dynamics!GU180+Dynamics!JH180</f>
        <v>24110.14256877451</v>
      </c>
      <c r="I181" s="4">
        <f>I180+Dynamics!I180+Dynamics!BV180+Dynamics!EI180+Dynamics!GV180+Dynamics!JI180</f>
        <v>0</v>
      </c>
      <c r="J181" s="4">
        <f>J180+Dynamics!J180+Dynamics!BW180+Dynamics!EJ180+Dynamics!GW180+Dynamics!JJ180</f>
        <v>0</v>
      </c>
      <c r="K181" s="4">
        <f>K180+Dynamics!K180+Dynamics!BX180+Dynamics!EK180+Dynamics!GX180+Dynamics!JK180</f>
        <v>0</v>
      </c>
      <c r="L181" s="4">
        <f>L180+Dynamics!L180+Dynamics!BY180+Dynamics!EL180+Dynamics!GY180+Dynamics!JL180</f>
        <v>50480.916364769102</v>
      </c>
      <c r="M181" s="4">
        <f>M180+Dynamics!M180+Dynamics!BZ180+Dynamics!EM180+Dynamics!GZ180+Dynamics!JM180</f>
        <v>25065.521776693982</v>
      </c>
      <c r="N181" s="9">
        <f>N180+Dynamics!N180+Dynamics!CA180+Dynamics!EN180+Dynamics!HA180+Dynamics!JN180</f>
        <v>20012.973960491185</v>
      </c>
      <c r="O181" s="8">
        <f>O180+Dynamics!O180+Dynamics!CB180+Dynamics!EO180+Dynamics!HB180+Dynamics!JO180</f>
        <v>26230937.791870002</v>
      </c>
      <c r="P181" s="4">
        <f>P180+Dynamics!P180+Dynamics!CC180+Dynamics!EP180+Dynamics!HC180+Dynamics!JP180</f>
        <v>82213.926120345466</v>
      </c>
      <c r="Q181" s="4">
        <f>Q180+Dynamics!Q180+Dynamics!CD180+Dynamics!EQ180+Dynamics!HD180+Dynamics!JQ180</f>
        <v>239714.84080189554</v>
      </c>
      <c r="R181" s="4">
        <f>R180+Dynamics!R180+Dynamics!CE180+Dynamics!ER180+Dynamics!HE180+Dynamics!JR180</f>
        <v>246653.45976596637</v>
      </c>
      <c r="S181" s="4">
        <f>S180+Dynamics!S180+Dynamics!CF180+Dynamics!ES180+Dynamics!HF180+Dynamics!JS180</f>
        <v>73733.239914166086</v>
      </c>
      <c r="T181" s="4">
        <f>T180+Dynamics!T180+Dynamics!CG180+Dynamics!ET180+Dynamics!HG180+Dynamics!JT180</f>
        <v>14148.862202849477</v>
      </c>
      <c r="U181" s="4">
        <f>U180+Dynamics!U180+Dynamics!CH180+Dynamics!EU180+Dynamics!HH180+Dynamics!JU180</f>
        <v>11899.815337534637</v>
      </c>
      <c r="V181" s="4">
        <f>V180+Dynamics!V180+Dynamics!CI180+Dynamics!EV180+Dynamics!HI180+Dynamics!JV180</f>
        <v>0</v>
      </c>
      <c r="W181" s="4">
        <f>W180+Dynamics!W180+Dynamics!CJ180+Dynamics!EW180+Dynamics!HJ180+Dynamics!JW180</f>
        <v>0</v>
      </c>
      <c r="X181" s="4">
        <f>X180+Dynamics!X180+Dynamics!CK180+Dynamics!EX180+Dynamics!HK180+Dynamics!JX180</f>
        <v>0</v>
      </c>
      <c r="Y181" s="4">
        <f>Y180+Dynamics!Y180+Dynamics!CL180+Dynamics!EY180+Dynamics!HL180+Dynamics!JY180</f>
        <v>24914.317710763891</v>
      </c>
      <c r="Z181" s="4">
        <f>Z180+Dynamics!Z180+Dynamics!CM180+Dynamics!EZ180+Dynamics!HM180+Dynamics!JZ180</f>
        <v>12363.486615367563</v>
      </c>
      <c r="AA181" s="9">
        <f>AA180+Dynamics!AA180+Dynamics!CN180+Dynamics!FA180+Dynamics!HN180+Dynamics!KA180</f>
        <v>9864.352662227564</v>
      </c>
      <c r="AB181" s="8">
        <f>AB180+Dynamics!AB180+Dynamics!CO180+Dynamics!FB180+Dynamics!HO180+Dynamics!KB180</f>
        <v>39698.881089815906</v>
      </c>
      <c r="AC181" s="4">
        <f>AC180+Dynamics!AC180+Dynamics!CP180+Dynamics!FC180+Dynamics!HP180+Dynamics!KC180</f>
        <v>5832.4907036218483</v>
      </c>
      <c r="AD181" s="4">
        <f>AD180+Dynamics!AD180+Dynamics!CQ180+Dynamics!FD180+Dynamics!HQ180+Dynamics!KD180</f>
        <v>17099.929080460639</v>
      </c>
      <c r="AE181" s="4">
        <f>AE180+Dynamics!AE180+Dynamics!CR180+Dynamics!FE180+Dynamics!HR180+Dynamics!KE180</f>
        <v>17729.939496412131</v>
      </c>
      <c r="AF181" s="4">
        <f>AF180+Dynamics!AF180+Dynamics!CS180+Dynamics!FF180+Dynamics!HS180+Dynamics!KF180</f>
        <v>5330.8363048515466</v>
      </c>
      <c r="AG181" s="4">
        <f>AG180+Dynamics!AG180+Dynamics!CT180+Dynamics!FG180+Dynamics!HT180+Dynamics!KG180</f>
        <v>1027.2161833583339</v>
      </c>
      <c r="AH181" s="4">
        <f>AH180+Dynamics!AH180+Dynamics!CU180+Dynamics!FH180+Dynamics!HU180+Dynamics!KH180</f>
        <v>870.27619263912118</v>
      </c>
      <c r="AI181" s="4">
        <f>AI180+Dynamics!AI180+Dynamics!CV180+Dynamics!FI180+Dynamics!HV180+Dynamics!KI180</f>
        <v>0</v>
      </c>
      <c r="AJ181" s="4">
        <f>AJ180+Dynamics!AJ180+Dynamics!CW180+Dynamics!FJ180+Dynamics!HW180+Dynamics!KJ180</f>
        <v>0</v>
      </c>
      <c r="AK181" s="4">
        <f>AK180+Dynamics!AK180+Dynamics!CX180+Dynamics!FK180+Dynamics!HX180+Dynamics!KK180</f>
        <v>0</v>
      </c>
      <c r="AL181" s="4">
        <f>AL180+Dynamics!AL180+Dynamics!CY180+Dynamics!FL180+Dynamics!HY180+Dynamics!KL180</f>
        <v>1823.176035006064</v>
      </c>
      <c r="AM181" s="4">
        <f>AM180+Dynamics!AM180+Dynamics!CZ180+Dynamics!FM180+Dynamics!HZ180+Dynamics!KM180</f>
        <v>912.21950390428708</v>
      </c>
      <c r="AN181" s="4">
        <f>AN180+Dynamics!AN180+Dynamics!DA180+Dynamics!FN180+Dynamics!IA180+Dynamics!KN180</f>
        <v>734.87422024898569</v>
      </c>
      <c r="AO181" s="8">
        <f>AO180+Dynamics!AO180+Dynamics!DB180+Dynamics!FO180+Dynamics!IB180+Dynamics!KO180</f>
        <v>955842.37143748358</v>
      </c>
      <c r="AP181" s="4">
        <f>AP180+Dynamics!AP180+Dynamics!DC180+Dynamics!FP180+Dynamics!IC180+Dynamics!KP180</f>
        <v>19299.693728790138</v>
      </c>
      <c r="AQ181" s="4">
        <f>AQ180+Dynamics!AQ180+Dynamics!DD180+Dynamics!FQ180+Dynamics!ID180+Dynamics!KQ180</f>
        <v>56290.519210277991</v>
      </c>
      <c r="AR181" s="4">
        <f>AR180+Dynamics!AR180+Dynamics!DE180+Dynamics!FR180+Dynamics!IE180+Dynamics!KR180</f>
        <v>57940.512664846654</v>
      </c>
      <c r="AS181" s="4">
        <f>AS180+Dynamics!AS180+Dynamics!DF180+Dynamics!FS180+Dynamics!IF180+Dynamics!KS180</f>
        <v>17324.014782793995</v>
      </c>
      <c r="AT181" s="4">
        <f>AT180+Dynamics!AT180+Dynamics!DG180+Dynamics!FT180+Dynamics!IG180+Dynamics!KT180</f>
        <v>3324.6651746418061</v>
      </c>
      <c r="AU181" s="4">
        <f>AU180+Dynamics!AU180+Dynamics!DH180+Dynamics!FU180+Dynamics!IH180+Dynamics!KU180</f>
        <v>2796.1969926707557</v>
      </c>
      <c r="AV181" s="4">
        <f>AV180+Dynamics!AV180+Dynamics!DI180+Dynamics!FV180+Dynamics!II180+Dynamics!KV180</f>
        <v>0</v>
      </c>
      <c r="AW181" s="4">
        <f>AW180+Dynamics!AW180+Dynamics!DJ180+Dynamics!FW180+Dynamics!IJ180+Dynamics!KW180</f>
        <v>0</v>
      </c>
      <c r="AX181" s="4">
        <f>AX180+Dynamics!AX180+Dynamics!DK180+Dynamics!FX180+Dynamics!IK180+Dynamics!KX180</f>
        <v>0</v>
      </c>
      <c r="AY181" s="4">
        <f>AY180+Dynamics!AY180+Dynamics!DL180+Dynamics!FY180+Dynamics!IL180+Dynamics!KY180</f>
        <v>5854.4281510749715</v>
      </c>
      <c r="AZ181" s="4">
        <f>AZ180+Dynamics!AZ180+Dynamics!DM180+Dynamics!FZ180+Dynamics!IM180+Dynamics!KZ180</f>
        <v>2904.6580719462154</v>
      </c>
      <c r="BA181" s="9">
        <f>BA180+Dynamics!BA180+Dynamics!DN180+Dynamics!GA180+Dynamics!IN180+Dynamics!LA180</f>
        <v>2315.816552364804</v>
      </c>
      <c r="BB181" s="8">
        <f>BB180+Dynamics!BB180+Dynamics!DO180+Dynamics!GB180+Dynamics!IO180+Dynamics!LB180</f>
        <v>46068.380471827222</v>
      </c>
      <c r="BC181" s="4">
        <f>BC180+Dynamics!BC180+Dynamics!DP180+Dynamics!GC180+Dynamics!IP180+Dynamics!LC180</f>
        <v>8824.800676342702</v>
      </c>
      <c r="BD181" s="4">
        <f>BD180+Dynamics!BD180+Dynamics!DQ180+Dynamics!GD180+Dynamics!IQ180+Dynamics!LD180</f>
        <v>24415.1065157013</v>
      </c>
      <c r="BE181" s="4">
        <f>BE180+Dynamics!BE180+Dynamics!DR180+Dynamics!GE180+Dynamics!IR180+Dynamics!LE180</f>
        <v>23356.022221559961</v>
      </c>
      <c r="BF181" s="4">
        <f>BF180+Dynamics!BF180+Dynamics!DS180+Dynamics!GF180+Dynamics!IS180+Dynamics!LF180</f>
        <v>6603.0344111543991</v>
      </c>
      <c r="BG181" s="4">
        <f>BG180+Dynamics!BG180+Dynamics!DT180+Dynamics!GG180+Dynamics!IT180+Dynamics!LG180</f>
        <v>1217.240358258905</v>
      </c>
      <c r="BH181" s="4">
        <f>BH180+Dynamics!BH180+Dynamics!DU180+Dynamics!GH180+Dynamics!IU180+Dynamics!LH180</f>
        <v>954.89293155200062</v>
      </c>
      <c r="BI181" s="4">
        <f>BI180+Dynamics!BI180+Dynamics!DV180+Dynamics!GI180+Dynamics!IV180+Dynamics!LI180</f>
        <v>0</v>
      </c>
      <c r="BJ181" s="4">
        <f>BJ180+Dynamics!BJ180+Dynamics!DW180+Dynamics!GJ180+Dynamics!IW180+Dynamics!LJ180</f>
        <v>0</v>
      </c>
      <c r="BK181" s="4">
        <f>BK180+Dynamics!BK180+Dynamics!DX180+Dynamics!GK180+Dynamics!IX180+Dynamics!LK180</f>
        <v>0</v>
      </c>
      <c r="BL181" s="4">
        <f>BL180+Dynamics!BL180+Dynamics!DY180+Dynamics!GL180+Dynamics!IY180+Dynamics!LL180</f>
        <v>1988.3962458453484</v>
      </c>
      <c r="BM181" s="4">
        <f>BM180+Dynamics!BM180+Dynamics!DZ180+Dynamics!GM180+Dynamics!IZ180+Dynamics!LM180</f>
        <v>911.29862188972038</v>
      </c>
      <c r="BN181" s="4">
        <f>BN180+Dynamics!BN180+Dynamics!EA180+Dynamics!GN180+Dynamics!JA180+Dynamics!LN180</f>
        <v>663.24592631352766</v>
      </c>
      <c r="BO181" s="178">
        <f t="shared" si="73"/>
        <v>54093618.377242222</v>
      </c>
      <c r="BP181" s="8">
        <f t="shared" si="101"/>
        <v>25817219.150283448</v>
      </c>
      <c r="BQ181" s="4">
        <f t="shared" si="102"/>
        <v>26946444.09300112</v>
      </c>
      <c r="BR181" s="4">
        <f t="shared" si="103"/>
        <v>91059.838810318863</v>
      </c>
      <c r="BS181" s="4">
        <f t="shared" si="74"/>
        <v>1123892.8767668908</v>
      </c>
      <c r="BT181" s="179">
        <f t="shared" si="75"/>
        <v>115002.41838044509</v>
      </c>
      <c r="BU181" s="178">
        <f t="shared" si="76"/>
        <v>2451642.0694765807</v>
      </c>
      <c r="BV181" s="4">
        <f t="shared" si="77"/>
        <v>1447790.2673869363</v>
      </c>
      <c r="BW181" s="4">
        <f t="shared" si="78"/>
        <v>715506.30113111658</v>
      </c>
      <c r="BX181" s="4">
        <f t="shared" si="79"/>
        <v>51360.957720502949</v>
      </c>
      <c r="BY181" s="4">
        <f t="shared" si="80"/>
        <v>168050.50532940729</v>
      </c>
      <c r="BZ181" s="179">
        <f t="shared" si="81"/>
        <v>68934.037908617858</v>
      </c>
      <c r="CA181" s="167">
        <f t="shared" si="82"/>
        <v>4.5322205151430831E-2</v>
      </c>
      <c r="CB181" s="15">
        <f t="shared" si="83"/>
        <v>5.6078474562239633E-2</v>
      </c>
      <c r="CC181" s="15">
        <f t="shared" si="84"/>
        <v>2.655290244091825E-2</v>
      </c>
      <c r="CD181" s="15">
        <f t="shared" si="85"/>
        <v>0.56403523651617471</v>
      </c>
      <c r="CE181" s="15">
        <f t="shared" si="86"/>
        <v>0.14952537630885174</v>
      </c>
      <c r="CF181" s="168">
        <f t="shared" si="87"/>
        <v>0.5994138112867663</v>
      </c>
      <c r="CG181" s="169">
        <f>-SUM(Dynamics!BO180:BO181,Dynamics!CB180:CB181,Dynamics!CO180:CO181,Dynamics!DB180:DB181,Dynamics!DO180:DO181)/BO180*100000</f>
        <v>1090.9280990629431</v>
      </c>
      <c r="CH181" s="87">
        <f>-SUM(Dynamics!BO180:BO181)/BP180*100000</f>
        <v>1344.6959674178822</v>
      </c>
      <c r="CI181" s="87">
        <f>-SUM(Dynamics!CB180:CB181)/BQ180*100000</f>
        <v>637.30262953371948</v>
      </c>
      <c r="CJ181" s="87">
        <f>-SUM(Dynamics!CO180:CO181)/BR180*100000</f>
        <v>13354.736978492896</v>
      </c>
      <c r="CK181" s="87">
        <f>-SUM(Dynamics!DB180:DB181)/BS180*100000</f>
        <v>3585.9703125017563</v>
      </c>
      <c r="CL181" s="170">
        <f>-SUM(Dynamics!DO180:DO181)/BT180*100000</f>
        <v>16314.044533795241</v>
      </c>
      <c r="CM181" s="120">
        <f t="shared" si="88"/>
        <v>188340.56736156449</v>
      </c>
      <c r="CN181" s="120">
        <f>step*SUMPRODUCT(B181:N181,'By group'!B$22:N$22)</f>
        <v>111319.14077159486</v>
      </c>
      <c r="CO181" s="120">
        <f>step*SUMPRODUCT(O181:AA181,'By group'!O$22:AA$22)</f>
        <v>55002.81328769165</v>
      </c>
      <c r="CP181" s="120">
        <f>step*SUMPRODUCT(AB181:AN181,'By group'!AB$22:AN$22)</f>
        <v>3960.4733727274938</v>
      </c>
      <c r="CQ181" s="120">
        <f>step*SUMPRODUCT(AO181:BA181,'By group'!AO$22:BA$22)</f>
        <v>12920.445880487106</v>
      </c>
      <c r="CR181" s="154">
        <f>step*SUMPRODUCT(BB181:BN181,'By group'!BB$22:BN$22)</f>
        <v>5137.6940490633951</v>
      </c>
      <c r="CS181" s="197">
        <f t="shared" si="89"/>
        <v>282392.0717793795</v>
      </c>
      <c r="CT181" s="120">
        <f t="shared" si="90"/>
        <v>822361.09877079644</v>
      </c>
      <c r="CU181" s="120">
        <f t="shared" si="91"/>
        <v>844817.3071219048</v>
      </c>
      <c r="CV181" s="120">
        <f t="shared" si="92"/>
        <v>337321.77787486045</v>
      </c>
      <c r="CW181" s="120">
        <f t="shared" si="93"/>
        <v>90527.226584822754</v>
      </c>
      <c r="CX181" s="198">
        <f t="shared" si="94"/>
        <v>74222.58734481709</v>
      </c>
      <c r="CY181" s="16">
        <f t="shared" si="95"/>
        <v>3.3679084814919194E-3</v>
      </c>
      <c r="CZ181" s="37">
        <f t="shared" si="96"/>
        <v>4.1716647614190583E-2</v>
      </c>
      <c r="DA181" s="185">
        <f t="shared" si="97"/>
        <v>2.1259886439548639E-3</v>
      </c>
      <c r="DB181" s="183"/>
      <c r="DC181" s="85">
        <f>(SUMPRODUCT($B181:$N181,'By group'!$B$27:$N$27)-(1-prop_idu_part)*SUMPRODUCT(Population!$BB181:$BN181,'By group'!$BB$27:$BN$27)*(1-prop_idu_male))/BQ181</f>
        <v>1.4348359763558554</v>
      </c>
      <c r="DD181" s="85">
        <f>(1-prop_idu_part)*SUMPRODUCT(Population!$BB181:$BN181,'By group'!$BB$27:$BN$27)*prop_idu_male/BQ181</f>
        <v>9.2184788035271949E-3</v>
      </c>
      <c r="DE181" s="85">
        <f>SUMPRODUCT(AB181:AN181,'By group'!AB$27:AN$27)/prop_sw_use/BP181</f>
        <v>4.2325165207106714</v>
      </c>
      <c r="DF181" s="85">
        <f t="shared" si="71"/>
        <v>1.7184017074085325</v>
      </c>
      <c r="DG181" s="85">
        <f t="shared" si="100"/>
        <v>0</v>
      </c>
    </row>
    <row r="182" spans="1:111" x14ac:dyDescent="0.25">
      <c r="A182">
        <f t="shared" si="99"/>
        <v>89</v>
      </c>
      <c r="B182" s="8">
        <f>B181+Dynamics!B181+Dynamics!BO181+Dynamics!EB181+Dynamics!GO181+Dynamics!JB181</f>
        <v>24437203.963594858</v>
      </c>
      <c r="C182" s="46">
        <f>C181+Dynamics!C181+Dynamics!BP181+Dynamics!EC181+Dynamics!GP181+Dynamics!JC181</f>
        <v>166685.13573129755</v>
      </c>
      <c r="D182" s="4">
        <f>D181+Dynamics!D181+Dynamics!BQ181+Dynamics!ED181+Dynamics!GQ181+Dynamics!JD181</f>
        <v>486194.71241512737</v>
      </c>
      <c r="E182" s="4">
        <f>E181+Dynamics!E181+Dynamics!BR181+Dynamics!EE181+Dynamics!GR181+Dynamics!JE181</f>
        <v>500532.4251042041</v>
      </c>
      <c r="F182" s="4">
        <f>F181+Dynamics!F181+Dynamics!BS181+Dynamics!EF181+Dynamics!GS181+Dynamics!JF181</f>
        <v>149686.90494958989</v>
      </c>
      <c r="G182" s="4">
        <f>G181+Dynamics!G181+Dynamics!BT181+Dynamics!EG181+Dynamics!GT181+Dynamics!JG181</f>
        <v>28732.240020719775</v>
      </c>
      <c r="H182" s="4">
        <f>H181+Dynamics!H181+Dynamics!BU181+Dynamics!EH181+Dynamics!GU181+Dynamics!JH181</f>
        <v>24177.695607624279</v>
      </c>
      <c r="I182" s="4">
        <f>I181+Dynamics!I181+Dynamics!BV181+Dynamics!EI181+Dynamics!GV181+Dynamics!JI181</f>
        <v>0</v>
      </c>
      <c r="J182" s="4">
        <f>J181+Dynamics!J181+Dynamics!BW181+Dynamics!EJ181+Dynamics!GW181+Dynamics!JJ181</f>
        <v>0</v>
      </c>
      <c r="K182" s="4">
        <f>K181+Dynamics!K181+Dynamics!BX181+Dynamics!EK181+Dynamics!GX181+Dynamics!JK181</f>
        <v>0</v>
      </c>
      <c r="L182" s="4">
        <f>L181+Dynamics!L181+Dynamics!BY181+Dynamics!EL181+Dynamics!GY181+Dynamics!JL181</f>
        <v>50622.368951330594</v>
      </c>
      <c r="M182" s="4">
        <f>M181+Dynamics!M181+Dynamics!BZ181+Dynamics!EM181+Dynamics!GZ181+Dynamics!JM181</f>
        <v>25135.870703086282</v>
      </c>
      <c r="N182" s="9">
        <f>N181+Dynamics!N181+Dynamics!CA181+Dynamics!EN181+Dynamics!HA181+Dynamics!JN181</f>
        <v>20069.279243318801</v>
      </c>
      <c r="O182" s="8">
        <f>O181+Dynamics!O181+Dynamics!CB181+Dynamics!EO181+Dynamics!HB181+Dynamics!JO181</f>
        <v>26303980.282284398</v>
      </c>
      <c r="P182" s="4">
        <f>P181+Dynamics!P181+Dynamics!CC181+Dynamics!EP181+Dynamics!HC181+Dynamics!JP181</f>
        <v>82443.72647756181</v>
      </c>
      <c r="Q182" s="4">
        <f>Q181+Dynamics!Q181+Dynamics!CD181+Dynamics!EQ181+Dynamics!HD181+Dynamics!JQ181</f>
        <v>240385.30313121251</v>
      </c>
      <c r="R182" s="4">
        <f>R181+Dynamics!R181+Dynamics!CE181+Dynamics!ER181+Dynamics!HE181+Dynamics!JR181</f>
        <v>247344.03644109791</v>
      </c>
      <c r="S182" s="4">
        <f>S181+Dynamics!S181+Dynamics!CF181+Dynamics!ES181+Dynamics!HF181+Dynamics!JS181</f>
        <v>73939.86081053986</v>
      </c>
      <c r="T182" s="4">
        <f>T181+Dynamics!T181+Dynamics!CG181+Dynamics!ET181+Dynamics!HG181+Dynamics!JT181</f>
        <v>14188.540226009702</v>
      </c>
      <c r="U182" s="4">
        <f>U181+Dynamics!U181+Dynamics!CH181+Dynamics!EU181+Dynamics!HH181+Dynamics!JU181</f>
        <v>11933.237275380692</v>
      </c>
      <c r="V182" s="4">
        <f>V181+Dynamics!V181+Dynamics!CI181+Dynamics!EV181+Dynamics!HI181+Dynamics!JV181</f>
        <v>0</v>
      </c>
      <c r="W182" s="4">
        <f>W181+Dynamics!W181+Dynamics!CJ181+Dynamics!EW181+Dynamics!HJ181+Dynamics!JW181</f>
        <v>0</v>
      </c>
      <c r="X182" s="4">
        <f>X181+Dynamics!X181+Dynamics!CK181+Dynamics!EX181+Dynamics!HK181+Dynamics!JX181</f>
        <v>0</v>
      </c>
      <c r="Y182" s="4">
        <f>Y181+Dynamics!Y181+Dynamics!CL181+Dynamics!EY181+Dynamics!HL181+Dynamics!JY181</f>
        <v>24984.301219187553</v>
      </c>
      <c r="Z182" s="4">
        <f>Z181+Dynamics!Z181+Dynamics!CM181+Dynamics!EZ181+Dynamics!HM181+Dynamics!JZ181</f>
        <v>12398.285853069297</v>
      </c>
      <c r="AA182" s="9">
        <f>AA181+Dynamics!AA181+Dynamics!CN181+Dynamics!FA181+Dynamics!HN181+Dynamics!KA181</f>
        <v>9892.199999901999</v>
      </c>
      <c r="AB182" s="8">
        <f>AB181+Dynamics!AB181+Dynamics!CO181+Dynamics!FB181+Dynamics!HO181+Dynamics!KB181</f>
        <v>39808.996317059667</v>
      </c>
      <c r="AC182" s="4">
        <f>AC181+Dynamics!AC181+Dynamics!CP181+Dynamics!FC181+Dynamics!HP181+Dynamics!KC181</f>
        <v>5848.7469869322349</v>
      </c>
      <c r="AD182" s="4">
        <f>AD181+Dynamics!AD181+Dynamics!CQ181+Dynamics!FD181+Dynamics!HQ181+Dynamics!KD181</f>
        <v>17147.608526265285</v>
      </c>
      <c r="AE182" s="4">
        <f>AE181+Dynamics!AE181+Dynamics!CR181+Dynamics!FE181+Dynamics!HR181+Dynamics!KE181</f>
        <v>17779.40747657714</v>
      </c>
      <c r="AF182" s="4">
        <f>AF181+Dynamics!AF181+Dynamics!CS181+Dynamics!FF181+Dynamics!HS181+Dynamics!KF181</f>
        <v>5345.718192930507</v>
      </c>
      <c r="AG182" s="4">
        <f>AG181+Dynamics!AG181+Dynamics!CT181+Dynamics!FG181+Dynamics!HT181+Dynamics!KG181</f>
        <v>1030.0851806300541</v>
      </c>
      <c r="AH182" s="4">
        <f>AH181+Dynamics!AH181+Dynamics!CU181+Dynamics!FH181+Dynamics!HU181+Dynamics!KH181</f>
        <v>872.7093474232687</v>
      </c>
      <c r="AI182" s="4">
        <f>AI181+Dynamics!AI181+Dynamics!CV181+Dynamics!FI181+Dynamics!HV181+Dynamics!KI181</f>
        <v>0</v>
      </c>
      <c r="AJ182" s="4">
        <f>AJ181+Dynamics!AJ181+Dynamics!CW181+Dynamics!FJ181+Dynamics!HW181+Dynamics!KJ181</f>
        <v>0</v>
      </c>
      <c r="AK182" s="4">
        <f>AK181+Dynamics!AK181+Dynamics!CX181+Dynamics!FK181+Dynamics!HX181+Dynamics!KK181</f>
        <v>0</v>
      </c>
      <c r="AL182" s="4">
        <f>AL181+Dynamics!AL181+Dynamics!CY181+Dynamics!FL181+Dynamics!HY181+Dynamics!KL181</f>
        <v>1828.273680398476</v>
      </c>
      <c r="AM182" s="4">
        <f>AM181+Dynamics!AM181+Dynamics!CZ181+Dynamics!FM181+Dynamics!HZ181+Dynamics!KM181</f>
        <v>914.77358894219219</v>
      </c>
      <c r="AN182" s="4">
        <f>AN181+Dynamics!AN181+Dynamics!DA181+Dynamics!FN181+Dynamics!IA181+Dynamics!KN181</f>
        <v>736.93621889432359</v>
      </c>
      <c r="AO182" s="8">
        <f>AO181+Dynamics!AO181+Dynamics!DB181+Dynamics!FO181+Dynamics!IB181+Dynamics!KO181</f>
        <v>958337.39275116939</v>
      </c>
      <c r="AP182" s="4">
        <f>AP181+Dynamics!AP181+Dynamics!DC181+Dynamics!FP181+Dynamics!IC181+Dynamics!KP181</f>
        <v>19354.616754060749</v>
      </c>
      <c r="AQ182" s="4">
        <f>AQ181+Dynamics!AQ181+Dynamics!DD181+Dynamics!FQ181+Dynamics!ID181+Dynamics!KQ181</f>
        <v>56451.436407573608</v>
      </c>
      <c r="AR182" s="4">
        <f>AR181+Dynamics!AR181+Dynamics!DE181+Dynamics!FR181+Dynamics!IE181+Dynamics!KR181</f>
        <v>58107.419427852954</v>
      </c>
      <c r="AS182" s="4">
        <f>AS181+Dynamics!AS181+Dynamics!DF181+Dynamics!FS181+Dynamics!IF181+Dynamics!KS181</f>
        <v>17374.261726905577</v>
      </c>
      <c r="AT182" s="4">
        <f>AT181+Dynamics!AT181+Dynamics!DG181+Dynamics!FT181+Dynamics!IG181+Dynamics!KT181</f>
        <v>3334.3639104132858</v>
      </c>
      <c r="AU182" s="4">
        <f>AU181+Dynamics!AU181+Dynamics!DH181+Dynamics!FU181+Dynamics!IH181+Dynamics!KU181</f>
        <v>2804.4566474490393</v>
      </c>
      <c r="AV182" s="4">
        <f>AV181+Dynamics!AV181+Dynamics!DI181+Dynamics!FV181+Dynamics!II181+Dynamics!KV181</f>
        <v>0</v>
      </c>
      <c r="AW182" s="4">
        <f>AW181+Dynamics!AW181+Dynamics!DJ181+Dynamics!FW181+Dynamics!IJ181+Dynamics!KW181</f>
        <v>0</v>
      </c>
      <c r="AX182" s="4">
        <f>AX181+Dynamics!AX181+Dynamics!DK181+Dynamics!FX181+Dynamics!IK181+Dynamics!KX181</f>
        <v>0</v>
      </c>
      <c r="AY182" s="4">
        <f>AY181+Dynamics!AY181+Dynamics!DL181+Dynamics!FY181+Dynamics!IL181+Dynamics!KY181</f>
        <v>5871.7368083088004</v>
      </c>
      <c r="AZ182" s="4">
        <f>AZ181+Dynamics!AZ181+Dynamics!DM181+Dynamics!FZ181+Dynamics!IM181+Dynamics!KZ181</f>
        <v>2913.3907370803909</v>
      </c>
      <c r="BA182" s="9">
        <f>BA181+Dynamics!BA181+Dynamics!DN181+Dynamics!GA181+Dynamics!IN181+Dynamics!LA181</f>
        <v>2322.9613193118757</v>
      </c>
      <c r="BB182" s="8">
        <f>BB181+Dynamics!BB181+Dynamics!DO181+Dynamics!GB181+Dynamics!IO181+Dynamics!LB181</f>
        <v>46196.497560165473</v>
      </c>
      <c r="BC182" s="4">
        <f>BC181+Dynamics!BC181+Dynamics!DP181+Dynamics!GC181+Dynamics!IP181+Dynamics!LC181</f>
        <v>8849.3494615747859</v>
      </c>
      <c r="BD182" s="4">
        <f>BD181+Dynamics!BD181+Dynamics!DQ181+Dynamics!GD181+Dynamics!IQ181+Dynamics!LD181</f>
        <v>24483.034357612396</v>
      </c>
      <c r="BE182" s="4">
        <f>BE181+Dynamics!BE181+Dynamics!DR181+Dynamics!GE181+Dynamics!IR181+Dynamics!LE181</f>
        <v>23421.019211183415</v>
      </c>
      <c r="BF182" s="4">
        <f>BF181+Dynamics!BF181+Dynamics!DS181+Dynamics!GF181+Dynamics!IS181+Dynamics!LF181</f>
        <v>6621.4138291727031</v>
      </c>
      <c r="BG182" s="4">
        <f>BG181+Dynamics!BG181+Dynamics!DT181+Dynamics!GG181+Dynamics!IT181+Dynamics!LG181</f>
        <v>1220.6291242568002</v>
      </c>
      <c r="BH182" s="4">
        <f>BH181+Dynamics!BH181+Dynamics!DU181+Dynamics!GH181+Dynamics!IU181+Dynamics!LH181</f>
        <v>957.55230116022744</v>
      </c>
      <c r="BI182" s="4">
        <f>BI181+Dynamics!BI181+Dynamics!DV181+Dynamics!GI181+Dynamics!IV181+Dynamics!LI181</f>
        <v>0</v>
      </c>
      <c r="BJ182" s="4">
        <f>BJ181+Dynamics!BJ181+Dynamics!DW181+Dynamics!GJ181+Dynamics!IW181+Dynamics!LJ181</f>
        <v>0</v>
      </c>
      <c r="BK182" s="4">
        <f>BK181+Dynamics!BK181+Dynamics!DX181+Dynamics!GK181+Dynamics!IX181+Dynamics!LK181</f>
        <v>0</v>
      </c>
      <c r="BL182" s="4">
        <f>BL181+Dynamics!BL181+Dynamics!DY181+Dynamics!GL181+Dynamics!IY181+Dynamics!LL181</f>
        <v>1993.9340881054859</v>
      </c>
      <c r="BM182" s="4">
        <f>BM181+Dynamics!BM181+Dynamics!DZ181+Dynamics!GM181+Dynamics!IZ181+Dynamics!LM181</f>
        <v>913.83794889055162</v>
      </c>
      <c r="BN182" s="4">
        <f>BN181+Dynamics!BN181+Dynamics!EA181+Dynamics!GN181+Dynamics!JA181+Dynamics!LN181</f>
        <v>665.09545374390871</v>
      </c>
      <c r="BO182" s="178">
        <f t="shared" si="73"/>
        <v>54244038.025381573</v>
      </c>
      <c r="BP182" s="8">
        <f t="shared" si="101"/>
        <v>25889040.596321162</v>
      </c>
      <c r="BQ182" s="4">
        <f t="shared" si="102"/>
        <v>27021489.773718361</v>
      </c>
      <c r="BR182" s="4">
        <f t="shared" si="103"/>
        <v>91313.255516053134</v>
      </c>
      <c r="BS182" s="4">
        <f t="shared" si="74"/>
        <v>1126872.0364901258</v>
      </c>
      <c r="BT182" s="179">
        <f t="shared" si="75"/>
        <v>115322.36333586574</v>
      </c>
      <c r="BU182" s="178">
        <f t="shared" si="76"/>
        <v>2458510.8928739098</v>
      </c>
      <c r="BV182" s="4">
        <f t="shared" si="77"/>
        <v>1451836.6327262986</v>
      </c>
      <c r="BW182" s="4">
        <f t="shared" si="78"/>
        <v>717509.49143396132</v>
      </c>
      <c r="BX182" s="4">
        <f t="shared" si="79"/>
        <v>51504.259198993481</v>
      </c>
      <c r="BY182" s="4">
        <f t="shared" si="80"/>
        <v>168534.64373895631</v>
      </c>
      <c r="BZ182" s="179">
        <f t="shared" si="81"/>
        <v>69125.865775700266</v>
      </c>
      <c r="CA182" s="167">
        <f t="shared" si="82"/>
        <v>4.5323154071301566E-2</v>
      </c>
      <c r="CB182" s="15">
        <f t="shared" si="83"/>
        <v>5.6079197965049538E-2</v>
      </c>
      <c r="CC182" s="15">
        <f t="shared" si="84"/>
        <v>2.6553291378176542E-2</v>
      </c>
      <c r="CD182" s="15">
        <f t="shared" si="85"/>
        <v>0.56403923951587598</v>
      </c>
      <c r="CE182" s="15">
        <f t="shared" si="86"/>
        <v>0.14955970002050281</v>
      </c>
      <c r="CF182" s="168">
        <f t="shared" si="87"/>
        <v>0.59941423134364291</v>
      </c>
      <c r="CG182" s="167"/>
      <c r="CH182" s="16"/>
      <c r="CI182" s="87"/>
      <c r="CJ182" s="16"/>
      <c r="CK182" s="16"/>
      <c r="CL182" s="168"/>
      <c r="CM182" s="120">
        <f t="shared" si="88"/>
        <v>188868.52341063833</v>
      </c>
      <c r="CN182" s="120">
        <f>step*SUMPRODUCT(B182:N182,'By group'!B$22:N$22)</f>
        <v>111630.35964452059</v>
      </c>
      <c r="CO182" s="120">
        <f>step*SUMPRODUCT(O182:AA182,'By group'!O$22:AA$22)</f>
        <v>55156.865825107016</v>
      </c>
      <c r="CP182" s="120">
        <f>step*SUMPRODUCT(AB182:AN182,'By group'!AB$22:AN$22)</f>
        <v>3971.526188215631</v>
      </c>
      <c r="CQ182" s="120">
        <f>step*SUMPRODUCT(AO182:BA182,'By group'!AO$22:BA$22)</f>
        <v>12957.779156253138</v>
      </c>
      <c r="CR182" s="154">
        <f>step*SUMPRODUCT(BB182:BN182,'By group'!BB$22:BN$22)</f>
        <v>5151.9925965419807</v>
      </c>
      <c r="CS182" s="197">
        <f t="shared" si="89"/>
        <v>283181.57541142713</v>
      </c>
      <c r="CT182" s="120">
        <f t="shared" si="90"/>
        <v>824662.09483779117</v>
      </c>
      <c r="CU182" s="120">
        <f t="shared" si="91"/>
        <v>847184.30766091554</v>
      </c>
      <c r="CV182" s="120">
        <f t="shared" si="92"/>
        <v>338268.77425646951</v>
      </c>
      <c r="CW182" s="120">
        <f t="shared" si="93"/>
        <v>90782.017293098324</v>
      </c>
      <c r="CX182" s="198">
        <f t="shared" si="94"/>
        <v>74432.123414208414</v>
      </c>
      <c r="CY182" s="16">
        <f t="shared" si="95"/>
        <v>3.367901703766833E-3</v>
      </c>
      <c r="CZ182" s="37">
        <f t="shared" si="96"/>
        <v>4.1711418444606622E-2</v>
      </c>
      <c r="DA182" s="185">
        <f t="shared" si="97"/>
        <v>2.1259914920401892E-3</v>
      </c>
      <c r="DB182" s="183">
        <f>(BO182-BO180)/BO180</f>
        <v>5.5692702137383797E-3</v>
      </c>
      <c r="DC182" s="85">
        <f>(SUMPRODUCT($B182:$N182,'By group'!$B$27:$N$27)-(1-prop_idu_part)*SUMPRODUCT(Population!$BB182:$BN182,'By group'!$BB$27:$BN$27)*(1-prop_idu_male))/BQ182</f>
        <v>1.4348315782348207</v>
      </c>
      <c r="DD182" s="85">
        <f>(1-prop_idu_part)*SUMPRODUCT(Population!$BB182:$BN182,'By group'!$BB$27:$BN$27)*prop_idu_male/BQ182</f>
        <v>9.2184519392319378E-3</v>
      </c>
      <c r="DE182" s="85">
        <f>SUMPRODUCT(AB182:AN182,'By group'!AB$27:AN$27)/prop_sw_use/BP182</f>
        <v>4.2325209469073384</v>
      </c>
      <c r="DF182" s="85">
        <f t="shared" si="71"/>
        <v>1.7184035044443793</v>
      </c>
      <c r="DG182" s="85">
        <f t="shared" si="100"/>
        <v>0</v>
      </c>
    </row>
    <row r="183" spans="1:111" x14ac:dyDescent="0.25">
      <c r="A183">
        <f t="shared" si="99"/>
        <v>89.5</v>
      </c>
      <c r="B183" s="8">
        <f>B182+Dynamics!B182+Dynamics!BO182+Dynamics!EB182+Dynamics!GO182+Dynamics!JB182</f>
        <v>24505165.331377655</v>
      </c>
      <c r="C183" s="46">
        <f>C182+Dynamics!C182+Dynamics!BP182+Dynamics!EC182+Dynamics!GP182+Dynamics!JC182</f>
        <v>167150.33486191838</v>
      </c>
      <c r="D183" s="4">
        <f>D182+Dynamics!D182+Dynamics!BQ182+Dynamics!ED182+Dynamics!GQ182+Dynamics!JD182</f>
        <v>487552.2741537838</v>
      </c>
      <c r="E183" s="4">
        <f>E182+Dynamics!E182+Dynamics!BR182+Dynamics!EE182+Dynamics!GR182+Dynamics!JE182</f>
        <v>501931.10508402699</v>
      </c>
      <c r="F183" s="4">
        <f>F182+Dynamics!F182+Dynamics!BS182+Dynamics!EF182+Dynamics!GS182+Dynamics!JF182</f>
        <v>150105.469225345</v>
      </c>
      <c r="G183" s="4">
        <f>G182+Dynamics!G182+Dynamics!BT182+Dynamics!EG182+Dynamics!GT182+Dynamics!JG182</f>
        <v>28812.627535561114</v>
      </c>
      <c r="H183" s="4">
        <f>H182+Dynamics!H182+Dynamics!BU182+Dynamics!EH182+Dynamics!GU182+Dynamics!JH182</f>
        <v>24245.4194989813</v>
      </c>
      <c r="I183" s="4">
        <f>I182+Dynamics!I182+Dynamics!BV182+Dynamics!EI182+Dynamics!GV182+Dynamics!JI182</f>
        <v>0</v>
      </c>
      <c r="J183" s="4">
        <f>J182+Dynamics!J182+Dynamics!BW182+Dynamics!EJ182+Dynamics!GW182+Dynamics!JJ182</f>
        <v>0</v>
      </c>
      <c r="K183" s="4">
        <f>K182+Dynamics!K182+Dynamics!BX182+Dynamics!EK182+Dynamics!GX182+Dynamics!JK182</f>
        <v>0</v>
      </c>
      <c r="L183" s="4">
        <f>L182+Dynamics!L182+Dynamics!BY182+Dynamics!EL182+Dynamics!GY182+Dynamics!JL182</f>
        <v>50764.178854510159</v>
      </c>
      <c r="M183" s="4">
        <f>M182+Dynamics!M182+Dynamics!BZ182+Dynamics!EM182+Dynamics!GZ182+Dynamics!JM182</f>
        <v>25206.39405972914</v>
      </c>
      <c r="N183" s="9">
        <f>N182+Dynamics!N182+Dynamics!CA182+Dynamics!EN182+Dynamics!HA182+Dynamics!JN182</f>
        <v>20125.720397148354</v>
      </c>
      <c r="O183" s="8">
        <f>O182+Dynamics!O182+Dynamics!CB182+Dynamics!EO182+Dynamics!HB182+Dynamics!JO182</f>
        <v>26377220.600932956</v>
      </c>
      <c r="P183" s="4">
        <f>P182+Dynamics!P182+Dynamics!CC182+Dynamics!EP182+Dynamics!HC182+Dynamics!JP182</f>
        <v>82674.123902652864</v>
      </c>
      <c r="Q183" s="4">
        <f>Q182+Dynamics!Q182+Dynamics!CD182+Dynamics!EQ182+Dynamics!HD182+Dynamics!JQ182</f>
        <v>241057.49520041255</v>
      </c>
      <c r="R183" s="4">
        <f>R182+Dynamics!R182+Dynamics!CE182+Dynamics!ER182+Dynamics!HE182+Dynamics!JR182</f>
        <v>248036.37421455092</v>
      </c>
      <c r="S183" s="4">
        <f>S182+Dynamics!S182+Dynamics!CF182+Dynamics!ES182+Dynamics!HF182+Dynamics!JS182</f>
        <v>74147.003296159295</v>
      </c>
      <c r="T183" s="4">
        <f>T182+Dynamics!T182+Dynamics!CG182+Dynamics!ET182+Dynamics!HG182+Dynamics!JT182</f>
        <v>14228.317574091381</v>
      </c>
      <c r="U183" s="4">
        <f>U182+Dynamics!U182+Dynamics!CH182+Dynamics!EU182+Dynamics!HH182+Dynamics!JU182</f>
        <v>11966.741457026959</v>
      </c>
      <c r="V183" s="4">
        <f>V182+Dynamics!V182+Dynamics!CI182+Dynamics!EV182+Dynamics!HI182+Dynamics!JV182</f>
        <v>0</v>
      </c>
      <c r="W183" s="4">
        <f>W182+Dynamics!W182+Dynamics!CJ182+Dynamics!EW182+Dynamics!HJ182+Dynamics!JW182</f>
        <v>0</v>
      </c>
      <c r="X183" s="4">
        <f>X182+Dynamics!X182+Dynamics!CK182+Dynamics!EX182+Dynamics!HK182+Dynamics!JX182</f>
        <v>0</v>
      </c>
      <c r="Y183" s="4">
        <f>Y182+Dynamics!Y182+Dynamics!CL182+Dynamics!EY182+Dynamics!HL182+Dynamics!JY182</f>
        <v>25054.456579729274</v>
      </c>
      <c r="Z183" s="4">
        <f>Z182+Dynamics!Z182+Dynamics!CM182+Dynamics!EZ182+Dynamics!HM182+Dynamics!JZ182</f>
        <v>12433.168567165667</v>
      </c>
      <c r="AA183" s="9">
        <f>AA182+Dynamics!AA182+Dynamics!CN182+Dynamics!FA182+Dynamics!HN182+Dynamics!KA182</f>
        <v>9920.1121797471405</v>
      </c>
      <c r="AB183" s="8">
        <f>AB182+Dynamics!AB182+Dynamics!CO182+Dynamics!FB182+Dynamics!HO182+Dynamics!KB182</f>
        <v>39919.422598545978</v>
      </c>
      <c r="AC183" s="4">
        <f>AC182+Dynamics!AC182+Dynamics!CP182+Dynamics!FC182+Dynamics!HP182+Dynamics!KC182</f>
        <v>5865.0468307226247</v>
      </c>
      <c r="AD183" s="4">
        <f>AD182+Dynamics!AD182+Dynamics!CQ182+Dynamics!FD182+Dynamics!HQ182+Dynamics!KD182</f>
        <v>17195.415183891026</v>
      </c>
      <c r="AE183" s="4">
        <f>AE182+Dynamics!AE182+Dynamics!CR182+Dynamics!FE182+Dynamics!HR182+Dynamics!KE182</f>
        <v>17829.006506005833</v>
      </c>
      <c r="AF183" s="4">
        <f>AF182+Dynamics!AF182+Dynamics!CS182+Dynamics!FF182+Dynamics!HS182+Dynamics!KF182</f>
        <v>5360.6392597626464</v>
      </c>
      <c r="AG183" s="4">
        <f>AG182+Dynamics!AG182+Dynamics!CT182+Dynamics!FG182+Dynamics!HT182+Dynamics!KG182</f>
        <v>1032.9616912226579</v>
      </c>
      <c r="AH183" s="4">
        <f>AH182+Dynamics!AH182+Dynamics!CU182+Dynamics!FH182+Dynamics!HU182+Dynamics!KH182</f>
        <v>875.1488014288667</v>
      </c>
      <c r="AI183" s="4">
        <f>AI182+Dynamics!AI182+Dynamics!CV182+Dynamics!FI182+Dynamics!HV182+Dynamics!KI182</f>
        <v>0</v>
      </c>
      <c r="AJ183" s="4">
        <f>AJ182+Dynamics!AJ182+Dynamics!CW182+Dynamics!FJ182+Dynamics!HW182+Dynamics!KJ182</f>
        <v>0</v>
      </c>
      <c r="AK183" s="4">
        <f>AK182+Dynamics!AK182+Dynamics!CX182+Dynamics!FK182+Dynamics!HX182+Dynamics!KK182</f>
        <v>0</v>
      </c>
      <c r="AL183" s="4">
        <f>AL182+Dynamics!AL182+Dynamics!CY182+Dynamics!FL182+Dynamics!HY182+Dynamics!KL182</f>
        <v>1833.3845125519824</v>
      </c>
      <c r="AM183" s="4">
        <f>AM182+Dynamics!AM182+Dynamics!CZ182+Dynamics!FM182+Dynamics!HZ182+Dynamics!KM182</f>
        <v>917.33417749114426</v>
      </c>
      <c r="AN183" s="4">
        <f>AN182+Dynamics!AN182+Dynamics!DA182+Dynamics!FN182+Dynamics!IA182+Dynamics!KN182</f>
        <v>739.00333889801254</v>
      </c>
      <c r="AO183" s="8">
        <f>AO182+Dynamics!AO182+Dynamics!DB182+Dynamics!FO182+Dynamics!IB182+Dynamics!KO182</f>
        <v>960844.6336929854</v>
      </c>
      <c r="AP183" s="4">
        <f>AP182+Dynamics!AP182+Dynamics!DC182+Dynamics!FP182+Dynamics!IC182+Dynamics!KP182</f>
        <v>19409.621456529119</v>
      </c>
      <c r="AQ183" s="4">
        <f>AQ182+Dynamics!AQ182+Dynamics!DD182+Dynamics!FQ182+Dynamics!ID182+Dynamics!KQ182</f>
        <v>56612.56478305933</v>
      </c>
      <c r="AR183" s="4">
        <f>AR182+Dynamics!AR182+Dynamics!DE182+Dynamics!FR182+Dynamics!IE182+Dynamics!KR182</f>
        <v>58274.497867061647</v>
      </c>
      <c r="AS183" s="4">
        <f>AS182+Dynamics!AS182+Dynamics!DF182+Dynamics!FS182+Dynamics!IF182+Dynamics!KS182</f>
        <v>17424.548102750698</v>
      </c>
      <c r="AT183" s="4">
        <f>AT182+Dynamics!AT182+Dynamics!DG182+Dynamics!FT182+Dynamics!IG182+Dynamics!KT182</f>
        <v>3344.0683399076793</v>
      </c>
      <c r="AU183" s="4">
        <f>AU182+Dynamics!AU182+Dynamics!DH182+Dynamics!FU182+Dynamics!IH182+Dynamics!KU182</f>
        <v>2812.7178140887104</v>
      </c>
      <c r="AV183" s="4">
        <f>AV182+Dynamics!AV182+Dynamics!DI182+Dynamics!FV182+Dynamics!II182+Dynamics!KV182</f>
        <v>0</v>
      </c>
      <c r="AW183" s="4">
        <f>AW182+Dynamics!AW182+Dynamics!DJ182+Dynamics!FW182+Dynamics!IJ182+Dynamics!KW182</f>
        <v>0</v>
      </c>
      <c r="AX183" s="4">
        <f>AX182+Dynamics!AX182+Dynamics!DK182+Dynamics!FX182+Dynamics!IK182+Dynamics!KX182</f>
        <v>0</v>
      </c>
      <c r="AY183" s="4">
        <f>AY182+Dynamics!AY182+Dynamics!DL182+Dynamics!FY182+Dynamics!IL182+Dynamics!KY182</f>
        <v>5889.048057449304</v>
      </c>
      <c r="AZ183" s="4">
        <f>AZ182+Dynamics!AZ182+Dynamics!DM182+Dynamics!FZ182+Dynamics!IM182+Dynamics!KZ182</f>
        <v>2922.1202087690344</v>
      </c>
      <c r="BA183" s="9">
        <f>BA182+Dynamics!BA182+Dynamics!DN182+Dynamics!GA182+Dynamics!IN182+Dynamics!LA182</f>
        <v>2330.098330220922</v>
      </c>
      <c r="BB183" s="8">
        <f>BB182+Dynamics!BB182+Dynamics!DO182+Dynamics!GB182+Dynamics!IO182+Dynamics!LB182</f>
        <v>46324.966850766075</v>
      </c>
      <c r="BC183" s="4">
        <f>BC182+Dynamics!BC182+Dynamics!DP182+Dynamics!GC182+Dynamics!IP182+Dynamics!LC182</f>
        <v>8873.9655110148069</v>
      </c>
      <c r="BD183" s="4">
        <f>BD182+Dynamics!BD182+Dynamics!DQ182+Dynamics!GD182+Dynamics!IQ182+Dynamics!LD182</f>
        <v>24551.147996070391</v>
      </c>
      <c r="BE183" s="4">
        <f>BE182+Dynamics!BE182+Dynamics!DR182+Dynamics!GE182+Dynamics!IR182+Dynamics!LE182</f>
        <v>23486.193475874414</v>
      </c>
      <c r="BF183" s="4">
        <f>BF182+Dynamics!BF182+Dynamics!DS182+Dynamics!GF182+Dynamics!IS182+Dynamics!LF182</f>
        <v>6639.8432502051392</v>
      </c>
      <c r="BG183" s="4">
        <f>BG182+Dynamics!BG182+Dynamics!DT182+Dynamics!GG182+Dynamics!IT182+Dynamics!LG182</f>
        <v>1224.0270909562241</v>
      </c>
      <c r="BH183" s="4">
        <f>BH182+Dynamics!BH182+Dynamics!DU182+Dynamics!GH182+Dynamics!IU182+Dynamics!LH182</f>
        <v>960.21886147832515</v>
      </c>
      <c r="BI183" s="4">
        <f>BI182+Dynamics!BI182+Dynamics!DV182+Dynamics!GI182+Dynamics!IV182+Dynamics!LI182</f>
        <v>0</v>
      </c>
      <c r="BJ183" s="4">
        <f>BJ182+Dynamics!BJ182+Dynamics!DW182+Dynamics!GJ182+Dynamics!IW182+Dynamics!LJ182</f>
        <v>0</v>
      </c>
      <c r="BK183" s="4">
        <f>BK182+Dynamics!BK182+Dynamics!DX182+Dynamics!GK182+Dynamics!IX182+Dynamics!LK182</f>
        <v>0</v>
      </c>
      <c r="BL183" s="4">
        <f>BL182+Dynamics!BL182+Dynamics!DY182+Dynamics!GL182+Dynamics!IY182+Dynamics!LL182</f>
        <v>1999.4868984220259</v>
      </c>
      <c r="BM183" s="4">
        <f>BM182+Dynamics!BM182+Dynamics!DZ182+Dynamics!GM182+Dynamics!IZ182+Dynamics!LM182</f>
        <v>916.38410058829356</v>
      </c>
      <c r="BN183" s="4">
        <f>BN182+Dynamics!BN182+Dynamics!EA182+Dynamics!GN182+Dynamics!JA182+Dynamics!LN182</f>
        <v>666.94991236639987</v>
      </c>
      <c r="BO183" s="178">
        <f t="shared" si="73"/>
        <v>54394871.714454249</v>
      </c>
      <c r="BP183" s="8">
        <f t="shared" si="101"/>
        <v>25961058.85504866</v>
      </c>
      <c r="BQ183" s="4">
        <f t="shared" si="102"/>
        <v>27096738.393904496</v>
      </c>
      <c r="BR183" s="4">
        <f t="shared" si="103"/>
        <v>91567.362900520762</v>
      </c>
      <c r="BS183" s="4">
        <f t="shared" si="74"/>
        <v>1129863.9186528218</v>
      </c>
      <c r="BT183" s="179">
        <f t="shared" si="75"/>
        <v>115643.1839477421</v>
      </c>
      <c r="BU183" s="178">
        <f t="shared" si="76"/>
        <v>2465396.7590013272</v>
      </c>
      <c r="BV183" s="4">
        <f t="shared" si="77"/>
        <v>1455893.523671004</v>
      </c>
      <c r="BW183" s="4">
        <f t="shared" si="78"/>
        <v>719517.79297153594</v>
      </c>
      <c r="BX183" s="4">
        <f t="shared" si="79"/>
        <v>51647.940301974799</v>
      </c>
      <c r="BY183" s="4">
        <f t="shared" si="80"/>
        <v>169019.28495983648</v>
      </c>
      <c r="BZ183" s="179">
        <f t="shared" si="81"/>
        <v>69318.217096976019</v>
      </c>
      <c r="CA183" s="167">
        <f t="shared" si="82"/>
        <v>4.5324066061657828E-2</v>
      </c>
      <c r="CB183" s="15">
        <f t="shared" si="83"/>
        <v>5.6079897657482322E-2</v>
      </c>
      <c r="CC183" s="15">
        <f t="shared" si="84"/>
        <v>2.6553667917958493E-2</v>
      </c>
      <c r="CD183" s="15">
        <f t="shared" si="85"/>
        <v>0.56404311171531041</v>
      </c>
      <c r="CE183" s="15">
        <f t="shared" si="86"/>
        <v>0.14959260329453158</v>
      </c>
      <c r="CF183" s="168">
        <f t="shared" si="87"/>
        <v>0.59941463673553097</v>
      </c>
      <c r="CG183" s="169">
        <f>-SUM(Dynamics!BO182:BO183,Dynamics!CB182:CB183,Dynamics!CO182:CO183,Dynamics!DB182:DB183,Dynamics!DO182:DO183)/BO182*100000</f>
        <v>1090.9593053716837</v>
      </c>
      <c r="CH183" s="87">
        <f>-SUM(Dynamics!BO182:BO183)/BP182*100000</f>
        <v>1344.7199041782294</v>
      </c>
      <c r="CI183" s="87">
        <f>-SUM(Dynamics!CB182:CB183)/BQ182*100000</f>
        <v>637.31472868838364</v>
      </c>
      <c r="CJ183" s="87">
        <f>-SUM(Dynamics!CO182:CO183)/BR182*100000</f>
        <v>13354.838843506384</v>
      </c>
      <c r="CK183" s="87">
        <f>-SUM(Dynamics!DB182:DB183)/BS182*100000</f>
        <v>3587.3551387357907</v>
      </c>
      <c r="CL183" s="170">
        <f>-SUM(Dynamics!DO182:DO183)/BT182*100000</f>
        <v>16314.029421234522</v>
      </c>
      <c r="CM183" s="120">
        <f t="shared" si="88"/>
        <v>189397.78026486057</v>
      </c>
      <c r="CN183" s="120">
        <f>step*SUMPRODUCT(B183:N183,'By group'!B$22:N$22)</f>
        <v>111942.38524414427</v>
      </c>
      <c r="CO183" s="120">
        <f>step*SUMPRODUCT(O183:AA183,'By group'!O$22:AA$22)</f>
        <v>55311.309628513562</v>
      </c>
      <c r="CP183" s="120">
        <f>step*SUMPRODUCT(AB183:AN183,'By group'!AB$22:AN$22)</f>
        <v>3982.6082034411547</v>
      </c>
      <c r="CQ183" s="120">
        <f>step*SUMPRODUCT(AO183:BA183,'By group'!AO$22:BA$22)</f>
        <v>12995.147075659625</v>
      </c>
      <c r="CR183" s="154">
        <f>step*SUMPRODUCT(BB183:BN183,'By group'!BB$22:BN$22)</f>
        <v>5166.3301131019443</v>
      </c>
      <c r="CS183" s="197">
        <f t="shared" si="89"/>
        <v>283973.09256283776</v>
      </c>
      <c r="CT183" s="120">
        <f t="shared" si="90"/>
        <v>826968.8973172172</v>
      </c>
      <c r="CU183" s="120">
        <f t="shared" si="91"/>
        <v>849557.17714751977</v>
      </c>
      <c r="CV183" s="120">
        <f t="shared" si="92"/>
        <v>339218.05803688552</v>
      </c>
      <c r="CW183" s="120">
        <f t="shared" si="93"/>
        <v>91037.403345482337</v>
      </c>
      <c r="CX183" s="198">
        <f t="shared" si="94"/>
        <v>74642.130591384979</v>
      </c>
      <c r="CY183" s="16">
        <f t="shared" si="95"/>
        <v>3.3678951428447201E-3</v>
      </c>
      <c r="CZ183" s="37">
        <f t="shared" si="96"/>
        <v>4.1706365194383019E-2</v>
      </c>
      <c r="DA183" s="185">
        <f t="shared" si="97"/>
        <v>2.1259942399498746E-3</v>
      </c>
      <c r="DB183" s="183"/>
      <c r="DC183" s="85">
        <f>(SUMPRODUCT($B183:$N183,'By group'!$B$27:$N$27)-(1-prop_idu_part)*SUMPRODUCT(Population!$BB183:$BN183,'By group'!$BB$27:$BN$27)*(1-prop_idu_male))/BQ183</f>
        <v>1.434827335971447</v>
      </c>
      <c r="DD183" s="85">
        <f>(1-prop_idu_part)*SUMPRODUCT(Population!$BB183:$BN183,'By group'!$BB$27:$BN$27)*prop_idu_male/BQ183</f>
        <v>9.2184259852954795E-3</v>
      </c>
      <c r="DE183" s="85">
        <f>SUMPRODUCT(AB183:AN183,'By group'!AB$27:AN$27)/prop_sw_use/BP183</f>
        <v>4.2325251868244322</v>
      </c>
      <c r="DF183" s="85">
        <f t="shared" si="71"/>
        <v>1.7184052258507194</v>
      </c>
      <c r="DG183" s="85">
        <f t="shared" si="100"/>
        <v>0</v>
      </c>
    </row>
    <row r="184" spans="1:111" x14ac:dyDescent="0.25">
      <c r="A184">
        <f t="shared" si="99"/>
        <v>90</v>
      </c>
      <c r="B184" s="8">
        <f>B183+Dynamics!B183+Dynamics!BO183+Dynamics!EB183+Dynamics!GO183+Dynamics!JB183</f>
        <v>24573313.563153733</v>
      </c>
      <c r="C184" s="46">
        <f>C183+Dynamics!C183+Dynamics!BP183+Dynamics!EC183+Dynamics!GP183+Dynamics!JC183</f>
        <v>167616.76323813287</v>
      </c>
      <c r="D184" s="4">
        <f>D183+Dynamics!D183+Dynamics!BQ183+Dynamics!ED183+Dynamics!GQ183+Dynamics!JD183</f>
        <v>488913.40432746749</v>
      </c>
      <c r="E184" s="4">
        <f>E183+Dynamics!E183+Dynamics!BR183+Dynamics!EE183+Dynamics!GR183+Dynamics!JE183</f>
        <v>503333.43019026931</v>
      </c>
      <c r="F184" s="4">
        <f>F183+Dynamics!F183+Dynamics!BS183+Dynamics!EF183+Dynamics!GS183+Dynamics!JF183</f>
        <v>150525.1161762219</v>
      </c>
      <c r="G184" s="4">
        <f>G183+Dynamics!G183+Dynamics!BT183+Dynamics!EG183+Dynamics!GT183+Dynamics!JG183</f>
        <v>28893.22169225998</v>
      </c>
      <c r="H184" s="4">
        <f>H183+Dynamics!H183+Dynamics!BU183+Dynamics!EH183+Dynamics!GU183+Dynamics!JH183</f>
        <v>24313.315205909603</v>
      </c>
      <c r="I184" s="4">
        <f>I183+Dynamics!I183+Dynamics!BV183+Dynamics!EI183+Dynamics!GV183+Dynamics!JI183</f>
        <v>0</v>
      </c>
      <c r="J184" s="4">
        <f>J183+Dynamics!J183+Dynamics!BW183+Dynamics!EJ183+Dynamics!GW183+Dynamics!JJ183</f>
        <v>0</v>
      </c>
      <c r="K184" s="4">
        <f>K183+Dynamics!K183+Dynamics!BX183+Dynamics!EK183+Dynamics!GX183+Dynamics!JK183</f>
        <v>0</v>
      </c>
      <c r="L184" s="4">
        <f>L183+Dynamics!L183+Dynamics!BY183+Dynamics!EL183+Dynamics!GY183+Dynamics!JL183</f>
        <v>50906.348111358522</v>
      </c>
      <c r="M184" s="4">
        <f>M183+Dynamics!M183+Dynamics!BZ183+Dynamics!EM183+Dynamics!GZ183+Dynamics!JM183</f>
        <v>25277.092946363769</v>
      </c>
      <c r="N184" s="9">
        <f>N183+Dynamics!N183+Dynamics!CA183+Dynamics!EN183+Dynamics!HA183+Dynamics!JN183</f>
        <v>20182.298375395701</v>
      </c>
      <c r="O184" s="8">
        <f>O183+Dynamics!O183+Dynamics!CB183+Dynamics!EO183+Dynamics!HB183+Dynamics!JO183</f>
        <v>26450659.458245173</v>
      </c>
      <c r="P184" s="4">
        <f>P183+Dynamics!P183+Dynamics!CC183+Dynamics!EP183+Dynamics!HC183+Dynamics!JP183</f>
        <v>82905.121257431296</v>
      </c>
      <c r="Q184" s="4">
        <f>Q183+Dynamics!Q183+Dynamics!CD183+Dynamics!EQ183+Dynamics!HD183+Dynamics!JQ183</f>
        <v>241731.42568400461</v>
      </c>
      <c r="R184" s="4">
        <f>R183+Dynamics!R183+Dynamics!CE183+Dynamics!ER183+Dynamics!HE183+Dynamics!JR183</f>
        <v>248730.48257425602</v>
      </c>
      <c r="S184" s="4">
        <f>S183+Dynamics!S183+Dynamics!CF183+Dynamics!ES183+Dynamics!HF183+Dynamics!JS183</f>
        <v>74354.670353706708</v>
      </c>
      <c r="T184" s="4">
        <f>T183+Dynamics!T183+Dynamics!CG183+Dynamics!ET183+Dynamics!HG183+Dynamics!JT183</f>
        <v>14268.194841766961</v>
      </c>
      <c r="U184" s="4">
        <f>U183+Dynamics!U183+Dynamics!CH183+Dynamics!EU183+Dynamics!HH183+Dynamics!JU183</f>
        <v>12000.328415139445</v>
      </c>
      <c r="V184" s="4">
        <f>V183+Dynamics!V183+Dynamics!CI183+Dynamics!EV183+Dynamics!HI183+Dynamics!JV183</f>
        <v>0</v>
      </c>
      <c r="W184" s="4">
        <f>W183+Dynamics!W183+Dynamics!CJ183+Dynamics!EW183+Dynamics!HJ183+Dynamics!JW183</f>
        <v>0</v>
      </c>
      <c r="X184" s="4">
        <f>X183+Dynamics!X183+Dynamics!CK183+Dynamics!EX183+Dynamics!HK183+Dynamics!JX183</f>
        <v>0</v>
      </c>
      <c r="Y184" s="4">
        <f>Y183+Dynamics!Y183+Dynamics!CL183+Dynamics!EY183+Dynamics!HL183+Dynamics!JY183</f>
        <v>25124.784926561919</v>
      </c>
      <c r="Z184" s="4">
        <f>Z183+Dynamics!Z183+Dynamics!CM183+Dynamics!EZ183+Dynamics!HM183+Dynamics!JZ183</f>
        <v>12468.135364914258</v>
      </c>
      <c r="AA184" s="9">
        <f>AA183+Dynamics!AA183+Dynamics!CN183+Dynamics!FA183+Dynamics!HN183+Dynamics!KA183</f>
        <v>9948.0896969688201</v>
      </c>
      <c r="AB184" s="8">
        <f>AB183+Dynamics!AB183+Dynamics!CO183+Dynamics!FB183+Dynamics!HO183+Dynamics!KB183</f>
        <v>40030.160661183538</v>
      </c>
      <c r="AC184" s="4">
        <f>AC183+Dynamics!AC183+Dynamics!CP183+Dynamics!FC183+Dynamics!HP183+Dynamics!KC183</f>
        <v>5881.3904040692087</v>
      </c>
      <c r="AD184" s="4">
        <f>AD183+Dynamics!AD183+Dynamics!CQ183+Dynamics!FD183+Dynamics!HQ183+Dynamics!KD183</f>
        <v>17243.349562691095</v>
      </c>
      <c r="AE184" s="4">
        <f>AE183+Dynamics!AE183+Dynamics!CR183+Dynamics!FE183+Dynamics!HR183+Dynamics!KE183</f>
        <v>17878.73713653654</v>
      </c>
      <c r="AF184" s="4">
        <f>AF183+Dynamics!AF183+Dynamics!CS183+Dynamics!FF183+Dynamics!HS183+Dynamics!KF183</f>
        <v>5375.5996776971715</v>
      </c>
      <c r="AG184" s="4">
        <f>AG183+Dynamics!AG183+Dynamics!CT183+Dynamics!FG183+Dynamics!HT183+Dynamics!KG183</f>
        <v>1035.8457494201368</v>
      </c>
      <c r="AH184" s="4">
        <f>AH183+Dynamics!AH183+Dynamics!CU183+Dynamics!FH183+Dynamics!HU183+Dynamics!KH183</f>
        <v>877.59458569042442</v>
      </c>
      <c r="AI184" s="4">
        <f>AI183+Dynamics!AI183+Dynamics!CV183+Dynamics!FI183+Dynamics!HV183+Dynamics!KI183</f>
        <v>0</v>
      </c>
      <c r="AJ184" s="4">
        <f>AJ183+Dynamics!AJ183+Dynamics!CW183+Dynamics!FJ183+Dynamics!HW183+Dynamics!KJ183</f>
        <v>0</v>
      </c>
      <c r="AK184" s="4">
        <f>AK183+Dynamics!AK183+Dynamics!CX183+Dynamics!FK183+Dynamics!HX183+Dynamics!KK183</f>
        <v>0</v>
      </c>
      <c r="AL184" s="4">
        <f>AL183+Dynamics!AL183+Dynamics!CY183+Dynamics!FL183+Dynamics!HY183+Dynamics!KL183</f>
        <v>1838.508596912616</v>
      </c>
      <c r="AM184" s="4">
        <f>AM183+Dynamics!AM183+Dynamics!CZ183+Dynamics!FM183+Dynamics!HZ183+Dynamics!KM183</f>
        <v>919.90130529517103</v>
      </c>
      <c r="AN184" s="4">
        <f>AN183+Dynamics!AN183+Dynamics!DA183+Dynamics!FN183+Dynamics!IA183+Dynamics!KN183</f>
        <v>741.07561248293064</v>
      </c>
      <c r="AO184" s="8">
        <f>AO183+Dynamics!AO183+Dynamics!DB183+Dynamics!FO183+Dynamics!IB183+Dynamics!KO183</f>
        <v>963363.98324271338</v>
      </c>
      <c r="AP184" s="4">
        <f>AP183+Dynamics!AP183+Dynamics!DC183+Dynamics!FP183+Dynamics!IC183+Dynamics!KP183</f>
        <v>19464.710923052469</v>
      </c>
      <c r="AQ184" s="4">
        <f>AQ183+Dynamics!AQ183+Dynamics!DD183+Dynamics!FQ183+Dynamics!ID183+Dynamics!KQ183</f>
        <v>56773.914213348282</v>
      </c>
      <c r="AR184" s="4">
        <f>AR183+Dynamics!AR183+Dynamics!DE183+Dynamics!FR183+Dynamics!IE183+Dynamics!KR183</f>
        <v>58441.759574731681</v>
      </c>
      <c r="AS184" s="4">
        <f>AS183+Dynamics!AS183+Dynamics!DF183+Dynamics!FS183+Dynamics!IF183+Dynamics!KS183</f>
        <v>17474.877735957856</v>
      </c>
      <c r="AT184" s="4">
        <f>AT183+Dynamics!AT183+Dynamics!DG183+Dynamics!FT183+Dynamics!IG183+Dynamics!KT183</f>
        <v>3353.7792518518277</v>
      </c>
      <c r="AU184" s="4">
        <f>AU183+Dynamics!AU183+Dynamics!DH183+Dynamics!FU183+Dynamics!IH183+Dynamics!KU183</f>
        <v>2820.9812458832093</v>
      </c>
      <c r="AV184" s="4">
        <f>AV183+Dynamics!AV183+Dynamics!DI183+Dynamics!FV183+Dynamics!II183+Dynamics!KV183</f>
        <v>0</v>
      </c>
      <c r="AW184" s="4">
        <f>AW183+Dynamics!AW183+Dynamics!DJ183+Dynamics!FW183+Dynamics!IJ183+Dynamics!KW183</f>
        <v>0</v>
      </c>
      <c r="AX184" s="4">
        <f>AX183+Dynamics!AX183+Dynamics!DK183+Dynamics!FX183+Dynamics!IK183+Dynamics!KX183</f>
        <v>0</v>
      </c>
      <c r="AY184" s="4">
        <f>AY183+Dynamics!AY183+Dynamics!DL183+Dynamics!FY183+Dynamics!IL183+Dynamics!KY183</f>
        <v>5906.3634942566896</v>
      </c>
      <c r="AZ184" s="4">
        <f>AZ183+Dynamics!AZ183+Dynamics!DM183+Dynamics!FZ183+Dynamics!IM183+Dynamics!KZ183</f>
        <v>2930.8473962776829</v>
      </c>
      <c r="BA184" s="9">
        <f>BA183+Dynamics!BA183+Dynamics!DN183+Dynamics!GA183+Dynamics!IN183+Dynamics!LA183</f>
        <v>2337.2284317372987</v>
      </c>
      <c r="BB184" s="8">
        <f>BB183+Dynamics!BB183+Dynamics!DO183+Dynamics!GB183+Dynamics!IO183+Dynamics!LB183</f>
        <v>46453.789454051774</v>
      </c>
      <c r="BC184" s="4">
        <f>BC183+Dynamics!BC183+Dynamics!DP183+Dynamics!GC183+Dynamics!IP183+Dynamics!LC183</f>
        <v>8898.6490433087074</v>
      </c>
      <c r="BD184" s="4">
        <f>BD183+Dynamics!BD183+Dynamics!DQ183+Dynamics!GD183+Dynamics!IQ183+Dynamics!LD183</f>
        <v>24619.44804476816</v>
      </c>
      <c r="BE184" s="4">
        <f>BE183+Dynamics!BE183+Dynamics!DR183+Dynamics!GE183+Dynamics!IR183+Dynamics!LE183</f>
        <v>23551.545616108211</v>
      </c>
      <c r="BF184" s="4">
        <f>BF183+Dynamics!BF183+Dynamics!DS183+Dynamics!GF183+Dynamics!IS183+Dynamics!LF183</f>
        <v>6658.322847317826</v>
      </c>
      <c r="BG184" s="4">
        <f>BG183+Dynamics!BG183+Dynamics!DT183+Dynamics!GG183+Dynamics!IT183+Dynamics!LG183</f>
        <v>1227.4342907477992</v>
      </c>
      <c r="BH184" s="4">
        <f>BH183+Dynamics!BH183+Dynamics!DU183+Dynamics!GH183+Dynamics!IU183+Dynamics!LH183</f>
        <v>962.89263864988095</v>
      </c>
      <c r="BI184" s="4">
        <f>BI183+Dynamics!BI183+Dynamics!DV183+Dynamics!GI183+Dynamics!IV183+Dynamics!LI183</f>
        <v>0</v>
      </c>
      <c r="BJ184" s="4">
        <f>BJ183+Dynamics!BJ183+Dynamics!DW183+Dynamics!GJ183+Dynamics!IW183+Dynamics!LJ183</f>
        <v>0</v>
      </c>
      <c r="BK184" s="4">
        <f>BK183+Dynamics!BK183+Dynamics!DX183+Dynamics!GK183+Dynamics!IX183+Dynamics!LK183</f>
        <v>0</v>
      </c>
      <c r="BL184" s="4">
        <f>BL183+Dynamics!BL183+Dynamics!DY183+Dynamics!GL183+Dynamics!IY183+Dynamics!LL183</f>
        <v>2005.0547314295973</v>
      </c>
      <c r="BM184" s="4">
        <f>BM183+Dynamics!BM183+Dynamics!DZ183+Dynamics!GM183+Dynamics!IZ183+Dynamics!LM183</f>
        <v>918.93710297051121</v>
      </c>
      <c r="BN184" s="4">
        <f>BN183+Dynamics!BN183+Dynamics!EA183+Dynamics!GN183+Dynamics!JA183+Dynamics!LN183</f>
        <v>668.80932188042459</v>
      </c>
      <c r="BO184" s="178">
        <f t="shared" si="73"/>
        <v>54546120.73667004</v>
      </c>
      <c r="BP184" s="8">
        <f t="shared" si="101"/>
        <v>26033274.553417109</v>
      </c>
      <c r="BQ184" s="4">
        <f t="shared" si="102"/>
        <v>27172190.691359926</v>
      </c>
      <c r="BR184" s="4">
        <f t="shared" si="103"/>
        <v>91822.163291978854</v>
      </c>
      <c r="BS184" s="4">
        <f t="shared" si="74"/>
        <v>1132868.4455098105</v>
      </c>
      <c r="BT184" s="179">
        <f t="shared" si="75"/>
        <v>115964.8830912329</v>
      </c>
      <c r="BU184" s="178">
        <f t="shared" si="76"/>
        <v>2472299.7819132023</v>
      </c>
      <c r="BV184" s="4">
        <f t="shared" si="77"/>
        <v>1459960.9902633789</v>
      </c>
      <c r="BW184" s="4">
        <f t="shared" si="78"/>
        <v>721531.23311475001</v>
      </c>
      <c r="BX184" s="4">
        <f t="shared" si="79"/>
        <v>51792.002630795287</v>
      </c>
      <c r="BY184" s="4">
        <f t="shared" si="80"/>
        <v>169504.46226709703</v>
      </c>
      <c r="BZ184" s="179">
        <f t="shared" si="81"/>
        <v>69511.093637181111</v>
      </c>
      <c r="CA184" s="167">
        <f t="shared" si="82"/>
        <v>4.5324942425303119E-2</v>
      </c>
      <c r="CB184" s="15">
        <f t="shared" si="83"/>
        <v>5.608057439211947E-2</v>
      </c>
      <c r="CC184" s="15">
        <f t="shared" si="84"/>
        <v>2.6554032441122932E-2</v>
      </c>
      <c r="CD184" s="15">
        <f t="shared" si="85"/>
        <v>0.56404685725063497</v>
      </c>
      <c r="CE184" s="15">
        <f t="shared" si="86"/>
        <v>0.14962413591704998</v>
      </c>
      <c r="CF184" s="168">
        <f t="shared" si="87"/>
        <v>0.59941502793129831</v>
      </c>
      <c r="CG184" s="167"/>
      <c r="CH184" s="16"/>
      <c r="CI184" s="87"/>
      <c r="CJ184" s="16"/>
      <c r="CK184" s="16"/>
      <c r="CL184" s="168"/>
      <c r="CM184" s="120">
        <f t="shared" si="88"/>
        <v>189928.34694474909</v>
      </c>
      <c r="CN184" s="120">
        <f>step*SUMPRODUCT(B184:N184,'By group'!B$22:N$22)</f>
        <v>112255.22149345734</v>
      </c>
      <c r="CO184" s="120">
        <f>step*SUMPRODUCT(O184:AA184,'By group'!O$22:AA$22)</f>
        <v>55466.146852168327</v>
      </c>
      <c r="CP184" s="120">
        <f>step*SUMPRODUCT(AB184:AN184,'By group'!AB$22:AN$22)</f>
        <v>3993.7195439129036</v>
      </c>
      <c r="CQ184" s="120">
        <f>step*SUMPRODUCT(AO184:BA184,'By group'!AO$22:BA$22)</f>
        <v>13032.552323652708</v>
      </c>
      <c r="CR184" s="154">
        <f>step*SUMPRODUCT(BB184:BN184,'By group'!BB$22:BN$22)</f>
        <v>5180.7067315578188</v>
      </c>
      <c r="CS184" s="197">
        <f t="shared" si="89"/>
        <v>284766.63486599451</v>
      </c>
      <c r="CT184" s="120">
        <f t="shared" si="90"/>
        <v>829281.54183227965</v>
      </c>
      <c r="CU184" s="120">
        <f t="shared" si="91"/>
        <v>851935.95509190171</v>
      </c>
      <c r="CV184" s="120">
        <f t="shared" si="92"/>
        <v>340169.64665142086</v>
      </c>
      <c r="CW184" s="120">
        <f t="shared" si="93"/>
        <v>91293.389941868096</v>
      </c>
      <c r="CX184" s="198">
        <f t="shared" si="94"/>
        <v>74852.613529737762</v>
      </c>
      <c r="CY184" s="16">
        <f t="shared" si="95"/>
        <v>3.3678887910409622E-3</v>
      </c>
      <c r="CZ184" s="37">
        <f t="shared" si="96"/>
        <v>4.1701482818321305E-2</v>
      </c>
      <c r="DA184" s="185">
        <f t="shared" si="97"/>
        <v>2.1259968907976347E-3</v>
      </c>
      <c r="DB184" s="183">
        <f>(BO184-BO182)/BO182</f>
        <v>5.5689569266048769E-3</v>
      </c>
      <c r="DC184" s="85">
        <f>(SUMPRODUCT($B184:$N184,'By group'!$B$27:$N$27)-(1-prop_idu_part)*SUMPRODUCT(Population!$BB184:$BN184,'By group'!$BB$27:$BN$27)*(1-prop_idu_male))/BQ184</f>
        <v>1.434823243959251</v>
      </c>
      <c r="DD184" s="85">
        <f>(1-prop_idu_part)*SUMPRODUCT(Population!$BB184:$BN184,'By group'!$BB$27:$BN$27)*prop_idu_male/BQ184</f>
        <v>9.2184009129860373E-3</v>
      </c>
      <c r="DE184" s="85">
        <f>SUMPRODUCT(AB184:AN184,'By group'!AB$27:AN$27)/prop_sw_use/BP184</f>
        <v>4.2325292473017599</v>
      </c>
      <c r="DF184" s="85">
        <f t="shared" si="71"/>
        <v>1.7184068744045145</v>
      </c>
      <c r="DG184" s="85">
        <f t="shared" si="100"/>
        <v>0</v>
      </c>
    </row>
    <row r="185" spans="1:111" x14ac:dyDescent="0.25">
      <c r="A185">
        <f t="shared" si="99"/>
        <v>90.5</v>
      </c>
      <c r="B185" s="8">
        <f>B184+Dynamics!B184+Dynamics!BO184+Dynamics!EB184+Dynamics!GO184+Dynamics!JB184</f>
        <v>24641649.236331597</v>
      </c>
      <c r="C185" s="46">
        <f>C184+Dynamics!C184+Dynamics!BP184+Dynamics!EC184+Dynamics!GP184+Dynamics!JC184</f>
        <v>168084.42611783699</v>
      </c>
      <c r="D185" s="4">
        <f>D184+Dynamics!D184+Dynamics!BQ184+Dynamics!ED184+Dynamics!GQ184+Dynamics!JD184</f>
        <v>490278.11875781039</v>
      </c>
      <c r="E185" s="4">
        <f>E184+Dynamics!E184+Dynamics!BR184+Dynamics!EE184+Dynamics!GR184+Dynamics!JE184</f>
        <v>504739.41754043603</v>
      </c>
      <c r="F185" s="4">
        <f>F184+Dynamics!F184+Dynamics!BS184+Dynamics!EF184+Dynamics!GS184+Dynamics!JF184</f>
        <v>150945.85114105023</v>
      </c>
      <c r="G185" s="4">
        <f>G184+Dynamics!G184+Dynamics!BT184+Dynamics!EG184+Dynamics!GT184+Dynamics!JG184</f>
        <v>28974.02355075115</v>
      </c>
      <c r="H185" s="4">
        <f>H184+Dynamics!H184+Dynamics!BU184+Dynamics!EH184+Dynamics!GU184+Dynamics!JH184</f>
        <v>24381.383679854309</v>
      </c>
      <c r="I185" s="4">
        <f>I184+Dynamics!I184+Dynamics!BV184+Dynamics!EI184+Dynamics!GV184+Dynamics!JI184</f>
        <v>0</v>
      </c>
      <c r="J185" s="4">
        <f>J184+Dynamics!J184+Dynamics!BW184+Dynamics!EJ184+Dynamics!GW184+Dynamics!JJ184</f>
        <v>0</v>
      </c>
      <c r="K185" s="4">
        <f>K184+Dynamics!K184+Dynamics!BX184+Dynamics!EK184+Dynamics!GX184+Dynamics!JK184</f>
        <v>0</v>
      </c>
      <c r="L185" s="4">
        <f>L184+Dynamics!L184+Dynamics!BY184+Dynamics!EL184+Dynamics!GY184+Dynamics!JL184</f>
        <v>51048.878733184836</v>
      </c>
      <c r="M185" s="4">
        <f>M184+Dynamics!M184+Dynamics!BZ184+Dynamics!EM184+Dynamics!GZ184+Dynamics!JM184</f>
        <v>25347.968447663348</v>
      </c>
      <c r="N185" s="9">
        <f>N184+Dynamics!N184+Dynamics!CA184+Dynamics!EN184+Dynamics!HA184+Dynamics!JN184</f>
        <v>20239.014120161741</v>
      </c>
      <c r="O185" s="8">
        <f>O184+Dynamics!O184+Dynamics!CB184+Dynamics!EO184+Dynamics!HB184+Dynamics!JO184</f>
        <v>26524297.562111266</v>
      </c>
      <c r="P185" s="4">
        <f>P184+Dynamics!P184+Dynamics!CC184+Dynamics!EP184+Dynamics!HC184+Dynamics!JP184</f>
        <v>83136.721376870759</v>
      </c>
      <c r="Q185" s="4">
        <f>Q184+Dynamics!Q184+Dynamics!CD184+Dynamics!EQ184+Dynamics!HD184+Dynamics!JQ184</f>
        <v>242407.10316723297</v>
      </c>
      <c r="R185" s="4">
        <f>R184+Dynamics!R184+Dynamics!CE184+Dynamics!ER184+Dynamics!HE184+Dynamics!JR184</f>
        <v>249426.37089774458</v>
      </c>
      <c r="S185" s="4">
        <f>S184+Dynamics!S184+Dynamics!CF184+Dynamics!ES184+Dynamics!HF184+Dynamics!JS184</f>
        <v>74562.86492829195</v>
      </c>
      <c r="T185" s="4">
        <f>T184+Dynamics!T184+Dynamics!CG184+Dynamics!ET184+Dynamics!HG184+Dynamics!JT184</f>
        <v>14308.172615913983</v>
      </c>
      <c r="U185" s="4">
        <f>U184+Dynamics!U184+Dynamics!CH184+Dynamics!EU184+Dynamics!HH184+Dynamics!JU184</f>
        <v>12033.998675534567</v>
      </c>
      <c r="V185" s="4">
        <f>V184+Dynamics!V184+Dynamics!CI184+Dynamics!EV184+Dynamics!HI184+Dynamics!JV184</f>
        <v>0</v>
      </c>
      <c r="W185" s="4">
        <f>W184+Dynamics!W184+Dynamics!CJ184+Dynamics!EW184+Dynamics!HJ184+Dynamics!JW184</f>
        <v>0</v>
      </c>
      <c r="X185" s="4">
        <f>X184+Dynamics!X184+Dynamics!CK184+Dynamics!EX184+Dynamics!HK184+Dynamics!JX184</f>
        <v>0</v>
      </c>
      <c r="Y185" s="4">
        <f>Y184+Dynamics!Y184+Dynamics!CL184+Dynamics!EY184+Dynamics!HL184+Dynamics!JY184</f>
        <v>25195.287378305704</v>
      </c>
      <c r="Z185" s="4">
        <f>Z184+Dynamics!Z184+Dynamics!CM184+Dynamics!EZ184+Dynamics!HM184+Dynamics!JZ184</f>
        <v>12503.186845767597</v>
      </c>
      <c r="AA185" s="9">
        <f>AA184+Dynamics!AA184+Dynamics!CN184+Dynamics!FA184+Dynamics!HN184+Dynamics!KA184</f>
        <v>9976.1330442521721</v>
      </c>
      <c r="AB185" s="8">
        <f>AB184+Dynamics!AB184+Dynamics!CO184+Dynamics!FB184+Dynamics!HO184+Dynamics!KB184</f>
        <v>40141.211239523778</v>
      </c>
      <c r="AC185" s="4">
        <f>AC184+Dynamics!AC184+Dynamics!CP184+Dynamics!FC184+Dynamics!HP184+Dynamics!KC184</f>
        <v>5897.7778752372988</v>
      </c>
      <c r="AD185" s="4">
        <f>AD184+Dynamics!AD184+Dynamics!CQ184+Dynamics!FD184+Dynamics!HQ184+Dynamics!KD184</f>
        <v>17291.412169243806</v>
      </c>
      <c r="AE185" s="4">
        <f>AE184+Dynamics!AE184+Dynamics!CR184+Dynamics!FE184+Dynamics!HR184+Dynamics!KE184</f>
        <v>17928.599916371481</v>
      </c>
      <c r="AF185" s="4">
        <f>AF184+Dynamics!AF184+Dynamics!CS184+Dynamics!FF184+Dynamics!HS184+Dynamics!KF184</f>
        <v>5390.599617768471</v>
      </c>
      <c r="AG185" s="4">
        <f>AG184+Dynamics!AG184+Dynamics!CT184+Dynamics!FG184+Dynamics!HT184+Dynamics!KG184</f>
        <v>1038.7373892143394</v>
      </c>
      <c r="AH185" s="4">
        <f>AH184+Dynamics!AH184+Dynamics!CU184+Dynamics!FH184+Dynamics!HU184+Dynamics!KH184</f>
        <v>880.04673092536393</v>
      </c>
      <c r="AI185" s="4">
        <f>AI184+Dynamics!AI184+Dynamics!CV184+Dynamics!FI184+Dynamics!HV184+Dynamics!KI184</f>
        <v>0</v>
      </c>
      <c r="AJ185" s="4">
        <f>AJ184+Dynamics!AJ184+Dynamics!CW184+Dynamics!FJ184+Dynamics!HW184+Dynamics!KJ184</f>
        <v>0</v>
      </c>
      <c r="AK185" s="4">
        <f>AK184+Dynamics!AK184+Dynamics!CX184+Dynamics!FK184+Dynamics!HX184+Dynamics!KK184</f>
        <v>0</v>
      </c>
      <c r="AL185" s="4">
        <f>AL184+Dynamics!AL184+Dynamics!CY184+Dynamics!FL184+Dynamics!HY184+Dynamics!KL184</f>
        <v>1843.6459982308324</v>
      </c>
      <c r="AM185" s="4">
        <f>AM184+Dynamics!AM184+Dynamics!CZ184+Dynamics!FM184+Dynamics!HZ184+Dynamics!KM184</f>
        <v>922.47500763729352</v>
      </c>
      <c r="AN185" s="4">
        <f>AN184+Dynamics!AN184+Dynamics!DA184+Dynamics!FN184+Dynamics!IA184+Dynamics!KN184</f>
        <v>743.15307141214214</v>
      </c>
      <c r="AO185" s="8">
        <f>AO184+Dynamics!AO184+Dynamics!DB184+Dynamics!FO184+Dynamics!IB184+Dynamics!KO184</f>
        <v>965895.33314978098</v>
      </c>
      <c r="AP185" s="4">
        <f>AP184+Dynamics!AP184+Dynamics!DC184+Dynamics!FP184+Dynamics!IC184+Dynamics!KP184</f>
        <v>19519.888155055552</v>
      </c>
      <c r="AQ185" s="4">
        <f>AQ184+Dynamics!AQ184+Dynamics!DD184+Dynamics!FQ184+Dynamics!ID184+Dynamics!KQ184</f>
        <v>56935.494303862331</v>
      </c>
      <c r="AR185" s="4">
        <f>AR184+Dynamics!AR184+Dynamics!DE184+Dynamics!FR184+Dynamics!IE184+Dynamics!KR184</f>
        <v>58609.215830133151</v>
      </c>
      <c r="AS185" s="4">
        <f>AS184+Dynamics!AS184+Dynamics!DF184+Dynamics!FS184+Dynamics!IF184+Dynamics!KS184</f>
        <v>17525.254350561772</v>
      </c>
      <c r="AT185" s="4">
        <f>AT184+Dynamics!AT184+Dynamics!DG184+Dynamics!FT184+Dynamics!IG184+Dynamics!KT184</f>
        <v>3363.4974143545683</v>
      </c>
      <c r="AU185" s="4">
        <f>AU184+Dynamics!AU184+Dynamics!DH184+Dynamics!FU184+Dynamics!IH184+Dynamics!KU184</f>
        <v>2829.247677186388</v>
      </c>
      <c r="AV185" s="4">
        <f>AV184+Dynamics!AV184+Dynamics!DI184+Dynamics!FV184+Dynamics!II184+Dynamics!KV184</f>
        <v>0</v>
      </c>
      <c r="AW185" s="4">
        <f>AW184+Dynamics!AW184+Dynamics!DJ184+Dynamics!FW184+Dynamics!IJ184+Dynamics!KW184</f>
        <v>0</v>
      </c>
      <c r="AX185" s="4">
        <f>AX184+Dynamics!AX184+Dynamics!DK184+Dynamics!FX184+Dynamics!IK184+Dynamics!KX184</f>
        <v>0</v>
      </c>
      <c r="AY185" s="4">
        <f>AY184+Dynamics!AY184+Dynamics!DL184+Dynamics!FY184+Dynamics!IL184+Dynamics!KY184</f>
        <v>5923.6846743873621</v>
      </c>
      <c r="AZ185" s="4">
        <f>AZ184+Dynamics!AZ184+Dynamics!DM184+Dynamics!FZ184+Dynamics!IM184+Dynamics!KZ184</f>
        <v>2939.5731871600683</v>
      </c>
      <c r="BA185" s="9">
        <f>BA184+Dynamics!BA184+Dynamics!DN184+Dynamics!GA184+Dynamics!IN184+Dynamics!LA184</f>
        <v>2344.3524520368674</v>
      </c>
      <c r="BB185" s="8">
        <f>BB184+Dynamics!BB184+Dynamics!DO184+Dynamics!GB184+Dynamics!IO184+Dynamics!LB184</f>
        <v>46582.966479557166</v>
      </c>
      <c r="BC185" s="4">
        <f>BC184+Dynamics!BC184+Dynamics!DP184+Dynamics!GC184+Dynamics!IP184+Dynamics!LC184</f>
        <v>8923.4002767736965</v>
      </c>
      <c r="BD185" s="4">
        <f>BD184+Dynamics!BD184+Dynamics!DQ184+Dynamics!GD184+Dynamics!IQ184+Dynamics!LD184</f>
        <v>24687.93511625419</v>
      </c>
      <c r="BE185" s="4">
        <f>BE184+Dynamics!BE184+Dynamics!DR184+Dynamics!GE184+Dynamics!IR184+Dynamics!LE184</f>
        <v>23617.076230907929</v>
      </c>
      <c r="BF185" s="4">
        <f>BF184+Dynamics!BF184+Dynamics!DS184+Dynamics!GF184+Dynamics!IS184+Dynamics!LF184</f>
        <v>6676.852793079368</v>
      </c>
      <c r="BG185" s="4">
        <f>BG184+Dynamics!BG184+Dynamics!DT184+Dynamics!GG184+Dynamics!IT184+Dynamics!LG184</f>
        <v>1230.8507559181662</v>
      </c>
      <c r="BH185" s="4">
        <f>BH184+Dynamics!BH184+Dynamics!DU184+Dynamics!GH184+Dynamics!IU184+Dynamics!LH184</f>
        <v>965.57365872138621</v>
      </c>
      <c r="BI185" s="4">
        <f>BI184+Dynamics!BI184+Dynamics!DV184+Dynamics!GI184+Dynamics!IV184+Dynamics!LI184</f>
        <v>0</v>
      </c>
      <c r="BJ185" s="4">
        <f>BJ184+Dynamics!BJ184+Dynamics!DW184+Dynamics!GJ184+Dynamics!IW184+Dynamics!LJ184</f>
        <v>0</v>
      </c>
      <c r="BK185" s="4">
        <f>BK184+Dynamics!BK184+Dynamics!DX184+Dynamics!GK184+Dynamics!IX184+Dynamics!LK184</f>
        <v>0</v>
      </c>
      <c r="BL185" s="4">
        <f>BL184+Dynamics!BL184+Dynamics!DY184+Dynamics!GL184+Dynamics!IY184+Dynamics!LL184</f>
        <v>2010.6376415517866</v>
      </c>
      <c r="BM185" s="4">
        <f>BM184+Dynamics!BM184+Dynamics!DZ184+Dynamics!GM184+Dynamics!IZ184+Dynamics!LM184</f>
        <v>921.49698190965989</v>
      </c>
      <c r="BN185" s="4">
        <f>BN184+Dynamics!BN184+Dynamics!EA184+Dynamics!GN184+Dynamics!JA184+Dynamics!LN184</f>
        <v>670.67370190352085</v>
      </c>
      <c r="BO185" s="178">
        <f t="shared" si="73"/>
        <v>54697786.383308187</v>
      </c>
      <c r="BP185" s="8">
        <f t="shared" si="101"/>
        <v>26105688.318420347</v>
      </c>
      <c r="BQ185" s="4">
        <f t="shared" si="102"/>
        <v>27247847.40104118</v>
      </c>
      <c r="BR185" s="4">
        <f t="shared" si="103"/>
        <v>92077.659015564801</v>
      </c>
      <c r="BS185" s="4">
        <f t="shared" si="74"/>
        <v>1135885.5411945193</v>
      </c>
      <c r="BT185" s="179">
        <f t="shared" si="75"/>
        <v>116287.46363657687</v>
      </c>
      <c r="BU185" s="178">
        <f t="shared" si="76"/>
        <v>2479220.0739964619</v>
      </c>
      <c r="BV185" s="4">
        <f t="shared" si="77"/>
        <v>1464039.0820887492</v>
      </c>
      <c r="BW185" s="4">
        <f t="shared" si="78"/>
        <v>723549.83892991429</v>
      </c>
      <c r="BX185" s="4">
        <f t="shared" si="79"/>
        <v>51936.447776041023</v>
      </c>
      <c r="BY185" s="4">
        <f t="shared" si="80"/>
        <v>169990.20804473804</v>
      </c>
      <c r="BZ185" s="179">
        <f t="shared" si="81"/>
        <v>69704.497157019694</v>
      </c>
      <c r="CA185" s="167">
        <f t="shared" si="82"/>
        <v>4.5325784422475854E-2</v>
      </c>
      <c r="CB185" s="15">
        <f t="shared" si="83"/>
        <v>5.6081228896604635E-2</v>
      </c>
      <c r="CC185" s="15">
        <f t="shared" si="84"/>
        <v>2.6554385316407286E-2</v>
      </c>
      <c r="CD185" s="15">
        <f t="shared" si="85"/>
        <v>0.56405048011984849</v>
      </c>
      <c r="CE185" s="15">
        <f t="shared" si="86"/>
        <v>0.14965434621693752</v>
      </c>
      <c r="CF185" s="168">
        <f t="shared" si="87"/>
        <v>0.59941540538592464</v>
      </c>
      <c r="CG185" s="169">
        <f>-SUM(Dynamics!BO184:BO185,Dynamics!CB184:CB185,Dynamics!CO184:CO185,Dynamics!DB184:DB185,Dynamics!DO184:DO185)/BO184*100000</f>
        <v>1090.98803251699</v>
      </c>
      <c r="CH185" s="87">
        <f>-SUM(Dynamics!BO184:BO185)/BP184*100000</f>
        <v>1344.7422763113782</v>
      </c>
      <c r="CI185" s="87">
        <f>-SUM(Dynamics!CB184:CB185)/BQ184*100000</f>
        <v>637.32606686818417</v>
      </c>
      <c r="CJ185" s="87">
        <f>-SUM(Dynamics!CO184:CO185)/BR184*100000</f>
        <v>13354.934088230475</v>
      </c>
      <c r="CK185" s="87">
        <f>-SUM(Dynamics!DB184:DB185)/BS184*100000</f>
        <v>3588.6274659749697</v>
      </c>
      <c r="CL185" s="170">
        <f>-SUM(Dynamics!DO184:DO185)/BT184*100000</f>
        <v>16314.015344037991</v>
      </c>
      <c r="CM185" s="120">
        <f t="shared" si="88"/>
        <v>190460.2323351352</v>
      </c>
      <c r="CN185" s="120">
        <f>step*SUMPRODUCT(B185:N185,'By group'!B$22:N$22)</f>
        <v>112568.87227772009</v>
      </c>
      <c r="CO185" s="120">
        <f>step*SUMPRODUCT(O185:AA185,'By group'!O$22:AA$22)</f>
        <v>55621.379625171729</v>
      </c>
      <c r="CP185" s="120">
        <f>step*SUMPRODUCT(AB185:AN185,'By group'!AB$22:AN$22)</f>
        <v>4004.8603342457677</v>
      </c>
      <c r="CQ185" s="120">
        <f>step*SUMPRODUCT(AO185:BA185,'By group'!AO$22:BA$22)</f>
        <v>13069.997513608601</v>
      </c>
      <c r="CR185" s="154">
        <f>step*SUMPRODUCT(BB185:BN185,'By group'!BB$22:BN$22)</f>
        <v>5195.1225843889861</v>
      </c>
      <c r="CS185" s="197">
        <f t="shared" si="89"/>
        <v>285562.21380177431</v>
      </c>
      <c r="CT185" s="120">
        <f t="shared" si="90"/>
        <v>831600.06351440365</v>
      </c>
      <c r="CU185" s="120">
        <f t="shared" si="91"/>
        <v>854320.6804155932</v>
      </c>
      <c r="CV185" s="120">
        <f t="shared" si="92"/>
        <v>341123.55725641234</v>
      </c>
      <c r="CW185" s="120">
        <f t="shared" si="93"/>
        <v>91549.982196290162</v>
      </c>
      <c r="CX185" s="198">
        <f t="shared" si="94"/>
        <v>75063.57681198846</v>
      </c>
      <c r="CY185" s="16">
        <f t="shared" si="95"/>
        <v>3.3678826409838628E-3</v>
      </c>
      <c r="CZ185" s="37">
        <f t="shared" si="96"/>
        <v>4.1696766385383069E-2</v>
      </c>
      <c r="DA185" s="185">
        <f t="shared" si="97"/>
        <v>2.1259994476131791E-3</v>
      </c>
      <c r="DB185" s="183"/>
      <c r="DC185" s="85">
        <f>(SUMPRODUCT($B185:$N185,'By group'!$B$27:$N$27)-(1-prop_idu_part)*SUMPRODUCT(Population!$BB185:$BN185,'By group'!$BB$27:$BN$27)*(1-prop_idu_male))/BQ185</f>
        <v>1.4348192967996751</v>
      </c>
      <c r="DD185" s="85">
        <f>(1-prop_idu_part)*SUMPRODUCT(Population!$BB185:$BN185,'By group'!$BB$27:$BN$27)*prop_idu_male/BQ185</f>
        <v>9.218376694424971E-3</v>
      </c>
      <c r="DE185" s="85">
        <f>SUMPRODUCT(AB185:AN185,'By group'!AB$27:AN$27)/prop_sw_use/BP185</f>
        <v>4.2325331349609749</v>
      </c>
      <c r="DF185" s="85">
        <f t="shared" si="71"/>
        <v>1.7184084527941557</v>
      </c>
      <c r="DG185" s="85">
        <f t="shared" si="100"/>
        <v>0</v>
      </c>
    </row>
    <row r="186" spans="1:111" x14ac:dyDescent="0.25">
      <c r="A186">
        <f t="shared" si="99"/>
        <v>91</v>
      </c>
      <c r="B186" s="8">
        <f>B185+Dynamics!B185+Dynamics!BO185+Dynamics!EB185+Dynamics!GO185+Dynamics!JB185</f>
        <v>24710172.928816557</v>
      </c>
      <c r="C186" s="46">
        <f>C185+Dynamics!C185+Dynamics!BP185+Dynamics!EC185+Dynamics!GP185+Dynamics!JC185</f>
        <v>168553.32872238682</v>
      </c>
      <c r="D186" s="4">
        <f>D185+Dynamics!D185+Dynamics!BQ185+Dynamics!ED185+Dynamics!GQ185+Dynamics!JD185</f>
        <v>491646.43314426794</v>
      </c>
      <c r="E186" s="4">
        <f>E185+Dynamics!E185+Dynamics!BR185+Dynamics!EE185+Dynamics!GR185+Dynamics!JE185</f>
        <v>506149.08409845468</v>
      </c>
      <c r="F186" s="4">
        <f>F185+Dynamics!F185+Dynamics!BS185+Dynamics!EF185+Dynamics!GS185+Dynamics!JF185</f>
        <v>151367.6794052445</v>
      </c>
      <c r="G186" s="4">
        <f>G185+Dynamics!G185+Dynamics!BT185+Dynamics!EG185+Dynamics!GT185+Dynamics!JG185</f>
        <v>29055.034159555307</v>
      </c>
      <c r="H186" s="4">
        <f>H185+Dynamics!H185+Dynamics!BU185+Dynamics!EH185+Dynamics!GU185+Dynamics!JH185</f>
        <v>24449.625861047083</v>
      </c>
      <c r="I186" s="4">
        <f>I185+Dynamics!I185+Dynamics!BV185+Dynamics!EI185+Dynamics!GV185+Dynamics!JI185</f>
        <v>0</v>
      </c>
      <c r="J186" s="4">
        <f>J185+Dynamics!J185+Dynamics!BW185+Dynamics!EJ185+Dynamics!GW185+Dynamics!JJ185</f>
        <v>0</v>
      </c>
      <c r="K186" s="4">
        <f>K185+Dynamics!K185+Dynamics!BX185+Dynamics!EK185+Dynamics!GX185+Dynamics!JK185</f>
        <v>0</v>
      </c>
      <c r="L186" s="4">
        <f>L185+Dynamics!L185+Dynamics!BY185+Dynamics!EL185+Dynamics!GY185+Dynamics!JL185</f>
        <v>51191.772706505879</v>
      </c>
      <c r="M186" s="4">
        <f>M185+Dynamics!M185+Dynamics!BZ185+Dynamics!EM185+Dynamics!GZ185+Dynamics!JM185</f>
        <v>25419.021633687775</v>
      </c>
      <c r="N186" s="9">
        <f>N185+Dynamics!N185+Dynamics!CA185+Dynamics!EN185+Dynamics!HA185+Dynamics!JN185</f>
        <v>20295.868562256441</v>
      </c>
      <c r="O186" s="8">
        <f>O185+Dynamics!O185+Dynamics!CB185+Dynamics!EO185+Dynamics!HB185+Dynamics!JO185</f>
        <v>26598135.617990561</v>
      </c>
      <c r="P186" s="4">
        <f>P185+Dynamics!P185+Dynamics!CC185+Dynamics!EP185+Dynamics!HC185+Dynamics!JP185</f>
        <v>83368.927070180129</v>
      </c>
      <c r="Q186" s="4">
        <f>Q185+Dynamics!Q185+Dynamics!CD185+Dynamics!EQ185+Dynamics!HD185+Dynamics!JQ185</f>
        <v>243084.5361496126</v>
      </c>
      <c r="R186" s="4">
        <f>R185+Dynamics!R185+Dynamics!CE185+Dynamics!ER185+Dynamics!HE185+Dynamics!JR185</f>
        <v>250124.04845635776</v>
      </c>
      <c r="S186" s="4">
        <f>S185+Dynamics!S185+Dynamics!CF185+Dynamics!ES185+Dynamics!HF185+Dynamics!JS185</f>
        <v>74771.589928808098</v>
      </c>
      <c r="T186" s="4">
        <f>T185+Dynamics!T185+Dynamics!CG185+Dynamics!ET185+Dynamics!HG185+Dynamics!JT185</f>
        <v>14348.25147587396</v>
      </c>
      <c r="U186" s="4">
        <f>U185+Dynamics!U185+Dynamics!CH185+Dynamics!EU185+Dynamics!HH185+Dynamics!JU185</f>
        <v>12067.752757326614</v>
      </c>
      <c r="V186" s="4">
        <f>V185+Dynamics!V185+Dynamics!CI185+Dynamics!EV185+Dynamics!HI185+Dynamics!JV185</f>
        <v>0</v>
      </c>
      <c r="W186" s="4">
        <f>W185+Dynamics!W185+Dynamics!CJ185+Dynamics!EW185+Dynamics!HJ185+Dynamics!JW185</f>
        <v>0</v>
      </c>
      <c r="X186" s="4">
        <f>X185+Dynamics!X185+Dynamics!CK185+Dynamics!EX185+Dynamics!HK185+Dynamics!JX185</f>
        <v>0</v>
      </c>
      <c r="Y186" s="4">
        <f>Y185+Dynamics!Y185+Dynamics!CL185+Dynamics!EY185+Dynamics!HL185+Dynamics!JY185</f>
        <v>25265.965038408387</v>
      </c>
      <c r="Z186" s="4">
        <f>Z185+Dynamics!Z185+Dynamics!CM185+Dynamics!EZ185+Dynamics!HM185+Dynamics!JZ185</f>
        <v>12538.323601417136</v>
      </c>
      <c r="AA186" s="9">
        <f>AA185+Dynamics!AA185+Dynamics!CN185+Dynamics!FA185+Dynamics!HN185+Dynamics!KA185</f>
        <v>10004.242711331119</v>
      </c>
      <c r="AB186" s="8">
        <f>AB185+Dynamics!AB185+Dynamics!CO185+Dynamics!FB185+Dynamics!HO185+Dynamics!KB185</f>
        <v>40252.575075479275</v>
      </c>
      <c r="AC186" s="4">
        <f>AC185+Dynamics!AC185+Dynamics!CP185+Dynamics!FC185+Dynamics!HP185+Dynamics!KC185</f>
        <v>5914.2094117135985</v>
      </c>
      <c r="AD186" s="4">
        <f>AD185+Dynamics!AD185+Dynamics!CQ185+Dynamics!FD185+Dynamics!HQ185+Dynamics!KD185</f>
        <v>17339.603507465272</v>
      </c>
      <c r="AE186" s="4">
        <f>AE185+Dynamics!AE185+Dynamics!CR185+Dynamics!FE185+Dynamics!HR185+Dynamics!KE185</f>
        <v>17978.595390231676</v>
      </c>
      <c r="AF186" s="4">
        <f>AF185+Dynamics!AF185+Dynamics!CS185+Dynamics!FF185+Dynamics!HS185+Dynamics!KF185</f>
        <v>5405.6392497541765</v>
      </c>
      <c r="AG186" s="4">
        <f>AG185+Dynamics!AG185+Dynamics!CT185+Dynamics!FG185+Dynamics!HT185+Dynamics!KG185</f>
        <v>1041.6366443181139</v>
      </c>
      <c r="AH186" s="4">
        <f>AH185+Dynamics!AH185+Dynamics!CU185+Dynamics!FH185+Dynamics!HU185+Dynamics!KH185</f>
        <v>882.5052675481096</v>
      </c>
      <c r="AI186" s="4">
        <f>AI185+Dynamics!AI185+Dynamics!CV185+Dynamics!FI185+Dynamics!HV185+Dynamics!KI185</f>
        <v>0</v>
      </c>
      <c r="AJ186" s="4">
        <f>AJ185+Dynamics!AJ185+Dynamics!CW185+Dynamics!FJ185+Dynamics!HW185+Dynamics!KJ185</f>
        <v>0</v>
      </c>
      <c r="AK186" s="4">
        <f>AK185+Dynamics!AK185+Dynamics!CX185+Dynamics!FK185+Dynamics!HX185+Dynamics!KK185</f>
        <v>0</v>
      </c>
      <c r="AL186" s="4">
        <f>AL185+Dynamics!AL185+Dynamics!CY185+Dynamics!FL185+Dynamics!HY185+Dynamics!KL185</f>
        <v>1848.7967805936999</v>
      </c>
      <c r="AM186" s="4">
        <f>AM185+Dynamics!AM185+Dynamics!CZ185+Dynamics!FM185+Dynamics!HZ185+Dynamics!KM185</f>
        <v>925.0553193604087</v>
      </c>
      <c r="AN186" s="4">
        <f>AN185+Dynamics!AN185+Dynamics!DA185+Dynamics!FN185+Dynamics!IA185+Dynamics!KN185</f>
        <v>745.23574700556333</v>
      </c>
      <c r="AO186" s="8">
        <f>AO185+Dynamics!AO185+Dynamics!DB185+Dynamics!FO185+Dynamics!IB185+Dynamics!KO185</f>
        <v>968438.57790806028</v>
      </c>
      <c r="AP186" s="4">
        <f>AP185+Dynamics!AP185+Dynamics!DC185+Dynamics!FP185+Dynamics!IC185+Dynamics!KP185</f>
        <v>19575.156070748864</v>
      </c>
      <c r="AQ186" s="4">
        <f>AQ185+Dynamics!AQ185+Dynamics!DD185+Dynamics!FQ185+Dynamics!ID185+Dynamics!KQ185</f>
        <v>57097.314395604692</v>
      </c>
      <c r="AR186" s="4">
        <f>AR185+Dynamics!AR185+Dynamics!DE185+Dynamics!FR185+Dynamics!IE185+Dynamics!KR185</f>
        <v>58776.877606866772</v>
      </c>
      <c r="AS186" s="4">
        <f>AS185+Dynamics!AS185+Dynamics!DF185+Dynamics!FS185+Dynamics!IF185+Dynamics!KS185</f>
        <v>17575.681571243771</v>
      </c>
      <c r="AT186" s="4">
        <f>AT185+Dynamics!AT185+Dynamics!DG185+Dynamics!FT185+Dynamics!IG185+Dynamics!KT185</f>
        <v>3373.2235753382806</v>
      </c>
      <c r="AU186" s="4">
        <f>AU185+Dynamics!AU185+Dynamics!DH185+Dynamics!FU185+Dynamics!IH185+Dynamics!KU185</f>
        <v>2837.517823762239</v>
      </c>
      <c r="AV186" s="4">
        <f>AV185+Dynamics!AV185+Dynamics!DI185+Dynamics!FV185+Dynamics!II185+Dynamics!KV185</f>
        <v>0</v>
      </c>
      <c r="AW186" s="4">
        <f>AW185+Dynamics!AW185+Dynamics!DJ185+Dynamics!FW185+Dynamics!IJ185+Dynamics!KW185</f>
        <v>0</v>
      </c>
      <c r="AX186" s="4">
        <f>AX185+Dynamics!AX185+Dynamics!DK185+Dynamics!FX185+Dynamics!IK185+Dynamics!KX185</f>
        <v>0</v>
      </c>
      <c r="AY186" s="4">
        <f>AY185+Dynamics!AY185+Dynamics!DL185+Dynamics!FY185+Dynamics!IL185+Dynamics!KY185</f>
        <v>5941.0131141292823</v>
      </c>
      <c r="AZ186" s="4">
        <f>AZ185+Dynamics!AZ185+Dynamics!DM185+Dynamics!FZ185+Dynamics!IM185+Dynamics!KZ185</f>
        <v>2948.2984475873541</v>
      </c>
      <c r="BA186" s="9">
        <f>BA185+Dynamics!BA185+Dynamics!DN185+Dynamics!GA185+Dynamics!IN185+Dynamics!LA185</f>
        <v>2351.471201009766</v>
      </c>
      <c r="BB186" s="8">
        <f>BB185+Dynamics!BB185+Dynamics!DO185+Dynamics!GB185+Dynamics!IO185+Dynamics!LB185</f>
        <v>46712.4990360339</v>
      </c>
      <c r="BC186" s="4">
        <f>BC185+Dynamics!BC185+Dynamics!DP185+Dynamics!GC185+Dynamics!IP185+Dynamics!LC185</f>
        <v>8948.2194294223136</v>
      </c>
      <c r="BD186" s="4">
        <f>BD185+Dynamics!BD185+Dynamics!DQ185+Dynamics!GD185+Dynamics!IQ185+Dynamics!LD185</f>
        <v>24756.609822005194</v>
      </c>
      <c r="BE186" s="4">
        <f>BE185+Dynamics!BE185+Dynamics!DR185+Dynamics!GE185+Dynamics!IR185+Dynamics!LE185</f>
        <v>23682.785917922691</v>
      </c>
      <c r="BF186" s="4">
        <f>BF185+Dynamics!BF185+Dynamics!DS185+Dynamics!GF185+Dynamics!IS185+Dynamics!LF185</f>
        <v>6695.4332595848873</v>
      </c>
      <c r="BG186" s="4">
        <f>BG185+Dynamics!BG185+Dynamics!DT185+Dynamics!GG185+Dynamics!IT185+Dynamics!LG185</f>
        <v>1234.2765186546173</v>
      </c>
      <c r="BH186" s="4">
        <f>BH185+Dynamics!BH185+Dynamics!DU185+Dynamics!GH185+Dynamics!IU185+Dynamics!LH185</f>
        <v>968.2619476458126</v>
      </c>
      <c r="BI186" s="4">
        <f>BI185+Dynamics!BI185+Dynamics!DV185+Dynamics!GI185+Dynamics!IV185+Dynamics!LI185</f>
        <v>0</v>
      </c>
      <c r="BJ186" s="4">
        <f>BJ185+Dynamics!BJ185+Dynamics!DW185+Dynamics!GJ185+Dynamics!IW185+Dynamics!LJ185</f>
        <v>0</v>
      </c>
      <c r="BK186" s="4">
        <f>BK185+Dynamics!BK185+Dynamics!DX185+Dynamics!GK185+Dynamics!IX185+Dynamics!LK185</f>
        <v>0</v>
      </c>
      <c r="BL186" s="4">
        <f>BL185+Dynamics!BL185+Dynamics!DY185+Dynamics!GL185+Dynamics!IY185+Dynamics!LL185</f>
        <v>2016.2356830090521</v>
      </c>
      <c r="BM186" s="4">
        <f>BM185+Dynamics!BM185+Dynamics!DZ185+Dynamics!GM185+Dynamics!IZ185+Dynamics!LM185</f>
        <v>924.06376316635215</v>
      </c>
      <c r="BN186" s="4">
        <f>BN185+Dynamics!BN185+Dynamics!EA185+Dynamics!GN185+Dynamics!JA185+Dynamics!LN185</f>
        <v>672.54307197151559</v>
      </c>
      <c r="BO186" s="178">
        <f t="shared" si="73"/>
        <v>54849869.944847077</v>
      </c>
      <c r="BP186" s="8">
        <f t="shared" si="101"/>
        <v>26178300.777109966</v>
      </c>
      <c r="BQ186" s="4">
        <f t="shared" si="102"/>
        <v>27323709.255179878</v>
      </c>
      <c r="BR186" s="4">
        <f t="shared" si="103"/>
        <v>92333.85239346989</v>
      </c>
      <c r="BS186" s="4">
        <f t="shared" si="74"/>
        <v>1138915.1317143512</v>
      </c>
      <c r="BT186" s="179">
        <f t="shared" si="75"/>
        <v>116610.92844941634</v>
      </c>
      <c r="BU186" s="178">
        <f t="shared" si="76"/>
        <v>2486157.746020386</v>
      </c>
      <c r="BV186" s="4">
        <f t="shared" si="77"/>
        <v>1468127.8482934062</v>
      </c>
      <c r="BW186" s="4">
        <f t="shared" si="78"/>
        <v>725573.63718931575</v>
      </c>
      <c r="BX186" s="4">
        <f t="shared" si="79"/>
        <v>52081.277317990614</v>
      </c>
      <c r="BY186" s="4">
        <f t="shared" si="80"/>
        <v>170476.55380629099</v>
      </c>
      <c r="BZ186" s="179">
        <f t="shared" si="81"/>
        <v>69898.429413382459</v>
      </c>
      <c r="CA186" s="167">
        <f t="shared" si="82"/>
        <v>4.53265932721496E-2</v>
      </c>
      <c r="CB186" s="15">
        <f t="shared" si="83"/>
        <v>5.6081861874592027E-2</v>
      </c>
      <c r="CC186" s="15">
        <f t="shared" si="84"/>
        <v>2.6554726900842186E-2</v>
      </c>
      <c r="CD186" s="15">
        <f t="shared" si="85"/>
        <v>0.56405398418829489</v>
      </c>
      <c r="CE186" s="15">
        <f t="shared" si="86"/>
        <v>0.14968328109723267</v>
      </c>
      <c r="CF186" s="168">
        <f t="shared" si="87"/>
        <v>0.59941576954087195</v>
      </c>
      <c r="CG186" s="167"/>
      <c r="CH186" s="16"/>
      <c r="CI186" s="87"/>
      <c r="CJ186" s="16"/>
      <c r="CK186" s="16"/>
      <c r="CL186" s="168"/>
      <c r="CM186" s="120">
        <f t="shared" si="88"/>
        <v>190993.44518920849</v>
      </c>
      <c r="CN186" s="120">
        <f>step*SUMPRODUCT(B186:N186,'By group'!B$22:N$22)</f>
        <v>112883.341445959</v>
      </c>
      <c r="CO186" s="120">
        <f>step*SUMPRODUCT(O186:AA186,'By group'!O$22:AA$22)</f>
        <v>55777.010052343052</v>
      </c>
      <c r="CP186" s="120">
        <f>step*SUMPRODUCT(AB186:AN186,'By group'!AB$22:AN$22)</f>
        <v>4016.0306981990384</v>
      </c>
      <c r="CQ186" s="120">
        <f>step*SUMPRODUCT(AO186:BA186,'By group'!AO$22:BA$22)</f>
        <v>13107.485188950546</v>
      </c>
      <c r="CR186" s="154">
        <f>step*SUMPRODUCT(BB186:BN186,'By group'!BB$22:BN$22)</f>
        <v>5209.5778037568525</v>
      </c>
      <c r="CS186" s="197">
        <f t="shared" si="89"/>
        <v>286359.84070445166</v>
      </c>
      <c r="CT186" s="120">
        <f t="shared" si="90"/>
        <v>833924.49701895553</v>
      </c>
      <c r="CU186" s="120">
        <f t="shared" si="91"/>
        <v>856711.39146983367</v>
      </c>
      <c r="CV186" s="120">
        <f t="shared" si="92"/>
        <v>342079.80673728179</v>
      </c>
      <c r="CW186" s="120">
        <f t="shared" si="93"/>
        <v>91807.185138959321</v>
      </c>
      <c r="CX186" s="198">
        <f t="shared" si="94"/>
        <v>75275.024950904262</v>
      </c>
      <c r="CY186" s="16">
        <f t="shared" si="95"/>
        <v>3.367876685602518E-3</v>
      </c>
      <c r="CZ186" s="37">
        <f t="shared" si="96"/>
        <v>4.1692211077280605E-2</v>
      </c>
      <c r="DA186" s="185">
        <f t="shared" si="97"/>
        <v>2.1260019133440347E-3</v>
      </c>
      <c r="DB186" s="183">
        <f>(BO186-BO184)/BO184</f>
        <v>5.5686674702942586E-3</v>
      </c>
      <c r="DC186" s="85">
        <f>(SUMPRODUCT($B186:$N186,'By group'!$B$27:$N$27)-(1-prop_idu_part)*SUMPRODUCT(Population!$BB186:$BN186,'By group'!$BB$27:$BN$27)*(1-prop_idu_male))/BQ186</f>
        <v>1.4348154892941589</v>
      </c>
      <c r="DD186" s="85">
        <f>(1-prop_idu_part)*SUMPRODUCT(Population!$BB186:$BN186,'By group'!$BB$27:$BN$27)*prop_idu_male/BQ186</f>
        <v>9.2183533025622915E-3</v>
      </c>
      <c r="DE186" s="85">
        <f>SUMPRODUCT(AB186:AN186,'By group'!AB$27:AN$27)/prop_sw_use/BP186</f>
        <v>4.2325368562136303</v>
      </c>
      <c r="DF186" s="85">
        <f t="shared" si="71"/>
        <v>1.7184099636227337</v>
      </c>
      <c r="DG186" s="85">
        <f t="shared" si="100"/>
        <v>0</v>
      </c>
    </row>
    <row r="187" spans="1:111" x14ac:dyDescent="0.25">
      <c r="A187">
        <f t="shared" si="99"/>
        <v>91.5</v>
      </c>
      <c r="B187" s="8">
        <f>B186+Dynamics!B186+Dynamics!BO186+Dynamics!EB186+Dynamics!GO186+Dynamics!JB186</f>
        <v>24778885.21900931</v>
      </c>
      <c r="C187" s="46">
        <f>C186+Dynamics!C186+Dynamics!BP186+Dynamics!EC186+Dynamics!GP186+Dynamics!JC186</f>
        <v>169023.47623808632</v>
      </c>
      <c r="D187" s="4">
        <f>D186+Dynamics!D186+Dynamics!BQ186+Dynamics!ED186+Dynamics!GQ186+Dynamics!JD186</f>
        <v>493018.3630691251</v>
      </c>
      <c r="E187" s="4">
        <f>E186+Dynamics!E186+Dynamics!BR186+Dynamics!EE186+Dynamics!GR186+Dynamics!JE186</f>
        <v>507562.44668099773</v>
      </c>
      <c r="F187" s="4">
        <f>F186+Dynamics!F186+Dynamics!BS186+Dynamics!EF186+Dynamics!GS186+Dynamics!JF186</f>
        <v>151790.60620299034</v>
      </c>
      <c r="G187" s="4">
        <f>G186+Dynamics!G186+Dynamics!BT186+Dynamics!EG186+Dynamics!GT186+Dynamics!JG186</f>
        <v>29136.254556236345</v>
      </c>
      <c r="H187" s="4">
        <f>H186+Dynamics!H186+Dynamics!BU186+Dynamics!EH186+Dynamics!GU186+Dynamics!JH186</f>
        <v>24518.042678903155</v>
      </c>
      <c r="I187" s="4">
        <f>I186+Dynamics!I186+Dynamics!BV186+Dynamics!EI186+Dynamics!GV186+Dynamics!JI186</f>
        <v>0</v>
      </c>
      <c r="J187" s="4">
        <f>J186+Dynamics!J186+Dynamics!BW186+Dynamics!EJ186+Dynamics!GW186+Dynamics!JJ186</f>
        <v>0</v>
      </c>
      <c r="K187" s="4">
        <f>K186+Dynamics!K186+Dynamics!BX186+Dynamics!EK186+Dynamics!GX186+Dynamics!JK186</f>
        <v>0</v>
      </c>
      <c r="L187" s="4">
        <f>L186+Dynamics!L186+Dynamics!BY186+Dynamics!EL186+Dynamics!GY186+Dynamics!JL186</f>
        <v>51335.031993971388</v>
      </c>
      <c r="M187" s="4">
        <f>M186+Dynamics!M186+Dynamics!BZ186+Dynamics!EM186+Dynamics!GZ186+Dynamics!JM186</f>
        <v>25490.253560339122</v>
      </c>
      <c r="N187" s="9">
        <f>N186+Dynamics!N186+Dynamics!CA186+Dynamics!EN186+Dynamics!HA186+Dynamics!JN186</f>
        <v>20352.862621262935</v>
      </c>
      <c r="O187" s="8">
        <f>O186+Dynamics!O186+Dynamics!CB186+Dynamics!EO186+Dynamics!HB186+Dynamics!JO186</f>
        <v>26672174.329017352</v>
      </c>
      <c r="P187" s="4">
        <f>P186+Dynamics!P186+Dynamics!CC186+Dynamics!EP186+Dynamics!HC186+Dynamics!JP186</f>
        <v>83601.741121837855</v>
      </c>
      <c r="Q187" s="4">
        <f>Q186+Dynamics!Q186+Dynamics!CD186+Dynamics!EQ186+Dynamics!HD186+Dynamics!JQ186</f>
        <v>243763.73304833542</v>
      </c>
      <c r="R187" s="4">
        <f>R186+Dynamics!R186+Dynamics!CE186+Dynamics!ER186+Dynamics!HE186+Dynamics!JR186</f>
        <v>250823.52441932843</v>
      </c>
      <c r="S187" s="4">
        <f>S186+Dynamics!S186+Dynamics!CF186+Dynamics!ES186+Dynamics!HF186+Dynamics!JS186</f>
        <v>74980.848229256415</v>
      </c>
      <c r="T187" s="4">
        <f>T186+Dynamics!T186+Dynamics!CG186+Dynamics!ET186+Dynamics!HG186+Dynamics!JT186</f>
        <v>14388.431993708058</v>
      </c>
      <c r="U187" s="4">
        <f>U186+Dynamics!U186+Dynamics!CH186+Dynamics!EU186+Dynamics!HH186+Dynamics!JU186</f>
        <v>12101.591173082734</v>
      </c>
      <c r="V187" s="4">
        <f>V186+Dynamics!V186+Dynamics!CI186+Dynamics!EV186+Dynamics!HI186+Dynamics!JV186</f>
        <v>0</v>
      </c>
      <c r="W187" s="4">
        <f>W186+Dynamics!W186+Dynamics!CJ186+Dynamics!EW186+Dynamics!HJ186+Dynamics!JW186</f>
        <v>0</v>
      </c>
      <c r="X187" s="4">
        <f>X186+Dynamics!X186+Dynamics!CK186+Dynamics!EX186+Dynamics!HK186+Dynamics!JX186</f>
        <v>0</v>
      </c>
      <c r="Y187" s="4">
        <f>Y186+Dynamics!Y186+Dynamics!CL186+Dynamics!EY186+Dynamics!HL186+Dynamics!JY186</f>
        <v>25336.818995538109</v>
      </c>
      <c r="Z187" s="4">
        <f>Z186+Dynamics!Z186+Dynamics!CM186+Dynamics!EZ186+Dynamics!HM186+Dynamics!JZ186</f>
        <v>12573.546215862396</v>
      </c>
      <c r="AA187" s="9">
        <f>AA186+Dynamics!AA186+Dynamics!CN186+Dynamics!FA186+Dynamics!HN186+Dynamics!KA186</f>
        <v>10032.419184619281</v>
      </c>
      <c r="AB187" s="8">
        <f>AB186+Dynamics!AB186+Dynamics!CO186+Dynamics!FB186+Dynamics!HO186+Dynamics!KB186</f>
        <v>40364.252918054677</v>
      </c>
      <c r="AC187" s="4">
        <f>AC186+Dynamics!AC186+Dynamics!CP186+Dynamics!FC186+Dynamics!HP186+Dynamics!KC186</f>
        <v>5930.6851802371239</v>
      </c>
      <c r="AD187" s="4">
        <f>AD186+Dynamics!AD186+Dynamics!CQ186+Dynamics!FD186+Dynamics!HQ186+Dynamics!KD186</f>
        <v>17387.924078716896</v>
      </c>
      <c r="AE187" s="4">
        <f>AE186+Dynamics!AE186+Dynamics!CR186+Dynamics!FE186+Dynamics!HR186+Dynamics!KE186</f>
        <v>18028.724099503721</v>
      </c>
      <c r="AF187" s="4">
        <f>AF186+Dynamics!AF186+Dynamics!CS186+Dynamics!FF186+Dynamics!HS186+Dynamics!KF186</f>
        <v>5420.7187422300231</v>
      </c>
      <c r="AG187" s="4">
        <f>AG186+Dynamics!AG186+Dynamics!CT186+Dynamics!FG186+Dynamics!HT186+Dynamics!KG186</f>
        <v>1044.5435481777272</v>
      </c>
      <c r="AH187" s="4">
        <f>AH186+Dynamics!AH186+Dynamics!CU186+Dynamics!FH186+Dynamics!HU186+Dynamics!KH186</f>
        <v>884.97022568345039</v>
      </c>
      <c r="AI187" s="4">
        <f>AI186+Dynamics!AI186+Dynamics!CV186+Dynamics!FI186+Dynamics!HV186+Dynamics!KI186</f>
        <v>0</v>
      </c>
      <c r="AJ187" s="4">
        <f>AJ186+Dynamics!AJ186+Dynamics!CW186+Dynamics!FJ186+Dynamics!HW186+Dynamics!KJ186</f>
        <v>0</v>
      </c>
      <c r="AK187" s="4">
        <f>AK186+Dynamics!AK186+Dynamics!CX186+Dynamics!FK186+Dynamics!HX186+Dynamics!KK186</f>
        <v>0</v>
      </c>
      <c r="AL187" s="4">
        <f>AL186+Dynamics!AL186+Dynamics!CY186+Dynamics!FL186+Dynamics!HY186+Dynamics!KL186</f>
        <v>1853.9610074553605</v>
      </c>
      <c r="AM187" s="4">
        <f>AM186+Dynamics!AM186+Dynamics!CZ186+Dynamics!FM186+Dynamics!HZ186+Dynamics!KM186</f>
        <v>927.64227488716017</v>
      </c>
      <c r="AN187" s="4">
        <f>AN186+Dynamics!AN186+Dynamics!DA186+Dynamics!FN186+Dynamics!IA186+Dynamics!KN186</f>
        <v>747.32367015620696</v>
      </c>
      <c r="AO187" s="8">
        <f>AO186+Dynamics!AO186+Dynamics!DB186+Dynamics!FO186+Dynamics!IB186+Dynamics!KO186</f>
        <v>970993.61472954648</v>
      </c>
      <c r="AP187" s="4">
        <f>AP186+Dynamics!AP186+Dynamics!DC186+Dynamics!FP186+Dynamics!IC186+Dynamics!KP186</f>
        <v>19630.517507314329</v>
      </c>
      <c r="AQ187" s="4">
        <f>AQ186+Dynamics!AQ186+Dynamics!DD186+Dynamics!FQ186+Dynamics!ID186+Dynamics!KQ186</f>
        <v>57259.383571847968</v>
      </c>
      <c r="AR187" s="4">
        <f>AR186+Dynamics!AR186+Dynamics!DE186+Dynamics!FR186+Dynamics!IE186+Dynamics!KR186</f>
        <v>58944.75558011992</v>
      </c>
      <c r="AS187" s="4">
        <f>AS186+Dynamics!AS186+Dynamics!DF186+Dynamics!FS186+Dynamics!IF186+Dynamics!KS186</f>
        <v>17626.162925560799</v>
      </c>
      <c r="AT187" s="4">
        <f>AT186+Dynamics!AT186+Dynamics!DG186+Dynamics!FT186+Dynamics!IG186+Dynamics!KT186</f>
        <v>3382.9584629696697</v>
      </c>
      <c r="AU187" s="4">
        <f>AU186+Dynamics!AU186+Dynamics!DH186+Dynamics!FU186+Dynamics!IH186+Dynamics!KU186</f>
        <v>2845.792383136948</v>
      </c>
      <c r="AV187" s="4">
        <f>AV186+Dynamics!AV186+Dynamics!DI186+Dynamics!FV186+Dynamics!II186+Dynamics!KV186</f>
        <v>0</v>
      </c>
      <c r="AW187" s="4">
        <f>AW186+Dynamics!AW186+Dynamics!DJ186+Dynamics!FW186+Dynamics!IJ186+Dynamics!KW186</f>
        <v>0</v>
      </c>
      <c r="AX187" s="4">
        <f>AX186+Dynamics!AX186+Dynamics!DK186+Dynamics!FX186+Dynamics!IK186+Dynamics!KX186</f>
        <v>0</v>
      </c>
      <c r="AY187" s="4">
        <f>AY186+Dynamics!AY186+Dynamics!DL186+Dynamics!FY186+Dynamics!IL186+Dynamics!KY186</f>
        <v>5958.3502911427249</v>
      </c>
      <c r="AZ187" s="4">
        <f>AZ186+Dynamics!AZ186+Dynamics!DM186+Dynamics!FZ186+Dynamics!IM186+Dynamics!KZ186</f>
        <v>2957.0240226846922</v>
      </c>
      <c r="BA187" s="9">
        <f>BA186+Dynamics!BA186+Dynamics!DN186+Dynamics!GA186+Dynamics!IN186+Dynamics!LA186</f>
        <v>2358.5854704560743</v>
      </c>
      <c r="BB187" s="8">
        <f>BB186+Dynamics!BB186+Dynamics!DO186+Dynamics!GB186+Dynamics!IO186+Dynamics!LB186</f>
        <v>46842.388231553181</v>
      </c>
      <c r="BC187" s="4">
        <f>BC186+Dynamics!BC186+Dynamics!DP186+Dynamics!GC186+Dynamics!IP186+Dynamics!LC186</f>
        <v>8973.1067189859859</v>
      </c>
      <c r="BD187" s="4">
        <f>BD186+Dynamics!BD186+Dynamics!DQ186+Dynamics!GD186+Dynamics!IQ186+Dynamics!LD186</f>
        <v>24825.472772497033</v>
      </c>
      <c r="BE187" s="4">
        <f>BE186+Dynamics!BE186+Dynamics!DR186+Dynamics!GE186+Dynamics!IR186+Dynamics!LE186</f>
        <v>23748.675273504141</v>
      </c>
      <c r="BF187" s="4">
        <f>BF186+Dynamics!BF186+Dynamics!DS186+Dynamics!GF186+Dynamics!IS186+Dynamics!LF186</f>
        <v>6714.0644184795883</v>
      </c>
      <c r="BG187" s="4">
        <f>BG186+Dynamics!BG186+Dynamics!DT186+Dynamics!GG186+Dynamics!IT186+Dynamics!LG186</f>
        <v>1237.7116110496527</v>
      </c>
      <c r="BH187" s="4">
        <f>BH186+Dynamics!BH186+Dynamics!DU186+Dynamics!GH186+Dynamics!IU186+Dynamics!LH186</f>
        <v>970.95753128617946</v>
      </c>
      <c r="BI187" s="4">
        <f>BI186+Dynamics!BI186+Dynamics!DV186+Dynamics!GI186+Dynamics!IV186+Dynamics!LI186</f>
        <v>0</v>
      </c>
      <c r="BJ187" s="4">
        <f>BJ186+Dynamics!BJ186+Dynamics!DW186+Dynamics!GJ186+Dynamics!IW186+Dynamics!LJ186</f>
        <v>0</v>
      </c>
      <c r="BK187" s="4">
        <f>BK186+Dynamics!BK186+Dynamics!DX186+Dynamics!GK186+Dynamics!IX186+Dynamics!LK186</f>
        <v>0</v>
      </c>
      <c r="BL187" s="4">
        <f>BL186+Dynamics!BL186+Dynamics!DY186+Dynamics!GL186+Dynamics!IY186+Dynamics!LL186</f>
        <v>2021.848909826597</v>
      </c>
      <c r="BM187" s="4">
        <f>BM186+Dynamics!BM186+Dynamics!DZ186+Dynamics!GM186+Dynamics!IZ186+Dynamics!LM186</f>
        <v>926.63747239270424</v>
      </c>
      <c r="BN187" s="4">
        <f>BN186+Dynamics!BN186+Dynamics!EA186+Dynamics!GN186+Dynamics!JA186+Dynamics!LN186</f>
        <v>674.41745153899524</v>
      </c>
      <c r="BO187" s="178">
        <f t="shared" si="73"/>
        <v>55002372.711091116</v>
      </c>
      <c r="BP187" s="8">
        <f t="shared" si="101"/>
        <v>26251112.556611218</v>
      </c>
      <c r="BQ187" s="4">
        <f t="shared" si="102"/>
        <v>27399776.983398918</v>
      </c>
      <c r="BR187" s="4">
        <f t="shared" si="103"/>
        <v>92590.745745102351</v>
      </c>
      <c r="BS187" s="4">
        <f t="shared" si="74"/>
        <v>1141957.1449447796</v>
      </c>
      <c r="BT187" s="179">
        <f t="shared" si="75"/>
        <v>116935.28039111405</v>
      </c>
      <c r="BU187" s="178">
        <f t="shared" si="76"/>
        <v>2493112.9071853226</v>
      </c>
      <c r="BV187" s="4">
        <f t="shared" si="77"/>
        <v>1472227.3376019124</v>
      </c>
      <c r="BW187" s="4">
        <f t="shared" si="78"/>
        <v>727602.65438156866</v>
      </c>
      <c r="BX187" s="4">
        <f t="shared" si="79"/>
        <v>52226.492827047674</v>
      </c>
      <c r="BY187" s="4">
        <f t="shared" si="80"/>
        <v>170963.53021523313</v>
      </c>
      <c r="BZ187" s="179">
        <f t="shared" si="81"/>
        <v>70092.89215956087</v>
      </c>
      <c r="CA187" s="167">
        <f t="shared" si="82"/>
        <v>4.5327370153298706E-2</v>
      </c>
      <c r="CB187" s="15">
        <f t="shared" si="83"/>
        <v>5.6082474006654587E-2</v>
      </c>
      <c r="CC187" s="15">
        <f t="shared" si="84"/>
        <v>2.6555057540154848E-2</v>
      </c>
      <c r="CD187" s="15">
        <f t="shared" si="85"/>
        <v>0.56405737319391047</v>
      </c>
      <c r="CE187" s="15">
        <f t="shared" si="86"/>
        <v>0.14971098606638189</v>
      </c>
      <c r="CF187" s="168">
        <f t="shared" si="87"/>
        <v>0.59941612082444928</v>
      </c>
      <c r="CG187" s="169">
        <f>-SUM(Dynamics!BO186:BO187,Dynamics!CB186:CB187,Dynamics!CO186:CO187,Dynamics!DB186:DB187,Dynamics!DO186:DO187)/BO186*100000</f>
        <v>1091.0144575238137</v>
      </c>
      <c r="CH187" s="87">
        <f>-SUM(Dynamics!BO186:BO187)/BP186*100000</f>
        <v>1344.7631820436818</v>
      </c>
      <c r="CI187" s="87">
        <f>-SUM(Dynamics!CB186:CB187)/BQ186*100000</f>
        <v>637.33668944194835</v>
      </c>
      <c r="CJ187" s="87">
        <f>-SUM(Dynamics!CO186:CO187)/BR186*100000</f>
        <v>13355.023133030625</v>
      </c>
      <c r="CK187" s="87">
        <f>-SUM(Dynamics!DB186:DB187)/BS186*100000</f>
        <v>3589.7951072046035</v>
      </c>
      <c r="CL187" s="170">
        <f>-SUM(Dynamics!DO186:DO187)/BT186*100000</f>
        <v>16314.002237230576</v>
      </c>
      <c r="CM187" s="120">
        <f t="shared" si="88"/>
        <v>191527.99413247473</v>
      </c>
      <c r="CN187" s="120">
        <f>step*SUMPRODUCT(B187:N187,'By group'!B$22:N$22)</f>
        <v>113198.63281240726</v>
      </c>
      <c r="CO187" s="120">
        <f>step*SUMPRODUCT(O187:AA187,'By group'!O$22:AA$22)</f>
        <v>55933.040215078006</v>
      </c>
      <c r="CP187" s="120">
        <f>step*SUMPRODUCT(AB187:AN187,'By group'!AB$22:AN$22)</f>
        <v>4027.2307587127812</v>
      </c>
      <c r="CQ187" s="120">
        <f>step*SUMPRODUCT(AO187:BA187,'By group'!AO$22:BA$22)</f>
        <v>13145.017824755012</v>
      </c>
      <c r="CR187" s="154">
        <f>step*SUMPRODUCT(BB187:BN187,'By group'!BB$22:BN$22)</f>
        <v>5224.0725215216762</v>
      </c>
      <c r="CS187" s="197">
        <f t="shared" si="89"/>
        <v>287159.52676646161</v>
      </c>
      <c r="CT187" s="120">
        <f t="shared" si="90"/>
        <v>836254.87654052232</v>
      </c>
      <c r="CU187" s="120">
        <f t="shared" si="91"/>
        <v>859108.12605345389</v>
      </c>
      <c r="CV187" s="120">
        <f t="shared" si="92"/>
        <v>343038.41171645129</v>
      </c>
      <c r="CW187" s="120">
        <f t="shared" si="93"/>
        <v>92065.003718307533</v>
      </c>
      <c r="CX187" s="198">
        <f t="shared" si="94"/>
        <v>75486.962390125977</v>
      </c>
      <c r="CY187" s="16">
        <f t="shared" si="95"/>
        <v>3.3678709181148136E-3</v>
      </c>
      <c r="CZ187" s="37">
        <f t="shared" si="96"/>
        <v>4.1687812187033331E-2</v>
      </c>
      <c r="DA187" s="185">
        <f t="shared" si="97"/>
        <v>2.1260042908573342E-3</v>
      </c>
      <c r="DB187" s="183"/>
      <c r="DC187" s="85">
        <f>(SUMPRODUCT($B187:$N187,'By group'!$B$27:$N$27)-(1-prop_idu_part)*SUMPRODUCT(Population!$BB187:$BN187,'By group'!$BB$27:$BN$27)*(1-prop_idu_male))/BQ187</f>
        <v>1.4348118164365009</v>
      </c>
      <c r="DD187" s="85">
        <f>(1-prop_idu_part)*SUMPRODUCT(Population!$BB187:$BN187,'By group'!$BB$27:$BN$27)*prop_idu_male/BQ187</f>
        <v>9.2183307111528921E-3</v>
      </c>
      <c r="DE187" s="85">
        <f>SUMPRODUCT(AB187:AN187,'By group'!AB$27:AN$27)/prop_sw_use/BP187</f>
        <v>4.2325404172685452</v>
      </c>
      <c r="DF187" s="85">
        <f t="shared" si="71"/>
        <v>1.7184114094110292</v>
      </c>
      <c r="DG187" s="85">
        <f t="shared" si="100"/>
        <v>0</v>
      </c>
    </row>
    <row r="188" spans="1:111" x14ac:dyDescent="0.25">
      <c r="A188">
        <f t="shared" si="99"/>
        <v>92</v>
      </c>
      <c r="B188" s="8">
        <f>B187+Dynamics!B187+Dynamics!BO187+Dynamics!EB187+Dynamics!GO187+Dynamics!JB187</f>
        <v>24847786.68580598</v>
      </c>
      <c r="C188" s="46">
        <f>C187+Dynamics!C187+Dynamics!BP187+Dynamics!EC187+Dynamics!GP187+Dynamics!JC187</f>
        <v>169494.87381761445</v>
      </c>
      <c r="D188" s="4">
        <f>D187+Dynamics!D187+Dynamics!BQ187+Dynamics!ED187+Dynamics!GQ187+Dynamics!JD187</f>
        <v>494393.92400228814</v>
      </c>
      <c r="E188" s="4">
        <f>E187+Dynamics!E187+Dynamics!BR187+Dynamics!EE187+Dynamics!GR187+Dynamics!JE187</f>
        <v>508979.52196353831</v>
      </c>
      <c r="F188" s="4">
        <f>F187+Dynamics!F187+Dynamics!BS187+Dynamics!EF187+Dynamics!GS187+Dynamics!JF187</f>
        <v>152214.63671934276</v>
      </c>
      <c r="G188" s="4">
        <f>G187+Dynamics!G187+Dynamics!BT187+Dynamics!EG187+Dynamics!GT187+Dynamics!JG187</f>
        <v>29217.685767841744</v>
      </c>
      <c r="H188" s="4">
        <f>H187+Dynamics!H187+Dynamics!BU187+Dynamics!EH187+Dynamics!GU187+Dynamics!JH187</f>
        <v>24586.635052409129</v>
      </c>
      <c r="I188" s="4">
        <f>I187+Dynamics!I187+Dynamics!BV187+Dynamics!EI187+Dynamics!GV187+Dynamics!JI187</f>
        <v>0</v>
      </c>
      <c r="J188" s="4">
        <f>J187+Dynamics!J187+Dynamics!BW187+Dynamics!EJ187+Dynamics!GW187+Dynamics!JJ187</f>
        <v>0</v>
      </c>
      <c r="K188" s="4">
        <f>K187+Dynamics!K187+Dynamics!BX187+Dynamics!EK187+Dynamics!GX187+Dynamics!JK187</f>
        <v>0</v>
      </c>
      <c r="L188" s="4">
        <f>L187+Dynamics!L187+Dynamics!BY187+Dynamics!EL187+Dynamics!GY187+Dynamics!JL187</f>
        <v>51478.658535264534</v>
      </c>
      <c r="M188" s="4">
        <f>M187+Dynamics!M187+Dynamics!BZ187+Dynamics!EM187+Dynamics!GZ187+Dynamics!JM187</f>
        <v>25561.665269815614</v>
      </c>
      <c r="N188" s="9">
        <f>N187+Dynamics!N187+Dynamics!CA187+Dynamics!EN187+Dynamics!HA187+Dynamics!JN187</f>
        <v>20409.99720563662</v>
      </c>
      <c r="O188" s="8">
        <f>O187+Dynamics!O187+Dynamics!CB187+Dynamics!EO187+Dynamics!HB187+Dynamics!JO187</f>
        <v>26746414.396104295</v>
      </c>
      <c r="P188" s="4">
        <f>P187+Dynamics!P187+Dynamics!CC187+Dynamics!EP187+Dynamics!HC187+Dynamics!JP187</f>
        <v>83835.166292585229</v>
      </c>
      <c r="Q188" s="4">
        <f>Q187+Dynamics!Q187+Dynamics!CD187+Dynamics!EQ187+Dynamics!HD187+Dynamics!JQ187</f>
        <v>244444.70220155228</v>
      </c>
      <c r="R188" s="4">
        <f>R187+Dynamics!R187+Dynamics!CE187+Dynamics!ER187+Dynamics!HE187+Dynamics!JR187</f>
        <v>251524.80785773366</v>
      </c>
      <c r="S188" s="4">
        <f>S187+Dynamics!S187+Dynamics!CF187+Dynamics!ES187+Dynamics!HF187+Dynamics!JS187</f>
        <v>75190.642670038418</v>
      </c>
      <c r="T188" s="4">
        <f>T187+Dynamics!T187+Dynamics!CG187+Dynamics!ET187+Dynamics!HG187+Dynamics!JT187</f>
        <v>14428.714734448888</v>
      </c>
      <c r="U188" s="4">
        <f>U187+Dynamics!U187+Dynamics!CH187+Dynamics!EU187+Dynamics!HH187+Dynamics!JU187</f>
        <v>12135.514428983737</v>
      </c>
      <c r="V188" s="4">
        <f>V187+Dynamics!V187+Dynamics!CI187+Dynamics!EV187+Dynamics!HI187+Dynamics!JV187</f>
        <v>0</v>
      </c>
      <c r="W188" s="4">
        <f>W187+Dynamics!W187+Dynamics!CJ187+Dynamics!EW187+Dynamics!HJ187+Dynamics!JW187</f>
        <v>0</v>
      </c>
      <c r="X188" s="4">
        <f>X187+Dynamics!X187+Dynamics!CK187+Dynamics!EX187+Dynamics!HK187+Dynamics!JX187</f>
        <v>0</v>
      </c>
      <c r="Y188" s="4">
        <f>Y187+Dynamics!Y187+Dynamics!CL187+Dynamics!EY187+Dynamics!HL187+Dynamics!JY187</f>
        <v>25407.850323985396</v>
      </c>
      <c r="Z188" s="4">
        <f>Z187+Dynamics!Z187+Dynamics!CM187+Dynamics!EZ187+Dynamics!HM187+Dynamics!JZ187</f>
        <v>12608.85526550187</v>
      </c>
      <c r="AA188" s="9">
        <f>AA187+Dynamics!AA187+Dynamics!CN187+Dynamics!FA187+Dynamics!HN187+Dynamics!KA187</f>
        <v>10060.662946896544</v>
      </c>
      <c r="AB188" s="8">
        <f>AB187+Dynamics!AB187+Dynamics!CO187+Dynamics!FB187+Dynamics!HO187+Dynamics!KB187</f>
        <v>40476.245523090205</v>
      </c>
      <c r="AC188" s="4">
        <f>AC187+Dynamics!AC187+Dynamics!CP187+Dynamics!FC187+Dynamics!HP187+Dynamics!KC187</f>
        <v>5947.2053468288314</v>
      </c>
      <c r="AD188" s="4">
        <f>AD187+Dynamics!AD187+Dynamics!CQ187+Dynamics!FD187+Dynamics!HQ187+Dynamics!KD187</f>
        <v>17436.374381907986</v>
      </c>
      <c r="AE188" s="4">
        <f>AE187+Dynamics!AE187+Dynamics!CR187+Dynamics!FE187+Dynamics!HR187+Dynamics!KE187</f>
        <v>18078.986582379093</v>
      </c>
      <c r="AF188" s="4">
        <f>AF187+Dynamics!AF187+Dynamics!CS187+Dynamics!FF187+Dynamics!HS187+Dynamics!KF187</f>
        <v>5435.8382626217726</v>
      </c>
      <c r="AG188" s="4">
        <f>AG187+Dynamics!AG187+Dynamics!CT187+Dynamics!FG187+Dynamics!HT187+Dynamics!KG187</f>
        <v>1047.4581339846038</v>
      </c>
      <c r="AH188" s="4">
        <f>AH187+Dynamics!AH187+Dynamics!CU187+Dynamics!FH187+Dynamics!HU187+Dynamics!KH187</f>
        <v>887.44163517921663</v>
      </c>
      <c r="AI188" s="4">
        <f>AI187+Dynamics!AI187+Dynamics!CV187+Dynamics!FI187+Dynamics!HV187+Dynamics!KI187</f>
        <v>0</v>
      </c>
      <c r="AJ188" s="4">
        <f>AJ187+Dynamics!AJ187+Dynamics!CW187+Dynamics!FJ187+Dynamics!HW187+Dynamics!KJ187</f>
        <v>0</v>
      </c>
      <c r="AK188" s="4">
        <f>AK187+Dynamics!AK187+Dynamics!CX187+Dynamics!FK187+Dynamics!HX187+Dynamics!KK187</f>
        <v>0</v>
      </c>
      <c r="AL188" s="4">
        <f>AL187+Dynamics!AL187+Dynamics!CY187+Dynamics!FL187+Dynamics!HY187+Dynamics!KL187</f>
        <v>1859.1387416658574</v>
      </c>
      <c r="AM188" s="4">
        <f>AM187+Dynamics!AM187+Dynamics!CZ187+Dynamics!FM187+Dynamics!HZ187+Dynamics!KM187</f>
        <v>930.23590823884558</v>
      </c>
      <c r="AN188" s="4">
        <f>AN187+Dynamics!AN187+Dynamics!DA187+Dynamics!FN187+Dynamics!IA187+Dynamics!KN187</f>
        <v>749.41687134598794</v>
      </c>
      <c r="AO188" s="8">
        <f>AO187+Dynamics!AO187+Dynamics!DB187+Dynamics!FO187+Dynamics!IB187+Dynamics!KO187</f>
        <v>973560.34351699171</v>
      </c>
      <c r="AP188" s="4">
        <f>AP187+Dynamics!AP187+Dynamics!DC187+Dynamics!FP187+Dynamics!IC187+Dynamics!KP187</f>
        <v>19685.975223057787</v>
      </c>
      <c r="AQ188" s="4">
        <f>AQ187+Dynamics!AQ187+Dynamics!DD187+Dynamics!FQ187+Dynamics!ID187+Dynamics!KQ187</f>
        <v>57421.710664733997</v>
      </c>
      <c r="AR188" s="4">
        <f>AR187+Dynamics!AR187+Dynamics!DE187+Dynamics!FR187+Dynamics!IE187+Dynamics!KR187</f>
        <v>59112.86013385313</v>
      </c>
      <c r="AS188" s="4">
        <f>AS187+Dynamics!AS187+Dynamics!DF187+Dynamics!FS187+Dynamics!IF187+Dynamics!KS187</f>
        <v>17676.701846160686</v>
      </c>
      <c r="AT188" s="4">
        <f>AT187+Dynamics!AT187+Dynamics!DG187+Dynamics!FT187+Dynamics!IG187+Dynamics!KT187</f>
        <v>3392.7027860892454</v>
      </c>
      <c r="AU188" s="4">
        <f>AU187+Dynamics!AU187+Dynamics!DH187+Dynamics!FU187+Dynamics!IH187+Dynamics!KU187</f>
        <v>2854.0720349526282</v>
      </c>
      <c r="AV188" s="4">
        <f>AV187+Dynamics!AV187+Dynamics!DI187+Dynamics!FV187+Dynamics!II187+Dynamics!KV187</f>
        <v>0</v>
      </c>
      <c r="AW188" s="4">
        <f>AW187+Dynamics!AW187+Dynamics!DJ187+Dynamics!FW187+Dynamics!IJ187+Dynamics!KW187</f>
        <v>0</v>
      </c>
      <c r="AX188" s="4">
        <f>AX187+Dynamics!AX187+Dynamics!DK187+Dynamics!FX187+Dynamics!IK187+Dynamics!KX187</f>
        <v>0</v>
      </c>
      <c r="AY188" s="4">
        <f>AY187+Dynamics!AY187+Dynamics!DL187+Dynamics!FY187+Dynamics!IL187+Dynamics!KY187</f>
        <v>5975.6976452050694</v>
      </c>
      <c r="AZ188" s="4">
        <f>AZ187+Dynamics!AZ187+Dynamics!DM187+Dynamics!FZ187+Dynamics!IM187+Dynamics!KZ187</f>
        <v>2965.7507368741849</v>
      </c>
      <c r="BA188" s="9">
        <f>BA187+Dynamics!BA187+Dynamics!DN187+Dynamics!GA187+Dynamics!IN187+Dynamics!LA187</f>
        <v>2365.6960342924276</v>
      </c>
      <c r="BB188" s="8">
        <f>BB187+Dynamics!BB187+Dynamics!DO187+Dynamics!GB187+Dynamics!IO187+Dynamics!LB187</f>
        <v>46972.635173605973</v>
      </c>
      <c r="BC188" s="4">
        <f>BC187+Dynamics!BC187+Dynamics!DP187+Dynamics!GC187+Dynamics!IP187+Dynamics!LC187</f>
        <v>8998.0623629380098</v>
      </c>
      <c r="BD188" s="4">
        <f>BD187+Dynamics!BD187+Dynamics!DQ187+Dynamics!GD187+Dynamics!IQ187+Dynamics!LD187</f>
        <v>24894.524577274085</v>
      </c>
      <c r="BE188" s="4">
        <f>BE187+Dynamics!BE187+Dynamics!DR187+Dynamics!GE187+Dynamics!IR187+Dynamics!LE187</f>
        <v>23814.744892781313</v>
      </c>
      <c r="BF188" s="4">
        <f>BF187+Dynamics!BF187+Dynamics!DS187+Dynamics!GF187+Dynamics!IS187+Dynamics!LF187</f>
        <v>6732.7464409818558</v>
      </c>
      <c r="BG188" s="4">
        <f>BG187+Dynamics!BG187+Dynamics!DT187+Dynamics!GG187+Dynamics!IT187+Dynamics!LG187</f>
        <v>1241.1560651054633</v>
      </c>
      <c r="BH188" s="4">
        <f>BH187+Dynamics!BH187+Dynamics!DU187+Dynamics!GH187+Dynamics!IU187+Dynamics!LH187</f>
        <v>973.66043541910369</v>
      </c>
      <c r="BI188" s="4">
        <f>BI187+Dynamics!BI187+Dynamics!DV187+Dynamics!GI187+Dynamics!IV187+Dynamics!LI187</f>
        <v>0</v>
      </c>
      <c r="BJ188" s="4">
        <f>BJ187+Dynamics!BJ187+Dynamics!DW187+Dynamics!GJ187+Dynamics!IW187+Dynamics!LJ187</f>
        <v>0</v>
      </c>
      <c r="BK188" s="4">
        <f>BK187+Dynamics!BK187+Dynamics!DX187+Dynamics!GK187+Dynamics!IX187+Dynamics!LK187</f>
        <v>0</v>
      </c>
      <c r="BL188" s="4">
        <f>BL187+Dynamics!BL187+Dynamics!DY187+Dynamics!GL187+Dynamics!IY187+Dynamics!LL187</f>
        <v>2027.4773758421895</v>
      </c>
      <c r="BM188" s="4">
        <f>BM187+Dynamics!BM187+Dynamics!DZ187+Dynamics!GM187+Dynamics!IZ187+Dynamics!LM187</f>
        <v>929.21813513574466</v>
      </c>
      <c r="BN188" s="4">
        <f>BN187+Dynamics!BN187+Dynamics!EA187+Dynamics!GN187+Dynamics!JA187+Dynamics!LN187</f>
        <v>676.29685998004334</v>
      </c>
      <c r="BO188" s="178">
        <f t="shared" si="73"/>
        <v>55155295.971294262</v>
      </c>
      <c r="BP188" s="8">
        <f t="shared" si="101"/>
        <v>26324124.28413973</v>
      </c>
      <c r="BQ188" s="4">
        <f t="shared" si="102"/>
        <v>27476051.312826023</v>
      </c>
      <c r="BR188" s="4">
        <f t="shared" si="103"/>
        <v>92848.341387242399</v>
      </c>
      <c r="BS188" s="4">
        <f t="shared" si="74"/>
        <v>1145011.5106222108</v>
      </c>
      <c r="BT188" s="179">
        <f t="shared" si="75"/>
        <v>117260.52231906378</v>
      </c>
      <c r="BU188" s="178">
        <f t="shared" si="76"/>
        <v>2500085.6651703068</v>
      </c>
      <c r="BV188" s="4">
        <f t="shared" si="77"/>
        <v>1476337.5983337513</v>
      </c>
      <c r="BW188" s="4">
        <f t="shared" si="78"/>
        <v>729636.91672172619</v>
      </c>
      <c r="BX188" s="4">
        <f t="shared" si="79"/>
        <v>52372.095864152187</v>
      </c>
      <c r="BY188" s="4">
        <f t="shared" si="80"/>
        <v>171451.16710521915</v>
      </c>
      <c r="BZ188" s="179">
        <f t="shared" si="81"/>
        <v>70287.887145457818</v>
      </c>
      <c r="CA188" s="167">
        <f t="shared" si="82"/>
        <v>4.5328116206129761E-2</v>
      </c>
      <c r="CB188" s="15">
        <f t="shared" si="83"/>
        <v>5.6083065951152797E-2</v>
      </c>
      <c r="CC188" s="15">
        <f t="shared" si="84"/>
        <v>2.6555377569160613E-2</v>
      </c>
      <c r="CD188" s="15">
        <f t="shared" si="85"/>
        <v>0.56406065075221956</v>
      </c>
      <c r="CE188" s="15">
        <f t="shared" si="86"/>
        <v>0.14973750526931459</v>
      </c>
      <c r="CF188" s="168">
        <f t="shared" si="87"/>
        <v>0.59941645965217294</v>
      </c>
      <c r="CG188" s="167"/>
      <c r="CH188" s="16"/>
      <c r="CI188" s="87"/>
      <c r="CJ188" s="16"/>
      <c r="CK188" s="16"/>
      <c r="CL188" s="168"/>
      <c r="CM188" s="120">
        <f t="shared" si="88"/>
        <v>192063.88766662439</v>
      </c>
      <c r="CN188" s="120">
        <f>step*SUMPRODUCT(B188:N188,'By group'!B$22:N$22)</f>
        <v>113514.75015789064</v>
      </c>
      <c r="CO188" s="120">
        <f>step*SUMPRODUCT(O188:AA188,'By group'!O$22:AA$22)</f>
        <v>56089.472172186805</v>
      </c>
      <c r="CP188" s="120">
        <f>step*SUMPRODUCT(AB188:AN188,'By group'!AB$22:AN$22)</f>
        <v>4038.4606379423781</v>
      </c>
      <c r="CQ188" s="120">
        <f>step*SUMPRODUCT(AO188:BA188,'By group'!AO$22:BA$22)</f>
        <v>13182.597829345512</v>
      </c>
      <c r="CR188" s="154">
        <f>step*SUMPRODUCT(BB188:BN188,'By group'!BB$22:BN$22)</f>
        <v>5238.6068692591034</v>
      </c>
      <c r="CS188" s="197">
        <f t="shared" si="89"/>
        <v>287961.2830430243</v>
      </c>
      <c r="CT188" s="120">
        <f t="shared" si="90"/>
        <v>838591.23582775646</v>
      </c>
      <c r="CU188" s="120">
        <f t="shared" si="91"/>
        <v>861510.92143028555</v>
      </c>
      <c r="CV188" s="120">
        <f t="shared" si="92"/>
        <v>343999.38856110856</v>
      </c>
      <c r="CW188" s="120">
        <f t="shared" si="93"/>
        <v>92323.442803036189</v>
      </c>
      <c r="CX188" s="198">
        <f t="shared" si="94"/>
        <v>75699.393505095431</v>
      </c>
      <c r="CY188" s="16">
        <f t="shared" si="95"/>
        <v>3.3678653320156249E-3</v>
      </c>
      <c r="CZ188" s="37">
        <f t="shared" si="96"/>
        <v>4.1683565117492764E-2</v>
      </c>
      <c r="DA188" s="185">
        <f t="shared" si="97"/>
        <v>2.1260065829415975E-3</v>
      </c>
      <c r="DB188" s="183">
        <f>(BO188-BO186)/BO186</f>
        <v>5.5684001940988727E-3</v>
      </c>
      <c r="DC188" s="85">
        <f>(SUMPRODUCT($B188:$N188,'By group'!$B$27:$N$27)-(1-prop_idu_part)*SUMPRODUCT(Population!$BB188:$BN188,'By group'!$BB$27:$BN$27)*(1-prop_idu_male))/BQ188</f>
        <v>1.4348082734055172</v>
      </c>
      <c r="DD188" s="85">
        <f>(1-prop_idu_part)*SUMPRODUCT(Population!$BB188:$BN188,'By group'!$BB$27:$BN$27)*prop_idu_male/BQ188</f>
        <v>9.2183088947334832E-3</v>
      </c>
      <c r="DE188" s="85">
        <f>SUMPRODUCT(AB188:AN188,'By group'!AB$27:AN$27)/prop_sw_use/BP188</f>
        <v>4.2325438241385358</v>
      </c>
      <c r="DF188" s="85">
        <f t="shared" si="71"/>
        <v>1.7184127926002455</v>
      </c>
      <c r="DG188" s="85">
        <f t="shared" si="100"/>
        <v>0</v>
      </c>
    </row>
    <row r="189" spans="1:111" x14ac:dyDescent="0.25">
      <c r="A189">
        <f t="shared" si="99"/>
        <v>92.5</v>
      </c>
      <c r="B189" s="8">
        <f>B188+Dynamics!B188+Dynamics!BO188+Dynamics!EB188+Dynamics!GO188+Dynamics!JB188</f>
        <v>24916877.908599488</v>
      </c>
      <c r="C189" s="46">
        <f>C188+Dynamics!C188+Dynamics!BP188+Dynamics!EC188+Dynamics!GP188+Dynamics!JC188</f>
        <v>169967.5265813912</v>
      </c>
      <c r="D189" s="4">
        <f>D188+Dynamics!D188+Dynamics!BQ188+Dynamics!ED188+Dynamics!GQ188+Dynamics!JD188</f>
        <v>495773.1313058738</v>
      </c>
      <c r="E189" s="4">
        <f>E188+Dynamics!E188+Dynamics!BR188+Dynamics!EE188+Dynamics!GR188+Dynamics!JE188</f>
        <v>510400.32648615015</v>
      </c>
      <c r="F189" s="4">
        <f>F188+Dynamics!F188+Dynamics!BS188+Dynamics!EF188+Dynamics!GS188+Dynamics!JF188</f>
        <v>152639.77609223858</v>
      </c>
      <c r="G189" s="4">
        <f>G188+Dynamics!G188+Dynamics!BT188+Dynamics!EG188+Dynamics!GT188+Dynamics!JG188</f>
        <v>29299.328811326286</v>
      </c>
      <c r="H189" s="4">
        <f>H188+Dynamics!H188+Dynamics!BU188+Dynamics!EH188+Dynamics!GU188+Dynamics!JH188</f>
        <v>24655.403890501231</v>
      </c>
      <c r="I189" s="4">
        <f>I188+Dynamics!I188+Dynamics!BV188+Dynamics!EI188+Dynamics!GV188+Dynamics!JI188</f>
        <v>0</v>
      </c>
      <c r="J189" s="4">
        <f>J188+Dynamics!J188+Dynamics!BW188+Dynamics!EJ188+Dynamics!GW188+Dynamics!JJ188</f>
        <v>0</v>
      </c>
      <c r="K189" s="4">
        <f>K188+Dynamics!K188+Dynamics!BX188+Dynamics!EK188+Dynamics!GX188+Dynamics!JK188</f>
        <v>0</v>
      </c>
      <c r="L189" s="4">
        <f>L188+Dynamics!L188+Dynamics!BY188+Dynamics!EL188+Dynamics!GY188+Dynamics!JL188</f>
        <v>51622.65424797665</v>
      </c>
      <c r="M189" s="4">
        <f>M188+Dynamics!M188+Dynamics!BZ188+Dynamics!EM188+Dynamics!GZ188+Dynamics!JM188</f>
        <v>25633.257791062231</v>
      </c>
      <c r="N189" s="9">
        <f>N188+Dynamics!N188+Dynamics!CA188+Dynamics!EN188+Dynamics!HA188+Dynamics!JN188</f>
        <v>20467.273212834378</v>
      </c>
      <c r="O189" s="8">
        <f>O188+Dynamics!O188+Dynamics!CB188+Dynamics!EO188+Dynamics!HB188+Dynamics!JO188</f>
        <v>26820856.518043421</v>
      </c>
      <c r="P189" s="4">
        <f>P188+Dynamics!P188+Dynamics!CC188+Dynamics!EP188+Dynamics!HC188+Dynamics!JP188</f>
        <v>84069.205320381181</v>
      </c>
      <c r="Q189" s="4">
        <f>Q188+Dynamics!Q188+Dynamics!CD188+Dynamics!EQ188+Dynamics!HD188+Dynamics!JQ188</f>
        <v>245127.45187153126</v>
      </c>
      <c r="R189" s="4">
        <f>R188+Dynamics!R188+Dynamics!CE188+Dynamics!ER188+Dynamics!HE188+Dynamics!JR188</f>
        <v>252227.90774831819</v>
      </c>
      <c r="S189" s="4">
        <f>S188+Dynamics!S188+Dynamics!CF188+Dynamics!ES188+Dynamics!HF188+Dynamics!JS188</f>
        <v>75400.97605921363</v>
      </c>
      <c r="T189" s="4">
        <f>T188+Dynamics!T188+Dynamics!CG188+Dynamics!ET188+Dynamics!HG188+Dynamics!JT188</f>
        <v>14469.100256347736</v>
      </c>
      <c r="U189" s="4">
        <f>U188+Dynamics!U188+Dynamics!CH188+Dynamics!EU188+Dynamics!HH188+Dynamics!JU188</f>
        <v>12169.523024989361</v>
      </c>
      <c r="V189" s="4">
        <f>V188+Dynamics!V188+Dynamics!CI188+Dynamics!EV188+Dynamics!HI188+Dynamics!JV188</f>
        <v>0</v>
      </c>
      <c r="W189" s="4">
        <f>W188+Dynamics!W188+Dynamics!CJ188+Dynamics!EW188+Dynamics!HJ188+Dynamics!JW188</f>
        <v>0</v>
      </c>
      <c r="X189" s="4">
        <f>X188+Dynamics!X188+Dynamics!CK188+Dynamics!EX188+Dynamics!HK188+Dynamics!JX188</f>
        <v>0</v>
      </c>
      <c r="Y189" s="4">
        <f>Y188+Dynamics!Y188+Dynamics!CL188+Dynamics!EY188+Dynamics!HL188+Dynamics!JY188</f>
        <v>25479.060084071476</v>
      </c>
      <c r="Z189" s="4">
        <f>Z188+Dynamics!Z188+Dynamics!CM188+Dynamics!EZ188+Dynamics!HM188+Dynamics!JZ188</f>
        <v>12644.251319242519</v>
      </c>
      <c r="AA189" s="9">
        <f>AA188+Dynamics!AA188+Dynamics!CN188+Dynamics!FA188+Dynamics!HN188+Dynamics!KA188</f>
        <v>10088.974477045989</v>
      </c>
      <c r="AB189" s="8">
        <f>AB188+Dynamics!AB188+Dynamics!CO188+Dynamics!FB188+Dynamics!HO188+Dynamics!KB188</f>
        <v>40588.553653017589</v>
      </c>
      <c r="AC189" s="4">
        <f>AC188+Dynamics!AC188+Dynamics!CP188+Dynamics!FC188+Dynamics!HP188+Dynamics!KC188</f>
        <v>5963.7700768201221</v>
      </c>
      <c r="AD189" s="4">
        <f>AD188+Dynamics!AD188+Dynamics!CQ188+Dynamics!FD188+Dynamics!HQ188+Dynamics!KD188</f>
        <v>17484.954913593796</v>
      </c>
      <c r="AE189" s="4">
        <f>AE188+Dynamics!AE188+Dynamics!CR188+Dynamics!FE188+Dynamics!HR188+Dynamics!KE188</f>
        <v>18129.383373986479</v>
      </c>
      <c r="AF189" s="4">
        <f>AF188+Dynamics!AF188+Dynamics!CS188+Dynamics!FF188+Dynamics!HS188+Dynamics!KF188</f>
        <v>5450.997977254382</v>
      </c>
      <c r="AG189" s="4">
        <f>AG188+Dynamics!AG188+Dynamics!CT188+Dynamics!FG188+Dynamics!HT188+Dynamics!KG188</f>
        <v>1050.380434686439</v>
      </c>
      <c r="AH189" s="4">
        <f>AH188+Dynamics!AH188+Dynamics!CU188+Dynamics!FH188+Dynamics!HU188+Dynamics!KH188</f>
        <v>889.91952561831113</v>
      </c>
      <c r="AI189" s="4">
        <f>AI188+Dynamics!AI188+Dynamics!CV188+Dynamics!FI188+Dynamics!HV188+Dynamics!KI188</f>
        <v>0</v>
      </c>
      <c r="AJ189" s="4">
        <f>AJ188+Dynamics!AJ188+Dynamics!CW188+Dynamics!FJ188+Dynamics!HW188+Dynamics!KJ188</f>
        <v>0</v>
      </c>
      <c r="AK189" s="4">
        <f>AK188+Dynamics!AK188+Dynamics!CX188+Dynamics!FK188+Dynamics!HX188+Dynamics!KK188</f>
        <v>0</v>
      </c>
      <c r="AL189" s="4">
        <f>AL188+Dynamics!AL188+Dynamics!CY188+Dynamics!FL188+Dynamics!HY188+Dynamics!KL188</f>
        <v>1864.3300454984278</v>
      </c>
      <c r="AM189" s="4">
        <f>AM188+Dynamics!AM188+Dynamics!CZ188+Dynamics!FM188+Dynamics!HZ188+Dynamics!KM188</f>
        <v>932.83625305340092</v>
      </c>
      <c r="AN189" s="4">
        <f>AN188+Dynamics!AN188+Dynamics!DA188+Dynamics!FN188+Dynamics!IA188+Dynamics!KN188</f>
        <v>751.51538066107639</v>
      </c>
      <c r="AO189" s="8">
        <f>AO188+Dynamics!AO188+Dynamics!DB188+Dynamics!FO188+Dynamics!IB188+Dynamics!KO188</f>
        <v>976138.66683556838</v>
      </c>
      <c r="AP189" s="4">
        <f>AP188+Dynamics!AP188+Dynamics!DC188+Dynamics!FP188+Dynamics!IC188+Dynamics!KP188</f>
        <v>19741.531899527392</v>
      </c>
      <c r="AQ189" s="4">
        <f>AQ188+Dynamics!AQ188+Dynamics!DD188+Dynamics!FQ188+Dynamics!ID188+Dynamics!KQ188</f>
        <v>57584.304261782221</v>
      </c>
      <c r="AR189" s="4">
        <f>AR188+Dynamics!AR188+Dynamics!DE188+Dynamics!FR188+Dynamics!IE188+Dynamics!KR188</f>
        <v>59281.201367911883</v>
      </c>
      <c r="AS189" s="4">
        <f>AS188+Dynamics!AS188+Dynamics!DF188+Dynamics!FS188+Dynamics!IF188+Dynamics!KS188</f>
        <v>17727.301672981492</v>
      </c>
      <c r="AT189" s="4">
        <f>AT188+Dynamics!AT188+Dynamics!DG188+Dynamics!FT188+Dynamics!IG188+Dynamics!KT188</f>
        <v>3402.4572346389764</v>
      </c>
      <c r="AU189" s="4">
        <f>AU188+Dynamics!AU188+Dynamics!DH188+Dynamics!FU188+Dynamics!IH188+Dynamics!KU188</f>
        <v>2862.3574413221722</v>
      </c>
      <c r="AV189" s="4">
        <f>AV188+Dynamics!AV188+Dynamics!DI188+Dynamics!FV188+Dynamics!II188+Dynamics!KV188</f>
        <v>0</v>
      </c>
      <c r="AW189" s="4">
        <f>AW188+Dynamics!AW188+Dynamics!DJ188+Dynamics!FW188+Dynamics!IJ188+Dynamics!KW188</f>
        <v>0</v>
      </c>
      <c r="AX189" s="4">
        <f>AX188+Dynamics!AX188+Dynamics!DK188+Dynamics!FX188+Dynamics!IK188+Dynamics!KX188</f>
        <v>0</v>
      </c>
      <c r="AY189" s="4">
        <f>AY188+Dynamics!AY188+Dynamics!DL188+Dynamics!FY188+Dynamics!IL188+Dynamics!KY188</f>
        <v>5993.0565789583679</v>
      </c>
      <c r="AZ189" s="4">
        <f>AZ188+Dynamics!AZ188+Dynamics!DM188+Dynamics!FZ188+Dynamics!IM188+Dynamics!KZ188</f>
        <v>2974.4793942234019</v>
      </c>
      <c r="BA189" s="9">
        <f>BA188+Dynamics!BA188+Dynamics!DN188+Dynamics!GA188+Dynamics!IN188+Dynamics!LA188</f>
        <v>2372.8036487686772</v>
      </c>
      <c r="BB189" s="8">
        <f>BB188+Dynamics!BB188+Dynamics!DO188+Dynamics!GB188+Dynamics!IO188+Dynamics!LB188</f>
        <v>47103.240969200808</v>
      </c>
      <c r="BC189" s="4">
        <f>BC188+Dynamics!BC188+Dynamics!DP188+Dynamics!GC188+Dynamics!IP188+Dynamics!LC188</f>
        <v>9023.0865785160331</v>
      </c>
      <c r="BD189" s="4">
        <f>BD188+Dynamics!BD188+Dynamics!DQ188+Dynamics!GD188+Dynamics!IQ188+Dynamics!LD188</f>
        <v>24963.765845017027</v>
      </c>
      <c r="BE189" s="4">
        <f>BE188+Dynamics!BE188+Dynamics!DR188+Dynamics!GE188+Dynamics!IR188+Dynamics!LE188</f>
        <v>23880.995369733839</v>
      </c>
      <c r="BF189" s="4">
        <f>BF188+Dynamics!BF188+Dynamics!DS188+Dynamics!GF188+Dynamics!IS188+Dynamics!LF188</f>
        <v>6751.4794979058961</v>
      </c>
      <c r="BG189" s="4">
        <f>BG188+Dynamics!BG188+Dynamics!DT188+Dynamics!GG188+Dynamics!IT188+Dynamics!LG188</f>
        <v>1244.6099127383318</v>
      </c>
      <c r="BH189" s="4">
        <f>BH188+Dynamics!BH188+Dynamics!DU188+Dynamics!GH188+Dynamics!IU188+Dynamics!LH188</f>
        <v>976.37068573832755</v>
      </c>
      <c r="BI189" s="4">
        <f>BI188+Dynamics!BI188+Dynamics!DV188+Dynamics!GI188+Dynamics!IV188+Dynamics!LI188</f>
        <v>0</v>
      </c>
      <c r="BJ189" s="4">
        <f>BJ188+Dynamics!BJ188+Dynamics!DW188+Dynamics!GJ188+Dynamics!IW188+Dynamics!LJ188</f>
        <v>0</v>
      </c>
      <c r="BK189" s="4">
        <f>BK188+Dynamics!BK188+Dynamics!DX188+Dynamics!GK188+Dynamics!IX188+Dynamics!LK188</f>
        <v>0</v>
      </c>
      <c r="BL189" s="4">
        <f>BL188+Dynamics!BL188+Dynamics!DY188+Dynamics!GL188+Dynamics!IY188+Dynamics!LL188</f>
        <v>2033.1211347139072</v>
      </c>
      <c r="BM189" s="4">
        <f>BM188+Dynamics!BM188+Dynamics!DZ188+Dynamics!GM188+Dynamics!IZ188+Dynamics!LM188</f>
        <v>931.80577684086734</v>
      </c>
      <c r="BN189" s="4">
        <f>BN188+Dynamics!BN188+Dynamics!EA188+Dynamics!GN188+Dynamics!JA188+Dynamics!LN188</f>
        <v>678.18131658920936</v>
      </c>
      <c r="BO189" s="178">
        <f t="shared" si="73"/>
        <v>55308641.014280267</v>
      </c>
      <c r="BP189" s="8">
        <f t="shared" si="101"/>
        <v>26397336.587018844</v>
      </c>
      <c r="BQ189" s="4">
        <f t="shared" si="102"/>
        <v>27552532.968204562</v>
      </c>
      <c r="BR189" s="4">
        <f t="shared" si="103"/>
        <v>93106.641634190033</v>
      </c>
      <c r="BS189" s="4">
        <f t="shared" si="74"/>
        <v>1148078.160335683</v>
      </c>
      <c r="BT189" s="179">
        <f t="shared" si="75"/>
        <v>117586.65708699422</v>
      </c>
      <c r="BU189" s="178">
        <f t="shared" si="76"/>
        <v>2507076.1261795759</v>
      </c>
      <c r="BV189" s="4">
        <f t="shared" si="77"/>
        <v>1480458.6784193544</v>
      </c>
      <c r="BW189" s="4">
        <f t="shared" si="78"/>
        <v>731676.45016114123</v>
      </c>
      <c r="BX189" s="4">
        <f t="shared" si="79"/>
        <v>52518.08798117243</v>
      </c>
      <c r="BY189" s="4">
        <f t="shared" si="80"/>
        <v>171939.49350011462</v>
      </c>
      <c r="BZ189" s="179">
        <f t="shared" si="81"/>
        <v>70483.416117793429</v>
      </c>
      <c r="CA189" s="167">
        <f t="shared" si="82"/>
        <v>4.5328832533279351E-2</v>
      </c>
      <c r="CB189" s="15">
        <f t="shared" si="83"/>
        <v>5.6083638345066404E-2</v>
      </c>
      <c r="CC189" s="15">
        <f t="shared" si="84"/>
        <v>2.6555687312142622E-2</v>
      </c>
      <c r="CD189" s="15">
        <f t="shared" si="85"/>
        <v>0.56406382036109304</v>
      </c>
      <c r="CE189" s="15">
        <f t="shared" si="86"/>
        <v>0.1497628815183121</v>
      </c>
      <c r="CF189" s="168">
        <f t="shared" si="87"/>
        <v>0.59941678642711671</v>
      </c>
      <c r="CG189" s="169">
        <f>-SUM(Dynamics!BO188:BO189,Dynamics!CB188:CB189,Dynamics!CO188:CO189,Dynamics!DB188:DB189,Dynamics!DO188:DO189)/BO188*100000</f>
        <v>1091.0387457445092</v>
      </c>
      <c r="CH189" s="87">
        <f>-SUM(Dynamics!BO188:BO189)/BP188*100000</f>
        <v>1344.7827132911409</v>
      </c>
      <c r="CI189" s="87">
        <f>-SUM(Dynamics!CB188:CB189)/BQ188*100000</f>
        <v>637.34663896740722</v>
      </c>
      <c r="CJ189" s="87">
        <f>-SUM(Dynamics!CO188:CO189)/BR188*100000</f>
        <v>13355.106370726591</v>
      </c>
      <c r="CK189" s="87">
        <f>-SUM(Dynamics!DB188:DB189)/BS188*100000</f>
        <v>3590.865414591804</v>
      </c>
      <c r="CL189" s="170">
        <f>-SUM(Dynamics!DO188:DO189)/BT188*100000</f>
        <v>16313.990039576911</v>
      </c>
      <c r="CM189" s="120">
        <f t="shared" si="88"/>
        <v>192601.13417331266</v>
      </c>
      <c r="CN189" s="120">
        <f>step*SUMPRODUCT(B189:N189,'By group'!B$22:N$22)</f>
        <v>113831.69723116021</v>
      </c>
      <c r="CO189" s="120">
        <f>step*SUMPRODUCT(O189:AA189,'By group'!O$22:AA$22)</f>
        <v>56246.307960711965</v>
      </c>
      <c r="CP189" s="120">
        <f>step*SUMPRODUCT(AB189:AN189,'By group'!AB$22:AN$22)</f>
        <v>4049.720457291352</v>
      </c>
      <c r="CQ189" s="120">
        <f>step*SUMPRODUCT(AO189:BA189,'By group'!AO$22:BA$22)</f>
        <v>13220.227545872773</v>
      </c>
      <c r="CR189" s="154">
        <f>step*SUMPRODUCT(BB189:BN189,'By group'!BB$22:BN$22)</f>
        <v>5253.1809782763685</v>
      </c>
      <c r="CS189" s="197">
        <f t="shared" si="89"/>
        <v>288765.12045663595</v>
      </c>
      <c r="CT189" s="120">
        <f t="shared" si="90"/>
        <v>840933.60819779814</v>
      </c>
      <c r="CU189" s="120">
        <f t="shared" si="91"/>
        <v>863919.81434610055</v>
      </c>
      <c r="CV189" s="120">
        <f t="shared" si="92"/>
        <v>344962.75339081278</v>
      </c>
      <c r="CW189" s="120">
        <f t="shared" si="93"/>
        <v>92582.507184160189</v>
      </c>
      <c r="CX189" s="198">
        <f t="shared" si="94"/>
        <v>75912.32260406873</v>
      </c>
      <c r="CY189" s="16">
        <f t="shared" si="95"/>
        <v>3.3678599210652553E-3</v>
      </c>
      <c r="CZ189" s="37">
        <f t="shared" si="96"/>
        <v>4.1679465379839485E-2</v>
      </c>
      <c r="DA189" s="185">
        <f t="shared" si="97"/>
        <v>2.1260087923084974E-3</v>
      </c>
      <c r="DB189" s="183"/>
      <c r="DC189" s="85">
        <f>(SUMPRODUCT($B189:$N189,'By group'!$B$27:$N$27)-(1-prop_idu_part)*SUMPRODUCT(Population!$BB189:$BN189,'By group'!$BB$27:$BN$27)*(1-prop_idu_male))/BQ189</f>
        <v>1.4348048555579818</v>
      </c>
      <c r="DD189" s="85">
        <f>(1-prop_idu_part)*SUMPRODUCT(Population!$BB189:$BN189,'By group'!$BB$27:$BN$27)*prop_idu_male/BQ189</f>
        <v>9.2182878286002634E-3</v>
      </c>
      <c r="DE189" s="85">
        <f>SUMPRODUCT(AB189:AN189,'By group'!AB$27:AN$27)/prop_sw_use/BP189</f>
        <v>4.23254708264664</v>
      </c>
      <c r="DF189" s="85">
        <f t="shared" si="71"/>
        <v>1.7184141155545358</v>
      </c>
      <c r="DG189" s="85">
        <f t="shared" si="100"/>
        <v>0</v>
      </c>
    </row>
    <row r="190" spans="1:111" x14ac:dyDescent="0.25">
      <c r="A190">
        <f t="shared" si="99"/>
        <v>93</v>
      </c>
      <c r="B190" s="8">
        <f>B189+Dynamics!B189+Dynamics!BO189+Dynamics!EB189+Dynamics!GO189+Dynamics!JB189</f>
        <v>24986159.467282221</v>
      </c>
      <c r="C190" s="46">
        <f>C189+Dynamics!C189+Dynamics!BP189+Dynamics!EC189+Dynamics!GP189+Dynamics!JC189</f>
        <v>170441.43961888808</v>
      </c>
      <c r="D190" s="4">
        <f>D189+Dynamics!D189+Dynamics!BQ189+Dynamics!ED189+Dynamics!GQ189+Dynamics!JD189</f>
        <v>497156.00023860403</v>
      </c>
      <c r="E190" s="4">
        <f>E189+Dynamics!E189+Dynamics!BR189+Dynamics!EE189+Dynamics!GR189+Dynamics!JE189</f>
        <v>511824.87665906263</v>
      </c>
      <c r="F190" s="4">
        <f>F189+Dynamics!F189+Dynamics!BS189+Dynamics!EF189+Dynamics!GS189+Dynamics!JF189</f>
        <v>153066.02941442703</v>
      </c>
      <c r="G190" s="4">
        <f>G189+Dynamics!G189+Dynamics!BT189+Dynamics!EG189+Dynamics!GT189+Dynamics!JG189</f>
        <v>29381.184693959469</v>
      </c>
      <c r="H190" s="4">
        <f>H189+Dynamics!H189+Dynamics!BU189+Dynamics!EH189+Dynamics!GU189+Dynamics!JH189</f>
        <v>24724.350092433539</v>
      </c>
      <c r="I190" s="4">
        <f>I189+Dynamics!I189+Dynamics!BV189+Dynamics!EI189+Dynamics!GV189+Dynamics!JI189</f>
        <v>0</v>
      </c>
      <c r="J190" s="4">
        <f>J189+Dynamics!J189+Dynamics!BW189+Dynamics!EJ189+Dynamics!GW189+Dynamics!JJ189</f>
        <v>0</v>
      </c>
      <c r="K190" s="4">
        <f>K189+Dynamics!K189+Dynamics!BX189+Dynamics!EK189+Dynamics!GX189+Dynamics!JK189</f>
        <v>0</v>
      </c>
      <c r="L190" s="4">
        <f>L189+Dynamics!L189+Dynamics!BY189+Dynamics!EL189+Dynamics!GY189+Dynamics!JL189</f>
        <v>51767.02102845574</v>
      </c>
      <c r="M190" s="4">
        <f>M189+Dynamics!M189+Dynamics!BZ189+Dynamics!EM189+Dynamics!GZ189+Dynamics!JM189</f>
        <v>25705.032140216405</v>
      </c>
      <c r="N190" s="9">
        <f>N189+Dynamics!N189+Dynamics!CA189+Dynamics!EN189+Dynamics!HA189+Dynamics!JN189</f>
        <v>20524.691529469772</v>
      </c>
      <c r="O190" s="8">
        <f>O189+Dynamics!O189+Dynamics!CB189+Dynamics!EO189+Dynamics!HB189+Dynamics!JO189</f>
        <v>26895501.391604833</v>
      </c>
      <c r="P190" s="4">
        <f>P189+Dynamics!P189+Dynamics!CC189+Dynamics!EP189+Dynamics!HC189+Dynamics!JP189</f>
        <v>84303.860921319792</v>
      </c>
      <c r="Q190" s="4">
        <f>Q189+Dynamics!Q189+Dynamics!CD189+Dynamics!EQ189+Dynamics!HD189+Dynamics!JQ189</f>
        <v>245811.99024769614</v>
      </c>
      <c r="R190" s="4">
        <f>R189+Dynamics!R189+Dynamics!CE189+Dynamics!ER189+Dynamics!HE189+Dynamics!JR189</f>
        <v>252932.83297718878</v>
      </c>
      <c r="S190" s="4">
        <f>S189+Dynamics!S189+Dynamics!CF189+Dynamics!ES189+Dynamics!HF189+Dynamics!JS189</f>
        <v>75611.851173721952</v>
      </c>
      <c r="T190" s="4">
        <f>T189+Dynamics!T189+Dynamics!CG189+Dynamics!ET189+Dynamics!HG189+Dynamics!JT189</f>
        <v>14509.589111116762</v>
      </c>
      <c r="U190" s="4">
        <f>U189+Dynamics!U189+Dynamics!CH189+Dynamics!EU189+Dynamics!HH189+Dynamics!JU189</f>
        <v>12203.61745500667</v>
      </c>
      <c r="V190" s="4">
        <f>V189+Dynamics!V189+Dynamics!CI189+Dynamics!EV189+Dynamics!HI189+Dynamics!JV189</f>
        <v>0</v>
      </c>
      <c r="W190" s="4">
        <f>W189+Dynamics!W189+Dynamics!CJ189+Dynamics!EW189+Dynamics!HJ189+Dynamics!JW189</f>
        <v>0</v>
      </c>
      <c r="X190" s="4">
        <f>X189+Dynamics!X189+Dynamics!CK189+Dynamics!EX189+Dynamics!HK189+Dynamics!JX189</f>
        <v>0</v>
      </c>
      <c r="Y190" s="4">
        <f>Y189+Dynamics!Y189+Dynamics!CL189+Dynamics!EY189+Dynamics!HL189+Dynamics!JY189</f>
        <v>25550.449322560155</v>
      </c>
      <c r="Z190" s="4">
        <f>Z189+Dynamics!Z189+Dynamics!CM189+Dynamics!EZ189+Dynamics!HM189+Dynamics!JZ189</f>
        <v>12679.734938625092</v>
      </c>
      <c r="AA190" s="9">
        <f>AA189+Dynamics!AA189+Dynamics!CN189+Dynamics!FA189+Dynamics!HN189+Dynamics!KA189</f>
        <v>10117.354249836249</v>
      </c>
      <c r="AB190" s="8">
        <f>AB189+Dynamics!AB189+Dynamics!CO189+Dynamics!FB189+Dynamics!HO189+Dynamics!KB189</f>
        <v>40701.178076628355</v>
      </c>
      <c r="AC190" s="4">
        <f>AC189+Dynamics!AC189+Dynamics!CP189+Dynamics!FC189+Dynamics!HP189+Dynamics!KC189</f>
        <v>5980.3795348802705</v>
      </c>
      <c r="AD190" s="4">
        <f>AD189+Dynamics!AD189+Dynamics!CQ189+Dynamics!FD189+Dynamics!HQ189+Dynamics!KD189</f>
        <v>17533.666168069503</v>
      </c>
      <c r="AE190" s="4">
        <f>AE189+Dynamics!AE189+Dynamics!CR189+Dynamics!FE189+Dynamics!HR189+Dynamics!KE189</f>
        <v>18179.915006517702</v>
      </c>
      <c r="AF190" s="4">
        <f>AF189+Dynamics!AF189+Dynamics!CS189+Dynamics!FF189+Dynamics!HS189+Dynamics!KF189</f>
        <v>5466.19805139863</v>
      </c>
      <c r="AG190" s="4">
        <f>AG189+Dynamics!AG189+Dynamics!CT189+Dynamics!FG189+Dynamics!HT189+Dynamics!KG189</f>
        <v>1053.3104829977235</v>
      </c>
      <c r="AH190" s="4">
        <f>AH189+Dynamics!AH189+Dynamics!CU189+Dynamics!FH189+Dynamics!HU189+Dynamics!KH189</f>
        <v>892.40392633013084</v>
      </c>
      <c r="AI190" s="4">
        <f>AI189+Dynamics!AI189+Dynamics!CV189+Dynamics!FI189+Dynamics!HV189+Dynamics!KI189</f>
        <v>0</v>
      </c>
      <c r="AJ190" s="4">
        <f>AJ189+Dynamics!AJ189+Dynamics!CW189+Dynamics!FJ189+Dynamics!HW189+Dynamics!KJ189</f>
        <v>0</v>
      </c>
      <c r="AK190" s="4">
        <f>AK189+Dynamics!AK189+Dynamics!CX189+Dynamics!FK189+Dynamics!HX189+Dynamics!KK189</f>
        <v>0</v>
      </c>
      <c r="AL190" s="4">
        <f>AL189+Dynamics!AL189+Dynamics!CY189+Dynamics!FL189+Dynamics!HY189+Dynamics!KL189</f>
        <v>1869.5349806753502</v>
      </c>
      <c r="AM190" s="4">
        <f>AM189+Dynamics!AM189+Dynamics!CZ189+Dynamics!FM189+Dynamics!HZ189+Dynamics!KM189</f>
        <v>935.44334260250639</v>
      </c>
      <c r="AN190" s="4">
        <f>AN189+Dynamics!AN189+Dynamics!DA189+Dynamics!FN189+Dynamics!IA189+Dynamics!KN189</f>
        <v>753.6192278067939</v>
      </c>
      <c r="AO190" s="8">
        <f>AO189+Dynamics!AO189+Dynamics!DB189+Dynamics!FO189+Dynamics!IB189+Dynamics!KO189</f>
        <v>978728.48988363252</v>
      </c>
      <c r="AP190" s="4">
        <f>AP189+Dynamics!AP189+Dynamics!DC189+Dynamics!FP189+Dynamics!IC189+Dynamics!KP189</f>
        <v>19797.190143597327</v>
      </c>
      <c r="AQ190" s="4">
        <f>AQ189+Dynamics!AQ189+Dynamics!DD189+Dynamics!FQ189+Dynamics!ID189+Dynamics!KQ189</f>
        <v>57747.172712303662</v>
      </c>
      <c r="AR190" s="4">
        <f>AR189+Dynamics!AR189+Dynamics!DE189+Dynamics!FR189+Dynamics!IE189+Dynamics!KR189</f>
        <v>59449.789105058575</v>
      </c>
      <c r="AS190" s="4">
        <f>AS189+Dynamics!AS189+Dynamics!DF189+Dynamics!FS189+Dynamics!IF189+Dynamics!KS189</f>
        <v>17777.965655432934</v>
      </c>
      <c r="AT190" s="4">
        <f>AT189+Dynamics!AT189+Dynamics!DG189+Dynamics!FT189+Dynamics!IG189+Dynamics!KT189</f>
        <v>3412.2224800876634</v>
      </c>
      <c r="AU190" s="4">
        <f>AU189+Dynamics!AU189+Dynamics!DH189+Dynamics!FU189+Dynamics!IH189+Dynamics!KU189</f>
        <v>2870.6492471846486</v>
      </c>
      <c r="AV190" s="4">
        <f>AV189+Dynamics!AV189+Dynamics!DI189+Dynamics!FV189+Dynamics!II189+Dynamics!KV189</f>
        <v>0</v>
      </c>
      <c r="AW190" s="4">
        <f>AW189+Dynamics!AW189+Dynamics!DJ189+Dynamics!FW189+Dynamics!IJ189+Dynamics!KW189</f>
        <v>0</v>
      </c>
      <c r="AX190" s="4">
        <f>AX189+Dynamics!AX189+Dynamics!DK189+Dynamics!FX189+Dynamics!IK189+Dynamics!KX189</f>
        <v>0</v>
      </c>
      <c r="AY190" s="4">
        <f>AY189+Dynamics!AY189+Dynamics!DL189+Dynamics!FY189+Dynamics!IL189+Dynamics!KY189</f>
        <v>6010.428458658479</v>
      </c>
      <c r="AZ190" s="4">
        <f>AZ189+Dynamics!AZ189+Dynamics!DM189+Dynamics!FZ189+Dynamics!IM189+Dynamics!KZ189</f>
        <v>2983.210778798642</v>
      </c>
      <c r="BA190" s="9">
        <f>BA189+Dynamics!BA189+Dynamics!DN189+Dynamics!GA189+Dynamics!IN189+Dynamics!LA189</f>
        <v>2379.9090526937148</v>
      </c>
      <c r="BB190" s="8">
        <f>BB189+Dynamics!BB189+Dynamics!DO189+Dynamics!GB189+Dynamics!IO189+Dynamics!LB189</f>
        <v>47234.206724959287</v>
      </c>
      <c r="BC190" s="4">
        <f>BC189+Dynamics!BC189+Dynamics!DP189+Dynamics!GC189+Dynamics!IP189+Dynamics!LC189</f>
        <v>9048.179582744031</v>
      </c>
      <c r="BD190" s="4">
        <f>BD189+Dynamics!BD189+Dynamics!DQ189+Dynamics!GD189+Dynamics!IQ189+Dynamics!LD189</f>
        <v>25033.197183609045</v>
      </c>
      <c r="BE190" s="4">
        <f>BE189+Dynamics!BE189+Dynamics!DR189+Dynamics!GE189+Dynamics!IR189+Dynamics!LE189</f>
        <v>23947.427297263563</v>
      </c>
      <c r="BF190" s="4">
        <f>BF189+Dynamics!BF189+Dynamics!DS189+Dynamics!GF189+Dynamics!IS189+Dynamics!LF189</f>
        <v>6770.2637596838931</v>
      </c>
      <c r="BG190" s="4">
        <f>BG189+Dynamics!BG189+Dynamics!DT189+Dynamics!GG189+Dynamics!IT189+Dynamics!LG189</f>
        <v>1248.0731857829503</v>
      </c>
      <c r="BH190" s="4">
        <f>BH189+Dynamics!BH189+Dynamics!DU189+Dynamics!GH189+Dynamics!IU189+Dynamics!LH189</f>
        <v>979.08830785821476</v>
      </c>
      <c r="BI190" s="4">
        <f>BI189+Dynamics!BI189+Dynamics!DV189+Dynamics!GI189+Dynamics!IV189+Dynamics!LI189</f>
        <v>0</v>
      </c>
      <c r="BJ190" s="4">
        <f>BJ189+Dynamics!BJ189+Dynamics!DW189+Dynamics!GJ189+Dynamics!IW189+Dynamics!LJ189</f>
        <v>0</v>
      </c>
      <c r="BK190" s="4">
        <f>BK189+Dynamics!BK189+Dynamics!DX189+Dynamics!GK189+Dynamics!IX189+Dynamics!LK189</f>
        <v>0</v>
      </c>
      <c r="BL190" s="4">
        <f>BL189+Dynamics!BL189+Dynamics!DY189+Dynamics!GL189+Dynamics!IY189+Dynamics!LL189</f>
        <v>2038.7802399278028</v>
      </c>
      <c r="BM190" s="4">
        <f>BM189+Dynamics!BM189+Dynamics!DZ189+Dynamics!GM189+Dynamics!IZ189+Dynamics!LM189</f>
        <v>934.40042285531661</v>
      </c>
      <c r="BN190" s="4">
        <f>BN189+Dynamics!BN189+Dynamics!EA189+Dynamics!GN189+Dynamics!JA189+Dynamics!LN189</f>
        <v>680.07084058268538</v>
      </c>
      <c r="BO190" s="178">
        <f t="shared" si="73"/>
        <v>55462409.128560267</v>
      </c>
      <c r="BP190" s="8">
        <f t="shared" si="101"/>
        <v>26470750.09269774</v>
      </c>
      <c r="BQ190" s="4">
        <f t="shared" si="102"/>
        <v>27629222.672001902</v>
      </c>
      <c r="BR190" s="4">
        <f t="shared" si="103"/>
        <v>93365.648797906964</v>
      </c>
      <c r="BS190" s="4">
        <f t="shared" si="74"/>
        <v>1151157.0275174484</v>
      </c>
      <c r="BT190" s="179">
        <f t="shared" si="75"/>
        <v>117913.68754526679</v>
      </c>
      <c r="BU190" s="178">
        <f t="shared" si="76"/>
        <v>2514084.3949879906</v>
      </c>
      <c r="BV190" s="4">
        <f t="shared" si="77"/>
        <v>1484590.6254155168</v>
      </c>
      <c r="BW190" s="4">
        <f t="shared" si="78"/>
        <v>733721.28039707162</v>
      </c>
      <c r="BX190" s="4">
        <f t="shared" si="79"/>
        <v>52664.470721278609</v>
      </c>
      <c r="BY190" s="4">
        <f t="shared" si="80"/>
        <v>172428.53763381563</v>
      </c>
      <c r="BZ190" s="179">
        <f t="shared" si="81"/>
        <v>70679.480820307494</v>
      </c>
      <c r="CA190" s="167">
        <f t="shared" si="82"/>
        <v>4.5329520200978204E-2</v>
      </c>
      <c r="CB190" s="15">
        <f t="shared" si="83"/>
        <v>5.6084191804789775E-2</v>
      </c>
      <c r="CC190" s="15">
        <f t="shared" si="84"/>
        <v>2.6555987083219275E-2</v>
      </c>
      <c r="CD190" s="15">
        <f t="shared" si="85"/>
        <v>0.56406688540528005</v>
      </c>
      <c r="CE190" s="15">
        <f t="shared" si="86"/>
        <v>0.14978715632364245</v>
      </c>
      <c r="CF190" s="168">
        <f t="shared" si="87"/>
        <v>0.59941710154025851</v>
      </c>
      <c r="CG190" s="167"/>
      <c r="CH190" s="16"/>
      <c r="CI190" s="87"/>
      <c r="CJ190" s="16"/>
      <c r="CK190" s="16"/>
      <c r="CL190" s="168"/>
      <c r="CM190" s="120">
        <f t="shared" si="88"/>
        <v>193139.74191784844</v>
      </c>
      <c r="CN190" s="120">
        <f>step*SUMPRODUCT(B190:N190,'By group'!B$22:N$22)</f>
        <v>114149.47775017313</v>
      </c>
      <c r="CO190" s="120">
        <f>step*SUMPRODUCT(O190:AA190,'By group'!O$22:AA$22)</f>
        <v>56403.549596724639</v>
      </c>
      <c r="CP190" s="120">
        <f>step*SUMPRODUCT(AB190:AN190,'By group'!AB$22:AN$22)</f>
        <v>4061.0103374425985</v>
      </c>
      <c r="CQ190" s="120">
        <f>step*SUMPRODUCT(AO190:BA190,'By group'!AO$22:BA$22)</f>
        <v>13257.909253879916</v>
      </c>
      <c r="CR190" s="154">
        <f>step*SUMPRODUCT(BB190:BN190,'By group'!BB$22:BN$22)</f>
        <v>5267.7949796281746</v>
      </c>
      <c r="CS190" s="197">
        <f t="shared" si="89"/>
        <v>289571.0498014295</v>
      </c>
      <c r="CT190" s="120">
        <f t="shared" si="90"/>
        <v>843282.02655028237</v>
      </c>
      <c r="CU190" s="120">
        <f t="shared" si="91"/>
        <v>866334.84104509116</v>
      </c>
      <c r="CV190" s="120">
        <f t="shared" si="92"/>
        <v>345928.52208494191</v>
      </c>
      <c r="CW190" s="120">
        <f t="shared" si="93"/>
        <v>92842.201577042521</v>
      </c>
      <c r="CX190" s="198">
        <f t="shared" si="94"/>
        <v>76125.753929202401</v>
      </c>
      <c r="CY190" s="16">
        <f t="shared" si="95"/>
        <v>3.3678546792781333E-3</v>
      </c>
      <c r="CZ190" s="37">
        <f t="shared" si="96"/>
        <v>4.16755085920541E-2</v>
      </c>
      <c r="DA190" s="185">
        <f t="shared" si="97"/>
        <v>2.126010921594593E-3</v>
      </c>
      <c r="DB190" s="183">
        <f>(BO190-BO188)/BO188</f>
        <v>5.5681535536649795E-3</v>
      </c>
      <c r="DC190" s="85">
        <f>(SUMPRODUCT($B190:$N190,'By group'!$B$27:$N$27)-(1-prop_idu_part)*SUMPRODUCT(Population!$BB190:$BN190,'By group'!$BB$27:$BN$27)*(1-prop_idu_male))/BQ190</f>
        <v>1.4348015584218323</v>
      </c>
      <c r="DD190" s="85">
        <f>(1-prop_idu_part)*SUMPRODUCT(Population!$BB190:$BN190,'By group'!$BB$27:$BN$27)*prop_idu_male/BQ190</f>
        <v>9.2182674887871605E-3</v>
      </c>
      <c r="DE190" s="85">
        <f>SUMPRODUCT(AB190:AN190,'By group'!AB$27:AN$27)/prop_sw_use/BP190</f>
        <v>4.2325501984318734</v>
      </c>
      <c r="DF190" s="85">
        <f t="shared" si="71"/>
        <v>1.7184153805633404</v>
      </c>
      <c r="DG190" s="85">
        <f t="shared" si="100"/>
        <v>0</v>
      </c>
    </row>
    <row r="191" spans="1:111" x14ac:dyDescent="0.25">
      <c r="A191">
        <f t="shared" si="99"/>
        <v>93.5</v>
      </c>
      <c r="B191" s="8">
        <f>B190+Dynamics!B190+Dynamics!BO190+Dynamics!EB190+Dynamics!GO190+Dynamics!JB190</f>
        <v>25055631.942249909</v>
      </c>
      <c r="C191" s="46">
        <f>C190+Dynamics!C190+Dynamics!BP190+Dynamics!EC190+Dynamics!GP190+Dynamics!JC190</f>
        <v>170916.61798988501</v>
      </c>
      <c r="D191" s="4">
        <f>D190+Dynamics!D190+Dynamics!BQ190+Dynamics!ED190+Dynamics!GQ190+Dynamics!JD190</f>
        <v>498542.5459600169</v>
      </c>
      <c r="E191" s="4">
        <f>E190+Dynamics!E190+Dynamics!BR190+Dynamics!EE190+Dynamics!GR190+Dynamics!JE190</f>
        <v>513253.18876798131</v>
      </c>
      <c r="F191" s="4">
        <f>F190+Dynamics!F190+Dynamics!BS190+Dynamics!EF190+Dynamics!GS190+Dynamics!JF190</f>
        <v>153493.40173531993</v>
      </c>
      <c r="G191" s="4">
        <f>G190+Dynamics!G190+Dynamics!BT190+Dynamics!EG190+Dynamics!GT190+Dynamics!JG190</f>
        <v>29463.254413717066</v>
      </c>
      <c r="H191" s="4">
        <f>H190+Dynamics!H190+Dynamics!BU190+Dynamics!EH190+Dynamics!GU190+Dynamics!JH190</f>
        <v>24793.474548135906</v>
      </c>
      <c r="I191" s="4">
        <f>I190+Dynamics!I190+Dynamics!BV190+Dynamics!EI190+Dynamics!GV190+Dynamics!JI190</f>
        <v>0</v>
      </c>
      <c r="J191" s="4">
        <f>J190+Dynamics!J190+Dynamics!BW190+Dynamics!EJ190+Dynamics!GW190+Dynamics!JJ190</f>
        <v>0</v>
      </c>
      <c r="K191" s="4">
        <f>K190+Dynamics!K190+Dynamics!BX190+Dynamics!EK190+Dynamics!GX190+Dynamics!JK190</f>
        <v>0</v>
      </c>
      <c r="L191" s="4">
        <f>L190+Dynamics!L190+Dynamics!BY190+Dynamics!EL190+Dynamics!GY190+Dynamics!JL190</f>
        <v>51911.760752628383</v>
      </c>
      <c r="M191" s="4">
        <f>M190+Dynamics!M190+Dynamics!BZ190+Dynamics!EM190+Dynamics!GZ190+Dynamics!JM190</f>
        <v>25776.989321047353</v>
      </c>
      <c r="N191" s="9">
        <f>N190+Dynamics!N190+Dynamics!CA190+Dynamics!EN190+Dynamics!HA190+Dynamics!JN190</f>
        <v>20582.253031490294</v>
      </c>
      <c r="O191" s="8">
        <f>O190+Dynamics!O190+Dynamics!CB190+Dynamics!EO190+Dynamics!HB190+Dynamics!JO190</f>
        <v>26970349.711633116</v>
      </c>
      <c r="P191" s="4">
        <f>P190+Dynamics!P190+Dynamics!CC190+Dynamics!EP190+Dynamics!HC190+Dynamics!JP190</f>
        <v>84539.135790511529</v>
      </c>
      <c r="Q191" s="4">
        <f>Q190+Dynamics!Q190+Dynamics!CD190+Dynamics!EQ190+Dynamics!HD190+Dynamics!JQ190</f>
        <v>246498.32544954823</v>
      </c>
      <c r="R191" s="4">
        <f>R190+Dynamics!R190+Dynamics!CE190+Dynamics!ER190+Dynamics!HE190+Dynamics!JR190</f>
        <v>253639.5923433807</v>
      </c>
      <c r="S191" s="4">
        <f>S190+Dynamics!S190+Dynamics!CF190+Dynamics!ES190+Dynamics!HF190+Dynamics!JS190</f>
        <v>75823.270760569867</v>
      </c>
      <c r="T191" s="4">
        <f>T190+Dynamics!T190+Dynamics!CG190+Dynamics!ET190+Dynamics!HG190+Dynamics!JT190</f>
        <v>14550.181844165711</v>
      </c>
      <c r="U191" s="4">
        <f>U190+Dynamics!U190+Dynamics!CH190+Dynamics!EU190+Dynamics!HH190+Dynamics!JU190</f>
        <v>12237.798207060476</v>
      </c>
      <c r="V191" s="4">
        <f>V190+Dynamics!V190+Dynamics!CI190+Dynamics!EV190+Dynamics!HI190+Dynamics!JV190</f>
        <v>0</v>
      </c>
      <c r="W191" s="4">
        <f>W190+Dynamics!W190+Dynamics!CJ190+Dynamics!EW190+Dynamics!HJ190+Dynamics!JW190</f>
        <v>0</v>
      </c>
      <c r="X191" s="4">
        <f>X190+Dynamics!X190+Dynamics!CK190+Dynamics!EX190+Dynamics!HK190+Dynamics!JX190</f>
        <v>0</v>
      </c>
      <c r="Y191" s="4">
        <f>Y190+Dynamics!Y190+Dynamics!CL190+Dynamics!EY190+Dynamics!HL190+Dynamics!JY190</f>
        <v>25622.019073071016</v>
      </c>
      <c r="Z191" s="4">
        <f>Z190+Dynamics!Z190+Dynamics!CM190+Dynamics!EZ190+Dynamics!HM190+Dynamics!JZ190</f>
        <v>12715.306677962722</v>
      </c>
      <c r="AA191" s="9">
        <f>AA190+Dynamics!AA190+Dynamics!CN190+Dynamics!FA190+Dynamics!HN190+Dynamics!KA190</f>
        <v>10145.802735744777</v>
      </c>
      <c r="AB191" s="8">
        <f>AB190+Dynamics!AB190+Dynamics!CO190+Dynamics!FB190+Dynamics!HO190+Dynamics!KB190</f>
        <v>40814.119568854221</v>
      </c>
      <c r="AC191" s="4">
        <f>AC190+Dynamics!AC190+Dynamics!CP190+Dynamics!FC190+Dynamics!HP190+Dynamics!KC190</f>
        <v>5997.0338850428689</v>
      </c>
      <c r="AD191" s="4">
        <f>AD190+Dynamics!AD190+Dynamics!CQ190+Dynamics!FD190+Dynamics!HQ190+Dynamics!KD190</f>
        <v>17582.508637460276</v>
      </c>
      <c r="AE191" s="4">
        <f>AE190+Dynamics!AE190+Dynamics!CR190+Dynamics!FE190+Dynamics!HR190+Dynamics!KE190</f>
        <v>18230.58200934769</v>
      </c>
      <c r="AF191" s="4">
        <f>AF190+Dynamics!AF190+Dynamics!CS190+Dynamics!FF190+Dynamics!HS190+Dynamics!KF190</f>
        <v>5481.4386493153697</v>
      </c>
      <c r="AG191" s="4">
        <f>AG190+Dynamics!AG190+Dynamics!CT190+Dynamics!FG190+Dynamics!HT190+Dynamics!KG190</f>
        <v>1056.248311409719</v>
      </c>
      <c r="AH191" s="4">
        <f>AH190+Dynamics!AH190+Dynamics!CU190+Dynamics!FH190+Dynamics!HU190+Dynamics!KH190</f>
        <v>894.89486640141706</v>
      </c>
      <c r="AI191" s="4">
        <f>AI190+Dynamics!AI190+Dynamics!CV190+Dynamics!FI190+Dynamics!HV190+Dynamics!KI190</f>
        <v>0</v>
      </c>
      <c r="AJ191" s="4">
        <f>AJ190+Dynamics!AJ190+Dynamics!CW190+Dynamics!FJ190+Dynamics!HW190+Dynamics!KJ190</f>
        <v>0</v>
      </c>
      <c r="AK191" s="4">
        <f>AK190+Dynamics!AK190+Dynamics!CX190+Dynamics!FK190+Dynamics!HX190+Dynamics!KK190</f>
        <v>0</v>
      </c>
      <c r="AL191" s="4">
        <f>AL190+Dynamics!AL190+Dynamics!CY190+Dynamics!FL190+Dynamics!HY190+Dynamics!KL190</f>
        <v>1874.7536083924356</v>
      </c>
      <c r="AM191" s="4">
        <f>AM190+Dynamics!AM190+Dynamics!CZ190+Dynamics!FM190+Dynamics!HZ190+Dynamics!KM190</f>
        <v>938.05720980785281</v>
      </c>
      <c r="AN191" s="4">
        <f>AN190+Dynamics!AN190+Dynamics!DA190+Dynamics!FN190+Dynamics!IA190+Dynamics!KN190</f>
        <v>755.72844212204438</v>
      </c>
      <c r="AO191" s="8">
        <f>AO190+Dynamics!AO190+Dynamics!DB190+Dynamics!FO190+Dynamics!IB190+Dynamics!KO190</f>
        <v>981329.72046265739</v>
      </c>
      <c r="AP191" s="4">
        <f>AP190+Dynamics!AP190+Dynamics!DC190+Dynamics!FP190+Dynamics!IC190+Dynamics!KP190</f>
        <v>19852.952489516225</v>
      </c>
      <c r="AQ191" s="4">
        <f>AQ190+Dynamics!AQ190+Dynamics!DD190+Dynamics!FQ190+Dynamics!ID190+Dynamics!KQ190</f>
        <v>57910.324133717739</v>
      </c>
      <c r="AR191" s="4">
        <f>AR190+Dynamics!AR190+Dynamics!DE190+Dynamics!FR190+Dynamics!IE190+Dynamics!KR190</f>
        <v>59618.632897920434</v>
      </c>
      <c r="AS191" s="4">
        <f>AS190+Dynamics!AS190+Dynamics!DF190+Dynamics!FS190+Dynamics!IF190+Dynamics!KS190</f>
        <v>17828.696954558058</v>
      </c>
      <c r="AT191" s="4">
        <f>AT190+Dynamics!AT190+Dynamics!DG190+Dynamics!FT190+Dynamics!IG190+Dynamics!KT190</f>
        <v>3421.9991758535843</v>
      </c>
      <c r="AU191" s="4">
        <f>AU190+Dynamics!AU190+Dynamics!DH190+Dynamics!FU190+Dynamics!IH190+Dynamics!KU190</f>
        <v>2878.948080660743</v>
      </c>
      <c r="AV191" s="4">
        <f>AV190+Dynamics!AV190+Dynamics!DI190+Dynamics!FV190+Dynamics!II190+Dynamics!KV190</f>
        <v>0</v>
      </c>
      <c r="AW191" s="4">
        <f>AW190+Dynamics!AW190+Dynamics!DJ190+Dynamics!FW190+Dynamics!IJ190+Dynamics!KW190</f>
        <v>0</v>
      </c>
      <c r="AX191" s="4">
        <f>AX190+Dynamics!AX190+Dynamics!DK190+Dynamics!FX190+Dynamics!IK190+Dynamics!KX190</f>
        <v>0</v>
      </c>
      <c r="AY191" s="4">
        <f>AY190+Dynamics!AY190+Dynamics!DL190+Dynamics!FY190+Dynamics!IL190+Dynamics!KY190</f>
        <v>6027.8146149246459</v>
      </c>
      <c r="AZ191" s="4">
        <f>AZ190+Dynamics!AZ190+Dynamics!DM190+Dynamics!FZ190+Dynamics!IM190+Dynamics!KZ190</f>
        <v>2991.9456550221594</v>
      </c>
      <c r="BA191" s="9">
        <f>BA190+Dynamics!BA190+Dynamics!DN190+Dynamics!GA190+Dynamics!IN190+Dynamics!LA190</f>
        <v>2387.0129676696333</v>
      </c>
      <c r="BB191" s="8">
        <f>BB190+Dynamics!BB190+Dynamics!DO190+Dynamics!GB190+Dynamics!IO190+Dynamics!LB190</f>
        <v>47365.533547209387</v>
      </c>
      <c r="BC191" s="4">
        <f>BC190+Dynamics!BC190+Dynamics!DP190+Dynamics!GC190+Dynamics!IP190+Dynamics!LC190</f>
        <v>9073.3415924537512</v>
      </c>
      <c r="BD191" s="4">
        <f>BD190+Dynamics!BD190+Dynamics!DQ190+Dynamics!GD190+Dynamics!IQ190+Dynamics!LD190</f>
        <v>25102.819200200593</v>
      </c>
      <c r="BE191" s="4">
        <f>BE190+Dynamics!BE190+Dynamics!DR190+Dynamics!GE190+Dynamics!IR190+Dynamics!LE190</f>
        <v>24014.041267264518</v>
      </c>
      <c r="BF191" s="4">
        <f>BF190+Dynamics!BF190+Dynamics!DS190+Dynamics!GF190+Dynamics!IS190+Dynamics!LF190</f>
        <v>6789.0993963876981</v>
      </c>
      <c r="BG191" s="4">
        <f>BG190+Dynamics!BG190+Dynamics!DT190+Dynamics!GG190+Dynamics!IT190+Dynamics!LG190</f>
        <v>1251.5459159966567</v>
      </c>
      <c r="BH191" s="4">
        <f>BH190+Dynamics!BH190+Dynamics!DU190+Dynamics!GH190+Dynamics!IU190+Dynamics!LH190</f>
        <v>981.81332731721079</v>
      </c>
      <c r="BI191" s="4">
        <f>BI190+Dynamics!BI190+Dynamics!DV190+Dynamics!GI190+Dynamics!IV190+Dynamics!LI190</f>
        <v>0</v>
      </c>
      <c r="BJ191" s="4">
        <f>BJ190+Dynamics!BJ190+Dynamics!DW190+Dynamics!GJ190+Dynamics!IW190+Dynamics!LJ190</f>
        <v>0</v>
      </c>
      <c r="BK191" s="4">
        <f>BK190+Dynamics!BK190+Dynamics!DX190+Dynamics!GK190+Dynamics!IX190+Dynamics!LK190</f>
        <v>0</v>
      </c>
      <c r="BL191" s="4">
        <f>BL190+Dynamics!BL190+Dynamics!DY190+Dynamics!GL190+Dynamics!IY190+Dynamics!LL190</f>
        <v>2044.4547448054716</v>
      </c>
      <c r="BM191" s="4">
        <f>BM190+Dynamics!BM190+Dynamics!DZ190+Dynamics!GM190+Dynamics!IZ190+Dynamics!LM190</f>
        <v>937.00209843168773</v>
      </c>
      <c r="BN191" s="4">
        <f>BN190+Dynamics!BN190+Dynamics!EA190+Dynamics!GN190+Dynamics!JA190+Dynamics!LN190</f>
        <v>681.96545109966394</v>
      </c>
      <c r="BO191" s="178">
        <f t="shared" si="73"/>
        <v>55616601.602447063</v>
      </c>
      <c r="BP191" s="8">
        <f t="shared" si="101"/>
        <v>26544365.428770129</v>
      </c>
      <c r="BQ191" s="4">
        <f t="shared" si="102"/>
        <v>27706121.144515138</v>
      </c>
      <c r="BR191" s="4">
        <f t="shared" si="103"/>
        <v>93625.365188153883</v>
      </c>
      <c r="BS191" s="4">
        <f t="shared" si="74"/>
        <v>1154248.0474325006</v>
      </c>
      <c r="BT191" s="179">
        <f t="shared" si="75"/>
        <v>118241.61654116664</v>
      </c>
      <c r="BU191" s="178">
        <f t="shared" si="76"/>
        <v>2521110.5749853374</v>
      </c>
      <c r="BV191" s="4">
        <f t="shared" si="77"/>
        <v>1488733.4865202222</v>
      </c>
      <c r="BW191" s="4">
        <f t="shared" si="78"/>
        <v>735771.43288201501</v>
      </c>
      <c r="BX191" s="4">
        <f t="shared" si="79"/>
        <v>52811.245619299676</v>
      </c>
      <c r="BY191" s="4">
        <f t="shared" si="80"/>
        <v>172918.32696984324</v>
      </c>
      <c r="BZ191" s="179">
        <f t="shared" si="81"/>
        <v>70876.082993957258</v>
      </c>
      <c r="CA191" s="167">
        <f t="shared" si="82"/>
        <v>4.5330180240182309E-2</v>
      </c>
      <c r="CB191" s="15">
        <f t="shared" si="83"/>
        <v>5.608472692689264E-2</v>
      </c>
      <c r="CC191" s="15">
        <f t="shared" si="84"/>
        <v>2.6556277186699319E-2</v>
      </c>
      <c r="CD191" s="15">
        <f t="shared" si="85"/>
        <v>0.56406984916072411</v>
      </c>
      <c r="CE191" s="15">
        <f t="shared" si="86"/>
        <v>0.14981036992393557</v>
      </c>
      <c r="CF191" s="168">
        <f t="shared" si="87"/>
        <v>0.59941740537081756</v>
      </c>
      <c r="CG191" s="169">
        <f>-SUM(Dynamics!BO190:BO191,Dynamics!CB190:CB191,Dynamics!CO190:CO191,Dynamics!DB190:DB191,Dynamics!DO190:DO191)/BO190*100000</f>
        <v>1091.061051593987</v>
      </c>
      <c r="CH191" s="87">
        <f>-SUM(Dynamics!BO190:BO191)/BP190*100000</f>
        <v>1344.8009561257295</v>
      </c>
      <c r="CI191" s="87">
        <f>-SUM(Dynamics!CB190:CB191)/BQ190*100000</f>
        <v>637.35595540306474</v>
      </c>
      <c r="CJ191" s="87">
        <f>-SUM(Dynamics!CO190:CO191)/BR190*100000</f>
        <v>13355.18416853429</v>
      </c>
      <c r="CK191" s="87">
        <f>-SUM(Dynamics!DB190:DB191)/BS190*100000</f>
        <v>3591.8453006302789</v>
      </c>
      <c r="CL191" s="170">
        <f>-SUM(Dynamics!DO190:DO191)/BT190*100000</f>
        <v>16313.978693395336</v>
      </c>
      <c r="CM191" s="120">
        <f t="shared" si="88"/>
        <v>193679.71905279486</v>
      </c>
      <c r="CN191" s="120">
        <f>step*SUMPRODUCT(B191:N191,'By group'!B$22:N$22)</f>
        <v>114468.09540332368</v>
      </c>
      <c r="CO191" s="120">
        <f>step*SUMPRODUCT(O191:AA191,'By group'!O$22:AA$22)</f>
        <v>56561.199076099314</v>
      </c>
      <c r="CP191" s="120">
        <f>step*SUMPRODUCT(AB191:AN191,'By group'!AB$22:AN$22)</f>
        <v>4072.330398388151</v>
      </c>
      <c r="CQ191" s="120">
        <f>step*SUMPRODUCT(AO191:BA191,'By group'!AO$22:BA$22)</f>
        <v>13295.645170851478</v>
      </c>
      <c r="CR191" s="154">
        <f>step*SUMPRODUCT(BB191:BN191,'By group'!BB$22:BN$22)</f>
        <v>5282.4490041322524</v>
      </c>
      <c r="CS191" s="197">
        <f t="shared" si="89"/>
        <v>290379.08174740942</v>
      </c>
      <c r="CT191" s="120">
        <f t="shared" si="90"/>
        <v>845636.52338094369</v>
      </c>
      <c r="CU191" s="120">
        <f t="shared" si="91"/>
        <v>868756.03728589474</v>
      </c>
      <c r="CV191" s="120">
        <f t="shared" si="92"/>
        <v>346896.71028997289</v>
      </c>
      <c r="CW191" s="120">
        <f t="shared" si="93"/>
        <v>93102.530623414525</v>
      </c>
      <c r="CX191" s="198">
        <f t="shared" si="94"/>
        <v>76339.691657702162</v>
      </c>
      <c r="CY191" s="16">
        <f t="shared" si="95"/>
        <v>3.367849600911816E-3</v>
      </c>
      <c r="CZ191" s="37">
        <f t="shared" si="96"/>
        <v>4.1671690477365492E-2</v>
      </c>
      <c r="DA191" s="185">
        <f t="shared" si="97"/>
        <v>2.1260129733630499E-3</v>
      </c>
      <c r="DB191" s="183"/>
      <c r="DC191" s="85">
        <f>(SUMPRODUCT($B191:$N191,'By group'!$B$27:$N$27)-(1-prop_idu_part)*SUMPRODUCT(Population!$BB191:$BN191,'By group'!$BB$27:$BN$27)*(1-prop_idu_male))/BQ191</f>
        <v>1.4347983776896409</v>
      </c>
      <c r="DD191" s="85">
        <f>(1-prop_idu_part)*SUMPRODUCT(Population!$BB191:$BN191,'By group'!$BB$27:$BN$27)*prop_idu_male/BQ191</f>
        <v>9.2182478520448086E-3</v>
      </c>
      <c r="DE191" s="85">
        <f>SUMPRODUCT(AB191:AN191,'By group'!AB$27:AN$27)/prop_sw_use/BP191</f>
        <v>4.2325531769545934</v>
      </c>
      <c r="DF191" s="85">
        <f t="shared" si="71"/>
        <v>1.7184165898435648</v>
      </c>
      <c r="DG191" s="85">
        <f t="shared" si="100"/>
        <v>0</v>
      </c>
    </row>
    <row r="192" spans="1:111" x14ac:dyDescent="0.25">
      <c r="A192">
        <f t="shared" si="99"/>
        <v>94</v>
      </c>
      <c r="B192" s="8">
        <f>B191+Dynamics!B191+Dynamics!BO191+Dynamics!EB191+Dynamics!GO191+Dynamics!JB191</f>
        <v>25125295.914406702</v>
      </c>
      <c r="C192" s="46">
        <f>C191+Dynamics!C191+Dynamics!BP191+Dynamics!EC191+Dynamics!GP191+Dynamics!JC191</f>
        <v>171393.0667256763</v>
      </c>
      <c r="D192" s="4">
        <f>D191+Dynamics!D191+Dynamics!BQ191+Dynamics!ED191+Dynamics!GQ191+Dynamics!JD191</f>
        <v>499932.7835345022</v>
      </c>
      <c r="E192" s="4">
        <f>E191+Dynamics!E191+Dynamics!BR191+Dynamics!EE191+Dynamics!GR191+Dynamics!JE191</f>
        <v>514685.2789791837</v>
      </c>
      <c r="F192" s="4">
        <f>F191+Dynamics!F191+Dynamics!BS191+Dynamics!EF191+Dynamics!GS191+Dynamics!JF191</f>
        <v>153921.89806276583</v>
      </c>
      <c r="G192" s="4">
        <f>G191+Dynamics!G191+Dynamics!BT191+Dynamics!EG191+Dynamics!GT191+Dynamics!JG191</f>
        <v>29545.538959657264</v>
      </c>
      <c r="H192" s="4">
        <f>H191+Dynamics!H191+Dynamics!BU191+Dynamics!EH191+Dynamics!GU191+Dynamics!JH191</f>
        <v>24862.778138561491</v>
      </c>
      <c r="I192" s="4">
        <f>I191+Dynamics!I191+Dynamics!BV191+Dynamics!EI191+Dynamics!GV191+Dynamics!JI191</f>
        <v>0</v>
      </c>
      <c r="J192" s="4">
        <f>J191+Dynamics!J191+Dynamics!BW191+Dynamics!EJ191+Dynamics!GW191+Dynamics!JJ191</f>
        <v>0</v>
      </c>
      <c r="K192" s="4">
        <f>K191+Dynamics!K191+Dynamics!BX191+Dynamics!EK191+Dynamics!GX191+Dynamics!JK191</f>
        <v>0</v>
      </c>
      <c r="L192" s="4">
        <f>L191+Dynamics!L191+Dynamics!BY191+Dynamics!EL191+Dynamics!GY191+Dynamics!JL191</f>
        <v>52056.875276795014</v>
      </c>
      <c r="M192" s="4">
        <f>M191+Dynamics!M191+Dynamics!BZ191+Dynamics!EM191+Dynamics!GZ191+Dynamics!JM191</f>
        <v>25849.130325388043</v>
      </c>
      <c r="N192" s="9">
        <f>N191+Dynamics!N191+Dynamics!CA191+Dynamics!EN191+Dynamics!HA191+Dynamics!JN191</f>
        <v>20639.958584373177</v>
      </c>
      <c r="O192" s="8">
        <f>O191+Dynamics!O191+Dynamics!CB191+Dynamics!EO191+Dynamics!HB191+Dynamics!JO191</f>
        <v>27045402.171141595</v>
      </c>
      <c r="P192" s="4">
        <f>P191+Dynamics!P191+Dynamics!CC191+Dynamics!EP191+Dynamics!HC191+Dynamics!JP191</f>
        <v>84775.032602929001</v>
      </c>
      <c r="Q192" s="4">
        <f>Q191+Dynamics!Q191+Dynamics!CD191+Dynamics!EQ191+Dynamics!HD191+Dynamics!JQ191</f>
        <v>247186.46552947568</v>
      </c>
      <c r="R192" s="4">
        <f>R191+Dynamics!R191+Dynamics!CE191+Dynamics!ER191+Dynamics!HE191+Dynamics!JR191</f>
        <v>254348.19456229758</v>
      </c>
      <c r="S192" s="4">
        <f>S191+Dynamics!S191+Dynamics!CF191+Dynamics!ES191+Dynamics!HF191+Dynamics!JS191</f>
        <v>76035.237537979934</v>
      </c>
      <c r="T192" s="4">
        <f>T191+Dynamics!T191+Dynamics!CG191+Dynamics!ET191+Dynamics!HG191+Dynamics!JT191</f>
        <v>14590.878994832829</v>
      </c>
      <c r="U192" s="4">
        <f>U191+Dynamics!U191+Dynamics!CH191+Dynamics!EU191+Dynamics!HH191+Dynamics!JU191</f>
        <v>12272.065763464823</v>
      </c>
      <c r="V192" s="4">
        <f>V191+Dynamics!V191+Dynamics!CI191+Dynamics!EV191+Dynamics!HI191+Dynamics!JV191</f>
        <v>0</v>
      </c>
      <c r="W192" s="4">
        <f>W191+Dynamics!W191+Dynamics!CJ191+Dynamics!EW191+Dynamics!HJ191+Dynamics!JW191</f>
        <v>0</v>
      </c>
      <c r="X192" s="4">
        <f>X191+Dynamics!X191+Dynamics!CK191+Dynamics!EX191+Dynamics!HK191+Dynamics!JX191</f>
        <v>0</v>
      </c>
      <c r="Y192" s="4">
        <f>Y191+Dynamics!Y191+Dynamics!CL191+Dynamics!EY191+Dynamics!HL191+Dynamics!JY191</f>
        <v>25693.770356491965</v>
      </c>
      <c r="Z192" s="4">
        <f>Z191+Dynamics!Z191+Dynamics!CM191+Dynamics!EZ191+Dynamics!HM191+Dynamics!JZ191</f>
        <v>12750.967084490523</v>
      </c>
      <c r="AA192" s="9">
        <f>AA191+Dynamics!AA191+Dynamics!CN191+Dynamics!FA191+Dynamics!HN191+Dynamics!KA191</f>
        <v>10174.320400817891</v>
      </c>
      <c r="AB192" s="8">
        <f>AB191+Dynamics!AB191+Dynamics!CO191+Dynamics!FB191+Dynamics!HO191+Dynamics!KB191</f>
        <v>40927.378910559339</v>
      </c>
      <c r="AC192" s="4">
        <f>AC191+Dynamics!AC191+Dynamics!CP191+Dynamics!FC191+Dynamics!HP191+Dynamics!KC191</f>
        <v>6013.7332907313421</v>
      </c>
      <c r="AD192" s="4">
        <f>AD191+Dynamics!AD191+Dynamics!CQ191+Dynamics!FD191+Dynamics!HQ191+Dynamics!KD191</f>
        <v>17631.482811807862</v>
      </c>
      <c r="AE192" s="4">
        <f>AE191+Dynamics!AE191+Dynamics!CR191+Dynamics!FE191+Dynamics!HR191+Dynamics!KE191</f>
        <v>18281.384909148957</v>
      </c>
      <c r="AF192" s="4">
        <f>AF191+Dynamics!AF191+Dynamics!CS191+Dynamics!FF191+Dynamics!HS191+Dynamics!KF191</f>
        <v>5496.7199342976064</v>
      </c>
      <c r="AG192" s="4">
        <f>AG191+Dynamics!AG191+Dynamics!CT191+Dynamics!FG191+Dynamics!HT191+Dynamics!KG191</f>
        <v>1059.1939521999295</v>
      </c>
      <c r="AH192" s="4">
        <f>AH191+Dynamics!AH191+Dynamics!CU191+Dynamics!FH191+Dynamics!HU191+Dynamics!KH191</f>
        <v>897.3923746865662</v>
      </c>
      <c r="AI192" s="4">
        <f>AI191+Dynamics!AI191+Dynamics!CV191+Dynamics!FI191+Dynamics!HV191+Dynamics!KI191</f>
        <v>0</v>
      </c>
      <c r="AJ192" s="4">
        <f>AJ191+Dynamics!AJ191+Dynamics!CW191+Dynamics!FJ191+Dynamics!HW191+Dynamics!KJ191</f>
        <v>0</v>
      </c>
      <c r="AK192" s="4">
        <f>AK191+Dynamics!AK191+Dynamics!CX191+Dynamics!FK191+Dynamics!HX191+Dynamics!KK191</f>
        <v>0</v>
      </c>
      <c r="AL192" s="4">
        <f>AL191+Dynamics!AL191+Dynamics!CY191+Dynamics!FL191+Dynamics!HY191+Dynamics!KL191</f>
        <v>1879.9859893422413</v>
      </c>
      <c r="AM192" s="4">
        <f>AM191+Dynamics!AM191+Dynamics!CZ191+Dynamics!FM191+Dynamics!HZ191+Dynamics!KM191</f>
        <v>940.67788725661262</v>
      </c>
      <c r="AN192" s="4">
        <f>AN191+Dynamics!AN191+Dynamics!DA191+Dynamics!FN191+Dynamics!IA191+Dynamics!KN191</f>
        <v>757.84305259328073</v>
      </c>
      <c r="AO192" s="8">
        <f>AO191+Dynamics!AO191+Dynamics!DB191+Dynamics!FO191+Dynamics!IB191+Dynamics!KO191</f>
        <v>983942.26894640352</v>
      </c>
      <c r="AP192" s="4">
        <f>AP191+Dynamics!AP191+Dynamics!DC191+Dynamics!FP191+Dynamics!IC191+Dynamics!KP191</f>
        <v>19908.8214009199</v>
      </c>
      <c r="AQ192" s="4">
        <f>AQ191+Dynamics!AQ191+Dynamics!DD191+Dynamics!FQ191+Dynamics!ID191+Dynamics!KQ191</f>
        <v>58073.766417769933</v>
      </c>
      <c r="AR192" s="4">
        <f>AR191+Dynamics!AR191+Dynamics!DE191+Dynamics!FR191+Dynamics!IE191+Dynamics!KR191</f>
        <v>59787.742035848962</v>
      </c>
      <c r="AS192" s="4">
        <f>AS191+Dynamics!AS191+Dynamics!DF191+Dynamics!FS191+Dynamics!IF191+Dynamics!KS191</f>
        <v>17879.498645173477</v>
      </c>
      <c r="AT192" s="4">
        <f>AT191+Dynamics!AT191+Dynamics!DG191+Dynamics!FT191+Dynamics!IG191+Dynamics!KT191</f>
        <v>3431.7879577240087</v>
      </c>
      <c r="AU192" s="4">
        <f>AU191+Dynamics!AU191+Dynamics!DH191+Dynamics!FU191+Dynamics!IH191+Dynamics!KU191</f>
        <v>2887.2545534077453</v>
      </c>
      <c r="AV192" s="4">
        <f>AV191+Dynamics!AV191+Dynamics!DI191+Dynamics!FV191+Dynamics!II191+Dynamics!KV191</f>
        <v>0</v>
      </c>
      <c r="AW192" s="4">
        <f>AW191+Dynamics!AW191+Dynamics!DJ191+Dynamics!FW191+Dynamics!IJ191+Dynamics!KW191</f>
        <v>0</v>
      </c>
      <c r="AX192" s="4">
        <f>AX191+Dynamics!AX191+Dynamics!DK191+Dynamics!FX191+Dynamics!IK191+Dynamics!KX191</f>
        <v>0</v>
      </c>
      <c r="AY192" s="4">
        <f>AY191+Dynamics!AY191+Dynamics!DL191+Dynamics!FY191+Dynamics!IL191+Dynamics!KY191</f>
        <v>6045.2163434884751</v>
      </c>
      <c r="AZ192" s="4">
        <f>AZ191+Dynamics!AZ191+Dynamics!DM191+Dynamics!FZ191+Dynamics!IM191+Dynamics!KZ191</f>
        <v>3000.6847680326359</v>
      </c>
      <c r="BA192" s="9">
        <f>BA191+Dynamics!BA191+Dynamics!DN191+Dynamics!GA191+Dynamics!IN191+Dynamics!LA191</f>
        <v>2394.116098333423</v>
      </c>
      <c r="BB192" s="8">
        <f>BB191+Dynamics!BB191+Dynamics!DO191+Dynamics!GB191+Dynamics!IO191+Dynamics!LB191</f>
        <v>47497.22254207659</v>
      </c>
      <c r="BC192" s="4">
        <f>BC191+Dynamics!BC191+Dynamics!DP191+Dynamics!GC191+Dynamics!IP191+Dynamics!LC191</f>
        <v>9098.5728243057056</v>
      </c>
      <c r="BD192" s="4">
        <f>BD191+Dynamics!BD191+Dynamics!DQ191+Dynamics!GD191+Dynamics!IQ191+Dynamics!LD191</f>
        <v>25172.632501272579</v>
      </c>
      <c r="BE192" s="4">
        <f>BE191+Dynamics!BE191+Dynamics!DR191+Dynamics!GE191+Dynamics!IR191+Dynamics!LE191</f>
        <v>24080.837870691372</v>
      </c>
      <c r="BF192" s="4">
        <f>BF191+Dynamics!BF191+Dynamics!DS191+Dynamics!GF191+Dynamics!IS191+Dynamics!LF191</f>
        <v>6807.9865777500518</v>
      </c>
      <c r="BG192" s="4">
        <f>BG191+Dynamics!BG191+Dynamics!DT191+Dynamics!GG191+Dynamics!IT191+Dynamics!LG191</f>
        <v>1255.0281350635858</v>
      </c>
      <c r="BH192" s="4">
        <f>BH191+Dynamics!BH191+Dynamics!DU191+Dynamics!GH191+Dynamics!IU191+Dynamics!LH191</f>
        <v>984.54576958126313</v>
      </c>
      <c r="BI192" s="4">
        <f>BI191+Dynamics!BI191+Dynamics!DV191+Dynamics!GI191+Dynamics!IV191+Dynamics!LI191</f>
        <v>0</v>
      </c>
      <c r="BJ192" s="4">
        <f>BJ191+Dynamics!BJ191+Dynamics!DW191+Dynamics!GJ191+Dynamics!IW191+Dynamics!LJ191</f>
        <v>0</v>
      </c>
      <c r="BK192" s="4">
        <f>BK191+Dynamics!BK191+Dynamics!DX191+Dynamics!GK191+Dynamics!IX191+Dynamics!LK191</f>
        <v>0</v>
      </c>
      <c r="BL192" s="4">
        <f>BL191+Dynamics!BL191+Dynamics!DY191+Dynamics!GL191+Dynamics!IY191+Dynamics!LL191</f>
        <v>2050.1447025115176</v>
      </c>
      <c r="BM192" s="4">
        <f>BM191+Dynamics!BM191+Dynamics!DZ191+Dynamics!GM191+Dynamics!IZ191+Dynamics!LM191</f>
        <v>939.61082873143448</v>
      </c>
      <c r="BN192" s="4">
        <f>BN191+Dynamics!BN191+Dynamics!EA191+Dynamics!GN191+Dynamics!JA191+Dynamics!LN191</f>
        <v>683.86516720385271</v>
      </c>
      <c r="BO192" s="178">
        <f t="shared" si="73"/>
        <v>55771219.724166885</v>
      </c>
      <c r="BP192" s="8">
        <f t="shared" si="101"/>
        <v>26618183.222993601</v>
      </c>
      <c r="BQ192" s="4">
        <f t="shared" si="102"/>
        <v>27783229.103974376</v>
      </c>
      <c r="BR192" s="4">
        <f t="shared" si="103"/>
        <v>93885.793112623724</v>
      </c>
      <c r="BS192" s="4">
        <f t="shared" si="74"/>
        <v>1157351.157167102</v>
      </c>
      <c r="BT192" s="179">
        <f t="shared" si="75"/>
        <v>118570.44691918798</v>
      </c>
      <c r="BU192" s="178">
        <f t="shared" si="76"/>
        <v>2528154.7682195576</v>
      </c>
      <c r="BV192" s="4">
        <f t="shared" si="77"/>
        <v>1492887.3085869029</v>
      </c>
      <c r="BW192" s="4">
        <f t="shared" si="78"/>
        <v>737826.93283278029</v>
      </c>
      <c r="BX192" s="4">
        <f t="shared" si="79"/>
        <v>52958.414202064407</v>
      </c>
      <c r="BY192" s="4">
        <f t="shared" si="80"/>
        <v>173408.88822069854</v>
      </c>
      <c r="BZ192" s="179">
        <f t="shared" si="81"/>
        <v>71073.224377111357</v>
      </c>
      <c r="CA192" s="167">
        <f t="shared" si="82"/>
        <v>4.5330813647671636E-2</v>
      </c>
      <c r="CB192" s="15">
        <f t="shared" si="83"/>
        <v>5.6085244288847674E-2</v>
      </c>
      <c r="CC192" s="15">
        <f t="shared" si="84"/>
        <v>2.6556557917424888E-2</v>
      </c>
      <c r="CD192" s="15">
        <f t="shared" si="85"/>
        <v>0.56407271479867505</v>
      </c>
      <c r="CE192" s="15">
        <f t="shared" si="86"/>
        <v>0.14983256131627234</v>
      </c>
      <c r="CF192" s="168">
        <f t="shared" si="87"/>
        <v>0.59941769828658498</v>
      </c>
      <c r="CG192" s="167"/>
      <c r="CH192" s="16"/>
      <c r="CI192" s="87"/>
      <c r="CJ192" s="16"/>
      <c r="CK192" s="16"/>
      <c r="CL192" s="168"/>
      <c r="CM192" s="120">
        <f t="shared" si="88"/>
        <v>194221.07362147947</v>
      </c>
      <c r="CN192" s="120">
        <f>step*SUMPRODUCT(B192:N192,'By group'!B$22:N$22)</f>
        <v>114787.55385062603</v>
      </c>
      <c r="CO192" s="120">
        <f>step*SUMPRODUCT(O192:AA192,'By group'!O$22:AA$22)</f>
        <v>56719.25837526605</v>
      </c>
      <c r="CP192" s="120">
        <f>step*SUMPRODUCT(AB192:AN192,'By group'!AB$22:AN$22)</f>
        <v>4083.6807594575562</v>
      </c>
      <c r="CQ192" s="120">
        <f>step*SUMPRODUCT(AO192:BA192,'By group'!AO$22:BA$22)</f>
        <v>13333.437453745259</v>
      </c>
      <c r="CR192" s="154">
        <f>step*SUMPRODUCT(BB192:BN192,'By group'!BB$22:BN$22)</f>
        <v>5297.1431823845896</v>
      </c>
      <c r="CS192" s="197">
        <f t="shared" si="89"/>
        <v>291189.22684456216</v>
      </c>
      <c r="CT192" s="120">
        <f t="shared" si="90"/>
        <v>847997.13079482829</v>
      </c>
      <c r="CU192" s="120">
        <f t="shared" si="91"/>
        <v>871183.43835717055</v>
      </c>
      <c r="CV192" s="120">
        <f t="shared" si="92"/>
        <v>347867.33342659619</v>
      </c>
      <c r="CW192" s="120">
        <f t="shared" si="93"/>
        <v>93363.498893376862</v>
      </c>
      <c r="CX192" s="198">
        <f t="shared" si="94"/>
        <v>76554.139903023519</v>
      </c>
      <c r="CY192" s="16">
        <f t="shared" si="95"/>
        <v>3.3678446804563068E-3</v>
      </c>
      <c r="CZ192" s="37">
        <f t="shared" si="96"/>
        <v>4.166800686267861E-2</v>
      </c>
      <c r="DA192" s="185">
        <f t="shared" si="97"/>
        <v>2.1260149501053285E-3</v>
      </c>
      <c r="DB192" s="183">
        <f>(BO192-BO190)/BO190</f>
        <v>5.5679261045224982E-3</v>
      </c>
      <c r="DC192" s="85">
        <f>(SUMPRODUCT($B192:$N192,'By group'!$B$27:$N$27)-(1-prop_idu_part)*SUMPRODUCT(Population!$BB192:$BN192,'By group'!$BB$27:$BN$27)*(1-prop_idu_male))/BQ192</f>
        <v>1.4347953092123342</v>
      </c>
      <c r="DD192" s="85">
        <f>(1-prop_idu_part)*SUMPRODUCT(Population!$BB192:$BN192,'By group'!$BB$27:$BN$27)*prop_idu_male/BQ192</f>
        <v>9.218228895820078E-3</v>
      </c>
      <c r="DE192" s="85">
        <f>SUMPRODUCT(AB192:AN192,'By group'!AB$27:AN$27)/prop_sw_use/BP192</f>
        <v>4.2325560235015125</v>
      </c>
      <c r="DF192" s="85">
        <f t="shared" si="71"/>
        <v>1.7184177455416139</v>
      </c>
      <c r="DG192" s="85">
        <f t="shared" si="100"/>
        <v>0</v>
      </c>
    </row>
    <row r="193" spans="1:111" x14ac:dyDescent="0.25">
      <c r="A193">
        <f t="shared" si="99"/>
        <v>94.5</v>
      </c>
      <c r="B193" s="8">
        <f>B192+Dynamics!B192+Dynamics!BO192+Dynamics!EB192+Dynamics!GO192+Dynamics!JB192</f>
        <v>25195151.965171319</v>
      </c>
      <c r="C193" s="46">
        <f>C192+Dynamics!C192+Dynamics!BP192+Dynamics!EC192+Dynamics!GP192+Dynamics!JC192</f>
        <v>171870.79083022859</v>
      </c>
      <c r="D193" s="4">
        <f>D192+Dynamics!D192+Dynamics!BQ192+Dynamics!ED192+Dynamics!GQ192+Dynamics!JD192</f>
        <v>501326.72793517122</v>
      </c>
      <c r="E193" s="4">
        <f>E192+Dynamics!E192+Dynamics!BR192+Dynamics!EE192+Dynamics!GR192+Dynamics!JE192</f>
        <v>516121.1633444007</v>
      </c>
      <c r="F193" s="4">
        <f>F192+Dynamics!F192+Dynamics!BS192+Dynamics!EF192+Dynamics!GS192+Dynamics!JF192</f>
        <v>154351.52336474988</v>
      </c>
      <c r="G193" s="4">
        <f>G192+Dynamics!G192+Dynamics!BT192+Dynamics!EG192+Dynamics!GT192+Dynamics!JG192</f>
        <v>29628.039312281853</v>
      </c>
      <c r="H193" s="4">
        <f>H192+Dynamics!H192+Dynamics!BU192+Dynamics!EH192+Dynamics!GU192+Dynamics!JH192</f>
        <v>24932.261736023687</v>
      </c>
      <c r="I193" s="4">
        <f>I192+Dynamics!I192+Dynamics!BV192+Dynamics!EI192+Dynamics!GV192+Dynamics!JI192</f>
        <v>0</v>
      </c>
      <c r="J193" s="4">
        <f>J192+Dynamics!J192+Dynamics!BW192+Dynamics!EJ192+Dynamics!GW192+Dynamics!JJ192</f>
        <v>0</v>
      </c>
      <c r="K193" s="4">
        <f>K192+Dynamics!K192+Dynamics!BX192+Dynamics!EK192+Dynamics!GX192+Dynamics!JK192</f>
        <v>0</v>
      </c>
      <c r="L193" s="4">
        <f>L192+Dynamics!L192+Dynamics!BY192+Dynamics!EL192+Dynamics!GY192+Dynamics!JL192</f>
        <v>52202.366438398487</v>
      </c>
      <c r="M193" s="4">
        <f>M192+Dynamics!M192+Dynamics!BZ192+Dynamics!EM192+Dynamics!GZ192+Dynamics!JM192</f>
        <v>25921.456133558691</v>
      </c>
      <c r="N193" s="9">
        <f>N192+Dynamics!N192+Dynamics!CA192+Dynamics!EN192+Dynamics!HA192+Dynamics!JN192</f>
        <v>20697.809043336718</v>
      </c>
      <c r="O193" s="8">
        <f>O192+Dynamics!O192+Dynamics!CB192+Dynamics!EO192+Dynamics!HB192+Dynamics!JO192</f>
        <v>27120659.461404406</v>
      </c>
      <c r="P193" s="4">
        <f>P192+Dynamics!P192+Dynamics!CC192+Dynamics!EP192+Dynamics!HC192+Dynamics!JP192</f>
        <v>85011.554014219815</v>
      </c>
      <c r="Q193" s="4">
        <f>Q192+Dynamics!Q192+Dynamics!CD192+Dynamics!EQ192+Dynamics!HD192+Dynamics!JQ192</f>
        <v>247876.4184754522</v>
      </c>
      <c r="R193" s="4">
        <f>R192+Dynamics!R192+Dynamics!CE192+Dynamics!ER192+Dynamics!HE192+Dynamics!JR192</f>
        <v>255058.64826902727</v>
      </c>
      <c r="S193" s="4">
        <f>S192+Dynamics!S192+Dynamics!CF192+Dynamics!ES192+Dynamics!HF192+Dynamics!JS192</f>
        <v>76247.754196503607</v>
      </c>
      <c r="T193" s="4">
        <f>T192+Dynamics!T192+Dynamics!CG192+Dynamics!ET192+Dynamics!HG192+Dynamics!JT192</f>
        <v>14631.681096609718</v>
      </c>
      <c r="U193" s="4">
        <f>U192+Dynamics!U192+Dynamics!CH192+Dynamics!EU192+Dynamics!HH192+Dynamics!JU192</f>
        <v>12306.420600994648</v>
      </c>
      <c r="V193" s="4">
        <f>V192+Dynamics!V192+Dynamics!CI192+Dynamics!EV192+Dynamics!HI192+Dynamics!JV192</f>
        <v>0</v>
      </c>
      <c r="W193" s="4">
        <f>W192+Dynamics!W192+Dynamics!CJ192+Dynamics!EW192+Dynamics!HJ192+Dynamics!JW192</f>
        <v>0</v>
      </c>
      <c r="X193" s="4">
        <f>X192+Dynamics!X192+Dynamics!CK192+Dynamics!EX192+Dynamics!HK192+Dynamics!JX192</f>
        <v>0</v>
      </c>
      <c r="Y193" s="4">
        <f>Y192+Dynamics!Y192+Dynamics!CL192+Dynamics!EY192+Dynamics!HL192+Dynamics!JY192</f>
        <v>25765.70418138929</v>
      </c>
      <c r="Z193" s="4">
        <f>Z192+Dynamics!Z192+Dynamics!CM192+Dynamics!EZ192+Dynamics!HM192+Dynamics!JZ192</f>
        <v>12786.716698524164</v>
      </c>
      <c r="AA193" s="9">
        <f>AA192+Dynamics!AA192+Dynamics!CN192+Dynamics!FA192+Dynamics!HN192+Dynamics!KA192</f>
        <v>10202.907706563723</v>
      </c>
      <c r="AB193" s="8">
        <f>AB192+Dynamics!AB192+Dynamics!CO192+Dynamics!FB192+Dynamics!HO192+Dynamics!KB192</f>
        <v>41040.956888344204</v>
      </c>
      <c r="AC193" s="4">
        <f>AC192+Dynamics!AC192+Dynamics!CP192+Dynamics!FC192+Dynamics!HP192+Dynamics!KC192</f>
        <v>6030.4779147836362</v>
      </c>
      <c r="AD193" s="4">
        <f>AD192+Dynamics!AD192+Dynamics!CQ192+Dynamics!FD192+Dynamics!HQ192+Dynamics!KD192</f>
        <v>17680.589179153856</v>
      </c>
      <c r="AE193" s="4">
        <f>AE192+Dynamics!AE192+Dynamics!CR192+Dynamics!FE192+Dynamics!HR192+Dynamics!KE192</f>
        <v>18332.324230000992</v>
      </c>
      <c r="AF193" s="4">
        <f>AF192+Dynamics!AF192+Dynamics!CS192+Dynamics!FF192+Dynamics!HS192+Dynamics!KF192</f>
        <v>5512.0420687105225</v>
      </c>
      <c r="AG193" s="4">
        <f>AG192+Dynamics!AG192+Dynamics!CT192+Dynamics!FG192+Dynamics!HT192+Dynamics!KG192</f>
        <v>1062.1474374410936</v>
      </c>
      <c r="AH193" s="4">
        <f>AH192+Dynamics!AH192+Dynamics!CU192+Dynamics!FH192+Dynamics!HU192+Dynamics!KH192</f>
        <v>899.89647981743531</v>
      </c>
      <c r="AI193" s="4">
        <f>AI192+Dynamics!AI192+Dynamics!CV192+Dynamics!FI192+Dynamics!HV192+Dynamics!KI192</f>
        <v>0</v>
      </c>
      <c r="AJ193" s="4">
        <f>AJ192+Dynamics!AJ192+Dynamics!CW192+Dynamics!FJ192+Dynamics!HW192+Dynamics!KJ192</f>
        <v>0</v>
      </c>
      <c r="AK193" s="4">
        <f>AK192+Dynamics!AK192+Dynamics!CX192+Dynamics!FK192+Dynamics!HX192+Dynamics!KK192</f>
        <v>0</v>
      </c>
      <c r="AL193" s="4">
        <f>AL192+Dynamics!AL192+Dynamics!CY192+Dynamics!FL192+Dynamics!HY192+Dynamics!KL192</f>
        <v>1885.2321837360887</v>
      </c>
      <c r="AM193" s="4">
        <f>AM192+Dynamics!AM192+Dynamics!CZ192+Dynamics!FM192+Dynamics!HZ192+Dynamics!KM192</f>
        <v>943.30540721615182</v>
      </c>
      <c r="AN193" s="4">
        <f>AN192+Dynamics!AN192+Dynamics!DA192+Dynamics!FN192+Dynamics!IA192+Dynamics!KN192</f>
        <v>759.96308786800807</v>
      </c>
      <c r="AO193" s="8">
        <f>AO192+Dynamics!AO192+Dynamics!DB192+Dynamics!FO192+Dynamics!IB192+Dynamics!KO192</f>
        <v>986566.04824939044</v>
      </c>
      <c r="AP193" s="4">
        <f>AP192+Dynamics!AP192+Dynamics!DC192+Dynamics!FP192+Dynamics!IC192+Dynamics!KP192</f>
        <v>19964.799272807842</v>
      </c>
      <c r="AQ193" s="4">
        <f>AQ192+Dynamics!AQ192+Dynamics!DD192+Dynamics!FQ192+Dynamics!ID192+Dynamics!KQ192</f>
        <v>58237.50723664806</v>
      </c>
      <c r="AR193" s="4">
        <f>AR192+Dynamics!AR192+Dynamics!DE192+Dynamics!FR192+Dynamics!IE192+Dynamics!KR192</f>
        <v>59957.125551687699</v>
      </c>
      <c r="AS193" s="4">
        <f>AS192+Dynamics!AS192+Dynamics!DF192+Dynamics!FS192+Dynamics!IF192+Dynamics!KS192</f>
        <v>17930.373717986604</v>
      </c>
      <c r="AT193" s="4">
        <f>AT192+Dynamics!AT192+Dynamics!DG192+Dynamics!FT192+Dynamics!IG192+Dynamics!KT192</f>
        <v>3441.5894442712074</v>
      </c>
      <c r="AU193" s="4">
        <f>AU192+Dynamics!AU192+Dynamics!DH192+Dynamics!FU192+Dynamics!IH192+Dynamics!KU192</f>
        <v>2895.5692609736434</v>
      </c>
      <c r="AV193" s="4">
        <f>AV192+Dynamics!AV192+Dynamics!DI192+Dynamics!FV192+Dynamics!II192+Dynamics!KV192</f>
        <v>0</v>
      </c>
      <c r="AW193" s="4">
        <f>AW192+Dynamics!AW192+Dynamics!DJ192+Dynamics!FW192+Dynamics!IJ192+Dynamics!KW192</f>
        <v>0</v>
      </c>
      <c r="AX193" s="4">
        <f>AX192+Dynamics!AX192+Dynamics!DK192+Dynamics!FX192+Dynamics!IK192+Dynamics!KX192</f>
        <v>0</v>
      </c>
      <c r="AY193" s="4">
        <f>AY192+Dynamics!AY192+Dynamics!DL192+Dynamics!FY192+Dynamics!IL192+Dynamics!KY192</f>
        <v>6062.6349059413205</v>
      </c>
      <c r="AZ193" s="4">
        <f>AZ192+Dynamics!AZ192+Dynamics!DM192+Dynamics!FZ192+Dynamics!IM192+Dynamics!KZ192</f>
        <v>3009.4288440482014</v>
      </c>
      <c r="BA193" s="9">
        <f>BA192+Dynamics!BA192+Dynamics!DN192+Dynamics!GA192+Dynamics!IN192+Dynamics!LA192</f>
        <v>2401.2191326054312</v>
      </c>
      <c r="BB193" s="8">
        <f>BB192+Dynamics!BB192+Dynamics!DO192+Dynamics!GB192+Dynamics!IO192+Dynamics!LB192</f>
        <v>47629.274815572935</v>
      </c>
      <c r="BC193" s="4">
        <f>BC192+Dynamics!BC192+Dynamics!DP192+Dynamics!GC192+Dynamics!IP192+Dynamics!LC192</f>
        <v>9123.8734948096371</v>
      </c>
      <c r="BD193" s="4">
        <f>BD192+Dynamics!BD192+Dynamics!DQ192+Dynamics!GD192+Dynamics!IQ192+Dynamics!LD192</f>
        <v>25242.637692698165</v>
      </c>
      <c r="BE193" s="4">
        <f>BE192+Dynamics!BE192+Dynamics!DR192+Dynamics!GE192+Dynamics!IR192+Dynamics!LE192</f>
        <v>24147.817697626229</v>
      </c>
      <c r="BF193" s="4">
        <f>BF192+Dynamics!BF192+Dynamics!DS192+Dynamics!GF192+Dynamics!IS192+Dynamics!LF192</f>
        <v>6826.9254731853334</v>
      </c>
      <c r="BG193" s="4">
        <f>BG192+Dynamics!BG192+Dynamics!DT192+Dynamics!GG192+Dynamics!IT192+Dynamics!LG192</f>
        <v>1258.5198745987338</v>
      </c>
      <c r="BH193" s="4">
        <f>BH192+Dynamics!BH192+Dynamics!DU192+Dynamics!GH192+Dynamics!IU192+Dynamics!LH192</f>
        <v>987.28566004719687</v>
      </c>
      <c r="BI193" s="4">
        <f>BI192+Dynamics!BI192+Dynamics!DV192+Dynamics!GI192+Dynamics!IV192+Dynamics!LI192</f>
        <v>0</v>
      </c>
      <c r="BJ193" s="4">
        <f>BJ192+Dynamics!BJ192+Dynamics!DW192+Dynamics!GJ192+Dynamics!IW192+Dynamics!LJ192</f>
        <v>0</v>
      </c>
      <c r="BK193" s="4">
        <f>BK192+Dynamics!BK192+Dynamics!DX192+Dynamics!GK192+Dynamics!IX192+Dynamics!LK192</f>
        <v>0</v>
      </c>
      <c r="BL193" s="4">
        <f>BL192+Dynamics!BL192+Dynamics!DY192+Dynamics!GL192+Dynamics!IY192+Dynamics!LL192</f>
        <v>2055.8501660609077</v>
      </c>
      <c r="BM193" s="4">
        <f>BM192+Dynamics!BM192+Dynamics!DZ192+Dynamics!GM192+Dynamics!IZ192+Dynamics!LM192</f>
        <v>942.22663882837287</v>
      </c>
      <c r="BN193" s="4">
        <f>BN192+Dynamics!BN192+Dynamics!EA192+Dynamics!GN192+Dynamics!JA192+Dynamics!LN192</f>
        <v>685.77000788512726</v>
      </c>
      <c r="BO193" s="178">
        <f t="shared" si="73"/>
        <v>55926264.781967923</v>
      </c>
      <c r="BP193" s="8">
        <f t="shared" si="101"/>
        <v>26692204.103309471</v>
      </c>
      <c r="BQ193" s="4">
        <f t="shared" si="102"/>
        <v>27860547.266643688</v>
      </c>
      <c r="BR193" s="4">
        <f t="shared" si="103"/>
        <v>94146.934877071981</v>
      </c>
      <c r="BS193" s="4">
        <f t="shared" si="74"/>
        <v>1160466.2956163606</v>
      </c>
      <c r="BT193" s="179">
        <f t="shared" si="75"/>
        <v>118900.18152131264</v>
      </c>
      <c r="BU193" s="178">
        <f t="shared" si="76"/>
        <v>2535217.075438872</v>
      </c>
      <c r="BV193" s="4">
        <f t="shared" si="77"/>
        <v>1497052.1381381501</v>
      </c>
      <c r="BW193" s="4">
        <f t="shared" si="78"/>
        <v>739887.80523928441</v>
      </c>
      <c r="BX193" s="4">
        <f t="shared" si="79"/>
        <v>53105.977988727784</v>
      </c>
      <c r="BY193" s="4">
        <f t="shared" si="80"/>
        <v>173900.24736697</v>
      </c>
      <c r="BZ193" s="179">
        <f t="shared" si="81"/>
        <v>71270.906705739719</v>
      </c>
      <c r="CA193" s="167">
        <f t="shared" si="82"/>
        <v>4.533142138711705E-2</v>
      </c>
      <c r="CB193" s="15">
        <f t="shared" si="83"/>
        <v>5.6085744449726277E-2</v>
      </c>
      <c r="CC193" s="15">
        <f t="shared" si="84"/>
        <v>2.6556829561102065E-2</v>
      </c>
      <c r="CD193" s="15">
        <f t="shared" si="85"/>
        <v>0.56407548538960361</v>
      </c>
      <c r="CE193" s="15">
        <f t="shared" si="86"/>
        <v>0.14985376828596822</v>
      </c>
      <c r="CF193" s="168">
        <f t="shared" si="87"/>
        <v>0.59941798064424767</v>
      </c>
      <c r="CG193" s="169">
        <f>-SUM(Dynamics!BO192:BO193,Dynamics!CB192:CB193,Dynamics!CO192:CO193,Dynamics!DB192:DB193,Dynamics!DO192:DO193)/BO192*100000</f>
        <v>1091.0815192383052</v>
      </c>
      <c r="CH193" s="87">
        <f>-SUM(Dynamics!BO192:BO193)/BP192*100000</f>
        <v>1344.8179911987984</v>
      </c>
      <c r="CI193" s="87">
        <f>-SUM(Dynamics!CB192:CB193)/BQ192*100000</f>
        <v>637.36467630025879</v>
      </c>
      <c r="CJ193" s="87">
        <f>-SUM(Dynamics!CO192:CO193)/BR192*100000</f>
        <v>13355.256869873603</v>
      </c>
      <c r="CK193" s="87">
        <f>-SUM(Dynamics!DB192:DB193)/BS192*100000</f>
        <v>3592.7412588430811</v>
      </c>
      <c r="CL193" s="170">
        <f>-SUM(Dynamics!DO192:DO193)/BT192*100000</f>
        <v>16313.968144375782</v>
      </c>
      <c r="CM193" s="120">
        <f t="shared" si="88"/>
        <v>194763.81356141617</v>
      </c>
      <c r="CN193" s="120">
        <f>step*SUMPRODUCT(B193:N193,'By group'!B$22:N$22)</f>
        <v>115107.85672485063</v>
      </c>
      <c r="CO193" s="120">
        <f>step*SUMPRODUCT(O193:AA193,'By group'!O$22:AA$22)</f>
        <v>56877.729451940271</v>
      </c>
      <c r="CP193" s="120">
        <f>step*SUMPRODUCT(AB193:AN193,'By group'!AB$22:AN$22)</f>
        <v>4095.0615393449812</v>
      </c>
      <c r="CQ193" s="120">
        <f>step*SUMPRODUCT(AO193:BA193,'By group'!AO$22:BA$22)</f>
        <v>13371.288200505944</v>
      </c>
      <c r="CR193" s="154">
        <f>step*SUMPRODUCT(BB193:BN193,'By group'!BB$22:BN$22)</f>
        <v>5311.8776447743421</v>
      </c>
      <c r="CS193" s="197">
        <f t="shared" si="89"/>
        <v>292001.49552684947</v>
      </c>
      <c r="CT193" s="120">
        <f t="shared" si="90"/>
        <v>850363.88051912363</v>
      </c>
      <c r="CU193" s="120">
        <f t="shared" si="91"/>
        <v>873617.07909274276</v>
      </c>
      <c r="CV193" s="120">
        <f t="shared" si="92"/>
        <v>348840.40669666213</v>
      </c>
      <c r="CW193" s="120">
        <f t="shared" si="93"/>
        <v>93625.110887378178</v>
      </c>
      <c r="CX193" s="198">
        <f t="shared" si="94"/>
        <v>76769.102716115638</v>
      </c>
      <c r="CY193" s="16">
        <f t="shared" si="95"/>
        <v>3.3678399126237019E-3</v>
      </c>
      <c r="CZ193" s="37">
        <f t="shared" si="96"/>
        <v>4.1664453676984424E-2</v>
      </c>
      <c r="DA193" s="185">
        <f t="shared" si="97"/>
        <v>2.1260168542428588E-3</v>
      </c>
      <c r="DB193" s="183"/>
      <c r="DC193" s="85">
        <f>(SUMPRODUCT($B193:$N193,'By group'!$B$27:$N$27)-(1-prop_idu_part)*SUMPRODUCT(Population!$BB193:$BN193,'By group'!$BB$27:$BN$27)*(1-prop_idu_male))/BQ193</f>
        <v>1.4347923489931615</v>
      </c>
      <c r="DD193" s="85">
        <f>(1-prop_idu_part)*SUMPRODUCT(Population!$BB193:$BN193,'By group'!$BB$27:$BN$27)*prop_idu_male/BQ193</f>
        <v>9.2182105982361959E-3</v>
      </c>
      <c r="DE193" s="85">
        <f>SUMPRODUCT(AB193:AN193,'By group'!AB$27:AN$27)/prop_sw_use/BP193</f>
        <v>4.2325587431904452</v>
      </c>
      <c r="DF193" s="85">
        <f t="shared" si="71"/>
        <v>1.7184188497353206</v>
      </c>
      <c r="DG193" s="85">
        <f t="shared" si="100"/>
        <v>0</v>
      </c>
    </row>
    <row r="194" spans="1:111" x14ac:dyDescent="0.25">
      <c r="A194">
        <f t="shared" si="99"/>
        <v>95</v>
      </c>
      <c r="B194" s="8">
        <f>B193+Dynamics!B193+Dynamics!BO193+Dynamics!EB193+Dynamics!GO193+Dynamics!JB193</f>
        <v>25265200.676484235</v>
      </c>
      <c r="C194" s="46">
        <f>C193+Dynamics!C193+Dynamics!BP193+Dynamics!EC193+Dynamics!GP193+Dynamics!JC193</f>
        <v>172349.79528129386</v>
      </c>
      <c r="D194" s="4">
        <f>D193+Dynamics!D193+Dynamics!BQ193+Dynamics!ED193+Dynamics!GQ193+Dynamics!JD193</f>
        <v>502724.39404756797</v>
      </c>
      <c r="E194" s="4">
        <f>E193+Dynamics!E193+Dynamics!BR193+Dynamics!EE193+Dynamics!GR193+Dynamics!JE193</f>
        <v>517560.85780549381</v>
      </c>
      <c r="F194" s="4">
        <f>F193+Dynamics!F193+Dynamics!BS193+Dynamics!EF193+Dynamics!GS193+Dynamics!JF193</f>
        <v>154782.2825710235</v>
      </c>
      <c r="G194" s="4">
        <f>G193+Dynamics!G193+Dynamics!BT193+Dynamics!EG193+Dynamics!GT193+Dynamics!JG193</f>
        <v>29710.756443882947</v>
      </c>
      <c r="H194" s="4">
        <f>H193+Dynamics!H193+Dynamics!BU193+Dynamics!EH193+Dynamics!GU193+Dynamics!JH193</f>
        <v>25001.926204522511</v>
      </c>
      <c r="I194" s="4">
        <f>I193+Dynamics!I193+Dynamics!BV193+Dynamics!EI193+Dynamics!GV193+Dynamics!JI193</f>
        <v>0</v>
      </c>
      <c r="J194" s="4">
        <f>J193+Dynamics!J193+Dynamics!BW193+Dynamics!EJ193+Dynamics!GW193+Dynamics!JJ193</f>
        <v>0</v>
      </c>
      <c r="K194" s="4">
        <f>K193+Dynamics!K193+Dynamics!BX193+Dynamics!EK193+Dynamics!GX193+Dynamics!JK193</f>
        <v>0</v>
      </c>
      <c r="L194" s="4">
        <f>L193+Dynamics!L193+Dynamics!BY193+Dynamics!EL193+Dynamics!GY193+Dynamics!JL193</f>
        <v>52348.236056766204</v>
      </c>
      <c r="M194" s="4">
        <f>M193+Dynamics!M193+Dynamics!BZ193+Dynamics!EM193+Dynamics!GZ193+Dynamics!JM193</f>
        <v>25993.967714781091</v>
      </c>
      <c r="N194" s="9">
        <f>N193+Dynamics!N193+Dynamics!CA193+Dynamics!EN193+Dynamics!HA193+Dynamics!JN193</f>
        <v>20755.805253564213</v>
      </c>
      <c r="O194" s="8">
        <f>O193+Dynamics!O193+Dynamics!CB193+Dynamics!EO193+Dynamics!HB193+Dynamics!JO193</f>
        <v>27196122.27204651</v>
      </c>
      <c r="P194" s="4">
        <f>P193+Dynamics!P193+Dynamics!CC193+Dynamics!EP193+Dynamics!HC193+Dynamics!JP193</f>
        <v>85248.702661487172</v>
      </c>
      <c r="Q194" s="4">
        <f>Q193+Dynamics!Q193+Dynamics!CD193+Dynamics!EQ193+Dynamics!HD193+Dynamics!JQ193</f>
        <v>248568.19221363051</v>
      </c>
      <c r="R194" s="4">
        <f>R193+Dynamics!R193+Dynamics!CE193+Dynamics!ER193+Dynamics!HE193+Dynamics!JR193</f>
        <v>255770.96202153555</v>
      </c>
      <c r="S194" s="4">
        <f>S193+Dynamics!S193+Dynamics!CF193+Dynamics!ES193+Dynamics!HF193+Dynamics!JS193</f>
        <v>76460.823400097041</v>
      </c>
      <c r="T194" s="4">
        <f>T193+Dynamics!T193+Dynamics!CG193+Dynamics!ET193+Dynamics!HG193+Dynamics!JT193</f>
        <v>14672.588677359963</v>
      </c>
      <c r="U194" s="4">
        <f>U193+Dynamics!U193+Dynamics!CH193+Dynamics!EU193+Dynamics!HH193+Dynamics!JU193</f>
        <v>12340.863191056853</v>
      </c>
      <c r="V194" s="4">
        <f>V193+Dynamics!V193+Dynamics!CI193+Dynamics!EV193+Dynamics!HI193+Dynamics!JV193</f>
        <v>0</v>
      </c>
      <c r="W194" s="4">
        <f>W193+Dynamics!W193+Dynamics!CJ193+Dynamics!EW193+Dynamics!HJ193+Dynamics!JW193</f>
        <v>0</v>
      </c>
      <c r="X194" s="4">
        <f>X193+Dynamics!X193+Dynamics!CK193+Dynamics!EX193+Dynamics!HK193+Dynamics!JX193</f>
        <v>0</v>
      </c>
      <c r="Y194" s="4">
        <f>Y193+Dynamics!Y193+Dynamics!CL193+Dynamics!EY193+Dynamics!HL193+Dynamics!JY193</f>
        <v>25837.821544413859</v>
      </c>
      <c r="Z194" s="4">
        <f>Z193+Dynamics!Z193+Dynamics!CM193+Dynamics!EZ193+Dynamics!HM193+Dynamics!JZ193</f>
        <v>12822.556053625589</v>
      </c>
      <c r="AA194" s="9">
        <f>AA193+Dynamics!AA193+Dynamics!CN193+Dynamics!FA193+Dynamics!HN193+Dynamics!KA193</f>
        <v>10231.565109874628</v>
      </c>
      <c r="AB194" s="8">
        <f>AB193+Dynamics!AB193+Dynamics!CO193+Dynamics!FB193+Dynamics!HO193+Dynamics!KB193</f>
        <v>41154.854294360739</v>
      </c>
      <c r="AC194" s="4">
        <f>AC193+Dynamics!AC193+Dynamics!CP193+Dynamics!FC193+Dynamics!HP193+Dynamics!KC193</f>
        <v>6047.2679194761176</v>
      </c>
      <c r="AD194" s="4">
        <f>AD193+Dynamics!AD193+Dynamics!CQ193+Dynamics!FD193+Dynamics!HQ193+Dynamics!KD193</f>
        <v>17729.828225619931</v>
      </c>
      <c r="AE194" s="4">
        <f>AE193+Dynamics!AE193+Dynamics!CR193+Dynamics!FE193+Dynamics!HR193+Dynamics!KE193</f>
        <v>18383.400493494923</v>
      </c>
      <c r="AF194" s="4">
        <f>AF193+Dynamics!AF193+Dynamics!CS193+Dynamics!FF193+Dynamics!HS193+Dynamics!KF193</f>
        <v>5527.4052140296199</v>
      </c>
      <c r="AG194" s="4">
        <f>AG193+Dynamics!AG193+Dynamics!CT193+Dynamics!FG193+Dynamics!HT193+Dynamics!KG193</f>
        <v>1065.1087990097396</v>
      </c>
      <c r="AH194" s="4">
        <f>AH193+Dynamics!AH193+Dynamics!CU193+Dynamics!FH193+Dynamics!HU193+Dynamics!KH193</f>
        <v>902.40721021267166</v>
      </c>
      <c r="AI194" s="4">
        <f>AI193+Dynamics!AI193+Dynamics!CV193+Dynamics!FI193+Dynamics!HV193+Dynamics!KI193</f>
        <v>0</v>
      </c>
      <c r="AJ194" s="4">
        <f>AJ193+Dynamics!AJ193+Dynamics!CW193+Dynamics!FJ193+Dynamics!HW193+Dynamics!KJ193</f>
        <v>0</v>
      </c>
      <c r="AK194" s="4">
        <f>AK193+Dynamics!AK193+Dynamics!CX193+Dynamics!FK193+Dynamics!HX193+Dynamics!KK193</f>
        <v>0</v>
      </c>
      <c r="AL194" s="4">
        <f>AL193+Dynamics!AL193+Dynamics!CY193+Dynamics!FL193+Dynamics!HY193+Dynamics!KL193</f>
        <v>1890.4922513249583</v>
      </c>
      <c r="AM194" s="4">
        <f>AM193+Dynamics!AM193+Dynamics!CZ193+Dynamics!FM193+Dynamics!HZ193+Dynamics!KM193</f>
        <v>945.93980164802429</v>
      </c>
      <c r="AN194" s="4">
        <f>AN193+Dynamics!AN193+Dynamics!DA193+Dynamics!FN193+Dynamics!IA193+Dynamics!KN193</f>
        <v>762.08857626782549</v>
      </c>
      <c r="AO194" s="8">
        <f>AO193+Dynamics!AO193+Dynamics!DB193+Dynamics!FO193+Dynamics!IB193+Dynamics!KO193</f>
        <v>989200.97379473317</v>
      </c>
      <c r="AP194" s="4">
        <f>AP193+Dynamics!AP193+Dynamics!DC193+Dynamics!FP193+Dynamics!IC193+Dynamics!KP193</f>
        <v>20020.888433483349</v>
      </c>
      <c r="AQ194" s="4">
        <f>AQ193+Dynamics!AQ193+Dynamics!DD193+Dynamics!FQ193+Dynamics!ID193+Dynamics!KQ193</f>
        <v>58401.55404899556</v>
      </c>
      <c r="AR194" s="4">
        <f>AR193+Dynamics!AR193+Dynamics!DE193+Dynamics!FR193+Dynamics!IE193+Dynamics!KR193</f>
        <v>60126.792228444661</v>
      </c>
      <c r="AS194" s="4">
        <f>AS193+Dynamics!AS193+Dynamics!DF193+Dynamics!FS193+Dynamics!IF193+Dynamics!KS193</f>
        <v>17981.325081688461</v>
      </c>
      <c r="AT194" s="4">
        <f>AT193+Dynamics!AT193+Dynamics!DG193+Dynamics!FT193+Dynamics!IG193+Dynamics!KT193</f>
        <v>3451.4042372646209</v>
      </c>
      <c r="AU194" s="4">
        <f>AU193+Dynamics!AU193+Dynamics!DH193+Dynamics!FU193+Dynamics!IH193+Dynamics!KU193</f>
        <v>2903.8927831498836</v>
      </c>
      <c r="AV194" s="4">
        <f>AV193+Dynamics!AV193+Dynamics!DI193+Dynamics!FV193+Dynamics!II193+Dynamics!KV193</f>
        <v>0</v>
      </c>
      <c r="AW194" s="4">
        <f>AW193+Dynamics!AW193+Dynamics!DJ193+Dynamics!FW193+Dynamics!IJ193+Dynamics!KW193</f>
        <v>0</v>
      </c>
      <c r="AX194" s="4">
        <f>AX193+Dynamics!AX193+Dynamics!DK193+Dynamics!FX193+Dynamics!IK193+Dynamics!KX193</f>
        <v>0</v>
      </c>
      <c r="AY194" s="4">
        <f>AY193+Dynamics!AY193+Dynamics!DL193+Dynamics!FY193+Dynamics!IL193+Dynamics!KY193</f>
        <v>6080.0715304791593</v>
      </c>
      <c r="AZ194" s="4">
        <f>AZ193+Dynamics!AZ193+Dynamics!DM193+Dynamics!FZ193+Dynamics!IM193+Dynamics!KZ193</f>
        <v>3018.178590731357</v>
      </c>
      <c r="BA194" s="9">
        <f>BA193+Dynamics!BA193+Dynamics!DN193+Dynamics!GA193+Dynamics!IN193+Dynamics!LA193</f>
        <v>2408.3227419438713</v>
      </c>
      <c r="BB194" s="8">
        <f>BB193+Dynamics!BB193+Dynamics!DO193+Dynamics!GB193+Dynamics!IO193+Dynamics!LB193</f>
        <v>47761.691473684106</v>
      </c>
      <c r="BC194" s="4">
        <f>BC193+Dynamics!BC193+Dynamics!DP193+Dynamics!GC193+Dynamics!IP193+Dynamics!LC193</f>
        <v>9149.2438203445508</v>
      </c>
      <c r="BD194" s="4">
        <f>BD193+Dynamics!BD193+Dynamics!DQ193+Dynamics!GD193+Dynamics!IQ193+Dynamics!LD193</f>
        <v>25312.835379803091</v>
      </c>
      <c r="BE194" s="4">
        <f>BE193+Dynamics!BE193+Dynamics!DR193+Dynamics!GE193+Dynamics!IR193+Dynamics!LE193</f>
        <v>24214.981337343976</v>
      </c>
      <c r="BF194" s="4">
        <f>BF193+Dynamics!BF193+Dynamics!DS193+Dynamics!GF193+Dynamics!IS193+Dynamics!LF193</f>
        <v>6845.9162518098456</v>
      </c>
      <c r="BG194" s="4">
        <f>BG193+Dynamics!BG193+Dynamics!DT193+Dynamics!GG193+Dynamics!IT193+Dynamics!LG193</f>
        <v>1262.0211661519404</v>
      </c>
      <c r="BH194" s="4">
        <f>BH193+Dynamics!BH193+Dynamics!DU193+Dynamics!GH193+Dynamics!IU193+Dynamics!LH193</f>
        <v>990.03302404604142</v>
      </c>
      <c r="BI194" s="4">
        <f>BI193+Dynamics!BI193+Dynamics!DV193+Dynamics!GI193+Dynamics!IV193+Dynamics!LI193</f>
        <v>0</v>
      </c>
      <c r="BJ194" s="4">
        <f>BJ193+Dynamics!BJ193+Dynamics!DW193+Dynamics!GJ193+Dynamics!IW193+Dynamics!LJ193</f>
        <v>0</v>
      </c>
      <c r="BK194" s="4">
        <f>BK193+Dynamics!BK193+Dynamics!DX193+Dynamics!GK193+Dynamics!IX193+Dynamics!LK193</f>
        <v>0</v>
      </c>
      <c r="BL194" s="4">
        <f>BL193+Dynamics!BL193+Dynamics!DY193+Dynamics!GL193+Dynamics!IY193+Dynamics!LL193</f>
        <v>2061.5711883262047</v>
      </c>
      <c r="BM194" s="4">
        <f>BM193+Dynamics!BM193+Dynamics!DZ193+Dynamics!GM193+Dynamics!IZ193+Dynamics!LM193</f>
        <v>944.84955371216972</v>
      </c>
      <c r="BN194" s="4">
        <f>BN193+Dynamics!BN193+Dynamics!EA193+Dynamics!GN193+Dynamics!JA193+Dynamics!LN193</f>
        <v>687.67999206130014</v>
      </c>
      <c r="BO194" s="178">
        <f t="shared" si="73"/>
        <v>56081738.064226359</v>
      </c>
      <c r="BP194" s="8">
        <f t="shared" si="101"/>
        <v>26766428.697863139</v>
      </c>
      <c r="BQ194" s="4">
        <f t="shared" si="102"/>
        <v>27938076.3469196</v>
      </c>
      <c r="BR194" s="4">
        <f t="shared" si="103"/>
        <v>94408.792785444559</v>
      </c>
      <c r="BS194" s="4">
        <f t="shared" si="74"/>
        <v>1163593.4034709141</v>
      </c>
      <c r="BT194" s="179">
        <f t="shared" si="75"/>
        <v>119230.82318728324</v>
      </c>
      <c r="BU194" s="178">
        <f t="shared" si="76"/>
        <v>2542297.596132841</v>
      </c>
      <c r="BV194" s="4">
        <f t="shared" si="77"/>
        <v>1501228.0213788964</v>
      </c>
      <c r="BW194" s="4">
        <f t="shared" si="78"/>
        <v>741954.07487308118</v>
      </c>
      <c r="BX194" s="4">
        <f t="shared" si="79"/>
        <v>53253.938491083805</v>
      </c>
      <c r="BY194" s="4">
        <f t="shared" si="80"/>
        <v>174392.42967618091</v>
      </c>
      <c r="BZ194" s="179">
        <f t="shared" si="81"/>
        <v>71469.131713599112</v>
      </c>
      <c r="CA194" s="167">
        <f t="shared" si="82"/>
        <v>4.5332004390115928E-2</v>
      </c>
      <c r="CB194" s="15">
        <f t="shared" si="83"/>
        <v>5.6086227950863869E-2</v>
      </c>
      <c r="CC194" s="15">
        <f t="shared" si="84"/>
        <v>2.6557092394619633E-2</v>
      </c>
      <c r="CD194" s="15">
        <f t="shared" si="85"/>
        <v>0.56407816390693444</v>
      </c>
      <c r="CE194" s="15">
        <f t="shared" si="86"/>
        <v>0.14987402743602793</v>
      </c>
      <c r="CF194" s="168">
        <f t="shared" si="87"/>
        <v>0.59941825278970118</v>
      </c>
      <c r="CG194" s="167"/>
      <c r="CH194" s="16"/>
      <c r="CI194" s="87"/>
      <c r="CJ194" s="16"/>
      <c r="CK194" s="16"/>
      <c r="CL194" s="168"/>
      <c r="CM194" s="120">
        <f t="shared" si="88"/>
        <v>195307.94670763894</v>
      </c>
      <c r="CN194" s="120">
        <f>step*SUMPRODUCT(B194:N194,'By group'!B$22:N$22)</f>
        <v>115429.00763261571</v>
      </c>
      <c r="CO194" s="120">
        <f>step*SUMPRODUCT(O194:AA194,'By group'!O$22:AA$22)</f>
        <v>57036.614245829966</v>
      </c>
      <c r="CP194" s="120">
        <f>step*SUMPRODUCT(AB194:AN194,'By group'!AB$22:AN$22)</f>
        <v>4106.4728561351312</v>
      </c>
      <c r="CQ194" s="120">
        <f>step*SUMPRODUCT(AO194:BA194,'By group'!AO$22:BA$22)</f>
        <v>13409.199451559703</v>
      </c>
      <c r="CR194" s="154">
        <f>step*SUMPRODUCT(BB194:BN194,'By group'!BB$22:BN$22)</f>
        <v>5326.6525214984204</v>
      </c>
      <c r="CS194" s="197">
        <f t="shared" si="89"/>
        <v>292815.8981160851</v>
      </c>
      <c r="CT194" s="120">
        <f t="shared" si="90"/>
        <v>852736.80391561717</v>
      </c>
      <c r="CU194" s="120">
        <f t="shared" si="91"/>
        <v>876056.99388631294</v>
      </c>
      <c r="CV194" s="120">
        <f t="shared" si="92"/>
        <v>349815.9450899589</v>
      </c>
      <c r="CW194" s="120">
        <f t="shared" si="93"/>
        <v>93887.371038167461</v>
      </c>
      <c r="CX194" s="198">
        <f t="shared" si="94"/>
        <v>76984.584086699804</v>
      </c>
      <c r="CY194" s="16">
        <f t="shared" si="95"/>
        <v>3.3678352923381919E-3</v>
      </c>
      <c r="CZ194" s="37">
        <f t="shared" si="96"/>
        <v>4.1661026949754404E-2</v>
      </c>
      <c r="DA194" s="185">
        <f t="shared" si="97"/>
        <v>2.1260186881286881E-3</v>
      </c>
      <c r="DB194" s="183">
        <f>(BO194-BO192)/BO192</f>
        <v>5.5677164959854692E-3</v>
      </c>
      <c r="DC194" s="85">
        <f>(SUMPRODUCT($B194:$N194,'By group'!$B$27:$N$27)-(1-prop_idu_part)*SUMPRODUCT(Population!$BB194:$BN194,'By group'!$BB$27:$BN$27)*(1-prop_idu_male))/BQ194</f>
        <v>1.4347894931818848</v>
      </c>
      <c r="DD194" s="85">
        <f>(1-prop_idu_part)*SUMPRODUCT(Population!$BB194:$BN194,'By group'!$BB$27:$BN$27)*prop_idu_male/BQ194</f>
        <v>9.2181929380734714E-3</v>
      </c>
      <c r="DE194" s="85">
        <f>SUMPRODUCT(AB194:AN194,'By group'!AB$27:AN$27)/prop_sw_use/BP194</f>
        <v>4.2325613409747804</v>
      </c>
      <c r="DF194" s="85">
        <f t="shared" si="71"/>
        <v>1.7184199044357606</v>
      </c>
      <c r="DG194" s="85">
        <f t="shared" si="100"/>
        <v>0</v>
      </c>
    </row>
    <row r="195" spans="1:111" x14ac:dyDescent="0.25">
      <c r="A195">
        <f t="shared" si="99"/>
        <v>95.5</v>
      </c>
      <c r="B195" s="8">
        <f>B194+Dynamics!B194+Dynamics!BO194+Dynamics!EB194+Dynamics!GO194+Dynamics!JB194</f>
        <v>25335442.630815875</v>
      </c>
      <c r="C195" s="46">
        <f>C194+Dynamics!C194+Dynamics!BP194+Dynamics!EC194+Dynamics!GP194+Dynamics!JC194</f>
        <v>172830.08503147855</v>
      </c>
      <c r="D195" s="4">
        <f>D194+Dynamics!D194+Dynamics!BQ194+Dynamics!ED194+Dynamics!GQ194+Dynamics!JD194</f>
        <v>504125.79667323187</v>
      </c>
      <c r="E195" s="4">
        <f>E194+Dynamics!E194+Dynamics!BR194+Dynamics!EE194+Dynamics!GR194+Dynamics!JE194</f>
        <v>519004.37819893745</v>
      </c>
      <c r="F195" s="4">
        <f>F194+Dynamics!F194+Dynamics!BS194+Dynamics!EF194+Dynamics!GS194+Dynamics!JF194</f>
        <v>155214.18057466572</v>
      </c>
      <c r="G195" s="4">
        <f>G194+Dynamics!G194+Dynamics!BT194+Dynamics!EG194+Dynamics!GT194+Dynamics!JG194</f>
        <v>29793.691318875783</v>
      </c>
      <c r="H195" s="4">
        <f>H194+Dynamics!H194+Dynamics!BU194+Dynamics!EH194+Dynamics!GU194+Dynamics!JH194</f>
        <v>25071.772400060418</v>
      </c>
      <c r="I195" s="4">
        <f>I194+Dynamics!I194+Dynamics!BV194+Dynamics!EI194+Dynamics!GV194+Dynamics!JI194</f>
        <v>0</v>
      </c>
      <c r="J195" s="4">
        <f>J194+Dynamics!J194+Dynamics!BW194+Dynamics!EJ194+Dynamics!GW194+Dynamics!JJ194</f>
        <v>0</v>
      </c>
      <c r="K195" s="4">
        <f>K194+Dynamics!K194+Dynamics!BX194+Dynamics!EK194+Dynamics!GX194+Dynamics!JK194</f>
        <v>0</v>
      </c>
      <c r="L195" s="4">
        <f>L194+Dynamics!L194+Dynamics!BY194+Dynamics!EL194+Dynamics!GY194+Dynamics!JL194</f>
        <v>52494.485933826043</v>
      </c>
      <c r="M195" s="4">
        <f>M194+Dynamics!M194+Dynamics!BZ194+Dynamics!EM194+Dynamics!GZ194+Dynamics!JM194</f>
        <v>26066.666027583185</v>
      </c>
      <c r="N195" s="9">
        <f>N194+Dynamics!N194+Dynamics!CA194+Dynamics!EN194+Dynamics!HA194+Dynamics!JN194</f>
        <v>20813.948050438055</v>
      </c>
      <c r="O195" s="8">
        <f>O194+Dynamics!O194+Dynamics!CB194+Dynamics!EO194+Dynamics!HB194+Dynamics!JO194</f>
        <v>27271791.291131694</v>
      </c>
      <c r="P195" s="4">
        <f>P194+Dynamics!P194+Dynamics!CC194+Dynamics!EP194+Dynamics!HC194+Dynamics!JP194</f>
        <v>85486.481164038953</v>
      </c>
      <c r="Q195" s="4">
        <f>Q194+Dynamics!Q194+Dynamics!CD194+Dynamics!EQ194+Dynamics!HD194+Dynamics!JQ194</f>
        <v>249261.79461083395</v>
      </c>
      <c r="R195" s="4">
        <f>R194+Dynamics!R194+Dynamics!CE194+Dynamics!ER194+Dynamics!HE194+Dynamics!JR194</f>
        <v>256485.14430374096</v>
      </c>
      <c r="S195" s="4">
        <f>S194+Dynamics!S194+Dynamics!CF194+Dynamics!ES194+Dynamics!HF194+Dynamics!JS194</f>
        <v>76674.447787160549</v>
      </c>
      <c r="T195" s="4">
        <f>T194+Dynamics!T194+Dynamics!CG194+Dynamics!ET194+Dynamics!HG194+Dynamics!JT194</f>
        <v>14713.602259531361</v>
      </c>
      <c r="U195" s="4">
        <f>U194+Dynamics!U194+Dynamics!CH194+Dynamics!EU194+Dynamics!HH194+Dynamics!JU194</f>
        <v>12375.393999860185</v>
      </c>
      <c r="V195" s="4">
        <f>V194+Dynamics!V194+Dynamics!CI194+Dynamics!EV194+Dynamics!HI194+Dynamics!JV194</f>
        <v>0</v>
      </c>
      <c r="W195" s="4">
        <f>W194+Dynamics!W194+Dynamics!CJ194+Dynamics!EW194+Dynamics!HJ194+Dynamics!JW194</f>
        <v>0</v>
      </c>
      <c r="X195" s="4">
        <f>X194+Dynamics!X194+Dynamics!CK194+Dynamics!EX194+Dynamics!HK194+Dynamics!JX194</f>
        <v>0</v>
      </c>
      <c r="Y195" s="4">
        <f>Y194+Dynamics!Y194+Dynamics!CL194+Dynamics!EY194+Dynamics!HL194+Dynamics!JY194</f>
        <v>25910.123430702119</v>
      </c>
      <c r="Z195" s="4">
        <f>Z194+Dynamics!Z194+Dynamics!CM194+Dynamics!EZ194+Dynamics!HM194+Dynamics!JZ194</f>
        <v>12858.485676774275</v>
      </c>
      <c r="AA195" s="9">
        <f>AA194+Dynamics!AA194+Dynamics!CN194+Dynamics!FA194+Dynamics!HN194+Dynamics!KA194</f>
        <v>10260.29306297577</v>
      </c>
      <c r="AB195" s="8">
        <f>AB194+Dynamics!AB194+Dynamics!CO194+Dynamics!FB194+Dynamics!HO194+Dynamics!KB194</f>
        <v>41269.071926138313</v>
      </c>
      <c r="AC195" s="4">
        <f>AC194+Dynamics!AC194+Dynamics!CP194+Dynamics!FC194+Dynamics!HP194+Dynamics!KC194</f>
        <v>6064.1034665467632</v>
      </c>
      <c r="AD195" s="4">
        <f>AD194+Dynamics!AD194+Dynamics!CQ194+Dynamics!FD194+Dynamics!HQ194+Dynamics!KD194</f>
        <v>17779.200435485309</v>
      </c>
      <c r="AE195" s="4">
        <f>AE194+Dynamics!AE194+Dynamics!CR194+Dynamics!FE194+Dynamics!HR194+Dynamics!KE194</f>
        <v>18434.614218833845</v>
      </c>
      <c r="AF195" s="4">
        <f>AF194+Dynamics!AF194+Dynamics!CS194+Dynamics!FF194+Dynamics!HS194+Dynamics!KF194</f>
        <v>5542.8095308771199</v>
      </c>
      <c r="AG195" s="4">
        <f>AG194+Dynamics!AG194+Dynamics!CT194+Dynamics!FG194+Dynamics!HT194+Dynamics!KG194</f>
        <v>1068.0780685943266</v>
      </c>
      <c r="AH195" s="4">
        <f>AH194+Dynamics!AH194+Dynamics!CU194+Dynamics!FH194+Dynamics!HU194+Dynamics!KH194</f>
        <v>904.92459408659602</v>
      </c>
      <c r="AI195" s="4">
        <f>AI194+Dynamics!AI194+Dynamics!CV194+Dynamics!FI194+Dynamics!HV194+Dynamics!KI194</f>
        <v>0</v>
      </c>
      <c r="AJ195" s="4">
        <f>AJ194+Dynamics!AJ194+Dynamics!CW194+Dynamics!FJ194+Dynamics!HW194+Dynamics!KJ194</f>
        <v>0</v>
      </c>
      <c r="AK195" s="4">
        <f>AK194+Dynamics!AK194+Dynamics!CX194+Dynamics!FK194+Dynamics!HX194+Dynamics!KK194</f>
        <v>0</v>
      </c>
      <c r="AL195" s="4">
        <f>AL194+Dynamics!AL194+Dynamics!CY194+Dynamics!FL194+Dynamics!HY194+Dynamics!KL194</f>
        <v>1895.7662514193319</v>
      </c>
      <c r="AM195" s="4">
        <f>AM194+Dynamics!AM194+Dynamics!CZ194+Dynamics!FM194+Dynamics!HZ194+Dynamics!KM194</f>
        <v>948.58110222128323</v>
      </c>
      <c r="AN195" s="4">
        <f>AN194+Dynamics!AN194+Dynamics!DA194+Dynamics!FN194+Dynamics!IA194+Dynamics!KN194</f>
        <v>764.21954580101396</v>
      </c>
      <c r="AO195" s="8">
        <f>AO194+Dynamics!AO194+Dynamics!DB194+Dynamics!FO194+Dynamics!IB194+Dynamics!KO194</f>
        <v>991846.96348140214</v>
      </c>
      <c r="AP195" s="4">
        <f>AP194+Dynamics!AP194+Dynamics!DC194+Dynamics!FP194+Dynamics!IC194+Dynamics!KP194</f>
        <v>20077.091146456969</v>
      </c>
      <c r="AQ195" s="4">
        <f>AQ194+Dynamics!AQ194+Dynamics!DD194+Dynamics!FQ194+Dynamics!ID194+Dynamics!KQ194</f>
        <v>58565.914105820419</v>
      </c>
      <c r="AR195" s="4">
        <f>AR194+Dynamics!AR194+Dynamics!DE194+Dynamics!FR194+Dynamics!IE194+Dynamics!KR194</f>
        <v>60296.750605866822</v>
      </c>
      <c r="AS195" s="4">
        <f>AS194+Dynamics!AS194+Dynamics!DF194+Dynamics!FS194+Dynamics!IF194+Dynamics!KS194</f>
        <v>18032.355565020829</v>
      </c>
      <c r="AT195" s="4">
        <f>AT194+Dynamics!AT194+Dynamics!DG194+Dynamics!FT194+Dynamics!IG194+Dynamics!KT194</f>
        <v>3461.2329220788556</v>
      </c>
      <c r="AU195" s="4">
        <f>AU194+Dynamics!AU194+Dynamics!DH194+Dynamics!FU194+Dynamics!IH194+Dynamics!KU194</f>
        <v>2912.2256843224227</v>
      </c>
      <c r="AV195" s="4">
        <f>AV194+Dynamics!AV194+Dynamics!DI194+Dynamics!FV194+Dynamics!II194+Dynamics!KV194</f>
        <v>0</v>
      </c>
      <c r="AW195" s="4">
        <f>AW194+Dynamics!AW194+Dynamics!DJ194+Dynamics!FW194+Dynamics!IJ194+Dynamics!KW194</f>
        <v>0</v>
      </c>
      <c r="AX195" s="4">
        <f>AX194+Dynamics!AX194+Dynamics!DK194+Dynamics!FX194+Dynamics!IK194+Dynamics!KX194</f>
        <v>0</v>
      </c>
      <c r="AY195" s="4">
        <f>AY194+Dynamics!AY194+Dynamics!DL194+Dynamics!FY194+Dynamics!IL194+Dynamics!KY194</f>
        <v>6097.5274126441036</v>
      </c>
      <c r="AZ195" s="4">
        <f>AZ194+Dynamics!AZ194+Dynamics!DM194+Dynamics!FZ194+Dynamics!IM194+Dynamics!KZ194</f>
        <v>3026.9346975551857</v>
      </c>
      <c r="BA195" s="9">
        <f>BA194+Dynamics!BA194+Dynamics!DN194+Dynamics!GA194+Dynamics!IN194+Dynamics!LA194</f>
        <v>2415.4275816046688</v>
      </c>
      <c r="BB195" s="8">
        <f>BB194+Dynamics!BB194+Dynamics!DO194+Dynamics!GB194+Dynamics!IO194+Dynamics!LB194</f>
        <v>47894.473622454425</v>
      </c>
      <c r="BC195" s="4">
        <f>BC194+Dynamics!BC194+Dynamics!DP194+Dynamics!GC194+Dynamics!IP194+Dynamics!LC194</f>
        <v>9174.6840171782806</v>
      </c>
      <c r="BD195" s="4">
        <f>BD194+Dynamics!BD194+Dynamics!DQ194+Dynamics!GD194+Dynamics!IQ194+Dynamics!LD194</f>
        <v>25383.226167424618</v>
      </c>
      <c r="BE195" s="4">
        <f>BE194+Dynamics!BE194+Dynamics!DR194+Dynamics!GE194+Dynamics!IR194+Dynamics!LE194</f>
        <v>24282.329378376064</v>
      </c>
      <c r="BF195" s="4">
        <f>BF194+Dynamics!BF194+Dynamics!DS194+Dynamics!GF194+Dynamics!IS194+Dynamics!LF194</f>
        <v>6864.9590824616371</v>
      </c>
      <c r="BG195" s="4">
        <f>BG194+Dynamics!BG194+Dynamics!DT194+Dynamics!GG194+Dynamics!IT194+Dynamics!LG194</f>
        <v>1265.5320412117817</v>
      </c>
      <c r="BH195" s="4">
        <f>BH194+Dynamics!BH194+Dynamics!DU194+Dynamics!GH194+Dynamics!IU194+Dynamics!LH194</f>
        <v>992.78788684630729</v>
      </c>
      <c r="BI195" s="4">
        <f>BI194+Dynamics!BI194+Dynamics!DV194+Dynamics!GI194+Dynamics!IV194+Dynamics!LI194</f>
        <v>0</v>
      </c>
      <c r="BJ195" s="4">
        <f>BJ194+Dynamics!BJ194+Dynamics!DW194+Dynamics!GJ194+Dynamics!IW194+Dynamics!LJ194</f>
        <v>0</v>
      </c>
      <c r="BK195" s="4">
        <f>BK194+Dynamics!BK194+Dynamics!DX194+Dynamics!GK194+Dynamics!IX194+Dynamics!LK194</f>
        <v>0</v>
      </c>
      <c r="BL195" s="4">
        <f>BL194+Dynamics!BL194+Dynamics!DY194+Dynamics!GL194+Dynamics!IY194+Dynamics!LL194</f>
        <v>2067.3078220446832</v>
      </c>
      <c r="BM195" s="4">
        <f>BM194+Dynamics!BM194+Dynamics!DZ194+Dynamics!GM194+Dynamics!IZ194+Dynamics!LM194</f>
        <v>947.4795982918107</v>
      </c>
      <c r="BN195" s="4">
        <f>BN194+Dynamics!BN194+Dynamics!EA194+Dynamics!GN194+Dynamics!JA194+Dynamics!LN194</f>
        <v>689.5951385799915</v>
      </c>
      <c r="BO195" s="178">
        <f t="shared" si="73"/>
        <v>56237640.859549925</v>
      </c>
      <c r="BP195" s="8">
        <f t="shared" si="101"/>
        <v>26840857.635024972</v>
      </c>
      <c r="BQ195" s="4">
        <f t="shared" si="102"/>
        <v>28015817.057427317</v>
      </c>
      <c r="BR195" s="4">
        <f t="shared" si="103"/>
        <v>94671.36914000391</v>
      </c>
      <c r="BS195" s="4">
        <f t="shared" si="74"/>
        <v>1166732.4232027722</v>
      </c>
      <c r="BT195" s="179">
        <f t="shared" si="75"/>
        <v>119562.37475486958</v>
      </c>
      <c r="BU195" s="178">
        <f t="shared" si="76"/>
        <v>2549396.428572366</v>
      </c>
      <c r="BV195" s="4">
        <f t="shared" si="77"/>
        <v>1505415.0042090972</v>
      </c>
      <c r="BW195" s="4">
        <f t="shared" si="78"/>
        <v>744025.76629561814</v>
      </c>
      <c r="BX195" s="4">
        <f t="shared" si="79"/>
        <v>53402.297213865582</v>
      </c>
      <c r="BY195" s="4">
        <f t="shared" si="80"/>
        <v>174885.45972137022</v>
      </c>
      <c r="BZ195" s="179">
        <f t="shared" si="81"/>
        <v>71667.901132415165</v>
      </c>
      <c r="CA195" s="167">
        <f t="shared" si="82"/>
        <v>4.5332563557197003E-2</v>
      </c>
      <c r="CB195" s="15">
        <f t="shared" si="83"/>
        <v>5.6086695316496231E-2</v>
      </c>
      <c r="CC195" s="15">
        <f t="shared" si="84"/>
        <v>2.6557346686355818E-2</v>
      </c>
      <c r="CD195" s="15">
        <f t="shared" si="85"/>
        <v>0.56408075323059992</v>
      </c>
      <c r="CE195" s="15">
        <f t="shared" si="86"/>
        <v>0.14989337421625423</v>
      </c>
      <c r="CF195" s="168">
        <f t="shared" si="87"/>
        <v>0.59941851505836075</v>
      </c>
      <c r="CG195" s="169">
        <f>-SUM(Dynamics!BO194:BO195,Dynamics!CB194:CB195,Dynamics!CO194:CO195,Dynamics!DB194:DB195,Dynamics!DO194:DO195)/BO194*100000</f>
        <v>1091.1002832396991</v>
      </c>
      <c r="CH195" s="87">
        <f>-SUM(Dynamics!BO194:BO195)/BP194*100000</f>
        <v>1344.8338941260204</v>
      </c>
      <c r="CI195" s="87">
        <f>-SUM(Dynamics!CB194:CB195)/BQ194*100000</f>
        <v>637.37283697716214</v>
      </c>
      <c r="CJ195" s="87">
        <f>-SUM(Dynamics!CO194:CO195)/BR194*100000</f>
        <v>13355.324796046585</v>
      </c>
      <c r="CK195" s="87">
        <f>-SUM(Dynamics!DB194:DB195)/BS194*100000</f>
        <v>3593.5593839942958</v>
      </c>
      <c r="CL195" s="170">
        <f>-SUM(Dynamics!DO194:DO195)/BT194*100000</f>
        <v>16313.958341402755</v>
      </c>
      <c r="CM195" s="120">
        <f t="shared" si="88"/>
        <v>195853.48079594929</v>
      </c>
      <c r="CN195" s="120">
        <f>step*SUMPRODUCT(B195:N195,'By group'!B$22:N$22)</f>
        <v>115751.01015543613</v>
      </c>
      <c r="CO195" s="120">
        <f>step*SUMPRODUCT(O195:AA195,'By group'!O$22:AA$22)</f>
        <v>57195.914679320398</v>
      </c>
      <c r="CP195" s="120">
        <f>step*SUMPRODUCT(AB195:AN195,'By group'!AB$22:AN$22)</f>
        <v>4117.9148273280553</v>
      </c>
      <c r="CQ195" s="120">
        <f>step*SUMPRODUCT(AO195:BA195,'By group'!AO$22:BA$22)</f>
        <v>13447.173191288934</v>
      </c>
      <c r="CR195" s="154">
        <f>step*SUMPRODUCT(BB195:BN195,'By group'!BB$22:BN$22)</f>
        <v>5341.4679425757713</v>
      </c>
      <c r="CS195" s="197">
        <f t="shared" si="89"/>
        <v>293632.44482569944</v>
      </c>
      <c r="CT195" s="120">
        <f t="shared" si="90"/>
        <v>855115.93199279625</v>
      </c>
      <c r="CU195" s="120">
        <f t="shared" si="91"/>
        <v>878503.2167057551</v>
      </c>
      <c r="CV195" s="120">
        <f t="shared" si="92"/>
        <v>350793.96339082217</v>
      </c>
      <c r="CW195" s="120">
        <f t="shared" si="93"/>
        <v>94150.283712717865</v>
      </c>
      <c r="CX195" s="198">
        <f t="shared" si="94"/>
        <v>77200.587944575411</v>
      </c>
      <c r="CY195" s="16">
        <f t="shared" si="95"/>
        <v>3.3678308147264235E-3</v>
      </c>
      <c r="CZ195" s="37">
        <f t="shared" si="96"/>
        <v>4.1657722809321937E-2</v>
      </c>
      <c r="DA195" s="185">
        <f t="shared" si="97"/>
        <v>2.1260204540490828E-3</v>
      </c>
      <c r="DB195" s="183"/>
      <c r="DC195" s="85">
        <f>(SUMPRODUCT($B195:$N195,'By group'!$B$27:$N$27)-(1-prop_idu_part)*SUMPRODUCT(Population!$BB195:$BN195,'By group'!$BB$27:$BN$27)*(1-prop_idu_male))/BQ195</f>
        <v>1.4347867380692085</v>
      </c>
      <c r="DD195" s="85">
        <f>(1-prop_idu_part)*SUMPRODUCT(Population!$BB195:$BN195,'By group'!$BB$27:$BN$27)*prop_idu_male/BQ195</f>
        <v>9.2181758947505726E-3</v>
      </c>
      <c r="DE195" s="85">
        <f>SUMPRODUCT(AB195:AN195,'By group'!AB$27:AN$27)/prop_sw_use/BP195</f>
        <v>4.2325638216477568</v>
      </c>
      <c r="DF195" s="85">
        <f t="shared" si="71"/>
        <v>1.7184209115889892</v>
      </c>
      <c r="DG195" s="85">
        <f t="shared" si="100"/>
        <v>0</v>
      </c>
    </row>
    <row r="196" spans="1:111" x14ac:dyDescent="0.25">
      <c r="A196">
        <f t="shared" si="99"/>
        <v>96</v>
      </c>
      <c r="B196" s="8">
        <f>B195+Dynamics!B195+Dynamics!BO195+Dynamics!EB195+Dynamics!GO195+Dynamics!JB195</f>
        <v>25405878.411175705</v>
      </c>
      <c r="C196" s="46">
        <f>C195+Dynamics!C195+Dynamics!BP195+Dynamics!EC195+Dynamics!GP195+Dynamics!JC195</f>
        <v>173311.66500927293</v>
      </c>
      <c r="D196" s="4">
        <f>D195+Dynamics!D195+Dynamics!BQ195+Dynamics!ED195+Dynamics!GQ195+Dynamics!JD195</f>
        <v>505530.95053311804</v>
      </c>
      <c r="E196" s="4">
        <f>E195+Dynamics!E195+Dynamics!BR195+Dynamics!EE195+Dynamics!GR195+Dynamics!JE195</f>
        <v>520451.74026011588</v>
      </c>
      <c r="F196" s="4">
        <f>F195+Dynamics!F195+Dynamics!BS195+Dynamics!EF195+Dynamics!GS195+Dynamics!JF195</f>
        <v>155647.22223357996</v>
      </c>
      <c r="G196" s="4">
        <f>G195+Dynamics!G195+Dynamics!BT195+Dynamics!EG195+Dynamics!GT195+Dynamics!JG195</f>
        <v>29876.84489411801</v>
      </c>
      <c r="H196" s="4">
        <f>H195+Dynamics!H195+Dynamics!BU195+Dynamics!EH195+Dynamics!GU195+Dynamics!JH195</f>
        <v>25141.801170947703</v>
      </c>
      <c r="I196" s="4">
        <f>I195+Dynamics!I195+Dynamics!BV195+Dynamics!EI195+Dynamics!GV195+Dynamics!JI195</f>
        <v>0</v>
      </c>
      <c r="J196" s="4">
        <f>J195+Dynamics!J195+Dynamics!BW195+Dynamics!EJ195+Dynamics!GW195+Dynamics!JJ195</f>
        <v>0</v>
      </c>
      <c r="K196" s="4">
        <f>K195+Dynamics!K195+Dynamics!BX195+Dynamics!EK195+Dynamics!GX195+Dynamics!JK195</f>
        <v>0</v>
      </c>
      <c r="L196" s="4">
        <f>L195+Dynamics!L195+Dynamics!BY195+Dynamics!EL195+Dynamics!GY195+Dynamics!JL195</f>
        <v>52641.11785479651</v>
      </c>
      <c r="M196" s="4">
        <f>M195+Dynamics!M195+Dynamics!BZ195+Dynamics!EM195+Dynamics!GZ195+Dynamics!JM195</f>
        <v>26139.5520201933</v>
      </c>
      <c r="N196" s="9">
        <f>N195+Dynamics!N195+Dynamics!CA195+Dynamics!EN195+Dynamics!HA195+Dynamics!JN195</f>
        <v>20872.238259781781</v>
      </c>
      <c r="O196" s="8">
        <f>O195+Dynamics!O195+Dynamics!CB195+Dynamics!EO195+Dynamics!HB195+Dynamics!JO195</f>
        <v>27347667.205248535</v>
      </c>
      <c r="P196" s="4">
        <f>P195+Dynamics!P195+Dynamics!CC195+Dynamics!EP195+Dynamics!HC195+Dynamics!JP195</f>
        <v>85724.892124108213</v>
      </c>
      <c r="Q196" s="4">
        <f>Q195+Dynamics!Q195+Dynamics!CD195+Dynamics!EQ195+Dynamics!HD195+Dynamics!JQ195</f>
        <v>249957.23347694927</v>
      </c>
      <c r="R196" s="4">
        <f>R195+Dynamics!R195+Dynamics!CE195+Dynamics!ER195+Dynamics!HE195+Dynamics!JR195</f>
        <v>257201.20352847376</v>
      </c>
      <c r="S196" s="4">
        <f>S195+Dynamics!S195+Dynamics!CF195+Dynamics!ES195+Dynamics!HF195+Dynamics!JS195</f>
        <v>76888.62997154177</v>
      </c>
      <c r="T196" s="4">
        <f>T195+Dynamics!T195+Dynamics!CG195+Dynamics!ET195+Dynamics!HG195+Dynamics!JT195</f>
        <v>14754.722360361724</v>
      </c>
      <c r="U196" s="4">
        <f>U195+Dynamics!U195+Dynamics!CH195+Dynamics!EU195+Dynamics!HH195+Dynamics!JU195</f>
        <v>12410.013488583334</v>
      </c>
      <c r="V196" s="4">
        <f>V195+Dynamics!V195+Dynamics!CI195+Dynamics!EV195+Dynamics!HI195+Dynamics!JV195</f>
        <v>0</v>
      </c>
      <c r="W196" s="4">
        <f>W195+Dynamics!W195+Dynamics!CJ195+Dynamics!EW195+Dynamics!HJ195+Dynamics!JW195</f>
        <v>0</v>
      </c>
      <c r="X196" s="4">
        <f>X195+Dynamics!X195+Dynamics!CK195+Dynamics!EX195+Dynamics!HK195+Dynamics!JX195</f>
        <v>0</v>
      </c>
      <c r="Y196" s="4">
        <f>Y195+Dynamics!Y195+Dynamics!CL195+Dynamics!EY195+Dynamics!HL195+Dynamics!JY195</f>
        <v>25982.610814270804</v>
      </c>
      <c r="Z196" s="4">
        <f>Z195+Dynamics!Z195+Dynamics!CM195+Dynamics!EZ195+Dynamics!HM195+Dynamics!JZ195</f>
        <v>12894.506088542565</v>
      </c>
      <c r="AA196" s="9">
        <f>AA195+Dynamics!AA195+Dynamics!CN195+Dynamics!FA195+Dynamics!HN195+Dynamics!KA195</f>
        <v>10289.092013397019</v>
      </c>
      <c r="AB196" s="8">
        <f>AB195+Dynamics!AB195+Dynamics!CO195+Dynamics!FB195+Dynamics!HO195+Dynamics!KB195</f>
        <v>41383.610586420276</v>
      </c>
      <c r="AC196" s="4">
        <f>AC195+Dynamics!AC195+Dynamics!CP195+Dynamics!FC195+Dynamics!HP195+Dynamics!KC195</f>
        <v>6080.9847172176387</v>
      </c>
      <c r="AD196" s="4">
        <f>AD195+Dynamics!AD195+Dynamics!CQ195+Dynamics!FD195+Dynamics!HQ195+Dynamics!KD195</f>
        <v>17828.706291261602</v>
      </c>
      <c r="AE196" s="4">
        <f>AE195+Dynamics!AE195+Dynamics!CR195+Dynamics!FE195+Dynamics!HR195+Dynamics!KE195</f>
        <v>18485.965922929088</v>
      </c>
      <c r="AF196" s="4">
        <f>AF195+Dynamics!AF195+Dynamics!CS195+Dynamics!FF195+Dynamics!HS195+Dynamics!KF195</f>
        <v>5558.2551790567222</v>
      </c>
      <c r="AG196" s="4">
        <f>AG195+Dynamics!AG195+Dynamics!CT195+Dynamics!FG195+Dynamics!HT195+Dynamics!KG195</f>
        <v>1071.055277703008</v>
      </c>
      <c r="AH196" s="4">
        <f>AH195+Dynamics!AH195+Dynamics!CU195+Dynamics!FH195+Dynamics!HU195+Dynamics!KH195</f>
        <v>907.44865945766696</v>
      </c>
      <c r="AI196" s="4">
        <f>AI195+Dynamics!AI195+Dynamics!CV195+Dynamics!FI195+Dynamics!HV195+Dynamics!KI195</f>
        <v>0</v>
      </c>
      <c r="AJ196" s="4">
        <f>AJ195+Dynamics!AJ195+Dynamics!CW195+Dynamics!FJ195+Dynamics!HW195+Dynamics!KJ195</f>
        <v>0</v>
      </c>
      <c r="AK196" s="4">
        <f>AK195+Dynamics!AK195+Dynamics!CX195+Dynamics!FK195+Dynamics!HX195+Dynamics!KK195</f>
        <v>0</v>
      </c>
      <c r="AL196" s="4">
        <f>AL195+Dynamics!AL195+Dynamics!CY195+Dynamics!FL195+Dynamics!HY195+Dynamics!KL195</f>
        <v>1901.0542429080469</v>
      </c>
      <c r="AM196" s="4">
        <f>AM195+Dynamics!AM195+Dynamics!CZ195+Dynamics!FM195+Dynamics!HZ195+Dynamics!KM195</f>
        <v>951.22934032514638</v>
      </c>
      <c r="AN196" s="4">
        <f>AN195+Dynamics!AN195+Dynamics!DA195+Dynamics!FN195+Dynamics!IA195+Dynamics!KN195</f>
        <v>766.35602417467646</v>
      </c>
      <c r="AO196" s="8">
        <f>AO195+Dynamics!AO195+Dynamics!DB195+Dynamics!FO195+Dynamics!IB195+Dynamics!KO195</f>
        <v>994503.93765096832</v>
      </c>
      <c r="AP196" s="4">
        <f>AP195+Dynamics!AP195+Dynamics!DC195+Dynamics!FP195+Dynamics!IC195+Dynamics!KP195</f>
        <v>20133.409612313062</v>
      </c>
      <c r="AQ196" s="4">
        <f>AQ195+Dynamics!AQ195+Dynamics!DD195+Dynamics!FQ195+Dynamics!ID195+Dynamics!KQ195</f>
        <v>58730.594456298451</v>
      </c>
      <c r="AR196" s="4">
        <f>AR195+Dynamics!AR195+Dynamics!DE195+Dynamics!FR195+Dynamics!IE195+Dynamics!KR195</f>
        <v>60467.008986913883</v>
      </c>
      <c r="AS196" s="4">
        <f>AS195+Dynamics!AS195+Dynamics!DF195+Dynamics!FS195+Dynamics!IF195+Dynamics!KS195</f>
        <v>18083.467918816532</v>
      </c>
      <c r="AT196" s="4">
        <f>AT195+Dynamics!AT195+Dynamics!DG195+Dynamics!FT195+Dynamics!IG195+Dynamics!KT195</f>
        <v>3471.0760680972357</v>
      </c>
      <c r="AU196" s="4">
        <f>AU195+Dynamics!AU195+Dynamics!DH195+Dynamics!FU195+Dynamics!IH195+Dynamics!KU195</f>
        <v>2920.5685138206904</v>
      </c>
      <c r="AV196" s="4">
        <f>AV195+Dynamics!AV195+Dynamics!DI195+Dynamics!FV195+Dynamics!II195+Dynamics!KV195</f>
        <v>0</v>
      </c>
      <c r="AW196" s="4">
        <f>AW195+Dynamics!AW195+Dynamics!DJ195+Dynamics!FW195+Dynamics!IJ195+Dynamics!KW195</f>
        <v>0</v>
      </c>
      <c r="AX196" s="4">
        <f>AX195+Dynamics!AX195+Dynamics!DK195+Dynamics!FX195+Dynamics!IK195+Dynamics!KX195</f>
        <v>0</v>
      </c>
      <c r="AY196" s="4">
        <f>AY195+Dynamics!AY195+Dynamics!DL195+Dynamics!FY195+Dynamics!IL195+Dynamics!KY195</f>
        <v>6115.0037160617503</v>
      </c>
      <c r="AZ196" s="4">
        <f>AZ195+Dynamics!AZ195+Dynamics!DM195+Dynamics!FZ195+Dynamics!IM195+Dynamics!KZ195</f>
        <v>3035.69783617028</v>
      </c>
      <c r="BA196" s="9">
        <f>BA195+Dynamics!BA195+Dynamics!DN195+Dynamics!GA195+Dynamics!IN195+Dynamics!LA195</f>
        <v>2422.5342909059891</v>
      </c>
      <c r="BB196" s="8">
        <f>BB195+Dynamics!BB195+Dynamics!DO195+Dynamics!GB195+Dynamics!IO195+Dynamics!LB195</f>
        <v>48027.622368070057</v>
      </c>
      <c r="BC196" s="4">
        <f>BC195+Dynamics!BC195+Dynamics!DP195+Dynamics!GC195+Dynamics!IP195+Dynamics!LC195</f>
        <v>9200.1943014865992</v>
      </c>
      <c r="BD196" s="4">
        <f>BD195+Dynamics!BD195+Dynamics!DQ195+Dynamics!GD195+Dynamics!IQ195+Dynamics!LD195</f>
        <v>25453.810659969124</v>
      </c>
      <c r="BE196" s="4">
        <f>BE195+Dynamics!BE195+Dynamics!DR195+Dynamics!GE195+Dynamics!IR195+Dynamics!LE195</f>
        <v>24349.862408572819</v>
      </c>
      <c r="BF196" s="4">
        <f>BF195+Dynamics!BF195+Dynamics!DS195+Dynamics!GF195+Dynamics!IS195+Dynamics!LF195</f>
        <v>6884.0541337198938</v>
      </c>
      <c r="BG196" s="4">
        <f>BG195+Dynamics!BG195+Dynamics!DT195+Dynamics!GG195+Dynamics!IT195+Dynamics!LG195</f>
        <v>1269.0525312093814</v>
      </c>
      <c r="BH196" s="4">
        <f>BH195+Dynamics!BH195+Dynamics!DU195+Dynamics!GH195+Dynamics!IU195+Dynamics!LH195</f>
        <v>995.55027365720866</v>
      </c>
      <c r="BI196" s="4">
        <f>BI195+Dynamics!BI195+Dynamics!DV195+Dynamics!GI195+Dynamics!IV195+Dynamics!LI195</f>
        <v>0</v>
      </c>
      <c r="BJ196" s="4">
        <f>BJ195+Dynamics!BJ195+Dynamics!DW195+Dynamics!GJ195+Dynamics!IW195+Dynamics!LJ195</f>
        <v>0</v>
      </c>
      <c r="BK196" s="4">
        <f>BK195+Dynamics!BK195+Dynamics!DX195+Dynamics!GK195+Dynamics!IX195+Dynamics!LK195</f>
        <v>0</v>
      </c>
      <c r="BL196" s="4">
        <f>BL195+Dynamics!BL195+Dynamics!DY195+Dynamics!GL195+Dynamics!IY195+Dynamics!LL195</f>
        <v>2073.0601198253121</v>
      </c>
      <c r="BM196" s="4">
        <f>BM195+Dynamics!BM195+Dynamics!DZ195+Dynamics!GM195+Dynamics!IZ195+Dynamics!LM195</f>
        <v>950.11679739904116</v>
      </c>
      <c r="BN196" s="4">
        <f>BN195+Dynamics!BN195+Dynamics!EA195+Dynamics!GN195+Dynamics!JA195+Dynamics!LN195</f>
        <v>691.51546622058243</v>
      </c>
      <c r="BO196" s="178">
        <f t="shared" si="73"/>
        <v>56393974.456878327</v>
      </c>
      <c r="BP196" s="8">
        <f t="shared" si="101"/>
        <v>26915491.543411627</v>
      </c>
      <c r="BQ196" s="4">
        <f t="shared" si="102"/>
        <v>28093770.109114762</v>
      </c>
      <c r="BR196" s="4">
        <f t="shared" si="103"/>
        <v>94934.666241453888</v>
      </c>
      <c r="BS196" s="4">
        <f t="shared" si="74"/>
        <v>1169883.299050366</v>
      </c>
      <c r="BT196" s="179">
        <f t="shared" si="75"/>
        <v>119894.83906013002</v>
      </c>
      <c r="BU196" s="178">
        <f t="shared" si="76"/>
        <v>2556513.6698486442</v>
      </c>
      <c r="BV196" s="4">
        <f t="shared" si="77"/>
        <v>1509613.1322359242</v>
      </c>
      <c r="BW196" s="4">
        <f t="shared" si="78"/>
        <v>746102.90386622853</v>
      </c>
      <c r="BX196" s="4">
        <f t="shared" si="79"/>
        <v>53551.055655033597</v>
      </c>
      <c r="BY196" s="4">
        <f t="shared" si="80"/>
        <v>175379.36139939787</v>
      </c>
      <c r="BZ196" s="179">
        <f t="shared" si="81"/>
        <v>71867.21669205997</v>
      </c>
      <c r="CA196" s="167">
        <f t="shared" si="82"/>
        <v>4.5333099758795743E-2</v>
      </c>
      <c r="CB196" s="15">
        <f t="shared" si="83"/>
        <v>5.6087147054367924E-2</v>
      </c>
      <c r="CC196" s="15">
        <f t="shared" si="84"/>
        <v>2.6557592696473387E-2</v>
      </c>
      <c r="CD196" s="15">
        <f t="shared" si="85"/>
        <v>0.56408325615042987</v>
      </c>
      <c r="CE196" s="15">
        <f t="shared" si="86"/>
        <v>0.14991184295199295</v>
      </c>
      <c r="CF196" s="168">
        <f t="shared" si="87"/>
        <v>0.59941876777545788</v>
      </c>
      <c r="CG196" s="167"/>
      <c r="CH196" s="16"/>
      <c r="CI196" s="87"/>
      <c r="CJ196" s="16"/>
      <c r="CK196" s="16"/>
      <c r="CL196" s="168"/>
      <c r="CM196" s="120">
        <f t="shared" si="88"/>
        <v>196400.42346607795</v>
      </c>
      <c r="CN196" s="120">
        <f>step*SUMPRODUCT(B196:N196,'By group'!B$22:N$22)</f>
        <v>116073.86785073097</v>
      </c>
      <c r="CO196" s="120">
        <f>step*SUMPRODUCT(O196:AA196,'By group'!O$22:AA$22)</f>
        <v>57355.632658136368</v>
      </c>
      <c r="CP196" s="120">
        <f>step*SUMPRODUCT(AB196:AN196,'By group'!AB$22:AN$22)</f>
        <v>4129.387569862929</v>
      </c>
      <c r="CQ196" s="120">
        <f>step*SUMPRODUCT(AO196:BA196,'By group'!AO$22:BA$22)</f>
        <v>13485.211349486386</v>
      </c>
      <c r="CR196" s="154">
        <f>step*SUMPRODUCT(BB196:BN196,'By group'!BB$22:BN$22)</f>
        <v>5356.3240378613236</v>
      </c>
      <c r="CS196" s="197">
        <f t="shared" si="89"/>
        <v>294451.14576439845</v>
      </c>
      <c r="CT196" s="120">
        <f t="shared" si="90"/>
        <v>857501.29541759647</v>
      </c>
      <c r="CU196" s="120">
        <f t="shared" si="91"/>
        <v>880955.78110700543</v>
      </c>
      <c r="CV196" s="120">
        <f t="shared" si="92"/>
        <v>351774.47618457727</v>
      </c>
      <c r="CW196" s="120">
        <f t="shared" si="93"/>
        <v>94413.853214119677</v>
      </c>
      <c r="CX196" s="198">
        <f t="shared" si="94"/>
        <v>77417.118160946658</v>
      </c>
      <c r="CY196" s="16">
        <f t="shared" si="95"/>
        <v>3.3678264751082101E-3</v>
      </c>
      <c r="CZ196" s="37">
        <f t="shared" si="96"/>
        <v>4.1654537481252751E-2</v>
      </c>
      <c r="DA196" s="185">
        <f t="shared" si="97"/>
        <v>2.1260221542251409E-3</v>
      </c>
      <c r="DB196" s="183">
        <f>(BO196-BO194)/BO194</f>
        <v>5.5675234653816529E-3</v>
      </c>
      <c r="DC196" s="85">
        <f>(SUMPRODUCT($B196:$N196,'By group'!$B$27:$N$27)-(1-prop_idu_part)*SUMPRODUCT(Population!$BB196:$BN196,'By group'!$BB$27:$BN$27)*(1-prop_idu_male))/BQ196</f>
        <v>1.4347840800814151</v>
      </c>
      <c r="DD196" s="85">
        <f>(1-prop_idu_part)*SUMPRODUCT(Population!$BB196:$BN196,'By group'!$BB$27:$BN$27)*prop_idu_male/BQ196</f>
        <v>9.2181594483062811E-3</v>
      </c>
      <c r="DE196" s="85">
        <f>SUMPRODUCT(AB196:AN196,'By group'!AB$27:AN$27)/prop_sw_use/BP196</f>
        <v>4.2325661898465441</v>
      </c>
      <c r="DF196" s="85">
        <f t="shared" ref="DF196:DF204" si="104">DE196*(1-cond_sw+cond_sw*(1-cond_eff))</f>
        <v>1.7184218730776968</v>
      </c>
      <c r="DG196" s="85">
        <f t="shared" si="100"/>
        <v>0</v>
      </c>
    </row>
    <row r="197" spans="1:111" x14ac:dyDescent="0.25">
      <c r="A197">
        <f t="shared" ref="A197:A204" si="105">A196+step</f>
        <v>96.5</v>
      </c>
      <c r="B197" s="8">
        <f>B196+Dynamics!B196+Dynamics!BO196+Dynamics!EB196+Dynamics!GO196+Dynamics!JB196</f>
        <v>25476508.601122219</v>
      </c>
      <c r="C197" s="46">
        <f>C196+Dynamics!C196+Dynamics!BP196+Dynamics!EC196+Dynamics!GP196+Dynamics!JC196</f>
        <v>173794.54012004039</v>
      </c>
      <c r="D197" s="4">
        <f>D196+Dynamics!D196+Dynamics!BQ196+Dynamics!ED196+Dynamics!GQ196+Dynamics!JD196</f>
        <v>506939.87027088337</v>
      </c>
      <c r="E197" s="4">
        <f>E196+Dynamics!E196+Dynamics!BR196+Dynamics!EE196+Dynamics!GR196+Dynamics!JE196</f>
        <v>521902.95962744363</v>
      </c>
      <c r="F197" s="4">
        <f>F196+Dynamics!F196+Dynamics!BS196+Dynamics!EF196+Dynamics!GS196+Dynamics!JF196</f>
        <v>156081.41237192866</v>
      </c>
      <c r="G197" s="4">
        <f>G196+Dynamics!G196+Dynamics!BT196+Dynamics!EG196+Dynamics!GT196+Dynamics!JG196</f>
        <v>29960.218119216152</v>
      </c>
      <c r="H197" s="4">
        <f>H196+Dynamics!H196+Dynamics!BU196+Dynamics!EH196+Dynamics!GU196+Dynamics!JH196</f>
        <v>25212.013358097516</v>
      </c>
      <c r="I197" s="4">
        <f>I196+Dynamics!I196+Dynamics!BV196+Dynamics!EI196+Dynamics!GV196+Dynamics!JI196</f>
        <v>0</v>
      </c>
      <c r="J197" s="4">
        <f>J196+Dynamics!J196+Dynamics!BW196+Dynamics!EJ196+Dynamics!GW196+Dynamics!JJ196</f>
        <v>0</v>
      </c>
      <c r="K197" s="4">
        <f>K196+Dynamics!K196+Dynamics!BX196+Dynamics!EK196+Dynamics!GX196+Dynamics!JK196</f>
        <v>0</v>
      </c>
      <c r="L197" s="4">
        <f>L196+Dynamics!L196+Dynamics!BY196+Dynamics!EL196+Dynamics!GY196+Dynamics!JL196</f>
        <v>52788.133588851655</v>
      </c>
      <c r="M197" s="4">
        <f>M196+Dynamics!M196+Dynamics!BZ196+Dynamics!EM196+Dynamics!GZ196+Dynamics!JM196</f>
        <v>26212.626630923744</v>
      </c>
      <c r="N197" s="9">
        <f>N196+Dynamics!N196+Dynamics!CA196+Dynamics!EN196+Dynamics!HA196+Dynamics!JN196</f>
        <v>20930.676698107975</v>
      </c>
      <c r="O197" s="8">
        <f>O196+Dynamics!O196+Dynamics!CB196+Dynamics!EO196+Dynamics!HB196+Dynamics!JO196</f>
        <v>27423750.699594527</v>
      </c>
      <c r="P197" s="4">
        <f>P196+Dynamics!P196+Dynamics!CC196+Dynamics!EP196+Dynamics!HC196+Dynamics!JP196</f>
        <v>85963.938127544272</v>
      </c>
      <c r="Q197" s="4">
        <f>Q196+Dynamics!Q196+Dynamics!CD196+Dynamics!EQ196+Dynamics!HD196+Dynamics!JQ196</f>
        <v>250654.51656722577</v>
      </c>
      <c r="R197" s="4">
        <f>R196+Dynamics!R196+Dynamics!CE196+Dynamics!ER196+Dynamics!HE196+Dynamics!JR196</f>
        <v>257919.14804032198</v>
      </c>
      <c r="S197" s="4">
        <f>S196+Dynamics!S196+Dynamics!CF196+Dynamics!ES196+Dynamics!HF196+Dynamics!JS196</f>
        <v>77103.372543503327</v>
      </c>
      <c r="T197" s="4">
        <f>T196+Dynamics!T196+Dynamics!CG196+Dynamics!ET196+Dynamics!HG196+Dynamics!JT196</f>
        <v>14795.949492078202</v>
      </c>
      <c r="U197" s="4">
        <f>U196+Dynamics!U196+Dynamics!CH196+Dynamics!EU196+Dynamics!HH196+Dynamics!JU196</f>
        <v>12444.722113540789</v>
      </c>
      <c r="V197" s="4">
        <f>V196+Dynamics!V196+Dynamics!CI196+Dynamics!EV196+Dynamics!HI196+Dynamics!JV196</f>
        <v>0</v>
      </c>
      <c r="W197" s="4">
        <f>W196+Dynamics!W196+Dynamics!CJ196+Dynamics!EW196+Dynamics!HJ196+Dynamics!JW196</f>
        <v>0</v>
      </c>
      <c r="X197" s="4">
        <f>X196+Dynamics!X196+Dynamics!CK196+Dynamics!EX196+Dynamics!HK196+Dynamics!JX196</f>
        <v>0</v>
      </c>
      <c r="Y197" s="4">
        <f>Y196+Dynamics!Y196+Dynamics!CL196+Dynamics!EY196+Dynamics!HL196+Dynamics!JY196</f>
        <v>26055.284658404496</v>
      </c>
      <c r="Z197" s="4">
        <f>Z196+Dynamics!Z196+Dynamics!CM196+Dynamics!EZ196+Dynamics!HM196+Dynamics!JZ196</f>
        <v>12930.617803273839</v>
      </c>
      <c r="AA197" s="9">
        <f>AA196+Dynamics!AA196+Dynamics!CN196+Dynamics!FA196+Dynamics!HN196+Dynamics!KA196</f>
        <v>10317.962403965408</v>
      </c>
      <c r="AB197" s="8">
        <f>AB196+Dynamics!AB196+Dynamics!CO196+Dynamics!FB196+Dynamics!HO196+Dynamics!KB196</f>
        <v>41498.471083010685</v>
      </c>
      <c r="AC197" s="4">
        <f>AC196+Dynamics!AC196+Dynamics!CP196+Dynamics!FC196+Dynamics!HP196+Dynamics!KC196</f>
        <v>6097.9118322167715</v>
      </c>
      <c r="AD197" s="4">
        <f>AD196+Dynamics!AD196+Dynamics!CQ196+Dynamics!FD196+Dynamics!HQ196+Dynamics!KD196</f>
        <v>17878.34627376523</v>
      </c>
      <c r="AE197" s="4">
        <f>AE196+Dynamics!AE196+Dynamics!CR196+Dynamics!FE196+Dynamics!HR196+Dynamics!KE196</f>
        <v>18537.456120492727</v>
      </c>
      <c r="AF197" s="4">
        <f>AF196+Dynamics!AF196+Dynamics!CS196+Dynamics!FF196+Dynamics!HS196+Dynamics!KF196</f>
        <v>5573.7423175868671</v>
      </c>
      <c r="AG197" s="4">
        <f>AG196+Dynamics!AG196+Dynamics!CT196+Dynamics!FG196+Dynamics!HT196+Dynamics!KG196</f>
        <v>1074.0404576710355</v>
      </c>
      <c r="AH197" s="4">
        <f>AH196+Dynamics!AH196+Dynamics!CU196+Dynamics!FH196+Dynamics!HU196+Dynamics!KH196</f>
        <v>909.97943415655163</v>
      </c>
      <c r="AI197" s="4">
        <f>AI196+Dynamics!AI196+Dynamics!CV196+Dynamics!FI196+Dynamics!HV196+Dynamics!KI196</f>
        <v>0</v>
      </c>
      <c r="AJ197" s="4">
        <f>AJ196+Dynamics!AJ196+Dynamics!CW196+Dynamics!FJ196+Dynamics!HW196+Dynamics!KJ196</f>
        <v>0</v>
      </c>
      <c r="AK197" s="4">
        <f>AK196+Dynamics!AK196+Dynamics!CX196+Dynamics!FK196+Dynamics!HX196+Dynamics!KK196</f>
        <v>0</v>
      </c>
      <c r="AL197" s="4">
        <f>AL196+Dynamics!AL196+Dynamics!CY196+Dynamics!FL196+Dynamics!HY196+Dynamics!KL196</f>
        <v>1906.3562842762271</v>
      </c>
      <c r="AM197" s="4">
        <f>AM196+Dynamics!AM196+Dynamics!CZ196+Dynamics!FM196+Dynamics!HZ196+Dynamics!KM196</f>
        <v>953.88454708105132</v>
      </c>
      <c r="AN197" s="4">
        <f>AN196+Dynamics!AN196+Dynamics!DA196+Dynamics!FN196+Dynamics!IA196+Dynamics!KN196</f>
        <v>768.49803880643833</v>
      </c>
      <c r="AO197" s="8">
        <f>AO196+Dynamics!AO196+Dynamics!DB196+Dynamics!FO196+Dynamics!IB196+Dynamics!KO196</f>
        <v>997171.81905388588</v>
      </c>
      <c r="AP197" s="4">
        <f>AP196+Dynamics!AP196+Dynamics!DC196+Dynamics!FP196+Dynamics!IC196+Dynamics!KP196</f>
        <v>20189.845970539351</v>
      </c>
      <c r="AQ197" s="4">
        <f>AQ196+Dynamics!AQ196+Dynamics!DD196+Dynamics!FQ196+Dynamics!ID196+Dynamics!KQ196</f>
        <v>58895.601953470046</v>
      </c>
      <c r="AR197" s="4">
        <f>AR196+Dynamics!AR196+Dynamics!DE196+Dynamics!FR196+Dynamics!IE196+Dynamics!KR196</f>
        <v>60637.575444129165</v>
      </c>
      <c r="AS197" s="4">
        <f>AS196+Dynamics!AS196+Dynamics!DF196+Dynamics!FS196+Dynamics!IF196+Dynamics!KS196</f>
        <v>18134.664818011843</v>
      </c>
      <c r="AT197" s="4">
        <f>AT196+Dynamics!AT196+Dynamics!DG196+Dynamics!FT196+Dynamics!IG196+Dynamics!KT196</f>
        <v>3480.9342291106382</v>
      </c>
      <c r="AU197" s="4">
        <f>AU196+Dynamics!AU196+Dynamics!DH196+Dynamics!FU196+Dynamics!IH196+Dynamics!KU196</f>
        <v>2928.9218062641316</v>
      </c>
      <c r="AV197" s="4">
        <f>AV196+Dynamics!AV196+Dynamics!DI196+Dynamics!FV196+Dynamics!II196+Dynamics!KV196</f>
        <v>0</v>
      </c>
      <c r="AW197" s="4">
        <f>AW196+Dynamics!AW196+Dynamics!DJ196+Dynamics!FW196+Dynamics!IJ196+Dynamics!KW196</f>
        <v>0</v>
      </c>
      <c r="AX197" s="4">
        <f>AX196+Dynamics!AX196+Dynamics!DK196+Dynamics!FX196+Dynamics!IK196+Dynamics!KX196</f>
        <v>0</v>
      </c>
      <c r="AY197" s="4">
        <f>AY196+Dynamics!AY196+Dynamics!DL196+Dynamics!FY196+Dynamics!IL196+Dynamics!KY196</f>
        <v>6132.501573173623</v>
      </c>
      <c r="AZ197" s="4">
        <f>AZ196+Dynamics!AZ196+Dynamics!DM196+Dynamics!FZ196+Dynamics!IM196+Dynamics!KZ196</f>
        <v>3044.4686607718354</v>
      </c>
      <c r="BA197" s="9">
        <f>BA196+Dynamics!BA196+Dynamics!DN196+Dynamics!GA196+Dynamics!IN196+Dynamics!LA196</f>
        <v>2429.6434934968192</v>
      </c>
      <c r="BB197" s="8">
        <f>BB196+Dynamics!BB196+Dynamics!DO196+Dynamics!GB196+Dynamics!IO196+Dynamics!LB196</f>
        <v>48161.138816940314</v>
      </c>
      <c r="BC197" s="4">
        <f>BC196+Dynamics!BC196+Dynamics!DP196+Dynamics!GC196+Dynamics!IP196+Dynamics!LC196</f>
        <v>9225.7748893718908</v>
      </c>
      <c r="BD197" s="4">
        <f>BD196+Dynamics!BD196+Dynamics!DQ196+Dynamics!GD196+Dynamics!IQ196+Dynamics!LD196</f>
        <v>25524.589461468342</v>
      </c>
      <c r="BE197" s="4">
        <f>BE196+Dynamics!BE196+Dynamics!DR196+Dynamics!GE196+Dynamics!IR196+Dynamics!LE196</f>
        <v>24417.581015164313</v>
      </c>
      <c r="BF197" s="4">
        <f>BF196+Dynamics!BF196+Dynamics!DS196+Dynamics!GF196+Dynamics!IS196+Dynamics!LF196</f>
        <v>6903.201573923845</v>
      </c>
      <c r="BG197" s="4">
        <f>BG196+Dynamics!BG196+Dynamics!DT196+Dynamics!GG196+Dynamics!IT196+Dynamics!LG196</f>
        <v>1272.5826675221358</v>
      </c>
      <c r="BH197" s="4">
        <f>BH196+Dynamics!BH196+Dynamics!DU196+Dynamics!GH196+Dynamics!IU196+Dynamics!LH196</f>
        <v>998.32020963183152</v>
      </c>
      <c r="BI197" s="4">
        <f>BI196+Dynamics!BI196+Dynamics!DV196+Dynamics!GI196+Dynamics!IV196+Dynamics!LI196</f>
        <v>0</v>
      </c>
      <c r="BJ197" s="4">
        <f>BJ196+Dynamics!BJ196+Dynamics!DW196+Dynamics!GJ196+Dynamics!IW196+Dynamics!LJ196</f>
        <v>0</v>
      </c>
      <c r="BK197" s="4">
        <f>BK196+Dynamics!BK196+Dynamics!DX196+Dynamics!GK196+Dynamics!IX196+Dynamics!LK196</f>
        <v>0</v>
      </c>
      <c r="BL197" s="4">
        <f>BL196+Dynamics!BL196+Dynamics!DY196+Dynamics!GL196+Dynamics!IY196+Dynamics!LL196</f>
        <v>2078.8281341556094</v>
      </c>
      <c r="BM197" s="4">
        <f>BM196+Dynamics!BM196+Dynamics!DZ196+Dynamics!GM196+Dynamics!IZ196+Dynamics!LM196</f>
        <v>952.7611757917706</v>
      </c>
      <c r="BN197" s="4">
        <f>BN196+Dynamics!BN196+Dynamics!EA196+Dynamics!GN196+Dynamics!JA196+Dynamics!LN196</f>
        <v>693.44099369623927</v>
      </c>
      <c r="BO197" s="178">
        <f t="shared" ref="BO197:BO204" si="106">SUM(B197:BN197)</f>
        <v>56550740.14558167</v>
      </c>
      <c r="BP197" s="8">
        <f t="shared" si="101"/>
        <v>26990331.051907707</v>
      </c>
      <c r="BQ197" s="4">
        <f t="shared" si="102"/>
        <v>28171936.211344387</v>
      </c>
      <c r="BR197" s="4">
        <f t="shared" si="103"/>
        <v>95198.686389063601</v>
      </c>
      <c r="BS197" s="4">
        <f t="shared" ref="BS197:BS204" si="107">SUM(AO197:BA197)</f>
        <v>1173045.9770028533</v>
      </c>
      <c r="BT197" s="179">
        <f t="shared" ref="BT197:BT204" si="108">SUM(BB197:BN197)</f>
        <v>120228.21893766629</v>
      </c>
      <c r="BU197" s="178">
        <f t="shared" ref="BU197:BU204" si="109">(SUM(C197:N197)+SUM(P197:AA197)+SUM(AC197:AN197)+SUM(AP197:BA197)+SUM(BC197:BN197))</f>
        <v>2563649.4159110975</v>
      </c>
      <c r="BV197" s="4">
        <f t="shared" ref="BV197:BV204" si="110">SUM(C197:N197)</f>
        <v>1513822.450785493</v>
      </c>
      <c r="BW197" s="4">
        <f t="shared" ref="BW197:BW204" si="111">SUM(P197:AA197)</f>
        <v>748185.51174985804</v>
      </c>
      <c r="BX197" s="4">
        <f t="shared" ref="BX197:BX204" si="112">SUM(AC197:AN197)</f>
        <v>53700.215306052887</v>
      </c>
      <c r="BY197" s="4">
        <f t="shared" ref="BY197:BY204" si="113">SUM(AP197:BA197)</f>
        <v>175874.15794896745</v>
      </c>
      <c r="BZ197" s="179">
        <f t="shared" ref="BZ197:BZ204" si="114">SUM(BC197:BN197)</f>
        <v>72067.080120725965</v>
      </c>
      <c r="CA197" s="167">
        <f t="shared" ref="CA197:CA204" si="115">BU197/BO197</f>
        <v>4.5333613836200097E-2</v>
      </c>
      <c r="CB197" s="15">
        <f t="shared" ref="CB197:CB204" si="116">BV197/BP197</f>
        <v>5.6087583656314374E-2</v>
      </c>
      <c r="CC197" s="15">
        <f t="shared" ref="CC197:CC204" si="117">BW197/BQ197</f>
        <v>2.6557830677203357E-2</v>
      </c>
      <c r="CD197" s="15">
        <f t="shared" ref="CD197:CD204" si="118">BX197/BR197</f>
        <v>0.56408567536938148</v>
      </c>
      <c r="CE197" s="15">
        <f t="shared" ref="CE197:CE204" si="119">BY197/BS197</f>
        <v>0.14992946687249895</v>
      </c>
      <c r="CF197" s="168">
        <f t="shared" ref="CF197:CF204" si="120">BZ197/BT197</f>
        <v>0.5994190112563339</v>
      </c>
      <c r="CG197" s="169">
        <f>-SUM(Dynamics!BO196:BO197,Dynamics!CB196:CB197,Dynamics!CO196:CO197,Dynamics!DB196:DB197,Dynamics!DO196:DO197)/BO196*100000</f>
        <v>1091.1174691609165</v>
      </c>
      <c r="CH197" s="87">
        <f>-SUM(Dynamics!BO196:BO197)/BP196*100000</f>
        <v>1344.8487358379398</v>
      </c>
      <c r="CI197" s="87">
        <f>-SUM(Dynamics!CB196:CB197)/BQ196*100000</f>
        <v>637.3804706764181</v>
      </c>
      <c r="CJ197" s="87">
        <f>-SUM(Dynamics!CO196:CO197)/BR196*100000</f>
        <v>13355.388247791978</v>
      </c>
      <c r="CK197" s="87">
        <f>-SUM(Dynamics!DB196:DB197)/BS196*100000</f>
        <v>3594.3053917690627</v>
      </c>
      <c r="CL197" s="170">
        <f>-SUM(Dynamics!DO196:DO197)/BT196*100000</f>
        <v>16313.949236384406</v>
      </c>
      <c r="CM197" s="120">
        <f t="shared" ref="CM197:CM204" si="121">SUM(CN197:CR197)</f>
        <v>196948.78226476262</v>
      </c>
      <c r="CN197" s="120">
        <f>step*SUMPRODUCT(B197:N197,'By group'!B$22:N$22)</f>
        <v>116397.58425279145</v>
      </c>
      <c r="CO197" s="120">
        <f>step*SUMPRODUCT(O197:AA197,'By group'!O$22:AA$22)</f>
        <v>57515.770071982501</v>
      </c>
      <c r="CP197" s="120">
        <f>step*SUMPRODUCT(AB197:AN197,'By group'!AB$22:AN$22)</f>
        <v>4140.891200140878</v>
      </c>
      <c r="CQ197" s="120">
        <f>step*SUMPRODUCT(AO197:BA197,'By group'!AO$22:BA$22)</f>
        <v>13523.31580278816</v>
      </c>
      <c r="CR197" s="154">
        <f>step*SUMPRODUCT(BB197:BN197,'By group'!BB$22:BN$22)</f>
        <v>5371.2209370596474</v>
      </c>
      <c r="CS197" s="197">
        <f t="shared" ref="CS197:CS204" si="122">C197+I197+P197+V197+AC197+AI197+AP197+AV197+BC197+BI197</f>
        <v>295272.01093971269</v>
      </c>
      <c r="CT197" s="120">
        <f t="shared" ref="CT197:CT204" si="123">D197+J197+Q197+W197+AD197+AJ197+AQ197+AW197+BD197+BJ197</f>
        <v>859892.92452681274</v>
      </c>
      <c r="CU197" s="120">
        <f t="shared" ref="CU197:CU204" si="124">E197+K197+R197+X197+AE197+AK197+AR197+AX197+BE197+BK197</f>
        <v>883414.7202475518</v>
      </c>
      <c r="CV197" s="120">
        <f t="shared" ref="CV197:CV204" si="125">F197+L197+S197+Y197+AF197+AL197+AS197+AY197+BF197+BL197</f>
        <v>352757.49786381616</v>
      </c>
      <c r="CW197" s="120">
        <f t="shared" ref="CW197:CW204" si="126">G197+M197+T197+Z197+AG197+AM197+AT197+AZ197+BG197+BM197</f>
        <v>94678.083783440408</v>
      </c>
      <c r="CX197" s="198">
        <f t="shared" ref="CX197:CX204" si="127">H197+N197+U197+AA197+AH197+AN197+AU197+BA197+BH197+BN197</f>
        <v>77634.178549763688</v>
      </c>
      <c r="CY197" s="16">
        <f t="shared" ref="CY197:CY204" si="128">BR197/(BQ197+BR197)</f>
        <v>3.3678222689876129E-3</v>
      </c>
      <c r="CZ197" s="37">
        <f t="shared" ref="CZ197:CZ204" si="129">BS197/(BP197+BS197)</f>
        <v>4.1651467286706635E-2</v>
      </c>
      <c r="DA197" s="185">
        <f t="shared" ref="DA197:DA204" si="130">BT197/BO197</f>
        <v>2.126023790814341E-3</v>
      </c>
      <c r="DB197" s="183"/>
      <c r="DC197" s="85">
        <f>(SUMPRODUCT($B197:$N197,'By group'!$B$27:$N$27)-(1-prop_idu_part)*SUMPRODUCT(Population!$BB197:$BN197,'By group'!$BB$27:$BN$27)*(1-prop_idu_male))/BQ197</f>
        <v>1.43478151577521</v>
      </c>
      <c r="DD197" s="85">
        <f>(1-prop_idu_part)*SUMPRODUCT(Population!$BB197:$BN197,'By group'!$BB$27:$BN$27)*prop_idu_male/BQ197</f>
        <v>9.2181435793818444E-3</v>
      </c>
      <c r="DE197" s="85">
        <f>SUMPRODUCT(AB197:AN197,'By group'!AB$27:AN$27)/prop_sw_use/BP197</f>
        <v>4.232568450056184</v>
      </c>
      <c r="DF197" s="85">
        <f t="shared" si="104"/>
        <v>1.7184227907228107</v>
      </c>
      <c r="DG197" s="85">
        <f t="shared" ref="DG197:DG204" si="131">DG196+step*circ*(1-DG196)</f>
        <v>0</v>
      </c>
    </row>
    <row r="198" spans="1:111" x14ac:dyDescent="0.25">
      <c r="A198">
        <f t="shared" si="105"/>
        <v>97</v>
      </c>
      <c r="B198" s="8">
        <f>B197+Dynamics!B197+Dynamics!BO197+Dynamics!EB197+Dynamics!GO197+Dynamics!JB197</f>
        <v>25547333.78477373</v>
      </c>
      <c r="C198" s="46">
        <f>C197+Dynamics!C197+Dynamics!BP197+Dynamics!EC197+Dynamics!GP197+Dynamics!JC197</f>
        <v>174278.71524697234</v>
      </c>
      <c r="D198" s="4">
        <f>D197+Dynamics!D197+Dynamics!BQ197+Dynamics!ED197+Dynamics!GQ197+Dynamics!JD197</f>
        <v>508352.57045604521</v>
      </c>
      <c r="E198" s="4">
        <f>E197+Dynamics!E197+Dynamics!BR197+Dynamics!EE197+Dynamics!GR197+Dynamics!JE197</f>
        <v>523358.05184631853</v>
      </c>
      <c r="F198" s="4">
        <f>F197+Dynamics!F197+Dynamics!BS197+Dynamics!EF197+Dynamics!GS197+Dynamics!JF197</f>
        <v>156516.75578150884</v>
      </c>
      <c r="G198" s="4">
        <f>G197+Dynamics!G197+Dynamics!BT197+Dynamics!EG197+Dynamics!GT197+Dynamics!JG197</f>
        <v>30043.811936819533</v>
      </c>
      <c r="H198" s="4">
        <f>H197+Dynamics!H197+Dynamics!BU197+Dynamics!EH197+Dynamics!GU197+Dynamics!JH197</f>
        <v>25282.409795310785</v>
      </c>
      <c r="I198" s="4">
        <f>I197+Dynamics!I197+Dynamics!BV197+Dynamics!EI197+Dynamics!GV197+Dynamics!JI197</f>
        <v>0</v>
      </c>
      <c r="J198" s="4">
        <f>J197+Dynamics!J197+Dynamics!BW197+Dynamics!EJ197+Dynamics!GW197+Dynamics!JJ197</f>
        <v>0</v>
      </c>
      <c r="K198" s="4">
        <f>K197+Dynamics!K197+Dynamics!BX197+Dynamics!EK197+Dynamics!GX197+Dynamics!JK197</f>
        <v>0</v>
      </c>
      <c r="L198" s="4">
        <f>L197+Dynamics!L197+Dynamics!BY197+Dynamics!EL197+Dynamics!GY197+Dynamics!JL197</f>
        <v>52935.534889761257</v>
      </c>
      <c r="M198" s="4">
        <f>M197+Dynamics!M197+Dynamics!BZ197+Dynamics!EM197+Dynamics!GZ197+Dynamics!JM197</f>
        <v>26285.8907885435</v>
      </c>
      <c r="N198" s="9">
        <f>N197+Dynamics!N197+Dynamics!CA197+Dynamics!EN197+Dynamics!HA197+Dynamics!JN197</f>
        <v>20989.264172870418</v>
      </c>
      <c r="O198" s="8">
        <f>O197+Dynamics!O197+Dynamics!CB197+Dynamics!EO197+Dynamics!HB197+Dynamics!JO197</f>
        <v>27500042.458058249</v>
      </c>
      <c r="P198" s="4">
        <f>P197+Dynamics!P197+Dynamics!CC197+Dynamics!EP197+Dynamics!HC197+Dynamics!JP197</f>
        <v>86203.621744477379</v>
      </c>
      <c r="Q198" s="4">
        <f>Q197+Dynamics!Q197+Dynamics!CD197+Dynamics!EQ197+Dynamics!HD197+Dynamics!JQ197</f>
        <v>251353.65158448301</v>
      </c>
      <c r="R198" s="4">
        <f>R197+Dynamics!R197+Dynamics!CE197+Dynamics!ER197+Dynamics!HE197+Dynamics!JR197</f>
        <v>258638.98611836875</v>
      </c>
      <c r="S198" s="4">
        <f>S197+Dynamics!S197+Dynamics!CF197+Dynamics!ES197+Dynamics!HF197+Dynamics!JS197</f>
        <v>77318.678070655456</v>
      </c>
      <c r="T198" s="4">
        <f>T197+Dynamics!T197+Dynamics!CG197+Dynamics!ET197+Dynamics!HG197+Dynamics!JT197</f>
        <v>14837.284162090127</v>
      </c>
      <c r="U198" s="4">
        <f>U197+Dynamics!U197+Dynamics!CH197+Dynamics!EU197+Dynamics!HH197+Dynamics!JU197</f>
        <v>12479.520326346066</v>
      </c>
      <c r="V198" s="4">
        <f>V197+Dynamics!V197+Dynamics!CI197+Dynamics!EV197+Dynamics!HI197+Dynamics!JV197</f>
        <v>0</v>
      </c>
      <c r="W198" s="4">
        <f>W197+Dynamics!W197+Dynamics!CJ197+Dynamics!EW197+Dynamics!HJ197+Dynamics!JW197</f>
        <v>0</v>
      </c>
      <c r="X198" s="4">
        <f>X197+Dynamics!X197+Dynamics!CK197+Dynamics!EX197+Dynamics!HK197+Dynamics!JX197</f>
        <v>0</v>
      </c>
      <c r="Y198" s="4">
        <f>Y197+Dynamics!Y197+Dynamics!CL197+Dynamics!EY197+Dynamics!HL197+Dynamics!JY197</f>
        <v>26128.145916035286</v>
      </c>
      <c r="Z198" s="4">
        <f>Z197+Dynamics!Z197+Dynamics!CM197+Dynamics!EZ197+Dynamics!HM197+Dynamics!JZ197</f>
        <v>12966.821329262359</v>
      </c>
      <c r="AA198" s="9">
        <f>AA197+Dynamics!AA197+Dynamics!CN197+Dynamics!FA197+Dynamics!HN197+Dynamics!KA197</f>
        <v>10346.90467281573</v>
      </c>
      <c r="AB198" s="8">
        <f>AB197+Dynamics!AB197+Dynamics!CO197+Dynamics!FB197+Dynamics!HO197+Dynamics!KB197</f>
        <v>41613.654228630701</v>
      </c>
      <c r="AC198" s="4">
        <f>AC197+Dynamics!AC197+Dynamics!CP197+Dynamics!FC197+Dynamics!HP197+Dynamics!KC197</f>
        <v>6114.8849717994326</v>
      </c>
      <c r="AD198" s="4">
        <f>AD197+Dynamics!AD197+Dynamics!CQ197+Dynamics!FD197+Dynamics!HQ197+Dynamics!KD197</f>
        <v>17928.120862187578</v>
      </c>
      <c r="AE198" s="4">
        <f>AE197+Dynamics!AE197+Dynamics!CR197+Dynamics!FE197+Dynamics!HR197+Dynamics!KE197</f>
        <v>18589.085324126641</v>
      </c>
      <c r="AF198" s="4">
        <f>AF197+Dynamics!AF197+Dynamics!CS197+Dynamics!FF197+Dynamics!HS197+Dynamics!KF197</f>
        <v>5589.2711047325938</v>
      </c>
      <c r="AG198" s="4">
        <f>AG197+Dynamics!AG197+Dynamics!CT197+Dynamics!FG197+Dynamics!HT197+Dynamics!KG197</f>
        <v>1077.0336396678354</v>
      </c>
      <c r="AH198" s="4">
        <f>AH197+Dynamics!AH197+Dynamics!CU197+Dynamics!FH197+Dynamics!HU197+Dynamics!KH197</f>
        <v>912.51694583382846</v>
      </c>
      <c r="AI198" s="4">
        <f>AI197+Dynamics!AI197+Dynamics!CV197+Dynamics!FI197+Dynamics!HV197+Dynamics!KI197</f>
        <v>0</v>
      </c>
      <c r="AJ198" s="4">
        <f>AJ197+Dynamics!AJ197+Dynamics!CW197+Dynamics!FJ197+Dynamics!HW197+Dynamics!KJ197</f>
        <v>0</v>
      </c>
      <c r="AK198" s="4">
        <f>AK197+Dynamics!AK197+Dynamics!CX197+Dynamics!FK197+Dynamics!HX197+Dynamics!KK197</f>
        <v>0</v>
      </c>
      <c r="AL198" s="4">
        <f>AL197+Dynamics!AL197+Dynamics!CY197+Dynamics!FL197+Dynamics!HY197+Dynamics!KL197</f>
        <v>1911.6724336223485</v>
      </c>
      <c r="AM198" s="4">
        <f>AM197+Dynamics!AM197+Dynamics!CZ197+Dynamics!FM197+Dynamics!HZ197+Dynamics!KM197</f>
        <v>956.54675335413094</v>
      </c>
      <c r="AN198" s="4">
        <f>AN197+Dynamics!AN197+Dynamics!DA197+Dynamics!FN197+Dynamics!IA197+Dynamics!KN197</f>
        <v>770.64561683571947</v>
      </c>
      <c r="AO198" s="8">
        <f>AO197+Dynamics!AO197+Dynamics!DB197+Dynamics!FO197+Dynamics!IB197+Dynamics!KO197</f>
        <v>999850.5328153685</v>
      </c>
      <c r="AP198" s="4">
        <f>AP197+Dynamics!AP197+Dynamics!DC197+Dynamics!FP197+Dynamics!IC197+Dynamics!KP197</f>
        <v>20246.402301319646</v>
      </c>
      <c r="AQ198" s="4">
        <f>AQ197+Dynamics!AQ197+Dynamics!DD197+Dynamics!FQ197+Dynamics!ID197+Dynamics!KQ197</f>
        <v>59060.943259829583</v>
      </c>
      <c r="AR198" s="4">
        <f>AR197+Dynamics!AR197+Dynamics!DE197+Dynamics!FR197+Dynamics!IE197+Dynamics!KR197</f>
        <v>60808.457825905673</v>
      </c>
      <c r="AS198" s="4">
        <f>AS197+Dynamics!AS197+Dynamics!DF197+Dynamics!FS197+Dynamics!IF197+Dynamics!KS197</f>
        <v>18185.948863630074</v>
      </c>
      <c r="AT198" s="4">
        <f>AT197+Dynamics!AT197+Dynamics!DG197+Dynamics!FT197+Dynamics!IG197+Dynamics!KT197</f>
        <v>3490.8079437113738</v>
      </c>
      <c r="AU198" s="4">
        <f>AU197+Dynamics!AU197+Dynamics!DH197+Dynamics!FU197+Dynamics!IH197+Dynamics!KU197</f>
        <v>2937.2860819060102</v>
      </c>
      <c r="AV198" s="4">
        <f>AV197+Dynamics!AV197+Dynamics!DI197+Dynamics!FV197+Dynamics!II197+Dynamics!KV197</f>
        <v>0</v>
      </c>
      <c r="AW198" s="4">
        <f>AW197+Dynamics!AW197+Dynamics!DJ197+Dynamics!FW197+Dynamics!IJ197+Dynamics!KW197</f>
        <v>0</v>
      </c>
      <c r="AX198" s="4">
        <f>AX197+Dynamics!AX197+Dynamics!DK197+Dynamics!FX197+Dynamics!IK197+Dynamics!KX197</f>
        <v>0</v>
      </c>
      <c r="AY198" s="4">
        <f>AY197+Dynamics!AY197+Dynamics!DL197+Dynamics!FY197+Dynamics!IL197+Dynamics!KY197</f>
        <v>6150.0220859640394</v>
      </c>
      <c r="AZ198" s="4">
        <f>AZ197+Dynamics!AZ197+Dynamics!DM197+Dynamics!FZ197+Dynamics!IM197+Dynamics!KZ197</f>
        <v>3053.247808466414</v>
      </c>
      <c r="BA198" s="9">
        <f>BA197+Dynamics!BA197+Dynamics!DN197+Dynamics!GA197+Dynamics!IN197+Dynamics!LA197</f>
        <v>2436.7557976289995</v>
      </c>
      <c r="BB198" s="8">
        <f>BB197+Dynamics!BB197+Dynamics!DO197+Dynamics!GB197+Dynamics!IO197+Dynamics!LB197</f>
        <v>48295.024075777132</v>
      </c>
      <c r="BC198" s="4">
        <f>BC197+Dynamics!BC197+Dynamics!DP197+Dynamics!GC197+Dynamics!IP197+Dynamics!LC197</f>
        <v>9251.4259968814167</v>
      </c>
      <c r="BD198" s="4">
        <f>BD197+Dynamics!BD197+Dynamics!DQ197+Dynamics!GD197+Dynamics!IQ197+Dynamics!LD197</f>
        <v>25595.563175634314</v>
      </c>
      <c r="BE198" s="4">
        <f>BE197+Dynamics!BE197+Dynamics!DR197+Dynamics!GE197+Dynamics!IR197+Dynamics!LE197</f>
        <v>24485.485784819786</v>
      </c>
      <c r="BF198" s="4">
        <f>BF197+Dynamics!BF197+Dynamics!DS197+Dynamics!GF197+Dynamics!IS197+Dynamics!LF197</f>
        <v>6922.4015711912662</v>
      </c>
      <c r="BG198" s="4">
        <f>BG197+Dynamics!BG197+Dynamics!DT197+Dynamics!GG197+Dynamics!IT197+Dynamics!LG197</f>
        <v>1276.122481477355</v>
      </c>
      <c r="BH198" s="4">
        <f>BH197+Dynamics!BH197+Dynamics!DU197+Dynamics!GH197+Dynamics!IU197+Dynamics!LH197</f>
        <v>1001.097719870245</v>
      </c>
      <c r="BI198" s="4">
        <f>BI197+Dynamics!BI197+Dynamics!DV197+Dynamics!GI197+Dynamics!IV197+Dynamics!LI197</f>
        <v>0</v>
      </c>
      <c r="BJ198" s="4">
        <f>BJ197+Dynamics!BJ197+Dynamics!DW197+Dynamics!GJ197+Dynamics!IW197+Dynamics!LJ197</f>
        <v>0</v>
      </c>
      <c r="BK198" s="4">
        <f>BK197+Dynamics!BK197+Dynamics!DX197+Dynamics!GK197+Dynamics!IX197+Dynamics!LK197</f>
        <v>0</v>
      </c>
      <c r="BL198" s="4">
        <f>BL197+Dynamics!BL197+Dynamics!DY197+Dynamics!GL197+Dynamics!IY197+Dynamics!LL197</f>
        <v>2084.6119174083656</v>
      </c>
      <c r="BM198" s="4">
        <f>BM197+Dynamics!BM197+Dynamics!DZ197+Dynamics!GM197+Dynamics!IZ197+Dynamics!LM197</f>
        <v>955.41275815743916</v>
      </c>
      <c r="BN198" s="4">
        <f>BN197+Dynamics!BN197+Dynamics!EA197+Dynamics!GN197+Dynamics!JA197+Dynamics!LN197</f>
        <v>695.37173965599516</v>
      </c>
      <c r="BO198" s="178">
        <f t="shared" si="106"/>
        <v>56707939.215556048</v>
      </c>
      <c r="BP198" s="8">
        <f t="shared" si="101"/>
        <v>27065376.789687879</v>
      </c>
      <c r="BQ198" s="4">
        <f t="shared" si="102"/>
        <v>28250316.071982782</v>
      </c>
      <c r="BR198" s="4">
        <f t="shared" si="103"/>
        <v>95463.431880790813</v>
      </c>
      <c r="BS198" s="4">
        <f t="shared" si="107"/>
        <v>1176220.4047837302</v>
      </c>
      <c r="BT198" s="179">
        <f t="shared" si="108"/>
        <v>120562.51722087333</v>
      </c>
      <c r="BU198" s="178">
        <f t="shared" si="109"/>
        <v>2570803.7616043026</v>
      </c>
      <c r="BV198" s="4">
        <f t="shared" si="110"/>
        <v>1518043.0049141506</v>
      </c>
      <c r="BW198" s="4">
        <f t="shared" si="111"/>
        <v>750273.61392453418</v>
      </c>
      <c r="BX198" s="4">
        <f t="shared" si="112"/>
        <v>53849.777652160097</v>
      </c>
      <c r="BY198" s="4">
        <f t="shared" si="113"/>
        <v>176369.87196836178</v>
      </c>
      <c r="BZ198" s="179">
        <f t="shared" si="114"/>
        <v>72267.493145096203</v>
      </c>
      <c r="CA198" s="167">
        <f t="shared" si="115"/>
        <v>4.5334106602468158E-2</v>
      </c>
      <c r="CB198" s="15">
        <f t="shared" si="116"/>
        <v>5.6088005598818665E-2</v>
      </c>
      <c r="CC198" s="15">
        <f t="shared" si="117"/>
        <v>2.6558060873117705E-2</v>
      </c>
      <c r="CD198" s="15">
        <f t="shared" si="118"/>
        <v>0.56408801350662285</v>
      </c>
      <c r="CE198" s="15">
        <f t="shared" si="119"/>
        <v>0.14994627813890937</v>
      </c>
      <c r="CF198" s="168">
        <f t="shared" si="120"/>
        <v>0.59941924580672512</v>
      </c>
      <c r="CG198" s="167"/>
      <c r="CH198" s="16"/>
      <c r="CI198" s="87"/>
      <c r="CJ198" s="16"/>
      <c r="CK198" s="16"/>
      <c r="CL198" s="168"/>
      <c r="CM198" s="120">
        <f t="shared" si="121"/>
        <v>197498.56464874346</v>
      </c>
      <c r="CN198" s="120">
        <f>step*SUMPRODUCT(B198:N198,'By group'!B$22:N$22)</f>
        <v>116722.16287371174</v>
      </c>
      <c r="CO198" s="120">
        <f>step*SUMPRODUCT(O198:AA198,'By group'!O$22:AA$22)</f>
        <v>57676.328795161651</v>
      </c>
      <c r="CP198" s="120">
        <f>step*SUMPRODUCT(AB198:AN198,'By group'!AB$22:AN$22)</f>
        <v>4152.4258340469105</v>
      </c>
      <c r="CQ198" s="120">
        <f>step*SUMPRODUCT(AO198:BA198,'By group'!AO$22:BA$22)</f>
        <v>13561.488376084857</v>
      </c>
      <c r="CR198" s="154">
        <f>step*SUMPRODUCT(BB198:BN198,'By group'!BB$22:BN$22)</f>
        <v>5386.1587697382893</v>
      </c>
      <c r="CS198" s="197">
        <f t="shared" si="122"/>
        <v>296095.05026145023</v>
      </c>
      <c r="CT198" s="120">
        <f t="shared" si="123"/>
        <v>862290.84933817969</v>
      </c>
      <c r="CU198" s="120">
        <f t="shared" si="124"/>
        <v>885880.06689953932</v>
      </c>
      <c r="CV198" s="120">
        <f t="shared" si="125"/>
        <v>353743.0426345095</v>
      </c>
      <c r="CW198" s="120">
        <f t="shared" si="126"/>
        <v>94942.979601550091</v>
      </c>
      <c r="CX198" s="198">
        <f t="shared" si="127"/>
        <v>77851.772869073815</v>
      </c>
      <c r="CY198" s="16">
        <f t="shared" si="128"/>
        <v>3.3678181920443924E-3</v>
      </c>
      <c r="CZ198" s="37">
        <f t="shared" si="129"/>
        <v>4.1648508640792434E-2</v>
      </c>
      <c r="DA198" s="185">
        <f t="shared" si="130"/>
        <v>2.1260253659120937E-3</v>
      </c>
      <c r="DB198" s="183">
        <f>(BO198-BO196)/BO196</f>
        <v>5.5673458326260424E-3</v>
      </c>
      <c r="DC198" s="85">
        <f>(SUMPRODUCT($B198:$N198,'By group'!$B$27:$N$27)-(1-prop_idu_part)*SUMPRODUCT(Population!$BB198:$BN198,'By group'!$BB$27:$BN$27)*(1-prop_idu_male))/BQ198</f>
        <v>1.4347790418327766</v>
      </c>
      <c r="DD198" s="85">
        <f>(1-prop_idu_part)*SUMPRODUCT(Population!$BB198:$BN198,'By group'!$BB$27:$BN$27)*prop_idu_male/BQ198</f>
        <v>9.2181282692037798E-3</v>
      </c>
      <c r="DE198" s="85">
        <f>SUMPRODUCT(AB198:AN198,'By group'!AB$27:AN$27)/prop_sw_use/BP198</f>
        <v>4.2325706066133817</v>
      </c>
      <c r="DF198" s="85">
        <f t="shared" si="104"/>
        <v>1.718423666285033</v>
      </c>
      <c r="DG198" s="85">
        <f t="shared" si="131"/>
        <v>0</v>
      </c>
    </row>
    <row r="199" spans="1:111" x14ac:dyDescent="0.25">
      <c r="A199">
        <f t="shared" si="105"/>
        <v>97.5</v>
      </c>
      <c r="B199" s="8">
        <f>B198+Dynamics!B198+Dynamics!BO198+Dynamics!EB198+Dynamics!GO198+Dynamics!JB198</f>
        <v>25618354.546819914</v>
      </c>
      <c r="C199" s="46">
        <f>C198+Dynamics!C198+Dynamics!BP198+Dynamics!EC198+Dynamics!GP198+Dynamics!JC198</f>
        <v>174764.19525200673</v>
      </c>
      <c r="D199" s="4">
        <f>D198+Dynamics!D198+Dynamics!BQ198+Dynamics!ED198+Dynamics!GQ198+Dynamics!JD198</f>
        <v>509769.06558702048</v>
      </c>
      <c r="E199" s="4">
        <f>E198+Dynamics!E198+Dynamics!BR198+Dynamics!EE198+Dynamics!GR198+Dynamics!JE198</f>
        <v>524817.0323729153</v>
      </c>
      <c r="F199" s="4">
        <f>F198+Dynamics!F198+Dynamics!BS198+Dynamics!EF198+Dynamics!GS198+Dynamics!JF198</f>
        <v>156953.25722307121</v>
      </c>
      <c r="G199" s="4">
        <f>G198+Dynamics!G198+Dynamics!BT198+Dynamics!EG198+Dynamics!GT198+Dynamics!JG198</f>
        <v>30127.627282902391</v>
      </c>
      <c r="H199" s="4">
        <f>H198+Dynamics!H198+Dynamics!BU198+Dynamics!EH198+Dynamics!GU198+Dynamics!JH198</f>
        <v>25352.991309551147</v>
      </c>
      <c r="I199" s="4">
        <f>I198+Dynamics!I198+Dynamics!BV198+Dynamics!EI198+Dynamics!GV198+Dynamics!JI198</f>
        <v>0</v>
      </c>
      <c r="J199" s="4">
        <f>J198+Dynamics!J198+Dynamics!BW198+Dynamics!EJ198+Dynamics!GW198+Dynamics!JJ198</f>
        <v>0</v>
      </c>
      <c r="K199" s="4">
        <f>K198+Dynamics!K198+Dynamics!BX198+Dynamics!EK198+Dynamics!GX198+Dynamics!JK198</f>
        <v>0</v>
      </c>
      <c r="L199" s="4">
        <f>L198+Dynamics!L198+Dynamics!BY198+Dynamics!EL198+Dynamics!GY198+Dynamics!JL198</f>
        <v>53083.323496506913</v>
      </c>
      <c r="M199" s="4">
        <f>M198+Dynamics!M198+Dynamics!BZ198+Dynamics!EM198+Dynamics!GZ198+Dynamics!JM198</f>
        <v>26359.34541263985</v>
      </c>
      <c r="N199" s="9">
        <f>N198+Dynamics!N198+Dynamics!CA198+Dynamics!EN198+Dynamics!HA198+Dynamics!JN198</f>
        <v>21048.001482718799</v>
      </c>
      <c r="O199" s="8">
        <f>O198+Dynamics!O198+Dynamics!CB198+Dynamics!EO198+Dynamics!HB198+Dynamics!JO198</f>
        <v>27576543.163299765</v>
      </c>
      <c r="P199" s="4">
        <f>P198+Dynamics!P198+Dynamics!CC198+Dynamics!EP198+Dynamics!HC198+Dynamics!JP198</f>
        <v>86443.945529957622</v>
      </c>
      <c r="Q199" s="4">
        <f>Q198+Dynamics!Q198+Dynamics!CD198+Dynamics!EQ198+Dynamics!HD198+Dynamics!JQ198</f>
        <v>252054.64618123235</v>
      </c>
      <c r="R199" s="4">
        <f>R198+Dynamics!R198+Dynamics!CE198+Dynamics!ER198+Dynamics!HE198+Dynamics!JR198</f>
        <v>259360.72597882344</v>
      </c>
      <c r="S199" s="4">
        <f>S198+Dynamics!S198+Dynamics!CF198+Dynamics!ES198+Dynamics!HF198+Dynamics!JS198</f>
        <v>77534.549098854593</v>
      </c>
      <c r="T199" s="4">
        <f>T198+Dynamics!T198+Dynamics!CG198+Dynamics!ET198+Dynamics!HG198+Dynamics!JT198</f>
        <v>14878.726873175447</v>
      </c>
      <c r="U199" s="4">
        <f>U198+Dynamics!U198+Dynamics!CH198+Dynamics!EU198+Dynamics!HH198+Dynamics!JU198</f>
        <v>12514.40857407194</v>
      </c>
      <c r="V199" s="4">
        <f>V198+Dynamics!V198+Dynamics!CI198+Dynamics!EV198+Dynamics!HI198+Dynamics!JV198</f>
        <v>0</v>
      </c>
      <c r="W199" s="4">
        <f>W198+Dynamics!W198+Dynamics!CJ198+Dynamics!EW198+Dynamics!HJ198+Dynamics!JW198</f>
        <v>0</v>
      </c>
      <c r="X199" s="4">
        <f>X198+Dynamics!X198+Dynamics!CK198+Dynamics!EX198+Dynamics!HK198+Dynamics!JX198</f>
        <v>0</v>
      </c>
      <c r="Y199" s="4">
        <f>Y198+Dynamics!Y198+Dynamics!CL198+Dynamics!EY198+Dynamics!HL198+Dynamics!JY198</f>
        <v>26201.19553011391</v>
      </c>
      <c r="Z199" s="4">
        <f>Z198+Dynamics!Z198+Dynamics!CM198+Dynamics!EZ198+Dynamics!HM198+Dynamics!JZ198</f>
        <v>13003.117168933853</v>
      </c>
      <c r="AA199" s="9">
        <f>AA198+Dynamics!AA198+Dynamics!CN198+Dynamics!FA198+Dynamics!HN198+Dynamics!KA198</f>
        <v>10375.919253417058</v>
      </c>
      <c r="AB199" s="8">
        <f>AB198+Dynamics!AB198+Dynamics!CO198+Dynamics!FB198+Dynamics!HO198+Dynamics!KB198</f>
        <v>41729.160840784374</v>
      </c>
      <c r="AC199" s="4">
        <f>AC198+Dynamics!AC198+Dynamics!CP198+Dynamics!FC198+Dynamics!HP198+Dynamics!KC198</f>
        <v>6131.9042957688634</v>
      </c>
      <c r="AD199" s="4">
        <f>AD198+Dynamics!AD198+Dynamics!CQ198+Dynamics!FD198+Dynamics!HQ198+Dynamics!KD198</f>
        <v>17978.030534163106</v>
      </c>
      <c r="AE199" s="4">
        <f>AE198+Dynamics!AE198+Dynamics!CR198+Dynamics!FE198+Dynamics!HR198+Dynamics!KE198</f>
        <v>18640.854044408334</v>
      </c>
      <c r="AF199" s="4">
        <f>AF198+Dynamics!AF198+Dynamics!CS198+Dynamics!FF198+Dynamics!HS198+Dynamics!KF198</f>
        <v>5604.8416980361008</v>
      </c>
      <c r="AG199" s="4">
        <f>AG198+Dynamics!AG198+Dynamics!CT198+Dynamics!FG198+Dynamics!HT198+Dynamics!KG198</f>
        <v>1080.0348547037745</v>
      </c>
      <c r="AH199" s="4">
        <f>AH198+Dynamics!AH198+Dynamics!CU198+Dynamics!FH198+Dynamics!HU198+Dynamics!KH198</f>
        <v>915.06122196734361</v>
      </c>
      <c r="AI199" s="4">
        <f>AI198+Dynamics!AI198+Dynamics!CV198+Dynamics!FI198+Dynamics!HV198+Dynamics!KI198</f>
        <v>0</v>
      </c>
      <c r="AJ199" s="4">
        <f>AJ198+Dynamics!AJ198+Dynamics!CW198+Dynamics!FJ198+Dynamics!HW198+Dynamics!KJ198</f>
        <v>0</v>
      </c>
      <c r="AK199" s="4">
        <f>AK198+Dynamics!AK198+Dynamics!CX198+Dynamics!FK198+Dynamics!HX198+Dynamics!KK198</f>
        <v>0</v>
      </c>
      <c r="AL199" s="4">
        <f>AL198+Dynamics!AL198+Dynamics!CY198+Dynamics!FL198+Dynamics!HY198+Dynamics!KL198</f>
        <v>1917.0027486744923</v>
      </c>
      <c r="AM199" s="4">
        <f>AM198+Dynamics!AM198+Dynamics!CZ198+Dynamics!FM198+Dynamics!HZ198+Dynamics!KM198</f>
        <v>959.21598976414327</v>
      </c>
      <c r="AN199" s="4">
        <f>AN198+Dynamics!AN198+Dynamics!DA198+Dynamics!FN198+Dynamics!IA198+Dynamics!KN198</f>
        <v>772.79878513458641</v>
      </c>
      <c r="AO199" s="8">
        <f>AO198+Dynamics!AO198+Dynamics!DB198+Dynamics!FO198+Dynamics!IB198+Dynamics!KO198</f>
        <v>1002540.0064009121</v>
      </c>
      <c r="AP199" s="4">
        <f>AP198+Dynamics!AP198+Dynamics!DC198+Dynamics!FP198+Dynamics!IC198+Dynamics!KP198</f>
        <v>20303.080627289437</v>
      </c>
      <c r="AQ199" s="4">
        <f>AQ198+Dynamics!AQ198+Dynamics!DD198+Dynamics!FQ198+Dynamics!ID198+Dynamics!KQ198</f>
        <v>59226.624852807159</v>
      </c>
      <c r="AR199" s="4">
        <f>AR198+Dynamics!AR198+Dynamics!DE198+Dynamics!FR198+Dynamics!IE198+Dynamics!KR198</f>
        <v>60979.663762645709</v>
      </c>
      <c r="AS199" s="4">
        <f>AS198+Dynamics!AS198+Dynamics!DF198+Dynamics!FS198+Dynamics!IF198+Dynamics!KS198</f>
        <v>18237.322584735517</v>
      </c>
      <c r="AT199" s="4">
        <f>AT198+Dynamics!AT198+Dynamics!DG198+Dynamics!FT198+Dynamics!IG198+Dynamics!KT198</f>
        <v>3500.6977356818998</v>
      </c>
      <c r="AU199" s="4">
        <f>AU198+Dynamics!AU198+Dynamics!DH198+Dynamics!FU198+Dynamics!IH198+Dynamics!KU198</f>
        <v>2945.6618469741857</v>
      </c>
      <c r="AV199" s="4">
        <f>AV198+Dynamics!AV198+Dynamics!DI198+Dynamics!FV198+Dynamics!II198+Dynamics!KV198</f>
        <v>0</v>
      </c>
      <c r="AW199" s="4">
        <f>AW198+Dynamics!AW198+Dynamics!DJ198+Dynamics!FW198+Dynamics!IJ198+Dynamics!KW198</f>
        <v>0</v>
      </c>
      <c r="AX199" s="4">
        <f>AX198+Dynamics!AX198+Dynamics!DK198+Dynamics!FX198+Dynamics!IK198+Dynamics!KX198</f>
        <v>0</v>
      </c>
      <c r="AY199" s="4">
        <f>AY198+Dynamics!AY198+Dynamics!DL198+Dynamics!FY198+Dynamics!IL198+Dynamics!KY198</f>
        <v>6167.5663266807569</v>
      </c>
      <c r="AZ199" s="4">
        <f>AZ198+Dynamics!AZ198+Dynamics!DM198+Dynamics!FZ198+Dynamics!IM198+Dynamics!KZ198</f>
        <v>3062.0358996378905</v>
      </c>
      <c r="BA199" s="9">
        <f>BA198+Dynamics!BA198+Dynamics!DN198+Dynamics!GA198+Dynamics!IN198+Dynamics!LA198</f>
        <v>2443.8717964321404</v>
      </c>
      <c r="BB199" s="8">
        <f>BB198+Dynamics!BB198+Dynamics!DO198+Dynamics!GB198+Dynamics!IO198+Dynamics!LB198</f>
        <v>48429.27925167283</v>
      </c>
      <c r="BC199" s="4">
        <f>BC198+Dynamics!BC198+Dynamics!DP198+Dynamics!GC198+Dynamics!IP198+Dynamics!LC198</f>
        <v>9277.147840025149</v>
      </c>
      <c r="BD199" s="4">
        <f>BD198+Dynamics!BD198+Dynamics!DQ198+Dynamics!GD198+Dynamics!IQ198+Dynamics!LD198</f>
        <v>25666.732405913059</v>
      </c>
      <c r="BE199" s="4">
        <f>BE198+Dynamics!BE198+Dynamics!DR198+Dynamics!GE198+Dynamics!IR198+Dynamics!LE198</f>
        <v>24553.577303705733</v>
      </c>
      <c r="BF199" s="4">
        <f>BF198+Dynamics!BF198+Dynamics!DS198+Dynamics!GF198+Dynamics!IS198+Dynamics!LF198</f>
        <v>6941.654293436528</v>
      </c>
      <c r="BG199" s="4">
        <f>BG198+Dynamics!BG198+Dynamics!DT198+Dynamics!GG198+Dynamics!IT198+Dynamics!LG198</f>
        <v>1279.6720043558225</v>
      </c>
      <c r="BH199" s="4">
        <f>BH198+Dynamics!BH198+Dynamics!DU198+Dynamics!GH198+Dynamics!IU198+Dynamics!LH198</f>
        <v>1003.8828294225539</v>
      </c>
      <c r="BI199" s="4">
        <f>BI198+Dynamics!BI198+Dynamics!DV198+Dynamics!GI198+Dynamics!IV198+Dynamics!LI198</f>
        <v>0</v>
      </c>
      <c r="BJ199" s="4">
        <f>BJ198+Dynamics!BJ198+Dynamics!DW198+Dynamics!GJ198+Dynamics!IW198+Dynamics!LJ198</f>
        <v>0</v>
      </c>
      <c r="BK199" s="4">
        <f>BK198+Dynamics!BK198+Dynamics!DX198+Dynamics!GK198+Dynamics!IX198+Dynamics!LK198</f>
        <v>0</v>
      </c>
      <c r="BL199" s="4">
        <f>BL198+Dynamics!BL198+Dynamics!DY198+Dynamics!GL198+Dynamics!IY198+Dynamics!LL198</f>
        <v>2090.411521848227</v>
      </c>
      <c r="BM199" s="4">
        <f>BM198+Dynamics!BM198+Dynamics!DZ198+Dynamics!GM198+Dynamics!IZ198+Dynamics!LM198</f>
        <v>958.07156911634002</v>
      </c>
      <c r="BN199" s="4">
        <f>BN198+Dynamics!BN198+Dynamics!EA198+Dynamics!GN198+Dynamics!JA198+Dynamics!LN198</f>
        <v>697.30772268687599</v>
      </c>
      <c r="BO199" s="178">
        <f t="shared" si="106"/>
        <v>56865572.957316957</v>
      </c>
      <c r="BP199" s="8">
        <f t="shared" si="101"/>
        <v>27140629.386239238</v>
      </c>
      <c r="BQ199" s="4">
        <f t="shared" si="102"/>
        <v>28328910.397488341</v>
      </c>
      <c r="BR199" s="4">
        <f t="shared" si="103"/>
        <v>95728.905013405121</v>
      </c>
      <c r="BS199" s="4">
        <f t="shared" si="107"/>
        <v>1179406.531833797</v>
      </c>
      <c r="BT199" s="179">
        <f t="shared" si="108"/>
        <v>120897.73674218311</v>
      </c>
      <c r="BU199" s="178">
        <f t="shared" si="109"/>
        <v>2577976.8007039288</v>
      </c>
      <c r="BV199" s="4">
        <f t="shared" si="110"/>
        <v>1522274.839419333</v>
      </c>
      <c r="BW199" s="4">
        <f t="shared" si="111"/>
        <v>752367.2341885803</v>
      </c>
      <c r="BX199" s="4">
        <f t="shared" si="112"/>
        <v>53999.744172620747</v>
      </c>
      <c r="BY199" s="4">
        <f t="shared" si="113"/>
        <v>176866.52543288469</v>
      </c>
      <c r="BZ199" s="179">
        <f t="shared" si="114"/>
        <v>72468.457490510278</v>
      </c>
      <c r="CA199" s="167">
        <f t="shared" si="115"/>
        <v>4.5334578843317846E-2</v>
      </c>
      <c r="CB199" s="15">
        <f t="shared" si="116"/>
        <v>5.6088413343544356E-2</v>
      </c>
      <c r="CC199" s="15">
        <f t="shared" si="117"/>
        <v>2.6558283521391127E-2</v>
      </c>
      <c r="CD199" s="15">
        <f t="shared" si="118"/>
        <v>0.564090273100471</v>
      </c>
      <c r="CE199" s="15">
        <f t="shared" si="119"/>
        <v>0.14996230787181097</v>
      </c>
      <c r="CF199" s="168">
        <f t="shared" si="120"/>
        <v>0.59941947172303767</v>
      </c>
      <c r="CG199" s="169">
        <f>-SUM(Dynamics!BO198:BO199,Dynamics!CB198:CB199,Dynamics!CO198:CO199,Dynamics!DB198:DB199,Dynamics!DO198:DO199)/BO198*100000</f>
        <v>1091.13319413155</v>
      </c>
      <c r="CH199" s="87">
        <f>-SUM(Dynamics!BO198:BO199)/BP198*100000</f>
        <v>1344.862582899749</v>
      </c>
      <c r="CI199" s="87">
        <f>-SUM(Dynamics!CB198:CB199)/BQ198*100000</f>
        <v>637.38760870801138</v>
      </c>
      <c r="CJ199" s="87">
        <f>-SUM(Dynamics!CO198:CO199)/BR198*100000</f>
        <v>13355.447506722368</v>
      </c>
      <c r="CK199" s="87">
        <f>-SUM(Dynamics!DB198:DB199)/BS198*100000</f>
        <v>3594.984637888786</v>
      </c>
      <c r="CL199" s="170">
        <f>-SUM(Dynamics!DO198:DO199)/BT198*100000</f>
        <v>16313.940784088365</v>
      </c>
      <c r="CM199" s="120">
        <f t="shared" si="121"/>
        <v>198049.77798767757</v>
      </c>
      <c r="CN199" s="120">
        <f>step*SUMPRODUCT(B199:N199,'By group'!B$22:N$22)</f>
        <v>117047.60720428306</v>
      </c>
      <c r="CO199" s="120">
        <f>step*SUMPRODUCT(O199:AA199,'By group'!O$22:AA$22)</f>
        <v>57837.310687172139</v>
      </c>
      <c r="CP199" s="120">
        <f>step*SUMPRODUCT(AB199:AN199,'By group'!AB$22:AN$22)</f>
        <v>4163.991586971013</v>
      </c>
      <c r="CQ199" s="120">
        <f>step*SUMPRODUCT(AO199:BA199,'By group'!AO$22:BA$22)</f>
        <v>13599.730843910535</v>
      </c>
      <c r="CR199" s="154">
        <f>step*SUMPRODUCT(BB199:BN199,'By group'!BB$22:BN$22)</f>
        <v>5401.1376653408224</v>
      </c>
      <c r="CS199" s="197">
        <f t="shared" si="122"/>
        <v>296920.27354504779</v>
      </c>
      <c r="CT199" s="120">
        <f t="shared" si="123"/>
        <v>864695.0995611361</v>
      </c>
      <c r="CU199" s="120">
        <f t="shared" si="124"/>
        <v>888351.85346249852</v>
      </c>
      <c r="CV199" s="120">
        <f t="shared" si="125"/>
        <v>354731.12452195823</v>
      </c>
      <c r="CW199" s="120">
        <f t="shared" si="126"/>
        <v>95208.544790911386</v>
      </c>
      <c r="CX199" s="198">
        <f t="shared" si="127"/>
        <v>78069.904822376629</v>
      </c>
      <c r="CY199" s="16">
        <f t="shared" si="128"/>
        <v>3.3678142401258088E-3</v>
      </c>
      <c r="CZ199" s="37">
        <f t="shared" si="129"/>
        <v>4.1645658050918417E-2</v>
      </c>
      <c r="DA199" s="185">
        <f t="shared" si="130"/>
        <v>2.1260268815532449E-3</v>
      </c>
      <c r="DB199" s="183"/>
      <c r="DC199" s="85">
        <f>(SUMPRODUCT($B199:$N199,'By group'!$B$27:$N$27)-(1-prop_idu_part)*SUMPRODUCT(Population!$BB199:$BN199,'By group'!$BB$27:$BN$27)*(1-prop_idu_male))/BQ199</f>
        <v>1.4347766550570109</v>
      </c>
      <c r="DD199" s="85">
        <f>(1-prop_idu_part)*SUMPRODUCT(Population!$BB199:$BN199,'By group'!$BB$27:$BN$27)*prop_idu_male/BQ199</f>
        <v>9.2181134995671533E-3</v>
      </c>
      <c r="DE199" s="85">
        <f>SUMPRODUCT(AB199:AN199,'By group'!AB$27:AN$27)/prop_sw_use/BP199</f>
        <v>4.232572663710207</v>
      </c>
      <c r="DF199" s="85">
        <f t="shared" si="104"/>
        <v>1.718424501466344</v>
      </c>
      <c r="DG199" s="85">
        <f t="shared" si="131"/>
        <v>0</v>
      </c>
    </row>
    <row r="200" spans="1:111" x14ac:dyDescent="0.25">
      <c r="A200">
        <f t="shared" si="105"/>
        <v>98</v>
      </c>
      <c r="B200" s="8">
        <f>B199+Dynamics!B199+Dynamics!BO199+Dynamics!EB199+Dynamics!GO199+Dynamics!JB199</f>
        <v>25689571.472534101</v>
      </c>
      <c r="C200" s="46">
        <f>C199+Dynamics!C199+Dynamics!BP199+Dynamics!EC199+Dynamics!GP199+Dynamics!JC199</f>
        <v>175250.98497671515</v>
      </c>
      <c r="D200" s="4">
        <f>D199+Dynamics!D199+Dynamics!BQ199+Dynamics!ED199+Dynamics!GQ199+Dynamics!JD199</f>
        <v>511189.37009404961</v>
      </c>
      <c r="E200" s="4">
        <f>E199+Dynamics!E199+Dynamics!BR199+Dynamics!EE199+Dynamics!GR199+Dynamics!JE199</f>
        <v>526279.91657782858</v>
      </c>
      <c r="F200" s="4">
        <f>F199+Dynamics!F199+Dynamics!BS199+Dynamics!EF199+Dynamics!GS199+Dynamics!JF199</f>
        <v>157390.92142758524</v>
      </c>
      <c r="G200" s="4">
        <f>G199+Dynamics!G199+Dynamics!BT199+Dynamics!EG199+Dynamics!GT199+Dynamics!JG199</f>
        <v>30211.665087034595</v>
      </c>
      <c r="H200" s="4">
        <f>H199+Dynamics!H199+Dynamics!BU199+Dynamics!EH199+Dynamics!GU199+Dynamics!JH199</f>
        <v>25423.758721210157</v>
      </c>
      <c r="I200" s="4">
        <f>I199+Dynamics!I199+Dynamics!BV199+Dynamics!EI199+Dynamics!GV199+Dynamics!JI199</f>
        <v>0</v>
      </c>
      <c r="J200" s="4">
        <f>J199+Dynamics!J199+Dynamics!BW199+Dynamics!EJ199+Dynamics!GW199+Dynamics!JJ199</f>
        <v>0</v>
      </c>
      <c r="K200" s="4">
        <f>K199+Dynamics!K199+Dynamics!BX199+Dynamics!EK199+Dynamics!GX199+Dynamics!JK199</f>
        <v>0</v>
      </c>
      <c r="L200" s="4">
        <f>L199+Dynamics!L199+Dynamics!BY199+Dynamics!EL199+Dynamics!GY199+Dynamics!JL199</f>
        <v>53231.501133874764</v>
      </c>
      <c r="M200" s="4">
        <f>M199+Dynamics!M199+Dynamics!BZ199+Dynamics!EM199+Dynamics!GZ199+Dynamics!JM199</f>
        <v>26432.991413968804</v>
      </c>
      <c r="N200" s="9">
        <f>N199+Dynamics!N199+Dynamics!CA199+Dynamics!EN199+Dynamics!HA199+Dynamics!JN199</f>
        <v>21106.889417754683</v>
      </c>
      <c r="O200" s="8">
        <f>O199+Dynamics!O199+Dynamics!CB199+Dynamics!EO199+Dynamics!HB199+Dynamics!JO199</f>
        <v>27653253.496829201</v>
      </c>
      <c r="P200" s="4">
        <f>P199+Dynamics!P199+Dynamics!CC199+Dynamics!EP199+Dynamics!HC199+Dynamics!JP199</f>
        <v>86684.912024568985</v>
      </c>
      <c r="Q200" s="4">
        <f>Q199+Dynamics!Q199+Dynamics!CD199+Dynamics!EQ199+Dynamics!HD199+Dynamics!JQ199</f>
        <v>252757.50796171514</v>
      </c>
      <c r="R200" s="4">
        <f>R199+Dynamics!R199+Dynamics!CE199+Dynamics!ER199+Dynamics!HE199+Dynamics!JR199</f>
        <v>260084.37577755141</v>
      </c>
      <c r="S200" s="4">
        <f>S199+Dynamics!S199+Dynamics!CF199+Dynamics!ES199+Dynamics!HF199+Dynamics!JS199</f>
        <v>77750.988153068509</v>
      </c>
      <c r="T200" s="4">
        <f>T199+Dynamics!T199+Dynamics!CG199+Dynamics!ET199+Dynamics!HG199+Dynamics!JT199</f>
        <v>14920.278123660792</v>
      </c>
      <c r="U200" s="4">
        <f>U199+Dynamics!U199+Dynamics!CH199+Dynamics!EU199+Dynamics!HH199+Dynamics!JU199</f>
        <v>12549.387299407443</v>
      </c>
      <c r="V200" s="4">
        <f>V199+Dynamics!V199+Dynamics!CI199+Dynamics!EV199+Dynamics!HI199+Dynamics!JV199</f>
        <v>0</v>
      </c>
      <c r="W200" s="4">
        <f>W199+Dynamics!W199+Dynamics!CJ199+Dynamics!EW199+Dynamics!HJ199+Dynamics!JW199</f>
        <v>0</v>
      </c>
      <c r="X200" s="4">
        <f>X199+Dynamics!X199+Dynamics!CK199+Dynamics!EX199+Dynamics!HK199+Dynamics!JX199</f>
        <v>0</v>
      </c>
      <c r="Y200" s="4">
        <f>Y199+Dynamics!Y199+Dynamics!CL199+Dynamics!EY199+Dynamics!HL199+Dynamics!JY199</f>
        <v>26274.434433971925</v>
      </c>
      <c r="Z200" s="4">
        <f>Z199+Dynamics!Z199+Dynamics!CM199+Dynamics!EZ199+Dynamics!HM199+Dynamics!JZ199</f>
        <v>13039.50581902593</v>
      </c>
      <c r="AA200" s="9">
        <f>AA199+Dynamics!AA199+Dynamics!CN199+Dynamics!FA199+Dynamics!HN199+Dynamics!KA199</f>
        <v>10405.006574613122</v>
      </c>
      <c r="AB200" s="8">
        <f>AB199+Dynamics!AB199+Dynamics!CO199+Dynamics!FB199+Dynamics!HO199+Dynamics!KB199</f>
        <v>41844.991741633276</v>
      </c>
      <c r="AC200" s="4">
        <f>AC199+Dynamics!AC199+Dynamics!CP199+Dynamics!FC199+Dynamics!HP199+Dynamics!KC199</f>
        <v>6148.9699634964954</v>
      </c>
      <c r="AD200" s="4">
        <f>AD199+Dynamics!AD199+Dynamics!CQ199+Dynamics!FD199+Dynamics!HQ199+Dynamics!KD199</f>
        <v>18028.075765835474</v>
      </c>
      <c r="AE200" s="4">
        <f>AE199+Dynamics!AE199+Dynamics!CR199+Dynamics!FE199+Dynamics!HR199+Dynamics!KE199</f>
        <v>18692.762789973738</v>
      </c>
      <c r="AF200" s="4">
        <f>AF199+Dynamics!AF199+Dynamics!CS199+Dynamics!FF199+Dynamics!HS199+Dynamics!KF199</f>
        <v>5620.4542543460884</v>
      </c>
      <c r="AG200" s="4">
        <f>AG199+Dynamics!AG199+Dynamics!CT199+Dynamics!FG199+Dynamics!HT199+Dynamics!KG199</f>
        <v>1083.0441336366432</v>
      </c>
      <c r="AH200" s="4">
        <f>AH199+Dynamics!AH199+Dynamics!CU199+Dynamics!FH199+Dynamics!HU199+Dynamics!KH199</f>
        <v>917.61228986924186</v>
      </c>
      <c r="AI200" s="4">
        <f>AI199+Dynamics!AI199+Dynamics!CV199+Dynamics!FI199+Dynamics!HV199+Dynamics!KI199</f>
        <v>0</v>
      </c>
      <c r="AJ200" s="4">
        <f>AJ199+Dynamics!AJ199+Dynamics!CW199+Dynamics!FJ199+Dynamics!HW199+Dynamics!KJ199</f>
        <v>0</v>
      </c>
      <c r="AK200" s="4">
        <f>AK199+Dynamics!AK199+Dynamics!CX199+Dynamics!FK199+Dynamics!HX199+Dynamics!KK199</f>
        <v>0</v>
      </c>
      <c r="AL200" s="4">
        <f>AL199+Dynamics!AL199+Dynamics!CY199+Dynamics!FL199+Dynamics!HY199+Dynamics!KL199</f>
        <v>1922.3472868058441</v>
      </c>
      <c r="AM200" s="4">
        <f>AM199+Dynamics!AM199+Dynamics!CZ199+Dynamics!FM199+Dynamics!HZ199+Dynamics!KM199</f>
        <v>961.8922866958842</v>
      </c>
      <c r="AN200" s="4">
        <f>AN199+Dynamics!AN199+Dynamics!DA199+Dynamics!FN199+Dynamics!IA199+Dynamics!KN199</f>
        <v>774.95757031819903</v>
      </c>
      <c r="AO200" s="8">
        <f>AO199+Dynamics!AO199+Dynamics!DB199+Dynamics!FO199+Dynamics!IB199+Dynamics!KO199</f>
        <v>1005240.1695815109</v>
      </c>
      <c r="AP200" s="4">
        <f>AP199+Dynamics!AP199+Dynamics!DC199+Dynamics!FP199+Dynamics!IC199+Dynamics!KP199</f>
        <v>20359.882915254595</v>
      </c>
      <c r="AQ200" s="4">
        <f>AQ199+Dynamics!AQ199+Dynamics!DD199+Dynamics!FQ199+Dynamics!ID199+Dynamics!KQ199</f>
        <v>59392.653030142174</v>
      </c>
      <c r="AR200" s="4">
        <f>AR199+Dynamics!AR199+Dynamics!DE199+Dynamics!FR199+Dynamics!IE199+Dynamics!KR199</f>
        <v>61151.200672812527</v>
      </c>
      <c r="AS200" s="4">
        <f>AS199+Dynamics!AS199+Dynamics!DF199+Dynamics!FS199+Dynamics!IF199+Dynamics!KS199</f>
        <v>18288.788440357032</v>
      </c>
      <c r="AT200" s="4">
        <f>AT199+Dynamics!AT199+Dynamics!DG199+Dynamics!FT199+Dynamics!IG199+Dynamics!KT199</f>
        <v>3510.6041143781731</v>
      </c>
      <c r="AU200" s="4">
        <f>AU199+Dynamics!AU199+Dynamics!DH199+Dynamics!FU199+Dynamics!IH199+Dynamics!KU199</f>
        <v>2954.0495940085952</v>
      </c>
      <c r="AV200" s="4">
        <f>AV199+Dynamics!AV199+Dynamics!DI199+Dynamics!FV199+Dynamics!II199+Dynamics!KV199</f>
        <v>0</v>
      </c>
      <c r="AW200" s="4">
        <f>AW199+Dynamics!AW199+Dynamics!DJ199+Dynamics!FW199+Dynamics!IJ199+Dynamics!KW199</f>
        <v>0</v>
      </c>
      <c r="AX200" s="4">
        <f>AX199+Dynamics!AX199+Dynamics!DK199+Dynamics!FX199+Dynamics!IK199+Dynamics!KX199</f>
        <v>0</v>
      </c>
      <c r="AY200" s="4">
        <f>AY199+Dynamics!AY199+Dynamics!DL199+Dynamics!FY199+Dynamics!IL199+Dynamics!KY199</f>
        <v>6185.1353385488237</v>
      </c>
      <c r="AZ200" s="4">
        <f>AZ199+Dynamics!AZ199+Dynamics!DM199+Dynamics!FZ199+Dynamics!IM199+Dynamics!KZ199</f>
        <v>3070.8335383121503</v>
      </c>
      <c r="BA200" s="9">
        <f>BA199+Dynamics!BA199+Dynamics!DN199+Dynamics!GA199+Dynamics!IN199+Dynamics!LA199</f>
        <v>2450.9920681908879</v>
      </c>
      <c r="BB200" s="8">
        <f>BB199+Dynamics!BB199+Dynamics!DO199+Dynamics!GB199+Dynamics!IO199+Dynamics!LB199</f>
        <v>48563.905452176121</v>
      </c>
      <c r="BC200" s="4">
        <f>BC199+Dynamics!BC199+Dynamics!DP199+Dynamics!GC199+Dynamics!IP199+Dynamics!LC199</f>
        <v>9302.9406347932018</v>
      </c>
      <c r="BD200" s="4">
        <f>BD199+Dynamics!BD199+Dynamics!DQ199+Dynamics!GD199+Dynamics!IQ199+Dynamics!LD199</f>
        <v>25738.097755537034</v>
      </c>
      <c r="BE200" s="4">
        <f>BE199+Dynamics!BE199+Dynamics!DR199+Dynamics!GE199+Dynamics!IR199+Dynamics!LE199</f>
        <v>24621.856157542541</v>
      </c>
      <c r="BF200" s="4">
        <f>BF199+Dynamics!BF199+Dynamics!DS199+Dynamics!GF199+Dynamics!IS199+Dynamics!LF199</f>
        <v>6960.9599083882367</v>
      </c>
      <c r="BG200" s="4">
        <f>BG199+Dynamics!BG199+Dynamics!DT199+Dynamics!GG199+Dynamics!IT199+Dynamics!LG199</f>
        <v>1283.2312673952736</v>
      </c>
      <c r="BH200" s="4">
        <f>BH199+Dynamics!BH199+Dynamics!DU199+Dynamics!GH199+Dynamics!IU199+Dynamics!LH199</f>
        <v>1006.6755632918937</v>
      </c>
      <c r="BI200" s="4">
        <f>BI199+Dynamics!BI199+Dynamics!DV199+Dynamics!GI199+Dynamics!IV199+Dynamics!LI199</f>
        <v>0</v>
      </c>
      <c r="BJ200" s="4">
        <f>BJ199+Dynamics!BJ199+Dynamics!DW199+Dynamics!GJ199+Dynamics!IW199+Dynamics!LJ199</f>
        <v>0</v>
      </c>
      <c r="BK200" s="4">
        <f>BK199+Dynamics!BK199+Dynamics!DX199+Dynamics!GK199+Dynamics!IX199+Dynamics!LK199</f>
        <v>0</v>
      </c>
      <c r="BL200" s="4">
        <f>BL199+Dynamics!BL199+Dynamics!DY199+Dynamics!GL199+Dynamics!IY199+Dynamics!LL199</f>
        <v>2096.2269996381497</v>
      </c>
      <c r="BM200" s="4">
        <f>BM199+Dynamics!BM199+Dynamics!DZ199+Dynamics!GM199+Dynamics!IZ199+Dynamics!LM199</f>
        <v>960.73763322489424</v>
      </c>
      <c r="BN200" s="4">
        <f>BN199+Dynamics!BN199+Dynamics!EA199+Dynamics!GN199+Dynamics!JA199+Dynamics!LN199</f>
        <v>699.2489613160617</v>
      </c>
      <c r="BO200" s="178">
        <f t="shared" si="106"/>
        <v>57023642.662090331</v>
      </c>
      <c r="BP200" s="8">
        <f t="shared" si="101"/>
        <v>27216089.471384123</v>
      </c>
      <c r="BQ200" s="4">
        <f t="shared" si="102"/>
        <v>28407719.892996784</v>
      </c>
      <c r="BR200" s="4">
        <f t="shared" si="103"/>
        <v>95995.108082610896</v>
      </c>
      <c r="BS200" s="4">
        <f t="shared" si="107"/>
        <v>1182604.3092935157</v>
      </c>
      <c r="BT200" s="179">
        <f t="shared" si="108"/>
        <v>121233.8803333034</v>
      </c>
      <c r="BU200" s="178">
        <f t="shared" si="109"/>
        <v>2585168.6259517148</v>
      </c>
      <c r="BV200" s="4">
        <f t="shared" si="110"/>
        <v>1526517.9988500215</v>
      </c>
      <c r="BW200" s="4">
        <f t="shared" si="111"/>
        <v>754466.39616758318</v>
      </c>
      <c r="BX200" s="4">
        <f t="shared" si="112"/>
        <v>54150.116340977598</v>
      </c>
      <c r="BY200" s="4">
        <f t="shared" si="113"/>
        <v>177364.13971200492</v>
      </c>
      <c r="BZ200" s="179">
        <f t="shared" si="114"/>
        <v>72669.974881127288</v>
      </c>
      <c r="CA200" s="167">
        <f t="shared" si="115"/>
        <v>4.5335031317989632E-2</v>
      </c>
      <c r="CB200" s="15">
        <f t="shared" si="116"/>
        <v>5.6088807337845208E-2</v>
      </c>
      <c r="CC200" s="15">
        <f t="shared" si="117"/>
        <v>2.655849885205247E-2</v>
      </c>
      <c r="CD200" s="15">
        <f t="shared" si="118"/>
        <v>0.56409245661119956</v>
      </c>
      <c r="CE200" s="15">
        <f t="shared" si="119"/>
        <v>0.14997758617839108</v>
      </c>
      <c r="CF200" s="168">
        <f t="shared" si="120"/>
        <v>0.59941968929261913</v>
      </c>
      <c r="CG200" s="167"/>
      <c r="CH200" s="16"/>
      <c r="CI200" s="87"/>
      <c r="CJ200" s="16"/>
      <c r="CK200" s="16"/>
      <c r="CL200" s="168"/>
      <c r="CM200" s="120">
        <f t="shared" si="121"/>
        <v>198602.42956697478</v>
      </c>
      <c r="CN200" s="120">
        <f>step*SUMPRODUCT(B200:N200,'By group'!B$22:N$22)</f>
        <v>117373.92071485384</v>
      </c>
      <c r="CO200" s="120">
        <f>step*SUMPRODUCT(O200:AA200,'By group'!O$22:AA$22)</f>
        <v>57998.717593283931</v>
      </c>
      <c r="CP200" s="120">
        <f>step*SUMPRODUCT(AB200:AN200,'By group'!AB$22:AN$22)</f>
        <v>4175.5885738284805</v>
      </c>
      <c r="CQ200" s="120">
        <f>step*SUMPRODUCT(AO200:BA200,'By group'!AO$22:BA$22)</f>
        <v>13638.044931808934</v>
      </c>
      <c r="CR200" s="154">
        <f>step*SUMPRODUCT(BB200:BN200,'By group'!BB$22:BN$22)</f>
        <v>5416.1577531995963</v>
      </c>
      <c r="CS200" s="197">
        <f t="shared" si="122"/>
        <v>297747.69051482837</v>
      </c>
      <c r="CT200" s="120">
        <f t="shared" si="123"/>
        <v>867105.70460727939</v>
      </c>
      <c r="CU200" s="120">
        <f t="shared" si="124"/>
        <v>890830.11197570886</v>
      </c>
      <c r="CV200" s="120">
        <f t="shared" si="125"/>
        <v>355721.75737658463</v>
      </c>
      <c r="CW200" s="120">
        <f t="shared" si="126"/>
        <v>95474.78341733315</v>
      </c>
      <c r="CX200" s="198">
        <f t="shared" si="127"/>
        <v>78288.578059980282</v>
      </c>
      <c r="CY200" s="16">
        <f t="shared" si="128"/>
        <v>3.3678104092387849E-3</v>
      </c>
      <c r="CZ200" s="37">
        <f t="shared" si="129"/>
        <v>4.1642912115139437E-2</v>
      </c>
      <c r="DA200" s="185">
        <f t="shared" si="130"/>
        <v>2.1260283397135627E-3</v>
      </c>
      <c r="DB200" s="183">
        <f>(BO200-BO198)/BO198</f>
        <v>5.5671824951043208E-3</v>
      </c>
      <c r="DC200" s="85">
        <f>(SUMPRODUCT($B200:$N200,'By group'!$B$27:$N$27)-(1-prop_idu_part)*SUMPRODUCT(Population!$BB200:$BN200,'By group'!$BB$27:$BN$27)*(1-prop_idu_male))/BQ200</f>
        <v>1.4347743523669509</v>
      </c>
      <c r="DD200" s="85">
        <f>(1-prop_idu_part)*SUMPRODUCT(Population!$BB200:$BN200,'By group'!$BB$27:$BN$27)*prop_idu_male/BQ200</f>
        <v>9.2180992528193614E-3</v>
      </c>
      <c r="DE200" s="85">
        <f>SUMPRODUCT(AB200:AN200,'By group'!AB$27:AN$27)/prop_sw_use/BP200</f>
        <v>4.2325746253976675</v>
      </c>
      <c r="DF200" s="85">
        <f t="shared" si="104"/>
        <v>1.7184252979114529</v>
      </c>
      <c r="DG200" s="85">
        <f t="shared" si="131"/>
        <v>0</v>
      </c>
    </row>
    <row r="201" spans="1:111" x14ac:dyDescent="0.25">
      <c r="A201">
        <f t="shared" si="105"/>
        <v>98.5</v>
      </c>
      <c r="B201" s="8">
        <f>B200+Dynamics!B200+Dynamics!BO200+Dynamics!EB200+Dynamics!GO200+Dynamics!JB200</f>
        <v>25760985.147786196</v>
      </c>
      <c r="C201" s="46">
        <f>C200+Dynamics!C200+Dynamics!BP200+Dynamics!EC200+Dynamics!GP200+Dynamics!JC200</f>
        <v>175739.08924315855</v>
      </c>
      <c r="D201" s="4">
        <f>D200+Dynamics!D200+Dynamics!BQ200+Dynamics!ED200+Dynamics!GQ200+Dynamics!JD200</f>
        <v>512613.49834201386</v>
      </c>
      <c r="E201" s="4">
        <f>E200+Dynamics!E200+Dynamics!BR200+Dynamics!EE200+Dynamics!GR200+Dynamics!JE200</f>
        <v>527746.7197495721</v>
      </c>
      <c r="F201" s="4">
        <f>F200+Dynamics!F200+Dynamics!BS200+Dynamics!EF200+Dynamics!GS200+Dynamics!JF200</f>
        <v>157829.75309745362</v>
      </c>
      <c r="G201" s="4">
        <f>G200+Dynamics!G200+Dynamics!BT200+Dynamics!EG200+Dynamics!GT200+Dynamics!JG200</f>
        <v>30295.926272641394</v>
      </c>
      <c r="H201" s="4">
        <f>H200+Dynamics!H200+Dynamics!BU200+Dynamics!EH200+Dynamics!GU200+Dynamics!JH200</f>
        <v>25494.712844363006</v>
      </c>
      <c r="I201" s="4">
        <f>I200+Dynamics!I200+Dynamics!BV200+Dynamics!EI200+Dynamics!GV200+Dynamics!JI200</f>
        <v>0</v>
      </c>
      <c r="J201" s="4">
        <f>J200+Dynamics!J200+Dynamics!BW200+Dynamics!EJ200+Dynamics!GW200+Dynamics!JJ200</f>
        <v>0</v>
      </c>
      <c r="K201" s="4">
        <f>K200+Dynamics!K200+Dynamics!BX200+Dynamics!EK200+Dynamics!GX200+Dynamics!JK200</f>
        <v>0</v>
      </c>
      <c r="L201" s="4">
        <f>L200+Dynamics!L200+Dynamics!BY200+Dynamics!EL200+Dynamics!GY200+Dynamics!JL200</f>
        <v>53380.069513025453</v>
      </c>
      <c r="M201" s="4">
        <f>M200+Dynamics!M200+Dynamics!BZ200+Dynamics!EM200+Dynamics!GZ200+Dynamics!JM200</f>
        <v>26506.829694794396</v>
      </c>
      <c r="N201" s="9">
        <f>N200+Dynamics!N200+Dynamics!CA200+Dynamics!EN200+Dynamics!HA200+Dynamics!JN200</f>
        <v>21165.928759787537</v>
      </c>
      <c r="O201" s="8">
        <f>O200+Dynamics!O200+Dynamics!CB200+Dynamics!EO200+Dynamics!HB200+Dynamics!JO200</f>
        <v>27730174.139083609</v>
      </c>
      <c r="P201" s="4">
        <f>P200+Dynamics!P200+Dynamics!CC200+Dynamics!EP200+Dynamics!HC200+Dynamics!JP200</f>
        <v>86926.523755019676</v>
      </c>
      <c r="Q201" s="4">
        <f>Q200+Dynamics!Q200+Dynamics!CD200+Dynamics!EQ200+Dynamics!HD200+Dynamics!JQ200</f>
        <v>253462.24448386164</v>
      </c>
      <c r="R201" s="4">
        <f>R200+Dynamics!R200+Dynamics!CE200+Dynamics!ER200+Dynamics!HE200+Dynamics!JR200</f>
        <v>260809.94361250536</v>
      </c>
      <c r="S201" s="4">
        <f>S200+Dynamics!S200+Dynamics!CF200+Dynamics!ES200+Dynamics!HF200+Dynamics!JS200</f>
        <v>77967.997738209204</v>
      </c>
      <c r="T201" s="4">
        <f>T200+Dynamics!T200+Dynamics!CG200+Dynamics!ET200+Dynamics!HG200+Dynamics!JT200</f>
        <v>14961.938407595298</v>
      </c>
      <c r="U201" s="4">
        <f>U200+Dynamics!U200+Dynamics!CH200+Dynamics!EU200+Dynamics!HH200+Dynamics!JU200</f>
        <v>12584.456940811404</v>
      </c>
      <c r="V201" s="4">
        <f>V200+Dynamics!V200+Dynamics!CI200+Dynamics!EV200+Dynamics!HI200+Dynamics!JV200</f>
        <v>0</v>
      </c>
      <c r="W201" s="4">
        <f>W200+Dynamics!W200+Dynamics!CJ200+Dynamics!EW200+Dynamics!HJ200+Dynamics!JW200</f>
        <v>0</v>
      </c>
      <c r="X201" s="4">
        <f>X200+Dynamics!X200+Dynamics!CK200+Dynamics!EX200+Dynamics!HK200+Dynamics!JX200</f>
        <v>0</v>
      </c>
      <c r="Y201" s="4">
        <f>Y200+Dynamics!Y200+Dynamics!CL200+Dynamics!EY200+Dynamics!HL200+Dynamics!JY200</f>
        <v>26347.863551674534</v>
      </c>
      <c r="Z201" s="4">
        <f>Z200+Dynamics!Z200+Dynamics!CM200+Dynamics!EZ200+Dynamics!HM200+Dynamics!JZ200</f>
        <v>13075.987770767624</v>
      </c>
      <c r="AA201" s="9">
        <f>AA200+Dynamics!AA200+Dynamics!CN200+Dynamics!FA200+Dynamics!HN200+Dynamics!KA200</f>
        <v>10434.167060674738</v>
      </c>
      <c r="AB201" s="8">
        <f>AB200+Dynamics!AB200+Dynamics!CO200+Dynamics!FB200+Dynamics!HO200+Dynamics!KB200</f>
        <v>41961.147757879742</v>
      </c>
      <c r="AC201" s="4">
        <f>AC200+Dynamics!AC200+Dynamics!CP200+Dynamics!FC200+Dynamics!HP200+Dynamics!KC200</f>
        <v>6166.082133941647</v>
      </c>
      <c r="AD201" s="4">
        <f>AD200+Dynamics!AD200+Dynamics!CQ200+Dynamics!FD200+Dynamics!HQ200+Dynamics!KD200</f>
        <v>18078.257031921839</v>
      </c>
      <c r="AE201" s="4">
        <f>AE200+Dynamics!AE200+Dynamics!CR200+Dynamics!FE200+Dynamics!HR200+Dynamics!KE200</f>
        <v>18744.812067597239</v>
      </c>
      <c r="AF201" s="4">
        <f>AF200+Dynamics!AF200+Dynamics!CS200+Dynamics!FF200+Dynamics!HS200+Dynamics!KF200</f>
        <v>5636.1089298459938</v>
      </c>
      <c r="AG201" s="4">
        <f>AG200+Dynamics!AG200+Dynamics!CT200+Dynamics!FG200+Dynamics!HT200+Dynamics!KG200</f>
        <v>1086.0615071778684</v>
      </c>
      <c r="AH201" s="4">
        <f>AH200+Dynamics!AH200+Dynamics!CU200+Dynamics!FH200+Dynamics!HU200+Dynamics!KH200</f>
        <v>920.17017669269546</v>
      </c>
      <c r="AI201" s="4">
        <f>AI200+Dynamics!AI200+Dynamics!CV200+Dynamics!FI200+Dynamics!HV200+Dynamics!KI200</f>
        <v>0</v>
      </c>
      <c r="AJ201" s="4">
        <f>AJ200+Dynamics!AJ200+Dynamics!CW200+Dynamics!FJ200+Dynamics!HW200+Dynamics!KJ200</f>
        <v>0</v>
      </c>
      <c r="AK201" s="4">
        <f>AK200+Dynamics!AK200+Dynamics!CX200+Dynamics!FK200+Dynamics!HX200+Dynamics!KK200</f>
        <v>0</v>
      </c>
      <c r="AL201" s="4">
        <f>AL200+Dynamics!AL200+Dynamics!CY200+Dynamics!FL200+Dynamics!HY200+Dynamics!KL200</f>
        <v>1927.7061050494781</v>
      </c>
      <c r="AM201" s="4">
        <f>AM200+Dynamics!AM200+Dynamics!CZ200+Dynamics!FM200+Dynamics!HZ200+Dynamics!KM200</f>
        <v>964.57567430911456</v>
      </c>
      <c r="AN201" s="4">
        <f>AN200+Dynamics!AN200+Dynamics!DA200+Dynamics!FN200+Dynamics!IA200+Dynamics!KN200</f>
        <v>777.12199875485987</v>
      </c>
      <c r="AO201" s="8">
        <f>AO200+Dynamics!AO200+Dynamics!DB200+Dynamics!FO200+Dynamics!IB200+Dynamics!KO200</f>
        <v>1007950.9543986185</v>
      </c>
      <c r="AP201" s="4">
        <f>AP200+Dynamics!AP200+Dynamics!DC200+Dynamics!FP200+Dynamics!IC200+Dynamics!KP200</f>
        <v>20416.81107787339</v>
      </c>
      <c r="AQ201" s="4">
        <f>AQ200+Dynamics!AQ200+Dynamics!DD200+Dynamics!FQ200+Dynamics!ID200+Dynamics!KQ200</f>
        <v>59559.033915148422</v>
      </c>
      <c r="AR201" s="4">
        <f>AR200+Dynamics!AR200+Dynamics!DE200+Dynamics!FR200+Dynamics!IE200+Dynamics!KR200</f>
        <v>61323.075768873066</v>
      </c>
      <c r="AS201" s="4">
        <f>AS200+Dynamics!AS200+Dynamics!DF200+Dynamics!FS200+Dynamics!IF200+Dynamics!KS200</f>
        <v>18340.348821380616</v>
      </c>
      <c r="AT201" s="4">
        <f>AT200+Dynamics!AT200+Dynamics!DG200+Dynamics!FT200+Dynamics!IG200+Dynamics!KT200</f>
        <v>3520.5275751074669</v>
      </c>
      <c r="AU201" s="4">
        <f>AU200+Dynamics!AU200+Dynamics!DH200+Dynamics!FU200+Dynamics!IH200+Dynamics!KU200</f>
        <v>2962.4498021952031</v>
      </c>
      <c r="AV201" s="4">
        <f>AV200+Dynamics!AV200+Dynamics!DI200+Dynamics!FV200+Dynamics!II200+Dynamics!KV200</f>
        <v>0</v>
      </c>
      <c r="AW201" s="4">
        <f>AW200+Dynamics!AW200+Dynamics!DJ200+Dynamics!FW200+Dynamics!IJ200+Dynamics!KW200</f>
        <v>0</v>
      </c>
      <c r="AX201" s="4">
        <f>AX200+Dynamics!AX200+Dynamics!DK200+Dynamics!FX200+Dynamics!IK200+Dynamics!KX200</f>
        <v>0</v>
      </c>
      <c r="AY201" s="4">
        <f>AY200+Dynamics!AY200+Dynamics!DL200+Dynamics!FY200+Dynamics!IL200+Dynamics!KY200</f>
        <v>6202.7301364770956</v>
      </c>
      <c r="AZ201" s="4">
        <f>AZ200+Dynamics!AZ200+Dynamics!DM200+Dynamics!FZ200+Dynamics!IM200+Dynamics!KZ200</f>
        <v>3079.641312520117</v>
      </c>
      <c r="BA201" s="9">
        <f>BA200+Dynamics!BA200+Dynamics!DN200+Dynamics!GA200+Dynamics!IN200+Dynamics!LA200</f>
        <v>2458.1171766240191</v>
      </c>
      <c r="BB201" s="8">
        <f>BB200+Dynamics!BB200+Dynamics!DO200+Dynamics!GB200+Dynamics!IO200+Dynamics!LB200</f>
        <v>48698.903785366558</v>
      </c>
      <c r="BC201" s="4">
        <f>BC200+Dynamics!BC200+Dynamics!DP200+Dynamics!GC200+Dynamics!IP200+Dynamics!LC200</f>
        <v>9328.8045971728443</v>
      </c>
      <c r="BD201" s="4">
        <f>BD200+Dynamics!BD200+Dynamics!DQ200+Dynamics!GD200+Dynamics!IQ200+Dynamics!LD200</f>
        <v>25809.659827576361</v>
      </c>
      <c r="BE201" s="4">
        <f>BE200+Dynamics!BE200+Dynamics!DR200+Dynamics!GE200+Dynamics!IR200+Dynamics!LE200</f>
        <v>24690.322931659877</v>
      </c>
      <c r="BF201" s="4">
        <f>BF200+Dynamics!BF200+Dynamics!DS200+Dynamics!GF200+Dynamics!IS200+Dynamics!LF200</f>
        <v>6980.3185836064531</v>
      </c>
      <c r="BG201" s="4">
        <f>BG200+Dynamics!BG200+Dynamics!DT200+Dynamics!GG200+Dynamics!IT200+Dynamics!LG200</f>
        <v>1286.8003017937917</v>
      </c>
      <c r="BH201" s="4">
        <f>BH200+Dynamics!BH200+Dynamics!DU200+Dynamics!GH200+Dynamics!IU200+Dynamics!LH200</f>
        <v>1009.4759464373662</v>
      </c>
      <c r="BI201" s="4">
        <f>BI200+Dynamics!BI200+Dynamics!DV200+Dynamics!GI200+Dynamics!IV200+Dynamics!LI200</f>
        <v>0</v>
      </c>
      <c r="BJ201" s="4">
        <f>BJ200+Dynamics!BJ200+Dynamics!DW200+Dynamics!GJ200+Dynamics!IW200+Dynamics!LJ200</f>
        <v>0</v>
      </c>
      <c r="BK201" s="4">
        <f>BK200+Dynamics!BK200+Dynamics!DX200+Dynamics!GK200+Dynamics!IX200+Dynamics!LK200</f>
        <v>0</v>
      </c>
      <c r="BL201" s="4">
        <f>BL200+Dynamics!BL200+Dynamics!DY200+Dynamics!GL200+Dynamics!IY200+Dynamics!LL200</f>
        <v>2102.0584028457133</v>
      </c>
      <c r="BM201" s="4">
        <f>BM200+Dynamics!BM200+Dynamics!DZ200+Dynamics!GM200+Dynamics!IZ200+Dynamics!LM200</f>
        <v>963.41097497887495</v>
      </c>
      <c r="BN201" s="4">
        <f>BN200+Dynamics!BN200+Dynamics!EA200+Dynamics!GN200+Dynamics!JA200+Dynamics!LN200</f>
        <v>701.19547401307352</v>
      </c>
      <c r="BO201" s="178">
        <f t="shared" si="106"/>
        <v>57182149.621901162</v>
      </c>
      <c r="BP201" s="8">
        <f t="shared" si="101"/>
        <v>27291757.675303008</v>
      </c>
      <c r="BQ201" s="4">
        <f t="shared" si="102"/>
        <v>28486745.262404729</v>
      </c>
      <c r="BR201" s="4">
        <f t="shared" si="103"/>
        <v>96262.043383170501</v>
      </c>
      <c r="BS201" s="4">
        <f t="shared" si="107"/>
        <v>1185813.689984818</v>
      </c>
      <c r="BT201" s="179">
        <f t="shared" si="108"/>
        <v>121570.9508254509</v>
      </c>
      <c r="BU201" s="178">
        <f t="shared" si="109"/>
        <v>2592379.3290895037</v>
      </c>
      <c r="BV201" s="4">
        <f t="shared" si="110"/>
        <v>1530772.5275168098</v>
      </c>
      <c r="BW201" s="4">
        <f t="shared" si="111"/>
        <v>756571.12332111946</v>
      </c>
      <c r="BX201" s="4">
        <f t="shared" si="112"/>
        <v>54300.89562529073</v>
      </c>
      <c r="BY201" s="4">
        <f t="shared" si="113"/>
        <v>177862.73558619939</v>
      </c>
      <c r="BZ201" s="179">
        <f t="shared" si="114"/>
        <v>72872.047040084348</v>
      </c>
      <c r="CA201" s="167">
        <f t="shared" si="115"/>
        <v>4.5335464760083176E-2</v>
      </c>
      <c r="CB201" s="15">
        <f t="shared" si="116"/>
        <v>5.6089188015253554E-2</v>
      </c>
      <c r="CC201" s="15">
        <f t="shared" si="117"/>
        <v>2.655870708822609E-2</v>
      </c>
      <c r="CD201" s="15">
        <f t="shared" si="118"/>
        <v>0.56409456642371836</v>
      </c>
      <c r="CE201" s="15">
        <f t="shared" si="119"/>
        <v>0.14999214217916187</v>
      </c>
      <c r="CF201" s="168">
        <f t="shared" si="120"/>
        <v>0.59941989879401825</v>
      </c>
      <c r="CG201" s="169">
        <f>-SUM(Dynamics!BO200:BO201,Dynamics!CB200:CB201,Dynamics!CO200:CO201,Dynamics!DB200:DB201,Dynamics!DO200:DO201)/BO200*100000</f>
        <v>1091.1475673789218</v>
      </c>
      <c r="CH201" s="87">
        <f>-SUM(Dynamics!BO200:BO201)/BP200*100000</f>
        <v>1344.8754978036002</v>
      </c>
      <c r="CI201" s="87">
        <f>-SUM(Dynamics!CB200:CB201)/BQ200*100000</f>
        <v>637.39428057890154</v>
      </c>
      <c r="CJ201" s="87">
        <f>-SUM(Dynamics!CO200:CO201)/BR200*100000</f>
        <v>13355.502836651442</v>
      </c>
      <c r="CK201" s="87">
        <f>-SUM(Dynamics!DB200:DB201)/BS200*100000</f>
        <v>3595.6021366354203</v>
      </c>
      <c r="CL201" s="170">
        <f>-SUM(Dynamics!DO200:DO201)/BT200*100000</f>
        <v>16313.932941984485</v>
      </c>
      <c r="CM201" s="120">
        <f t="shared" si="121"/>
        <v>199156.52659055582</v>
      </c>
      <c r="CN201" s="120">
        <f>step*SUMPRODUCT(B201:N201,'By group'!B$22:N$22)</f>
        <v>117701.10685615677</v>
      </c>
      <c r="CO201" s="120">
        <f>step*SUMPRODUCT(O201:AA201,'By group'!O$22:AA$22)</f>
        <v>58160.551345094667</v>
      </c>
      <c r="CP201" s="120">
        <f>step*SUMPRODUCT(AB201:AN201,'By group'!AB$22:AN$22)</f>
        <v>4187.2169090795114</v>
      </c>
      <c r="CQ201" s="120">
        <f>step*SUMPRODUCT(AO201:BA201,'By group'!AO$22:BA$22)</f>
        <v>13676.432317676674</v>
      </c>
      <c r="CR201" s="154">
        <f>step*SUMPRODUCT(BB201:BN201,'By group'!BB$22:BN$22)</f>
        <v>5431.2191625481837</v>
      </c>
      <c r="CS201" s="197">
        <f t="shared" si="122"/>
        <v>298577.3108071661</v>
      </c>
      <c r="CT201" s="120">
        <f t="shared" si="123"/>
        <v>869522.69360052224</v>
      </c>
      <c r="CU201" s="120">
        <f t="shared" si="124"/>
        <v>893314.8741302077</v>
      </c>
      <c r="CV201" s="120">
        <f t="shared" si="125"/>
        <v>356714.95487956813</v>
      </c>
      <c r="CW201" s="120">
        <f t="shared" si="126"/>
        <v>95741.699491685955</v>
      </c>
      <c r="CX201" s="198">
        <f t="shared" si="127"/>
        <v>78507.796180353893</v>
      </c>
      <c r="CY201" s="16">
        <f t="shared" si="128"/>
        <v>3.3678066955424237E-3</v>
      </c>
      <c r="CZ201" s="37">
        <f t="shared" si="129"/>
        <v>4.16402675205036E-2</v>
      </c>
      <c r="DA201" s="185">
        <f t="shared" si="130"/>
        <v>2.126029742311198E-3</v>
      </c>
      <c r="DB201" s="183"/>
      <c r="DC201" s="85">
        <f>(SUMPRODUCT($B201:$N201,'By group'!$B$27:$N$27)-(1-prop_idu_part)*SUMPRODUCT(Population!$BB201:$BN201,'By group'!$BB$27:$BN$27)*(1-prop_idu_male))/BQ201</f>
        <v>1.4347721307933836</v>
      </c>
      <c r="DD201" s="85">
        <f>(1-prop_idu_part)*SUMPRODUCT(Population!$BB201:$BN201,'By group'!$BB$27:$BN$27)*prop_idu_male/BQ201</f>
        <v>9.2180855118443577E-3</v>
      </c>
      <c r="DE201" s="85">
        <f>SUMPRODUCT(AB201:AN201,'By group'!AB$27:AN$27)/prop_sw_use/BP201</f>
        <v>4.2325764955892335</v>
      </c>
      <c r="DF201" s="85">
        <f t="shared" si="104"/>
        <v>1.7184260572092287</v>
      </c>
      <c r="DG201" s="85">
        <f t="shared" si="131"/>
        <v>0</v>
      </c>
    </row>
    <row r="202" spans="1:111" x14ac:dyDescent="0.25">
      <c r="A202">
        <f t="shared" si="105"/>
        <v>99</v>
      </c>
      <c r="B202" s="8">
        <f>B201+Dynamics!B201+Dynamics!BO201+Dynamics!EB201+Dynamics!GO201+Dynamics!JB201</f>
        <v>25832596.159056243</v>
      </c>
      <c r="C202" s="46">
        <f>C201+Dynamics!C201+Dynamics!BP201+Dynamics!EC201+Dynamics!GP201+Dynamics!JC201</f>
        <v>176228.51285471374</v>
      </c>
      <c r="D202" s="4">
        <f>D201+Dynamics!D201+Dynamics!BQ201+Dynamics!ED201+Dynamics!GQ201+Dynamics!JD201</f>
        <v>514041.46463314985</v>
      </c>
      <c r="E202" s="4">
        <f>E201+Dynamics!E201+Dynamics!BR201+Dynamics!EE201+Dynamics!GR201+Dynamics!JE201</f>
        <v>529217.45709794259</v>
      </c>
      <c r="F202" s="4">
        <f>F201+Dynamics!F201+Dynamics!BS201+Dynamics!EF201+Dynamics!GS201+Dynamics!JF201</f>
        <v>158269.75690767739</v>
      </c>
      <c r="G202" s="4">
        <f>G201+Dynamics!G201+Dynamics!BT201+Dynamics!EG201+Dynamics!GT201+Dynamics!JG201</f>
        <v>30380.411757252845</v>
      </c>
      <c r="H202" s="4">
        <f>H201+Dynamics!H201+Dynamics!BU201+Dynamics!EH201+Dynamics!GU201+Dynamics!JH201</f>
        <v>25565.854487015051</v>
      </c>
      <c r="I202" s="4">
        <f>I201+Dynamics!I201+Dynamics!BV201+Dynamics!EI201+Dynamics!GV201+Dynamics!JI201</f>
        <v>0</v>
      </c>
      <c r="J202" s="4">
        <f>J201+Dynamics!J201+Dynamics!BW201+Dynamics!EJ201+Dynamics!GW201+Dynamics!JJ201</f>
        <v>0</v>
      </c>
      <c r="K202" s="4">
        <f>K201+Dynamics!K201+Dynamics!BX201+Dynamics!EK201+Dynamics!GX201+Dynamics!JK201</f>
        <v>0</v>
      </c>
      <c r="L202" s="4">
        <f>L201+Dynamics!L201+Dynamics!BY201+Dynamics!EL201+Dynamics!GY201+Dynamics!JL201</f>
        <v>53529.03033204213</v>
      </c>
      <c r="M202" s="4">
        <f>M201+Dynamics!M201+Dynamics!BZ201+Dynamics!EM201+Dynamics!GZ201+Dynamics!JM201</f>
        <v>26580.861149216864</v>
      </c>
      <c r="N202" s="9">
        <f>N201+Dynamics!N201+Dynamics!CA201+Dynamics!EN201+Dynamics!HA201+Dynamics!JN201</f>
        <v>21225.1202825898</v>
      </c>
      <c r="O202" s="8">
        <f>O201+Dynamics!O201+Dynamics!CB201+Dynamics!EO201+Dynamics!HB201+Dynamics!JO201</f>
        <v>27807305.769502115</v>
      </c>
      <c r="P202" s="4">
        <f>P201+Dynamics!P201+Dynamics!CC201+Dynamics!EP201+Dynamics!HC201+Dynamics!JP201</f>
        <v>87168.783234710849</v>
      </c>
      <c r="Q202" s="4">
        <f>Q201+Dynamics!Q201+Dynamics!CD201+Dynamics!EQ201+Dynamics!HD201+Dynamics!JQ201</f>
        <v>254168.86326117365</v>
      </c>
      <c r="R202" s="4">
        <f>R201+Dynamics!R201+Dynamics!CE201+Dynamics!ER201+Dynamics!HE201+Dynamics!JR201</f>
        <v>261537.43752606201</v>
      </c>
      <c r="S202" s="4">
        <f>S201+Dynamics!S201+Dynamics!CF201+Dynamics!ES201+Dynamics!HF201+Dynamics!JS201</f>
        <v>78185.580339934226</v>
      </c>
      <c r="T202" s="4">
        <f>T201+Dynamics!T201+Dynamics!CG201+Dynamics!ET201+Dynamics!HG201+Dynamics!JT201</f>
        <v>15003.70821491829</v>
      </c>
      <c r="U202" s="4">
        <f>U201+Dynamics!U201+Dynamics!CH201+Dynamics!EU201+Dynamics!HH201+Dynamics!JU201</f>
        <v>12619.617932662346</v>
      </c>
      <c r="V202" s="4">
        <f>V201+Dynamics!V201+Dynamics!CI201+Dynamics!EV201+Dynamics!HI201+Dynamics!JV201</f>
        <v>0</v>
      </c>
      <c r="W202" s="4">
        <f>W201+Dynamics!W201+Dynamics!CJ201+Dynamics!EW201+Dynamics!HJ201+Dynamics!JW201</f>
        <v>0</v>
      </c>
      <c r="X202" s="4">
        <f>X201+Dynamics!X201+Dynamics!CK201+Dynamics!EX201+Dynamics!HK201+Dynamics!JX201</f>
        <v>0</v>
      </c>
      <c r="Y202" s="4">
        <f>Y201+Dynamics!Y201+Dynamics!CL201+Dynamics!EY201+Dynamics!HL201+Dynamics!JY201</f>
        <v>26421.483798363814</v>
      </c>
      <c r="Z202" s="4">
        <f>Z201+Dynamics!Z201+Dynamics!CM201+Dynamics!EZ201+Dynamics!HM201+Dynamics!JZ201</f>
        <v>13112.563510057387</v>
      </c>
      <c r="AA202" s="9">
        <f>AA201+Dynamics!AA201+Dynamics!CN201+Dynamics!FA201+Dynamics!HN201+Dynamics!KA201</f>
        <v>10463.401131362591</v>
      </c>
      <c r="AB202" s="8">
        <f>AB201+Dynamics!AB201+Dynamics!CO201+Dynamics!FB201+Dynamics!HO201+Dynamics!KB201</f>
        <v>42077.629720658093</v>
      </c>
      <c r="AC202" s="4">
        <f>AC201+Dynamics!AC201+Dynamics!CP201+Dynamics!FC201+Dynamics!HP201+Dynamics!KC201</f>
        <v>6183.2409656708269</v>
      </c>
      <c r="AD202" s="4">
        <f>AD201+Dynamics!AD201+Dynamics!CQ201+Dynamics!FD201+Dynamics!HQ201+Dynamics!KD201</f>
        <v>18128.574805775417</v>
      </c>
      <c r="AE202" s="4">
        <f>AE201+Dynamics!AE201+Dynamics!CR201+Dynamics!FE201+Dynamics!HR201+Dynamics!KE201</f>
        <v>18797.002382269118</v>
      </c>
      <c r="AF202" s="4">
        <f>AF201+Dynamics!AF201+Dynamics!CS201+Dynamics!FF201+Dynamics!HS201+Dynamics!KF201</f>
        <v>5651.8058800811641</v>
      </c>
      <c r="AG202" s="4">
        <f>AG201+Dynamics!AG201+Dynamics!CT201+Dynamics!FG201+Dynamics!HT201+Dynamics!KG201</f>
        <v>1089.0870058984808</v>
      </c>
      <c r="AH202" s="4">
        <f>AH201+Dynamics!AH201+Dynamics!CU201+Dynamics!FH201+Dynamics!HU201+Dynamics!KH201</f>
        <v>922.73490943834668</v>
      </c>
      <c r="AI202" s="4">
        <f>AI201+Dynamics!AI201+Dynamics!CV201+Dynamics!FI201+Dynamics!HV201+Dynamics!KI201</f>
        <v>0</v>
      </c>
      <c r="AJ202" s="4">
        <f>AJ201+Dynamics!AJ201+Dynamics!CW201+Dynamics!FJ201+Dynamics!HW201+Dynamics!KJ201</f>
        <v>0</v>
      </c>
      <c r="AK202" s="4">
        <f>AK201+Dynamics!AK201+Dynamics!CX201+Dynamics!FK201+Dynamics!HX201+Dynamics!KK201</f>
        <v>0</v>
      </c>
      <c r="AL202" s="4">
        <f>AL201+Dynamics!AL201+Dynamics!CY201+Dynamics!FL201+Dynamics!HY201+Dynamics!KL201</f>
        <v>1933.079260112482</v>
      </c>
      <c r="AM202" s="4">
        <f>AM201+Dynamics!AM201+Dynamics!CZ201+Dynamics!FM201+Dynamics!HZ201+Dynamics!KM201</f>
        <v>967.26618254802668</v>
      </c>
      <c r="AN202" s="4">
        <f>AN201+Dynamics!AN201+Dynamics!DA201+Dynamics!FN201+Dynamics!IA201+Dynamics!KN201</f>
        <v>779.29209657568242</v>
      </c>
      <c r="AO202" s="8">
        <f>AO201+Dynamics!AO201+Dynamics!DB201+Dynamics!FO201+Dynamics!IB201+Dynamics!KO201</f>
        <v>1010672.2951288959</v>
      </c>
      <c r="AP202" s="4">
        <f>AP201+Dynamics!AP201+Dynamics!DC201+Dynamics!FP201+Dynamics!IC201+Dynamics!KP201</f>
        <v>20473.866975301695</v>
      </c>
      <c r="AQ202" s="4">
        <f>AQ201+Dynamics!AQ201+Dynamics!DD201+Dynamics!FQ201+Dynamics!ID201+Dynamics!KQ201</f>
        <v>59725.773461871351</v>
      </c>
      <c r="AR202" s="4">
        <f>AR201+Dynamics!AR201+Dynamics!DE201+Dynamics!FR201+Dynamics!IE201+Dynamics!KR201</f>
        <v>61495.296063130634</v>
      </c>
      <c r="AS202" s="4">
        <f>AS201+Dynamics!AS201+Dynamics!DF201+Dynamics!FS201+Dynamics!IF201+Dynamics!KS201</f>
        <v>18392.006052410441</v>
      </c>
      <c r="AT202" s="4">
        <f>AT201+Dynamics!AT201+Dynamics!DG201+Dynamics!FT201+Dynamics!IG201+Dynamics!KT201</f>
        <v>3530.4685995004993</v>
      </c>
      <c r="AU202" s="4">
        <f>AU201+Dynamics!AU201+Dynamics!DH201+Dynamics!FU201+Dynamics!IH201+Dynamics!KU201</f>
        <v>2970.8629376961812</v>
      </c>
      <c r="AV202" s="4">
        <f>AV201+Dynamics!AV201+Dynamics!DI201+Dynamics!FV201+Dynamics!II201+Dynamics!KV201</f>
        <v>0</v>
      </c>
      <c r="AW202" s="4">
        <f>AW201+Dynamics!AW201+Dynamics!DJ201+Dynamics!FW201+Dynamics!IJ201+Dynamics!KW201</f>
        <v>0</v>
      </c>
      <c r="AX202" s="4">
        <f>AX201+Dynamics!AX201+Dynamics!DK201+Dynamics!FX201+Dynamics!IK201+Dynamics!KX201</f>
        <v>0</v>
      </c>
      <c r="AY202" s="4">
        <f>AY201+Dynamics!AY201+Dynamics!DL201+Dynamics!FY201+Dynamics!IL201+Dynamics!KY201</f>
        <v>6220.3517077569477</v>
      </c>
      <c r="AZ202" s="4">
        <f>AZ201+Dynamics!AZ201+Dynamics!DM201+Dynamics!FZ201+Dynamics!IM201+Dynamics!KZ201</f>
        <v>3088.4597946587269</v>
      </c>
      <c r="BA202" s="9">
        <f>BA201+Dynamics!BA201+Dynamics!DN201+Dynamics!GA201+Dynamics!IN201+Dynamics!LA201</f>
        <v>2465.2476711649028</v>
      </c>
      <c r="BB202" s="8">
        <f>BB201+Dynamics!BB201+Dynamics!DO201+Dynamics!GB201+Dynamics!IO201+Dynamics!LB201</f>
        <v>48834.275359927218</v>
      </c>
      <c r="BC202" s="4">
        <f>BC201+Dynamics!BC201+Dynamics!DP201+Dynamics!GC201+Dynamics!IP201+Dynamics!LC201</f>
        <v>9354.7399431652029</v>
      </c>
      <c r="BD202" s="4">
        <f>BD201+Dynamics!BD201+Dynamics!DQ201+Dynamics!GD201+Dynamics!IQ201+Dynamics!LD201</f>
        <v>25881.419224988873</v>
      </c>
      <c r="BE202" s="4">
        <f>BE201+Dynamics!BE201+Dynamics!DR201+Dynamics!GE201+Dynamics!IR201+Dynamics!LE201</f>
        <v>24758.978211050759</v>
      </c>
      <c r="BF202" s="4">
        <f>BF201+Dynamics!BF201+Dynamics!DS201+Dynamics!GF201+Dynamics!IS201+Dynamics!LF201</f>
        <v>6999.730486499504</v>
      </c>
      <c r="BG202" s="4">
        <f>BG201+Dynamics!BG201+Dynamics!DT201+Dynamics!GG201+Dynamics!IT201+Dynamics!LG201</f>
        <v>1290.3791387131284</v>
      </c>
      <c r="BH202" s="4">
        <f>BH201+Dynamics!BH201+Dynamics!DU201+Dynamics!GH201+Dynamics!IU201+Dynamics!LH201</f>
        <v>1012.2840037769165</v>
      </c>
      <c r="BI202" s="4">
        <f>BI201+Dynamics!BI201+Dynamics!DV201+Dynamics!GI201+Dynamics!IV201+Dynamics!LI201</f>
        <v>0</v>
      </c>
      <c r="BJ202" s="4">
        <f>BJ201+Dynamics!BJ201+Dynamics!DW201+Dynamics!GJ201+Dynamics!IW201+Dynamics!LJ201</f>
        <v>0</v>
      </c>
      <c r="BK202" s="4">
        <f>BK201+Dynamics!BK201+Dynamics!DX201+Dynamics!GK201+Dynamics!IX201+Dynamics!LK201</f>
        <v>0</v>
      </c>
      <c r="BL202" s="4">
        <f>BL201+Dynamics!BL201+Dynamics!DY201+Dynamics!GL201+Dynamics!IY201+Dynamics!LL201</f>
        <v>2107.9057834493015</v>
      </c>
      <c r="BM202" s="4">
        <f>BM201+Dynamics!BM201+Dynamics!DZ201+Dynamics!GM201+Dynamics!IZ201+Dynamics!LM201</f>
        <v>966.09161881657849</v>
      </c>
      <c r="BN202" s="4">
        <f>BN201+Dynamics!BN201+Dynamics!EA201+Dynamics!GN201+Dynamics!JA201+Dynamics!LN201</f>
        <v>703.14727919197639</v>
      </c>
      <c r="BO202" s="178">
        <f t="shared" si="106"/>
        <v>57341095.129660204</v>
      </c>
      <c r="BP202" s="8">
        <f t="shared" si="101"/>
        <v>27367634.62855785</v>
      </c>
      <c r="BQ202" s="4">
        <f t="shared" si="102"/>
        <v>28565987.20845136</v>
      </c>
      <c r="BR202" s="4">
        <f t="shared" si="103"/>
        <v>96529.713209027657</v>
      </c>
      <c r="BS202" s="4">
        <f t="shared" si="107"/>
        <v>1189034.6283923874</v>
      </c>
      <c r="BT202" s="179">
        <f t="shared" si="108"/>
        <v>121908.95104957948</v>
      </c>
      <c r="BU202" s="178">
        <f t="shared" si="109"/>
        <v>2599609.0008923584</v>
      </c>
      <c r="BV202" s="4">
        <f t="shared" si="110"/>
        <v>1535038.4695016004</v>
      </c>
      <c r="BW202" s="4">
        <f t="shared" si="111"/>
        <v>758681.43894924514</v>
      </c>
      <c r="BX202" s="4">
        <f t="shared" si="112"/>
        <v>54452.083488369542</v>
      </c>
      <c r="BY202" s="4">
        <f t="shared" si="113"/>
        <v>178362.3332634914</v>
      </c>
      <c r="BZ202" s="179">
        <f t="shared" si="114"/>
        <v>73074.675689652242</v>
      </c>
      <c r="CA202" s="167">
        <f t="shared" si="115"/>
        <v>4.5335879878368193E-2</v>
      </c>
      <c r="CB202" s="15">
        <f t="shared" si="116"/>
        <v>5.6089555795947495E-2</v>
      </c>
      <c r="CC202" s="15">
        <f t="shared" si="117"/>
        <v>2.655890844636331E-2</v>
      </c>
      <c r="CD202" s="15">
        <f t="shared" si="118"/>
        <v>0.56409660485013302</v>
      </c>
      <c r="CE202" s="15">
        <f t="shared" si="119"/>
        <v>0.15000600403424999</v>
      </c>
      <c r="CF202" s="168">
        <f t="shared" si="120"/>
        <v>0.59942010049724159</v>
      </c>
      <c r="CG202" s="167"/>
      <c r="CH202" s="16"/>
      <c r="CI202" s="87"/>
      <c r="CJ202" s="16"/>
      <c r="CK202" s="16"/>
      <c r="CL202" s="168"/>
      <c r="CM202" s="120">
        <f t="shared" si="121"/>
        <v>199712.07618353533</v>
      </c>
      <c r="CN202" s="120">
        <f>step*SUMPRODUCT(B202:N202,'By group'!B$22:N$22)</f>
        <v>118029.1690601047</v>
      </c>
      <c r="CO202" s="120">
        <f>step*SUMPRODUCT(O202:AA202,'By group'!O$22:AA$22)</f>
        <v>58322.813761065867</v>
      </c>
      <c r="CP202" s="120">
        <f>step*SUMPRODUCT(AB202:AN202,'By group'!AB$22:AN$22)</f>
        <v>4198.8767067481404</v>
      </c>
      <c r="CQ202" s="120">
        <f>step*SUMPRODUCT(AO202:BA202,'By group'!AO$22:BA$22)</f>
        <v>13714.894633083064</v>
      </c>
      <c r="CR202" s="154">
        <f>step*SUMPRODUCT(BB202:BN202,'By group'!BB$22:BN$22)</f>
        <v>5446.322022533579</v>
      </c>
      <c r="CS202" s="197">
        <f t="shared" si="122"/>
        <v>299409.14397356234</v>
      </c>
      <c r="CT202" s="120">
        <f t="shared" si="123"/>
        <v>871946.09538695915</v>
      </c>
      <c r="CU202" s="120">
        <f t="shared" si="124"/>
        <v>895806.17128045508</v>
      </c>
      <c r="CV202" s="120">
        <f t="shared" si="125"/>
        <v>357710.73054832738</v>
      </c>
      <c r="CW202" s="120">
        <f t="shared" si="126"/>
        <v>96009.296971580843</v>
      </c>
      <c r="CX202" s="198">
        <f t="shared" si="127"/>
        <v>78727.562731473809</v>
      </c>
      <c r="CY202" s="16">
        <f t="shared" si="128"/>
        <v>3.3678030953408606E-3</v>
      </c>
      <c r="CZ202" s="37">
        <f t="shared" si="129"/>
        <v>4.1637721041398949E-2</v>
      </c>
      <c r="DA202" s="185">
        <f t="shared" si="130"/>
        <v>2.1260310912081092E-3</v>
      </c>
      <c r="DB202" s="183">
        <f>(BO202-BO200)/BO200</f>
        <v>5.5670324228675955E-3</v>
      </c>
      <c r="DC202" s="85">
        <f>(SUMPRODUCT($B202:$N202,'By group'!$B$27:$N$27)-(1-prop_idu_part)*SUMPRODUCT(Population!$BB202:$BN202,'By group'!$BB$27:$BN$27)*(1-prop_idu_male))/BQ202</f>
        <v>1.4347699874746229</v>
      </c>
      <c r="DD202" s="85">
        <f>(1-prop_idu_part)*SUMPRODUCT(Population!$BB202:$BN202,'By group'!$BB$27:$BN$27)*prop_idu_male/BQ202</f>
        <v>9.2180722600473039E-3</v>
      </c>
      <c r="DE202" s="85">
        <f>SUMPRODUCT(AB202:AN202,'By group'!AB$27:AN$27)/prop_sw_use/BP202</f>
        <v>4.232578278064258</v>
      </c>
      <c r="DF202" s="85">
        <f t="shared" si="104"/>
        <v>1.7184267808940887</v>
      </c>
      <c r="DG202" s="85">
        <f t="shared" si="131"/>
        <v>0</v>
      </c>
    </row>
    <row r="203" spans="1:111" x14ac:dyDescent="0.25">
      <c r="A203">
        <f t="shared" si="105"/>
        <v>99.5</v>
      </c>
      <c r="B203" s="8">
        <f>B202+Dynamics!B202+Dynamics!BO202+Dynamics!EB202+Dynamics!GO202+Dynamics!JB202</f>
        <v>25904405.093448527</v>
      </c>
      <c r="C203" s="46">
        <f>C202+Dynamics!C202+Dynamics!BP202+Dynamics!EC202+Dynamics!GP202+Dynamics!JC202</f>
        <v>176719.26059687266</v>
      </c>
      <c r="D203" s="4">
        <f>D202+Dynamics!D202+Dynamics!BQ202+Dynamics!ED202+Dynamics!GQ202+Dynamics!JD202</f>
        <v>515473.28320966801</v>
      </c>
      <c r="E203" s="4">
        <f>E202+Dynamics!E202+Dynamics!BR202+Dynamics!EE202+Dynamics!GR202+Dynamics!JE202</f>
        <v>530692.14375725423</v>
      </c>
      <c r="F203" s="4">
        <f>F202+Dynamics!F202+Dynamics!BS202+Dynamics!EF202+Dynamics!GS202+Dynamics!JF202</f>
        <v>158710.9375069754</v>
      </c>
      <c r="G203" s="4">
        <f>G202+Dynamics!G202+Dynamics!BT202+Dynamics!EG202+Dynamics!GT202+Dynamics!JG202</f>
        <v>30465.12245274325</v>
      </c>
      <c r="H203" s="4">
        <f>H202+Dynamics!H202+Dynamics!BU202+Dynamics!EH202+Dynamics!GU202+Dynamics!JH202</f>
        <v>25637.18445133937</v>
      </c>
      <c r="I203" s="4">
        <f>I202+Dynamics!I202+Dynamics!BV202+Dynamics!EI202+Dynamics!GV202+Dynamics!JI202</f>
        <v>0</v>
      </c>
      <c r="J203" s="4">
        <f>J202+Dynamics!J202+Dynamics!BW202+Dynamics!EJ202+Dynamics!GW202+Dynamics!JJ202</f>
        <v>0</v>
      </c>
      <c r="K203" s="4">
        <f>K202+Dynamics!K202+Dynamics!BX202+Dynamics!EK202+Dynamics!GX202+Dynamics!JK202</f>
        <v>0</v>
      </c>
      <c r="L203" s="4">
        <f>L202+Dynamics!L202+Dynamics!BY202+Dynamics!EL202+Dynamics!GY202+Dynamics!JL202</f>
        <v>53678.385276457302</v>
      </c>
      <c r="M203" s="4">
        <f>M202+Dynamics!M202+Dynamics!BZ202+Dynamics!EM202+Dynamics!GZ202+Dynamics!JM202</f>
        <v>26655.08666348979</v>
      </c>
      <c r="N203" s="9">
        <f>N202+Dynamics!N202+Dynamics!CA202+Dynamics!EN202+Dynamics!HA202+Dynamics!JN202</f>
        <v>21284.464752149994</v>
      </c>
      <c r="O203" s="8">
        <f>O202+Dynamics!O202+Dynamics!CB202+Dynamics!EO202+Dynamics!HB202+Dynamics!JO202</f>
        <v>27884649.066599429</v>
      </c>
      <c r="P203" s="4">
        <f>P202+Dynamics!P202+Dynamics!CC202+Dynamics!EP202+Dynamics!HC202+Dynamics!JP202</f>
        <v>87411.6929642834</v>
      </c>
      <c r="Q203" s="4">
        <f>Q202+Dynamics!Q202+Dynamics!CD202+Dynamics!EQ202+Dynamics!HD202+Dynamics!JQ202</f>
        <v>254877.37176453526</v>
      </c>
      <c r="R203" s="4">
        <f>R202+Dynamics!R202+Dynamics!CE202+Dynamics!ER202+Dynamics!HE202+Dynamics!JR202</f>
        <v>262266.86550726841</v>
      </c>
      <c r="S203" s="4">
        <f>S202+Dynamics!S202+Dynamics!CF202+Dynamics!ES202+Dynamics!HF202+Dynamics!JS202</f>
        <v>78403.738425417701</v>
      </c>
      <c r="T203" s="4">
        <f>T202+Dynamics!T202+Dynamics!CG202+Dynamics!ET202+Dynamics!HG202+Dynamics!JT202</f>
        <v>15045.588031620957</v>
      </c>
      <c r="U203" s="4">
        <f>U202+Dynamics!U202+Dynamics!CH202+Dynamics!EU202+Dynamics!HH202+Dynamics!JU202</f>
        <v>12654.870705404621</v>
      </c>
      <c r="V203" s="4">
        <f>V202+Dynamics!V202+Dynamics!CI202+Dynamics!EV202+Dynamics!HI202+Dynamics!JV202</f>
        <v>0</v>
      </c>
      <c r="W203" s="4">
        <f>W202+Dynamics!W202+Dynamics!CJ202+Dynamics!EW202+Dynamics!HJ202+Dynamics!JW202</f>
        <v>0</v>
      </c>
      <c r="X203" s="4">
        <f>X202+Dynamics!X202+Dynamics!CK202+Dynamics!EX202+Dynamics!HK202+Dynamics!JX202</f>
        <v>0</v>
      </c>
      <c r="Y203" s="4">
        <f>Y202+Dynamics!Y202+Dynamics!CL202+Dynamics!EY202+Dynamics!HL202+Dynamics!JY202</f>
        <v>26495.296080592125</v>
      </c>
      <c r="Z203" s="4">
        <f>Z202+Dynamics!Z202+Dynamics!CM202+Dynamics!EZ202+Dynamics!HM202+Dynamics!JZ202</f>
        <v>13149.233517639013</v>
      </c>
      <c r="AA203" s="9">
        <f>AA202+Dynamics!AA202+Dynamics!CN202+Dynamics!FA202+Dynamics!HN202+Dynamics!KA202</f>
        <v>10492.709201998905</v>
      </c>
      <c r="AB203" s="8">
        <f>AB202+Dynamics!AB202+Dynamics!CO202+Dynamics!FB202+Dynamics!HO202+Dynamics!KB202</f>
        <v>42194.438465433632</v>
      </c>
      <c r="AC203" s="4">
        <f>AC202+Dynamics!AC202+Dynamics!CP202+Dynamics!FC202+Dynamics!HP202+Dynamics!KC202</f>
        <v>6200.4466168765257</v>
      </c>
      <c r="AD203" s="4">
        <f>AD202+Dynamics!AD202+Dynamics!CQ202+Dynamics!FD202+Dynamics!HQ202+Dynamics!KD202</f>
        <v>18179.029559446517</v>
      </c>
      <c r="AE203" s="4">
        <f>AE202+Dynamics!AE202+Dynamics!CR202+Dynamics!FE202+Dynamics!HR202+Dynamics!KE202</f>
        <v>18849.33423727053</v>
      </c>
      <c r="AF203" s="4">
        <f>AF202+Dynamics!AF202+Dynamics!CS202+Dynamics!FF202+Dynamics!HS202+Dynamics!KF202</f>
        <v>5667.5452599850696</v>
      </c>
      <c r="AG203" s="4">
        <f>AG202+Dynamics!AG202+Dynamics!CT202+Dynamics!FG202+Dynamics!HT202+Dynamics!KG202</f>
        <v>1092.1206602348475</v>
      </c>
      <c r="AH203" s="4">
        <f>AH202+Dynamics!AH202+Dynamics!CU202+Dynamics!FH202+Dynamics!HU202+Dynamics!KH202</f>
        <v>925.30651496048245</v>
      </c>
      <c r="AI203" s="4">
        <f>AI202+Dynamics!AI202+Dynamics!CV202+Dynamics!FI202+Dynamics!HV202+Dynamics!KI202</f>
        <v>0</v>
      </c>
      <c r="AJ203" s="4">
        <f>AJ202+Dynamics!AJ202+Dynamics!CW202+Dynamics!FJ202+Dynamics!HW202+Dynamics!KJ202</f>
        <v>0</v>
      </c>
      <c r="AK203" s="4">
        <f>AK202+Dynamics!AK202+Dynamics!CX202+Dynamics!FK202+Dynamics!HX202+Dynamics!KK202</f>
        <v>0</v>
      </c>
      <c r="AL203" s="4">
        <f>AL202+Dynamics!AL202+Dynamics!CY202+Dynamics!FL202+Dynamics!HY202+Dynamics!KL202</f>
        <v>1938.4668083894583</v>
      </c>
      <c r="AM203" s="4">
        <f>AM202+Dynamics!AM202+Dynamics!CZ202+Dynamics!FM202+Dynamics!HZ202+Dynamics!KM202</f>
        <v>969.96384115027786</v>
      </c>
      <c r="AN203" s="4">
        <f>AN202+Dynamics!AN202+Dynamics!DA202+Dynamics!FN202+Dynamics!IA202+Dynamics!KN202</f>
        <v>781.46788968388887</v>
      </c>
      <c r="AO203" s="8">
        <f>AO202+Dynamics!AO202+Dynamics!DB202+Dynamics!FO202+Dynamics!IB202+Dynamics!KO202</f>
        <v>1013404.1282487938</v>
      </c>
      <c r="AP203" s="4">
        <f>AP202+Dynamics!AP202+Dynamics!DC202+Dynamics!FP202+Dynamics!IC202+Dynamics!KP202</f>
        <v>20531.052416801915</v>
      </c>
      <c r="AQ203" s="4">
        <f>AQ202+Dynamics!AQ202+Dynamics!DD202+Dynamics!FQ202+Dynamics!ID202+Dynamics!KQ202</f>
        <v>59892.877460136791</v>
      </c>
      <c r="AR203" s="4">
        <f>AR202+Dynamics!AR202+Dynamics!DE202+Dynamics!FR202+Dynamics!IE202+Dynamics!KR202</f>
        <v>61667.868373447112</v>
      </c>
      <c r="AS203" s="4">
        <f>AS202+Dynamics!AS202+Dynamics!DF202+Dynamics!FS202+Dynamics!IF202+Dynamics!KS202</f>
        <v>18443.762393597877</v>
      </c>
      <c r="AT203" s="4">
        <f>AT202+Dynamics!AT202+Dynamics!DG202+Dynamics!FT202+Dynamics!IG202+Dynamics!KT202</f>
        <v>3540.4276558777419</v>
      </c>
      <c r="AU203" s="4">
        <f>AU202+Dynamics!AU202+Dynamics!DH202+Dynamics!FU202+Dynamics!IH202+Dynamics!KU202</f>
        <v>2979.2894539761319</v>
      </c>
      <c r="AV203" s="4">
        <f>AV202+Dynamics!AV202+Dynamics!DI202+Dynamics!FV202+Dynamics!II202+Dynamics!KV202</f>
        <v>0</v>
      </c>
      <c r="AW203" s="4">
        <f>AW202+Dynamics!AW202+Dynamics!DJ202+Dynamics!FW202+Dynamics!IJ202+Dynamics!KW202</f>
        <v>0</v>
      </c>
      <c r="AX203" s="4">
        <f>AX202+Dynamics!AX202+Dynamics!DK202+Dynamics!FX202+Dynamics!IK202+Dynamics!KX202</f>
        <v>0</v>
      </c>
      <c r="AY203" s="4">
        <f>AY202+Dynamics!AY202+Dynamics!DL202+Dynamics!FY202+Dynamics!IL202+Dynamics!KY202</f>
        <v>6238.001012752713</v>
      </c>
      <c r="AZ203" s="4">
        <f>AZ202+Dynamics!AZ202+Dynamics!DM202+Dynamics!FZ202+Dynamics!IM202+Dynamics!KZ202</f>
        <v>3097.2895418494963</v>
      </c>
      <c r="BA203" s="9">
        <f>BA202+Dynamics!BA202+Dynamics!DN202+Dynamics!GA202+Dynamics!IN202+Dynamics!LA202</f>
        <v>2472.38408724286</v>
      </c>
      <c r="BB203" s="8">
        <f>BB202+Dynamics!BB202+Dynamics!DO202+Dynamics!GB202+Dynamics!IO202+Dynamics!LB202</f>
        <v>48970.021285215953</v>
      </c>
      <c r="BC203" s="4">
        <f>BC202+Dynamics!BC202+Dynamics!DP202+Dynamics!GC202+Dynamics!IP202+Dynamics!LC202</f>
        <v>9380.7468888014864</v>
      </c>
      <c r="BD203" s="4">
        <f>BD202+Dynamics!BD202+Dynamics!DQ202+Dynamics!GD202+Dynamics!IQ202+Dynamics!LD202</f>
        <v>25953.376550669047</v>
      </c>
      <c r="BE203" s="4">
        <f>BE202+Dynamics!BE202+Dynamics!DR202+Dynamics!GE202+Dynamics!IR202+Dynamics!LE202</f>
        <v>24827.822580424319</v>
      </c>
      <c r="BF203" s="4">
        <f>BF202+Dynamics!BF202+Dynamics!DS202+Dynamics!GF202+Dynamics!IS202+Dynamics!LF202</f>
        <v>7019.1957843403979</v>
      </c>
      <c r="BG203" s="4">
        <f>BG202+Dynamics!BG202+Dynamics!DT202+Dynamics!GG202+Dynamics!IT202+Dynamics!LG202</f>
        <v>1293.9678092819431</v>
      </c>
      <c r="BH203" s="4">
        <f>BH202+Dynamics!BH202+Dynamics!DU202+Dynamics!GH202+Dynamics!IU202+Dynamics!LH202</f>
        <v>1015.0997601901485</v>
      </c>
      <c r="BI203" s="4">
        <f>BI202+Dynamics!BI202+Dynamics!DV202+Dynamics!GI202+Dynamics!IV202+Dynamics!LI202</f>
        <v>0</v>
      </c>
      <c r="BJ203" s="4">
        <f>BJ202+Dynamics!BJ202+Dynamics!DW202+Dynamics!GJ202+Dynamics!IW202+Dynamics!LJ202</f>
        <v>0</v>
      </c>
      <c r="BK203" s="4">
        <f>BK202+Dynamics!BK202+Dynamics!DX202+Dynamics!GK202+Dynamics!IX202+Dynamics!LK202</f>
        <v>0</v>
      </c>
      <c r="BL203" s="4">
        <f>BL202+Dynamics!BL202+Dynamics!DY202+Dynamics!GL202+Dynamics!IY202+Dynamics!LL202</f>
        <v>2113.7691933441447</v>
      </c>
      <c r="BM203" s="4">
        <f>BM202+Dynamics!BM202+Dynamics!DZ202+Dynamics!GM202+Dynamics!IZ202+Dynamics!LM202</f>
        <v>968.77958912193981</v>
      </c>
      <c r="BN203" s="4">
        <f>BN202+Dynamics!BN202+Dynamics!EA202+Dynamics!GN202+Dynamics!JA202+Dynamics!LN202</f>
        <v>705.10439521359319</v>
      </c>
      <c r="BO203" s="178">
        <f t="shared" si="106"/>
        <v>57500480.479248144</v>
      </c>
      <c r="BP203" s="8">
        <f t="shared" si="101"/>
        <v>27443720.96211547</v>
      </c>
      <c r="BQ203" s="4">
        <f t="shared" si="102"/>
        <v>28645446.432798188</v>
      </c>
      <c r="BR203" s="4">
        <f t="shared" si="103"/>
        <v>96798.119853431243</v>
      </c>
      <c r="BS203" s="4">
        <f t="shared" si="107"/>
        <v>1192267.0806444765</v>
      </c>
      <c r="BT203" s="179">
        <f t="shared" si="108"/>
        <v>122247.88383660295</v>
      </c>
      <c r="BU203" s="178">
        <f t="shared" si="109"/>
        <v>2606857.7312007775</v>
      </c>
      <c r="BV203" s="4">
        <f t="shared" si="110"/>
        <v>1539315.8686669499</v>
      </c>
      <c r="BW203" s="4">
        <f t="shared" si="111"/>
        <v>760797.36619876034</v>
      </c>
      <c r="BX203" s="4">
        <f t="shared" si="112"/>
        <v>54603.681387997589</v>
      </c>
      <c r="BY203" s="4">
        <f t="shared" si="113"/>
        <v>178862.95239568263</v>
      </c>
      <c r="BZ203" s="179">
        <f t="shared" si="114"/>
        <v>73277.862551387007</v>
      </c>
      <c r="CA203" s="167">
        <f t="shared" si="115"/>
        <v>4.5336277357570766E-2</v>
      </c>
      <c r="CB203" s="15">
        <f t="shared" si="116"/>
        <v>5.6089911087198775E-2</v>
      </c>
      <c r="CC203" s="15">
        <f t="shared" si="117"/>
        <v>2.6559103136464646E-2</v>
      </c>
      <c r="CD203" s="15">
        <f t="shared" si="118"/>
        <v>0.564098574132192</v>
      </c>
      <c r="CE203" s="15">
        <f t="shared" si="119"/>
        <v>0.15001919896924334</v>
      </c>
      <c r="CF203" s="168">
        <f t="shared" si="120"/>
        <v>0.59942029466400015</v>
      </c>
      <c r="CG203" s="169">
        <f>-SUM(Dynamics!BO202:BO203,Dynamics!CB202:CB203,Dynamics!CO202:CO203,Dynamics!DB202:DB203,Dynamics!DO202:DO203)/BO202*100000</f>
        <v>1091.1606907258958</v>
      </c>
      <c r="CH203" s="87">
        <f>-SUM(Dynamics!BO202:BO203)/BP202*100000</f>
        <v>1344.88753923634</v>
      </c>
      <c r="CI203" s="87">
        <f>-SUM(Dynamics!CB202:CB203)/BQ202*100000</f>
        <v>637.40051411080617</v>
      </c>
      <c r="CJ203" s="87">
        <f>-SUM(Dynamics!CO202:CO203)/BR202*100000</f>
        <v>13355.554484818535</v>
      </c>
      <c r="CK203" s="87">
        <f>-SUM(Dynamics!DB202:DB203)/BS202*100000</f>
        <v>3596.1625787647658</v>
      </c>
      <c r="CL203" s="170">
        <f>-SUM(Dynamics!DO202:DO203)/BT202*100000</f>
        <v>16313.925670094854</v>
      </c>
      <c r="CM203" s="120">
        <f t="shared" si="121"/>
        <v>200269.08539483137</v>
      </c>
      <c r="CN203" s="120">
        <f>step*SUMPRODUCT(B203:N203,'By group'!B$22:N$22)</f>
        <v>118358.1107405567</v>
      </c>
      <c r="CO203" s="120">
        <f>step*SUMPRODUCT(O203:AA203,'By group'!O$22:AA$22)</f>
        <v>58485.506647039751</v>
      </c>
      <c r="CP203" s="120">
        <f>step*SUMPRODUCT(AB203:AN203,'By group'!AB$22:AN$22)</f>
        <v>4210.5680804405256</v>
      </c>
      <c r="CQ203" s="120">
        <f>step*SUMPRODUCT(AO203:BA203,'By group'!AO$22:BA$22)</f>
        <v>13753.433464566328</v>
      </c>
      <c r="CR203" s="154">
        <f>step*SUMPRODUCT(BB203:BN203,'By group'!BB$22:BN$22)</f>
        <v>5461.4664622280652</v>
      </c>
      <c r="CS203" s="197">
        <f t="shared" si="122"/>
        <v>300243.19948363601</v>
      </c>
      <c r="CT203" s="120">
        <f t="shared" si="123"/>
        <v>874375.93854445568</v>
      </c>
      <c r="CU203" s="120">
        <f t="shared" si="124"/>
        <v>898304.03445566469</v>
      </c>
      <c r="CV203" s="120">
        <f t="shared" si="125"/>
        <v>358709.09774185222</v>
      </c>
      <c r="CW203" s="120">
        <f t="shared" si="126"/>
        <v>96277.579763009286</v>
      </c>
      <c r="CX203" s="198">
        <f t="shared" si="127"/>
        <v>78947.881212159991</v>
      </c>
      <c r="CY203" s="16">
        <f t="shared" si="128"/>
        <v>3.3677996050764632E-3</v>
      </c>
      <c r="CZ203" s="37">
        <f t="shared" si="129"/>
        <v>4.1635269537902954E-2</v>
      </c>
      <c r="DA203" s="185">
        <f t="shared" si="130"/>
        <v>2.1260323882114703E-3</v>
      </c>
      <c r="DB203" s="183"/>
      <c r="DC203" s="85">
        <f>(SUMPRODUCT($B203:$N203,'By group'!$B$27:$N$27)-(1-prop_idu_part)*SUMPRODUCT(Population!$BB203:$BN203,'By group'!$BB$27:$BN$27)*(1-prop_idu_male))/BQ203</f>
        <v>1.4347679196524461</v>
      </c>
      <c r="DD203" s="85">
        <f>(1-prop_idu_part)*SUMPRODUCT(Population!$BB203:$BN203,'By group'!$BB$27:$BN$27)*prop_idu_male/BQ203</f>
        <v>9.2180594813396494E-3</v>
      </c>
      <c r="DE203" s="85">
        <f>SUMPRODUCT(AB203:AN203,'By group'!AB$27:AN$27)/prop_sw_use/BP203</f>
        <v>4.2325799764713681</v>
      </c>
      <c r="DF203" s="85">
        <f t="shared" si="104"/>
        <v>1.7184274704473754</v>
      </c>
      <c r="DG203" s="85">
        <f t="shared" si="131"/>
        <v>0</v>
      </c>
    </row>
    <row r="204" spans="1:111" x14ac:dyDescent="0.25">
      <c r="A204">
        <f t="shared" si="105"/>
        <v>100</v>
      </c>
      <c r="B204" s="8">
        <f>B203+Dynamics!B203+Dynamics!BO203+Dynamics!EB203+Dynamics!GO203+Dynamics!JB203</f>
        <v>25976412.538706262</v>
      </c>
      <c r="C204" s="46">
        <f>C203+Dynamics!C203+Dynamics!BP203+Dynamics!EC203+Dynamics!GP203+Dynamics!JC203</f>
        <v>177211.3372380152</v>
      </c>
      <c r="D204" s="4">
        <f>D203+Dynamics!D203+Dynamics!BQ203+Dynamics!ED203+Dynamics!GQ203+Dynamics!JD203</f>
        <v>516908.96825627913</v>
      </c>
      <c r="E204" s="4">
        <f>E203+Dynamics!E203+Dynamics!BR203+Dynamics!EE203+Dynamics!GR203+Dynamics!JE203</f>
        <v>532170.79478945199</v>
      </c>
      <c r="F204" s="4">
        <f>F203+Dynamics!F203+Dynamics!BS203+Dynamics!EF203+Dynamics!GS203+Dynamics!JF203</f>
        <v>159153.29951885939</v>
      </c>
      <c r="G204" s="4">
        <f>G203+Dynamics!G203+Dynamics!BT203+Dynamics!EG203+Dynamics!GT203+Dynamics!JG203</f>
        <v>30550.059265561158</v>
      </c>
      <c r="H204" s="4">
        <f>H203+Dynamics!H203+Dynamics!BU203+Dynamics!EH203+Dynamics!GU203+Dynamics!JH203</f>
        <v>25708.703533905686</v>
      </c>
      <c r="I204" s="4">
        <f>I203+Dynamics!I203+Dynamics!BV203+Dynamics!EI203+Dynamics!GV203+Dynamics!JI203</f>
        <v>0</v>
      </c>
      <c r="J204" s="4">
        <f>J203+Dynamics!J203+Dynamics!BW203+Dynamics!EJ203+Dynamics!GW203+Dynamics!JJ203</f>
        <v>0</v>
      </c>
      <c r="K204" s="4">
        <f>K203+Dynamics!K203+Dynamics!BX203+Dynamics!EK203+Dynamics!GX203+Dynamics!JK203</f>
        <v>0</v>
      </c>
      <c r="L204" s="4">
        <f>L203+Dynamics!L203+Dynamics!BY203+Dynamics!EL203+Dynamics!GY203+Dynamics!JL203</f>
        <v>53828.136019759149</v>
      </c>
      <c r="M204" s="4">
        <f>M203+Dynamics!M203+Dynamics!BZ203+Dynamics!EM203+Dynamics!GZ203+Dynamics!JM203</f>
        <v>26729.507116326418</v>
      </c>
      <c r="N204" s="9">
        <f>N203+Dynamics!N203+Dynamics!CA203+Dynamics!EN203+Dynamics!HA203+Dynamics!JN203</f>
        <v>21343.962926923268</v>
      </c>
      <c r="O204" s="8">
        <f>O203+Dynamics!O203+Dynamics!CB203+Dynamics!EO203+Dynamics!HB203+Dynamics!JO203</f>
        <v>27962204.708037723</v>
      </c>
      <c r="P204" s="4">
        <f>P203+Dynamics!P203+Dynamics!CC203+Dynamics!EP203+Dynamics!HC203+Dynamics!JP203</f>
        <v>87655.255432144593</v>
      </c>
      <c r="Q204" s="4">
        <f>Q203+Dynamics!Q203+Dynamics!CD203+Dynamics!EQ203+Dynamics!HD203+Dynamics!JQ203</f>
        <v>255587.77742395425</v>
      </c>
      <c r="R204" s="4">
        <f>R203+Dynamics!R203+Dynamics!CE203+Dynamics!ER203+Dynamics!HE203+Dynamics!JR203</f>
        <v>262998.23549400084</v>
      </c>
      <c r="S204" s="4">
        <f>S203+Dynamics!S203+Dynamics!CF203+Dynamics!ES203+Dynamics!HF203+Dynamics!JS203</f>
        <v>78622.474444091917</v>
      </c>
      <c r="T204" s="4">
        <f>T203+Dynamics!T203+Dynamics!CG203+Dynamics!ET203+Dynamics!HG203+Dynamics!JT203</f>
        <v>15087.578339902186</v>
      </c>
      <c r="U204" s="4">
        <f>U203+Dynamics!U203+Dynamics!CH203+Dynamics!EU203+Dynamics!HH203+Dynamics!JU203</f>
        <v>12690.215685690693</v>
      </c>
      <c r="V204" s="4">
        <f>V203+Dynamics!V203+Dynamics!CI203+Dynamics!EV203+Dynamics!HI203+Dynamics!JV203</f>
        <v>0</v>
      </c>
      <c r="W204" s="4">
        <f>W203+Dynamics!W203+Dynamics!CJ203+Dynamics!EW203+Dynamics!HJ203+Dynamics!JW203</f>
        <v>0</v>
      </c>
      <c r="X204" s="4">
        <f>X203+Dynamics!X203+Dynamics!CK203+Dynamics!EX203+Dynamics!HK203+Dynamics!JX203</f>
        <v>0</v>
      </c>
      <c r="Y204" s="4">
        <f>Y203+Dynamics!Y203+Dynamics!CL203+Dynamics!EY203+Dynamics!HL203+Dynamics!JY203</f>
        <v>26569.301296645717</v>
      </c>
      <c r="Z204" s="4">
        <f>Z203+Dynamics!Z203+Dynamics!CM203+Dynamics!EZ203+Dynamics!HM203+Dynamics!JZ203</f>
        <v>13185.998269274996</v>
      </c>
      <c r="AA204" s="9">
        <f>AA203+Dynamics!AA203+Dynamics!CN203+Dynamics!FA203+Dynamics!HN203+Dynamics!KA203</f>
        <v>10522.091683546585</v>
      </c>
      <c r="AB204" s="8">
        <f>AB203+Dynamics!AB203+Dynamics!CO203+Dynamics!FB203+Dynamics!HO203+Dynamics!KB203</f>
        <v>42311.574831908889</v>
      </c>
      <c r="AC204" s="4">
        <f>AC203+Dynamics!AC203+Dynamics!CP203+Dynamics!FC203+Dynamics!HP203+Dynamics!KC203</f>
        <v>6217.6992453956727</v>
      </c>
      <c r="AD204" s="4">
        <f>AD203+Dynamics!AD203+Dynamics!CQ203+Dynamics!FD203+Dynamics!HQ203+Dynamics!KD203</f>
        <v>18229.621763741972</v>
      </c>
      <c r="AE204" s="4">
        <f>AE203+Dynamics!AE203+Dynamics!CR203+Dynamics!FE203+Dynamics!HR203+Dynamics!KE203</f>
        <v>18901.808134246232</v>
      </c>
      <c r="AF204" s="4">
        <f>AF203+Dynamics!AF203+Dynamics!CS203+Dynamics!FF203+Dynamics!HS203+Dynamics!KF203</f>
        <v>5683.3272239045982</v>
      </c>
      <c r="AG204" s="4">
        <f>AG203+Dynamics!AG203+Dynamics!CT203+Dynamics!FG203+Dynamics!HT203+Dynamics!KG203</f>
        <v>1095.162500494193</v>
      </c>
      <c r="AH204" s="4">
        <f>AH203+Dynamics!AH203+Dynamics!CU203+Dynamics!FH203+Dynamics!HU203+Dynamics!KH203</f>
        <v>927.88501997295975</v>
      </c>
      <c r="AI204" s="4">
        <f>AI203+Dynamics!AI203+Dynamics!CV203+Dynamics!FI203+Dynamics!HV203+Dynamics!KI203</f>
        <v>0</v>
      </c>
      <c r="AJ204" s="4">
        <f>AJ203+Dynamics!AJ203+Dynamics!CW203+Dynamics!FJ203+Dynamics!HW203+Dynamics!KJ203</f>
        <v>0</v>
      </c>
      <c r="AK204" s="4">
        <f>AK203+Dynamics!AK203+Dynamics!CX203+Dynamics!FK203+Dynamics!HX203+Dynamics!KK203</f>
        <v>0</v>
      </c>
      <c r="AL204" s="4">
        <f>AL203+Dynamics!AL203+Dynamics!CY203+Dynamics!FL203+Dynamics!HY203+Dynamics!KL203</f>
        <v>1943.8688059754443</v>
      </c>
      <c r="AM204" s="4">
        <f>AM203+Dynamics!AM203+Dynamics!CZ203+Dynamics!FM203+Dynamics!HZ203+Dynamics!KM203</f>
        <v>972.66867965561607</v>
      </c>
      <c r="AN204" s="4">
        <f>AN203+Dynamics!AN203+Dynamics!DA203+Dynamics!FN203+Dynamics!IA203+Dynamics!KN203</f>
        <v>783.64940376375012</v>
      </c>
      <c r="AO204" s="8">
        <f>AO203+Dynamics!AO203+Dynamics!DB203+Dynamics!FO203+Dynamics!IB203+Dynamics!KO203</f>
        <v>1016146.3923990085</v>
      </c>
      <c r="AP204" s="4">
        <f>AP203+Dynamics!AP203+Dynamics!DC203+Dynamics!FP203+Dynamics!IC203+Dynamics!KP203</f>
        <v>20588.369162315663</v>
      </c>
      <c r="AQ204" s="4">
        <f>AQ203+Dynamics!AQ203+Dynamics!DD203+Dynamics!FQ203+Dynamics!ID203+Dynamics!KQ203</f>
        <v>60060.351540492207</v>
      </c>
      <c r="AR204" s="4">
        <f>AR203+Dynamics!AR203+Dynamics!DE203+Dynamics!FR203+Dynamics!IE203+Dynamics!KR203</f>
        <v>61840.799328854002</v>
      </c>
      <c r="AS204" s="4">
        <f>AS203+Dynamics!AS203+Dynamics!DF203+Dynamics!FS203+Dynamics!IF203+Dynamics!KS203</f>
        <v>18495.620042438128</v>
      </c>
      <c r="AT204" s="4">
        <f>AT203+Dynamics!AT203+Dynamics!DG203+Dynamics!FT203+Dynamics!IG203+Dynamics!KT203</f>
        <v>3550.4051996097869</v>
      </c>
      <c r="AU204" s="4">
        <f>AU203+Dynamics!AU203+Dynamics!DH203+Dynamics!FU203+Dynamics!IH203+Dynamics!KU203</f>
        <v>2987.7297921241575</v>
      </c>
      <c r="AV204" s="4">
        <f>AV203+Dynamics!AV203+Dynamics!DI203+Dynamics!FV203+Dynamics!II203+Dynamics!KV203</f>
        <v>0</v>
      </c>
      <c r="AW204" s="4">
        <f>AW203+Dynamics!AW203+Dynamics!DJ203+Dynamics!FW203+Dynamics!IJ203+Dynamics!KW203</f>
        <v>0</v>
      </c>
      <c r="AX204" s="4">
        <f>AX203+Dynamics!AX203+Dynamics!DK203+Dynamics!FX203+Dynamics!IK203+Dynamics!KX203</f>
        <v>0</v>
      </c>
      <c r="AY204" s="4">
        <f>AY203+Dynamics!AY203+Dynamics!DL203+Dynamics!FY203+Dynamics!IL203+Dynamics!KY203</f>
        <v>6255.6789855834631</v>
      </c>
      <c r="AZ204" s="4">
        <f>AZ203+Dynamics!AZ203+Dynamics!DM203+Dynamics!FZ203+Dynamics!IM203+Dynamics!KZ203</f>
        <v>3106.1310962943471</v>
      </c>
      <c r="BA204" s="9">
        <f>BA203+Dynamics!BA203+Dynamics!DN203+Dynamics!GA203+Dynamics!IN203+Dynamics!LA203</f>
        <v>2479.5269465649981</v>
      </c>
      <c r="BB204" s="8">
        <f>BB203+Dynamics!BB203+Dynamics!DO203+Dynamics!GB203+Dynamics!IO203+Dynamics!LB203</f>
        <v>49106.142671334972</v>
      </c>
      <c r="BC204" s="4">
        <f>BC203+Dynamics!BC203+Dynamics!DP203+Dynamics!GC203+Dynamics!IP203+Dynamics!LC203</f>
        <v>9406.8256501589622</v>
      </c>
      <c r="BD204" s="4">
        <f>BD203+Dynamics!BD203+Dynamics!DQ203+Dynamics!GD203+Dynamics!IQ203+Dynamics!LD203</f>
        <v>26025.532407495783</v>
      </c>
      <c r="BE204" s="4">
        <f>BE203+Dynamics!BE203+Dynamics!DR203+Dynamics!GE203+Dynamics!IR203+Dynamics!LE203</f>
        <v>24896.856624257416</v>
      </c>
      <c r="BF204" s="4">
        <f>BF203+Dynamics!BF203+Dynamics!DS203+Dynamics!GF203+Dynamics!IS203+Dynamics!LF203</f>
        <v>7038.7146442828589</v>
      </c>
      <c r="BG204" s="4">
        <f>BG203+Dynamics!BG203+Dynamics!DT203+Dynamics!GG203+Dynamics!IT203+Dynamics!LG203</f>
        <v>1297.5663445989692</v>
      </c>
      <c r="BH204" s="4">
        <f>BH203+Dynamics!BH203+Dynamics!DU203+Dynamics!GH203+Dynamics!IU203+Dynamics!LH203</f>
        <v>1017.9232405210829</v>
      </c>
      <c r="BI204" s="4">
        <f>BI203+Dynamics!BI203+Dynamics!DV203+Dynamics!GI203+Dynamics!IV203+Dynamics!LI203</f>
        <v>0</v>
      </c>
      <c r="BJ204" s="4">
        <f>BJ203+Dynamics!BJ203+Dynamics!DW203+Dynamics!GJ203+Dynamics!IW203+Dynamics!LJ203</f>
        <v>0</v>
      </c>
      <c r="BK204" s="4">
        <f>BK203+Dynamics!BK203+Dynamics!DX203+Dynamics!GK203+Dynamics!IX203+Dynamics!LK203</f>
        <v>0</v>
      </c>
      <c r="BL204" s="4">
        <f>BL203+Dynamics!BL203+Dynamics!DY203+Dynamics!GL203+Dynamics!IY203+Dynamics!LL203</f>
        <v>2119.6486843482312</v>
      </c>
      <c r="BM204" s="4">
        <f>BM203+Dynamics!BM203+Dynamics!DZ203+Dynamics!GM203+Dynamics!IZ203+Dynamics!LM203</f>
        <v>971.47491022759289</v>
      </c>
      <c r="BN204" s="4">
        <f>BN203+Dynamics!BN203+Dynamics!EA203+Dynamics!GN203+Dynamics!JA203+Dynamics!LN203</f>
        <v>707.06684038771994</v>
      </c>
      <c r="BO204" s="178">
        <f t="shared" si="106"/>
        <v>57660306.965598255</v>
      </c>
      <c r="BP204" s="8">
        <f t="shared" si="101"/>
        <v>27520017.307371344</v>
      </c>
      <c r="BQ204" s="4">
        <f t="shared" si="102"/>
        <v>28725123.636106972</v>
      </c>
      <c r="BR204" s="4">
        <f t="shared" si="103"/>
        <v>97067.265609059337</v>
      </c>
      <c r="BS204" s="4">
        <f t="shared" si="107"/>
        <v>1195511.004493285</v>
      </c>
      <c r="BT204" s="179">
        <f t="shared" si="108"/>
        <v>122587.75201761357</v>
      </c>
      <c r="BU204" s="178">
        <f t="shared" si="109"/>
        <v>2614125.6089520385</v>
      </c>
      <c r="BV204" s="4">
        <f t="shared" si="110"/>
        <v>1543604.7686650814</v>
      </c>
      <c r="BW204" s="4">
        <f t="shared" si="111"/>
        <v>762918.92806925171</v>
      </c>
      <c r="BX204" s="4">
        <f t="shared" si="112"/>
        <v>54755.690777150441</v>
      </c>
      <c r="BY204" s="4">
        <f t="shared" si="113"/>
        <v>179364.61209427673</v>
      </c>
      <c r="BZ204" s="179">
        <f t="shared" si="114"/>
        <v>73481.609346278608</v>
      </c>
      <c r="CA204" s="167">
        <f t="shared" si="115"/>
        <v>4.5336657859135203E-2</v>
      </c>
      <c r="CB204" s="15">
        <f t="shared" si="116"/>
        <v>5.6090254283801662E-2</v>
      </c>
      <c r="CC204" s="15">
        <f t="shared" si="117"/>
        <v>2.6559291362292906E-2</v>
      </c>
      <c r="CD204" s="15">
        <f t="shared" si="118"/>
        <v>0.56410047644362682</v>
      </c>
      <c r="CE204" s="15">
        <f t="shared" si="119"/>
        <v>0.15003175330058971</v>
      </c>
      <c r="CF204" s="168">
        <f t="shared" si="120"/>
        <v>0.59942048154795002</v>
      </c>
      <c r="CG204" s="167"/>
      <c r="CH204" s="16"/>
      <c r="CI204" s="87"/>
      <c r="CJ204" s="16"/>
      <c r="CK204" s="16"/>
      <c r="CL204" s="168"/>
      <c r="CM204" s="120">
        <f t="shared" si="121"/>
        <v>200827.56119970308</v>
      </c>
      <c r="CN204" s="120">
        <f>step*SUMPRODUCT(B204:N204,'By group'!B$22:N$22)</f>
        <v>118687.93529405569</v>
      </c>
      <c r="CO204" s="120">
        <f>step*SUMPRODUCT(O204:AA204,'By group'!O$22:AA$22)</f>
        <v>58648.631796737856</v>
      </c>
      <c r="CP204" s="120">
        <f>step*SUMPRODUCT(AB204:AN204,'By group'!AB$22:AN$22)</f>
        <v>4222.2911433626614</v>
      </c>
      <c r="CQ204" s="120">
        <f>step*SUMPRODUCT(AO204:BA204,'By group'!AO$22:BA$22)</f>
        <v>13792.050354905976</v>
      </c>
      <c r="CR204" s="154">
        <f>step*SUMPRODUCT(BB204:BN204,'By group'!BB$22:BN$22)</f>
        <v>5476.652610640871</v>
      </c>
      <c r="CS204" s="197">
        <f t="shared" si="122"/>
        <v>301079.48672803008</v>
      </c>
      <c r="CT204" s="120">
        <f t="shared" si="123"/>
        <v>876812.25139196322</v>
      </c>
      <c r="CU204" s="120">
        <f t="shared" si="124"/>
        <v>900808.49437081045</v>
      </c>
      <c r="CV204" s="120">
        <f t="shared" si="125"/>
        <v>359710.06966588891</v>
      </c>
      <c r="CW204" s="120">
        <f t="shared" si="126"/>
        <v>96546.551721945259</v>
      </c>
      <c r="CX204" s="198">
        <f t="shared" si="127"/>
        <v>79168.755073400898</v>
      </c>
      <c r="CY204" s="16">
        <f t="shared" si="128"/>
        <v>3.3677962213233448E-3</v>
      </c>
      <c r="CZ204" s="37">
        <f t="shared" si="129"/>
        <v>4.1632909954135371E-2</v>
      </c>
      <c r="DA204" s="185">
        <f t="shared" si="130"/>
        <v>2.126033635075041E-3</v>
      </c>
      <c r="DB204" s="183">
        <f>(BO204-BO202)/BO202</f>
        <v>5.5668946541088315E-3</v>
      </c>
      <c r="DC204" s="85">
        <f>(SUMPRODUCT($B204:$N204,'By group'!$B$27:$N$27)-(1-prop_idu_part)*SUMPRODUCT(Population!$BB204:$BN204,'By group'!$BB$27:$BN$27)*(1-prop_idu_male))/BQ204</f>
        <v>1.4347659246682043</v>
      </c>
      <c r="DD204" s="85">
        <f>(1-prop_idu_part)*SUMPRODUCT(Population!$BB204:$BN204,'By group'!$BB$27:$BN$27)*prop_idu_male/BQ204</f>
        <v>9.2180471601246514E-3</v>
      </c>
      <c r="DE204" s="85">
        <f>SUMPRODUCT(AB204:AN204,'By group'!AB$27:AN$27)/prop_sw_use/BP204</f>
        <v>4.2325815943317515</v>
      </c>
      <c r="DF204" s="85">
        <f t="shared" si="104"/>
        <v>1.718428127298691</v>
      </c>
      <c r="DG204" s="85">
        <f t="shared" si="131"/>
        <v>0</v>
      </c>
    </row>
  </sheetData>
  <mergeCells count="11">
    <mergeCell ref="CS2:CX2"/>
    <mergeCell ref="B2:N2"/>
    <mergeCell ref="O2:AA2"/>
    <mergeCell ref="AB2:AN2"/>
    <mergeCell ref="AO2:BA2"/>
    <mergeCell ref="BB2:BN2"/>
    <mergeCell ref="BO2:BT2"/>
    <mergeCell ref="BU2:BZ2"/>
    <mergeCell ref="CA2:CF2"/>
    <mergeCell ref="CG2:CL2"/>
    <mergeCell ref="CM2:CR2"/>
  </mergeCells>
  <pageMargins left="0.7" right="0.7" top="0.75" bottom="0.75" header="0.3" footer="0.3"/>
  <pageSetup orientation="portrait" r:id="rId1"/>
  <cellWatches>
    <cellWatch r="BU104"/>
    <cellWatch r="CA104"/>
    <cellWatch r="CD104"/>
    <cellWatch r="CE104"/>
    <cellWatch r="CY104"/>
  </cellWatche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DI204"/>
  <sheetViews>
    <sheetView zoomScale="90" zoomScaleNormal="90" workbookViewId="0">
      <pane xSplit="1" ySplit="3" topLeftCell="B33" activePane="bottomRight" state="frozen"/>
      <selection pane="topRight" activeCell="B1" sqref="B1"/>
      <selection pane="bottomLeft" activeCell="A3" sqref="A3"/>
      <selection pane="bottomRight" activeCell="AA4" sqref="AA4"/>
    </sheetView>
  </sheetViews>
  <sheetFormatPr defaultRowHeight="15" x14ac:dyDescent="0.25"/>
  <cols>
    <col min="1" max="1" width="6.85546875" bestFit="1" customWidth="1"/>
    <col min="2" max="2" width="10.85546875" style="10" bestFit="1" customWidth="1"/>
    <col min="3" max="3" width="10.85546875" style="5" customWidth="1"/>
    <col min="4" max="6" width="7.140625" style="5" bestFit="1" customWidth="1"/>
    <col min="7" max="7" width="7.7109375" style="5" bestFit="1" customWidth="1"/>
    <col min="8" max="8" width="7.140625" style="5" bestFit="1" customWidth="1"/>
    <col min="9" max="9" width="7.140625" style="5" customWidth="1"/>
    <col min="10" max="10" width="7.85546875" style="5" bestFit="1" customWidth="1"/>
    <col min="11" max="11" width="7.42578125" style="5" bestFit="1" customWidth="1"/>
    <col min="12" max="13" width="7.140625" style="5" bestFit="1" customWidth="1"/>
    <col min="14" max="14" width="7.5703125" style="11" bestFit="1" customWidth="1"/>
    <col min="15" max="15" width="10.85546875" style="10" bestFit="1" customWidth="1"/>
    <col min="16" max="16" width="10.85546875" style="5" customWidth="1"/>
    <col min="17" max="19" width="7.140625" style="5" bestFit="1" customWidth="1"/>
    <col min="20" max="20" width="7.7109375" style="5" bestFit="1" customWidth="1"/>
    <col min="21" max="21" width="7.140625" style="5" bestFit="1" customWidth="1"/>
    <col min="22" max="22" width="7.140625" style="5" customWidth="1"/>
    <col min="23" max="23" width="7.85546875" style="5" bestFit="1" customWidth="1"/>
    <col min="24" max="24" width="7.42578125" style="5" bestFit="1" customWidth="1"/>
    <col min="25" max="26" width="7.140625" style="5" bestFit="1" customWidth="1"/>
    <col min="27" max="27" width="7.5703125" style="11" bestFit="1" customWidth="1"/>
    <col min="28" max="28" width="10.85546875" style="10" bestFit="1" customWidth="1"/>
    <col min="29" max="29" width="10.85546875" style="5" customWidth="1"/>
    <col min="30" max="34" width="7.140625" style="5" bestFit="1" customWidth="1"/>
    <col min="35" max="35" width="7.140625" style="5" customWidth="1"/>
    <col min="36" max="36" width="7.85546875" style="5" bestFit="1" customWidth="1"/>
    <col min="37" max="37" width="7.42578125" style="5" bestFit="1" customWidth="1"/>
    <col min="38" max="39" width="7.140625" style="5" bestFit="1" customWidth="1"/>
    <col min="40" max="40" width="7.5703125" style="5" bestFit="1" customWidth="1"/>
    <col min="41" max="41" width="10.85546875" style="10" bestFit="1" customWidth="1"/>
    <col min="42" max="42" width="10.85546875" style="5" customWidth="1"/>
    <col min="43" max="47" width="7.140625" style="5" bestFit="1" customWidth="1"/>
    <col min="48" max="48" width="7.140625" style="5" customWidth="1"/>
    <col min="49" max="49" width="7.85546875" style="5" bestFit="1" customWidth="1"/>
    <col min="50" max="50" width="7.42578125" style="5" bestFit="1" customWidth="1"/>
    <col min="51" max="52" width="7.140625" style="5" bestFit="1" customWidth="1"/>
    <col min="53" max="53" width="7.5703125" style="11" customWidth="1"/>
    <col min="54" max="54" width="10.85546875" style="10" bestFit="1" customWidth="1"/>
    <col min="55" max="55" width="10.85546875" style="5" customWidth="1"/>
    <col min="56" max="60" width="7.140625" style="5" bestFit="1" customWidth="1"/>
    <col min="61" max="61" width="7.140625" style="5" customWidth="1"/>
    <col min="62" max="62" width="7.85546875" style="5" bestFit="1" customWidth="1"/>
    <col min="63" max="63" width="7.42578125" style="5" bestFit="1" customWidth="1"/>
    <col min="64" max="65" width="7.140625" style="5" bestFit="1" customWidth="1"/>
    <col min="66" max="66" width="7.5703125" style="11" customWidth="1"/>
  </cols>
  <sheetData>
    <row r="2" spans="1:113" x14ac:dyDescent="0.25">
      <c r="B2" s="247" t="s">
        <v>80</v>
      </c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9"/>
      <c r="O2" s="250" t="s">
        <v>79</v>
      </c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2"/>
      <c r="AB2" s="253" t="s">
        <v>78</v>
      </c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5"/>
      <c r="AO2" s="256" t="s">
        <v>77</v>
      </c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259" t="s">
        <v>138</v>
      </c>
      <c r="BC2" s="260"/>
      <c r="BD2" s="260"/>
      <c r="BE2" s="260"/>
      <c r="BF2" s="260"/>
      <c r="BG2" s="260"/>
      <c r="BH2" s="260"/>
      <c r="BI2" s="260"/>
      <c r="BJ2" s="260"/>
      <c r="BK2" s="260"/>
      <c r="BL2" s="260"/>
      <c r="BM2" s="260"/>
      <c r="BN2" s="261"/>
    </row>
    <row r="3" spans="1:113" x14ac:dyDescent="0.25">
      <c r="A3" t="s">
        <v>4</v>
      </c>
      <c r="B3" s="24" t="s">
        <v>7</v>
      </c>
      <c r="C3" s="25" t="s">
        <v>111</v>
      </c>
      <c r="D3" s="25" t="s">
        <v>8</v>
      </c>
      <c r="E3" s="25" t="s">
        <v>54</v>
      </c>
      <c r="F3" s="25" t="s">
        <v>9</v>
      </c>
      <c r="G3" s="25" t="s">
        <v>55</v>
      </c>
      <c r="H3" s="25" t="s">
        <v>0</v>
      </c>
      <c r="I3" s="25" t="s">
        <v>114</v>
      </c>
      <c r="J3" s="25" t="s">
        <v>52</v>
      </c>
      <c r="K3" s="25" t="s">
        <v>56</v>
      </c>
      <c r="L3" s="25" t="s">
        <v>10</v>
      </c>
      <c r="M3" s="25" t="s">
        <v>53</v>
      </c>
      <c r="N3" s="26" t="s">
        <v>11</v>
      </c>
      <c r="O3" s="27" t="s">
        <v>7</v>
      </c>
      <c r="P3" s="28" t="s">
        <v>111</v>
      </c>
      <c r="Q3" s="28" t="s">
        <v>8</v>
      </c>
      <c r="R3" s="28" t="s">
        <v>54</v>
      </c>
      <c r="S3" s="28" t="s">
        <v>9</v>
      </c>
      <c r="T3" s="28" t="s">
        <v>55</v>
      </c>
      <c r="U3" s="28" t="s">
        <v>0</v>
      </c>
      <c r="V3" s="28" t="s">
        <v>114</v>
      </c>
      <c r="W3" s="28" t="s">
        <v>52</v>
      </c>
      <c r="X3" s="28" t="s">
        <v>56</v>
      </c>
      <c r="Y3" s="28" t="s">
        <v>10</v>
      </c>
      <c r="Z3" s="28" t="s">
        <v>53</v>
      </c>
      <c r="AA3" s="29" t="s">
        <v>11</v>
      </c>
      <c r="AB3" s="30" t="s">
        <v>7</v>
      </c>
      <c r="AC3" s="31" t="s">
        <v>111</v>
      </c>
      <c r="AD3" s="31" t="s">
        <v>8</v>
      </c>
      <c r="AE3" s="31" t="s">
        <v>54</v>
      </c>
      <c r="AF3" s="31" t="s">
        <v>9</v>
      </c>
      <c r="AG3" s="31" t="s">
        <v>55</v>
      </c>
      <c r="AH3" s="31" t="s">
        <v>0</v>
      </c>
      <c r="AI3" s="31" t="s">
        <v>114</v>
      </c>
      <c r="AJ3" s="31" t="s">
        <v>52</v>
      </c>
      <c r="AK3" s="31" t="s">
        <v>56</v>
      </c>
      <c r="AL3" s="31" t="s">
        <v>10</v>
      </c>
      <c r="AM3" s="31" t="s">
        <v>53</v>
      </c>
      <c r="AN3" s="31" t="s">
        <v>11</v>
      </c>
      <c r="AO3" s="32" t="s">
        <v>7</v>
      </c>
      <c r="AP3" s="33" t="s">
        <v>111</v>
      </c>
      <c r="AQ3" s="33" t="s">
        <v>8</v>
      </c>
      <c r="AR3" s="33" t="s">
        <v>54</v>
      </c>
      <c r="AS3" s="33" t="s">
        <v>9</v>
      </c>
      <c r="AT3" s="33" t="s">
        <v>55</v>
      </c>
      <c r="AU3" s="33" t="s">
        <v>0</v>
      </c>
      <c r="AV3" s="33" t="s">
        <v>114</v>
      </c>
      <c r="AW3" s="33" t="s">
        <v>52</v>
      </c>
      <c r="AX3" s="33" t="s">
        <v>56</v>
      </c>
      <c r="AY3" s="33" t="s">
        <v>10</v>
      </c>
      <c r="AZ3" s="33" t="s">
        <v>53</v>
      </c>
      <c r="BA3" s="34" t="s">
        <v>11</v>
      </c>
      <c r="BB3" s="134" t="s">
        <v>7</v>
      </c>
      <c r="BC3" s="135" t="s">
        <v>111</v>
      </c>
      <c r="BD3" s="135" t="s">
        <v>8</v>
      </c>
      <c r="BE3" s="135" t="s">
        <v>54</v>
      </c>
      <c r="BF3" s="135" t="s">
        <v>9</v>
      </c>
      <c r="BG3" s="135" t="s">
        <v>55</v>
      </c>
      <c r="BH3" s="135" t="s">
        <v>0</v>
      </c>
      <c r="BI3" s="135" t="s">
        <v>114</v>
      </c>
      <c r="BJ3" s="135" t="s">
        <v>52</v>
      </c>
      <c r="BK3" s="135" t="s">
        <v>56</v>
      </c>
      <c r="BL3" s="135" t="s">
        <v>10</v>
      </c>
      <c r="BM3" s="135" t="s">
        <v>53</v>
      </c>
      <c r="BN3" s="136" t="s">
        <v>11</v>
      </c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</row>
    <row r="4" spans="1:113" x14ac:dyDescent="0.25">
      <c r="A4">
        <v>0</v>
      </c>
      <c r="B4" s="40">
        <f>Population!B4/SUM(Population!$B4:$N4)</f>
        <v>0.93900000000000006</v>
      </c>
      <c r="C4" s="42">
        <f>Population!C4/SUM(Population!$B4:$N4)</f>
        <v>3.0500000000000002E-3</v>
      </c>
      <c r="D4" s="42">
        <f>Population!D4/SUM(Population!$B4:$N4)</f>
        <v>1.525E-2</v>
      </c>
      <c r="E4" s="42">
        <f>Population!E4/SUM(Population!$B4:$N4)</f>
        <v>1.2200000000000001E-2</v>
      </c>
      <c r="F4" s="42">
        <f>Population!F4/SUM(Population!$B4:$N4)</f>
        <v>1.2200000000000001E-2</v>
      </c>
      <c r="G4" s="42">
        <f>Population!G4/SUM(Population!$B4:$N4)</f>
        <v>9.7600000000000013E-3</v>
      </c>
      <c r="H4" s="42">
        <f>Population!H4/SUM(Population!$B4:$N4)</f>
        <v>4.2699999999999995E-3</v>
      </c>
      <c r="I4" s="42">
        <f>Population!I4/SUM(Population!$B4:$N4)</f>
        <v>0</v>
      </c>
      <c r="J4" s="42">
        <f>Population!J4/SUM(Population!$B4:$N4)</f>
        <v>0</v>
      </c>
      <c r="K4" s="42">
        <f>Population!K4/SUM(Population!$B4:$N4)</f>
        <v>0</v>
      </c>
      <c r="L4" s="42">
        <f>Population!L4/SUM(Population!$B4:$N4)</f>
        <v>0</v>
      </c>
      <c r="M4" s="42">
        <f>Population!M4/SUM(Population!$B4:$N4)</f>
        <v>2.4400000000000003E-3</v>
      </c>
      <c r="N4" s="42">
        <f>Population!N4/SUM(Population!$B4:$N4)</f>
        <v>1.8299999999999998E-3</v>
      </c>
      <c r="O4" s="40">
        <f>Population!O4/SUM(Population!$O4:$AA4)</f>
        <v>0.91700000000000004</v>
      </c>
      <c r="P4" s="42">
        <f>Population!P4/SUM(Population!$O4:$AA4)</f>
        <v>4.1500000000000009E-3</v>
      </c>
      <c r="Q4" s="42">
        <f>Population!Q4/SUM(Population!$O4:$AA4)</f>
        <v>2.0750000000000001E-2</v>
      </c>
      <c r="R4" s="42">
        <f>Population!R4/SUM(Population!$O4:$AA4)</f>
        <v>1.6600000000000004E-2</v>
      </c>
      <c r="S4" s="42">
        <f>Population!S4/SUM(Population!$O4:$AA4)</f>
        <v>1.6600000000000004E-2</v>
      </c>
      <c r="T4" s="42">
        <f>Population!T4/SUM(Population!$O4:$AA4)</f>
        <v>1.3280000000000002E-2</v>
      </c>
      <c r="U4" s="42">
        <f>Population!U4/SUM(Population!$O4:$AA4)</f>
        <v>5.8100000000000001E-3</v>
      </c>
      <c r="V4" s="42">
        <f>Population!V4/SUM(Population!$O4:$AA4)</f>
        <v>0</v>
      </c>
      <c r="W4" s="42">
        <f>Population!W4/SUM(Population!$O4:$AA4)</f>
        <v>0</v>
      </c>
      <c r="X4" s="42">
        <f>Population!X4/SUM(Population!$O4:$AA4)</f>
        <v>0</v>
      </c>
      <c r="Y4" s="42">
        <f>Population!Y4/SUM(Population!$O4:$AA4)</f>
        <v>0</v>
      </c>
      <c r="Z4" s="42">
        <f>Population!Z4/SUM(Population!$O4:$AA4)</f>
        <v>3.3200000000000005E-3</v>
      </c>
      <c r="AA4" s="42">
        <f>Population!AA4/SUM(Population!$O4:$AA4)</f>
        <v>2.49E-3</v>
      </c>
      <c r="AB4" s="40">
        <f>Population!AB4/SUM(Population!$AB4:$AN4)</f>
        <v>0.4</v>
      </c>
      <c r="AC4" s="42">
        <f>Population!AC4/SUM(Population!$AB4:$AN4)</f>
        <v>3.0000000000000002E-2</v>
      </c>
      <c r="AD4" s="42">
        <f>Population!AD4/SUM(Population!$AB4:$AN4)</f>
        <v>0.15</v>
      </c>
      <c r="AE4" s="42">
        <f>Population!AE4/SUM(Population!$AB4:$AN4)</f>
        <v>0.12000000000000001</v>
      </c>
      <c r="AF4" s="42">
        <f>Population!AF4/SUM(Population!$AB4:$AN4)</f>
        <v>0.12000000000000001</v>
      </c>
      <c r="AG4" s="42">
        <f>Population!AG4/SUM(Population!$AB4:$AN4)</f>
        <v>9.6000000000000016E-2</v>
      </c>
      <c r="AH4" s="42">
        <f>Population!AH4/SUM(Population!$AB4:$AN4)</f>
        <v>4.1999999999999996E-2</v>
      </c>
      <c r="AI4" s="42">
        <f>Population!AI4/SUM(Population!$AB4:$AN4)</f>
        <v>0</v>
      </c>
      <c r="AJ4" s="42">
        <f>Population!AJ4/SUM(Population!$AB4:$AN4)</f>
        <v>0</v>
      </c>
      <c r="AK4" s="42">
        <f>Population!AK4/SUM(Population!$AB4:$AN4)</f>
        <v>0</v>
      </c>
      <c r="AL4" s="42">
        <f>Population!AL4/SUM(Population!$AB4:$AN4)</f>
        <v>0</v>
      </c>
      <c r="AM4" s="42">
        <f>Population!AM4/SUM(Population!$AB4:$AN4)</f>
        <v>2.4000000000000004E-2</v>
      </c>
      <c r="AN4" s="42">
        <f>Population!AN4/SUM(Population!$AB4:$AN4)</f>
        <v>1.8000000000000002E-2</v>
      </c>
      <c r="AO4" s="40">
        <f>Population!AO4/SUM(Population!$AO4:$BA4)</f>
        <v>0.96099999999999997</v>
      </c>
      <c r="AP4" s="42">
        <f>Population!AP4/SUM(Population!$AO4:$BA4)</f>
        <v>1.9500000000000001E-3</v>
      </c>
      <c r="AQ4" s="42">
        <f>Population!AQ4/SUM(Population!$AO4:$BA4)</f>
        <v>9.75E-3</v>
      </c>
      <c r="AR4" s="42">
        <f>Population!AR4/SUM(Population!$AO4:$BA4)</f>
        <v>7.8000000000000005E-3</v>
      </c>
      <c r="AS4" s="42">
        <f>Population!AS4/SUM(Population!$AO4:$BA4)</f>
        <v>7.8000000000000005E-3</v>
      </c>
      <c r="AT4" s="42">
        <f>Population!AT4/SUM(Population!$AO4:$BA4)</f>
        <v>6.2400000000000008E-3</v>
      </c>
      <c r="AU4" s="42">
        <f>Population!AU4/SUM(Population!$AO4:$BA4)</f>
        <v>2.7300000000000002E-3</v>
      </c>
      <c r="AV4" s="42">
        <f>Population!AV4/SUM(Population!$AO4:$BA4)</f>
        <v>0</v>
      </c>
      <c r="AW4" s="42">
        <f>Population!AW4/SUM(Population!$AO4:$BA4)</f>
        <v>0</v>
      </c>
      <c r="AX4" s="42">
        <f>Population!AX4/SUM(Population!$AO4:$BA4)</f>
        <v>0</v>
      </c>
      <c r="AY4" s="42">
        <f>Population!AY4/SUM(Population!$AO4:$BA4)</f>
        <v>0</v>
      </c>
      <c r="AZ4" s="42">
        <f>Population!AZ4/SUM(Population!$AO4:$BA4)</f>
        <v>1.5600000000000002E-3</v>
      </c>
      <c r="BA4" s="43">
        <f>Population!BA4/SUM(Population!$AO4:$BA4)</f>
        <v>1.17E-3</v>
      </c>
      <c r="BB4" s="40">
        <f>Population!BB4/SUM(Population!$BB4:$BN4)</f>
        <v>0.6</v>
      </c>
      <c r="BC4" s="42">
        <f>Population!BC4/SUM(Population!$BB4:$BN4)</f>
        <v>2.0000000000000004E-2</v>
      </c>
      <c r="BD4" s="42">
        <f>Population!BD4/SUM(Population!$BB4:$BN4)</f>
        <v>0.1</v>
      </c>
      <c r="BE4" s="42">
        <f>Population!BE4/SUM(Population!$BB4:$BN4)</f>
        <v>8.0000000000000016E-2</v>
      </c>
      <c r="BF4" s="42">
        <f>Population!BF4/SUM(Population!$BB4:$BN4)</f>
        <v>8.0000000000000016E-2</v>
      </c>
      <c r="BG4" s="42">
        <f>Population!BG4/SUM(Population!$BB4:$BN4)</f>
        <v>6.4000000000000015E-2</v>
      </c>
      <c r="BH4" s="42">
        <f>Population!BH4/SUM(Population!$BB4:$BN4)</f>
        <v>2.8000000000000004E-2</v>
      </c>
      <c r="BI4" s="42">
        <f>Population!BI4/SUM(Population!$BB4:$BN4)</f>
        <v>0</v>
      </c>
      <c r="BJ4" s="42">
        <f>Population!BJ4/SUM(Population!$BB4:$BN4)</f>
        <v>0</v>
      </c>
      <c r="BK4" s="42">
        <f>Population!BK4/SUM(Population!$BB4:$BN4)</f>
        <v>0</v>
      </c>
      <c r="BL4" s="42">
        <f>Population!BL4/SUM(Population!$BB4:$BN4)</f>
        <v>0</v>
      </c>
      <c r="BM4" s="42">
        <f>Population!BM4/SUM(Population!$BB4:$BN4)</f>
        <v>1.6000000000000004E-2</v>
      </c>
      <c r="BN4" s="43">
        <f>Population!BN4/SUM(Population!$BB4:$BN4)</f>
        <v>1.2000000000000002E-2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</row>
    <row r="5" spans="1:113" x14ac:dyDescent="0.25">
      <c r="A5">
        <f t="shared" ref="A5:A36" si="0">A4+step</f>
        <v>0.5</v>
      </c>
      <c r="B5" s="114">
        <f>Population!B5/SUM(Population!$B5:$N5)</f>
        <v>0.9296126266505661</v>
      </c>
      <c r="C5" s="42">
        <f>Population!C5/SUM(Population!$B5:$N5)</f>
        <v>1.8553178434542072E-2</v>
      </c>
      <c r="D5" s="115">
        <f>Population!D5/SUM(Population!$B5:$N5)</f>
        <v>1.3134153609423315E-2</v>
      </c>
      <c r="E5" s="42">
        <f>Population!E5/SUM(Population!$B5:$N5)</f>
        <v>1.3103750695825809E-2</v>
      </c>
      <c r="F5" s="42">
        <f>Population!F5/SUM(Population!$B5:$N5)</f>
        <v>9.2854745071682242E-3</v>
      </c>
      <c r="G5" s="42">
        <f>Population!G5/SUM(Population!$B5:$N5)</f>
        <v>5.7788842922345046E-3</v>
      </c>
      <c r="H5" s="42">
        <f>Population!H5/SUM(Population!$B5:$N5)</f>
        <v>5.4186969526663856E-3</v>
      </c>
      <c r="I5" s="42">
        <f>Population!I5/SUM(Population!$B5:$N5)</f>
        <v>0</v>
      </c>
      <c r="J5" s="42">
        <f>Population!J5/SUM(Population!$B5:$N5)</f>
        <v>0</v>
      </c>
      <c r="K5" s="42">
        <f>Population!K5/SUM(Population!$B5:$N5)</f>
        <v>0</v>
      </c>
      <c r="L5" s="42">
        <f>Population!L5/SUM(Population!$B5:$N5)</f>
        <v>6.1092419018521338E-4</v>
      </c>
      <c r="M5" s="42">
        <f>Population!M5/SUM(Population!$B5:$N5)</f>
        <v>2.5535484782447881E-3</v>
      </c>
      <c r="N5" s="42">
        <f>Population!N5/SUM(Population!$B5:$N5)</f>
        <v>1.9487621891437778E-3</v>
      </c>
      <c r="O5" s="40">
        <f>Population!O5/SUM(Population!$O5:$AA5)</f>
        <v>0.923415738109583</v>
      </c>
      <c r="P5" s="42">
        <f>Population!P5/SUM(Population!$O5:$AA5)</f>
        <v>6.0014907416799891E-3</v>
      </c>
      <c r="Q5" s="42">
        <f>Population!Q5/SUM(Population!$O5:$AA5)</f>
        <v>1.7884636656114002E-2</v>
      </c>
      <c r="R5" s="42">
        <f>Population!R5/SUM(Population!$O5:$AA5)</f>
        <v>1.7844184050571164E-2</v>
      </c>
      <c r="S5" s="42">
        <f>Population!S5/SUM(Population!$O5:$AA5)</f>
        <v>1.2643485924571219E-2</v>
      </c>
      <c r="T5" s="42">
        <f>Population!T5/SUM(Population!$O5:$AA5)</f>
        <v>7.8680871492249962E-3</v>
      </c>
      <c r="U5" s="42">
        <f>Population!U5/SUM(Population!$O5:$AA5)</f>
        <v>7.3792166091678976E-3</v>
      </c>
      <c r="V5" s="42">
        <f>Population!V5/SUM(Population!$O5:$AA5)</f>
        <v>0</v>
      </c>
      <c r="W5" s="42">
        <f>Population!W5/SUM(Population!$O5:$AA5)</f>
        <v>0</v>
      </c>
      <c r="X5" s="42">
        <f>Population!X5/SUM(Population!$O5:$AA5)</f>
        <v>0</v>
      </c>
      <c r="Y5" s="42">
        <f>Population!Y5/SUM(Population!$O5:$AA5)</f>
        <v>8.321117001599918E-4</v>
      </c>
      <c r="Z5" s="42">
        <f>Population!Z5/SUM(Population!$O5:$AA5)</f>
        <v>3.4773045230966347E-3</v>
      </c>
      <c r="AA5" s="42">
        <f>Population!AA5/SUM(Population!$O5:$AA5)</f>
        <v>2.6537445358312747E-3</v>
      </c>
      <c r="AB5" s="40">
        <f>Population!AB5/SUM(Population!$AB5:$AN5)</f>
        <v>0.34842255910410619</v>
      </c>
      <c r="AC5" s="42">
        <f>Population!AC5/SUM(Population!$AB5:$AN5)</f>
        <v>0.11903000207382829</v>
      </c>
      <c r="AD5" s="42">
        <f>Population!AD5/SUM(Population!$AB5:$AN5)</f>
        <v>0.13498677934467029</v>
      </c>
      <c r="AE5" s="42">
        <f>Population!AE5/SUM(Population!$AB5:$AN5)</f>
        <v>0.13443073413521359</v>
      </c>
      <c r="AF5" s="42">
        <f>Population!AF5/SUM(Population!$AB5:$AN5)</f>
        <v>9.5546453753629204E-2</v>
      </c>
      <c r="AG5" s="42">
        <f>Population!AG5/SUM(Population!$AB5:$AN5)</f>
        <v>5.9639153878058897E-2</v>
      </c>
      <c r="AH5" s="42">
        <f>Population!AH5/SUM(Population!$AB5:$AN5)</f>
        <v>5.5527530070510159E-2</v>
      </c>
      <c r="AI5" s="42">
        <f>Population!AI5/SUM(Population!$AB5:$AN5)</f>
        <v>0</v>
      </c>
      <c r="AJ5" s="42">
        <f>Population!AJ5/SUM(Population!$AB5:$AN5)</f>
        <v>0</v>
      </c>
      <c r="AK5" s="42">
        <f>Population!AK5/SUM(Population!$AB5:$AN5)</f>
        <v>0</v>
      </c>
      <c r="AL5" s="42">
        <f>Population!AL5/SUM(Population!$AB5:$AN5)</f>
        <v>6.2214848610535048E-3</v>
      </c>
      <c r="AM5" s="42">
        <f>Population!AM5/SUM(Population!$AB5:$AN5)</f>
        <v>2.6201783492326835E-2</v>
      </c>
      <c r="AN5" s="42">
        <f>Population!AN5/SUM(Population!$AB5:$AN5)</f>
        <v>1.9993519286603069E-2</v>
      </c>
      <c r="AO5" s="40">
        <f>Population!AO5/SUM(Population!$AO5:$BA5)</f>
        <v>0.95784971148714737</v>
      </c>
      <c r="AP5" s="42">
        <f>Population!AP5/SUM(Population!$AO5:$BA5)</f>
        <v>9.0929616907872591E-3</v>
      </c>
      <c r="AQ5" s="42">
        <f>Population!AQ5/SUM(Population!$AO5:$BA5)</f>
        <v>8.3763409154320474E-3</v>
      </c>
      <c r="AR5" s="42">
        <f>Population!AR5/SUM(Population!$AO5:$BA5)</f>
        <v>8.3568610528380188E-3</v>
      </c>
      <c r="AS5" s="42">
        <f>Population!AS5/SUM(Population!$AO5:$BA5)</f>
        <v>5.9218782285845178E-3</v>
      </c>
      <c r="AT5" s="42">
        <f>Population!AT5/SUM(Population!$AO5:$BA5)</f>
        <v>3.6855900027901009E-3</v>
      </c>
      <c r="AU5" s="42">
        <f>Population!AU5/SUM(Population!$AO5:$BA5)</f>
        <v>3.4557276241805705E-3</v>
      </c>
      <c r="AV5" s="42">
        <f>Population!AV5/SUM(Population!$AO5:$BA5)</f>
        <v>0</v>
      </c>
      <c r="AW5" s="42">
        <f>Population!AW5/SUM(Population!$AO5:$BA5)</f>
        <v>0</v>
      </c>
      <c r="AX5" s="42">
        <f>Population!AX5/SUM(Population!$AO5:$BA5)</f>
        <v>0</v>
      </c>
      <c r="AY5" s="42">
        <f>Population!AY5/SUM(Population!$AO5:$BA5)</f>
        <v>3.8959725188056034E-4</v>
      </c>
      <c r="AZ5" s="42">
        <f>Population!AZ5/SUM(Population!$AO5:$BA5)</f>
        <v>1.6285165128607424E-3</v>
      </c>
      <c r="BA5" s="43">
        <f>Population!BA5/SUM(Population!$AO5:$BA5)</f>
        <v>1.2428152334989875E-3</v>
      </c>
      <c r="BB5" s="40">
        <f>Population!BB5/SUM(Population!$BB5:$BN5)</f>
        <v>0.57714498459565733</v>
      </c>
      <c r="BC5" s="42">
        <f>Population!BC5/SUM(Population!$BB5:$BN5)</f>
        <v>9.3393259779891366E-2</v>
      </c>
      <c r="BD5" s="42">
        <f>Population!BD5/SUM(Population!$BB5:$BN5)</f>
        <v>8.3424311856081748E-2</v>
      </c>
      <c r="BE5" s="42">
        <f>Population!BE5/SUM(Population!$BB5:$BN5)</f>
        <v>8.3536219303340972E-2</v>
      </c>
      <c r="BF5" s="42">
        <f>Population!BF5/SUM(Population!$BB5:$BN5)</f>
        <v>5.8835087217347495E-2</v>
      </c>
      <c r="BG5" s="42">
        <f>Population!BG5/SUM(Population!$BB5:$BN5)</f>
        <v>3.6397180712728822E-2</v>
      </c>
      <c r="BH5" s="42">
        <f>Population!BH5/SUM(Population!$BB5:$BN5)</f>
        <v>3.4622523550915926E-2</v>
      </c>
      <c r="BI5" s="42">
        <f>Population!BI5/SUM(Population!$BB5:$BN5)</f>
        <v>0</v>
      </c>
      <c r="BJ5" s="42">
        <f>Population!BJ5/SUM(Population!$BB5:$BN5)</f>
        <v>0</v>
      </c>
      <c r="BK5" s="42">
        <f>Population!BK5/SUM(Population!$BB5:$BN5)</f>
        <v>0</v>
      </c>
      <c r="BL5" s="42">
        <f>Population!BL5/SUM(Population!$BB5:$BN5)</f>
        <v>3.9521811337589578E-3</v>
      </c>
      <c r="BM5" s="42">
        <f>Population!BM5/SUM(Population!$BB5:$BN5)</f>
        <v>1.6272503935954717E-2</v>
      </c>
      <c r="BN5" s="43">
        <f>Population!BN5/SUM(Population!$BB5:$BN5)</f>
        <v>1.2421747914322778E-2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</row>
    <row r="6" spans="1:113" x14ac:dyDescent="0.25">
      <c r="A6">
        <f t="shared" si="0"/>
        <v>1</v>
      </c>
      <c r="B6" s="40">
        <f>Population!B6/SUM(Population!$B6:$N6)</f>
        <v>0.9215075563304137</v>
      </c>
      <c r="C6" s="42">
        <f>Population!C6/SUM(Population!$B6:$N6)</f>
        <v>1.6107669818748234E-2</v>
      </c>
      <c r="D6" s="42">
        <f>Population!D6/SUM(Population!$B6:$N6)</f>
        <v>2.7236707570780852E-2</v>
      </c>
      <c r="E6" s="42">
        <f>Population!E6/SUM(Population!$B6:$N6)</f>
        <v>1.324936454032484E-2</v>
      </c>
      <c r="F6" s="42">
        <f>Population!F6/SUM(Population!$B6:$N6)</f>
        <v>7.4578979938679721E-3</v>
      </c>
      <c r="G6" s="42">
        <f>Population!G6/SUM(Population!$B6:$N6)</f>
        <v>3.6524939815806819E-3</v>
      </c>
      <c r="H6" s="42">
        <f>Population!H6/SUM(Population!$B6:$N6)</f>
        <v>5.2079769241577343E-3</v>
      </c>
      <c r="I6" s="42">
        <f>Population!I6/SUM(Population!$B6:$N6)</f>
        <v>0</v>
      </c>
      <c r="J6" s="42">
        <f>Population!J6/SUM(Population!$B6:$N6)</f>
        <v>0</v>
      </c>
      <c r="K6" s="42">
        <f>Population!K6/SUM(Population!$B6:$N6)</f>
        <v>0</v>
      </c>
      <c r="L6" s="42">
        <f>Population!L6/SUM(Population!$B6:$N6)</f>
        <v>9.8715081357223324E-4</v>
      </c>
      <c r="M6" s="42">
        <f>Population!M6/SUM(Population!$B6:$N6)</f>
        <v>2.4785390008530109E-3</v>
      </c>
      <c r="N6" s="42">
        <f>Population!N6/SUM(Population!$B6:$N6)</f>
        <v>2.1146430257008939E-3</v>
      </c>
      <c r="O6" s="40">
        <f>Population!O6/SUM(Population!$O6:$AA6)</f>
        <v>0.92805760503706114</v>
      </c>
      <c r="P6" s="42">
        <f>Population!P6/SUM(Population!$O6:$AA6)</f>
        <v>6.2405746770843422E-3</v>
      </c>
      <c r="Q6" s="42">
        <f>Population!Q6/SUM(Population!$O6:$AA6)</f>
        <v>1.7821974075056559E-2</v>
      </c>
      <c r="R6" s="42">
        <f>Population!R6/SUM(Population!$O6:$AA6)</f>
        <v>1.8049646497024219E-2</v>
      </c>
      <c r="S6" s="42">
        <f>Population!S6/SUM(Population!$O6:$AA6)</f>
        <v>1.0158721373921641E-2</v>
      </c>
      <c r="T6" s="42">
        <f>Population!T6/SUM(Population!$O6:$AA6)</f>
        <v>4.9744484395666533E-3</v>
      </c>
      <c r="U6" s="42">
        <f>Population!U6/SUM(Population!$O6:$AA6)</f>
        <v>7.0946728465783775E-3</v>
      </c>
      <c r="V6" s="42">
        <f>Population!V6/SUM(Population!$O6:$AA6)</f>
        <v>0</v>
      </c>
      <c r="W6" s="42">
        <f>Population!W6/SUM(Population!$O6:$AA6)</f>
        <v>0</v>
      </c>
      <c r="X6" s="42">
        <f>Population!X6/SUM(Population!$O6:$AA6)</f>
        <v>0</v>
      </c>
      <c r="Y6" s="42">
        <f>Population!Y6/SUM(Population!$O6:$AA6)</f>
        <v>1.3450268899185634E-3</v>
      </c>
      <c r="Z6" s="42">
        <f>Population!Z6/SUM(Population!$O6:$AA6)</f>
        <v>3.3764565836521486E-3</v>
      </c>
      <c r="AA6" s="42">
        <f>Population!AA6/SUM(Population!$O6:$AA6)</f>
        <v>2.8808735801362445E-3</v>
      </c>
      <c r="AB6" s="40">
        <f>Population!AB6/SUM(Population!$AB6:$AN6)</f>
        <v>0.30806920301256663</v>
      </c>
      <c r="AC6" s="42">
        <f>Population!AC6/SUM(Population!$AB6:$AN6)</f>
        <v>0.10336596444611926</v>
      </c>
      <c r="AD6" s="42">
        <f>Population!AD6/SUM(Population!$AB6:$AN6)</f>
        <v>0.21480087166418949</v>
      </c>
      <c r="AE6" s="42">
        <f>Population!AE6/SUM(Population!$AB6:$AN6)</f>
        <v>0.14064843431891189</v>
      </c>
      <c r="AF6" s="42">
        <f>Population!AF6/SUM(Population!$AB6:$AN6)</f>
        <v>7.9484385487502418E-2</v>
      </c>
      <c r="AG6" s="42">
        <f>Population!AG6/SUM(Population!$AB6:$AN6)</f>
        <v>3.9130513916715189E-2</v>
      </c>
      <c r="AH6" s="42">
        <f>Population!AH6/SUM(Population!$AB6:$AN6)</f>
        <v>5.5329720516319805E-2</v>
      </c>
      <c r="AI6" s="42">
        <f>Population!AI6/SUM(Population!$AB6:$AN6)</f>
        <v>0</v>
      </c>
      <c r="AJ6" s="42">
        <f>Population!AJ6/SUM(Population!$AB6:$AN6)</f>
        <v>0</v>
      </c>
      <c r="AK6" s="42">
        <f>Population!AK6/SUM(Population!$AB6:$AN6)</f>
        <v>0</v>
      </c>
      <c r="AL6" s="42">
        <f>Population!AL6/SUM(Population!$AB6:$AN6)</f>
        <v>1.0418752160007417E-2</v>
      </c>
      <c r="AM6" s="42">
        <f>Population!AM6/SUM(Population!$AB6:$AN6)</f>
        <v>2.6327800174487704E-2</v>
      </c>
      <c r="AN6" s="42">
        <f>Population!AN6/SUM(Population!$AB6:$AN6)</f>
        <v>2.2424354303180179E-2</v>
      </c>
      <c r="AO6" s="40">
        <f>Population!AO6/SUM(Population!$AO6:$BA6)</f>
        <v>0.9544081251420764</v>
      </c>
      <c r="AP6" s="42">
        <f>Population!AP6/SUM(Population!$AO6:$BA6)</f>
        <v>8.622731459627107E-3</v>
      </c>
      <c r="AQ6" s="42">
        <f>Population!AQ6/SUM(Population!$AO6:$BA6)</f>
        <v>1.4599142600637381E-2</v>
      </c>
      <c r="AR6" s="42">
        <f>Population!AR6/SUM(Population!$AO6:$BA6)</f>
        <v>8.4324745292780456E-3</v>
      </c>
      <c r="AS6" s="42">
        <f>Population!AS6/SUM(Population!$AO6:$BA6)</f>
        <v>4.7466464089242384E-3</v>
      </c>
      <c r="AT6" s="42">
        <f>Population!AT6/SUM(Population!$AO6:$BA6)</f>
        <v>2.324736404226532E-3</v>
      </c>
      <c r="AU6" s="42">
        <f>Population!AU6/SUM(Population!$AO6:$BA6)</f>
        <v>3.3146000701951128E-3</v>
      </c>
      <c r="AV6" s="42">
        <f>Population!AV6/SUM(Population!$AO6:$BA6)</f>
        <v>0</v>
      </c>
      <c r="AW6" s="42">
        <f>Population!AW6/SUM(Population!$AO6:$BA6)</f>
        <v>0</v>
      </c>
      <c r="AX6" s="42">
        <f>Population!AX6/SUM(Population!$AO6:$BA6)</f>
        <v>0</v>
      </c>
      <c r="AY6" s="42">
        <f>Population!AY6/SUM(Population!$AO6:$BA6)</f>
        <v>6.2824405428721895E-4</v>
      </c>
      <c r="AZ6" s="42">
        <f>Population!AZ6/SUM(Population!$AO6:$BA6)</f>
        <v>1.5774566343901557E-3</v>
      </c>
      <c r="BA6" s="43">
        <f>Population!BA6/SUM(Population!$AO6:$BA6)</f>
        <v>1.34584269635758E-3</v>
      </c>
      <c r="BB6" s="40">
        <f>Population!BB6/SUM(Population!$BB6:$BN6)</f>
        <v>0.55288082861753085</v>
      </c>
      <c r="BC6" s="42">
        <f>Population!BC6/SUM(Population!$BB6:$BN6)</f>
        <v>8.692897322247696E-2</v>
      </c>
      <c r="BD6" s="42">
        <f>Population!BD6/SUM(Population!$BB6:$BN6)</f>
        <v>0.14455299602434069</v>
      </c>
      <c r="BE6" s="42">
        <f>Population!BE6/SUM(Population!$BB6:$BN6)</f>
        <v>8.1573169877087834E-2</v>
      </c>
      <c r="BF6" s="42">
        <f>Population!BF6/SUM(Population!$BB6:$BN6)</f>
        <v>4.5548131675992365E-2</v>
      </c>
      <c r="BG6" s="42">
        <f>Population!BG6/SUM(Population!$BB6:$BN6)</f>
        <v>2.207028432126101E-2</v>
      </c>
      <c r="BH6" s="42">
        <f>Population!BH6/SUM(Population!$BB6:$BN6)</f>
        <v>3.2010037339435693E-2</v>
      </c>
      <c r="BI6" s="42">
        <f>Population!BI6/SUM(Population!$BB6:$BN6)</f>
        <v>0</v>
      </c>
      <c r="BJ6" s="42">
        <f>Population!BJ6/SUM(Population!$BB6:$BN6)</f>
        <v>0</v>
      </c>
      <c r="BK6" s="42">
        <f>Population!BK6/SUM(Population!$BB6:$BN6)</f>
        <v>0</v>
      </c>
      <c r="BL6" s="42">
        <f>Population!BL6/SUM(Population!$BB6:$BN6)</f>
        <v>6.1483576001528347E-3</v>
      </c>
      <c r="BM6" s="42">
        <f>Population!BM6/SUM(Population!$BB6:$BN6)</f>
        <v>1.5239792616765441E-2</v>
      </c>
      <c r="BN6" s="43">
        <f>Population!BN6/SUM(Population!$BB6:$BN6)</f>
        <v>1.3047428704956272E-2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</row>
    <row r="7" spans="1:113" x14ac:dyDescent="0.25">
      <c r="A7">
        <f t="shared" si="0"/>
        <v>1.5</v>
      </c>
      <c r="B7" s="40">
        <f>Population!B7/SUM(Population!$B7:$N7)</f>
        <v>0.91576685941436886</v>
      </c>
      <c r="C7" s="42">
        <f>Population!C7/SUM(Population!$B7:$N7)</f>
        <v>1.4151539103548674E-2</v>
      </c>
      <c r="D7" s="42">
        <f>Population!D7/SUM(Population!$B7:$N7)</f>
        <v>3.4102217705105867E-2</v>
      </c>
      <c r="E7" s="42">
        <f>Population!E7/SUM(Population!$B7:$N7)</f>
        <v>1.6887783429308766E-2</v>
      </c>
      <c r="F7" s="42">
        <f>Population!F7/SUM(Population!$B7:$N7)</f>
        <v>6.2750860028708286E-3</v>
      </c>
      <c r="G7" s="42">
        <f>Population!G7/SUM(Population!$B7:$N7)</f>
        <v>2.4891601481689535E-3</v>
      </c>
      <c r="H7" s="42">
        <f>Population!H7/SUM(Population!$B7:$N7)</f>
        <v>4.5358175131800038E-3</v>
      </c>
      <c r="I7" s="42">
        <f>Population!I7/SUM(Population!$B7:$N7)</f>
        <v>0</v>
      </c>
      <c r="J7" s="42">
        <f>Population!J7/SUM(Population!$B7:$N7)</f>
        <v>0</v>
      </c>
      <c r="K7" s="42">
        <f>Population!K7/SUM(Population!$B7:$N7)</f>
        <v>0</v>
      </c>
      <c r="L7" s="42">
        <f>Population!L7/SUM(Population!$B7:$N7)</f>
        <v>1.2175627067420721E-3</v>
      </c>
      <c r="M7" s="42">
        <f>Population!M7/SUM(Population!$B7:$N7)</f>
        <v>2.3275697818172865E-3</v>
      </c>
      <c r="N7" s="42">
        <f>Population!N7/SUM(Population!$B7:$N7)</f>
        <v>2.2464041948889292E-3</v>
      </c>
      <c r="O7" s="40">
        <f>Population!O7/SUM(Population!$O7:$AA7)</f>
        <v>0.93194455333845572</v>
      </c>
      <c r="P7" s="42">
        <f>Population!P7/SUM(Population!$O7:$AA7)</f>
        <v>5.8898667778278539E-3</v>
      </c>
      <c r="Q7" s="42">
        <f>Population!Q7/SUM(Population!$O7:$AA7)</f>
        <v>1.800281552047563E-2</v>
      </c>
      <c r="R7" s="42">
        <f>Population!R7/SUM(Population!$O7:$AA7)</f>
        <v>1.8172213159805488E-2</v>
      </c>
      <c r="S7" s="42">
        <f>Population!S7/SUM(Population!$O7:$AA7)</f>
        <v>8.5424119026426635E-3</v>
      </c>
      <c r="T7" s="42">
        <f>Population!T7/SUM(Population!$O7:$AA7)</f>
        <v>3.3879004864413313E-3</v>
      </c>
      <c r="U7" s="42">
        <f>Population!U7/SUM(Population!$O7:$AA7)</f>
        <v>6.1748761689258691E-3</v>
      </c>
      <c r="V7" s="42">
        <f>Population!V7/SUM(Population!$O7:$AA7)</f>
        <v>0</v>
      </c>
      <c r="W7" s="42">
        <f>Population!W7/SUM(Population!$O7:$AA7)</f>
        <v>0</v>
      </c>
      <c r="X7" s="42">
        <f>Population!X7/SUM(Population!$O7:$AA7)</f>
        <v>0</v>
      </c>
      <c r="Y7" s="42">
        <f>Population!Y7/SUM(Population!$O7:$AA7)</f>
        <v>1.65792444719573E-3</v>
      </c>
      <c r="Z7" s="42">
        <f>Population!Z7/SUM(Population!$O7:$AA7)</f>
        <v>3.1688401281922628E-3</v>
      </c>
      <c r="AA7" s="42">
        <f>Population!AA7/SUM(Population!$O7:$AA7)</f>
        <v>3.0585980700375136E-3</v>
      </c>
      <c r="AB7" s="40">
        <f>Population!AB7/SUM(Population!$AB7:$AN7)</f>
        <v>0.28753102566007055</v>
      </c>
      <c r="AC7" s="42">
        <f>Population!AC7/SUM(Population!$AB7:$AN7)</f>
        <v>8.580201623493848E-2</v>
      </c>
      <c r="AD7" s="42">
        <f>Population!AD7/SUM(Population!$AB7:$AN7)</f>
        <v>0.25168836908473396</v>
      </c>
      <c r="AE7" s="42">
        <f>Population!AE7/SUM(Population!$AB7:$AN7)</f>
        <v>0.16540560311572544</v>
      </c>
      <c r="AF7" s="42">
        <f>Population!AF7/SUM(Population!$AB7:$AN7)</f>
        <v>6.8948600174305055E-2</v>
      </c>
      <c r="AG7" s="42">
        <f>Population!AG7/SUM(Population!$AB7:$AN7)</f>
        <v>2.7525017138626245E-2</v>
      </c>
      <c r="AH7" s="42">
        <f>Population!AH7/SUM(Population!$AB7:$AN7)</f>
        <v>4.9792528795112936E-2</v>
      </c>
      <c r="AI7" s="42">
        <f>Population!AI7/SUM(Population!$AB7:$AN7)</f>
        <v>0</v>
      </c>
      <c r="AJ7" s="42">
        <f>Population!AJ7/SUM(Population!$AB7:$AN7)</f>
        <v>0</v>
      </c>
      <c r="AK7" s="42">
        <f>Population!AK7/SUM(Population!$AB7:$AN7)</f>
        <v>0</v>
      </c>
      <c r="AL7" s="42">
        <f>Population!AL7/SUM(Population!$AB7:$AN7)</f>
        <v>1.3262138066472957E-2</v>
      </c>
      <c r="AM7" s="42">
        <f>Population!AM7/SUM(Population!$AB7:$AN7)</f>
        <v>2.5502072373341816E-2</v>
      </c>
      <c r="AN7" s="42">
        <f>Population!AN7/SUM(Population!$AB7:$AN7)</f>
        <v>2.4542629356672542E-2</v>
      </c>
      <c r="AO7" s="40">
        <f>Population!AO7/SUM(Population!$AO7:$BA7)</f>
        <v>0.95160013736899529</v>
      </c>
      <c r="AP7" s="42">
        <f>Population!AP7/SUM(Population!$AO7:$BA7)</f>
        <v>8.0018780904107766E-3</v>
      </c>
      <c r="AQ7" s="42">
        <f>Population!AQ7/SUM(Population!$AO7:$BA7)</f>
        <v>1.8229635763170569E-2</v>
      </c>
      <c r="AR7" s="42">
        <f>Population!AR7/SUM(Population!$AO7:$BA7)</f>
        <v>1.0042749151498614E-2</v>
      </c>
      <c r="AS7" s="42">
        <f>Population!AS7/SUM(Population!$AO7:$BA7)</f>
        <v>3.9855027776822764E-3</v>
      </c>
      <c r="AT7" s="42">
        <f>Population!AT7/SUM(Population!$AO7:$BA7)</f>
        <v>1.581005491557205E-3</v>
      </c>
      <c r="AU7" s="42">
        <f>Population!AU7/SUM(Population!$AO7:$BA7)</f>
        <v>2.8808226606730036E-3</v>
      </c>
      <c r="AV7" s="42">
        <f>Population!AV7/SUM(Population!$AO7:$BA7)</f>
        <v>0</v>
      </c>
      <c r="AW7" s="42">
        <f>Population!AW7/SUM(Population!$AO7:$BA7)</f>
        <v>0</v>
      </c>
      <c r="AX7" s="42">
        <f>Population!AX7/SUM(Population!$AO7:$BA7)</f>
        <v>0</v>
      </c>
      <c r="AY7" s="42">
        <f>Population!AY7/SUM(Population!$AO7:$BA7)</f>
        <v>7.7327079969702805E-4</v>
      </c>
      <c r="AZ7" s="42">
        <f>Population!AZ7/SUM(Population!$AO7:$BA7)</f>
        <v>1.4782863257799537E-3</v>
      </c>
      <c r="BA7" s="43">
        <f>Population!BA7/SUM(Population!$AO7:$BA7)</f>
        <v>1.4267115705352464E-3</v>
      </c>
      <c r="BB7" s="40">
        <f>Population!BB7/SUM(Population!$BB7:$BN7)</f>
        <v>0.53145314914205422</v>
      </c>
      <c r="BC7" s="42">
        <f>Population!BC7/SUM(Population!$BB7:$BN7)</f>
        <v>8.3954725203648148E-2</v>
      </c>
      <c r="BD7" s="42">
        <f>Population!BD7/SUM(Population!$BB7:$BN7)</f>
        <v>0.17672208193990455</v>
      </c>
      <c r="BE7" s="42">
        <f>Population!BE7/SUM(Population!$BB7:$BN7)</f>
        <v>9.5120231523579554E-2</v>
      </c>
      <c r="BF7" s="42">
        <f>Population!BF7/SUM(Population!$BB7:$BN7)</f>
        <v>3.6987973805652878E-2</v>
      </c>
      <c r="BG7" s="42">
        <f>Population!BG7/SUM(Population!$BB7:$BN7)</f>
        <v>1.448143570121728E-2</v>
      </c>
      <c r="BH7" s="42">
        <f>Population!BH7/SUM(Population!$BB7:$BN7)</f>
        <v>2.6782006000734968E-2</v>
      </c>
      <c r="BI7" s="42">
        <f>Population!BI7/SUM(Population!$BB7:$BN7)</f>
        <v>0</v>
      </c>
      <c r="BJ7" s="42">
        <f>Population!BJ7/SUM(Population!$BB7:$BN7)</f>
        <v>0</v>
      </c>
      <c r="BK7" s="42">
        <f>Population!BK7/SUM(Population!$BB7:$BN7)</f>
        <v>0</v>
      </c>
      <c r="BL7" s="42">
        <f>Population!BL7/SUM(Population!$BB7:$BN7)</f>
        <v>7.3043061568635022E-3</v>
      </c>
      <c r="BM7" s="42">
        <f>Population!BM7/SUM(Population!$BB7:$BN7)</f>
        <v>1.3798601374427018E-2</v>
      </c>
      <c r="BN7" s="43">
        <f>Population!BN7/SUM(Population!$BB7:$BN7)</f>
        <v>1.3395489151917937E-2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</row>
    <row r="8" spans="1:113" x14ac:dyDescent="0.25">
      <c r="A8">
        <f t="shared" si="0"/>
        <v>2</v>
      </c>
      <c r="B8" s="40">
        <f>Population!B8/SUM(Population!$B8:$N8)</f>
        <v>0.91207173683877529</v>
      </c>
      <c r="C8" s="42">
        <f>Population!C8/SUM(Population!$B8:$N8)</f>
        <v>1.2554235940964045E-2</v>
      </c>
      <c r="D8" s="42">
        <f>Population!D8/SUM(Population!$B8:$N8)</f>
        <v>3.6683758570915728E-2</v>
      </c>
      <c r="E8" s="42">
        <f>Population!E8/SUM(Population!$B8:$N8)</f>
        <v>2.1374839747389109E-2</v>
      </c>
      <c r="F8" s="42">
        <f>Population!F8/SUM(Population!$B8:$N8)</f>
        <v>5.8646950950062855E-3</v>
      </c>
      <c r="G8" s="42">
        <f>Population!G8/SUM(Population!$B8:$N8)</f>
        <v>1.8319112604013865E-3</v>
      </c>
      <c r="H8" s="42">
        <f>Population!H8/SUM(Population!$B8:$N8)</f>
        <v>3.7879949498476422E-3</v>
      </c>
      <c r="I8" s="42">
        <f>Population!I8/SUM(Population!$B8:$N8)</f>
        <v>0</v>
      </c>
      <c r="J8" s="42">
        <f>Population!J8/SUM(Population!$B8:$N8)</f>
        <v>0</v>
      </c>
      <c r="K8" s="42">
        <f>Population!K8/SUM(Population!$B8:$N8)</f>
        <v>0</v>
      </c>
      <c r="L8" s="42">
        <f>Population!L8/SUM(Population!$B8:$N8)</f>
        <v>1.355687810306178E-3</v>
      </c>
      <c r="M8" s="42">
        <f>Population!M8/SUM(Population!$B8:$N8)</f>
        <v>2.1535713503281788E-3</v>
      </c>
      <c r="N8" s="42">
        <f>Population!N8/SUM(Population!$B8:$N8)</f>
        <v>2.3215684360662217E-3</v>
      </c>
      <c r="O8" s="40">
        <f>Population!O8/SUM(Population!$O8:$AA8)</f>
        <v>0.93525077097451559</v>
      </c>
      <c r="P8" s="42">
        <f>Population!P8/SUM(Population!$O8:$AA8)</f>
        <v>5.6368229927597786E-3</v>
      </c>
      <c r="Q8" s="42">
        <f>Population!Q8/SUM(Population!$O8:$AA8)</f>
        <v>1.775871792071812E-2</v>
      </c>
      <c r="R8" s="42">
        <f>Population!R8/SUM(Population!$O8:$AA8)</f>
        <v>1.8297439296424876E-2</v>
      </c>
      <c r="S8" s="42">
        <f>Population!S8/SUM(Population!$O8:$AA8)</f>
        <v>7.4904950642476461E-3</v>
      </c>
      <c r="T8" s="42">
        <f>Population!T8/SUM(Population!$O8:$AA8)</f>
        <v>2.4896976336982964E-3</v>
      </c>
      <c r="U8" s="42">
        <f>Population!U8/SUM(Population!$O8:$AA8)</f>
        <v>5.1489079005101641E-3</v>
      </c>
      <c r="V8" s="42">
        <f>Population!V8/SUM(Population!$O8:$AA8)</f>
        <v>0</v>
      </c>
      <c r="W8" s="42">
        <f>Population!W8/SUM(Population!$O8:$AA8)</f>
        <v>0</v>
      </c>
      <c r="X8" s="42">
        <f>Population!X8/SUM(Population!$O8:$AA8)</f>
        <v>0</v>
      </c>
      <c r="Y8" s="42">
        <f>Population!Y8/SUM(Population!$O8:$AA8)</f>
        <v>1.843249712663245E-3</v>
      </c>
      <c r="Z8" s="42">
        <f>Population!Z8/SUM(Population!$O8:$AA8)</f>
        <v>2.9275971912227873E-3</v>
      </c>
      <c r="AA8" s="42">
        <f>Population!AA8/SUM(Population!$O8:$AA8)</f>
        <v>3.1563013132393796E-3</v>
      </c>
      <c r="AB8" s="40">
        <f>Population!AB8/SUM(Population!$AB8:$AN8)</f>
        <v>0.27862451064999355</v>
      </c>
      <c r="AC8" s="42">
        <f>Population!AC8/SUM(Population!$AB8:$AN8)</f>
        <v>7.6485203665790757E-2</v>
      </c>
      <c r="AD8" s="42">
        <f>Population!AD8/SUM(Population!$AB8:$AN8)</f>
        <v>0.25792721401121299</v>
      </c>
      <c r="AE8" s="42">
        <f>Population!AE8/SUM(Population!$AB8:$AN8)</f>
        <v>0.19357965162673899</v>
      </c>
      <c r="AF8" s="42">
        <f>Population!AF8/SUM(Population!$AB8:$AN8)</f>
        <v>6.41888768401878E-2</v>
      </c>
      <c r="AG8" s="42">
        <f>Population!AG8/SUM(Population!$AB8:$AN8)</f>
        <v>2.0818514027876055E-2</v>
      </c>
      <c r="AH8" s="42">
        <f>Population!AH8/SUM(Population!$AB8:$AN8)</f>
        <v>4.2840273560436501E-2</v>
      </c>
      <c r="AI8" s="42">
        <f>Population!AI8/SUM(Population!$AB8:$AN8)</f>
        <v>0</v>
      </c>
      <c r="AJ8" s="42">
        <f>Population!AJ8/SUM(Population!$AB8:$AN8)</f>
        <v>0</v>
      </c>
      <c r="AK8" s="42">
        <f>Population!AK8/SUM(Population!$AB8:$AN8)</f>
        <v>0</v>
      </c>
      <c r="AL8" s="42">
        <f>Population!AL8/SUM(Population!$AB8:$AN8)</f>
        <v>1.5193158286556869E-2</v>
      </c>
      <c r="AM8" s="42">
        <f>Population!AM8/SUM(Population!$AB8:$AN8)</f>
        <v>2.4269677520178952E-2</v>
      </c>
      <c r="AN8" s="42">
        <f>Population!AN8/SUM(Population!$AB8:$AN8)</f>
        <v>2.6072919811027492E-2</v>
      </c>
      <c r="AO8" s="40">
        <f>Population!AO8/SUM(Population!$AO8:$BA8)</f>
        <v>0.94936310981914473</v>
      </c>
      <c r="AP8" s="42">
        <f>Population!AP8/SUM(Population!$AO8:$BA8)</f>
        <v>7.5559710710609053E-3</v>
      </c>
      <c r="AQ8" s="42">
        <f>Population!AQ8/SUM(Population!$AO8:$BA8)</f>
        <v>2.0003601431800244E-2</v>
      </c>
      <c r="AR8" s="42">
        <f>Population!AR8/SUM(Population!$AO8:$BA8)</f>
        <v>1.2171743598342532E-2</v>
      </c>
      <c r="AS8" s="42">
        <f>Population!AS8/SUM(Population!$AO8:$BA8)</f>
        <v>3.6485964742978575E-3</v>
      </c>
      <c r="AT8" s="42">
        <f>Population!AT8/SUM(Population!$AO8:$BA8)</f>
        <v>1.161038221819746E-3</v>
      </c>
      <c r="AU8" s="42">
        <f>Population!AU8/SUM(Population!$AO8:$BA8)</f>
        <v>2.4007019308796606E-3</v>
      </c>
      <c r="AV8" s="42">
        <f>Population!AV8/SUM(Population!$AO8:$BA8)</f>
        <v>0</v>
      </c>
      <c r="AW8" s="42">
        <f>Population!AW8/SUM(Population!$AO8:$BA8)</f>
        <v>0</v>
      </c>
      <c r="AX8" s="42">
        <f>Population!AX8/SUM(Population!$AO8:$BA8)</f>
        <v>0</v>
      </c>
      <c r="AY8" s="42">
        <f>Population!AY8/SUM(Population!$AO8:$BA8)</f>
        <v>8.5914022671909726E-4</v>
      </c>
      <c r="AZ8" s="42">
        <f>Population!AZ8/SUM(Population!$AO8:$BA8)</f>
        <v>1.3648300550433009E-3</v>
      </c>
      <c r="BA8" s="43">
        <f>Population!BA8/SUM(Population!$AO8:$BA8)</f>
        <v>1.4712671708922217E-3</v>
      </c>
      <c r="BB8" s="40">
        <f>Population!BB8/SUM(Population!$BB8:$BN8)</f>
        <v>0.51239095255287803</v>
      </c>
      <c r="BC8" s="42">
        <f>Population!BC8/SUM(Population!$BB8:$BN8)</f>
        <v>8.1965063968626364E-2</v>
      </c>
      <c r="BD8" s="42">
        <f>Population!BD8/SUM(Population!$BB8:$BN8)</f>
        <v>0.19429260637020779</v>
      </c>
      <c r="BE8" s="42">
        <f>Population!BE8/SUM(Population!$BB8:$BN8)</f>
        <v>0.11301665765493586</v>
      </c>
      <c r="BF8" s="42">
        <f>Population!BF8/SUM(Population!$BB8:$BN8)</f>
        <v>3.2966657578662815E-2</v>
      </c>
      <c r="BG8" s="42">
        <f>Population!BG8/SUM(Population!$BB8:$BN8)</f>
        <v>1.0304780445931808E-2</v>
      </c>
      <c r="BH8" s="42">
        <f>Population!BH8/SUM(Population!$BB8:$BN8)</f>
        <v>2.1515951462401164E-2</v>
      </c>
      <c r="BI8" s="42">
        <f>Population!BI8/SUM(Population!$BB8:$BN8)</f>
        <v>0</v>
      </c>
      <c r="BJ8" s="42">
        <f>Population!BJ8/SUM(Population!$BB8:$BN8)</f>
        <v>0</v>
      </c>
      <c r="BK8" s="42">
        <f>Population!BK8/SUM(Population!$BB8:$BN8)</f>
        <v>0</v>
      </c>
      <c r="BL8" s="42">
        <f>Population!BL8/SUM(Population!$BB8:$BN8)</f>
        <v>7.8457509672772829E-3</v>
      </c>
      <c r="BM8" s="42">
        <f>Population!BM8/SUM(Population!$BB8:$BN8)</f>
        <v>1.2323011065959861E-2</v>
      </c>
      <c r="BN8" s="43">
        <f>Population!BN8/SUM(Population!$BB8:$BN8)</f>
        <v>1.3378567933119465E-2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</row>
    <row r="9" spans="1:113" x14ac:dyDescent="0.25">
      <c r="A9">
        <f t="shared" si="0"/>
        <v>2.5</v>
      </c>
      <c r="B9" s="40">
        <f>Population!B9/SUM(Population!$B9:$N9)</f>
        <v>0.90998446556144186</v>
      </c>
      <c r="C9" s="42">
        <f>Population!C9/SUM(Population!$B9:$N9)</f>
        <v>1.1358970233744454E-2</v>
      </c>
      <c r="D9" s="42">
        <f>Population!D9/SUM(Population!$B9:$N9)</f>
        <v>3.6797174984779316E-2</v>
      </c>
      <c r="E9" s="42">
        <f>Population!E9/SUM(Population!$B9:$N9)</f>
        <v>2.5437891785661196E-2</v>
      </c>
      <c r="F9" s="42">
        <f>Population!F9/SUM(Population!$B9:$N9)</f>
        <v>6.0472864257774123E-3</v>
      </c>
      <c r="G9" s="42">
        <f>Population!G9/SUM(Population!$B9:$N9)</f>
        <v>1.4842485768854332E-3</v>
      </c>
      <c r="H9" s="42">
        <f>Population!H9/SUM(Population!$B9:$N9)</f>
        <v>3.1134405635302753E-3</v>
      </c>
      <c r="I9" s="42">
        <f>Population!I9/SUM(Population!$B9:$N9)</f>
        <v>0</v>
      </c>
      <c r="J9" s="42">
        <f>Population!J9/SUM(Population!$B9:$N9)</f>
        <v>0</v>
      </c>
      <c r="K9" s="42">
        <f>Population!K9/SUM(Population!$B9:$N9)</f>
        <v>0</v>
      </c>
      <c r="L9" s="42">
        <f>Population!L9/SUM(Population!$B9:$N9)</f>
        <v>1.4536031954155576E-3</v>
      </c>
      <c r="M9" s="42">
        <f>Population!M9/SUM(Population!$B9:$N9)</f>
        <v>1.9808439590039773E-3</v>
      </c>
      <c r="N9" s="42">
        <f>Population!N9/SUM(Population!$B9:$N9)</f>
        <v>2.3420747137605081E-3</v>
      </c>
      <c r="O9" s="40">
        <f>Population!O9/SUM(Population!$O9:$AA9)</f>
        <v>0.93809503619870283</v>
      </c>
      <c r="P9" s="42">
        <f>Population!P9/SUM(Population!$O9:$AA9)</f>
        <v>5.4379386601763171E-3</v>
      </c>
      <c r="Q9" s="42">
        <f>Population!Q9/SUM(Population!$O9:$AA9)</f>
        <v>1.7335541347575849E-2</v>
      </c>
      <c r="R9" s="42">
        <f>Population!R9/SUM(Population!$O9:$AA9)</f>
        <v>1.8321883808756236E-2</v>
      </c>
      <c r="S9" s="42">
        <f>Population!S9/SUM(Population!$O9:$AA9)</f>
        <v>6.8103743645984141E-3</v>
      </c>
      <c r="T9" s="42">
        <f>Population!T9/SUM(Population!$O9:$AA9)</f>
        <v>1.9647584845624345E-3</v>
      </c>
      <c r="U9" s="42">
        <f>Population!U9/SUM(Population!$O9:$AA9)</f>
        <v>4.2224946365177944E-3</v>
      </c>
      <c r="V9" s="42">
        <f>Population!V9/SUM(Population!$O9:$AA9)</f>
        <v>0</v>
      </c>
      <c r="W9" s="42">
        <f>Population!W9/SUM(Population!$O9:$AA9)</f>
        <v>0</v>
      </c>
      <c r="X9" s="42">
        <f>Population!X9/SUM(Population!$O9:$AA9)</f>
        <v>0</v>
      </c>
      <c r="Y9" s="42">
        <f>Population!Y9/SUM(Population!$O9:$AA9)</f>
        <v>1.9479541679523005E-3</v>
      </c>
      <c r="Z9" s="42">
        <f>Population!Z9/SUM(Population!$O9:$AA9)</f>
        <v>2.686846287494821E-3</v>
      </c>
      <c r="AA9" s="42">
        <f>Population!AA9/SUM(Population!$O9:$AA9)</f>
        <v>3.1771720436629416E-3</v>
      </c>
      <c r="AB9" s="40">
        <f>Population!AB9/SUM(Population!$AB9:$AN9)</f>
        <v>0.27657488868048169</v>
      </c>
      <c r="AC9" s="42">
        <f>Population!AC9/SUM(Population!$AB9:$AN9)</f>
        <v>7.1382540287656379E-2</v>
      </c>
      <c r="AD9" s="42">
        <f>Population!AD9/SUM(Population!$AB9:$AN9)</f>
        <v>0.2520746479505393</v>
      </c>
      <c r="AE9" s="42">
        <f>Population!AE9/SUM(Population!$AB9:$AN9)</f>
        <v>0.2165270876615675</v>
      </c>
      <c r="AF9" s="42">
        <f>Population!AF9/SUM(Population!$AB9:$AN9)</f>
        <v>6.3708428872614659E-2</v>
      </c>
      <c r="AG9" s="42">
        <f>Population!AG9/SUM(Population!$AB9:$AN9)</f>
        <v>1.7063388649159544E-2</v>
      </c>
      <c r="AH9" s="42">
        <f>Population!AH9/SUM(Population!$AB9:$AN9)</f>
        <v>3.6172334575206834E-2</v>
      </c>
      <c r="AI9" s="42">
        <f>Population!AI9/SUM(Population!$AB9:$AN9)</f>
        <v>0</v>
      </c>
      <c r="AJ9" s="42">
        <f>Population!AJ9/SUM(Population!$AB9:$AN9)</f>
        <v>0</v>
      </c>
      <c r="AK9" s="42">
        <f>Population!AK9/SUM(Population!$AB9:$AN9)</f>
        <v>0</v>
      </c>
      <c r="AL9" s="42">
        <f>Population!AL9/SUM(Population!$AB9:$AN9)</f>
        <v>1.6613101822460865E-2</v>
      </c>
      <c r="AM9" s="42">
        <f>Population!AM9/SUM(Population!$AB9:$AN9)</f>
        <v>2.29023156240903E-2</v>
      </c>
      <c r="AN9" s="42">
        <f>Population!AN9/SUM(Population!$AB9:$AN9)</f>
        <v>2.698126587622306E-2</v>
      </c>
      <c r="AO9" s="40">
        <f>Population!AO9/SUM(Population!$AO9:$BA9)</f>
        <v>0.94757939288220217</v>
      </c>
      <c r="AP9" s="42">
        <f>Population!AP9/SUM(Population!$AO9:$BA9)</f>
        <v>7.2667215252197187E-3</v>
      </c>
      <c r="AQ9" s="42">
        <f>Population!AQ9/SUM(Population!$AO9:$BA9)</f>
        <v>2.0730126600501705E-2</v>
      </c>
      <c r="AR9" s="42">
        <f>Population!AR9/SUM(Population!$AO9:$BA9)</f>
        <v>1.423205037668113E-2</v>
      </c>
      <c r="AS9" s="42">
        <f>Population!AS9/SUM(Population!$AO9:$BA9)</f>
        <v>3.6417687362632158E-3</v>
      </c>
      <c r="AT9" s="42">
        <f>Population!AT9/SUM(Population!$AO9:$BA9)</f>
        <v>9.3178946867681983E-4</v>
      </c>
      <c r="AU9" s="42">
        <f>Population!AU9/SUM(Population!$AO9:$BA9)</f>
        <v>1.9688417312190244E-3</v>
      </c>
      <c r="AV9" s="42">
        <f>Population!AV9/SUM(Population!$AO9:$BA9)</f>
        <v>0</v>
      </c>
      <c r="AW9" s="42">
        <f>Population!AW9/SUM(Population!$AO9:$BA9)</f>
        <v>0</v>
      </c>
      <c r="AX9" s="42">
        <f>Population!AX9/SUM(Population!$AO9:$BA9)</f>
        <v>0</v>
      </c>
      <c r="AY9" s="42">
        <f>Population!AY9/SUM(Population!$AO9:$BA9)</f>
        <v>9.157480437416033E-4</v>
      </c>
      <c r="AZ9" s="42">
        <f>Population!AZ9/SUM(Population!$AO9:$BA9)</f>
        <v>1.2525850845778574E-3</v>
      </c>
      <c r="BA9" s="43">
        <f>Population!BA9/SUM(Population!$AO9:$BA9)</f>
        <v>1.4809755509166537E-3</v>
      </c>
      <c r="BB9" s="40">
        <f>Population!BB9/SUM(Population!$BB9:$BN9)</f>
        <v>0.4953729635295685</v>
      </c>
      <c r="BC9" s="42">
        <f>Population!BC9/SUM(Population!$BB9:$BN9)</f>
        <v>8.069353270489206E-2</v>
      </c>
      <c r="BD9" s="42">
        <f>Population!BD9/SUM(Population!$BB9:$BN9)</f>
        <v>0.20378771658243724</v>
      </c>
      <c r="BE9" s="42">
        <f>Population!BE9/SUM(Population!$BB9:$BN9)</f>
        <v>0.1306424167923102</v>
      </c>
      <c r="BF9" s="42">
        <f>Population!BF9/SUM(Population!$BB9:$BN9)</f>
        <v>3.225088304553507E-2</v>
      </c>
      <c r="BG9" s="42">
        <f>Population!BG9/SUM(Population!$BB9:$BN9)</f>
        <v>8.0635399516195833E-3</v>
      </c>
      <c r="BH9" s="42">
        <f>Population!BH9/SUM(Population!$BB9:$BN9)</f>
        <v>1.7057131673976354E-2</v>
      </c>
      <c r="BI9" s="42">
        <f>Population!BI9/SUM(Population!$BB9:$BN9)</f>
        <v>0</v>
      </c>
      <c r="BJ9" s="42">
        <f>Population!BJ9/SUM(Population!$BB9:$BN9)</f>
        <v>0</v>
      </c>
      <c r="BK9" s="42">
        <f>Population!BK9/SUM(Population!$BB9:$BN9)</f>
        <v>0</v>
      </c>
      <c r="BL9" s="42">
        <f>Population!BL9/SUM(Population!$BB9:$BN9)</f>
        <v>8.1108073875210546E-3</v>
      </c>
      <c r="BM9" s="42">
        <f>Population!BM9/SUM(Population!$BB9:$BN9)</f>
        <v>1.0962642547861817E-2</v>
      </c>
      <c r="BN9" s="43">
        <f>Population!BN9/SUM(Population!$BB9:$BN9)</f>
        <v>1.3058365784277996E-2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</row>
    <row r="10" spans="1:113" x14ac:dyDescent="0.25">
      <c r="A10">
        <f t="shared" si="0"/>
        <v>3</v>
      </c>
      <c r="B10" s="40">
        <f>Population!B10/SUM(Population!$B10:$N10)</f>
        <v>0.90912097865924857</v>
      </c>
      <c r="C10" s="42">
        <f>Population!C10/SUM(Population!$B10:$N10)</f>
        <v>1.0466587201440622E-2</v>
      </c>
      <c r="D10" s="42">
        <f>Population!D10/SUM(Population!$B10:$N10)</f>
        <v>3.5681819302735708E-2</v>
      </c>
      <c r="E10" s="42">
        <f>Population!E10/SUM(Population!$B10:$N10)</f>
        <v>2.8561663218056688E-2</v>
      </c>
      <c r="F10" s="42">
        <f>Population!F10/SUM(Population!$B10:$N10)</f>
        <v>6.5781407477809263E-3</v>
      </c>
      <c r="G10" s="42">
        <f>Population!G10/SUM(Population!$B10:$N10)</f>
        <v>1.3383761763507388E-3</v>
      </c>
      <c r="H10" s="42">
        <f>Population!H10/SUM(Population!$B10:$N10)</f>
        <v>2.5649377207373055E-3</v>
      </c>
      <c r="I10" s="42">
        <f>Population!I10/SUM(Population!$B10:$N10)</f>
        <v>0</v>
      </c>
      <c r="J10" s="42">
        <f>Population!J10/SUM(Population!$B10:$N10)</f>
        <v>0</v>
      </c>
      <c r="K10" s="42">
        <f>Population!K10/SUM(Population!$B10:$N10)</f>
        <v>0</v>
      </c>
      <c r="L10" s="42">
        <f>Population!L10/SUM(Population!$B10:$N10)</f>
        <v>1.5467932792057493E-3</v>
      </c>
      <c r="M10" s="42">
        <f>Population!M10/SUM(Population!$B10:$N10)</f>
        <v>1.8225762299292291E-3</v>
      </c>
      <c r="N10" s="42">
        <f>Population!N10/SUM(Population!$B10:$N10)</f>
        <v>2.3181274645145667E-3</v>
      </c>
      <c r="O10" s="40">
        <f>Population!O10/SUM(Population!$O10:$AA10)</f>
        <v>0.94055979506923471</v>
      </c>
      <c r="P10" s="42">
        <f>Population!P10/SUM(Population!$O10:$AA10)</f>
        <v>5.2901442889364495E-3</v>
      </c>
      <c r="Q10" s="42">
        <f>Population!Q10/SUM(Population!$O10:$AA10)</f>
        <v>1.6851284141079267E-2</v>
      </c>
      <c r="R10" s="42">
        <f>Population!R10/SUM(Population!$O10:$AA10)</f>
        <v>1.8227750305192972E-2</v>
      </c>
      <c r="S10" s="42">
        <f>Population!S10/SUM(Population!$O10:$AA10)</f>
        <v>6.3647396294434994E-3</v>
      </c>
      <c r="T10" s="42">
        <f>Population!T10/SUM(Population!$O10:$AA10)</f>
        <v>1.6490836254324116E-3</v>
      </c>
      <c r="U10" s="42">
        <f>Population!U10/SUM(Population!$O10:$AA10)</f>
        <v>3.4568867893346915E-3</v>
      </c>
      <c r="V10" s="42">
        <f>Population!V10/SUM(Population!$O10:$AA10)</f>
        <v>0</v>
      </c>
      <c r="W10" s="42">
        <f>Population!W10/SUM(Population!$O10:$AA10)</f>
        <v>0</v>
      </c>
      <c r="X10" s="42">
        <f>Population!X10/SUM(Population!$O10:$AA10)</f>
        <v>0</v>
      </c>
      <c r="Y10" s="42">
        <f>Population!Y10/SUM(Population!$O10:$AA10)</f>
        <v>2.0025977084424233E-3</v>
      </c>
      <c r="Z10" s="42">
        <f>Population!Z10/SUM(Population!$O10:$AA10)</f>
        <v>2.4617341954317981E-3</v>
      </c>
      <c r="AA10" s="42">
        <f>Population!AA10/SUM(Population!$O10:$AA10)</f>
        <v>3.1359842474717953E-3</v>
      </c>
      <c r="AB10" s="40">
        <f>Population!AB10/SUM(Population!$AB10:$AN10)</f>
        <v>0.27843076871663497</v>
      </c>
      <c r="AC10" s="42">
        <f>Population!AC10/SUM(Population!$AB10:$AN10)</f>
        <v>6.8849044271957607E-2</v>
      </c>
      <c r="AD10" s="42">
        <f>Population!AD10/SUM(Population!$AB10:$AN10)</f>
        <v>0.24248578434712961</v>
      </c>
      <c r="AE10" s="42">
        <f>Population!AE10/SUM(Population!$AB10:$AN10)</f>
        <v>0.23232234174208596</v>
      </c>
      <c r="AF10" s="42">
        <f>Population!AF10/SUM(Population!$AB10:$AN10)</f>
        <v>6.5586895579070686E-2</v>
      </c>
      <c r="AG10" s="42">
        <f>Population!AG10/SUM(Population!$AB10:$AN10)</f>
        <v>1.5159875344988165E-2</v>
      </c>
      <c r="AH10" s="42">
        <f>Population!AH10/SUM(Population!$AB10:$AN10)</f>
        <v>3.0475258200880428E-2</v>
      </c>
      <c r="AI10" s="42">
        <f>Population!AI10/SUM(Population!$AB10:$AN10)</f>
        <v>0</v>
      </c>
      <c r="AJ10" s="42">
        <f>Population!AJ10/SUM(Population!$AB10:$AN10)</f>
        <v>0</v>
      </c>
      <c r="AK10" s="42">
        <f>Population!AK10/SUM(Population!$AB10:$AN10)</f>
        <v>0</v>
      </c>
      <c r="AL10" s="42">
        <f>Population!AL10/SUM(Population!$AB10:$AN10)</f>
        <v>1.7799044095690244E-2</v>
      </c>
      <c r="AM10" s="42">
        <f>Population!AM10/SUM(Population!$AB10:$AN10)</f>
        <v>2.1552871101219843E-2</v>
      </c>
      <c r="AN10" s="42">
        <f>Population!AN10/SUM(Population!$AB10:$AN10)</f>
        <v>2.7338116600342691E-2</v>
      </c>
      <c r="AO10" s="40">
        <f>Population!AO10/SUM(Population!$AO10:$BA10)</f>
        <v>0.94613369071310371</v>
      </c>
      <c r="AP10" s="42">
        <f>Population!AP10/SUM(Population!$AO10:$BA10)</f>
        <v>7.1026967298368259E-3</v>
      </c>
      <c r="AQ10" s="42">
        <f>Population!AQ10/SUM(Population!$AO10:$BA10)</f>
        <v>2.0923331830178925E-2</v>
      </c>
      <c r="AR10" s="42">
        <f>Population!AR10/SUM(Population!$AO10:$BA10)</f>
        <v>1.5979588223212146E-2</v>
      </c>
      <c r="AS10" s="42">
        <f>Population!AS10/SUM(Population!$AO10:$BA10)</f>
        <v>3.8450217105324637E-3</v>
      </c>
      <c r="AT10" s="42">
        <f>Population!AT10/SUM(Population!$AO10:$BA10)</f>
        <v>8.2312041080655923E-4</v>
      </c>
      <c r="AU10" s="42">
        <f>Population!AU10/SUM(Population!$AO10:$BA10)</f>
        <v>1.6166755625942899E-3</v>
      </c>
      <c r="AV10" s="42">
        <f>Population!AV10/SUM(Population!$AO10:$BA10)</f>
        <v>0</v>
      </c>
      <c r="AW10" s="42">
        <f>Population!AW10/SUM(Population!$AO10:$BA10)</f>
        <v>0</v>
      </c>
      <c r="AX10" s="42">
        <f>Population!AX10/SUM(Population!$AO10:$BA10)</f>
        <v>0</v>
      </c>
      <c r="AY10" s="42">
        <f>Population!AY10/SUM(Population!$AO10:$BA10)</f>
        <v>9.6388873490482849E-4</v>
      </c>
      <c r="AZ10" s="42">
        <f>Population!AZ10/SUM(Population!$AO10:$BA10)</f>
        <v>1.1494228864450155E-3</v>
      </c>
      <c r="BA10" s="43">
        <f>Population!BA10/SUM(Population!$AO10:$BA10)</f>
        <v>1.4625631983853022E-3</v>
      </c>
      <c r="BB10" s="40">
        <f>Population!BB10/SUM(Population!$BB10:$BN10)</f>
        <v>0.48013967928657997</v>
      </c>
      <c r="BC10" s="42">
        <f>Population!BC10/SUM(Population!$BB10:$BN10)</f>
        <v>7.9886559944517391E-2</v>
      </c>
      <c r="BD10" s="42">
        <f>Population!BD10/SUM(Population!$BB10:$BN10)</f>
        <v>0.20897300340567421</v>
      </c>
      <c r="BE10" s="42">
        <f>Population!BE10/SUM(Population!$BB10:$BN10)</f>
        <v>0.14619013016884708</v>
      </c>
      <c r="BF10" s="42">
        <f>Population!BF10/SUM(Population!$BB10:$BN10)</f>
        <v>3.3609633329842264E-2</v>
      </c>
      <c r="BG10" s="42">
        <f>Population!BG10/SUM(Population!$BB10:$BN10)</f>
        <v>6.9937350024999023E-3</v>
      </c>
      <c r="BH10" s="42">
        <f>Population!BH10/SUM(Population!$BB10:$BN10)</f>
        <v>1.3588675924715077E-2</v>
      </c>
      <c r="BI10" s="42">
        <f>Population!BI10/SUM(Population!$BB10:$BN10)</f>
        <v>0</v>
      </c>
      <c r="BJ10" s="42">
        <f>Population!BJ10/SUM(Population!$BB10:$BN10)</f>
        <v>0</v>
      </c>
      <c r="BK10" s="42">
        <f>Population!BK10/SUM(Population!$BB10:$BN10)</f>
        <v>0</v>
      </c>
      <c r="BL10" s="42">
        <f>Population!BL10/SUM(Population!$BB10:$BN10)</f>
        <v>8.3138248939909586E-3</v>
      </c>
      <c r="BM10" s="42">
        <f>Population!BM10/SUM(Population!$BB10:$BN10)</f>
        <v>9.7765544893868381E-3</v>
      </c>
      <c r="BN10" s="43">
        <f>Population!BN10/SUM(Population!$BB10:$BN10)</f>
        <v>1.2528203553946677E-2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</row>
    <row r="11" spans="1:113" x14ac:dyDescent="0.25">
      <c r="A11">
        <f t="shared" si="0"/>
        <v>3.5</v>
      </c>
      <c r="B11" s="40">
        <f>Population!B11/SUM(Population!$B11:$N11)</f>
        <v>0.90915714944359916</v>
      </c>
      <c r="C11" s="42">
        <f>Population!C11/SUM(Population!$B11:$N11)</f>
        <v>9.8055406290227156E-3</v>
      </c>
      <c r="D11" s="42">
        <f>Population!D11/SUM(Population!$B11:$N11)</f>
        <v>3.405573800536927E-2</v>
      </c>
      <c r="E11" s="42">
        <f>Population!E11/SUM(Population!$B11:$N11)</f>
        <v>3.0662724804979405E-2</v>
      </c>
      <c r="F11" s="42">
        <f>Population!F11/SUM(Population!$B11:$N11)</f>
        <v>7.2447825500034681E-3</v>
      </c>
      <c r="G11" s="42">
        <f>Population!G11/SUM(Population!$B11:$N11)</f>
        <v>1.320551295944259E-3</v>
      </c>
      <c r="H11" s="42">
        <f>Population!H11/SUM(Population!$B11:$N11)</f>
        <v>2.1519881585685503E-3</v>
      </c>
      <c r="I11" s="42">
        <f>Population!I11/SUM(Population!$B11:$N11)</f>
        <v>0</v>
      </c>
      <c r="J11" s="42">
        <f>Population!J11/SUM(Population!$B11:$N11)</f>
        <v>0</v>
      </c>
      <c r="K11" s="42">
        <f>Population!K11/SUM(Population!$B11:$N11)</f>
        <v>0</v>
      </c>
      <c r="L11" s="42">
        <f>Population!L11/SUM(Population!$B11:$N11)</f>
        <v>1.6533242540488797E-3</v>
      </c>
      <c r="M11" s="42">
        <f>Population!M11/SUM(Population!$B11:$N11)</f>
        <v>1.6862708173004761E-3</v>
      </c>
      <c r="N11" s="42">
        <f>Population!N11/SUM(Population!$B11:$N11)</f>
        <v>2.2619300411636963E-3</v>
      </c>
      <c r="O11" s="40">
        <f>Population!O11/SUM(Population!$O11:$AA11)</f>
        <v>0.94270765392694411</v>
      </c>
      <c r="P11" s="42">
        <f>Population!P11/SUM(Population!$O11:$AA11)</f>
        <v>5.1801206726001889E-3</v>
      </c>
      <c r="Q11" s="42">
        <f>Population!Q11/SUM(Population!$O11:$AA11)</f>
        <v>1.6379920941586863E-2</v>
      </c>
      <c r="R11" s="42">
        <f>Population!R11/SUM(Population!$O11:$AA11)</f>
        <v>1.8030409084659898E-2</v>
      </c>
      <c r="S11" s="42">
        <f>Population!S11/SUM(Population!$O11:$AA11)</f>
        <v>6.0614391429556084E-3</v>
      </c>
      <c r="T11" s="42">
        <f>Population!T11/SUM(Population!$O11:$AA11)</f>
        <v>1.4536390011449928E-3</v>
      </c>
      <c r="U11" s="42">
        <f>Population!U11/SUM(Population!$O11:$AA11)</f>
        <v>2.8527643623267609E-3</v>
      </c>
      <c r="V11" s="42">
        <f>Population!V11/SUM(Population!$O11:$AA11)</f>
        <v>0</v>
      </c>
      <c r="W11" s="42">
        <f>Population!W11/SUM(Population!$O11:$AA11)</f>
        <v>0</v>
      </c>
      <c r="X11" s="42">
        <f>Population!X11/SUM(Population!$O11:$AA11)</f>
        <v>0</v>
      </c>
      <c r="Y11" s="42">
        <f>Population!Y11/SUM(Population!$O11:$AA11)</f>
        <v>2.0264106794498672E-3</v>
      </c>
      <c r="Z11" s="42">
        <f>Population!Z11/SUM(Population!$O11:$AA11)</f>
        <v>2.2581737028802319E-3</v>
      </c>
      <c r="AA11" s="42">
        <f>Population!AA11/SUM(Population!$O11:$AA11)</f>
        <v>3.049468485451538E-3</v>
      </c>
      <c r="AB11" s="40">
        <f>Population!AB11/SUM(Population!$AB11:$AN11)</f>
        <v>0.28239272999749937</v>
      </c>
      <c r="AC11" s="42">
        <f>Population!AC11/SUM(Population!$AB11:$AN11)</f>
        <v>6.7814884976581419E-2</v>
      </c>
      <c r="AD11" s="42">
        <f>Population!AD11/SUM(Population!$AB11:$AN11)</f>
        <v>0.23306422720888206</v>
      </c>
      <c r="AE11" s="42">
        <f>Population!AE11/SUM(Population!$AB11:$AN11)</f>
        <v>0.24162733622723123</v>
      </c>
      <c r="AF11" s="42">
        <f>Population!AF11/SUM(Population!$AB11:$AN11)</f>
        <v>6.8324931532205938E-2</v>
      </c>
      <c r="AG11" s="42">
        <f>Population!AG11/SUM(Population!$AB11:$AN11)</f>
        <v>1.4380665754753892E-2</v>
      </c>
      <c r="AH11" s="42">
        <f>Population!AH11/SUM(Population!$AB11:$AN11)</f>
        <v>2.5941219449137062E-2</v>
      </c>
      <c r="AI11" s="42">
        <f>Population!AI11/SUM(Population!$AB11:$AN11)</f>
        <v>0</v>
      </c>
      <c r="AJ11" s="42">
        <f>Population!AJ11/SUM(Population!$AB11:$AN11)</f>
        <v>0</v>
      </c>
      <c r="AK11" s="42">
        <f>Population!AK11/SUM(Population!$AB11:$AN11)</f>
        <v>0</v>
      </c>
      <c r="AL11" s="42">
        <f>Population!AL11/SUM(Population!$AB11:$AN11)</f>
        <v>1.8895486775410527E-2</v>
      </c>
      <c r="AM11" s="42">
        <f>Population!AM11/SUM(Population!$AB11:$AN11)</f>
        <v>2.0308452897329531E-2</v>
      </c>
      <c r="AN11" s="42">
        <f>Population!AN11/SUM(Population!$AB11:$AN11)</f>
        <v>2.7250065180969084E-2</v>
      </c>
      <c r="AO11" s="40">
        <f>Population!AO11/SUM(Population!$AO11:$BA11)</f>
        <v>0.94492453631737849</v>
      </c>
      <c r="AP11" s="42">
        <f>Population!AP11/SUM(Population!$AO11:$BA11)</f>
        <v>7.0348134237054275E-3</v>
      </c>
      <c r="AQ11" s="42">
        <f>Population!AQ11/SUM(Population!$AO11:$BA11)</f>
        <v>2.0890125216382543E-2</v>
      </c>
      <c r="AR11" s="42">
        <f>Population!AR11/SUM(Population!$AO11:$BA11)</f>
        <v>1.7357065268667312E-2</v>
      </c>
      <c r="AS11" s="42">
        <f>Population!AS11/SUM(Population!$AO11:$BA11)</f>
        <v>4.1554000604731647E-3</v>
      </c>
      <c r="AT11" s="42">
        <f>Population!AT11/SUM(Population!$AO11:$BA11)</f>
        <v>7.9104117991273969E-4</v>
      </c>
      <c r="AU11" s="42">
        <f>Population!AU11/SUM(Population!$AO11:$BA11)</f>
        <v>1.3483488602291753E-3</v>
      </c>
      <c r="AV11" s="42">
        <f>Population!AV11/SUM(Population!$AO11:$BA11)</f>
        <v>0</v>
      </c>
      <c r="AW11" s="42">
        <f>Population!AW11/SUM(Population!$AO11:$BA11)</f>
        <v>0</v>
      </c>
      <c r="AX11" s="42">
        <f>Population!AX11/SUM(Population!$AO11:$BA11)</f>
        <v>0</v>
      </c>
      <c r="AY11" s="42">
        <f>Population!AY11/SUM(Population!$AO11:$BA11)</f>
        <v>1.015308135995998E-3</v>
      </c>
      <c r="AZ11" s="42">
        <f>Population!AZ11/SUM(Population!$AO11:$BA11)</f>
        <v>1.0594985026519191E-3</v>
      </c>
      <c r="BA11" s="43">
        <f>Population!BA11/SUM(Population!$AO11:$BA11)</f>
        <v>1.4238630346030158E-3</v>
      </c>
      <c r="BB11" s="40">
        <f>Population!BB11/SUM(Population!$BB11:$BN11)</f>
        <v>0.46649934735438914</v>
      </c>
      <c r="BC11" s="42">
        <f>Population!BC11/SUM(Population!$BB11:$BN11)</f>
        <v>7.9362864600558095E-2</v>
      </c>
      <c r="BD11" s="42">
        <f>Population!BD11/SUM(Population!$BB11:$BN11)</f>
        <v>0.21191339319052316</v>
      </c>
      <c r="BE11" s="42">
        <f>Population!BE11/SUM(Population!$BB11:$BN11)</f>
        <v>0.15921868584541773</v>
      </c>
      <c r="BF11" s="42">
        <f>Population!BF11/SUM(Population!$BB11:$BN11)</f>
        <v>3.6089873641040889E-2</v>
      </c>
      <c r="BG11" s="42">
        <f>Population!BG11/SUM(Population!$BB11:$BN11)</f>
        <v>6.6437979350291894E-3</v>
      </c>
      <c r="BH11" s="42">
        <f>Population!BH11/SUM(Population!$BB11:$BN11)</f>
        <v>1.1045175077620088E-2</v>
      </c>
      <c r="BI11" s="42">
        <f>Population!BI11/SUM(Population!$BB11:$BN11)</f>
        <v>0</v>
      </c>
      <c r="BJ11" s="42">
        <f>Population!BJ11/SUM(Population!$BB11:$BN11)</f>
        <v>0</v>
      </c>
      <c r="BK11" s="42">
        <f>Population!BK11/SUM(Population!$BB11:$BN11)</f>
        <v>0</v>
      </c>
      <c r="BL11" s="42">
        <f>Population!BL11/SUM(Population!$BB11:$BN11)</f>
        <v>8.5691004067731478E-3</v>
      </c>
      <c r="BM11" s="42">
        <f>Population!BM11/SUM(Population!$BB11:$BN11)</f>
        <v>8.7833858263335271E-3</v>
      </c>
      <c r="BN11" s="43">
        <f>Population!BN11/SUM(Population!$BB11:$BN11)</f>
        <v>1.1874376122315114E-2</v>
      </c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</row>
    <row r="12" spans="1:113" x14ac:dyDescent="0.25">
      <c r="A12">
        <f t="shared" si="0"/>
        <v>4</v>
      </c>
      <c r="B12" s="40">
        <f>Population!B12/SUM(Population!$B12:$N12)</f>
        <v>0.90983067551175723</v>
      </c>
      <c r="C12" s="42">
        <f>Population!C12/SUM(Population!$B12:$N12)</f>
        <v>9.3155055351122444E-3</v>
      </c>
      <c r="D12" s="42">
        <f>Population!D12/SUM(Population!$B12:$N12)</f>
        <v>3.2321437041623415E-2</v>
      </c>
      <c r="E12" s="42">
        <f>Population!E12/SUM(Population!$B12:$N12)</f>
        <v>3.1856270845143066E-2</v>
      </c>
      <c r="F12" s="42">
        <f>Population!F12/SUM(Population!$B12:$N12)</f>
        <v>7.8987653012272067E-3</v>
      </c>
      <c r="G12" s="42">
        <f>Population!G12/SUM(Population!$B12:$N12)</f>
        <v>1.375758506879148E-3</v>
      </c>
      <c r="H12" s="42">
        <f>Population!H12/SUM(Population!$B12:$N12)</f>
        <v>1.8630422026903563E-3</v>
      </c>
      <c r="I12" s="42">
        <f>Population!I12/SUM(Population!$B12:$N12)</f>
        <v>0</v>
      </c>
      <c r="J12" s="42">
        <f>Population!J12/SUM(Population!$B12:$N12)</f>
        <v>0</v>
      </c>
      <c r="K12" s="42">
        <f>Population!K12/SUM(Population!$B12:$N12)</f>
        <v>0</v>
      </c>
      <c r="L12" s="42">
        <f>Population!L12/SUM(Population!$B12:$N12)</f>
        <v>1.7779921351224342E-3</v>
      </c>
      <c r="M12" s="42">
        <f>Population!M12/SUM(Population!$B12:$N12)</f>
        <v>1.5754968628522653E-3</v>
      </c>
      <c r="N12" s="42">
        <f>Population!N12/SUM(Population!$B12:$N12)</f>
        <v>2.1850560575928275E-3</v>
      </c>
      <c r="O12" s="40">
        <f>Population!O12/SUM(Population!$O12:$AA12)</f>
        <v>0.9445893255136617</v>
      </c>
      <c r="P12" s="42">
        <f>Population!P12/SUM(Population!$O12:$AA12)</f>
        <v>5.095490047080071E-3</v>
      </c>
      <c r="Q12" s="42">
        <f>Population!Q12/SUM(Population!$O12:$AA12)</f>
        <v>1.5956282456424709E-2</v>
      </c>
      <c r="R12" s="42">
        <f>Population!R12/SUM(Population!$O12:$AA12)</f>
        <v>1.7759504162748317E-2</v>
      </c>
      <c r="S12" s="42">
        <f>Population!S12/SUM(Population!$O12:$AA12)</f>
        <v>5.8414155756416871E-3</v>
      </c>
      <c r="T12" s="42">
        <f>Population!T12/SUM(Population!$O12:$AA12)</f>
        <v>1.3283170038232168E-3</v>
      </c>
      <c r="U12" s="42">
        <f>Population!U12/SUM(Population!$O12:$AA12)</f>
        <v>2.388393370134989E-3</v>
      </c>
      <c r="V12" s="42">
        <f>Population!V12/SUM(Population!$O12:$AA12)</f>
        <v>0</v>
      </c>
      <c r="W12" s="42">
        <f>Population!W12/SUM(Population!$O12:$AA12)</f>
        <v>0</v>
      </c>
      <c r="X12" s="42">
        <f>Population!X12/SUM(Population!$O12:$AA12)</f>
        <v>0</v>
      </c>
      <c r="Y12" s="42">
        <f>Population!Y12/SUM(Population!$O12:$AA12)</f>
        <v>2.0311762289028732E-3</v>
      </c>
      <c r="Z12" s="42">
        <f>Population!Z12/SUM(Population!$O12:$AA12)</f>
        <v>2.0775237251944379E-3</v>
      </c>
      <c r="AA12" s="42">
        <f>Population!AA12/SUM(Population!$O12:$AA12)</f>
        <v>2.9325719163878837E-3</v>
      </c>
      <c r="AB12" s="40">
        <f>Population!AB12/SUM(Population!$AB12:$AN12)</f>
        <v>0.28737639680620164</v>
      </c>
      <c r="AC12" s="42">
        <f>Population!AC12/SUM(Population!$AB12:$AN12)</f>
        <v>6.7626610071956125E-2</v>
      </c>
      <c r="AD12" s="42">
        <f>Population!AD12/SUM(Population!$AB12:$AN12)</f>
        <v>0.22531782391095354</v>
      </c>
      <c r="AE12" s="42">
        <f>Population!AE12/SUM(Population!$AB12:$AN12)</f>
        <v>0.24596574219392814</v>
      </c>
      <c r="AF12" s="42">
        <f>Population!AF12/SUM(Population!$AB12:$AN12)</f>
        <v>7.0980742303770536E-2</v>
      </c>
      <c r="AG12" s="42">
        <f>Population!AG12/SUM(Population!$AB12:$AN12)</f>
        <v>1.4225263452540578E-2</v>
      </c>
      <c r="AH12" s="42">
        <f>Population!AH12/SUM(Population!$AB12:$AN12)</f>
        <v>2.2513813636237886E-2</v>
      </c>
      <c r="AI12" s="42">
        <f>Population!AI12/SUM(Population!$AB12:$AN12)</f>
        <v>0</v>
      </c>
      <c r="AJ12" s="42">
        <f>Population!AJ12/SUM(Population!$AB12:$AN12)</f>
        <v>0</v>
      </c>
      <c r="AK12" s="42">
        <f>Population!AK12/SUM(Population!$AB12:$AN12)</f>
        <v>0</v>
      </c>
      <c r="AL12" s="42">
        <f>Population!AL12/SUM(Population!$AB12:$AN12)</f>
        <v>1.9952622082568015E-2</v>
      </c>
      <c r="AM12" s="42">
        <f>Population!AM12/SUM(Population!$AB12:$AN12)</f>
        <v>1.9212667195154409E-2</v>
      </c>
      <c r="AN12" s="42">
        <f>Population!AN12/SUM(Population!$AB12:$AN12)</f>
        <v>2.6828318346688994E-2</v>
      </c>
      <c r="AO12" s="40">
        <f>Population!AO12/SUM(Population!$AO12:$BA12)</f>
        <v>0.94386917802563108</v>
      </c>
      <c r="AP12" s="42">
        <f>Population!AP12/SUM(Population!$AO12:$BA12)</f>
        <v>7.0376474161154669E-3</v>
      </c>
      <c r="AQ12" s="42">
        <f>Population!AQ12/SUM(Population!$AO12:$BA12)</f>
        <v>2.0803480521747245E-2</v>
      </c>
      <c r="AR12" s="42">
        <f>Population!AR12/SUM(Population!$AO12:$BA12)</f>
        <v>1.8397261649296393E-2</v>
      </c>
      <c r="AS12" s="42">
        <f>Population!AS12/SUM(Population!$AO12:$BA12)</f>
        <v>4.499583657036072E-3</v>
      </c>
      <c r="AT12" s="42">
        <f>Population!AT12/SUM(Population!$AO12:$BA12)</f>
        <v>8.0517817428973914E-4</v>
      </c>
      <c r="AU12" s="42">
        <f>Population!AU12/SUM(Population!$AO12:$BA12)</f>
        <v>1.1559303679463369E-3</v>
      </c>
      <c r="AV12" s="42">
        <f>Population!AV12/SUM(Population!$AO12:$BA12)</f>
        <v>0</v>
      </c>
      <c r="AW12" s="42">
        <f>Population!AW12/SUM(Population!$AO12:$BA12)</f>
        <v>0</v>
      </c>
      <c r="AX12" s="42">
        <f>Population!AX12/SUM(Population!$AO12:$BA12)</f>
        <v>0</v>
      </c>
      <c r="AY12" s="42">
        <f>Population!AY12/SUM(Population!$AO12:$BA12)</f>
        <v>1.0748862868297658E-3</v>
      </c>
      <c r="AZ12" s="42">
        <f>Population!AZ12/SUM(Population!$AO12:$BA12)</f>
        <v>9.8470309354758436E-4</v>
      </c>
      <c r="BA12" s="43">
        <f>Population!BA12/SUM(Population!$AO12:$BA12)</f>
        <v>1.3721508075602738E-3</v>
      </c>
      <c r="BB12" s="40">
        <f>Population!BB12/SUM(Population!$BB12:$BN12)</f>
        <v>0.45431526229266683</v>
      </c>
      <c r="BC12" s="42">
        <f>Population!BC12/SUM(Population!$BB12:$BN12)</f>
        <v>7.8999410009799417E-2</v>
      </c>
      <c r="BD12" s="42">
        <f>Population!BD12/SUM(Population!$BB12:$BN12)</f>
        <v>0.2136968013187259</v>
      </c>
      <c r="BE12" s="42">
        <f>Population!BE12/SUM(Population!$BB12:$BN12)</f>
        <v>0.16987194638803024</v>
      </c>
      <c r="BF12" s="42">
        <f>Population!BF12/SUM(Population!$BB12:$BN12)</f>
        <v>3.9043792103417699E-2</v>
      </c>
      <c r="BG12" s="42">
        <f>Population!BG12/SUM(Population!$BB12:$BN12)</f>
        <v>6.7244458724124339E-3</v>
      </c>
      <c r="BH12" s="42">
        <f>Population!BH12/SUM(Population!$BB12:$BN12)</f>
        <v>9.2778971212247145E-3</v>
      </c>
      <c r="BI12" s="42">
        <f>Population!BI12/SUM(Population!$BB12:$BN12)</f>
        <v>0</v>
      </c>
      <c r="BJ12" s="42">
        <f>Population!BJ12/SUM(Population!$BB12:$BN12)</f>
        <v>0</v>
      </c>
      <c r="BK12" s="42">
        <f>Population!BK12/SUM(Population!$BB12:$BN12)</f>
        <v>0</v>
      </c>
      <c r="BL12" s="42">
        <f>Population!BL12/SUM(Population!$BB12:$BN12)</f>
        <v>8.9233216159050818E-3</v>
      </c>
      <c r="BM12" s="42">
        <f>Population!BM12/SUM(Population!$BB12:$BN12)</f>
        <v>7.981530805974137E-3</v>
      </c>
      <c r="BN12" s="43">
        <f>Population!BN12/SUM(Population!$BB12:$BN12)</f>
        <v>1.1165592471843377E-2</v>
      </c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</row>
    <row r="13" spans="1:113" x14ac:dyDescent="0.25">
      <c r="A13">
        <f t="shared" si="0"/>
        <v>4.5</v>
      </c>
      <c r="B13" s="40">
        <f>Population!B13/SUM(Population!$B13:$N13)</f>
        <v>0.91093605629480312</v>
      </c>
      <c r="C13" s="42">
        <f>Population!C13/SUM(Population!$B13:$N13)</f>
        <v>8.9491139066141326E-3</v>
      </c>
      <c r="D13" s="42">
        <f>Population!D13/SUM(Population!$B13:$N13)</f>
        <v>3.0684774347683189E-2</v>
      </c>
      <c r="E13" s="42">
        <f>Population!E13/SUM(Population!$B13:$N13)</f>
        <v>3.2330316679068972E-2</v>
      </c>
      <c r="F13" s="42">
        <f>Population!F13/SUM(Population!$B13:$N13)</f>
        <v>8.453528239305003E-3</v>
      </c>
      <c r="G13" s="42">
        <f>Population!G13/SUM(Population!$B13:$N13)</f>
        <v>1.4638902467061783E-3</v>
      </c>
      <c r="H13" s="42">
        <f>Population!H13/SUM(Population!$B13:$N13)</f>
        <v>1.6767722658435559E-3</v>
      </c>
      <c r="I13" s="42">
        <f>Population!I13/SUM(Population!$B13:$N13)</f>
        <v>0</v>
      </c>
      <c r="J13" s="42">
        <f>Population!J13/SUM(Population!$B13:$N13)</f>
        <v>0</v>
      </c>
      <c r="K13" s="42">
        <f>Population!K13/SUM(Population!$B13:$N13)</f>
        <v>0</v>
      </c>
      <c r="L13" s="42">
        <f>Population!L13/SUM(Population!$B13:$N13)</f>
        <v>1.9174508753060254E-3</v>
      </c>
      <c r="M13" s="42">
        <f>Population!M13/SUM(Population!$B13:$N13)</f>
        <v>1.4907842956560311E-3</v>
      </c>
      <c r="N13" s="42">
        <f>Population!N13/SUM(Population!$B13:$N13)</f>
        <v>2.0973128490137109E-3</v>
      </c>
      <c r="O13" s="40">
        <f>Population!O13/SUM(Population!$O13:$AA13)</f>
        <v>0.94624864461487868</v>
      </c>
      <c r="P13" s="42">
        <f>Population!P13/SUM(Population!$O13:$AA13)</f>
        <v>5.0252795330659114E-3</v>
      </c>
      <c r="Q13" s="42">
        <f>Population!Q13/SUM(Population!$O13:$AA13)</f>
        <v>1.5590496207566636E-2</v>
      </c>
      <c r="R13" s="42">
        <f>Population!R13/SUM(Population!$O13:$AA13)</f>
        <v>1.7445824679882472E-2</v>
      </c>
      <c r="S13" s="42">
        <f>Population!S13/SUM(Population!$O13:$AA13)</f>
        <v>5.6688117543368154E-3</v>
      </c>
      <c r="T13" s="42">
        <f>Population!T13/SUM(Population!$O13:$AA13)</f>
        <v>1.244169034571598E-3</v>
      </c>
      <c r="U13" s="42">
        <f>Population!U13/SUM(Population!$O13:$AA13)</f>
        <v>2.0365547346635916E-3</v>
      </c>
      <c r="V13" s="42">
        <f>Population!V13/SUM(Population!$O13:$AA13)</f>
        <v>0</v>
      </c>
      <c r="W13" s="42">
        <f>Population!W13/SUM(Population!$O13:$AA13)</f>
        <v>0</v>
      </c>
      <c r="X13" s="42">
        <f>Population!X13/SUM(Population!$O13:$AA13)</f>
        <v>0</v>
      </c>
      <c r="Y13" s="42">
        <f>Population!Y13/SUM(Population!$O13:$AA13)</f>
        <v>2.0239677765760879E-3</v>
      </c>
      <c r="Z13" s="42">
        <f>Population!Z13/SUM(Population!$O13:$AA13)</f>
        <v>1.9189198259894212E-3</v>
      </c>
      <c r="AA13" s="42">
        <f>Population!AA13/SUM(Population!$O13:$AA13)</f>
        <v>2.7973318384688613E-3</v>
      </c>
      <c r="AB13" s="40">
        <f>Population!AB13/SUM(Population!$AB13:$AN13)</f>
        <v>0.29276183184098198</v>
      </c>
      <c r="AC13" s="42">
        <f>Population!AC13/SUM(Population!$AB13:$AN13)</f>
        <v>6.7864551805260173E-2</v>
      </c>
      <c r="AD13" s="42">
        <f>Population!AD13/SUM(Population!$AB13:$AN13)</f>
        <v>0.21957920839911058</v>
      </c>
      <c r="AE13" s="42">
        <f>Population!AE13/SUM(Population!$AB13:$AN13)</f>
        <v>0.24691215069072958</v>
      </c>
      <c r="AF13" s="42">
        <f>Population!AF13/SUM(Population!$AB13:$AN13)</f>
        <v>7.3079156770259876E-2</v>
      </c>
      <c r="AG13" s="42">
        <f>Population!AG13/SUM(Population!$AB13:$AN13)</f>
        <v>1.4360685320954164E-2</v>
      </c>
      <c r="AH13" s="42">
        <f>Population!AH13/SUM(Population!$AB13:$AN13)</f>
        <v>2.0022738178699775E-2</v>
      </c>
      <c r="AI13" s="42">
        <f>Population!AI13/SUM(Population!$AB13:$AN13)</f>
        <v>0</v>
      </c>
      <c r="AJ13" s="42">
        <f>Population!AJ13/SUM(Population!$AB13:$AN13)</f>
        <v>0</v>
      </c>
      <c r="AK13" s="42">
        <f>Population!AK13/SUM(Population!$AB13:$AN13)</f>
        <v>0</v>
      </c>
      <c r="AL13" s="42">
        <f>Population!AL13/SUM(Population!$AB13:$AN13)</f>
        <v>2.0967202025976465E-2</v>
      </c>
      <c r="AM13" s="42">
        <f>Population!AM13/SUM(Population!$AB13:$AN13)</f>
        <v>1.8279008139464446E-2</v>
      </c>
      <c r="AN13" s="42">
        <f>Population!AN13/SUM(Population!$AB13:$AN13)</f>
        <v>2.617346682856286E-2</v>
      </c>
      <c r="AO13" s="40">
        <f>Population!AO13/SUM(Population!$AO13:$BA13)</f>
        <v>0.94290449379048247</v>
      </c>
      <c r="AP13" s="42">
        <f>Population!AP13/SUM(Population!$AO13:$BA13)</f>
        <v>7.0900579135764197E-3</v>
      </c>
      <c r="AQ13" s="42">
        <f>Population!AQ13/SUM(Population!$AO13:$BA13)</f>
        <v>2.075193163207523E-2</v>
      </c>
      <c r="AR13" s="42">
        <f>Population!AR13/SUM(Population!$AO13:$BA13)</f>
        <v>1.9167998274812349E-2</v>
      </c>
      <c r="AS13" s="42">
        <f>Population!AS13/SUM(Population!$AO13:$BA13)</f>
        <v>4.8325945339530024E-3</v>
      </c>
      <c r="AT13" s="42">
        <f>Population!AT13/SUM(Population!$AO13:$BA13)</f>
        <v>8.443064063685849E-4</v>
      </c>
      <c r="AU13" s="42">
        <f>Population!AU13/SUM(Population!$AO13:$BA13)</f>
        <v>1.0266184405090667E-3</v>
      </c>
      <c r="AV13" s="42">
        <f>Population!AV13/SUM(Population!$AO13:$BA13)</f>
        <v>0</v>
      </c>
      <c r="AW13" s="42">
        <f>Population!AW13/SUM(Population!$AO13:$BA13)</f>
        <v>0</v>
      </c>
      <c r="AX13" s="42">
        <f>Population!AX13/SUM(Population!$AO13:$BA13)</f>
        <v>0</v>
      </c>
      <c r="AY13" s="42">
        <f>Population!AY13/SUM(Population!$AO13:$BA13)</f>
        <v>1.1431248822821548E-3</v>
      </c>
      <c r="AZ13" s="42">
        <f>Population!AZ13/SUM(Population!$AO13:$BA13)</f>
        <v>9.2536329387987672E-4</v>
      </c>
      <c r="BA13" s="43">
        <f>Population!BA13/SUM(Population!$AO13:$BA13)</f>
        <v>1.3135108320608037E-3</v>
      </c>
      <c r="BB13" s="40">
        <f>Population!BB13/SUM(Population!$BB13:$BN13)</f>
        <v>0.44348819924489896</v>
      </c>
      <c r="BC13" s="42">
        <f>Population!BC13/SUM(Population!$BB13:$BN13)</f>
        <v>7.8717928120131578E-2</v>
      </c>
      <c r="BD13" s="42">
        <f>Population!BD13/SUM(Population!$BB13:$BN13)</f>
        <v>0.21486895860298824</v>
      </c>
      <c r="BE13" s="42">
        <f>Population!BE13/SUM(Population!$BB13:$BN13)</f>
        <v>0.1784919548038304</v>
      </c>
      <c r="BF13" s="42">
        <f>Population!BF13/SUM(Population!$BB13:$BN13)</f>
        <v>4.2070787783575023E-2</v>
      </c>
      <c r="BG13" s="42">
        <f>Population!BG13/SUM(Population!$BB13:$BN13)</f>
        <v>7.0457326724563491E-3</v>
      </c>
      <c r="BH13" s="42">
        <f>Population!BH13/SUM(Population!$BB13:$BN13)</f>
        <v>8.1228342082286364E-3</v>
      </c>
      <c r="BI13" s="42">
        <f>Population!BI13/SUM(Population!$BB13:$BN13)</f>
        <v>0</v>
      </c>
      <c r="BJ13" s="42">
        <f>Population!BJ13/SUM(Population!$BB13:$BN13)</f>
        <v>0</v>
      </c>
      <c r="BK13" s="42">
        <f>Population!BK13/SUM(Population!$BB13:$BN13)</f>
        <v>0</v>
      </c>
      <c r="BL13" s="42">
        <f>Population!BL13/SUM(Population!$BB13:$BN13)</f>
        <v>9.3828769214069959E-3</v>
      </c>
      <c r="BM13" s="42">
        <f>Population!BM13/SUM(Population!$BB13:$BN13)</f>
        <v>7.3584622856162065E-3</v>
      </c>
      <c r="BN13" s="43">
        <f>Population!BN13/SUM(Population!$BB13:$BN13)</f>
        <v>1.0452265356867513E-2</v>
      </c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</row>
    <row r="14" spans="1:113" x14ac:dyDescent="0.25">
      <c r="A14">
        <f t="shared" si="0"/>
        <v>5</v>
      </c>
      <c r="B14" s="40">
        <f>Population!B14/SUM(Population!$B14:$N14)</f>
        <v>0.91231689248340619</v>
      </c>
      <c r="C14" s="42">
        <f>Population!C14/SUM(Population!$B14:$N14)</f>
        <v>8.6702722220212344E-3</v>
      </c>
      <c r="D14" s="42">
        <f>Population!D14/SUM(Population!$B14:$N14)</f>
        <v>2.923483038323146E-2</v>
      </c>
      <c r="E14" s="42">
        <f>Population!E14/SUM(Population!$B14:$N14)</f>
        <v>3.2279562293503171E-2</v>
      </c>
      <c r="F14" s="42">
        <f>Population!F14/SUM(Population!$B14:$N14)</f>
        <v>8.8705723039748264E-3</v>
      </c>
      <c r="G14" s="42">
        <f>Population!G14/SUM(Population!$B14:$N14)</f>
        <v>1.5578173810681351E-3</v>
      </c>
      <c r="H14" s="42">
        <f>Population!H14/SUM(Population!$B14:$N14)</f>
        <v>1.5688029753406394E-3</v>
      </c>
      <c r="I14" s="42">
        <f>Population!I14/SUM(Population!$B14:$N14)</f>
        <v>0</v>
      </c>
      <c r="J14" s="42">
        <f>Population!J14/SUM(Population!$B14:$N14)</f>
        <v>0</v>
      </c>
      <c r="K14" s="42">
        <f>Population!K14/SUM(Population!$B14:$N14)</f>
        <v>0</v>
      </c>
      <c r="L14" s="42">
        <f>Population!L14/SUM(Population!$B14:$N14)</f>
        <v>2.0644907094655345E-3</v>
      </c>
      <c r="M14" s="42">
        <f>Population!M14/SUM(Population!$B14:$N14)</f>
        <v>1.4304307331607471E-3</v>
      </c>
      <c r="N14" s="42">
        <f>Population!N14/SUM(Population!$B14:$N14)</f>
        <v>2.006328514828079E-3</v>
      </c>
      <c r="O14" s="40">
        <f>Population!O14/SUM(Population!$O14:$AA14)</f>
        <v>0.94772477746978967</v>
      </c>
      <c r="P14" s="42">
        <f>Population!P14/SUM(Population!$O14:$AA14)</f>
        <v>4.961004812385557E-3</v>
      </c>
      <c r="Q14" s="42">
        <f>Population!Q14/SUM(Population!$O14:$AA14)</f>
        <v>1.5277951111253308E-2</v>
      </c>
      <c r="R14" s="42">
        <f>Population!R14/SUM(Population!$O14:$AA14)</f>
        <v>1.7114945308163522E-2</v>
      </c>
      <c r="S14" s="42">
        <f>Population!S14/SUM(Population!$O14:$AA14)</f>
        <v>5.523132531351678E-3</v>
      </c>
      <c r="T14" s="42">
        <f>Population!T14/SUM(Population!$O14:$AA14)</f>
        <v>1.1842635954594561E-3</v>
      </c>
      <c r="U14" s="42">
        <f>Population!U14/SUM(Population!$O14:$AA14)</f>
        <v>1.7715909859565345E-3</v>
      </c>
      <c r="V14" s="42">
        <f>Population!V14/SUM(Population!$O14:$AA14)</f>
        <v>0</v>
      </c>
      <c r="W14" s="42">
        <f>Population!W14/SUM(Population!$O14:$AA14)</f>
        <v>0</v>
      </c>
      <c r="X14" s="42">
        <f>Population!X14/SUM(Population!$O14:$AA14)</f>
        <v>0</v>
      </c>
      <c r="Y14" s="42">
        <f>Population!Y14/SUM(Population!$O14:$AA14)</f>
        <v>2.0090010103536462E-3</v>
      </c>
      <c r="Z14" s="42">
        <f>Population!Z14/SUM(Population!$O14:$AA14)</f>
        <v>1.7804766176479042E-3</v>
      </c>
      <c r="AA14" s="42">
        <f>Population!AA14/SUM(Population!$O14:$AA14)</f>
        <v>2.6528565576388803E-3</v>
      </c>
      <c r="AB14" s="40">
        <f>Population!AB14/SUM(Population!$AB14:$AN14)</f>
        <v>0.29822855847477625</v>
      </c>
      <c r="AC14" s="42">
        <f>Population!AC14/SUM(Population!$AB14:$AN14)</f>
        <v>6.8263947104408834E-2</v>
      </c>
      <c r="AD14" s="42">
        <f>Population!AD14/SUM(Population!$AB14:$AN14)</f>
        <v>0.21563781279075761</v>
      </c>
      <c r="AE14" s="42">
        <f>Population!AE14/SUM(Population!$AB14:$AN14)</f>
        <v>0.2457767338437889</v>
      </c>
      <c r="AF14" s="42">
        <f>Population!AF14/SUM(Population!$AB14:$AN14)</f>
        <v>7.4464685149043489E-2</v>
      </c>
      <c r="AG14" s="42">
        <f>Population!AG14/SUM(Population!$AB14:$AN14)</f>
        <v>1.4581916923532156E-2</v>
      </c>
      <c r="AH14" s="42">
        <f>Population!AH14/SUM(Population!$AB14:$AN14)</f>
        <v>1.8262463419497547E-2</v>
      </c>
      <c r="AI14" s="42">
        <f>Population!AI14/SUM(Population!$AB14:$AN14)</f>
        <v>0</v>
      </c>
      <c r="AJ14" s="42">
        <f>Population!AJ14/SUM(Population!$AB14:$AN14)</f>
        <v>0</v>
      </c>
      <c r="AK14" s="42">
        <f>Population!AK14/SUM(Population!$AB14:$AN14)</f>
        <v>0</v>
      </c>
      <c r="AL14" s="42">
        <f>Population!AL14/SUM(Population!$AB14:$AN14)</f>
        <v>2.1913595869881845E-2</v>
      </c>
      <c r="AM14" s="42">
        <f>Population!AM14/SUM(Population!$AB14:$AN14)</f>
        <v>1.7501256169987833E-2</v>
      </c>
      <c r="AN14" s="42">
        <f>Population!AN14/SUM(Population!$AB14:$AN14)</f>
        <v>2.5369030254325631E-2</v>
      </c>
      <c r="AO14" s="40">
        <f>Population!AO14/SUM(Population!$AO14:$BA14)</f>
        <v>0.94198533014936137</v>
      </c>
      <c r="AP14" s="42">
        <f>Population!AP14/SUM(Population!$AO14:$BA14)</f>
        <v>7.1753727990976571E-3</v>
      </c>
      <c r="AQ14" s="42">
        <f>Population!AQ14/SUM(Population!$AO14:$BA14)</f>
        <v>2.0772724983492183E-2</v>
      </c>
      <c r="AR14" s="42">
        <f>Population!AR14/SUM(Population!$AO14:$BA14)</f>
        <v>1.9742728520229642E-2</v>
      </c>
      <c r="AS14" s="42">
        <f>Population!AS14/SUM(Population!$AO14:$BA14)</f>
        <v>5.1315287774641796E-3</v>
      </c>
      <c r="AT14" s="42">
        <f>Population!AT14/SUM(Population!$AO14:$BA14)</f>
        <v>8.9418871707199431E-4</v>
      </c>
      <c r="AU14" s="42">
        <f>Population!AU14/SUM(Population!$AO14:$BA14)</f>
        <v>9.4652795212978665E-4</v>
      </c>
      <c r="AV14" s="42">
        <f>Population!AV14/SUM(Population!$AO14:$BA14)</f>
        <v>0</v>
      </c>
      <c r="AW14" s="42">
        <f>Population!AW14/SUM(Population!$AO14:$BA14)</f>
        <v>0</v>
      </c>
      <c r="AX14" s="42">
        <f>Population!AX14/SUM(Population!$AO14:$BA14)</f>
        <v>0</v>
      </c>
      <c r="AY14" s="42">
        <f>Population!AY14/SUM(Population!$AO14:$BA14)</f>
        <v>1.218203479693444E-3</v>
      </c>
      <c r="AZ14" s="42">
        <f>Population!AZ14/SUM(Population!$AO14:$BA14)</f>
        <v>8.8072660093107354E-4</v>
      </c>
      <c r="BA14" s="43">
        <f>Population!BA14/SUM(Population!$AO14:$BA14)</f>
        <v>1.252668020528556E-3</v>
      </c>
      <c r="BB14" s="40">
        <f>Population!BB14/SUM(Population!$BB14:$BN14)</f>
        <v>0.43393988405104811</v>
      </c>
      <c r="BC14" s="42">
        <f>Population!BC14/SUM(Population!$BB14:$BN14)</f>
        <v>7.8472851348440717E-2</v>
      </c>
      <c r="BD14" s="42">
        <f>Population!BD14/SUM(Population!$BB14:$BN14)</f>
        <v>0.2156876606791748</v>
      </c>
      <c r="BE14" s="42">
        <f>Population!BE14/SUM(Population!$BB14:$BN14)</f>
        <v>0.18544327800385715</v>
      </c>
      <c r="BF14" s="42">
        <f>Population!BF14/SUM(Population!$BB14:$BN14)</f>
        <v>4.4945155400481579E-2</v>
      </c>
      <c r="BG14" s="42">
        <f>Population!BG14/SUM(Population!$BB14:$BN14)</f>
        <v>7.4844252602696204E-3</v>
      </c>
      <c r="BH14" s="42">
        <f>Population!BH14/SUM(Population!$BB14:$BN14)</f>
        <v>7.4288409502734666E-3</v>
      </c>
      <c r="BI14" s="42">
        <f>Population!BI14/SUM(Population!$BB14:$BN14)</f>
        <v>0</v>
      </c>
      <c r="BJ14" s="42">
        <f>Population!BJ14/SUM(Population!$BB14:$BN14)</f>
        <v>0</v>
      </c>
      <c r="BK14" s="42">
        <f>Population!BK14/SUM(Population!$BB14:$BN14)</f>
        <v>0</v>
      </c>
      <c r="BL14" s="42">
        <f>Population!BL14/SUM(Population!$BB14:$BN14)</f>
        <v>9.933087066870688E-3</v>
      </c>
      <c r="BM14" s="42">
        <f>Population!BM14/SUM(Population!$BB14:$BN14)</f>
        <v>6.89586412104801E-3</v>
      </c>
      <c r="BN14" s="43">
        <f>Population!BN14/SUM(Population!$BB14:$BN14)</f>
        <v>9.768953118535895E-3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</row>
    <row r="15" spans="1:113" x14ac:dyDescent="0.25">
      <c r="A15">
        <f t="shared" si="0"/>
        <v>5.5</v>
      </c>
      <c r="B15" s="40">
        <f>Population!B15/SUM(Population!$B15:$N15)</f>
        <v>0.91385733454487983</v>
      </c>
      <c r="C15" s="42">
        <f>Population!C15/SUM(Population!$B15:$N15)</f>
        <v>8.4523777992205687E-3</v>
      </c>
      <c r="D15" s="42">
        <f>Population!D15/SUM(Population!$B15:$N15)</f>
        <v>2.7994799079937394E-2</v>
      </c>
      <c r="E15" s="42">
        <f>Population!E15/SUM(Population!$B15:$N15)</f>
        <v>3.1874825725218284E-2</v>
      </c>
      <c r="F15" s="42">
        <f>Population!F15/SUM(Population!$B15:$N15)</f>
        <v>9.1438145169883966E-3</v>
      </c>
      <c r="G15" s="42">
        <f>Population!G15/SUM(Population!$B15:$N15)</f>
        <v>1.6411506810841696E-3</v>
      </c>
      <c r="H15" s="42">
        <f>Population!H15/SUM(Population!$B15:$N15)</f>
        <v>1.5158404596930309E-3</v>
      </c>
      <c r="I15" s="42">
        <f>Population!I15/SUM(Population!$B15:$N15)</f>
        <v>0</v>
      </c>
      <c r="J15" s="42">
        <f>Population!J15/SUM(Population!$B15:$N15)</f>
        <v>0</v>
      </c>
      <c r="K15" s="42">
        <f>Population!K15/SUM(Population!$B15:$N15)</f>
        <v>0</v>
      </c>
      <c r="L15" s="42">
        <f>Population!L15/SUM(Population!$B15:$N15)</f>
        <v>2.2110095224979246E-3</v>
      </c>
      <c r="M15" s="42">
        <f>Population!M15/SUM(Population!$B15:$N15)</f>
        <v>1.3912964698904924E-3</v>
      </c>
      <c r="N15" s="42">
        <f>Population!N15/SUM(Population!$B15:$N15)</f>
        <v>1.9175512005894446E-3</v>
      </c>
      <c r="O15" s="40">
        <f>Population!O15/SUM(Population!$O15:$AA15)</f>
        <v>0.94905278156585982</v>
      </c>
      <c r="P15" s="42">
        <f>Population!P15/SUM(Population!$O15:$AA15)</f>
        <v>4.8968866211098984E-3</v>
      </c>
      <c r="Q15" s="42">
        <f>Population!Q15/SUM(Population!$O15:$AA15)</f>
        <v>1.5006912483418809E-2</v>
      </c>
      <c r="R15" s="42">
        <f>Population!R15/SUM(Population!$O15:$AA15)</f>
        <v>1.6784879238335423E-2</v>
      </c>
      <c r="S15" s="42">
        <f>Population!S15/SUM(Population!$O15:$AA15)</f>
        <v>5.3934544412366989E-3</v>
      </c>
      <c r="T15" s="42">
        <f>Population!T15/SUM(Population!$O15:$AA15)</f>
        <v>1.138713285247335E-3</v>
      </c>
      <c r="U15" s="42">
        <f>Population!U15/SUM(Population!$O15:$AA15)</f>
        <v>1.5718973621174134E-3</v>
      </c>
      <c r="V15" s="42">
        <f>Population!V15/SUM(Population!$O15:$AA15)</f>
        <v>0</v>
      </c>
      <c r="W15" s="42">
        <f>Population!W15/SUM(Population!$O15:$AA15)</f>
        <v>0</v>
      </c>
      <c r="X15" s="42">
        <f>Population!X15/SUM(Population!$O15:$AA15)</f>
        <v>0</v>
      </c>
      <c r="Y15" s="42">
        <f>Population!Y15/SUM(Population!$O15:$AA15)</f>
        <v>1.9888254839812254E-3</v>
      </c>
      <c r="Z15" s="42">
        <f>Population!Z15/SUM(Population!$O15:$AA15)</f>
        <v>1.6599273155446408E-3</v>
      </c>
      <c r="AA15" s="42">
        <f>Population!AA15/SUM(Population!$O15:$AA15)</f>
        <v>2.5057222031487246E-3</v>
      </c>
      <c r="AB15" s="40">
        <f>Population!AB15/SUM(Population!$AB15:$AN15)</f>
        <v>0.30364065128301815</v>
      </c>
      <c r="AC15" s="42">
        <f>Population!AC15/SUM(Population!$AB15:$AN15)</f>
        <v>6.8667317414141407E-2</v>
      </c>
      <c r="AD15" s="42">
        <f>Population!AD15/SUM(Population!$AB15:$AN15)</f>
        <v>0.21308126845385783</v>
      </c>
      <c r="AE15" s="42">
        <f>Population!AE15/SUM(Population!$AB15:$AN15)</f>
        <v>0.24352295808448216</v>
      </c>
      <c r="AF15" s="42">
        <f>Population!AF15/SUM(Population!$AB15:$AN15)</f>
        <v>7.5169029157966763E-2</v>
      </c>
      <c r="AG15" s="42">
        <f>Population!AG15/SUM(Population!$AB15:$AN15)</f>
        <v>1.4777098115039208E-2</v>
      </c>
      <c r="AH15" s="42">
        <f>Population!AH15/SUM(Population!$AB15:$AN15)</f>
        <v>1.7036639506577356E-2</v>
      </c>
      <c r="AI15" s="42">
        <f>Population!AI15/SUM(Population!$AB15:$AN15)</f>
        <v>0</v>
      </c>
      <c r="AJ15" s="42">
        <f>Population!AJ15/SUM(Population!$AB15:$AN15)</f>
        <v>0</v>
      </c>
      <c r="AK15" s="42">
        <f>Population!AK15/SUM(Population!$AB15:$AN15)</f>
        <v>0</v>
      </c>
      <c r="AL15" s="42">
        <f>Population!AL15/SUM(Population!$AB15:$AN15)</f>
        <v>2.276317981238898E-2</v>
      </c>
      <c r="AM15" s="42">
        <f>Population!AM15/SUM(Population!$AB15:$AN15)</f>
        <v>1.6861848254586576E-2</v>
      </c>
      <c r="AN15" s="42">
        <f>Population!AN15/SUM(Population!$AB15:$AN15)</f>
        <v>2.4480009917941675E-2</v>
      </c>
      <c r="AO15" s="40">
        <f>Population!AO15/SUM(Population!$AO15:$BA15)</f>
        <v>0.94108151139448915</v>
      </c>
      <c r="AP15" s="42">
        <f>Population!AP15/SUM(Population!$AO15:$BA15)</f>
        <v>7.2811353212267069E-3</v>
      </c>
      <c r="AQ15" s="42">
        <f>Population!AQ15/SUM(Population!$AO15:$BA15)</f>
        <v>2.0873798823568643E-2</v>
      </c>
      <c r="AR15" s="42">
        <f>Population!AR15/SUM(Population!$AO15:$BA15)</f>
        <v>2.0186463516314541E-2</v>
      </c>
      <c r="AS15" s="42">
        <f>Population!AS15/SUM(Population!$AO15:$BA15)</f>
        <v>5.3885495124013855E-3</v>
      </c>
      <c r="AT15" s="42">
        <f>Population!AT15/SUM(Population!$AO15:$BA15)</f>
        <v>9.4597340358265147E-4</v>
      </c>
      <c r="AU15" s="42">
        <f>Population!AU15/SUM(Population!$AO15:$BA15)</f>
        <v>9.0273504935685345E-4</v>
      </c>
      <c r="AV15" s="42">
        <f>Population!AV15/SUM(Population!$AO15:$BA15)</f>
        <v>0</v>
      </c>
      <c r="AW15" s="42">
        <f>Population!AW15/SUM(Population!$AO15:$BA15)</f>
        <v>0</v>
      </c>
      <c r="AX15" s="42">
        <f>Population!AX15/SUM(Population!$AO15:$BA15)</f>
        <v>0</v>
      </c>
      <c r="AY15" s="42">
        <f>Population!AY15/SUM(Population!$AO15:$BA15)</f>
        <v>1.2974211218413057E-3</v>
      </c>
      <c r="AZ15" s="42">
        <f>Population!AZ15/SUM(Population!$AO15:$BA15)</f>
        <v>8.4936269970057026E-4</v>
      </c>
      <c r="BA15" s="43">
        <f>Population!BA15/SUM(Population!$AO15:$BA15)</f>
        <v>1.1930491575182299E-3</v>
      </c>
      <c r="BB15" s="40">
        <f>Population!BB15/SUM(Population!$BB15:$BN15)</f>
        <v>0.42560021601661852</v>
      </c>
      <c r="BC15" s="42">
        <f>Population!BC15/SUM(Population!$BB15:$BN15)</f>
        <v>7.8241102654437969E-2</v>
      </c>
      <c r="BD15" s="42">
        <f>Population!BD15/SUM(Population!$BB15:$BN15)</f>
        <v>0.21626708275167811</v>
      </c>
      <c r="BE15" s="42">
        <f>Population!BE15/SUM(Population!$BB15:$BN15)</f>
        <v>0.19104486059381384</v>
      </c>
      <c r="BF15" s="42">
        <f>Population!BF15/SUM(Population!$BB15:$BN15)</f>
        <v>4.7554661374705751E-2</v>
      </c>
      <c r="BG15" s="42">
        <f>Population!BG15/SUM(Population!$BB15:$BN15)</f>
        <v>7.9632168297828487E-3</v>
      </c>
      <c r="BH15" s="42">
        <f>Population!BH15/SUM(Population!$BB15:$BN15)</f>
        <v>7.0681250185548813E-3</v>
      </c>
      <c r="BI15" s="42">
        <f>Population!BI15/SUM(Population!$BB15:$BN15)</f>
        <v>0</v>
      </c>
      <c r="BJ15" s="42">
        <f>Population!BJ15/SUM(Population!$BB15:$BN15)</f>
        <v>0</v>
      </c>
      <c r="BK15" s="42">
        <f>Population!BK15/SUM(Population!$BB15:$BN15)</f>
        <v>0</v>
      </c>
      <c r="BL15" s="42">
        <f>Population!BL15/SUM(Population!$BB15:$BN15)</f>
        <v>1.0550371775726732E-2</v>
      </c>
      <c r="BM15" s="42">
        <f>Population!BM15/SUM(Population!$BB15:$BN15)</f>
        <v>6.5728313030864556E-3</v>
      </c>
      <c r="BN15" s="43">
        <f>Population!BN15/SUM(Population!$BB15:$BN15)</f>
        <v>9.137531681595033E-3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</row>
    <row r="16" spans="1:113" x14ac:dyDescent="0.25">
      <c r="A16">
        <f t="shared" si="0"/>
        <v>6</v>
      </c>
      <c r="B16" s="40">
        <f>Population!B16/SUM(Population!$B16:$N16)</f>
        <v>0.9154738598144756</v>
      </c>
      <c r="C16" s="42">
        <f>Population!C16/SUM(Population!$B16:$N16)</f>
        <v>8.2764109680631085E-3</v>
      </c>
      <c r="D16" s="42">
        <f>Population!D16/SUM(Population!$B16:$N16)</f>
        <v>2.6953760069233626E-2</v>
      </c>
      <c r="E16" s="42">
        <f>Population!E16/SUM(Population!$B16:$N16)</f>
        <v>3.1252336584502383E-2</v>
      </c>
      <c r="F16" s="42">
        <f>Population!F16/SUM(Population!$B16:$N16)</f>
        <v>9.2862351979432906E-3</v>
      </c>
      <c r="G16" s="42">
        <f>Population!G16/SUM(Population!$B16:$N16)</f>
        <v>1.7056669158135803E-3</v>
      </c>
      <c r="H16" s="42">
        <f>Population!H16/SUM(Population!$B16:$N16)</f>
        <v>1.4979555718702981E-3</v>
      </c>
      <c r="I16" s="42">
        <f>Population!I16/SUM(Population!$B16:$N16)</f>
        <v>0</v>
      </c>
      <c r="J16" s="42">
        <f>Population!J16/SUM(Population!$B16:$N16)</f>
        <v>0</v>
      </c>
      <c r="K16" s="42">
        <f>Population!K16/SUM(Population!$B16:$N16)</f>
        <v>0</v>
      </c>
      <c r="L16" s="42">
        <f>Population!L16/SUM(Population!$B16:$N16)</f>
        <v>2.349774161288001E-3</v>
      </c>
      <c r="M16" s="42">
        <f>Population!M16/SUM(Population!$B16:$N16)</f>
        <v>1.3695135309508141E-3</v>
      </c>
      <c r="N16" s="42">
        <f>Population!N16/SUM(Population!$B16:$N16)</f>
        <v>1.8344871858590095E-3</v>
      </c>
      <c r="O16" s="40">
        <f>Population!O16/SUM(Population!$O16:$AA16)</f>
        <v>0.9502634178632906</v>
      </c>
      <c r="P16" s="42">
        <f>Population!P16/SUM(Population!$O16:$AA16)</f>
        <v>4.8296021440110987E-3</v>
      </c>
      <c r="Q16" s="42">
        <f>Population!Q16/SUM(Population!$O16:$AA16)</f>
        <v>1.4763724309427063E-2</v>
      </c>
      <c r="R16" s="42">
        <f>Population!R16/SUM(Population!$O16:$AA16)</f>
        <v>1.6466185964270602E-2</v>
      </c>
      <c r="S16" s="42">
        <f>Population!S16/SUM(Population!$O16:$AA16)</f>
        <v>5.2743881360138682E-3</v>
      </c>
      <c r="T16" s="42">
        <f>Population!T16/SUM(Population!$O16:$AA16)</f>
        <v>1.1018194899459247E-3</v>
      </c>
      <c r="U16" s="42">
        <f>Population!U16/SUM(Population!$O16:$AA16)</f>
        <v>1.4203667535489441E-3</v>
      </c>
      <c r="V16" s="42">
        <f>Population!V16/SUM(Population!$O16:$AA16)</f>
        <v>0</v>
      </c>
      <c r="W16" s="42">
        <f>Population!W16/SUM(Population!$O16:$AA16)</f>
        <v>0</v>
      </c>
      <c r="X16" s="42">
        <f>Population!X16/SUM(Population!$O16:$AA16)</f>
        <v>0</v>
      </c>
      <c r="Y16" s="42">
        <f>Population!Y16/SUM(Population!$O16:$AA16)</f>
        <v>1.9650522392680621E-3</v>
      </c>
      <c r="Z16" s="42">
        <f>Population!Z16/SUM(Population!$O16:$AA16)</f>
        <v>1.5549667476761136E-3</v>
      </c>
      <c r="AA16" s="42">
        <f>Population!AA16/SUM(Population!$O16:$AA16)</f>
        <v>2.3604763525476077E-3</v>
      </c>
      <c r="AB16" s="40">
        <f>Population!AB16/SUM(Population!$AB16:$AN16)</f>
        <v>0.30896580744256119</v>
      </c>
      <c r="AC16" s="42">
        <f>Population!AC16/SUM(Population!$AB16:$AN16)</f>
        <v>6.8991933973878289E-2</v>
      </c>
      <c r="AD16" s="42">
        <f>Population!AD16/SUM(Population!$AB16:$AN16)</f>
        <v>0.21147384747150377</v>
      </c>
      <c r="AE16" s="42">
        <f>Population!AE16/SUM(Population!$AB16:$AN16)</f>
        <v>0.24079181163559485</v>
      </c>
      <c r="AF16" s="42">
        <f>Population!AF16/SUM(Population!$AB16:$AN16)</f>
        <v>7.5313073879808984E-2</v>
      </c>
      <c r="AG16" s="42">
        <f>Population!AG16/SUM(Population!$AB16:$AN16)</f>
        <v>1.4897069428506582E-2</v>
      </c>
      <c r="AH16" s="42">
        <f>Population!AH16/SUM(Population!$AB16:$AN16)</f>
        <v>1.6179771924206113E-2</v>
      </c>
      <c r="AI16" s="42">
        <f>Population!AI16/SUM(Population!$AB16:$AN16)</f>
        <v>0</v>
      </c>
      <c r="AJ16" s="42">
        <f>Population!AJ16/SUM(Population!$AB16:$AN16)</f>
        <v>0</v>
      </c>
      <c r="AK16" s="42">
        <f>Population!AK16/SUM(Population!$AB16:$AN16)</f>
        <v>0</v>
      </c>
      <c r="AL16" s="42">
        <f>Population!AL16/SUM(Population!$AB16:$AN16)</f>
        <v>2.3494237122201573E-2</v>
      </c>
      <c r="AM16" s="42">
        <f>Population!AM16/SUM(Population!$AB16:$AN16)</f>
        <v>1.633820385026527E-2</v>
      </c>
      <c r="AN16" s="42">
        <f>Population!AN16/SUM(Population!$AB16:$AN16)</f>
        <v>2.3554243271473298E-2</v>
      </c>
      <c r="AO16" s="40">
        <f>Population!AO16/SUM(Population!$AO16:$BA16)</f>
        <v>0.94017444710186149</v>
      </c>
      <c r="AP16" s="42">
        <f>Population!AP16/SUM(Population!$AO16:$BA16)</f>
        <v>7.3985461369601253E-3</v>
      </c>
      <c r="AQ16" s="42">
        <f>Population!AQ16/SUM(Population!$AO16:$BA16)</f>
        <v>2.1047988777100658E-2</v>
      </c>
      <c r="AR16" s="42">
        <f>Population!AR16/SUM(Population!$AO16:$BA16)</f>
        <v>2.0550541094328661E-2</v>
      </c>
      <c r="AS16" s="42">
        <f>Population!AS16/SUM(Population!$AO16:$BA16)</f>
        <v>5.6049005832485175E-3</v>
      </c>
      <c r="AT16" s="42">
        <f>Population!AT16/SUM(Population!$AO16:$BA16)</f>
        <v>9.9477107513052656E-4</v>
      </c>
      <c r="AU16" s="42">
        <f>Population!AU16/SUM(Population!$AO16:$BA16)</f>
        <v>8.8427910700433418E-4</v>
      </c>
      <c r="AV16" s="42">
        <f>Population!AV16/SUM(Population!$AO16:$BA16)</f>
        <v>0</v>
      </c>
      <c r="AW16" s="42">
        <f>Population!AW16/SUM(Population!$AO16:$BA16)</f>
        <v>0</v>
      </c>
      <c r="AX16" s="42">
        <f>Population!AX16/SUM(Population!$AO16:$BA16)</f>
        <v>0</v>
      </c>
      <c r="AY16" s="42">
        <f>Population!AY16/SUM(Population!$AO16:$BA16)</f>
        <v>1.3780773779353194E-3</v>
      </c>
      <c r="AZ16" s="42">
        <f>Population!AZ16/SUM(Population!$AO16:$BA16)</f>
        <v>8.2949287444917651E-4</v>
      </c>
      <c r="BA16" s="43">
        <f>Population!BA16/SUM(Population!$AO16:$BA16)</f>
        <v>1.1369558719811089E-3</v>
      </c>
      <c r="BB16" s="40">
        <f>Population!BB16/SUM(Population!$BB16:$BN16)</f>
        <v>0.41839891337359003</v>
      </c>
      <c r="BC16" s="42">
        <f>Population!BC16/SUM(Population!$BB16:$BN16)</f>
        <v>7.8013961649288879E-2</v>
      </c>
      <c r="BD16" s="42">
        <f>Population!BD16/SUM(Population!$BB16:$BN16)</f>
        <v>0.21665644006876417</v>
      </c>
      <c r="BE16" s="42">
        <f>Population!BE16/SUM(Population!$BB16:$BN16)</f>
        <v>0.195553128392114</v>
      </c>
      <c r="BF16" s="42">
        <f>Population!BF16/SUM(Population!$BB16:$BN16)</f>
        <v>4.9855674302880917E-2</v>
      </c>
      <c r="BG16" s="42">
        <f>Population!BG16/SUM(Population!$BB16:$BN16)</f>
        <v>8.4359944806174092E-3</v>
      </c>
      <c r="BH16" s="42">
        <f>Population!BH16/SUM(Population!$BB16:$BN16)</f>
        <v>6.9384242521929526E-3</v>
      </c>
      <c r="BI16" s="42">
        <f>Population!BI16/SUM(Population!$BB16:$BN16)</f>
        <v>0</v>
      </c>
      <c r="BJ16" s="42">
        <f>Population!BJ16/SUM(Population!$BB16:$BN16)</f>
        <v>0</v>
      </c>
      <c r="BK16" s="42">
        <f>Population!BK16/SUM(Population!$BB16:$BN16)</f>
        <v>0</v>
      </c>
      <c r="BL16" s="42">
        <f>Population!BL16/SUM(Population!$BB16:$BN16)</f>
        <v>1.120928489964302E-2</v>
      </c>
      <c r="BM16" s="42">
        <f>Population!BM16/SUM(Population!$BB16:$BN16)</f>
        <v>6.367947355201172E-3</v>
      </c>
      <c r="BN16" s="43">
        <f>Population!BN16/SUM(Population!$BB16:$BN16)</f>
        <v>8.5702312257075475E-3</v>
      </c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</row>
    <row r="17" spans="1:113" x14ac:dyDescent="0.25">
      <c r="A17">
        <f t="shared" si="0"/>
        <v>6.5</v>
      </c>
      <c r="B17" s="40">
        <f>Population!B17/SUM(Population!$B17:$N17)</f>
        <v>0.91710797634252805</v>
      </c>
      <c r="C17" s="42">
        <f>Population!C17/SUM(Population!$B17:$N17)</f>
        <v>8.129162220976708E-3</v>
      </c>
      <c r="D17" s="42">
        <f>Population!D17/SUM(Population!$B17:$N17)</f>
        <v>2.6085754487557899E-2</v>
      </c>
      <c r="E17" s="42">
        <f>Population!E17/SUM(Population!$B17:$N17)</f>
        <v>3.0513431369114725E-2</v>
      </c>
      <c r="F17" s="42">
        <f>Population!F17/SUM(Population!$B17:$N17)</f>
        <v>9.3199917901893199E-3</v>
      </c>
      <c r="G17" s="42">
        <f>Population!G17/SUM(Population!$B17:$N17)</f>
        <v>1.7488014506410116E-3</v>
      </c>
      <c r="H17" s="42">
        <f>Population!H17/SUM(Population!$B17:$N17)</f>
        <v>1.4995197994982638E-3</v>
      </c>
      <c r="I17" s="42">
        <f>Population!I17/SUM(Population!$B17:$N17)</f>
        <v>0</v>
      </c>
      <c r="J17" s="42">
        <f>Population!J17/SUM(Population!$B17:$N17)</f>
        <v>0</v>
      </c>
      <c r="K17" s="42">
        <f>Population!K17/SUM(Population!$B17:$N17)</f>
        <v>0</v>
      </c>
      <c r="L17" s="42">
        <f>Population!L17/SUM(Population!$B17:$N17)</f>
        <v>2.4752586653239718E-3</v>
      </c>
      <c r="M17" s="42">
        <f>Population!M17/SUM(Population!$B17:$N17)</f>
        <v>1.3610464597409663E-3</v>
      </c>
      <c r="N17" s="42">
        <f>Population!N17/SUM(Population!$B17:$N17)</f>
        <v>1.7590574144290153E-3</v>
      </c>
      <c r="O17" s="40">
        <f>Population!O17/SUM(Population!$O17:$AA17)</f>
        <v>0.95138281560211202</v>
      </c>
      <c r="P17" s="42">
        <f>Population!P17/SUM(Population!$O17:$AA17)</f>
        <v>4.7577823328065552E-3</v>
      </c>
      <c r="Q17" s="42">
        <f>Population!Q17/SUM(Population!$O17:$AA17)</f>
        <v>1.4535964734090842E-2</v>
      </c>
      <c r="R17" s="42">
        <f>Population!R17/SUM(Population!$O17:$AA17)</f>
        <v>1.6163338762463651E-2</v>
      </c>
      <c r="S17" s="42">
        <f>Population!S17/SUM(Population!$O17:$AA17)</f>
        <v>5.16343828301144E-3</v>
      </c>
      <c r="T17" s="42">
        <f>Population!T17/SUM(Population!$O17:$AA17)</f>
        <v>1.0703625963891792E-3</v>
      </c>
      <c r="U17" s="42">
        <f>Population!U17/SUM(Population!$O17:$AA17)</f>
        <v>1.3039785997888524E-3</v>
      </c>
      <c r="V17" s="42">
        <f>Population!V17/SUM(Population!$O17:$AA17)</f>
        <v>0</v>
      </c>
      <c r="W17" s="42">
        <f>Population!W17/SUM(Population!$O17:$AA17)</f>
        <v>0</v>
      </c>
      <c r="X17" s="42">
        <f>Population!X17/SUM(Population!$O17:$AA17)</f>
        <v>0</v>
      </c>
      <c r="Y17" s="42">
        <f>Population!Y17/SUM(Population!$O17:$AA17)</f>
        <v>1.9387722647182175E-3</v>
      </c>
      <c r="Z17" s="42">
        <f>Population!Z17/SUM(Population!$O17:$AA17)</f>
        <v>1.4634292843244976E-3</v>
      </c>
      <c r="AA17" s="42">
        <f>Population!AA17/SUM(Population!$O17:$AA17)</f>
        <v>2.2201175402946265E-3</v>
      </c>
      <c r="AB17" s="40">
        <f>Population!AB17/SUM(Population!$AB17:$AN17)</f>
        <v>0.31422055872035104</v>
      </c>
      <c r="AC17" s="42">
        <f>Population!AC17/SUM(Population!$AB17:$AN17)</f>
        <v>6.9204902392410686E-2</v>
      </c>
      <c r="AD17" s="42">
        <f>Population!AD17/SUM(Population!$AB17:$AN17)</f>
        <v>0.21044135070889677</v>
      </c>
      <c r="AE17" s="42">
        <f>Population!AE17/SUM(Population!$AB17:$AN17)</f>
        <v>0.23796702413127319</v>
      </c>
      <c r="AF17" s="42">
        <f>Population!AF17/SUM(Population!$AB17:$AN17)</f>
        <v>7.5043530988066057E-2</v>
      </c>
      <c r="AG17" s="42">
        <f>Population!AG17/SUM(Population!$AB17:$AN17)</f>
        <v>1.4930874838665956E-2</v>
      </c>
      <c r="AH17" s="42">
        <f>Population!AH17/SUM(Population!$AB17:$AN17)</f>
        <v>1.5564198917375675E-2</v>
      </c>
      <c r="AI17" s="42">
        <f>Population!AI17/SUM(Population!$AB17:$AN17)</f>
        <v>0</v>
      </c>
      <c r="AJ17" s="42">
        <f>Population!AJ17/SUM(Population!$AB17:$AN17)</f>
        <v>0</v>
      </c>
      <c r="AK17" s="42">
        <f>Population!AK17/SUM(Population!$AB17:$AN17)</f>
        <v>0</v>
      </c>
      <c r="AL17" s="42">
        <f>Population!AL17/SUM(Population!$AB17:$AN17)</f>
        <v>2.4095388653546403E-2</v>
      </c>
      <c r="AM17" s="42">
        <f>Population!AM17/SUM(Population!$AB17:$AN17)</f>
        <v>1.5907061305966853E-2</v>
      </c>
      <c r="AN17" s="42">
        <f>Population!AN17/SUM(Population!$AB17:$AN17)</f>
        <v>2.2625109343447438E-2</v>
      </c>
      <c r="AO17" s="40">
        <f>Population!AO17/SUM(Population!$AO17:$BA17)</f>
        <v>0.93925392476998715</v>
      </c>
      <c r="AP17" s="42">
        <f>Population!AP17/SUM(Population!$AO17:$BA17)</f>
        <v>7.5217611721282258E-3</v>
      </c>
      <c r="AQ17" s="42">
        <f>Population!AQ17/SUM(Population!$AO17:$BA17)</f>
        <v>2.1281822523553432E-2</v>
      </c>
      <c r="AR17" s="42">
        <f>Population!AR17/SUM(Population!$AO17:$BA17)</f>
        <v>2.0872173836228983E-2</v>
      </c>
      <c r="AS17" s="42">
        <f>Population!AS17/SUM(Population!$AO17:$BA17)</f>
        <v>5.7864575279572934E-3</v>
      </c>
      <c r="AT17" s="42">
        <f>Population!AT17/SUM(Population!$AO17:$BA17)</f>
        <v>1.038412395327039E-3</v>
      </c>
      <c r="AU17" s="42">
        <f>Population!AU17/SUM(Population!$AO17:$BA17)</f>
        <v>8.8249968588802424E-4</v>
      </c>
      <c r="AV17" s="42">
        <f>Population!AV17/SUM(Population!$AO17:$BA17)</f>
        <v>0</v>
      </c>
      <c r="AW17" s="42">
        <f>Population!AW17/SUM(Population!$AO17:$BA17)</f>
        <v>0</v>
      </c>
      <c r="AX17" s="42">
        <f>Population!AX17/SUM(Population!$AO17:$BA17)</f>
        <v>0</v>
      </c>
      <c r="AY17" s="42">
        <f>Population!AY17/SUM(Population!$AO17:$BA17)</f>
        <v>1.4579259993668021E-3</v>
      </c>
      <c r="AZ17" s="42">
        <f>Population!AZ17/SUM(Population!$AO17:$BA17)</f>
        <v>8.1924069081169176E-4</v>
      </c>
      <c r="BA17" s="43">
        <f>Population!BA17/SUM(Population!$AO17:$BA17)</f>
        <v>1.0857813987514367E-3</v>
      </c>
      <c r="BB17" s="40">
        <f>Population!BB17/SUM(Population!$BB17:$BN17)</f>
        <v>0.41226113632478012</v>
      </c>
      <c r="BC17" s="42">
        <f>Population!BC17/SUM(Population!$BB17:$BN17)</f>
        <v>7.7790962240450789E-2</v>
      </c>
      <c r="BD17" s="42">
        <f>Population!BD17/SUM(Population!$BB17:$BN17)</f>
        <v>0.21688032171159341</v>
      </c>
      <c r="BE17" s="42">
        <f>Population!BE17/SUM(Population!$BB17:$BN17)</f>
        <v>0.19916689060740464</v>
      </c>
      <c r="BF17" s="42">
        <f>Population!BF17/SUM(Population!$BB17:$BN17)</f>
        <v>5.1843222000340403E-2</v>
      </c>
      <c r="BG17" s="42">
        <f>Population!BG17/SUM(Population!$BB17:$BN17)</f>
        <v>8.8771930536518558E-3</v>
      </c>
      <c r="BH17" s="42">
        <f>Population!BH17/SUM(Population!$BB17:$BN17)</f>
        <v>6.9612414724275857E-3</v>
      </c>
      <c r="BI17" s="42">
        <f>Population!BI17/SUM(Population!$BB17:$BN17)</f>
        <v>0</v>
      </c>
      <c r="BJ17" s="42">
        <f>Population!BJ17/SUM(Population!$BB17:$BN17)</f>
        <v>0</v>
      </c>
      <c r="BK17" s="42">
        <f>Population!BK17/SUM(Population!$BB17:$BN17)</f>
        <v>0</v>
      </c>
      <c r="BL17" s="42">
        <f>Population!BL17/SUM(Population!$BB17:$BN17)</f>
        <v>1.188618550839789E-2</v>
      </c>
      <c r="BM17" s="42">
        <f>Population!BM17/SUM(Population!$BB17:$BN17)</f>
        <v>6.2605995247521961E-3</v>
      </c>
      <c r="BN17" s="43">
        <f>Population!BN17/SUM(Population!$BB17:$BN17)</f>
        <v>8.0722475562011019E-3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</row>
    <row r="18" spans="1:113" x14ac:dyDescent="0.25">
      <c r="A18">
        <f t="shared" si="0"/>
        <v>7</v>
      </c>
      <c r="B18" s="40">
        <f>Population!B18/SUM(Population!$B18:$N18)</f>
        <v>0.91872009009954814</v>
      </c>
      <c r="C18" s="42">
        <f>Population!C18/SUM(Population!$B18:$N18)</f>
        <v>8.0017046408754899E-3</v>
      </c>
      <c r="D18" s="42">
        <f>Population!D18/SUM(Population!$B18:$N18)</f>
        <v>2.5360627606776161E-2</v>
      </c>
      <c r="E18" s="42">
        <f>Population!E18/SUM(Population!$B18:$N18)</f>
        <v>2.9729048170165466E-2</v>
      </c>
      <c r="F18" s="42">
        <f>Population!F18/SUM(Population!$B18:$N18)</f>
        <v>9.2698493757188433E-3</v>
      </c>
      <c r="G18" s="42">
        <f>Population!G18/SUM(Population!$B18:$N18)</f>
        <v>1.7715127978588838E-3</v>
      </c>
      <c r="H18" s="42">
        <f>Population!H18/SUM(Population!$B18:$N18)</f>
        <v>1.5092320440533145E-3</v>
      </c>
      <c r="I18" s="42">
        <f>Population!I18/SUM(Population!$B18:$N18)</f>
        <v>0</v>
      </c>
      <c r="J18" s="42">
        <f>Population!J18/SUM(Population!$B18:$N18)</f>
        <v>0</v>
      </c>
      <c r="K18" s="42">
        <f>Population!K18/SUM(Population!$B18:$N18)</f>
        <v>0</v>
      </c>
      <c r="L18" s="42">
        <f>Population!L18/SUM(Population!$B18:$N18)</f>
        <v>2.5838640863962369E-3</v>
      </c>
      <c r="M18" s="42">
        <f>Population!M18/SUM(Population!$B18:$N18)</f>
        <v>1.362084843216075E-3</v>
      </c>
      <c r="N18" s="42">
        <f>Population!N18/SUM(Population!$B18:$N18)</f>
        <v>1.6919863353913108E-3</v>
      </c>
      <c r="O18" s="40">
        <f>Population!O18/SUM(Population!$O18:$AA18)</f>
        <v>0.95243230273324753</v>
      </c>
      <c r="P18" s="42">
        <f>Population!P18/SUM(Population!$O18:$AA18)</f>
        <v>4.6814403597652422E-3</v>
      </c>
      <c r="Q18" s="42">
        <f>Population!Q18/SUM(Population!$O18:$AA18)</f>
        <v>1.4314006937303305E-2</v>
      </c>
      <c r="R18" s="42">
        <f>Population!R18/SUM(Population!$O18:$AA18)</f>
        <v>1.5876538293254396E-2</v>
      </c>
      <c r="S18" s="42">
        <f>Population!S18/SUM(Population!$O18:$AA18)</f>
        <v>5.0594064168935846E-3</v>
      </c>
      <c r="T18" s="42">
        <f>Population!T18/SUM(Population!$O18:$AA18)</f>
        <v>1.0425559653685201E-3</v>
      </c>
      <c r="U18" s="42">
        <f>Population!U18/SUM(Population!$O18:$AA18)</f>
        <v>1.2130948111472141E-3</v>
      </c>
      <c r="V18" s="42">
        <f>Population!V18/SUM(Population!$O18:$AA18)</f>
        <v>0</v>
      </c>
      <c r="W18" s="42">
        <f>Population!W18/SUM(Population!$O18:$AA18)</f>
        <v>0</v>
      </c>
      <c r="X18" s="42">
        <f>Population!X18/SUM(Population!$O18:$AA18)</f>
        <v>0</v>
      </c>
      <c r="Y18" s="42">
        <f>Population!Y18/SUM(Population!$O18:$AA18)</f>
        <v>1.9107808616352351E-3</v>
      </c>
      <c r="Z18" s="42">
        <f>Population!Z18/SUM(Population!$O18:$AA18)</f>
        <v>1.3833710639632121E-3</v>
      </c>
      <c r="AA18" s="42">
        <f>Population!AA18/SUM(Population!$O18:$AA18)</f>
        <v>2.0865025574216957E-3</v>
      </c>
      <c r="AB18" s="40">
        <f>Population!AB18/SUM(Population!$AB18:$AN18)</f>
        <v>0.3194359853530801</v>
      </c>
      <c r="AC18" s="42">
        <f>Population!AC18/SUM(Population!$AB18:$AN18)</f>
        <v>6.9303907602371498E-2</v>
      </c>
      <c r="AD18" s="42">
        <f>Population!AD18/SUM(Population!$AB18:$AN18)</f>
        <v>0.20970150932878923</v>
      </c>
      <c r="AE18" s="42">
        <f>Population!AE18/SUM(Population!$AB18:$AN18)</f>
        <v>0.23524802405728476</v>
      </c>
      <c r="AF18" s="42">
        <f>Population!AF18/SUM(Population!$AB18:$AN18)</f>
        <v>7.4497355292627146E-2</v>
      </c>
      <c r="AG18" s="42">
        <f>Population!AG18/SUM(Population!$AB18:$AN18)</f>
        <v>1.4887813191103234E-2</v>
      </c>
      <c r="AH18" s="42">
        <f>Population!AH18/SUM(Population!$AB18:$AN18)</f>
        <v>1.50984355684108E-2</v>
      </c>
      <c r="AI18" s="42">
        <f>Population!AI18/SUM(Population!$AB18:$AN18)</f>
        <v>0</v>
      </c>
      <c r="AJ18" s="42">
        <f>Population!AJ18/SUM(Population!$AB18:$AN18)</f>
        <v>0</v>
      </c>
      <c r="AK18" s="42">
        <f>Population!AK18/SUM(Population!$AB18:$AN18)</f>
        <v>0</v>
      </c>
      <c r="AL18" s="42">
        <f>Population!AL18/SUM(Population!$AB18:$AN18)</f>
        <v>2.4565237439641119E-2</v>
      </c>
      <c r="AM18" s="42">
        <f>Population!AM18/SUM(Population!$AB18:$AN18)</f>
        <v>1.5547094488185063E-2</v>
      </c>
      <c r="AN18" s="42">
        <f>Population!AN18/SUM(Population!$AB18:$AN18)</f>
        <v>2.1714637678507013E-2</v>
      </c>
      <c r="AO18" s="40">
        <f>Population!AO18/SUM(Population!$AO18:$BA18)</f>
        <v>0.93831539280680698</v>
      </c>
      <c r="AP18" s="42">
        <f>Population!AP18/SUM(Population!$AO18:$BA18)</f>
        <v>7.6471756706160297E-3</v>
      </c>
      <c r="AQ18" s="42">
        <f>Population!AQ18/SUM(Population!$AO18:$BA18)</f>
        <v>2.1560612583111798E-2</v>
      </c>
      <c r="AR18" s="42">
        <f>Population!AR18/SUM(Population!$AO18:$BA18)</f>
        <v>2.1176283770151582E-2</v>
      </c>
      <c r="AS18" s="42">
        <f>Population!AS18/SUM(Population!$AO18:$BA18)</f>
        <v>5.9407570082409197E-3</v>
      </c>
      <c r="AT18" s="42">
        <f>Population!AT18/SUM(Population!$AO18:$BA18)</f>
        <v>1.0764394269753312E-3</v>
      </c>
      <c r="AU18" s="42">
        <f>Population!AU18/SUM(Population!$AO18:$BA18)</f>
        <v>8.9096439403520361E-4</v>
      </c>
      <c r="AV18" s="42">
        <f>Population!AV18/SUM(Population!$AO18:$BA18)</f>
        <v>0</v>
      </c>
      <c r="AW18" s="42">
        <f>Population!AW18/SUM(Population!$AO18:$BA18)</f>
        <v>0</v>
      </c>
      <c r="AX18" s="42">
        <f>Population!AX18/SUM(Population!$AO18:$BA18)</f>
        <v>0</v>
      </c>
      <c r="AY18" s="42">
        <f>Population!AY18/SUM(Population!$AO18:$BA18)</f>
        <v>1.5353403477502301E-3</v>
      </c>
      <c r="AZ18" s="42">
        <f>Population!AZ18/SUM(Population!$AO18:$BA18)</f>
        <v>8.1680437705946814E-4</v>
      </c>
      <c r="BA18" s="43">
        <f>Population!BA18/SUM(Population!$AO18:$BA18)</f>
        <v>1.04022961525272E-3</v>
      </c>
      <c r="BB18" s="40">
        <f>Population!BB18/SUM(Population!$BB18:$BN18)</f>
        <v>0.40710616376895448</v>
      </c>
      <c r="BC18" s="42">
        <f>Population!BC18/SUM(Population!$BB18:$BN18)</f>
        <v>7.7575612758218254E-2</v>
      </c>
      <c r="BD18" s="42">
        <f>Population!BD18/SUM(Population!$BB18:$BN18)</f>
        <v>0.2169573596440342</v>
      </c>
      <c r="BE18" s="42">
        <f>Population!BE18/SUM(Population!$BB18:$BN18)</f>
        <v>0.20203935708903439</v>
      </c>
      <c r="BF18" s="42">
        <f>Population!BF18/SUM(Population!$BB18:$BN18)</f>
        <v>5.3532352510530339E-2</v>
      </c>
      <c r="BG18" s="42">
        <f>Population!BG18/SUM(Population!$BB18:$BN18)</f>
        <v>9.2742718202758201E-3</v>
      </c>
      <c r="BH18" s="42">
        <f>Population!BH18/SUM(Population!$BB18:$BN18)</f>
        <v>7.0784022375736831E-3</v>
      </c>
      <c r="BI18" s="42">
        <f>Population!BI18/SUM(Population!$BB18:$BN18)</f>
        <v>0</v>
      </c>
      <c r="BJ18" s="42">
        <f>Population!BJ18/SUM(Population!$BB18:$BN18)</f>
        <v>0</v>
      </c>
      <c r="BK18" s="42">
        <f>Population!BK18/SUM(Population!$BB18:$BN18)</f>
        <v>0</v>
      </c>
      <c r="BL18" s="42">
        <f>Population!BL18/SUM(Population!$BB18:$BN18)</f>
        <v>1.2560866941053626E-2</v>
      </c>
      <c r="BM18" s="42">
        <f>Population!BM18/SUM(Population!$BB18:$BN18)</f>
        <v>6.2317521289992741E-3</v>
      </c>
      <c r="BN18" s="43">
        <f>Population!BN18/SUM(Population!$BB18:$BN18)</f>
        <v>7.6438611013258757E-3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</row>
    <row r="19" spans="1:113" x14ac:dyDescent="0.25">
      <c r="A19">
        <f t="shared" si="0"/>
        <v>7.5</v>
      </c>
      <c r="B19" s="40">
        <f>Population!B19/SUM(Population!$B19:$N19)</f>
        <v>0.92028455142497034</v>
      </c>
      <c r="C19" s="42">
        <f>Population!C19/SUM(Population!$B19:$N19)</f>
        <v>7.8881558827040184E-3</v>
      </c>
      <c r="D19" s="42">
        <f>Population!D19/SUM(Population!$B19:$N19)</f>
        <v>2.4749680111926811E-2</v>
      </c>
      <c r="E19" s="42">
        <f>Population!E19/SUM(Population!$B19:$N19)</f>
        <v>2.894585206794446E-2</v>
      </c>
      <c r="F19" s="42">
        <f>Population!F19/SUM(Population!$B19:$N19)</f>
        <v>9.1592796485165402E-3</v>
      </c>
      <c r="G19" s="42">
        <f>Population!G19/SUM(Population!$B19:$N19)</f>
        <v>1.7766470317150652E-3</v>
      </c>
      <c r="H19" s="42">
        <f>Population!H19/SUM(Population!$B19:$N19)</f>
        <v>1.5196124190400969E-3</v>
      </c>
      <c r="I19" s="42">
        <f>Population!I19/SUM(Population!$B19:$N19)</f>
        <v>0</v>
      </c>
      <c r="J19" s="42">
        <f>Population!J19/SUM(Population!$B19:$N19)</f>
        <v>0</v>
      </c>
      <c r="K19" s="42">
        <f>Population!K19/SUM(Population!$B19:$N19)</f>
        <v>0</v>
      </c>
      <c r="L19" s="42">
        <f>Population!L19/SUM(Population!$B19:$N19)</f>
        <v>2.6737742794156996E-3</v>
      </c>
      <c r="M19" s="42">
        <f>Population!M19/SUM(Population!$B19:$N19)</f>
        <v>1.3692805538028578E-3</v>
      </c>
      <c r="N19" s="42">
        <f>Population!N19/SUM(Population!$B19:$N19)</f>
        <v>1.633166579964289E-3</v>
      </c>
      <c r="O19" s="40">
        <f>Population!O19/SUM(Population!$O19:$AA19)</f>
        <v>0.95342851067648204</v>
      </c>
      <c r="P19" s="42">
        <f>Population!P19/SUM(Population!$O19:$AA19)</f>
        <v>4.6014449279470314E-3</v>
      </c>
      <c r="Q19" s="42">
        <f>Population!Q19/SUM(Population!$O19:$AA19)</f>
        <v>1.4091466581804957E-2</v>
      </c>
      <c r="R19" s="42">
        <f>Population!R19/SUM(Population!$O19:$AA19)</f>
        <v>1.5603468704829546E-2</v>
      </c>
      <c r="S19" s="42">
        <f>Population!S19/SUM(Population!$O19:$AA19)</f>
        <v>4.9615225364074362E-3</v>
      </c>
      <c r="T19" s="42">
        <f>Population!T19/SUM(Population!$O19:$AA19)</f>
        <v>1.0174074180048004E-3</v>
      </c>
      <c r="U19" s="42">
        <f>Population!U19/SUM(Population!$O19:$AA19)</f>
        <v>1.1407231930165148E-3</v>
      </c>
      <c r="V19" s="42">
        <f>Population!V19/SUM(Population!$O19:$AA19)</f>
        <v>0</v>
      </c>
      <c r="W19" s="42">
        <f>Population!W19/SUM(Population!$O19:$AA19)</f>
        <v>0</v>
      </c>
      <c r="X19" s="42">
        <f>Population!X19/SUM(Population!$O19:$AA19)</f>
        <v>0</v>
      </c>
      <c r="Y19" s="42">
        <f>Population!Y19/SUM(Population!$O19:$AA19)</f>
        <v>1.88168860527426E-3</v>
      </c>
      <c r="Z19" s="42">
        <f>Population!Z19/SUM(Population!$O19:$AA19)</f>
        <v>1.3130961403730165E-3</v>
      </c>
      <c r="AA19" s="42">
        <f>Population!AA19/SUM(Population!$O19:$AA19)</f>
        <v>1.9606712158607197E-3</v>
      </c>
      <c r="AB19" s="40">
        <f>Population!AB19/SUM(Population!$AB19:$AN19)</f>
        <v>0.32463878033002541</v>
      </c>
      <c r="AC19" s="42">
        <f>Population!AC19/SUM(Population!$AB19:$AN19)</f>
        <v>6.9303043146943022E-2</v>
      </c>
      <c r="AD19" s="42">
        <f>Population!AD19/SUM(Population!$AB19:$AN19)</f>
        <v>0.20906411736743952</v>
      </c>
      <c r="AE19" s="42">
        <f>Population!AE19/SUM(Population!$AB19:$AN19)</f>
        <v>0.23271472793491776</v>
      </c>
      <c r="AF19" s="42">
        <f>Population!AF19/SUM(Population!$AB19:$AN19)</f>
        <v>7.378568389013275E-2</v>
      </c>
      <c r="AG19" s="42">
        <f>Population!AG19/SUM(Population!$AB19:$AN19)</f>
        <v>1.4785492932437059E-2</v>
      </c>
      <c r="AH19" s="42">
        <f>Population!AH19/SUM(Population!$AB19:$AN19)</f>
        <v>1.4721282222031708E-2</v>
      </c>
      <c r="AI19" s="42">
        <f>Population!AI19/SUM(Population!$AB19:$AN19)</f>
        <v>0</v>
      </c>
      <c r="AJ19" s="42">
        <f>Population!AJ19/SUM(Population!$AB19:$AN19)</f>
        <v>0</v>
      </c>
      <c r="AK19" s="42">
        <f>Population!AK19/SUM(Population!$AB19:$AN19)</f>
        <v>0</v>
      </c>
      <c r="AL19" s="42">
        <f>Population!AL19/SUM(Population!$AB19:$AN19)</f>
        <v>2.4910215937704521E-2</v>
      </c>
      <c r="AM19" s="42">
        <f>Population!AM19/SUM(Population!$AB19:$AN19)</f>
        <v>1.5240203658600729E-2</v>
      </c>
      <c r="AN19" s="42">
        <f>Population!AN19/SUM(Population!$AB19:$AN19)</f>
        <v>2.0836452579767555E-2</v>
      </c>
      <c r="AO19" s="40">
        <f>Population!AO19/SUM(Population!$AO19:$BA19)</f>
        <v>0.9373578397552943</v>
      </c>
      <c r="AP19" s="42">
        <f>Population!AP19/SUM(Population!$AO19:$BA19)</f>
        <v>7.7727789176446176E-3</v>
      </c>
      <c r="AQ19" s="42">
        <f>Population!AQ19/SUM(Population!$AO19:$BA19)</f>
        <v>2.1871098824886515E-2</v>
      </c>
      <c r="AR19" s="42">
        <f>Population!AR19/SUM(Population!$AO19:$BA19)</f>
        <v>2.1478156916059251E-2</v>
      </c>
      <c r="AS19" s="42">
        <f>Population!AS19/SUM(Population!$AO19:$BA19)</f>
        <v>6.0752223257034476E-3</v>
      </c>
      <c r="AT19" s="42">
        <f>Population!AT19/SUM(Population!$AO19:$BA19)</f>
        <v>1.1093494975320053E-3</v>
      </c>
      <c r="AU19" s="42">
        <f>Population!AU19/SUM(Population!$AO19:$BA19)</f>
        <v>9.0517452775001298E-4</v>
      </c>
      <c r="AV19" s="42">
        <f>Population!AV19/SUM(Population!$AO19:$BA19)</f>
        <v>0</v>
      </c>
      <c r="AW19" s="42">
        <f>Population!AW19/SUM(Population!$AO19:$BA19)</f>
        <v>0</v>
      </c>
      <c r="AX19" s="42">
        <f>Population!AX19/SUM(Population!$AO19:$BA19)</f>
        <v>0</v>
      </c>
      <c r="AY19" s="42">
        <f>Population!AY19/SUM(Population!$AO19:$BA19)</f>
        <v>1.6093063880768216E-3</v>
      </c>
      <c r="AZ19" s="42">
        <f>Population!AZ19/SUM(Population!$AO19:$BA19)</f>
        <v>8.2056053456353441E-4</v>
      </c>
      <c r="BA19" s="43">
        <f>Population!BA19/SUM(Population!$AO19:$BA19)</f>
        <v>1.0005123124895478E-3</v>
      </c>
      <c r="BB19" s="40">
        <f>Population!BB19/SUM(Population!$BB19:$BN19)</f>
        <v>0.40284811045827312</v>
      </c>
      <c r="BC19" s="42">
        <f>Population!BC19/SUM(Population!$BB19:$BN19)</f>
        <v>7.7372628253031789E-2</v>
      </c>
      <c r="BD19" s="42">
        <f>Population!BD19/SUM(Population!$BB19:$BN19)</f>
        <v>0.21690726408190608</v>
      </c>
      <c r="BE19" s="42">
        <f>Population!BE19/SUM(Population!$BB19:$BN19)</f>
        <v>0.20429051904984921</v>
      </c>
      <c r="BF19" s="42">
        <f>Population!BF19/SUM(Population!$BB19:$BN19)</f>
        <v>5.4947254580822155E-2</v>
      </c>
      <c r="BG19" s="42">
        <f>Population!BG19/SUM(Population!$BB19:$BN19)</f>
        <v>9.6225936940535876E-3</v>
      </c>
      <c r="BH19" s="42">
        <f>Population!BH19/SUM(Population!$BB19:$BN19)</f>
        <v>7.2481657107048396E-3</v>
      </c>
      <c r="BI19" s="42">
        <f>Population!BI19/SUM(Population!$BB19:$BN19)</f>
        <v>0</v>
      </c>
      <c r="BJ19" s="42">
        <f>Population!BJ19/SUM(Population!$BB19:$BN19)</f>
        <v>0</v>
      </c>
      <c r="BK19" s="42">
        <f>Population!BK19/SUM(Population!$BB19:$BN19)</f>
        <v>0</v>
      </c>
      <c r="BL19" s="42">
        <f>Population!BL19/SUM(Population!$BB19:$BN19)</f>
        <v>1.3217034891198999E-2</v>
      </c>
      <c r="BM19" s="42">
        <f>Population!BM19/SUM(Population!$BB19:$BN19)</f>
        <v>6.2643417889689679E-3</v>
      </c>
      <c r="BN19" s="43">
        <f>Population!BN19/SUM(Population!$BB19:$BN19)</f>
        <v>7.2820874911912704E-3</v>
      </c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</row>
    <row r="20" spans="1:113" x14ac:dyDescent="0.25">
      <c r="A20">
        <f t="shared" si="0"/>
        <v>8</v>
      </c>
      <c r="B20" s="40">
        <f>Population!B20/SUM(Population!$B20:$N20)</f>
        <v>0.92178577599318801</v>
      </c>
      <c r="C20" s="42">
        <f>Population!C20/SUM(Population!$B20:$N20)</f>
        <v>7.7847254023297296E-3</v>
      </c>
      <c r="D20" s="42">
        <f>Population!D20/SUM(Population!$B20:$N20)</f>
        <v>2.4228176428025869E-2</v>
      </c>
      <c r="E20" s="42">
        <f>Population!E20/SUM(Population!$B20:$N20)</f>
        <v>2.8192321745673325E-2</v>
      </c>
      <c r="F20" s="42">
        <f>Population!F20/SUM(Population!$B20:$N20)</f>
        <v>9.0084875317574774E-3</v>
      </c>
      <c r="G20" s="42">
        <f>Population!G20/SUM(Population!$B20:$N20)</f>
        <v>1.7677974233483559E-3</v>
      </c>
      <c r="H20" s="42">
        <f>Population!H20/SUM(Population!$B20:$N20)</f>
        <v>1.5262534813565796E-3</v>
      </c>
      <c r="I20" s="42">
        <f>Population!I20/SUM(Population!$B20:$N20)</f>
        <v>0</v>
      </c>
      <c r="J20" s="42">
        <f>Population!J20/SUM(Population!$B20:$N20)</f>
        <v>0</v>
      </c>
      <c r="K20" s="42">
        <f>Population!K20/SUM(Population!$B20:$N20)</f>
        <v>0</v>
      </c>
      <c r="L20" s="42">
        <f>Population!L20/SUM(Population!$B20:$N20)</f>
        <v>2.7446339664274392E-3</v>
      </c>
      <c r="M20" s="42">
        <f>Population!M20/SUM(Population!$B20:$N20)</f>
        <v>1.3798597913349698E-3</v>
      </c>
      <c r="N20" s="42">
        <f>Population!N20/SUM(Population!$B20:$N20)</f>
        <v>1.5819682365580058E-3</v>
      </c>
      <c r="O20" s="40">
        <f>Population!O20/SUM(Population!$O20:$AA20)</f>
        <v>0.9543837400393792</v>
      </c>
      <c r="P20" s="42">
        <f>Population!P20/SUM(Population!$O20:$AA20)</f>
        <v>4.5190945240509654E-3</v>
      </c>
      <c r="Q20" s="42">
        <f>Population!Q20/SUM(Population!$O20:$AA20)</f>
        <v>1.3864964475736241E-2</v>
      </c>
      <c r="R20" s="42">
        <f>Population!R20/SUM(Population!$O20:$AA20)</f>
        <v>1.5340734334108184E-2</v>
      </c>
      <c r="S20" s="42">
        <f>Population!S20/SUM(Population!$O20:$AA20)</f>
        <v>4.8690491559755045E-3</v>
      </c>
      <c r="T20" s="42">
        <f>Population!T20/SUM(Population!$O20:$AA20)</f>
        <v>9.9433960214188313E-4</v>
      </c>
      <c r="U20" s="42">
        <f>Population!U20/SUM(Population!$O20:$AA20)</f>
        <v>1.0818604332689344E-3</v>
      </c>
      <c r="V20" s="42">
        <f>Population!V20/SUM(Population!$O20:$AA20)</f>
        <v>0</v>
      </c>
      <c r="W20" s="42">
        <f>Population!W20/SUM(Population!$O20:$AA20)</f>
        <v>0</v>
      </c>
      <c r="X20" s="42">
        <f>Population!X20/SUM(Population!$O20:$AA20)</f>
        <v>0</v>
      </c>
      <c r="Y20" s="42">
        <f>Population!Y20/SUM(Population!$O20:$AA20)</f>
        <v>1.8519720784732638E-3</v>
      </c>
      <c r="Z20" s="42">
        <f>Population!Z20/SUM(Population!$O20:$AA20)</f>
        <v>1.2511507893584479E-3</v>
      </c>
      <c r="AA20" s="42">
        <f>Population!AA20/SUM(Population!$O20:$AA20)</f>
        <v>1.8430945675071767E-3</v>
      </c>
      <c r="AB20" s="40">
        <f>Population!AB20/SUM(Population!$AB20:$AN20)</f>
        <v>0.32984293359490419</v>
      </c>
      <c r="AC20" s="42">
        <f>Population!AC20/SUM(Population!$AB20:$AN20)</f>
        <v>6.9223169189275166E-2</v>
      </c>
      <c r="AD20" s="42">
        <f>Population!AD20/SUM(Population!$AB20:$AN20)</f>
        <v>0.20841646810001907</v>
      </c>
      <c r="AE20" s="42">
        <f>Population!AE20/SUM(Population!$AB20:$AN20)</f>
        <v>0.23037803163703838</v>
      </c>
      <c r="AF20" s="42">
        <f>Population!AF20/SUM(Population!$AB20:$AN20)</f>
        <v>7.2989991601860565E-2</v>
      </c>
      <c r="AG20" s="42">
        <f>Population!AG20/SUM(Population!$AB20:$AN20)</f>
        <v>1.4642713539539234E-2</v>
      </c>
      <c r="AH20" s="42">
        <f>Population!AH20/SUM(Population!$AB20:$AN20)</f>
        <v>1.439460947640305E-2</v>
      </c>
      <c r="AI20" s="42">
        <f>Population!AI20/SUM(Population!$AB20:$AN20)</f>
        <v>0</v>
      </c>
      <c r="AJ20" s="42">
        <f>Population!AJ20/SUM(Population!$AB20:$AN20)</f>
        <v>0</v>
      </c>
      <c r="AK20" s="42">
        <f>Population!AK20/SUM(Population!$AB20:$AN20)</f>
        <v>0</v>
      </c>
      <c r="AL20" s="42">
        <f>Population!AL20/SUM(Population!$AB20:$AN20)</f>
        <v>2.5141925450621359E-2</v>
      </c>
      <c r="AM20" s="42">
        <f>Population!AM20/SUM(Population!$AB20:$AN20)</f>
        <v>1.49718910703602E-2</v>
      </c>
      <c r="AN20" s="42">
        <f>Population!AN20/SUM(Population!$AB20:$AN20)</f>
        <v>1.9998266339978688E-2</v>
      </c>
      <c r="AO20" s="40">
        <f>Population!AO20/SUM(Population!$AO20:$BA20)</f>
        <v>0.93638225206147074</v>
      </c>
      <c r="AP20" s="42">
        <f>Population!AP20/SUM(Population!$AO20:$BA20)</f>
        <v>7.8976219789887829E-3</v>
      </c>
      <c r="AQ20" s="42">
        <f>Population!AQ20/SUM(Population!$AO20:$BA20)</f>
        <v>2.2202547563475904E-2</v>
      </c>
      <c r="AR20" s="42">
        <f>Population!AR20/SUM(Population!$AO20:$BA20)</f>
        <v>2.1786114101196973E-2</v>
      </c>
      <c r="AS20" s="42">
        <f>Population!AS20/SUM(Population!$AO20:$BA20)</f>
        <v>6.1962559955129675E-3</v>
      </c>
      <c r="AT20" s="42">
        <f>Population!AT20/SUM(Population!$AO20:$BA20)</f>
        <v>1.1380726955230384E-3</v>
      </c>
      <c r="AU20" s="42">
        <f>Population!AU20/SUM(Population!$AO20:$BA20)</f>
        <v>9.2218055573636934E-4</v>
      </c>
      <c r="AV20" s="42">
        <f>Population!AV20/SUM(Population!$AO20:$BA20)</f>
        <v>0</v>
      </c>
      <c r="AW20" s="42">
        <f>Population!AW20/SUM(Population!$AO20:$BA20)</f>
        <v>0</v>
      </c>
      <c r="AX20" s="42">
        <f>Population!AX20/SUM(Population!$AO20:$BA20)</f>
        <v>0</v>
      </c>
      <c r="AY20" s="42">
        <f>Population!AY20/SUM(Population!$AO20:$BA20)</f>
        <v>1.6793280513582524E-3</v>
      </c>
      <c r="AZ20" s="42">
        <f>Population!AZ20/SUM(Population!$AO20:$BA20)</f>
        <v>8.2911388290852995E-4</v>
      </c>
      <c r="BA20" s="43">
        <f>Population!BA20/SUM(Population!$AO20:$BA20)</f>
        <v>9.6651311382850934E-4</v>
      </c>
      <c r="BB20" s="40">
        <f>Population!BB20/SUM(Population!$BB20:$BN20)</f>
        <v>0.39939779113424495</v>
      </c>
      <c r="BC20" s="42">
        <f>Population!BC20/SUM(Population!$BB20:$BN20)</f>
        <v>7.7186327198490334E-2</v>
      </c>
      <c r="BD20" s="42">
        <f>Population!BD20/SUM(Population!$BB20:$BN20)</f>
        <v>0.21675213012697608</v>
      </c>
      <c r="BE20" s="42">
        <f>Population!BE20/SUM(Population!$BB20:$BN20)</f>
        <v>0.20601726929847314</v>
      </c>
      <c r="BF20" s="42">
        <f>Population!BF20/SUM(Population!$BB20:$BN20)</f>
        <v>5.6115326842070323E-2</v>
      </c>
      <c r="BG20" s="42">
        <f>Population!BG20/SUM(Population!$BB20:$BN20)</f>
        <v>9.9220839622874927E-3</v>
      </c>
      <c r="BH20" s="42">
        <f>Population!BH20/SUM(Population!$BB20:$BN20)</f>
        <v>7.441538039824995E-3</v>
      </c>
      <c r="BI20" s="42">
        <f>Population!BI20/SUM(Population!$BB20:$BN20)</f>
        <v>0</v>
      </c>
      <c r="BJ20" s="42">
        <f>Population!BJ20/SUM(Population!$BB20:$BN20)</f>
        <v>0</v>
      </c>
      <c r="BK20" s="42">
        <f>Population!BK20/SUM(Population!$BB20:$BN20)</f>
        <v>0</v>
      </c>
      <c r="BL20" s="42">
        <f>Population!BL20/SUM(Population!$BB20:$BN20)</f>
        <v>1.3842192177597877E-2</v>
      </c>
      <c r="BM20" s="42">
        <f>Population!BM20/SUM(Population!$BB20:$BN20)</f>
        <v>6.3434207895812101E-3</v>
      </c>
      <c r="BN20" s="43">
        <f>Population!BN20/SUM(Population!$BB20:$BN20)</f>
        <v>6.9819204304536944E-3</v>
      </c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</row>
    <row r="21" spans="1:113" x14ac:dyDescent="0.25">
      <c r="A21">
        <f t="shared" si="0"/>
        <v>8.5</v>
      </c>
      <c r="B21" s="40">
        <f>Population!B21/SUM(Population!$B21:$N21)</f>
        <v>0.92321528182130375</v>
      </c>
      <c r="C21" s="42">
        <f>Population!C21/SUM(Population!$B21:$N21)</f>
        <v>7.6890143855806213E-3</v>
      </c>
      <c r="D21" s="42">
        <f>Population!D21/SUM(Population!$B21:$N21)</f>
        <v>2.3776058555983394E-2</v>
      </c>
      <c r="E21" s="42">
        <f>Population!E21/SUM(Population!$B21:$N21)</f>
        <v>2.7484026726839052E-2</v>
      </c>
      <c r="F21" s="42">
        <f>Population!F21/SUM(Population!$B21:$N21)</f>
        <v>8.8337098891222657E-3</v>
      </c>
      <c r="G21" s="42">
        <f>Population!G21/SUM(Population!$B21:$N21)</f>
        <v>1.7485836711165531E-3</v>
      </c>
      <c r="H21" s="42">
        <f>Population!H21/SUM(Population!$B21:$N21)</f>
        <v>1.5270274779851088E-3</v>
      </c>
      <c r="I21" s="42">
        <f>Population!I21/SUM(Population!$B21:$N21)</f>
        <v>0</v>
      </c>
      <c r="J21" s="42">
        <f>Population!J21/SUM(Population!$B21:$N21)</f>
        <v>0</v>
      </c>
      <c r="K21" s="42">
        <f>Population!K21/SUM(Population!$B21:$N21)</f>
        <v>0</v>
      </c>
      <c r="L21" s="42">
        <f>Population!L21/SUM(Population!$B21:$N21)</f>
        <v>2.797172034221731E-3</v>
      </c>
      <c r="M21" s="42">
        <f>Population!M21/SUM(Population!$B21:$N21)</f>
        <v>1.391644675630985E-3</v>
      </c>
      <c r="N21" s="42">
        <f>Population!N21/SUM(Population!$B21:$N21)</f>
        <v>1.5374807622165032E-3</v>
      </c>
      <c r="O21" s="40">
        <f>Population!O21/SUM(Population!$O21:$AA21)</f>
        <v>0.95530651589388482</v>
      </c>
      <c r="P21" s="42">
        <f>Population!P21/SUM(Population!$O21:$AA21)</f>
        <v>4.4358081302287924E-3</v>
      </c>
      <c r="Q21" s="42">
        <f>Population!Q21/SUM(Population!$O21:$AA21)</f>
        <v>1.3633541282136999E-2</v>
      </c>
      <c r="R21" s="42">
        <f>Population!R21/SUM(Population!$O21:$AA21)</f>
        <v>1.5084885007652737E-2</v>
      </c>
      <c r="S21" s="42">
        <f>Population!S21/SUM(Population!$O21:$AA21)</f>
        <v>4.7811637112736899E-3</v>
      </c>
      <c r="T21" s="42">
        <f>Population!T21/SUM(Population!$O21:$AA21)</f>
        <v>9.729757613581902E-4</v>
      </c>
      <c r="U21" s="42">
        <f>Population!U21/SUM(Population!$O21:$AA21)</f>
        <v>1.032953297042299E-3</v>
      </c>
      <c r="V21" s="42">
        <f>Population!V21/SUM(Population!$O21:$AA21)</f>
        <v>0</v>
      </c>
      <c r="W21" s="42">
        <f>Population!W21/SUM(Population!$O21:$AA21)</f>
        <v>0</v>
      </c>
      <c r="X21" s="42">
        <f>Population!X21/SUM(Population!$O21:$AA21)</f>
        <v>0</v>
      </c>
      <c r="Y21" s="42">
        <f>Population!Y21/SUM(Population!$O21:$AA21)</f>
        <v>1.8219969243862761E-3</v>
      </c>
      <c r="Z21" s="42">
        <f>Population!Z21/SUM(Population!$O21:$AA21)</f>
        <v>1.1963013726950676E-3</v>
      </c>
      <c r="AA21" s="42">
        <f>Population!AA21/SUM(Population!$O21:$AA21)</f>
        <v>1.7338586193413467E-3</v>
      </c>
      <c r="AB21" s="40">
        <f>Population!AB21/SUM(Population!$AB21:$AN21)</f>
        <v>0.3350480623819948</v>
      </c>
      <c r="AC21" s="42">
        <f>Population!AC21/SUM(Population!$AB21:$AN21)</f>
        <v>6.9085971084659581E-2</v>
      </c>
      <c r="AD21" s="42">
        <f>Population!AD21/SUM(Population!$AB21:$AN21)</f>
        <v>0.2077038350037376</v>
      </c>
      <c r="AE21" s="42">
        <f>Population!AE21/SUM(Population!$AB21:$AN21)</f>
        <v>0.22821530611994795</v>
      </c>
      <c r="AF21" s="42">
        <f>Population!AF21/SUM(Population!$AB21:$AN21)</f>
        <v>7.2164876535308953E-2</v>
      </c>
      <c r="AG21" s="42">
        <f>Population!AG21/SUM(Population!$AB21:$AN21)</f>
        <v>1.4475834284646709E-2</v>
      </c>
      <c r="AH21" s="42">
        <f>Population!AH21/SUM(Population!$AB21:$AN21)</f>
        <v>1.4096518388691272E-2</v>
      </c>
      <c r="AI21" s="42">
        <f>Population!AI21/SUM(Population!$AB21:$AN21)</f>
        <v>0</v>
      </c>
      <c r="AJ21" s="42">
        <f>Population!AJ21/SUM(Population!$AB21:$AN21)</f>
        <v>0</v>
      </c>
      <c r="AK21" s="42">
        <f>Population!AK21/SUM(Population!$AB21:$AN21)</f>
        <v>0</v>
      </c>
      <c r="AL21" s="42">
        <f>Population!AL21/SUM(Population!$AB21:$AN21)</f>
        <v>2.5274689895015405E-2</v>
      </c>
      <c r="AM21" s="42">
        <f>Population!AM21/SUM(Population!$AB21:$AN21)</f>
        <v>1.4731078119264265E-2</v>
      </c>
      <c r="AN21" s="42">
        <f>Population!AN21/SUM(Population!$AB21:$AN21)</f>
        <v>1.9203828186733364E-2</v>
      </c>
      <c r="AO21" s="40">
        <f>Population!AO21/SUM(Population!$AO21:$BA21)</f>
        <v>0.93539056805241461</v>
      </c>
      <c r="AP21" s="42">
        <f>Population!AP21/SUM(Population!$AO21:$BA21)</f>
        <v>8.0214095039621361E-3</v>
      </c>
      <c r="AQ21" s="42">
        <f>Population!AQ21/SUM(Population!$AO21:$BA21)</f>
        <v>2.2546946232769871E-2</v>
      </c>
      <c r="AR21" s="42">
        <f>Population!AR21/SUM(Population!$AO21:$BA21)</f>
        <v>2.2103812104171595E-2</v>
      </c>
      <c r="AS21" s="42">
        <f>Population!AS21/SUM(Population!$AO21:$BA21)</f>
        <v>6.3089043892468584E-3</v>
      </c>
      <c r="AT21" s="42">
        <f>Population!AT21/SUM(Population!$AO21:$BA21)</f>
        <v>1.1636420158027488E-3</v>
      </c>
      <c r="AU21" s="42">
        <f>Population!AU21/SUM(Population!$AO21:$BA21)</f>
        <v>9.4019299258060848E-4</v>
      </c>
      <c r="AV21" s="42">
        <f>Population!AV21/SUM(Population!$AO21:$BA21)</f>
        <v>0</v>
      </c>
      <c r="AW21" s="42">
        <f>Population!AW21/SUM(Population!$AO21:$BA21)</f>
        <v>0</v>
      </c>
      <c r="AX21" s="42">
        <f>Population!AX21/SUM(Population!$AO21:$BA21)</f>
        <v>0</v>
      </c>
      <c r="AY21" s="42">
        <f>Population!AY21/SUM(Population!$AO21:$BA21)</f>
        <v>1.7453010088531098E-3</v>
      </c>
      <c r="AZ21" s="42">
        <f>Population!AZ21/SUM(Population!$AO21:$BA21)</f>
        <v>8.4130868770857436E-4</v>
      </c>
      <c r="BA21" s="43">
        <f>Population!BA21/SUM(Population!$AO21:$BA21)</f>
        <v>9.3791501248972301E-4</v>
      </c>
      <c r="BB21" s="40">
        <f>Population!BB21/SUM(Population!$BB21:$BN21)</f>
        <v>0.39666504462767516</v>
      </c>
      <c r="BC21" s="42">
        <f>Population!BC21/SUM(Population!$BB21:$BN21)</f>
        <v>7.7019858540280539E-2</v>
      </c>
      <c r="BD21" s="42">
        <f>Population!BD21/SUM(Population!$BB21:$BN21)</f>
        <v>0.21651535738753017</v>
      </c>
      <c r="BE21" s="42">
        <f>Population!BE21/SUM(Population!$BB21:$BN21)</f>
        <v>0.20730067223817134</v>
      </c>
      <c r="BF21" s="42">
        <f>Population!BF21/SUM(Population!$BB21:$BN21)</f>
        <v>5.7064196109835111E-2</v>
      </c>
      <c r="BG21" s="42">
        <f>Population!BG21/SUM(Population!$BB21:$BN21)</f>
        <v>1.0175143501674651E-2</v>
      </c>
      <c r="BH21" s="42">
        <f>Population!BH21/SUM(Population!$BB21:$BN21)</f>
        <v>7.6390896658430525E-3</v>
      </c>
      <c r="BI21" s="42">
        <f>Population!BI21/SUM(Population!$BB21:$BN21)</f>
        <v>0</v>
      </c>
      <c r="BJ21" s="42">
        <f>Population!BJ21/SUM(Population!$BB21:$BN21)</f>
        <v>0</v>
      </c>
      <c r="BK21" s="42">
        <f>Population!BK21/SUM(Population!$BB21:$BN21)</f>
        <v>0</v>
      </c>
      <c r="BL21" s="42">
        <f>Population!BL21/SUM(Population!$BB21:$BN21)</f>
        <v>1.442725646826231E-2</v>
      </c>
      <c r="BM21" s="42">
        <f>Population!BM21/SUM(Population!$BB21:$BN21)</f>
        <v>6.4561424956287783E-3</v>
      </c>
      <c r="BN21" s="43">
        <f>Population!BN21/SUM(Population!$BB21:$BN21)</f>
        <v>6.7372389650992509E-3</v>
      </c>
    </row>
    <row r="22" spans="1:113" x14ac:dyDescent="0.25">
      <c r="A22">
        <f t="shared" si="0"/>
        <v>9</v>
      </c>
      <c r="B22" s="40">
        <f>Population!B22/SUM(Population!$B22:$N22)</f>
        <v>0.92456947209570106</v>
      </c>
      <c r="C22" s="42">
        <f>Population!C22/SUM(Population!$B22:$N22)</f>
        <v>7.5995227044118518E-3</v>
      </c>
      <c r="D22" s="42">
        <f>Population!D22/SUM(Population!$B22:$N22)</f>
        <v>2.3377724655343008E-2</v>
      </c>
      <c r="E22" s="42">
        <f>Population!E22/SUM(Population!$B22:$N22)</f>
        <v>2.6827839428261169E-2</v>
      </c>
      <c r="F22" s="42">
        <f>Population!F22/SUM(Population!$B22:$N22)</f>
        <v>8.6472757041847134E-3</v>
      </c>
      <c r="G22" s="42">
        <f>Population!G22/SUM(Population!$B22:$N22)</f>
        <v>1.7222506154998837E-3</v>
      </c>
      <c r="H22" s="42">
        <f>Population!H22/SUM(Population!$B22:$N22)</f>
        <v>1.5213672510129149E-3</v>
      </c>
      <c r="I22" s="42">
        <f>Population!I22/SUM(Population!$B22:$N22)</f>
        <v>0</v>
      </c>
      <c r="J22" s="42">
        <f>Population!J22/SUM(Population!$B22:$N22)</f>
        <v>0</v>
      </c>
      <c r="K22" s="42">
        <f>Population!K22/SUM(Population!$B22:$N22)</f>
        <v>0</v>
      </c>
      <c r="L22" s="42">
        <f>Population!L22/SUM(Population!$B22:$N22)</f>
        <v>2.8328426516207273E-3</v>
      </c>
      <c r="M22" s="42">
        <f>Population!M22/SUM(Population!$B22:$N22)</f>
        <v>1.4030163915919019E-3</v>
      </c>
      <c r="N22" s="42">
        <f>Population!N22/SUM(Population!$B22:$N22)</f>
        <v>1.4986885023726519E-3</v>
      </c>
      <c r="O22" s="40">
        <f>Population!O22/SUM(Population!$O22:$AA22)</f>
        <v>0.95620224544868804</v>
      </c>
      <c r="P22" s="42">
        <f>Population!P22/SUM(Population!$O22:$AA22)</f>
        <v>4.3529239260911411E-3</v>
      </c>
      <c r="Q22" s="42">
        <f>Population!Q22/SUM(Population!$O22:$AA22)</f>
        <v>1.339796060949559E-2</v>
      </c>
      <c r="R22" s="42">
        <f>Population!R22/SUM(Population!$O22:$AA22)</f>
        <v>1.4833043815738019E-2</v>
      </c>
      <c r="S22" s="42">
        <f>Population!S22/SUM(Population!$O22:$AA22)</f>
        <v>4.6969828883881215E-3</v>
      </c>
      <c r="T22" s="42">
        <f>Population!T22/SUM(Population!$O22:$AA22)</f>
        <v>9.5302889408673008E-4</v>
      </c>
      <c r="U22" s="42">
        <f>Population!U22/SUM(Population!$O22:$AA22)</f>
        <v>9.9148086513556224E-4</v>
      </c>
      <c r="V22" s="42">
        <f>Population!V22/SUM(Population!$O22:$AA22)</f>
        <v>0</v>
      </c>
      <c r="W22" s="42">
        <f>Population!W22/SUM(Population!$O22:$AA22)</f>
        <v>0</v>
      </c>
      <c r="X22" s="42">
        <f>Population!X22/SUM(Population!$O22:$AA22)</f>
        <v>0</v>
      </c>
      <c r="Y22" s="42">
        <f>Population!Y22/SUM(Population!$O22:$AA22)</f>
        <v>1.7920312650033107E-3</v>
      </c>
      <c r="Z22" s="42">
        <f>Population!Z22/SUM(Population!$O22:$AA22)</f>
        <v>1.1475055234056231E-3</v>
      </c>
      <c r="AA22" s="42">
        <f>Population!AA22/SUM(Population!$O22:$AA22)</f>
        <v>1.6327967639676029E-3</v>
      </c>
      <c r="AB22" s="40">
        <f>Population!AB22/SUM(Population!$AB22:$AN22)</f>
        <v>0.3402413756344303</v>
      </c>
      <c r="AC22" s="42">
        <f>Population!AC22/SUM(Population!$AB22:$AN22)</f>
        <v>6.8910760402111068E-2</v>
      </c>
      <c r="AD22" s="42">
        <f>Population!AD22/SUM(Population!$AB22:$AN22)</f>
        <v>0.20691054595135444</v>
      </c>
      <c r="AE22" s="42">
        <f>Population!AE22/SUM(Population!$AB22:$AN22)</f>
        <v>0.22619292409401204</v>
      </c>
      <c r="AF22" s="42">
        <f>Population!AF22/SUM(Population!$AB22:$AN22)</f>
        <v>7.1343657170310187E-2</v>
      </c>
      <c r="AG22" s="42">
        <f>Population!AG22/SUM(Population!$AB22:$AN22)</f>
        <v>1.4297417791298844E-2</v>
      </c>
      <c r="AH22" s="42">
        <f>Population!AH22/SUM(Population!$AB22:$AN22)</f>
        <v>1.3815685712790749E-2</v>
      </c>
      <c r="AI22" s="42">
        <f>Population!AI22/SUM(Population!$AB22:$AN22)</f>
        <v>0</v>
      </c>
      <c r="AJ22" s="42">
        <f>Population!AJ22/SUM(Population!$AB22:$AN22)</f>
        <v>0</v>
      </c>
      <c r="AK22" s="42">
        <f>Population!AK22/SUM(Population!$AB22:$AN22)</f>
        <v>0</v>
      </c>
      <c r="AL22" s="42">
        <f>Population!AL22/SUM(Population!$AB22:$AN22)</f>
        <v>2.5323643777782928E-2</v>
      </c>
      <c r="AM22" s="42">
        <f>Population!AM22/SUM(Population!$AB22:$AN22)</f>
        <v>1.4509636974402057E-2</v>
      </c>
      <c r="AN22" s="42">
        <f>Population!AN22/SUM(Population!$AB22:$AN22)</f>
        <v>1.8454352491507498E-2</v>
      </c>
      <c r="AO22" s="40">
        <f>Population!AO22/SUM(Population!$AO22:$BA22)</f>
        <v>0.93438502185389705</v>
      </c>
      <c r="AP22" s="42">
        <f>Population!AP22/SUM(Population!$AO22:$BA22)</f>
        <v>8.1442069668689956E-3</v>
      </c>
      <c r="AQ22" s="42">
        <f>Population!AQ22/SUM(Population!$AO22:$BA22)</f>
        <v>2.2898725505230984E-2</v>
      </c>
      <c r="AR22" s="42">
        <f>Population!AR22/SUM(Population!$AO22:$BA22)</f>
        <v>2.2432040010802429E-2</v>
      </c>
      <c r="AS22" s="42">
        <f>Population!AS22/SUM(Population!$AO22:$BA22)</f>
        <v>6.4168626128903771E-3</v>
      </c>
      <c r="AT22" s="42">
        <f>Population!AT22/SUM(Population!$AO22:$BA22)</f>
        <v>1.1870083175766686E-3</v>
      </c>
      <c r="AU22" s="42">
        <f>Population!AU22/SUM(Population!$AO22:$BA22)</f>
        <v>9.5823706388953691E-4</v>
      </c>
      <c r="AV22" s="42">
        <f>Population!AV22/SUM(Population!$AO22:$BA22)</f>
        <v>0</v>
      </c>
      <c r="AW22" s="42">
        <f>Population!AW22/SUM(Population!$AO22:$BA22)</f>
        <v>0</v>
      </c>
      <c r="AX22" s="42">
        <f>Population!AX22/SUM(Population!$AO22:$BA22)</f>
        <v>0</v>
      </c>
      <c r="AY22" s="42">
        <f>Population!AY22/SUM(Population!$AO22:$BA22)</f>
        <v>1.8073880276931896E-3</v>
      </c>
      <c r="AZ22" s="42">
        <f>Population!AZ22/SUM(Population!$AO22:$BA22)</f>
        <v>8.5621582146676442E-4</v>
      </c>
      <c r="BA22" s="43">
        <f>Population!BA22/SUM(Population!$AO22:$BA22)</f>
        <v>9.1429381968403803E-4</v>
      </c>
      <c r="BB22" s="40">
        <f>Population!BB22/SUM(Population!$BB22:$BN22)</f>
        <v>0.39456104856566976</v>
      </c>
      <c r="BC22" s="42">
        <f>Population!BC22/SUM(Population!$BB22:$BN22)</f>
        <v>7.687497198340916E-2</v>
      </c>
      <c r="BD22" s="42">
        <f>Population!BD22/SUM(Population!$BB22:$BN22)</f>
        <v>0.21621995059476867</v>
      </c>
      <c r="BE22" s="42">
        <f>Population!BE22/SUM(Population!$BB22:$BN22)</f>
        <v>0.20821069447251894</v>
      </c>
      <c r="BF22" s="42">
        <f>Population!BF22/SUM(Population!$BB22:$BN22)</f>
        <v>5.7820368852284892E-2</v>
      </c>
      <c r="BG22" s="42">
        <f>Population!BG22/SUM(Population!$BB22:$BN22)</f>
        <v>1.0385402055391917E-2</v>
      </c>
      <c r="BH22" s="42">
        <f>Population!BH22/SUM(Population!$BB22:$BN22)</f>
        <v>7.828370694115034E-3</v>
      </c>
      <c r="BI22" s="42">
        <f>Population!BI22/SUM(Population!$BB22:$BN22)</f>
        <v>0</v>
      </c>
      <c r="BJ22" s="42">
        <f>Population!BJ22/SUM(Population!$BB22:$BN22)</f>
        <v>0</v>
      </c>
      <c r="BK22" s="42">
        <f>Population!BK22/SUM(Population!$BB22:$BN22)</f>
        <v>0</v>
      </c>
      <c r="BL22" s="42">
        <f>Population!BL22/SUM(Population!$BB22:$BN22)</f>
        <v>1.4966088225628242E-2</v>
      </c>
      <c r="BM22" s="42">
        <f>Population!BM22/SUM(Population!$BB22:$BN22)</f>
        <v>6.5916548489547647E-3</v>
      </c>
      <c r="BN22" s="43">
        <f>Population!BN22/SUM(Population!$BB22:$BN22)</f>
        <v>6.5414497072585412E-3</v>
      </c>
    </row>
    <row r="23" spans="1:113" x14ac:dyDescent="0.25">
      <c r="A23">
        <f t="shared" si="0"/>
        <v>9.5</v>
      </c>
      <c r="B23" s="40">
        <f>Population!B23/SUM(Population!$B23:$N23)</f>
        <v>0.92584800541220558</v>
      </c>
      <c r="C23" s="42">
        <f>Population!C23/SUM(Population!$B23:$N23)</f>
        <v>7.5153150010947274E-3</v>
      </c>
      <c r="D23" s="42">
        <f>Population!D23/SUM(Population!$B23:$N23)</f>
        <v>2.3021395286297045E-2</v>
      </c>
      <c r="E23" s="42">
        <f>Population!E23/SUM(Population!$B23:$N23)</f>
        <v>2.6225099544060767E-2</v>
      </c>
      <c r="F23" s="42">
        <f>Population!F23/SUM(Population!$B23:$N23)</f>
        <v>8.4580641249526797E-3</v>
      </c>
      <c r="G23" s="42">
        <f>Population!G23/SUM(Population!$B23:$N23)</f>
        <v>1.6914894481827192E-3</v>
      </c>
      <c r="H23" s="42">
        <f>Population!H23/SUM(Population!$B23:$N23)</f>
        <v>1.5096766148270534E-3</v>
      </c>
      <c r="I23" s="42">
        <f>Population!I23/SUM(Population!$B23:$N23)</f>
        <v>0</v>
      </c>
      <c r="J23" s="42">
        <f>Population!J23/SUM(Population!$B23:$N23)</f>
        <v>0</v>
      </c>
      <c r="K23" s="42">
        <f>Population!K23/SUM(Population!$B23:$N23)</f>
        <v>0</v>
      </c>
      <c r="L23" s="42">
        <f>Population!L23/SUM(Population!$B23:$N23)</f>
        <v>2.8535206506878795E-3</v>
      </c>
      <c r="M23" s="42">
        <f>Population!M23/SUM(Population!$B23:$N23)</f>
        <v>1.4128457525096978E-3</v>
      </c>
      <c r="N23" s="42">
        <f>Population!N23/SUM(Population!$B23:$N23)</f>
        <v>1.4645881651818339E-3</v>
      </c>
      <c r="O23" s="40">
        <f>Population!O23/SUM(Population!$O23:$AA23)</f>
        <v>0.9570738990932558</v>
      </c>
      <c r="P23" s="42">
        <f>Population!P23/SUM(Population!$O23:$AA23)</f>
        <v>4.2715861054780447E-3</v>
      </c>
      <c r="Q23" s="42">
        <f>Population!Q23/SUM(Population!$O23:$AA23)</f>
        <v>1.3160047091059971E-2</v>
      </c>
      <c r="R23" s="42">
        <f>Population!R23/SUM(Population!$O23:$AA23)</f>
        <v>1.4583206488023486E-2</v>
      </c>
      <c r="S23" s="42">
        <f>Population!S23/SUM(Population!$O23:$AA23)</f>
        <v>4.6156407481533681E-3</v>
      </c>
      <c r="T23" s="42">
        <f>Population!T23/SUM(Population!$O23:$AA23)</f>
        <v>9.3425241831858745E-4</v>
      </c>
      <c r="U23" s="42">
        <f>Population!U23/SUM(Population!$O23:$AA23)</f>
        <v>9.5564431883432847E-4</v>
      </c>
      <c r="V23" s="42">
        <f>Population!V23/SUM(Population!$O23:$AA23)</f>
        <v>0</v>
      </c>
      <c r="W23" s="42">
        <f>Population!W23/SUM(Population!$O23:$AA23)</f>
        <v>0</v>
      </c>
      <c r="X23" s="42">
        <f>Population!X23/SUM(Population!$O23:$AA23)</f>
        <v>0</v>
      </c>
      <c r="Y23" s="42">
        <f>Population!Y23/SUM(Population!$O23:$AA23)</f>
        <v>1.7622580495880379E-3</v>
      </c>
      <c r="Z23" s="42">
        <f>Population!Z23/SUM(Population!$O23:$AA23)</f>
        <v>1.1038825787102291E-3</v>
      </c>
      <c r="AA23" s="42">
        <f>Population!AA23/SUM(Population!$O23:$AA23)</f>
        <v>1.5395831085780163E-3</v>
      </c>
      <c r="AB23" s="40">
        <f>Population!AB23/SUM(Population!$AB23:$AN23)</f>
        <v>0.34540120583420869</v>
      </c>
      <c r="AC23" s="42">
        <f>Population!AC23/SUM(Population!$AB23:$AN23)</f>
        <v>6.8713122923876907E-2</v>
      </c>
      <c r="AD23" s="42">
        <f>Population!AD23/SUM(Population!$AB23:$AN23)</f>
        <v>0.20604428676289474</v>
      </c>
      <c r="AE23" s="42">
        <f>Population!AE23/SUM(Population!$AB23:$AN23)</f>
        <v>0.22427886047365261</v>
      </c>
      <c r="AF23" s="42">
        <f>Population!AF23/SUM(Population!$AB23:$AN23)</f>
        <v>7.0544453527557255E-2</v>
      </c>
      <c r="AG23" s="42">
        <f>Population!AG23/SUM(Population!$AB23:$AN23)</f>
        <v>1.4116192265834838E-2</v>
      </c>
      <c r="AH23" s="42">
        <f>Population!AH23/SUM(Population!$AB23:$AN23)</f>
        <v>1.3547124465164104E-2</v>
      </c>
      <c r="AI23" s="42">
        <f>Population!AI23/SUM(Population!$AB23:$AN23)</f>
        <v>0</v>
      </c>
      <c r="AJ23" s="42">
        <f>Population!AJ23/SUM(Population!$AB23:$AN23)</f>
        <v>0</v>
      </c>
      <c r="AK23" s="42">
        <f>Population!AK23/SUM(Population!$AB23:$AN23)</f>
        <v>0</v>
      </c>
      <c r="AL23" s="42">
        <f>Population!AL23/SUM(Population!$AB23:$AN23)</f>
        <v>2.5303422352363117E-2</v>
      </c>
      <c r="AM23" s="42">
        <f>Population!AM23/SUM(Population!$AB23:$AN23)</f>
        <v>1.4301823293976572E-2</v>
      </c>
      <c r="AN23" s="42">
        <f>Population!AN23/SUM(Population!$AB23:$AN23)</f>
        <v>1.7749508100471118E-2</v>
      </c>
      <c r="AO23" s="40">
        <f>Population!AO23/SUM(Population!$AO23:$BA23)</f>
        <v>0.93336777201543097</v>
      </c>
      <c r="AP23" s="42">
        <f>Population!AP23/SUM(Population!$AO23:$BA23)</f>
        <v>8.2662446765447862E-3</v>
      </c>
      <c r="AQ23" s="42">
        <f>Population!AQ23/SUM(Population!$AO23:$BA23)</f>
        <v>2.3254284849348026E-2</v>
      </c>
      <c r="AR23" s="42">
        <f>Population!AR23/SUM(Population!$AO23:$BA23)</f>
        <v>2.2770014994265134E-2</v>
      </c>
      <c r="AS23" s="42">
        <f>Population!AS23/SUM(Population!$AO23:$BA23)</f>
        <v>6.5226538424605334E-3</v>
      </c>
      <c r="AT23" s="42">
        <f>Population!AT23/SUM(Population!$AO23:$BA23)</f>
        <v>1.2089553089017577E-3</v>
      </c>
      <c r="AU23" s="42">
        <f>Population!AU23/SUM(Population!$AO23:$BA23)</f>
        <v>9.7587252068751797E-4</v>
      </c>
      <c r="AV23" s="42">
        <f>Population!AV23/SUM(Population!$AO23:$BA23)</f>
        <v>0</v>
      </c>
      <c r="AW23" s="42">
        <f>Population!AW23/SUM(Population!$AO23:$BA23)</f>
        <v>0</v>
      </c>
      <c r="AX23" s="42">
        <f>Population!AX23/SUM(Population!$AO23:$BA23)</f>
        <v>0</v>
      </c>
      <c r="AY23" s="42">
        <f>Population!AY23/SUM(Population!$AO23:$BA23)</f>
        <v>1.8659126802914956E-3</v>
      </c>
      <c r="AZ23" s="42">
        <f>Population!AZ23/SUM(Population!$AO23:$BA23)</f>
        <v>8.7310650886795918E-4</v>
      </c>
      <c r="BA23" s="43">
        <f>Population!BA23/SUM(Population!$AO23:$BA23)</f>
        <v>8.9518260320183918E-4</v>
      </c>
      <c r="BB23" s="40">
        <f>Population!BB23/SUM(Population!$BB23:$BN23)</f>
        <v>0.3930003443145319</v>
      </c>
      <c r="BC23" s="42">
        <f>Population!BC23/SUM(Population!$BB23:$BN23)</f>
        <v>7.6752106550283694E-2</v>
      </c>
      <c r="BD23" s="42">
        <f>Population!BD23/SUM(Population!$BB23:$BN23)</f>
        <v>0.21588702995154863</v>
      </c>
      <c r="BE23" s="42">
        <f>Population!BE23/SUM(Population!$BB23:$BN23)</f>
        <v>0.20880901299121621</v>
      </c>
      <c r="BF23" s="42">
        <f>Population!BF23/SUM(Population!$BB23:$BN23)</f>
        <v>5.8408709029800179E-2</v>
      </c>
      <c r="BG23" s="42">
        <f>Population!BG23/SUM(Population!$BB23:$BN23)</f>
        <v>1.0557005586810974E-2</v>
      </c>
      <c r="BH23" s="42">
        <f>Population!BH23/SUM(Population!$BB23:$BN23)</f>
        <v>8.0019030147385536E-3</v>
      </c>
      <c r="BI23" s="42">
        <f>Population!BI23/SUM(Population!$BB23:$BN23)</f>
        <v>0</v>
      </c>
      <c r="BJ23" s="42">
        <f>Population!BJ23/SUM(Population!$BB23:$BN23)</f>
        <v>0</v>
      </c>
      <c r="BK23" s="42">
        <f>Population!BK23/SUM(Population!$BB23:$BN23)</f>
        <v>0</v>
      </c>
      <c r="BL23" s="42">
        <f>Population!BL23/SUM(Population!$BB23:$BN23)</f>
        <v>1.5455016381417323E-2</v>
      </c>
      <c r="BM23" s="42">
        <f>Population!BM23/SUM(Population!$BB23:$BN23)</f>
        <v>6.7409455713916761E-3</v>
      </c>
      <c r="BN23" s="43">
        <f>Population!BN23/SUM(Population!$BB23:$BN23)</f>
        <v>6.3879266082606861E-3</v>
      </c>
    </row>
    <row r="24" spans="1:113" x14ac:dyDescent="0.25">
      <c r="A24">
        <f t="shared" si="0"/>
        <v>10</v>
      </c>
      <c r="B24" s="40">
        <f>Population!B24/SUM(Population!$B24:$N24)</f>
        <v>0.92705261762311797</v>
      </c>
      <c r="C24" s="42">
        <f>Population!C24/SUM(Population!$B24:$N24)</f>
        <v>7.4358025119869919E-3</v>
      </c>
      <c r="D24" s="42">
        <f>Population!D24/SUM(Population!$B24:$N24)</f>
        <v>2.2698365439687656E-2</v>
      </c>
      <c r="E24" s="42">
        <f>Population!E24/SUM(Population!$B24:$N24)</f>
        <v>2.5673874342046547E-2</v>
      </c>
      <c r="F24" s="42">
        <f>Population!F24/SUM(Population!$B24:$N24)</f>
        <v>8.2721214166870498E-3</v>
      </c>
      <c r="G24" s="42">
        <f>Population!G24/SUM(Population!$B24:$N24)</f>
        <v>1.6584005655961226E-3</v>
      </c>
      <c r="H24" s="42">
        <f>Population!H24/SUM(Population!$B24:$N24)</f>
        <v>1.4928843015193122E-3</v>
      </c>
      <c r="I24" s="42">
        <f>Population!I24/SUM(Population!$B24:$N24)</f>
        <v>0</v>
      </c>
      <c r="J24" s="42">
        <f>Population!J24/SUM(Population!$B24:$N24)</f>
        <v>0</v>
      </c>
      <c r="K24" s="42">
        <f>Population!K24/SUM(Population!$B24:$N24)</f>
        <v>0</v>
      </c>
      <c r="L24" s="42">
        <f>Population!L24/SUM(Population!$B24:$N24)</f>
        <v>2.8612639165771165E-3</v>
      </c>
      <c r="M24" s="42">
        <f>Population!M24/SUM(Population!$B24:$N24)</f>
        <v>1.4204101235607744E-3</v>
      </c>
      <c r="N24" s="42">
        <f>Population!N24/SUM(Population!$B24:$N24)</f>
        <v>1.4342597592200766E-3</v>
      </c>
      <c r="O24" s="40">
        <f>Population!O24/SUM(Population!$O24:$AA24)</f>
        <v>0.95792265462308857</v>
      </c>
      <c r="P24" s="42">
        <f>Population!P24/SUM(Population!$O24:$AA24)</f>
        <v>4.1926968249541919E-3</v>
      </c>
      <c r="Q24" s="42">
        <f>Population!Q24/SUM(Population!$O24:$AA24)</f>
        <v>1.2922135864434641E-2</v>
      </c>
      <c r="R24" s="42">
        <f>Population!R24/SUM(Population!$O24:$AA24)</f>
        <v>1.4334301104299632E-2</v>
      </c>
      <c r="S24" s="42">
        <f>Population!S24/SUM(Population!$O24:$AA24)</f>
        <v>4.5363696566579582E-3</v>
      </c>
      <c r="T24" s="42">
        <f>Population!T24/SUM(Population!$O24:$AA24)</f>
        <v>9.1642445015057208E-4</v>
      </c>
      <c r="U24" s="42">
        <f>Population!U24/SUM(Population!$O24:$AA24)</f>
        <v>9.2414474964765201E-4</v>
      </c>
      <c r="V24" s="42">
        <f>Population!V24/SUM(Population!$O24:$AA24)</f>
        <v>0</v>
      </c>
      <c r="W24" s="42">
        <f>Population!W24/SUM(Population!$O24:$AA24)</f>
        <v>0</v>
      </c>
      <c r="X24" s="42">
        <f>Population!X24/SUM(Population!$O24:$AA24)</f>
        <v>0</v>
      </c>
      <c r="Y24" s="42">
        <f>Population!Y24/SUM(Population!$O24:$AA24)</f>
        <v>1.7327892271549517E-3</v>
      </c>
      <c r="Z24" s="42">
        <f>Population!Z24/SUM(Population!$O24:$AA24)</f>
        <v>1.0646865245727297E-3</v>
      </c>
      <c r="AA24" s="42">
        <f>Population!AA24/SUM(Population!$O24:$AA24)</f>
        <v>1.453796975038932E-3</v>
      </c>
      <c r="AB24" s="40">
        <f>Population!AB24/SUM(Population!$AB24:$AN24)</f>
        <v>0.35050082704829716</v>
      </c>
      <c r="AC24" s="42">
        <f>Population!AC24/SUM(Population!$AB24:$AN24)</f>
        <v>6.8504693097404951E-2</v>
      </c>
      <c r="AD24" s="42">
        <f>Population!AD24/SUM(Population!$AB24:$AN24)</f>
        <v>0.20512442330068867</v>
      </c>
      <c r="AE24" s="42">
        <f>Population!AE24/SUM(Population!$AB24:$AN24)</f>
        <v>0.22244842585495317</v>
      </c>
      <c r="AF24" s="42">
        <f>Population!AF24/SUM(Population!$AB24:$AN24)</f>
        <v>6.977553403301115E-2</v>
      </c>
      <c r="AG24" s="42">
        <f>Population!AG24/SUM(Population!$AB24:$AN24)</f>
        <v>1.3937655936780509E-2</v>
      </c>
      <c r="AH24" s="42">
        <f>Population!AH24/SUM(Population!$AB24:$AN24)</f>
        <v>1.3289261711897546E-2</v>
      </c>
      <c r="AI24" s="42">
        <f>Population!AI24/SUM(Population!$AB24:$AN24)</f>
        <v>0</v>
      </c>
      <c r="AJ24" s="42">
        <f>Population!AJ24/SUM(Population!$AB24:$AN24)</f>
        <v>0</v>
      </c>
      <c r="AK24" s="42">
        <f>Population!AK24/SUM(Population!$AB24:$AN24)</f>
        <v>0</v>
      </c>
      <c r="AL24" s="42">
        <f>Population!AL24/SUM(Population!$AB24:$AN24)</f>
        <v>2.5227386758597814E-2</v>
      </c>
      <c r="AM24" s="42">
        <f>Population!AM24/SUM(Population!$AB24:$AN24)</f>
        <v>1.4103723084531365E-2</v>
      </c>
      <c r="AN24" s="42">
        <f>Population!AN24/SUM(Population!$AB24:$AN24)</f>
        <v>1.7088069173837643E-2</v>
      </c>
      <c r="AO24" s="40">
        <f>Population!AO24/SUM(Population!$AO24:$BA24)</f>
        <v>0.93234072374628607</v>
      </c>
      <c r="AP24" s="42">
        <f>Population!AP24/SUM(Population!$AO24:$BA24)</f>
        <v>8.387796672588833E-3</v>
      </c>
      <c r="AQ24" s="42">
        <f>Population!AQ24/SUM(Population!$AO24:$BA24)</f>
        <v>2.3611484844104903E-2</v>
      </c>
      <c r="AR24" s="42">
        <f>Population!AR24/SUM(Population!$AO24:$BA24)</f>
        <v>2.3116249053110938E-2</v>
      </c>
      <c r="AS24" s="42">
        <f>Population!AS24/SUM(Population!$AO24:$BA24)</f>
        <v>6.6278744334139945E-3</v>
      </c>
      <c r="AT24" s="42">
        <f>Population!AT24/SUM(Population!$AO24:$BA24)</f>
        <v>1.2300776718062779E-3</v>
      </c>
      <c r="AU24" s="42">
        <f>Population!AU24/SUM(Population!$AO24:$BA24)</f>
        <v>9.9298223752304886E-4</v>
      </c>
      <c r="AV24" s="42">
        <f>Population!AV24/SUM(Population!$AO24:$BA24)</f>
        <v>0</v>
      </c>
      <c r="AW24" s="42">
        <f>Population!AW24/SUM(Population!$AO24:$BA24)</f>
        <v>0</v>
      </c>
      <c r="AX24" s="42">
        <f>Population!AX24/SUM(Population!$AO24:$BA24)</f>
        <v>0</v>
      </c>
      <c r="AY24" s="42">
        <f>Population!AY24/SUM(Population!$AO24:$BA24)</f>
        <v>1.9212774606013627E-3</v>
      </c>
      <c r="AZ24" s="42">
        <f>Population!AZ24/SUM(Population!$AO24:$BA24)</f>
        <v>8.9142069920568486E-4</v>
      </c>
      <c r="BA24" s="43">
        <f>Population!BA24/SUM(Population!$AO24:$BA24)</f>
        <v>8.8011318135877909E-4</v>
      </c>
      <c r="BB24" s="40">
        <f>Population!BB24/SUM(Population!$BB24:$BN24)</f>
        <v>0.39190243661294771</v>
      </c>
      <c r="BC24" s="42">
        <f>Population!BC24/SUM(Population!$BB24:$BN24)</f>
        <v>7.6650635620484381E-2</v>
      </c>
      <c r="BD24" s="42">
        <f>Population!BD24/SUM(Population!$BB24:$BN24)</f>
        <v>0.21553484740023304</v>
      </c>
      <c r="BE24" s="42">
        <f>Population!BE24/SUM(Population!$BB24:$BN24)</f>
        <v>0.20915053244602252</v>
      </c>
      <c r="BF24" s="42">
        <f>Population!BF24/SUM(Population!$BB24:$BN24)</f>
        <v>5.8852284692595562E-2</v>
      </c>
      <c r="BG24" s="42">
        <f>Population!BG24/SUM(Population!$BB24:$BN24)</f>
        <v>1.0694225542087842E-2</v>
      </c>
      <c r="BH24" s="42">
        <f>Population!BH24/SUM(Population!$BB24:$BN24)</f>
        <v>8.1556722778814775E-3</v>
      </c>
      <c r="BI24" s="42">
        <f>Population!BI24/SUM(Population!$BB24:$BN24)</f>
        <v>0</v>
      </c>
      <c r="BJ24" s="42">
        <f>Population!BJ24/SUM(Population!$BB24:$BN24)</f>
        <v>0</v>
      </c>
      <c r="BK24" s="42">
        <f>Population!BK24/SUM(Population!$BB24:$BN24)</f>
        <v>0</v>
      </c>
      <c r="BL24" s="42">
        <f>Population!BL24/SUM(Population!$BB24:$BN24)</f>
        <v>1.5892398972969284E-2</v>
      </c>
      <c r="BM24" s="42">
        <f>Population!BM24/SUM(Population!$BB24:$BN24)</f>
        <v>6.8966661223561028E-3</v>
      </c>
      <c r="BN24" s="43">
        <f>Population!BN24/SUM(Population!$BB24:$BN24)</f>
        <v>6.2703003124221623E-3</v>
      </c>
    </row>
    <row r="25" spans="1:113" x14ac:dyDescent="0.25">
      <c r="A25">
        <f t="shared" si="0"/>
        <v>10.5</v>
      </c>
      <c r="B25" s="40">
        <f>Population!B25/SUM(Population!$B25:$N25)</f>
        <v>0.92818628482740417</v>
      </c>
      <c r="C25" s="42">
        <f>Population!C25/SUM(Population!$B25:$N25)</f>
        <v>7.3606050050393345E-3</v>
      </c>
      <c r="D25" s="42">
        <f>Population!D25/SUM(Population!$B25:$N25)</f>
        <v>2.2402296174257388E-2</v>
      </c>
      <c r="E25" s="42">
        <f>Population!E25/SUM(Population!$B25:$N25)</f>
        <v>2.5170499151115248E-2</v>
      </c>
      <c r="F25" s="42">
        <f>Population!F25/SUM(Population!$B25:$N25)</f>
        <v>8.0932930417688589E-3</v>
      </c>
      <c r="G25" s="42">
        <f>Population!G25/SUM(Population!$B25:$N25)</f>
        <v>1.624537129990536E-3</v>
      </c>
      <c r="H25" s="42">
        <f>Population!H25/SUM(Population!$B25:$N25)</f>
        <v>1.4721309841749359E-3</v>
      </c>
      <c r="I25" s="42">
        <f>Population!I25/SUM(Population!$B25:$N25)</f>
        <v>0</v>
      </c>
      <c r="J25" s="42">
        <f>Population!J25/SUM(Population!$B25:$N25)</f>
        <v>0</v>
      </c>
      <c r="K25" s="42">
        <f>Population!K25/SUM(Population!$B25:$N25)</f>
        <v>0</v>
      </c>
      <c r="L25" s="42">
        <f>Population!L25/SUM(Population!$B25:$N25)</f>
        <v>2.8581414713049051E-3</v>
      </c>
      <c r="M25" s="42">
        <f>Population!M25/SUM(Population!$B25:$N25)</f>
        <v>1.4253093490163274E-3</v>
      </c>
      <c r="N25" s="42">
        <f>Population!N25/SUM(Population!$B25:$N25)</f>
        <v>1.406902865928194E-3</v>
      </c>
      <c r="O25" s="40">
        <f>Population!O25/SUM(Population!$O25:$AA25)</f>
        <v>0.95874846565112859</v>
      </c>
      <c r="P25" s="42">
        <f>Population!P25/SUM(Population!$O25:$AA25)</f>
        <v>4.1169119353721851E-3</v>
      </c>
      <c r="Q25" s="42">
        <f>Population!Q25/SUM(Population!$O25:$AA25)</f>
        <v>1.2686660699540131E-2</v>
      </c>
      <c r="R25" s="42">
        <f>Population!R25/SUM(Population!$O25:$AA25)</f>
        <v>1.4086094317392973E-2</v>
      </c>
      <c r="S25" s="42">
        <f>Population!S25/SUM(Population!$O25:$AA25)</f>
        <v>4.4585593310950047E-3</v>
      </c>
      <c r="T25" s="42">
        <f>Population!T25/SUM(Population!$O25:$AA25)</f>
        <v>8.9934787854354195E-4</v>
      </c>
      <c r="U25" s="42">
        <f>Population!U25/SUM(Population!$O25:$AA25)</f>
        <v>8.9602887423818162E-4</v>
      </c>
      <c r="V25" s="42">
        <f>Population!V25/SUM(Population!$O25:$AA25)</f>
        <v>0</v>
      </c>
      <c r="W25" s="42">
        <f>Population!W25/SUM(Population!$O25:$AA25)</f>
        <v>0</v>
      </c>
      <c r="X25" s="42">
        <f>Population!X25/SUM(Population!$O25:$AA25)</f>
        <v>0</v>
      </c>
      <c r="Y25" s="42">
        <f>Population!Y25/SUM(Population!$O25:$AA25)</f>
        <v>1.7036816592128888E-3</v>
      </c>
      <c r="Z25" s="42">
        <f>Population!Z25/SUM(Population!$O25:$AA25)</f>
        <v>1.0292829125959002E-3</v>
      </c>
      <c r="AA25" s="42">
        <f>Population!AA25/SUM(Population!$O25:$AA25)</f>
        <v>1.3749667408809914E-3</v>
      </c>
      <c r="AB25" s="40">
        <f>Population!AB25/SUM(Population!$AB25:$AN25)</f>
        <v>0.35551185707209615</v>
      </c>
      <c r="AC25" s="42">
        <f>Population!AC25/SUM(Population!$AB25:$AN25)</f>
        <v>6.8293536046144424E-2</v>
      </c>
      <c r="AD25" s="42">
        <f>Population!AD25/SUM(Population!$AB25:$AN25)</f>
        <v>0.20417410809378386</v>
      </c>
      <c r="AE25" s="42">
        <f>Population!AE25/SUM(Population!$AB25:$AN25)</f>
        <v>0.22068571408721688</v>
      </c>
      <c r="AF25" s="42">
        <f>Population!AF25/SUM(Population!$AB25:$AN25)</f>
        <v>6.9039449210418366E-2</v>
      </c>
      <c r="AG25" s="42">
        <f>Population!AG25/SUM(Population!$AB25:$AN25)</f>
        <v>1.3764892662749339E-2</v>
      </c>
      <c r="AH25" s="42">
        <f>Population!AH25/SUM(Population!$AB25:$AN25)</f>
        <v>1.3042086475722223E-2</v>
      </c>
      <c r="AI25" s="42">
        <f>Population!AI25/SUM(Population!$AB25:$AN25)</f>
        <v>0</v>
      </c>
      <c r="AJ25" s="42">
        <f>Population!AJ25/SUM(Population!$AB25:$AN25)</f>
        <v>0</v>
      </c>
      <c r="AK25" s="42">
        <f>Population!AK25/SUM(Population!$AB25:$AN25)</f>
        <v>0</v>
      </c>
      <c r="AL25" s="42">
        <f>Population!AL25/SUM(Population!$AB25:$AN25)</f>
        <v>2.5107261758631892E-2</v>
      </c>
      <c r="AM25" s="42">
        <f>Population!AM25/SUM(Population!$AB25:$AN25)</f>
        <v>1.391277160977851E-2</v>
      </c>
      <c r="AN25" s="42">
        <f>Population!AN25/SUM(Population!$AB25:$AN25)</f>
        <v>1.6468322983458381E-2</v>
      </c>
      <c r="AO25" s="40">
        <f>Population!AO25/SUM(Population!$AO25:$BA25)</f>
        <v>0.93130547282262144</v>
      </c>
      <c r="AP25" s="42">
        <f>Population!AP25/SUM(Population!$AO25:$BA25)</f>
        <v>8.5091136310157089E-3</v>
      </c>
      <c r="AQ25" s="42">
        <f>Population!AQ25/SUM(Population!$AO25:$BA25)</f>
        <v>2.3969192118156901E-2</v>
      </c>
      <c r="AR25" s="42">
        <f>Population!AR25/SUM(Population!$AO25:$BA25)</f>
        <v>2.3469081519916179E-2</v>
      </c>
      <c r="AS25" s="42">
        <f>Population!AS25/SUM(Population!$AO25:$BA25)</f>
        <v>6.7334402823085865E-3</v>
      </c>
      <c r="AT25" s="42">
        <f>Population!AT25/SUM(Population!$AO25:$BA25)</f>
        <v>1.250794692456955E-3</v>
      </c>
      <c r="AU25" s="42">
        <f>Population!AU25/SUM(Population!$AO25:$BA25)</f>
        <v>1.0096230631693227E-3</v>
      </c>
      <c r="AV25" s="42">
        <f>Population!AV25/SUM(Population!$AO25:$BA25)</f>
        <v>0</v>
      </c>
      <c r="AW25" s="42">
        <f>Population!AW25/SUM(Population!$AO25:$BA25)</f>
        <v>0</v>
      </c>
      <c r="AX25" s="42">
        <f>Population!AX25/SUM(Population!$AO25:$BA25)</f>
        <v>0</v>
      </c>
      <c r="AY25" s="42">
        <f>Population!AY25/SUM(Population!$AO25:$BA25)</f>
        <v>1.9739060487393391E-3</v>
      </c>
      <c r="AZ25" s="42">
        <f>Population!AZ25/SUM(Population!$AO25:$BA25)</f>
        <v>9.1073524306301272E-4</v>
      </c>
      <c r="BA25" s="43">
        <f>Population!BA25/SUM(Population!$AO25:$BA25)</f>
        <v>8.6864057855260909E-4</v>
      </c>
      <c r="BB25" s="40">
        <f>Population!BB25/SUM(Population!$BB25:$BN25)</f>
        <v>0.3911929322982583</v>
      </c>
      <c r="BC25" s="42">
        <f>Population!BC25/SUM(Population!$BB25:$BN25)</f>
        <v>7.6569162050820108E-2</v>
      </c>
      <c r="BD25" s="42">
        <f>Population!BD25/SUM(Population!$BB25:$BN25)</f>
        <v>0.21517832842066675</v>
      </c>
      <c r="BE25" s="42">
        <f>Population!BE25/SUM(Population!$BB25:$BN25)</f>
        <v>0.20928413386751363</v>
      </c>
      <c r="BF25" s="42">
        <f>Population!BF25/SUM(Population!$BB25:$BN25)</f>
        <v>5.9172348580666799E-2</v>
      </c>
      <c r="BG25" s="42">
        <f>Population!BG25/SUM(Population!$BB25:$BN25)</f>
        <v>1.0801251641807659E-2</v>
      </c>
      <c r="BH25" s="42">
        <f>Population!BH25/SUM(Population!$BB25:$BN25)</f>
        <v>8.2880243772968341E-3</v>
      </c>
      <c r="BI25" s="42">
        <f>Population!BI25/SUM(Population!$BB25:$BN25)</f>
        <v>0</v>
      </c>
      <c r="BJ25" s="42">
        <f>Population!BJ25/SUM(Population!$BB25:$BN25)</f>
        <v>0</v>
      </c>
      <c r="BK25" s="42">
        <f>Population!BK25/SUM(Population!$BB25:$BN25)</f>
        <v>0</v>
      </c>
      <c r="BL25" s="42">
        <f>Population!BL25/SUM(Population!$BB25:$BN25)</f>
        <v>1.6278230318618712E-2</v>
      </c>
      <c r="BM25" s="42">
        <f>Population!BM25/SUM(Population!$BB25:$BN25)</f>
        <v>7.0529501298562079E-3</v>
      </c>
      <c r="BN25" s="43">
        <f>Population!BN25/SUM(Population!$BB25:$BN25)</f>
        <v>6.1826383144947608E-3</v>
      </c>
    </row>
    <row r="26" spans="1:113" x14ac:dyDescent="0.25">
      <c r="A26">
        <f t="shared" si="0"/>
        <v>11</v>
      </c>
      <c r="B26" s="40">
        <f>Population!B26/SUM(Population!$B26:$N26)</f>
        <v>0.92925264072458003</v>
      </c>
      <c r="C26" s="42">
        <f>Population!C26/SUM(Population!$B26:$N26)</f>
        <v>7.2894657151526604E-3</v>
      </c>
      <c r="D26" s="42">
        <f>Population!D26/SUM(Population!$B26:$N26)</f>
        <v>2.212861193115797E-2</v>
      </c>
      <c r="E26" s="42">
        <f>Population!E26/SUM(Population!$B26:$N26)</f>
        <v>2.4710577489365681E-2</v>
      </c>
      <c r="F26" s="42">
        <f>Population!F26/SUM(Population!$B26:$N26)</f>
        <v>7.9237941797967327E-3</v>
      </c>
      <c r="G26" s="42">
        <f>Population!G26/SUM(Population!$B26:$N26)</f>
        <v>1.590987084295112E-3</v>
      </c>
      <c r="H26" s="42">
        <f>Population!H26/SUM(Population!$B26:$N26)</f>
        <v>1.4485670318228998E-3</v>
      </c>
      <c r="I26" s="42">
        <f>Population!I26/SUM(Population!$B26:$N26)</f>
        <v>0</v>
      </c>
      <c r="J26" s="42">
        <f>Population!J26/SUM(Population!$B26:$N26)</f>
        <v>0</v>
      </c>
      <c r="K26" s="42">
        <f>Population!K26/SUM(Population!$B26:$N26)</f>
        <v>0</v>
      </c>
      <c r="L26" s="42">
        <f>Population!L26/SUM(Population!$B26:$N26)</f>
        <v>2.8461187121514566E-3</v>
      </c>
      <c r="M26" s="42">
        <f>Population!M26/SUM(Population!$B26:$N26)</f>
        <v>1.4273882535893146E-3</v>
      </c>
      <c r="N26" s="42">
        <f>Population!N26/SUM(Population!$B26:$N26)</f>
        <v>1.3818488780879725E-3</v>
      </c>
      <c r="O26" s="40">
        <f>Population!O26/SUM(Population!$O26:$AA26)</f>
        <v>0.95955053420864789</v>
      </c>
      <c r="P26" s="42">
        <f>Population!P26/SUM(Population!$O26:$AA26)</f>
        <v>4.0446629798377336E-3</v>
      </c>
      <c r="Q26" s="42">
        <f>Population!Q26/SUM(Population!$O26:$AA26)</f>
        <v>1.2455877360676644E-2</v>
      </c>
      <c r="R26" s="42">
        <f>Population!R26/SUM(Population!$O26:$AA26)</f>
        <v>1.3839016130032531E-2</v>
      </c>
      <c r="S26" s="42">
        <f>Population!S26/SUM(Population!$O26:$AA26)</f>
        <v>4.3817863131227555E-3</v>
      </c>
      <c r="T26" s="42">
        <f>Population!T26/SUM(Population!$O26:$AA26)</f>
        <v>8.8285562635348621E-4</v>
      </c>
      <c r="U26" s="42">
        <f>Population!U26/SUM(Population!$O26:$AA26)</f>
        <v>8.7058462563156184E-4</v>
      </c>
      <c r="V26" s="42">
        <f>Population!V26/SUM(Population!$O26:$AA26)</f>
        <v>0</v>
      </c>
      <c r="W26" s="42">
        <f>Population!W26/SUM(Population!$O26:$AA26)</f>
        <v>0</v>
      </c>
      <c r="X26" s="42">
        <f>Population!X26/SUM(Population!$O26:$AA26)</f>
        <v>0</v>
      </c>
      <c r="Y26" s="42">
        <f>Population!Y26/SUM(Population!$O26:$AA26)</f>
        <v>1.674953463840562E-3</v>
      </c>
      <c r="Z26" s="42">
        <f>Population!Z26/SUM(Population!$O26:$AA26)</f>
        <v>9.9713005993916338E-4</v>
      </c>
      <c r="AA26" s="42">
        <f>Population!AA26/SUM(Population!$O26:$AA26)</f>
        <v>1.3025992319180891E-3</v>
      </c>
      <c r="AB26" s="40">
        <f>Population!AB26/SUM(Population!$AB26:$AN26)</f>
        <v>0.36040693021029119</v>
      </c>
      <c r="AC26" s="42">
        <f>Population!AC26/SUM(Population!$AB26:$AN26)</f>
        <v>6.8084795671217349E-2</v>
      </c>
      <c r="AD26" s="42">
        <f>Population!AD26/SUM(Population!$AB26:$AN26)</f>
        <v>0.20321548200036241</v>
      </c>
      <c r="AE26" s="42">
        <f>Population!AE26/SUM(Population!$AB26:$AN26)</f>
        <v>0.21898270342716103</v>
      </c>
      <c r="AF26" s="42">
        <f>Population!AF26/SUM(Population!$AB26:$AN26)</f>
        <v>6.8335911375927511E-2</v>
      </c>
      <c r="AG26" s="42">
        <f>Population!AG26/SUM(Population!$AB26:$AN26)</f>
        <v>1.3599356303947315E-2</v>
      </c>
      <c r="AH26" s="42">
        <f>Population!AH26/SUM(Population!$AB26:$AN26)</f>
        <v>1.2806085031739916E-2</v>
      </c>
      <c r="AI26" s="42">
        <f>Population!AI26/SUM(Population!$AB26:$AN26)</f>
        <v>0</v>
      </c>
      <c r="AJ26" s="42">
        <f>Population!AJ26/SUM(Population!$AB26:$AN26)</f>
        <v>0</v>
      </c>
      <c r="AK26" s="42">
        <f>Population!AK26/SUM(Population!$AB26:$AN26)</f>
        <v>0</v>
      </c>
      <c r="AL26" s="42">
        <f>Population!AL26/SUM(Population!$AB26:$AN26)</f>
        <v>2.4953056786429732E-2</v>
      </c>
      <c r="AM26" s="42">
        <f>Population!AM26/SUM(Population!$AB26:$AN26)</f>
        <v>1.3727365237713774E-2</v>
      </c>
      <c r="AN26" s="42">
        <f>Population!AN26/SUM(Population!$AB26:$AN26)</f>
        <v>1.5888313955209829E-2</v>
      </c>
      <c r="AO26" s="40">
        <f>Population!AO26/SUM(Population!$AO26:$BA26)</f>
        <v>0.93026331848461319</v>
      </c>
      <c r="AP26" s="42">
        <f>Population!AP26/SUM(Population!$AO26:$BA26)</f>
        <v>8.6303920693703903E-3</v>
      </c>
      <c r="AQ26" s="42">
        <f>Population!AQ26/SUM(Population!$AO26:$BA26)</f>
        <v>2.4326912729008433E-2</v>
      </c>
      <c r="AR26" s="42">
        <f>Population!AR26/SUM(Population!$AO26:$BA26)</f>
        <v>2.3826970667762463E-2</v>
      </c>
      <c r="AS26" s="42">
        <f>Population!AS26/SUM(Population!$AO26:$BA26)</f>
        <v>6.8398012634357987E-3</v>
      </c>
      <c r="AT26" s="42">
        <f>Population!AT26/SUM(Population!$AO26:$BA26)</f>
        <v>1.2713803575445154E-3</v>
      </c>
      <c r="AU26" s="42">
        <f>Population!AU26/SUM(Population!$AO26:$BA26)</f>
        <v>1.0259277201949291E-3</v>
      </c>
      <c r="AV26" s="42">
        <f>Population!AV26/SUM(Population!$AO26:$BA26)</f>
        <v>0</v>
      </c>
      <c r="AW26" s="42">
        <f>Population!AW26/SUM(Population!$AO26:$BA26)</f>
        <v>0</v>
      </c>
      <c r="AX26" s="42">
        <f>Population!AX26/SUM(Population!$AO26:$BA26)</f>
        <v>0</v>
      </c>
      <c r="AY26" s="42">
        <f>Population!AY26/SUM(Population!$AO26:$BA26)</f>
        <v>2.024206277245282E-3</v>
      </c>
      <c r="AZ26" s="42">
        <f>Population!AZ26/SUM(Population!$AO26:$BA26)</f>
        <v>9.3073486023072748E-4</v>
      </c>
      <c r="BA26" s="43">
        <f>Population!BA26/SUM(Population!$AO26:$BA26)</f>
        <v>8.6035557059420441E-4</v>
      </c>
      <c r="BB26" s="40">
        <f>Population!BB26/SUM(Population!$BB26:$BN26)</f>
        <v>0.39080424431381183</v>
      </c>
      <c r="BC26" s="42">
        <f>Population!BC26/SUM(Population!$BB26:$BN26)</f>
        <v>7.6505800589163606E-2</v>
      </c>
      <c r="BD26" s="42">
        <f>Population!BD26/SUM(Population!$BB26:$BN26)</f>
        <v>0.21482903718954838</v>
      </c>
      <c r="BE26" s="42">
        <f>Population!BE26/SUM(Population!$BB26:$BN26)</f>
        <v>0.20925303387727967</v>
      </c>
      <c r="BF26" s="42">
        <f>Population!BF26/SUM(Population!$BB26:$BN26)</f>
        <v>5.9388349669593117E-2</v>
      </c>
      <c r="BG26" s="42">
        <f>Population!BG26/SUM(Population!$BB26:$BN26)</f>
        <v>1.0882083516039137E-2</v>
      </c>
      <c r="BH26" s="42">
        <f>Population!BH26/SUM(Population!$BB26:$BN26)</f>
        <v>8.3988736617175673E-3</v>
      </c>
      <c r="BI26" s="42">
        <f>Population!BI26/SUM(Population!$BB26:$BN26)</f>
        <v>0</v>
      </c>
      <c r="BJ26" s="42">
        <f>Population!BJ26/SUM(Population!$BB26:$BN26)</f>
        <v>0</v>
      </c>
      <c r="BK26" s="42">
        <f>Population!BK26/SUM(Population!$BB26:$BN26)</f>
        <v>0</v>
      </c>
      <c r="BL26" s="42">
        <f>Population!BL26/SUM(Population!$BB26:$BN26)</f>
        <v>1.661379493816155E-2</v>
      </c>
      <c r="BM26" s="42">
        <f>Population!BM26/SUM(Population!$BB26:$BN26)</f>
        <v>7.2052348633137794E-3</v>
      </c>
      <c r="BN26" s="43">
        <f>Population!BN26/SUM(Population!$BB26:$BN26)</f>
        <v>6.1195473813714582E-3</v>
      </c>
    </row>
    <row r="27" spans="1:113" x14ac:dyDescent="0.25">
      <c r="A27">
        <f t="shared" si="0"/>
        <v>11.5</v>
      </c>
      <c r="B27" s="40">
        <f>Population!B27/SUM(Population!$B27:$N27)</f>
        <v>0.93025558165933597</v>
      </c>
      <c r="C27" s="42">
        <f>Population!C27/SUM(Population!$B27:$N27)</f>
        <v>7.2221999158677015E-3</v>
      </c>
      <c r="D27" s="42">
        <f>Population!D27/SUM(Population!$B27:$N27)</f>
        <v>2.1874020075290192E-2</v>
      </c>
      <c r="E27" s="42">
        <f>Population!E27/SUM(Population!$B27:$N27)</f>
        <v>2.4289594630100993E-2</v>
      </c>
      <c r="F27" s="42">
        <f>Population!F27/SUM(Population!$B27:$N27)</f>
        <v>7.764685911249799E-3</v>
      </c>
      <c r="G27" s="42">
        <f>Population!G27/SUM(Population!$B27:$N27)</f>
        <v>1.5584666532226471E-3</v>
      </c>
      <c r="H27" s="42">
        <f>Population!H27/SUM(Population!$B27:$N27)</f>
        <v>1.4232352205303042E-3</v>
      </c>
      <c r="I27" s="42">
        <f>Population!I27/SUM(Population!$B27:$N27)</f>
        <v>0</v>
      </c>
      <c r="J27" s="42">
        <f>Population!J27/SUM(Population!$B27:$N27)</f>
        <v>0</v>
      </c>
      <c r="K27" s="42">
        <f>Population!K27/SUM(Population!$B27:$N27)</f>
        <v>0</v>
      </c>
      <c r="L27" s="42">
        <f>Population!L27/SUM(Population!$B27:$N27)</f>
        <v>2.8269885049397678E-3</v>
      </c>
      <c r="M27" s="42">
        <f>Population!M27/SUM(Population!$B27:$N27)</f>
        <v>1.4266695536218664E-3</v>
      </c>
      <c r="N27" s="42">
        <f>Population!N27/SUM(Population!$B27:$N27)</f>
        <v>1.3585578758408829E-3</v>
      </c>
      <c r="O27" s="40">
        <f>Population!O27/SUM(Population!$O27:$AA27)</f>
        <v>0.96032768237122235</v>
      </c>
      <c r="P27" s="42">
        <f>Population!P27/SUM(Population!$O27:$AA27)</f>
        <v>3.9761923555141311E-3</v>
      </c>
      <c r="Q27" s="42">
        <f>Population!Q27/SUM(Population!$O27:$AA27)</f>
        <v>1.2231702452110143E-2</v>
      </c>
      <c r="R27" s="42">
        <f>Population!R27/SUM(Population!$O27:$AA27)</f>
        <v>1.3593956941676918E-2</v>
      </c>
      <c r="S27" s="42">
        <f>Population!S27/SUM(Population!$O27:$AA27)</f>
        <v>4.3058159462022547E-3</v>
      </c>
      <c r="T27" s="42">
        <f>Population!T27/SUM(Population!$O27:$AA27)</f>
        <v>8.6681546567707129E-4</v>
      </c>
      <c r="U27" s="42">
        <f>Population!U27/SUM(Population!$O27:$AA27)</f>
        <v>8.472717892103025E-4</v>
      </c>
      <c r="V27" s="42">
        <f>Population!V27/SUM(Population!$O27:$AA27)</f>
        <v>0</v>
      </c>
      <c r="W27" s="42">
        <f>Population!W27/SUM(Population!$O27:$AA27)</f>
        <v>0</v>
      </c>
      <c r="X27" s="42">
        <f>Population!X27/SUM(Population!$O27:$AA27)</f>
        <v>0</v>
      </c>
      <c r="Y27" s="42">
        <f>Population!Y27/SUM(Population!$O27:$AA27)</f>
        <v>1.6465992866446688E-3</v>
      </c>
      <c r="Z27" s="42">
        <f>Population!Z27/SUM(Population!$O27:$AA27)</f>
        <v>9.6776418161241768E-4</v>
      </c>
      <c r="AA27" s="42">
        <f>Population!AA27/SUM(Population!$O27:$AA27)</f>
        <v>1.2361992101295137E-3</v>
      </c>
      <c r="AB27" s="40">
        <f>Population!AB27/SUM(Population!$AB27:$AN27)</f>
        <v>0.36516156686832019</v>
      </c>
      <c r="AC27" s="42">
        <f>Population!AC27/SUM(Population!$AB27:$AN27)</f>
        <v>6.7881402371498464E-2</v>
      </c>
      <c r="AD27" s="42">
        <f>Population!AD27/SUM(Population!$AB27:$AN27)</f>
        <v>0.20226717026640564</v>
      </c>
      <c r="AE27" s="42">
        <f>Population!AE27/SUM(Population!$AB27:$AN27)</f>
        <v>0.21733733422810386</v>
      </c>
      <c r="AF27" s="42">
        <f>Population!AF27/SUM(Population!$AB27:$AN27)</f>
        <v>6.7663599715371156E-2</v>
      </c>
      <c r="AG27" s="42">
        <f>Population!AG27/SUM(Population!$AB27:$AN27)</f>
        <v>1.3441511786214572E-2</v>
      </c>
      <c r="AH27" s="42">
        <f>Population!AH27/SUM(Population!$AB27:$AN27)</f>
        <v>1.2581706986519689E-2</v>
      </c>
      <c r="AI27" s="42">
        <f>Population!AI27/SUM(Population!$AB27:$AN27)</f>
        <v>0</v>
      </c>
      <c r="AJ27" s="42">
        <f>Population!AJ27/SUM(Population!$AB27:$AN27)</f>
        <v>0</v>
      </c>
      <c r="AK27" s="42">
        <f>Population!AK27/SUM(Population!$AB27:$AN27)</f>
        <v>0</v>
      </c>
      <c r="AL27" s="42">
        <f>Population!AL27/SUM(Population!$AB27:$AN27)</f>
        <v>2.4773158817783268E-2</v>
      </c>
      <c r="AM27" s="42">
        <f>Population!AM27/SUM(Population!$AB27:$AN27)</f>
        <v>1.3546565075633224E-2</v>
      </c>
      <c r="AN27" s="42">
        <f>Population!AN27/SUM(Population!$AB27:$AN27)</f>
        <v>1.5345983884150084E-2</v>
      </c>
      <c r="AO27" s="40">
        <f>Population!AO27/SUM(Population!$AO27:$BA27)</f>
        <v>0.92921530942458319</v>
      </c>
      <c r="AP27" s="42">
        <f>Population!AP27/SUM(Population!$AO27:$BA27)</f>
        <v>8.7517660577227704E-3</v>
      </c>
      <c r="AQ27" s="42">
        <f>Population!AQ27/SUM(Population!$AO27:$BA27)</f>
        <v>2.4684519957430349E-2</v>
      </c>
      <c r="AR27" s="42">
        <f>Population!AR27/SUM(Population!$AO27:$BA27)</f>
        <v>2.4188624212957095E-2</v>
      </c>
      <c r="AS27" s="42">
        <f>Population!AS27/SUM(Population!$AO27:$BA27)</f>
        <v>6.9471110468503567E-3</v>
      </c>
      <c r="AT27" s="42">
        <f>Population!AT27/SUM(Population!$AO27:$BA27)</f>
        <v>1.2919979112337139E-3</v>
      </c>
      <c r="AU27" s="42">
        <f>Population!AU27/SUM(Population!$AO27:$BA27)</f>
        <v>1.042045466778949E-3</v>
      </c>
      <c r="AV27" s="42">
        <f>Population!AV27/SUM(Population!$AO27:$BA27)</f>
        <v>0</v>
      </c>
      <c r="AW27" s="42">
        <f>Population!AW27/SUM(Population!$AO27:$BA27)</f>
        <v>0</v>
      </c>
      <c r="AX27" s="42">
        <f>Population!AX27/SUM(Population!$AO27:$BA27)</f>
        <v>0</v>
      </c>
      <c r="AY27" s="42">
        <f>Population!AY27/SUM(Population!$AO27:$BA27)</f>
        <v>2.0725491940545679E-3</v>
      </c>
      <c r="AZ27" s="42">
        <f>Population!AZ27/SUM(Population!$AO27:$BA27)</f>
        <v>9.5118730470367195E-4</v>
      </c>
      <c r="BA27" s="43">
        <f>Population!BA27/SUM(Population!$AO27:$BA27)</f>
        <v>8.5488942368525014E-4</v>
      </c>
      <c r="BB27" s="40">
        <f>Population!BB27/SUM(Population!$BB27:$BN27)</f>
        <v>0.39067592005581853</v>
      </c>
      <c r="BC27" s="42">
        <f>Population!BC27/SUM(Population!$BB27:$BN27)</f>
        <v>7.645841613832717E-2</v>
      </c>
      <c r="BD27" s="42">
        <f>Population!BD27/SUM(Population!$BB27:$BN27)</f>
        <v>0.21449542870560059</v>
      </c>
      <c r="BE27" s="42">
        <f>Population!BE27/SUM(Population!$BB27:$BN27)</f>
        <v>0.20909499988171951</v>
      </c>
      <c r="BF27" s="42">
        <f>Population!BF27/SUM(Population!$BB27:$BN27)</f>
        <v>5.9517943149691825E-2</v>
      </c>
      <c r="BG27" s="42">
        <f>Population!BG27/SUM(Population!$BB27:$BN27)</f>
        <v>1.094047291757671E-2</v>
      </c>
      <c r="BH27" s="42">
        <f>Population!BH27/SUM(Population!$BB27:$BN27)</f>
        <v>8.4891428151832767E-3</v>
      </c>
      <c r="BI27" s="42">
        <f>Population!BI27/SUM(Population!$BB27:$BN27)</f>
        <v>0</v>
      </c>
      <c r="BJ27" s="42">
        <f>Population!BJ27/SUM(Population!$BB27:$BN27)</f>
        <v>0</v>
      </c>
      <c r="BK27" s="42">
        <f>Population!BK27/SUM(Population!$BB27:$BN27)</f>
        <v>0</v>
      </c>
      <c r="BL27" s="42">
        <f>Population!BL27/SUM(Population!$BB27:$BN27)</f>
        <v>1.6901364595033722E-2</v>
      </c>
      <c r="BM27" s="42">
        <f>Population!BM27/SUM(Population!$BB27:$BN27)</f>
        <v>7.3500901747750357E-3</v>
      </c>
      <c r="BN27" s="43">
        <f>Population!BN27/SUM(Population!$BB27:$BN27)</f>
        <v>6.0762215662737871E-3</v>
      </c>
    </row>
    <row r="28" spans="1:113" x14ac:dyDescent="0.25">
      <c r="A28">
        <f t="shared" si="0"/>
        <v>12</v>
      </c>
      <c r="B28" s="40">
        <f>Population!B28/SUM(Population!$B28:$N28)</f>
        <v>0.93119900879163353</v>
      </c>
      <c r="C28" s="42">
        <f>Population!C28/SUM(Population!$B28:$N28)</f>
        <v>7.1586640723343923E-3</v>
      </c>
      <c r="D28" s="42">
        <f>Population!D28/SUM(Population!$B28:$N28)</f>
        <v>2.1636144254897613E-2</v>
      </c>
      <c r="E28" s="42">
        <f>Population!E28/SUM(Population!$B28:$N28)</f>
        <v>2.3903266350923404E-2</v>
      </c>
      <c r="F28" s="42">
        <f>Population!F28/SUM(Population!$B28:$N28)</f>
        <v>7.6162507484394022E-3</v>
      </c>
      <c r="G28" s="42">
        <f>Population!G28/SUM(Population!$B28:$N28)</f>
        <v>1.527409753347976E-3</v>
      </c>
      <c r="H28" s="42">
        <f>Population!H28/SUM(Population!$B28:$N28)</f>
        <v>1.397014111610598E-3</v>
      </c>
      <c r="I28" s="42">
        <f>Population!I28/SUM(Population!$B28:$N28)</f>
        <v>0</v>
      </c>
      <c r="J28" s="42">
        <f>Population!J28/SUM(Population!$B28:$N28)</f>
        <v>0</v>
      </c>
      <c r="K28" s="42">
        <f>Population!K28/SUM(Population!$B28:$N28)</f>
        <v>0</v>
      </c>
      <c r="L28" s="42">
        <f>Population!L28/SUM(Population!$B28:$N28)</f>
        <v>2.8023367290232973E-3</v>
      </c>
      <c r="M28" s="42">
        <f>Population!M28/SUM(Population!$B28:$N28)</f>
        <v>1.423298478704448E-3</v>
      </c>
      <c r="N28" s="42">
        <f>Population!N28/SUM(Population!$B28:$N28)</f>
        <v>1.3366067090854587E-3</v>
      </c>
      <c r="O28" s="40">
        <f>Population!O28/SUM(Population!$O28:$AA28)</f>
        <v>0.96107862803108401</v>
      </c>
      <c r="P28" s="42">
        <f>Population!P28/SUM(Population!$O28:$AA28)</f>
        <v>3.911592634081161E-3</v>
      </c>
      <c r="Q28" s="42">
        <f>Population!Q28/SUM(Population!$O28:$AA28)</f>
        <v>1.2015641649445831E-2</v>
      </c>
      <c r="R28" s="42">
        <f>Population!R28/SUM(Population!$O28:$AA28)</f>
        <v>1.3352072630310425E-2</v>
      </c>
      <c r="S28" s="42">
        <f>Population!S28/SUM(Population!$O28:$AA28)</f>
        <v>4.2305835345771269E-3</v>
      </c>
      <c r="T28" s="42">
        <f>Population!T28/SUM(Population!$O28:$AA28)</f>
        <v>8.5113199893534414E-4</v>
      </c>
      <c r="U28" s="42">
        <f>Population!U28/SUM(Population!$O28:$AA28)</f>
        <v>8.2567624673033518E-4</v>
      </c>
      <c r="V28" s="42">
        <f>Population!V28/SUM(Population!$O28:$AA28)</f>
        <v>0</v>
      </c>
      <c r="W28" s="42">
        <f>Population!W28/SUM(Population!$O28:$AA28)</f>
        <v>0</v>
      </c>
      <c r="X28" s="42">
        <f>Population!X28/SUM(Population!$O28:$AA28)</f>
        <v>0</v>
      </c>
      <c r="Y28" s="42">
        <f>Population!Y28/SUM(Population!$O28:$AA28)</f>
        <v>1.6186033149688328E-3</v>
      </c>
      <c r="Z28" s="42">
        <f>Population!Z28/SUM(Population!$O28:$AA28)</f>
        <v>9.4078779157186296E-4</v>
      </c>
      <c r="AA28" s="42">
        <f>Population!AA28/SUM(Population!$O28:$AA28)</f>
        <v>1.1752821682953873E-3</v>
      </c>
      <c r="AB28" s="40">
        <f>Population!AB28/SUM(Population!$AB28:$AN28)</f>
        <v>0.36975530035163662</v>
      </c>
      <c r="AC28" s="42">
        <f>Population!AC28/SUM(Population!$AB28:$AN28)</f>
        <v>6.7684727375414422E-2</v>
      </c>
      <c r="AD28" s="42">
        <f>Population!AD28/SUM(Population!$AB28:$AN28)</f>
        <v>0.20134334023343392</v>
      </c>
      <c r="AE28" s="42">
        <f>Population!AE28/SUM(Population!$AB28:$AN28)</f>
        <v>0.21575138030410124</v>
      </c>
      <c r="AF28" s="42">
        <f>Population!AF28/SUM(Population!$AB28:$AN28)</f>
        <v>6.7021149228585958E-2</v>
      </c>
      <c r="AG28" s="42">
        <f>Population!AG28/SUM(Population!$AB28:$AN28)</f>
        <v>1.3291301795419385E-2</v>
      </c>
      <c r="AH28" s="42">
        <f>Population!AH28/SUM(Population!$AB28:$AN28)</f>
        <v>1.236915787197777E-2</v>
      </c>
      <c r="AI28" s="42">
        <f>Population!AI28/SUM(Population!$AB28:$AN28)</f>
        <v>0</v>
      </c>
      <c r="AJ28" s="42">
        <f>Population!AJ28/SUM(Population!$AB28:$AN28)</f>
        <v>0</v>
      </c>
      <c r="AK28" s="42">
        <f>Population!AK28/SUM(Population!$AB28:$AN28)</f>
        <v>0</v>
      </c>
      <c r="AL28" s="42">
        <f>Population!AL28/SUM(Population!$AB28:$AN28)</f>
        <v>2.4574512460346715E-2</v>
      </c>
      <c r="AM28" s="42">
        <f>Population!AM28/SUM(Population!$AB28:$AN28)</f>
        <v>1.3369880148675394E-2</v>
      </c>
      <c r="AN28" s="42">
        <f>Population!AN28/SUM(Population!$AB28:$AN28)</f>
        <v>1.4839250230408607E-2</v>
      </c>
      <c r="AO28" s="40">
        <f>Population!AO28/SUM(Population!$AO28:$BA28)</f>
        <v>0.9281623002660494</v>
      </c>
      <c r="AP28" s="42">
        <f>Population!AP28/SUM(Population!$AO28:$BA28)</f>
        <v>8.8733114482933105E-3</v>
      </c>
      <c r="AQ28" s="42">
        <f>Population!AQ28/SUM(Population!$AO28:$BA28)</f>
        <v>2.5042066722379446E-2</v>
      </c>
      <c r="AR28" s="42">
        <f>Population!AR28/SUM(Population!$AO28:$BA28)</f>
        <v>2.4553030835212125E-2</v>
      </c>
      <c r="AS28" s="42">
        <f>Population!AS28/SUM(Population!$AO28:$BA28)</f>
        <v>7.0553517604834181E-3</v>
      </c>
      <c r="AT28" s="42">
        <f>Population!AT28/SUM(Population!$AO28:$BA28)</f>
        <v>1.3127321118433356E-3</v>
      </c>
      <c r="AU28" s="42">
        <f>Population!AU28/SUM(Population!$AO28:$BA28)</f>
        <v>1.0581102173053045E-3</v>
      </c>
      <c r="AV28" s="42">
        <f>Population!AV28/SUM(Population!$AO28:$BA28)</f>
        <v>0</v>
      </c>
      <c r="AW28" s="42">
        <f>Population!AW28/SUM(Population!$AO28:$BA28)</f>
        <v>0</v>
      </c>
      <c r="AX28" s="42">
        <f>Population!AX28/SUM(Population!$AO28:$BA28)</f>
        <v>0</v>
      </c>
      <c r="AY28" s="42">
        <f>Population!AY28/SUM(Population!$AO28:$BA28)</f>
        <v>2.1192596516578033E-3</v>
      </c>
      <c r="AZ28" s="42">
        <f>Population!AZ28/SUM(Population!$AO28:$BA28)</f>
        <v>9.7192308923631915E-4</v>
      </c>
      <c r="BA28" s="43">
        <f>Population!BA28/SUM(Population!$AO28:$BA28)</f>
        <v>8.5191389753957916E-4</v>
      </c>
      <c r="BB28" s="40">
        <f>Population!BB28/SUM(Population!$BB28:$BN28)</f>
        <v>0.39075466605340337</v>
      </c>
      <c r="BC28" s="42">
        <f>Population!BC28/SUM(Population!$BB28:$BN28)</f>
        <v>7.6424807007620318E-2</v>
      </c>
      <c r="BD28" s="42">
        <f>Population!BD28/SUM(Population!$BB28:$BN28)</f>
        <v>0.21418326156175702</v>
      </c>
      <c r="BE28" s="42">
        <f>Population!BE28/SUM(Population!$BB28:$BN28)</f>
        <v>0.20884256057696321</v>
      </c>
      <c r="BF28" s="42">
        <f>Population!BF28/SUM(Population!$BB28:$BN28)</f>
        <v>5.9576998756820314E-2</v>
      </c>
      <c r="BG28" s="42">
        <f>Population!BG28/SUM(Population!$BB28:$BN28)</f>
        <v>1.0979891261957843E-2</v>
      </c>
      <c r="BH28" s="42">
        <f>Population!BH28/SUM(Population!$BB28:$BN28)</f>
        <v>8.560370415184735E-3</v>
      </c>
      <c r="BI28" s="42">
        <f>Population!BI28/SUM(Population!$BB28:$BN28)</f>
        <v>0</v>
      </c>
      <c r="BJ28" s="42">
        <f>Population!BJ28/SUM(Population!$BB28:$BN28)</f>
        <v>0</v>
      </c>
      <c r="BK28" s="42">
        <f>Population!BK28/SUM(Population!$BB28:$BN28)</f>
        <v>0</v>
      </c>
      <c r="BL28" s="42">
        <f>Population!BL28/SUM(Population!$BB28:$BN28)</f>
        <v>1.7143934450885093E-2</v>
      </c>
      <c r="BM28" s="42">
        <f>Population!BM28/SUM(Population!$BB28:$BN28)</f>
        <v>7.4850571579409943E-3</v>
      </c>
      <c r="BN28" s="43">
        <f>Population!BN28/SUM(Population!$BB28:$BN28)</f>
        <v>6.0484527574671725E-3</v>
      </c>
    </row>
    <row r="29" spans="1:113" s="12" customFormat="1" x14ac:dyDescent="0.25">
      <c r="A29">
        <f t="shared" si="0"/>
        <v>12.5</v>
      </c>
      <c r="B29" s="40">
        <f>Population!B29/SUM(Population!$B29:$N29)</f>
        <v>0.93208666928486217</v>
      </c>
      <c r="C29" s="42">
        <f>Population!C29/SUM(Population!$B29:$N29)</f>
        <v>7.0987372339258552E-3</v>
      </c>
      <c r="D29" s="42">
        <f>Population!D29/SUM(Population!$B29:$N29)</f>
        <v>2.1413253012708942E-2</v>
      </c>
      <c r="E29" s="42">
        <f>Population!E29/SUM(Population!$B29:$N29)</f>
        <v>2.3547713820874786E-2</v>
      </c>
      <c r="F29" s="42">
        <f>Population!F29/SUM(Population!$B29:$N29)</f>
        <v>7.4782754680284827E-3</v>
      </c>
      <c r="G29" s="42">
        <f>Population!G29/SUM(Population!$B29:$N29)</f>
        <v>1.4980455837480021E-3</v>
      </c>
      <c r="H29" s="42">
        <f>Population!H29/SUM(Population!$B29:$N29)</f>
        <v>1.3706016742372018E-3</v>
      </c>
      <c r="I29" s="42">
        <f>Population!I29/SUM(Population!$B29:$N29)</f>
        <v>0</v>
      </c>
      <c r="J29" s="42">
        <f>Population!J29/SUM(Population!$B29:$N29)</f>
        <v>0</v>
      </c>
      <c r="K29" s="42">
        <f>Population!K29/SUM(Population!$B29:$N29)</f>
        <v>0</v>
      </c>
      <c r="L29" s="42">
        <f>Population!L29/SUM(Population!$B29:$N29)</f>
        <v>2.7735321546822249E-3</v>
      </c>
      <c r="M29" s="42">
        <f>Population!M29/SUM(Population!$B29:$N29)</f>
        <v>1.4174988292713867E-3</v>
      </c>
      <c r="N29" s="42">
        <f>Population!N29/SUM(Population!$B29:$N29)</f>
        <v>1.315672937661034E-3</v>
      </c>
      <c r="O29" s="40">
        <f>Population!O29/SUM(Population!$O29:$AA29)</f>
        <v>0.96180217614840957</v>
      </c>
      <c r="P29" s="42">
        <f>Population!P29/SUM(Population!$O29:$AA29)</f>
        <v>3.8508444089714552E-3</v>
      </c>
      <c r="Q29" s="42">
        <f>Population!Q29/SUM(Population!$O29:$AA29)</f>
        <v>1.1808781124254949E-2</v>
      </c>
      <c r="R29" s="42">
        <f>Population!R29/SUM(Population!$O29:$AA29)</f>
        <v>1.311461824563606E-2</v>
      </c>
      <c r="S29" s="42">
        <f>Population!S29/SUM(Population!$O29:$AA29)</f>
        <v>4.1561626103454492E-3</v>
      </c>
      <c r="T29" s="42">
        <f>Population!T29/SUM(Population!$O29:$AA29)</f>
        <v>8.357453573803028E-4</v>
      </c>
      <c r="U29" s="42">
        <f>Population!U29/SUM(Population!$O29:$AA29)</f>
        <v>8.0547949188437991E-4</v>
      </c>
      <c r="V29" s="42">
        <f>Population!V29/SUM(Population!$O29:$AA29)</f>
        <v>0</v>
      </c>
      <c r="W29" s="42">
        <f>Population!W29/SUM(Population!$O29:$AA29)</f>
        <v>0</v>
      </c>
      <c r="X29" s="42">
        <f>Population!X29/SUM(Population!$O29:$AA29)</f>
        <v>0</v>
      </c>
      <c r="Y29" s="42">
        <f>Population!Y29/SUM(Population!$O29:$AA29)</f>
        <v>1.5909493550791687E-3</v>
      </c>
      <c r="Z29" s="42">
        <f>Population!Z29/SUM(Population!$O29:$AA29)</f>
        <v>9.1586062679943484E-4</v>
      </c>
      <c r="AA29" s="42">
        <f>Population!AA29/SUM(Population!$O29:$AA29)</f>
        <v>1.1193826312391208E-3</v>
      </c>
      <c r="AB29" s="40">
        <f>Population!AB29/SUM(Population!$AB29:$AN29)</f>
        <v>0.37417218597933311</v>
      </c>
      <c r="AC29" s="42">
        <f>Population!AC29/SUM(Population!$AB29:$AN29)</f>
        <v>6.7495131059702063E-2</v>
      </c>
      <c r="AD29" s="42">
        <f>Population!AD29/SUM(Population!$AB29:$AN29)</f>
        <v>0.20045372844740694</v>
      </c>
      <c r="AE29" s="42">
        <f>Population!AE29/SUM(Population!$AB29:$AN29)</f>
        <v>0.21422855791678611</v>
      </c>
      <c r="AF29" s="42">
        <f>Population!AF29/SUM(Population!$AB29:$AN29)</f>
        <v>6.6407580163069038E-2</v>
      </c>
      <c r="AG29" s="42">
        <f>Population!AG29/SUM(Population!$AB29:$AN29)</f>
        <v>1.3148452197737697E-2</v>
      </c>
      <c r="AH29" s="42">
        <f>Population!AH29/SUM(Population!$AB29:$AN29)</f>
        <v>1.2168370896232131E-2</v>
      </c>
      <c r="AI29" s="42">
        <f>Population!AI29/SUM(Population!$AB29:$AN29)</f>
        <v>0</v>
      </c>
      <c r="AJ29" s="42">
        <f>Population!AJ29/SUM(Population!$AB29:$AN29)</f>
        <v>0</v>
      </c>
      <c r="AK29" s="42">
        <f>Population!AK29/SUM(Population!$AB29:$AN29)</f>
        <v>0</v>
      </c>
      <c r="AL29" s="42">
        <f>Population!AL29/SUM(Population!$AB29:$AN29)</f>
        <v>2.4362829624876285E-2</v>
      </c>
      <c r="AM29" s="42">
        <f>Population!AM29/SUM(Population!$AB29:$AN29)</f>
        <v>1.3197113960115952E-2</v>
      </c>
      <c r="AN29" s="42">
        <f>Population!AN29/SUM(Population!$AB29:$AN29)</f>
        <v>1.4366049754740673E-2</v>
      </c>
      <c r="AO29" s="40">
        <f>Population!AO29/SUM(Population!$AO29:$BA29)</f>
        <v>0.92710500569322296</v>
      </c>
      <c r="AP29" s="42">
        <f>Population!AP29/SUM(Population!$AO29:$BA29)</f>
        <v>8.9950558923613637E-3</v>
      </c>
      <c r="AQ29" s="42">
        <f>Population!AQ29/SUM(Population!$AO29:$BA29)</f>
        <v>2.539966621735015E-2</v>
      </c>
      <c r="AR29" s="42">
        <f>Population!AR29/SUM(Population!$AO29:$BA29)</f>
        <v>2.4919437492513765E-2</v>
      </c>
      <c r="AS29" s="42">
        <f>Population!AS29/SUM(Population!$AO29:$BA29)</f>
        <v>7.164419228173193E-3</v>
      </c>
      <c r="AT29" s="42">
        <f>Population!AT29/SUM(Population!$AO29:$BA29)</f>
        <v>1.3336160307621293E-3</v>
      </c>
      <c r="AU29" s="42">
        <f>Population!AU29/SUM(Population!$AO29:$BA29)</f>
        <v>1.0742267721667938E-3</v>
      </c>
      <c r="AV29" s="42">
        <f>Population!AV29/SUM(Population!$AO29:$BA29)</f>
        <v>0</v>
      </c>
      <c r="AW29" s="42">
        <f>Population!AW29/SUM(Population!$AO29:$BA29)</f>
        <v>0</v>
      </c>
      <c r="AX29" s="42">
        <f>Population!AX29/SUM(Population!$AO29:$BA29)</f>
        <v>0</v>
      </c>
      <c r="AY29" s="42">
        <f>Population!AY29/SUM(Population!$AO29:$BA29)</f>
        <v>2.1646144893490808E-3</v>
      </c>
      <c r="AZ29" s="42">
        <f>Population!AZ29/SUM(Population!$AO29:$BA29)</f>
        <v>9.9281951326982512E-4</v>
      </c>
      <c r="BA29" s="43">
        <f>Population!BA29/SUM(Population!$AO29:$BA29)</f>
        <v>8.5113867083075898E-4</v>
      </c>
      <c r="BB29" s="40">
        <f>Population!BB29/SUM(Population!$BB29:$BN29)</f>
        <v>0.39099414139910654</v>
      </c>
      <c r="BC29" s="42">
        <f>Population!BC29/SUM(Population!$BB29:$BN29)</f>
        <v>7.6402834455159038E-2</v>
      </c>
      <c r="BD29" s="42">
        <f>Population!BD29/SUM(Population!$BB29:$BN29)</f>
        <v>0.21389607310405057</v>
      </c>
      <c r="BE29" s="42">
        <f>Population!BE29/SUM(Population!$BB29:$BN29)</f>
        <v>0.2085232757925333</v>
      </c>
      <c r="BF29" s="42">
        <f>Population!BF29/SUM(Population!$BB29:$BN29)</f>
        <v>5.9579618071463385E-2</v>
      </c>
      <c r="BG29" s="42">
        <f>Population!BG29/SUM(Population!$BB29:$BN29)</f>
        <v>1.100351066892131E-2</v>
      </c>
      <c r="BH29" s="42">
        <f>Population!BH29/SUM(Population!$BB29:$BN29)</f>
        <v>8.6144377489177273E-3</v>
      </c>
      <c r="BI29" s="42">
        <f>Population!BI29/SUM(Population!$BB29:$BN29)</f>
        <v>0</v>
      </c>
      <c r="BJ29" s="42">
        <f>Population!BJ29/SUM(Population!$BB29:$BN29)</f>
        <v>0</v>
      </c>
      <c r="BK29" s="42">
        <f>Population!BK29/SUM(Population!$BB29:$BN29)</f>
        <v>0</v>
      </c>
      <c r="BL29" s="42">
        <f>Population!BL29/SUM(Population!$BB29:$BN29)</f>
        <v>1.7344995100567636E-2</v>
      </c>
      <c r="BM29" s="42">
        <f>Population!BM29/SUM(Population!$BB29:$BN29)</f>
        <v>7.6084977484254914E-3</v>
      </c>
      <c r="BN29" s="43">
        <f>Population!BN29/SUM(Population!$BB29:$BN29)</f>
        <v>6.032615910854966E-3</v>
      </c>
    </row>
    <row r="30" spans="1:113" x14ac:dyDescent="0.25">
      <c r="A30">
        <f t="shared" si="0"/>
        <v>13</v>
      </c>
      <c r="B30" s="40">
        <f>Population!B30/SUM(Population!$B30:$N30)</f>
        <v>0.93292206786008236</v>
      </c>
      <c r="C30" s="42">
        <f>Population!C30/SUM(Population!$B30:$N30)</f>
        <v>7.0423096063392072E-3</v>
      </c>
      <c r="D30" s="42">
        <f>Population!D30/SUM(Population!$B30:$N30)</f>
        <v>2.1204063106599318E-2</v>
      </c>
      <c r="E30" s="42">
        <f>Population!E30/SUM(Population!$B30:$N30)</f>
        <v>2.3219529479580194E-2</v>
      </c>
      <c r="F30" s="42">
        <f>Population!F30/SUM(Population!$B30:$N30)</f>
        <v>7.3502555396550585E-3</v>
      </c>
      <c r="G30" s="42">
        <f>Population!G30/SUM(Population!$B30:$N30)</f>
        <v>1.4704616730880245E-3</v>
      </c>
      <c r="H30" s="42">
        <f>Population!H30/SUM(Population!$B30:$N30)</f>
        <v>1.3445233292781172E-3</v>
      </c>
      <c r="I30" s="42">
        <f>Population!I30/SUM(Population!$B30:$N30)</f>
        <v>0</v>
      </c>
      <c r="J30" s="42">
        <f>Population!J30/SUM(Population!$B30:$N30)</f>
        <v>0</v>
      </c>
      <c r="K30" s="42">
        <f>Population!K30/SUM(Population!$B30:$N30)</f>
        <v>0</v>
      </c>
      <c r="L30" s="42">
        <f>Population!L30/SUM(Population!$B30:$N30)</f>
        <v>2.7417323793126431E-3</v>
      </c>
      <c r="M30" s="42">
        <f>Population!M30/SUM(Population!$B30:$N30)</f>
        <v>1.4095393275732491E-3</v>
      </c>
      <c r="N30" s="42">
        <f>Population!N30/SUM(Population!$B30:$N30)</f>
        <v>1.2955176984920922E-3</v>
      </c>
      <c r="O30" s="40">
        <f>Population!O30/SUM(Population!$O30:$AA30)</f>
        <v>0.96249733978573826</v>
      </c>
      <c r="P30" s="42">
        <f>Population!P30/SUM(Population!$O30:$AA30)</f>
        <v>3.7938495825914943E-3</v>
      </c>
      <c r="Q30" s="42">
        <f>Population!Q30/SUM(Population!$O30:$AA30)</f>
        <v>1.1611819268294511E-2</v>
      </c>
      <c r="R30" s="42">
        <f>Population!R30/SUM(Population!$O30:$AA30)</f>
        <v>1.288281934942077E-2</v>
      </c>
      <c r="S30" s="42">
        <f>Population!S30/SUM(Population!$O30:$AA30)</f>
        <v>4.0827275547661189E-3</v>
      </c>
      <c r="T30" s="42">
        <f>Population!T30/SUM(Population!$O30:$AA30)</f>
        <v>8.2062718185394107E-4</v>
      </c>
      <c r="U30" s="42">
        <f>Population!U30/SUM(Population!$O30:$AA30)</f>
        <v>7.864376605426055E-4</v>
      </c>
      <c r="V30" s="42">
        <f>Population!V30/SUM(Population!$O30:$AA30)</f>
        <v>0</v>
      </c>
      <c r="W30" s="42">
        <f>Population!W30/SUM(Population!$O30:$AA30)</f>
        <v>0</v>
      </c>
      <c r="X30" s="42">
        <f>Population!X30/SUM(Population!$O30:$AA30)</f>
        <v>0</v>
      </c>
      <c r="Y30" s="42">
        <f>Population!Y30/SUM(Population!$O30:$AA30)</f>
        <v>1.5636277837950204E-3</v>
      </c>
      <c r="Z30" s="42">
        <f>Population!Z30/SUM(Population!$O30:$AA30)</f>
        <v>8.9269240353753439E-4</v>
      </c>
      <c r="AA30" s="42">
        <f>Population!AA30/SUM(Population!$O30:$AA30)</f>
        <v>1.0680594294597777E-3</v>
      </c>
      <c r="AB30" s="40">
        <f>Population!AB30/SUM(Population!$AB30:$AN30)</f>
        <v>0.37840083900071159</v>
      </c>
      <c r="AC30" s="42">
        <f>Population!AC30/SUM(Population!$AB30:$AN30)</f>
        <v>6.7312389356721708E-2</v>
      </c>
      <c r="AD30" s="42">
        <f>Population!AD30/SUM(Population!$AB30:$AN30)</f>
        <v>0.19960419797644305</v>
      </c>
      <c r="AE30" s="42">
        <f>Population!AE30/SUM(Population!$AB30:$AN30)</f>
        <v>0.21277306438189039</v>
      </c>
      <c r="AF30" s="42">
        <f>Population!AF30/SUM(Population!$AB30:$AN30)</f>
        <v>6.5822383688962469E-2</v>
      </c>
      <c r="AG30" s="42">
        <f>Population!AG30/SUM(Population!$AB30:$AN30)</f>
        <v>1.3012648606444273E-2</v>
      </c>
      <c r="AH30" s="42">
        <f>Population!AH30/SUM(Population!$AB30:$AN30)</f>
        <v>1.1979060720566851E-2</v>
      </c>
      <c r="AI30" s="42">
        <f>Population!AI30/SUM(Population!$AB30:$AN30)</f>
        <v>0</v>
      </c>
      <c r="AJ30" s="42">
        <f>Population!AJ30/SUM(Population!$AB30:$AN30)</f>
        <v>0</v>
      </c>
      <c r="AK30" s="42">
        <f>Population!AK30/SUM(Population!$AB30:$AN30)</f>
        <v>0</v>
      </c>
      <c r="AL30" s="42">
        <f>Population!AL30/SUM(Population!$AB30:$AN30)</f>
        <v>2.4142793798084577E-2</v>
      </c>
      <c r="AM30" s="42">
        <f>Population!AM30/SUM(Population!$AB30:$AN30)</f>
        <v>1.3028258528922147E-2</v>
      </c>
      <c r="AN30" s="42">
        <f>Population!AN30/SUM(Population!$AB30:$AN30)</f>
        <v>1.3924363941252788E-2</v>
      </c>
      <c r="AO30" s="40">
        <f>Population!AO30/SUM(Population!$AO30:$BA30)</f>
        <v>0.92604404605183566</v>
      </c>
      <c r="AP30" s="42">
        <f>Population!AP30/SUM(Population!$AO30:$BA30)</f>
        <v>9.1169904603156573E-3</v>
      </c>
      <c r="AQ30" s="42">
        <f>Population!AQ30/SUM(Population!$AO30:$BA30)</f>
        <v>2.5757423258438585E-2</v>
      </c>
      <c r="AR30" s="42">
        <f>Population!AR30/SUM(Population!$AO30:$BA30)</f>
        <v>2.5287302489051897E-2</v>
      </c>
      <c r="AS30" s="42">
        <f>Population!AS30/SUM(Population!$AO30:$BA30)</f>
        <v>7.2741769426183066E-3</v>
      </c>
      <c r="AT30" s="42">
        <f>Population!AT30/SUM(Population!$AO30:$BA30)</f>
        <v>1.3546515062147252E-3</v>
      </c>
      <c r="AU30" s="42">
        <f>Population!AU30/SUM(Population!$AO30:$BA30)</f>
        <v>1.0904680205845647E-3</v>
      </c>
      <c r="AV30" s="42">
        <f>Population!AV30/SUM(Population!$AO30:$BA30)</f>
        <v>0</v>
      </c>
      <c r="AW30" s="42">
        <f>Population!AW30/SUM(Population!$AO30:$BA30)</f>
        <v>0</v>
      </c>
      <c r="AX30" s="42">
        <f>Population!AX30/SUM(Population!$AO30:$BA30)</f>
        <v>0</v>
      </c>
      <c r="AY30" s="42">
        <f>Population!AY30/SUM(Population!$AO30:$BA30)</f>
        <v>2.2088452338564178E-3</v>
      </c>
      <c r="AZ30" s="42">
        <f>Population!AZ30/SUM(Population!$AO30:$BA30)</f>
        <v>1.013788426421959E-3</v>
      </c>
      <c r="BA30" s="43">
        <f>Population!BA30/SUM(Population!$AO30:$BA30)</f>
        <v>8.523076106621432E-4</v>
      </c>
      <c r="BB30" s="40">
        <f>Population!BB30/SUM(Population!$BB30:$BN30)</f>
        <v>0.39135458578260357</v>
      </c>
      <c r="BC30" s="42">
        <f>Population!BC30/SUM(Population!$BB30:$BN30)</f>
        <v>7.639050598953899E-2</v>
      </c>
      <c r="BD30" s="42">
        <f>Population!BD30/SUM(Population!$BB30:$BN30)</f>
        <v>0.21363565002354784</v>
      </c>
      <c r="BE30" s="42">
        <f>Population!BE30/SUM(Population!$BB30:$BN30)</f>
        <v>0.20816008175148523</v>
      </c>
      <c r="BF30" s="42">
        <f>Population!BF30/SUM(Population!$BB30:$BN30)</f>
        <v>5.9538171205988817E-2</v>
      </c>
      <c r="BG30" s="42">
        <f>Population!BG30/SUM(Population!$BB30:$BN30)</f>
        <v>1.1014193753621343E-2</v>
      </c>
      <c r="BH30" s="42">
        <f>Population!BH30/SUM(Population!$BB30:$BN30)</f>
        <v>8.6533797188966342E-3</v>
      </c>
      <c r="BI30" s="42">
        <f>Population!BI30/SUM(Population!$BB30:$BN30)</f>
        <v>0</v>
      </c>
      <c r="BJ30" s="42">
        <f>Population!BJ30/SUM(Population!$BB30:$BN30)</f>
        <v>0</v>
      </c>
      <c r="BK30" s="42">
        <f>Population!BK30/SUM(Population!$BB30:$BN30)</f>
        <v>0</v>
      </c>
      <c r="BL30" s="42">
        <f>Population!BL30/SUM(Population!$BB30:$BN30)</f>
        <v>1.7508338087765814E-2</v>
      </c>
      <c r="BM30" s="42">
        <f>Population!BM30/SUM(Population!$BB30:$BN30)</f>
        <v>7.7194560466996081E-3</v>
      </c>
      <c r="BN30" s="43">
        <f>Population!BN30/SUM(Population!$BB30:$BN30)</f>
        <v>6.0256376398524899E-3</v>
      </c>
    </row>
    <row r="31" spans="1:113" x14ac:dyDescent="0.25">
      <c r="A31">
        <f t="shared" si="0"/>
        <v>13.5</v>
      </c>
      <c r="B31" s="40">
        <f>Population!B31/SUM(Population!$B31:$N31)</f>
        <v>0.93370842719794522</v>
      </c>
      <c r="C31" s="42">
        <f>Population!C31/SUM(Population!$B31:$N31)</f>
        <v>6.9892753824576858E-3</v>
      </c>
      <c r="D31" s="42">
        <f>Population!D31/SUM(Population!$B31:$N31)</f>
        <v>2.1007598986251281E-2</v>
      </c>
      <c r="E31" s="42">
        <f>Population!E31/SUM(Population!$B31:$N31)</f>
        <v>2.2915778311474344E-2</v>
      </c>
      <c r="F31" s="42">
        <f>Population!F31/SUM(Population!$B31:$N31)</f>
        <v>7.2315370201609204E-3</v>
      </c>
      <c r="G31" s="42">
        <f>Population!G31/SUM(Population!$B31:$N31)</f>
        <v>1.4446525692012623E-3</v>
      </c>
      <c r="H31" s="42">
        <f>Population!H31/SUM(Population!$B31:$N31)</f>
        <v>1.3191529749811679E-3</v>
      </c>
      <c r="I31" s="42">
        <f>Population!I31/SUM(Population!$B31:$N31)</f>
        <v>0</v>
      </c>
      <c r="J31" s="42">
        <f>Population!J31/SUM(Population!$B31:$N31)</f>
        <v>0</v>
      </c>
      <c r="K31" s="42">
        <f>Population!K31/SUM(Population!$B31:$N31)</f>
        <v>0</v>
      </c>
      <c r="L31" s="42">
        <f>Population!L31/SUM(Population!$B31:$N31)</f>
        <v>2.7078994650702728E-3</v>
      </c>
      <c r="M31" s="42">
        <f>Population!M31/SUM(Population!$B31:$N31)</f>
        <v>1.3997087348637735E-3</v>
      </c>
      <c r="N31" s="42">
        <f>Population!N31/SUM(Population!$B31:$N31)</f>
        <v>1.275969357594399E-3</v>
      </c>
      <c r="O31" s="40">
        <f>Population!O31/SUM(Population!$O31:$AA31)</f>
        <v>0.96316340586402704</v>
      </c>
      <c r="P31" s="42">
        <f>Population!P31/SUM(Population!$O31:$AA31)</f>
        <v>3.7404587845026407E-3</v>
      </c>
      <c r="Q31" s="42">
        <f>Population!Q31/SUM(Population!$O31:$AA31)</f>
        <v>1.1425120533216041E-2</v>
      </c>
      <c r="R31" s="42">
        <f>Population!R31/SUM(Population!$O31:$AA31)</f>
        <v>1.2657782109398514E-2</v>
      </c>
      <c r="S31" s="42">
        <f>Population!S31/SUM(Population!$O31:$AA31)</f>
        <v>4.0105162323061843E-3</v>
      </c>
      <c r="T31" s="42">
        <f>Population!T31/SUM(Population!$O31:$AA31)</f>
        <v>8.0577484905583138E-4</v>
      </c>
      <c r="U31" s="42">
        <f>Population!U31/SUM(Population!$O31:$AA31)</f>
        <v>7.6836631709110482E-4</v>
      </c>
      <c r="V31" s="42">
        <f>Population!V31/SUM(Population!$O31:$AA31)</f>
        <v>0</v>
      </c>
      <c r="W31" s="42">
        <f>Population!W31/SUM(Population!$O31:$AA31)</f>
        <v>0</v>
      </c>
      <c r="X31" s="42">
        <f>Population!X31/SUM(Population!$O31:$AA31)</f>
        <v>0</v>
      </c>
      <c r="Y31" s="42">
        <f>Population!Y31/SUM(Population!$O31:$AA31)</f>
        <v>1.5366395716450839E-3</v>
      </c>
      <c r="Z31" s="42">
        <f>Population!Z31/SUM(Population!$O31:$AA31)</f>
        <v>8.7103683789330622E-4</v>
      </c>
      <c r="AA31" s="42">
        <f>Population!AA31/SUM(Population!$O31:$AA31)</f>
        <v>1.0208989008644166E-3</v>
      </c>
      <c r="AB31" s="40">
        <f>Population!AB31/SUM(Population!$AB31:$AN31)</f>
        <v>0.3824341437558928</v>
      </c>
      <c r="AC31" s="42">
        <f>Population!AC31/SUM(Population!$AB31:$AN31)</f>
        <v>6.7136003199586028E-2</v>
      </c>
      <c r="AD31" s="42">
        <f>Population!AD31/SUM(Population!$AB31:$AN31)</f>
        <v>0.1987975234352346</v>
      </c>
      <c r="AE31" s="42">
        <f>Population!AE31/SUM(Population!$AB31:$AN31)</f>
        <v>0.21138858303825969</v>
      </c>
      <c r="AF31" s="42">
        <f>Population!AF31/SUM(Population!$AB31:$AN31)</f>
        <v>6.5265426012427782E-2</v>
      </c>
      <c r="AG31" s="42">
        <f>Population!AG31/SUM(Population!$AB31:$AN31)</f>
        <v>1.2883620785460875E-2</v>
      </c>
      <c r="AH31" s="42">
        <f>Population!AH31/SUM(Population!$AB31:$AN31)</f>
        <v>1.1800801287771586E-2</v>
      </c>
      <c r="AI31" s="42">
        <f>Population!AI31/SUM(Population!$AB31:$AN31)</f>
        <v>0</v>
      </c>
      <c r="AJ31" s="42">
        <f>Population!AJ31/SUM(Population!$AB31:$AN31)</f>
        <v>0</v>
      </c>
      <c r="AK31" s="42">
        <f>Population!AK31/SUM(Population!$AB31:$AN31)</f>
        <v>0</v>
      </c>
      <c r="AL31" s="42">
        <f>Population!AL31/SUM(Population!$AB31:$AN31)</f>
        <v>2.3918240875716701E-2</v>
      </c>
      <c r="AM31" s="42">
        <f>Population!AM31/SUM(Population!$AB31:$AN31)</f>
        <v>1.2863422300453734E-2</v>
      </c>
      <c r="AN31" s="42">
        <f>Population!AN31/SUM(Population!$AB31:$AN31)</f>
        <v>1.351223530919644E-2</v>
      </c>
      <c r="AO31" s="40">
        <f>Population!AO31/SUM(Population!$AO31:$BA31)</f>
        <v>0.92497998244236279</v>
      </c>
      <c r="AP31" s="42">
        <f>Population!AP31/SUM(Population!$AO31:$BA31)</f>
        <v>9.2390805302065802E-3</v>
      </c>
      <c r="AQ31" s="42">
        <f>Population!AQ31/SUM(Population!$AO31:$BA31)</f>
        <v>2.6115400639106192E-2</v>
      </c>
      <c r="AR31" s="42">
        <f>Population!AR31/SUM(Population!$AO31:$BA31)</f>
        <v>2.5656242716954346E-2</v>
      </c>
      <c r="AS31" s="42">
        <f>Population!AS31/SUM(Population!$AO31:$BA31)</f>
        <v>7.3844870781708512E-3</v>
      </c>
      <c r="AT31" s="42">
        <f>Population!AT31/SUM(Population!$AO31:$BA31)</f>
        <v>1.37582364454306E-3</v>
      </c>
      <c r="AU31" s="42">
        <f>Population!AU31/SUM(Population!$AO31:$BA31)</f>
        <v>1.1068780436984458E-3</v>
      </c>
      <c r="AV31" s="42">
        <f>Population!AV31/SUM(Population!$AO31:$BA31)</f>
        <v>0</v>
      </c>
      <c r="AW31" s="42">
        <f>Population!AW31/SUM(Population!$AO31:$BA31)</f>
        <v>0</v>
      </c>
      <c r="AX31" s="42">
        <f>Population!AX31/SUM(Population!$AO31:$BA31)</f>
        <v>0</v>
      </c>
      <c r="AY31" s="42">
        <f>Population!AY31/SUM(Population!$AO31:$BA31)</f>
        <v>2.2521430987010411E-3</v>
      </c>
      <c r="AZ31" s="42">
        <f>Population!AZ31/SUM(Population!$AO31:$BA31)</f>
        <v>1.0347670520744394E-3</v>
      </c>
      <c r="BA31" s="43">
        <f>Population!BA31/SUM(Population!$AO31:$BA31)</f>
        <v>8.5519475418233126E-4</v>
      </c>
      <c r="BB31" s="40">
        <f>Population!BB31/SUM(Population!$BB31:$BN31)</f>
        <v>0.39180233820331839</v>
      </c>
      <c r="BC31" s="42">
        <f>Population!BC31/SUM(Population!$BB31:$BN31)</f>
        <v>7.6386022149819571E-2</v>
      </c>
      <c r="BD31" s="42">
        <f>Population!BD31/SUM(Population!$BB31:$BN31)</f>
        <v>0.21340245478996678</v>
      </c>
      <c r="BE31" s="42">
        <f>Population!BE31/SUM(Population!$BB31:$BN31)</f>
        <v>0.20777170109697457</v>
      </c>
      <c r="BF31" s="42">
        <f>Population!BF31/SUM(Population!$BB31:$BN31)</f>
        <v>5.9463358826892042E-2</v>
      </c>
      <c r="BG31" s="42">
        <f>Population!BG31/SUM(Population!$BB31:$BN31)</f>
        <v>1.1014490611754878E-2</v>
      </c>
      <c r="BH31" s="42">
        <f>Population!BH31/SUM(Population!$BB31:$BN31)</f>
        <v>8.6792550371592135E-3</v>
      </c>
      <c r="BI31" s="42">
        <f>Population!BI31/SUM(Population!$BB31:$BN31)</f>
        <v>0</v>
      </c>
      <c r="BJ31" s="42">
        <f>Population!BJ31/SUM(Population!$BB31:$BN31)</f>
        <v>0</v>
      </c>
      <c r="BK31" s="42">
        <f>Population!BK31/SUM(Population!$BB31:$BN31)</f>
        <v>0</v>
      </c>
      <c r="BL31" s="42">
        <f>Population!BL31/SUM(Population!$BB31:$BN31)</f>
        <v>1.7637892976867894E-2</v>
      </c>
      <c r="BM31" s="42">
        <f>Population!BM31/SUM(Population!$BB31:$BN31)</f>
        <v>7.8175319353025515E-3</v>
      </c>
      <c r="BN31" s="43">
        <f>Population!BN31/SUM(Population!$BB31:$BN31)</f>
        <v>6.0249543719438853E-3</v>
      </c>
    </row>
    <row r="32" spans="1:113" x14ac:dyDescent="0.25">
      <c r="A32">
        <f t="shared" si="0"/>
        <v>14</v>
      </c>
      <c r="B32" s="40">
        <f>Population!B32/SUM(Population!$B32:$N32)</f>
        <v>0.93444868107074686</v>
      </c>
      <c r="C32" s="42">
        <f>Population!C32/SUM(Population!$B32:$N32)</f>
        <v>6.9395282168914895E-3</v>
      </c>
      <c r="D32" s="42">
        <f>Population!D32/SUM(Population!$B32:$N32)</f>
        <v>2.0823093326887705E-2</v>
      </c>
      <c r="E32" s="42">
        <f>Population!E32/SUM(Population!$B32:$N32)</f>
        <v>2.2633963788413099E-2</v>
      </c>
      <c r="F32" s="42">
        <f>Population!F32/SUM(Population!$B32:$N32)</f>
        <v>7.1214107811983706E-3</v>
      </c>
      <c r="G32" s="42">
        <f>Population!G32/SUM(Population!$B32:$N32)</f>
        <v>1.4205558358109222E-3</v>
      </c>
      <c r="H32" s="42">
        <f>Population!H32/SUM(Population!$B32:$N32)</f>
        <v>1.2947392655726587E-3</v>
      </c>
      <c r="I32" s="42">
        <f>Population!I32/SUM(Population!$B32:$N32)</f>
        <v>0</v>
      </c>
      <c r="J32" s="42">
        <f>Population!J32/SUM(Population!$B32:$N32)</f>
        <v>0</v>
      </c>
      <c r="K32" s="42">
        <f>Population!K32/SUM(Population!$B32:$N32)</f>
        <v>0</v>
      </c>
      <c r="L32" s="42">
        <f>Population!L32/SUM(Population!$B32:$N32)</f>
        <v>2.6728206489510875E-3</v>
      </c>
      <c r="M32" s="42">
        <f>Population!M32/SUM(Population!$B32:$N32)</f>
        <v>1.3882981294844731E-3</v>
      </c>
      <c r="N32" s="42">
        <f>Population!N32/SUM(Population!$B32:$N32)</f>
        <v>1.2569089360432086E-3</v>
      </c>
      <c r="O32" s="40">
        <f>Population!O32/SUM(Population!$O32:$AA32)</f>
        <v>0.96379995968914522</v>
      </c>
      <c r="P32" s="42">
        <f>Population!P32/SUM(Population!$O32:$AA32)</f>
        <v>3.6904927562492152E-3</v>
      </c>
      <c r="Q32" s="42">
        <f>Population!Q32/SUM(Population!$O32:$AA32)</f>
        <v>1.1248778077391041E-2</v>
      </c>
      <c r="R32" s="42">
        <f>Population!R32/SUM(Population!$O32:$AA32)</f>
        <v>1.2440438415397607E-2</v>
      </c>
      <c r="S32" s="42">
        <f>Population!S32/SUM(Population!$O32:$AA32)</f>
        <v>3.9397964685612937E-3</v>
      </c>
      <c r="T32" s="42">
        <f>Population!T32/SUM(Population!$O32:$AA32)</f>
        <v>7.9120493400102083E-4</v>
      </c>
      <c r="U32" s="42">
        <f>Population!U32/SUM(Population!$O32:$AA32)</f>
        <v>7.5112869101252324E-4</v>
      </c>
      <c r="V32" s="42">
        <f>Population!V32/SUM(Population!$O32:$AA32)</f>
        <v>0</v>
      </c>
      <c r="W32" s="42">
        <f>Population!W32/SUM(Population!$O32:$AA32)</f>
        <v>0</v>
      </c>
      <c r="X32" s="42">
        <f>Population!X32/SUM(Population!$O32:$AA32)</f>
        <v>0</v>
      </c>
      <c r="Y32" s="42">
        <f>Population!Y32/SUM(Population!$O32:$AA32)</f>
        <v>1.5099978244926921E-3</v>
      </c>
      <c r="Z32" s="42">
        <f>Population!Z32/SUM(Population!$O32:$AA32)</f>
        <v>8.5068650697172558E-4</v>
      </c>
      <c r="AA32" s="42">
        <f>Population!AA32/SUM(Population!$O32:$AA32)</f>
        <v>9.7751663677786795E-4</v>
      </c>
      <c r="AB32" s="40">
        <f>Population!AB32/SUM(Population!$AB32:$AN32)</f>
        <v>0.38626875885923151</v>
      </c>
      <c r="AC32" s="42">
        <f>Population!AC32/SUM(Population!$AB32:$AN32)</f>
        <v>6.6965406553724863E-2</v>
      </c>
      <c r="AD32" s="42">
        <f>Population!AD32/SUM(Population!$AB32:$AN32)</f>
        <v>0.19803421099885221</v>
      </c>
      <c r="AE32" s="42">
        <f>Population!AE32/SUM(Population!$AB32:$AN32)</f>
        <v>0.21007770635678252</v>
      </c>
      <c r="AF32" s="42">
        <f>Population!AF32/SUM(Population!$AB32:$AN32)</f>
        <v>6.4736781521828143E-2</v>
      </c>
      <c r="AG32" s="42">
        <f>Population!AG32/SUM(Population!$AB32:$AN32)</f>
        <v>1.2761167885233925E-2</v>
      </c>
      <c r="AH32" s="42">
        <f>Population!AH32/SUM(Population!$AB32:$AN32)</f>
        <v>1.1633097444712229E-2</v>
      </c>
      <c r="AI32" s="42">
        <f>Population!AI32/SUM(Population!$AB32:$AN32)</f>
        <v>0</v>
      </c>
      <c r="AJ32" s="42">
        <f>Population!AJ32/SUM(Population!$AB32:$AN32)</f>
        <v>0</v>
      </c>
      <c r="AK32" s="42">
        <f>Population!AK32/SUM(Population!$AB32:$AN32)</f>
        <v>0</v>
      </c>
      <c r="AL32" s="42">
        <f>Population!AL32/SUM(Population!$AB32:$AN32)</f>
        <v>2.3692309954118928E-2</v>
      </c>
      <c r="AM32" s="42">
        <f>Population!AM32/SUM(Population!$AB32:$AN32)</f>
        <v>1.2702781306663708E-2</v>
      </c>
      <c r="AN32" s="42">
        <f>Population!AN32/SUM(Population!$AB32:$AN32)</f>
        <v>1.3127779118851896E-2</v>
      </c>
      <c r="AO32" s="40">
        <f>Population!AO32/SUM(Population!$AO32:$BA32)</f>
        <v>0.92391334171776152</v>
      </c>
      <c r="AP32" s="42">
        <f>Population!AP32/SUM(Population!$AO32:$BA32)</f>
        <v>9.3612748594241301E-3</v>
      </c>
      <c r="AQ32" s="42">
        <f>Population!AQ32/SUM(Population!$AO32:$BA32)</f>
        <v>2.6473607818009597E-2</v>
      </c>
      <c r="AR32" s="42">
        <f>Population!AR32/SUM(Population!$AO32:$BA32)</f>
        <v>2.6025985171742361E-2</v>
      </c>
      <c r="AS32" s="42">
        <f>Population!AS32/SUM(Population!$AO32:$BA32)</f>
        <v>7.4952258142644435E-3</v>
      </c>
      <c r="AT32" s="42">
        <f>Population!AT32/SUM(Population!$AO32:$BA32)</f>
        <v>1.397110362982008E-3</v>
      </c>
      <c r="AU32" s="42">
        <f>Population!AU32/SUM(Population!$AO32:$BA32)</f>
        <v>1.1234777637999923E-3</v>
      </c>
      <c r="AV32" s="42">
        <f>Population!AV32/SUM(Population!$AO32:$BA32)</f>
        <v>0</v>
      </c>
      <c r="AW32" s="42">
        <f>Population!AW32/SUM(Population!$AO32:$BA32)</f>
        <v>0</v>
      </c>
      <c r="AX32" s="42">
        <f>Population!AX32/SUM(Population!$AO32:$BA32)</f>
        <v>0</v>
      </c>
      <c r="AY32" s="42">
        <f>Population!AY32/SUM(Population!$AO32:$BA32)</f>
        <v>2.294664800697959E-3</v>
      </c>
      <c r="AZ32" s="42">
        <f>Population!AZ32/SUM(Population!$AO32:$BA32)</f>
        <v>1.0557112107405949E-3</v>
      </c>
      <c r="BA32" s="43">
        <f>Population!BA32/SUM(Population!$AO32:$BA32)</f>
        <v>8.5960048057732216E-4</v>
      </c>
      <c r="BB32" s="40">
        <f>Population!BB32/SUM(Population!$BB32:$BN32)</f>
        <v>0.39230929182541929</v>
      </c>
      <c r="BC32" s="42">
        <f>Population!BC32/SUM(Population!$BB32:$BN32)</f>
        <v>7.6387796424252072E-2</v>
      </c>
      <c r="BD32" s="42">
        <f>Population!BD32/SUM(Population!$BB32:$BN32)</f>
        <v>0.21319598913420421</v>
      </c>
      <c r="BE32" s="42">
        <f>Population!BE32/SUM(Population!$BB32:$BN32)</f>
        <v>0.20737309515387711</v>
      </c>
      <c r="BF32" s="42">
        <f>Population!BF32/SUM(Population!$BB32:$BN32)</f>
        <v>5.936430034983349E-2</v>
      </c>
      <c r="BG32" s="42">
        <f>Population!BG32/SUM(Population!$BB32:$BN32)</f>
        <v>1.1006642499981012E-2</v>
      </c>
      <c r="BH32" s="42">
        <f>Population!BH32/SUM(Population!$BB32:$BN32)</f>
        <v>8.6940585318615766E-3</v>
      </c>
      <c r="BI32" s="42">
        <f>Population!BI32/SUM(Population!$BB32:$BN32)</f>
        <v>0</v>
      </c>
      <c r="BJ32" s="42">
        <f>Population!BJ32/SUM(Population!$BB32:$BN32)</f>
        <v>0</v>
      </c>
      <c r="BK32" s="42">
        <f>Population!BK32/SUM(Population!$BB32:$BN32)</f>
        <v>0</v>
      </c>
      <c r="BL32" s="42">
        <f>Population!BL32/SUM(Population!$BB32:$BN32)</f>
        <v>1.773759413280343E-2</v>
      </c>
      <c r="BM32" s="42">
        <f>Population!BM32/SUM(Population!$BB32:$BN32)</f>
        <v>7.902767396058951E-3</v>
      </c>
      <c r="BN32" s="43">
        <f>Population!BN32/SUM(Population!$BB32:$BN32)</f>
        <v>6.0284645517087324E-3</v>
      </c>
    </row>
    <row r="33" spans="1:66" x14ac:dyDescent="0.25">
      <c r="A33">
        <f t="shared" si="0"/>
        <v>14.5</v>
      </c>
      <c r="B33" s="40">
        <f>Population!B33/SUM(Population!$B33:$N33)</f>
        <v>0.9351454882143756</v>
      </c>
      <c r="C33" s="42">
        <f>Population!C33/SUM(Population!$B33:$N33)</f>
        <v>6.8929584706090069E-3</v>
      </c>
      <c r="D33" s="42">
        <f>Population!D33/SUM(Population!$B33:$N33)</f>
        <v>2.0649917102846287E-2</v>
      </c>
      <c r="E33" s="42">
        <f>Population!E33/SUM(Population!$B33:$N33)</f>
        <v>2.2371977062120778E-2</v>
      </c>
      <c r="F33" s="42">
        <f>Population!F33/SUM(Population!$B33:$N33)</f>
        <v>7.0191717709661081E-3</v>
      </c>
      <c r="G33" s="42">
        <f>Population!G33/SUM(Population!$B33:$N33)</f>
        <v>1.3980775907943149E-3</v>
      </c>
      <c r="H33" s="42">
        <f>Population!H33/SUM(Population!$B33:$N33)</f>
        <v>1.271432306389693E-3</v>
      </c>
      <c r="I33" s="42">
        <f>Population!I33/SUM(Population!$B33:$N33)</f>
        <v>0</v>
      </c>
      <c r="J33" s="42">
        <f>Population!J33/SUM(Population!$B33:$N33)</f>
        <v>0</v>
      </c>
      <c r="K33" s="42">
        <f>Population!K33/SUM(Population!$B33:$N33)</f>
        <v>0</v>
      </c>
      <c r="L33" s="42">
        <f>Population!L33/SUM(Population!$B33:$N33)</f>
        <v>2.6371309283039048E-3</v>
      </c>
      <c r="M33" s="42">
        <f>Population!M33/SUM(Population!$B33:$N33)</f>
        <v>1.3755888388221399E-3</v>
      </c>
      <c r="N33" s="42">
        <f>Population!N33/SUM(Population!$B33:$N33)</f>
        <v>1.2382577147721874E-3</v>
      </c>
      <c r="O33" s="40">
        <f>Population!O33/SUM(Population!$O33:$AA33)</f>
        <v>0.9644068805406768</v>
      </c>
      <c r="P33" s="42">
        <f>Population!P33/SUM(Population!$O33:$AA33)</f>
        <v>3.6437582024816287E-3</v>
      </c>
      <c r="Q33" s="42">
        <f>Population!Q33/SUM(Population!$O33:$AA33)</f>
        <v>1.1082676267110353E-2</v>
      </c>
      <c r="R33" s="42">
        <f>Population!R33/SUM(Population!$O33:$AA33)</f>
        <v>1.2231519836514115E-2</v>
      </c>
      <c r="S33" s="42">
        <f>Population!S33/SUM(Population!$O33:$AA33)</f>
        <v>3.8708385235171924E-3</v>
      </c>
      <c r="T33" s="42">
        <f>Population!T33/SUM(Population!$O33:$AA33)</f>
        <v>7.7694673315415212E-4</v>
      </c>
      <c r="U33" s="42">
        <f>Population!U33/SUM(Population!$O33:$AA33)</f>
        <v>7.3462604919751417E-4</v>
      </c>
      <c r="V33" s="42">
        <f>Population!V33/SUM(Population!$O33:$AA33)</f>
        <v>0</v>
      </c>
      <c r="W33" s="42">
        <f>Population!W33/SUM(Population!$O33:$AA33)</f>
        <v>0</v>
      </c>
      <c r="X33" s="42">
        <f>Population!X33/SUM(Population!$O33:$AA33)</f>
        <v>0</v>
      </c>
      <c r="Y33" s="42">
        <f>Population!Y33/SUM(Population!$O33:$AA33)</f>
        <v>1.4837274127428403E-3</v>
      </c>
      <c r="Z33" s="42">
        <f>Population!Z33/SUM(Population!$O33:$AA33)</f>
        <v>8.314682626538464E-4</v>
      </c>
      <c r="AA33" s="42">
        <f>Population!AA33/SUM(Population!$O33:$AA33)</f>
        <v>9.3755817195174029E-4</v>
      </c>
      <c r="AB33" s="40">
        <f>Population!AB33/SUM(Population!$AB33:$AN33)</f>
        <v>0.38990451954523803</v>
      </c>
      <c r="AC33" s="42">
        <f>Population!AC33/SUM(Population!$AB33:$AN33)</f>
        <v>6.6800092766122879E-2</v>
      </c>
      <c r="AD33" s="42">
        <f>Population!AD33/SUM(Population!$AB33:$AN33)</f>
        <v>0.19731324262803362</v>
      </c>
      <c r="AE33" s="42">
        <f>Population!AE33/SUM(Population!$AB33:$AN33)</f>
        <v>0.20884169126887095</v>
      </c>
      <c r="AF33" s="42">
        <f>Population!AF33/SUM(Population!$AB33:$AN33)</f>
        <v>6.4236562691699348E-2</v>
      </c>
      <c r="AG33" s="42">
        <f>Population!AG33/SUM(Population!$AB33:$AN33)</f>
        <v>1.2645150508663237E-2</v>
      </c>
      <c r="AH33" s="42">
        <f>Population!AH33/SUM(Population!$AB33:$AN33)</f>
        <v>1.1475438000144673E-2</v>
      </c>
      <c r="AI33" s="42">
        <f>Population!AI33/SUM(Population!$AB33:$AN33)</f>
        <v>0</v>
      </c>
      <c r="AJ33" s="42">
        <f>Population!AJ33/SUM(Population!$AB33:$AN33)</f>
        <v>0</v>
      </c>
      <c r="AK33" s="42">
        <f>Population!AK33/SUM(Population!$AB33:$AN33)</f>
        <v>0</v>
      </c>
      <c r="AL33" s="42">
        <f>Population!AL33/SUM(Population!$AB33:$AN33)</f>
        <v>2.3467564392067489E-2</v>
      </c>
      <c r="AM33" s="42">
        <f>Population!AM33/SUM(Population!$AB33:$AN33)</f>
        <v>1.2546545839449724E-2</v>
      </c>
      <c r="AN33" s="42">
        <f>Population!AN33/SUM(Population!$AB33:$AN33)</f>
        <v>1.2769192359710066E-2</v>
      </c>
      <c r="AO33" s="40">
        <f>Population!AO33/SUM(Population!$AO33:$BA33)</f>
        <v>0.92284463295238361</v>
      </c>
      <c r="AP33" s="42">
        <f>Population!AP33/SUM(Population!$AO33:$BA33)</f>
        <v>9.4835125323104782E-3</v>
      </c>
      <c r="AQ33" s="42">
        <f>Population!AQ33/SUM(Population!$AO33:$BA33)</f>
        <v>2.6832002508286861E-2</v>
      </c>
      <c r="AR33" s="42">
        <f>Population!AR33/SUM(Population!$AO33:$BA33)</f>
        <v>2.6396327269738746E-2</v>
      </c>
      <c r="AS33" s="42">
        <f>Population!AS33/SUM(Population!$AO33:$BA33)</f>
        <v>7.6062887445704818E-3</v>
      </c>
      <c r="AT33" s="42">
        <f>Population!AT33/SUM(Population!$AO33:$BA33)</f>
        <v>1.4184881418165813E-3</v>
      </c>
      <c r="AU33" s="42">
        <f>Population!AU33/SUM(Population!$AO33:$BA33)</f>
        <v>1.1402711028926579E-3</v>
      </c>
      <c r="AV33" s="42">
        <f>Population!AV33/SUM(Population!$AO33:$BA33)</f>
        <v>0</v>
      </c>
      <c r="AW33" s="42">
        <f>Population!AW33/SUM(Population!$AO33:$BA33)</f>
        <v>0</v>
      </c>
      <c r="AX33" s="42">
        <f>Population!AX33/SUM(Population!$AO33:$BA33)</f>
        <v>0</v>
      </c>
      <c r="AY33" s="42">
        <f>Population!AY33/SUM(Population!$AO33:$BA33)</f>
        <v>2.3365382910510817E-3</v>
      </c>
      <c r="AZ33" s="42">
        <f>Population!AZ33/SUM(Population!$AO33:$BA33)</f>
        <v>1.0765903621513628E-3</v>
      </c>
      <c r="BA33" s="43">
        <f>Population!BA33/SUM(Population!$AO33:$BA33)</f>
        <v>8.6534809479834717E-4</v>
      </c>
      <c r="BB33" s="40">
        <f>Population!BB33/SUM(Population!$BB33:$BN33)</f>
        <v>0.39285232035122514</v>
      </c>
      <c r="BC33" s="42">
        <f>Population!BC33/SUM(Population!$BB33:$BN33)</f>
        <v>7.6394456732405622E-2</v>
      </c>
      <c r="BD33" s="42">
        <f>Population!BD33/SUM(Population!$BB33:$BN33)</f>
        <v>0.21301508991287976</v>
      </c>
      <c r="BE33" s="42">
        <f>Population!BE33/SUM(Population!$BB33:$BN33)</f>
        <v>0.20697593338457176</v>
      </c>
      <c r="BF33" s="42">
        <f>Population!BF33/SUM(Population!$BB33:$BN33)</f>
        <v>5.9248645091101101E-2</v>
      </c>
      <c r="BG33" s="42">
        <f>Population!BG33/SUM(Population!$BB33:$BN33)</f>
        <v>1.0992591756732206E-2</v>
      </c>
      <c r="BH33" s="42">
        <f>Population!BH33/SUM(Population!$BB33:$BN33)</f>
        <v>8.6996637323796915E-3</v>
      </c>
      <c r="BI33" s="42">
        <f>Population!BI33/SUM(Population!$BB33:$BN33)</f>
        <v>0</v>
      </c>
      <c r="BJ33" s="42">
        <f>Population!BJ33/SUM(Population!$BB33:$BN33)</f>
        <v>0</v>
      </c>
      <c r="BK33" s="42">
        <f>Population!BK33/SUM(Population!$BB33:$BN33)</f>
        <v>0</v>
      </c>
      <c r="BL33" s="42">
        <f>Population!BL33/SUM(Population!$BB33:$BN33)</f>
        <v>1.7811275154816755E-2</v>
      </c>
      <c r="BM33" s="42">
        <f>Population!BM33/SUM(Population!$BB33:$BN33)</f>
        <v>7.9755457342236928E-3</v>
      </c>
      <c r="BN33" s="43">
        <f>Population!BN33/SUM(Population!$BB33:$BN33)</f>
        <v>6.0344781496642881E-3</v>
      </c>
    </row>
    <row r="34" spans="1:66" s="12" customFormat="1" x14ac:dyDescent="0.25">
      <c r="A34">
        <f t="shared" si="0"/>
        <v>15</v>
      </c>
      <c r="B34" s="40">
        <f>Population!B34/SUM(Population!$B34:$N34)</f>
        <v>0.93580125813817838</v>
      </c>
      <c r="C34" s="42">
        <f>Population!C34/SUM(Population!$B34:$N34)</f>
        <v>6.8494517392878769E-3</v>
      </c>
      <c r="D34" s="42">
        <f>Population!D34/SUM(Population!$B34:$N34)</f>
        <v>2.0487530781081956E-2</v>
      </c>
      <c r="E34" s="42">
        <f>Population!E34/SUM(Population!$B34:$N34)</f>
        <v>2.2128040719806449E-2</v>
      </c>
      <c r="F34" s="42">
        <f>Population!F34/SUM(Population!$B34:$N34)</f>
        <v>6.9241535201989002E-3</v>
      </c>
      <c r="G34" s="42">
        <f>Population!G34/SUM(Population!$B34:$N34)</f>
        <v>1.377109861170217E-3</v>
      </c>
      <c r="H34" s="42">
        <f>Population!H34/SUM(Population!$B34:$N34)</f>
        <v>1.2493080373715895E-3</v>
      </c>
      <c r="I34" s="42">
        <f>Population!I34/SUM(Population!$B34:$N34)</f>
        <v>0</v>
      </c>
      <c r="J34" s="42">
        <f>Population!J34/SUM(Population!$B34:$N34)</f>
        <v>0</v>
      </c>
      <c r="K34" s="42">
        <f>Population!K34/SUM(Population!$B34:$N34)</f>
        <v>0</v>
      </c>
      <c r="L34" s="42">
        <f>Population!L34/SUM(Population!$B34:$N34)</f>
        <v>2.6013354410947421E-3</v>
      </c>
      <c r="M34" s="42">
        <f>Population!M34/SUM(Population!$B34:$N34)</f>
        <v>1.3618447038226433E-3</v>
      </c>
      <c r="N34" s="42">
        <f>Population!N34/SUM(Population!$B34:$N34)</f>
        <v>1.2199670579874239E-3</v>
      </c>
      <c r="O34" s="40">
        <f>Population!O34/SUM(Population!$O34:$AA34)</f>
        <v>0.96498431847843358</v>
      </c>
      <c r="P34" s="42">
        <f>Population!P34/SUM(Population!$O34:$AA34)</f>
        <v>3.6000589319952958E-3</v>
      </c>
      <c r="Q34" s="42">
        <f>Population!Q34/SUM(Population!$O34:$AA34)</f>
        <v>1.0926547613991748E-2</v>
      </c>
      <c r="R34" s="42">
        <f>Population!R34/SUM(Population!$O34:$AA34)</f>
        <v>1.2031553471093168E-2</v>
      </c>
      <c r="S34" s="42">
        <f>Population!S34/SUM(Population!$O34:$AA34)</f>
        <v>3.8038943649118528E-3</v>
      </c>
      <c r="T34" s="42">
        <f>Population!T34/SUM(Population!$O34:$AA34)</f>
        <v>7.6303643230478304E-4</v>
      </c>
      <c r="U34" s="42">
        <f>Population!U34/SUM(Population!$O34:$AA34)</f>
        <v>7.1878952018889029E-4</v>
      </c>
      <c r="V34" s="42">
        <f>Population!V34/SUM(Population!$O34:$AA34)</f>
        <v>0</v>
      </c>
      <c r="W34" s="42">
        <f>Population!W34/SUM(Population!$O34:$AA34)</f>
        <v>0</v>
      </c>
      <c r="X34" s="42">
        <f>Population!X34/SUM(Population!$O34:$AA34)</f>
        <v>0</v>
      </c>
      <c r="Y34" s="42">
        <f>Population!Y34/SUM(Population!$O34:$AA34)</f>
        <v>1.4578632779214059E-3</v>
      </c>
      <c r="Z34" s="42">
        <f>Population!Z34/SUM(Population!$O34:$AA34)</f>
        <v>8.1323902311088376E-4</v>
      </c>
      <c r="AA34" s="42">
        <f>Population!AA34/SUM(Population!$O34:$AA34)</f>
        <v>9.0069888604854867E-4</v>
      </c>
      <c r="AB34" s="40">
        <f>Population!AB34/SUM(Population!$AB34:$AN34)</f>
        <v>0.39334381351995107</v>
      </c>
      <c r="AC34" s="42">
        <f>Population!AC34/SUM(Population!$AB34:$AN34)</f>
        <v>6.6639679277127564E-2</v>
      </c>
      <c r="AD34" s="42">
        <f>Population!AD34/SUM(Population!$AB34:$AN34)</f>
        <v>0.19663269117689117</v>
      </c>
      <c r="AE34" s="42">
        <f>Population!AE34/SUM(Population!$AB34:$AN34)</f>
        <v>0.20768045242759345</v>
      </c>
      <c r="AF34" s="42">
        <f>Population!AF34/SUM(Population!$AB34:$AN34)</f>
        <v>6.3764782331866693E-2</v>
      </c>
      <c r="AG34" s="42">
        <f>Population!AG34/SUM(Population!$AB34:$AN34)</f>
        <v>1.2535468065090068E-2</v>
      </c>
      <c r="AH34" s="42">
        <f>Population!AH34/SUM(Population!$AB34:$AN34)</f>
        <v>1.1327328250218101E-2</v>
      </c>
      <c r="AI34" s="42">
        <f>Population!AI34/SUM(Population!$AB34:$AN34)</f>
        <v>0</v>
      </c>
      <c r="AJ34" s="42">
        <f>Population!AJ34/SUM(Population!$AB34:$AN34)</f>
        <v>0</v>
      </c>
      <c r="AK34" s="42">
        <f>Population!AK34/SUM(Population!$AB34:$AN34)</f>
        <v>0</v>
      </c>
      <c r="AL34" s="42">
        <f>Population!AL34/SUM(Population!$AB34:$AN34)</f>
        <v>2.3246087021969196E-2</v>
      </c>
      <c r="AM34" s="42">
        <f>Population!AM34/SUM(Population!$AB34:$AN34)</f>
        <v>1.239493732868281E-2</v>
      </c>
      <c r="AN34" s="42">
        <f>Population!AN34/SUM(Population!$AB34:$AN34)</f>
        <v>1.2434760600609615E-2</v>
      </c>
      <c r="AO34" s="40">
        <f>Population!AO34/SUM(Population!$AO34:$BA34)</f>
        <v>0.92177435732244795</v>
      </c>
      <c r="AP34" s="42">
        <f>Population!AP34/SUM(Population!$AO34:$BA34)</f>
        <v>9.6057279119077885E-3</v>
      </c>
      <c r="AQ34" s="42">
        <f>Population!AQ34/SUM(Population!$AO34:$BA34)</f>
        <v>2.7190498648300396E-2</v>
      </c>
      <c r="AR34" s="42">
        <f>Population!AR34/SUM(Population!$AO34:$BA34)</f>
        <v>2.676710706573307E-2</v>
      </c>
      <c r="AS34" s="42">
        <f>Population!AS34/SUM(Population!$AO34:$BA34)</f>
        <v>7.7175906167480284E-3</v>
      </c>
      <c r="AT34" s="42">
        <f>Population!AT34/SUM(Population!$AO34:$BA34)</f>
        <v>1.4399350863657534E-3</v>
      </c>
      <c r="AU34" s="42">
        <f>Population!AU34/SUM(Population!$AO34:$BA34)</f>
        <v>1.1572505529443737E-3</v>
      </c>
      <c r="AV34" s="42">
        <f>Population!AV34/SUM(Population!$AO34:$BA34)</f>
        <v>0</v>
      </c>
      <c r="AW34" s="42">
        <f>Population!AW34/SUM(Population!$AO34:$BA34)</f>
        <v>0</v>
      </c>
      <c r="AX34" s="42">
        <f>Population!AX34/SUM(Population!$AO34:$BA34)</f>
        <v>0</v>
      </c>
      <c r="AY34" s="42">
        <f>Population!AY34/SUM(Population!$AO34:$BA34)</f>
        <v>2.3778679185306553E-3</v>
      </c>
      <c r="AZ34" s="42">
        <f>Population!AZ34/SUM(Population!$AO34:$BA34)</f>
        <v>1.0973839892149692E-3</v>
      </c>
      <c r="BA34" s="43">
        <f>Population!BA34/SUM(Population!$AO34:$BA34)</f>
        <v>8.7228088780710335E-4</v>
      </c>
      <c r="BB34" s="40">
        <f>Population!BB34/SUM(Population!$BB34:$BN34)</f>
        <v>0.39341270239943943</v>
      </c>
      <c r="BC34" s="42">
        <f>Population!BC34/SUM(Population!$BB34:$BN34)</f>
        <v>7.6404835214418834E-2</v>
      </c>
      <c r="BD34" s="42">
        <f>Population!BD34/SUM(Population!$BB34:$BN34)</f>
        <v>0.21285816120132603</v>
      </c>
      <c r="BE34" s="42">
        <f>Population!BE34/SUM(Population!$BB34:$BN34)</f>
        <v>0.20658905768564625</v>
      </c>
      <c r="BF34" s="42">
        <f>Population!BF34/SUM(Population!$BB34:$BN34)</f>
        <v>5.9122700683048722E-2</v>
      </c>
      <c r="BG34" s="42">
        <f>Population!BG34/SUM(Population!$BB34:$BN34)</f>
        <v>1.0973997200861467E-2</v>
      </c>
      <c r="BH34" s="42">
        <f>Population!BH34/SUM(Population!$BB34:$BN34)</f>
        <v>8.6977875065218282E-3</v>
      </c>
      <c r="BI34" s="42">
        <f>Population!BI34/SUM(Population!$BB34:$BN34)</f>
        <v>0</v>
      </c>
      <c r="BJ34" s="42">
        <f>Population!BJ34/SUM(Population!$BB34:$BN34)</f>
        <v>0</v>
      </c>
      <c r="BK34" s="42">
        <f>Population!BK34/SUM(Population!$BB34:$BN34)</f>
        <v>0</v>
      </c>
      <c r="BL34" s="42">
        <f>Population!BL34/SUM(Population!$BB34:$BN34)</f>
        <v>1.7862588577901638E-2</v>
      </c>
      <c r="BM34" s="42">
        <f>Population!BM34/SUM(Population!$BB34:$BN34)</f>
        <v>8.0365036733936381E-3</v>
      </c>
      <c r="BN34" s="43">
        <f>Population!BN34/SUM(Population!$BB34:$BN34)</f>
        <v>6.0416658574420877E-3</v>
      </c>
    </row>
    <row r="35" spans="1:66" x14ac:dyDescent="0.25">
      <c r="A35">
        <f t="shared" si="0"/>
        <v>15.5</v>
      </c>
      <c r="B35" s="40">
        <f>Population!B35/SUM(Population!$B35:$N35)</f>
        <v>0.93641818255383324</v>
      </c>
      <c r="C35" s="42">
        <f>Population!C35/SUM(Population!$B35:$N35)</f>
        <v>6.8088883615230536E-3</v>
      </c>
      <c r="D35" s="42">
        <f>Population!D35/SUM(Population!$B35:$N35)</f>
        <v>2.0335450636322677E-2</v>
      </c>
      <c r="E35" s="42">
        <f>Population!E35/SUM(Population!$B35:$N35)</f>
        <v>2.1900653641886376E-2</v>
      </c>
      <c r="F35" s="42">
        <f>Population!F35/SUM(Population!$B35:$N35)</f>
        <v>6.8357457408412519E-3</v>
      </c>
      <c r="G35" s="42">
        <f>Population!G35/SUM(Population!$B35:$N35)</f>
        <v>1.3575417989341884E-3</v>
      </c>
      <c r="H35" s="42">
        <f>Population!H35/SUM(Population!$B35:$N35)</f>
        <v>1.2283890191251037E-3</v>
      </c>
      <c r="I35" s="42">
        <f>Population!I35/SUM(Population!$B35:$N35)</f>
        <v>0</v>
      </c>
      <c r="J35" s="42">
        <f>Population!J35/SUM(Population!$B35:$N35)</f>
        <v>0</v>
      </c>
      <c r="K35" s="42">
        <f>Population!K35/SUM(Population!$B35:$N35)</f>
        <v>0</v>
      </c>
      <c r="L35" s="42">
        <f>Population!L35/SUM(Population!$B35:$N35)</f>
        <v>2.5658303883337942E-3</v>
      </c>
      <c r="M35" s="42">
        <f>Population!M35/SUM(Population!$B35:$N35)</f>
        <v>1.3473075709493233E-3</v>
      </c>
      <c r="N35" s="42">
        <f>Population!N35/SUM(Population!$B35:$N35)</f>
        <v>1.2020102882509068E-3</v>
      </c>
      <c r="O35" s="40">
        <f>Population!O35/SUM(Population!$O35:$AA35)</f>
        <v>0.96553266033949214</v>
      </c>
      <c r="P35" s="42">
        <f>Population!P35/SUM(Population!$O35:$AA35)</f>
        <v>3.5592032125758536E-3</v>
      </c>
      <c r="Q35" s="42">
        <f>Population!Q35/SUM(Population!$O35:$AA35)</f>
        <v>1.0780021385386028E-2</v>
      </c>
      <c r="R35" s="42">
        <f>Population!R35/SUM(Population!$O35:$AA35)</f>
        <v>1.1840873046478668E-2</v>
      </c>
      <c r="S35" s="42">
        <f>Population!S35/SUM(Population!$O35:$AA35)</f>
        <v>3.7391835848896013E-3</v>
      </c>
      <c r="T35" s="42">
        <f>Population!T35/SUM(Population!$O35:$AA35)</f>
        <v>7.495122615176112E-4</v>
      </c>
      <c r="U35" s="42">
        <f>Population!U35/SUM(Population!$O35:$AA35)</f>
        <v>7.0357305438749048E-4</v>
      </c>
      <c r="V35" s="42">
        <f>Population!V35/SUM(Population!$O35:$AA35)</f>
        <v>0</v>
      </c>
      <c r="W35" s="42">
        <f>Population!W35/SUM(Population!$O35:$AA35)</f>
        <v>0</v>
      </c>
      <c r="X35" s="42">
        <f>Population!X35/SUM(Population!$O35:$AA35)</f>
        <v>0</v>
      </c>
      <c r="Y35" s="42">
        <f>Population!Y35/SUM(Population!$O35:$AA35)</f>
        <v>1.4324479571939976E-3</v>
      </c>
      <c r="Z35" s="42">
        <f>Population!Z35/SUM(Population!$O35:$AA35)</f>
        <v>7.9588185182988714E-4</v>
      </c>
      <c r="AA35" s="42">
        <f>Population!AA35/SUM(Population!$O35:$AA35)</f>
        <v>8.6664330624860162E-4</v>
      </c>
      <c r="AB35" s="40">
        <f>Population!AB35/SUM(Population!$AB35:$AN35)</f>
        <v>0.39659098360188888</v>
      </c>
      <c r="AC35" s="42">
        <f>Population!AC35/SUM(Population!$AB35:$AN35)</f>
        <v>6.6483928873830311E-2</v>
      </c>
      <c r="AD35" s="42">
        <f>Population!AD35/SUM(Population!$AB35:$AN35)</f>
        <v>0.19599019078554877</v>
      </c>
      <c r="AE35" s="42">
        <f>Population!AE35/SUM(Population!$AB35:$AN35)</f>
        <v>0.20659270714427405</v>
      </c>
      <c r="AF35" s="42">
        <f>Population!AF35/SUM(Population!$AB35:$AN35)</f>
        <v>6.3321261771232096E-2</v>
      </c>
      <c r="AG35" s="42">
        <f>Population!AG35/SUM(Population!$AB35:$AN35)</f>
        <v>1.2432033211668993E-2</v>
      </c>
      <c r="AH35" s="42">
        <f>Population!AH35/SUM(Population!$AB35:$AN35)</f>
        <v>1.1188305168975361E-2</v>
      </c>
      <c r="AI35" s="42">
        <f>Population!AI35/SUM(Population!$AB35:$AN35)</f>
        <v>0</v>
      </c>
      <c r="AJ35" s="42">
        <f>Population!AJ35/SUM(Population!$AB35:$AN35)</f>
        <v>0</v>
      </c>
      <c r="AK35" s="42">
        <f>Population!AK35/SUM(Population!$AB35:$AN35)</f>
        <v>0</v>
      </c>
      <c r="AL35" s="42">
        <f>Population!AL35/SUM(Population!$AB35:$AN35)</f>
        <v>2.3029554708674845E-2</v>
      </c>
      <c r="AM35" s="42">
        <f>Population!AM35/SUM(Population!$AB35:$AN35)</f>
        <v>1.2248171972723284E-2</v>
      </c>
      <c r="AN35" s="42">
        <f>Population!AN35/SUM(Population!$AB35:$AN35)</f>
        <v>1.2122862761183222E-2</v>
      </c>
      <c r="AO35" s="40">
        <f>Population!AO35/SUM(Population!$AO35:$BA35)</f>
        <v>0.92070301326688442</v>
      </c>
      <c r="AP35" s="42">
        <f>Population!AP35/SUM(Population!$AO35:$BA35)</f>
        <v>9.727853927457215E-3</v>
      </c>
      <c r="AQ35" s="42">
        <f>Population!AQ35/SUM(Population!$AO35:$BA35)</f>
        <v>2.7548976586198707E-2</v>
      </c>
      <c r="AR35" s="42">
        <f>Population!AR35/SUM(Population!$AO35:$BA35)</f>
        <v>2.7138182585199528E-2</v>
      </c>
      <c r="AS35" s="42">
        <f>Population!AS35/SUM(Population!$AO35:$BA35)</f>
        <v>7.8290623044937526E-3</v>
      </c>
      <c r="AT35" s="42">
        <f>Population!AT35/SUM(Population!$AO35:$BA35)</f>
        <v>1.461432217822248E-3</v>
      </c>
      <c r="AU35" s="42">
        <f>Population!AU35/SUM(Population!$AO35:$BA35)</f>
        <v>1.1744016826771273E-3</v>
      </c>
      <c r="AV35" s="42">
        <f>Population!AV35/SUM(Population!$AO35:$BA35)</f>
        <v>0</v>
      </c>
      <c r="AW35" s="42">
        <f>Population!AW35/SUM(Population!$AO35:$BA35)</f>
        <v>0</v>
      </c>
      <c r="AX35" s="42">
        <f>Population!AX35/SUM(Population!$AO35:$BA35)</f>
        <v>0</v>
      </c>
      <c r="AY35" s="42">
        <f>Population!AY35/SUM(Population!$AO35:$BA35)</f>
        <v>2.4187388246331926E-3</v>
      </c>
      <c r="AZ35" s="42">
        <f>Population!AZ35/SUM(Population!$AO35:$BA35)</f>
        <v>1.1180789523977997E-3</v>
      </c>
      <c r="BA35" s="43">
        <f>Population!BA35/SUM(Population!$AO35:$BA35)</f>
        <v>8.802596522359742E-4</v>
      </c>
      <c r="BB35" s="40">
        <f>Population!BB35/SUM(Population!$BB35:$BN35)</f>
        <v>0.39397556292486385</v>
      </c>
      <c r="BC35" s="42">
        <f>Population!BC35/SUM(Population!$BB35:$BN35)</f>
        <v>7.6417951374864776E-2</v>
      </c>
      <c r="BD35" s="42">
        <f>Population!BD35/SUM(Population!$BB35:$BN35)</f>
        <v>0.21272335078873233</v>
      </c>
      <c r="BE35" s="42">
        <f>Population!BE35/SUM(Population!$BB35:$BN35)</f>
        <v>0.20621892416822518</v>
      </c>
      <c r="BF35" s="42">
        <f>Population!BF35/SUM(Population!$BB35:$BN35)</f>
        <v>5.8991572068106818E-2</v>
      </c>
      <c r="BG35" s="42">
        <f>Population!BG35/SUM(Population!$BB35:$BN35)</f>
        <v>1.0952253928989247E-2</v>
      </c>
      <c r="BH35" s="42">
        <f>Population!BH35/SUM(Population!$BB35:$BN35)</f>
        <v>8.6899709018551288E-3</v>
      </c>
      <c r="BI35" s="42">
        <f>Population!BI35/SUM(Population!$BB35:$BN35)</f>
        <v>0</v>
      </c>
      <c r="BJ35" s="42">
        <f>Population!BJ35/SUM(Population!$BB35:$BN35)</f>
        <v>0</v>
      </c>
      <c r="BK35" s="42">
        <f>Population!BK35/SUM(Population!$BB35:$BN35)</f>
        <v>0</v>
      </c>
      <c r="BL35" s="42">
        <f>Population!BL35/SUM(Population!$BB35:$BN35)</f>
        <v>1.7894948129350188E-2</v>
      </c>
      <c r="BM35" s="42">
        <f>Population!BM35/SUM(Population!$BB35:$BN35)</f>
        <v>8.086456018262243E-3</v>
      </c>
      <c r="BN35" s="43">
        <f>Population!BN35/SUM(Population!$BB35:$BN35)</f>
        <v>6.049009696749947E-3</v>
      </c>
    </row>
    <row r="36" spans="1:66" x14ac:dyDescent="0.25">
      <c r="A36">
        <f t="shared" si="0"/>
        <v>16</v>
      </c>
      <c r="B36" s="40">
        <f>Population!B36/SUM(Population!$B36:$N36)</f>
        <v>0.93699826804259445</v>
      </c>
      <c r="C36" s="42">
        <f>Population!C36/SUM(Population!$B36:$N36)</f>
        <v>6.7711436793020203E-3</v>
      </c>
      <c r="D36" s="42">
        <f>Population!D36/SUM(Population!$B36:$N36)</f>
        <v>2.0193225960588063E-2</v>
      </c>
      <c r="E36" s="42">
        <f>Population!E36/SUM(Population!$B36:$N36)</f>
        <v>2.168854046102902E-2</v>
      </c>
      <c r="F36" s="42">
        <f>Population!F36/SUM(Population!$B36:$N36)</f>
        <v>6.7534008376561134E-3</v>
      </c>
      <c r="G36" s="42">
        <f>Population!G36/SUM(Population!$B36:$N36)</f>
        <v>1.3392664609841354E-3</v>
      </c>
      <c r="H36" s="42">
        <f>Population!H36/SUM(Population!$B36:$N36)</f>
        <v>1.2086612576523656E-3</v>
      </c>
      <c r="I36" s="42">
        <f>Population!I36/SUM(Population!$B36:$N36)</f>
        <v>0</v>
      </c>
      <c r="J36" s="42">
        <f>Population!J36/SUM(Population!$B36:$N36)</f>
        <v>0</v>
      </c>
      <c r="K36" s="42">
        <f>Population!K36/SUM(Population!$B36:$N36)</f>
        <v>0</v>
      </c>
      <c r="L36" s="42">
        <f>Population!L36/SUM(Population!$B36:$N36)</f>
        <v>2.5309218332958843E-3</v>
      </c>
      <c r="M36" s="42">
        <f>Population!M36/SUM(Population!$B36:$N36)</f>
        <v>1.3321951196387334E-3</v>
      </c>
      <c r="N36" s="42">
        <f>Population!N36/SUM(Population!$B36:$N36)</f>
        <v>1.1843763472592225E-3</v>
      </c>
      <c r="O36" s="40">
        <f>Population!O36/SUM(Population!$O36:$AA36)</f>
        <v>0.9660524908769178</v>
      </c>
      <c r="P36" s="42">
        <f>Population!P36/SUM(Population!$O36:$AA36)</f>
        <v>3.5210082288569182E-3</v>
      </c>
      <c r="Q36" s="42">
        <f>Population!Q36/SUM(Population!$O36:$AA36)</f>
        <v>1.0642662976827023E-2</v>
      </c>
      <c r="R36" s="42">
        <f>Population!R36/SUM(Population!$O36:$AA36)</f>
        <v>1.1659639524574649E-2</v>
      </c>
      <c r="S36" s="42">
        <f>Population!S36/SUM(Population!$O36:$AA36)</f>
        <v>3.6768852007368091E-3</v>
      </c>
      <c r="T36" s="42">
        <f>Population!T36/SUM(Population!$O36:$AA36)</f>
        <v>7.3641077496613061E-4</v>
      </c>
      <c r="U36" s="42">
        <f>Population!U36/SUM(Population!$O36:$AA36)</f>
        <v>6.8894739347226603E-4</v>
      </c>
      <c r="V36" s="42">
        <f>Population!V36/SUM(Population!$O36:$AA36)</f>
        <v>0</v>
      </c>
      <c r="W36" s="42">
        <f>Population!W36/SUM(Population!$O36:$AA36)</f>
        <v>0</v>
      </c>
      <c r="X36" s="42">
        <f>Population!X36/SUM(Population!$O36:$AA36)</f>
        <v>0</v>
      </c>
      <c r="Y36" s="42">
        <f>Population!Y36/SUM(Population!$O36:$AA36)</f>
        <v>1.4075287768053944E-3</v>
      </c>
      <c r="Z36" s="42">
        <f>Population!Z36/SUM(Population!$O36:$AA36)</f>
        <v>7.7930229111053688E-4</v>
      </c>
      <c r="AA36" s="42">
        <f>Population!AA36/SUM(Population!$O36:$AA36)</f>
        <v>8.3512395573268744E-4</v>
      </c>
      <c r="AB36" s="40">
        <f>Population!AB36/SUM(Population!$AB36:$AN36)</f>
        <v>0.39965179067837792</v>
      </c>
      <c r="AC36" s="42">
        <f>Population!AC36/SUM(Population!$AB36:$AN36)</f>
        <v>6.6332742738051134E-2</v>
      </c>
      <c r="AD36" s="42">
        <f>Population!AD36/SUM(Population!$AB36:$AN36)</f>
        <v>0.19538326976396519</v>
      </c>
      <c r="AE36" s="42">
        <f>Population!AE36/SUM(Population!$AB36:$AN36)</f>
        <v>0.20557620143153468</v>
      </c>
      <c r="AF36" s="42">
        <f>Population!AF36/SUM(Population!$AB36:$AN36)</f>
        <v>6.2905584949902421E-2</v>
      </c>
      <c r="AG36" s="42">
        <f>Population!AG36/SUM(Population!$AB36:$AN36)</f>
        <v>1.2334749966777024E-2</v>
      </c>
      <c r="AH36" s="42">
        <f>Population!AH36/SUM(Population!$AB36:$AN36)</f>
        <v>1.1057940307788238E-2</v>
      </c>
      <c r="AI36" s="42">
        <f>Population!AI36/SUM(Population!$AB36:$AN36)</f>
        <v>0</v>
      </c>
      <c r="AJ36" s="42">
        <f>Population!AJ36/SUM(Population!$AB36:$AN36)</f>
        <v>0</v>
      </c>
      <c r="AK36" s="42">
        <f>Population!AK36/SUM(Population!$AB36:$AN36)</f>
        <v>0</v>
      </c>
      <c r="AL36" s="42">
        <f>Population!AL36/SUM(Population!$AB36:$AN36)</f>
        <v>2.2819297415568873E-2</v>
      </c>
      <c r="AM36" s="42">
        <f>Population!AM36/SUM(Population!$AB36:$AN36)</f>
        <v>1.2106448982543884E-2</v>
      </c>
      <c r="AN36" s="42">
        <f>Population!AN36/SUM(Population!$AB36:$AN36)</f>
        <v>1.1831973765490562E-2</v>
      </c>
      <c r="AO36" s="40">
        <f>Population!AO36/SUM(Population!$AO36:$BA36)</f>
        <v>0.91963109851000413</v>
      </c>
      <c r="AP36" s="42">
        <f>Population!AP36/SUM(Population!$AO36:$BA36)</f>
        <v>9.8498240878937288E-3</v>
      </c>
      <c r="AQ36" s="42">
        <f>Population!AQ36/SUM(Population!$AO36:$BA36)</f>
        <v>2.7907293063337928E-2</v>
      </c>
      <c r="AR36" s="42">
        <f>Population!AR36/SUM(Population!$AO36:$BA36)</f>
        <v>2.7509418637611017E-2</v>
      </c>
      <c r="AS36" s="42">
        <f>Population!AS36/SUM(Population!$AO36:$BA36)</f>
        <v>7.9406468450050876E-3</v>
      </c>
      <c r="AT36" s="42">
        <f>Population!AT36/SUM(Population!$AO36:$BA36)</f>
        <v>1.4829636968034135E-3</v>
      </c>
      <c r="AU36" s="42">
        <f>Population!AU36/SUM(Population!$AO36:$BA36)</f>
        <v>1.1917064846172995E-3</v>
      </c>
      <c r="AV36" s="42">
        <f>Population!AV36/SUM(Population!$AO36:$BA36)</f>
        <v>0</v>
      </c>
      <c r="AW36" s="42">
        <f>Population!AW36/SUM(Population!$AO36:$BA36)</f>
        <v>0</v>
      </c>
      <c r="AX36" s="42">
        <f>Population!AX36/SUM(Population!$AO36:$BA36)</f>
        <v>0</v>
      </c>
      <c r="AY36" s="42">
        <f>Population!AY36/SUM(Population!$AO36:$BA36)</f>
        <v>2.45922054477845E-3</v>
      </c>
      <c r="AZ36" s="42">
        <f>Population!AZ36/SUM(Population!$AO36:$BA36)</f>
        <v>1.1386675369621211E-3</v>
      </c>
      <c r="BA36" s="43">
        <f>Population!BA36/SUM(Population!$AO36:$BA36)</f>
        <v>8.8916059298685933E-4</v>
      </c>
      <c r="BB36" s="40">
        <f>Population!BB36/SUM(Population!$BB36:$BN36)</f>
        <v>0.39452934469937173</v>
      </c>
      <c r="BC36" s="42">
        <f>Population!BC36/SUM(Population!$BB36:$BN36)</f>
        <v>7.6432992136804309E-2</v>
      </c>
      <c r="BD36" s="42">
        <f>Population!BD36/SUM(Population!$BB36:$BN36)</f>
        <v>0.21260868075481848</v>
      </c>
      <c r="BE36" s="42">
        <f>Population!BE36/SUM(Population!$BB36:$BN36)</f>
        <v>0.20587001055775284</v>
      </c>
      <c r="BF36" s="42">
        <f>Population!BF36/SUM(Population!$BB36:$BN36)</f>
        <v>5.8859304518513851E-2</v>
      </c>
      <c r="BG36" s="42">
        <f>Population!BG36/SUM(Population!$BB36:$BN36)</f>
        <v>1.0928516247635562E-2</v>
      </c>
      <c r="BH36" s="42">
        <f>Population!BH36/SUM(Population!$BB36:$BN36)</f>
        <v>8.677571901125428E-3</v>
      </c>
      <c r="BI36" s="42">
        <f>Population!BI36/SUM(Population!$BB36:$BN36)</f>
        <v>0</v>
      </c>
      <c r="BJ36" s="42">
        <f>Population!BJ36/SUM(Population!$BB36:$BN36)</f>
        <v>0</v>
      </c>
      <c r="BK36" s="42">
        <f>Population!BK36/SUM(Population!$BB36:$BN36)</f>
        <v>0</v>
      </c>
      <c r="BL36" s="42">
        <f>Population!BL36/SUM(Population!$BB36:$BN36)</f>
        <v>1.7911490594745238E-2</v>
      </c>
      <c r="BM36" s="42">
        <f>Population!BM36/SUM(Population!$BB36:$BN36)</f>
        <v>8.1263323219441293E-3</v>
      </c>
      <c r="BN36" s="43">
        <f>Population!BN36/SUM(Population!$BB36:$BN36)</f>
        <v>6.0557562672885904E-3</v>
      </c>
    </row>
    <row r="37" spans="1:66" x14ac:dyDescent="0.25">
      <c r="A37">
        <f t="shared" ref="A37:A68" si="1">A36+step</f>
        <v>16.5</v>
      </c>
      <c r="B37" s="40">
        <f>Population!B37/SUM(Population!$B37:$N37)</f>
        <v>0.93754336708502695</v>
      </c>
      <c r="C37" s="42">
        <f>Population!C37/SUM(Population!$B37:$N37)</f>
        <v>6.7360888528452826E-3</v>
      </c>
      <c r="D37" s="42">
        <f>Population!D37/SUM(Population!$B37:$N37)</f>
        <v>2.0060424176093602E-2</v>
      </c>
      <c r="E37" s="42">
        <f>Population!E37/SUM(Population!$B37:$N37)</f>
        <v>2.1490607243181983E-2</v>
      </c>
      <c r="F37" s="42">
        <f>Population!F37/SUM(Population!$B37:$N37)</f>
        <v>6.6766335169268515E-3</v>
      </c>
      <c r="G37" s="42">
        <f>Population!G37/SUM(Population!$B37:$N37)</f>
        <v>1.322184499514678E-3</v>
      </c>
      <c r="H37" s="42">
        <f>Population!H37/SUM(Population!$B37:$N37)</f>
        <v>1.1900872446512095E-3</v>
      </c>
      <c r="I37" s="42">
        <f>Population!I37/SUM(Population!$B37:$N37)</f>
        <v>0</v>
      </c>
      <c r="J37" s="42">
        <f>Population!J37/SUM(Population!$B37:$N37)</f>
        <v>0</v>
      </c>
      <c r="K37" s="42">
        <f>Population!K37/SUM(Population!$B37:$N37)</f>
        <v>0</v>
      </c>
      <c r="L37" s="42">
        <f>Population!L37/SUM(Population!$B37:$N37)</f>
        <v>2.4968421099832495E-3</v>
      </c>
      <c r="M37" s="42">
        <f>Population!M37/SUM(Population!$B37:$N37)</f>
        <v>1.3167003258516968E-3</v>
      </c>
      <c r="N37" s="42">
        <f>Population!N37/SUM(Population!$B37:$N37)</f>
        <v>1.1670649459244553E-3</v>
      </c>
      <c r="O37" s="40">
        <f>Population!O37/SUM(Population!$O37:$AA37)</f>
        <v>0.96654455324165822</v>
      </c>
      <c r="P37" s="42">
        <f>Population!P37/SUM(Population!$O37:$AA37)</f>
        <v>3.4853024261222486E-3</v>
      </c>
      <c r="Q37" s="42">
        <f>Population!Q37/SUM(Population!$O37:$AA37)</f>
        <v>1.0514004324057462E-2</v>
      </c>
      <c r="R37" s="42">
        <f>Population!R37/SUM(Population!$O37:$AA37)</f>
        <v>1.1487866618046903E-2</v>
      </c>
      <c r="S37" s="42">
        <f>Population!S37/SUM(Population!$O37:$AA37)</f>
        <v>3.617134272927763E-3</v>
      </c>
      <c r="T37" s="42">
        <f>Population!T37/SUM(Population!$O37:$AA37)</f>
        <v>7.2376424120651494E-4</v>
      </c>
      <c r="U37" s="42">
        <f>Population!U37/SUM(Population!$O37:$AA37)</f>
        <v>6.7489499958821428E-4</v>
      </c>
      <c r="V37" s="42">
        <f>Population!V37/SUM(Population!$O37:$AA37)</f>
        <v>0</v>
      </c>
      <c r="W37" s="42">
        <f>Population!W37/SUM(Population!$O37:$AA37)</f>
        <v>0</v>
      </c>
      <c r="X37" s="42">
        <f>Population!X37/SUM(Population!$O37:$AA37)</f>
        <v>0</v>
      </c>
      <c r="Y37" s="42">
        <f>Population!Y37/SUM(Population!$O37:$AA37)</f>
        <v>1.3831550593497307E-3</v>
      </c>
      <c r="Z37" s="42">
        <f>Population!Z37/SUM(Population!$O37:$AA37)</f>
        <v>7.634249507662438E-4</v>
      </c>
      <c r="AA37" s="42">
        <f>Population!AA37/SUM(Population!$O37:$AA37)</f>
        <v>8.0589986627654638E-4</v>
      </c>
      <c r="AB37" s="40">
        <f>Population!AB37/SUM(Population!$AB37:$AN37)</f>
        <v>0.4025329546855671</v>
      </c>
      <c r="AC37" s="42">
        <f>Population!AC37/SUM(Population!$AB37:$AN37)</f>
        <v>6.6186137286021587E-2</v>
      </c>
      <c r="AD37" s="42">
        <f>Population!AD37/SUM(Population!$AB37:$AN37)</f>
        <v>0.19480956525858303</v>
      </c>
      <c r="AE37" s="42">
        <f>Population!AE37/SUM(Population!$AB37:$AN37)</f>
        <v>0.20462796441778461</v>
      </c>
      <c r="AF37" s="42">
        <f>Population!AF37/SUM(Population!$AB37:$AN37)</f>
        <v>6.2517091083279949E-2</v>
      </c>
      <c r="AG37" s="42">
        <f>Population!AG37/SUM(Population!$AB37:$AN37)</f>
        <v>1.2243498372792679E-2</v>
      </c>
      <c r="AH37" s="42">
        <f>Population!AH37/SUM(Population!$AB37:$AN37)</f>
        <v>1.0935835410297159E-2</v>
      </c>
      <c r="AI37" s="42">
        <f>Population!AI37/SUM(Population!$AB37:$AN37)</f>
        <v>0</v>
      </c>
      <c r="AJ37" s="42">
        <f>Population!AJ37/SUM(Population!$AB37:$AN37)</f>
        <v>0</v>
      </c>
      <c r="AK37" s="42">
        <f>Population!AK37/SUM(Population!$AB37:$AN37)</f>
        <v>0</v>
      </c>
      <c r="AL37" s="42">
        <f>Population!AL37/SUM(Population!$AB37:$AN37)</f>
        <v>2.2616346195735906E-2</v>
      </c>
      <c r="AM37" s="42">
        <f>Population!AM37/SUM(Population!$AB37:$AN37)</f>
        <v>1.1969942164138653E-2</v>
      </c>
      <c r="AN37" s="42">
        <f>Population!AN37/SUM(Population!$AB37:$AN37)</f>
        <v>1.1560665125799466E-2</v>
      </c>
      <c r="AO37" s="40">
        <f>Population!AO37/SUM(Population!$AO37:$BA37)</f>
        <v>0.91855911016956537</v>
      </c>
      <c r="AP37" s="42">
        <f>Population!AP37/SUM(Population!$AO37:$BA37)</f>
        <v>9.9715735889913948E-3</v>
      </c>
      <c r="AQ37" s="42">
        <f>Population!AQ37/SUM(Population!$AO37:$BA37)</f>
        <v>2.8265289794820972E-2</v>
      </c>
      <c r="AR37" s="42">
        <f>Population!AR37/SUM(Population!$AO37:$BA37)</f>
        <v>2.7880679268459375E-2</v>
      </c>
      <c r="AS37" s="42">
        <f>Population!AS37/SUM(Population!$AO37:$BA37)</f>
        <v>8.0522955886148939E-3</v>
      </c>
      <c r="AT37" s="42">
        <f>Population!AT37/SUM(Population!$AO37:$BA37)</f>
        <v>1.5045164799087189E-3</v>
      </c>
      <c r="AU37" s="42">
        <f>Population!AU37/SUM(Population!$AO37:$BA37)</f>
        <v>1.2091456708893872E-3</v>
      </c>
      <c r="AV37" s="42">
        <f>Population!AV37/SUM(Population!$AO37:$BA37)</f>
        <v>0</v>
      </c>
      <c r="AW37" s="42">
        <f>Population!AW37/SUM(Population!$AO37:$BA37)</f>
        <v>0</v>
      </c>
      <c r="AX37" s="42">
        <f>Population!AX37/SUM(Population!$AO37:$BA37)</f>
        <v>0</v>
      </c>
      <c r="AY37" s="42">
        <f>Population!AY37/SUM(Population!$AO37:$BA37)</f>
        <v>2.4993698849699146E-3</v>
      </c>
      <c r="AZ37" s="42">
        <f>Population!AZ37/SUM(Population!$AO37:$BA37)</f>
        <v>1.1591459926289145E-3</v>
      </c>
      <c r="BA37" s="43">
        <f>Population!BA37/SUM(Population!$AO37:$BA37)</f>
        <v>8.9887356115116981E-4</v>
      </c>
      <c r="BB37" s="40">
        <f>Population!BB37/SUM(Population!$BB37:$BN37)</f>
        <v>0.39506531815498674</v>
      </c>
      <c r="BC37" s="42">
        <f>Population!BC37/SUM(Population!$BB37:$BN37)</f>
        <v>7.644929115889619E-2</v>
      </c>
      <c r="BD37" s="42">
        <f>Population!BD37/SUM(Population!$BB37:$BN37)</f>
        <v>0.21251214160569018</v>
      </c>
      <c r="BE37" s="42">
        <f>Population!BE37/SUM(Population!$BB37:$BN37)</f>
        <v>0.2055451823377257</v>
      </c>
      <c r="BF37" s="42">
        <f>Population!BF37/SUM(Population!$BB37:$BN37)</f>
        <v>5.8729024975059989E-2</v>
      </c>
      <c r="BG37" s="42">
        <f>Population!BG37/SUM(Population!$BB37:$BN37)</f>
        <v>1.0903722449803832E-2</v>
      </c>
      <c r="BH37" s="42">
        <f>Population!BH37/SUM(Population!$BB37:$BN37)</f>
        <v>8.6617668395859854E-3</v>
      </c>
      <c r="BI37" s="42">
        <f>Population!BI37/SUM(Population!$BB37:$BN37)</f>
        <v>0</v>
      </c>
      <c r="BJ37" s="42">
        <f>Population!BJ37/SUM(Population!$BB37:$BN37)</f>
        <v>0</v>
      </c>
      <c r="BK37" s="42">
        <f>Population!BK37/SUM(Population!$BB37:$BN37)</f>
        <v>0</v>
      </c>
      <c r="BL37" s="42">
        <f>Population!BL37/SUM(Population!$BB37:$BN37)</f>
        <v>1.7915054249095629E-2</v>
      </c>
      <c r="BM37" s="42">
        <f>Population!BM37/SUM(Population!$BB37:$BN37)</f>
        <v>8.1571247675663785E-3</v>
      </c>
      <c r="BN37" s="43">
        <f>Population!BN37/SUM(Population!$BB37:$BN37)</f>
        <v>6.0613734615893866E-3</v>
      </c>
    </row>
    <row r="38" spans="1:66" x14ac:dyDescent="0.25">
      <c r="A38">
        <f t="shared" si="1"/>
        <v>17</v>
      </c>
      <c r="B38" s="40">
        <f>Population!B38/SUM(Population!$B38:$N38)</f>
        <v>0.93805520572874224</v>
      </c>
      <c r="C38" s="42">
        <f>Population!C38/SUM(Population!$B38:$N38)</f>
        <v>6.7035920475610137E-3</v>
      </c>
      <c r="D38" s="42">
        <f>Population!D38/SUM(Population!$B38:$N38)</f>
        <v>1.993662169883785E-2</v>
      </c>
      <c r="E38" s="42">
        <f>Population!E38/SUM(Population!$B38:$N38)</f>
        <v>2.1305903885135067E-2</v>
      </c>
      <c r="F38" s="42">
        <f>Population!F38/SUM(Population!$B38:$N38)</f>
        <v>6.6050164135812032E-3</v>
      </c>
      <c r="G38" s="42">
        <f>Population!G38/SUM(Population!$B38:$N38)</f>
        <v>1.3062057846693479E-3</v>
      </c>
      <c r="H38" s="42">
        <f>Population!H38/SUM(Population!$B38:$N38)</f>
        <v>1.172615668362258E-3</v>
      </c>
      <c r="I38" s="42">
        <f>Population!I38/SUM(Population!$B38:$N38)</f>
        <v>0</v>
      </c>
      <c r="J38" s="42">
        <f>Population!J38/SUM(Population!$B38:$N38)</f>
        <v>0</v>
      </c>
      <c r="K38" s="42">
        <f>Population!K38/SUM(Population!$B38:$N38)</f>
        <v>0</v>
      </c>
      <c r="L38" s="42">
        <f>Population!L38/SUM(Population!$B38:$N38)</f>
        <v>2.4637638290174258E-3</v>
      </c>
      <c r="M38" s="42">
        <f>Population!M38/SUM(Population!$B38:$N38)</f>
        <v>1.3009920268784903E-3</v>
      </c>
      <c r="N38" s="42">
        <f>Population!N38/SUM(Population!$B38:$N38)</f>
        <v>1.1500829172150025E-3</v>
      </c>
      <c r="O38" s="40">
        <f>Population!O38/SUM(Population!$O38:$AA38)</f>
        <v>0.96700971157451443</v>
      </c>
      <c r="P38" s="42">
        <f>Population!P38/SUM(Population!$O38:$AA38)</f>
        <v>3.4519263875029418E-3</v>
      </c>
      <c r="Q38" s="42">
        <f>Population!Q38/SUM(Population!$O38:$AA38)</f>
        <v>1.039356631151174E-2</v>
      </c>
      <c r="R38" s="42">
        <f>Population!R38/SUM(Population!$O38:$AA38)</f>
        <v>1.1325447793782773E-2</v>
      </c>
      <c r="S38" s="42">
        <f>Population!S38/SUM(Population!$O38:$AA38)</f>
        <v>3.560022184699683E-3</v>
      </c>
      <c r="T38" s="42">
        <f>Population!T38/SUM(Population!$O38:$AA38)</f>
        <v>7.1159903002991349E-4</v>
      </c>
      <c r="U38" s="42">
        <f>Population!U38/SUM(Population!$O38:$AA38)</f>
        <v>6.6140590919411225E-4</v>
      </c>
      <c r="V38" s="42">
        <f>Population!V38/SUM(Population!$O38:$AA38)</f>
        <v>0</v>
      </c>
      <c r="W38" s="42">
        <f>Population!W38/SUM(Population!$O38:$AA38)</f>
        <v>0</v>
      </c>
      <c r="X38" s="42">
        <f>Population!X38/SUM(Population!$O38:$AA38)</f>
        <v>0</v>
      </c>
      <c r="Y38" s="42">
        <f>Population!Y38/SUM(Population!$O38:$AA38)</f>
        <v>1.3593755843621593E-3</v>
      </c>
      <c r="Z38" s="42">
        <f>Population!Z38/SUM(Population!$O38:$AA38)</f>
        <v>7.4819036853904079E-4</v>
      </c>
      <c r="AA38" s="42">
        <f>Population!AA38/SUM(Population!$O38:$AA38)</f>
        <v>7.7875485586323357E-4</v>
      </c>
      <c r="AB38" s="40">
        <f>Population!AB38/SUM(Population!$AB38:$AN38)</f>
        <v>0.40524177946658319</v>
      </c>
      <c r="AC38" s="42">
        <f>Population!AC38/SUM(Population!$AB38:$AN38)</f>
        <v>6.6044213665408552E-2</v>
      </c>
      <c r="AD38" s="42">
        <f>Population!AD38/SUM(Population!$AB38:$AN38)</f>
        <v>0.19426694379849374</v>
      </c>
      <c r="AE38" s="42">
        <f>Population!AE38/SUM(Population!$AB38:$AN38)</f>
        <v>0.20374455519572152</v>
      </c>
      <c r="AF38" s="42">
        <f>Population!AF38/SUM(Population!$AB38:$AN38)</f>
        <v>6.215489561479777E-2</v>
      </c>
      <c r="AG38" s="42">
        <f>Population!AG38/SUM(Population!$AB38:$AN38)</f>
        <v>1.2158126196537758E-2</v>
      </c>
      <c r="AH38" s="42">
        <f>Population!AH38/SUM(Population!$AB38:$AN38)</f>
        <v>1.0821614813518347E-2</v>
      </c>
      <c r="AI38" s="42">
        <f>Population!AI38/SUM(Population!$AB38:$AN38)</f>
        <v>0</v>
      </c>
      <c r="AJ38" s="42">
        <f>Population!AJ38/SUM(Population!$AB38:$AN38)</f>
        <v>0</v>
      </c>
      <c r="AK38" s="42">
        <f>Population!AK38/SUM(Population!$AB38:$AN38)</f>
        <v>0</v>
      </c>
      <c r="AL38" s="42">
        <f>Population!AL38/SUM(Population!$AB38:$AN38)</f>
        <v>2.2421473520567961E-2</v>
      </c>
      <c r="AM38" s="42">
        <f>Population!AM38/SUM(Population!$AB38:$AN38)</f>
        <v>1.1838794088927644E-2</v>
      </c>
      <c r="AN38" s="42">
        <f>Population!AN38/SUM(Population!$AB38:$AN38)</f>
        <v>1.1307603639443681E-2</v>
      </c>
      <c r="AO38" s="40">
        <f>Population!AO38/SUM(Population!$AO38:$BA38)</f>
        <v>0.91748754382830056</v>
      </c>
      <c r="AP38" s="42">
        <f>Population!AP38/SUM(Population!$AO38:$BA38)</f>
        <v>1.0093039821098068E-2</v>
      </c>
      <c r="AQ38" s="42">
        <f>Population!AQ38/SUM(Population!$AO38:$BA38)</f>
        <v>2.8622800222196459E-2</v>
      </c>
      <c r="AR38" s="42">
        <f>Population!AR38/SUM(Population!$AO38:$BA38)</f>
        <v>2.8251824150299146E-2</v>
      </c>
      <c r="AS38" s="42">
        <f>Population!AS38/SUM(Population!$AO38:$BA38)</f>
        <v>8.1639649693562993E-3</v>
      </c>
      <c r="AT38" s="42">
        <f>Population!AT38/SUM(Population!$AO38:$BA38)</f>
        <v>1.5260797391676859E-3</v>
      </c>
      <c r="AU38" s="42">
        <f>Population!AU38/SUM(Population!$AO38:$BA38)</f>
        <v>1.2267001153345896E-3</v>
      </c>
      <c r="AV38" s="42">
        <f>Population!AV38/SUM(Population!$AO38:$BA38)</f>
        <v>0</v>
      </c>
      <c r="AW38" s="42">
        <f>Population!AW38/SUM(Population!$AO38:$BA38)</f>
        <v>0</v>
      </c>
      <c r="AX38" s="42">
        <f>Population!AX38/SUM(Population!$AO38:$BA38)</f>
        <v>0</v>
      </c>
      <c r="AY38" s="42">
        <f>Population!AY38/SUM(Population!$AO38:$BA38)</f>
        <v>2.5392331855105632E-3</v>
      </c>
      <c r="AZ38" s="42">
        <f>Population!AZ38/SUM(Population!$AO38:$BA38)</f>
        <v>1.1795134249002041E-3</v>
      </c>
      <c r="BA38" s="43">
        <f>Population!BA38/SUM(Population!$AO38:$BA38)</f>
        <v>9.093005438365854E-4</v>
      </c>
      <c r="BB38" s="40">
        <f>Population!BB38/SUM(Population!$BB38:$BN38)</f>
        <v>0.39557713428160018</v>
      </c>
      <c r="BC38" s="42">
        <f>Population!BC38/SUM(Population!$BB38:$BN38)</f>
        <v>7.646630886107883E-2</v>
      </c>
      <c r="BD38" s="42">
        <f>Population!BD38/SUM(Population!$BB38:$BN38)</f>
        <v>0.21243175835443631</v>
      </c>
      <c r="BE38" s="42">
        <f>Population!BE38/SUM(Population!$BB38:$BN38)</f>
        <v>0.20524601479856414</v>
      </c>
      <c r="BF38" s="42">
        <f>Population!BF38/SUM(Population!$BB38:$BN38)</f>
        <v>5.8603077197456901E-2</v>
      </c>
      <c r="BG38" s="42">
        <f>Population!BG38/SUM(Population!$BB38:$BN38)</f>
        <v>1.0878620249296988E-2</v>
      </c>
      <c r="BH38" s="42">
        <f>Population!BH38/SUM(Population!$BB38:$BN38)</f>
        <v>8.6435579534819354E-3</v>
      </c>
      <c r="BI38" s="42">
        <f>Population!BI38/SUM(Population!$BB38:$BN38)</f>
        <v>0</v>
      </c>
      <c r="BJ38" s="42">
        <f>Population!BJ38/SUM(Population!$BB38:$BN38)</f>
        <v>0</v>
      </c>
      <c r="BK38" s="42">
        <f>Population!BK38/SUM(Population!$BB38:$BN38)</f>
        <v>0</v>
      </c>
      <c r="BL38" s="42">
        <f>Population!BL38/SUM(Population!$BB38:$BN38)</f>
        <v>1.7908170849863608E-2</v>
      </c>
      <c r="BM38" s="42">
        <f>Population!BM38/SUM(Population!$BB38:$BN38)</f>
        <v>8.1798462981999935E-3</v>
      </c>
      <c r="BN38" s="43">
        <f>Population!BN38/SUM(Population!$BB38:$BN38)</f>
        <v>6.0655111560211604E-3</v>
      </c>
    </row>
    <row r="39" spans="1:66" x14ac:dyDescent="0.25">
      <c r="A39">
        <f t="shared" si="1"/>
        <v>17.5</v>
      </c>
      <c r="B39" s="40">
        <f>Population!B39/SUM(Population!$B39:$N39)</f>
        <v>0.9385354070292814</v>
      </c>
      <c r="C39" s="42">
        <f>Population!C39/SUM(Population!$B39:$N39)</f>
        <v>6.6735198275600345E-3</v>
      </c>
      <c r="D39" s="42">
        <f>Population!D39/SUM(Population!$B39:$N39)</f>
        <v>1.9821398963204031E-2</v>
      </c>
      <c r="E39" s="42">
        <f>Population!E39/SUM(Population!$B39:$N39)</f>
        <v>2.113359307188787E-2</v>
      </c>
      <c r="F39" s="42">
        <f>Population!F39/SUM(Population!$B39:$N39)</f>
        <v>6.5381737153399171E-3</v>
      </c>
      <c r="G39" s="42">
        <f>Population!G39/SUM(Population!$B39:$N39)</f>
        <v>1.2912497087702271E-3</v>
      </c>
      <c r="H39" s="42">
        <f>Population!H39/SUM(Population!$B39:$N39)</f>
        <v>1.1561883576851335E-3</v>
      </c>
      <c r="I39" s="42">
        <f>Population!I39/SUM(Population!$B39:$N39)</f>
        <v>0</v>
      </c>
      <c r="J39" s="42">
        <f>Population!J39/SUM(Population!$B39:$N39)</f>
        <v>0</v>
      </c>
      <c r="K39" s="42">
        <f>Population!K39/SUM(Population!$B39:$N39)</f>
        <v>0</v>
      </c>
      <c r="L39" s="42">
        <f>Population!L39/SUM(Population!$B39:$N39)</f>
        <v>2.431811622486524E-3</v>
      </c>
      <c r="M39" s="42">
        <f>Population!M39/SUM(Population!$B39:$N39)</f>
        <v>1.2852161878437668E-3</v>
      </c>
      <c r="N39" s="42">
        <f>Population!N39/SUM(Population!$B39:$N39)</f>
        <v>1.1334415159409156E-3</v>
      </c>
      <c r="O39" s="40">
        <f>Population!O39/SUM(Population!$O39:$AA39)</f>
        <v>0.96744891735407845</v>
      </c>
      <c r="P39" s="42">
        <f>Population!P39/SUM(Population!$O39:$AA39)</f>
        <v>3.4207327536434086E-3</v>
      </c>
      <c r="Q39" s="42">
        <f>Population!Q39/SUM(Population!$O39:$AA39)</f>
        <v>1.0280874448488502E-2</v>
      </c>
      <c r="R39" s="42">
        <f>Population!R39/SUM(Population!$O39:$AA39)</f>
        <v>1.1172182401547451E-2</v>
      </c>
      <c r="S39" s="42">
        <f>Population!S39/SUM(Population!$O39:$AA39)</f>
        <v>3.5055994843672458E-3</v>
      </c>
      <c r="T39" s="42">
        <f>Population!T39/SUM(Population!$O39:$AA39)</f>
        <v>6.9993482819387289E-4</v>
      </c>
      <c r="U39" s="42">
        <f>Population!U39/SUM(Population!$O39:$AA39)</f>
        <v>6.4847446119252808E-4</v>
      </c>
      <c r="V39" s="42">
        <f>Population!V39/SUM(Population!$O39:$AA39)</f>
        <v>0</v>
      </c>
      <c r="W39" s="42">
        <f>Population!W39/SUM(Population!$O39:$AA39)</f>
        <v>0</v>
      </c>
      <c r="X39" s="42">
        <f>Population!X39/SUM(Population!$O39:$AA39)</f>
        <v>0</v>
      </c>
      <c r="Y39" s="42">
        <f>Population!Y39/SUM(Population!$O39:$AA39)</f>
        <v>1.3362364477415608E-3</v>
      </c>
      <c r="Z39" s="42">
        <f>Population!Z39/SUM(Population!$O39:$AA39)</f>
        <v>7.3355216197521606E-4</v>
      </c>
      <c r="AA39" s="42">
        <f>Population!AA39/SUM(Population!$O39:$AA39)</f>
        <v>7.534956587715928E-4</v>
      </c>
      <c r="AB39" s="40">
        <f>Population!AB39/SUM(Population!$AB39:$AN39)</f>
        <v>0.40778585911215687</v>
      </c>
      <c r="AC39" s="42">
        <f>Population!AC39/SUM(Population!$AB39:$AN39)</f>
        <v>6.5907126024390902E-2</v>
      </c>
      <c r="AD39" s="42">
        <f>Population!AD39/SUM(Population!$AB39:$AN39)</f>
        <v>0.19375355200676969</v>
      </c>
      <c r="AE39" s="42">
        <f>Population!AE39/SUM(Population!$AB39:$AN39)</f>
        <v>0.20292228034248894</v>
      </c>
      <c r="AF39" s="42">
        <f>Population!AF39/SUM(Population!$AB39:$AN39)</f>
        <v>6.1817928981891583E-2</v>
      </c>
      <c r="AG39" s="42">
        <f>Population!AG39/SUM(Population!$AB39:$AN39)</f>
        <v>1.2078446799321314E-2</v>
      </c>
      <c r="AH39" s="42">
        <f>Population!AH39/SUM(Population!$AB39:$AN39)</f>
        <v>1.0714917489390326E-2</v>
      </c>
      <c r="AI39" s="42">
        <f>Population!AI39/SUM(Population!$AB39:$AN39)</f>
        <v>0</v>
      </c>
      <c r="AJ39" s="42">
        <f>Population!AJ39/SUM(Population!$AB39:$AN39)</f>
        <v>0</v>
      </c>
      <c r="AK39" s="42">
        <f>Population!AK39/SUM(Population!$AB39:$AN39)</f>
        <v>0</v>
      </c>
      <c r="AL39" s="42">
        <f>Population!AL39/SUM(Population!$AB39:$AN39)</f>
        <v>2.2235228356243378E-2</v>
      </c>
      <c r="AM39" s="42">
        <f>Population!AM39/SUM(Population!$AB39:$AN39)</f>
        <v>1.1713112392280671E-2</v>
      </c>
      <c r="AN39" s="42">
        <f>Population!AN39/SUM(Population!$AB39:$AN39)</f>
        <v>1.1071548495066294E-2</v>
      </c>
      <c r="AO39" s="40">
        <f>Population!AO39/SUM(Population!$AO39:$BA39)</f>
        <v>0.91641689215419264</v>
      </c>
      <c r="AP39" s="42">
        <f>Population!AP39/SUM(Population!$AO39:$BA39)</f>
        <v>1.0214162512507289E-2</v>
      </c>
      <c r="AQ39" s="42">
        <f>Population!AQ39/SUM(Population!$AO39:$BA39)</f>
        <v>2.8979654464564034E-2</v>
      </c>
      <c r="AR39" s="42">
        <f>Population!AR39/SUM(Population!$AO39:$BA39)</f>
        <v>2.862270751474693E-2</v>
      </c>
      <c r="AS39" s="42">
        <f>Population!AS39/SUM(Population!$AO39:$BA39)</f>
        <v>8.2756140651338937E-3</v>
      </c>
      <c r="AT39" s="42">
        <f>Population!AT39/SUM(Population!$AO39:$BA39)</f>
        <v>1.5476442435106419E-3</v>
      </c>
      <c r="AU39" s="42">
        <f>Population!AU39/SUM(Population!$AO39:$BA39)</f>
        <v>1.2443516580746712E-3</v>
      </c>
      <c r="AV39" s="42">
        <f>Population!AV39/SUM(Population!$AO39:$BA39)</f>
        <v>0</v>
      </c>
      <c r="AW39" s="42">
        <f>Population!AW39/SUM(Population!$AO39:$BA39)</f>
        <v>0</v>
      </c>
      <c r="AX39" s="42">
        <f>Population!AX39/SUM(Population!$AO39:$BA39)</f>
        <v>0</v>
      </c>
      <c r="AY39" s="42">
        <f>Population!AY39/SUM(Population!$AO39:$BA39)</f>
        <v>2.5788480924881707E-3</v>
      </c>
      <c r="AZ39" s="42">
        <f>Population!AZ39/SUM(Population!$AO39:$BA39)</f>
        <v>1.1997709412162588E-3</v>
      </c>
      <c r="BA39" s="43">
        <f>Population!BA39/SUM(Population!$AO39:$BA39)</f>
        <v>9.2035435356554866E-4</v>
      </c>
      <c r="BB39" s="40">
        <f>Population!BB39/SUM(Population!$BB39:$BN39)</f>
        <v>0.39606042257816892</v>
      </c>
      <c r="BC39" s="42">
        <f>Population!BC39/SUM(Population!$BB39:$BN39)</f>
        <v>7.6483613958257937E-2</v>
      </c>
      <c r="BD39" s="42">
        <f>Population!BD39/SUM(Population!$BB39:$BN39)</f>
        <v>0.21236563549498175</v>
      </c>
      <c r="BE39" s="42">
        <f>Population!BE39/SUM(Population!$BB39:$BN39)</f>
        <v>0.20497307113470545</v>
      </c>
      <c r="BF39" s="42">
        <f>Population!BF39/SUM(Population!$BB39:$BN39)</f>
        <v>5.8483147502926415E-2</v>
      </c>
      <c r="BG39" s="42">
        <f>Population!BG39/SUM(Population!$BB39:$BN39)</f>
        <v>1.085379187289601E-2</v>
      </c>
      <c r="BH39" s="42">
        <f>Population!BH39/SUM(Population!$BB39:$BN39)</f>
        <v>8.6237850621843359E-3</v>
      </c>
      <c r="BI39" s="42">
        <f>Population!BI39/SUM(Population!$BB39:$BN39)</f>
        <v>0</v>
      </c>
      <c r="BJ39" s="42">
        <f>Population!BJ39/SUM(Population!$BB39:$BN39)</f>
        <v>0</v>
      </c>
      <c r="BK39" s="42">
        <f>Population!BK39/SUM(Population!$BB39:$BN39)</f>
        <v>0</v>
      </c>
      <c r="BL39" s="42">
        <f>Population!BL39/SUM(Population!$BB39:$BN39)</f>
        <v>1.789306835098382E-2</v>
      </c>
      <c r="BM39" s="42">
        <f>Population!BM39/SUM(Population!$BB39:$BN39)</f>
        <v>8.1954979131917786E-3</v>
      </c>
      <c r="BN39" s="43">
        <f>Population!BN39/SUM(Population!$BB39:$BN39)</f>
        <v>6.067966131703499E-3</v>
      </c>
    </row>
    <row r="40" spans="1:66" x14ac:dyDescent="0.25">
      <c r="A40">
        <f t="shared" si="1"/>
        <v>18</v>
      </c>
      <c r="B40" s="40">
        <f>Population!B40/SUM(Population!$B40:$N40)</f>
        <v>0.93898551001796415</v>
      </c>
      <c r="C40" s="42">
        <f>Population!C40/SUM(Population!$B40:$N40)</f>
        <v>6.6457386127241232E-3</v>
      </c>
      <c r="D40" s="42">
        <f>Population!D40/SUM(Population!$B40:$N40)</f>
        <v>1.9714338401704903E-2</v>
      </c>
      <c r="E40" s="42">
        <f>Population!E40/SUM(Population!$B40:$N40)</f>
        <v>2.0972925279568396E-2</v>
      </c>
      <c r="F40" s="42">
        <f>Population!F40/SUM(Population!$B40:$N40)</f>
        <v>6.4757740772813733E-3</v>
      </c>
      <c r="G40" s="42">
        <f>Population!G40/SUM(Population!$B40:$N40)</f>
        <v>1.2772447046572992E-3</v>
      </c>
      <c r="H40" s="42">
        <f>Population!H40/SUM(Population!$B40:$N40)</f>
        <v>1.1407450274530558E-3</v>
      </c>
      <c r="I40" s="42">
        <f>Population!I40/SUM(Population!$B40:$N40)</f>
        <v>0</v>
      </c>
      <c r="J40" s="42">
        <f>Population!J40/SUM(Population!$B40:$N40)</f>
        <v>0</v>
      </c>
      <c r="K40" s="42">
        <f>Population!K40/SUM(Population!$B40:$N40)</f>
        <v>0</v>
      </c>
      <c r="L40" s="42">
        <f>Population!L40/SUM(Population!$B40:$N40)</f>
        <v>2.4010718515176614E-3</v>
      </c>
      <c r="M40" s="42">
        <f>Population!M40/SUM(Population!$B40:$N40)</f>
        <v>1.2694975783546093E-3</v>
      </c>
      <c r="N40" s="42">
        <f>Population!N40/SUM(Population!$B40:$N40)</f>
        <v>1.117154448774382E-3</v>
      </c>
      <c r="O40" s="40">
        <f>Population!O40/SUM(Population!$O40:$AA40)</f>
        <v>0.96786318031122487</v>
      </c>
      <c r="P40" s="42">
        <f>Population!P40/SUM(Population!$O40:$AA40)</f>
        <v>3.3915855673942452E-3</v>
      </c>
      <c r="Q40" s="42">
        <f>Population!Q40/SUM(Population!$O40:$AA40)</f>
        <v>1.0175469154849289E-2</v>
      </c>
      <c r="R40" s="42">
        <f>Population!R40/SUM(Population!$O40:$AA40)</f>
        <v>1.1027799451397528E-2</v>
      </c>
      <c r="S40" s="42">
        <f>Population!S40/SUM(Population!$O40:$AA40)</f>
        <v>3.4538803337024831E-3</v>
      </c>
      <c r="T40" s="42">
        <f>Population!T40/SUM(Population!$O40:$AA40)</f>
        <v>6.8878449762609301E-4</v>
      </c>
      <c r="U40" s="42">
        <f>Population!U40/SUM(Population!$O40:$AA40)</f>
        <v>6.3609682492503968E-4</v>
      </c>
      <c r="V40" s="42">
        <f>Population!V40/SUM(Population!$O40:$AA40)</f>
        <v>0</v>
      </c>
      <c r="W40" s="42">
        <f>Population!W40/SUM(Population!$O40:$AA40)</f>
        <v>0</v>
      </c>
      <c r="X40" s="42">
        <f>Population!X40/SUM(Population!$O40:$AA40)</f>
        <v>0</v>
      </c>
      <c r="Y40" s="42">
        <f>Population!Y40/SUM(Population!$O40:$AA40)</f>
        <v>1.3137793885340003E-3</v>
      </c>
      <c r="Z40" s="42">
        <f>Population!Z40/SUM(Population!$O40:$AA40)</f>
        <v>7.1947448699274811E-4</v>
      </c>
      <c r="AA40" s="42">
        <f>Population!AA40/SUM(Population!$O40:$AA40)</f>
        <v>7.2994998335410455E-4</v>
      </c>
      <c r="AB40" s="40">
        <f>Population!AB40/SUM(Population!$AB40:$AN40)</f>
        <v>0.41017285817824245</v>
      </c>
      <c r="AC40" s="42">
        <f>Population!AC40/SUM(Population!$AB40:$AN40)</f>
        <v>6.5775052412414825E-2</v>
      </c>
      <c r="AD40" s="42">
        <f>Population!AD40/SUM(Population!$AB40:$AN40)</f>
        <v>0.19326781930520853</v>
      </c>
      <c r="AE40" s="42">
        <f>Population!AE40/SUM(Population!$AB40:$AN40)</f>
        <v>0.20215737134819475</v>
      </c>
      <c r="AF40" s="42">
        <f>Population!AF40/SUM(Population!$AB40:$AN40)</f>
        <v>6.1504984062187955E-2</v>
      </c>
      <c r="AG40" s="42">
        <f>Population!AG40/SUM(Population!$AB40:$AN40)</f>
        <v>1.2004241692076497E-2</v>
      </c>
      <c r="AH40" s="42">
        <f>Population!AH40/SUM(Population!$AB40:$AN40)</f>
        <v>1.0615390429896249E-2</v>
      </c>
      <c r="AI40" s="42">
        <f>Population!AI40/SUM(Population!$AB40:$AN40)</f>
        <v>0</v>
      </c>
      <c r="AJ40" s="42">
        <f>Population!AJ40/SUM(Population!$AB40:$AN40)</f>
        <v>0</v>
      </c>
      <c r="AK40" s="42">
        <f>Population!AK40/SUM(Population!$AB40:$AN40)</f>
        <v>0</v>
      </c>
      <c r="AL40" s="42">
        <f>Population!AL40/SUM(Population!$AB40:$AN40)</f>
        <v>2.205796754040816E-2</v>
      </c>
      <c r="AM40" s="42">
        <f>Population!AM40/SUM(Population!$AB40:$AN40)</f>
        <v>1.1592967881346517E-2</v>
      </c>
      <c r="AN40" s="42">
        <f>Population!AN40/SUM(Population!$AB40:$AN40)</f>
        <v>1.0851347150024143E-2</v>
      </c>
      <c r="AO40" s="40">
        <f>Population!AO40/SUM(Population!$AO40:$BA40)</f>
        <v>0.91534764342806296</v>
      </c>
      <c r="AP40" s="42">
        <f>Population!AP40/SUM(Population!$AO40:$BA40)</f>
        <v>1.0334883675603047E-2</v>
      </c>
      <c r="AQ40" s="42">
        <f>Population!AQ40/SUM(Population!$AO40:$BA40)</f>
        <v>2.9335682719872695E-2</v>
      </c>
      <c r="AR40" s="42">
        <f>Population!AR40/SUM(Population!$AO40:$BA40)</f>
        <v>2.8993178568889087E-2</v>
      </c>
      <c r="AS40" s="42">
        <f>Population!AS40/SUM(Population!$AO40:$BA40)</f>
        <v>8.3872029219257856E-3</v>
      </c>
      <c r="AT40" s="42">
        <f>Population!AT40/SUM(Population!$AO40:$BA40)</f>
        <v>1.5692018083029689E-3</v>
      </c>
      <c r="AU40" s="42">
        <f>Population!AU40/SUM(Population!$AO40:$BA40)</f>
        <v>1.2620834689302722E-3</v>
      </c>
      <c r="AV40" s="42">
        <f>Population!AV40/SUM(Population!$AO40:$BA40)</f>
        <v>0</v>
      </c>
      <c r="AW40" s="42">
        <f>Population!AW40/SUM(Population!$AO40:$BA40)</f>
        <v>0</v>
      </c>
      <c r="AX40" s="42">
        <f>Population!AX40/SUM(Population!$AO40:$BA40)</f>
        <v>0</v>
      </c>
      <c r="AY40" s="42">
        <f>Population!AY40/SUM(Population!$AO40:$BA40)</f>
        <v>2.6182449485333686E-3</v>
      </c>
      <c r="AZ40" s="42">
        <f>Population!AZ40/SUM(Population!$AO40:$BA40)</f>
        <v>1.2199209861331111E-3</v>
      </c>
      <c r="BA40" s="43">
        <f>Population!BA40/SUM(Population!$AO40:$BA40)</f>
        <v>9.319574737465579E-4</v>
      </c>
      <c r="BB40" s="40">
        <f>Population!BB40/SUM(Population!$BB40:$BN40)</f>
        <v>0.39651243409545733</v>
      </c>
      <c r="BC40" s="42">
        <f>Population!BC40/SUM(Population!$BB40:$BN40)</f>
        <v>7.6500866866809403E-2</v>
      </c>
      <c r="BD40" s="42">
        <f>Population!BD40/SUM(Population!$BB40:$BN40)</f>
        <v>0.21231198636477935</v>
      </c>
      <c r="BE40" s="42">
        <f>Population!BE40/SUM(Population!$BB40:$BN40)</f>
        <v>0.20472613874700732</v>
      </c>
      <c r="BF40" s="42">
        <f>Population!BF40/SUM(Population!$BB40:$BN40)</f>
        <v>5.8370379064617575E-2</v>
      </c>
      <c r="BG40" s="42">
        <f>Population!BG40/SUM(Population!$BB40:$BN40)</f>
        <v>1.0829678035104586E-2</v>
      </c>
      <c r="BH40" s="42">
        <f>Population!BH40/SUM(Population!$BB40:$BN40)</f>
        <v>8.603139806235555E-3</v>
      </c>
      <c r="BI40" s="42">
        <f>Population!BI40/SUM(Population!$BB40:$BN40)</f>
        <v>0</v>
      </c>
      <c r="BJ40" s="42">
        <f>Population!BJ40/SUM(Population!$BB40:$BN40)</f>
        <v>0</v>
      </c>
      <c r="BK40" s="42">
        <f>Population!BK40/SUM(Population!$BB40:$BN40)</f>
        <v>0</v>
      </c>
      <c r="BL40" s="42">
        <f>Population!BL40/SUM(Population!$BB40:$BN40)</f>
        <v>1.787168175024267E-2</v>
      </c>
      <c r="BM40" s="42">
        <f>Population!BM40/SUM(Population!$BB40:$BN40)</f>
        <v>8.2050439923048307E-3</v>
      </c>
      <c r="BN40" s="43">
        <f>Population!BN40/SUM(Population!$BB40:$BN40)</f>
        <v>6.0686512774413828E-3</v>
      </c>
    </row>
    <row r="41" spans="1:66" x14ac:dyDescent="0.25">
      <c r="A41">
        <f t="shared" si="1"/>
        <v>18.5</v>
      </c>
      <c r="B41" s="40">
        <f>Population!B41/SUM(Population!$B41:$N41)</f>
        <v>0.93940698437228498</v>
      </c>
      <c r="C41" s="42">
        <f>Population!C41/SUM(Population!$B41:$N41)</f>
        <v>6.6201160841850171E-3</v>
      </c>
      <c r="D41" s="42">
        <f>Population!D41/SUM(Population!$B41:$N41)</f>
        <v>1.9615024446512072E-2</v>
      </c>
      <c r="E41" s="42">
        <f>Population!E41/SUM(Population!$B41:$N41)</f>
        <v>2.0823219131780014E-2</v>
      </c>
      <c r="F41" s="42">
        <f>Population!F41/SUM(Population!$B41:$N41)</f>
        <v>6.4175236333925394E-3</v>
      </c>
      <c r="G41" s="42">
        <f>Population!G41/SUM(Population!$B41:$N41)</f>
        <v>1.2641273448375067E-3</v>
      </c>
      <c r="H41" s="42">
        <f>Population!H41/SUM(Population!$B41:$N41)</f>
        <v>1.1262263422141322E-3</v>
      </c>
      <c r="I41" s="42">
        <f>Population!I41/SUM(Population!$B41:$N41)</f>
        <v>0</v>
      </c>
      <c r="J41" s="42">
        <f>Population!J41/SUM(Population!$B41:$N41)</f>
        <v>0</v>
      </c>
      <c r="K41" s="42">
        <f>Population!K41/SUM(Population!$B41:$N41)</f>
        <v>0</v>
      </c>
      <c r="L41" s="42">
        <f>Population!L41/SUM(Population!$B41:$N41)</f>
        <v>2.3716005350914691E-3</v>
      </c>
      <c r="M41" s="42">
        <f>Population!M41/SUM(Population!$B41:$N41)</f>
        <v>1.2539416519205125E-3</v>
      </c>
      <c r="N41" s="42">
        <f>Population!N41/SUM(Population!$B41:$N41)</f>
        <v>1.1012364577820538E-3</v>
      </c>
      <c r="O41" s="40">
        <f>Population!O41/SUM(Population!$O41:$AA41)</f>
        <v>0.96825354412976028</v>
      </c>
      <c r="P41" s="42">
        <f>Population!P41/SUM(Population!$O41:$AA41)</f>
        <v>3.3643593183659564E-3</v>
      </c>
      <c r="Q41" s="42">
        <f>Population!Q41/SUM(Population!$O41:$AA41)</f>
        <v>1.007691191958753E-2</v>
      </c>
      <c r="R41" s="42">
        <f>Population!R41/SUM(Population!$O41:$AA41)</f>
        <v>1.0891978254233563E-2</v>
      </c>
      <c r="S41" s="42">
        <f>Population!S41/SUM(Population!$O41:$AA41)</f>
        <v>3.4048477864840137E-3</v>
      </c>
      <c r="T41" s="42">
        <f>Population!T41/SUM(Population!$O41:$AA41)</f>
        <v>6.7815439535579361E-4</v>
      </c>
      <c r="U41" s="42">
        <f>Population!U41/SUM(Population!$O41:$AA41)</f>
        <v>6.2426923235908282E-4</v>
      </c>
      <c r="V41" s="42">
        <f>Population!V41/SUM(Population!$O41:$AA41)</f>
        <v>0</v>
      </c>
      <c r="W41" s="42">
        <f>Population!W41/SUM(Population!$O41:$AA41)</f>
        <v>0</v>
      </c>
      <c r="X41" s="42">
        <f>Population!X41/SUM(Population!$O41:$AA41)</f>
        <v>0</v>
      </c>
      <c r="Y41" s="42">
        <f>Population!Y41/SUM(Population!$O41:$AA41)</f>
        <v>1.2920405933232199E-3</v>
      </c>
      <c r="Z41" s="42">
        <f>Population!Z41/SUM(Population!$O41:$AA41)</f>
        <v>7.059298098967689E-4</v>
      </c>
      <c r="AA41" s="42">
        <f>Population!AA41/SUM(Population!$O41:$AA41)</f>
        <v>7.0796456063412642E-4</v>
      </c>
      <c r="AB41" s="40">
        <f>Population!AB41/SUM(Population!$AB41:$AN41)</f>
        <v>0.41241035536974485</v>
      </c>
      <c r="AC41" s="42">
        <f>Population!AC41/SUM(Population!$AB41:$AN41)</f>
        <v>6.5648170433328809E-2</v>
      </c>
      <c r="AD41" s="42">
        <f>Population!AD41/SUM(Population!$AB41:$AN41)</f>
        <v>0.19280843072232262</v>
      </c>
      <c r="AE41" s="42">
        <f>Population!AE41/SUM(Population!$AB41:$AN41)</f>
        <v>0.20144611907857687</v>
      </c>
      <c r="AF41" s="42">
        <f>Population!AF41/SUM(Population!$AB41:$AN41)</f>
        <v>6.1214765186281196E-2</v>
      </c>
      <c r="AG41" s="42">
        <f>Population!AG41/SUM(Population!$AB41:$AN41)</f>
        <v>1.1935266159202117E-2</v>
      </c>
      <c r="AH41" s="42">
        <f>Population!AH41/SUM(Population!$AB41:$AN41)</f>
        <v>1.0522684153421152E-2</v>
      </c>
      <c r="AI41" s="42">
        <f>Population!AI41/SUM(Population!$AB41:$AN41)</f>
        <v>0</v>
      </c>
      <c r="AJ41" s="42">
        <f>Population!AJ41/SUM(Population!$AB41:$AN41)</f>
        <v>0</v>
      </c>
      <c r="AK41" s="42">
        <f>Population!AK41/SUM(Population!$AB41:$AN41)</f>
        <v>0</v>
      </c>
      <c r="AL41" s="42">
        <f>Population!AL41/SUM(Population!$AB41:$AN41)</f>
        <v>2.1889884351849589E-2</v>
      </c>
      <c r="AM41" s="42">
        <f>Population!AM41/SUM(Population!$AB41:$AN41)</f>
        <v>1.147839418882445E-2</v>
      </c>
      <c r="AN41" s="42">
        <f>Population!AN41/SUM(Population!$AB41:$AN41)</f>
        <v>1.0645930356448391E-2</v>
      </c>
      <c r="AO41" s="40">
        <f>Population!AO41/SUM(Population!$AO41:$BA41)</f>
        <v>0.91428028017420615</v>
      </c>
      <c r="AP41" s="42">
        <f>Population!AP41/SUM(Population!$AO41:$BA41)</f>
        <v>1.045514746612917E-2</v>
      </c>
      <c r="AQ41" s="42">
        <f>Population!AQ41/SUM(Population!$AO41:$BA41)</f>
        <v>2.9690717449028337E-2</v>
      </c>
      <c r="AR41" s="42">
        <f>Population!AR41/SUM(Population!$AO41:$BA41)</f>
        <v>2.9363082655322826E-2</v>
      </c>
      <c r="AS41" s="42">
        <f>Population!AS41/SUM(Population!$AO41:$BA41)</f>
        <v>8.4986915220738816E-3</v>
      </c>
      <c r="AT41" s="42">
        <f>Population!AT41/SUM(Population!$AO41:$BA41)</f>
        <v>1.5907448574912287E-3</v>
      </c>
      <c r="AU41" s="42">
        <f>Population!AU41/SUM(Population!$AO41:$BA41)</f>
        <v>1.2798801296471935E-3</v>
      </c>
      <c r="AV41" s="42">
        <f>Population!AV41/SUM(Population!$AO41:$BA41)</f>
        <v>0</v>
      </c>
      <c r="AW41" s="42">
        <f>Population!AW41/SUM(Population!$AO41:$BA41)</f>
        <v>0</v>
      </c>
      <c r="AX41" s="42">
        <f>Population!AX41/SUM(Population!$AO41:$BA41)</f>
        <v>0</v>
      </c>
      <c r="AY41" s="42">
        <f>Population!AY41/SUM(Population!$AO41:$BA41)</f>
        <v>2.6574478967732354E-3</v>
      </c>
      <c r="AZ41" s="42">
        <f>Population!AZ41/SUM(Population!$AO41:$BA41)</f>
        <v>1.2399668207731496E-3</v>
      </c>
      <c r="BA41" s="43">
        <f>Population!BA41/SUM(Population!$AO41:$BA41)</f>
        <v>9.4404102855490785E-4</v>
      </c>
      <c r="BB41" s="40">
        <f>Population!BB41/SUM(Population!$BB41:$BN41)</f>
        <v>0.39693172822293132</v>
      </c>
      <c r="BC41" s="42">
        <f>Population!BC41/SUM(Population!$BB41:$BN41)</f>
        <v>7.6517805074192591E-2</v>
      </c>
      <c r="BD41" s="42">
        <f>Population!BD41/SUM(Population!$BB41:$BN41)</f>
        <v>0.2122691510959572</v>
      </c>
      <c r="BE41" s="42">
        <f>Population!BE41/SUM(Population!$BB41:$BN41)</f>
        <v>0.20450442712543035</v>
      </c>
      <c r="BF41" s="42">
        <f>Population!BF41/SUM(Population!$BB41:$BN41)</f>
        <v>5.826547375373111E-2</v>
      </c>
      <c r="BG41" s="42">
        <f>Population!BG41/SUM(Population!$BB41:$BN41)</f>
        <v>1.0806600246955168E-2</v>
      </c>
      <c r="BH41" s="42">
        <f>Population!BH41/SUM(Population!$BB41:$BN41)</f>
        <v>8.5821812098808414E-3</v>
      </c>
      <c r="BI41" s="42">
        <f>Population!BI41/SUM(Population!$BB41:$BN41)</f>
        <v>0</v>
      </c>
      <c r="BJ41" s="42">
        <f>Population!BJ41/SUM(Population!$BB41:$BN41)</f>
        <v>0</v>
      </c>
      <c r="BK41" s="42">
        <f>Population!BK41/SUM(Population!$BB41:$BN41)</f>
        <v>0</v>
      </c>
      <c r="BL41" s="42">
        <f>Population!BL41/SUM(Population!$BB41:$BN41)</f>
        <v>1.784566979299973E-2</v>
      </c>
      <c r="BM41" s="42">
        <f>Population!BM41/SUM(Population!$BB41:$BN41)</f>
        <v>8.2093945055308794E-3</v>
      </c>
      <c r="BN41" s="43">
        <f>Population!BN41/SUM(Population!$BB41:$BN41)</f>
        <v>6.0675689723908082E-3</v>
      </c>
    </row>
    <row r="42" spans="1:66" x14ac:dyDescent="0.25">
      <c r="A42">
        <f t="shared" si="1"/>
        <v>19</v>
      </c>
      <c r="B42" s="40">
        <f>Population!B42/SUM(Population!$B42:$N42)</f>
        <v>0.93980124122868569</v>
      </c>
      <c r="C42" s="42">
        <f>Population!C42/SUM(Population!$B42:$N42)</f>
        <v>6.5965224535311125E-3</v>
      </c>
      <c r="D42" s="42">
        <f>Population!D42/SUM(Population!$B42:$N42)</f>
        <v>1.9523044824723727E-2</v>
      </c>
      <c r="E42" s="42">
        <f>Population!E42/SUM(Population!$B42:$N42)</f>
        <v>2.0683846348944619E-2</v>
      </c>
      <c r="F42" s="42">
        <f>Population!F42/SUM(Population!$B42:$N42)</f>
        <v>6.3631595730818816E-3</v>
      </c>
      <c r="G42" s="42">
        <f>Population!G42/SUM(Population!$B42:$N42)</f>
        <v>1.251841265160508E-3</v>
      </c>
      <c r="H42" s="42">
        <f>Population!H42/SUM(Population!$B42:$N42)</f>
        <v>1.112575740250851E-3</v>
      </c>
      <c r="I42" s="42">
        <f>Population!I42/SUM(Population!$B42:$N42)</f>
        <v>0</v>
      </c>
      <c r="J42" s="42">
        <f>Population!J42/SUM(Population!$B42:$N42)</f>
        <v>0</v>
      </c>
      <c r="K42" s="42">
        <f>Population!K42/SUM(Population!$B42:$N42)</f>
        <v>0</v>
      </c>
      <c r="L42" s="42">
        <f>Population!L42/SUM(Population!$B42:$N42)</f>
        <v>2.3434297630251493E-3</v>
      </c>
      <c r="M42" s="42">
        <f>Population!M42/SUM(Population!$B42:$N42)</f>
        <v>1.2386364850563865E-3</v>
      </c>
      <c r="N42" s="42">
        <f>Population!N42/SUM(Population!$B42:$N42)</f>
        <v>1.0857023175401084E-3</v>
      </c>
      <c r="O42" s="40">
        <f>Population!O42/SUM(Population!$O42:$AA42)</f>
        <v>0.96862106676071114</v>
      </c>
      <c r="P42" s="42">
        <f>Population!P42/SUM(Population!$O42:$AA42)</f>
        <v>3.3389378752141674E-3</v>
      </c>
      <c r="Q42" s="42">
        <f>Population!Q42/SUM(Population!$O42:$AA42)</f>
        <v>9.9847884373558491E-3</v>
      </c>
      <c r="R42" s="42">
        <f>Population!R42/SUM(Population!$O42:$AA42)</f>
        <v>1.0764365645177311E-2</v>
      </c>
      <c r="S42" s="42">
        <f>Population!S42/SUM(Population!$O42:$AA42)</f>
        <v>3.3584593083332316E-3</v>
      </c>
      <c r="T42" s="42">
        <f>Population!T42/SUM(Population!$O42:$AA42)</f>
        <v>6.6804499498041427E-4</v>
      </c>
      <c r="U42" s="42">
        <f>Population!U42/SUM(Population!$O42:$AA42)</f>
        <v>6.1298680549616612E-4</v>
      </c>
      <c r="V42" s="42">
        <f>Population!V42/SUM(Population!$O42:$AA42)</f>
        <v>0</v>
      </c>
      <c r="W42" s="42">
        <f>Population!W42/SUM(Population!$O42:$AA42)</f>
        <v>0</v>
      </c>
      <c r="X42" s="42">
        <f>Population!X42/SUM(Population!$O42:$AA42)</f>
        <v>0</v>
      </c>
      <c r="Y42" s="42">
        <f>Population!Y42/SUM(Population!$O42:$AA42)</f>
        <v>1.2710499480103868E-3</v>
      </c>
      <c r="Z42" s="42">
        <f>Population!Z42/SUM(Population!$O42:$AA42)</f>
        <v>6.9289698991468552E-4</v>
      </c>
      <c r="AA42" s="42">
        <f>Population!AA42/SUM(Population!$O42:$AA42)</f>
        <v>6.8740323480703022E-4</v>
      </c>
      <c r="AB42" s="40">
        <f>Population!AB42/SUM(Population!$AB42:$AN42)</f>
        <v>0.41450573925849621</v>
      </c>
      <c r="AC42" s="42">
        <f>Population!AC42/SUM(Population!$AB42:$AN42)</f>
        <v>6.5526638510355339E-2</v>
      </c>
      <c r="AD42" s="42">
        <f>Population!AD42/SUM(Population!$AB42:$AN42)</f>
        <v>0.19237428385244551</v>
      </c>
      <c r="AE42" s="42">
        <f>Population!AE42/SUM(Population!$AB42:$AN42)</f>
        <v>0.20078496757279404</v>
      </c>
      <c r="AF42" s="42">
        <f>Population!AF42/SUM(Population!$AB42:$AN42)</f>
        <v>6.0945933744974555E-2</v>
      </c>
      <c r="AG42" s="42">
        <f>Population!AG42/SUM(Population!$AB42:$AN42)</f>
        <v>1.1871256486342402E-2</v>
      </c>
      <c r="AH42" s="42">
        <f>Population!AH42/SUM(Population!$AB42:$AN42)</f>
        <v>1.0436450455159348E-2</v>
      </c>
      <c r="AI42" s="42">
        <f>Population!AI42/SUM(Population!$AB42:$AN42)</f>
        <v>0</v>
      </c>
      <c r="AJ42" s="42">
        <f>Population!AJ42/SUM(Population!$AB42:$AN42)</f>
        <v>0</v>
      </c>
      <c r="AK42" s="42">
        <f>Population!AK42/SUM(Population!$AB42:$AN42)</f>
        <v>0</v>
      </c>
      <c r="AL42" s="42">
        <f>Population!AL42/SUM(Population!$AB42:$AN42)</f>
        <v>2.1731034707073757E-2</v>
      </c>
      <c r="AM42" s="42">
        <f>Population!AM42/SUM(Population!$AB42:$AN42)</f>
        <v>1.1369388722986463E-2</v>
      </c>
      <c r="AN42" s="42">
        <f>Population!AN42/SUM(Population!$AB42:$AN42)</f>
        <v>1.0454306689372462E-2</v>
      </c>
      <c r="AO42" s="40">
        <f>Population!AO42/SUM(Population!$AO42:$BA42)</f>
        <v>0.91321527798120838</v>
      </c>
      <c r="AP42" s="42">
        <f>Population!AP42/SUM(Population!$AO42:$BA42)</f>
        <v>1.0574900022407187E-2</v>
      </c>
      <c r="AQ42" s="42">
        <f>Population!AQ42/SUM(Population!$AO42:$BA42)</f>
        <v>3.0044594672016992E-2</v>
      </c>
      <c r="AR42" s="42">
        <f>Population!AR42/SUM(Population!$AO42:$BA42)</f>
        <v>2.9732262675272025E-2</v>
      </c>
      <c r="AS42" s="42">
        <f>Population!AS42/SUM(Population!$AO42:$BA42)</f>
        <v>8.6100392455593384E-3</v>
      </c>
      <c r="AT42" s="42">
        <f>Population!AT42/SUM(Population!$AO42:$BA42)</f>
        <v>1.6122661057053867E-3</v>
      </c>
      <c r="AU42" s="42">
        <f>Population!AU42/SUM(Population!$AO42:$BA42)</f>
        <v>1.2977275548333494E-3</v>
      </c>
      <c r="AV42" s="42">
        <f>Population!AV42/SUM(Population!$AO42:$BA42)</f>
        <v>0</v>
      </c>
      <c r="AW42" s="42">
        <f>Population!AW42/SUM(Population!$AO42:$BA42)</f>
        <v>0</v>
      </c>
      <c r="AX42" s="42">
        <f>Population!AX42/SUM(Population!$AO42:$BA42)</f>
        <v>0</v>
      </c>
      <c r="AY42" s="42">
        <f>Population!AY42/SUM(Population!$AO42:$BA42)</f>
        <v>2.6964757721695109E-3</v>
      </c>
      <c r="AZ42" s="42">
        <f>Population!AZ42/SUM(Population!$AO42:$BA42)</f>
        <v>1.2599121156399349E-3</v>
      </c>
      <c r="BA42" s="43">
        <f>Population!BA42/SUM(Population!$AO42:$BA42)</f>
        <v>9.5654385518814352E-4</v>
      </c>
      <c r="BB42" s="40">
        <f>Population!BB42/SUM(Population!$BB42:$BN42)</f>
        <v>0.39731790093144331</v>
      </c>
      <c r="BC42" s="42">
        <f>Population!BC42/SUM(Population!$BB42:$BN42)</f>
        <v>7.6534230401961445E-2</v>
      </c>
      <c r="BD42" s="42">
        <f>Population!BD42/SUM(Population!$BB42:$BN42)</f>
        <v>0.21223560628522972</v>
      </c>
      <c r="BE42" s="42">
        <f>Population!BE42/SUM(Population!$BB42:$BN42)</f>
        <v>0.20430673130084198</v>
      </c>
      <c r="BF42" s="42">
        <f>Population!BF42/SUM(Population!$BB42:$BN42)</f>
        <v>5.8168781303734395E-2</v>
      </c>
      <c r="BG42" s="42">
        <f>Population!BG42/SUM(Population!$BB42:$BN42)</f>
        <v>1.0784781116035919E-2</v>
      </c>
      <c r="BH42" s="42">
        <f>Population!BH42/SUM(Population!$BB42:$BN42)</f>
        <v>8.5613516291098823E-3</v>
      </c>
      <c r="BI42" s="42">
        <f>Population!BI42/SUM(Population!$BB42:$BN42)</f>
        <v>0</v>
      </c>
      <c r="BJ42" s="42">
        <f>Population!BJ42/SUM(Population!$BB42:$BN42)</f>
        <v>0</v>
      </c>
      <c r="BK42" s="42">
        <f>Population!BK42/SUM(Population!$BB42:$BN42)</f>
        <v>0</v>
      </c>
      <c r="BL42" s="42">
        <f>Population!BL42/SUM(Population!$BB42:$BN42)</f>
        <v>1.7816435592171716E-2</v>
      </c>
      <c r="BM42" s="42">
        <f>Population!BM42/SUM(Population!$BB42:$BN42)</f>
        <v>8.209393006287577E-3</v>
      </c>
      <c r="BN42" s="43">
        <f>Population!BN42/SUM(Population!$BB42:$BN42)</f>
        <v>6.0647884331841932E-3</v>
      </c>
    </row>
    <row r="43" spans="1:66" x14ac:dyDescent="0.25">
      <c r="A43">
        <f t="shared" si="1"/>
        <v>19.5</v>
      </c>
      <c r="B43" s="40">
        <f>Population!B43/SUM(Population!$B43:$N43)</f>
        <v>0.94016964071953679</v>
      </c>
      <c r="C43" s="42">
        <f>Population!C43/SUM(Population!$B43:$N43)</f>
        <v>6.5748315410277258E-3</v>
      </c>
      <c r="D43" s="42">
        <f>Population!D43/SUM(Population!$B43:$N43)</f>
        <v>1.9437992583600218E-2</v>
      </c>
      <c r="E43" s="42">
        <f>Population!E43/SUM(Population!$B43:$N43)</f>
        <v>2.0554220528951138E-2</v>
      </c>
      <c r="F43" s="42">
        <f>Population!F43/SUM(Population!$B43:$N43)</f>
        <v>6.3124445203648107E-3</v>
      </c>
      <c r="G43" s="42">
        <f>Population!G43/SUM(Population!$B43:$N43)</f>
        <v>1.2403360678878371E-3</v>
      </c>
      <c r="H43" s="42">
        <f>Population!H43/SUM(Population!$B43:$N43)</f>
        <v>1.0997403776380008E-3</v>
      </c>
      <c r="I43" s="42">
        <f>Population!I43/SUM(Population!$B43:$N43)</f>
        <v>0</v>
      </c>
      <c r="J43" s="42">
        <f>Population!J43/SUM(Population!$B43:$N43)</f>
        <v>0</v>
      </c>
      <c r="K43" s="42">
        <f>Population!K43/SUM(Population!$B43:$N43)</f>
        <v>0</v>
      </c>
      <c r="L43" s="42">
        <f>Population!L43/SUM(Population!$B43:$N43)</f>
        <v>2.3165728422156807E-3</v>
      </c>
      <c r="M43" s="42">
        <f>Population!M43/SUM(Population!$B43:$N43)</f>
        <v>1.22365468112422E-3</v>
      </c>
      <c r="N43" s="42">
        <f>Population!N43/SUM(Population!$B43:$N43)</f>
        <v>1.0705661376539297E-3</v>
      </c>
      <c r="O43" s="40">
        <f>Population!O43/SUM(Population!$O43:$AA43)</f>
        <v>0.96896680494007681</v>
      </c>
      <c r="P43" s="42">
        <f>Population!P43/SUM(Population!$O43:$AA43)</f>
        <v>3.3152134263987262E-3</v>
      </c>
      <c r="Q43" s="42">
        <f>Population!Q43/SUM(Population!$O43:$AA43)</f>
        <v>9.8987096377079198E-3</v>
      </c>
      <c r="R43" s="42">
        <f>Population!R43/SUM(Population!$O43:$AA43)</f>
        <v>1.0644589853735544E-2</v>
      </c>
      <c r="S43" s="42">
        <f>Population!S43/SUM(Population!$O43:$AA43)</f>
        <v>3.3146521218021404E-3</v>
      </c>
      <c r="T43" s="42">
        <f>Population!T43/SUM(Population!$O43:$AA43)</f>
        <v>6.5845167740685533E-4</v>
      </c>
      <c r="U43" s="42">
        <f>Population!U43/SUM(Population!$O43:$AA43)</f>
        <v>6.0224286586058441E-4</v>
      </c>
      <c r="V43" s="42">
        <f>Population!V43/SUM(Population!$O43:$AA43)</f>
        <v>0</v>
      </c>
      <c r="W43" s="42">
        <f>Population!W43/SUM(Population!$O43:$AA43)</f>
        <v>0</v>
      </c>
      <c r="X43" s="42">
        <f>Population!X43/SUM(Population!$O43:$AA43)</f>
        <v>0</v>
      </c>
      <c r="Y43" s="42">
        <f>Population!Y43/SUM(Population!$O43:$AA43)</f>
        <v>1.2508306817548055E-3</v>
      </c>
      <c r="Z43" s="42">
        <f>Population!Z43/SUM(Population!$O43:$AA43)</f>
        <v>6.8035966023103267E-4</v>
      </c>
      <c r="AA43" s="42">
        <f>Population!AA43/SUM(Population!$O43:$AA43)</f>
        <v>6.6814513502560363E-4</v>
      </c>
      <c r="AB43" s="40">
        <f>Population!AB43/SUM(Population!$AB43:$AN43)</f>
        <v>0.41646614481610295</v>
      </c>
      <c r="AC43" s="42">
        <f>Population!AC43/SUM(Population!$AB43:$AN43)</f>
        <v>6.5410582769123315E-2</v>
      </c>
      <c r="AD43" s="42">
        <f>Population!AD43/SUM(Population!$AB43:$AN43)</f>
        <v>0.19196444016818456</v>
      </c>
      <c r="AE43" s="42">
        <f>Population!AE43/SUM(Population!$AB43:$AN43)</f>
        <v>0.20017057247170425</v>
      </c>
      <c r="AF43" s="42">
        <f>Population!AF43/SUM(Population!$AB43:$AN43)</f>
        <v>6.0697147360070321E-2</v>
      </c>
      <c r="AG43" s="42">
        <f>Population!AG43/SUM(Population!$AB43:$AN43)</f>
        <v>1.1811937616644411E-2</v>
      </c>
      <c r="AH43" s="42">
        <f>Population!AH43/SUM(Population!$AB43:$AN43)</f>
        <v>1.0356342120991719E-2</v>
      </c>
      <c r="AI43" s="42">
        <f>Population!AI43/SUM(Population!$AB43:$AN43)</f>
        <v>0</v>
      </c>
      <c r="AJ43" s="42">
        <f>Population!AJ43/SUM(Population!$AB43:$AN43)</f>
        <v>0</v>
      </c>
      <c r="AK43" s="42">
        <f>Population!AK43/SUM(Population!$AB43:$AN43)</f>
        <v>0</v>
      </c>
      <c r="AL43" s="42">
        <f>Population!AL43/SUM(Population!$AB43:$AN43)</f>
        <v>2.1581361133252788E-2</v>
      </c>
      <c r="AM43" s="42">
        <f>Population!AM43/SUM(Population!$AB43:$AN43)</f>
        <v>1.1265914663696076E-2</v>
      </c>
      <c r="AN43" s="42">
        <f>Population!AN43/SUM(Population!$AB43:$AN43)</f>
        <v>1.0275556880229544E-2</v>
      </c>
      <c r="AO43" s="40">
        <f>Population!AO43/SUM(Population!$AO43:$BA43)</f>
        <v>0.91215310453352938</v>
      </c>
      <c r="AP43" s="42">
        <f>Population!AP43/SUM(Population!$AO43:$BA43)</f>
        <v>1.0694089320356336E-2</v>
      </c>
      <c r="AQ43" s="42">
        <f>Population!AQ43/SUM(Population!$AO43:$BA43)</f>
        <v>3.0397154659569863E-2</v>
      </c>
      <c r="AR43" s="42">
        <f>Population!AR43/SUM(Population!$AO43:$BA43)</f>
        <v>3.0100560491245456E-2</v>
      </c>
      <c r="AS43" s="42">
        <f>Population!AS43/SUM(Population!$AO43:$BA43)</f>
        <v>8.7212046781446201E-3</v>
      </c>
      <c r="AT43" s="42">
        <f>Population!AT43/SUM(Population!$AO43:$BA43)</f>
        <v>1.6337583477779001E-3</v>
      </c>
      <c r="AU43" s="42">
        <f>Population!AU43/SUM(Population!$AO43:$BA43)</f>
        <v>1.3156128350132177E-3</v>
      </c>
      <c r="AV43" s="42">
        <f>Population!AV43/SUM(Population!$AO43:$BA43)</f>
        <v>0</v>
      </c>
      <c r="AW43" s="42">
        <f>Population!AW43/SUM(Population!$AO43:$BA43)</f>
        <v>0</v>
      </c>
      <c r="AX43" s="42">
        <f>Population!AX43/SUM(Population!$AO43:$BA43)</f>
        <v>0</v>
      </c>
      <c r="AY43" s="42">
        <f>Population!AY43/SUM(Population!$AO43:$BA43)</f>
        <v>2.735342836019733E-3</v>
      </c>
      <c r="AZ43" s="42">
        <f>Population!AZ43/SUM(Population!$AO43:$BA43)</f>
        <v>1.2797606347319374E-3</v>
      </c>
      <c r="BA43" s="43">
        <f>Population!BA43/SUM(Population!$AO43:$BA43)</f>
        <v>9.6941166361149366E-4</v>
      </c>
      <c r="BB43" s="40">
        <f>Population!BB43/SUM(Population!$BB43:$BN43)</f>
        <v>0.39767135158119632</v>
      </c>
      <c r="BC43" s="42">
        <f>Population!BC43/SUM(Population!$BB43:$BN43)</f>
        <v>7.6549998009961054E-2</v>
      </c>
      <c r="BD43" s="42">
        <f>Population!BD43/SUM(Population!$BB43:$BN43)</f>
        <v>0.21220996867802025</v>
      </c>
      <c r="BE43" s="42">
        <f>Population!BE43/SUM(Population!$BB43:$BN43)</f>
        <v>0.20413156504181132</v>
      </c>
      <c r="BF43" s="42">
        <f>Population!BF43/SUM(Population!$BB43:$BN43)</f>
        <v>5.8080376155096515E-2</v>
      </c>
      <c r="BG43" s="42">
        <f>Population!BG43/SUM(Population!$BB43:$BN43)</f>
        <v>1.0764362466995362E-2</v>
      </c>
      <c r="BH43" s="42">
        <f>Population!BH43/SUM(Population!$BB43:$BN43)</f>
        <v>8.5409923937074719E-3</v>
      </c>
      <c r="BI43" s="42">
        <f>Population!BI43/SUM(Population!$BB43:$BN43)</f>
        <v>0</v>
      </c>
      <c r="BJ43" s="42">
        <f>Population!BJ43/SUM(Population!$BB43:$BN43)</f>
        <v>0</v>
      </c>
      <c r="BK43" s="42">
        <f>Population!BK43/SUM(Population!$BB43:$BN43)</f>
        <v>0</v>
      </c>
      <c r="BL43" s="42">
        <f>Population!BL43/SUM(Population!$BB43:$BN43)</f>
        <v>1.778514956227106E-2</v>
      </c>
      <c r="BM43" s="42">
        <f>Population!BM43/SUM(Population!$BB43:$BN43)</f>
        <v>8.2058093779300845E-3</v>
      </c>
      <c r="BN43" s="43">
        <f>Population!BN43/SUM(Population!$BB43:$BN43)</f>
        <v>6.0604267330106407E-3</v>
      </c>
    </row>
    <row r="44" spans="1:66" x14ac:dyDescent="0.25">
      <c r="A44">
        <f t="shared" si="1"/>
        <v>20</v>
      </c>
      <c r="B44" s="40">
        <f>Population!B44/SUM(Population!$B44:$N44)</f>
        <v>0.94051349686707275</v>
      </c>
      <c r="C44" s="42">
        <f>Population!C44/SUM(Population!$B44:$N44)</f>
        <v>6.5549216350798212E-3</v>
      </c>
      <c r="D44" s="42">
        <f>Population!D44/SUM(Population!$B44:$N44)</f>
        <v>1.9359468419237767E-2</v>
      </c>
      <c r="E44" s="42">
        <f>Population!E44/SUM(Population!$B44:$N44)</f>
        <v>2.04337890372519E-2</v>
      </c>
      <c r="F44" s="42">
        <f>Population!F44/SUM(Population!$B44:$N44)</f>
        <v>6.2651618010843447E-3</v>
      </c>
      <c r="G44" s="42">
        <f>Population!G44/SUM(Population!$B44:$N44)</f>
        <v>1.2295662963556337E-3</v>
      </c>
      <c r="H44" s="42">
        <f>Population!H44/SUM(Population!$B44:$N44)</f>
        <v>1.0876714744452512E-3</v>
      </c>
      <c r="I44" s="42">
        <f>Population!I44/SUM(Population!$B44:$N44)</f>
        <v>0</v>
      </c>
      <c r="J44" s="42">
        <f>Population!J44/SUM(Population!$B44:$N44)</f>
        <v>0</v>
      </c>
      <c r="K44" s="42">
        <f>Population!K44/SUM(Population!$B44:$N44)</f>
        <v>0</v>
      </c>
      <c r="L44" s="42">
        <f>Population!L44/SUM(Population!$B44:$N44)</f>
        <v>2.2910284014352662E-3</v>
      </c>
      <c r="M44" s="42">
        <f>Population!M44/SUM(Population!$B44:$N44)</f>
        <v>1.2090551793257085E-3</v>
      </c>
      <c r="N44" s="42">
        <f>Population!N44/SUM(Population!$B44:$N44)</f>
        <v>1.055840888711189E-3</v>
      </c>
      <c r="O44" s="40">
        <f>Population!O44/SUM(Population!$O44:$AA44)</f>
        <v>0.96929180237715717</v>
      </c>
      <c r="P44" s="42">
        <f>Population!P44/SUM(Population!$O44:$AA44)</f>
        <v>3.2930855004601042E-3</v>
      </c>
      <c r="Q44" s="42">
        <f>Population!Q44/SUM(Population!$O44:$AA44)</f>
        <v>9.8183113299450571E-3</v>
      </c>
      <c r="R44" s="42">
        <f>Population!R44/SUM(Population!$O44:$AA44)</f>
        <v>1.0532271298567637E-2</v>
      </c>
      <c r="S44" s="42">
        <f>Population!S44/SUM(Population!$O44:$AA44)</f>
        <v>3.2733481083606023E-3</v>
      </c>
      <c r="T44" s="42">
        <f>Population!T44/SUM(Population!$O44:$AA44)</f>
        <v>6.4936558848829298E-4</v>
      </c>
      <c r="U44" s="42">
        <f>Population!U44/SUM(Population!$O44:$AA44)</f>
        <v>5.9202861681473295E-4</v>
      </c>
      <c r="V44" s="42">
        <f>Population!V44/SUM(Population!$O44:$AA44)</f>
        <v>0</v>
      </c>
      <c r="W44" s="42">
        <f>Population!W44/SUM(Population!$O44:$AA44)</f>
        <v>0</v>
      </c>
      <c r="X44" s="42">
        <f>Population!X44/SUM(Population!$O44:$AA44)</f>
        <v>0</v>
      </c>
      <c r="Y44" s="42">
        <f>Population!Y44/SUM(Population!$O44:$AA44)</f>
        <v>1.2313993352597778E-3</v>
      </c>
      <c r="Z44" s="42">
        <f>Population!Z44/SUM(Population!$O44:$AA44)</f>
        <v>6.6830488803274347E-4</v>
      </c>
      <c r="AA44" s="42">
        <f>Population!AA44/SUM(Population!$O44:$AA44)</f>
        <v>6.5008295691389118E-4</v>
      </c>
      <c r="AB44" s="40">
        <f>Population!AB44/SUM(Population!$AB44:$AN44)</f>
        <v>0.4182984205319078</v>
      </c>
      <c r="AC44" s="42">
        <f>Population!AC44/SUM(Population!$AB44:$AN44)</f>
        <v>6.5300089018624871E-2</v>
      </c>
      <c r="AD44" s="42">
        <f>Population!AD44/SUM(Population!$AB44:$AN44)</f>
        <v>0.19157807755883288</v>
      </c>
      <c r="AE44" s="42">
        <f>Population!AE44/SUM(Population!$AB44:$AN44)</f>
        <v>0.19959983073505011</v>
      </c>
      <c r="AF44" s="42">
        <f>Population!AF44/SUM(Population!$AB44:$AN44)</f>
        <v>6.0467091172610211E-2</v>
      </c>
      <c r="AG44" s="42">
        <f>Population!AG44/SUM(Population!$AB44:$AN44)</f>
        <v>1.1757030389537366E-2</v>
      </c>
      <c r="AH44" s="42">
        <f>Population!AH44/SUM(Population!$AB44:$AN44)</f>
        <v>1.0282014123655758E-2</v>
      </c>
      <c r="AI44" s="42">
        <f>Population!AI44/SUM(Population!$AB44:$AN44)</f>
        <v>0</v>
      </c>
      <c r="AJ44" s="42">
        <f>Population!AJ44/SUM(Population!$AB44:$AN44)</f>
        <v>0</v>
      </c>
      <c r="AK44" s="42">
        <f>Population!AK44/SUM(Population!$AB44:$AN44)</f>
        <v>0</v>
      </c>
      <c r="AL44" s="42">
        <f>Population!AL44/SUM(Population!$AB44:$AN44)</f>
        <v>2.1440714518984591E-2</v>
      </c>
      <c r="AM44" s="42">
        <f>Population!AM44/SUM(Population!$AB44:$AN44)</f>
        <v>1.1167903754724783E-2</v>
      </c>
      <c r="AN44" s="42">
        <f>Population!AN44/SUM(Population!$AB44:$AN44)</f>
        <v>1.0108828196071461E-2</v>
      </c>
      <c r="AO44" s="40">
        <f>Population!AO44/SUM(Population!$AO44:$BA44)</f>
        <v>0.91109421883806774</v>
      </c>
      <c r="AP44" s="42">
        <f>Population!AP44/SUM(Population!$AO44:$BA44)</f>
        <v>1.0812665059715123E-2</v>
      </c>
      <c r="AQ44" s="42">
        <f>Population!AQ44/SUM(Population!$AO44:$BA44)</f>
        <v>3.0748242242898231E-2</v>
      </c>
      <c r="AR44" s="42">
        <f>Population!AR44/SUM(Population!$AO44:$BA44)</f>
        <v>3.0467818164166473E-2</v>
      </c>
      <c r="AS44" s="42">
        <f>Population!AS44/SUM(Population!$AO44:$BA44)</f>
        <v>8.832145642833928E-3</v>
      </c>
      <c r="AT44" s="42">
        <f>Population!AT44/SUM(Population!$AO44:$BA44)</f>
        <v>1.6552143347186173E-3</v>
      </c>
      <c r="AU44" s="42">
        <f>Population!AU44/SUM(Population!$AO44:$BA44)</f>
        <v>1.3335240554153015E-3</v>
      </c>
      <c r="AV44" s="42">
        <f>Population!AV44/SUM(Population!$AO44:$BA44)</f>
        <v>0</v>
      </c>
      <c r="AW44" s="42">
        <f>Population!AW44/SUM(Population!$AO44:$BA44)</f>
        <v>0</v>
      </c>
      <c r="AX44" s="42">
        <f>Population!AX44/SUM(Population!$AO44:$BA44)</f>
        <v>0</v>
      </c>
      <c r="AY44" s="42">
        <f>Population!AY44/SUM(Population!$AO44:$BA44)</f>
        <v>2.7740593939275049E-3</v>
      </c>
      <c r="AZ44" s="42">
        <f>Population!AZ44/SUM(Population!$AO44:$BA44)</f>
        <v>1.2995159944487165E-3</v>
      </c>
      <c r="BA44" s="43">
        <f>Population!BA44/SUM(Population!$AO44:$BA44)</f>
        <v>9.8259627380819494E-4</v>
      </c>
      <c r="BB44" s="40">
        <f>Population!BB44/SUM(Population!$BB44:$BN44)</f>
        <v>0.39799308505751485</v>
      </c>
      <c r="BC44" s="42">
        <f>Population!BC44/SUM(Population!$BB44:$BN44)</f>
        <v>7.6565006956424403E-2</v>
      </c>
      <c r="BD44" s="42">
        <f>Population!BD44/SUM(Population!$BB44:$BN44)</f>
        <v>0.21219099453716322</v>
      </c>
      <c r="BE44" s="42">
        <f>Population!BE44/SUM(Population!$BB44:$BN44)</f>
        <v>0.20397726787903164</v>
      </c>
      <c r="BF44" s="42">
        <f>Population!BF44/SUM(Population!$BB44:$BN44)</f>
        <v>5.8000122729501426E-2</v>
      </c>
      <c r="BG44" s="42">
        <f>Population!BG44/SUM(Population!$BB44:$BN44)</f>
        <v>1.0745421246171638E-2</v>
      </c>
      <c r="BH44" s="42">
        <f>Population!BH44/SUM(Population!$BB44:$BN44)</f>
        <v>8.5213586585327367E-3</v>
      </c>
      <c r="BI44" s="42">
        <f>Population!BI44/SUM(Population!$BB44:$BN44)</f>
        <v>0</v>
      </c>
      <c r="BJ44" s="42">
        <f>Population!BJ44/SUM(Population!$BB44:$BN44)</f>
        <v>0</v>
      </c>
      <c r="BK44" s="42">
        <f>Population!BK44/SUM(Population!$BB44:$BN44)</f>
        <v>0</v>
      </c>
      <c r="BL44" s="42">
        <f>Population!BL44/SUM(Population!$BB44:$BN44)</f>
        <v>1.7752773385414786E-2</v>
      </c>
      <c r="BM44" s="42">
        <f>Population!BM44/SUM(Population!$BB44:$BN44)</f>
        <v>8.1993363973107761E-3</v>
      </c>
      <c r="BN44" s="43">
        <f>Population!BN44/SUM(Population!$BB44:$BN44)</f>
        <v>6.0546331529343885E-3</v>
      </c>
    </row>
    <row r="45" spans="1:66" x14ac:dyDescent="0.25">
      <c r="A45">
        <f t="shared" si="1"/>
        <v>20.5</v>
      </c>
      <c r="B45" s="40">
        <f>Population!B45/SUM(Population!$B45:$N45)</f>
        <v>0.94083408045376471</v>
      </c>
      <c r="C45" s="42">
        <f>Population!C45/SUM(Population!$B45:$N45)</f>
        <v>6.5366761274452019E-3</v>
      </c>
      <c r="D45" s="42">
        <f>Population!D45/SUM(Population!$B45:$N45)</f>
        <v>1.9287082998923375E-2</v>
      </c>
      <c r="E45" s="42">
        <f>Population!E45/SUM(Population!$B45:$N45)</f>
        <v>2.0322027349106965E-2</v>
      </c>
      <c r="F45" s="42">
        <f>Population!F45/SUM(Population!$B45:$N45)</f>
        <v>6.2211115865543733E-3</v>
      </c>
      <c r="G45" s="42">
        <f>Population!G45/SUM(Population!$B45:$N45)</f>
        <v>1.2194905303072098E-3</v>
      </c>
      <c r="H45" s="42">
        <f>Population!H45/SUM(Population!$B45:$N45)</f>
        <v>1.076324276906722E-3</v>
      </c>
      <c r="I45" s="42">
        <f>Population!I45/SUM(Population!$B45:$N45)</f>
        <v>0</v>
      </c>
      <c r="J45" s="42">
        <f>Population!J45/SUM(Population!$B45:$N45)</f>
        <v>0</v>
      </c>
      <c r="K45" s="42">
        <f>Population!K45/SUM(Population!$B45:$N45)</f>
        <v>0</v>
      </c>
      <c r="L45" s="42">
        <f>Population!L45/SUM(Population!$B45:$N45)</f>
        <v>2.2667836517100953E-3</v>
      </c>
      <c r="M45" s="42">
        <f>Population!M45/SUM(Population!$B45:$N45)</f>
        <v>1.1948849346680517E-3</v>
      </c>
      <c r="N45" s="42">
        <f>Population!N45/SUM(Population!$B45:$N45)</f>
        <v>1.0415380906133238E-3</v>
      </c>
      <c r="O45" s="40">
        <f>Population!O45/SUM(Population!$O45:$AA45)</f>
        <v>0.96959708103908449</v>
      </c>
      <c r="P45" s="42">
        <f>Population!P45/SUM(Population!$O45:$AA45)</f>
        <v>3.2724601016089266E-3</v>
      </c>
      <c r="Q45" s="42">
        <f>Population!Q45/SUM(Population!$O45:$AA45)</f>
        <v>9.743253010813125E-3</v>
      </c>
      <c r="R45" s="42">
        <f>Population!R45/SUM(Population!$O45:$AA45)</f>
        <v>1.0427030699043847E-2</v>
      </c>
      <c r="S45" s="42">
        <f>Population!S45/SUM(Population!$O45:$AA45)</f>
        <v>3.2344581172333809E-3</v>
      </c>
      <c r="T45" s="42">
        <f>Population!T45/SUM(Population!$O45:$AA45)</f>
        <v>6.4077448945640432E-4</v>
      </c>
      <c r="U45" s="42">
        <f>Population!U45/SUM(Population!$O45:$AA45)</f>
        <v>5.8233309932106329E-4</v>
      </c>
      <c r="V45" s="42">
        <f>Population!V45/SUM(Population!$O45:$AA45)</f>
        <v>0</v>
      </c>
      <c r="W45" s="42">
        <f>Population!W45/SUM(Population!$O45:$AA45)</f>
        <v>0</v>
      </c>
      <c r="X45" s="42">
        <f>Population!X45/SUM(Population!$O45:$AA45)</f>
        <v>0</v>
      </c>
      <c r="Y45" s="42">
        <f>Population!Y45/SUM(Population!$O45:$AA45)</f>
        <v>1.2127659822970822E-3</v>
      </c>
      <c r="Z45" s="42">
        <f>Population!Z45/SUM(Population!$O45:$AA45)</f>
        <v>6.5672208867592282E-4</v>
      </c>
      <c r="AA45" s="42">
        <f>Population!AA45/SUM(Population!$O45:$AA45)</f>
        <v>6.3312137246548993E-4</v>
      </c>
      <c r="AB45" s="40">
        <f>Population!AB45/SUM(Population!$AB45:$AN45)</f>
        <v>0.4200091172976026</v>
      </c>
      <c r="AC45" s="42">
        <f>Population!AC45/SUM(Population!$AB45:$AN45)</f>
        <v>6.5195199030684076E-2</v>
      </c>
      <c r="AD45" s="42">
        <f>Population!AD45/SUM(Population!$AB45:$AN45)</f>
        <v>0.19121444827463424</v>
      </c>
      <c r="AE45" s="42">
        <f>Population!AE45/SUM(Population!$AB45:$AN45)</f>
        <v>0.1990698885353184</v>
      </c>
      <c r="AF45" s="42">
        <f>Population!AF45/SUM(Population!$AB45:$AN45)</f>
        <v>6.0254500985253576E-2</v>
      </c>
      <c r="AG45" s="42">
        <f>Population!AG45/SUM(Population!$AB45:$AN45)</f>
        <v>1.1706257826702251E-2</v>
      </c>
      <c r="AH45" s="42">
        <f>Population!AH45/SUM(Population!$AB45:$AN45)</f>
        <v>1.021312576568068E-2</v>
      </c>
      <c r="AI45" s="42">
        <f>Population!AI45/SUM(Population!$AB45:$AN45)</f>
        <v>0</v>
      </c>
      <c r="AJ45" s="42">
        <f>Population!AJ45/SUM(Population!$AB45:$AN45)</f>
        <v>0</v>
      </c>
      <c r="AK45" s="42">
        <f>Population!AK45/SUM(Population!$AB45:$AN45)</f>
        <v>0</v>
      </c>
      <c r="AL45" s="42">
        <f>Population!AL45/SUM(Population!$AB45:$AN45)</f>
        <v>2.1308873593264076E-2</v>
      </c>
      <c r="AM45" s="42">
        <f>Population!AM45/SUM(Population!$AB45:$AN45)</f>
        <v>1.1075259651268141E-2</v>
      </c>
      <c r="AN45" s="42">
        <f>Population!AN45/SUM(Population!$AB45:$AN45)</f>
        <v>9.9533290395918961E-3</v>
      </c>
      <c r="AO45" s="40">
        <f>Population!AO45/SUM(Population!$AO45:$BA45)</f>
        <v>0.91003907061373768</v>
      </c>
      <c r="AP45" s="42">
        <f>Population!AP45/SUM(Population!$AO45:$BA45)</f>
        <v>1.0930578584481246E-2</v>
      </c>
      <c r="AQ45" s="42">
        <f>Population!AQ45/SUM(Population!$AO45:$BA45)</f>
        <v>3.1097706903432165E-2</v>
      </c>
      <c r="AR45" s="42">
        <f>Population!AR45/SUM(Population!$AO45:$BA45)</f>
        <v>3.0833878970019806E-2</v>
      </c>
      <c r="AS45" s="42">
        <f>Population!AS45/SUM(Population!$AO45:$BA45)</f>
        <v>8.9428193595004965E-3</v>
      </c>
      <c r="AT45" s="42">
        <f>Population!AT45/SUM(Population!$AO45:$BA45)</f>
        <v>1.6766267137131733E-3</v>
      </c>
      <c r="AU45" s="42">
        <f>Population!AU45/SUM(Population!$AO45:$BA45)</f>
        <v>1.3514501217195072E-3</v>
      </c>
      <c r="AV45" s="42">
        <f>Population!AV45/SUM(Population!$AO45:$BA45)</f>
        <v>0</v>
      </c>
      <c r="AW45" s="42">
        <f>Population!AW45/SUM(Population!$AO45:$BA45)</f>
        <v>0</v>
      </c>
      <c r="AX45" s="42">
        <f>Population!AX45/SUM(Population!$AO45:$BA45)</f>
        <v>0</v>
      </c>
      <c r="AY45" s="42">
        <f>Population!AY45/SUM(Population!$AO45:$BA45)</f>
        <v>2.8126323254662679E-3</v>
      </c>
      <c r="AZ45" s="42">
        <f>Population!AZ45/SUM(Population!$AO45:$BA45)</f>
        <v>1.3191814842881302E-3</v>
      </c>
      <c r="BA45" s="43">
        <f>Population!BA45/SUM(Population!$AO45:$BA45)</f>
        <v>9.9605492364171857E-4</v>
      </c>
      <c r="BB45" s="40">
        <f>Population!BB45/SUM(Population!$BB45:$BN45)</f>
        <v>0.39828454583980549</v>
      </c>
      <c r="BC45" s="42">
        <f>Population!BC45/SUM(Population!$BB45:$BN45)</f>
        <v>7.6579192124908366E-2</v>
      </c>
      <c r="BD45" s="42">
        <f>Population!BD45/SUM(Population!$BB45:$BN45)</f>
        <v>0.21217757591329245</v>
      </c>
      <c r="BE45" s="42">
        <f>Population!BE45/SUM(Population!$BB45:$BN45)</f>
        <v>0.20384208977871696</v>
      </c>
      <c r="BF45" s="42">
        <f>Population!BF45/SUM(Population!$BB45:$BN45)</f>
        <v>5.7927730117898403E-2</v>
      </c>
      <c r="BG45" s="42">
        <f>Population!BG45/SUM(Population!$BB45:$BN45)</f>
        <v>1.0727983272047301E-2</v>
      </c>
      <c r="BH45" s="42">
        <f>Population!BH45/SUM(Population!$BB45:$BN45)</f>
        <v>8.5026331480704403E-3</v>
      </c>
      <c r="BI45" s="42">
        <f>Population!BI45/SUM(Population!$BB45:$BN45)</f>
        <v>0</v>
      </c>
      <c r="BJ45" s="42">
        <f>Population!BJ45/SUM(Population!$BB45:$BN45)</f>
        <v>0</v>
      </c>
      <c r="BK45" s="42">
        <f>Population!BK45/SUM(Population!$BB45:$BN45)</f>
        <v>0</v>
      </c>
      <c r="BL45" s="42">
        <f>Population!BL45/SUM(Population!$BB45:$BN45)</f>
        <v>1.7720084017404908E-2</v>
      </c>
      <c r="BM45" s="42">
        <f>Population!BM45/SUM(Population!$BB45:$BN45)</f>
        <v>8.1905892849618786E-3</v>
      </c>
      <c r="BN45" s="43">
        <f>Population!BN45/SUM(Population!$BB45:$BN45)</f>
        <v>6.047576502893991E-3</v>
      </c>
    </row>
    <row r="46" spans="1:66" x14ac:dyDescent="0.25">
      <c r="A46">
        <f t="shared" si="1"/>
        <v>21</v>
      </c>
      <c r="B46" s="40">
        <f>Population!B46/SUM(Population!$B46:$N46)</f>
        <v>0.9411326204334689</v>
      </c>
      <c r="C46" s="42">
        <f>Population!C46/SUM(Population!$B46:$N46)</f>
        <v>6.5199839355827103E-3</v>
      </c>
      <c r="D46" s="42">
        <f>Population!D46/SUM(Population!$B46:$N46)</f>
        <v>1.9220459066302535E-2</v>
      </c>
      <c r="E46" s="42">
        <f>Population!E46/SUM(Population!$B46:$N46)</f>
        <v>2.0218435265053545E-2</v>
      </c>
      <c r="F46" s="42">
        <f>Population!F46/SUM(Population!$B46:$N46)</f>
        <v>6.1801078439776167E-3</v>
      </c>
      <c r="G46" s="42">
        <f>Population!G46/SUM(Population!$B46:$N46)</f>
        <v>1.2100706221355553E-3</v>
      </c>
      <c r="H46" s="42">
        <f>Population!H46/SUM(Population!$B46:$N46)</f>
        <v>1.0656577923554955E-3</v>
      </c>
      <c r="I46" s="42">
        <f>Population!I46/SUM(Population!$B46:$N46)</f>
        <v>0</v>
      </c>
      <c r="J46" s="42">
        <f>Population!J46/SUM(Population!$B46:$N46)</f>
        <v>0</v>
      </c>
      <c r="K46" s="42">
        <f>Population!K46/SUM(Population!$B46:$N46)</f>
        <v>0</v>
      </c>
      <c r="L46" s="42">
        <f>Population!L46/SUM(Population!$B46:$N46)</f>
        <v>2.2438169701229863E-3</v>
      </c>
      <c r="M46" s="42">
        <f>Population!M46/SUM(Population!$B46:$N46)</f>
        <v>1.1811804525236952E-3</v>
      </c>
      <c r="N46" s="42">
        <f>Population!N46/SUM(Population!$B46:$N46)</f>
        <v>1.0276676184772613E-3</v>
      </c>
      <c r="O46" s="40">
        <f>Population!O46/SUM(Population!$O46:$AA46)</f>
        <v>0.96988363496992935</v>
      </c>
      <c r="P46" s="42">
        <f>Population!P46/SUM(Population!$O46:$AA46)</f>
        <v>3.2532489726255541E-3</v>
      </c>
      <c r="Q46" s="42">
        <f>Population!Q46/SUM(Population!$O46:$AA46)</f>
        <v>9.6732162316344947E-3</v>
      </c>
      <c r="R46" s="42">
        <f>Population!R46/SUM(Population!$O46:$AA46)</f>
        <v>1.0328494938636969E-2</v>
      </c>
      <c r="S46" s="42">
        <f>Population!S46/SUM(Population!$O46:$AA46)</f>
        <v>3.197885620232229E-3</v>
      </c>
      <c r="T46" s="42">
        <f>Population!T46/SUM(Population!$O46:$AA46)</f>
        <v>6.3266355069344256E-4</v>
      </c>
      <c r="U46" s="42">
        <f>Population!U46/SUM(Population!$O46:$AA46)</f>
        <v>5.7314333534463392E-4</v>
      </c>
      <c r="V46" s="42">
        <f>Population!V46/SUM(Population!$O46:$AA46)</f>
        <v>0</v>
      </c>
      <c r="W46" s="42">
        <f>Population!W46/SUM(Population!$O46:$AA46)</f>
        <v>0</v>
      </c>
      <c r="X46" s="42">
        <f>Population!X46/SUM(Population!$O46:$AA46)</f>
        <v>0</v>
      </c>
      <c r="Y46" s="42">
        <f>Population!Y46/SUM(Population!$O46:$AA46)</f>
        <v>1.1949346365017716E-3</v>
      </c>
      <c r="Z46" s="42">
        <f>Population!Z46/SUM(Population!$O46:$AA46)</f>
        <v>6.4560216580199692E-4</v>
      </c>
      <c r="AA46" s="42">
        <f>Population!AA46/SUM(Population!$O46:$AA46)</f>
        <v>6.1717557859980205E-4</v>
      </c>
      <c r="AB46" s="40">
        <f>Population!AB46/SUM(Population!$AB46:$AN46)</f>
        <v>0.42160449181230869</v>
      </c>
      <c r="AC46" s="42">
        <f>Population!AC46/SUM(Population!$AB46:$AN46)</f>
        <v>6.5095910215324529E-2</v>
      </c>
      <c r="AD46" s="42">
        <f>Population!AD46/SUM(Population!$AB46:$AN46)</f>
        <v>0.19087284440730076</v>
      </c>
      <c r="AE46" s="42">
        <f>Population!AE46/SUM(Population!$AB46:$AN46)</f>
        <v>0.1985781337253251</v>
      </c>
      <c r="AF46" s="42">
        <f>Population!AF46/SUM(Population!$AB46:$AN46)</f>
        <v>6.0058178797496128E-2</v>
      </c>
      <c r="AG46" s="42">
        <f>Population!AG46/SUM(Population!$AB46:$AN46)</f>
        <v>1.1659350190833159E-2</v>
      </c>
      <c r="AH46" s="42">
        <f>Population!AH46/SUM(Population!$AB46:$AN46)</f>
        <v>1.0149343273014994E-2</v>
      </c>
      <c r="AI46" s="42">
        <f>Population!AI46/SUM(Population!$AB46:$AN46)</f>
        <v>0</v>
      </c>
      <c r="AJ46" s="42">
        <f>Population!AJ46/SUM(Population!$AB46:$AN46)</f>
        <v>0</v>
      </c>
      <c r="AK46" s="42">
        <f>Population!AK46/SUM(Population!$AB46:$AN46)</f>
        <v>0</v>
      </c>
      <c r="AL46" s="42">
        <f>Population!AL46/SUM(Population!$AB46:$AN46)</f>
        <v>2.1185562093868713E-2</v>
      </c>
      <c r="AM46" s="42">
        <f>Population!AM46/SUM(Population!$AB46:$AN46)</f>
        <v>1.0987861599810753E-2</v>
      </c>
      <c r="AN46" s="42">
        <f>Population!AN46/SUM(Population!$AB46:$AN46)</f>
        <v>9.8083238847173002E-3</v>
      </c>
      <c r="AO46" s="40">
        <f>Population!AO46/SUM(Population!$AO46:$BA46)</f>
        <v>0.90898809980826445</v>
      </c>
      <c r="AP46" s="42">
        <f>Population!AP46/SUM(Population!$AO46:$BA46)</f>
        <v>1.1047782833951565E-2</v>
      </c>
      <c r="AQ46" s="42">
        <f>Population!AQ46/SUM(Population!$AO46:$BA46)</f>
        <v>3.1445402752223975E-2</v>
      </c>
      <c r="AR46" s="42">
        <f>Population!AR46/SUM(Population!$AO46:$BA46)</f>
        <v>3.1198588194512586E-2</v>
      </c>
      <c r="AS46" s="42">
        <f>Population!AS46/SUM(Population!$AO46:$BA46)</f>
        <v>9.053182665016965E-3</v>
      </c>
      <c r="AT46" s="42">
        <f>Population!AT46/SUM(Population!$AO46:$BA46)</f>
        <v>1.697988011969781E-3</v>
      </c>
      <c r="AU46" s="42">
        <f>Population!AU46/SUM(Population!$AO46:$BA46)</f>
        <v>1.3693806083666046E-3</v>
      </c>
      <c r="AV46" s="42">
        <f>Population!AV46/SUM(Population!$AO46:$BA46)</f>
        <v>0</v>
      </c>
      <c r="AW46" s="42">
        <f>Population!AW46/SUM(Population!$AO46:$BA46)</f>
        <v>0</v>
      </c>
      <c r="AX46" s="42">
        <f>Population!AX46/SUM(Population!$AO46:$BA46)</f>
        <v>0</v>
      </c>
      <c r="AY46" s="42">
        <f>Population!AY46/SUM(Population!$AO46:$BA46)</f>
        <v>2.8510655448665259E-3</v>
      </c>
      <c r="AZ46" s="42">
        <f>Population!AZ46/SUM(Population!$AO46:$BA46)</f>
        <v>1.3387599386204729E-3</v>
      </c>
      <c r="BA46" s="43">
        <f>Population!BA46/SUM(Population!$AO46:$BA46)</f>
        <v>1.0097496422069811E-3</v>
      </c>
      <c r="BB46" s="40">
        <f>Population!BB46/SUM(Population!$BB46:$BN46)</f>
        <v>0.39854748059110107</v>
      </c>
      <c r="BC46" s="42">
        <f>Population!BC46/SUM(Population!$BB46:$BN46)</f>
        <v>7.6592517340866209E-2</v>
      </c>
      <c r="BD46" s="42">
        <f>Population!BD46/SUM(Population!$BB46:$BN46)</f>
        <v>0.21216873471281508</v>
      </c>
      <c r="BE46" s="42">
        <f>Population!BE46/SUM(Population!$BB46:$BN46)</f>
        <v>0.20372425693748453</v>
      </c>
      <c r="BF46" s="42">
        <f>Population!BF46/SUM(Population!$BB46:$BN46)</f>
        <v>5.7862797282919987E-2</v>
      </c>
      <c r="BG46" s="42">
        <f>Population!BG46/SUM(Population!$BB46:$BN46)</f>
        <v>1.0712034959444819E-2</v>
      </c>
      <c r="BH46" s="42">
        <f>Population!BH46/SUM(Population!$BB46:$BN46)</f>
        <v>8.4849386122475348E-3</v>
      </c>
      <c r="BI46" s="42">
        <f>Population!BI46/SUM(Population!$BB46:$BN46)</f>
        <v>0</v>
      </c>
      <c r="BJ46" s="42">
        <f>Population!BJ46/SUM(Population!$BB46:$BN46)</f>
        <v>0</v>
      </c>
      <c r="BK46" s="42">
        <f>Population!BK46/SUM(Population!$BB46:$BN46)</f>
        <v>0</v>
      </c>
      <c r="BL46" s="42">
        <f>Population!BL46/SUM(Population!$BB46:$BN46)</f>
        <v>1.768769699559988E-2</v>
      </c>
      <c r="BM46" s="42">
        <f>Population!BM46/SUM(Population!$BB46:$BN46)</f>
        <v>8.1801075215249645E-3</v>
      </c>
      <c r="BN46" s="43">
        <f>Population!BN46/SUM(Population!$BB46:$BN46)</f>
        <v>6.039435045995873E-3</v>
      </c>
    </row>
    <row r="47" spans="1:66" x14ac:dyDescent="0.25">
      <c r="A47">
        <f t="shared" si="1"/>
        <v>21.5</v>
      </c>
      <c r="B47" s="40">
        <f>Population!B47/SUM(Population!$B47:$N47)</f>
        <v>0.9414103043687887</v>
      </c>
      <c r="C47" s="42">
        <f>Population!C47/SUM(Population!$B47:$N47)</f>
        <v>6.5047397350017052E-3</v>
      </c>
      <c r="D47" s="42">
        <f>Population!D47/SUM(Population!$B47:$N47)</f>
        <v>1.9159233200385838E-2</v>
      </c>
      <c r="E47" s="42">
        <f>Population!E47/SUM(Population!$B47:$N47)</f>
        <v>2.012253450516718E-2</v>
      </c>
      <c r="F47" s="42">
        <f>Population!F47/SUM(Population!$B47:$N47)</f>
        <v>6.1419759930172579E-3</v>
      </c>
      <c r="G47" s="42">
        <f>Population!G47/SUM(Population!$B47:$N47)</f>
        <v>1.2012710757161181E-3</v>
      </c>
      <c r="H47" s="42">
        <f>Population!H47/SUM(Population!$B47:$N47)</f>
        <v>1.0556344078979955E-3</v>
      </c>
      <c r="I47" s="42">
        <f>Population!I47/SUM(Population!$B47:$N47)</f>
        <v>0</v>
      </c>
      <c r="J47" s="42">
        <f>Population!J47/SUM(Population!$B47:$N47)</f>
        <v>0</v>
      </c>
      <c r="K47" s="42">
        <f>Population!K47/SUM(Population!$B47:$N47)</f>
        <v>0</v>
      </c>
      <c r="L47" s="42">
        <f>Population!L47/SUM(Population!$B47:$N47)</f>
        <v>2.2220999469240266E-3</v>
      </c>
      <c r="M47" s="42">
        <f>Population!M47/SUM(Population!$B47:$N47)</f>
        <v>1.1679691734712873E-3</v>
      </c>
      <c r="N47" s="42">
        <f>Population!N47/SUM(Population!$B47:$N47)</f>
        <v>1.0142375936300692E-3</v>
      </c>
      <c r="O47" s="40">
        <f>Population!O47/SUM(Population!$O47:$AA47)</f>
        <v>0.97015242612863162</v>
      </c>
      <c r="P47" s="42">
        <f>Population!P47/SUM(Population!$O47:$AA47)</f>
        <v>3.2353689819824105E-3</v>
      </c>
      <c r="Q47" s="42">
        <f>Population!Q47/SUM(Population!$O47:$AA47)</f>
        <v>9.6079027985850884E-3</v>
      </c>
      <c r="R47" s="42">
        <f>Population!R47/SUM(Population!$O47:$AA47)</f>
        <v>1.0236301109984124E-2</v>
      </c>
      <c r="S47" s="42">
        <f>Population!S47/SUM(Population!$O47:$AA47)</f>
        <v>3.1635297147442351E-3</v>
      </c>
      <c r="T47" s="42">
        <f>Population!T47/SUM(Population!$O47:$AA47)</f>
        <v>6.2501605950258748E-4</v>
      </c>
      <c r="U47" s="42">
        <f>Population!U47/SUM(Population!$O47:$AA47)</f>
        <v>5.6444458830612776E-4</v>
      </c>
      <c r="V47" s="42">
        <f>Population!V47/SUM(Population!$O47:$AA47)</f>
        <v>0</v>
      </c>
      <c r="W47" s="42">
        <f>Population!W47/SUM(Population!$O47:$AA47)</f>
        <v>0</v>
      </c>
      <c r="X47" s="42">
        <f>Population!X47/SUM(Population!$O47:$AA47)</f>
        <v>0</v>
      </c>
      <c r="Y47" s="42">
        <f>Population!Y47/SUM(Population!$O47:$AA47)</f>
        <v>1.1779037826122071E-3</v>
      </c>
      <c r="Z47" s="42">
        <f>Population!Z47/SUM(Population!$O47:$AA47)</f>
        <v>6.3493684786149879E-4</v>
      </c>
      <c r="AA47" s="42">
        <f>Population!AA47/SUM(Population!$O47:$AA47)</f>
        <v>6.0216998779007332E-4</v>
      </c>
      <c r="AB47" s="40">
        <f>Population!AB47/SUM(Population!$AB47:$AN47)</f>
        <v>0.42309051881643928</v>
      </c>
      <c r="AC47" s="42">
        <f>Population!AC47/SUM(Population!$AB47:$AN47)</f>
        <v>6.5002177803380787E-2</v>
      </c>
      <c r="AD47" s="42">
        <f>Population!AD47/SUM(Population!$AB47:$AN47)</f>
        <v>0.19055257157098024</v>
      </c>
      <c r="AE47" s="42">
        <f>Population!AE47/SUM(Population!$AB47:$AN47)</f>
        <v>0.19812217838666726</v>
      </c>
      <c r="AF47" s="42">
        <f>Population!AF47/SUM(Population!$AB47:$AN47)</f>
        <v>5.9877001750074432E-2</v>
      </c>
      <c r="AG47" s="42">
        <f>Population!AG47/SUM(Population!$AB47:$AN47)</f>
        <v>1.1616048742552069E-2</v>
      </c>
      <c r="AH47" s="42">
        <f>Population!AH47/SUM(Population!$AB47:$AN47)</f>
        <v>1.0090342433761395E-2</v>
      </c>
      <c r="AI47" s="42">
        <f>Population!AI47/SUM(Population!$AB47:$AN47)</f>
        <v>0</v>
      </c>
      <c r="AJ47" s="42">
        <f>Population!AJ47/SUM(Population!$AB47:$AN47)</f>
        <v>0</v>
      </c>
      <c r="AK47" s="42">
        <f>Population!AK47/SUM(Population!$AB47:$AN47)</f>
        <v>0</v>
      </c>
      <c r="AL47" s="42">
        <f>Population!AL47/SUM(Population!$AB47:$AN47)</f>
        <v>2.1070463630767776E-2</v>
      </c>
      <c r="AM47" s="42">
        <f>Population!AM47/SUM(Population!$AB47:$AN47)</f>
        <v>1.0905568253991013E-2</v>
      </c>
      <c r="AN47" s="42">
        <f>Population!AN47/SUM(Population!$AB47:$AN47)</f>
        <v>9.6731286113858738E-3</v>
      </c>
      <c r="AO47" s="40">
        <f>Population!AO47/SUM(Population!$AO47:$BA47)</f>
        <v>0.90794173620933882</v>
      </c>
      <c r="AP47" s="42">
        <f>Population!AP47/SUM(Population!$AO47:$BA47)</f>
        <v>1.1164232317907995E-2</v>
      </c>
      <c r="AQ47" s="42">
        <f>Population!AQ47/SUM(Population!$AO47:$BA47)</f>
        <v>3.1791188467621023E-2</v>
      </c>
      <c r="AR47" s="42">
        <f>Population!AR47/SUM(Population!$AO47:$BA47)</f>
        <v>3.1561793731885002E-2</v>
      </c>
      <c r="AS47" s="42">
        <f>Population!AS47/SUM(Population!$AO47:$BA47)</f>
        <v>9.1631922495178583E-3</v>
      </c>
      <c r="AT47" s="42">
        <f>Population!AT47/SUM(Population!$AO47:$BA47)</f>
        <v>1.7192906480892041E-3</v>
      </c>
      <c r="AU47" s="42">
        <f>Population!AU47/SUM(Population!$AO47:$BA47)</f>
        <v>1.3873056349396255E-3</v>
      </c>
      <c r="AV47" s="42">
        <f>Population!AV47/SUM(Population!$AO47:$BA47)</f>
        <v>0</v>
      </c>
      <c r="AW47" s="42">
        <f>Population!AW47/SUM(Population!$AO47:$BA47)</f>
        <v>0</v>
      </c>
      <c r="AX47" s="42">
        <f>Population!AX47/SUM(Population!$AO47:$BA47)</f>
        <v>0</v>
      </c>
      <c r="AY47" s="42">
        <f>Population!AY47/SUM(Population!$AO47:$BA47)</f>
        <v>2.8893604058386067E-3</v>
      </c>
      <c r="AZ47" s="42">
        <f>Population!AZ47/SUM(Population!$AO47:$BA47)</f>
        <v>1.358253650429479E-3</v>
      </c>
      <c r="BA47" s="43">
        <f>Population!BA47/SUM(Population!$AO47:$BA47)</f>
        <v>1.0236466844324784E-3</v>
      </c>
      <c r="BB47" s="40">
        <f>Population!BB47/SUM(Population!$BB47:$BN47)</f>
        <v>0.39878382593768152</v>
      </c>
      <c r="BC47" s="42">
        <f>Population!BC47/SUM(Population!$BB47:$BN47)</f>
        <v>7.6604969519395869E-2</v>
      </c>
      <c r="BD47" s="42">
        <f>Population!BD47/SUM(Population!$BB47:$BN47)</f>
        <v>0.21216361523460073</v>
      </c>
      <c r="BE47" s="42">
        <f>Population!BE47/SUM(Population!$BB47:$BN47)</f>
        <v>0.20362202178913347</v>
      </c>
      <c r="BF47" s="42">
        <f>Population!BF47/SUM(Population!$BB47:$BN47)</f>
        <v>5.7804849905948794E-2</v>
      </c>
      <c r="BG47" s="42">
        <f>Population!BG47/SUM(Population!$BB47:$BN47)</f>
        <v>1.0697533185588482E-2</v>
      </c>
      <c r="BH47" s="42">
        <f>Population!BH47/SUM(Population!$BB47:$BN47)</f>
        <v>8.4683489142305286E-3</v>
      </c>
      <c r="BI47" s="42">
        <f>Population!BI47/SUM(Population!$BB47:$BN47)</f>
        <v>0</v>
      </c>
      <c r="BJ47" s="42">
        <f>Population!BJ47/SUM(Population!$BB47:$BN47)</f>
        <v>0</v>
      </c>
      <c r="BK47" s="42">
        <f>Population!BK47/SUM(Population!$BB47:$BN47)</f>
        <v>0</v>
      </c>
      <c r="BL47" s="42">
        <f>Population!BL47/SUM(Population!$BB47:$BN47)</f>
        <v>1.7656088525052717E-2</v>
      </c>
      <c r="BM47" s="42">
        <f>Population!BM47/SUM(Population!$BB47:$BN47)</f>
        <v>8.168358318332682E-3</v>
      </c>
      <c r="BN47" s="43">
        <f>Population!BN47/SUM(Population!$BB47:$BN47)</f>
        <v>6.0303886700349375E-3</v>
      </c>
    </row>
    <row r="48" spans="1:66" x14ac:dyDescent="0.25">
      <c r="A48">
        <f t="shared" si="1"/>
        <v>22</v>
      </c>
      <c r="B48" s="40">
        <f>Population!B48/SUM(Population!$B48:$N48)</f>
        <v>0.94166827829102784</v>
      </c>
      <c r="C48" s="42">
        <f>Population!C48/SUM(Population!$B48:$N48)</f>
        <v>6.4908440310934984E-3</v>
      </c>
      <c r="D48" s="42">
        <f>Population!D48/SUM(Population!$B48:$N48)</f>
        <v>1.9103057164848534E-2</v>
      </c>
      <c r="E48" s="42">
        <f>Population!E48/SUM(Population!$B48:$N48)</f>
        <v>2.0033867272592203E-2</v>
      </c>
      <c r="F48" s="42">
        <f>Population!F48/SUM(Population!$B48:$N48)</f>
        <v>6.1065511554129282E-3</v>
      </c>
      <c r="G48" s="42">
        <f>Population!G48/SUM(Population!$B48:$N48)</f>
        <v>1.1930585582350351E-3</v>
      </c>
      <c r="H48" s="42">
        <f>Population!H48/SUM(Population!$B48:$N48)</f>
        <v>1.0462194681390637E-3</v>
      </c>
      <c r="I48" s="42">
        <f>Population!I48/SUM(Population!$B48:$N48)</f>
        <v>0</v>
      </c>
      <c r="J48" s="42">
        <f>Population!J48/SUM(Population!$B48:$N48)</f>
        <v>0</v>
      </c>
      <c r="K48" s="42">
        <f>Population!K48/SUM(Population!$B48:$N48)</f>
        <v>0</v>
      </c>
      <c r="L48" s="42">
        <f>Population!L48/SUM(Population!$B48:$N48)</f>
        <v>2.2015990103389322E-3</v>
      </c>
      <c r="M48" s="42">
        <f>Population!M48/SUM(Population!$B48:$N48)</f>
        <v>1.1552707119270574E-3</v>
      </c>
      <c r="N48" s="42">
        <f>Population!N48/SUM(Population!$B48:$N48)</f>
        <v>1.0012543363847539E-3</v>
      </c>
      <c r="O48" s="40">
        <f>Population!O48/SUM(Population!$O48:$AA48)</f>
        <v>0.97040438179355759</v>
      </c>
      <c r="P48" s="42">
        <f>Population!P48/SUM(Population!$O48:$AA48)</f>
        <v>3.2187416234023369E-3</v>
      </c>
      <c r="Q48" s="42">
        <f>Population!Q48/SUM(Population!$O48:$AA48)</f>
        <v>9.5470329838831091E-3</v>
      </c>
      <c r="R48" s="42">
        <f>Population!R48/SUM(Population!$O48:$AA48)</f>
        <v>1.0150099136710288E-2</v>
      </c>
      <c r="S48" s="42">
        <f>Population!S48/SUM(Population!$O48:$AA48)</f>
        <v>3.1312875181048723E-3</v>
      </c>
      <c r="T48" s="42">
        <f>Population!T48/SUM(Population!$O48:$AA48)</f>
        <v>6.1781402799990259E-4</v>
      </c>
      <c r="U48" s="42">
        <f>Population!U48/SUM(Population!$O48:$AA48)</f>
        <v>5.5622068523103962E-4</v>
      </c>
      <c r="V48" s="42">
        <f>Population!V48/SUM(Population!$O48:$AA48)</f>
        <v>0</v>
      </c>
      <c r="W48" s="42">
        <f>Population!W48/SUM(Population!$O48:$AA48)</f>
        <v>0</v>
      </c>
      <c r="X48" s="42">
        <f>Population!X48/SUM(Population!$O48:$AA48)</f>
        <v>0</v>
      </c>
      <c r="Y48" s="42">
        <f>Population!Y48/SUM(Population!$O48:$AA48)</f>
        <v>1.1616669805651434E-3</v>
      </c>
      <c r="Z48" s="42">
        <f>Population!Z48/SUM(Population!$O48:$AA48)</f>
        <v>6.247181917136144E-4</v>
      </c>
      <c r="AA48" s="42">
        <f>Population!AA48/SUM(Population!$O48:$AA48)</f>
        <v>5.8803705883205318E-4</v>
      </c>
      <c r="AB48" s="40">
        <f>Population!AB48/SUM(Population!$AB48:$AN48)</f>
        <v>0.42447290788706182</v>
      </c>
      <c r="AC48" s="42">
        <f>Population!AC48/SUM(Population!$AB48:$AN48)</f>
        <v>6.4913918732728615E-2</v>
      </c>
      <c r="AD48" s="42">
        <f>Population!AD48/SUM(Population!$AB48:$AN48)</f>
        <v>0.19025293047287758</v>
      </c>
      <c r="AE48" s="42">
        <f>Population!AE48/SUM(Population!$AB48:$AN48)</f>
        <v>0.1976998359103444</v>
      </c>
      <c r="AF48" s="42">
        <f>Population!AF48/SUM(Population!$AB48:$AN48)</f>
        <v>5.970992571807747E-2</v>
      </c>
      <c r="AG48" s="42">
        <f>Population!AG48/SUM(Population!$AB48:$AN48)</f>
        <v>1.1576108260083602E-2</v>
      </c>
      <c r="AH48" s="42">
        <f>Population!AH48/SUM(Population!$AB48:$AN48)</f>
        <v>1.0035810986387384E-2</v>
      </c>
      <c r="AI48" s="42">
        <f>Population!AI48/SUM(Population!$AB48:$AN48)</f>
        <v>0</v>
      </c>
      <c r="AJ48" s="42">
        <f>Population!AJ48/SUM(Population!$AB48:$AN48)</f>
        <v>0</v>
      </c>
      <c r="AK48" s="42">
        <f>Population!AK48/SUM(Population!$AB48:$AN48)</f>
        <v>0</v>
      </c>
      <c r="AL48" s="42">
        <f>Population!AL48/SUM(Population!$AB48:$AN48)</f>
        <v>2.0963234307369849E-2</v>
      </c>
      <c r="AM48" s="42">
        <f>Population!AM48/SUM(Population!$AB48:$AN48)</f>
        <v>1.0828221462122678E-2</v>
      </c>
      <c r="AN48" s="42">
        <f>Population!AN48/SUM(Population!$AB48:$AN48)</f>
        <v>9.5471062629464334E-3</v>
      </c>
      <c r="AO48" s="40">
        <f>Population!AO48/SUM(Population!$AO48:$BA48)</f>
        <v>0.90690039912320219</v>
      </c>
      <c r="AP48" s="42">
        <f>Population!AP48/SUM(Population!$AO48:$BA48)</f>
        <v>1.1279883108960772E-2</v>
      </c>
      <c r="AQ48" s="42">
        <f>Population!AQ48/SUM(Population!$AO48:$BA48)</f>
        <v>3.2134927229936251E-2</v>
      </c>
      <c r="AR48" s="42">
        <f>Population!AR48/SUM(Population!$AO48:$BA48)</f>
        <v>3.1923346524803421E-2</v>
      </c>
      <c r="AS48" s="42">
        <f>Population!AS48/SUM(Population!$AO48:$BA48)</f>
        <v>9.2728048824245665E-3</v>
      </c>
      <c r="AT48" s="42">
        <f>Population!AT48/SUM(Population!$AO48:$BA48)</f>
        <v>1.7405269587772298E-3</v>
      </c>
      <c r="AU48" s="42">
        <f>Population!AU48/SUM(Population!$AO48:$BA48)</f>
        <v>1.405215770200318E-3</v>
      </c>
      <c r="AV48" s="42">
        <f>Population!AV48/SUM(Population!$AO48:$BA48)</f>
        <v>0</v>
      </c>
      <c r="AW48" s="42">
        <f>Population!AW48/SUM(Population!$AO48:$BA48)</f>
        <v>0</v>
      </c>
      <c r="AX48" s="42">
        <f>Population!AX48/SUM(Population!$AO48:$BA48)</f>
        <v>0</v>
      </c>
      <c r="AY48" s="42">
        <f>Population!AY48/SUM(Population!$AO48:$BA48)</f>
        <v>2.9275160595010462E-3</v>
      </c>
      <c r="AZ48" s="42">
        <f>Population!AZ48/SUM(Population!$AO48:$BA48)</f>
        <v>1.3776643191498487E-3</v>
      </c>
      <c r="BA48" s="43">
        <f>Population!BA48/SUM(Population!$AO48:$BA48)</f>
        <v>1.0377160230443654E-3</v>
      </c>
      <c r="BB48" s="40">
        <f>Population!BB48/SUM(Population!$BB48:$BN48)</f>
        <v>0.39899561826037588</v>
      </c>
      <c r="BC48" s="42">
        <f>Population!BC48/SUM(Population!$BB48:$BN48)</f>
        <v>7.6616553706110618E-2</v>
      </c>
      <c r="BD48" s="42">
        <f>Population!BD48/SUM(Population!$BB48:$BN48)</f>
        <v>0.21216147568916516</v>
      </c>
      <c r="BE48" s="42">
        <f>Population!BE48/SUM(Population!$BB48:$BN48)</f>
        <v>0.20353369993254813</v>
      </c>
      <c r="BF48" s="42">
        <f>Population!BF48/SUM(Population!$BB48:$BN48)</f>
        <v>5.775336998000144E-2</v>
      </c>
      <c r="BG48" s="42">
        <f>Population!BG48/SUM(Population!$BB48:$BN48)</f>
        <v>1.0684413486353088E-2</v>
      </c>
      <c r="BH48" s="42">
        <f>Population!BH48/SUM(Population!$BB48:$BN48)</f>
        <v>8.452898746603538E-3</v>
      </c>
      <c r="BI48" s="42">
        <f>Population!BI48/SUM(Population!$BB48:$BN48)</f>
        <v>0</v>
      </c>
      <c r="BJ48" s="42">
        <f>Population!BJ48/SUM(Population!$BB48:$BN48)</f>
        <v>0</v>
      </c>
      <c r="BK48" s="42">
        <f>Population!BK48/SUM(Population!$BB48:$BN48)</f>
        <v>0</v>
      </c>
      <c r="BL48" s="42">
        <f>Population!BL48/SUM(Population!$BB48:$BN48)</f>
        <v>1.7625615996090745E-2</v>
      </c>
      <c r="BM48" s="42">
        <f>Population!BM48/SUM(Population!$BB48:$BN48)</f>
        <v>8.1557412323392826E-3</v>
      </c>
      <c r="BN48" s="43">
        <f>Population!BN48/SUM(Population!$BB48:$BN48)</f>
        <v>6.0206129704120396E-3</v>
      </c>
    </row>
    <row r="49" spans="1:66" x14ac:dyDescent="0.25">
      <c r="A49">
        <f t="shared" si="1"/>
        <v>22.5</v>
      </c>
      <c r="B49" s="40">
        <f>Population!B49/SUM(Population!$B49:$N49)</f>
        <v>0.94190764629000512</v>
      </c>
      <c r="C49" s="42">
        <f>Population!C49/SUM(Population!$B49:$N49)</f>
        <v>6.4782031025074011E-3</v>
      </c>
      <c r="D49" s="42">
        <f>Population!D49/SUM(Population!$B49:$N49)</f>
        <v>1.9051598833875059E-2</v>
      </c>
      <c r="E49" s="42">
        <f>Population!E49/SUM(Population!$B49:$N49)</f>
        <v>1.9951995457936304E-2</v>
      </c>
      <c r="F49" s="42">
        <f>Population!F49/SUM(Population!$B49:$N49)</f>
        <v>6.0736768843216256E-3</v>
      </c>
      <c r="G49" s="42">
        <f>Population!G49/SUM(Population!$B49:$N49)</f>
        <v>1.1854015292285286E-3</v>
      </c>
      <c r="H49" s="42">
        <f>Population!H49/SUM(Population!$B49:$N49)</f>
        <v>1.0373808603093037E-3</v>
      </c>
      <c r="I49" s="42">
        <f>Population!I49/SUM(Population!$B49:$N49)</f>
        <v>0</v>
      </c>
      <c r="J49" s="42">
        <f>Population!J49/SUM(Population!$B49:$N49)</f>
        <v>0</v>
      </c>
      <c r="K49" s="42">
        <f>Population!K49/SUM(Population!$B49:$N49)</f>
        <v>0</v>
      </c>
      <c r="L49" s="42">
        <f>Population!L49/SUM(Population!$B49:$N49)</f>
        <v>2.1822767210346143E-3</v>
      </c>
      <c r="M49" s="42">
        <f>Population!M49/SUM(Population!$B49:$N49)</f>
        <v>1.1430979568158492E-3</v>
      </c>
      <c r="N49" s="42">
        <f>Population!N49/SUM(Population!$B49:$N49)</f>
        <v>9.8872236396620617E-4</v>
      </c>
      <c r="O49" s="40">
        <f>Population!O49/SUM(Population!$O49:$AA49)</f>
        <v>0.97064039315156836</v>
      </c>
      <c r="P49" s="42">
        <f>Population!P49/SUM(Population!$O49:$AA49)</f>
        <v>3.2032926118559838E-3</v>
      </c>
      <c r="Q49" s="42">
        <f>Population!Q49/SUM(Population!$O49:$AA49)</f>
        <v>9.4903438537736577E-3</v>
      </c>
      <c r="R49" s="42">
        <f>Population!R49/SUM(Population!$O49:$AA49)</f>
        <v>1.0069553316674276E-2</v>
      </c>
      <c r="S49" s="42">
        <f>Population!S49/SUM(Population!$O49:$AA49)</f>
        <v>3.1010560203019724E-3</v>
      </c>
      <c r="T49" s="42">
        <f>Population!T49/SUM(Population!$O49:$AA49)</f>
        <v>6.1103869843027276E-4</v>
      </c>
      <c r="U49" s="42">
        <f>Population!U49/SUM(Population!$O49:$AA49)</f>
        <v>5.4845435936234671E-4</v>
      </c>
      <c r="V49" s="42">
        <f>Population!V49/SUM(Population!$O49:$AA49)</f>
        <v>0</v>
      </c>
      <c r="W49" s="42">
        <f>Population!W49/SUM(Population!$O49:$AA49)</f>
        <v>0</v>
      </c>
      <c r="X49" s="42">
        <f>Population!X49/SUM(Population!$O49:$AA49)</f>
        <v>0</v>
      </c>
      <c r="Y49" s="42">
        <f>Population!Y49/SUM(Population!$O49:$AA49)</f>
        <v>1.1462135007677026E-3</v>
      </c>
      <c r="Z49" s="42">
        <f>Population!Z49/SUM(Population!$O49:$AA49)</f>
        <v>6.149382253778777E-4</v>
      </c>
      <c r="AA49" s="42">
        <f>Population!AA49/SUM(Population!$O49:$AA49)</f>
        <v>5.7471626188773759E-4</v>
      </c>
      <c r="AB49" s="40">
        <f>Population!AB49/SUM(Population!$AB49:$AN49)</f>
        <v>0.42575712176046737</v>
      </c>
      <c r="AC49" s="42">
        <f>Population!AC49/SUM(Population!$AB49:$AN49)</f>
        <v>6.4831016556389398E-2</v>
      </c>
      <c r="AD49" s="42">
        <f>Population!AD49/SUM(Population!$AB49:$AN49)</f>
        <v>0.18997320547745958</v>
      </c>
      <c r="AE49" s="42">
        <f>Population!AE49/SUM(Population!$AB49:$AN49)</f>
        <v>0.1973090959969809</v>
      </c>
      <c r="AF49" s="42">
        <f>Population!AF49/SUM(Population!$AB49:$AN49)</f>
        <v>5.9555984830799609E-2</v>
      </c>
      <c r="AG49" s="42">
        <f>Population!AG49/SUM(Population!$AB49:$AN49)</f>
        <v>1.1539298472442588E-2</v>
      </c>
      <c r="AH49" s="42">
        <f>Population!AH49/SUM(Population!$AB49:$AN49)</f>
        <v>9.9854505701148441E-3</v>
      </c>
      <c r="AI49" s="42">
        <f>Population!AI49/SUM(Population!$AB49:$AN49)</f>
        <v>0</v>
      </c>
      <c r="AJ49" s="42">
        <f>Population!AJ49/SUM(Population!$AB49:$AN49)</f>
        <v>0</v>
      </c>
      <c r="AK49" s="42">
        <f>Population!AK49/SUM(Population!$AB49:$AN49)</f>
        <v>0</v>
      </c>
      <c r="AL49" s="42">
        <f>Population!AL49/SUM(Population!$AB49:$AN49)</f>
        <v>2.0863513218460535E-2</v>
      </c>
      <c r="AM49" s="42">
        <f>Population!AM49/SUM(Population!$AB49:$AN49)</f>
        <v>1.0755649896488279E-2</v>
      </c>
      <c r="AN49" s="42">
        <f>Population!AN49/SUM(Population!$AB49:$AN49)</f>
        <v>9.4296632203969329E-3</v>
      </c>
      <c r="AO49" s="40">
        <f>Population!AO49/SUM(Population!$AO49:$BA49)</f>
        <v>0.90586449710042083</v>
      </c>
      <c r="AP49" s="42">
        <f>Population!AP49/SUM(Population!$AO49:$BA49)</f>
        <v>1.1394692845760302E-2</v>
      </c>
      <c r="AQ49" s="42">
        <f>Population!AQ49/SUM(Population!$AO49:$BA49)</f>
        <v>3.2476486671630597E-2</v>
      </c>
      <c r="AR49" s="42">
        <f>Population!AR49/SUM(Population!$AO49:$BA49)</f>
        <v>3.2283100883042017E-2</v>
      </c>
      <c r="AS49" s="42">
        <f>Population!AS49/SUM(Population!$AO49:$BA49)</f>
        <v>9.3819776147332189E-3</v>
      </c>
      <c r="AT49" s="42">
        <f>Population!AT49/SUM(Population!$AO49:$BA49)</f>
        <v>1.7616892324595064E-3</v>
      </c>
      <c r="AU49" s="42">
        <f>Population!AU49/SUM(Population!$AO49:$BA49)</f>
        <v>1.4231019603503777E-3</v>
      </c>
      <c r="AV49" s="42">
        <f>Population!AV49/SUM(Population!$AO49:$BA49)</f>
        <v>0</v>
      </c>
      <c r="AW49" s="42">
        <f>Population!AW49/SUM(Population!$AO49:$BA49)</f>
        <v>0</v>
      </c>
      <c r="AX49" s="42">
        <f>Population!AX49/SUM(Population!$AO49:$BA49)</f>
        <v>0</v>
      </c>
      <c r="AY49" s="42">
        <f>Population!AY49/SUM(Population!$AO49:$BA49)</f>
        <v>2.965529771750366E-3</v>
      </c>
      <c r="AZ49" s="42">
        <f>Population!AZ49/SUM(Population!$AO49:$BA49)</f>
        <v>1.3969930257809729E-3</v>
      </c>
      <c r="BA49" s="43">
        <f>Population!BA49/SUM(Population!$AO49:$BA49)</f>
        <v>1.0519308940718786E-3</v>
      </c>
      <c r="BB49" s="40">
        <f>Population!BB49/SUM(Population!$BB49:$BN49)</f>
        <v>0.39918492251820287</v>
      </c>
      <c r="BC49" s="42">
        <f>Population!BC49/SUM(Population!$BB49:$BN49)</f>
        <v>7.6627288892351694E-2</v>
      </c>
      <c r="BD49" s="42">
        <f>Population!BD49/SUM(Population!$BB49:$BN49)</f>
        <v>0.21216167910219499</v>
      </c>
      <c r="BE49" s="42">
        <f>Population!BE49/SUM(Population!$BB49:$BN49)</f>
        <v>0.20345769632943897</v>
      </c>
      <c r="BF49" s="42">
        <f>Population!BF49/SUM(Population!$BB49:$BN49)</f>
        <v>5.7707819183346228E-2</v>
      </c>
      <c r="BG49" s="42">
        <f>Population!BG49/SUM(Population!$BB49:$BN49)</f>
        <v>1.0672596776645678E-2</v>
      </c>
      <c r="BH49" s="42">
        <f>Population!BH49/SUM(Population!$BB49:$BN49)</f>
        <v>8.4385920254125505E-3</v>
      </c>
      <c r="BI49" s="42">
        <f>Population!BI49/SUM(Population!$BB49:$BN49)</f>
        <v>0</v>
      </c>
      <c r="BJ49" s="42">
        <f>Population!BJ49/SUM(Population!$BB49:$BN49)</f>
        <v>0</v>
      </c>
      <c r="BK49" s="42">
        <f>Population!BK49/SUM(Population!$BB49:$BN49)</f>
        <v>0</v>
      </c>
      <c r="BL49" s="42">
        <f>Population!BL49/SUM(Population!$BB49:$BN49)</f>
        <v>1.7596536727968633E-2</v>
      </c>
      <c r="BM49" s="42">
        <f>Population!BM49/SUM(Population!$BB49:$BN49)</f>
        <v>8.1425935091937445E-3</v>
      </c>
      <c r="BN49" s="43">
        <f>Population!BN49/SUM(Population!$BB49:$BN49)</f>
        <v>6.0102749352447483E-3</v>
      </c>
    </row>
    <row r="50" spans="1:66" x14ac:dyDescent="0.25">
      <c r="A50">
        <f t="shared" si="1"/>
        <v>23</v>
      </c>
      <c r="B50" s="40">
        <f>Population!B50/SUM(Population!$B50:$N50)</f>
        <v>0.94212947005844683</v>
      </c>
      <c r="C50" s="42">
        <f>Population!C50/SUM(Population!$B50:$N50)</f>
        <v>6.4667288476398911E-3</v>
      </c>
      <c r="D50" s="42">
        <f>Population!D50/SUM(Population!$B50:$N50)</f>
        <v>1.9004542716316606E-2</v>
      </c>
      <c r="E50" s="42">
        <f>Population!E50/SUM(Population!$B50:$N50)</f>
        <v>1.9876500230430371E-2</v>
      </c>
      <c r="F50" s="42">
        <f>Population!F50/SUM(Population!$B50:$N50)</f>
        <v>6.04320426762372E-3</v>
      </c>
      <c r="G50" s="42">
        <f>Population!G50/SUM(Population!$B50:$N50)</f>
        <v>1.1782699683410354E-3</v>
      </c>
      <c r="H50" s="42">
        <f>Population!H50/SUM(Population!$B50:$N50)</f>
        <v>1.0290886353559326E-3</v>
      </c>
      <c r="I50" s="42">
        <f>Population!I50/SUM(Population!$B50:$N50)</f>
        <v>0</v>
      </c>
      <c r="J50" s="42">
        <f>Population!J50/SUM(Population!$B50:$N50)</f>
        <v>0</v>
      </c>
      <c r="K50" s="42">
        <f>Population!K50/SUM(Population!$B50:$N50)</f>
        <v>0</v>
      </c>
      <c r="L50" s="42">
        <f>Population!L50/SUM(Population!$B50:$N50)</f>
        <v>2.1640928090248712E-3</v>
      </c>
      <c r="M50" s="42">
        <f>Population!M50/SUM(Population!$B50:$N50)</f>
        <v>1.1314580450863354E-3</v>
      </c>
      <c r="N50" s="42">
        <f>Population!N50/SUM(Population!$B50:$N50)</f>
        <v>9.7664442173414916E-4</v>
      </c>
      <c r="O50" s="40">
        <f>Population!O50/SUM(Population!$O50:$AA50)</f>
        <v>0.97086131475886261</v>
      </c>
      <c r="P50" s="42">
        <f>Population!P50/SUM(Population!$O50:$AA50)</f>
        <v>3.1889515587994427E-3</v>
      </c>
      <c r="Q50" s="42">
        <f>Population!Q50/SUM(Population!$O50:$AA50)</f>
        <v>9.4375877676090517E-3</v>
      </c>
      <c r="R50" s="42">
        <f>Population!R50/SUM(Population!$O50:$AA50)</f>
        <v>9.9943430749858588E-3</v>
      </c>
      <c r="S50" s="42">
        <f>Population!S50/SUM(Population!$O50:$AA50)</f>
        <v>3.0727334727097396E-3</v>
      </c>
      <c r="T50" s="42">
        <f>Population!T50/SUM(Population!$O50:$AA50)</f>
        <v>6.0467095072163203E-4</v>
      </c>
      <c r="U50" s="42">
        <f>Population!U50/SUM(Population!$O50:$AA50)</f>
        <v>5.4112758432764841E-4</v>
      </c>
      <c r="V50" s="42">
        <f>Population!V50/SUM(Population!$O50:$AA50)</f>
        <v>0</v>
      </c>
      <c r="W50" s="42">
        <f>Population!W50/SUM(Population!$O50:$AA50)</f>
        <v>0</v>
      </c>
      <c r="X50" s="42">
        <f>Population!X50/SUM(Population!$O50:$AA50)</f>
        <v>0</v>
      </c>
      <c r="Y50" s="42">
        <f>Population!Y50/SUM(Population!$O50:$AA50)</f>
        <v>1.131528958485687E-3</v>
      </c>
      <c r="Z50" s="42">
        <f>Population!Z50/SUM(Population!$O50:$AA50)</f>
        <v>6.0558870424938234E-4</v>
      </c>
      <c r="AA50" s="42">
        <f>Population!AA50/SUM(Population!$O50:$AA50)</f>
        <v>5.6215316924848461E-4</v>
      </c>
      <c r="AB50" s="40">
        <f>Population!AB50/SUM(Population!$AB50:$AN50)</f>
        <v>0.42694839416487473</v>
      </c>
      <c r="AC50" s="42">
        <f>Population!AC50/SUM(Population!$AB50:$AN50)</f>
        <v>6.4753326825473523E-2</v>
      </c>
      <c r="AD50" s="42">
        <f>Population!AD50/SUM(Population!$AB50:$AN50)</f>
        <v>0.18971265897549766</v>
      </c>
      <c r="AE50" s="42">
        <f>Population!AE50/SUM(Population!$AB50:$AN50)</f>
        <v>0.19694809998971116</v>
      </c>
      <c r="AF50" s="42">
        <f>Population!AF50/SUM(Population!$AB50:$AN50)</f>
        <v>5.9414288112282714E-2</v>
      </c>
      <c r="AG50" s="42">
        <f>Population!AG50/SUM(Population!$AB50:$AN50)</f>
        <v>1.150540460034653E-2</v>
      </c>
      <c r="AH50" s="42">
        <f>Population!AH50/SUM(Population!$AB50:$AN50)</f>
        <v>9.9389781445131872E-3</v>
      </c>
      <c r="AI50" s="42">
        <f>Population!AI50/SUM(Population!$AB50:$AN50)</f>
        <v>0</v>
      </c>
      <c r="AJ50" s="42">
        <f>Population!AJ50/SUM(Population!$AB50:$AN50)</f>
        <v>0</v>
      </c>
      <c r="AK50" s="42">
        <f>Population!AK50/SUM(Population!$AB50:$AN50)</f>
        <v>0</v>
      </c>
      <c r="AL50" s="42">
        <f>Population!AL50/SUM(Population!$AB50:$AN50)</f>
        <v>2.0770930990257862E-2</v>
      </c>
      <c r="AM50" s="42">
        <f>Population!AM50/SUM(Population!$AB50:$AN50)</f>
        <v>1.0687672428685169E-2</v>
      </c>
      <c r="AN50" s="42">
        <f>Population!AN50/SUM(Population!$AB50:$AN50)</f>
        <v>9.3202457683573998E-3</v>
      </c>
      <c r="AO50" s="40">
        <f>Population!AO50/SUM(Population!$AO50:$BA50)</f>
        <v>0.90483442769470257</v>
      </c>
      <c r="AP50" s="42">
        <f>Population!AP50/SUM(Population!$AO50:$BA50)</f>
        <v>1.1508620742016255E-2</v>
      </c>
      <c r="AQ50" s="42">
        <f>Population!AQ50/SUM(Population!$AO50:$BA50)</f>
        <v>3.2815738848900974E-2</v>
      </c>
      <c r="AR50" s="42">
        <f>Population!AR50/SUM(Population!$AO50:$BA50)</f>
        <v>3.2640914714211031E-2</v>
      </c>
      <c r="AS50" s="42">
        <f>Population!AS50/SUM(Population!$AO50:$BA50)</f>
        <v>9.4906679525779518E-3</v>
      </c>
      <c r="AT50" s="42">
        <f>Population!AT50/SUM(Population!$AO50:$BA50)</f>
        <v>1.7827697443940816E-3</v>
      </c>
      <c r="AU50" s="42">
        <f>Population!AU50/SUM(Population!$AO50:$BA50)</f>
        <v>1.4409554769608604E-3</v>
      </c>
      <c r="AV50" s="42">
        <f>Population!AV50/SUM(Population!$AO50:$BA50)</f>
        <v>0</v>
      </c>
      <c r="AW50" s="42">
        <f>Population!AW50/SUM(Population!$AO50:$BA50)</f>
        <v>0</v>
      </c>
      <c r="AX50" s="42">
        <f>Population!AX50/SUM(Population!$AO50:$BA50)</f>
        <v>0</v>
      </c>
      <c r="AY50" s="42">
        <f>Population!AY50/SUM(Population!$AO50:$BA50)</f>
        <v>3.003397204803956E-3</v>
      </c>
      <c r="AZ50" s="42">
        <f>Population!AZ50/SUM(Population!$AO50:$BA50)</f>
        <v>1.4162402294008098E-3</v>
      </c>
      <c r="BA50" s="43">
        <f>Population!BA50/SUM(Population!$AO50:$BA50)</f>
        <v>1.0662673920316206E-3</v>
      </c>
      <c r="BB50" s="40">
        <f>Population!BB50/SUM(Population!$BB50:$BN50)</f>
        <v>0.39935377735328093</v>
      </c>
      <c r="BC50" s="42">
        <f>Population!BC50/SUM(Population!$BB50:$BN50)</f>
        <v>7.6637204502830708E-2</v>
      </c>
      <c r="BD50" s="42">
        <f>Population!BD50/SUM(Population!$BB50:$BN50)</f>
        <v>0.21216368392195073</v>
      </c>
      <c r="BE50" s="42">
        <f>Population!BE50/SUM(Population!$BB50:$BN50)</f>
        <v>0.2033925227907048</v>
      </c>
      <c r="BF50" s="42">
        <f>Population!BF50/SUM(Population!$BB50:$BN50)</f>
        <v>5.7667656981608729E-2</v>
      </c>
      <c r="BG50" s="42">
        <f>Population!BG50/SUM(Population!$BB50:$BN50)</f>
        <v>1.0661994784498462E-2</v>
      </c>
      <c r="BH50" s="42">
        <f>Population!BH50/SUM(Population!$BB50:$BN50)</f>
        <v>8.4254090464128788E-3</v>
      </c>
      <c r="BI50" s="42">
        <f>Population!BI50/SUM(Population!$BB50:$BN50)</f>
        <v>0</v>
      </c>
      <c r="BJ50" s="42">
        <f>Population!BJ50/SUM(Population!$BB50:$BN50)</f>
        <v>0</v>
      </c>
      <c r="BK50" s="42">
        <f>Population!BK50/SUM(Population!$BB50:$BN50)</f>
        <v>0</v>
      </c>
      <c r="BL50" s="42">
        <f>Population!BL50/SUM(Population!$BB50:$BN50)</f>
        <v>1.7569024843379716E-2</v>
      </c>
      <c r="BM50" s="42">
        <f>Population!BM50/SUM(Population!$BB50:$BN50)</f>
        <v>8.1291958216782641E-3</v>
      </c>
      <c r="BN50" s="43">
        <f>Population!BN50/SUM(Population!$BB50:$BN50)</f>
        <v>5.9995299536548113E-3</v>
      </c>
    </row>
    <row r="51" spans="1:66" x14ac:dyDescent="0.25">
      <c r="A51">
        <f t="shared" si="1"/>
        <v>23.5</v>
      </c>
      <c r="B51" s="40">
        <f>Population!B51/SUM(Population!$B51:$N51)</f>
        <v>0.94233476854370357</v>
      </c>
      <c r="C51" s="42">
        <f>Population!C51/SUM(Population!$B51:$N51)</f>
        <v>6.4563385631788333E-3</v>
      </c>
      <c r="D51" s="42">
        <f>Population!D51/SUM(Population!$B51:$N51)</f>
        <v>1.8961590122987215E-2</v>
      </c>
      <c r="E51" s="42">
        <f>Population!E51/SUM(Population!$B51:$N51)</f>
        <v>1.9806981827290321E-2</v>
      </c>
      <c r="F51" s="42">
        <f>Population!F51/SUM(Population!$B51:$N51)</f>
        <v>6.0149913114922694E-3</v>
      </c>
      <c r="G51" s="42">
        <f>Population!G51/SUM(Population!$B51:$N51)</f>
        <v>1.1716351829167118E-3</v>
      </c>
      <c r="H51" s="42">
        <f>Population!H51/SUM(Population!$B51:$N51)</f>
        <v>1.0213146794949223E-3</v>
      </c>
      <c r="I51" s="42">
        <f>Population!I51/SUM(Population!$B51:$N51)</f>
        <v>0</v>
      </c>
      <c r="J51" s="42">
        <f>Population!J51/SUM(Population!$B51:$N51)</f>
        <v>0</v>
      </c>
      <c r="K51" s="42">
        <f>Population!K51/SUM(Population!$B51:$N51)</f>
        <v>0</v>
      </c>
      <c r="L51" s="42">
        <f>Population!L51/SUM(Population!$B51:$N51)</f>
        <v>2.1470050098034406E-3</v>
      </c>
      <c r="M51" s="42">
        <f>Population!M51/SUM(Population!$B51:$N51)</f>
        <v>1.1203532199289934E-3</v>
      </c>
      <c r="N51" s="42">
        <f>Population!N51/SUM(Population!$B51:$N51)</f>
        <v>9.6502153920344615E-4</v>
      </c>
      <c r="O51" s="40">
        <f>Population!O51/SUM(Population!$O51:$AA51)</f>
        <v>0.97106796462487599</v>
      </c>
      <c r="P51" s="42">
        <f>Population!P51/SUM(Population!$O51:$AA51)</f>
        <v>3.1756517101416905E-3</v>
      </c>
      <c r="Q51" s="42">
        <f>Population!Q51/SUM(Population!$O51:$AA51)</f>
        <v>9.3885310670925783E-3</v>
      </c>
      <c r="R51" s="42">
        <f>Population!R51/SUM(Population!$O51:$AA51)</f>
        <v>9.9241631594500501E-3</v>
      </c>
      <c r="S51" s="42">
        <f>Population!S51/SUM(Population!$O51:$AA51)</f>
        <v>3.0462203921843805E-3</v>
      </c>
      <c r="T51" s="42">
        <f>Population!T51/SUM(Population!$O51:$AA51)</f>
        <v>5.9869162165006545E-4</v>
      </c>
      <c r="U51" s="42">
        <f>Population!U51/SUM(Population!$O51:$AA51)</f>
        <v>5.3422188116267601E-4</v>
      </c>
      <c r="V51" s="42">
        <f>Population!V51/SUM(Population!$O51:$AA51)</f>
        <v>0</v>
      </c>
      <c r="W51" s="42">
        <f>Population!W51/SUM(Population!$O51:$AA51)</f>
        <v>0</v>
      </c>
      <c r="X51" s="42">
        <f>Population!X51/SUM(Population!$O51:$AA51)</f>
        <v>0</v>
      </c>
      <c r="Y51" s="42">
        <f>Population!Y51/SUM(Population!$O51:$AA51)</f>
        <v>1.1175959240044588E-3</v>
      </c>
      <c r="Z51" s="42">
        <f>Population!Z51/SUM(Population!$O51:$AA51)</f>
        <v>5.9666095782092722E-4</v>
      </c>
      <c r="AA51" s="42">
        <f>Population!AA51/SUM(Population!$O51:$AA51)</f>
        <v>5.5029866161704756E-4</v>
      </c>
      <c r="AB51" s="40">
        <f>Population!AB51/SUM(Population!$AB51:$AN51)</f>
        <v>0.42805174594859241</v>
      </c>
      <c r="AC51" s="42">
        <f>Population!AC51/SUM(Population!$AB51:$AN51)</f>
        <v>6.4680682531643358E-2</v>
      </c>
      <c r="AD51" s="42">
        <f>Population!AD51/SUM(Population!$AB51:$AN51)</f>
        <v>0.18947053028387062</v>
      </c>
      <c r="AE51" s="42">
        <f>Population!AE51/SUM(Population!$AB51:$AN51)</f>
        <v>0.19661511811987062</v>
      </c>
      <c r="AF51" s="42">
        <f>Population!AF51/SUM(Population!$AB51:$AN51)</f>
        <v>5.9284014280644851E-2</v>
      </c>
      <c r="AG51" s="42">
        <f>Population!AG51/SUM(Population!$AB51:$AN51)</f>
        <v>1.1474227210801569E-2</v>
      </c>
      <c r="AH51" s="42">
        <f>Population!AH51/SUM(Population!$AB51:$AN51)</f>
        <v>9.8961268598050101E-3</v>
      </c>
      <c r="AI51" s="42">
        <f>Population!AI51/SUM(Population!$AB51:$AN51)</f>
        <v>0</v>
      </c>
      <c r="AJ51" s="42">
        <f>Population!AJ51/SUM(Population!$AB51:$AN51)</f>
        <v>0</v>
      </c>
      <c r="AK51" s="42">
        <f>Population!AK51/SUM(Population!$AB51:$AN51)</f>
        <v>0</v>
      </c>
      <c r="AL51" s="42">
        <f>Population!AL51/SUM(Population!$AB51:$AN51)</f>
        <v>2.0685116561171255E-2</v>
      </c>
      <c r="AM51" s="42">
        <f>Population!AM51/SUM(Population!$AB51:$AN51)</f>
        <v>1.0624101187038628E-2</v>
      </c>
      <c r="AN51" s="42">
        <f>Population!AN51/SUM(Population!$AB51:$AN51)</f>
        <v>9.2183370165616219E-3</v>
      </c>
      <c r="AO51" s="40">
        <f>Population!AO51/SUM(Population!$AO51:$BA51)</f>
        <v>0.90381057724564262</v>
      </c>
      <c r="AP51" s="42">
        <f>Population!AP51/SUM(Population!$AO51:$BA51)</f>
        <v>1.1621627597589329E-2</v>
      </c>
      <c r="AQ51" s="42">
        <f>Population!AQ51/SUM(Population!$AO51:$BA51)</f>
        <v>3.3152560233477991E-2</v>
      </c>
      <c r="AR51" s="42">
        <f>Population!AR51/SUM(Population!$AO51:$BA51)</f>
        <v>3.299664969326329E-2</v>
      </c>
      <c r="AS51" s="42">
        <f>Population!AS51/SUM(Population!$AO51:$BA51)</f>
        <v>9.5988340022184343E-3</v>
      </c>
      <c r="AT51" s="42">
        <f>Population!AT51/SUM(Population!$AO51:$BA51)</f>
        <v>1.8037607901490351E-3</v>
      </c>
      <c r="AU51" s="42">
        <f>Population!AU51/SUM(Population!$AO51:$BA51)</f>
        <v>1.4587678800001792E-3</v>
      </c>
      <c r="AV51" s="42">
        <f>Population!AV51/SUM(Population!$AO51:$BA51)</f>
        <v>0</v>
      </c>
      <c r="AW51" s="42">
        <f>Population!AW51/SUM(Population!$AO51:$BA51)</f>
        <v>0</v>
      </c>
      <c r="AX51" s="42">
        <f>Population!AX51/SUM(Population!$AO51:$BA51)</f>
        <v>0</v>
      </c>
      <c r="AY51" s="42">
        <f>Population!AY51/SUM(Population!$AO51:$BA51)</f>
        <v>3.041112666705122E-3</v>
      </c>
      <c r="AZ51" s="42">
        <f>Population!AZ51/SUM(Population!$AO51:$BA51)</f>
        <v>1.4354057800747891E-3</v>
      </c>
      <c r="BA51" s="43">
        <f>Population!BA51/SUM(Population!$AO51:$BA51)</f>
        <v>1.08070411087908E-3</v>
      </c>
      <c r="BB51" s="40">
        <f>Population!BB51/SUM(Population!$BB51:$BN51)</f>
        <v>0.39950415396990052</v>
      </c>
      <c r="BC51" s="42">
        <f>Population!BC51/SUM(Population!$BB51:$BN51)</f>
        <v>7.6646337467928885E-2</v>
      </c>
      <c r="BD51" s="42">
        <f>Population!BD51/SUM(Population!$BB51:$BN51)</f>
        <v>0.21216703458671921</v>
      </c>
      <c r="BE51" s="42">
        <f>Population!BE51/SUM(Population!$BB51:$BN51)</f>
        <v>0.20333680847454183</v>
      </c>
      <c r="BF51" s="42">
        <f>Population!BF51/SUM(Population!$BB51:$BN51)</f>
        <v>5.7632354309571622E-2</v>
      </c>
      <c r="BG51" s="42">
        <f>Population!BG51/SUM(Population!$BB51:$BN51)</f>
        <v>1.0652514377706956E-2</v>
      </c>
      <c r="BH51" s="42">
        <f>Population!BH51/SUM(Population!$BB51:$BN51)</f>
        <v>8.4133125085111109E-3</v>
      </c>
      <c r="BI51" s="42">
        <f>Population!BI51/SUM(Population!$BB51:$BN51)</f>
        <v>0</v>
      </c>
      <c r="BJ51" s="42">
        <f>Population!BJ51/SUM(Population!$BB51:$BN51)</f>
        <v>0</v>
      </c>
      <c r="BK51" s="42">
        <f>Population!BK51/SUM(Population!$BB51:$BN51)</f>
        <v>0</v>
      </c>
      <c r="BL51" s="42">
        <f>Population!BL51/SUM(Population!$BB51:$BN51)</f>
        <v>1.7543186261871183E-2</v>
      </c>
      <c r="BM51" s="42">
        <f>Population!BM51/SUM(Population!$BB51:$BN51)</f>
        <v>8.1157781434608722E-3</v>
      </c>
      <c r="BN51" s="43">
        <f>Population!BN51/SUM(Population!$BB51:$BN51)</f>
        <v>5.9885198997878296E-3</v>
      </c>
    </row>
    <row r="52" spans="1:66" x14ac:dyDescent="0.25">
      <c r="A52">
        <f t="shared" si="1"/>
        <v>24</v>
      </c>
      <c r="B52" s="40">
        <f>Population!B52/SUM(Population!$B52:$N52)</f>
        <v>0.94252451779998514</v>
      </c>
      <c r="C52" s="42">
        <f>Population!C52/SUM(Population!$B52:$N52)</f>
        <v>6.4469546797275507E-3</v>
      </c>
      <c r="D52" s="42">
        <f>Population!D52/SUM(Population!$B52:$N52)</f>
        <v>1.8922459034647784E-2</v>
      </c>
      <c r="E52" s="42">
        <f>Population!E52/SUM(Population!$B52:$N52)</f>
        <v>1.9743059408444112E-2</v>
      </c>
      <c r="F52" s="42">
        <f>Population!F52/SUM(Population!$B52:$N52)</f>
        <v>5.9889025247252987E-3</v>
      </c>
      <c r="G52" s="42">
        <f>Population!G52/SUM(Population!$B52:$N52)</f>
        <v>1.1654696776153407E-3</v>
      </c>
      <c r="H52" s="42">
        <f>Population!H52/SUM(Population!$B52:$N52)</f>
        <v>1.0140324411165688E-3</v>
      </c>
      <c r="I52" s="42">
        <f>Population!I52/SUM(Population!$B52:$N52)</f>
        <v>0</v>
      </c>
      <c r="J52" s="42">
        <f>Population!J52/SUM(Population!$B52:$N52)</f>
        <v>0</v>
      </c>
      <c r="K52" s="42">
        <f>Population!K52/SUM(Population!$B52:$N52)</f>
        <v>0</v>
      </c>
      <c r="L52" s="42">
        <f>Population!L52/SUM(Population!$B52:$N52)</f>
        <v>2.1309697434440935E-3</v>
      </c>
      <c r="M52" s="42">
        <f>Population!M52/SUM(Population!$B52:$N52)</f>
        <v>1.1097815856208114E-3</v>
      </c>
      <c r="N52" s="42">
        <f>Population!N52/SUM(Population!$B52:$N52)</f>
        <v>9.5385310467313729E-4</v>
      </c>
      <c r="O52" s="40">
        <f>Population!O52/SUM(Population!$O52:$AA52)</f>
        <v>0.97126112472675963</v>
      </c>
      <c r="P52" s="42">
        <f>Population!P52/SUM(Population!$O52:$AA52)</f>
        <v>3.1633297321950562E-3</v>
      </c>
      <c r="Q52" s="42">
        <f>Population!Q52/SUM(Population!$O52:$AA52)</f>
        <v>9.3429529521698342E-3</v>
      </c>
      <c r="R52" s="42">
        <f>Population!R52/SUM(Population!$O52:$AA52)</f>
        <v>9.8587234599693575E-3</v>
      </c>
      <c r="S52" s="42">
        <f>Population!S52/SUM(Population!$O52:$AA52)</f>
        <v>3.021420255531712E-3</v>
      </c>
      <c r="T52" s="42">
        <f>Population!T52/SUM(Population!$O52:$AA52)</f>
        <v>5.9308174729645342E-4</v>
      </c>
      <c r="U52" s="42">
        <f>Population!U52/SUM(Population!$O52:$AA52)</f>
        <v>5.2771858755068599E-4</v>
      </c>
      <c r="V52" s="42">
        <f>Population!V52/SUM(Population!$O52:$AA52)</f>
        <v>0</v>
      </c>
      <c r="W52" s="42">
        <f>Population!W52/SUM(Population!$O52:$AA52)</f>
        <v>0</v>
      </c>
      <c r="X52" s="42">
        <f>Population!X52/SUM(Population!$O52:$AA52)</f>
        <v>0</v>
      </c>
      <c r="Y52" s="42">
        <f>Population!Y52/SUM(Population!$O52:$AA52)</f>
        <v>1.1043944927119586E-3</v>
      </c>
      <c r="Z52" s="42">
        <f>Population!Z52/SUM(Population!$O52:$AA52)</f>
        <v>5.8814580691329843E-4</v>
      </c>
      <c r="AA52" s="42">
        <f>Population!AA52/SUM(Population!$O52:$AA52)</f>
        <v>5.3910823890206854E-4</v>
      </c>
      <c r="AB52" s="40">
        <f>Population!AB52/SUM(Population!$AB52:$AN52)</f>
        <v>0.42907199889331554</v>
      </c>
      <c r="AC52" s="42">
        <f>Population!AC52/SUM(Population!$AB52:$AN52)</f>
        <v>6.461289931296417E-2</v>
      </c>
      <c r="AD52" s="42">
        <f>Population!AD52/SUM(Population!$AB52:$AN52)</f>
        <v>0.18924603785373323</v>
      </c>
      <c r="AE52" s="42">
        <f>Population!AE52/SUM(Population!$AB52:$AN52)</f>
        <v>0.1963085295737719</v>
      </c>
      <c r="AF52" s="42">
        <f>Population!AF52/SUM(Population!$AB52:$AN52)</f>
        <v>5.9164405555501197E-2</v>
      </c>
      <c r="AG52" s="42">
        <f>Population!AG52/SUM(Population!$AB52:$AN52)</f>
        <v>1.1445581581398401E-2</v>
      </c>
      <c r="AH52" s="42">
        <f>Population!AH52/SUM(Population!$AB52:$AN52)</f>
        <v>9.8566464127745612E-3</v>
      </c>
      <c r="AI52" s="42">
        <f>Population!AI52/SUM(Population!$AB52:$AN52)</f>
        <v>0</v>
      </c>
      <c r="AJ52" s="42">
        <f>Population!AJ52/SUM(Population!$AB52:$AN52)</f>
        <v>0</v>
      </c>
      <c r="AK52" s="42">
        <f>Population!AK52/SUM(Population!$AB52:$AN52)</f>
        <v>0</v>
      </c>
      <c r="AL52" s="42">
        <f>Population!AL52/SUM(Population!$AB52:$AN52)</f>
        <v>2.0605702420700971E-2</v>
      </c>
      <c r="AM52" s="42">
        <f>Population!AM52/SUM(Population!$AB52:$AN52)</f>
        <v>1.0564744259950042E-2</v>
      </c>
      <c r="AN52" s="42">
        <f>Population!AN52/SUM(Population!$AB52:$AN52)</f>
        <v>9.1234541358899031E-3</v>
      </c>
      <c r="AO52" s="40">
        <f>Population!AO52/SUM(Population!$AO52:$BA52)</f>
        <v>0.9027933206800548</v>
      </c>
      <c r="AP52" s="42">
        <f>Population!AP52/SUM(Population!$AO52:$BA52)</f>
        <v>1.173367580911755E-2</v>
      </c>
      <c r="AQ52" s="42">
        <f>Population!AQ52/SUM(Population!$AO52:$BA52)</f>
        <v>3.3486831720088574E-2</v>
      </c>
      <c r="AR52" s="42">
        <f>Population!AR52/SUM(Population!$AO52:$BA52)</f>
        <v>3.335017139077906E-2</v>
      </c>
      <c r="AS52" s="42">
        <f>Population!AS52/SUM(Population!$AO52:$BA52)</f>
        <v>9.7064345893146439E-3</v>
      </c>
      <c r="AT52" s="42">
        <f>Population!AT52/SUM(Population!$AO52:$BA52)</f>
        <v>1.8246547158933487E-3</v>
      </c>
      <c r="AU52" s="42">
        <f>Population!AU52/SUM(Population!$AO52:$BA52)</f>
        <v>1.4765309919492274E-3</v>
      </c>
      <c r="AV52" s="42">
        <f>Population!AV52/SUM(Population!$AO52:$BA52)</f>
        <v>0</v>
      </c>
      <c r="AW52" s="42">
        <f>Population!AW52/SUM(Population!$AO52:$BA52)</f>
        <v>0</v>
      </c>
      <c r="AX52" s="42">
        <f>Population!AX52/SUM(Population!$AO52:$BA52)</f>
        <v>0</v>
      </c>
      <c r="AY52" s="42">
        <f>Population!AY52/SUM(Population!$AO52:$BA52)</f>
        <v>3.0786693320322268E-3</v>
      </c>
      <c r="AZ52" s="42">
        <f>Population!AZ52/SUM(Population!$AO52:$BA52)</f>
        <v>1.4544889439580295E-3</v>
      </c>
      <c r="BA52" s="43">
        <f>Population!BA52/SUM(Population!$AO52:$BA52)</f>
        <v>1.0952218268127276E-3</v>
      </c>
      <c r="BB52" s="40">
        <f>Population!BB52/SUM(Population!$BB52:$BN52)</f>
        <v>0.39963792653002606</v>
      </c>
      <c r="BC52" s="42">
        <f>Population!BC52/SUM(Population!$BB52:$BN52)</f>
        <v>7.665472980445312E-2</v>
      </c>
      <c r="BD52" s="42">
        <f>Population!BD52/SUM(Population!$BB52:$BN52)</f>
        <v>0.21217135225721934</v>
      </c>
      <c r="BE52" s="42">
        <f>Population!BE52/SUM(Population!$BB52:$BN52)</f>
        <v>0.20328930485800445</v>
      </c>
      <c r="BF52" s="42">
        <f>Population!BF52/SUM(Population!$BB52:$BN52)</f>
        <v>5.7601403585712398E-2</v>
      </c>
      <c r="BG52" s="42">
        <f>Population!BG52/SUM(Population!$BB52:$BN52)</f>
        <v>1.0644060947442739E-2</v>
      </c>
      <c r="BH52" s="42">
        <f>Population!BH52/SUM(Population!$BB52:$BN52)</f>
        <v>8.4022525193923076E-3</v>
      </c>
      <c r="BI52" s="42">
        <f>Population!BI52/SUM(Population!$BB52:$BN52)</f>
        <v>0</v>
      </c>
      <c r="BJ52" s="42">
        <f>Population!BJ52/SUM(Population!$BB52:$BN52)</f>
        <v>0</v>
      </c>
      <c r="BK52" s="42">
        <f>Population!BK52/SUM(Population!$BB52:$BN52)</f>
        <v>0</v>
      </c>
      <c r="BL52" s="42">
        <f>Population!BL52/SUM(Population!$BB52:$BN52)</f>
        <v>1.7519071861000185E-2</v>
      </c>
      <c r="BM52" s="42">
        <f>Population!BM52/SUM(Population!$BB52:$BN52)</f>
        <v>8.102525560271549E-3</v>
      </c>
      <c r="BN52" s="43">
        <f>Population!BN52/SUM(Population!$BB52:$BN52)</f>
        <v>5.9773720764776895E-3</v>
      </c>
    </row>
    <row r="53" spans="1:66" x14ac:dyDescent="0.25">
      <c r="A53">
        <f t="shared" si="1"/>
        <v>24.5</v>
      </c>
      <c r="B53" s="40">
        <f>Population!B53/SUM(Population!$B53:$N53)</f>
        <v>0.94269965108755394</v>
      </c>
      <c r="C53" s="42">
        <f>Population!C53/SUM(Population!$B53:$N53)</f>
        <v>6.4385044750184329E-3</v>
      </c>
      <c r="D53" s="42">
        <f>Population!D53/SUM(Population!$B53:$N53)</f>
        <v>1.8886883732851231E-2</v>
      </c>
      <c r="E53" s="42">
        <f>Population!E53/SUM(Population!$B53:$N53)</f>
        <v>1.9684370889450169E-2</v>
      </c>
      <c r="F53" s="42">
        <f>Population!F53/SUM(Population!$B53:$N53)</f>
        <v>5.9648086390262462E-3</v>
      </c>
      <c r="G53" s="42">
        <f>Population!G53/SUM(Population!$B53:$N53)</f>
        <v>1.1597470701788623E-3</v>
      </c>
      <c r="H53" s="42">
        <f>Population!H53/SUM(Population!$B53:$N53)</f>
        <v>1.0072167117175053E-3</v>
      </c>
      <c r="I53" s="42">
        <f>Population!I53/SUM(Population!$B53:$N53)</f>
        <v>0</v>
      </c>
      <c r="J53" s="42">
        <f>Population!J53/SUM(Population!$B53:$N53)</f>
        <v>0</v>
      </c>
      <c r="K53" s="42">
        <f>Population!K53/SUM(Population!$B53:$N53)</f>
        <v>0</v>
      </c>
      <c r="L53" s="42">
        <f>Population!L53/SUM(Population!$B53:$N53)</f>
        <v>2.1159426699876457E-3</v>
      </c>
      <c r="M53" s="42">
        <f>Population!M53/SUM(Population!$B53:$N53)</f>
        <v>1.0997377703746152E-3</v>
      </c>
      <c r="N53" s="42">
        <f>Population!N53/SUM(Population!$B53:$N53)</f>
        <v>9.4313695384170052E-4</v>
      </c>
      <c r="O53" s="40">
        <f>Population!O53/SUM(Population!$O53:$AA53)</f>
        <v>0.97144154180949704</v>
      </c>
      <c r="P53" s="42">
        <f>Population!P53/SUM(Population!$O53:$AA53)</f>
        <v>3.1519255331295772E-3</v>
      </c>
      <c r="Q53" s="42">
        <f>Population!Q53/SUM(Population!$O53:$AA53)</f>
        <v>9.3006445268708233E-3</v>
      </c>
      <c r="R53" s="42">
        <f>Population!R53/SUM(Population!$O53:$AA53)</f>
        <v>9.797748588947339E-3</v>
      </c>
      <c r="S53" s="42">
        <f>Population!S53/SUM(Population!$O53:$AA53)</f>
        <v>2.9982399515529829E-3</v>
      </c>
      <c r="T53" s="42">
        <f>Population!T53/SUM(Population!$O53:$AA53)</f>
        <v>5.8782274116537321E-4</v>
      </c>
      <c r="U53" s="42">
        <f>Population!U53/SUM(Population!$O53:$AA53)</f>
        <v>5.2159908468498535E-4</v>
      </c>
      <c r="V53" s="42">
        <f>Population!V53/SUM(Population!$O53:$AA53)</f>
        <v>0</v>
      </c>
      <c r="W53" s="42">
        <f>Population!W53/SUM(Population!$O53:$AA53)</f>
        <v>0</v>
      </c>
      <c r="X53" s="42">
        <f>Population!X53/SUM(Population!$O53:$AA53)</f>
        <v>0</v>
      </c>
      <c r="Y53" s="42">
        <f>Population!Y53/SUM(Population!$O53:$AA53)</f>
        <v>1.091902805407877E-3</v>
      </c>
      <c r="Z53" s="42">
        <f>Population!Z53/SUM(Population!$O53:$AA53)</f>
        <v>5.8003353438951688E-4</v>
      </c>
      <c r="AA53" s="42">
        <f>Population!AA53/SUM(Population!$O53:$AA53)</f>
        <v>5.2854142435422244E-4</v>
      </c>
      <c r="AB53" s="40">
        <f>Population!AB53/SUM(Population!$AB53:$AN53)</f>
        <v>0.43001378703420251</v>
      </c>
      <c r="AC53" s="42">
        <f>Population!AC53/SUM(Population!$AB53:$AN53)</f>
        <v>6.4549780228762649E-2</v>
      </c>
      <c r="AD53" s="42">
        <f>Population!AD53/SUM(Population!$AB53:$AN53)</f>
        <v>0.18903838369832285</v>
      </c>
      <c r="AE53" s="42">
        <f>Population!AE53/SUM(Population!$AB53:$AN53)</f>
        <v>0.19602680577620551</v>
      </c>
      <c r="AF53" s="42">
        <f>Population!AF53/SUM(Population!$AB53:$AN53)</f>
        <v>5.905476112868667E-2</v>
      </c>
      <c r="AG53" s="42">
        <f>Population!AG53/SUM(Population!$AB53:$AN53)</f>
        <v>1.1419296747258542E-2</v>
      </c>
      <c r="AH53" s="42">
        <f>Population!AH53/SUM(Population!$AB53:$AN53)</f>
        <v>9.8203029570385382E-3</v>
      </c>
      <c r="AI53" s="42">
        <f>Population!AI53/SUM(Population!$AB53:$AN53)</f>
        <v>0</v>
      </c>
      <c r="AJ53" s="42">
        <f>Population!AJ53/SUM(Population!$AB53:$AN53)</f>
        <v>0</v>
      </c>
      <c r="AK53" s="42">
        <f>Population!AK53/SUM(Population!$AB53:$AN53)</f>
        <v>0</v>
      </c>
      <c r="AL53" s="42">
        <f>Population!AL53/SUM(Population!$AB53:$AN53)</f>
        <v>2.0532328529543252E-2</v>
      </c>
      <c r="AM53" s="42">
        <f>Population!AM53/SUM(Population!$AB53:$AN53)</f>
        <v>1.0509408032225637E-2</v>
      </c>
      <c r="AN53" s="42">
        <f>Population!AN53/SUM(Population!$AB53:$AN53)</f>
        <v>9.0351458677537608E-3</v>
      </c>
      <c r="AO53" s="40">
        <f>Population!AO53/SUM(Population!$AO53:$BA53)</f>
        <v>0.90178302132917887</v>
      </c>
      <c r="AP53" s="42">
        <f>Population!AP53/SUM(Population!$AO53:$BA53)</f>
        <v>1.1844729378606112E-2</v>
      </c>
      <c r="AQ53" s="42">
        <f>Population!AQ53/SUM(Population!$AO53:$BA53)</f>
        <v>3.3818438644024874E-2</v>
      </c>
      <c r="AR53" s="42">
        <f>Population!AR53/SUM(Population!$AO53:$BA53)</f>
        <v>3.3701349374074589E-2</v>
      </c>
      <c r="AS53" s="42">
        <f>Population!AS53/SUM(Population!$AO53:$BA53)</f>
        <v>9.8134293564556135E-3</v>
      </c>
      <c r="AT53" s="42">
        <f>Population!AT53/SUM(Population!$AO53:$BA53)</f>
        <v>1.845443944967764E-3</v>
      </c>
      <c r="AU53" s="42">
        <f>Population!AU53/SUM(Population!$AO53:$BA53)</f>
        <v>1.49423687976967E-3</v>
      </c>
      <c r="AV53" s="42">
        <f>Population!AV53/SUM(Population!$AO53:$BA53)</f>
        <v>0</v>
      </c>
      <c r="AW53" s="42">
        <f>Population!AW53/SUM(Population!$AO53:$BA53)</f>
        <v>0</v>
      </c>
      <c r="AX53" s="42">
        <f>Population!AX53/SUM(Population!$AO53:$BA53)</f>
        <v>0</v>
      </c>
      <c r="AY53" s="42">
        <f>Population!AY53/SUM(Population!$AO53:$BA53)</f>
        <v>3.1160594367229152E-3</v>
      </c>
      <c r="AZ53" s="42">
        <f>Population!AZ53/SUM(Population!$AO53:$BA53)</f>
        <v>1.4734884371205256E-3</v>
      </c>
      <c r="BA53" s="43">
        <f>Population!BA53/SUM(Population!$AO53:$BA53)</f>
        <v>1.1098032190793197E-3</v>
      </c>
      <c r="BB53" s="40">
        <f>Population!BB53/SUM(Population!$BB53:$BN53)</f>
        <v>0.39975685205454958</v>
      </c>
      <c r="BC53" s="42">
        <f>Population!BC53/SUM(Population!$BB53:$BN53)</f>
        <v>7.6662426638060305E-2</v>
      </c>
      <c r="BD53" s="42">
        <f>Population!BD53/SUM(Population!$BB53:$BN53)</f>
        <v>0.21217632587558019</v>
      </c>
      <c r="BE53" s="42">
        <f>Population!BE53/SUM(Population!$BB53:$BN53)</f>
        <v>0.20324888641452588</v>
      </c>
      <c r="BF53" s="42">
        <f>Population!BF53/SUM(Population!$BB53:$BN53)</f>
        <v>5.7574325717665784E-2</v>
      </c>
      <c r="BG53" s="42">
        <f>Population!BG53/SUM(Population!$BB53:$BN53)</f>
        <v>1.0636540997147453E-2</v>
      </c>
      <c r="BH53" s="42">
        <f>Population!BH53/SUM(Population!$BB53:$BN53)</f>
        <v>8.3921707006412646E-3</v>
      </c>
      <c r="BI53" s="42">
        <f>Population!BI53/SUM(Population!$BB53:$BN53)</f>
        <v>0</v>
      </c>
      <c r="BJ53" s="42">
        <f>Population!BJ53/SUM(Population!$BB53:$BN53)</f>
        <v>0</v>
      </c>
      <c r="BK53" s="42">
        <f>Population!BK53/SUM(Population!$BB53:$BN53)</f>
        <v>0</v>
      </c>
      <c r="BL53" s="42">
        <f>Population!BL53/SUM(Population!$BB53:$BN53)</f>
        <v>1.7496688896540779E-2</v>
      </c>
      <c r="BM53" s="42">
        <f>Population!BM53/SUM(Population!$BB53:$BN53)</f>
        <v>8.0895838727939647E-3</v>
      </c>
      <c r="BN53" s="43">
        <f>Population!BN53/SUM(Population!$BB53:$BN53)</f>
        <v>5.9661988324947119E-3</v>
      </c>
    </row>
    <row r="54" spans="1:66" x14ac:dyDescent="0.25">
      <c r="A54">
        <f t="shared" si="1"/>
        <v>25</v>
      </c>
      <c r="B54" s="40">
        <f>Population!B54/SUM(Population!$B54:$N54)</f>
        <v>0.94286105923054486</v>
      </c>
      <c r="C54" s="42">
        <f>Population!C54/SUM(Population!$B54:$N54)</f>
        <v>6.4309197806405281E-3</v>
      </c>
      <c r="D54" s="42">
        <f>Population!D54/SUM(Population!$B54:$N54)</f>
        <v>1.8854614254497998E-2</v>
      </c>
      <c r="E54" s="42">
        <f>Population!E54/SUM(Population!$B54:$N54)</f>
        <v>1.9630572701399306E-2</v>
      </c>
      <c r="F54" s="42">
        <f>Population!F54/SUM(Population!$B54:$N54)</f>
        <v>5.9425864144622064E-3</v>
      </c>
      <c r="G54" s="42">
        <f>Population!G54/SUM(Population!$B54:$N54)</f>
        <v>1.1544420398322992E-3</v>
      </c>
      <c r="H54" s="42">
        <f>Population!H54/SUM(Population!$B54:$N54)</f>
        <v>1.0008434558208493E-3</v>
      </c>
      <c r="I54" s="42">
        <f>Population!I54/SUM(Population!$B54:$N54)</f>
        <v>0</v>
      </c>
      <c r="J54" s="42">
        <f>Population!J54/SUM(Population!$B54:$N54)</f>
        <v>0</v>
      </c>
      <c r="K54" s="42">
        <f>Population!K54/SUM(Population!$B54:$N54)</f>
        <v>0</v>
      </c>
      <c r="L54" s="42">
        <f>Population!L54/SUM(Population!$B54:$N54)</f>
        <v>2.101879146284054E-3</v>
      </c>
      <c r="M54" s="42">
        <f>Population!M54/SUM(Population!$B54:$N54)</f>
        <v>1.0902135076840177E-3</v>
      </c>
      <c r="N54" s="42">
        <f>Population!N54/SUM(Population!$B54:$N54)</f>
        <v>9.3286946883386367E-4</v>
      </c>
      <c r="O54" s="40">
        <f>Population!O54/SUM(Population!$O54:$AA54)</f>
        <v>0.97160992836545501</v>
      </c>
      <c r="P54" s="42">
        <f>Population!P54/SUM(Population!$O54:$AA54)</f>
        <v>3.1413821098412635E-3</v>
      </c>
      <c r="Q54" s="42">
        <f>Population!Q54/SUM(Population!$O54:$AA54)</f>
        <v>9.2614079919232841E-3</v>
      </c>
      <c r="R54" s="42">
        <f>Population!R54/SUM(Population!$O54:$AA54)</f>
        <v>9.7409773226439598E-3</v>
      </c>
      <c r="S54" s="42">
        <f>Population!S54/SUM(Population!$O54:$AA54)</f>
        <v>2.9765900484168958E-3</v>
      </c>
      <c r="T54" s="42">
        <f>Population!T54/SUM(Population!$O54:$AA54)</f>
        <v>5.8289651994009896E-4</v>
      </c>
      <c r="U54" s="42">
        <f>Population!U54/SUM(Population!$O54:$AA54)</f>
        <v>5.1584498145083304E-4</v>
      </c>
      <c r="V54" s="42">
        <f>Population!V54/SUM(Population!$O54:$AA54)</f>
        <v>0</v>
      </c>
      <c r="W54" s="42">
        <f>Population!W54/SUM(Population!$O54:$AA54)</f>
        <v>0</v>
      </c>
      <c r="X54" s="42">
        <f>Population!X54/SUM(Population!$O54:$AA54)</f>
        <v>0</v>
      </c>
      <c r="Y54" s="42">
        <f>Population!Y54/SUM(Population!$O54:$AA54)</f>
        <v>1.0800975139839877E-3</v>
      </c>
      <c r="Z54" s="42">
        <f>Population!Z54/SUM(Population!$O54:$AA54)</f>
        <v>5.7231389517042712E-4</v>
      </c>
      <c r="AA54" s="42">
        <f>Population!AA54/SUM(Population!$O54:$AA54)</f>
        <v>5.1856125117392634E-4</v>
      </c>
      <c r="AB54" s="40">
        <f>Population!AB54/SUM(Population!$AB54:$AN54)</f>
        <v>0.43088156559720753</v>
      </c>
      <c r="AC54" s="42">
        <f>Population!AC54/SUM(Population!$AB54:$AN54)</f>
        <v>6.4491119991716986E-2</v>
      </c>
      <c r="AD54" s="42">
        <f>Population!AD54/SUM(Population!$AB54:$AN54)</f>
        <v>0.18884675912633664</v>
      </c>
      <c r="AE54" s="42">
        <f>Population!AE54/SUM(Population!$AB54:$AN54)</f>
        <v>0.19576849691810044</v>
      </c>
      <c r="AF54" s="42">
        <f>Population!AF54/SUM(Population!$AB54:$AN54)</f>
        <v>5.895443077216779E-2</v>
      </c>
      <c r="AG54" s="42">
        <f>Population!AG54/SUM(Population!$AB54:$AN54)</f>
        <v>1.1395214373903473E-2</v>
      </c>
      <c r="AH54" s="42">
        <f>Population!AH54/SUM(Population!$AB54:$AN54)</f>
        <v>9.7868786539196066E-3</v>
      </c>
      <c r="AI54" s="42">
        <f>Population!AI54/SUM(Population!$AB54:$AN54)</f>
        <v>0</v>
      </c>
      <c r="AJ54" s="42">
        <f>Population!AJ54/SUM(Population!$AB54:$AN54)</f>
        <v>0</v>
      </c>
      <c r="AK54" s="42">
        <f>Population!AK54/SUM(Population!$AB54:$AN54)</f>
        <v>0</v>
      </c>
      <c r="AL54" s="42">
        <f>Population!AL54/SUM(Population!$AB54:$AN54)</f>
        <v>2.0464645138560295E-2</v>
      </c>
      <c r="AM54" s="42">
        <f>Population!AM54/SUM(Population!$AB54:$AN54)</f>
        <v>1.0457899159681599E-2</v>
      </c>
      <c r="AN54" s="42">
        <f>Population!AN54/SUM(Population!$AB54:$AN54)</f>
        <v>8.9529902684057309E-3</v>
      </c>
      <c r="AO54" s="40">
        <f>Population!AO54/SUM(Population!$AO54:$BA54)</f>
        <v>0.90078003076077018</v>
      </c>
      <c r="AP54" s="42">
        <f>Population!AP54/SUM(Population!$AO54:$BA54)</f>
        <v>1.1954753919129235E-2</v>
      </c>
      <c r="AQ54" s="42">
        <f>Population!AQ54/SUM(Population!$AO54:$BA54)</f>
        <v>3.4147270803557436E-2</v>
      </c>
      <c r="AR54" s="42">
        <f>Population!AR54/SUM(Population!$AO54:$BA54)</f>
        <v>3.4050057290397305E-2</v>
      </c>
      <c r="AS54" s="42">
        <f>Population!AS54/SUM(Population!$AO54:$BA54)</f>
        <v>9.9197788430324032E-3</v>
      </c>
      <c r="AT54" s="42">
        <f>Population!AT54/SUM(Population!$AO54:$BA54)</f>
        <v>1.8661210007993661E-3</v>
      </c>
      <c r="AU54" s="42">
        <f>Population!AU54/SUM(Population!$AO54:$BA54)</f>
        <v>1.5118778422801701E-3</v>
      </c>
      <c r="AV54" s="42">
        <f>Population!AV54/SUM(Population!$AO54:$BA54)</f>
        <v>0</v>
      </c>
      <c r="AW54" s="42">
        <f>Population!AW54/SUM(Population!$AO54:$BA54)</f>
        <v>0</v>
      </c>
      <c r="AX54" s="42">
        <f>Population!AX54/SUM(Population!$AO54:$BA54)</f>
        <v>0</v>
      </c>
      <c r="AY54" s="42">
        <f>Population!AY54/SUM(Population!$AO54:$BA54)</f>
        <v>3.153274449697352E-3</v>
      </c>
      <c r="AZ54" s="42">
        <f>Population!AZ54/SUM(Population!$AO54:$BA54)</f>
        <v>1.4924024652780126E-3</v>
      </c>
      <c r="BA54" s="43">
        <f>Population!BA54/SUM(Population!$AO54:$BA54)</f>
        <v>1.1244326250585066E-3</v>
      </c>
      <c r="BB54" s="40">
        <f>Population!BB54/SUM(Population!$BB54:$BN54)</f>
        <v>0.39986255805864912</v>
      </c>
      <c r="BC54" s="42">
        <f>Population!BC54/SUM(Population!$BB54:$BN54)</f>
        <v>7.6669474608263344E-2</v>
      </c>
      <c r="BD54" s="42">
        <f>Population!BD54/SUM(Population!$BB54:$BN54)</f>
        <v>0.21218170367490469</v>
      </c>
      <c r="BE54" s="42">
        <f>Population!BE54/SUM(Population!$BB54:$BN54)</f>
        <v>0.20321454803003874</v>
      </c>
      <c r="BF54" s="42">
        <f>Population!BF54/SUM(Population!$BB54:$BN54)</f>
        <v>5.755067466810939E-2</v>
      </c>
      <c r="BG54" s="42">
        <f>Population!BG54/SUM(Population!$BB54:$BN54)</f>
        <v>1.0629864068494536E-2</v>
      </c>
      <c r="BH54" s="42">
        <f>Population!BH54/SUM(Population!$BB54:$BN54)</f>
        <v>8.3830035067024734E-3</v>
      </c>
      <c r="BI54" s="42">
        <f>Population!BI54/SUM(Population!$BB54:$BN54)</f>
        <v>0</v>
      </c>
      <c r="BJ54" s="42">
        <f>Population!BJ54/SUM(Population!$BB54:$BN54)</f>
        <v>0</v>
      </c>
      <c r="BK54" s="42">
        <f>Population!BK54/SUM(Population!$BB54:$BN54)</f>
        <v>0</v>
      </c>
      <c r="BL54" s="42">
        <f>Population!BL54/SUM(Population!$BB54:$BN54)</f>
        <v>1.7476010800921361E-2</v>
      </c>
      <c r="BM54" s="42">
        <f>Population!BM54/SUM(Population!$BB54:$BN54)</f>
        <v>8.0770648886285112E-3</v>
      </c>
      <c r="BN54" s="43">
        <f>Population!BN54/SUM(Population!$BB54:$BN54)</f>
        <v>5.9550976952878936E-3</v>
      </c>
    </row>
    <row r="55" spans="1:66" x14ac:dyDescent="0.25">
      <c r="A55">
        <f t="shared" si="1"/>
        <v>25.5</v>
      </c>
      <c r="B55" s="40">
        <f>Population!B55/SUM(Population!$B55:$N55)</f>
        <v>0.94300959122094963</v>
      </c>
      <c r="C55" s="42">
        <f>Population!C55/SUM(Population!$B55:$N55)</f>
        <v>6.4241366939173841E-3</v>
      </c>
      <c r="D55" s="42">
        <f>Population!D55/SUM(Population!$B55:$N55)</f>
        <v>1.8825415725623788E-2</v>
      </c>
      <c r="E55" s="42">
        <f>Population!E55/SUM(Population!$B55:$N55)</f>
        <v>1.9581339453682185E-2</v>
      </c>
      <c r="F55" s="42">
        <f>Population!F55/SUM(Population!$B55:$N55)</f>
        <v>5.9221184920229932E-3</v>
      </c>
      <c r="G55" s="42">
        <f>Population!G55/SUM(Population!$B55:$N55)</f>
        <v>1.1495302972777356E-3</v>
      </c>
      <c r="H55" s="42">
        <f>Population!H55/SUM(Population!$B55:$N55)</f>
        <v>9.9488968293851596E-4</v>
      </c>
      <c r="I55" s="42">
        <f>Population!I55/SUM(Population!$B55:$N55)</f>
        <v>0</v>
      </c>
      <c r="J55" s="42">
        <f>Population!J55/SUM(Population!$B55:$N55)</f>
        <v>0</v>
      </c>
      <c r="K55" s="42">
        <f>Population!K55/SUM(Population!$B55:$N55)</f>
        <v>0</v>
      </c>
      <c r="L55" s="42">
        <f>Population!L55/SUM(Population!$B55:$N55)</f>
        <v>2.0887346032095722E-3</v>
      </c>
      <c r="M55" s="42">
        <f>Population!M55/SUM(Population!$B55:$N55)</f>
        <v>1.0811981456153703E-3</v>
      </c>
      <c r="N55" s="42">
        <f>Population!N55/SUM(Population!$B55:$N55)</f>
        <v>9.2304568476279979E-4</v>
      </c>
      <c r="O55" s="40">
        <f>Population!O55/SUM(Population!$O55:$AA55)</f>
        <v>0.97176696371784732</v>
      </c>
      <c r="P55" s="42">
        <f>Population!P55/SUM(Population!$O55:$AA55)</f>
        <v>3.1316454124148446E-3</v>
      </c>
      <c r="Q55" s="42">
        <f>Population!Q55/SUM(Population!$O55:$AA55)</f>
        <v>9.2250559590145581E-3</v>
      </c>
      <c r="R55" s="42">
        <f>Population!R55/SUM(Population!$O55:$AA55)</f>
        <v>9.6881619736340421E-3</v>
      </c>
      <c r="S55" s="42">
        <f>Population!S55/SUM(Population!$O55:$AA55)</f>
        <v>2.9563849242728126E-3</v>
      </c>
      <c r="T55" s="42">
        <f>Population!T55/SUM(Population!$O55:$AA55)</f>
        <v>5.7828558778593776E-4</v>
      </c>
      <c r="U55" s="42">
        <f>Population!U55/SUM(Population!$O55:$AA55)</f>
        <v>5.1043825845296974E-4</v>
      </c>
      <c r="V55" s="42">
        <f>Population!V55/SUM(Population!$O55:$AA55)</f>
        <v>0</v>
      </c>
      <c r="W55" s="42">
        <f>Population!W55/SUM(Population!$O55:$AA55)</f>
        <v>0</v>
      </c>
      <c r="X55" s="42">
        <f>Population!X55/SUM(Population!$O55:$AA55)</f>
        <v>0</v>
      </c>
      <c r="Y55" s="42">
        <f>Population!Y55/SUM(Population!$O55:$AA55)</f>
        <v>1.0689541912618824E-3</v>
      </c>
      <c r="Z55" s="42">
        <f>Population!Z55/SUM(Population!$O55:$AA55)</f>
        <v>5.6497615397937148E-4</v>
      </c>
      <c r="AA55" s="42">
        <f>Population!AA55/SUM(Population!$O55:$AA55)</f>
        <v>5.0913382133628191E-4</v>
      </c>
      <c r="AB55" s="40">
        <f>Population!AB55/SUM(Population!$AB55:$AN55)</f>
        <v>0.43167961783931486</v>
      </c>
      <c r="AC55" s="42">
        <f>Population!AC55/SUM(Population!$AB55:$AN55)</f>
        <v>6.4436708609273766E-2</v>
      </c>
      <c r="AD55" s="42">
        <f>Population!AD55/SUM(Population!$AB55:$AN55)</f>
        <v>0.18867035105353175</v>
      </c>
      <c r="AE55" s="42">
        <f>Population!AE55/SUM(Population!$AB55:$AN55)</f>
        <v>0.19553222151056832</v>
      </c>
      <c r="AF55" s="42">
        <f>Population!AF55/SUM(Population!$AB55:$AN55)</f>
        <v>5.8862808898947447E-2</v>
      </c>
      <c r="AG55" s="42">
        <f>Population!AG55/SUM(Population!$AB55:$AN55)</f>
        <v>1.1373187567896988E-2</v>
      </c>
      <c r="AH55" s="42">
        <f>Population!AH55/SUM(Population!$AB55:$AN55)</f>
        <v>9.7561709549689405E-3</v>
      </c>
      <c r="AI55" s="42">
        <f>Population!AI55/SUM(Population!$AB55:$AN55)</f>
        <v>0</v>
      </c>
      <c r="AJ55" s="42">
        <f>Population!AJ55/SUM(Population!$AB55:$AN55)</f>
        <v>0</v>
      </c>
      <c r="AK55" s="42">
        <f>Population!AK55/SUM(Population!$AB55:$AN55)</f>
        <v>0</v>
      </c>
      <c r="AL55" s="42">
        <f>Population!AL55/SUM(Population!$AB55:$AN55)</f>
        <v>2.0402314710489589E-2</v>
      </c>
      <c r="AM55" s="42">
        <f>Population!AM55/SUM(Population!$AB55:$AN55)</f>
        <v>1.0410026200808133E-2</v>
      </c>
      <c r="AN55" s="42">
        <f>Population!AN55/SUM(Population!$AB55:$AN55)</f>
        <v>8.8765926542002452E-3</v>
      </c>
      <c r="AO55" s="40">
        <f>Population!AO55/SUM(Population!$AO55:$BA55)</f>
        <v>0.89978468862605776</v>
      </c>
      <c r="AP55" s="42">
        <f>Population!AP55/SUM(Population!$AO55:$BA55)</f>
        <v>1.2063716657288176E-2</v>
      </c>
      <c r="AQ55" s="42">
        <f>Population!AQ55/SUM(Population!$AO55:$BA55)</f>
        <v>3.4473222482842167E-2</v>
      </c>
      <c r="AR55" s="42">
        <f>Population!AR55/SUM(Population!$AO55:$BA55)</f>
        <v>3.4396172937907102E-2</v>
      </c>
      <c r="AS55" s="42">
        <f>Population!AS55/SUM(Population!$AO55:$BA55)</f>
        <v>1.0025444551141771E-2</v>
      </c>
      <c r="AT55" s="42">
        <f>Population!AT55/SUM(Population!$AO55:$BA55)</f>
        <v>1.8866785265266737E-3</v>
      </c>
      <c r="AU55" s="42">
        <f>Population!AU55/SUM(Population!$AO55:$BA55)</f>
        <v>1.5294464011878881E-3</v>
      </c>
      <c r="AV55" s="42">
        <f>Population!AV55/SUM(Population!$AO55:$BA55)</f>
        <v>0</v>
      </c>
      <c r="AW55" s="42">
        <f>Population!AW55/SUM(Population!$AO55:$BA55)</f>
        <v>0</v>
      </c>
      <c r="AX55" s="42">
        <f>Population!AX55/SUM(Population!$AO55:$BA55)</f>
        <v>0</v>
      </c>
      <c r="AY55" s="42">
        <f>Population!AY55/SUM(Population!$AO55:$BA55)</f>
        <v>3.1903052237767853E-3</v>
      </c>
      <c r="AZ55" s="42">
        <f>Population!AZ55/SUM(Population!$AO55:$BA55)</f>
        <v>1.5112287671820213E-3</v>
      </c>
      <c r="BA55" s="43">
        <f>Population!BA55/SUM(Population!$AO55:$BA55)</f>
        <v>1.1390958260895816E-3</v>
      </c>
      <c r="BB55" s="40">
        <f>Population!BB55/SUM(Population!$BB55:$BN55)</f>
        <v>0.39995653637652723</v>
      </c>
      <c r="BC55" s="42">
        <f>Population!BC55/SUM(Population!$BB55:$BN55)</f>
        <v>7.6675920603360301E-2</v>
      </c>
      <c r="BD55" s="42">
        <f>Population!BD55/SUM(Population!$BB55:$BN55)</f>
        <v>0.21218728523035624</v>
      </c>
      <c r="BE55" s="42">
        <f>Population!BE55/SUM(Population!$BB55:$BN55)</f>
        <v>0.20318540001667004</v>
      </c>
      <c r="BF55" s="42">
        <f>Population!BF55/SUM(Population!$BB55:$BN55)</f>
        <v>5.7530040069504976E-2</v>
      </c>
      <c r="BG55" s="42">
        <f>Population!BG55/SUM(Population!$BB55:$BN55)</f>
        <v>1.0623944120135228E-2</v>
      </c>
      <c r="BH55" s="42">
        <f>Population!BH55/SUM(Population!$BB55:$BN55)</f>
        <v>8.374684865642525E-3</v>
      </c>
      <c r="BI55" s="42">
        <f>Population!BI55/SUM(Population!$BB55:$BN55)</f>
        <v>0</v>
      </c>
      <c r="BJ55" s="42">
        <f>Population!BJ55/SUM(Population!$BB55:$BN55)</f>
        <v>0</v>
      </c>
      <c r="BK55" s="42">
        <f>Population!BK55/SUM(Population!$BB55:$BN55)</f>
        <v>0</v>
      </c>
      <c r="BL55" s="42">
        <f>Population!BL55/SUM(Population!$BB55:$BN55)</f>
        <v>1.7456985495551761E-2</v>
      </c>
      <c r="BM55" s="42">
        <f>Population!BM55/SUM(Population!$BB55:$BN55)</f>
        <v>8.0650513356233505E-3</v>
      </c>
      <c r="BN55" s="43">
        <f>Population!BN55/SUM(Population!$BB55:$BN55)</f>
        <v>5.9441518866283089E-3</v>
      </c>
    </row>
    <row r="56" spans="1:66" x14ac:dyDescent="0.25">
      <c r="A56">
        <f t="shared" si="1"/>
        <v>26</v>
      </c>
      <c r="B56" s="40">
        <f>Population!B56/SUM(Population!$B56:$N56)</f>
        <v>0.94314605504101379</v>
      </c>
      <c r="C56" s="42">
        <f>Population!C56/SUM(Population!$B56:$N56)</f>
        <v>6.4180953028079085E-3</v>
      </c>
      <c r="D56" s="42">
        <f>Population!D56/SUM(Population!$B56:$N56)</f>
        <v>1.8799067622254376E-2</v>
      </c>
      <c r="E56" s="42">
        <f>Population!E56/SUM(Population!$B56:$N56)</f>
        <v>1.9536363494830768E-2</v>
      </c>
      <c r="F56" s="42">
        <f>Population!F56/SUM(Population!$B56:$N56)</f>
        <v>5.90329326615412E-3</v>
      </c>
      <c r="G56" s="42">
        <f>Population!G56/SUM(Population!$B56:$N56)</f>
        <v>1.1449885676264623E-3</v>
      </c>
      <c r="H56" s="42">
        <f>Population!H56/SUM(Population!$B56:$N56)</f>
        <v>9.8933335397225278E-4</v>
      </c>
      <c r="I56" s="42">
        <f>Population!I56/SUM(Population!$B56:$N56)</f>
        <v>0</v>
      </c>
      <c r="J56" s="42">
        <f>Population!J56/SUM(Population!$B56:$N56)</f>
        <v>0</v>
      </c>
      <c r="K56" s="42">
        <f>Population!K56/SUM(Population!$B56:$N56)</f>
        <v>0</v>
      </c>
      <c r="L56" s="42">
        <f>Population!L56/SUM(Population!$B56:$N56)</f>
        <v>2.0764648574866547E-3</v>
      </c>
      <c r="M56" s="42">
        <f>Population!M56/SUM(Population!$B56:$N56)</f>
        <v>1.0726790924305643E-3</v>
      </c>
      <c r="N56" s="42">
        <f>Population!N56/SUM(Population!$B56:$N56)</f>
        <v>9.1365940142351632E-4</v>
      </c>
      <c r="O56" s="40">
        <f>Population!O56/SUM(Population!$O56:$AA56)</f>
        <v>0.971913295156137</v>
      </c>
      <c r="P56" s="42">
        <f>Population!P56/SUM(Population!$O56:$AA56)</f>
        <v>3.1226642203773967E-3</v>
      </c>
      <c r="Q56" s="42">
        <f>Population!Q56/SUM(Population!$O56:$AA56)</f>
        <v>9.1914108625149246E-3</v>
      </c>
      <c r="R56" s="42">
        <f>Population!R56/SUM(Population!$O56:$AA56)</f>
        <v>9.6390677413960915E-3</v>
      </c>
      <c r="S56" s="42">
        <f>Population!S56/SUM(Population!$O56:$AA56)</f>
        <v>2.9375427996452047E-3</v>
      </c>
      <c r="T56" s="42">
        <f>Population!T56/SUM(Population!$O56:$AA56)</f>
        <v>5.739730887062731E-4</v>
      </c>
      <c r="U56" s="42">
        <f>Population!U56/SUM(Population!$O56:$AA56)</f>
        <v>5.0536137609228586E-4</v>
      </c>
      <c r="V56" s="42">
        <f>Population!V56/SUM(Population!$O56:$AA56)</f>
        <v>0</v>
      </c>
      <c r="W56" s="42">
        <f>Population!W56/SUM(Population!$O56:$AA56)</f>
        <v>0</v>
      </c>
      <c r="X56" s="42">
        <f>Population!X56/SUM(Population!$O56:$AA56)</f>
        <v>0</v>
      </c>
      <c r="Y56" s="42">
        <f>Population!Y56/SUM(Population!$O56:$AA56)</f>
        <v>1.0584476863763563E-3</v>
      </c>
      <c r="Z56" s="42">
        <f>Population!Z56/SUM(Population!$O56:$AA56)</f>
        <v>5.5800914156692403E-4</v>
      </c>
      <c r="AA56" s="42">
        <f>Population!AA56/SUM(Population!$O56:$AA56)</f>
        <v>5.0022792718780289E-4</v>
      </c>
      <c r="AB56" s="40">
        <f>Population!AB56/SUM(Population!$AB56:$AN56)</f>
        <v>0.43241206016619138</v>
      </c>
      <c r="AC56" s="42">
        <f>Population!AC56/SUM(Population!$AB56:$AN56)</f>
        <v>6.4386334433321257E-2</v>
      </c>
      <c r="AD56" s="42">
        <f>Population!AD56/SUM(Population!$AB56:$AN56)</f>
        <v>0.18850834834483676</v>
      </c>
      <c r="AE56" s="42">
        <f>Population!AE56/SUM(Population!$AB56:$AN56)</f>
        <v>0.19531665860158864</v>
      </c>
      <c r="AF56" s="42">
        <f>Population!AF56/SUM(Population!$AB56:$AN56)</f>
        <v>5.8779329262670592E-2</v>
      </c>
      <c r="AG56" s="42">
        <f>Population!AG56/SUM(Population!$AB56:$AN56)</f>
        <v>1.1353079707174264E-2</v>
      </c>
      <c r="AH56" s="42">
        <f>Population!AH56/SUM(Population!$AB56:$AN56)</f>
        <v>9.727991702989356E-3</v>
      </c>
      <c r="AI56" s="42">
        <f>Population!AI56/SUM(Population!$AB56:$AN56)</f>
        <v>0</v>
      </c>
      <c r="AJ56" s="42">
        <f>Population!AJ56/SUM(Population!$AB56:$AN56)</f>
        <v>0</v>
      </c>
      <c r="AK56" s="42">
        <f>Population!AK56/SUM(Population!$AB56:$AN56)</f>
        <v>0</v>
      </c>
      <c r="AL56" s="42">
        <f>Population!AL56/SUM(Population!$AB56:$AN56)</f>
        <v>2.0345013128784274E-2</v>
      </c>
      <c r="AM56" s="42">
        <f>Population!AM56/SUM(Population!$AB56:$AN56)</f>
        <v>1.0365600933443967E-2</v>
      </c>
      <c r="AN56" s="42">
        <f>Population!AN56/SUM(Population!$AB56:$AN56)</f>
        <v>8.8055837189994855E-3</v>
      </c>
      <c r="AO56" s="40">
        <f>Population!AO56/SUM(Population!$AO56:$BA56)</f>
        <v>0.89879732252206546</v>
      </c>
      <c r="AP56" s="42">
        <f>Population!AP56/SUM(Population!$AO56:$BA56)</f>
        <v>1.2171586432383859E-2</v>
      </c>
      <c r="AQ56" s="42">
        <f>Population!AQ56/SUM(Population!$AO56:$BA56)</f>
        <v>3.4796192472066792E-2</v>
      </c>
      <c r="AR56" s="42">
        <f>Population!AR56/SUM(Population!$AO56:$BA56)</f>
        <v>3.4739578327660343E-2</v>
      </c>
      <c r="AS56" s="42">
        <f>Population!AS56/SUM(Population!$AO56:$BA56)</f>
        <v>1.013038900057865E-2</v>
      </c>
      <c r="AT56" s="42">
        <f>Population!AT56/SUM(Population!$AO56:$BA56)</f>
        <v>1.9071093018151045E-3</v>
      </c>
      <c r="AU56" s="42">
        <f>Population!AU56/SUM(Population!$AO56:$BA56)</f>
        <v>1.5469352945772028E-3</v>
      </c>
      <c r="AV56" s="42">
        <f>Population!AV56/SUM(Population!$AO56:$BA56)</f>
        <v>0</v>
      </c>
      <c r="AW56" s="42">
        <f>Population!AW56/SUM(Population!$AO56:$BA56)</f>
        <v>0</v>
      </c>
      <c r="AX56" s="42">
        <f>Population!AX56/SUM(Population!$AO56:$BA56)</f>
        <v>0</v>
      </c>
      <c r="AY56" s="42">
        <f>Population!AY56/SUM(Population!$AO56:$BA56)</f>
        <v>3.2271421282133706E-3</v>
      </c>
      <c r="AZ56" s="42">
        <f>Population!AZ56/SUM(Population!$AO56:$BA56)</f>
        <v>1.5299646599112005E-3</v>
      </c>
      <c r="BA56" s="43">
        <f>Population!BA56/SUM(Population!$AO56:$BA56)</f>
        <v>1.153779860728012E-3</v>
      </c>
      <c r="BB56" s="40">
        <f>Population!BB56/SUM(Population!$BB56:$BN56)</f>
        <v>0.40004014184281317</v>
      </c>
      <c r="BC56" s="42">
        <f>Population!BC56/SUM(Population!$BB56:$BN56)</f>
        <v>7.6681810778133366E-2</v>
      </c>
      <c r="BD56" s="42">
        <f>Population!BD56/SUM(Population!$BB56:$BN56)</f>
        <v>0.21219291411362562</v>
      </c>
      <c r="BE56" s="42">
        <f>Population!BE56/SUM(Population!$BB56:$BN56)</f>
        <v>0.2031606614325123</v>
      </c>
      <c r="BF56" s="42">
        <f>Population!BF56/SUM(Population!$BB56:$BN56)</f>
        <v>5.7512048303197554E-2</v>
      </c>
      <c r="BG56" s="42">
        <f>Population!BG56/SUM(Population!$BB56:$BN56)</f>
        <v>1.0618700459829303E-2</v>
      </c>
      <c r="BH56" s="42">
        <f>Population!BH56/SUM(Population!$BB56:$BN56)</f>
        <v>8.3671482412822299E-3</v>
      </c>
      <c r="BI56" s="42">
        <f>Population!BI56/SUM(Population!$BB56:$BN56)</f>
        <v>0</v>
      </c>
      <c r="BJ56" s="42">
        <f>Population!BJ56/SUM(Population!$BB56:$BN56)</f>
        <v>0</v>
      </c>
      <c r="BK56" s="42">
        <f>Population!BK56/SUM(Population!$BB56:$BN56)</f>
        <v>0</v>
      </c>
      <c r="BL56" s="42">
        <f>Population!BL56/SUM(Population!$BB56:$BN56)</f>
        <v>1.7439542360490716E-2</v>
      </c>
      <c r="BM56" s="42">
        <f>Population!BM56/SUM(Population!$BB56:$BN56)</f>
        <v>8.0536013567254587E-3</v>
      </c>
      <c r="BN56" s="43">
        <f>Population!BN56/SUM(Population!$BB56:$BN56)</f>
        <v>5.933431111390333E-3</v>
      </c>
    </row>
    <row r="57" spans="1:66" x14ac:dyDescent="0.25">
      <c r="A57">
        <f t="shared" si="1"/>
        <v>26.5</v>
      </c>
      <c r="B57" s="40">
        <f>Population!B57/SUM(Population!$B57:$N57)</f>
        <v>0.94327121866810359</v>
      </c>
      <c r="C57" s="42">
        <f>Population!C57/SUM(Population!$B57:$N57)</f>
        <v>6.4127394285776471E-3</v>
      </c>
      <c r="D57" s="42">
        <f>Population!D57/SUM(Population!$B57:$N57)</f>
        <v>1.8775362997427551E-2</v>
      </c>
      <c r="E57" s="42">
        <f>Population!E57/SUM(Population!$B57:$N57)</f>
        <v>1.9495354379466805E-2</v>
      </c>
      <c r="F57" s="42">
        <f>Population!F57/SUM(Population!$B57:$N57)</f>
        <v>5.8860047591911893E-3</v>
      </c>
      <c r="G57" s="42">
        <f>Population!G57/SUM(Population!$B57:$N57)</f>
        <v>1.1407945797828399E-3</v>
      </c>
      <c r="H57" s="42">
        <f>Population!H57/SUM(Population!$B57:$N57)</f>
        <v>9.8415331461660857E-4</v>
      </c>
      <c r="I57" s="42">
        <f>Population!I57/SUM(Population!$B57:$N57)</f>
        <v>0</v>
      </c>
      <c r="J57" s="42">
        <f>Population!J57/SUM(Population!$B57:$N57)</f>
        <v>0</v>
      </c>
      <c r="K57" s="42">
        <f>Population!K57/SUM(Population!$B57:$N57)</f>
        <v>0</v>
      </c>
      <c r="L57" s="42">
        <f>Population!L57/SUM(Population!$B57:$N57)</f>
        <v>2.0650263688814043E-3</v>
      </c>
      <c r="M57" s="42">
        <f>Population!M57/SUM(Population!$B57:$N57)</f>
        <v>1.06464220590673E-3</v>
      </c>
      <c r="N57" s="42">
        <f>Population!N57/SUM(Population!$B57:$N57)</f>
        <v>9.0470329804559751E-4</v>
      </c>
      <c r="O57" s="40">
        <f>Population!O57/SUM(Population!$O57:$AA57)</f>
        <v>0.97204953908893132</v>
      </c>
      <c r="P57" s="42">
        <f>Population!P57/SUM(Population!$O57:$AA57)</f>
        <v>3.1143900266370631E-3</v>
      </c>
      <c r="Q57" s="42">
        <f>Population!Q57/SUM(Population!$O57:$AA57)</f>
        <v>9.160304447060624E-3</v>
      </c>
      <c r="R57" s="42">
        <f>Population!R57/SUM(Population!$O57:$AA57)</f>
        <v>9.5934720707247061E-3</v>
      </c>
      <c r="S57" s="42">
        <f>Population!S57/SUM(Population!$O57:$AA57)</f>
        <v>2.9199857017219609E-3</v>
      </c>
      <c r="T57" s="42">
        <f>Population!T57/SUM(Population!$O57:$AA57)</f>
        <v>5.6994283492898862E-4</v>
      </c>
      <c r="U57" s="42">
        <f>Population!U57/SUM(Population!$O57:$AA57)</f>
        <v>5.0059735170498391E-4</v>
      </c>
      <c r="V57" s="42">
        <f>Population!V57/SUM(Population!$O57:$AA57)</f>
        <v>0</v>
      </c>
      <c r="W57" s="42">
        <f>Population!W57/SUM(Population!$O57:$AA57)</f>
        <v>0</v>
      </c>
      <c r="X57" s="42">
        <f>Population!X57/SUM(Population!$O57:$AA57)</f>
        <v>0</v>
      </c>
      <c r="Y57" s="42">
        <f>Population!Y57/SUM(Population!$O57:$AA57)</f>
        <v>1.0485524288338986E-3</v>
      </c>
      <c r="Z57" s="42">
        <f>Population!Z57/SUM(Population!$O57:$AA57)</f>
        <v>5.5140132217963776E-4</v>
      </c>
      <c r="AA57" s="42">
        <f>Population!AA57/SUM(Population!$O57:$AA57)</f>
        <v>4.9181472727680695E-4</v>
      </c>
      <c r="AB57" s="40">
        <f>Population!AB57/SUM(Population!$AB57:$AN57)</f>
        <v>0.43308284592837343</v>
      </c>
      <c r="AC57" s="42">
        <f>Population!AC57/SUM(Population!$AB57:$AN57)</f>
        <v>6.433978664921669E-2</v>
      </c>
      <c r="AD57" s="42">
        <f>Population!AD57/SUM(Population!$AB57:$AN57)</f>
        <v>0.18835994780028625</v>
      </c>
      <c r="AE57" s="42">
        <f>Population!AE57/SUM(Population!$AB57:$AN57)</f>
        <v>0.19512054222168604</v>
      </c>
      <c r="AF57" s="42">
        <f>Population!AF57/SUM(Population!$AB57:$AN57)</f>
        <v>5.870346038026681E-2</v>
      </c>
      <c r="AG57" s="42">
        <f>Population!AG57/SUM(Population!$AB57:$AN57)</f>
        <v>1.1334763346474406E-2</v>
      </c>
      <c r="AH57" s="42">
        <f>Population!AH57/SUM(Population!$AB57:$AN57)</f>
        <v>9.7021661284829985E-3</v>
      </c>
      <c r="AI57" s="42">
        <f>Population!AI57/SUM(Population!$AB57:$AN57)</f>
        <v>0</v>
      </c>
      <c r="AJ57" s="42">
        <f>Population!AJ57/SUM(Population!$AB57:$AN57)</f>
        <v>0</v>
      </c>
      <c r="AK57" s="42">
        <f>Population!AK57/SUM(Population!$AB57:$AN57)</f>
        <v>0</v>
      </c>
      <c r="AL57" s="42">
        <f>Population!AL57/SUM(Population!$AB57:$AN57)</f>
        <v>2.0292430355224662E-2</v>
      </c>
      <c r="AM57" s="42">
        <f>Population!AM57/SUM(Population!$AB57:$AN57)</f>
        <v>1.0324439389875657E-2</v>
      </c>
      <c r="AN57" s="42">
        <f>Population!AN57/SUM(Population!$AB57:$AN57)</f>
        <v>8.7396178001130399E-3</v>
      </c>
      <c r="AO57" s="40">
        <f>Population!AO57/SUM(Population!$AO57:$BA57)</f>
        <v>0.89781824786997033</v>
      </c>
      <c r="AP57" s="42">
        <f>Population!AP57/SUM(Population!$AO57:$BA57)</f>
        <v>1.2278333692442326E-2</v>
      </c>
      <c r="AQ57" s="42">
        <f>Population!AQ57/SUM(Population!$AO57:$BA57)</f>
        <v>3.5116084082618911E-2</v>
      </c>
      <c r="AR57" s="42">
        <f>Population!AR57/SUM(Population!$AO57:$BA57)</f>
        <v>3.5080159738199522E-2</v>
      </c>
      <c r="AS57" s="42">
        <f>Population!AS57/SUM(Population!$AO57:$BA57)</f>
        <v>1.0234575775307432E-2</v>
      </c>
      <c r="AT57" s="42">
        <f>Population!AT57/SUM(Population!$AO57:$BA57)</f>
        <v>1.9274062573439769E-3</v>
      </c>
      <c r="AU57" s="42">
        <f>Population!AU57/SUM(Population!$AO57:$BA57)</f>
        <v>1.5643374720712597E-3</v>
      </c>
      <c r="AV57" s="42">
        <f>Population!AV57/SUM(Population!$AO57:$BA57)</f>
        <v>0</v>
      </c>
      <c r="AW57" s="42">
        <f>Population!AW57/SUM(Population!$AO57:$BA57)</f>
        <v>0</v>
      </c>
      <c r="AX57" s="42">
        <f>Population!AX57/SUM(Population!$AO57:$BA57)</f>
        <v>0</v>
      </c>
      <c r="AY57" s="42">
        <f>Population!AY57/SUM(Population!$AO57:$BA57)</f>
        <v>3.2637751649617409E-3</v>
      </c>
      <c r="AZ57" s="42">
        <f>Population!AZ57/SUM(Population!$AO57:$BA57)</f>
        <v>1.548607084715834E-3</v>
      </c>
      <c r="BA57" s="43">
        <f>Population!BA57/SUM(Population!$AO57:$BA57)</f>
        <v>1.1684728623687242E-3</v>
      </c>
      <c r="BB57" s="40">
        <f>Population!BB57/SUM(Population!$BB57:$BN57)</f>
        <v>0.40011459469324118</v>
      </c>
      <c r="BC57" s="42">
        <f>Population!BC57/SUM(Population!$BB57:$BN57)</f>
        <v>7.6687189812020773E-2</v>
      </c>
      <c r="BD57" s="42">
        <f>Population!BD57/SUM(Population!$BB57:$BN57)</f>
        <v>0.21219847118735261</v>
      </c>
      <c r="BE57" s="42">
        <f>Population!BE57/SUM(Population!$BB57:$BN57)</f>
        <v>0.20313965228596603</v>
      </c>
      <c r="BF57" s="42">
        <f>Population!BF57/SUM(Population!$BB57:$BN57)</f>
        <v>5.7496362393528171E-2</v>
      </c>
      <c r="BG57" s="42">
        <f>Population!BG57/SUM(Population!$BB57:$BN57)</f>
        <v>1.0614058316663542E-2</v>
      </c>
      <c r="BH57" s="42">
        <f>Population!BH57/SUM(Population!$BB57:$BN57)</f>
        <v>8.3603282068685537E-3</v>
      </c>
      <c r="BI57" s="42">
        <f>Population!BI57/SUM(Population!$BB57:$BN57)</f>
        <v>0</v>
      </c>
      <c r="BJ57" s="42">
        <f>Population!BJ57/SUM(Population!$BB57:$BN57)</f>
        <v>0</v>
      </c>
      <c r="BK57" s="42">
        <f>Population!BK57/SUM(Population!$BB57:$BN57)</f>
        <v>0</v>
      </c>
      <c r="BL57" s="42">
        <f>Population!BL57/SUM(Population!$BB57:$BN57)</f>
        <v>1.7423598006230299E-2</v>
      </c>
      <c r="BM57" s="42">
        <f>Population!BM57/SUM(Population!$BB57:$BN57)</f>
        <v>8.04275256828706E-3</v>
      </c>
      <c r="BN57" s="43">
        <f>Population!BN57/SUM(Population!$BB57:$BN57)</f>
        <v>5.9229925298418641E-3</v>
      </c>
    </row>
    <row r="58" spans="1:66" x14ac:dyDescent="0.25">
      <c r="A58">
        <f t="shared" si="1"/>
        <v>27</v>
      </c>
      <c r="B58" s="40">
        <f>Population!B58/SUM(Population!$B58:$N58)</f>
        <v>0.94338581122318632</v>
      </c>
      <c r="C58" s="42">
        <f>Population!C58/SUM(Population!$B58:$N58)</f>
        <v>6.4080163885271504E-3</v>
      </c>
      <c r="D58" s="42">
        <f>Population!D58/SUM(Population!$B58:$N58)</f>
        <v>1.8754107704676379E-2</v>
      </c>
      <c r="E58" s="42">
        <f>Population!E58/SUM(Population!$B58:$N58)</f>
        <v>1.9458038256999311E-2</v>
      </c>
      <c r="F58" s="42">
        <f>Population!F58/SUM(Population!$B58:$N58)</f>
        <v>5.8701524868014091E-3</v>
      </c>
      <c r="G58" s="42">
        <f>Population!G58/SUM(Population!$B58:$N58)</f>
        <v>1.1369270576715789E-3</v>
      </c>
      <c r="H58" s="42">
        <f>Population!H58/SUM(Population!$B58:$N58)</f>
        <v>9.7932924899657306E-4</v>
      </c>
      <c r="I58" s="42">
        <f>Population!I58/SUM(Population!$B58:$N58)</f>
        <v>0</v>
      </c>
      <c r="J58" s="42">
        <f>Population!J58/SUM(Population!$B58:$N58)</f>
        <v>0</v>
      </c>
      <c r="K58" s="42">
        <f>Population!K58/SUM(Population!$B58:$N58)</f>
        <v>0</v>
      </c>
      <c r="L58" s="42">
        <f>Population!L58/SUM(Population!$B58:$N58)</f>
        <v>2.0543764510619869E-3</v>
      </c>
      <c r="M58" s="42">
        <f>Population!M58/SUM(Population!$B58:$N58)</f>
        <v>1.0570721327938593E-3</v>
      </c>
      <c r="N58" s="42">
        <f>Population!N58/SUM(Population!$B58:$N58)</f>
        <v>8.9616904928525659E-4</v>
      </c>
      <c r="O58" s="40">
        <f>Population!O58/SUM(Population!$O58:$AA58)</f>
        <v>0.97217628219256957</v>
      </c>
      <c r="P58" s="42">
        <f>Population!P58/SUM(Population!$O58:$AA58)</f>
        <v>3.1067769263673733E-3</v>
      </c>
      <c r="Q58" s="42">
        <f>Population!Q58/SUM(Population!$O58:$AA58)</f>
        <v>9.1315773127571068E-3</v>
      </c>
      <c r="R58" s="42">
        <f>Population!R58/SUM(Population!$O58:$AA58)</f>
        <v>9.5511640351359124E-3</v>
      </c>
      <c r="S58" s="42">
        <f>Population!S58/SUM(Population!$O58:$AA58)</f>
        <v>2.9036393834059532E-3</v>
      </c>
      <c r="T58" s="42">
        <f>Population!T58/SUM(Population!$O58:$AA58)</f>
        <v>5.6617931780767882E-4</v>
      </c>
      <c r="U58" s="42">
        <f>Population!U58/SUM(Population!$O58:$AA58)</f>
        <v>4.9612981096910794E-4</v>
      </c>
      <c r="V58" s="42">
        <f>Population!V58/SUM(Population!$O58:$AA58)</f>
        <v>0</v>
      </c>
      <c r="W58" s="42">
        <f>Population!W58/SUM(Population!$O58:$AA58)</f>
        <v>0</v>
      </c>
      <c r="X58" s="42">
        <f>Population!X58/SUM(Population!$O58:$AA58)</f>
        <v>0</v>
      </c>
      <c r="Y58" s="42">
        <f>Population!Y58/SUM(Population!$O58:$AA58)</f>
        <v>1.0392426854324017E-3</v>
      </c>
      <c r="Z58" s="42">
        <f>Population!Z58/SUM(Population!$O58:$AA58)</f>
        <v>5.4514086674015355E-4</v>
      </c>
      <c r="AA58" s="42">
        <f>Population!AA58/SUM(Population!$O58:$AA58)</f>
        <v>4.8386746881495243E-4</v>
      </c>
      <c r="AB58" s="40">
        <f>Population!AB58/SUM(Population!$AB58:$AN58)</f>
        <v>0.43369576828155698</v>
      </c>
      <c r="AC58" s="42">
        <f>Population!AC58/SUM(Population!$AB58:$AN58)</f>
        <v>6.4296857255389347E-2</v>
      </c>
      <c r="AD58" s="42">
        <f>Population!AD58/SUM(Population!$AB58:$AN58)</f>
        <v>0.18822435953463185</v>
      </c>
      <c r="AE58" s="42">
        <f>Population!AE58/SUM(Population!$AB58:$AN58)</f>
        <v>0.1949426576101875</v>
      </c>
      <c r="AF58" s="42">
        <f>Population!AF58/SUM(Population!$AB58:$AN58)</f>
        <v>5.8634701687450066E-2</v>
      </c>
      <c r="AG58" s="42">
        <f>Population!AG58/SUM(Population!$AB58:$AN58)</f>
        <v>1.1318119231203256E-2</v>
      </c>
      <c r="AH58" s="42">
        <f>Population!AH58/SUM(Population!$AB58:$AN58)</f>
        <v>9.6785318054692249E-3</v>
      </c>
      <c r="AI58" s="42">
        <f>Population!AI58/SUM(Population!$AB58:$AN58)</f>
        <v>0</v>
      </c>
      <c r="AJ58" s="42">
        <f>Population!AJ58/SUM(Population!$AB58:$AN58)</f>
        <v>0</v>
      </c>
      <c r="AK58" s="42">
        <f>Population!AK58/SUM(Population!$AB58:$AN58)</f>
        <v>0</v>
      </c>
      <c r="AL58" s="42">
        <f>Population!AL58/SUM(Population!$AB58:$AN58)</f>
        <v>2.024427067395583E-2</v>
      </c>
      <c r="AM58" s="42">
        <f>Population!AM58/SUM(Population!$AB58:$AN58)</f>
        <v>1.0286362646217021E-2</v>
      </c>
      <c r="AN58" s="42">
        <f>Population!AN58/SUM(Population!$AB58:$AN58)</f>
        <v>8.6783712739390353E-3</v>
      </c>
      <c r="AO58" s="40">
        <f>Population!AO58/SUM(Population!$AO58:$BA58)</f>
        <v>0.89684776781015252</v>
      </c>
      <c r="AP58" s="42">
        <f>Population!AP58/SUM(Population!$AO58:$BA58)</f>
        <v>1.2383930487317245E-2</v>
      </c>
      <c r="AQ58" s="42">
        <f>Population!AQ58/SUM(Population!$AO58:$BA58)</f>
        <v>3.543280515592083E-2</v>
      </c>
      <c r="AR58" s="42">
        <f>Population!AR58/SUM(Population!$AO58:$BA58)</f>
        <v>3.5417807763383609E-2</v>
      </c>
      <c r="AS58" s="42">
        <f>Population!AS58/SUM(Population!$AO58:$BA58)</f>
        <v>1.0337969563194865E-2</v>
      </c>
      <c r="AT58" s="42">
        <f>Population!AT58/SUM(Population!$AO58:$BA58)</f>
        <v>1.9475624873901414E-3</v>
      </c>
      <c r="AU58" s="42">
        <f>Population!AU58/SUM(Population!$AO58:$BA58)</f>
        <v>1.5816460911717337E-3</v>
      </c>
      <c r="AV58" s="42">
        <f>Population!AV58/SUM(Population!$AO58:$BA58)</f>
        <v>0</v>
      </c>
      <c r="AW58" s="42">
        <f>Population!AW58/SUM(Population!$AO58:$BA58)</f>
        <v>0</v>
      </c>
      <c r="AX58" s="42">
        <f>Population!AX58/SUM(Population!$AO58:$BA58)</f>
        <v>0</v>
      </c>
      <c r="AY58" s="42">
        <f>Population!AY58/SUM(Population!$AO58:$BA58)</f>
        <v>3.3001940706309371E-3</v>
      </c>
      <c r="AZ58" s="42">
        <f>Population!AZ58/SUM(Population!$AO58:$BA58)</f>
        <v>1.5671526524049261E-3</v>
      </c>
      <c r="BA58" s="43">
        <f>Population!BA58/SUM(Population!$AO58:$BA58)</f>
        <v>1.183163918433249E-3</v>
      </c>
      <c r="BB58" s="40">
        <f>Population!BB58/SUM(Population!$BB58:$BN58)</f>
        <v>0.40018098572492927</v>
      </c>
      <c r="BC58" s="42">
        <f>Population!BC58/SUM(Population!$BB58:$BN58)</f>
        <v>7.6692100369864416E-2</v>
      </c>
      <c r="BD58" s="42">
        <f>Population!BD58/SUM(Population!$BB58:$BN58)</f>
        <v>0.21220386855450096</v>
      </c>
      <c r="BE58" s="42">
        <f>Population!BE58/SUM(Population!$BB58:$BN58)</f>
        <v>0.20312178509120354</v>
      </c>
      <c r="BF58" s="42">
        <f>Population!BF58/SUM(Population!$BB58:$BN58)</f>
        <v>5.7482681010460938E-2</v>
      </c>
      <c r="BG58" s="42">
        <f>Population!BG58/SUM(Population!$BB58:$BN58)</f>
        <v>1.0609949127488106E-2</v>
      </c>
      <c r="BH58" s="42">
        <f>Population!BH58/SUM(Population!$BB58:$BN58)</f>
        <v>8.3541616107664744E-3</v>
      </c>
      <c r="BI58" s="42">
        <f>Population!BI58/SUM(Population!$BB58:$BN58)</f>
        <v>0</v>
      </c>
      <c r="BJ58" s="42">
        <f>Population!BJ58/SUM(Population!$BB58:$BN58)</f>
        <v>0</v>
      </c>
      <c r="BK58" s="42">
        <f>Population!BK58/SUM(Population!$BB58:$BN58)</f>
        <v>0</v>
      </c>
      <c r="BL58" s="42">
        <f>Population!BL58/SUM(Population!$BB58:$BN58)</f>
        <v>1.7409060989025928E-2</v>
      </c>
      <c r="BM58" s="42">
        <f>Population!BM58/SUM(Population!$BB58:$BN58)</f>
        <v>8.0325256804225469E-3</v>
      </c>
      <c r="BN58" s="43">
        <f>Population!BN58/SUM(Population!$BB58:$BN58)</f>
        <v>5.9128818413378935E-3</v>
      </c>
    </row>
    <row r="59" spans="1:66" x14ac:dyDescent="0.25">
      <c r="A59">
        <f t="shared" si="1"/>
        <v>27.5</v>
      </c>
      <c r="B59" s="40">
        <f>Population!B59/SUM(Population!$B59:$N59)</f>
        <v>0.94349052422490365</v>
      </c>
      <c r="C59" s="42">
        <f>Population!C59/SUM(Population!$B59:$N59)</f>
        <v>6.4038767792344835E-3</v>
      </c>
      <c r="D59" s="42">
        <f>Population!D59/SUM(Population!$B59:$N59)</f>
        <v>1.8735119640063493E-2</v>
      </c>
      <c r="E59" s="42">
        <f>Population!E59/SUM(Population!$B59:$N59)</f>
        <v>1.9424157201332871E-2</v>
      </c>
      <c r="F59" s="42">
        <f>Population!F59/SUM(Population!$B59:$N59)</f>
        <v>5.8556413089773463E-3</v>
      </c>
      <c r="G59" s="42">
        <f>Population!G59/SUM(Population!$B59:$N59)</f>
        <v>1.1333657102584836E-3</v>
      </c>
      <c r="H59" s="42">
        <f>Population!H59/SUM(Population!$B59:$N59)</f>
        <v>9.7484164770955369E-4</v>
      </c>
      <c r="I59" s="42">
        <f>Population!I59/SUM(Population!$B59:$N59)</f>
        <v>0</v>
      </c>
      <c r="J59" s="42">
        <f>Population!J59/SUM(Population!$B59:$N59)</f>
        <v>0</v>
      </c>
      <c r="K59" s="42">
        <f>Population!K59/SUM(Population!$B59:$N59)</f>
        <v>0</v>
      </c>
      <c r="L59" s="42">
        <f>Population!L59/SUM(Population!$B59:$N59)</f>
        <v>2.0444734426356484E-3</v>
      </c>
      <c r="M59" s="42">
        <f>Population!M59/SUM(Population!$B59:$N59)</f>
        <v>1.0499526040381162E-3</v>
      </c>
      <c r="N59" s="42">
        <f>Population!N59/SUM(Population!$B59:$N59)</f>
        <v>8.8804744084637263E-4</v>
      </c>
      <c r="O59" s="40">
        <f>Population!O59/SUM(Population!$O59:$AA59)</f>
        <v>0.97229408254239735</v>
      </c>
      <c r="P59" s="42">
        <f>Population!P59/SUM(Population!$O59:$AA59)</f>
        <v>3.0997815091495084E-3</v>
      </c>
      <c r="Q59" s="42">
        <f>Population!Q59/SUM(Population!$O59:$AA59)</f>
        <v>9.1050785033135549E-3</v>
      </c>
      <c r="R59" s="42">
        <f>Population!R59/SUM(Population!$O59:$AA59)</f>
        <v>9.511943753758809E-3</v>
      </c>
      <c r="S59" s="42">
        <f>Population!S59/SUM(Population!$O59:$AA59)</f>
        <v>2.8884332140018628E-3</v>
      </c>
      <c r="T59" s="42">
        <f>Population!T59/SUM(Population!$O59:$AA59)</f>
        <v>5.6266770635540211E-4</v>
      </c>
      <c r="U59" s="42">
        <f>Population!U59/SUM(Population!$O59:$AA59)</f>
        <v>4.9194301856256696E-4</v>
      </c>
      <c r="V59" s="42">
        <f>Population!V59/SUM(Population!$O59:$AA59)</f>
        <v>0</v>
      </c>
      <c r="W59" s="42">
        <f>Population!W59/SUM(Population!$O59:$AA59)</f>
        <v>0</v>
      </c>
      <c r="X59" s="42">
        <f>Population!X59/SUM(Population!$O59:$AA59)</f>
        <v>0</v>
      </c>
      <c r="Y59" s="42">
        <f>Population!Y59/SUM(Population!$O59:$AA59)</f>
        <v>1.0304927747620714E-3</v>
      </c>
      <c r="Z59" s="42">
        <f>Population!Z59/SUM(Population!$O59:$AA59)</f>
        <v>5.3921572761676567E-4</v>
      </c>
      <c r="AA59" s="42">
        <f>Population!AA59/SUM(Population!$O59:$AA59)</f>
        <v>4.7636125008199132E-4</v>
      </c>
      <c r="AB59" s="40">
        <f>Population!AB59/SUM(Population!$AB59:$AN59)</f>
        <v>0.43425446245497756</v>
      </c>
      <c r="AC59" s="42">
        <f>Population!AC59/SUM(Population!$AB59:$AN59)</f>
        <v>6.4257342595410424E-2</v>
      </c>
      <c r="AD59" s="42">
        <f>Population!AD59/SUM(Population!$AB59:$AN59)</f>
        <v>0.18810081161067585</v>
      </c>
      <c r="AE59" s="42">
        <f>Population!AE59/SUM(Population!$AB59:$AN59)</f>
        <v>0.19478183879621663</v>
      </c>
      <c r="AF59" s="42">
        <f>Population!AF59/SUM(Population!$AB59:$AN59)</f>
        <v>5.8572580385869037E-2</v>
      </c>
      <c r="AG59" s="42">
        <f>Population!AG59/SUM(Population!$AB59:$AN59)</f>
        <v>1.1303035435629242E-2</v>
      </c>
      <c r="AH59" s="42">
        <f>Population!AH59/SUM(Population!$AB59:$AN59)</f>
        <v>9.6569376166357277E-3</v>
      </c>
      <c r="AI59" s="42">
        <f>Population!AI59/SUM(Population!$AB59:$AN59)</f>
        <v>0</v>
      </c>
      <c r="AJ59" s="42">
        <f>Population!AJ59/SUM(Population!$AB59:$AN59)</f>
        <v>0</v>
      </c>
      <c r="AK59" s="42">
        <f>Population!AK59/SUM(Population!$AB59:$AN59)</f>
        <v>0</v>
      </c>
      <c r="AL59" s="42">
        <f>Population!AL59/SUM(Population!$AB59:$AN59)</f>
        <v>2.0200252635967385E-2</v>
      </c>
      <c r="AM59" s="42">
        <f>Population!AM59/SUM(Population!$AB59:$AN59)</f>
        <v>1.0251197402027354E-2</v>
      </c>
      <c r="AN59" s="42">
        <f>Population!AN59/SUM(Population!$AB59:$AN59)</f>
        <v>8.6215410665908734E-3</v>
      </c>
      <c r="AO59" s="40">
        <f>Population!AO59/SUM(Population!$AO59:$BA59)</f>
        <v>0.89588617311447971</v>
      </c>
      <c r="AP59" s="42">
        <f>Population!AP59/SUM(Population!$AO59:$BA59)</f>
        <v>1.2488350459120695E-2</v>
      </c>
      <c r="AQ59" s="42">
        <f>Population!AQ59/SUM(Population!$AO59:$BA59)</f>
        <v>3.5746268065233303E-2</v>
      </c>
      <c r="AR59" s="42">
        <f>Population!AR59/SUM(Population!$AO59:$BA59)</f>
        <v>3.5752417353575455E-2</v>
      </c>
      <c r="AS59" s="42">
        <f>Population!AS59/SUM(Population!$AO59:$BA59)</f>
        <v>1.044053619028525E-2</v>
      </c>
      <c r="AT59" s="42">
        <f>Population!AT59/SUM(Population!$AO59:$BA59)</f>
        <v>1.9675712608553165E-3</v>
      </c>
      <c r="AU59" s="42">
        <f>Population!AU59/SUM(Population!$AO59:$BA59)</f>
        <v>1.598854514473136E-3</v>
      </c>
      <c r="AV59" s="42">
        <f>Population!AV59/SUM(Population!$AO59:$BA59)</f>
        <v>0</v>
      </c>
      <c r="AW59" s="42">
        <f>Population!AW59/SUM(Population!$AO59:$BA59)</f>
        <v>0</v>
      </c>
      <c r="AX59" s="42">
        <f>Population!AX59/SUM(Population!$AO59:$BA59)</f>
        <v>0</v>
      </c>
      <c r="AY59" s="42">
        <f>Population!AY59/SUM(Population!$AO59:$BA59)</f>
        <v>3.3363884058611208E-3</v>
      </c>
      <c r="AZ59" s="42">
        <f>Population!AZ59/SUM(Population!$AO59:$BA59)</f>
        <v>1.5855976875382841E-3</v>
      </c>
      <c r="BA59" s="43">
        <f>Population!BA59/SUM(Population!$AO59:$BA59)</f>
        <v>1.1978429485778397E-3</v>
      </c>
      <c r="BB59" s="40">
        <f>Population!BB59/SUM(Population!$BB59:$BN59)</f>
        <v>0.40024028341637369</v>
      </c>
      <c r="BC59" s="42">
        <f>Population!BC59/SUM(Population!$BB59:$BN59)</f>
        <v>7.6696582731399579E-2</v>
      </c>
      <c r="BD59" s="42">
        <f>Population!BD59/SUM(Population!$BB59:$BN59)</f>
        <v>0.21220904415971203</v>
      </c>
      <c r="BE59" s="42">
        <f>Population!BE59/SUM(Population!$BB59:$BN59)</f>
        <v>0.20310655614531803</v>
      </c>
      <c r="BF59" s="42">
        <f>Population!BF59/SUM(Population!$BB59:$BN59)</f>
        <v>5.7470736824208481E-2</v>
      </c>
      <c r="BG59" s="42">
        <f>Population!BG59/SUM(Population!$BB59:$BN59)</f>
        <v>1.0606310600459716E-2</v>
      </c>
      <c r="BH59" s="42">
        <f>Population!BH59/SUM(Population!$BB59:$BN59)</f>
        <v>8.3485884051395023E-3</v>
      </c>
      <c r="BI59" s="42">
        <f>Population!BI59/SUM(Population!$BB59:$BN59)</f>
        <v>0</v>
      </c>
      <c r="BJ59" s="42">
        <f>Population!BJ59/SUM(Population!$BB59:$BN59)</f>
        <v>0</v>
      </c>
      <c r="BK59" s="42">
        <f>Population!BK59/SUM(Population!$BB59:$BN59)</f>
        <v>0</v>
      </c>
      <c r="BL59" s="42">
        <f>Population!BL59/SUM(Population!$BB59:$BN59)</f>
        <v>1.7395835604600538E-2</v>
      </c>
      <c r="BM59" s="42">
        <f>Population!BM59/SUM(Population!$BB59:$BN59)</f>
        <v>8.022927690408594E-3</v>
      </c>
      <c r="BN59" s="43">
        <f>Population!BN59/SUM(Population!$BB59:$BN59)</f>
        <v>5.9031344223797006E-3</v>
      </c>
    </row>
    <row r="60" spans="1:66" x14ac:dyDescent="0.25">
      <c r="A60">
        <f t="shared" si="1"/>
        <v>28</v>
      </c>
      <c r="B60" s="40">
        <f>Population!B60/SUM(Population!$B60:$N60)</f>
        <v>0.94358601291452493</v>
      </c>
      <c r="C60" s="42">
        <f>Population!C60/SUM(Population!$B60:$N60)</f>
        <v>6.4002742794997168E-3</v>
      </c>
      <c r="D60" s="42">
        <f>Population!D60/SUM(Population!$B60:$N60)</f>
        <v>1.8718228017665855E-2</v>
      </c>
      <c r="E60" s="42">
        <f>Population!E60/SUM(Population!$B60:$N60)</f>
        <v>1.9393468501580195E-2</v>
      </c>
      <c r="F60" s="42">
        <f>Population!F60/SUM(Population!$B60:$N60)</f>
        <v>5.8423812650373278E-3</v>
      </c>
      <c r="G60" s="42">
        <f>Population!G60/SUM(Population!$B60:$N60)</f>
        <v>1.130091218554405E-3</v>
      </c>
      <c r="H60" s="42">
        <f>Population!H60/SUM(Population!$B60:$N60)</f>
        <v>9.7067178547867656E-4</v>
      </c>
      <c r="I60" s="42">
        <f>Population!I60/SUM(Population!$B60:$N60)</f>
        <v>0</v>
      </c>
      <c r="J60" s="42">
        <f>Population!J60/SUM(Population!$B60:$N60)</f>
        <v>0</v>
      </c>
      <c r="K60" s="42">
        <f>Population!K60/SUM(Population!$B60:$N60)</f>
        <v>0</v>
      </c>
      <c r="L60" s="42">
        <f>Population!L60/SUM(Population!$B60:$N60)</f>
        <v>2.0352768436477015E-3</v>
      </c>
      <c r="M60" s="42">
        <f>Population!M60/SUM(Population!$B60:$N60)</f>
        <v>1.0432666906999232E-3</v>
      </c>
      <c r="N60" s="42">
        <f>Population!N60/SUM(Population!$B60:$N60)</f>
        <v>8.8032848331104959E-4</v>
      </c>
      <c r="O60" s="40">
        <f>Population!O60/SUM(Population!$O60:$AA60)</f>
        <v>0.9724034707196122</v>
      </c>
      <c r="P60" s="42">
        <f>Population!P60/SUM(Population!$O60:$AA60)</f>
        <v>3.0933627534579481E-3</v>
      </c>
      <c r="Q60" s="42">
        <f>Population!Q60/SUM(Population!$O60:$AA60)</f>
        <v>9.0806651257866865E-3</v>
      </c>
      <c r="R60" s="42">
        <f>Population!R60/SUM(Population!$O60:$AA60)</f>
        <v>9.475621844500931E-3</v>
      </c>
      <c r="S60" s="42">
        <f>Population!S60/SUM(Population!$O60:$AA60)</f>
        <v>2.8743000536061735E-3</v>
      </c>
      <c r="T60" s="42">
        <f>Population!T60/SUM(Population!$O60:$AA60)</f>
        <v>5.593938373377775E-4</v>
      </c>
      <c r="U60" s="42">
        <f>Population!U60/SUM(Population!$O60:$AA60)</f>
        <v>4.8802189258635042E-4</v>
      </c>
      <c r="V60" s="42">
        <f>Population!V60/SUM(Population!$O60:$AA60)</f>
        <v>0</v>
      </c>
      <c r="W60" s="42">
        <f>Population!W60/SUM(Population!$O60:$AA60)</f>
        <v>0</v>
      </c>
      <c r="X60" s="42">
        <f>Population!X60/SUM(Population!$O60:$AA60)</f>
        <v>0</v>
      </c>
      <c r="Y60" s="42">
        <f>Population!Y60/SUM(Population!$O60:$AA60)</f>
        <v>1.0222772441593185E-3</v>
      </c>
      <c r="Z60" s="42">
        <f>Population!Z60/SUM(Population!$O60:$AA60)</f>
        <v>5.3361371200551905E-4</v>
      </c>
      <c r="AA60" s="42">
        <f>Population!AA60/SUM(Population!$O60:$AA60)</f>
        <v>4.6927281694716141E-4</v>
      </c>
      <c r="AB60" s="40">
        <f>Population!AB60/SUM(Population!$AB60:$AN60)</f>
        <v>0.43476240771661656</v>
      </c>
      <c r="AC60" s="42">
        <f>Population!AC60/SUM(Population!$AB60:$AN60)</f>
        <v>6.4221044508013747E-2</v>
      </c>
      <c r="AD60" s="42">
        <f>Population!AD60/SUM(Population!$AB60:$AN60)</f>
        <v>0.18798855387103325</v>
      </c>
      <c r="AE60" s="42">
        <f>Population!AE60/SUM(Population!$AB60:$AN60)</f>
        <v>0.19463696715407716</v>
      </c>
      <c r="AF60" s="42">
        <f>Population!AF60/SUM(Population!$AB60:$AN60)</f>
        <v>5.8516648909116606E-2</v>
      </c>
      <c r="AG60" s="42">
        <f>Population!AG60/SUM(Population!$AB60:$AN60)</f>
        <v>1.1289406628342886E-2</v>
      </c>
      <c r="AH60" s="42">
        <f>Population!AH60/SUM(Population!$AB60:$AN60)</f>
        <v>9.6372427642462469E-3</v>
      </c>
      <c r="AI60" s="42">
        <f>Population!AI60/SUM(Population!$AB60:$AN60)</f>
        <v>0</v>
      </c>
      <c r="AJ60" s="42">
        <f>Population!AJ60/SUM(Population!$AB60:$AN60)</f>
        <v>0</v>
      </c>
      <c r="AK60" s="42">
        <f>Population!AK60/SUM(Population!$AB60:$AN60)</f>
        <v>0</v>
      </c>
      <c r="AL60" s="42">
        <f>Population!AL60/SUM(Population!$AB60:$AN60)</f>
        <v>2.016010879587499E-2</v>
      </c>
      <c r="AM60" s="42">
        <f>Population!AM60/SUM(Population!$AB60:$AN60)</f>
        <v>1.0218776384530176E-2</v>
      </c>
      <c r="AN60" s="42">
        <f>Population!AN60/SUM(Population!$AB60:$AN60)</f>
        <v>8.5688432681484614E-3</v>
      </c>
      <c r="AO60" s="40">
        <f>Population!AO60/SUM(Population!$AO60:$BA60)</f>
        <v>0.89493374211621268</v>
      </c>
      <c r="AP60" s="42">
        <f>Population!AP60/SUM(Population!$AO60:$BA60)</f>
        <v>1.2591568830225996E-2</v>
      </c>
      <c r="AQ60" s="42">
        <f>Population!AQ60/SUM(Population!$AO60:$BA60)</f>
        <v>3.6056389710192052E-2</v>
      </c>
      <c r="AR60" s="42">
        <f>Population!AR60/SUM(Population!$AO60:$BA60)</f>
        <v>3.6083887850074055E-2</v>
      </c>
      <c r="AS60" s="42">
        <f>Population!AS60/SUM(Population!$AO60:$BA60)</f>
        <v>1.0542242650510915E-2</v>
      </c>
      <c r="AT60" s="42">
        <f>Population!AT60/SUM(Population!$AO60:$BA60)</f>
        <v>1.9874260310049794E-3</v>
      </c>
      <c r="AU60" s="42">
        <f>Population!AU60/SUM(Population!$AO60:$BA60)</f>
        <v>1.615956307565778E-3</v>
      </c>
      <c r="AV60" s="42">
        <f>Population!AV60/SUM(Population!$AO60:$BA60)</f>
        <v>0</v>
      </c>
      <c r="AW60" s="42">
        <f>Population!AW60/SUM(Population!$AO60:$BA60)</f>
        <v>0</v>
      </c>
      <c r="AX60" s="42">
        <f>Population!AX60/SUM(Population!$AO60:$BA60)</f>
        <v>0</v>
      </c>
      <c r="AY60" s="42">
        <f>Population!AY60/SUM(Population!$AO60:$BA60)</f>
        <v>3.3723476336784842E-3</v>
      </c>
      <c r="AZ60" s="42">
        <f>Population!AZ60/SUM(Population!$AO60:$BA60)</f>
        <v>1.603938270903436E-3</v>
      </c>
      <c r="BA60" s="43">
        <f>Population!BA60/SUM(Population!$AO60:$BA60)</f>
        <v>1.2125005996315413E-3</v>
      </c>
      <c r="BB60" s="40">
        <f>Population!BB60/SUM(Population!$BB60:$BN60)</f>
        <v>0.40029334234936653</v>
      </c>
      <c r="BC60" s="42">
        <f>Population!BC60/SUM(Population!$BB60:$BN60)</f>
        <v>7.6700674559452828E-2</v>
      </c>
      <c r="BD60" s="42">
        <f>Population!BD60/SUM(Population!$BB60:$BN60)</f>
        <v>0.21221395702515822</v>
      </c>
      <c r="BE60" s="42">
        <f>Population!BE60/SUM(Population!$BB60:$BN60)</f>
        <v>0.20309353681587686</v>
      </c>
      <c r="BF60" s="42">
        <f>Population!BF60/SUM(Population!$BB60:$BN60)</f>
        <v>5.7460294411834333E-2</v>
      </c>
      <c r="BG60" s="42">
        <f>Population!BG60/SUM(Population!$BB60:$BN60)</f>
        <v>1.0603086608618868E-2</v>
      </c>
      <c r="BH60" s="42">
        <f>Population!BH60/SUM(Population!$BB60:$BN60)</f>
        <v>8.3435521995517091E-3</v>
      </c>
      <c r="BI60" s="42">
        <f>Population!BI60/SUM(Population!$BB60:$BN60)</f>
        <v>0</v>
      </c>
      <c r="BJ60" s="42">
        <f>Population!BJ60/SUM(Population!$BB60:$BN60)</f>
        <v>0</v>
      </c>
      <c r="BK60" s="42">
        <f>Population!BK60/SUM(Population!$BB60:$BN60)</f>
        <v>0</v>
      </c>
      <c r="BL60" s="42">
        <f>Population!BL60/SUM(Population!$BB60:$BN60)</f>
        <v>1.7383824886308293E-2</v>
      </c>
      <c r="BM60" s="42">
        <f>Population!BM60/SUM(Population!$BB60:$BN60)</f>
        <v>8.0139546690191545E-3</v>
      </c>
      <c r="BN60" s="43">
        <f>Population!BN60/SUM(Population!$BB60:$BN60)</f>
        <v>5.8937764748131106E-3</v>
      </c>
    </row>
    <row r="61" spans="1:66" x14ac:dyDescent="0.25">
      <c r="A61">
        <f t="shared" si="1"/>
        <v>28.5</v>
      </c>
      <c r="B61" s="40">
        <f>Population!B61/SUM(Population!$B61:$N61)</f>
        <v>0.94367289762171924</v>
      </c>
      <c r="C61" s="42">
        <f>Population!C61/SUM(Population!$B61:$N61)</f>
        <v>6.397165471379522E-3</v>
      </c>
      <c r="D61" s="42">
        <f>Population!D61/SUM(Population!$B61:$N61)</f>
        <v>1.8703272687433981E-2</v>
      </c>
      <c r="E61" s="42">
        <f>Population!E61/SUM(Population!$B61:$N61)</f>
        <v>1.9365743932556471E-2</v>
      </c>
      <c r="F61" s="42">
        <f>Population!F61/SUM(Population!$B61:$N61)</f>
        <v>5.8302873937097323E-3</v>
      </c>
      <c r="G61" s="42">
        <f>Population!G61/SUM(Population!$B61:$N61)</f>
        <v>1.1270852187348511E-3</v>
      </c>
      <c r="H61" s="42">
        <f>Population!H61/SUM(Population!$B61:$N61)</f>
        <v>9.6680170464922546E-4</v>
      </c>
      <c r="I61" s="42">
        <f>Population!I61/SUM(Population!$B61:$N61)</f>
        <v>0</v>
      </c>
      <c r="J61" s="42">
        <f>Population!J61/SUM(Population!$B61:$N61)</f>
        <v>0</v>
      </c>
      <c r="K61" s="42">
        <f>Population!K61/SUM(Population!$B61:$N61)</f>
        <v>0</v>
      </c>
      <c r="L61" s="42">
        <f>Population!L61/SUM(Population!$B61:$N61)</f>
        <v>2.0267474219678606E-3</v>
      </c>
      <c r="M61" s="42">
        <f>Population!M61/SUM(Population!$B61:$N61)</f>
        <v>1.0369970249045246E-3</v>
      </c>
      <c r="N61" s="42">
        <f>Population!N61/SUM(Population!$B61:$N61)</f>
        <v>8.7300152294459473E-4</v>
      </c>
      <c r="O61" s="40">
        <f>Population!O61/SUM(Population!$O61:$AA61)</f>
        <v>0.97250495089026168</v>
      </c>
      <c r="P61" s="42">
        <f>Population!P61/SUM(Population!$O61:$AA61)</f>
        <v>3.0874819231127481E-3</v>
      </c>
      <c r="Q61" s="42">
        <f>Population!Q61/SUM(Population!$O61:$AA61)</f>
        <v>9.0582019935847476E-3</v>
      </c>
      <c r="R61" s="42">
        <f>Population!R61/SUM(Population!$O61:$AA61)</f>
        <v>9.4420189127783789E-3</v>
      </c>
      <c r="S61" s="42">
        <f>Population!S61/SUM(Population!$O61:$AA61)</f>
        <v>2.8611761195380279E-3</v>
      </c>
      <c r="T61" s="42">
        <f>Population!T61/SUM(Population!$O61:$AA61)</f>
        <v>5.563441998546933E-4</v>
      </c>
      <c r="U61" s="42">
        <f>Population!U61/SUM(Population!$O61:$AA61)</f>
        <v>4.8435200666873052E-4</v>
      </c>
      <c r="V61" s="42">
        <f>Population!V61/SUM(Population!$O61:$AA61)</f>
        <v>0</v>
      </c>
      <c r="W61" s="42">
        <f>Population!W61/SUM(Population!$O61:$AA61)</f>
        <v>0</v>
      </c>
      <c r="X61" s="42">
        <f>Population!X61/SUM(Population!$O61:$AA61)</f>
        <v>0</v>
      </c>
      <c r="Y61" s="42">
        <f>Population!Y61/SUM(Population!$O61:$AA61)</f>
        <v>1.0145710138721028E-3</v>
      </c>
      <c r="Z61" s="42">
        <f>Population!Z61/SUM(Population!$O61:$AA61)</f>
        <v>5.2832255185910628E-4</v>
      </c>
      <c r="AA61" s="42">
        <f>Population!AA61/SUM(Population!$O61:$AA61)</f>
        <v>4.6258038846978204E-4</v>
      </c>
      <c r="AB61" s="40">
        <f>Population!AB61/SUM(Population!$AB61:$AN61)</f>
        <v>0.43522292926406564</v>
      </c>
      <c r="AC61" s="42">
        <f>Population!AC61/SUM(Population!$AB61:$AN61)</f>
        <v>6.41877711591438E-2</v>
      </c>
      <c r="AD61" s="42">
        <f>Population!AD61/SUM(Population!$AB61:$AN61)</f>
        <v>0.18788686097460072</v>
      </c>
      <c r="AE61" s="42">
        <f>Population!AE61/SUM(Population!$AB61:$AN61)</f>
        <v>0.19450697060998598</v>
      </c>
      <c r="AF61" s="42">
        <f>Population!AF61/SUM(Population!$AB61:$AN61)</f>
        <v>5.8466482918505772E-2</v>
      </c>
      <c r="AG61" s="42">
        <f>Population!AG61/SUM(Population!$AB61:$AN61)</f>
        <v>1.1277133458892547E-2</v>
      </c>
      <c r="AH61" s="42">
        <f>Population!AH61/SUM(Population!$AB61:$AN61)</f>
        <v>9.6193158510569834E-3</v>
      </c>
      <c r="AI61" s="42">
        <f>Population!AI61/SUM(Population!$AB61:$AN61)</f>
        <v>0</v>
      </c>
      <c r="AJ61" s="42">
        <f>Population!AJ61/SUM(Population!$AB61:$AN61)</f>
        <v>0</v>
      </c>
      <c r="AK61" s="42">
        <f>Population!AK61/SUM(Population!$AB61:$AN61)</f>
        <v>0</v>
      </c>
      <c r="AL61" s="42">
        <f>Population!AL61/SUM(Population!$AB61:$AN61)</f>
        <v>2.0123585312923652E-2</v>
      </c>
      <c r="AM61" s="42">
        <f>Population!AM61/SUM(Population!$AB61:$AN61)</f>
        <v>1.0188938609055714E-2</v>
      </c>
      <c r="AN61" s="42">
        <f>Population!AN61/SUM(Population!$AB61:$AN61)</f>
        <v>8.5200118417690721E-3</v>
      </c>
      <c r="AO61" s="40">
        <f>Population!AO61/SUM(Population!$AO61:$BA61)</f>
        <v>0.89399074065776141</v>
      </c>
      <c r="AP61" s="42">
        <f>Population!AP61/SUM(Population!$AO61:$BA61)</f>
        <v>1.2693562389062637E-2</v>
      </c>
      <c r="AQ61" s="42">
        <f>Population!AQ61/SUM(Population!$AO61:$BA61)</f>
        <v>3.6363091504140417E-2</v>
      </c>
      <c r="AR61" s="42">
        <f>Population!AR61/SUM(Population!$AO61:$BA61)</f>
        <v>3.6412123012623296E-2</v>
      </c>
      <c r="AS61" s="42">
        <f>Population!AS61/SUM(Population!$AO61:$BA61)</f>
        <v>1.0643057131447952E-2</v>
      </c>
      <c r="AT61" s="42">
        <f>Population!AT61/SUM(Population!$AO61:$BA61)</f>
        <v>2.0071204441169887E-3</v>
      </c>
      <c r="AU61" s="42">
        <f>Population!AU61/SUM(Population!$AO61:$BA61)</f>
        <v>1.6329452375087095E-3</v>
      </c>
      <c r="AV61" s="42">
        <f>Population!AV61/SUM(Population!$AO61:$BA61)</f>
        <v>0</v>
      </c>
      <c r="AW61" s="42">
        <f>Population!AW61/SUM(Population!$AO61:$BA61)</f>
        <v>0</v>
      </c>
      <c r="AX61" s="42">
        <f>Population!AX61/SUM(Population!$AO61:$BA61)</f>
        <v>0</v>
      </c>
      <c r="AY61" s="42">
        <f>Population!AY61/SUM(Population!$AO61:$BA61)</f>
        <v>3.4080611881993138E-3</v>
      </c>
      <c r="AZ61" s="42">
        <f>Population!AZ61/SUM(Population!$AO61:$BA61)</f>
        <v>1.6221702799276488E-3</v>
      </c>
      <c r="BA61" s="43">
        <f>Population!BA61/SUM(Population!$AO61:$BA61)</f>
        <v>1.2271281552115453E-3</v>
      </c>
      <c r="BB61" s="40">
        <f>Population!BB61/SUM(Population!$BB61:$BN61)</f>
        <v>0.40034091240003494</v>
      </c>
      <c r="BC61" s="42">
        <f>Population!BC61/SUM(Population!$BB61:$BN61)</f>
        <v>7.6704410780386395E-2</v>
      </c>
      <c r="BD61" s="42">
        <f>Population!BD61/SUM(Population!$BB61:$BN61)</f>
        <v>0.21221858309214195</v>
      </c>
      <c r="BE61" s="42">
        <f>Population!BE61/SUM(Population!$BB61:$BN61)</f>
        <v>0.20308236505827512</v>
      </c>
      <c r="BF61" s="42">
        <f>Population!BF61/SUM(Population!$BB61:$BN61)</f>
        <v>5.7451147878188294E-2</v>
      </c>
      <c r="BG61" s="42">
        <f>Population!BG61/SUM(Population!$BB61:$BN61)</f>
        <v>1.0600226957663782E-2</v>
      </c>
      <c r="BH61" s="42">
        <f>Population!BH61/SUM(Population!$BB61:$BN61)</f>
        <v>8.3390005930348808E-3</v>
      </c>
      <c r="BI61" s="42">
        <f>Population!BI61/SUM(Population!$BB61:$BN61)</f>
        <v>0</v>
      </c>
      <c r="BJ61" s="42">
        <f>Population!BJ61/SUM(Population!$BB61:$BN61)</f>
        <v>0</v>
      </c>
      <c r="BK61" s="42">
        <f>Population!BK61/SUM(Population!$BB61:$BN61)</f>
        <v>0</v>
      </c>
      <c r="BL61" s="42">
        <f>Population!BL61/SUM(Population!$BB61:$BN61)</f>
        <v>1.7372932923809547E-2</v>
      </c>
      <c r="BM61" s="42">
        <f>Population!BM61/SUM(Population!$BB61:$BN61)</f>
        <v>8.0055941657529456E-3</v>
      </c>
      <c r="BN61" s="43">
        <f>Population!BN61/SUM(Population!$BB61:$BN61)</f>
        <v>5.8848261507120671E-3</v>
      </c>
    </row>
    <row r="62" spans="1:66" x14ac:dyDescent="0.25">
      <c r="A62">
        <f t="shared" si="1"/>
        <v>29</v>
      </c>
      <c r="B62" s="40">
        <f>Population!B62/SUM(Population!$B62:$N62)</f>
        <v>0.94375176514632275</v>
      </c>
      <c r="C62" s="42">
        <f>Population!C62/SUM(Population!$B62:$N62)</f>
        <v>6.3945096772734531E-3</v>
      </c>
      <c r="D62" s="42">
        <f>Population!D62/SUM(Population!$B62:$N62)</f>
        <v>1.8690103499635412E-2</v>
      </c>
      <c r="E62" s="42">
        <f>Population!E62/SUM(Population!$B62:$N62)</f>
        <v>1.9340769021435927E-2</v>
      </c>
      <c r="F62" s="42">
        <f>Population!F62/SUM(Population!$B62:$N62)</f>
        <v>5.819279540966768E-3</v>
      </c>
      <c r="G62" s="42">
        <f>Population!G62/SUM(Population!$B62:$N62)</f>
        <v>1.1243302811879221E-3</v>
      </c>
      <c r="H62" s="42">
        <f>Population!H62/SUM(Population!$B62:$N62)</f>
        <v>9.6321420170126734E-4</v>
      </c>
      <c r="I62" s="42">
        <f>Population!I62/SUM(Population!$B62:$N62)</f>
        <v>0</v>
      </c>
      <c r="J62" s="42">
        <f>Population!J62/SUM(Population!$B62:$N62)</f>
        <v>0</v>
      </c>
      <c r="K62" s="42">
        <f>Population!K62/SUM(Population!$B62:$N62)</f>
        <v>0</v>
      </c>
      <c r="L62" s="42">
        <f>Population!L62/SUM(Population!$B62:$N62)</f>
        <v>2.0188472933877623E-3</v>
      </c>
      <c r="M62" s="42">
        <f>Population!M62/SUM(Population!$B62:$N62)</f>
        <v>1.0311259896660149E-3</v>
      </c>
      <c r="N62" s="42">
        <f>Population!N62/SUM(Population!$B62:$N62)</f>
        <v>8.660553484228662E-4</v>
      </c>
      <c r="O62" s="40">
        <f>Population!O62/SUM(Population!$O62:$AA62)</f>
        <v>0.97259900185520776</v>
      </c>
      <c r="P62" s="42">
        <f>Population!P62/SUM(Population!$O62:$AA62)</f>
        <v>3.0821024656701081E-3</v>
      </c>
      <c r="Q62" s="42">
        <f>Population!Q62/SUM(Population!$O62:$AA62)</f>
        <v>9.0375612868662629E-3</v>
      </c>
      <c r="R62" s="42">
        <f>Population!R62/SUM(Population!$O62:$AA62)</f>
        <v>9.4109650731864034E-3</v>
      </c>
      <c r="S62" s="42">
        <f>Population!S62/SUM(Population!$O62:$AA62)</f>
        <v>2.8490008503405744E-3</v>
      </c>
      <c r="T62" s="42">
        <f>Population!T62/SUM(Population!$O62:$AA62)</f>
        <v>5.5350591653272627E-4</v>
      </c>
      <c r="U62" s="42">
        <f>Population!U62/SUM(Population!$O62:$AA62)</f>
        <v>4.8091958302821935E-4</v>
      </c>
      <c r="V62" s="42">
        <f>Population!V62/SUM(Population!$O62:$AA62)</f>
        <v>0</v>
      </c>
      <c r="W62" s="42">
        <f>Population!W62/SUM(Population!$O62:$AA62)</f>
        <v>0</v>
      </c>
      <c r="X62" s="42">
        <f>Population!X62/SUM(Population!$O62:$AA62)</f>
        <v>0</v>
      </c>
      <c r="Y62" s="42">
        <f>Population!Y62/SUM(Population!$O62:$AA62)</f>
        <v>1.0073494929104467E-3</v>
      </c>
      <c r="Z62" s="42">
        <f>Population!Z62/SUM(Population!$O62:$AA62)</f>
        <v>5.2332996900793748E-4</v>
      </c>
      <c r="AA62" s="42">
        <f>Population!AA62/SUM(Population!$O62:$AA62)</f>
        <v>4.562635072495928E-4</v>
      </c>
      <c r="AB62" s="40">
        <f>Population!AB62/SUM(Population!$AB62:$AN62)</f>
        <v>0.4356392002115303</v>
      </c>
      <c r="AC62" s="42">
        <f>Population!AC62/SUM(Population!$AB62:$AN62)</f>
        <v>6.4157337615420654E-2</v>
      </c>
      <c r="AD62" s="42">
        <f>Population!AD62/SUM(Population!$AB62:$AN62)</f>
        <v>0.18779503468581796</v>
      </c>
      <c r="AE62" s="42">
        <f>Population!AE62/SUM(Population!$AB62:$AN62)</f>
        <v>0.19439082323809559</v>
      </c>
      <c r="AF62" s="42">
        <f>Population!AF62/SUM(Population!$AB62:$AN62)</f>
        <v>5.8421679734607213E-2</v>
      </c>
      <c r="AG62" s="42">
        <f>Population!AG62/SUM(Population!$AB62:$AN62)</f>
        <v>1.1266122053806631E-2</v>
      </c>
      <c r="AH62" s="42">
        <f>Population!AH62/SUM(Population!$AB62:$AN62)</f>
        <v>9.603034045197141E-3</v>
      </c>
      <c r="AI62" s="42">
        <f>Population!AI62/SUM(Population!$AB62:$AN62)</f>
        <v>0</v>
      </c>
      <c r="AJ62" s="42">
        <f>Population!AJ62/SUM(Population!$AB62:$AN62)</f>
        <v>0</v>
      </c>
      <c r="AK62" s="42">
        <f>Population!AK62/SUM(Population!$AB62:$AN62)</f>
        <v>0</v>
      </c>
      <c r="AL62" s="42">
        <f>Population!AL62/SUM(Population!$AB62:$AN62)</f>
        <v>2.0090441470807328E-2</v>
      </c>
      <c r="AM62" s="42">
        <f>Population!AM62/SUM(Population!$AB62:$AN62)</f>
        <v>1.0161529523917827E-2</v>
      </c>
      <c r="AN62" s="42">
        <f>Population!AN62/SUM(Population!$AB62:$AN62)</f>
        <v>8.4747974207992297E-3</v>
      </c>
      <c r="AO62" s="40">
        <f>Population!AO62/SUM(Population!$AO62:$BA62)</f>
        <v>0.89305742205636829</v>
      </c>
      <c r="AP62" s="42">
        <f>Population!AP62/SUM(Population!$AO62:$BA62)</f>
        <v>1.2794309473893683E-2</v>
      </c>
      <c r="AQ62" s="42">
        <f>Population!AQ62/SUM(Population!$AO62:$BA62)</f>
        <v>3.6666299354497389E-2</v>
      </c>
      <c r="AR62" s="42">
        <f>Population!AR62/SUM(Population!$AO62:$BA62)</f>
        <v>3.673703103986313E-2</v>
      </c>
      <c r="AS62" s="42">
        <f>Population!AS62/SUM(Population!$AO62:$BA62)</f>
        <v>1.0742949036530921E-2</v>
      </c>
      <c r="AT62" s="42">
        <f>Population!AT62/SUM(Population!$AO62:$BA62)</f>
        <v>2.0266483471821635E-3</v>
      </c>
      <c r="AU62" s="42">
        <f>Population!AU62/SUM(Population!$AO62:$BA62)</f>
        <v>1.6498152717885767E-3</v>
      </c>
      <c r="AV62" s="42">
        <f>Population!AV62/SUM(Population!$AO62:$BA62)</f>
        <v>0</v>
      </c>
      <c r="AW62" s="42">
        <f>Population!AW62/SUM(Population!$AO62:$BA62)</f>
        <v>0</v>
      </c>
      <c r="AX62" s="42">
        <f>Population!AX62/SUM(Population!$AO62:$BA62)</f>
        <v>0</v>
      </c>
      <c r="AY62" s="42">
        <f>Population!AY62/SUM(Population!$AO62:$BA62)</f>
        <v>3.4435185348841648E-3</v>
      </c>
      <c r="AZ62" s="42">
        <f>Population!AZ62/SUM(Population!$AO62:$BA62)</f>
        <v>1.640289426806941E-3</v>
      </c>
      <c r="BA62" s="43">
        <f>Population!BA62/SUM(Population!$AO62:$BA62)</f>
        <v>1.2417174581847911E-3</v>
      </c>
      <c r="BB62" s="40">
        <f>Population!BB62/SUM(Population!$BB62:$BN62)</f>
        <v>0.40038364827496647</v>
      </c>
      <c r="BC62" s="42">
        <f>Population!BC62/SUM(Population!$BB62:$BN62)</f>
        <v>7.6707823553678611E-2</v>
      </c>
      <c r="BD62" s="42">
        <f>Population!BD62/SUM(Population!$BB62:$BN62)</f>
        <v>0.21222291163137866</v>
      </c>
      <c r="BE62" s="42">
        <f>Population!BE62/SUM(Population!$BB62:$BN62)</f>
        <v>0.20307273732406789</v>
      </c>
      <c r="BF62" s="42">
        <f>Population!BF62/SUM(Population!$BB62:$BN62)</f>
        <v>5.7443118321185253E-2</v>
      </c>
      <c r="BG62" s="42">
        <f>Population!BG62/SUM(Population!$BB62:$BN62)</f>
        <v>1.0597687064419985E-2</v>
      </c>
      <c r="BH62" s="42">
        <f>Population!BH62/SUM(Population!$BB62:$BN62)</f>
        <v>8.3348853305058625E-3</v>
      </c>
      <c r="BI62" s="42">
        <f>Population!BI62/SUM(Population!$BB62:$BN62)</f>
        <v>0</v>
      </c>
      <c r="BJ62" s="42">
        <f>Population!BJ62/SUM(Population!$BB62:$BN62)</f>
        <v>0</v>
      </c>
      <c r="BK62" s="42">
        <f>Population!BK62/SUM(Population!$BB62:$BN62)</f>
        <v>0</v>
      </c>
      <c r="BL62" s="42">
        <f>Population!BL62/SUM(Population!$BB62:$BN62)</f>
        <v>1.7363066607630488E-2</v>
      </c>
      <c r="BM62" s="42">
        <f>Population!BM62/SUM(Population!$BB62:$BN62)</f>
        <v>7.9978272627142955E-3</v>
      </c>
      <c r="BN62" s="43">
        <f>Population!BN62/SUM(Population!$BB62:$BN62)</f>
        <v>5.8762946294524431E-3</v>
      </c>
    </row>
    <row r="63" spans="1:66" x14ac:dyDescent="0.25">
      <c r="A63">
        <f t="shared" si="1"/>
        <v>29.5</v>
      </c>
      <c r="B63" s="40">
        <f>Population!B63/SUM(Population!$B63:$N63)</f>
        <v>0.94382317013653882</v>
      </c>
      <c r="C63" s="42">
        <f>Population!C63/SUM(Population!$B63:$N63)</f>
        <v>6.3922688108781437E-3</v>
      </c>
      <c r="D63" s="42">
        <f>Population!D63/SUM(Population!$B63:$N63)</f>
        <v>1.867857971657462E-2</v>
      </c>
      <c r="E63" s="42">
        <f>Population!E63/SUM(Population!$B63:$N63)</f>
        <v>1.9318342323969021E-2</v>
      </c>
      <c r="F63" s="42">
        <f>Population!F63/SUM(Population!$B63:$N63)</f>
        <v>5.8092821590678091E-3</v>
      </c>
      <c r="G63" s="42">
        <f>Population!G63/SUM(Population!$B63:$N63)</f>
        <v>1.1218098857618316E-3</v>
      </c>
      <c r="H63" s="42">
        <f>Population!H63/SUM(Population!$B63:$N63)</f>
        <v>9.5989281476961544E-4</v>
      </c>
      <c r="I63" s="42">
        <f>Population!I63/SUM(Population!$B63:$N63)</f>
        <v>0</v>
      </c>
      <c r="J63" s="42">
        <f>Population!J63/SUM(Population!$B63:$N63)</f>
        <v>0</v>
      </c>
      <c r="K63" s="42">
        <f>Population!K63/SUM(Population!$B63:$N63)</f>
        <v>0</v>
      </c>
      <c r="L63" s="42">
        <f>Population!L63/SUM(Population!$B63:$N63)</f>
        <v>2.0115399788190763E-3</v>
      </c>
      <c r="M63" s="42">
        <f>Population!M63/SUM(Population!$B63:$N63)</f>
        <v>1.0256358810088865E-3</v>
      </c>
      <c r="N63" s="42">
        <f>Population!N63/SUM(Population!$B63:$N63)</f>
        <v>8.5947829261215694E-4</v>
      </c>
      <c r="O63" s="40">
        <f>Population!O63/SUM(Population!$O63:$AA63)</f>
        <v>0.97268607807102003</v>
      </c>
      <c r="P63" s="42">
        <f>Population!P63/SUM(Population!$O63:$AA63)</f>
        <v>3.0771899129252937E-3</v>
      </c>
      <c r="Q63" s="42">
        <f>Population!Q63/SUM(Population!$O63:$AA63)</f>
        <v>9.0186222264433315E-3</v>
      </c>
      <c r="R63" s="42">
        <f>Population!R63/SUM(Population!$O63:$AA63)</f>
        <v>9.3822995006490537E-3</v>
      </c>
      <c r="S63" s="42">
        <f>Population!S63/SUM(Population!$O63:$AA63)</f>
        <v>2.8377167708352928E-3</v>
      </c>
      <c r="T63" s="42">
        <f>Population!T63/SUM(Population!$O63:$AA63)</f>
        <v>5.5086672281766077E-4</v>
      </c>
      <c r="U63" s="42">
        <f>Population!U63/SUM(Population!$O63:$AA63)</f>
        <v>4.7771147915332283E-4</v>
      </c>
      <c r="V63" s="42">
        <f>Population!V63/SUM(Population!$O63:$AA63)</f>
        <v>0</v>
      </c>
      <c r="W63" s="42">
        <f>Population!W63/SUM(Population!$O63:$AA63)</f>
        <v>0</v>
      </c>
      <c r="X63" s="42">
        <f>Population!X63/SUM(Population!$O63:$AA63)</f>
        <v>0</v>
      </c>
      <c r="Y63" s="42">
        <f>Population!Y63/SUM(Population!$O63:$AA63)</f>
        <v>1.0005886706715055E-3</v>
      </c>
      <c r="Z63" s="42">
        <f>Population!Z63/SUM(Population!$O63:$AA63)</f>
        <v>5.1862373466244824E-4</v>
      </c>
      <c r="AA63" s="42">
        <f>Population!AA63/SUM(Population!$O63:$AA63)</f>
        <v>4.5030291082220859E-4</v>
      </c>
      <c r="AB63" s="40">
        <f>Population!AB63/SUM(Population!$AB63:$AN63)</f>
        <v>0.43601424379055187</v>
      </c>
      <c r="AC63" s="42">
        <f>Population!AC63/SUM(Population!$AB63:$AN63)</f>
        <v>6.4129566211818589E-2</v>
      </c>
      <c r="AD63" s="42">
        <f>Population!AD63/SUM(Population!$AB63:$AN63)</f>
        <v>0.18771240549046686</v>
      </c>
      <c r="AE63" s="42">
        <f>Population!AE63/SUM(Population!$AB63:$AN63)</f>
        <v>0.19428754504279433</v>
      </c>
      <c r="AF63" s="42">
        <f>Population!AF63/SUM(Population!$AB63:$AN63)</f>
        <v>5.8381857113595843E-2</v>
      </c>
      <c r="AG63" s="42">
        <f>Population!AG63/SUM(Population!$AB63:$AN63)</f>
        <v>1.1256283607148622E-2</v>
      </c>
      <c r="AH63" s="42">
        <f>Population!AH63/SUM(Population!$AB63:$AN63)</f>
        <v>9.5882823347338934E-3</v>
      </c>
      <c r="AI63" s="42">
        <f>Population!AI63/SUM(Population!$AB63:$AN63)</f>
        <v>0</v>
      </c>
      <c r="AJ63" s="42">
        <f>Population!AJ63/SUM(Population!$AB63:$AN63)</f>
        <v>0</v>
      </c>
      <c r="AK63" s="42">
        <f>Population!AK63/SUM(Population!$AB63:$AN63)</f>
        <v>0</v>
      </c>
      <c r="AL63" s="42">
        <f>Population!AL63/SUM(Population!$AB63:$AN63)</f>
        <v>2.006044915632061E-2</v>
      </c>
      <c r="AM63" s="42">
        <f>Population!AM63/SUM(Population!$AB63:$AN63)</f>
        <v>1.0136401064220391E-2</v>
      </c>
      <c r="AN63" s="42">
        <f>Population!AN63/SUM(Population!$AB63:$AN63)</f>
        <v>8.4329661883490101E-3</v>
      </c>
      <c r="AO63" s="40">
        <f>Population!AO63/SUM(Population!$AO63:$BA63)</f>
        <v>0.89213402708767642</v>
      </c>
      <c r="AP63" s="42">
        <f>Population!AP63/SUM(Population!$AO63:$BA63)</f>
        <v>1.2893789954737981E-2</v>
      </c>
      <c r="AQ63" s="42">
        <f>Population!AQ63/SUM(Population!$AO63:$BA63)</f>
        <v>3.6965943636489758E-2</v>
      </c>
      <c r="AR63" s="42">
        <f>Population!AR63/SUM(Population!$AO63:$BA63)</f>
        <v>3.7058524582661893E-2</v>
      </c>
      <c r="AS63" s="42">
        <f>Population!AS63/SUM(Population!$AO63:$BA63)</f>
        <v>1.0841889004010567E-2</v>
      </c>
      <c r="AT63" s="42">
        <f>Population!AT63/SUM(Population!$AO63:$BA63)</f>
        <v>2.0460037947570941E-3</v>
      </c>
      <c r="AU63" s="42">
        <f>Population!AU63/SUM(Population!$AO63:$BA63)</f>
        <v>1.6665605776957216E-3</v>
      </c>
      <c r="AV63" s="42">
        <f>Population!AV63/SUM(Population!$AO63:$BA63)</f>
        <v>0</v>
      </c>
      <c r="AW63" s="42">
        <f>Population!AW63/SUM(Population!$AO63:$BA63)</f>
        <v>0</v>
      </c>
      <c r="AX63" s="42">
        <f>Population!AX63/SUM(Population!$AO63:$BA63)</f>
        <v>0</v>
      </c>
      <c r="AY63" s="42">
        <f>Population!AY63/SUM(Population!$AO63:$BA63)</f>
        <v>3.4787092233881847E-3</v>
      </c>
      <c r="AZ63" s="42">
        <f>Population!AZ63/SUM(Population!$AO63:$BA63)</f>
        <v>1.6582912942341146E-3</v>
      </c>
      <c r="BA63" s="43">
        <f>Population!BA63/SUM(Population!$AO63:$BA63)</f>
        <v>1.2562608443482109E-3</v>
      </c>
      <c r="BB63" s="40">
        <f>Population!BB63/SUM(Population!$BB63:$BN63)</f>
        <v>0.4004221190620077</v>
      </c>
      <c r="BC63" s="42">
        <f>Population!BC63/SUM(Population!$BB63:$BN63)</f>
        <v>7.6710942310662042E-2</v>
      </c>
      <c r="BD63" s="42">
        <f>Population!BD63/SUM(Population!$BB63:$BN63)</f>
        <v>0.21222694217920945</v>
      </c>
      <c r="BE63" s="42">
        <f>Population!BE63/SUM(Population!$BB63:$BN63)</f>
        <v>0.20306440097304765</v>
      </c>
      <c r="BF63" s="42">
        <f>Population!BF63/SUM(Population!$BB63:$BN63)</f>
        <v>5.7436051243801023E-2</v>
      </c>
      <c r="BG63" s="42">
        <f>Population!BG63/SUM(Population!$BB63:$BN63)</f>
        <v>1.0595427575841905E-2</v>
      </c>
      <c r="BH63" s="42">
        <f>Population!BH63/SUM(Population!$BB63:$BN63)</f>
        <v>8.3311623225176927E-3</v>
      </c>
      <c r="BI63" s="42">
        <f>Population!BI63/SUM(Population!$BB63:$BN63)</f>
        <v>0</v>
      </c>
      <c r="BJ63" s="42">
        <f>Population!BJ63/SUM(Population!$BB63:$BN63)</f>
        <v>0</v>
      </c>
      <c r="BK63" s="42">
        <f>Population!BK63/SUM(Population!$BB63:$BN63)</f>
        <v>0</v>
      </c>
      <c r="BL63" s="42">
        <f>Population!BL63/SUM(Population!$BB63:$BN63)</f>
        <v>1.7354136894136184E-2</v>
      </c>
      <c r="BM63" s="42">
        <f>Population!BM63/SUM(Population!$BB63:$BN63)</f>
        <v>7.9906303089323505E-3</v>
      </c>
      <c r="BN63" s="43">
        <f>Population!BN63/SUM(Population!$BB63:$BN63)</f>
        <v>5.8681871298440188E-3</v>
      </c>
    </row>
    <row r="64" spans="1:66" x14ac:dyDescent="0.25">
      <c r="A64">
        <f t="shared" si="1"/>
        <v>30</v>
      </c>
      <c r="B64" s="40">
        <f>Population!B64/SUM(Population!$B64:$N64)</f>
        <v>0.94388763644885787</v>
      </c>
      <c r="C64" s="42">
        <f>Population!C64/SUM(Population!$B64:$N64)</f>
        <v>6.3904072398780149E-3</v>
      </c>
      <c r="D64" s="42">
        <f>Population!D64/SUM(Population!$B64:$N64)</f>
        <v>1.8668569469827104E-2</v>
      </c>
      <c r="E64" s="42">
        <f>Population!E64/SUM(Population!$B64:$N64)</f>
        <v>1.929827472052616E-2</v>
      </c>
      <c r="F64" s="42">
        <f>Population!F64/SUM(Population!$B64:$N64)</f>
        <v>5.8002241004883161E-3</v>
      </c>
      <c r="G64" s="42">
        <f>Population!G64/SUM(Population!$B64:$N64)</f>
        <v>1.1195083937626563E-3</v>
      </c>
      <c r="H64" s="42">
        <f>Population!H64/SUM(Population!$B64:$N64)</f>
        <v>9.5682181084051773E-4</v>
      </c>
      <c r="I64" s="42">
        <f>Population!I64/SUM(Population!$B64:$N64)</f>
        <v>0</v>
      </c>
      <c r="J64" s="42">
        <f>Population!J64/SUM(Population!$B64:$N64)</f>
        <v>0</v>
      </c>
      <c r="K64" s="42">
        <f>Population!K64/SUM(Population!$B64:$N64)</f>
        <v>0</v>
      </c>
      <c r="L64" s="42">
        <f>Population!L64/SUM(Population!$B64:$N64)</f>
        <v>2.0047904416497769E-3</v>
      </c>
      <c r="M64" s="42">
        <f>Population!M64/SUM(Population!$B64:$N64)</f>
        <v>1.020509045458946E-3</v>
      </c>
      <c r="N64" s="42">
        <f>Population!N64/SUM(Population!$B64:$N64)</f>
        <v>8.5325832871094775E-4</v>
      </c>
      <c r="O64" s="40">
        <f>Population!O64/SUM(Population!$O64:$AA64)</f>
        <v>0.97276661064229442</v>
      </c>
      <c r="P64" s="42">
        <f>Population!P64/SUM(Population!$O64:$AA64)</f>
        <v>3.0727117837973474E-3</v>
      </c>
      <c r="Q64" s="42">
        <f>Population!Q64/SUM(Population!$O64:$AA64)</f>
        <v>9.0012707587972477E-3</v>
      </c>
      <c r="R64" s="42">
        <f>Population!R64/SUM(Population!$O64:$AA64)</f>
        <v>9.3558700074422695E-3</v>
      </c>
      <c r="S64" s="42">
        <f>Population!S64/SUM(Population!$O64:$AA64)</f>
        <v>2.8272693602713487E-3</v>
      </c>
      <c r="T64" s="42">
        <f>Population!T64/SUM(Population!$O64:$AA64)</f>
        <v>5.4841494537569981E-4</v>
      </c>
      <c r="U64" s="42">
        <f>Population!U64/SUM(Population!$O64:$AA64)</f>
        <v>4.7471517019160079E-4</v>
      </c>
      <c r="V64" s="42">
        <f>Population!V64/SUM(Population!$O64:$AA64)</f>
        <v>0</v>
      </c>
      <c r="W64" s="42">
        <f>Population!W64/SUM(Population!$O64:$AA64)</f>
        <v>0</v>
      </c>
      <c r="X64" s="42">
        <f>Population!X64/SUM(Population!$O64:$AA64)</f>
        <v>0</v>
      </c>
      <c r="Y64" s="42">
        <f>Population!Y64/SUM(Population!$O64:$AA64)</f>
        <v>9.9426518799792109E-4</v>
      </c>
      <c r="Z64" s="42">
        <f>Population!Z64/SUM(Population!$O64:$AA64)</f>
        <v>5.1419172289240132E-4</v>
      </c>
      <c r="AA64" s="42">
        <f>Population!AA64/SUM(Population!$O64:$AA64)</f>
        <v>4.4468042093962114E-4</v>
      </c>
      <c r="AB64" s="40">
        <f>Population!AB64/SUM(Population!$AB64:$AN64)</f>
        <v>0.43635093583671919</v>
      </c>
      <c r="AC64" s="42">
        <f>Population!AC64/SUM(Population!$AB64:$AN64)</f>
        <v>6.4104286758909085E-2</v>
      </c>
      <c r="AD64" s="42">
        <f>Population!AD64/SUM(Population!$AB64:$AN64)</f>
        <v>0.18763833362482724</v>
      </c>
      <c r="AE64" s="42">
        <f>Population!AE64/SUM(Population!$AB64:$AN64)</f>
        <v>0.19419620177785951</v>
      </c>
      <c r="AF64" s="42">
        <f>Population!AF64/SUM(Population!$AB64:$AN64)</f>
        <v>5.8346652285621275E-2</v>
      </c>
      <c r="AG64" s="42">
        <f>Population!AG64/SUM(Population!$AB64:$AN64)</f>
        <v>1.1247534049678303E-2</v>
      </c>
      <c r="AH64" s="42">
        <f>Population!AH64/SUM(Population!$AB64:$AN64)</f>
        <v>9.5749528714312061E-3</v>
      </c>
      <c r="AI64" s="42">
        <f>Population!AI64/SUM(Population!$AB64:$AN64)</f>
        <v>0</v>
      </c>
      <c r="AJ64" s="42">
        <f>Population!AJ64/SUM(Population!$AB64:$AN64)</f>
        <v>0</v>
      </c>
      <c r="AK64" s="42">
        <f>Population!AK64/SUM(Population!$AB64:$AN64)</f>
        <v>0</v>
      </c>
      <c r="AL64" s="42">
        <f>Population!AL64/SUM(Population!$AB64:$AN64)</f>
        <v>2.0033392324962172E-2</v>
      </c>
      <c r="AM64" s="42">
        <f>Population!AM64/SUM(Population!$AB64:$AN64)</f>
        <v>1.0113411635350119E-2</v>
      </c>
      <c r="AN64" s="42">
        <f>Population!AN64/SUM(Population!$AB64:$AN64)</f>
        <v>8.3942988346418571E-3</v>
      </c>
      <c r="AO64" s="40">
        <f>Population!AO64/SUM(Population!$AO64:$BA64)</f>
        <v>0.89122078398703319</v>
      </c>
      <c r="AP64" s="42">
        <f>Population!AP64/SUM(Population!$AO64:$BA64)</f>
        <v>1.299198521357519E-2</v>
      </c>
      <c r="AQ64" s="42">
        <f>Population!AQ64/SUM(Population!$AO64:$BA64)</f>
        <v>3.7261959160609905E-2</v>
      </c>
      <c r="AR64" s="42">
        <f>Population!AR64/SUM(Population!$AO64:$BA64)</f>
        <v>3.7376520750348002E-2</v>
      </c>
      <c r="AS64" s="42">
        <f>Population!AS64/SUM(Population!$AO64:$BA64)</f>
        <v>1.0939848922857194E-2</v>
      </c>
      <c r="AT64" s="42">
        <f>Population!AT64/SUM(Population!$AO64:$BA64)</f>
        <v>2.0651810550398474E-3</v>
      </c>
      <c r="AU64" s="42">
        <f>Population!AU64/SUM(Population!$AO64:$BA64)</f>
        <v>1.6831755220540468E-3</v>
      </c>
      <c r="AV64" s="42">
        <f>Population!AV64/SUM(Population!$AO64:$BA64)</f>
        <v>0</v>
      </c>
      <c r="AW64" s="42">
        <f>Population!AW64/SUM(Population!$AO64:$BA64)</f>
        <v>0</v>
      </c>
      <c r="AX64" s="42">
        <f>Population!AX64/SUM(Population!$AO64:$BA64)</f>
        <v>0</v>
      </c>
      <c r="AY64" s="42">
        <f>Population!AY64/SUM(Population!$AO64:$BA64)</f>
        <v>3.5136229339148561E-3</v>
      </c>
      <c r="AZ64" s="42">
        <f>Population!AZ64/SUM(Population!$AO64:$BA64)</f>
        <v>1.6761713686827395E-3</v>
      </c>
      <c r="BA64" s="43">
        <f>Population!BA64/SUM(Population!$AO64:$BA64)</f>
        <v>1.2707510858848746E-3</v>
      </c>
      <c r="BB64" s="40">
        <f>Population!BB64/SUM(Population!$BB64:$BN64)</f>
        <v>0.40045681754500873</v>
      </c>
      <c r="BC64" s="42">
        <f>Population!BC64/SUM(Population!$BB64:$BN64)</f>
        <v>7.671379384533801E-2</v>
      </c>
      <c r="BD64" s="42">
        <f>Population!BD64/SUM(Population!$BB64:$BN64)</f>
        <v>0.21223068195357397</v>
      </c>
      <c r="BE64" s="42">
        <f>Population!BE64/SUM(Population!$BB64:$BN64)</f>
        <v>0.20305714726206553</v>
      </c>
      <c r="BF64" s="42">
        <f>Population!BF64/SUM(Population!$BB64:$BN64)</f>
        <v>5.7429813991714297E-2</v>
      </c>
      <c r="BG64" s="42">
        <f>Population!BG64/SUM(Population!$BB64:$BN64)</f>
        <v>1.0593413952624777E-2</v>
      </c>
      <c r="BH64" s="42">
        <f>Population!BH64/SUM(Population!$BB64:$BN64)</f>
        <v>8.3277915611726164E-3</v>
      </c>
      <c r="BI64" s="42">
        <f>Population!BI64/SUM(Population!$BB64:$BN64)</f>
        <v>0</v>
      </c>
      <c r="BJ64" s="42">
        <f>Population!BJ64/SUM(Population!$BB64:$BN64)</f>
        <v>0</v>
      </c>
      <c r="BK64" s="42">
        <f>Population!BK64/SUM(Population!$BB64:$BN64)</f>
        <v>0</v>
      </c>
      <c r="BL64" s="42">
        <f>Population!BL64/SUM(Population!$BB64:$BN64)</f>
        <v>1.7346059674784472E-2</v>
      </c>
      <c r="BM64" s="42">
        <f>Population!BM64/SUM(Population!$BB64:$BN64)</f>
        <v>7.983976367554043E-3</v>
      </c>
      <c r="BN64" s="43">
        <f>Population!BN64/SUM(Population!$BB64:$BN64)</f>
        <v>5.8605038461634999E-3</v>
      </c>
    </row>
    <row r="65" spans="1:66" x14ac:dyDescent="0.25">
      <c r="A65">
        <f t="shared" si="1"/>
        <v>30.5</v>
      </c>
      <c r="B65" s="40">
        <f>Population!B65/SUM(Population!$B65:$N65)</f>
        <v>0.94394565847924694</v>
      </c>
      <c r="C65" s="42">
        <f>Population!C65/SUM(Population!$B65:$N65)</f>
        <v>6.3888916584219652E-3</v>
      </c>
      <c r="D65" s="42">
        <f>Population!D65/SUM(Population!$B65:$N65)</f>
        <v>1.8659949259666027E-2</v>
      </c>
      <c r="E65" s="42">
        <f>Population!E65/SUM(Population!$B65:$N65)</f>
        <v>1.92803887392522E-2</v>
      </c>
      <c r="F65" s="42">
        <f>Population!F65/SUM(Population!$B65:$N65)</f>
        <v>5.7920384102329997E-3</v>
      </c>
      <c r="G65" s="42">
        <f>Population!G65/SUM(Population!$B65:$N65)</f>
        <v>1.1174110173940179E-3</v>
      </c>
      <c r="H65" s="42">
        <f>Population!H65/SUM(Population!$B65:$N65)</f>
        <v>9.5398617183221522E-4</v>
      </c>
      <c r="I65" s="42">
        <f>Population!I65/SUM(Population!$B65:$N65)</f>
        <v>0</v>
      </c>
      <c r="J65" s="42">
        <f>Population!J65/SUM(Population!$B65:$N65)</f>
        <v>0</v>
      </c>
      <c r="K65" s="42">
        <f>Population!K65/SUM(Population!$B65:$N65)</f>
        <v>0</v>
      </c>
      <c r="L65" s="42">
        <f>Population!L65/SUM(Population!$B65:$N65)</f>
        <v>1.9985651080433012E-3</v>
      </c>
      <c r="M65" s="42">
        <f>Population!M65/SUM(Population!$B65:$N65)</f>
        <v>1.0157279956743775E-3</v>
      </c>
      <c r="N65" s="42">
        <f>Population!N65/SUM(Population!$B65:$N65)</f>
        <v>8.4738316023563656E-4</v>
      </c>
      <c r="O65" s="40">
        <f>Population!O65/SUM(Population!$O65:$AA65)</f>
        <v>0.97284100828601905</v>
      </c>
      <c r="P65" s="42">
        <f>Population!P65/SUM(Population!$O65:$AA65)</f>
        <v>3.0686374898858436E-3</v>
      </c>
      <c r="Q65" s="42">
        <f>Population!Q65/SUM(Population!$O65:$AA65)</f>
        <v>8.9853992508926207E-3</v>
      </c>
      <c r="R65" s="42">
        <f>Population!R65/SUM(Population!$O65:$AA65)</f>
        <v>9.3315326427478688E-3</v>
      </c>
      <c r="S65" s="42">
        <f>Population!S65/SUM(Population!$O65:$AA65)</f>
        <v>2.8176069246390305E-3</v>
      </c>
      <c r="T65" s="42">
        <f>Population!T65/SUM(Population!$O65:$AA65)</f>
        <v>5.4613948025798872E-4</v>
      </c>
      <c r="U65" s="42">
        <f>Population!U65/SUM(Population!$O65:$AA65)</f>
        <v>4.7191872864800255E-4</v>
      </c>
      <c r="V65" s="42">
        <f>Population!V65/SUM(Population!$O65:$AA65)</f>
        <v>0</v>
      </c>
      <c r="W65" s="42">
        <f>Population!W65/SUM(Population!$O65:$AA65)</f>
        <v>0</v>
      </c>
      <c r="X65" s="42">
        <f>Population!X65/SUM(Population!$O65:$AA65)</f>
        <v>0</v>
      </c>
      <c r="Y65" s="42">
        <f>Population!Y65/SUM(Population!$O65:$AA65)</f>
        <v>9.8835639088859896E-4</v>
      </c>
      <c r="Z65" s="42">
        <f>Population!Z65/SUM(Population!$O65:$AA65)</f>
        <v>5.1002195797560253E-4</v>
      </c>
      <c r="AA65" s="42">
        <f>Population!AA65/SUM(Population!$O65:$AA65)</f>
        <v>4.3937884804565912E-4</v>
      </c>
      <c r="AB65" s="40">
        <f>Population!AB65/SUM(Population!$AB65:$AN65)</f>
        <v>0.43665200759774836</v>
      </c>
      <c r="AC65" s="42">
        <f>Population!AC65/SUM(Population!$AB65:$AN65)</f>
        <v>6.4081336627466637E-2</v>
      </c>
      <c r="AD65" s="42">
        <f>Population!AD65/SUM(Population!$AB65:$AN65)</f>
        <v>0.18757220960874652</v>
      </c>
      <c r="AE65" s="42">
        <f>Population!AE65/SUM(Population!$AB65:$AN65)</f>
        <v>0.19411590469922313</v>
      </c>
      <c r="AF65" s="42">
        <f>Population!AF65/SUM(Population!$AB65:$AN65)</f>
        <v>5.8315721183438217E-2</v>
      </c>
      <c r="AG65" s="42">
        <f>Population!AG65/SUM(Population!$AB65:$AN65)</f>
        <v>1.1239793781031859E-2</v>
      </c>
      <c r="AH65" s="42">
        <f>Population!AH65/SUM(Population!$AB65:$AN65)</f>
        <v>9.562944398843325E-3</v>
      </c>
      <c r="AI65" s="42">
        <f>Population!AI65/SUM(Population!$AB65:$AN65)</f>
        <v>0</v>
      </c>
      <c r="AJ65" s="42">
        <f>Population!AJ65/SUM(Population!$AB65:$AN65)</f>
        <v>0</v>
      </c>
      <c r="AK65" s="42">
        <f>Population!AK65/SUM(Population!$AB65:$AN65)</f>
        <v>0</v>
      </c>
      <c r="AL65" s="42">
        <f>Population!AL65/SUM(Population!$AB65:$AN65)</f>
        <v>2.0009066472198099E-2</v>
      </c>
      <c r="AM65" s="42">
        <f>Population!AM65/SUM(Population!$AB65:$AN65)</f>
        <v>1.0092426043351354E-2</v>
      </c>
      <c r="AN65" s="42">
        <f>Population!AN65/SUM(Population!$AB65:$AN65)</f>
        <v>8.3585895879523617E-3</v>
      </c>
      <c r="AO65" s="40">
        <f>Population!AO65/SUM(Population!$AO65:$BA65)</f>
        <v>0.89031790846829406</v>
      </c>
      <c r="AP65" s="42">
        <f>Population!AP65/SUM(Population!$AO65:$BA65)</f>
        <v>1.3088878122952756E-2</v>
      </c>
      <c r="AQ65" s="42">
        <f>Population!AQ65/SUM(Population!$AO65:$BA65)</f>
        <v>3.7554285134160897E-2</v>
      </c>
      <c r="AR65" s="42">
        <f>Population!AR65/SUM(Population!$AO65:$BA65)</f>
        <v>3.7690941109930549E-2</v>
      </c>
      <c r="AS65" s="42">
        <f>Population!AS65/SUM(Population!$AO65:$BA65)</f>
        <v>1.1036801945763444E-2</v>
      </c>
      <c r="AT65" s="42">
        <f>Population!AT65/SUM(Population!$AO65:$BA65)</f>
        <v>2.0841746152194265E-3</v>
      </c>
      <c r="AU65" s="42">
        <f>Population!AU65/SUM(Population!$AO65:$BA65)</f>
        <v>1.6996546712420386E-3</v>
      </c>
      <c r="AV65" s="42">
        <f>Population!AV65/SUM(Population!$AO65:$BA65)</f>
        <v>0</v>
      </c>
      <c r="AW65" s="42">
        <f>Population!AW65/SUM(Population!$AO65:$BA65)</f>
        <v>0</v>
      </c>
      <c r="AX65" s="42">
        <f>Population!AX65/SUM(Population!$AO65:$BA65)</f>
        <v>0</v>
      </c>
      <c r="AY65" s="42">
        <f>Population!AY65/SUM(Population!$AO65:$BA65)</f>
        <v>3.548249517857848E-3</v>
      </c>
      <c r="AZ65" s="42">
        <f>Population!AZ65/SUM(Population!$AO65:$BA65)</f>
        <v>1.6939250712590492E-3</v>
      </c>
      <c r="BA65" s="43">
        <f>Population!BA65/SUM(Population!$AO65:$BA65)</f>
        <v>1.2851813433200768E-3</v>
      </c>
      <c r="BB65" s="40">
        <f>Population!BB65/SUM(Population!$BB65:$BN65)</f>
        <v>0.40048816909880802</v>
      </c>
      <c r="BC65" s="42">
        <f>Population!BC65/SUM(Population!$BB65:$BN65)</f>
        <v>7.6716402442846776E-2</v>
      </c>
      <c r="BD65" s="42">
        <f>Population!BD65/SUM(Population!$BB65:$BN65)</f>
        <v>0.2122341437020544</v>
      </c>
      <c r="BE65" s="42">
        <f>Population!BE65/SUM(Population!$BB65:$BN65)</f>
        <v>0.20305080495139272</v>
      </c>
      <c r="BF65" s="42">
        <f>Population!BF65/SUM(Population!$BB65:$BN65)</f>
        <v>5.7424293275790739E-2</v>
      </c>
      <c r="BG65" s="42">
        <f>Population!BG65/SUM(Population!$BB65:$BN65)</f>
        <v>1.0591616036559833E-2</v>
      </c>
      <c r="BH65" s="42">
        <f>Population!BH65/SUM(Population!$BB65:$BN65)</f>
        <v>8.324736959582477E-3</v>
      </c>
      <c r="BI65" s="42">
        <f>Population!BI65/SUM(Population!$BB65:$BN65)</f>
        <v>0</v>
      </c>
      <c r="BJ65" s="42">
        <f>Population!BJ65/SUM(Population!$BB65:$BN65)</f>
        <v>0</v>
      </c>
      <c r="BK65" s="42">
        <f>Population!BK65/SUM(Population!$BB65:$BN65)</f>
        <v>0</v>
      </c>
      <c r="BL65" s="42">
        <f>Population!BL65/SUM(Population!$BB65:$BN65)</f>
        <v>1.7338756323295876E-2</v>
      </c>
      <c r="BM65" s="42">
        <f>Population!BM65/SUM(Population!$BB65:$BN65)</f>
        <v>7.9778364079583844E-3</v>
      </c>
      <c r="BN65" s="43">
        <f>Population!BN65/SUM(Population!$BB65:$BN65)</f>
        <v>5.8532408017104697E-3</v>
      </c>
    </row>
    <row r="66" spans="1:66" x14ac:dyDescent="0.25">
      <c r="A66">
        <f t="shared" si="1"/>
        <v>31</v>
      </c>
      <c r="B66" s="40">
        <f>Population!B66/SUM(Population!$B66:$N66)</f>
        <v>0.94399770245872705</v>
      </c>
      <c r="C66" s="42">
        <f>Population!C66/SUM(Population!$B66:$N66)</f>
        <v>6.3876909676885791E-3</v>
      </c>
      <c r="D66" s="42">
        <f>Population!D66/SUM(Population!$B66:$N66)</f>
        <v>1.8652603492515539E-2</v>
      </c>
      <c r="E66" s="42">
        <f>Population!E66/SUM(Population!$B66:$N66)</f>
        <v>1.9264517910969517E-2</v>
      </c>
      <c r="F66" s="42">
        <f>Population!F66/SUM(Population!$B66:$N66)</f>
        <v>5.7846621196116403E-3</v>
      </c>
      <c r="G66" s="42">
        <f>Population!G66/SUM(Population!$B66:$N66)</f>
        <v>1.1155037873699497E-3</v>
      </c>
      <c r="H66" s="42">
        <f>Population!H66/SUM(Population!$B66:$N66)</f>
        <v>9.5137157917349335E-4</v>
      </c>
      <c r="I66" s="42">
        <f>Population!I66/SUM(Population!$B66:$N66)</f>
        <v>0</v>
      </c>
      <c r="J66" s="42">
        <f>Population!J66/SUM(Population!$B66:$N66)</f>
        <v>0</v>
      </c>
      <c r="K66" s="42">
        <f>Population!K66/SUM(Population!$B66:$N66)</f>
        <v>0</v>
      </c>
      <c r="L66" s="42">
        <f>Population!L66/SUM(Population!$B66:$N66)</f>
        <v>1.992831872723149E-3</v>
      </c>
      <c r="M66" s="42">
        <f>Population!M66/SUM(Population!$B66:$N66)</f>
        <v>1.0112755067260423E-3</v>
      </c>
      <c r="N66" s="42">
        <f>Population!N66/SUM(Population!$B66:$N66)</f>
        <v>8.4184030449507548E-4</v>
      </c>
      <c r="O66" s="40">
        <f>Population!O66/SUM(Population!$O66:$AA66)</f>
        <v>0.97290965826852949</v>
      </c>
      <c r="P66" s="42">
        <f>Population!P66/SUM(Population!$O66:$AA66)</f>
        <v>3.0649382439633249E-3</v>
      </c>
      <c r="Q66" s="42">
        <f>Population!Q66/SUM(Population!$O66:$AA66)</f>
        <v>8.9709061942057217E-3</v>
      </c>
      <c r="R66" s="42">
        <f>Population!R66/SUM(Population!$O66:$AA66)</f>
        <v>9.3091513118639044E-3</v>
      </c>
      <c r="S66" s="42">
        <f>Population!S66/SUM(Population!$O66:$AA66)</f>
        <v>2.8086804735916416E-3</v>
      </c>
      <c r="T66" s="42">
        <f>Population!T66/SUM(Population!$O66:$AA66)</f>
        <v>5.4402977123119524E-4</v>
      </c>
      <c r="U66" s="42">
        <f>Population!U66/SUM(Population!$O66:$AA66)</f>
        <v>4.6931080257962458E-4</v>
      </c>
      <c r="V66" s="42">
        <f>Population!V66/SUM(Population!$O66:$AA66)</f>
        <v>0</v>
      </c>
      <c r="W66" s="42">
        <f>Population!W66/SUM(Population!$O66:$AA66)</f>
        <v>0</v>
      </c>
      <c r="X66" s="42">
        <f>Population!X66/SUM(Population!$O66:$AA66)</f>
        <v>0</v>
      </c>
      <c r="Y66" s="42">
        <f>Population!Y66/SUM(Population!$O66:$AA66)</f>
        <v>9.828403696574505E-4</v>
      </c>
      <c r="Z66" s="42">
        <f>Population!Z66/SUM(Population!$O66:$AA66)</f>
        <v>5.0610265571846859E-4</v>
      </c>
      <c r="AA66" s="42">
        <f>Population!AA66/SUM(Population!$O66:$AA66)</f>
        <v>4.3438190865906809E-4</v>
      </c>
      <c r="AB66" s="40">
        <f>Population!AB66/SUM(Population!$AB66:$AN66)</f>
        <v>0.43692004886973773</v>
      </c>
      <c r="AC66" s="42">
        <f>Population!AC66/SUM(Population!$AB66:$AN66)</f>
        <v>6.4060560741097478E-2</v>
      </c>
      <c r="AD66" s="42">
        <f>Population!AD66/SUM(Population!$AB66:$AN66)</f>
        <v>0.18751345437039879</v>
      </c>
      <c r="AE66" s="42">
        <f>Population!AE66/SUM(Population!$AB66:$AN66)</f>
        <v>0.19404581018616393</v>
      </c>
      <c r="AF66" s="42">
        <f>Population!AF66/SUM(Population!$AB66:$AN66)</f>
        <v>5.8288737801702954E-2</v>
      </c>
      <c r="AG66" s="42">
        <f>Population!AG66/SUM(Population!$AB66:$AN66)</f>
        <v>1.1232987450597776E-2</v>
      </c>
      <c r="AH66" s="42">
        <f>Population!AH66/SUM(Population!$AB66:$AN66)</f>
        <v>9.5521617570941669E-3</v>
      </c>
      <c r="AI66" s="42">
        <f>Population!AI66/SUM(Population!$AB66:$AN66)</f>
        <v>0</v>
      </c>
      <c r="AJ66" s="42">
        <f>Population!AJ66/SUM(Population!$AB66:$AN66)</f>
        <v>0</v>
      </c>
      <c r="AK66" s="42">
        <f>Population!AK66/SUM(Population!$AB66:$AN66)</f>
        <v>0</v>
      </c>
      <c r="AL66" s="42">
        <f>Population!AL66/SUM(Population!$AB66:$AN66)</f>
        <v>1.9987278121887549E-2</v>
      </c>
      <c r="AM66" s="42">
        <f>Population!AM66/SUM(Population!$AB66:$AN66)</f>
        <v>1.0073315386122706E-2</v>
      </c>
      <c r="AN66" s="42">
        <f>Population!AN66/SUM(Population!$AB66:$AN66)</f>
        <v>8.325645315196778E-3</v>
      </c>
      <c r="AO66" s="40">
        <f>Population!AO66/SUM(Population!$AO66:$BA66)</f>
        <v>0.88942560375982671</v>
      </c>
      <c r="AP66" s="42">
        <f>Population!AP66/SUM(Population!$AO66:$BA66)</f>
        <v>1.3184453023100267E-2</v>
      </c>
      <c r="AQ66" s="42">
        <f>Population!AQ66/SUM(Population!$AO66:$BA66)</f>
        <v>3.7842865117233476E-2</v>
      </c>
      <c r="AR66" s="42">
        <f>Population!AR66/SUM(Population!$AO66:$BA66)</f>
        <v>3.8001711678454134E-2</v>
      </c>
      <c r="AS66" s="42">
        <f>Population!AS66/SUM(Population!$AO66:$BA66)</f>
        <v>1.1132722499373032E-2</v>
      </c>
      <c r="AT66" s="42">
        <f>Population!AT66/SUM(Population!$AO66:$BA66)</f>
        <v>2.1029791861373825E-3</v>
      </c>
      <c r="AU66" s="42">
        <f>Population!AU66/SUM(Population!$AO66:$BA66)</f>
        <v>1.7159927914422721E-3</v>
      </c>
      <c r="AV66" s="42">
        <f>Population!AV66/SUM(Population!$AO66:$BA66)</f>
        <v>0</v>
      </c>
      <c r="AW66" s="42">
        <f>Population!AW66/SUM(Population!$AO66:$BA66)</f>
        <v>0</v>
      </c>
      <c r="AX66" s="42">
        <f>Population!AX66/SUM(Population!$AO66:$BA66)</f>
        <v>0</v>
      </c>
      <c r="AY66" s="42">
        <f>Population!AY66/SUM(Population!$AO66:$BA66)</f>
        <v>3.5825790334086394E-3</v>
      </c>
      <c r="AZ66" s="42">
        <f>Population!AZ66/SUM(Population!$AO66:$BA66)</f>
        <v>1.7115477861731902E-3</v>
      </c>
      <c r="BA66" s="43">
        <f>Population!BA66/SUM(Population!$AO66:$BA66)</f>
        <v>1.2995451248510889E-3</v>
      </c>
      <c r="BB66" s="40">
        <f>Population!BB66/SUM(Population!$BB66:$BN66)</f>
        <v>0.40051654003639936</v>
      </c>
      <c r="BC66" s="42">
        <f>Population!BC66/SUM(Population!$BB66:$BN66)</f>
        <v>7.6718790033584242E-2</v>
      </c>
      <c r="BD66" s="42">
        <f>Population!BD66/SUM(Population!$BB66:$BN66)</f>
        <v>0.21223734393433885</v>
      </c>
      <c r="BE66" s="42">
        <f>Population!BE66/SUM(Population!$BB66:$BN66)</f>
        <v>0.20304523454379683</v>
      </c>
      <c r="BF66" s="42">
        <f>Population!BF66/SUM(Population!$BB66:$BN66)</f>
        <v>5.7419392822151423E-2</v>
      </c>
      <c r="BG66" s="42">
        <f>Population!BG66/SUM(Population!$BB66:$BN66)</f>
        <v>1.0590007616547862E-2</v>
      </c>
      <c r="BH66" s="42">
        <f>Population!BH66/SUM(Population!$BB66:$BN66)</f>
        <v>8.3219661374863332E-3</v>
      </c>
      <c r="BI66" s="42">
        <f>Population!BI66/SUM(Population!$BB66:$BN66)</f>
        <v>0</v>
      </c>
      <c r="BJ66" s="42">
        <f>Population!BJ66/SUM(Population!$BB66:$BN66)</f>
        <v>0</v>
      </c>
      <c r="BK66" s="42">
        <f>Population!BK66/SUM(Population!$BB66:$BN66)</f>
        <v>0</v>
      </c>
      <c r="BL66" s="42">
        <f>Population!BL66/SUM(Population!$BB66:$BN66)</f>
        <v>1.7332153984738356E-2</v>
      </c>
      <c r="BM66" s="42">
        <f>Population!BM66/SUM(Population!$BB66:$BN66)</f>
        <v>7.9721802736904945E-3</v>
      </c>
      <c r="BN66" s="43">
        <f>Population!BN66/SUM(Population!$BB66:$BN66)</f>
        <v>5.8463906172660828E-3</v>
      </c>
    </row>
    <row r="67" spans="1:66" x14ac:dyDescent="0.25">
      <c r="A67">
        <f t="shared" si="1"/>
        <v>31.5</v>
      </c>
      <c r="B67" s="40">
        <f>Population!B67/SUM(Population!$B67:$N67)</f>
        <v>0.94404420770925246</v>
      </c>
      <c r="C67" s="42">
        <f>Population!C67/SUM(Population!$B67:$N67)</f>
        <v>6.3867761631250563E-3</v>
      </c>
      <c r="D67" s="42">
        <f>Population!D67/SUM(Population!$B67:$N67)</f>
        <v>1.8646424051962117E-2</v>
      </c>
      <c r="E67" s="42">
        <f>Population!E67/SUM(Population!$B67:$N67)</f>
        <v>1.9250506158252415E-2</v>
      </c>
      <c r="F67" s="42">
        <f>Population!F67/SUM(Population!$B67:$N67)</f>
        <v>5.7780360440097146E-3</v>
      </c>
      <c r="G67" s="42">
        <f>Population!G67/SUM(Population!$B67:$N67)</f>
        <v>1.1137735194019158E-3</v>
      </c>
      <c r="H67" s="42">
        <f>Population!H67/SUM(Population!$B67:$N67)</f>
        <v>9.4896439678633356E-4</v>
      </c>
      <c r="I67" s="42">
        <f>Population!I67/SUM(Population!$B67:$N67)</f>
        <v>0</v>
      </c>
      <c r="J67" s="42">
        <f>Population!J67/SUM(Population!$B67:$N67)</f>
        <v>0</v>
      </c>
      <c r="K67" s="42">
        <f>Population!K67/SUM(Population!$B67:$N67)</f>
        <v>0</v>
      </c>
      <c r="L67" s="42">
        <f>Population!L67/SUM(Population!$B67:$N67)</f>
        <v>1.9875600925574857E-3</v>
      </c>
      <c r="M67" s="42">
        <f>Population!M67/SUM(Population!$B67:$N67)</f>
        <v>1.0071346953043128E-3</v>
      </c>
      <c r="N67" s="42">
        <f>Population!N67/SUM(Population!$B67:$N67)</f>
        <v>8.3661716934812526E-4</v>
      </c>
      <c r="O67" s="40">
        <f>Population!O67/SUM(Population!$O67:$AA67)</f>
        <v>0.97297292731546947</v>
      </c>
      <c r="P67" s="42">
        <f>Population!P67/SUM(Population!$O67:$AA67)</f>
        <v>3.0615869716132393E-3</v>
      </c>
      <c r="Q67" s="42">
        <f>Population!Q67/SUM(Population!$O67:$AA67)</f>
        <v>8.957695917836064E-3</v>
      </c>
      <c r="R67" s="42">
        <f>Population!R67/SUM(Population!$O67:$AA67)</f>
        <v>9.2885974127340336E-3</v>
      </c>
      <c r="S67" s="42">
        <f>Population!S67/SUM(Population!$O67:$AA67)</f>
        <v>2.8004436020457385E-3</v>
      </c>
      <c r="T67" s="42">
        <f>Population!T67/SUM(Population!$O67:$AA67)</f>
        <v>5.4207578850444017E-4</v>
      </c>
      <c r="U67" s="42">
        <f>Population!U67/SUM(Population!$O67:$AA67)</f>
        <v>4.6688059313947398E-4</v>
      </c>
      <c r="V67" s="42">
        <f>Population!V67/SUM(Population!$O67:$AA67)</f>
        <v>0</v>
      </c>
      <c r="W67" s="42">
        <f>Population!W67/SUM(Population!$O67:$AA67)</f>
        <v>0</v>
      </c>
      <c r="X67" s="42">
        <f>Population!X67/SUM(Population!$O67:$AA67)</f>
        <v>0</v>
      </c>
      <c r="Y67" s="42">
        <f>Population!Y67/SUM(Population!$O67:$AA67)</f>
        <v>9.7769598594325043E-4</v>
      </c>
      <c r="Z67" s="42">
        <f>Population!Z67/SUM(Population!$O67:$AA67)</f>
        <v>5.0242225899389153E-4</v>
      </c>
      <c r="AA67" s="42">
        <f>Population!AA67/SUM(Population!$O67:$AA67)</f>
        <v>4.2967415372026379E-4</v>
      </c>
      <c r="AB67" s="40">
        <f>Population!AB67/SUM(Population!$AB67:$AN67)</f>
        <v>0.43715751144748599</v>
      </c>
      <c r="AC67" s="42">
        <f>Population!AC67/SUM(Population!$AB67:$AN67)</f>
        <v>6.4041811501135762E-2</v>
      </c>
      <c r="AD67" s="42">
        <f>Population!AD67/SUM(Population!$AB67:$AN67)</f>
        <v>0.18746151904353772</v>
      </c>
      <c r="AE67" s="42">
        <f>Population!AE67/SUM(Population!$AB67:$AN67)</f>
        <v>0.19398511919574996</v>
      </c>
      <c r="AF67" s="42">
        <f>Population!AF67/SUM(Population!$AB67:$AN67)</f>
        <v>5.8265393639448763E-2</v>
      </c>
      <c r="AG67" s="42">
        <f>Population!AG67/SUM(Population!$AB67:$AN67)</f>
        <v>1.122704377456344E-2</v>
      </c>
      <c r="AH67" s="42">
        <f>Population!AH67/SUM(Population!$AB67:$AN67)</f>
        <v>9.5425154551879686E-3</v>
      </c>
      <c r="AI67" s="42">
        <f>Population!AI67/SUM(Population!$AB67:$AN67)</f>
        <v>0</v>
      </c>
      <c r="AJ67" s="42">
        <f>Population!AJ67/SUM(Population!$AB67:$AN67)</f>
        <v>0</v>
      </c>
      <c r="AK67" s="42">
        <f>Population!AK67/SUM(Population!$AB67:$AN67)</f>
        <v>0</v>
      </c>
      <c r="AL67" s="42">
        <f>Population!AL67/SUM(Population!$AB67:$AN67)</f>
        <v>1.9967844338054649E-2</v>
      </c>
      <c r="AM67" s="42">
        <f>Population!AM67/SUM(Population!$AB67:$AN67)</f>
        <v>1.0055956916499881E-2</v>
      </c>
      <c r="AN67" s="42">
        <f>Population!AN67/SUM(Population!$AB67:$AN67)</f>
        <v>8.2952846883357998E-3</v>
      </c>
      <c r="AO67" s="40">
        <f>Population!AO67/SUM(Population!$AO67:$BA67)</f>
        <v>0.88854406065736291</v>
      </c>
      <c r="AP67" s="42">
        <f>Population!AP67/SUM(Population!$AO67:$BA67)</f>
        <v>1.3278695697647223E-2</v>
      </c>
      <c r="AQ67" s="42">
        <f>Population!AQ67/SUM(Population!$AO67:$BA67)</f>
        <v>3.8127646973437124E-2</v>
      </c>
      <c r="AR67" s="42">
        <f>Population!AR67/SUM(Population!$AO67:$BA67)</f>
        <v>3.8308762908673979E-2</v>
      </c>
      <c r="AS67" s="42">
        <f>Population!AS67/SUM(Population!$AO67:$BA67)</f>
        <v>1.1227586291847084E-2</v>
      </c>
      <c r="AT67" s="42">
        <f>Population!AT67/SUM(Population!$AO67:$BA67)</f>
        <v>2.121589706292584E-3</v>
      </c>
      <c r="AU67" s="42">
        <f>Population!AU67/SUM(Population!$AO67:$BA67)</f>
        <v>1.732184849057354E-3</v>
      </c>
      <c r="AV67" s="42">
        <f>Population!AV67/SUM(Population!$AO67:$BA67)</f>
        <v>0</v>
      </c>
      <c r="AW67" s="42">
        <f>Population!AW67/SUM(Population!$AO67:$BA67)</f>
        <v>0</v>
      </c>
      <c r="AX67" s="42">
        <f>Population!AX67/SUM(Population!$AO67:$BA67)</f>
        <v>0</v>
      </c>
      <c r="AY67" s="42">
        <f>Population!AY67/SUM(Population!$AO67:$BA67)</f>
        <v>3.6166017767147911E-3</v>
      </c>
      <c r="AZ67" s="42">
        <f>Population!AZ67/SUM(Population!$AO67:$BA67)</f>
        <v>1.7290348869087562E-3</v>
      </c>
      <c r="BA67" s="43">
        <f>Population!BA67/SUM(Population!$AO67:$BA67)</f>
        <v>1.3138362520580887E-3</v>
      </c>
      <c r="BB67" s="40">
        <f>Population!BB67/SUM(Population!$BB67:$BN67)</f>
        <v>0.4005422453257822</v>
      </c>
      <c r="BC67" s="42">
        <f>Population!BC67/SUM(Population!$BB67:$BN67)</f>
        <v>7.6720976363115367E-2</v>
      </c>
      <c r="BD67" s="42">
        <f>Population!BD67/SUM(Population!$BB67:$BN67)</f>
        <v>0.21224030149270581</v>
      </c>
      <c r="BE67" s="42">
        <f>Population!BE67/SUM(Population!$BB67:$BN67)</f>
        <v>0.20304032315156217</v>
      </c>
      <c r="BF67" s="42">
        <f>Population!BF67/SUM(Population!$BB67:$BN67)</f>
        <v>5.7415031178994984E-2</v>
      </c>
      <c r="BG67" s="42">
        <f>Population!BG67/SUM(Population!$BB67:$BN67)</f>
        <v>1.0588566004616995E-2</v>
      </c>
      <c r="BH67" s="42">
        <f>Population!BH67/SUM(Population!$BB67:$BN67)</f>
        <v>8.3194501714750988E-3</v>
      </c>
      <c r="BI67" s="42">
        <f>Population!BI67/SUM(Population!$BB67:$BN67)</f>
        <v>0</v>
      </c>
      <c r="BJ67" s="42">
        <f>Population!BJ67/SUM(Population!$BB67:$BN67)</f>
        <v>0</v>
      </c>
      <c r="BK67" s="42">
        <f>Population!BK67/SUM(Population!$BB67:$BN67)</f>
        <v>0</v>
      </c>
      <c r="BL67" s="42">
        <f>Population!BL67/SUM(Population!$BB67:$BN67)</f>
        <v>1.7326185661591578E-2</v>
      </c>
      <c r="BM67" s="42">
        <f>Population!BM67/SUM(Population!$BB67:$BN67)</f>
        <v>7.9669774554269237E-3</v>
      </c>
      <c r="BN67" s="43">
        <f>Population!BN67/SUM(Population!$BB67:$BN67)</f>
        <v>5.8399431947289346E-3</v>
      </c>
    </row>
    <row r="68" spans="1:66" x14ac:dyDescent="0.25">
      <c r="A68">
        <f t="shared" si="1"/>
        <v>32</v>
      </c>
      <c r="B68" s="40">
        <f>Population!B68/SUM(Population!$B68:$N68)</f>
        <v>0.94408558785799734</v>
      </c>
      <c r="C68" s="42">
        <f>Population!C68/SUM(Population!$B68:$N68)</f>
        <v>6.3861202272274655E-3</v>
      </c>
      <c r="D68" s="42">
        <f>Population!D68/SUM(Population!$B68:$N68)</f>
        <v>1.8641309898939279E-2</v>
      </c>
      <c r="E68" s="42">
        <f>Population!E68/SUM(Population!$B68:$N68)</f>
        <v>1.9238207219344664E-2</v>
      </c>
      <c r="F68" s="42">
        <f>Population!F68/SUM(Population!$B68:$N68)</f>
        <v>5.7721045866009398E-3</v>
      </c>
      <c r="G68" s="42">
        <f>Population!G68/SUM(Population!$B68:$N68)</f>
        <v>1.1122077801869372E-3</v>
      </c>
      <c r="H68" s="42">
        <f>Population!H68/SUM(Population!$B68:$N68)</f>
        <v>9.4675165257453566E-4</v>
      </c>
      <c r="I68" s="42">
        <f>Population!I68/SUM(Population!$B68:$N68)</f>
        <v>0</v>
      </c>
      <c r="J68" s="42">
        <f>Population!J68/SUM(Population!$B68:$N68)</f>
        <v>0</v>
      </c>
      <c r="K68" s="42">
        <f>Population!K68/SUM(Population!$B68:$N68)</f>
        <v>0</v>
      </c>
      <c r="L68" s="42">
        <f>Population!L68/SUM(Population!$B68:$N68)</f>
        <v>1.9827205700365469E-3</v>
      </c>
      <c r="M68" s="42">
        <f>Population!M68/SUM(Population!$B68:$N68)</f>
        <v>1.0032890839207216E-3</v>
      </c>
      <c r="N68" s="42">
        <f>Population!N68/SUM(Population!$B68:$N68)</f>
        <v>8.3170112317204679E-4</v>
      </c>
      <c r="O68" s="40">
        <f>Population!O68/SUM(Population!$O68:$AA68)</f>
        <v>0.97303116249498722</v>
      </c>
      <c r="P68" s="42">
        <f>Population!P68/SUM(Population!$O68:$AA68)</f>
        <v>3.0585582261575873E-3</v>
      </c>
      <c r="Q68" s="42">
        <f>Population!Q68/SUM(Population!$O68:$AA68)</f>
        <v>8.9456783108149314E-3</v>
      </c>
      <c r="R68" s="42">
        <f>Population!R68/SUM(Population!$O68:$AA68)</f>
        <v>9.2697494879791873E-3</v>
      </c>
      <c r="S68" s="42">
        <f>Population!S68/SUM(Population!$O68:$AA68)</f>
        <v>2.7928523763273865E-3</v>
      </c>
      <c r="T68" s="42">
        <f>Population!T68/SUM(Population!$O68:$AA68)</f>
        <v>5.402680079701187E-4</v>
      </c>
      <c r="U68" s="42">
        <f>Population!U68/SUM(Population!$O68:$AA68)</f>
        <v>4.6461783205904538E-4</v>
      </c>
      <c r="V68" s="42">
        <f>Population!V68/SUM(Population!$O68:$AA68)</f>
        <v>0</v>
      </c>
      <c r="W68" s="42">
        <f>Population!W68/SUM(Population!$O68:$AA68)</f>
        <v>0</v>
      </c>
      <c r="X68" s="42">
        <f>Population!X68/SUM(Population!$O68:$AA68)</f>
        <v>0</v>
      </c>
      <c r="Y68" s="42">
        <f>Population!Y68/SUM(Population!$O68:$AA68)</f>
        <v>9.7290288962052144E-4</v>
      </c>
      <c r="Z68" s="42">
        <f>Population!Z68/SUM(Population!$O68:$AA68)</f>
        <v>4.9896946783396789E-4</v>
      </c>
      <c r="AA68" s="42">
        <f>Population!AA68/SUM(Population!$O68:$AA68)</f>
        <v>4.2524090624967693E-4</v>
      </c>
      <c r="AB68" s="40">
        <f>Population!AB68/SUM(Population!$AB68:$AN68)</f>
        <v>0.43736671286047901</v>
      </c>
      <c r="AC68" s="42">
        <f>Population!AC68/SUM(Population!$AB68:$AN68)</f>
        <v>6.4024948662518677E-2</v>
      </c>
      <c r="AD68" s="42">
        <f>Population!AD68/SUM(Population!$AB68:$AN68)</f>
        <v>0.1874158845087221</v>
      </c>
      <c r="AE68" s="42">
        <f>Population!AE68/SUM(Population!$AB68:$AN68)</f>
        <v>0.19393307653795494</v>
      </c>
      <c r="AF68" s="42">
        <f>Population!AF68/SUM(Population!$AB68:$AN68)</f>
        <v>5.8245397189493647E-2</v>
      </c>
      <c r="AG68" s="42">
        <f>Population!AG68/SUM(Population!$AB68:$AN68)</f>
        <v>1.1221895378639912E-2</v>
      </c>
      <c r="AH68" s="42">
        <f>Population!AH68/SUM(Population!$AB68:$AN68)</f>
        <v>9.5339213011795022E-3</v>
      </c>
      <c r="AI68" s="42">
        <f>Population!AI68/SUM(Population!$AB68:$AN68)</f>
        <v>0</v>
      </c>
      <c r="AJ68" s="42">
        <f>Population!AJ68/SUM(Population!$AB68:$AN68)</f>
        <v>0</v>
      </c>
      <c r="AK68" s="42">
        <f>Population!AK68/SUM(Population!$AB68:$AN68)</f>
        <v>0</v>
      </c>
      <c r="AL68" s="42">
        <f>Population!AL68/SUM(Population!$AB68:$AN68)</f>
        <v>1.9950592262432905E-2</v>
      </c>
      <c r="AM68" s="42">
        <f>Population!AM68/SUM(Population!$AB68:$AN68)</f>
        <v>1.0040233885822467E-2</v>
      </c>
      <c r="AN68" s="42">
        <f>Population!AN68/SUM(Population!$AB68:$AN68)</f>
        <v>8.267337412756948E-3</v>
      </c>
      <c r="AO68" s="40">
        <f>Population!AO68/SUM(Population!$AO68:$BA68)</f>
        <v>0.88767345759329319</v>
      </c>
      <c r="AP68" s="42">
        <f>Population!AP68/SUM(Population!$AO68:$BA68)</f>
        <v>1.337159334803426E-2</v>
      </c>
      <c r="AQ68" s="42">
        <f>Population!AQ68/SUM(Population!$AO68:$BA68)</f>
        <v>3.8408582815684163E-2</v>
      </c>
      <c r="AR68" s="42">
        <f>Population!AR68/SUM(Population!$AO68:$BA68)</f>
        <v>3.8612029668263194E-2</v>
      </c>
      <c r="AS68" s="42">
        <f>Population!AS68/SUM(Population!$AO68:$BA68)</f>
        <v>1.132137031787234E-2</v>
      </c>
      <c r="AT68" s="42">
        <f>Population!AT68/SUM(Population!$AO68:$BA68)</f>
        <v>2.1400013452160232E-3</v>
      </c>
      <c r="AU68" s="42">
        <f>Population!AU68/SUM(Population!$AO68:$BA68)</f>
        <v>1.7482260112322825E-3</v>
      </c>
      <c r="AV68" s="42">
        <f>Population!AV68/SUM(Population!$AO68:$BA68)</f>
        <v>0</v>
      </c>
      <c r="AW68" s="42">
        <f>Population!AW68/SUM(Population!$AO68:$BA68)</f>
        <v>0</v>
      </c>
      <c r="AX68" s="42">
        <f>Population!AX68/SUM(Population!$AO68:$BA68)</f>
        <v>0</v>
      </c>
      <c r="AY68" s="42">
        <f>Population!AY68/SUM(Population!$AO68:$BA68)</f>
        <v>3.6503083090938032E-3</v>
      </c>
      <c r="AZ68" s="42">
        <f>Population!AZ68/SUM(Population!$AO68:$BA68)</f>
        <v>1.7463817601878213E-3</v>
      </c>
      <c r="BA68" s="43">
        <f>Population!BA68/SUM(Population!$AO68:$BA68)</f>
        <v>1.328048831123006E-3</v>
      </c>
      <c r="BB68" s="40">
        <f>Population!BB68/SUM(Population!$BB68:$BN68)</f>
        <v>0.40056555563070317</v>
      </c>
      <c r="BC68" s="42">
        <f>Population!BC68/SUM(Population!$BB68:$BN68)</f>
        <v>7.6722979169951661E-2</v>
      </c>
      <c r="BD68" s="42">
        <f>Population!BD68/SUM(Population!$BB68:$BN68)</f>
        <v>0.21224303641630221</v>
      </c>
      <c r="BE68" s="42">
        <f>Population!BE68/SUM(Population!$BB68:$BN68)</f>
        <v>0.20303597997158673</v>
      </c>
      <c r="BF68" s="42">
        <f>Population!BF68/SUM(Population!$BB68:$BN68)</f>
        <v>5.7411139698287934E-2</v>
      </c>
      <c r="BG68" s="42">
        <f>Population!BG68/SUM(Population!$BB68:$BN68)</f>
        <v>1.0587271630297348E-2</v>
      </c>
      <c r="BH68" s="42">
        <f>Population!BH68/SUM(Population!$BB68:$BN68)</f>
        <v>8.31716332467476E-3</v>
      </c>
      <c r="BI68" s="42">
        <f>Population!BI68/SUM(Population!$BB68:$BN68)</f>
        <v>0</v>
      </c>
      <c r="BJ68" s="42">
        <f>Population!BJ68/SUM(Population!$BB68:$BN68)</f>
        <v>0</v>
      </c>
      <c r="BK68" s="42">
        <f>Population!BK68/SUM(Population!$BB68:$BN68)</f>
        <v>0</v>
      </c>
      <c r="BL68" s="42">
        <f>Population!BL68/SUM(Population!$BB68:$BN68)</f>
        <v>1.7320790143681892E-2</v>
      </c>
      <c r="BM68" s="42">
        <f>Population!BM68/SUM(Population!$BB68:$BN68)</f>
        <v>7.962197696140946E-3</v>
      </c>
      <c r="BN68" s="43">
        <f>Population!BN68/SUM(Population!$BB68:$BN68)</f>
        <v>5.8338863183735237E-3</v>
      </c>
    </row>
    <row r="69" spans="1:66" x14ac:dyDescent="0.25">
      <c r="A69">
        <f t="shared" ref="A69:A100" si="2">A68+step</f>
        <v>32.5</v>
      </c>
      <c r="B69" s="40">
        <f>Population!B69/SUM(Population!$B69:$N69)</f>
        <v>0.94412223200965262</v>
      </c>
      <c r="C69" s="42">
        <f>Population!C69/SUM(Population!$B69:$N69)</f>
        <v>6.3856980269916125E-3</v>
      </c>
      <c r="D69" s="42">
        <f>Population!D69/SUM(Population!$B69:$N69)</f>
        <v>1.863716669703723E-2</v>
      </c>
      <c r="E69" s="42">
        <f>Population!E69/SUM(Population!$B69:$N69)</f>
        <v>1.9227484106286E-2</v>
      </c>
      <c r="F69" s="42">
        <f>Population!F69/SUM(Population!$B69:$N69)</f>
        <v>5.7668155493838533E-3</v>
      </c>
      <c r="G69" s="42">
        <f>Population!G69/SUM(Population!$B69:$N69)</f>
        <v>1.1107948534262938E-3</v>
      </c>
      <c r="H69" s="42">
        <f>Population!H69/SUM(Population!$B69:$N69)</f>
        <v>9.4472101863881535E-4</v>
      </c>
      <c r="I69" s="42">
        <f>Population!I69/SUM(Population!$B69:$N69)</f>
        <v>0</v>
      </c>
      <c r="J69" s="42">
        <f>Population!J69/SUM(Population!$B69:$N69)</f>
        <v>0</v>
      </c>
      <c r="K69" s="42">
        <f>Population!K69/SUM(Population!$B69:$N69)</f>
        <v>0</v>
      </c>
      <c r="L69" s="42">
        <f>Population!L69/SUM(Population!$B69:$N69)</f>
        <v>1.9782855285170346E-3</v>
      </c>
      <c r="M69" s="42">
        <f>Population!M69/SUM(Population!$B69:$N69)</f>
        <v>9.9972265198111469E-4</v>
      </c>
      <c r="N69" s="42">
        <f>Population!N69/SUM(Population!$B69:$N69)</f>
        <v>8.2707955808563336E-4</v>
      </c>
      <c r="O69" s="40">
        <f>Population!O69/SUM(Population!$O69:$AA69)</f>
        <v>0.97308469207431381</v>
      </c>
      <c r="P69" s="42">
        <f>Population!P69/SUM(Population!$O69:$AA69)</f>
        <v>3.0558281069516199E-3</v>
      </c>
      <c r="Q69" s="42">
        <f>Population!Q69/SUM(Population!$O69:$AA69)</f>
        <v>8.9347685538210559E-3</v>
      </c>
      <c r="R69" s="42">
        <f>Population!R69/SUM(Population!$O69:$AA69)</f>
        <v>9.252492891071681E-3</v>
      </c>
      <c r="S69" s="42">
        <f>Population!S69/SUM(Population!$O69:$AA69)</f>
        <v>2.785865224642733E-3</v>
      </c>
      <c r="T69" s="42">
        <f>Population!T69/SUM(Population!$O69:$AA69)</f>
        <v>5.3859739100671033E-4</v>
      </c>
      <c r="U69" s="42">
        <f>Population!U69/SUM(Population!$O69:$AA69)</f>
        <v>4.6251275945938177E-4</v>
      </c>
      <c r="V69" s="42">
        <f>Population!V69/SUM(Population!$O69:$AA69)</f>
        <v>0</v>
      </c>
      <c r="W69" s="42">
        <f>Population!W69/SUM(Population!$O69:$AA69)</f>
        <v>0</v>
      </c>
      <c r="X69" s="42">
        <f>Population!X69/SUM(Population!$O69:$AA69)</f>
        <v>0</v>
      </c>
      <c r="Y69" s="42">
        <f>Population!Y69/SUM(Population!$O69:$AA69)</f>
        <v>9.6844152735021927E-4</v>
      </c>
      <c r="Z69" s="42">
        <f>Population!Z69/SUM(Population!$O69:$AA69)</f>
        <v>4.9573326446945647E-4</v>
      </c>
      <c r="AA69" s="42">
        <f>Population!AA69/SUM(Population!$O69:$AA69)</f>
        <v>4.2106820691330867E-4</v>
      </c>
      <c r="AB69" s="40">
        <f>Population!AB69/SUM(Population!$AB69:$AN69)</f>
        <v>0.43754984035735439</v>
      </c>
      <c r="AC69" s="42">
        <f>Population!AC69/SUM(Population!$AB69:$AN69)</f>
        <v>6.4009839174751448E-2</v>
      </c>
      <c r="AD69" s="42">
        <f>Population!AD69/SUM(Population!$AB69:$AN69)</f>
        <v>0.18737606073969365</v>
      </c>
      <c r="AE69" s="42">
        <f>Population!AE69/SUM(Population!$AB69:$AN69)</f>
        <v>0.1938889699750036</v>
      </c>
      <c r="AF69" s="42">
        <f>Population!AF69/SUM(Population!$AB69:$AN69)</f>
        <v>5.8228473448437533E-2</v>
      </c>
      <c r="AG69" s="42">
        <f>Population!AG69/SUM(Population!$AB69:$AN69)</f>
        <v>1.1217478658024362E-2</v>
      </c>
      <c r="AH69" s="42">
        <f>Population!AH69/SUM(Population!$AB69:$AN69)</f>
        <v>9.5263000807334994E-3</v>
      </c>
      <c r="AI69" s="42">
        <f>Population!AI69/SUM(Population!$AB69:$AN69)</f>
        <v>0</v>
      </c>
      <c r="AJ69" s="42">
        <f>Population!AJ69/SUM(Population!$AB69:$AN69)</f>
        <v>0</v>
      </c>
      <c r="AK69" s="42">
        <f>Population!AK69/SUM(Population!$AB69:$AN69)</f>
        <v>0</v>
      </c>
      <c r="AL69" s="42">
        <f>Population!AL69/SUM(Population!$AB69:$AN69)</f>
        <v>1.9935358677699442E-2</v>
      </c>
      <c r="AM69" s="42">
        <f>Population!AM69/SUM(Population!$AB69:$AN69)</f>
        <v>1.0026035374523552E-2</v>
      </c>
      <c r="AN69" s="42">
        <f>Population!AN69/SUM(Population!$AB69:$AN69)</f>
        <v>8.2416435137784398E-3</v>
      </c>
      <c r="AO69" s="40">
        <f>Population!AO69/SUM(Population!$AO69:$BA69)</f>
        <v>0.88681396072196284</v>
      </c>
      <c r="AP69" s="42">
        <f>Population!AP69/SUM(Population!$AO69:$BA69)</f>
        <v>1.3463134566704234E-2</v>
      </c>
      <c r="AQ69" s="42">
        <f>Population!AQ69/SUM(Population!$AO69:$BA69)</f>
        <v>3.868562894730633E-2</v>
      </c>
      <c r="AR69" s="42">
        <f>Population!AR69/SUM(Population!$AO69:$BA69)</f>
        <v>3.8911451212780272E-2</v>
      </c>
      <c r="AS69" s="42">
        <f>Population!AS69/SUM(Population!$AO69:$BA69)</f>
        <v>1.1414052861211398E-2</v>
      </c>
      <c r="AT69" s="42">
        <f>Population!AT69/SUM(Population!$AO69:$BA69)</f>
        <v>2.158209506240454E-3</v>
      </c>
      <c r="AU69" s="42">
        <f>Population!AU69/SUM(Population!$AO69:$BA69)</f>
        <v>1.7641116464265805E-3</v>
      </c>
      <c r="AV69" s="42">
        <f>Population!AV69/SUM(Population!$AO69:$BA69)</f>
        <v>0</v>
      </c>
      <c r="AW69" s="42">
        <f>Population!AW69/SUM(Population!$AO69:$BA69)</f>
        <v>0</v>
      </c>
      <c r="AX69" s="42">
        <f>Population!AX69/SUM(Population!$AO69:$BA69)</f>
        <v>0</v>
      </c>
      <c r="AY69" s="42">
        <f>Population!AY69/SUM(Population!$AO69:$BA69)</f>
        <v>3.6836894807388515E-3</v>
      </c>
      <c r="AZ69" s="42">
        <f>Population!AZ69/SUM(Population!$AO69:$BA69)</f>
        <v>1.7635838278399762E-3</v>
      </c>
      <c r="BA69" s="43">
        <f>Population!BA69/SUM(Population!$AO69:$BA69)</f>
        <v>1.3421772287890738E-3</v>
      </c>
      <c r="BB69" s="40">
        <f>Population!BB69/SUM(Population!$BB69:$BN69)</f>
        <v>0.40058670365850807</v>
      </c>
      <c r="BC69" s="42">
        <f>Population!BC69/SUM(Population!$BB69:$BN69)</f>
        <v>7.6724814364931726E-2</v>
      </c>
      <c r="BD69" s="42">
        <f>Population!BD69/SUM(Population!$BB69:$BN69)</f>
        <v>0.21224556905781833</v>
      </c>
      <c r="BE69" s="42">
        <f>Population!BE69/SUM(Population!$BB69:$BN69)</f>
        <v>0.20303213233768186</v>
      </c>
      <c r="BF69" s="42">
        <f>Population!BF69/SUM(Population!$BB69:$BN69)</f>
        <v>5.7407660701570232E-2</v>
      </c>
      <c r="BG69" s="42">
        <f>Population!BG69/SUM(Population!$BB69:$BN69)</f>
        <v>1.0586107659220707E-2</v>
      </c>
      <c r="BH69" s="42">
        <f>Population!BH69/SUM(Population!$BB69:$BN69)</f>
        <v>8.3150827676502122E-3</v>
      </c>
      <c r="BI69" s="42">
        <f>Population!BI69/SUM(Population!$BB69:$BN69)</f>
        <v>0</v>
      </c>
      <c r="BJ69" s="42">
        <f>Population!BJ69/SUM(Population!$BB69:$BN69)</f>
        <v>0</v>
      </c>
      <c r="BK69" s="42">
        <f>Population!BK69/SUM(Population!$BB69:$BN69)</f>
        <v>0</v>
      </c>
      <c r="BL69" s="42">
        <f>Population!BL69/SUM(Population!$BB69:$BN69)</f>
        <v>1.7315911821490559E-2</v>
      </c>
      <c r="BM69" s="42">
        <f>Population!BM69/SUM(Population!$BB69:$BN69)</f>
        <v>7.9578114533806078E-3</v>
      </c>
      <c r="BN69" s="43">
        <f>Population!BN69/SUM(Population!$BB69:$BN69)</f>
        <v>5.8282061777476992E-3</v>
      </c>
    </row>
    <row r="70" spans="1:66" x14ac:dyDescent="0.25">
      <c r="A70">
        <f t="shared" si="2"/>
        <v>33</v>
      </c>
      <c r="B70" s="40">
        <f>Population!B70/SUM(Population!$B70:$N70)</f>
        <v>0.9441545058774149</v>
      </c>
      <c r="C70" s="42">
        <f>Population!C70/SUM(Population!$B70:$N70)</f>
        <v>6.3854862153929319E-3</v>
      </c>
      <c r="D70" s="42">
        <f>Population!D70/SUM(Population!$B70:$N70)</f>
        <v>1.8633906459373267E-2</v>
      </c>
      <c r="E70" s="42">
        <f>Population!E70/SUM(Population!$B70:$N70)</f>
        <v>1.9218208595711429E-2</v>
      </c>
      <c r="F70" s="42">
        <f>Population!F70/SUM(Population!$B70:$N70)</f>
        <v>5.7621199524183382E-3</v>
      </c>
      <c r="G70" s="42">
        <f>Population!G70/SUM(Population!$B70:$N70)</f>
        <v>1.1095237062986704E-3</v>
      </c>
      <c r="H70" s="42">
        <f>Population!H70/SUM(Population!$B70:$N70)</f>
        <v>9.4286079049867846E-4</v>
      </c>
      <c r="I70" s="42">
        <f>Population!I70/SUM(Population!$B70:$N70)</f>
        <v>0</v>
      </c>
      <c r="J70" s="42">
        <f>Population!J70/SUM(Population!$B70:$N70)</f>
        <v>0</v>
      </c>
      <c r="K70" s="42">
        <f>Population!K70/SUM(Population!$B70:$N70)</f>
        <v>0</v>
      </c>
      <c r="L70" s="42">
        <f>Population!L70/SUM(Population!$B70:$N70)</f>
        <v>1.9742285808933883E-3</v>
      </c>
      <c r="M70" s="42">
        <f>Population!M70/SUM(Population!$B70:$N70)</f>
        <v>9.9641987542937864E-4</v>
      </c>
      <c r="N70" s="42">
        <f>Population!N70/SUM(Population!$B70:$N70)</f>
        <v>8.2273994656893897E-4</v>
      </c>
      <c r="O70" s="40">
        <f>Population!O70/SUM(Population!$O70:$AA70)</f>
        <v>0.9731338263497743</v>
      </c>
      <c r="P70" s="42">
        <f>Population!P70/SUM(Population!$O70:$AA70)</f>
        <v>3.0533741810616646E-3</v>
      </c>
      <c r="Q70" s="42">
        <f>Population!Q70/SUM(Population!$O70:$AA70)</f>
        <v>8.9248868605108309E-3</v>
      </c>
      <c r="R70" s="42">
        <f>Population!R70/SUM(Population!$O70:$AA70)</f>
        <v>9.2367194656627072E-3</v>
      </c>
      <c r="S70" s="42">
        <f>Population!S70/SUM(Population!$O70:$AA70)</f>
        <v>2.7794428316305652E-3</v>
      </c>
      <c r="T70" s="42">
        <f>Population!T70/SUM(Population!$O70:$AA70)</f>
        <v>5.3705536485235551E-4</v>
      </c>
      <c r="U70" s="42">
        <f>Population!U70/SUM(Population!$O70:$AA70)</f>
        <v>4.605561022325997E-4</v>
      </c>
      <c r="V70" s="42">
        <f>Population!V70/SUM(Population!$O70:$AA70)</f>
        <v>0</v>
      </c>
      <c r="W70" s="42">
        <f>Population!W70/SUM(Population!$O70:$AA70)</f>
        <v>0</v>
      </c>
      <c r="X70" s="42">
        <f>Population!X70/SUM(Population!$O70:$AA70)</f>
        <v>0</v>
      </c>
      <c r="Y70" s="42">
        <f>Population!Y70/SUM(Population!$O70:$AA70)</f>
        <v>9.6429314423936857E-4</v>
      </c>
      <c r="Z70" s="42">
        <f>Population!Z70/SUM(Population!$O70:$AA70)</f>
        <v>4.9270293373448624E-4</v>
      </c>
      <c r="AA70" s="42">
        <f>Population!AA70/SUM(Population!$O70:$AA70)</f>
        <v>4.1714276630126529E-4</v>
      </c>
      <c r="AB70" s="40">
        <f>Population!AB70/SUM(Population!$AB70:$AN70)</f>
        <v>0.43770895509718721</v>
      </c>
      <c r="AC70" s="42">
        <f>Population!AC70/SUM(Population!$AB70:$AN70)</f>
        <v>6.3996356998369544E-2</v>
      </c>
      <c r="AD70" s="42">
        <f>Population!AD70/SUM(Population!$AB70:$AN70)</f>
        <v>0.18734158600580822</v>
      </c>
      <c r="AE70" s="42">
        <f>Population!AE70/SUM(Population!$AB70:$AN70)</f>
        <v>0.19385212915923561</v>
      </c>
      <c r="AF70" s="42">
        <f>Population!AF70/SUM(Population!$AB70:$AN70)</f>
        <v>5.8214363429252597E-2</v>
      </c>
      <c r="AG70" s="42">
        <f>Population!AG70/SUM(Population!$AB70:$AN70)</f>
        <v>1.1213733648086194E-2</v>
      </c>
      <c r="AH70" s="42">
        <f>Population!AH70/SUM(Population!$AB70:$AN70)</f>
        <v>9.5195772752872231E-3</v>
      </c>
      <c r="AI70" s="42">
        <f>Population!AI70/SUM(Population!$AB70:$AN70)</f>
        <v>0</v>
      </c>
      <c r="AJ70" s="42">
        <f>Population!AJ70/SUM(Population!$AB70:$AN70)</f>
        <v>0</v>
      </c>
      <c r="AK70" s="42">
        <f>Population!AK70/SUM(Population!$AB70:$AN70)</f>
        <v>0</v>
      </c>
      <c r="AL70" s="42">
        <f>Population!AL70/SUM(Population!$AB70:$AN70)</f>
        <v>1.9921989594773287E-2</v>
      </c>
      <c r="AM70" s="42">
        <f>Population!AM70/SUM(Population!$AB70:$AN70)</f>
        <v>1.001325611460548E-2</v>
      </c>
      <c r="AN70" s="42">
        <f>Population!AN70/SUM(Population!$AB70:$AN70)</f>
        <v>8.2180526773948468E-3</v>
      </c>
      <c r="AO70" s="40">
        <f>Population!AO70/SUM(Population!$AO70:$BA70)</f>
        <v>0.88596572402050211</v>
      </c>
      <c r="AP70" s="42">
        <f>Population!AP70/SUM(Population!$AO70:$BA70)</f>
        <v>1.3553309309157737E-2</v>
      </c>
      <c r="AQ70" s="42">
        <f>Population!AQ70/SUM(Population!$AO70:$BA70)</f>
        <v>3.895874579876879E-2</v>
      </c>
      <c r="AR70" s="42">
        <f>Population!AR70/SUM(Population!$AO70:$BA70)</f>
        <v>3.920697115263358E-2</v>
      </c>
      <c r="AS70" s="42">
        <f>Population!AS70/SUM(Population!$AO70:$BA70)</f>
        <v>1.1505613494893043E-2</v>
      </c>
      <c r="AT70" s="42">
        <f>Population!AT70/SUM(Population!$AO70:$BA70)</f>
        <v>2.1762098286886378E-3</v>
      </c>
      <c r="AU70" s="42">
        <f>Population!AU70/SUM(Population!$AO70:$BA70)</f>
        <v>1.77983732498411E-3</v>
      </c>
      <c r="AV70" s="42">
        <f>Population!AV70/SUM(Population!$AO70:$BA70)</f>
        <v>0</v>
      </c>
      <c r="AW70" s="42">
        <f>Population!AW70/SUM(Population!$AO70:$BA70)</f>
        <v>0</v>
      </c>
      <c r="AX70" s="42">
        <f>Population!AX70/SUM(Population!$AO70:$BA70)</f>
        <v>0</v>
      </c>
      <c r="AY70" s="42">
        <f>Population!AY70/SUM(Population!$AO70:$BA70)</f>
        <v>3.7167364512939727E-3</v>
      </c>
      <c r="AZ70" s="42">
        <f>Population!AZ70/SUM(Population!$AO70:$BA70)</f>
        <v>1.7806365666899742E-3</v>
      </c>
      <c r="BA70" s="43">
        <f>Population!BA70/SUM(Population!$AO70:$BA70)</f>
        <v>1.3562160523880047E-3</v>
      </c>
      <c r="BB70" s="40">
        <f>Population!BB70/SUM(Population!$BB70:$BN70)</f>
        <v>0.40060588982074907</v>
      </c>
      <c r="BC70" s="42">
        <f>Population!BC70/SUM(Population!$BB70:$BN70)</f>
        <v>7.6726496207389583E-2</v>
      </c>
      <c r="BD70" s="42">
        <f>Population!BD70/SUM(Population!$BB70:$BN70)</f>
        <v>0.21224791941441917</v>
      </c>
      <c r="BE70" s="42">
        <f>Population!BE70/SUM(Population!$BB70:$BN70)</f>
        <v>0.20302872231161212</v>
      </c>
      <c r="BF70" s="42">
        <f>Population!BF70/SUM(Population!$BB70:$BN70)</f>
        <v>5.7404545832141267E-2</v>
      </c>
      <c r="BG70" s="42">
        <f>Population!BG70/SUM(Population!$BB70:$BN70)</f>
        <v>1.0585059639776491E-2</v>
      </c>
      <c r="BH70" s="42">
        <f>Population!BH70/SUM(Population!$BB70:$BN70)</f>
        <v>8.3131882996601413E-3</v>
      </c>
      <c r="BI70" s="42">
        <f>Population!BI70/SUM(Population!$BB70:$BN70)</f>
        <v>0</v>
      </c>
      <c r="BJ70" s="42">
        <f>Population!BJ70/SUM(Population!$BB70:$BN70)</f>
        <v>0</v>
      </c>
      <c r="BK70" s="42">
        <f>Population!BK70/SUM(Population!$BB70:$BN70)</f>
        <v>0</v>
      </c>
      <c r="BL70" s="42">
        <f>Population!BL70/SUM(Population!$BB70:$BN70)</f>
        <v>1.7311500415731207E-2</v>
      </c>
      <c r="BM70" s="42">
        <f>Population!BM70/SUM(Population!$BB70:$BN70)</f>
        <v>7.9537902412165889E-3</v>
      </c>
      <c r="BN70" s="43">
        <f>Population!BN70/SUM(Population!$BB70:$BN70)</f>
        <v>5.8228878173042804E-3</v>
      </c>
    </row>
    <row r="71" spans="1:66" x14ac:dyDescent="0.25">
      <c r="A71">
        <f t="shared" si="2"/>
        <v>33.5</v>
      </c>
      <c r="B71" s="40">
        <f>Population!B71/SUM(Population!$B71:$N71)</f>
        <v>0.94418275287394227</v>
      </c>
      <c r="C71" s="42">
        <f>Population!C71/SUM(Population!$B71:$N71)</f>
        <v>6.3854631364455711E-3</v>
      </c>
      <c r="D71" s="42">
        <f>Population!D71/SUM(Population!$B71:$N71)</f>
        <v>1.8631447214005878E-2</v>
      </c>
      <c r="E71" s="42">
        <f>Population!E71/SUM(Population!$B71:$N71)</f>
        <v>1.9210260750225416E-2</v>
      </c>
      <c r="F71" s="42">
        <f>Population!F71/SUM(Population!$B71:$N71)</f>
        <v>5.7579718617101518E-3</v>
      </c>
      <c r="G71" s="42">
        <f>Population!G71/SUM(Population!$B71:$N71)</f>
        <v>1.1083839567083591E-3</v>
      </c>
      <c r="H71" s="42">
        <f>Population!H71/SUM(Population!$B71:$N71)</f>
        <v>9.4115986561842688E-4</v>
      </c>
      <c r="I71" s="42">
        <f>Population!I71/SUM(Population!$B71:$N71)</f>
        <v>0</v>
      </c>
      <c r="J71" s="42">
        <f>Population!J71/SUM(Population!$B71:$N71)</f>
        <v>0</v>
      </c>
      <c r="K71" s="42">
        <f>Population!K71/SUM(Population!$B71:$N71)</f>
        <v>0</v>
      </c>
      <c r="L71" s="42">
        <f>Population!L71/SUM(Population!$B71:$N71)</f>
        <v>1.9705246931478143E-3</v>
      </c>
      <c r="M71" s="42">
        <f>Population!M71/SUM(Population!$B71:$N71)</f>
        <v>9.9336575649483115E-4</v>
      </c>
      <c r="N71" s="42">
        <f>Population!N71/SUM(Population!$B71:$N71)</f>
        <v>8.1866989170122572E-4</v>
      </c>
      <c r="O71" s="40">
        <f>Population!O71/SUM(Population!$O71:$AA71)</f>
        <v>0.9731788584502904</v>
      </c>
      <c r="P71" s="42">
        <f>Population!P71/SUM(Population!$O71:$AA71)</f>
        <v>3.0511754082903427E-3</v>
      </c>
      <c r="Q71" s="42">
        <f>Population!Q71/SUM(Population!$O71:$AA71)</f>
        <v>8.9159582286085694E-3</v>
      </c>
      <c r="R71" s="42">
        <f>Population!R71/SUM(Population!$O71:$AA71)</f>
        <v>9.2223272373561458E-3</v>
      </c>
      <c r="S71" s="42">
        <f>Population!S71/SUM(Population!$O71:$AA71)</f>
        <v>2.7735480367717404E-3</v>
      </c>
      <c r="T71" s="42">
        <f>Population!T71/SUM(Population!$O71:$AA71)</f>
        <v>5.3563380353868989E-4</v>
      </c>
      <c r="U71" s="42">
        <f>Population!U71/SUM(Population!$O71:$AA71)</f>
        <v>4.5873905313058045E-4</v>
      </c>
      <c r="V71" s="42">
        <f>Population!V71/SUM(Population!$O71:$AA71)</f>
        <v>0</v>
      </c>
      <c r="W71" s="42">
        <f>Population!W71/SUM(Population!$O71:$AA71)</f>
        <v>0</v>
      </c>
      <c r="X71" s="42">
        <f>Population!X71/SUM(Population!$O71:$AA71)</f>
        <v>0</v>
      </c>
      <c r="Y71" s="42">
        <f>Population!Y71/SUM(Population!$O71:$AA71)</f>
        <v>9.6043977984807338E-4</v>
      </c>
      <c r="Z71" s="42">
        <f>Population!Z71/SUM(Population!$O71:$AA71)</f>
        <v>4.8986807926208102E-4</v>
      </c>
      <c r="AA71" s="42">
        <f>Population!AA71/SUM(Population!$O71:$AA71)</f>
        <v>4.1345192290349702E-4</v>
      </c>
      <c r="AB71" s="40">
        <f>Population!AB71/SUM(Population!$AB71:$AN71)</f>
        <v>0.43784599650471862</v>
      </c>
      <c r="AC71" s="42">
        <f>Population!AC71/SUM(Population!$AB71:$AN71)</f>
        <v>6.3984382904421142E-2</v>
      </c>
      <c r="AD71" s="42">
        <f>Population!AD71/SUM(Population!$AB71:$AN71)</f>
        <v>0.18731202597180041</v>
      </c>
      <c r="AE71" s="42">
        <f>Population!AE71/SUM(Population!$AB71:$AN71)</f>
        <v>0.19382192443020485</v>
      </c>
      <c r="AF71" s="42">
        <f>Population!AF71/SUM(Population!$AB71:$AN71)</f>
        <v>5.8202823665221406E-2</v>
      </c>
      <c r="AG71" s="42">
        <f>Population!AG71/SUM(Population!$AB71:$AN71)</f>
        <v>1.1210603900975998E-2</v>
      </c>
      <c r="AH71" s="42">
        <f>Population!AH71/SUM(Population!$AB71:$AN71)</f>
        <v>9.5136828120042632E-3</v>
      </c>
      <c r="AI71" s="42">
        <f>Population!AI71/SUM(Population!$AB71:$AN71)</f>
        <v>0</v>
      </c>
      <c r="AJ71" s="42">
        <f>Population!AJ71/SUM(Population!$AB71:$AN71)</f>
        <v>0</v>
      </c>
      <c r="AK71" s="42">
        <f>Population!AK71/SUM(Population!$AB71:$AN71)</f>
        <v>0</v>
      </c>
      <c r="AL71" s="42">
        <f>Population!AL71/SUM(Population!$AB71:$AN71)</f>
        <v>1.9910339861727824E-2</v>
      </c>
      <c r="AM71" s="42">
        <f>Population!AM71/SUM(Population!$AB71:$AN71)</f>
        <v>1.0001796307534869E-2</v>
      </c>
      <c r="AN71" s="42">
        <f>Population!AN71/SUM(Population!$AB71:$AN71)</f>
        <v>8.196423641390534E-3</v>
      </c>
      <c r="AO71" s="40">
        <f>Population!AO71/SUM(Population!$AO71:$BA71)</f>
        <v>0.88512888940467871</v>
      </c>
      <c r="AP71" s="42">
        <f>Population!AP71/SUM(Population!$AO71:$BA71)</f>
        <v>1.3642108864956464E-2</v>
      </c>
      <c r="AQ71" s="42">
        <f>Population!AQ71/SUM(Population!$AO71:$BA71)</f>
        <v>3.9227897860234798E-2</v>
      </c>
      <c r="AR71" s="42">
        <f>Population!AR71/SUM(Population!$AO71:$BA71)</f>
        <v>3.9498537414282532E-2</v>
      </c>
      <c r="AS71" s="42">
        <f>Population!AS71/SUM(Population!$AO71:$BA71)</f>
        <v>1.1596033079138552E-2</v>
      </c>
      <c r="AT71" s="42">
        <f>Population!AT71/SUM(Population!$AO71:$BA71)</f>
        <v>2.193998189503478E-3</v>
      </c>
      <c r="AU71" s="42">
        <f>Population!AU71/SUM(Population!$AO71:$BA71)</f>
        <v>1.7953988196536721E-3</v>
      </c>
      <c r="AV71" s="42">
        <f>Population!AV71/SUM(Population!$AO71:$BA71)</f>
        <v>0</v>
      </c>
      <c r="AW71" s="42">
        <f>Population!AW71/SUM(Population!$AO71:$BA71)</f>
        <v>0</v>
      </c>
      <c r="AX71" s="42">
        <f>Population!AX71/SUM(Population!$AO71:$BA71)</f>
        <v>0</v>
      </c>
      <c r="AY71" s="42">
        <f>Population!AY71/SUM(Population!$AO71:$BA71)</f>
        <v>3.7494407076258899E-3</v>
      </c>
      <c r="AZ71" s="42">
        <f>Population!AZ71/SUM(Population!$AO71:$BA71)</f>
        <v>1.7975355265807114E-3</v>
      </c>
      <c r="BA71" s="43">
        <f>Population!BA71/SUM(Population!$AO71:$BA71)</f>
        <v>1.3701601333451499E-3</v>
      </c>
      <c r="BB71" s="40">
        <f>Population!BB71/SUM(Population!$BB71:$BN71)</f>
        <v>0.40062328722901625</v>
      </c>
      <c r="BC71" s="42">
        <f>Population!BC71/SUM(Population!$BB71:$BN71)</f>
        <v>7.6728037474526709E-2</v>
      </c>
      <c r="BD71" s="42">
        <f>Population!BD71/SUM(Population!$BB71:$BN71)</f>
        <v>0.21225010663829214</v>
      </c>
      <c r="BE71" s="42">
        <f>Population!BE71/SUM(Population!$BB71:$BN71)</f>
        <v>0.20302570376962772</v>
      </c>
      <c r="BF71" s="42">
        <f>Population!BF71/SUM(Population!$BB71:$BN71)</f>
        <v>5.7401754590521908E-2</v>
      </c>
      <c r="BG71" s="42">
        <f>Population!BG71/SUM(Population!$BB71:$BN71)</f>
        <v>1.0584115180008527E-2</v>
      </c>
      <c r="BH71" s="42">
        <f>Population!BH71/SUM(Population!$BB71:$BN71)</f>
        <v>8.3114620771706591E-3</v>
      </c>
      <c r="BI71" s="42">
        <f>Population!BI71/SUM(Population!$BB71:$BN71)</f>
        <v>0</v>
      </c>
      <c r="BJ71" s="42">
        <f>Population!BJ71/SUM(Population!$BB71:$BN71)</f>
        <v>0</v>
      </c>
      <c r="BK71" s="42">
        <f>Population!BK71/SUM(Population!$BB71:$BN71)</f>
        <v>0</v>
      </c>
      <c r="BL71" s="42">
        <f>Population!BL71/SUM(Population!$BB71:$BN71)</f>
        <v>1.7307510650246105E-2</v>
      </c>
      <c r="BM71" s="42">
        <f>Population!BM71/SUM(Population!$BB71:$BN71)</f>
        <v>7.9501068720478855E-3</v>
      </c>
      <c r="BN71" s="43">
        <f>Population!BN71/SUM(Population!$BB71:$BN71)</f>
        <v>5.8179155185421596E-3</v>
      </c>
    </row>
    <row r="72" spans="1:66" x14ac:dyDescent="0.25">
      <c r="A72">
        <f t="shared" si="2"/>
        <v>34</v>
      </c>
      <c r="B72" s="40">
        <f>Population!B72/SUM(Population!$B72:$N72)</f>
        <v>0.94420729516389668</v>
      </c>
      <c r="C72" s="42">
        <f>Population!C72/SUM(Population!$B72:$N72)</f>
        <v>6.3856087335436114E-3</v>
      </c>
      <c r="D72" s="42">
        <f>Population!D72/SUM(Population!$B72:$N72)</f>
        <v>1.8629712685429005E-2</v>
      </c>
      <c r="E72" s="42">
        <f>Population!E72/SUM(Population!$B72:$N72)</f>
        <v>1.9203528467967627E-2</v>
      </c>
      <c r="F72" s="42">
        <f>Population!F72/SUM(Population!$B72:$N72)</f>
        <v>5.754328225850109E-3</v>
      </c>
      <c r="G72" s="42">
        <f>Population!G72/SUM(Population!$B72:$N72)</f>
        <v>1.1073658415352511E-3</v>
      </c>
      <c r="H72" s="42">
        <f>Population!H72/SUM(Population!$B72:$N72)</f>
        <v>9.3960772152277758E-4</v>
      </c>
      <c r="I72" s="42">
        <f>Population!I72/SUM(Population!$B72:$N72)</f>
        <v>0</v>
      </c>
      <c r="J72" s="42">
        <f>Population!J72/SUM(Population!$B72:$N72)</f>
        <v>0</v>
      </c>
      <c r="K72" s="42">
        <f>Population!K72/SUM(Population!$B72:$N72)</f>
        <v>0</v>
      </c>
      <c r="L72" s="42">
        <f>Population!L72/SUM(Population!$B72:$N72)</f>
        <v>1.9671501440327159E-3</v>
      </c>
      <c r="M72" s="42">
        <f>Population!M72/SUM(Population!$B72:$N72)</f>
        <v>9.9054584492086809E-4</v>
      </c>
      <c r="N72" s="42">
        <f>Population!N72/SUM(Population!$B72:$N72)</f>
        <v>8.1485717130121095E-4</v>
      </c>
      <c r="O72" s="40">
        <f>Population!O72/SUM(Population!$O72:$AA72)</f>
        <v>0.97322006511444459</v>
      </c>
      <c r="P72" s="42">
        <f>Population!P72/SUM(Population!$O72:$AA72)</f>
        <v>3.0492120694727014E-3</v>
      </c>
      <c r="Q72" s="42">
        <f>Population!Q72/SUM(Population!$O72:$AA72)</f>
        <v>8.9079122008103671E-3</v>
      </c>
      <c r="R72" s="42">
        <f>Population!R72/SUM(Population!$O72:$AA72)</f>
        <v>9.2092201174200274E-3</v>
      </c>
      <c r="S72" s="42">
        <f>Population!S72/SUM(Population!$O72:$AA72)</f>
        <v>2.7681457364643605E-3</v>
      </c>
      <c r="T72" s="42">
        <f>Population!T72/SUM(Population!$O72:$AA72)</f>
        <v>5.3432500936751294E-4</v>
      </c>
      <c r="U72" s="42">
        <f>Population!U72/SUM(Population!$O72:$AA72)</f>
        <v>4.5705325062536325E-4</v>
      </c>
      <c r="V72" s="42">
        <f>Population!V72/SUM(Population!$O72:$AA72)</f>
        <v>0</v>
      </c>
      <c r="W72" s="42">
        <f>Population!W72/SUM(Population!$O72:$AA72)</f>
        <v>0</v>
      </c>
      <c r="X72" s="42">
        <f>Population!X72/SUM(Population!$O72:$AA72)</f>
        <v>0</v>
      </c>
      <c r="Y72" s="42">
        <f>Population!Y72/SUM(Population!$O72:$AA72)</f>
        <v>9.568642595865894E-4</v>
      </c>
      <c r="Z72" s="42">
        <f>Population!Z72/SUM(Population!$O72:$AA72)</f>
        <v>4.8721863588949984E-4</v>
      </c>
      <c r="AA72" s="42">
        <f>Population!AA72/SUM(Population!$O72:$AA72)</f>
        <v>4.099836059187022E-4</v>
      </c>
      <c r="AB72" s="40">
        <f>Population!AB72/SUM(Population!$AB72:$AN72)</f>
        <v>0.43796278674775163</v>
      </c>
      <c r="AC72" s="42">
        <f>Population!AC72/SUM(Population!$AB72:$AN72)</f>
        <v>6.3973804262314055E-2</v>
      </c>
      <c r="AD72" s="42">
        <f>Population!AD72/SUM(Population!$AB72:$AN72)</f>
        <v>0.187286972727603</v>
      </c>
      <c r="AE72" s="42">
        <f>Population!AE72/SUM(Population!$AB72:$AN72)</f>
        <v>0.19379776549486913</v>
      </c>
      <c r="AF72" s="42">
        <f>Population!AF72/SUM(Population!$AB72:$AN72)</f>
        <v>5.8193625699218605E-2</v>
      </c>
      <c r="AG72" s="42">
        <f>Population!AG72/SUM(Population!$AB72:$AN72)</f>
        <v>1.1208036364813267E-2</v>
      </c>
      <c r="AH72" s="42">
        <f>Population!AH72/SUM(Population!$AB72:$AN72)</f>
        <v>9.5085508388203354E-3</v>
      </c>
      <c r="AI72" s="42">
        <f>Population!AI72/SUM(Population!$AB72:$AN72)</f>
        <v>0</v>
      </c>
      <c r="AJ72" s="42">
        <f>Population!AJ72/SUM(Population!$AB72:$AN72)</f>
        <v>0</v>
      </c>
      <c r="AK72" s="42">
        <f>Population!AK72/SUM(Population!$AB72:$AN72)</f>
        <v>0</v>
      </c>
      <c r="AL72" s="42">
        <f>Population!AL72/SUM(Population!$AB72:$AN72)</f>
        <v>1.9900272791555918E-2</v>
      </c>
      <c r="AM72" s="42">
        <f>Population!AM72/SUM(Population!$AB72:$AN72)</f>
        <v>9.9915614400611641E-3</v>
      </c>
      <c r="AN72" s="42">
        <f>Population!AN72/SUM(Population!$AB72:$AN72)</f>
        <v>8.1766236329927477E-3</v>
      </c>
      <c r="AO72" s="40">
        <f>Population!AO72/SUM(Population!$AO72:$BA72)</f>
        <v>0.88430358685924582</v>
      </c>
      <c r="AP72" s="42">
        <f>Population!AP72/SUM(Population!$AO72:$BA72)</f>
        <v>1.372952582775735E-2</v>
      </c>
      <c r="AQ72" s="42">
        <f>Population!AQ72/SUM(Population!$AO72:$BA72)</f>
        <v>3.9493053610227903E-2</v>
      </c>
      <c r="AR72" s="42">
        <f>Population!AR72/SUM(Population!$AO72:$BA72)</f>
        <v>3.9786102195917224E-2</v>
      </c>
      <c r="AS72" s="42">
        <f>Population!AS72/SUM(Population!$AO72:$BA72)</f>
        <v>1.1685293757118244E-2</v>
      </c>
      <c r="AT72" s="42">
        <f>Population!AT72/SUM(Population!$AO72:$BA72)</f>
        <v>2.2115707043430005E-3</v>
      </c>
      <c r="AU72" s="42">
        <f>Population!AU72/SUM(Population!$AO72:$BA72)</f>
        <v>1.8107921060191282E-3</v>
      </c>
      <c r="AV72" s="42">
        <f>Population!AV72/SUM(Population!$AO72:$BA72)</f>
        <v>0</v>
      </c>
      <c r="AW72" s="42">
        <f>Population!AW72/SUM(Population!$AO72:$BA72)</f>
        <v>0</v>
      </c>
      <c r="AX72" s="42">
        <f>Population!AX72/SUM(Population!$AO72:$BA72)</f>
        <v>0</v>
      </c>
      <c r="AY72" s="42">
        <f>Population!AY72/SUM(Population!$AO72:$BA72)</f>
        <v>3.7817940790767081E-3</v>
      </c>
      <c r="AZ72" s="42">
        <f>Population!AZ72/SUM(Population!$AO72:$BA72)</f>
        <v>1.8142763466476358E-3</v>
      </c>
      <c r="BA72" s="43">
        <f>Population!BA72/SUM(Population!$AO72:$BA72)</f>
        <v>1.3840045136468756E-3</v>
      </c>
      <c r="BB72" s="40">
        <f>Population!BB72/SUM(Population!$BB72:$BN72)</f>
        <v>0.40063904606060596</v>
      </c>
      <c r="BC72" s="42">
        <f>Population!BC72/SUM(Population!$BB72:$BN72)</f>
        <v>7.672944962143749E-2</v>
      </c>
      <c r="BD72" s="42">
        <f>Population!BD72/SUM(Population!$BB72:$BN72)</f>
        <v>0.21225214869576228</v>
      </c>
      <c r="BE72" s="42">
        <f>Population!BE72/SUM(Population!$BB72:$BN72)</f>
        <v>0.20302303993872697</v>
      </c>
      <c r="BF72" s="42">
        <f>Population!BF72/SUM(Population!$BB72:$BN72)</f>
        <v>5.7399253046082441E-2</v>
      </c>
      <c r="BG72" s="42">
        <f>Population!BG72/SUM(Population!$BB72:$BN72)</f>
        <v>1.0583263655628962E-2</v>
      </c>
      <c r="BH72" s="42">
        <f>Population!BH72/SUM(Population!$BB72:$BN72)</f>
        <v>8.3098883546763834E-3</v>
      </c>
      <c r="BI72" s="42">
        <f>Population!BI72/SUM(Population!$BB72:$BN72)</f>
        <v>0</v>
      </c>
      <c r="BJ72" s="42">
        <f>Population!BJ72/SUM(Population!$BB72:$BN72)</f>
        <v>0</v>
      </c>
      <c r="BK72" s="42">
        <f>Population!BK72/SUM(Population!$BB72:$BN72)</f>
        <v>0</v>
      </c>
      <c r="BL72" s="42">
        <f>Population!BL72/SUM(Population!$BB72:$BN72)</f>
        <v>1.7303901890148961E-2</v>
      </c>
      <c r="BM72" s="42">
        <f>Population!BM72/SUM(Population!$BB72:$BN72)</f>
        <v>7.946735616136456E-3</v>
      </c>
      <c r="BN72" s="43">
        <f>Population!BN72/SUM(Population!$BB72:$BN72)</f>
        <v>5.8132731207942035E-3</v>
      </c>
    </row>
    <row r="73" spans="1:66" x14ac:dyDescent="0.25">
      <c r="A73">
        <f t="shared" si="2"/>
        <v>34.5</v>
      </c>
      <c r="B73" s="40">
        <f>Population!B73/SUM(Population!$B73:$N73)</f>
        <v>0.94422843467977613</v>
      </c>
      <c r="C73" s="42">
        <f>Population!C73/SUM(Population!$B73:$N73)</f>
        <v>6.3859044609041382E-3</v>
      </c>
      <c r="D73" s="42">
        <f>Population!D73/SUM(Population!$B73:$N73)</f>
        <v>1.8628631990200855E-2</v>
      </c>
      <c r="E73" s="42">
        <f>Population!E73/SUM(Population!$B73:$N73)</f>
        <v>1.9197907057910885E-2</v>
      </c>
      <c r="F73" s="42">
        <f>Population!F73/SUM(Population!$B73:$N73)</f>
        <v>5.7511487212574871E-3</v>
      </c>
      <c r="G73" s="42">
        <f>Population!G73/SUM(Population!$B73:$N73)</f>
        <v>1.106460186032551E-3</v>
      </c>
      <c r="H73" s="42">
        <f>Population!H73/SUM(Population!$B73:$N73)</f>
        <v>9.381943937577618E-4</v>
      </c>
      <c r="I73" s="42">
        <f>Population!I73/SUM(Population!$B73:$N73)</f>
        <v>0</v>
      </c>
      <c r="J73" s="42">
        <f>Population!J73/SUM(Population!$B73:$N73)</f>
        <v>0</v>
      </c>
      <c r="K73" s="42">
        <f>Population!K73/SUM(Population!$B73:$N73)</f>
        <v>0</v>
      </c>
      <c r="L73" s="42">
        <f>Population!L73/SUM(Population!$B73:$N73)</f>
        <v>1.9640824819533564E-3</v>
      </c>
      <c r="M73" s="42">
        <f>Population!M73/SUM(Population!$B73:$N73)</f>
        <v>9.8794625190676256E-4</v>
      </c>
      <c r="N73" s="42">
        <f>Population!N73/SUM(Population!$B73:$N73)</f>
        <v>8.1128977630001502E-4</v>
      </c>
      <c r="O73" s="40">
        <f>Population!O73/SUM(Population!$O73:$AA73)</f>
        <v>0.97325770744125017</v>
      </c>
      <c r="P73" s="42">
        <f>Population!P73/SUM(Population!$O73:$AA73)</f>
        <v>3.0474656979373612E-3</v>
      </c>
      <c r="Q73" s="42">
        <f>Population!Q73/SUM(Population!$O73:$AA73)</f>
        <v>8.90068263545493E-3</v>
      </c>
      <c r="R73" s="42">
        <f>Population!R73/SUM(Population!$O73:$AA73)</f>
        <v>9.1973076180560144E-3</v>
      </c>
      <c r="S73" s="42">
        <f>Population!S73/SUM(Population!$O73:$AA73)</f>
        <v>2.7632027896112524E-3</v>
      </c>
      <c r="T73" s="42">
        <f>Population!T73/SUM(Population!$O73:$AA73)</f>
        <v>5.3312169491304899E-4</v>
      </c>
      <c r="U73" s="42">
        <f>Population!U73/SUM(Population!$O73:$AA73)</f>
        <v>4.5549075955867064E-4</v>
      </c>
      <c r="V73" s="42">
        <f>Population!V73/SUM(Population!$O73:$AA73)</f>
        <v>0</v>
      </c>
      <c r="W73" s="42">
        <f>Population!W73/SUM(Population!$O73:$AA73)</f>
        <v>0</v>
      </c>
      <c r="X73" s="42">
        <f>Population!X73/SUM(Population!$O73:$AA73)</f>
        <v>0</v>
      </c>
      <c r="Y73" s="42">
        <f>Population!Y73/SUM(Population!$O73:$AA73)</f>
        <v>9.5355018238015455E-4</v>
      </c>
      <c r="Z73" s="42">
        <f>Population!Z73/SUM(Population!$O73:$AA73)</f>
        <v>4.8474487867676905E-4</v>
      </c>
      <c r="AA73" s="42">
        <f>Population!AA73/SUM(Population!$O73:$AA73)</f>
        <v>4.0672630216165371E-4</v>
      </c>
      <c r="AB73" s="40">
        <f>Population!AB73/SUM(Population!$AB73:$AN73)</f>
        <v>0.43806103529753698</v>
      </c>
      <c r="AC73" s="42">
        <f>Population!AC73/SUM(Population!$AB73:$AN73)</f>
        <v>6.3964514819786489E-2</v>
      </c>
      <c r="AD73" s="42">
        <f>Population!AD73/SUM(Population!$AB73:$AN73)</f>
        <v>0.18726604377360245</v>
      </c>
      <c r="AE73" s="42">
        <f>Population!AE73/SUM(Population!$AB73:$AN73)</f>
        <v>0.19377910001546456</v>
      </c>
      <c r="AF73" s="42">
        <f>Population!AF73/SUM(Population!$AB73:$AN73)</f>
        <v>5.8186555556220133E-2</v>
      </c>
      <c r="AG73" s="42">
        <f>Population!AG73/SUM(Population!$AB73:$AN73)</f>
        <v>1.1205981263296876E-2</v>
      </c>
      <c r="AH73" s="42">
        <f>Population!AH73/SUM(Population!$AB73:$AN73)</f>
        <v>9.5041195190202418E-3</v>
      </c>
      <c r="AI73" s="42">
        <f>Population!AI73/SUM(Population!$AB73:$AN73)</f>
        <v>0</v>
      </c>
      <c r="AJ73" s="42">
        <f>Population!AJ73/SUM(Population!$AB73:$AN73)</f>
        <v>0</v>
      </c>
      <c r="AK73" s="42">
        <f>Population!AK73/SUM(Population!$AB73:$AN73)</f>
        <v>0</v>
      </c>
      <c r="AL73" s="42">
        <f>Population!AL73/SUM(Population!$AB73:$AN73)</f>
        <v>1.9891659806059284E-2</v>
      </c>
      <c r="AM73" s="42">
        <f>Population!AM73/SUM(Population!$AB73:$AN73)</f>
        <v>9.9824620996872265E-3</v>
      </c>
      <c r="AN73" s="42">
        <f>Population!AN73/SUM(Population!$AB73:$AN73)</f>
        <v>8.1585278493259087E-3</v>
      </c>
      <c r="AO73" s="40">
        <f>Population!AO73/SUM(Population!$AO73:$BA73)</f>
        <v>0.88348993458222946</v>
      </c>
      <c r="AP73" s="42">
        <f>Population!AP73/SUM(Population!$AO73:$BA73)</f>
        <v>1.3815554064459935E-2</v>
      </c>
      <c r="AQ73" s="42">
        <f>Population!AQ73/SUM(Population!$AO73:$BA73)</f>
        <v>3.9754185440633812E-2</v>
      </c>
      <c r="AR73" s="42">
        <f>Population!AR73/SUM(Population!$AO73:$BA73)</f>
        <v>4.006962191785754E-2</v>
      </c>
      <c r="AS73" s="42">
        <f>Population!AS73/SUM(Population!$AO73:$BA73)</f>
        <v>1.1773378948630462E-2</v>
      </c>
      <c r="AT73" s="42">
        <f>Population!AT73/SUM(Population!$AO73:$BA73)</f>
        <v>2.2289237281628645E-3</v>
      </c>
      <c r="AU73" s="42">
        <f>Population!AU73/SUM(Population!$AO73:$BA73)</f>
        <v>1.8260133628034126E-3</v>
      </c>
      <c r="AV73" s="42">
        <f>Population!AV73/SUM(Population!$AO73:$BA73)</f>
        <v>0</v>
      </c>
      <c r="AW73" s="42">
        <f>Population!AW73/SUM(Population!$AO73:$BA73)</f>
        <v>0</v>
      </c>
      <c r="AX73" s="42">
        <f>Population!AX73/SUM(Population!$AO73:$BA73)</f>
        <v>0</v>
      </c>
      <c r="AY73" s="42">
        <f>Population!AY73/SUM(Population!$AO73:$BA73)</f>
        <v>3.8137887504448324E-3</v>
      </c>
      <c r="AZ73" s="42">
        <f>Population!AZ73/SUM(Population!$AO73:$BA73)</f>
        <v>1.8308547699579293E-3</v>
      </c>
      <c r="BA73" s="43">
        <f>Population!BA73/SUM(Population!$AO73:$BA73)</f>
        <v>1.3977444348196996E-3</v>
      </c>
      <c r="BB73" s="40">
        <f>Population!BB73/SUM(Population!$BB73:$BN73)</f>
        <v>0.40065329733690314</v>
      </c>
      <c r="BC73" s="42">
        <f>Population!BC73/SUM(Population!$BB73:$BN73)</f>
        <v>7.6730742930093035E-2</v>
      </c>
      <c r="BD73" s="42">
        <f>Population!BD73/SUM(Population!$BB73:$BN73)</f>
        <v>0.21225406214748799</v>
      </c>
      <c r="BE73" s="42">
        <f>Population!BE73/SUM(Population!$BB73:$BN73)</f>
        <v>0.20302070133616848</v>
      </c>
      <c r="BF73" s="42">
        <f>Population!BF73/SUM(Population!$BB73:$BN73)</f>
        <v>5.7397012714864061E-2</v>
      </c>
      <c r="BG73" s="42">
        <f>Population!BG73/SUM(Population!$BB73:$BN73)</f>
        <v>1.0582495949008053E-2</v>
      </c>
      <c r="BH73" s="42">
        <f>Population!BH73/SUM(Population!$BB73:$BN73)</f>
        <v>8.3084532413394609E-3</v>
      </c>
      <c r="BI73" s="42">
        <f>Population!BI73/SUM(Population!$BB73:$BN73)</f>
        <v>0</v>
      </c>
      <c r="BJ73" s="42">
        <f>Population!BJ73/SUM(Population!$BB73:$BN73)</f>
        <v>0</v>
      </c>
      <c r="BK73" s="42">
        <f>Population!BK73/SUM(Population!$BB73:$BN73)</f>
        <v>0</v>
      </c>
      <c r="BL73" s="42">
        <f>Population!BL73/SUM(Population!$BB73:$BN73)</f>
        <v>1.7300637762699141E-2</v>
      </c>
      <c r="BM73" s="42">
        <f>Population!BM73/SUM(Population!$BB73:$BN73)</f>
        <v>7.9436522945249815E-3</v>
      </c>
      <c r="BN73" s="43">
        <f>Population!BN73/SUM(Population!$BB73:$BN73)</f>
        <v>5.8089442869118752E-3</v>
      </c>
    </row>
    <row r="74" spans="1:66" x14ac:dyDescent="0.25">
      <c r="A74">
        <f t="shared" si="2"/>
        <v>35</v>
      </c>
      <c r="B74" s="40">
        <f>Population!B74/SUM(Population!$B74:$N74)</f>
        <v>0.94424645410267849</v>
      </c>
      <c r="C74" s="42">
        <f>Population!C74/SUM(Population!$B74:$N74)</f>
        <v>6.3863331980160776E-3</v>
      </c>
      <c r="D74" s="42">
        <f>Population!D74/SUM(Population!$B74:$N74)</f>
        <v>1.8628139345220666E-2</v>
      </c>
      <c r="E74" s="42">
        <f>Population!E74/SUM(Population!$B74:$N74)</f>
        <v>1.9193298838506886E-2</v>
      </c>
      <c r="F74" s="42">
        <f>Population!F74/SUM(Population!$B74:$N74)</f>
        <v>5.7483956056969205E-3</v>
      </c>
      <c r="G74" s="42">
        <f>Population!G74/SUM(Population!$B74:$N74)</f>
        <v>1.1056583744520623E-3</v>
      </c>
      <c r="H74" s="42">
        <f>Population!H74/SUM(Population!$B74:$N74)</f>
        <v>9.3691045391345847E-4</v>
      </c>
      <c r="I74" s="42">
        <f>Population!I74/SUM(Population!$B74:$N74)</f>
        <v>0</v>
      </c>
      <c r="J74" s="42">
        <f>Population!J74/SUM(Population!$B74:$N74)</f>
        <v>0</v>
      </c>
      <c r="K74" s="42">
        <f>Population!K74/SUM(Population!$B74:$N74)</f>
        <v>0</v>
      </c>
      <c r="L74" s="42">
        <f>Population!L74/SUM(Population!$B74:$N74)</f>
        <v>1.961300479947789E-3</v>
      </c>
      <c r="M74" s="42">
        <f>Population!M74/SUM(Population!$B74:$N74)</f>
        <v>9.855536578584575E-4</v>
      </c>
      <c r="N74" s="42">
        <f>Population!N74/SUM(Population!$B74:$N74)</f>
        <v>8.0795594370906821E-4</v>
      </c>
      <c r="O74" s="40">
        <f>Population!O74/SUM(Population!$O74:$AA74)</f>
        <v>0.97329203161484135</v>
      </c>
      <c r="P74" s="42">
        <f>Population!P74/SUM(Population!$O74:$AA74)</f>
        <v>3.0459190140077422E-3</v>
      </c>
      <c r="Q74" s="42">
        <f>Population!Q74/SUM(Population!$O74:$AA74)</f>
        <v>8.8942074868198912E-3</v>
      </c>
      <c r="R74" s="42">
        <f>Population!R74/SUM(Population!$O74:$AA74)</f>
        <v>9.1865045789203802E-3</v>
      </c>
      <c r="S74" s="42">
        <f>Population!S74/SUM(Population!$O74:$AA74)</f>
        <v>2.758687926600121E-3</v>
      </c>
      <c r="T74" s="42">
        <f>Population!T74/SUM(Population!$O74:$AA74)</f>
        <v>5.3201696553603628E-4</v>
      </c>
      <c r="U74" s="42">
        <f>Population!U74/SUM(Population!$O74:$AA74)</f>
        <v>4.5404405256916519E-4</v>
      </c>
      <c r="V74" s="42">
        <f>Population!V74/SUM(Population!$O74:$AA74)</f>
        <v>0</v>
      </c>
      <c r="W74" s="42">
        <f>Population!W74/SUM(Population!$O74:$AA74)</f>
        <v>0</v>
      </c>
      <c r="X74" s="42">
        <f>Population!X74/SUM(Population!$O74:$AA74)</f>
        <v>0</v>
      </c>
      <c r="Y74" s="42">
        <f>Population!Y74/SUM(Population!$O74:$AA74)</f>
        <v>9.5048190534060162E-4</v>
      </c>
      <c r="Z74" s="42">
        <f>Population!Z74/SUM(Population!$O74:$AA74)</f>
        <v>4.8243742892040224E-4</v>
      </c>
      <c r="AA74" s="42">
        <f>Population!AA74/SUM(Population!$O74:$AA74)</f>
        <v>4.0366902644455943E-4</v>
      </c>
      <c r="AB74" s="40">
        <f>Population!AB74/SUM(Population!$AB74:$AN74)</f>
        <v>0.43814234353649228</v>
      </c>
      <c r="AC74" s="42">
        <f>Population!AC74/SUM(Population!$AB74:$AN74)</f>
        <v>6.3956414477643164E-2</v>
      </c>
      <c r="AD74" s="42">
        <f>Population!AD74/SUM(Population!$AB74:$AN74)</f>
        <v>0.18724888098065454</v>
      </c>
      <c r="AE74" s="42">
        <f>Population!AE74/SUM(Population!$AB74:$AN74)</f>
        <v>0.19376541212876719</v>
      </c>
      <c r="AF74" s="42">
        <f>Population!AF74/SUM(Population!$AB74:$AN74)</f>
        <v>5.8181413199660942E-2</v>
      </c>
      <c r="AG74" s="42">
        <f>Population!AG74/SUM(Population!$AB74:$AN74)</f>
        <v>1.1204391974513995E-2</v>
      </c>
      <c r="AH74" s="42">
        <f>Population!AH74/SUM(Population!$AB74:$AN74)</f>
        <v>9.5003308408719064E-3</v>
      </c>
      <c r="AI74" s="42">
        <f>Population!AI74/SUM(Population!$AB74:$AN74)</f>
        <v>0</v>
      </c>
      <c r="AJ74" s="42">
        <f>Population!AJ74/SUM(Population!$AB74:$AN74)</f>
        <v>0</v>
      </c>
      <c r="AK74" s="42">
        <f>Population!AK74/SUM(Population!$AB74:$AN74)</f>
        <v>0</v>
      </c>
      <c r="AL74" s="42">
        <f>Population!AL74/SUM(Population!$AB74:$AN74)</f>
        <v>1.9884380093381566E-2</v>
      </c>
      <c r="AM74" s="42">
        <f>Population!AM74/SUM(Population!$AB74:$AN74)</f>
        <v>9.9744137909531985E-3</v>
      </c>
      <c r="AN74" s="42">
        <f>Population!AN74/SUM(Population!$AB74:$AN74)</f>
        <v>8.1420189770613112E-3</v>
      </c>
      <c r="AO74" s="40">
        <f>Population!AO74/SUM(Population!$AO74:$BA74)</f>
        <v>0.8826880391425761</v>
      </c>
      <c r="AP74" s="42">
        <f>Population!AP74/SUM(Population!$AO74:$BA74)</f>
        <v>1.3900188683548947E-2</v>
      </c>
      <c r="AQ74" s="42">
        <f>Population!AQ74/SUM(Population!$AO74:$BA74)</f>
        <v>4.0011269578281765E-2</v>
      </c>
      <c r="AR74" s="42">
        <f>Population!AR74/SUM(Population!$AO74:$BA74)</f>
        <v>4.0349057167912747E-2</v>
      </c>
      <c r="AS74" s="42">
        <f>Population!AS74/SUM(Population!$AO74:$BA74)</f>
        <v>1.1860273341793289E-2</v>
      </c>
      <c r="AT74" s="42">
        <f>Population!AT74/SUM(Population!$AO74:$BA74)</f>
        <v>2.246053855308705E-3</v>
      </c>
      <c r="AU74" s="42">
        <f>Population!AU74/SUM(Population!$AO74:$BA74)</f>
        <v>1.8410589720162616E-3</v>
      </c>
      <c r="AV74" s="42">
        <f>Population!AV74/SUM(Population!$AO74:$BA74)</f>
        <v>0</v>
      </c>
      <c r="AW74" s="42">
        <f>Population!AW74/SUM(Population!$AO74:$BA74)</f>
        <v>0</v>
      </c>
      <c r="AX74" s="42">
        <f>Population!AX74/SUM(Population!$AO74:$BA74)</f>
        <v>0</v>
      </c>
      <c r="AY74" s="42">
        <f>Population!AY74/SUM(Population!$AO74:$BA74)</f>
        <v>3.8454172729099657E-3</v>
      </c>
      <c r="AZ74" s="42">
        <f>Population!AZ74/SUM(Population!$AO74:$BA74)</f>
        <v>1.8472666566237011E-3</v>
      </c>
      <c r="BA74" s="43">
        <f>Population!BA74/SUM(Population!$AO74:$BA74)</f>
        <v>1.4113753290284129E-3</v>
      </c>
      <c r="BB74" s="40">
        <f>Population!BB74/SUM(Population!$BB74:$BN74)</f>
        <v>0.40066615616246809</v>
      </c>
      <c r="BC74" s="42">
        <f>Population!BC74/SUM(Population!$BB74:$BN74)</f>
        <v>7.673192664628431E-2</v>
      </c>
      <c r="BD74" s="42">
        <f>Population!BD74/SUM(Population!$BB74:$BN74)</f>
        <v>0.21225586202569019</v>
      </c>
      <c r="BE74" s="42">
        <f>Population!BE74/SUM(Population!$BB74:$BN74)</f>
        <v>0.20301866406642285</v>
      </c>
      <c r="BF74" s="42">
        <f>Population!BF74/SUM(Population!$BB74:$BN74)</f>
        <v>5.7395009591702538E-2</v>
      </c>
      <c r="BG74" s="42">
        <f>Population!BG74/SUM(Population!$BB74:$BN74)</f>
        <v>1.0581804218228482E-2</v>
      </c>
      <c r="BH74" s="42">
        <f>Population!BH74/SUM(Population!$BB74:$BN74)</f>
        <v>8.3071444757003374E-3</v>
      </c>
      <c r="BI74" s="42">
        <f>Population!BI74/SUM(Population!$BB74:$BN74)</f>
        <v>0</v>
      </c>
      <c r="BJ74" s="42">
        <f>Population!BJ74/SUM(Population!$BB74:$BN74)</f>
        <v>0</v>
      </c>
      <c r="BK74" s="42">
        <f>Population!BK74/SUM(Population!$BB74:$BN74)</f>
        <v>0</v>
      </c>
      <c r="BL74" s="42">
        <f>Population!BL74/SUM(Population!$BB74:$BN74)</f>
        <v>1.7297685774577558E-2</v>
      </c>
      <c r="BM74" s="42">
        <f>Population!BM74/SUM(Population!$BB74:$BN74)</f>
        <v>7.9408343189079061E-3</v>
      </c>
      <c r="BN74" s="43">
        <f>Population!BN74/SUM(Population!$BB74:$BN74)</f>
        <v>5.8049127200178368E-3</v>
      </c>
    </row>
    <row r="75" spans="1:66" x14ac:dyDescent="0.25">
      <c r="A75">
        <f t="shared" si="2"/>
        <v>35.5</v>
      </c>
      <c r="B75" s="40">
        <f>Population!B75/SUM(Population!$B75:$N75)</f>
        <v>0.94426161780949669</v>
      </c>
      <c r="C75" s="42">
        <f>Population!C75/SUM(Population!$B75:$N75)</f>
        <v>6.3868791670559453E-3</v>
      </c>
      <c r="D75" s="42">
        <f>Population!D75/SUM(Population!$B75:$N75)</f>
        <v>1.8628173787555647E-2</v>
      </c>
      <c r="E75" s="42">
        <f>Population!E75/SUM(Population!$B75:$N75)</f>
        <v>1.9189612757469755E-2</v>
      </c>
      <c r="F75" s="42">
        <f>Population!F75/SUM(Population!$B75:$N75)</f>
        <v>5.7460335796240668E-3</v>
      </c>
      <c r="G75" s="42">
        <f>Population!G75/SUM(Population!$B75:$N75)</f>
        <v>1.1049523219254852E-3</v>
      </c>
      <c r="H75" s="42">
        <f>Population!H75/SUM(Population!$B75:$N75)</f>
        <v>9.3574698788292205E-4</v>
      </c>
      <c r="I75" s="42">
        <f>Population!I75/SUM(Population!$B75:$N75)</f>
        <v>0</v>
      </c>
      <c r="J75" s="42">
        <f>Population!J75/SUM(Population!$B75:$N75)</f>
        <v>0</v>
      </c>
      <c r="K75" s="42">
        <f>Population!K75/SUM(Population!$B75:$N75)</f>
        <v>0</v>
      </c>
      <c r="L75" s="42">
        <f>Population!L75/SUM(Population!$B75:$N75)</f>
        <v>1.9587840895069542E-3</v>
      </c>
      <c r="M75" s="42">
        <f>Population!M75/SUM(Population!$B75:$N75)</f>
        <v>9.833553149178483E-4</v>
      </c>
      <c r="N75" s="42">
        <f>Population!N75/SUM(Population!$B75:$N75)</f>
        <v>8.0484418456446786E-4</v>
      </c>
      <c r="O75" s="40">
        <f>Population!O75/SUM(Population!$O75:$AA75)</f>
        <v>0.97332326960340465</v>
      </c>
      <c r="P75" s="42">
        <f>Population!P75/SUM(Population!$O75:$AA75)</f>
        <v>3.0445558624082581E-3</v>
      </c>
      <c r="Q75" s="42">
        <f>Population!Q75/SUM(Population!$O75:$AA75)</f>
        <v>8.888428594821491E-3</v>
      </c>
      <c r="R75" s="42">
        <f>Population!R75/SUM(Population!$O75:$AA75)</f>
        <v>9.1767309046227527E-3</v>
      </c>
      <c r="S75" s="42">
        <f>Population!S75/SUM(Population!$O75:$AA75)</f>
        <v>2.7545716615831853E-3</v>
      </c>
      <c r="T75" s="42">
        <f>Population!T75/SUM(Population!$O75:$AA75)</f>
        <v>5.3100430240040708E-4</v>
      </c>
      <c r="U75" s="42">
        <f>Population!U75/SUM(Population!$O75:$AA75)</f>
        <v>4.5270599227005521E-4</v>
      </c>
      <c r="V75" s="42">
        <f>Population!V75/SUM(Population!$O75:$AA75)</f>
        <v>0</v>
      </c>
      <c r="W75" s="42">
        <f>Population!W75/SUM(Population!$O75:$AA75)</f>
        <v>0</v>
      </c>
      <c r="X75" s="42">
        <f>Population!X75/SUM(Population!$O75:$AA75)</f>
        <v>0</v>
      </c>
      <c r="Y75" s="42">
        <f>Population!Y75/SUM(Population!$O75:$AA75)</f>
        <v>9.4764452606740848E-4</v>
      </c>
      <c r="Z75" s="42">
        <f>Population!Z75/SUM(Population!$O75:$AA75)</f>
        <v>4.8028725751959151E-4</v>
      </c>
      <c r="AA75" s="42">
        <f>Population!AA75/SUM(Population!$O75:$AA75)</f>
        <v>4.0080129490246118E-4</v>
      </c>
      <c r="AB75" s="40">
        <f>Population!AB75/SUM(Population!$AB75:$AN75)</f>
        <v>0.43820820938152122</v>
      </c>
      <c r="AC75" s="42">
        <f>Population!AC75/SUM(Population!$AB75:$AN75)</f>
        <v>6.3949409061147003E-2</v>
      </c>
      <c r="AD75" s="42">
        <f>Population!AD75/SUM(Population!$AB75:$AN75)</f>
        <v>0.18723514953931758</v>
      </c>
      <c r="AE75" s="42">
        <f>Population!AE75/SUM(Population!$AB75:$AN75)</f>
        <v>0.19375622091852307</v>
      </c>
      <c r="AF75" s="42">
        <f>Population!AF75/SUM(Population!$AB75:$AN75)</f>
        <v>5.8178011974054228E-2</v>
      </c>
      <c r="AG75" s="42">
        <f>Population!AG75/SUM(Population!$AB75:$AN75)</f>
        <v>1.1203224908421891E-2</v>
      </c>
      <c r="AH75" s="42">
        <f>Population!AH75/SUM(Population!$AB75:$AN75)</f>
        <v>9.4971304388283793E-3</v>
      </c>
      <c r="AI75" s="42">
        <f>Population!AI75/SUM(Population!$AB75:$AN75)</f>
        <v>0</v>
      </c>
      <c r="AJ75" s="42">
        <f>Population!AJ75/SUM(Population!$AB75:$AN75)</f>
        <v>0</v>
      </c>
      <c r="AK75" s="42">
        <f>Population!AK75/SUM(Population!$AB75:$AN75)</f>
        <v>0</v>
      </c>
      <c r="AL75" s="42">
        <f>Population!AL75/SUM(Population!$AB75:$AN75)</f>
        <v>1.987832027706796E-2</v>
      </c>
      <c r="AM75" s="42">
        <f>Population!AM75/SUM(Population!$AB75:$AN75)</f>
        <v>9.9673367532928051E-3</v>
      </c>
      <c r="AN75" s="42">
        <f>Population!AN75/SUM(Population!$AB75:$AN75)</f>
        <v>8.1269867478258543E-3</v>
      </c>
      <c r="AO75" s="40">
        <f>Population!AO75/SUM(Population!$AO75:$BA75)</f>
        <v>0.88189799565056626</v>
      </c>
      <c r="AP75" s="42">
        <f>Population!AP75/SUM(Population!$AO75:$BA75)</f>
        <v>1.3983426002713458E-2</v>
      </c>
      <c r="AQ75" s="42">
        <f>Population!AQ75/SUM(Population!$AO75:$BA75)</f>
        <v>4.0264286003343891E-2</v>
      </c>
      <c r="AR75" s="42">
        <f>Population!AR75/SUM(Population!$AO75:$BA75)</f>
        <v>4.0624372641942637E-2</v>
      </c>
      <c r="AS75" s="42">
        <f>Population!AS75/SUM(Population!$AO75:$BA75)</f>
        <v>1.1945962882837372E-2</v>
      </c>
      <c r="AT75" s="42">
        <f>Population!AT75/SUM(Population!$AO75:$BA75)</f>
        <v>2.2629579191402018E-3</v>
      </c>
      <c r="AU75" s="42">
        <f>Population!AU75/SUM(Population!$AO75:$BA75)</f>
        <v>1.855925518920632E-3</v>
      </c>
      <c r="AV75" s="42">
        <f>Population!AV75/SUM(Population!$AO75:$BA75)</f>
        <v>0</v>
      </c>
      <c r="AW75" s="42">
        <f>Population!AW75/SUM(Population!$AO75:$BA75)</f>
        <v>0</v>
      </c>
      <c r="AX75" s="42">
        <f>Population!AX75/SUM(Population!$AO75:$BA75)</f>
        <v>0</v>
      </c>
      <c r="AY75" s="42">
        <f>Population!AY75/SUM(Population!$AO75:$BA75)</f>
        <v>3.8766725730910549E-3</v>
      </c>
      <c r="AZ75" s="42">
        <f>Population!AZ75/SUM(Population!$AO75:$BA75)</f>
        <v>1.8635079954933548E-3</v>
      </c>
      <c r="BA75" s="43">
        <f>Population!BA75/SUM(Population!$AO75:$BA75)</f>
        <v>1.4248928119512852E-3</v>
      </c>
      <c r="BB75" s="40">
        <f>Population!BB75/SUM(Population!$BB75:$BN75)</f>
        <v>0.40067772447540473</v>
      </c>
      <c r="BC75" s="42">
        <f>Population!BC75/SUM(Population!$BB75:$BN75)</f>
        <v>7.6733009104081457E-2</v>
      </c>
      <c r="BD75" s="42">
        <f>Population!BD75/SUM(Population!$BB75:$BN75)</f>
        <v>0.21225756178762853</v>
      </c>
      <c r="BE75" s="42">
        <f>Population!BE75/SUM(Population!$BB75:$BN75)</f>
        <v>0.20301690843146991</v>
      </c>
      <c r="BF75" s="42">
        <f>Population!BF75/SUM(Population!$BB75:$BN75)</f>
        <v>5.7393223323614781E-2</v>
      </c>
      <c r="BG75" s="42">
        <f>Population!BG75/SUM(Population!$BB75:$BN75)</f>
        <v>1.0581181694730742E-2</v>
      </c>
      <c r="BH75" s="42">
        <f>Population!BH75/SUM(Population!$BB75:$BN75)</f>
        <v>8.3059512197025936E-3</v>
      </c>
      <c r="BI75" s="42">
        <f>Population!BI75/SUM(Population!$BB75:$BN75)</f>
        <v>0</v>
      </c>
      <c r="BJ75" s="42">
        <f>Population!BJ75/SUM(Population!$BB75:$BN75)</f>
        <v>0</v>
      </c>
      <c r="BK75" s="42">
        <f>Population!BK75/SUM(Population!$BB75:$BN75)</f>
        <v>0</v>
      </c>
      <c r="BL75" s="42">
        <f>Population!BL75/SUM(Population!$BB75:$BN75)</f>
        <v>1.7295016935993418E-2</v>
      </c>
      <c r="BM75" s="42">
        <f>Population!BM75/SUM(Population!$BB75:$BN75)</f>
        <v>7.9382606900969977E-3</v>
      </c>
      <c r="BN75" s="43">
        <f>Population!BN75/SUM(Population!$BB75:$BN75)</f>
        <v>5.8011623372768335E-3</v>
      </c>
    </row>
    <row r="76" spans="1:66" x14ac:dyDescent="0.25">
      <c r="A76">
        <f t="shared" si="2"/>
        <v>36</v>
      </c>
      <c r="B76" s="40">
        <f>Population!B76/SUM(Population!$B76:$N76)</f>
        <v>0.94427417278783965</v>
      </c>
      <c r="C76" s="42">
        <f>Population!C76/SUM(Population!$B76:$N76)</f>
        <v>6.3875278532666471E-3</v>
      </c>
      <c r="D76" s="42">
        <f>Population!D76/SUM(Population!$B76:$N76)</f>
        <v>1.8628678905034442E-2</v>
      </c>
      <c r="E76" s="42">
        <f>Population!E76/SUM(Population!$B76:$N76)</f>
        <v>1.9186764030719353E-2</v>
      </c>
      <c r="F76" s="42">
        <f>Population!F76/SUM(Population!$B76:$N76)</f>
        <v>5.7440296548546613E-3</v>
      </c>
      <c r="G76" s="42">
        <f>Population!G76/SUM(Population!$B76:$N76)</f>
        <v>1.1043344475922708E-3</v>
      </c>
      <c r="H76" s="42">
        <f>Population!H76/SUM(Population!$B76:$N76)</f>
        <v>9.3469557449072575E-4</v>
      </c>
      <c r="I76" s="42">
        <f>Population!I76/SUM(Population!$B76:$N76)</f>
        <v>0</v>
      </c>
      <c r="J76" s="42">
        <f>Population!J76/SUM(Population!$B76:$N76)</f>
        <v>0</v>
      </c>
      <c r="K76" s="42">
        <f>Population!K76/SUM(Population!$B76:$N76)</f>
        <v>0</v>
      </c>
      <c r="L76" s="42">
        <f>Population!L76/SUM(Population!$B76:$N76)</f>
        <v>1.9565143938410925E-3</v>
      </c>
      <c r="M76" s="42">
        <f>Population!M76/SUM(Population!$B76:$N76)</f>
        <v>9.8133904512340254E-4</v>
      </c>
      <c r="N76" s="42">
        <f>Population!N76/SUM(Population!$B76:$N76)</f>
        <v>8.0194330723775558E-4</v>
      </c>
      <c r="O76" s="40">
        <f>Population!O76/SUM(Population!$O76:$AA76)</f>
        <v>0.97335163983274287</v>
      </c>
      <c r="P76" s="42">
        <f>Population!P76/SUM(Population!$O76:$AA76)</f>
        <v>3.0433611524375414E-3</v>
      </c>
      <c r="Q76" s="42">
        <f>Population!Q76/SUM(Population!$O76:$AA76)</f>
        <v>8.8832914838325033E-3</v>
      </c>
      <c r="R76" s="42">
        <f>Population!R76/SUM(Population!$O76:$AA76)</f>
        <v>9.1679113129339764E-3</v>
      </c>
      <c r="S76" s="42">
        <f>Population!S76/SUM(Population!$O76:$AA76)</f>
        <v>2.7508262079809611E-3</v>
      </c>
      <c r="T76" s="42">
        <f>Population!T76/SUM(Population!$O76:$AA76)</f>
        <v>5.3007754598744243E-4</v>
      </c>
      <c r="U76" s="42">
        <f>Population!U76/SUM(Population!$O76:$AA76)</f>
        <v>4.5146981414228172E-4</v>
      </c>
      <c r="V76" s="42">
        <f>Population!V76/SUM(Population!$O76:$AA76)</f>
        <v>0</v>
      </c>
      <c r="W76" s="42">
        <f>Population!W76/SUM(Population!$O76:$AA76)</f>
        <v>0</v>
      </c>
      <c r="X76" s="42">
        <f>Population!X76/SUM(Population!$O76:$AA76)</f>
        <v>0</v>
      </c>
      <c r="Y76" s="42">
        <f>Population!Y76/SUM(Population!$O76:$AA76)</f>
        <v>9.4502386310304229E-4</v>
      </c>
      <c r="Z76" s="42">
        <f>Population!Z76/SUM(Population!$O76:$AA76)</f>
        <v>4.7828568602576393E-4</v>
      </c>
      <c r="AA76" s="42">
        <f>Population!AA76/SUM(Population!$O76:$AA76)</f>
        <v>3.981131008134912E-4</v>
      </c>
      <c r="AB76" s="40">
        <f>Population!AB76/SUM(Population!$AB76:$AN76)</f>
        <v>0.43826003189520396</v>
      </c>
      <c r="AC76" s="42">
        <f>Population!AC76/SUM(Population!$AB76:$AN76)</f>
        <v>6.3943410089470756E-2</v>
      </c>
      <c r="AD76" s="42">
        <f>Population!AD76/SUM(Population!$AB76:$AN76)</f>
        <v>0.18722453690897878</v>
      </c>
      <c r="AE76" s="42">
        <f>Population!AE76/SUM(Population!$AB76:$AN76)</f>
        <v>0.19375107886034637</v>
      </c>
      <c r="AF76" s="42">
        <f>Population!AF76/SUM(Population!$AB76:$AN76)</f>
        <v>5.8176178037335907E-2</v>
      </c>
      <c r="AG76" s="42">
        <f>Population!AG76/SUM(Population!$AB76:$AN76)</f>
        <v>1.1202439382975963E-2</v>
      </c>
      <c r="AH76" s="42">
        <f>Population!AH76/SUM(Population!$AB76:$AN76)</f>
        <v>9.4944674236650262E-3</v>
      </c>
      <c r="AI76" s="42">
        <f>Population!AI76/SUM(Population!$AB76:$AN76)</f>
        <v>0</v>
      </c>
      <c r="AJ76" s="42">
        <f>Population!AJ76/SUM(Population!$AB76:$AN76)</f>
        <v>0</v>
      </c>
      <c r="AK76" s="42">
        <f>Population!AK76/SUM(Population!$AB76:$AN76)</f>
        <v>0</v>
      </c>
      <c r="AL76" s="42">
        <f>Population!AL76/SUM(Population!$AB76:$AN76)</f>
        <v>1.987337409494291E-2</v>
      </c>
      <c r="AM76" s="42">
        <f>Population!AM76/SUM(Population!$AB76:$AN76)</f>
        <v>9.9611557809475334E-3</v>
      </c>
      <c r="AN76" s="42">
        <f>Population!AN76/SUM(Population!$AB76:$AN76)</f>
        <v>8.1133275261325161E-3</v>
      </c>
      <c r="AO76" s="40">
        <f>Population!AO76/SUM(Population!$AO76:$BA76)</f>
        <v>0.88111988794037588</v>
      </c>
      <c r="AP76" s="42">
        <f>Population!AP76/SUM(Population!$AO76:$BA76)</f>
        <v>1.4065263515822842E-2</v>
      </c>
      <c r="AQ76" s="42">
        <f>Population!AQ76/SUM(Population!$AO76:$BA76)</f>
        <v>4.0513218364790084E-2</v>
      </c>
      <c r="AR76" s="42">
        <f>Population!AR76/SUM(Population!$AO76:$BA76)</f>
        <v>4.0895537079861335E-2</v>
      </c>
      <c r="AS76" s="42">
        <f>Population!AS76/SUM(Population!$AO76:$BA76)</f>
        <v>1.2030434764086452E-2</v>
      </c>
      <c r="AT76" s="42">
        <f>Population!AT76/SUM(Population!$AO76:$BA76)</f>
        <v>2.2796329912082745E-3</v>
      </c>
      <c r="AU76" s="42">
        <f>Population!AU76/SUM(Population!$AO76:$BA76)</f>
        <v>1.8706097917974701E-3</v>
      </c>
      <c r="AV76" s="42">
        <f>Population!AV76/SUM(Population!$AO76:$BA76)</f>
        <v>0</v>
      </c>
      <c r="AW76" s="42">
        <f>Population!AW76/SUM(Population!$AO76:$BA76)</f>
        <v>0</v>
      </c>
      <c r="AX76" s="42">
        <f>Population!AX76/SUM(Population!$AO76:$BA76)</f>
        <v>0</v>
      </c>
      <c r="AY76" s="42">
        <f>Population!AY76/SUM(Population!$AO76:$BA76)</f>
        <v>3.9075479604028917E-3</v>
      </c>
      <c r="AZ76" s="42">
        <f>Population!AZ76/SUM(Population!$AO76:$BA76)</f>
        <v>1.8795749145196581E-3</v>
      </c>
      <c r="BA76" s="43">
        <f>Population!BA76/SUM(Population!$AO76:$BA76)</f>
        <v>1.438292677135262E-3</v>
      </c>
      <c r="BB76" s="40">
        <f>Population!BB76/SUM(Population!$BB76:$BN76)</f>
        <v>0.40068809336019334</v>
      </c>
      <c r="BC76" s="42">
        <f>Population!BC76/SUM(Population!$BB76:$BN76)</f>
        <v>7.6733997837798815E-2</v>
      </c>
      <c r="BD76" s="42">
        <f>Population!BD76/SUM(Population!$BB76:$BN76)</f>
        <v>0.21225917332756253</v>
      </c>
      <c r="BE76" s="42">
        <f>Population!BE76/SUM(Population!$BB76:$BN76)</f>
        <v>0.20301541781280782</v>
      </c>
      <c r="BF76" s="42">
        <f>Population!BF76/SUM(Population!$BB76:$BN76)</f>
        <v>5.7391636510875157E-2</v>
      </c>
      <c r="BG76" s="42">
        <f>Population!BG76/SUM(Population!$BB76:$BN76)</f>
        <v>1.0580622507687662E-2</v>
      </c>
      <c r="BH76" s="42">
        <f>Population!BH76/SUM(Population!$BB76:$BN76)</f>
        <v>8.3048638724740626E-3</v>
      </c>
      <c r="BI76" s="42">
        <f>Population!BI76/SUM(Population!$BB76:$BN76)</f>
        <v>0</v>
      </c>
      <c r="BJ76" s="42">
        <f>Population!BJ76/SUM(Population!$BB76:$BN76)</f>
        <v>0</v>
      </c>
      <c r="BK76" s="42">
        <f>Population!BK76/SUM(Population!$BB76:$BN76)</f>
        <v>0</v>
      </c>
      <c r="BL76" s="42">
        <f>Population!BL76/SUM(Population!$BB76:$BN76)</f>
        <v>1.7292605399327494E-2</v>
      </c>
      <c r="BM76" s="42">
        <f>Population!BM76/SUM(Population!$BB76:$BN76)</f>
        <v>7.9359119649607106E-3</v>
      </c>
      <c r="BN76" s="43">
        <f>Population!BN76/SUM(Population!$BB76:$BN76)</f>
        <v>5.7976774063122028E-3</v>
      </c>
    </row>
    <row r="77" spans="1:66" x14ac:dyDescent="0.25">
      <c r="A77">
        <f t="shared" si="2"/>
        <v>36.5</v>
      </c>
      <c r="B77" s="40">
        <f>Population!B77/SUM(Population!$B77:$N77)</f>
        <v>0.94428434951976503</v>
      </c>
      <c r="C77" s="42">
        <f>Population!C77/SUM(Population!$B77:$N77)</f>
        <v>6.3882659283135074E-3</v>
      </c>
      <c r="D77" s="42">
        <f>Population!D77/SUM(Population!$B77:$N77)</f>
        <v>1.8629602577068097E-2</v>
      </c>
      <c r="E77" s="42">
        <f>Population!E77/SUM(Population!$B77:$N77)</f>
        <v>1.9184673798763877E-2</v>
      </c>
      <c r="F77" s="42">
        <f>Population!F77/SUM(Population!$B77:$N77)</f>
        <v>5.7423530300328039E-3</v>
      </c>
      <c r="G77" s="42">
        <f>Population!G77/SUM(Population!$B77:$N77)</f>
        <v>1.1037976489385029E-3</v>
      </c>
      <c r="H77" s="42">
        <f>Population!H77/SUM(Population!$B77:$N77)</f>
        <v>9.3374826458755638E-4</v>
      </c>
      <c r="I77" s="42">
        <f>Population!I77/SUM(Population!$B77:$N77)</f>
        <v>0</v>
      </c>
      <c r="J77" s="42">
        <f>Population!J77/SUM(Population!$B77:$N77)</f>
        <v>0</v>
      </c>
      <c r="K77" s="42">
        <f>Population!K77/SUM(Population!$B77:$N77)</f>
        <v>0</v>
      </c>
      <c r="L77" s="42">
        <f>Population!L77/SUM(Population!$B77:$N77)</f>
        <v>1.9544735610795756E-3</v>
      </c>
      <c r="M77" s="42">
        <f>Population!M77/SUM(Population!$B77:$N77)</f>
        <v>9.7949323494815588E-4</v>
      </c>
      <c r="N77" s="42">
        <f>Population!N77/SUM(Population!$B77:$N77)</f>
        <v>7.9924243650274771E-4</v>
      </c>
      <c r="O77" s="40">
        <f>Population!O77/SUM(Population!$O77:$AA77)</f>
        <v>0.97337734783495811</v>
      </c>
      <c r="P77" s="42">
        <f>Population!P77/SUM(Population!$O77:$AA77)</f>
        <v>3.0423208007731724E-3</v>
      </c>
      <c r="Q77" s="42">
        <f>Population!Q77/SUM(Population!$O77:$AA77)</f>
        <v>8.8787451702896734E-3</v>
      </c>
      <c r="R77" s="42">
        <f>Population!R77/SUM(Population!$O77:$AA77)</f>
        <v>9.1599750934234312E-3</v>
      </c>
      <c r="S77" s="42">
        <f>Population!S77/SUM(Population!$O77:$AA77)</f>
        <v>2.7474253971450477E-3</v>
      </c>
      <c r="T77" s="42">
        <f>Population!T77/SUM(Population!$O77:$AA77)</f>
        <v>5.2923088010535827E-4</v>
      </c>
      <c r="U77" s="42">
        <f>Population!U77/SUM(Population!$O77:$AA77)</f>
        <v>4.5032911010658701E-4</v>
      </c>
      <c r="V77" s="42">
        <f>Population!V77/SUM(Population!$O77:$AA77)</f>
        <v>0</v>
      </c>
      <c r="W77" s="42">
        <f>Population!W77/SUM(Population!$O77:$AA77)</f>
        <v>0</v>
      </c>
      <c r="X77" s="42">
        <f>Population!X77/SUM(Population!$O77:$AA77)</f>
        <v>0</v>
      </c>
      <c r="Y77" s="42">
        <f>Population!Y77/SUM(Population!$O77:$AA77)</f>
        <v>9.4260643498512227E-4</v>
      </c>
      <c r="Z77" s="42">
        <f>Population!Z77/SUM(Population!$O77:$AA77)</f>
        <v>4.7642438567954611E-4</v>
      </c>
      <c r="AA77" s="42">
        <f>Population!AA77/SUM(Population!$O77:$AA77)</f>
        <v>3.9559489253408991E-4</v>
      </c>
      <c r="AB77" s="40">
        <f>Population!AB77/SUM(Population!$AB77:$AN77)</f>
        <v>0.43829911586099218</v>
      </c>
      <c r="AC77" s="42">
        <f>Population!AC77/SUM(Population!$AB77:$AN77)</f>
        <v>6.3938334544319672E-2</v>
      </c>
      <c r="AD77" s="42">
        <f>Population!AD77/SUM(Population!$AB77:$AN77)</f>
        <v>0.18721675177468555</v>
      </c>
      <c r="AE77" s="42">
        <f>Population!AE77/SUM(Population!$AB77:$AN77)</f>
        <v>0.1937495702556977</v>
      </c>
      <c r="AF77" s="42">
        <f>Population!AF77/SUM(Population!$AB77:$AN77)</f>
        <v>5.8175749786891072E-2</v>
      </c>
      <c r="AG77" s="42">
        <f>Population!AG77/SUM(Population!$AB77:$AN77)</f>
        <v>1.1201997499210995E-2</v>
      </c>
      <c r="AH77" s="42">
        <f>Population!AH77/SUM(Population!$AB77:$AN77)</f>
        <v>9.4922942196372252E-3</v>
      </c>
      <c r="AI77" s="42">
        <f>Population!AI77/SUM(Population!$AB77:$AN77)</f>
        <v>0</v>
      </c>
      <c r="AJ77" s="42">
        <f>Population!AJ77/SUM(Population!$AB77:$AN77)</f>
        <v>0</v>
      </c>
      <c r="AK77" s="42">
        <f>Population!AK77/SUM(Population!$AB77:$AN77)</f>
        <v>0</v>
      </c>
      <c r="AL77" s="42">
        <f>Population!AL77/SUM(Population!$AB77:$AN77)</f>
        <v>1.9869442086503535E-2</v>
      </c>
      <c r="AM77" s="42">
        <f>Population!AM77/SUM(Population!$AB77:$AN77)</f>
        <v>9.9558000452466232E-3</v>
      </c>
      <c r="AN77" s="42">
        <f>Population!AN77/SUM(Population!$AB77:$AN77)</f>
        <v>8.1009439268153998E-3</v>
      </c>
      <c r="AO77" s="40">
        <f>Population!AO77/SUM(Population!$AO77:$BA77)</f>
        <v>0.88035378876416193</v>
      </c>
      <c r="AP77" s="42">
        <f>Population!AP77/SUM(Population!$AO77:$BA77)</f>
        <v>1.4145699859338976E-2</v>
      </c>
      <c r="AQ77" s="42">
        <f>Population!AQ77/SUM(Population!$AO77:$BA77)</f>
        <v>4.0758053893135388E-2</v>
      </c>
      <c r="AR77" s="42">
        <f>Population!AR77/SUM(Population!$AO77:$BA77)</f>
        <v>4.1162523197325766E-2</v>
      </c>
      <c r="AS77" s="42">
        <f>Population!AS77/SUM(Population!$AO77:$BA77)</f>
        <v>1.2113677410210836E-2</v>
      </c>
      <c r="AT77" s="42">
        <f>Population!AT77/SUM(Population!$AO77:$BA77)</f>
        <v>2.296076380006333E-3</v>
      </c>
      <c r="AU77" s="42">
        <f>Population!AU77/SUM(Population!$AO77:$BA77)</f>
        <v>1.8851087814927732E-3</v>
      </c>
      <c r="AV77" s="42">
        <f>Population!AV77/SUM(Population!$AO77:$BA77)</f>
        <v>0</v>
      </c>
      <c r="AW77" s="42">
        <f>Population!AW77/SUM(Population!$AO77:$BA77)</f>
        <v>0</v>
      </c>
      <c r="AX77" s="42">
        <f>Population!AX77/SUM(Population!$AO77:$BA77)</f>
        <v>0</v>
      </c>
      <c r="AY77" s="42">
        <f>Population!AY77/SUM(Population!$AO77:$BA77)</f>
        <v>3.9380371328573277E-3</v>
      </c>
      <c r="AZ77" s="42">
        <f>Population!AZ77/SUM(Population!$AO77:$BA77)</f>
        <v>1.8954636898971427E-3</v>
      </c>
      <c r="BA77" s="43">
        <f>Population!BA77/SUM(Population!$AO77:$BA77)</f>
        <v>1.4515708915735196E-3</v>
      </c>
      <c r="BB77" s="40">
        <f>Population!BB77/SUM(Population!$BB77:$BN77)</f>
        <v>0.40069734497325871</v>
      </c>
      <c r="BC77" s="42">
        <f>Population!BC77/SUM(Population!$BB77:$BN77)</f>
        <v>7.6734899681785804E-2</v>
      </c>
      <c r="BD77" s="42">
        <f>Population!BD77/SUM(Population!$BB77:$BN77)</f>
        <v>0.21226070703220998</v>
      </c>
      <c r="BE77" s="42">
        <f>Population!BE77/SUM(Population!$BB77:$BN77)</f>
        <v>0.20301417778651035</v>
      </c>
      <c r="BF77" s="42">
        <f>Population!BF77/SUM(Population!$BB77:$BN77)</f>
        <v>5.7390234122160218E-2</v>
      </c>
      <c r="BG77" s="42">
        <f>Population!BG77/SUM(Population!$BB77:$BN77)</f>
        <v>1.0580121532999148E-2</v>
      </c>
      <c r="BH77" s="42">
        <f>Population!BH77/SUM(Population!$BB77:$BN77)</f>
        <v>8.3038739036878622E-3</v>
      </c>
      <c r="BI77" s="42">
        <f>Population!BI77/SUM(Population!$BB77:$BN77)</f>
        <v>0</v>
      </c>
      <c r="BJ77" s="42">
        <f>Population!BJ77/SUM(Population!$BB77:$BN77)</f>
        <v>0</v>
      </c>
      <c r="BK77" s="42">
        <f>Population!BK77/SUM(Population!$BB77:$BN77)</f>
        <v>0</v>
      </c>
      <c r="BL77" s="42">
        <f>Population!BL77/SUM(Population!$BB77:$BN77)</f>
        <v>1.7290428117756908E-2</v>
      </c>
      <c r="BM77" s="42">
        <f>Population!BM77/SUM(Population!$BB77:$BN77)</f>
        <v>7.9337702001270743E-3</v>
      </c>
      <c r="BN77" s="43">
        <f>Population!BN77/SUM(Population!$BB77:$BN77)</f>
        <v>5.7944426495038868E-3</v>
      </c>
    </row>
    <row r="78" spans="1:66" x14ac:dyDescent="0.25">
      <c r="A78">
        <f t="shared" si="2"/>
        <v>37</v>
      </c>
      <c r="B78" s="40">
        <f>Population!B78/SUM(Population!$B78:$N78)</f>
        <v>0.94429236283521267</v>
      </c>
      <c r="C78" s="42">
        <f>Population!C78/SUM(Population!$B78:$N78)</f>
        <v>6.3890811766374126E-3</v>
      </c>
      <c r="D78" s="42">
        <f>Population!D78/SUM(Population!$B78:$N78)</f>
        <v>1.8630896725340036E-2</v>
      </c>
      <c r="E78" s="42">
        <f>Population!E78/SUM(Population!$B78:$N78)</f>
        <v>1.9183268799059912E-2</v>
      </c>
      <c r="F78" s="42">
        <f>Population!F78/SUM(Population!$B78:$N78)</f>
        <v>5.7409749723855465E-3</v>
      </c>
      <c r="G78" s="42">
        <f>Population!G78/SUM(Population!$B78:$N78)</f>
        <v>1.1033352772949925E-3</v>
      </c>
      <c r="H78" s="42">
        <f>Population!H78/SUM(Population!$B78:$N78)</f>
        <v>9.328975606757334E-4</v>
      </c>
      <c r="I78" s="42">
        <f>Population!I78/SUM(Population!$B78:$N78)</f>
        <v>0</v>
      </c>
      <c r="J78" s="42">
        <f>Population!J78/SUM(Population!$B78:$N78)</f>
        <v>0</v>
      </c>
      <c r="K78" s="42">
        <f>Population!K78/SUM(Population!$B78:$N78)</f>
        <v>0</v>
      </c>
      <c r="L78" s="42">
        <f>Population!L78/SUM(Population!$B78:$N78)</f>
        <v>1.9526447977891777E-3</v>
      </c>
      <c r="M78" s="42">
        <f>Population!M78/SUM(Population!$B78:$N78)</f>
        <v>9.7780682686401466E-4</v>
      </c>
      <c r="N78" s="42">
        <f>Population!N78/SUM(Population!$B78:$N78)</f>
        <v>7.9673102874065283E-4</v>
      </c>
      <c r="O78" s="40">
        <f>Population!O78/SUM(Population!$O78:$AA78)</f>
        <v>0.97340058687279685</v>
      </c>
      <c r="P78" s="42">
        <f>Population!P78/SUM(Population!$O78:$AA78)</f>
        <v>3.0414216767789401E-3</v>
      </c>
      <c r="Q78" s="42">
        <f>Population!Q78/SUM(Population!$O78:$AA78)</f>
        <v>8.874741978735879E-3</v>
      </c>
      <c r="R78" s="42">
        <f>Population!R78/SUM(Population!$O78:$AA78)</f>
        <v>9.1528558762272085E-3</v>
      </c>
      <c r="S78" s="42">
        <f>Population!S78/SUM(Population!$O78:$AA78)</f>
        <v>2.7443446001184086E-3</v>
      </c>
      <c r="T78" s="42">
        <f>Population!T78/SUM(Population!$O78:$AA78)</f>
        <v>5.2845881639407744E-4</v>
      </c>
      <c r="U78" s="42">
        <f>Population!U78/SUM(Population!$O78:$AA78)</f>
        <v>4.4927781273898195E-4</v>
      </c>
      <c r="V78" s="42">
        <f>Population!V78/SUM(Population!$O78:$AA78)</f>
        <v>0</v>
      </c>
      <c r="W78" s="42">
        <f>Population!W78/SUM(Population!$O78:$AA78)</f>
        <v>0</v>
      </c>
      <c r="X78" s="42">
        <f>Population!X78/SUM(Population!$O78:$AA78)</f>
        <v>0</v>
      </c>
      <c r="Y78" s="42">
        <f>Population!Y78/SUM(Population!$O78:$AA78)</f>
        <v>9.4037943826832189E-4</v>
      </c>
      <c r="Z78" s="42">
        <f>Population!Z78/SUM(Population!$O78:$AA78)</f>
        <v>4.7469537471263312E-4</v>
      </c>
      <c r="AA78" s="42">
        <f>Population!AA78/SUM(Population!$O78:$AA78)</f>
        <v>3.9323755322866525E-4</v>
      </c>
      <c r="AB78" s="40">
        <f>Population!AB78/SUM(Population!$AB78:$AN78)</f>
        <v>0.43832667630210098</v>
      </c>
      <c r="AC78" s="42">
        <f>Population!AC78/SUM(Population!$AB78:$AN78)</f>
        <v>6.3934104638663905E-2</v>
      </c>
      <c r="AD78" s="42">
        <f>Population!AD78/SUM(Population!$AB78:$AN78)</f>
        <v>0.18721152301738964</v>
      </c>
      <c r="AE78" s="42">
        <f>Population!AE78/SUM(Population!$AB78:$AN78)</f>
        <v>0.19375130966888668</v>
      </c>
      <c r="AF78" s="42">
        <f>Population!AF78/SUM(Population!$AB78:$AN78)</f>
        <v>5.8176577283311465E-2</v>
      </c>
      <c r="AG78" s="42">
        <f>Population!AG78/SUM(Population!$AB78:$AN78)</f>
        <v>1.1201864015785202E-2</v>
      </c>
      <c r="AH78" s="42">
        <f>Population!AH78/SUM(Population!$AB78:$AN78)</f>
        <v>9.4905664073254743E-3</v>
      </c>
      <c r="AI78" s="42">
        <f>Population!AI78/SUM(Population!$AB78:$AN78)</f>
        <v>0</v>
      </c>
      <c r="AJ78" s="42">
        <f>Population!AJ78/SUM(Population!$AB78:$AN78)</f>
        <v>0</v>
      </c>
      <c r="AK78" s="42">
        <f>Population!AK78/SUM(Population!$AB78:$AN78)</f>
        <v>0</v>
      </c>
      <c r="AL78" s="42">
        <f>Population!AL78/SUM(Population!$AB78:$AN78)</f>
        <v>1.9866431287898629E-2</v>
      </c>
      <c r="AM78" s="42">
        <f>Population!AM78/SUM(Population!$AB78:$AN78)</f>
        <v>9.9512029194530529E-3</v>
      </c>
      <c r="AN78" s="42">
        <f>Population!AN78/SUM(Population!$AB78:$AN78)</f>
        <v>8.0897444591850297E-3</v>
      </c>
      <c r="AO78" s="40">
        <f>Population!AO78/SUM(Population!$AO78:$BA78)</f>
        <v>0.87959975999702644</v>
      </c>
      <c r="AP78" s="42">
        <f>Population!AP78/SUM(Population!$AO78:$BA78)</f>
        <v>1.4224734778242199E-2</v>
      </c>
      <c r="AQ78" s="42">
        <f>Population!AQ78/SUM(Population!$AO78:$BA78)</f>
        <v>4.0998783310715409E-2</v>
      </c>
      <c r="AR78" s="42">
        <f>Population!AR78/SUM(Population!$AO78:$BA78)</f>
        <v>4.1425307613351711E-2</v>
      </c>
      <c r="AS78" s="42">
        <f>Population!AS78/SUM(Population!$AO78:$BA78)</f>
        <v>1.2195680462837605E-2</v>
      </c>
      <c r="AT78" s="42">
        <f>Population!AT78/SUM(Population!$AO78:$BA78)</f>
        <v>2.3122856293159985E-3</v>
      </c>
      <c r="AU78" s="42">
        <f>Population!AU78/SUM(Population!$AO78:$BA78)</f>
        <v>1.8994196807346837E-3</v>
      </c>
      <c r="AV78" s="42">
        <f>Population!AV78/SUM(Population!$AO78:$BA78)</f>
        <v>0</v>
      </c>
      <c r="AW78" s="42">
        <f>Population!AW78/SUM(Population!$AO78:$BA78)</f>
        <v>0</v>
      </c>
      <c r="AX78" s="42">
        <f>Population!AX78/SUM(Population!$AO78:$BA78)</f>
        <v>0</v>
      </c>
      <c r="AY78" s="42">
        <f>Population!AY78/SUM(Population!$AO78:$BA78)</f>
        <v>3.9681341814380572E-3</v>
      </c>
      <c r="AZ78" s="42">
        <f>Population!AZ78/SUM(Population!$AO78:$BA78)</f>
        <v>1.9111707540554342E-3</v>
      </c>
      <c r="BA78" s="43">
        <f>Population!BA78/SUM(Population!$AO78:$BA78)</f>
        <v>1.4647235922823642E-3</v>
      </c>
      <c r="BB78" s="40">
        <f>Population!BB78/SUM(Population!$BB78:$BN78)</f>
        <v>0.40070555412951048</v>
      </c>
      <c r="BC78" s="42">
        <f>Population!BC78/SUM(Population!$BB78:$BN78)</f>
        <v>7.6735720858603695E-2</v>
      </c>
      <c r="BD78" s="42">
        <f>Population!BD78/SUM(Population!$BB78:$BN78)</f>
        <v>0.21226217186721319</v>
      </c>
      <c r="BE78" s="42">
        <f>Population!BE78/SUM(Population!$BB78:$BN78)</f>
        <v>0.20301317543593836</v>
      </c>
      <c r="BF78" s="42">
        <f>Population!BF78/SUM(Population!$BB78:$BN78)</f>
        <v>5.7389003010459634E-2</v>
      </c>
      <c r="BG78" s="42">
        <f>Population!BG78/SUM(Population!$BB78:$BN78)</f>
        <v>1.0579674264666217E-2</v>
      </c>
      <c r="BH78" s="42">
        <f>Population!BH78/SUM(Population!$BB78:$BN78)</f>
        <v>8.3029737058616972E-3</v>
      </c>
      <c r="BI78" s="42">
        <f>Population!BI78/SUM(Population!$BB78:$BN78)</f>
        <v>0</v>
      </c>
      <c r="BJ78" s="42">
        <f>Population!BJ78/SUM(Population!$BB78:$BN78)</f>
        <v>0</v>
      </c>
      <c r="BK78" s="42">
        <f>Population!BK78/SUM(Population!$BB78:$BN78)</f>
        <v>0</v>
      </c>
      <c r="BL78" s="42">
        <f>Population!BL78/SUM(Population!$BB78:$BN78)</f>
        <v>1.7288464527454285E-2</v>
      </c>
      <c r="BM78" s="42">
        <f>Population!BM78/SUM(Population!$BB78:$BN78)</f>
        <v>7.9318188793217736E-3</v>
      </c>
      <c r="BN78" s="43">
        <f>Population!BN78/SUM(Population!$BB78:$BN78)</f>
        <v>5.7914433209706262E-3</v>
      </c>
    </row>
    <row r="79" spans="1:66" x14ac:dyDescent="0.25">
      <c r="A79">
        <f t="shared" si="2"/>
        <v>37.5</v>
      </c>
      <c r="B79" s="40">
        <f>Population!B79/SUM(Population!$B79:$N79)</f>
        <v>0.94429841273583548</v>
      </c>
      <c r="C79" s="42">
        <f>Population!C79/SUM(Population!$B79:$N79)</f>
        <v>6.3899624248215546E-3</v>
      </c>
      <c r="D79" s="42">
        <f>Population!D79/SUM(Population!$B79:$N79)</f>
        <v>1.8632517074133152E-2</v>
      </c>
      <c r="E79" s="42">
        <f>Population!E79/SUM(Population!$B79:$N79)</f>
        <v>1.9182481053131785E-2</v>
      </c>
      <c r="F79" s="42">
        <f>Population!F79/SUM(Population!$B79:$N79)</f>
        <v>5.7398687052824257E-3</v>
      </c>
      <c r="G79" s="42">
        <f>Population!G79/SUM(Population!$B79:$N79)</f>
        <v>1.1029411144341901E-3</v>
      </c>
      <c r="H79" s="42">
        <f>Population!H79/SUM(Population!$B79:$N79)</f>
        <v>9.3213639710489624E-4</v>
      </c>
      <c r="I79" s="42">
        <f>Population!I79/SUM(Population!$B79:$N79)</f>
        <v>0</v>
      </c>
      <c r="J79" s="42">
        <f>Population!J79/SUM(Population!$B79:$N79)</f>
        <v>0</v>
      </c>
      <c r="K79" s="42">
        <f>Population!K79/SUM(Population!$B79:$N79)</f>
        <v>0</v>
      </c>
      <c r="L79" s="42">
        <f>Population!L79/SUM(Population!$B79:$N79)</f>
        <v>1.9510123031097543E-3</v>
      </c>
      <c r="M79" s="42">
        <f>Population!M79/SUM(Population!$B79:$N79)</f>
        <v>9.7626930849374215E-4</v>
      </c>
      <c r="N79" s="42">
        <f>Population!N79/SUM(Population!$B79:$N79)</f>
        <v>7.9439888365287893E-4</v>
      </c>
      <c r="O79" s="40">
        <f>Population!O79/SUM(Population!$O79:$AA79)</f>
        <v>0.97342153854027191</v>
      </c>
      <c r="P79" s="42">
        <f>Population!P79/SUM(Population!$O79:$AA79)</f>
        <v>3.0406515501943594E-3</v>
      </c>
      <c r="Q79" s="42">
        <f>Population!Q79/SUM(Population!$O79:$AA79)</f>
        <v>8.8712373659320682E-3</v>
      </c>
      <c r="R79" s="42">
        <f>Population!R79/SUM(Population!$O79:$AA79)</f>
        <v>9.1464914106284441E-3</v>
      </c>
      <c r="S79" s="42">
        <f>Population!S79/SUM(Population!$O79:$AA79)</f>
        <v>2.7415606524306552E-3</v>
      </c>
      <c r="T79" s="42">
        <f>Population!T79/SUM(Population!$O79:$AA79)</f>
        <v>5.2775617932550615E-4</v>
      </c>
      <c r="U79" s="42">
        <f>Population!U79/SUM(Population!$O79:$AA79)</f>
        <v>4.4831018009693741E-4</v>
      </c>
      <c r="V79" s="42">
        <f>Population!V79/SUM(Population!$O79:$AA79)</f>
        <v>0</v>
      </c>
      <c r="W79" s="42">
        <f>Population!W79/SUM(Population!$O79:$AA79)</f>
        <v>0</v>
      </c>
      <c r="X79" s="42">
        <f>Population!X79/SUM(Population!$O79:$AA79)</f>
        <v>0</v>
      </c>
      <c r="Y79" s="42">
        <f>Population!Y79/SUM(Population!$O79:$AA79)</f>
        <v>9.3833072482991053E-4</v>
      </c>
      <c r="Z79" s="42">
        <f>Population!Z79/SUM(Population!$O79:$AA79)</f>
        <v>4.730910141663554E-4</v>
      </c>
      <c r="AA79" s="42">
        <f>Population!AA79/SUM(Population!$O79:$AA79)</f>
        <v>3.9103238212405991E-4</v>
      </c>
      <c r="AB79" s="40">
        <f>Population!AB79/SUM(Population!$AB79:$AN79)</f>
        <v>0.43834384292699902</v>
      </c>
      <c r="AC79" s="42">
        <f>Population!AC79/SUM(Population!$AB79:$AN79)</f>
        <v>6.3930647586430661E-2</v>
      </c>
      <c r="AD79" s="42">
        <f>Population!AD79/SUM(Population!$AB79:$AN79)</f>
        <v>0.18720859870180151</v>
      </c>
      <c r="AE79" s="42">
        <f>Population!AE79/SUM(Population!$AB79:$AN79)</f>
        <v>0.19375594037856214</v>
      </c>
      <c r="AF79" s="42">
        <f>Population!AF79/SUM(Population!$AB79:$AN79)</f>
        <v>5.8178521675756496E-2</v>
      </c>
      <c r="AG79" s="42">
        <f>Population!AG79/SUM(Population!$AB79:$AN79)</f>
        <v>1.1202006223599636E-2</v>
      </c>
      <c r="AH79" s="42">
        <f>Population!AH79/SUM(Population!$AB79:$AN79)</f>
        <v>9.4892425712905272E-3</v>
      </c>
      <c r="AI79" s="42">
        <f>Population!AI79/SUM(Population!$AB79:$AN79)</f>
        <v>0</v>
      </c>
      <c r="AJ79" s="42">
        <f>Population!AJ79/SUM(Population!$AB79:$AN79)</f>
        <v>0</v>
      </c>
      <c r="AK79" s="42">
        <f>Population!AK79/SUM(Population!$AB79:$AN79)</f>
        <v>0</v>
      </c>
      <c r="AL79" s="42">
        <f>Population!AL79/SUM(Population!$AB79:$AN79)</f>
        <v>1.986425493388589E-2</v>
      </c>
      <c r="AM79" s="42">
        <f>Population!AM79/SUM(Population!$AB79:$AN79)</f>
        <v>9.9473018063166233E-3</v>
      </c>
      <c r="AN79" s="42">
        <f>Population!AN79/SUM(Population!$AB79:$AN79)</f>
        <v>8.0796431953575124E-3</v>
      </c>
      <c r="AO79" s="40">
        <f>Population!AO79/SUM(Population!$AO79:$BA79)</f>
        <v>0.87885785285220963</v>
      </c>
      <c r="AP79" s="42">
        <f>Population!AP79/SUM(Population!$AO79:$BA79)</f>
        <v>1.4302369091547392E-2</v>
      </c>
      <c r="AQ79" s="42">
        <f>Population!AQ79/SUM(Population!$AO79:$BA79)</f>
        <v>4.1235400739724183E-2</v>
      </c>
      <c r="AR79" s="42">
        <f>Population!AR79/SUM(Population!$AO79:$BA79)</f>
        <v>4.1683870774101593E-2</v>
      </c>
      <c r="AS79" s="42">
        <f>Population!AS79/SUM(Population!$AO79:$BA79)</f>
        <v>1.2276434763600649E-2</v>
      </c>
      <c r="AT79" s="42">
        <f>Population!AT79/SUM(Population!$AO79:$BA79)</f>
        <v>2.3282585161672549E-3</v>
      </c>
      <c r="AU79" s="42">
        <f>Population!AU79/SUM(Population!$AO79:$BA79)</f>
        <v>1.9135398832117463E-3</v>
      </c>
      <c r="AV79" s="42">
        <f>Population!AV79/SUM(Population!$AO79:$BA79)</f>
        <v>0</v>
      </c>
      <c r="AW79" s="42">
        <f>Population!AW79/SUM(Population!$AO79:$BA79)</f>
        <v>0</v>
      </c>
      <c r="AX79" s="42">
        <f>Population!AX79/SUM(Population!$AO79:$BA79)</f>
        <v>0</v>
      </c>
      <c r="AY79" s="42">
        <f>Population!AY79/SUM(Population!$AO79:$BA79)</f>
        <v>3.9978335931634551E-3</v>
      </c>
      <c r="AZ79" s="42">
        <f>Population!AZ79/SUM(Population!$AO79:$BA79)</f>
        <v>1.9266927025892156E-3</v>
      </c>
      <c r="BA79" s="43">
        <f>Population!BA79/SUM(Population!$AO79:$BA79)</f>
        <v>1.4777470836849237E-3</v>
      </c>
      <c r="BB79" s="40">
        <f>Population!BB79/SUM(Population!$BB79:$BN79)</f>
        <v>0.40071278959526302</v>
      </c>
      <c r="BC79" s="42">
        <f>Population!BC79/SUM(Population!$BB79:$BN79)</f>
        <v>7.6736467056316204E-2</v>
      </c>
      <c r="BD79" s="42">
        <f>Population!BD79/SUM(Population!$BB79:$BN79)</f>
        <v>0.21226357548435573</v>
      </c>
      <c r="BE79" s="42">
        <f>Population!BE79/SUM(Population!$BB79:$BN79)</f>
        <v>0.20301239883013414</v>
      </c>
      <c r="BF79" s="42">
        <f>Population!BF79/SUM(Population!$BB79:$BN79)</f>
        <v>5.7387931517044029E-2</v>
      </c>
      <c r="BG79" s="42">
        <f>Population!BG79/SUM(Population!$BB79:$BN79)</f>
        <v>1.0579276706261966E-2</v>
      </c>
      <c r="BH79" s="42">
        <f>Population!BH79/SUM(Population!$BB79:$BN79)</f>
        <v>8.3021564646174519E-3</v>
      </c>
      <c r="BI79" s="42">
        <f>Population!BI79/SUM(Population!$BB79:$BN79)</f>
        <v>0</v>
      </c>
      <c r="BJ79" s="42">
        <f>Population!BJ79/SUM(Population!$BB79:$BN79)</f>
        <v>0</v>
      </c>
      <c r="BK79" s="42">
        <f>Population!BK79/SUM(Population!$BB79:$BN79)</f>
        <v>0</v>
      </c>
      <c r="BL79" s="42">
        <f>Population!BL79/SUM(Population!$BB79:$BN79)</f>
        <v>1.7286696255459807E-2</v>
      </c>
      <c r="BM79" s="42">
        <f>Population!BM79/SUM(Population!$BB79:$BN79)</f>
        <v>7.9300428299618649E-3</v>
      </c>
      <c r="BN79" s="43">
        <f>Population!BN79/SUM(Population!$BB79:$BN79)</f>
        <v>5.7886652605856469E-3</v>
      </c>
    </row>
    <row r="80" spans="1:66" x14ac:dyDescent="0.25">
      <c r="A80">
        <f t="shared" si="2"/>
        <v>38</v>
      </c>
      <c r="B80" s="40">
        <f>Population!B80/SUM(Population!$B80:$N80)</f>
        <v>0.94430268518979954</v>
      </c>
      <c r="C80" s="42">
        <f>Population!C80/SUM(Population!$B80:$N80)</f>
        <v>6.3908994739797255E-3</v>
      </c>
      <c r="D80" s="42">
        <f>Population!D80/SUM(Population!$B80:$N80)</f>
        <v>1.8634422920144045E-2</v>
      </c>
      <c r="E80" s="42">
        <f>Population!E80/SUM(Population!$B80:$N80)</f>
        <v>1.9182247567451238E-2</v>
      </c>
      <c r="F80" s="42">
        <f>Population!F80/SUM(Population!$B80:$N80)</f>
        <v>5.739009301162586E-3</v>
      </c>
      <c r="G80" s="42">
        <f>Population!G80/SUM(Population!$B80:$N80)</f>
        <v>1.1026093502027733E-3</v>
      </c>
      <c r="H80" s="42">
        <f>Population!H80/SUM(Population!$B80:$N80)</f>
        <v>9.3145812085734261E-4</v>
      </c>
      <c r="I80" s="42">
        <f>Population!I80/SUM(Population!$B80:$N80)</f>
        <v>0</v>
      </c>
      <c r="J80" s="42">
        <f>Population!J80/SUM(Population!$B80:$N80)</f>
        <v>0</v>
      </c>
      <c r="K80" s="42">
        <f>Population!K80/SUM(Population!$B80:$N80)</f>
        <v>0</v>
      </c>
      <c r="L80" s="42">
        <f>Population!L80/SUM(Population!$B80:$N80)</f>
        <v>1.9495612237349568E-3</v>
      </c>
      <c r="M80" s="42">
        <f>Population!M80/SUM(Population!$B80:$N80)</f>
        <v>9.7487069983369324E-4</v>
      </c>
      <c r="N80" s="42">
        <f>Population!N80/SUM(Population!$B80:$N80)</f>
        <v>7.9223615283414788E-4</v>
      </c>
      <c r="O80" s="40">
        <f>Population!O80/SUM(Population!$O80:$AA80)</f>
        <v>0.97344037334018707</v>
      </c>
      <c r="P80" s="42">
        <f>Population!P80/SUM(Population!$O80:$AA80)</f>
        <v>3.0399990410962061E-3</v>
      </c>
      <c r="Q80" s="42">
        <f>Population!Q80/SUM(Population!$O80:$AA80)</f>
        <v>8.8681897526760572E-3</v>
      </c>
      <c r="R80" s="42">
        <f>Population!R80/SUM(Population!$O80:$AA80)</f>
        <v>9.1408233531133799E-3</v>
      </c>
      <c r="S80" s="42">
        <f>Population!S80/SUM(Population!$O80:$AA80)</f>
        <v>2.7390517818617951E-3</v>
      </c>
      <c r="T80" s="42">
        <f>Population!T80/SUM(Population!$O80:$AA80)</f>
        <v>5.2711809169917357E-4</v>
      </c>
      <c r="U80" s="42">
        <f>Population!U80/SUM(Population!$O80:$AA80)</f>
        <v>4.4742078112697763E-4</v>
      </c>
      <c r="V80" s="42">
        <f>Population!V80/SUM(Population!$O80:$AA80)</f>
        <v>0</v>
      </c>
      <c r="W80" s="42">
        <f>Population!W80/SUM(Population!$O80:$AA80)</f>
        <v>0</v>
      </c>
      <c r="X80" s="42">
        <f>Population!X80/SUM(Population!$O80:$AA80)</f>
        <v>0</v>
      </c>
      <c r="Y80" s="42">
        <f>Population!Y80/SUM(Population!$O80:$AA80)</f>
        <v>9.3644877872251973E-4</v>
      </c>
      <c r="Z80" s="42">
        <f>Population!Z80/SUM(Population!$O80:$AA80)</f>
        <v>4.7160400245420137E-4</v>
      </c>
      <c r="AA80" s="42">
        <f>Population!AA80/SUM(Population!$O80:$AA80)</f>
        <v>3.8897107706271282E-4</v>
      </c>
      <c r="AB80" s="40">
        <f>Population!AB80/SUM(Population!$AB80:$AN80)</f>
        <v>0.43835166448720847</v>
      </c>
      <c r="AC80" s="42">
        <f>Population!AC80/SUM(Population!$AB80:$AN80)</f>
        <v>6.3927895373953256E-2</v>
      </c>
      <c r="AD80" s="42">
        <f>Population!AD80/SUM(Population!$AB80:$AN80)</f>
        <v>0.18720774508499927</v>
      </c>
      <c r="AE80" s="42">
        <f>Population!AE80/SUM(Population!$AB80:$AN80)</f>
        <v>0.19376313285293051</v>
      </c>
      <c r="AF80" s="42">
        <f>Population!AF80/SUM(Population!$AB80:$AN80)</f>
        <v>5.8181454632446422E-2</v>
      </c>
      <c r="AG80" s="42">
        <f>Population!AG80/SUM(Population!$AB80:$AN80)</f>
        <v>1.1202393821135961E-2</v>
      </c>
      <c r="AH80" s="42">
        <f>Population!AH80/SUM(Population!$AB80:$AN80)</f>
        <v>9.4882841520053211E-3</v>
      </c>
      <c r="AI80" s="42">
        <f>Population!AI80/SUM(Population!$AB80:$AN80)</f>
        <v>0</v>
      </c>
      <c r="AJ80" s="42">
        <f>Population!AJ80/SUM(Population!$AB80:$AN80)</f>
        <v>0</v>
      </c>
      <c r="AK80" s="42">
        <f>Population!AK80/SUM(Population!$AB80:$AN80)</f>
        <v>0</v>
      </c>
      <c r="AL80" s="42">
        <f>Population!AL80/SUM(Population!$AB80:$AN80)</f>
        <v>1.9862832166424919E-2</v>
      </c>
      <c r="AM80" s="42">
        <f>Population!AM80/SUM(Population!$AB80:$AN80)</f>
        <v>9.9440379684482931E-3</v>
      </c>
      <c r="AN80" s="42">
        <f>Population!AN80/SUM(Population!$AB80:$AN80)</f>
        <v>8.0705594604475756E-3</v>
      </c>
      <c r="AO80" s="40">
        <f>Population!AO80/SUM(Population!$AO80:$BA80)</f>
        <v>0.87812810810585329</v>
      </c>
      <c r="AP80" s="42">
        <f>Population!AP80/SUM(Population!$AO80:$BA80)</f>
        <v>1.4378604657484254E-2</v>
      </c>
      <c r="AQ80" s="42">
        <f>Population!AQ80/SUM(Population!$AO80:$BA80)</f>
        <v>4.1467903608246551E-2</v>
      </c>
      <c r="AR80" s="42">
        <f>Population!AR80/SUM(Population!$AO80:$BA80)</f>
        <v>4.1938196873088904E-2</v>
      </c>
      <c r="AS80" s="42">
        <f>Population!AS80/SUM(Population!$AO80:$BA80)</f>
        <v>1.2355932335712735E-2</v>
      </c>
      <c r="AT80" s="42">
        <f>Population!AT80/SUM(Population!$AO80:$BA80)</f>
        <v>2.3439930484325643E-3</v>
      </c>
      <c r="AU80" s="42">
        <f>Population!AU80/SUM(Population!$AO80:$BA80)</f>
        <v>1.9274669824064362E-3</v>
      </c>
      <c r="AV80" s="42">
        <f>Population!AV80/SUM(Population!$AO80:$BA80)</f>
        <v>0</v>
      </c>
      <c r="AW80" s="42">
        <f>Population!AW80/SUM(Population!$AO80:$BA80)</f>
        <v>0</v>
      </c>
      <c r="AX80" s="42">
        <f>Population!AX80/SUM(Population!$AO80:$BA80)</f>
        <v>0</v>
      </c>
      <c r="AY80" s="42">
        <f>Population!AY80/SUM(Population!$AO80:$BA80)</f>
        <v>4.0271302529395377E-3</v>
      </c>
      <c r="AZ80" s="42">
        <f>Population!AZ80/SUM(Population!$AO80:$BA80)</f>
        <v>1.9420263001997762E-3</v>
      </c>
      <c r="BA80" s="43">
        <f>Population!BA80/SUM(Population!$AO80:$BA80)</f>
        <v>1.4906378356357298E-3</v>
      </c>
      <c r="BB80" s="40">
        <f>Population!BB80/SUM(Population!$BB80:$BN80)</f>
        <v>0.40071911512958014</v>
      </c>
      <c r="BC80" s="42">
        <f>Population!BC80/SUM(Population!$BB80:$BN80)</f>
        <v>7.6737143495730673E-2</v>
      </c>
      <c r="BD80" s="42">
        <f>Population!BD80/SUM(Population!$BB80:$BN80)</f>
        <v>0.21226492434123106</v>
      </c>
      <c r="BE80" s="42">
        <f>Population!BE80/SUM(Population!$BB80:$BN80)</f>
        <v>0.20301183663936273</v>
      </c>
      <c r="BF80" s="42">
        <f>Population!BF80/SUM(Population!$BB80:$BN80)</f>
        <v>5.7387009151564874E-2</v>
      </c>
      <c r="BG80" s="42">
        <f>Population!BG80/SUM(Population!$BB80:$BN80)</f>
        <v>1.0578925280245651E-2</v>
      </c>
      <c r="BH80" s="42">
        <f>Population!BH80/SUM(Population!$BB80:$BN80)</f>
        <v>8.301416045693363E-3</v>
      </c>
      <c r="BI80" s="42">
        <f>Population!BI80/SUM(Population!$BB80:$BN80)</f>
        <v>0</v>
      </c>
      <c r="BJ80" s="42">
        <f>Population!BJ80/SUM(Population!$BB80:$BN80)</f>
        <v>0</v>
      </c>
      <c r="BK80" s="42">
        <f>Population!BK80/SUM(Population!$BB80:$BN80)</f>
        <v>0</v>
      </c>
      <c r="BL80" s="42">
        <f>Population!BL80/SUM(Population!$BB80:$BN80)</f>
        <v>1.7285106854140215E-2</v>
      </c>
      <c r="BM80" s="42">
        <f>Population!BM80/SUM(Population!$BB80:$BN80)</f>
        <v>7.928428133533014E-3</v>
      </c>
      <c r="BN80" s="43">
        <f>Population!BN80/SUM(Population!$BB80:$BN80)</f>
        <v>5.7860949289183453E-3</v>
      </c>
    </row>
    <row r="81" spans="1:66" x14ac:dyDescent="0.25">
      <c r="A81">
        <f t="shared" si="2"/>
        <v>38.5</v>
      </c>
      <c r="B81" s="40">
        <f>Population!B81/SUM(Population!$B81:$N81)</f>
        <v>0.94430535289798567</v>
      </c>
      <c r="C81" s="42">
        <f>Population!C81/SUM(Population!$B81:$N81)</f>
        <v>6.3918830351621398E-3</v>
      </c>
      <c r="D81" s="42">
        <f>Population!D81/SUM(Population!$B81:$N81)</f>
        <v>1.8636576911681198E-2</v>
      </c>
      <c r="E81" s="42">
        <f>Population!E81/SUM(Population!$B81:$N81)</f>
        <v>1.9182510047266173E-2</v>
      </c>
      <c r="F81" s="42">
        <f>Population!F81/SUM(Population!$B81:$N81)</f>
        <v>5.7383735794417096E-3</v>
      </c>
      <c r="G81" s="42">
        <f>Population!G81/SUM(Population!$B81:$N81)</f>
        <v>1.1023345611280596E-3</v>
      </c>
      <c r="H81" s="42">
        <f>Population!H81/SUM(Population!$B81:$N81)</f>
        <v>9.3085647292803395E-4</v>
      </c>
      <c r="I81" s="42">
        <f>Population!I81/SUM(Population!$B81:$N81)</f>
        <v>0</v>
      </c>
      <c r="J81" s="42">
        <f>Population!J81/SUM(Population!$B81:$N81)</f>
        <v>0</v>
      </c>
      <c r="K81" s="42">
        <f>Population!K81/SUM(Population!$B81:$N81)</f>
        <v>0</v>
      </c>
      <c r="L81" s="42">
        <f>Population!L81/SUM(Population!$B81:$N81)</f>
        <v>1.9482776099072434E-3</v>
      </c>
      <c r="M81" s="42">
        <f>Population!M81/SUM(Population!$B81:$N81)</f>
        <v>9.7360153896081895E-4</v>
      </c>
      <c r="N81" s="42">
        <f>Population!N81/SUM(Population!$B81:$N81)</f>
        <v>7.9023334553898501E-4</v>
      </c>
      <c r="O81" s="40">
        <f>Population!O81/SUM(Population!$O81:$AA81)</f>
        <v>0.97345725123924098</v>
      </c>
      <c r="P81" s="42">
        <f>Population!P81/SUM(Population!$O81:$AA81)</f>
        <v>3.0394535720322862E-3</v>
      </c>
      <c r="Q81" s="42">
        <f>Population!Q81/SUM(Population!$O81:$AA81)</f>
        <v>8.8655603629772955E-3</v>
      </c>
      <c r="R81" s="42">
        <f>Population!R81/SUM(Population!$O81:$AA81)</f>
        <v>9.1357970645545954E-3</v>
      </c>
      <c r="S81" s="42">
        <f>Population!S81/SUM(Population!$O81:$AA81)</f>
        <v>2.7367975391024697E-3</v>
      </c>
      <c r="T81" s="42">
        <f>Population!T81/SUM(Population!$O81:$AA81)</f>
        <v>5.2653996063192548E-4</v>
      </c>
      <c r="U81" s="42">
        <f>Population!U81/SUM(Population!$O81:$AA81)</f>
        <v>4.4660448162767429E-4</v>
      </c>
      <c r="V81" s="42">
        <f>Population!V81/SUM(Population!$O81:$AA81)</f>
        <v>0</v>
      </c>
      <c r="W81" s="42">
        <f>Population!W81/SUM(Population!$O81:$AA81)</f>
        <v>0</v>
      </c>
      <c r="X81" s="42">
        <f>Population!X81/SUM(Population!$O81:$AA81)</f>
        <v>0</v>
      </c>
      <c r="Y81" s="42">
        <f>Population!Y81/SUM(Population!$O81:$AA81)</f>
        <v>9.347226927947618E-4</v>
      </c>
      <c r="Z81" s="42">
        <f>Population!Z81/SUM(Population!$O81:$AA81)</f>
        <v>4.702273688724045E-4</v>
      </c>
      <c r="AA81" s="42">
        <f>Population!AA81/SUM(Population!$O81:$AA81)</f>
        <v>3.870457181655827E-4</v>
      </c>
      <c r="AB81" s="40">
        <f>Population!AB81/SUM(Population!$AB81:$AN81)</f>
        <v>0.438351113035573</v>
      </c>
      <c r="AC81" s="42">
        <f>Population!AC81/SUM(Population!$AB81:$AN81)</f>
        <v>6.3925784533943916E-2</v>
      </c>
      <c r="AD81" s="42">
        <f>Population!AD81/SUM(Population!$AB81:$AN81)</f>
        <v>0.1872087456482123</v>
      </c>
      <c r="AE81" s="42">
        <f>Population!AE81/SUM(Population!$AB81:$AN81)</f>
        <v>0.19377258325602884</v>
      </c>
      <c r="AF81" s="42">
        <f>Population!AF81/SUM(Population!$AB81:$AN81)</f>
        <v>5.8185257779385539E-2</v>
      </c>
      <c r="AG81" s="42">
        <f>Population!AG81/SUM(Population!$AB81:$AN81)</f>
        <v>1.1202998791136653E-2</v>
      </c>
      <c r="AH81" s="42">
        <f>Population!AH81/SUM(Population!$AB81:$AN81)</f>
        <v>9.4876553017805287E-3</v>
      </c>
      <c r="AI81" s="42">
        <f>Population!AI81/SUM(Population!$AB81:$AN81)</f>
        <v>0</v>
      </c>
      <c r="AJ81" s="42">
        <f>Population!AJ81/SUM(Population!$AB81:$AN81)</f>
        <v>0</v>
      </c>
      <c r="AK81" s="42">
        <f>Population!AK81/SUM(Population!$AB81:$AN81)</f>
        <v>0</v>
      </c>
      <c r="AL81" s="42">
        <f>Population!AL81/SUM(Population!$AB81:$AN81)</f>
        <v>1.986208774977152E-2</v>
      </c>
      <c r="AM81" s="42">
        <f>Population!AM81/SUM(Population!$AB81:$AN81)</f>
        <v>9.941356361622699E-3</v>
      </c>
      <c r="AN81" s="42">
        <f>Population!AN81/SUM(Population!$AB81:$AN81)</f>
        <v>8.0624175425450563E-3</v>
      </c>
      <c r="AO81" s="40">
        <f>Population!AO81/SUM(Population!$AO81:$BA81)</f>
        <v>0.87741055633067344</v>
      </c>
      <c r="AP81" s="42">
        <f>Population!AP81/SUM(Population!$AO81:$BA81)</f>
        <v>1.4453444338414325E-2</v>
      </c>
      <c r="AQ81" s="42">
        <f>Population!AQ81/SUM(Population!$AO81:$BA81)</f>
        <v>4.1696292554514666E-2</v>
      </c>
      <c r="AR81" s="42">
        <f>Population!AR81/SUM(Population!$AO81:$BA81)</f>
        <v>4.2188273768045591E-2</v>
      </c>
      <c r="AS81" s="42">
        <f>Population!AS81/SUM(Population!$AO81:$BA81)</f>
        <v>1.2434166364141451E-2</v>
      </c>
      <c r="AT81" s="42">
        <f>Population!AT81/SUM(Population!$AO81:$BA81)</f>
        <v>2.3594874620741215E-3</v>
      </c>
      <c r="AU81" s="42">
        <f>Population!AU81/SUM(Population!$AO81:$BA81)</f>
        <v>1.941198770180732E-3</v>
      </c>
      <c r="AV81" s="42">
        <f>Population!AV81/SUM(Population!$AO81:$BA81)</f>
        <v>0</v>
      </c>
      <c r="AW81" s="42">
        <f>Population!AW81/SUM(Population!$AO81:$BA81)</f>
        <v>0</v>
      </c>
      <c r="AX81" s="42">
        <f>Population!AX81/SUM(Population!$AO81:$BA81)</f>
        <v>0</v>
      </c>
      <c r="AY81" s="42">
        <f>Population!AY81/SUM(Population!$AO81:$BA81)</f>
        <v>4.0560194442945665E-3</v>
      </c>
      <c r="AZ81" s="42">
        <f>Population!AZ81/SUM(Population!$AO81:$BA81)</f>
        <v>1.9571684857176584E-3</v>
      </c>
      <c r="BA81" s="43">
        <f>Population!BA81/SUM(Population!$AO81:$BA81)</f>
        <v>1.5033924819436823E-3</v>
      </c>
      <c r="BB81" s="40">
        <f>Population!BB81/SUM(Population!$BB81:$BN81)</f>
        <v>0.40072459031242852</v>
      </c>
      <c r="BC81" s="42">
        <f>Population!BC81/SUM(Population!$BB81:$BN81)</f>
        <v>7.6737754988482273E-2</v>
      </c>
      <c r="BD81" s="42">
        <f>Population!BD81/SUM(Population!$BB81:$BN81)</f>
        <v>0.21226622382677457</v>
      </c>
      <c r="BE81" s="42">
        <f>Population!BE81/SUM(Population!$BB81:$BN81)</f>
        <v>0.20301147786262733</v>
      </c>
      <c r="BF81" s="42">
        <f>Population!BF81/SUM(Population!$BB81:$BN81)</f>
        <v>5.7386226337270738E-2</v>
      </c>
      <c r="BG81" s="42">
        <f>Population!BG81/SUM(Population!$BB81:$BN81)</f>
        <v>1.0578616752947351E-2</v>
      </c>
      <c r="BH81" s="42">
        <f>Population!BH81/SUM(Population!$BB81:$BN81)</f>
        <v>8.3007468973583069E-3</v>
      </c>
      <c r="BI81" s="42">
        <f>Population!BI81/SUM(Population!$BB81:$BN81)</f>
        <v>0</v>
      </c>
      <c r="BJ81" s="42">
        <f>Population!BJ81/SUM(Population!$BB81:$BN81)</f>
        <v>0</v>
      </c>
      <c r="BK81" s="42">
        <f>Population!BK81/SUM(Population!$BB81:$BN81)</f>
        <v>0</v>
      </c>
      <c r="BL81" s="42">
        <f>Population!BL81/SUM(Population!$BB81:$BN81)</f>
        <v>1.7283681562229564E-2</v>
      </c>
      <c r="BM81" s="42">
        <f>Population!BM81/SUM(Population!$BB81:$BN81)</f>
        <v>7.9269620333341853E-3</v>
      </c>
      <c r="BN81" s="43">
        <f>Population!BN81/SUM(Population!$BB81:$BN81)</f>
        <v>5.7837194265470473E-3</v>
      </c>
    </row>
    <row r="82" spans="1:66" x14ac:dyDescent="0.25">
      <c r="A82">
        <f t="shared" si="2"/>
        <v>39</v>
      </c>
      <c r="B82" s="40">
        <f>Population!B82/SUM(Population!$B82:$N82)</f>
        <v>0.94430657603197365</v>
      </c>
      <c r="C82" s="42">
        <f>Population!C82/SUM(Population!$B82:$N82)</f>
        <v>6.3929046677614759E-3</v>
      </c>
      <c r="D82" s="42">
        <f>Population!D82/SUM(Population!$B82:$N82)</f>
        <v>1.8638944837164537E-2</v>
      </c>
      <c r="E82" s="42">
        <f>Population!E82/SUM(Population!$B82:$N82)</f>
        <v>1.9183214622724373E-2</v>
      </c>
      <c r="F82" s="42">
        <f>Population!F82/SUM(Population!$B82:$N82)</f>
        <v>5.7379400090618038E-3</v>
      </c>
      <c r="G82" s="42">
        <f>Population!G82/SUM(Population!$B82:$N82)</f>
        <v>1.1021116899404115E-3</v>
      </c>
      <c r="H82" s="42">
        <f>Population!H82/SUM(Population!$B82:$N82)</f>
        <v>9.3032557029441019E-4</v>
      </c>
      <c r="I82" s="42">
        <f>Population!I82/SUM(Population!$B82:$N82)</f>
        <v>0</v>
      </c>
      <c r="J82" s="42">
        <f>Population!J82/SUM(Population!$B82:$N82)</f>
        <v>0</v>
      </c>
      <c r="K82" s="42">
        <f>Population!K82/SUM(Population!$B82:$N82)</f>
        <v>0</v>
      </c>
      <c r="L82" s="42">
        <f>Population!L82/SUM(Population!$B82:$N82)</f>
        <v>1.9471483725495651E-3</v>
      </c>
      <c r="M82" s="42">
        <f>Population!M82/SUM(Population!$B82:$N82)</f>
        <v>9.7245286657620604E-4</v>
      </c>
      <c r="N82" s="42">
        <f>Population!N82/SUM(Population!$B82:$N82)</f>
        <v>7.8838133195343067E-4</v>
      </c>
      <c r="O82" s="40">
        <f>Population!O82/SUM(Population!$O82:$AA82)</f>
        <v>0.97347232220137236</v>
      </c>
      <c r="P82" s="42">
        <f>Population!P82/SUM(Population!$O82:$AA82)</f>
        <v>3.0390053222375244E-3</v>
      </c>
      <c r="Q82" s="42">
        <f>Population!Q82/SUM(Population!$O82:$AA82)</f>
        <v>8.8633130702548673E-3</v>
      </c>
      <c r="R82" s="42">
        <f>Population!R82/SUM(Population!$O82:$AA82)</f>
        <v>9.1313614161666438E-3</v>
      </c>
      <c r="S82" s="42">
        <f>Population!S82/SUM(Population!$O82:$AA82)</f>
        <v>2.734778731232877E-3</v>
      </c>
      <c r="T82" s="42">
        <f>Population!T82/SUM(Population!$O82:$AA82)</f>
        <v>5.2601746403871071E-4</v>
      </c>
      <c r="U82" s="42">
        <f>Population!U82/SUM(Population!$O82:$AA82)</f>
        <v>4.4585643074494379E-4</v>
      </c>
      <c r="V82" s="42">
        <f>Population!V82/SUM(Population!$O82:$AA82)</f>
        <v>0</v>
      </c>
      <c r="W82" s="42">
        <f>Population!W82/SUM(Population!$O82:$AA82)</f>
        <v>0</v>
      </c>
      <c r="X82" s="42">
        <f>Population!X82/SUM(Population!$O82:$AA82)</f>
        <v>0</v>
      </c>
      <c r="Y82" s="42">
        <f>Population!Y82/SUM(Population!$O82:$AA82)</f>
        <v>9.3314214526346497E-4</v>
      </c>
      <c r="Z82" s="42">
        <f>Population!Z82/SUM(Population!$O82:$AA82)</f>
        <v>4.6895446624102517E-4</v>
      </c>
      <c r="AA82" s="42">
        <f>Population!AA82/SUM(Population!$O82:$AA82)</f>
        <v>3.8524875244754837E-4</v>
      </c>
      <c r="AB82" s="40">
        <f>Population!AB82/SUM(Population!$AB82:$AN82)</f>
        <v>0.43834308807524919</v>
      </c>
      <c r="AC82" s="42">
        <f>Population!AC82/SUM(Population!$AB82:$AN82)</f>
        <v>6.3924255922726742E-2</v>
      </c>
      <c r="AD82" s="42">
        <f>Population!AD82/SUM(Population!$AB82:$AN82)</f>
        <v>0.18721140015370791</v>
      </c>
      <c r="AE82" s="42">
        <f>Population!AE82/SUM(Population!$AB82:$AN82)</f>
        <v>0.19378401199076589</v>
      </c>
      <c r="AF82" s="42">
        <f>Population!AF82/SUM(Population!$AB82:$AN82)</f>
        <v>5.8189822149950138E-2</v>
      </c>
      <c r="AG82" s="42">
        <f>Population!AG82/SUM(Population!$AB82:$AN82)</f>
        <v>1.1203795279201159E-2</v>
      </c>
      <c r="AH82" s="42">
        <f>Population!AH82/SUM(Population!$AB82:$AN82)</f>
        <v>9.4873227445733607E-3</v>
      </c>
      <c r="AI82" s="42">
        <f>Population!AI82/SUM(Population!$AB82:$AN82)</f>
        <v>0</v>
      </c>
      <c r="AJ82" s="42">
        <f>Population!AJ82/SUM(Population!$AB82:$AN82)</f>
        <v>0</v>
      </c>
      <c r="AK82" s="42">
        <f>Population!AK82/SUM(Population!$AB82:$AN82)</f>
        <v>0</v>
      </c>
      <c r="AL82" s="42">
        <f>Population!AL82/SUM(Population!$AB82:$AN82)</f>
        <v>1.9861951792093099E-2</v>
      </c>
      <c r="AM82" s="42">
        <f>Population!AM82/SUM(Population!$AB82:$AN82)</f>
        <v>9.9392054711195336E-3</v>
      </c>
      <c r="AN82" s="42">
        <f>Population!AN82/SUM(Population!$AB82:$AN82)</f>
        <v>8.0551464206131025E-3</v>
      </c>
      <c r="AO82" s="40">
        <f>Population!AO82/SUM(Population!$AO82:$BA82)</f>
        <v>0.8767052181378665</v>
      </c>
      <c r="AP82" s="42">
        <f>Population!AP82/SUM(Population!$AO82:$BA82)</f>
        <v>1.4526891965554619E-2</v>
      </c>
      <c r="AQ82" s="42">
        <f>Population!AQ82/SUM(Population!$AO82:$BA82)</f>
        <v>4.1920571329614693E-2</v>
      </c>
      <c r="AR82" s="42">
        <f>Population!AR82/SUM(Population!$AO82:$BA82)</f>
        <v>4.2434092894698378E-2</v>
      </c>
      <c r="AS82" s="42">
        <f>Population!AS82/SUM(Population!$AO82:$BA82)</f>
        <v>1.2511131174470311E-2</v>
      </c>
      <c r="AT82" s="42">
        <f>Population!AT82/SUM(Population!$AO82:$BA82)</f>
        <v>2.3747402180630504E-3</v>
      </c>
      <c r="AU82" s="42">
        <f>Population!AU82/SUM(Population!$AO82:$BA82)</f>
        <v>1.9547332351127775E-3</v>
      </c>
      <c r="AV82" s="42">
        <f>Population!AV82/SUM(Population!$AO82:$BA82)</f>
        <v>0</v>
      </c>
      <c r="AW82" s="42">
        <f>Population!AW82/SUM(Population!$AO82:$BA82)</f>
        <v>0</v>
      </c>
      <c r="AX82" s="42">
        <f>Population!AX82/SUM(Population!$AO82:$BA82)</f>
        <v>0</v>
      </c>
      <c r="AY82" s="42">
        <f>Population!AY82/SUM(Population!$AO82:$BA82)</f>
        <v>4.0844968490777308E-3</v>
      </c>
      <c r="AZ82" s="42">
        <f>Population!AZ82/SUM(Population!$AO82:$BA82)</f>
        <v>1.9721163762707189E-3</v>
      </c>
      <c r="BA82" s="43">
        <f>Population!BA82/SUM(Population!$AO82:$BA82)</f>
        <v>1.5160078192713025E-3</v>
      </c>
      <c r="BB82" s="40">
        <f>Population!BB82/SUM(Population!$BB82:$BN82)</f>
        <v>0.4007292711942198</v>
      </c>
      <c r="BC82" s="42">
        <f>Population!BC82/SUM(Population!$BB82:$BN82)</f>
        <v>7.6738305986878572E-2</v>
      </c>
      <c r="BD82" s="42">
        <f>Population!BD82/SUM(Population!$BB82:$BN82)</f>
        <v>0.21226747838753685</v>
      </c>
      <c r="BE82" s="42">
        <f>Population!BE82/SUM(Population!$BB82:$BN82)</f>
        <v>0.20301131164520517</v>
      </c>
      <c r="BF82" s="42">
        <f>Population!BF82/SUM(Population!$BB82:$BN82)</f>
        <v>5.7385574211305863E-2</v>
      </c>
      <c r="BG82" s="42">
        <f>Population!BG82/SUM(Population!$BB82:$BN82)</f>
        <v>1.0578348173169702E-2</v>
      </c>
      <c r="BH82" s="42">
        <f>Population!BH82/SUM(Population!$BB82:$BN82)</f>
        <v>8.3001439668051683E-3</v>
      </c>
      <c r="BI82" s="42">
        <f>Population!BI82/SUM(Population!$BB82:$BN82)</f>
        <v>0</v>
      </c>
      <c r="BJ82" s="42">
        <f>Population!BJ82/SUM(Population!$BB82:$BN82)</f>
        <v>0</v>
      </c>
      <c r="BK82" s="42">
        <f>Population!BK82/SUM(Population!$BB82:$BN82)</f>
        <v>0</v>
      </c>
      <c r="BL82" s="42">
        <f>Population!BL82/SUM(Population!$BB82:$BN82)</f>
        <v>1.7282407091752716E-2</v>
      </c>
      <c r="BM82" s="42">
        <f>Population!BM82/SUM(Population!$BB82:$BN82)</f>
        <v>7.9256328423668448E-3</v>
      </c>
      <c r="BN82" s="43">
        <f>Population!BN82/SUM(Population!$BB82:$BN82)</f>
        <v>5.7815265007593666E-3</v>
      </c>
    </row>
    <row r="83" spans="1:66" x14ac:dyDescent="0.25">
      <c r="A83">
        <f t="shared" si="2"/>
        <v>39.5</v>
      </c>
      <c r="B83" s="40">
        <f>Population!B83/SUM(Population!$B83:$N83)</f>
        <v>0.94430650294411922</v>
      </c>
      <c r="C83" s="42">
        <f>Population!C83/SUM(Population!$B83:$N83)</f>
        <v>6.3939567208887525E-3</v>
      </c>
      <c r="D83" s="42">
        <f>Population!D83/SUM(Population!$B83:$N83)</f>
        <v>1.8641495422845294E-2</v>
      </c>
      <c r="E83" s="42">
        <f>Population!E83/SUM(Population!$B83:$N83)</f>
        <v>1.918431158676286E-2</v>
      </c>
      <c r="F83" s="42">
        <f>Population!F83/SUM(Population!$B83:$N83)</f>
        <v>5.7376886153953123E-3</v>
      </c>
      <c r="G83" s="42">
        <f>Population!G83/SUM(Population!$B83:$N83)</f>
        <v>1.1019360259592631E-3</v>
      </c>
      <c r="H83" s="42">
        <f>Population!H83/SUM(Population!$B83:$N83)</f>
        <v>9.2985988846499906E-4</v>
      </c>
      <c r="I83" s="42">
        <f>Population!I83/SUM(Population!$B83:$N83)</f>
        <v>0</v>
      </c>
      <c r="J83" s="42">
        <f>Population!J83/SUM(Population!$B83:$N83)</f>
        <v>0</v>
      </c>
      <c r="K83" s="42">
        <f>Population!K83/SUM(Population!$B83:$N83)</f>
        <v>0</v>
      </c>
      <c r="L83" s="42">
        <f>Population!L83/SUM(Population!$B83:$N83)</f>
        <v>1.9461612416189146E-3</v>
      </c>
      <c r="M83" s="42">
        <f>Population!M83/SUM(Population!$B83:$N83)</f>
        <v>9.7141620968378066E-4</v>
      </c>
      <c r="N83" s="42">
        <f>Population!N83/SUM(Population!$B83:$N83)</f>
        <v>7.8667134426173464E-4</v>
      </c>
      <c r="O83" s="40">
        <f>Population!O83/SUM(Population!$O83:$AA83)</f>
        <v>0.97348572670002165</v>
      </c>
      <c r="P83" s="42">
        <f>Population!P83/SUM(Population!$O83:$AA83)</f>
        <v>3.0386451838517689E-3</v>
      </c>
      <c r="Q83" s="42">
        <f>Population!Q83/SUM(Population!$O83:$AA83)</f>
        <v>8.8614142502482836E-3</v>
      </c>
      <c r="R83" s="42">
        <f>Population!R83/SUM(Population!$O83:$AA83)</f>
        <v>9.1274686038797272E-3</v>
      </c>
      <c r="S83" s="42">
        <f>Population!S83/SUM(Population!$O83:$AA83)</f>
        <v>2.7329773579373878E-3</v>
      </c>
      <c r="T83" s="42">
        <f>Population!T83/SUM(Population!$O83:$AA83)</f>
        <v>5.25546537599664E-4</v>
      </c>
      <c r="U83" s="42">
        <f>Population!U83/SUM(Population!$O83:$AA83)</f>
        <v>4.4517204797896816E-4</v>
      </c>
      <c r="V83" s="42">
        <f>Population!V83/SUM(Population!$O83:$AA83)</f>
        <v>0</v>
      </c>
      <c r="W83" s="42">
        <f>Population!W83/SUM(Population!$O83:$AA83)</f>
        <v>0</v>
      </c>
      <c r="X83" s="42">
        <f>Population!X83/SUM(Population!$O83:$AA83)</f>
        <v>0</v>
      </c>
      <c r="Y83" s="42">
        <f>Population!Y83/SUM(Population!$O83:$AA83)</f>
        <v>9.3169737638968948E-4</v>
      </c>
      <c r="Z83" s="42">
        <f>Population!Z83/SUM(Population!$O83:$AA83)</f>
        <v>4.6777896283782148E-4</v>
      </c>
      <c r="AA83" s="42">
        <f>Population!AA83/SUM(Population!$O83:$AA83)</f>
        <v>3.8357297925487222E-4</v>
      </c>
      <c r="AB83" s="40">
        <f>Population!AB83/SUM(Population!$AB83:$AN83)</f>
        <v>0.43832842059147498</v>
      </c>
      <c r="AC83" s="42">
        <f>Population!AC83/SUM(Population!$AB83:$AN83)</f>
        <v>6.3923254501430479E-2</v>
      </c>
      <c r="AD83" s="42">
        <f>Population!AD83/SUM(Population!$AB83:$AN83)</f>
        <v>0.18721552372836694</v>
      </c>
      <c r="AE83" s="42">
        <f>Population!AE83/SUM(Population!$AB83:$AN83)</f>
        <v>0.19379716228311666</v>
      </c>
      <c r="AF83" s="42">
        <f>Population!AF83/SUM(Population!$AB83:$AN83)</f>
        <v>5.8195047647520488E-2</v>
      </c>
      <c r="AG83" s="42">
        <f>Population!AG83/SUM(Population!$AB83:$AN83)</f>
        <v>1.1204759474803401E-2</v>
      </c>
      <c r="AH83" s="42">
        <f>Population!AH83/SUM(Population!$AB83:$AN83)</f>
        <v>9.4872556396811587E-3</v>
      </c>
      <c r="AI83" s="42">
        <f>Population!AI83/SUM(Population!$AB83:$AN83)</f>
        <v>0</v>
      </c>
      <c r="AJ83" s="42">
        <f>Population!AJ83/SUM(Population!$AB83:$AN83)</f>
        <v>0</v>
      </c>
      <c r="AK83" s="42">
        <f>Population!AK83/SUM(Population!$AB83:$AN83)</f>
        <v>0</v>
      </c>
      <c r="AL83" s="42">
        <f>Population!AL83/SUM(Population!$AB83:$AN83)</f>
        <v>1.9862359473732327E-2</v>
      </c>
      <c r="AM83" s="42">
        <f>Population!AM83/SUM(Population!$AB83:$AN83)</f>
        <v>9.9375371512225533E-3</v>
      </c>
      <c r="AN83" s="42">
        <f>Population!AN83/SUM(Population!$AB83:$AN83)</f>
        <v>8.0486795086510479E-3</v>
      </c>
      <c r="AO83" s="40">
        <f>Population!AO83/SUM(Population!$AO83:$BA83)</f>
        <v>0.87601210442659483</v>
      </c>
      <c r="AP83" s="42">
        <f>Population!AP83/SUM(Population!$AO83:$BA83)</f>
        <v>1.4598952303576005E-2</v>
      </c>
      <c r="AQ83" s="42">
        <f>Population!AQ83/SUM(Population!$AO83:$BA83)</f>
        <v>4.2140746698866631E-2</v>
      </c>
      <c r="AR83" s="42">
        <f>Population!AR83/SUM(Population!$AO83:$BA83)</f>
        <v>4.2675649177701329E-2</v>
      </c>
      <c r="AS83" s="42">
        <f>Population!AS83/SUM(Population!$AO83:$BA83)</f>
        <v>1.2586822210526453E-2</v>
      </c>
      <c r="AT83" s="42">
        <f>Population!AT83/SUM(Population!$AO83:$BA83)</f>
        <v>2.3897499989891193E-3</v>
      </c>
      <c r="AU83" s="42">
        <f>Population!AU83/SUM(Population!$AO83:$BA83)</f>
        <v>1.9680685605857947E-3</v>
      </c>
      <c r="AV83" s="42">
        <f>Population!AV83/SUM(Population!$AO83:$BA83)</f>
        <v>0</v>
      </c>
      <c r="AW83" s="42">
        <f>Population!AW83/SUM(Population!$AO83:$BA83)</f>
        <v>0</v>
      </c>
      <c r="AX83" s="42">
        <f>Population!AX83/SUM(Population!$AO83:$BA83)</f>
        <v>0</v>
      </c>
      <c r="AY83" s="42">
        <f>Population!AY83/SUM(Population!$AO83:$BA83)</f>
        <v>4.1125585461967611E-3</v>
      </c>
      <c r="AZ83" s="42">
        <f>Population!AZ83/SUM(Population!$AO83:$BA83)</f>
        <v>1.9868672706571987E-3</v>
      </c>
      <c r="BA83" s="43">
        <f>Population!BA83/SUM(Population!$AO83:$BA83)</f>
        <v>1.5284808063061133E-3</v>
      </c>
      <c r="BB83" s="40">
        <f>Population!BB83/SUM(Population!$BB83:$BN83)</f>
        <v>0.40073321079751723</v>
      </c>
      <c r="BC83" s="42">
        <f>Population!BC83/SUM(Population!$BB83:$BN83)</f>
        <v>7.6738800626408685E-2</v>
      </c>
      <c r="BD83" s="42">
        <f>Population!BD83/SUM(Population!$BB83:$BN83)</f>
        <v>0.21226869165082343</v>
      </c>
      <c r="BE83" s="42">
        <f>Population!BE83/SUM(Population!$BB83:$BN83)</f>
        <v>0.2030113271672622</v>
      </c>
      <c r="BF83" s="42">
        <f>Population!BF83/SUM(Population!$BB83:$BN83)</f>
        <v>5.7385044471064781E-2</v>
      </c>
      <c r="BG83" s="42">
        <f>Population!BG83/SUM(Population!$BB83:$BN83)</f>
        <v>1.0578116822497688E-2</v>
      </c>
      <c r="BH83" s="42">
        <f>Population!BH83/SUM(Population!$BB83:$BN83)</f>
        <v>8.2996026290823519E-3</v>
      </c>
      <c r="BI83" s="42">
        <f>Population!BI83/SUM(Population!$BB83:$BN83)</f>
        <v>0</v>
      </c>
      <c r="BJ83" s="42">
        <f>Population!BJ83/SUM(Population!$BB83:$BN83)</f>
        <v>0</v>
      </c>
      <c r="BK83" s="42">
        <f>Population!BK83/SUM(Population!$BB83:$BN83)</f>
        <v>0</v>
      </c>
      <c r="BL83" s="42">
        <f>Population!BL83/SUM(Population!$BB83:$BN83)</f>
        <v>1.7281271439626579E-2</v>
      </c>
      <c r="BM83" s="42">
        <f>Population!BM83/SUM(Population!$BB83:$BN83)</f>
        <v>7.9244298534634928E-3</v>
      </c>
      <c r="BN83" s="43">
        <f>Population!BN83/SUM(Population!$BB83:$BN83)</f>
        <v>5.779504542253522E-3</v>
      </c>
    </row>
    <row r="84" spans="1:66" x14ac:dyDescent="0.25">
      <c r="A84">
        <f t="shared" si="2"/>
        <v>40</v>
      </c>
      <c r="B84" s="40">
        <f>Population!B84/SUM(Population!$B84:$N84)</f>
        <v>0.94430527085002125</v>
      </c>
      <c r="C84" s="42">
        <f>Population!C84/SUM(Population!$B84:$N84)</f>
        <v>6.3950322776758703E-3</v>
      </c>
      <c r="D84" s="42">
        <f>Population!D84/SUM(Population!$B84:$N84)</f>
        <v>1.8644200139654187E-2</v>
      </c>
      <c r="E84" s="42">
        <f>Population!E84/SUM(Population!$B84:$N84)</f>
        <v>1.9185755144330883E-2</v>
      </c>
      <c r="F84" s="42">
        <f>Population!F84/SUM(Population!$B84:$N84)</f>
        <v>5.7376008912590152E-3</v>
      </c>
      <c r="G84" s="42">
        <f>Population!G84/SUM(Population!$B84:$N84)</f>
        <v>1.1018031862965443E-3</v>
      </c>
      <c r="H84" s="42">
        <f>Population!H84/SUM(Population!$B84:$N84)</f>
        <v>9.2945424459252876E-4</v>
      </c>
      <c r="I84" s="42">
        <f>Population!I84/SUM(Population!$B84:$N84)</f>
        <v>0</v>
      </c>
      <c r="J84" s="42">
        <f>Population!J84/SUM(Population!$B84:$N84)</f>
        <v>0</v>
      </c>
      <c r="K84" s="42">
        <f>Population!K84/SUM(Population!$B84:$N84)</f>
        <v>0</v>
      </c>
      <c r="L84" s="42">
        <f>Population!L84/SUM(Population!$B84:$N84)</f>
        <v>1.9453047257378979E-3</v>
      </c>
      <c r="M84" s="42">
        <f>Population!M84/SUM(Population!$B84:$N84)</f>
        <v>9.7048356465618223E-4</v>
      </c>
      <c r="N84" s="42">
        <f>Population!N84/SUM(Population!$B84:$N84)</f>
        <v>7.8509497577552274E-4</v>
      </c>
      <c r="O84" s="40">
        <f>Population!O84/SUM(Population!$O84:$AA84)</f>
        <v>0.97349759620996723</v>
      </c>
      <c r="P84" s="42">
        <f>Population!P84/SUM(Population!$O84:$AA84)</f>
        <v>3.0383647200667749E-3</v>
      </c>
      <c r="Q84" s="42">
        <f>Population!Q84/SUM(Population!$O84:$AA84)</f>
        <v>8.8598326403547881E-3</v>
      </c>
      <c r="R84" s="42">
        <f>Population!R84/SUM(Population!$O84:$AA84)</f>
        <v>9.1240739707831552E-3</v>
      </c>
      <c r="S84" s="42">
        <f>Population!S84/SUM(Population!$O84:$AA84)</f>
        <v>2.7313765503678236E-3</v>
      </c>
      <c r="T84" s="42">
        <f>Population!T84/SUM(Population!$O84:$AA84)</f>
        <v>5.2512336220685105E-4</v>
      </c>
      <c r="U84" s="42">
        <f>Population!U84/SUM(Population!$O84:$AA84)</f>
        <v>4.4454701068393534E-4</v>
      </c>
      <c r="V84" s="42">
        <f>Population!V84/SUM(Population!$O84:$AA84)</f>
        <v>0</v>
      </c>
      <c r="W84" s="42">
        <f>Population!W84/SUM(Population!$O84:$AA84)</f>
        <v>0</v>
      </c>
      <c r="X84" s="42">
        <f>Population!X84/SUM(Population!$O84:$AA84)</f>
        <v>0</v>
      </c>
      <c r="Y84" s="42">
        <f>Population!Y84/SUM(Population!$O84:$AA84)</f>
        <v>9.3037916538353245E-4</v>
      </c>
      <c r="Z84" s="42">
        <f>Population!Z84/SUM(Population!$O84:$AA84)</f>
        <v>4.6669483376861191E-4</v>
      </c>
      <c r="AA84" s="42">
        <f>Population!AA84/SUM(Population!$O84:$AA84)</f>
        <v>3.8201153641703403E-4</v>
      </c>
      <c r="AB84" s="40">
        <f>Population!AB84/SUM(Population!$AB84:$AN84)</f>
        <v>0.43830787695970724</v>
      </c>
      <c r="AC84" s="42">
        <f>Population!AC84/SUM(Population!$AB84:$AN84)</f>
        <v>6.3922729121794766E-2</v>
      </c>
      <c r="AD84" s="42">
        <f>Population!AD84/SUM(Population!$AB84:$AN84)</f>
        <v>0.18722094597528743</v>
      </c>
      <c r="AE84" s="42">
        <f>Population!AE84/SUM(Population!$AB84:$AN84)</f>
        <v>0.19381179881077987</v>
      </c>
      <c r="AF84" s="42">
        <f>Population!AF84/SUM(Population!$AB84:$AN84)</f>
        <v>5.8200842522911335E-2</v>
      </c>
      <c r="AG84" s="42">
        <f>Population!AG84/SUM(Population!$AB84:$AN84)</f>
        <v>1.120586949516063E-2</v>
      </c>
      <c r="AH84" s="42">
        <f>Population!AH84/SUM(Population!$AB84:$AN84)</f>
        <v>9.4874254493868878E-3</v>
      </c>
      <c r="AI84" s="42">
        <f>Population!AI84/SUM(Population!$AB84:$AN84)</f>
        <v>0</v>
      </c>
      <c r="AJ84" s="42">
        <f>Population!AJ84/SUM(Population!$AB84:$AN84)</f>
        <v>0</v>
      </c>
      <c r="AK84" s="42">
        <f>Population!AK84/SUM(Population!$AB84:$AN84)</f>
        <v>0</v>
      </c>
      <c r="AL84" s="42">
        <f>Population!AL84/SUM(Population!$AB84:$AN84)</f>
        <v>1.9863250782313956E-2</v>
      </c>
      <c r="AM84" s="42">
        <f>Population!AM84/SUM(Population!$AB84:$AN84)</f>
        <v>9.9363064680036417E-3</v>
      </c>
      <c r="AN84" s="42">
        <f>Population!AN84/SUM(Population!$AB84:$AN84)</f>
        <v>8.0429544146541788E-3</v>
      </c>
      <c r="AO84" s="40">
        <f>Population!AO84/SUM(Population!$AO84:$BA84)</f>
        <v>0.87533121664036917</v>
      </c>
      <c r="AP84" s="42">
        <f>Population!AP84/SUM(Population!$AO84:$BA84)</f>
        <v>1.4669631015141672E-2</v>
      </c>
      <c r="AQ84" s="42">
        <f>Population!AQ84/SUM(Population!$AO84:$BA84)</f>
        <v>4.23568283420949E-2</v>
      </c>
      <c r="AR84" s="42">
        <f>Population!AR84/SUM(Population!$AO84:$BA84)</f>
        <v>4.2912940938970134E-2</v>
      </c>
      <c r="AS84" s="42">
        <f>Population!AS84/SUM(Population!$AO84:$BA84)</f>
        <v>1.2661236010855628E-2</v>
      </c>
      <c r="AT84" s="42">
        <f>Population!AT84/SUM(Population!$AO84:$BA84)</f>
        <v>2.4045157053792471E-3</v>
      </c>
      <c r="AU84" s="42">
        <f>Population!AU84/SUM(Population!$AO84:$BA84)</f>
        <v>1.9812031226321327E-3</v>
      </c>
      <c r="AV84" s="42">
        <f>Population!AV84/SUM(Population!$AO84:$BA84)</f>
        <v>0</v>
      </c>
      <c r="AW84" s="42">
        <f>Population!AW84/SUM(Population!$AO84:$BA84)</f>
        <v>0</v>
      </c>
      <c r="AX84" s="42">
        <f>Population!AX84/SUM(Population!$AO84:$BA84)</f>
        <v>0</v>
      </c>
      <c r="AY84" s="42">
        <f>Population!AY84/SUM(Population!$AO84:$BA84)</f>
        <v>4.1402010094626898E-3</v>
      </c>
      <c r="AZ84" s="42">
        <f>Population!AZ84/SUM(Population!$AO84:$BA84)</f>
        <v>2.0014186519788867E-3</v>
      </c>
      <c r="BA84" s="43">
        <f>Population!BA84/SUM(Population!$AO84:$BA84)</f>
        <v>1.5408085631155501E-3</v>
      </c>
      <c r="BB84" s="40">
        <f>Population!BB84/SUM(Population!$BB84:$BN84)</f>
        <v>0.40073645949798736</v>
      </c>
      <c r="BC84" s="42">
        <f>Population!BC84/SUM(Population!$BB84:$BN84)</f>
        <v>7.6739242761793627E-2</v>
      </c>
      <c r="BD84" s="42">
        <f>Population!BD84/SUM(Population!$BB84:$BN84)</f>
        <v>0.21226986654187524</v>
      </c>
      <c r="BE84" s="42">
        <f>Population!BE84/SUM(Population!$BB84:$BN84)</f>
        <v>0.20301151358740108</v>
      </c>
      <c r="BF84" s="42">
        <f>Population!BF84/SUM(Population!$BB84:$BN84)</f>
        <v>5.7384629258581218E-2</v>
      </c>
      <c r="BG84" s="42">
        <f>Population!BG84/SUM(Population!$BB84:$BN84)</f>
        <v>1.0577920175567792E-2</v>
      </c>
      <c r="BH84" s="42">
        <f>Population!BH84/SUM(Population!$BB84:$BN84)</f>
        <v>8.2991186271473994E-3</v>
      </c>
      <c r="BI84" s="42">
        <f>Population!BI84/SUM(Population!$BB84:$BN84)</f>
        <v>0</v>
      </c>
      <c r="BJ84" s="42">
        <f>Population!BJ84/SUM(Population!$BB84:$BN84)</f>
        <v>0</v>
      </c>
      <c r="BK84" s="42">
        <f>Population!BK84/SUM(Population!$BB84:$BN84)</f>
        <v>0</v>
      </c>
      <c r="BL84" s="42">
        <f>Population!BL84/SUM(Population!$BB84:$BN84)</f>
        <v>1.7280263722384757E-2</v>
      </c>
      <c r="BM84" s="42">
        <f>Population!BM84/SUM(Population!$BB84:$BN84)</f>
        <v>7.9233432531805054E-3</v>
      </c>
      <c r="BN84" s="43">
        <f>Population!BN84/SUM(Population!$BB84:$BN84)</f>
        <v>5.7776425740808752E-3</v>
      </c>
    </row>
    <row r="85" spans="1:66" x14ac:dyDescent="0.25">
      <c r="A85">
        <f t="shared" si="2"/>
        <v>40.5</v>
      </c>
      <c r="B85" s="40">
        <f>Population!B85/SUM(Population!$B85:$N85)</f>
        <v>0.94430300648368137</v>
      </c>
      <c r="C85" s="42">
        <f>Population!C85/SUM(Population!$B85:$N85)</f>
        <v>6.3961251024507223E-3</v>
      </c>
      <c r="D85" s="42">
        <f>Population!D85/SUM(Population!$B85:$N85)</f>
        <v>1.8647033019067321E-2</v>
      </c>
      <c r="E85" s="42">
        <f>Population!E85/SUM(Population!$B85:$N85)</f>
        <v>1.918750317258654E-2</v>
      </c>
      <c r="F85" s="42">
        <f>Population!F85/SUM(Population!$B85:$N85)</f>
        <v>5.7376597118316414E-3</v>
      </c>
      <c r="G85" s="42">
        <f>Population!G85/SUM(Population!$B85:$N85)</f>
        <v>1.101709097837428E-3</v>
      </c>
      <c r="H85" s="42">
        <f>Population!H85/SUM(Population!$B85:$N85)</f>
        <v>9.291037811361238E-4</v>
      </c>
      <c r="I85" s="42">
        <f>Population!I85/SUM(Population!$B85:$N85)</f>
        <v>0</v>
      </c>
      <c r="J85" s="42">
        <f>Population!J85/SUM(Population!$B85:$N85)</f>
        <v>0</v>
      </c>
      <c r="K85" s="42">
        <f>Population!K85/SUM(Population!$B85:$N85)</f>
        <v>0</v>
      </c>
      <c r="L85" s="42">
        <f>Population!L85/SUM(Population!$B85:$N85)</f>
        <v>1.9445680731382208E-3</v>
      </c>
      <c r="M85" s="42">
        <f>Population!M85/SUM(Population!$B85:$N85)</f>
        <v>9.6964737989952755E-4</v>
      </c>
      <c r="N85" s="42">
        <f>Population!N85/SUM(Population!$B85:$N85)</f>
        <v>7.8364417837100406E-4</v>
      </c>
      <c r="O85" s="40">
        <f>Population!O85/SUM(Population!$O85:$AA85)</f>
        <v>0.97350805367937565</v>
      </c>
      <c r="P85" s="42">
        <f>Population!P85/SUM(Population!$O85:$AA85)</f>
        <v>3.0381561251367128E-3</v>
      </c>
      <c r="Q85" s="42">
        <f>Population!Q85/SUM(Population!$O85:$AA85)</f>
        <v>8.8585392051307929E-3</v>
      </c>
      <c r="R85" s="42">
        <f>Population!R85/SUM(Population!$O85:$AA85)</f>
        <v>9.1211358373010695E-3</v>
      </c>
      <c r="S85" s="42">
        <f>Population!S85/SUM(Population!$O85:$AA85)</f>
        <v>2.7299605125656644E-3</v>
      </c>
      <c r="T85" s="42">
        <f>Population!T85/SUM(Population!$O85:$AA85)</f>
        <v>5.2474435188234493E-4</v>
      </c>
      <c r="U85" s="42">
        <f>Population!U85/SUM(Population!$O85:$AA85)</f>
        <v>4.4397724204320944E-4</v>
      </c>
      <c r="V85" s="42">
        <f>Population!V85/SUM(Population!$O85:$AA85)</f>
        <v>0</v>
      </c>
      <c r="W85" s="42">
        <f>Population!W85/SUM(Population!$O85:$AA85)</f>
        <v>0</v>
      </c>
      <c r="X85" s="42">
        <f>Population!X85/SUM(Population!$O85:$AA85)</f>
        <v>0</v>
      </c>
      <c r="Y85" s="42">
        <f>Population!Y85/SUM(Population!$O85:$AA85)</f>
        <v>9.2917880763945012E-4</v>
      </c>
      <c r="Z85" s="42">
        <f>Population!Z85/SUM(Population!$O85:$AA85)</f>
        <v>4.6569635190074735E-4</v>
      </c>
      <c r="AA85" s="42">
        <f>Population!AA85/SUM(Population!$O85:$AA85)</f>
        <v>3.8055788702436288E-4</v>
      </c>
      <c r="AB85" s="40">
        <f>Population!AB85/SUM(Population!$AB85:$AN85)</f>
        <v>0.43828216272505033</v>
      </c>
      <c r="AC85" s="42">
        <f>Population!AC85/SUM(Population!$AB85:$AN85)</f>
        <v>6.3922632317184425E-2</v>
      </c>
      <c r="AD85" s="42">
        <f>Population!AD85/SUM(Population!$AB85:$AN85)</f>
        <v>0.18722751011455638</v>
      </c>
      <c r="AE85" s="42">
        <f>Population!AE85/SUM(Population!$AB85:$AN85)</f>
        <v>0.19382770637874394</v>
      </c>
      <c r="AF85" s="42">
        <f>Population!AF85/SUM(Population!$AB85:$AN85)</f>
        <v>5.8207122867974879E-2</v>
      </c>
      <c r="AG85" s="42">
        <f>Population!AG85/SUM(Population!$AB85:$AN85)</f>
        <v>1.1207105272307807E-2</v>
      </c>
      <c r="AH85" s="42">
        <f>Population!AH85/SUM(Population!$AB85:$AN85)</f>
        <v>9.4878058106552914E-3</v>
      </c>
      <c r="AI85" s="42">
        <f>Population!AI85/SUM(Population!$AB85:$AN85)</f>
        <v>0</v>
      </c>
      <c r="AJ85" s="42">
        <f>Population!AJ85/SUM(Population!$AB85:$AN85)</f>
        <v>0</v>
      </c>
      <c r="AK85" s="42">
        <f>Population!AK85/SUM(Population!$AB85:$AN85)</f>
        <v>0</v>
      </c>
      <c r="AL85" s="42">
        <f>Population!AL85/SUM(Population!$AB85:$AN85)</f>
        <v>1.9864570254925783E-2</v>
      </c>
      <c r="AM85" s="42">
        <f>Population!AM85/SUM(Population!$AB85:$AN85)</f>
        <v>9.9354715455260475E-3</v>
      </c>
      <c r="AN85" s="42">
        <f>Population!AN85/SUM(Population!$AB85:$AN85)</f>
        <v>8.0379127130749857E-3</v>
      </c>
      <c r="AO85" s="40">
        <f>Population!AO85/SUM(Population!$AO85:$BA85)</f>
        <v>0.8746625470296775</v>
      </c>
      <c r="AP85" s="42">
        <f>Population!AP85/SUM(Population!$AO85:$BA85)</f>
        <v>1.4738934625448879E-2</v>
      </c>
      <c r="AQ85" s="42">
        <f>Population!AQ85/SUM(Population!$AO85:$BA85)</f>
        <v>4.2568828753003614E-2</v>
      </c>
      <c r="AR85" s="42">
        <f>Population!AR85/SUM(Population!$AO85:$BA85)</f>
        <v>4.3145969803664086E-2</v>
      </c>
      <c r="AS85" s="42">
        <f>Population!AS85/SUM(Population!$AO85:$BA85)</f>
        <v>1.273437018412552E-2</v>
      </c>
      <c r="AT85" s="42">
        <f>Population!AT85/SUM(Population!$AO85:$BA85)</f>
        <v>2.4190364517428968E-3</v>
      </c>
      <c r="AU85" s="42">
        <f>Population!AU85/SUM(Population!$AO85:$BA85)</f>
        <v>1.9941354875369854E-3</v>
      </c>
      <c r="AV85" s="42">
        <f>Population!AV85/SUM(Population!$AO85:$BA85)</f>
        <v>0</v>
      </c>
      <c r="AW85" s="42">
        <f>Population!AW85/SUM(Population!$AO85:$BA85)</f>
        <v>0</v>
      </c>
      <c r="AX85" s="42">
        <f>Population!AX85/SUM(Population!$AO85:$BA85)</f>
        <v>0</v>
      </c>
      <c r="AY85" s="42">
        <f>Population!AY85/SUM(Population!$AO85:$BA85)</f>
        <v>4.1674211046045014E-3</v>
      </c>
      <c r="AZ85" s="42">
        <f>Population!AZ85/SUM(Population!$AO85:$BA85)</f>
        <v>2.015768189585463E-3</v>
      </c>
      <c r="BA85" s="43">
        <f>Population!BA85/SUM(Population!$AO85:$BA85)</f>
        <v>1.5529883706104936E-3</v>
      </c>
      <c r="BB85" s="40">
        <f>Population!BB85/SUM(Population!$BB85:$BN85)</f>
        <v>0.40073906530814751</v>
      </c>
      <c r="BC85" s="42">
        <f>Population!BC85/SUM(Population!$BB85:$BN85)</f>
        <v>7.6739635997405062E-2</v>
      </c>
      <c r="BD85" s="42">
        <f>Population!BD85/SUM(Population!$BB85:$BN85)</f>
        <v>0.21227100539312932</v>
      </c>
      <c r="BE85" s="42">
        <f>Population!BE85/SUM(Population!$BB85:$BN85)</f>
        <v>0.20301186002753119</v>
      </c>
      <c r="BF85" s="42">
        <f>Population!BF85/SUM(Population!$BB85:$BN85)</f>
        <v>5.7384321075901412E-2</v>
      </c>
      <c r="BG85" s="42">
        <f>Population!BG85/SUM(Population!$BB85:$BN85)</f>
        <v>1.0577755868715495E-2</v>
      </c>
      <c r="BH85" s="42">
        <f>Population!BH85/SUM(Population!$BB85:$BN85)</f>
        <v>8.2986880216825709E-3</v>
      </c>
      <c r="BI85" s="42">
        <f>Population!BI85/SUM(Population!$BB85:$BN85)</f>
        <v>0</v>
      </c>
      <c r="BJ85" s="42">
        <f>Population!BJ85/SUM(Population!$BB85:$BN85)</f>
        <v>0</v>
      </c>
      <c r="BK85" s="42">
        <f>Population!BK85/SUM(Population!$BB85:$BN85)</f>
        <v>0</v>
      </c>
      <c r="BL85" s="42">
        <f>Population!BL85/SUM(Population!$BB85:$BN85)</f>
        <v>1.7279374032248492E-2</v>
      </c>
      <c r="BM85" s="42">
        <f>Population!BM85/SUM(Population!$BB85:$BN85)</f>
        <v>7.9223640405099716E-3</v>
      </c>
      <c r="BN85" s="43">
        <f>Population!BN85/SUM(Population!$BB85:$BN85)</f>
        <v>5.775930234729095E-3</v>
      </c>
    </row>
    <row r="86" spans="1:66" x14ac:dyDescent="0.25">
      <c r="A86">
        <f t="shared" si="2"/>
        <v>41</v>
      </c>
      <c r="B86" s="40">
        <f>Population!B86/SUM(Population!$B86:$N86)</f>
        <v>0.94429982672565638</v>
      </c>
      <c r="C86" s="42">
        <f>Population!C86/SUM(Population!$B86:$N86)</f>
        <v>6.3972295907209044E-3</v>
      </c>
      <c r="D86" s="42">
        <f>Population!D86/SUM(Population!$B86:$N86)</f>
        <v>1.8649970477856232E-2</v>
      </c>
      <c r="E86" s="42">
        <f>Population!E86/SUM(Population!$B86:$N86)</f>
        <v>1.9189516991757905E-2</v>
      </c>
      <c r="F86" s="42">
        <f>Population!F86/SUM(Population!$B86:$N86)</f>
        <v>5.7378492533013033E-3</v>
      </c>
      <c r="G86" s="42">
        <f>Population!G86/SUM(Population!$B86:$N86)</f>
        <v>1.1016499799640482E-3</v>
      </c>
      <c r="H86" s="42">
        <f>Population!H86/SUM(Population!$B86:$N86)</f>
        <v>9.2880395005741519E-4</v>
      </c>
      <c r="I86" s="42">
        <f>Population!I86/SUM(Population!$B86:$N86)</f>
        <v>0</v>
      </c>
      <c r="J86" s="42">
        <f>Population!J86/SUM(Population!$B86:$N86)</f>
        <v>0</v>
      </c>
      <c r="K86" s="42">
        <f>Population!K86/SUM(Population!$B86:$N86)</f>
        <v>0</v>
      </c>
      <c r="L86" s="42">
        <f>Population!L86/SUM(Population!$B86:$N86)</f>
        <v>1.9439412339330195E-3</v>
      </c>
      <c r="M86" s="42">
        <f>Population!M86/SUM(Population!$B86:$N86)</f>
        <v>9.6890053829409839E-4</v>
      </c>
      <c r="N86" s="42">
        <f>Population!N86/SUM(Population!$B86:$N86)</f>
        <v>7.8231125845853436E-4</v>
      </c>
      <c r="O86" s="40">
        <f>Population!O86/SUM(Population!$O86:$AA86)</f>
        <v>0.9735172139826842</v>
      </c>
      <c r="P86" s="42">
        <f>Population!P86/SUM(Population!$O86:$AA86)</f>
        <v>3.0380121861922856E-3</v>
      </c>
      <c r="Q86" s="42">
        <f>Population!Q86/SUM(Population!$O86:$AA86)</f>
        <v>8.8575070077182017E-3</v>
      </c>
      <c r="R86" s="42">
        <f>Population!R86/SUM(Population!$O86:$AA86)</f>
        <v>9.1186153387776137E-3</v>
      </c>
      <c r="S86" s="42">
        <f>Population!S86/SUM(Population!$O86:$AA86)</f>
        <v>2.7287144653523683E-3</v>
      </c>
      <c r="T86" s="42">
        <f>Population!T86/SUM(Population!$O86:$AA86)</f>
        <v>5.2440614215786897E-4</v>
      </c>
      <c r="U86" s="42">
        <f>Population!U86/SUM(Population!$O86:$AA86)</f>
        <v>4.4345889950359144E-4</v>
      </c>
      <c r="V86" s="42">
        <f>Population!V86/SUM(Population!$O86:$AA86)</f>
        <v>0</v>
      </c>
      <c r="W86" s="42">
        <f>Population!W86/SUM(Population!$O86:$AA86)</f>
        <v>0</v>
      </c>
      <c r="X86" s="42">
        <f>Population!X86/SUM(Population!$O86:$AA86)</f>
        <v>0</v>
      </c>
      <c r="Y86" s="42">
        <f>Population!Y86/SUM(Population!$O86:$AA86)</f>
        <v>9.2808809238390964E-4</v>
      </c>
      <c r="Z86" s="42">
        <f>Population!Z86/SUM(Population!$O86:$AA86)</f>
        <v>4.6477807847072249E-4</v>
      </c>
      <c r="AA86" s="42">
        <f>Population!AA86/SUM(Population!$O86:$AA86)</f>
        <v>3.7920580675892889E-4</v>
      </c>
      <c r="AB86" s="40">
        <f>Population!AB86/SUM(Population!$AB86:$AN86)</f>
        <v>0.43825192624905018</v>
      </c>
      <c r="AC86" s="42">
        <f>Population!AC86/SUM(Population!$AB86:$AN86)</f>
        <v>6.3922920099339975E-2</v>
      </c>
      <c r="AD86" s="42">
        <f>Population!AD86/SUM(Population!$AB86:$AN86)</f>
        <v>0.18723507215415691</v>
      </c>
      <c r="AE86" s="42">
        <f>Population!AE86/SUM(Population!$AB86:$AN86)</f>
        <v>0.19384468864352028</v>
      </c>
      <c r="AF86" s="42">
        <f>Population!AF86/SUM(Population!$AB86:$AN86)</f>
        <v>5.821381212641958E-2</v>
      </c>
      <c r="AG86" s="42">
        <f>Population!AG86/SUM(Population!$AB86:$AN86)</f>
        <v>1.1208448443659912E-2</v>
      </c>
      <c r="AH86" s="42">
        <f>Population!AH86/SUM(Population!$AB86:$AN86)</f>
        <v>9.4883724109863146E-3</v>
      </c>
      <c r="AI86" s="42">
        <f>Population!AI86/SUM(Population!$AB86:$AN86)</f>
        <v>0</v>
      </c>
      <c r="AJ86" s="42">
        <f>Population!AJ86/SUM(Population!$AB86:$AN86)</f>
        <v>0</v>
      </c>
      <c r="AK86" s="42">
        <f>Population!AK86/SUM(Population!$AB86:$AN86)</f>
        <v>0</v>
      </c>
      <c r="AL86" s="42">
        <f>Population!AL86/SUM(Population!$AB86:$AN86)</f>
        <v>1.9866266727616152E-2</v>
      </c>
      <c r="AM86" s="42">
        <f>Population!AM86/SUM(Population!$AB86:$AN86)</f>
        <v>9.9349934156041896E-3</v>
      </c>
      <c r="AN86" s="42">
        <f>Population!AN86/SUM(Population!$AB86:$AN86)</f>
        <v>8.0334997296462943E-3</v>
      </c>
      <c r="AO86" s="40">
        <f>Population!AO86/SUM(Population!$AO86:$BA86)</f>
        <v>0.87400607892019122</v>
      </c>
      <c r="AP86" s="42">
        <f>Population!AP86/SUM(Population!$AO86:$BA86)</f>
        <v>1.4806870486834593E-2</v>
      </c>
      <c r="AQ86" s="42">
        <f>Population!AQ86/SUM(Population!$AO86:$BA86)</f>
        <v>4.2776763137864271E-2</v>
      </c>
      <c r="AR86" s="42">
        <f>Population!AR86/SUM(Population!$AO86:$BA86)</f>
        <v>4.3374740604058985E-2</v>
      </c>
      <c r="AS86" s="42">
        <f>Population!AS86/SUM(Population!$AO86:$BA86)</f>
        <v>1.2806223383537768E-2</v>
      </c>
      <c r="AT86" s="42">
        <f>Population!AT86/SUM(Population!$AO86:$BA86)</f>
        <v>2.4333115623622237E-3</v>
      </c>
      <c r="AU86" s="42">
        <f>Population!AU86/SUM(Population!$AO86:$BA86)</f>
        <v>2.006864409207664E-3</v>
      </c>
      <c r="AV86" s="42">
        <f>Population!AV86/SUM(Population!$AO86:$BA86)</f>
        <v>0</v>
      </c>
      <c r="AW86" s="42">
        <f>Population!AW86/SUM(Population!$AO86:$BA86)</f>
        <v>0</v>
      </c>
      <c r="AX86" s="42">
        <f>Population!AX86/SUM(Population!$AO86:$BA86)</f>
        <v>0</v>
      </c>
      <c r="AY86" s="42">
        <f>Population!AY86/SUM(Population!$AO86:$BA86)</f>
        <v>4.1942160855116756E-3</v>
      </c>
      <c r="AZ86" s="42">
        <f>Population!AZ86/SUM(Population!$AO86:$BA86)</f>
        <v>2.029913740377364E-3</v>
      </c>
      <c r="BA86" s="43">
        <f>Population!BA86/SUM(Population!$AO86:$BA86)</f>
        <v>1.5650176700543667E-3</v>
      </c>
      <c r="BB86" s="40">
        <f>Population!BB86/SUM(Population!$BB86:$BN86)</f>
        <v>0.40074107408416659</v>
      </c>
      <c r="BC86" s="42">
        <f>Population!BC86/SUM(Population!$BB86:$BN86)</f>
        <v>7.6739983712823354E-2</v>
      </c>
      <c r="BD86" s="42">
        <f>Population!BD86/SUM(Population!$BB86:$BN86)</f>
        <v>0.2122721100443084</v>
      </c>
      <c r="BE86" s="42">
        <f>Population!BE86/SUM(Population!$BB86:$BN86)</f>
        <v>0.20301235558773828</v>
      </c>
      <c r="BF86" s="42">
        <f>Population!BF86/SUM(Population!$BB86:$BN86)</f>
        <v>5.7384112725316183E-2</v>
      </c>
      <c r="BG86" s="42">
        <f>Population!BG86/SUM(Population!$BB86:$BN86)</f>
        <v>1.0577621675589129E-2</v>
      </c>
      <c r="BH86" s="42">
        <f>Population!BH86/SUM(Population!$BB86:$BN86)</f>
        <v>8.2983071493909696E-3</v>
      </c>
      <c r="BI86" s="42">
        <f>Population!BI86/SUM(Population!$BB86:$BN86)</f>
        <v>0</v>
      </c>
      <c r="BJ86" s="42">
        <f>Population!BJ86/SUM(Population!$BB86:$BN86)</f>
        <v>0</v>
      </c>
      <c r="BK86" s="42">
        <f>Population!BK86/SUM(Population!$BB86:$BN86)</f>
        <v>0</v>
      </c>
      <c r="BL86" s="42">
        <f>Population!BL86/SUM(Population!$BB86:$BN86)</f>
        <v>1.7278593312646185E-2</v>
      </c>
      <c r="BM86" s="42">
        <f>Population!BM86/SUM(Population!$BB86:$BN86)</f>
        <v>7.9214839510828583E-3</v>
      </c>
      <c r="BN86" s="43">
        <f>Population!BN86/SUM(Population!$BB86:$BN86)</f>
        <v>5.7743577569381024E-3</v>
      </c>
    </row>
    <row r="87" spans="1:66" x14ac:dyDescent="0.25">
      <c r="A87">
        <f t="shared" si="2"/>
        <v>41.5</v>
      </c>
      <c r="B87" s="40">
        <f>Population!B87/SUM(Population!$B87:$N87)</f>
        <v>0.94429583920455273</v>
      </c>
      <c r="C87" s="42">
        <f>Population!C87/SUM(Population!$B87:$N87)</f>
        <v>6.3983407218940243E-3</v>
      </c>
      <c r="D87" s="42">
        <f>Population!D87/SUM(Population!$B87:$N87)</f>
        <v>1.8652991151565324E-2</v>
      </c>
      <c r="E87" s="42">
        <f>Population!E87/SUM(Population!$B87:$N87)</f>
        <v>1.9191761146393926E-2</v>
      </c>
      <c r="F87" s="42">
        <f>Population!F87/SUM(Population!$B87:$N87)</f>
        <v>5.7381549150953264E-3</v>
      </c>
      <c r="G87" s="42">
        <f>Population!G87/SUM(Population!$B87:$N87)</f>
        <v>1.1016223279929046E-3</v>
      </c>
      <c r="H87" s="42">
        <f>Population!H87/SUM(Population!$B87:$N87)</f>
        <v>9.2855049753661758E-4</v>
      </c>
      <c r="I87" s="42">
        <f>Population!I87/SUM(Population!$B87:$N87)</f>
        <v>0</v>
      </c>
      <c r="J87" s="42">
        <f>Population!J87/SUM(Population!$B87:$N87)</f>
        <v>0</v>
      </c>
      <c r="K87" s="42">
        <f>Population!K87/SUM(Population!$B87:$N87)</f>
        <v>0</v>
      </c>
      <c r="L87" s="42">
        <f>Population!L87/SUM(Population!$B87:$N87)</f>
        <v>1.9434148237224063E-3</v>
      </c>
      <c r="M87" s="42">
        <f>Population!M87/SUM(Population!$B87:$N87)</f>
        <v>9.6823633955837895E-4</v>
      </c>
      <c r="N87" s="42">
        <f>Population!N87/SUM(Population!$B87:$N87)</f>
        <v>7.8108887168860421E-4</v>
      </c>
      <c r="O87" s="40">
        <f>Population!O87/SUM(Population!$O87:$AA87)</f>
        <v>0.9735251843549162</v>
      </c>
      <c r="P87" s="42">
        <f>Population!P87/SUM(Population!$O87:$AA87)</f>
        <v>3.0379262468029434E-3</v>
      </c>
      <c r="Q87" s="42">
        <f>Population!Q87/SUM(Population!$O87:$AA87)</f>
        <v>8.8567110869772186E-3</v>
      </c>
      <c r="R87" s="42">
        <f>Population!R87/SUM(Population!$O87:$AA87)</f>
        <v>9.1164762701655567E-3</v>
      </c>
      <c r="S87" s="42">
        <f>Population!S87/SUM(Population!$O87:$AA87)</f>
        <v>2.7276245925972552E-3</v>
      </c>
      <c r="T87" s="42">
        <f>Population!T87/SUM(Population!$O87:$AA87)</f>
        <v>5.2410557890509072E-4</v>
      </c>
      <c r="U87" s="42">
        <f>Population!U87/SUM(Population!$O87:$AA87)</f>
        <v>4.4298836365310574E-4</v>
      </c>
      <c r="V87" s="42">
        <f>Population!V87/SUM(Population!$O87:$AA87)</f>
        <v>0</v>
      </c>
      <c r="W87" s="42">
        <f>Population!W87/SUM(Population!$O87:$AA87)</f>
        <v>0</v>
      </c>
      <c r="X87" s="42">
        <f>Population!X87/SUM(Population!$O87:$AA87)</f>
        <v>0</v>
      </c>
      <c r="Y87" s="42">
        <f>Population!Y87/SUM(Population!$O87:$AA87)</f>
        <v>9.2709928080018694E-4</v>
      </c>
      <c r="Z87" s="42">
        <f>Population!Z87/SUM(Population!$O87:$AA87)</f>
        <v>4.6393485346277587E-4</v>
      </c>
      <c r="AA87" s="42">
        <f>Population!AA87/SUM(Population!$O87:$AA87)</f>
        <v>3.7794937171951447E-4</v>
      </c>
      <c r="AB87" s="40">
        <f>Population!AB87/SUM(Population!$AB87:$AN87)</f>
        <v>0.43821776222094533</v>
      </c>
      <c r="AC87" s="42">
        <f>Population!AC87/SUM(Population!$AB87:$AN87)</f>
        <v>6.392355176131749E-2</v>
      </c>
      <c r="AD87" s="42">
        <f>Population!AD87/SUM(Population!$AB87:$AN87)</f>
        <v>0.18724350009181079</v>
      </c>
      <c r="AE87" s="42">
        <f>Population!AE87/SUM(Population!$AB87:$AN87)</f>
        <v>0.19386256688724976</v>
      </c>
      <c r="AF87" s="42">
        <f>Population!AF87/SUM(Population!$AB87:$AN87)</f>
        <v>5.8220840622606115E-2</v>
      </c>
      <c r="AG87" s="42">
        <f>Population!AG87/SUM(Population!$AB87:$AN87)</f>
        <v>1.120988224627986E-2</v>
      </c>
      <c r="AH87" s="42">
        <f>Population!AH87/SUM(Population!$AB87:$AN87)</f>
        <v>9.4891028685247809E-3</v>
      </c>
      <c r="AI87" s="42">
        <f>Population!AI87/SUM(Population!$AB87:$AN87)</f>
        <v>0</v>
      </c>
      <c r="AJ87" s="42">
        <f>Population!AJ87/SUM(Population!$AB87:$AN87)</f>
        <v>0</v>
      </c>
      <c r="AK87" s="42">
        <f>Population!AK87/SUM(Population!$AB87:$AN87)</f>
        <v>0</v>
      </c>
      <c r="AL87" s="42">
        <f>Population!AL87/SUM(Population!$AB87:$AN87)</f>
        <v>1.9868293092443232E-2</v>
      </c>
      <c r="AM87" s="42">
        <f>Population!AM87/SUM(Population!$AB87:$AN87)</f>
        <v>9.9348358712569845E-3</v>
      </c>
      <c r="AN87" s="42">
        <f>Population!AN87/SUM(Population!$AB87:$AN87)</f>
        <v>8.0296643375657971E-3</v>
      </c>
      <c r="AO87" s="40">
        <f>Population!AO87/SUM(Population!$AO87:$BA87)</f>
        <v>0.87336178698590083</v>
      </c>
      <c r="AP87" s="42">
        <f>Population!AP87/SUM(Population!$AO87:$BA87)</f>
        <v>1.4873446743502983E-2</v>
      </c>
      <c r="AQ87" s="42">
        <f>Population!AQ87/SUM(Population!$AO87:$BA87)</f>
        <v>4.2980649313718838E-2</v>
      </c>
      <c r="AR87" s="42">
        <f>Population!AR87/SUM(Population!$AO87:$BA87)</f>
        <v>4.359926128155308E-2</v>
      </c>
      <c r="AS87" s="42">
        <f>Population!AS87/SUM(Population!$AO87:$BA87)</f>
        <v>1.2876795280329006E-2</v>
      </c>
      <c r="AT87" s="42">
        <f>Population!AT87/SUM(Population!$AO87:$BA87)</f>
        <v>2.4473405668446807E-3</v>
      </c>
      <c r="AU87" s="42">
        <f>Population!AU87/SUM(Population!$AO87:$BA87)</f>
        <v>2.0193888263155472E-3</v>
      </c>
      <c r="AV87" s="42">
        <f>Population!AV87/SUM(Population!$AO87:$BA87)</f>
        <v>0</v>
      </c>
      <c r="AW87" s="42">
        <f>Population!AW87/SUM(Population!$AO87:$BA87)</f>
        <v>0</v>
      </c>
      <c r="AX87" s="42">
        <f>Population!AX87/SUM(Population!$AO87:$BA87)</f>
        <v>0</v>
      </c>
      <c r="AY87" s="42">
        <f>Population!AY87/SUM(Population!$AO87:$BA87)</f>
        <v>4.2205835897586091E-3</v>
      </c>
      <c r="AZ87" s="42">
        <f>Population!AZ87/SUM(Population!$AO87:$BA87)</f>
        <v>2.0438533495111657E-3</v>
      </c>
      <c r="BA87" s="43">
        <f>Population!BA87/SUM(Population!$AO87:$BA87)</f>
        <v>1.5768940625651522E-3</v>
      </c>
      <c r="BB87" s="40">
        <f>Population!BB87/SUM(Population!$BB87:$BN87)</f>
        <v>0.40074252967294455</v>
      </c>
      <c r="BC87" s="42">
        <f>Population!BC87/SUM(Population!$BB87:$BN87)</f>
        <v>7.6740289084240798E-2</v>
      </c>
      <c r="BD87" s="42">
        <f>Population!BD87/SUM(Population!$BB87:$BN87)</f>
        <v>0.21227318193265801</v>
      </c>
      <c r="BE87" s="42">
        <f>Population!BE87/SUM(Population!$BB87:$BN87)</f>
        <v>0.20301298938185902</v>
      </c>
      <c r="BF87" s="42">
        <f>Population!BF87/SUM(Population!$BB87:$BN87)</f>
        <v>5.73839972691879E-2</v>
      </c>
      <c r="BG87" s="42">
        <f>Population!BG87/SUM(Population!$BB87:$BN87)</f>
        <v>1.057751548848376E-2</v>
      </c>
      <c r="BH87" s="42">
        <f>Population!BH87/SUM(Population!$BB87:$BN87)</f>
        <v>8.2979725885852507E-3</v>
      </c>
      <c r="BI87" s="42">
        <f>Population!BI87/SUM(Population!$BB87:$BN87)</f>
        <v>0</v>
      </c>
      <c r="BJ87" s="42">
        <f>Population!BJ87/SUM(Population!$BB87:$BN87)</f>
        <v>0</v>
      </c>
      <c r="BK87" s="42">
        <f>Population!BK87/SUM(Population!$BB87:$BN87)</f>
        <v>0</v>
      </c>
      <c r="BL87" s="42">
        <f>Population!BL87/SUM(Population!$BB87:$BN87)</f>
        <v>1.7277913251243716E-2</v>
      </c>
      <c r="BM87" s="42">
        <f>Population!BM87/SUM(Population!$BB87:$BN87)</f>
        <v>7.9206953872297831E-3</v>
      </c>
      <c r="BN87" s="43">
        <f>Population!BN87/SUM(Population!$BB87:$BN87)</f>
        <v>5.7729159435671237E-3</v>
      </c>
    </row>
    <row r="88" spans="1:66" x14ac:dyDescent="0.25">
      <c r="A88">
        <f t="shared" si="2"/>
        <v>42</v>
      </c>
      <c r="B88" s="40">
        <f>Population!B88/SUM(Population!$B88:$N88)</f>
        <v>0.94429114287222904</v>
      </c>
      <c r="C88" s="42">
        <f>Population!C88/SUM(Population!$B88:$N88)</f>
        <v>6.3994540146561883E-3</v>
      </c>
      <c r="D88" s="42">
        <f>Population!D88/SUM(Population!$B88:$N88)</f>
        <v>1.8656075736536128E-2</v>
      </c>
      <c r="E88" s="42">
        <f>Population!E88/SUM(Population!$B88:$N88)</f>
        <v>1.9194203196750848E-2</v>
      </c>
      <c r="F88" s="42">
        <f>Population!F88/SUM(Population!$B88:$N88)</f>
        <v>5.7385632455655786E-3</v>
      </c>
      <c r="G88" s="42">
        <f>Population!G88/SUM(Population!$B88:$N88)</f>
        <v>1.101622897300954E-3</v>
      </c>
      <c r="H88" s="42">
        <f>Population!H88/SUM(Population!$B88:$N88)</f>
        <v>9.2833944919622495E-4</v>
      </c>
      <c r="I88" s="42">
        <f>Population!I88/SUM(Population!$B88:$N88)</f>
        <v>0</v>
      </c>
      <c r="J88" s="42">
        <f>Population!J88/SUM(Population!$B88:$N88)</f>
        <v>0</v>
      </c>
      <c r="K88" s="42">
        <f>Population!K88/SUM(Population!$B88:$N88)</f>
        <v>0</v>
      </c>
      <c r="L88" s="42">
        <f>Population!L88/SUM(Population!$B88:$N88)</f>
        <v>1.9429800885272966E-3</v>
      </c>
      <c r="M88" s="42">
        <f>Population!M88/SUM(Population!$B88:$N88)</f>
        <v>9.6764848265856556E-4</v>
      </c>
      <c r="N88" s="42">
        <f>Population!N88/SUM(Population!$B88:$N88)</f>
        <v>7.799700165791783E-4</v>
      </c>
      <c r="O88" s="40">
        <f>Population!O88/SUM(Population!$O88:$AA88)</f>
        <v>0.97353206480798671</v>
      </c>
      <c r="P88" s="42">
        <f>Population!P88/SUM(Population!$O88:$AA88)</f>
        <v>3.0378921722352152E-3</v>
      </c>
      <c r="Q88" s="42">
        <f>Population!Q88/SUM(Population!$O88:$AA88)</f>
        <v>8.8561283401255176E-3</v>
      </c>
      <c r="R88" s="42">
        <f>Population!R88/SUM(Population!$O88:$AA88)</f>
        <v>9.1146849375306604E-3</v>
      </c>
      <c r="S88" s="42">
        <f>Population!S88/SUM(Population!$O88:$AA88)</f>
        <v>2.7266779897739176E-3</v>
      </c>
      <c r="T88" s="42">
        <f>Population!T88/SUM(Population!$O88:$AA88)</f>
        <v>5.2383970760481904E-4</v>
      </c>
      <c r="U88" s="42">
        <f>Population!U88/SUM(Population!$O88:$AA88)</f>
        <v>4.4256222752733884E-4</v>
      </c>
      <c r="V88" s="42">
        <f>Population!V88/SUM(Population!$O88:$AA88)</f>
        <v>0</v>
      </c>
      <c r="W88" s="42">
        <f>Population!W88/SUM(Population!$O88:$AA88)</f>
        <v>0</v>
      </c>
      <c r="X88" s="42">
        <f>Population!X88/SUM(Population!$O88:$AA88)</f>
        <v>0</v>
      </c>
      <c r="Y88" s="42">
        <f>Population!Y88/SUM(Population!$O88:$AA88)</f>
        <v>9.262050846807117E-4</v>
      </c>
      <c r="Z88" s="42">
        <f>Population!Z88/SUM(Population!$O88:$AA88)</f>
        <v>4.6316178584251543E-4</v>
      </c>
      <c r="AA88" s="42">
        <f>Population!AA88/SUM(Population!$O88:$AA88)</f>
        <v>3.7678294669256119E-4</v>
      </c>
      <c r="AB88" s="40">
        <f>Population!AB88/SUM(Population!$AB88:$AN88)</f>
        <v>0.43818021503136417</v>
      </c>
      <c r="AC88" s="42">
        <f>Population!AC88/SUM(Population!$AB88:$AN88)</f>
        <v>6.3924489686993533E-2</v>
      </c>
      <c r="AD88" s="42">
        <f>Population!AD88/SUM(Population!$AB88:$AN88)</f>
        <v>0.18725267314838459</v>
      </c>
      <c r="AE88" s="42">
        <f>Population!AE88/SUM(Population!$AB88:$AN88)</f>
        <v>0.19388117884244724</v>
      </c>
      <c r="AF88" s="42">
        <f>Population!AF88/SUM(Population!$AB88:$AN88)</f>
        <v>5.8228145108846059E-2</v>
      </c>
      <c r="AG88" s="42">
        <f>Population!AG88/SUM(Population!$AB88:$AN88)</f>
        <v>1.1211391415012401E-2</v>
      </c>
      <c r="AH88" s="42">
        <f>Population!AH88/SUM(Population!$AB88:$AN88)</f>
        <v>9.4899766165080293E-3</v>
      </c>
      <c r="AI88" s="42">
        <f>Population!AI88/SUM(Population!$AB88:$AN88)</f>
        <v>0</v>
      </c>
      <c r="AJ88" s="42">
        <f>Population!AJ88/SUM(Population!$AB88:$AN88)</f>
        <v>0</v>
      </c>
      <c r="AK88" s="42">
        <f>Population!AK88/SUM(Population!$AB88:$AN88)</f>
        <v>0</v>
      </c>
      <c r="AL88" s="42">
        <f>Population!AL88/SUM(Population!$AB88:$AN88)</f>
        <v>1.9870606062291626E-2</v>
      </c>
      <c r="AM88" s="42">
        <f>Population!AM88/SUM(Population!$AB88:$AN88)</f>
        <v>9.9349653239873496E-3</v>
      </c>
      <c r="AN88" s="42">
        <f>Population!AN88/SUM(Population!$AB88:$AN88)</f>
        <v>8.0263587641648398E-3</v>
      </c>
      <c r="AO88" s="40">
        <f>Population!AO88/SUM(Population!$AO88:$BA88)</f>
        <v>0.87272963752653809</v>
      </c>
      <c r="AP88" s="42">
        <f>Population!AP88/SUM(Population!$AO88:$BA88)</f>
        <v>1.4938672296430403E-2</v>
      </c>
      <c r="AQ88" s="42">
        <f>Population!AQ88/SUM(Population!$AO88:$BA88)</f>
        <v>4.3180507606294716E-2</v>
      </c>
      <c r="AR88" s="42">
        <f>Population!AR88/SUM(Population!$AO88:$BA88)</f>
        <v>4.3819542787044988E-2</v>
      </c>
      <c r="AS88" s="42">
        <f>Population!AS88/SUM(Population!$AO88:$BA88)</f>
        <v>1.2946086536440768E-2</v>
      </c>
      <c r="AT88" s="42">
        <f>Population!AT88/SUM(Population!$AO88:$BA88)</f>
        <v>2.461123195455597E-3</v>
      </c>
      <c r="AU88" s="42">
        <f>Population!AU88/SUM(Population!$AO88:$BA88)</f>
        <v>2.0317078592189054E-3</v>
      </c>
      <c r="AV88" s="42">
        <f>Population!AV88/SUM(Population!$AO88:$BA88)</f>
        <v>0</v>
      </c>
      <c r="AW88" s="42">
        <f>Population!AW88/SUM(Population!$AO88:$BA88)</f>
        <v>0</v>
      </c>
      <c r="AX88" s="42">
        <f>Population!AX88/SUM(Population!$AO88:$BA88)</f>
        <v>0</v>
      </c>
      <c r="AY88" s="42">
        <f>Population!AY88/SUM(Population!$AO88:$BA88)</f>
        <v>4.2465216334615485E-3</v>
      </c>
      <c r="AZ88" s="42">
        <f>Population!AZ88/SUM(Population!$AO88:$BA88)</f>
        <v>2.0575852505484737E-3</v>
      </c>
      <c r="BA88" s="43">
        <f>Population!BA88/SUM(Population!$AO88:$BA88)</f>
        <v>1.5886153085666872E-3</v>
      </c>
      <c r="BB88" s="40">
        <f>Population!BB88/SUM(Population!$BB88:$BN88)</f>
        <v>0.40074347401393368</v>
      </c>
      <c r="BC88" s="42">
        <f>Population!BC88/SUM(Population!$BB88:$BN88)</f>
        <v>7.6740555102349298E-2</v>
      </c>
      <c r="BD88" s="42">
        <f>Population!BD88/SUM(Population!$BB88:$BN88)</f>
        <v>0.212274222173094</v>
      </c>
      <c r="BE88" s="42">
        <f>Population!BE88/SUM(Population!$BB88:$BN88)</f>
        <v>0.20301375058624849</v>
      </c>
      <c r="BF88" s="42">
        <f>Population!BF88/SUM(Population!$BB88:$BN88)</f>
        <v>5.7383968004900185E-2</v>
      </c>
      <c r="BG88" s="42">
        <f>Population!BG88/SUM(Population!$BB88:$BN88)</f>
        <v>1.0577435304307057E-2</v>
      </c>
      <c r="BH88" s="42">
        <f>Population!BH88/SUM(Population!$BB88:$BN88)</f>
        <v>8.2976811309833035E-3</v>
      </c>
      <c r="BI88" s="42">
        <f>Population!BI88/SUM(Population!$BB88:$BN88)</f>
        <v>0</v>
      </c>
      <c r="BJ88" s="42">
        <f>Population!BJ88/SUM(Population!$BB88:$BN88)</f>
        <v>0</v>
      </c>
      <c r="BK88" s="42">
        <f>Population!BK88/SUM(Population!$BB88:$BN88)</f>
        <v>0</v>
      </c>
      <c r="BL88" s="42">
        <f>Population!BL88/SUM(Population!$BB88:$BN88)</f>
        <v>1.7277326188568923E-2</v>
      </c>
      <c r="BM88" s="42">
        <f>Population!BM88/SUM(Population!$BB88:$BN88)</f>
        <v>7.919991354025338E-3</v>
      </c>
      <c r="BN88" s="43">
        <f>Population!BN88/SUM(Population!$BB88:$BN88)</f>
        <v>5.7715961415897568E-3</v>
      </c>
    </row>
    <row r="89" spans="1:66" x14ac:dyDescent="0.25">
      <c r="A89">
        <f t="shared" si="2"/>
        <v>42.5</v>
      </c>
      <c r="B89" s="40">
        <f>Population!B89/SUM(Population!$B89:$N89)</f>
        <v>0.94428582855313248</v>
      </c>
      <c r="C89" s="42">
        <f>Population!C89/SUM(Population!$B89:$N89)</f>
        <v>6.4005654849249834E-3</v>
      </c>
      <c r="D89" s="42">
        <f>Population!D89/SUM(Population!$B89:$N89)</f>
        <v>1.8659206840277373E-2</v>
      </c>
      <c r="E89" s="42">
        <f>Population!E89/SUM(Population!$B89:$N89)</f>
        <v>1.9196813520070872E-2</v>
      </c>
      <c r="F89" s="42">
        <f>Population!F89/SUM(Population!$B89:$N89)</f>
        <v>5.7390618710183106E-3</v>
      </c>
      <c r="G89" s="42">
        <f>Population!G89/SUM(Population!$B89:$N89)</f>
        <v>1.1016486881188425E-3</v>
      </c>
      <c r="H89" s="42">
        <f>Population!H89/SUM(Population!$B89:$N89)</f>
        <v>9.2816709582177047E-4</v>
      </c>
      <c r="I89" s="42">
        <f>Population!I89/SUM(Population!$B89:$N89)</f>
        <v>0</v>
      </c>
      <c r="J89" s="42">
        <f>Population!J89/SUM(Population!$B89:$N89)</f>
        <v>0</v>
      </c>
      <c r="K89" s="42">
        <f>Population!K89/SUM(Population!$B89:$N89)</f>
        <v>0</v>
      </c>
      <c r="L89" s="42">
        <f>Population!L89/SUM(Population!$B89:$N89)</f>
        <v>1.9426288710398456E-3</v>
      </c>
      <c r="M89" s="42">
        <f>Population!M89/SUM(Population!$B89:$N89)</f>
        <v>9.6713104836425269E-4</v>
      </c>
      <c r="N89" s="42">
        <f>Population!N89/SUM(Population!$B89:$N89)</f>
        <v>7.7894802723142654E-4</v>
      </c>
      <c r="O89" s="40">
        <f>Population!O89/SUM(Population!$O89:$AA89)</f>
        <v>0.97353794852955544</v>
      </c>
      <c r="P89" s="42">
        <f>Population!P89/SUM(Population!$O89:$AA89)</f>
        <v>3.0379043163576034E-3</v>
      </c>
      <c r="Q89" s="42">
        <f>Population!Q89/SUM(Population!$O89:$AA89)</f>
        <v>8.8557374106996139E-3</v>
      </c>
      <c r="R89" s="42">
        <f>Population!R89/SUM(Population!$O89:$AA89)</f>
        <v>9.1132100161027442E-3</v>
      </c>
      <c r="S89" s="42">
        <f>Population!S89/SUM(Population!$O89:$AA89)</f>
        <v>2.7258626147187086E-3</v>
      </c>
      <c r="T89" s="42">
        <f>Population!T89/SUM(Population!$O89:$AA89)</f>
        <v>5.236057630428339E-4</v>
      </c>
      <c r="U89" s="42">
        <f>Population!U89/SUM(Population!$O89:$AA89)</f>
        <v>4.4217728632985775E-4</v>
      </c>
      <c r="V89" s="42">
        <f>Population!V89/SUM(Population!$O89:$AA89)</f>
        <v>0</v>
      </c>
      <c r="W89" s="42">
        <f>Population!W89/SUM(Population!$O89:$AA89)</f>
        <v>0</v>
      </c>
      <c r="X89" s="42">
        <f>Population!X89/SUM(Population!$O89:$AA89)</f>
        <v>0</v>
      </c>
      <c r="Y89" s="42">
        <f>Population!Y89/SUM(Population!$O89:$AA89)</f>
        <v>9.2539864564518794E-4</v>
      </c>
      <c r="Z89" s="42">
        <f>Population!Z89/SUM(Population!$O89:$AA89)</f>
        <v>4.624542437180761E-4</v>
      </c>
      <c r="AA89" s="42">
        <f>Population!AA89/SUM(Population!$O89:$AA89)</f>
        <v>3.7570117383012677E-4</v>
      </c>
      <c r="AB89" s="40">
        <f>Population!AB89/SUM(Population!$AB89:$AN89)</f>
        <v>0.43813978200727555</v>
      </c>
      <c r="AC89" s="42">
        <f>Population!AC89/SUM(Population!$AB89:$AN89)</f>
        <v>6.3925699167431418E-2</v>
      </c>
      <c r="AD89" s="42">
        <f>Population!AD89/SUM(Population!$AB89:$AN89)</f>
        <v>0.1872624810333178</v>
      </c>
      <c r="AE89" s="42">
        <f>Population!AE89/SUM(Population!$AB89:$AN89)</f>
        <v>0.19390037756778494</v>
      </c>
      <c r="AF89" s="42">
        <f>Population!AF89/SUM(Population!$AB89:$AN89)</f>
        <v>5.8235668331533763E-2</v>
      </c>
      <c r="AG89" s="42">
        <f>Population!AG89/SUM(Population!$AB89:$AN89)</f>
        <v>1.1212962084595655E-2</v>
      </c>
      <c r="AH89" s="42">
        <f>Population!AH89/SUM(Population!$AB89:$AN89)</f>
        <v>9.4909747921113133E-3</v>
      </c>
      <c r="AI89" s="42">
        <f>Population!AI89/SUM(Population!$AB89:$AN89)</f>
        <v>0</v>
      </c>
      <c r="AJ89" s="42">
        <f>Population!AJ89/SUM(Population!$AB89:$AN89)</f>
        <v>0</v>
      </c>
      <c r="AK89" s="42">
        <f>Population!AK89/SUM(Population!$AB89:$AN89)</f>
        <v>0</v>
      </c>
      <c r="AL89" s="42">
        <f>Population!AL89/SUM(Population!$AB89:$AN89)</f>
        <v>1.987316594364328E-2</v>
      </c>
      <c r="AM89" s="42">
        <f>Population!AM89/SUM(Population!$AB89:$AN89)</f>
        <v>9.9353506650131044E-3</v>
      </c>
      <c r="AN89" s="42">
        <f>Population!AN89/SUM(Population!$AB89:$AN89)</f>
        <v>8.0235384072930935E-3</v>
      </c>
      <c r="AO89" s="40">
        <f>Population!AO89/SUM(Population!$AO89:$BA89)</f>
        <v>0.87210958874864153</v>
      </c>
      <c r="AP89" s="42">
        <f>Population!AP89/SUM(Population!$AO89:$BA89)</f>
        <v>1.5002556768500671E-2</v>
      </c>
      <c r="AQ89" s="42">
        <f>Population!AQ89/SUM(Population!$AO89:$BA89)</f>
        <v>4.3376360747821717E-2</v>
      </c>
      <c r="AR89" s="42">
        <f>Population!AR89/SUM(Population!$AO89:$BA89)</f>
        <v>4.403559897991921E-2</v>
      </c>
      <c r="AS89" s="42">
        <f>Population!AS89/SUM(Population!$AO89:$BA89)</f>
        <v>1.3014098776437428E-2</v>
      </c>
      <c r="AT89" s="42">
        <f>Population!AT89/SUM(Population!$AO89:$BA89)</f>
        <v>2.4746593742480468E-3</v>
      </c>
      <c r="AU89" s="42">
        <f>Population!AU89/SUM(Population!$AO89:$BA89)</f>
        <v>2.0438208066756872E-3</v>
      </c>
      <c r="AV89" s="42">
        <f>Population!AV89/SUM(Population!$AO89:$BA89)</f>
        <v>0</v>
      </c>
      <c r="AW89" s="42">
        <f>Population!AW89/SUM(Population!$AO89:$BA89)</f>
        <v>0</v>
      </c>
      <c r="AX89" s="42">
        <f>Population!AX89/SUM(Population!$AO89:$BA89)</f>
        <v>0</v>
      </c>
      <c r="AY89" s="42">
        <f>Population!AY89/SUM(Population!$AO89:$BA89)</f>
        <v>4.2720286055156929E-3</v>
      </c>
      <c r="AZ89" s="42">
        <f>Population!AZ89/SUM(Population!$AO89:$BA89)</f>
        <v>2.0711078650865293E-3</v>
      </c>
      <c r="BA89" s="43">
        <f>Population!BA89/SUM(Population!$AO89:$BA89)</f>
        <v>1.600179327153477E-3</v>
      </c>
      <c r="BB89" s="40">
        <f>Population!BB89/SUM(Population!$BB89:$BN89)</f>
        <v>0.40074394720770007</v>
      </c>
      <c r="BC89" s="42">
        <f>Population!BC89/SUM(Population!$BB89:$BN89)</f>
        <v>7.6740784587282215E-2</v>
      </c>
      <c r="BD89" s="42">
        <f>Population!BD89/SUM(Population!$BB89:$BN89)</f>
        <v>0.21227523162837172</v>
      </c>
      <c r="BE89" s="42">
        <f>Population!BE89/SUM(Population!$BB89:$BN89)</f>
        <v>0.20301462849577703</v>
      </c>
      <c r="BF89" s="42">
        <f>Population!BF89/SUM(Population!$BB89:$BN89)</f>
        <v>5.7384018451176751E-2</v>
      </c>
      <c r="BG89" s="42">
        <f>Population!BG89/SUM(Population!$BB89:$BN89)</f>
        <v>1.0577379214238054E-2</v>
      </c>
      <c r="BH89" s="42">
        <f>Population!BH89/SUM(Population!$BB89:$BN89)</f>
        <v>8.2974297587316854E-3</v>
      </c>
      <c r="BI89" s="42">
        <f>Population!BI89/SUM(Population!$BB89:$BN89)</f>
        <v>0</v>
      </c>
      <c r="BJ89" s="42">
        <f>Population!BJ89/SUM(Population!$BB89:$BN89)</f>
        <v>0</v>
      </c>
      <c r="BK89" s="42">
        <f>Population!BK89/SUM(Population!$BB89:$BN89)</f>
        <v>0</v>
      </c>
      <c r="BL89" s="42">
        <f>Population!BL89/SUM(Population!$BB89:$BN89)</f>
        <v>1.7276825040381447E-2</v>
      </c>
      <c r="BM89" s="42">
        <f>Population!BM89/SUM(Population!$BB89:$BN89)</f>
        <v>7.9193654012576602E-3</v>
      </c>
      <c r="BN89" s="43">
        <f>Population!BN89/SUM(Population!$BB89:$BN89)</f>
        <v>5.7703902150835528E-3</v>
      </c>
    </row>
    <row r="90" spans="1:66" x14ac:dyDescent="0.25">
      <c r="A90">
        <f t="shared" si="2"/>
        <v>43</v>
      </c>
      <c r="B90" s="40">
        <f>Population!B90/SUM(Population!$B90:$N90)</f>
        <v>0.94427997946821429</v>
      </c>
      <c r="C90" s="42">
        <f>Population!C90/SUM(Population!$B90:$N90)</f>
        <v>6.4016716062895189E-3</v>
      </c>
      <c r="D90" s="42">
        <f>Population!D90/SUM(Population!$B90:$N90)</f>
        <v>1.8662368839960541E-2</v>
      </c>
      <c r="E90" s="42">
        <f>Population!E90/SUM(Population!$B90:$N90)</f>
        <v>1.9199565121512645E-2</v>
      </c>
      <c r="F90" s="42">
        <f>Population!F90/SUM(Population!$B90:$N90)</f>
        <v>5.7396394279887967E-3</v>
      </c>
      <c r="G90" s="42">
        <f>Population!G90/SUM(Population!$B90:$N90)</f>
        <v>1.1016969309723835E-3</v>
      </c>
      <c r="H90" s="42">
        <f>Population!H90/SUM(Population!$B90:$N90)</f>
        <v>9.2802997957074887E-4</v>
      </c>
      <c r="I90" s="42">
        <f>Population!I90/SUM(Population!$B90:$N90)</f>
        <v>0</v>
      </c>
      <c r="J90" s="42">
        <f>Population!J90/SUM(Population!$B90:$N90)</f>
        <v>0</v>
      </c>
      <c r="K90" s="42">
        <f>Population!K90/SUM(Population!$B90:$N90)</f>
        <v>0</v>
      </c>
      <c r="L90" s="42">
        <f>Population!L90/SUM(Population!$B90:$N90)</f>
        <v>1.9423535781739666E-3</v>
      </c>
      <c r="M90" s="42">
        <f>Population!M90/SUM(Population!$B90:$N90)</f>
        <v>9.6667848203279183E-4</v>
      </c>
      <c r="N90" s="42">
        <f>Population!N90/SUM(Population!$B90:$N90)</f>
        <v>7.7801656528425113E-4</v>
      </c>
      <c r="O90" s="40">
        <f>Population!O90/SUM(Population!$O90:$AA90)</f>
        <v>0.97354292226493888</v>
      </c>
      <c r="P90" s="42">
        <f>Population!P90/SUM(Population!$O90:$AA90)</f>
        <v>3.0379574901443045E-3</v>
      </c>
      <c r="Q90" s="42">
        <f>Population!Q90/SUM(Population!$O90:$AA90)</f>
        <v>8.855518581666914E-3</v>
      </c>
      <c r="R90" s="42">
        <f>Population!R90/SUM(Population!$O90:$AA90)</f>
        <v>9.1120224146225819E-3</v>
      </c>
      <c r="S90" s="42">
        <f>Population!S90/SUM(Population!$O90:$AA90)</f>
        <v>2.7251672405081244E-3</v>
      </c>
      <c r="T90" s="42">
        <f>Population!T90/SUM(Population!$O90:$AA90)</f>
        <v>5.2340115941980369E-4</v>
      </c>
      <c r="U90" s="42">
        <f>Population!U90/SUM(Population!$O90:$AA90)</f>
        <v>4.4183052755267818E-4</v>
      </c>
      <c r="V90" s="42">
        <f>Population!V90/SUM(Population!$O90:$AA90)</f>
        <v>0</v>
      </c>
      <c r="W90" s="42">
        <f>Population!W90/SUM(Population!$O90:$AA90)</f>
        <v>0</v>
      </c>
      <c r="X90" s="42">
        <f>Population!X90/SUM(Population!$O90:$AA90)</f>
        <v>0</v>
      </c>
      <c r="Y90" s="42">
        <f>Population!Y90/SUM(Population!$O90:$AA90)</f>
        <v>9.2467351495251128E-4</v>
      </c>
      <c r="Z90" s="42">
        <f>Population!Z90/SUM(Population!$O90:$AA90)</f>
        <v>4.618078444909984E-4</v>
      </c>
      <c r="AA90" s="42">
        <f>Population!AA90/SUM(Population!$O90:$AA90)</f>
        <v>3.7469896170336481E-4</v>
      </c>
      <c r="AB90" s="40">
        <f>Population!AB90/SUM(Population!$AB90:$AN90)</f>
        <v>0.43809691650772237</v>
      </c>
      <c r="AC90" s="42">
        <f>Population!AC90/SUM(Population!$AB90:$AN90)</f>
        <v>6.3927148224328503E-2</v>
      </c>
      <c r="AD90" s="42">
        <f>Population!AD90/SUM(Population!$AB90:$AN90)</f>
        <v>0.18727282324234729</v>
      </c>
      <c r="AE90" s="42">
        <f>Population!AE90/SUM(Population!$AB90:$AN90)</f>
        <v>0.19392003037501052</v>
      </c>
      <c r="AF90" s="42">
        <f>Population!AF90/SUM(Population!$AB90:$AN90)</f>
        <v>5.8243358616279627E-2</v>
      </c>
      <c r="AG90" s="42">
        <f>Population!AG90/SUM(Population!$AB90:$AN90)</f>
        <v>1.121458169582029E-2</v>
      </c>
      <c r="AH90" s="42">
        <f>Population!AH90/SUM(Population!$AB90:$AN90)</f>
        <v>9.4920801297266842E-3</v>
      </c>
      <c r="AI90" s="42">
        <f>Population!AI90/SUM(Population!$AB90:$AN90)</f>
        <v>0</v>
      </c>
      <c r="AJ90" s="42">
        <f>Population!AJ90/SUM(Population!$AB90:$AN90)</f>
        <v>0</v>
      </c>
      <c r="AK90" s="42">
        <f>Population!AK90/SUM(Population!$AB90:$AN90)</f>
        <v>0</v>
      </c>
      <c r="AL90" s="42">
        <f>Population!AL90/SUM(Population!$AB90:$AN90)</f>
        <v>1.9875936417455813E-2</v>
      </c>
      <c r="AM90" s="42">
        <f>Population!AM90/SUM(Population!$AB90:$AN90)</f>
        <v>9.9359631305637394E-3</v>
      </c>
      <c r="AN90" s="42">
        <f>Population!AN90/SUM(Population!$AB90:$AN90)</f>
        <v>8.0211616607454971E-3</v>
      </c>
      <c r="AO90" s="40">
        <f>Population!AO90/SUM(Population!$AO90:$BA90)</f>
        <v>0.87150159104965319</v>
      </c>
      <c r="AP90" s="42">
        <f>Population!AP90/SUM(Population!$AO90:$BA90)</f>
        <v>1.5065110469920933E-2</v>
      </c>
      <c r="AQ90" s="42">
        <f>Population!AQ90/SUM(Population!$AO90:$BA90)</f>
        <v>4.3568233774935627E-2</v>
      </c>
      <c r="AR90" s="42">
        <f>Population!AR90/SUM(Population!$AO90:$BA90)</f>
        <v>4.4247446525871634E-2</v>
      </c>
      <c r="AS90" s="42">
        <f>Population!AS90/SUM(Population!$AO90:$BA90)</f>
        <v>1.308083455875092E-2</v>
      </c>
      <c r="AT90" s="42">
        <f>Population!AT90/SUM(Population!$AO90:$BA90)</f>
        <v>2.4879492200071615E-3</v>
      </c>
      <c r="AU90" s="42">
        <f>Population!AU90/SUM(Population!$AO90:$BA90)</f>
        <v>2.0557271423562104E-3</v>
      </c>
      <c r="AV90" s="42">
        <f>Population!AV90/SUM(Population!$AO90:$BA90)</f>
        <v>0</v>
      </c>
      <c r="AW90" s="42">
        <f>Population!AW90/SUM(Population!$AO90:$BA90)</f>
        <v>0</v>
      </c>
      <c r="AX90" s="42">
        <f>Population!AX90/SUM(Population!$AO90:$BA90)</f>
        <v>0</v>
      </c>
      <c r="AY90" s="42">
        <f>Population!AY90/SUM(Population!$AO90:$BA90)</f>
        <v>4.2971032612577368E-3</v>
      </c>
      <c r="AZ90" s="42">
        <f>Population!AZ90/SUM(Population!$AO90:$BA90)</f>
        <v>2.0844198019063626E-3</v>
      </c>
      <c r="BA90" s="43">
        <f>Population!BA90/SUM(Population!$AO90:$BA90)</f>
        <v>1.6115841953401209E-3</v>
      </c>
      <c r="BB90" s="40">
        <f>Population!BB90/SUM(Population!$BB90:$BN90)</f>
        <v>0.4007439875610343</v>
      </c>
      <c r="BC90" s="42">
        <f>Population!BC90/SUM(Population!$BB90:$BN90)</f>
        <v>7.6740980201114403E-2</v>
      </c>
      <c r="BD90" s="42">
        <f>Population!BD90/SUM(Population!$BB90:$BN90)</f>
        <v>0.21227621096964308</v>
      </c>
      <c r="BE90" s="42">
        <f>Population!BE90/SUM(Population!$BB90:$BN90)</f>
        <v>0.20301561258242187</v>
      </c>
      <c r="BF90" s="42">
        <f>Population!BF90/SUM(Population!$BB90:$BN90)</f>
        <v>5.7384142342658748E-2</v>
      </c>
      <c r="BG90" s="42">
        <f>Population!BG90/SUM(Population!$BB90:$BN90)</f>
        <v>1.0577345396277303E-2</v>
      </c>
      <c r="BH90" s="42">
        <f>Population!BH90/SUM(Population!$BB90:$BN90)</f>
        <v>8.2972156257841469E-3</v>
      </c>
      <c r="BI90" s="42">
        <f>Population!BI90/SUM(Population!$BB90:$BN90)</f>
        <v>0</v>
      </c>
      <c r="BJ90" s="42">
        <f>Population!BJ90/SUM(Population!$BB90:$BN90)</f>
        <v>0</v>
      </c>
      <c r="BK90" s="42">
        <f>Population!BK90/SUM(Population!$BB90:$BN90)</f>
        <v>0</v>
      </c>
      <c r="BL90" s="42">
        <f>Population!BL90/SUM(Population!$BB90:$BN90)</f>
        <v>1.7276403232039342E-2</v>
      </c>
      <c r="BM90" s="42">
        <f>Population!BM90/SUM(Population!$BB90:$BN90)</f>
        <v>7.918811571127728E-3</v>
      </c>
      <c r="BN90" s="43">
        <f>Population!BN90/SUM(Population!$BB90:$BN90)</f>
        <v>5.769290517899088E-3</v>
      </c>
    </row>
    <row r="91" spans="1:66" x14ac:dyDescent="0.25">
      <c r="A91">
        <f t="shared" si="2"/>
        <v>43.5</v>
      </c>
      <c r="B91" s="40">
        <f>Population!B91/SUM(Population!$B91:$N91)</f>
        <v>0.94427367173393939</v>
      </c>
      <c r="C91" s="42">
        <f>Population!C91/SUM(Population!$B91:$N91)</f>
        <v>6.4027692728473133E-3</v>
      </c>
      <c r="D91" s="42">
        <f>Population!D91/SUM(Population!$B91:$N91)</f>
        <v>1.8665547748805657E-2</v>
      </c>
      <c r="E91" s="42">
        <f>Population!E91/SUM(Population!$B91:$N91)</f>
        <v>1.9202433454492528E-2</v>
      </c>
      <c r="F91" s="42">
        <f>Population!F91/SUM(Population!$B91:$N91)</f>
        <v>5.7402854986692417E-3</v>
      </c>
      <c r="G91" s="42">
        <f>Population!G91/SUM(Population!$B91:$N91)</f>
        <v>1.1017650727553846E-3</v>
      </c>
      <c r="H91" s="42">
        <f>Population!H91/SUM(Population!$B91:$N91)</f>
        <v>9.279248806622752E-4</v>
      </c>
      <c r="I91" s="42">
        <f>Population!I91/SUM(Population!$B91:$N91)</f>
        <v>0</v>
      </c>
      <c r="J91" s="42">
        <f>Population!J91/SUM(Population!$B91:$N91)</f>
        <v>0</v>
      </c>
      <c r="K91" s="42">
        <f>Population!K91/SUM(Population!$B91:$N91)</f>
        <v>0</v>
      </c>
      <c r="L91" s="42">
        <f>Population!L91/SUM(Population!$B91:$N91)</f>
        <v>1.9421471498960153E-3</v>
      </c>
      <c r="M91" s="42">
        <f>Population!M91/SUM(Population!$B91:$N91)</f>
        <v>9.6628557668951797E-4</v>
      </c>
      <c r="N91" s="42">
        <f>Population!N91/SUM(Population!$B91:$N91)</f>
        <v>7.7716961124268675E-4</v>
      </c>
      <c r="O91" s="40">
        <f>Population!O91/SUM(Population!$O91:$AA91)</f>
        <v>0.97354706668258684</v>
      </c>
      <c r="P91" s="42">
        <f>Population!P91/SUM(Population!$O91:$AA91)</f>
        <v>3.0380469317310374E-3</v>
      </c>
      <c r="Q91" s="42">
        <f>Population!Q91/SUM(Population!$O91:$AA91)</f>
        <v>8.855453673527575E-3</v>
      </c>
      <c r="R91" s="42">
        <f>Population!R91/SUM(Population!$O91:$AA91)</f>
        <v>9.1110951457509647E-3</v>
      </c>
      <c r="S91" s="42">
        <f>Population!S91/SUM(Population!$O91:$AA91)</f>
        <v>2.7245814103756898E-3</v>
      </c>
      <c r="T91" s="42">
        <f>Population!T91/SUM(Population!$O91:$AA91)</f>
        <v>5.2322348086271972E-4</v>
      </c>
      <c r="U91" s="42">
        <f>Population!U91/SUM(Population!$O91:$AA91)</f>
        <v>4.415191214831962E-4</v>
      </c>
      <c r="V91" s="42">
        <f>Population!V91/SUM(Population!$O91:$AA91)</f>
        <v>0</v>
      </c>
      <c r="W91" s="42">
        <f>Population!W91/SUM(Population!$O91:$AA91)</f>
        <v>0</v>
      </c>
      <c r="X91" s="42">
        <f>Population!X91/SUM(Population!$O91:$AA91)</f>
        <v>0</v>
      </c>
      <c r="Y91" s="42">
        <f>Population!Y91/SUM(Population!$O91:$AA91)</f>
        <v>9.2402363392598945E-4</v>
      </c>
      <c r="Z91" s="42">
        <f>Population!Z91/SUM(Population!$O91:$AA91)</f>
        <v>4.6121844504981563E-4</v>
      </c>
      <c r="AA91" s="42">
        <f>Population!AA91/SUM(Population!$O91:$AA91)</f>
        <v>3.7377147470613677E-4</v>
      </c>
      <c r="AB91" s="40">
        <f>Population!AB91/SUM(Population!$AB91:$AN91)</f>
        <v>0.43805203088055078</v>
      </c>
      <c r="AC91" s="42">
        <f>Population!AC91/SUM(Population!$AB91:$AN91)</f>
        <v>6.3928807440690738E-2</v>
      </c>
      <c r="AD91" s="42">
        <f>Population!AD91/SUM(Population!$AB91:$AN91)</f>
        <v>0.187283608387628</v>
      </c>
      <c r="AE91" s="42">
        <f>Population!AE91/SUM(Population!$AB91:$AN91)</f>
        <v>0.19394001780683848</v>
      </c>
      <c r="AF91" s="42">
        <f>Population!AF91/SUM(Population!$AB91:$AN91)</f>
        <v>5.8251169472081171E-2</v>
      </c>
      <c r="AG91" s="42">
        <f>Population!AG91/SUM(Population!$AB91:$AN91)</f>
        <v>1.1216238905772034E-2</v>
      </c>
      <c r="AH91" s="42">
        <f>Population!AH91/SUM(Population!$AB91:$AN91)</f>
        <v>9.4932768586877374E-3</v>
      </c>
      <c r="AI91" s="42">
        <f>Population!AI91/SUM(Population!$AB91:$AN91)</f>
        <v>0</v>
      </c>
      <c r="AJ91" s="42">
        <f>Population!AJ91/SUM(Population!$AB91:$AN91)</f>
        <v>0</v>
      </c>
      <c r="AK91" s="42">
        <f>Population!AK91/SUM(Population!$AB91:$AN91)</f>
        <v>0</v>
      </c>
      <c r="AL91" s="42">
        <f>Population!AL91/SUM(Population!$AB91:$AN91)</f>
        <v>1.9878884328265234E-2</v>
      </c>
      <c r="AM91" s="42">
        <f>Population!AM91/SUM(Population!$AB91:$AN91)</f>
        <v>9.9367761713450558E-3</v>
      </c>
      <c r="AN91" s="42">
        <f>Population!AN91/SUM(Population!$AB91:$AN91)</f>
        <v>8.0191897481406774E-3</v>
      </c>
      <c r="AO91" s="40">
        <f>Population!AO91/SUM(Population!$AO91:$BA91)</f>
        <v>0.87090558730442413</v>
      </c>
      <c r="AP91" s="42">
        <f>Population!AP91/SUM(Population!$AO91:$BA91)</f>
        <v>1.5126344363965772E-2</v>
      </c>
      <c r="AQ91" s="42">
        <f>Population!AQ91/SUM(Population!$AO91:$BA91)</f>
        <v>4.3756153926844614E-2</v>
      </c>
      <c r="AR91" s="42">
        <f>Population!AR91/SUM(Population!$AO91:$BA91)</f>
        <v>4.4455104793802304E-2</v>
      </c>
      <c r="AS91" s="42">
        <f>Population!AS91/SUM(Population!$AO91:$BA91)</f>
        <v>1.3146297346329841E-2</v>
      </c>
      <c r="AT91" s="42">
        <f>Population!AT91/SUM(Population!$AO91:$BA91)</f>
        <v>2.5009930350257991E-3</v>
      </c>
      <c r="AU91" s="42">
        <f>Population!AU91/SUM(Population!$AO91:$BA91)</f>
        <v>2.0674265111663135E-3</v>
      </c>
      <c r="AV91" s="42">
        <f>Population!AV91/SUM(Population!$AO91:$BA91)</f>
        <v>0</v>
      </c>
      <c r="AW91" s="42">
        <f>Population!AW91/SUM(Population!$AO91:$BA91)</f>
        <v>0</v>
      </c>
      <c r="AX91" s="42">
        <f>Population!AX91/SUM(Population!$AO91:$BA91)</f>
        <v>0</v>
      </c>
      <c r="AY91" s="42">
        <f>Population!AY91/SUM(Population!$AO91:$BA91)</f>
        <v>4.3217447155969113E-3</v>
      </c>
      <c r="AZ91" s="42">
        <f>Population!AZ91/SUM(Population!$AO91:$BA91)</f>
        <v>2.0975198556720874E-3</v>
      </c>
      <c r="BA91" s="43">
        <f>Population!BA91/SUM(Population!$AO91:$BA91)</f>
        <v>1.6228281471723763E-3</v>
      </c>
      <c r="BB91" s="40">
        <f>Population!BB91/SUM(Population!$BB91:$BN91)</f>
        <v>0.40074363161650389</v>
      </c>
      <c r="BC91" s="42">
        <f>Population!BC91/SUM(Population!$BB91:$BN91)</f>
        <v>7.6741144458360278E-2</v>
      </c>
      <c r="BD91" s="42">
        <f>Population!BD91/SUM(Population!$BB91:$BN91)</f>
        <v>0.21227716072795161</v>
      </c>
      <c r="BE91" s="42">
        <f>Population!BE91/SUM(Population!$BB91:$BN91)</f>
        <v>0.20301669255294669</v>
      </c>
      <c r="BF91" s="42">
        <f>Population!BF91/SUM(Population!$BB91:$BN91)</f>
        <v>5.7384333630198535E-2</v>
      </c>
      <c r="BG91" s="42">
        <f>Population!BG91/SUM(Population!$BB91:$BN91)</f>
        <v>1.0577332110012348E-2</v>
      </c>
      <c r="BH91" s="42">
        <f>Population!BH91/SUM(Population!$BB91:$BN91)</f>
        <v>8.2970360428664611E-3</v>
      </c>
      <c r="BI91" s="42">
        <f>Population!BI91/SUM(Population!$BB91:$BN91)</f>
        <v>0</v>
      </c>
      <c r="BJ91" s="42">
        <f>Population!BJ91/SUM(Population!$BB91:$BN91)</f>
        <v>0</v>
      </c>
      <c r="BK91" s="42">
        <f>Population!BK91/SUM(Population!$BB91:$BN91)</f>
        <v>0</v>
      </c>
      <c r="BL91" s="42">
        <f>Population!BL91/SUM(Population!$BB91:$BN91)</f>
        <v>1.7276054643236775E-2</v>
      </c>
      <c r="BM91" s="42">
        <f>Population!BM91/SUM(Population!$BB91:$BN91)</f>
        <v>7.9183243513849446E-3</v>
      </c>
      <c r="BN91" s="43">
        <f>Population!BN91/SUM(Population!$BB91:$BN91)</f>
        <v>5.7682898665386301E-3</v>
      </c>
    </row>
    <row r="92" spans="1:66" x14ac:dyDescent="0.25">
      <c r="A92">
        <f t="shared" si="2"/>
        <v>44</v>
      </c>
      <c r="B92" s="40">
        <f>Population!B92/SUM(Population!$B92:$N92)</f>
        <v>0.94426697483692013</v>
      </c>
      <c r="C92" s="42">
        <f>Population!C92/SUM(Population!$B92:$N92)</f>
        <v>6.403855764346017E-3</v>
      </c>
      <c r="D92" s="42">
        <f>Population!D92/SUM(Population!$B92:$N92)</f>
        <v>1.8668731090108567E-2</v>
      </c>
      <c r="E92" s="42">
        <f>Population!E92/SUM(Population!$B92:$N92)</f>
        <v>1.9205396250190136E-2</v>
      </c>
      <c r="F92" s="42">
        <f>Population!F92/SUM(Population!$B92:$N92)</f>
        <v>5.7409905494034607E-3</v>
      </c>
      <c r="G92" s="42">
        <f>Population!G92/SUM(Population!$B92:$N92)</f>
        <v>1.1018507634182389E-3</v>
      </c>
      <c r="H92" s="42">
        <f>Population!H92/SUM(Population!$B92:$N92)</f>
        <v>9.2784880454116047E-4</v>
      </c>
      <c r="I92" s="42">
        <f>Population!I92/SUM(Population!$B92:$N92)</f>
        <v>0</v>
      </c>
      <c r="J92" s="42">
        <f>Population!J92/SUM(Population!$B92:$N92)</f>
        <v>0</v>
      </c>
      <c r="K92" s="42">
        <f>Population!K92/SUM(Population!$B92:$N92)</f>
        <v>0</v>
      </c>
      <c r="L92" s="42">
        <f>Population!L92/SUM(Population!$B92:$N92)</f>
        <v>1.9420030293132026E-3</v>
      </c>
      <c r="M92" s="42">
        <f>Population!M92/SUM(Population!$B92:$N92)</f>
        <v>9.6594745645806101E-4</v>
      </c>
      <c r="N92" s="42">
        <f>Population!N92/SUM(Population!$B92:$N92)</f>
        <v>7.7640145530111649E-4</v>
      </c>
      <c r="O92" s="40">
        <f>Population!O92/SUM(Population!$O92:$AA92)</f>
        <v>0.97355045672360152</v>
      </c>
      <c r="P92" s="42">
        <f>Population!P92/SUM(Population!$O92:$AA92)</f>
        <v>3.038168277977015E-3</v>
      </c>
      <c r="Q92" s="42">
        <f>Population!Q92/SUM(Population!$O92:$AA92)</f>
        <v>8.8555259472531001E-3</v>
      </c>
      <c r="R92" s="42">
        <f>Population!R92/SUM(Population!$O92:$AA92)</f>
        <v>9.11040320232194E-3</v>
      </c>
      <c r="S92" s="42">
        <f>Population!S92/SUM(Population!$O92:$AA92)</f>
        <v>2.7240953945930021E-3</v>
      </c>
      <c r="T92" s="42">
        <f>Population!T92/SUM(Population!$O92:$AA92)</f>
        <v>5.2307047232541244E-4</v>
      </c>
      <c r="U92" s="42">
        <f>Population!U92/SUM(Population!$O92:$AA92)</f>
        <v>4.4124041208445404E-4</v>
      </c>
      <c r="V92" s="42">
        <f>Population!V92/SUM(Population!$O92:$AA92)</f>
        <v>0</v>
      </c>
      <c r="W92" s="42">
        <f>Population!W92/SUM(Population!$O92:$AA92)</f>
        <v>0</v>
      </c>
      <c r="X92" s="42">
        <f>Population!X92/SUM(Population!$O92:$AA92)</f>
        <v>0</v>
      </c>
      <c r="Y92" s="42">
        <f>Population!Y92/SUM(Population!$O92:$AA92)</f>
        <v>9.2344331500434913E-4</v>
      </c>
      <c r="Z92" s="42">
        <f>Population!Z92/SUM(Population!$O92:$AA92)</f>
        <v>4.6068213205119465E-4</v>
      </c>
      <c r="AA92" s="42">
        <f>Population!AA92/SUM(Population!$O92:$AA92)</f>
        <v>3.7291412278828921E-4</v>
      </c>
      <c r="AB92" s="40">
        <f>Population!AB92/SUM(Population!$AB92:$AN92)</f>
        <v>0.43800549928094956</v>
      </c>
      <c r="AC92" s="42">
        <f>Population!AC92/SUM(Population!$AB92:$AN92)</f>
        <v>6.393064979881484E-2</v>
      </c>
      <c r="AD92" s="42">
        <f>Population!AD92/SUM(Population!$AB92:$AN92)</f>
        <v>0.18729475356017231</v>
      </c>
      <c r="AE92" s="42">
        <f>Population!AE92/SUM(Population!$AB92:$AN92)</f>
        <v>0.19396023266542647</v>
      </c>
      <c r="AF92" s="42">
        <f>Population!AF92/SUM(Population!$AB92:$AN92)</f>
        <v>5.8259059214457919E-2</v>
      </c>
      <c r="AG92" s="42">
        <f>Population!AG92/SUM(Population!$AB92:$AN92)</f>
        <v>1.1217923502164537E-2</v>
      </c>
      <c r="AH92" s="42">
        <f>Population!AH92/SUM(Population!$AB92:$AN92)</f>
        <v>9.4945506054305434E-3</v>
      </c>
      <c r="AI92" s="42">
        <f>Population!AI92/SUM(Population!$AB92:$AN92)</f>
        <v>0</v>
      </c>
      <c r="AJ92" s="42">
        <f>Population!AJ92/SUM(Population!$AB92:$AN92)</f>
        <v>0</v>
      </c>
      <c r="AK92" s="42">
        <f>Population!AK92/SUM(Population!$AB92:$AN92)</f>
        <v>0</v>
      </c>
      <c r="AL92" s="42">
        <f>Population!AL92/SUM(Population!$AB92:$AN92)</f>
        <v>1.9881979481592954E-2</v>
      </c>
      <c r="AM92" s="42">
        <f>Population!AM92/SUM(Population!$AB92:$AN92)</f>
        <v>9.9377653262592222E-3</v>
      </c>
      <c r="AN92" s="42">
        <f>Population!AN92/SUM(Population!$AB92:$AN92)</f>
        <v>8.0175865647314007E-3</v>
      </c>
      <c r="AO92" s="40">
        <f>Population!AO92/SUM(Population!$AO92:$BA92)</f>
        <v>0.87032151315353612</v>
      </c>
      <c r="AP92" s="42">
        <f>Population!AP92/SUM(Population!$AO92:$BA92)</f>
        <v>1.5186270033094619E-2</v>
      </c>
      <c r="AQ92" s="42">
        <f>Population!AQ92/SUM(Population!$AO92:$BA92)</f>
        <v>4.3940150543929274E-2</v>
      </c>
      <c r="AR92" s="42">
        <f>Population!AR92/SUM(Population!$AO92:$BA92)</f>
        <v>4.4658595751998653E-2</v>
      </c>
      <c r="AS92" s="42">
        <f>Population!AS92/SUM(Population!$AO92:$BA92)</f>
        <v>1.3210491476769854E-2</v>
      </c>
      <c r="AT92" s="42">
        <f>Population!AT92/SUM(Population!$AO92:$BA92)</f>
        <v>2.5137913017282939E-3</v>
      </c>
      <c r="AU92" s="42">
        <f>Population!AU92/SUM(Population!$AO92:$BA92)</f>
        <v>2.078918725392159E-3</v>
      </c>
      <c r="AV92" s="42">
        <f>Population!AV92/SUM(Population!$AO92:$BA92)</f>
        <v>0</v>
      </c>
      <c r="AW92" s="42">
        <f>Population!AW92/SUM(Population!$AO92:$BA92)</f>
        <v>0</v>
      </c>
      <c r="AX92" s="42">
        <f>Population!AX92/SUM(Population!$AO92:$BA92)</f>
        <v>0</v>
      </c>
      <c r="AY92" s="42">
        <f>Population!AY92/SUM(Population!$AO92:$BA92)</f>
        <v>4.3459524356557972E-3</v>
      </c>
      <c r="AZ92" s="42">
        <f>Population!AZ92/SUM(Population!$AO92:$BA92)</f>
        <v>2.1104070052129944E-3</v>
      </c>
      <c r="BA92" s="43">
        <f>Population!BA92/SUM(Population!$AO92:$BA92)</f>
        <v>1.6339095726820832E-3</v>
      </c>
      <c r="BB92" s="40">
        <f>Population!BB92/SUM(Population!$BB92:$BN92)</f>
        <v>0.40074291417268287</v>
      </c>
      <c r="BC92" s="42">
        <f>Population!BC92/SUM(Population!$BB92:$BN92)</f>
        <v>7.674127973484933E-2</v>
      </c>
      <c r="BD92" s="42">
        <f>Population!BD92/SUM(Population!$BB92:$BN92)</f>
        <v>0.21227808133733833</v>
      </c>
      <c r="BE92" s="42">
        <f>Population!BE92/SUM(Population!$BB92:$BN92)</f>
        <v>0.20301785840310488</v>
      </c>
      <c r="BF92" s="42">
        <f>Population!BF92/SUM(Population!$BB92:$BN92)</f>
        <v>5.7384586484825431E-2</v>
      </c>
      <c r="BG92" s="42">
        <f>Population!BG92/SUM(Population!$BB92:$BN92)</f>
        <v>1.0577337693035151E-2</v>
      </c>
      <c r="BH92" s="42">
        <f>Population!BH92/SUM(Population!$BB92:$BN92)</f>
        <v>8.2968884653577858E-3</v>
      </c>
      <c r="BI92" s="42">
        <f>Population!BI92/SUM(Population!$BB92:$BN92)</f>
        <v>0</v>
      </c>
      <c r="BJ92" s="42">
        <f>Population!BJ92/SUM(Population!$BB92:$BN92)</f>
        <v>0</v>
      </c>
      <c r="BK92" s="42">
        <f>Population!BK92/SUM(Population!$BB92:$BN92)</f>
        <v>0</v>
      </c>
      <c r="BL92" s="42">
        <f>Population!BL92/SUM(Population!$BB92:$BN92)</f>
        <v>1.7275773561623107E-2</v>
      </c>
      <c r="BM92" s="42">
        <f>Population!BM92/SUM(Population!$BB92:$BN92)</f>
        <v>7.9178986335396301E-3</v>
      </c>
      <c r="BN92" s="43">
        <f>Population!BN92/SUM(Population!$BB92:$BN92)</f>
        <v>5.7673815136437693E-3</v>
      </c>
    </row>
    <row r="93" spans="1:66" x14ac:dyDescent="0.25">
      <c r="A93">
        <f t="shared" si="2"/>
        <v>44.5</v>
      </c>
      <c r="B93" s="40">
        <f>Population!B93/SUM(Population!$B93:$N93)</f>
        <v>0.94425995208476299</v>
      </c>
      <c r="C93" s="42">
        <f>Population!C93/SUM(Population!$B93:$N93)</f>
        <v>6.4049287135368492E-3</v>
      </c>
      <c r="D93" s="42">
        <f>Population!D93/SUM(Population!$B93:$N93)</f>
        <v>1.8671907778651554E-2</v>
      </c>
      <c r="E93" s="42">
        <f>Population!E93/SUM(Population!$B93:$N93)</f>
        <v>1.9208433355965896E-2</v>
      </c>
      <c r="F93" s="42">
        <f>Population!F93/SUM(Population!$B93:$N93)</f>
        <v>5.7417458721649326E-3</v>
      </c>
      <c r="G93" s="42">
        <f>Population!G93/SUM(Population!$B93:$N93)</f>
        <v>1.1019518432575732E-3</v>
      </c>
      <c r="H93" s="42">
        <f>Population!H93/SUM(Population!$B93:$N93)</f>
        <v>9.2779896951090013E-4</v>
      </c>
      <c r="I93" s="42">
        <f>Population!I93/SUM(Population!$B93:$N93)</f>
        <v>0</v>
      </c>
      <c r="J93" s="42">
        <f>Population!J93/SUM(Population!$B93:$N93)</f>
        <v>0</v>
      </c>
      <c r="K93" s="42">
        <f>Population!K93/SUM(Population!$B93:$N93)</f>
        <v>0</v>
      </c>
      <c r="L93" s="42">
        <f>Population!L93/SUM(Population!$B93:$N93)</f>
        <v>1.9419151339956284E-3</v>
      </c>
      <c r="M93" s="42">
        <f>Population!M93/SUM(Population!$B93:$N93)</f>
        <v>9.6565956038406143E-4</v>
      </c>
      <c r="N93" s="42">
        <f>Population!N93/SUM(Population!$B93:$N93)</f>
        <v>7.7570668776934758E-4</v>
      </c>
      <c r="O93" s="40">
        <f>Population!O93/SUM(Population!$O93:$AA93)</f>
        <v>0.97355316193576225</v>
      </c>
      <c r="P93" s="42">
        <f>Population!P93/SUM(Population!$O93:$AA93)</f>
        <v>3.0383175374872704E-3</v>
      </c>
      <c r="Q93" s="42">
        <f>Population!Q93/SUM(Population!$O93:$AA93)</f>
        <v>8.8557200119148156E-3</v>
      </c>
      <c r="R93" s="42">
        <f>Population!R93/SUM(Population!$O93:$AA93)</f>
        <v>9.109923439236358E-3</v>
      </c>
      <c r="S93" s="42">
        <f>Population!S93/SUM(Population!$O93:$AA93)</f>
        <v>2.7237001492436777E-3</v>
      </c>
      <c r="T93" s="42">
        <f>Population!T93/SUM(Population!$O93:$AA93)</f>
        <v>5.2294003086599591E-4</v>
      </c>
      <c r="U93" s="42">
        <f>Population!U93/SUM(Population!$O93:$AA93)</f>
        <v>4.4099190823609045E-4</v>
      </c>
      <c r="V93" s="42">
        <f>Population!V93/SUM(Population!$O93:$AA93)</f>
        <v>0</v>
      </c>
      <c r="W93" s="42">
        <f>Population!W93/SUM(Population!$O93:$AA93)</f>
        <v>0</v>
      </c>
      <c r="X93" s="42">
        <f>Population!X93/SUM(Population!$O93:$AA93)</f>
        <v>0</v>
      </c>
      <c r="Y93" s="42">
        <f>Population!Y93/SUM(Population!$O93:$AA93)</f>
        <v>9.2292722342524373E-4</v>
      </c>
      <c r="Z93" s="42">
        <f>Population!Z93/SUM(Population!$O93:$AA93)</f>
        <v>4.6019521232627521E-4</v>
      </c>
      <c r="AA93" s="42">
        <f>Population!AA93/SUM(Population!$O93:$AA93)</f>
        <v>3.7212255150208891E-4</v>
      </c>
      <c r="AB93" s="40">
        <f>Population!AB93/SUM(Population!$AB93:$AN93)</f>
        <v>0.43795766035317257</v>
      </c>
      <c r="AC93" s="42">
        <f>Population!AC93/SUM(Population!$AB93:$AN93)</f>
        <v>6.3932650525595505E-2</v>
      </c>
      <c r="AD93" s="42">
        <f>Population!AD93/SUM(Population!$AB93:$AN93)</f>
        <v>0.18730618372435826</v>
      </c>
      <c r="AE93" s="42">
        <f>Population!AE93/SUM(Population!$AB93:$AN93)</f>
        <v>0.19398057909084265</v>
      </c>
      <c r="AF93" s="42">
        <f>Population!AF93/SUM(Population!$AB93:$AN93)</f>
        <v>5.8266990607383197E-2</v>
      </c>
      <c r="AG93" s="42">
        <f>Population!AG93/SUM(Population!$AB93:$AN93)</f>
        <v>1.1219626321745467E-2</v>
      </c>
      <c r="AH93" s="42">
        <f>Population!AH93/SUM(Population!$AB93:$AN93)</f>
        <v>9.4958883000611834E-3</v>
      </c>
      <c r="AI93" s="42">
        <f>Population!AI93/SUM(Population!$AB93:$AN93)</f>
        <v>0</v>
      </c>
      <c r="AJ93" s="42">
        <f>Population!AJ93/SUM(Population!$AB93:$AN93)</f>
        <v>0</v>
      </c>
      <c r="AK93" s="42">
        <f>Population!AK93/SUM(Population!$AB93:$AN93)</f>
        <v>0</v>
      </c>
      <c r="AL93" s="42">
        <f>Population!AL93/SUM(Population!$AB93:$AN93)</f>
        <v>1.9885194449700022E-2</v>
      </c>
      <c r="AM93" s="42">
        <f>Population!AM93/SUM(Population!$AB93:$AN93)</f>
        <v>9.938908100452103E-3</v>
      </c>
      <c r="AN93" s="42">
        <f>Population!AN93/SUM(Population!$AB93:$AN93)</f>
        <v>8.0163185266890809E-3</v>
      </c>
      <c r="AO93" s="40">
        <f>Population!AO93/SUM(Population!$AO93:$BA93)</f>
        <v>0.86974929729285977</v>
      </c>
      <c r="AP93" s="42">
        <f>Population!AP93/SUM(Population!$AO93:$BA93)</f>
        <v>1.5244899645484927E-2</v>
      </c>
      <c r="AQ93" s="42">
        <f>Population!AQ93/SUM(Population!$AO93:$BA93)</f>
        <v>4.4120254966939124E-2</v>
      </c>
      <c r="AR93" s="42">
        <f>Population!AR93/SUM(Population!$AO93:$BA93)</f>
        <v>4.4857943863826598E-2</v>
      </c>
      <c r="AS93" s="42">
        <f>Population!AS93/SUM(Population!$AO93:$BA93)</f>
        <v>1.3273422132001004E-2</v>
      </c>
      <c r="AT93" s="42">
        <f>Population!AT93/SUM(Population!$AO93:$BA93)</f>
        <v>2.5263446771587495E-3</v>
      </c>
      <c r="AU93" s="42">
        <f>Population!AU93/SUM(Population!$AO93:$BA93)</f>
        <v>2.0902037606783126E-3</v>
      </c>
      <c r="AV93" s="42">
        <f>Population!AV93/SUM(Population!$AO93:$BA93)</f>
        <v>0</v>
      </c>
      <c r="AW93" s="42">
        <f>Population!AW93/SUM(Population!$AO93:$BA93)</f>
        <v>0</v>
      </c>
      <c r="AX93" s="42">
        <f>Population!AX93/SUM(Population!$AO93:$BA93)</f>
        <v>0</v>
      </c>
      <c r="AY93" s="42">
        <f>Population!AY93/SUM(Population!$AO93:$BA93)</f>
        <v>4.369726232960551E-3</v>
      </c>
      <c r="AZ93" s="42">
        <f>Population!AZ93/SUM(Population!$AO93:$BA93)</f>
        <v>2.1230804114183636E-3</v>
      </c>
      <c r="BA93" s="43">
        <f>Population!BA93/SUM(Population!$AO93:$BA93)</f>
        <v>1.6448270166726465E-3</v>
      </c>
      <c r="BB93" s="40">
        <f>Population!BB93/SUM(Population!$BB93:$BN93)</f>
        <v>0.40074186829987668</v>
      </c>
      <c r="BC93" s="42">
        <f>Population!BC93/SUM(Population!$BB93:$BN93)</f>
        <v>7.6741388275302733E-2</v>
      </c>
      <c r="BD93" s="42">
        <f>Population!BD93/SUM(Population!$BB93:$BN93)</f>
        <v>0.21227897317031</v>
      </c>
      <c r="BE93" s="42">
        <f>Population!BE93/SUM(Population!$BB93:$BN93)</f>
        <v>0.20301910046658811</v>
      </c>
      <c r="BF93" s="42">
        <f>Population!BF93/SUM(Population!$BB93:$BN93)</f>
        <v>5.7384895303769771E-2</v>
      </c>
      <c r="BG93" s="42">
        <f>Population!BG93/SUM(Population!$BB93:$BN93)</f>
        <v>1.057736055854855E-2</v>
      </c>
      <c r="BH93" s="42">
        <f>Population!BH93/SUM(Population!$BB93:$BN93)</f>
        <v>8.2967704835116059E-3</v>
      </c>
      <c r="BI93" s="42">
        <f>Population!BI93/SUM(Population!$BB93:$BN93)</f>
        <v>0</v>
      </c>
      <c r="BJ93" s="42">
        <f>Population!BJ93/SUM(Population!$BB93:$BN93)</f>
        <v>0</v>
      </c>
      <c r="BK93" s="42">
        <f>Population!BK93/SUM(Population!$BB93:$BN93)</f>
        <v>0</v>
      </c>
      <c r="BL93" s="42">
        <f>Population!BL93/SUM(Population!$BB93:$BN93)</f>
        <v>1.7275554643956473E-2</v>
      </c>
      <c r="BM93" s="42">
        <f>Population!BM93/SUM(Population!$BB93:$BN93)</f>
        <v>7.917529675753399E-3</v>
      </c>
      <c r="BN93" s="43">
        <f>Population!BN93/SUM(Population!$BB93:$BN93)</f>
        <v>5.7665591223825348E-3</v>
      </c>
    </row>
    <row r="94" spans="1:66" x14ac:dyDescent="0.25">
      <c r="A94">
        <f t="shared" si="2"/>
        <v>45</v>
      </c>
      <c r="B94" s="40">
        <f>Population!B94/SUM(Population!$B94:$N94)</f>
        <v>0.94425266103374039</v>
      </c>
      <c r="C94" s="42">
        <f>Population!C94/SUM(Population!$B94:$N94)</f>
        <v>6.4059860756462668E-3</v>
      </c>
      <c r="D94" s="42">
        <f>Population!D94/SUM(Population!$B94:$N94)</f>
        <v>1.8675068009231573E-2</v>
      </c>
      <c r="E94" s="42">
        <f>Population!E94/SUM(Population!$B94:$N94)</f>
        <v>1.9211526582431374E-2</v>
      </c>
      <c r="F94" s="42">
        <f>Population!F94/SUM(Population!$B94:$N94)</f>
        <v>5.7425435289363185E-3</v>
      </c>
      <c r="G94" s="42">
        <f>Population!G94/SUM(Population!$B94:$N94)</f>
        <v>1.1020663307926783E-3</v>
      </c>
      <c r="H94" s="42">
        <f>Population!H94/SUM(Population!$B94:$N94)</f>
        <v>9.2777279483053862E-4</v>
      </c>
      <c r="I94" s="42">
        <f>Population!I94/SUM(Population!$B94:$N94)</f>
        <v>0</v>
      </c>
      <c r="J94" s="42">
        <f>Population!J94/SUM(Population!$B94:$N94)</f>
        <v>0</v>
      </c>
      <c r="K94" s="42">
        <f>Population!K94/SUM(Population!$B94:$N94)</f>
        <v>0</v>
      </c>
      <c r="L94" s="42">
        <f>Population!L94/SUM(Population!$B94:$N94)</f>
        <v>1.9418778285065312E-3</v>
      </c>
      <c r="M94" s="42">
        <f>Population!M94/SUM(Population!$B94:$N94)</f>
        <v>9.6541762668643331E-4</v>
      </c>
      <c r="N94" s="42">
        <f>Population!N94/SUM(Population!$B94:$N94)</f>
        <v>7.7508018919778476E-4</v>
      </c>
      <c r="O94" s="40">
        <f>Population!O94/SUM(Population!$O94:$AA94)</f>
        <v>0.97355524679251526</v>
      </c>
      <c r="P94" s="42">
        <f>Population!P94/SUM(Population!$O94:$AA94)</f>
        <v>3.0384910650496639E-3</v>
      </c>
      <c r="Q94" s="42">
        <f>Population!Q94/SUM(Population!$O94:$AA94)</f>
        <v>8.8560217368595772E-3</v>
      </c>
      <c r="R94" s="42">
        <f>Population!R94/SUM(Population!$O94:$AA94)</f>
        <v>9.1096344608041398E-3</v>
      </c>
      <c r="S94" s="42">
        <f>Population!S94/SUM(Population!$O94:$AA94)</f>
        <v>2.7233872768229702E-3</v>
      </c>
      <c r="T94" s="42">
        <f>Population!T94/SUM(Population!$O94:$AA94)</f>
        <v>5.2283019728945133E-4</v>
      </c>
      <c r="U94" s="42">
        <f>Population!U94/SUM(Population!$O94:$AA94)</f>
        <v>4.4077127532383796E-4</v>
      </c>
      <c r="V94" s="42">
        <f>Population!V94/SUM(Population!$O94:$AA94)</f>
        <v>0</v>
      </c>
      <c r="W94" s="42">
        <f>Population!W94/SUM(Population!$O94:$AA94)</f>
        <v>0</v>
      </c>
      <c r="X94" s="42">
        <f>Population!X94/SUM(Population!$O94:$AA94)</f>
        <v>0</v>
      </c>
      <c r="Y94" s="42">
        <f>Population!Y94/SUM(Population!$O94:$AA94)</f>
        <v>9.2247035954329379E-4</v>
      </c>
      <c r="Z94" s="42">
        <f>Population!Z94/SUM(Population!$O94:$AA94)</f>
        <v>4.5975420344354851E-4</v>
      </c>
      <c r="AA94" s="42">
        <f>Population!AA94/SUM(Population!$O94:$AA94)</f>
        <v>3.7139263234845773E-4</v>
      </c>
      <c r="AB94" s="40">
        <f>Population!AB94/SUM(Population!$AB94:$AN94)</f>
        <v>0.43790881977732943</v>
      </c>
      <c r="AC94" s="42">
        <f>Population!AC94/SUM(Population!$AB94:$AN94)</f>
        <v>6.393478694512425E-2</v>
      </c>
      <c r="AD94" s="42">
        <f>Population!AD94/SUM(Population!$AB94:$AN94)</f>
        <v>0.18731783114410369</v>
      </c>
      <c r="AE94" s="42">
        <f>Population!AE94/SUM(Population!$AB94:$AN94)</f>
        <v>0.19400097168875349</v>
      </c>
      <c r="AF94" s="42">
        <f>Population!AF94/SUM(Population!$AB94:$AN94)</f>
        <v>5.8274930523769079E-2</v>
      </c>
      <c r="AG94" s="42">
        <f>Population!AG94/SUM(Population!$AB94:$AN94)</f>
        <v>1.1221339172739448E-2</v>
      </c>
      <c r="AH94" s="42">
        <f>Population!AH94/SUM(Population!$AB94:$AN94)</f>
        <v>9.49727808728313E-3</v>
      </c>
      <c r="AI94" s="42">
        <f>Population!AI94/SUM(Population!$AB94:$AN94)</f>
        <v>0</v>
      </c>
      <c r="AJ94" s="42">
        <f>Population!AJ94/SUM(Population!$AB94:$AN94)</f>
        <v>0</v>
      </c>
      <c r="AK94" s="42">
        <f>Population!AK94/SUM(Population!$AB94:$AN94)</f>
        <v>0</v>
      </c>
      <c r="AL94" s="42">
        <f>Population!AL94/SUM(Population!$AB94:$AN94)</f>
        <v>1.9888504385696771E-2</v>
      </c>
      <c r="AM94" s="42">
        <f>Population!AM94/SUM(Population!$AB94:$AN94)</f>
        <v>9.9401838477438161E-3</v>
      </c>
      <c r="AN94" s="42">
        <f>Population!AN94/SUM(Population!$AB94:$AN94)</f>
        <v>8.0153544274572299E-3</v>
      </c>
      <c r="AO94" s="40">
        <f>Population!AO94/SUM(Population!$AO94:$BA94)</f>
        <v>0.86918886176377197</v>
      </c>
      <c r="AP94" s="42">
        <f>Population!AP94/SUM(Population!$AO94:$BA94)</f>
        <v>1.530224592202087E-2</v>
      </c>
      <c r="AQ94" s="42">
        <f>Population!AQ94/SUM(Population!$AO94:$BA94)</f>
        <v>4.4296500436941028E-2</v>
      </c>
      <c r="AR94" s="42">
        <f>Population!AR94/SUM(Population!$AO94:$BA94)</f>
        <v>4.5053175983141056E-2</v>
      </c>
      <c r="AS94" s="42">
        <f>Population!AS94/SUM(Population!$AO94:$BA94)</f>
        <v>1.3335095307606121E-2</v>
      </c>
      <c r="AT94" s="42">
        <f>Population!AT94/SUM(Population!$AO94:$BA94)</f>
        <v>2.5386539873500612E-3</v>
      </c>
      <c r="AU94" s="42">
        <f>Population!AU94/SUM(Population!$AO94:$BA94)</f>
        <v>2.1012817518511031E-3</v>
      </c>
      <c r="AV94" s="42">
        <f>Population!AV94/SUM(Population!$AO94:$BA94)</f>
        <v>0</v>
      </c>
      <c r="AW94" s="42">
        <f>Population!AW94/SUM(Population!$AO94:$BA94)</f>
        <v>0</v>
      </c>
      <c r="AX94" s="42">
        <f>Population!AX94/SUM(Population!$AO94:$BA94)</f>
        <v>0</v>
      </c>
      <c r="AY94" s="42">
        <f>Population!AY94/SUM(Population!$AO94:$BA94)</f>
        <v>4.3930662552187395E-3</v>
      </c>
      <c r="AZ94" s="42">
        <f>Population!AZ94/SUM(Population!$AO94:$BA94)</f>
        <v>2.1355394147733208E-3</v>
      </c>
      <c r="BA94" s="43">
        <f>Population!BA94/SUM(Population!$AO94:$BA94)</f>
        <v>1.6555791773256647E-3</v>
      </c>
      <c r="BB94" s="40">
        <f>Population!BB94/SUM(Population!$BB94:$BN94)</f>
        <v>0.40074052535496218</v>
      </c>
      <c r="BC94" s="42">
        <f>Population!BC94/SUM(Population!$BB94:$BN94)</f>
        <v>7.6741472199885266E-2</v>
      </c>
      <c r="BD94" s="42">
        <f>Population!BD94/SUM(Population!$BB94:$BN94)</f>
        <v>0.21227983656645175</v>
      </c>
      <c r="BE94" s="42">
        <f>Population!BE94/SUM(Population!$BB94:$BN94)</f>
        <v>0.20302040945757557</v>
      </c>
      <c r="BF94" s="42">
        <f>Population!BF94/SUM(Population!$BB94:$BN94)</f>
        <v>5.7385254717299258E-2</v>
      </c>
      <c r="BG94" s="42">
        <f>Population!BG94/SUM(Population!$BB94:$BN94)</f>
        <v>1.0577399193786823E-2</v>
      </c>
      <c r="BH94" s="42">
        <f>Population!BH94/SUM(Population!$BB94:$BN94)</f>
        <v>8.2966798145247926E-3</v>
      </c>
      <c r="BI94" s="42">
        <f>Population!BI94/SUM(Population!$BB94:$BN94)</f>
        <v>0</v>
      </c>
      <c r="BJ94" s="42">
        <f>Population!BJ94/SUM(Population!$BB94:$BN94)</f>
        <v>0</v>
      </c>
      <c r="BK94" s="42">
        <f>Population!BK94/SUM(Population!$BB94:$BN94)</f>
        <v>0</v>
      </c>
      <c r="BL94" s="42">
        <f>Population!BL94/SUM(Population!$BB94:$BN94)</f>
        <v>1.7275392883588613E-2</v>
      </c>
      <c r="BM94" s="42">
        <f>Population!BM94/SUM(Population!$BB94:$BN94)</f>
        <v>7.9172130699890451E-3</v>
      </c>
      <c r="BN94" s="43">
        <f>Population!BN94/SUM(Population!$BB94:$BN94)</f>
        <v>5.7658167419368305E-3</v>
      </c>
    </row>
    <row r="95" spans="1:66" x14ac:dyDescent="0.25">
      <c r="A95">
        <f t="shared" si="2"/>
        <v>45.5</v>
      </c>
      <c r="B95" s="40">
        <f>Population!B95/SUM(Population!$B95:$N95)</f>
        <v>0.94424515389392838</v>
      </c>
      <c r="C95" s="42">
        <f>Population!C95/SUM(Population!$B95:$N95)</f>
        <v>6.4070260998724572E-3</v>
      </c>
      <c r="D95" s="42">
        <f>Population!D95/SUM(Population!$B95:$N95)</f>
        <v>1.867820315203516E-2</v>
      </c>
      <c r="E95" s="42">
        <f>Population!E95/SUM(Population!$B95:$N95)</f>
        <v>1.9214659558906118E-2</v>
      </c>
      <c r="F95" s="42">
        <f>Population!F95/SUM(Population!$B95:$N95)</f>
        <v>5.7433762989088167E-3</v>
      </c>
      <c r="G95" s="42">
        <f>Population!G95/SUM(Population!$B95:$N95)</f>
        <v>1.1021924112145991E-3</v>
      </c>
      <c r="H95" s="42">
        <f>Population!H95/SUM(Population!$B95:$N95)</f>
        <v>9.2776788927052584E-4</v>
      </c>
      <c r="I95" s="42">
        <f>Population!I95/SUM(Population!$B95:$N95)</f>
        <v>0</v>
      </c>
      <c r="J95" s="42">
        <f>Population!J95/SUM(Population!$B95:$N95)</f>
        <v>0</v>
      </c>
      <c r="K95" s="42">
        <f>Population!K95/SUM(Population!$B95:$N95)</f>
        <v>0</v>
      </c>
      <c r="L95" s="42">
        <f>Population!L95/SUM(Population!$B95:$N95)</f>
        <v>1.941885898114419E-3</v>
      </c>
      <c r="M95" s="42">
        <f>Population!M95/SUM(Population!$B95:$N95)</f>
        <v>9.6521767746255891E-4</v>
      </c>
      <c r="N95" s="42">
        <f>Population!N95/SUM(Population!$B95:$N95)</f>
        <v>7.7451712028719347E-4</v>
      </c>
      <c r="O95" s="40">
        <f>Population!O95/SUM(Population!$O95:$AA95)</f>
        <v>0.97355677099735571</v>
      </c>
      <c r="P95" s="42">
        <f>Population!P95/SUM(Population!$O95:$AA95)</f>
        <v>3.0386855374407908E-3</v>
      </c>
      <c r="Q95" s="42">
        <f>Population!Q95/SUM(Population!$O95:$AA95)</f>
        <v>8.8564181682930145E-3</v>
      </c>
      <c r="R95" s="42">
        <f>Population!R95/SUM(Population!$O95:$AA95)</f>
        <v>9.1095165133539859E-3</v>
      </c>
      <c r="S95" s="42">
        <f>Population!S95/SUM(Population!$O95:$AA95)</f>
        <v>2.7231489885995567E-3</v>
      </c>
      <c r="T95" s="42">
        <f>Population!T95/SUM(Population!$O95:$AA95)</f>
        <v>5.2273914814397174E-4</v>
      </c>
      <c r="U95" s="42">
        <f>Population!U95/SUM(Population!$O95:$AA95)</f>
        <v>4.4057632716594693E-4</v>
      </c>
      <c r="V95" s="42">
        <f>Population!V95/SUM(Population!$O95:$AA95)</f>
        <v>0</v>
      </c>
      <c r="W95" s="42">
        <f>Population!W95/SUM(Population!$O95:$AA95)</f>
        <v>0</v>
      </c>
      <c r="X95" s="42">
        <f>Population!X95/SUM(Population!$O95:$AA95)</f>
        <v>0</v>
      </c>
      <c r="Y95" s="42">
        <f>Population!Y95/SUM(Population!$O95:$AA95)</f>
        <v>9.220680417809144E-4</v>
      </c>
      <c r="Z95" s="42">
        <f>Population!Z95/SUM(Population!$O95:$AA95)</f>
        <v>4.5935582445408237E-4</v>
      </c>
      <c r="AA95" s="42">
        <f>Population!AA95/SUM(Population!$O95:$AA95)</f>
        <v>3.707204534121377E-4</v>
      </c>
      <c r="AB95" s="40">
        <f>Population!AB95/SUM(Population!$AB95:$AN95)</f>
        <v>0.43785925268358422</v>
      </c>
      <c r="AC95" s="42">
        <f>Population!AC95/SUM(Population!$AB95:$AN95)</f>
        <v>6.3937038338498647E-2</v>
      </c>
      <c r="AD95" s="42">
        <f>Population!AD95/SUM(Population!$AB95:$AN95)</f>
        <v>0.18732963484015466</v>
      </c>
      <c r="AE95" s="42">
        <f>Population!AE95/SUM(Population!$AB95:$AN95)</f>
        <v>0.19402133470639318</v>
      </c>
      <c r="AF95" s="42">
        <f>Population!AF95/SUM(Population!$AB95:$AN95)</f>
        <v>5.8282849624194319E-2</v>
      </c>
      <c r="AG95" s="42">
        <f>Population!AG95/SUM(Population!$AB95:$AN95)</f>
        <v>1.1223054761274344E-2</v>
      </c>
      <c r="AH95" s="42">
        <f>Population!AH95/SUM(Population!$AB95:$AN95)</f>
        <v>9.4987092416226118E-3</v>
      </c>
      <c r="AI95" s="42">
        <f>Population!AI95/SUM(Population!$AB95:$AN95)</f>
        <v>0</v>
      </c>
      <c r="AJ95" s="42">
        <f>Population!AJ95/SUM(Population!$AB95:$AN95)</f>
        <v>0</v>
      </c>
      <c r="AK95" s="42">
        <f>Population!AK95/SUM(Population!$AB95:$AN95)</f>
        <v>0</v>
      </c>
      <c r="AL95" s="42">
        <f>Population!AL95/SUM(Population!$AB95:$AN95)</f>
        <v>1.9891886845982466E-2</v>
      </c>
      <c r="AM95" s="42">
        <f>Population!AM95/SUM(Population!$AB95:$AN95)</f>
        <v>9.9415736574818489E-3</v>
      </c>
      <c r="AN95" s="42">
        <f>Population!AN95/SUM(Population!$AB95:$AN95)</f>
        <v>8.0146653008137201E-3</v>
      </c>
      <c r="AO95" s="40">
        <f>Population!AO95/SUM(Population!$AO95:$BA95)</f>
        <v>0.86864012224349541</v>
      </c>
      <c r="AP95" s="42">
        <f>Population!AP95/SUM(Population!$AO95:$BA95)</f>
        <v>1.5358322103774913E-2</v>
      </c>
      <c r="AQ95" s="42">
        <f>Population!AQ95/SUM(Population!$AO95:$BA95)</f>
        <v>4.4468921996168323E-2</v>
      </c>
      <c r="AR95" s="42">
        <f>Population!AR95/SUM(Population!$AO95:$BA95)</f>
        <v>4.5244321249621793E-2</v>
      </c>
      <c r="AS95" s="42">
        <f>Population!AS95/SUM(Population!$AO95:$BA95)</f>
        <v>1.3395517781843388E-2</v>
      </c>
      <c r="AT95" s="42">
        <f>Population!AT95/SUM(Population!$AO95:$BA95)</f>
        <v>2.5507202215895928E-3</v>
      </c>
      <c r="AU95" s="42">
        <f>Population!AU95/SUM(Population!$AO95:$BA95)</f>
        <v>2.112152988599598E-3</v>
      </c>
      <c r="AV95" s="42">
        <f>Population!AV95/SUM(Population!$AO95:$BA95)</f>
        <v>0</v>
      </c>
      <c r="AW95" s="42">
        <f>Population!AW95/SUM(Population!$AO95:$BA95)</f>
        <v>0</v>
      </c>
      <c r="AX95" s="42">
        <f>Population!AX95/SUM(Population!$AO95:$BA95)</f>
        <v>0</v>
      </c>
      <c r="AY95" s="42">
        <f>Population!AY95/SUM(Population!$AO95:$BA95)</f>
        <v>4.4159729777217523E-3</v>
      </c>
      <c r="AZ95" s="42">
        <f>Population!AZ95/SUM(Population!$AO95:$BA95)</f>
        <v>2.1477835325626987E-3</v>
      </c>
      <c r="BA95" s="43">
        <f>Population!BA95/SUM(Population!$AO95:$BA95)</f>
        <v>1.6661649046226777E-3</v>
      </c>
      <c r="BB95" s="40">
        <f>Population!BB95/SUM(Population!$BB95:$BN95)</f>
        <v>0.40073891499795822</v>
      </c>
      <c r="BC95" s="42">
        <f>Population!BC95/SUM(Population!$BB95:$BN95)</f>
        <v>7.674153350995909E-2</v>
      </c>
      <c r="BD95" s="42">
        <f>Population!BD95/SUM(Population!$BB95:$BN95)</f>
        <v>0.21228067185497448</v>
      </c>
      <c r="BE95" s="42">
        <f>Population!BE95/SUM(Population!$BB95:$BN95)</f>
        <v>0.20302177650624878</v>
      </c>
      <c r="BF95" s="42">
        <f>Population!BF95/SUM(Population!$BB95:$BN95)</f>
        <v>5.7385659595431703E-2</v>
      </c>
      <c r="BG95" s="42">
        <f>Population!BG95/SUM(Population!$BB95:$BN95)</f>
        <v>1.0577452158951825E-2</v>
      </c>
      <c r="BH95" s="42">
        <f>Population!BH95/SUM(Population!$BB95:$BN95)</f>
        <v>8.2966142960409477E-3</v>
      </c>
      <c r="BI95" s="42">
        <f>Population!BI95/SUM(Population!$BB95:$BN95)</f>
        <v>0</v>
      </c>
      <c r="BJ95" s="42">
        <f>Population!BJ95/SUM(Population!$BB95:$BN95)</f>
        <v>0</v>
      </c>
      <c r="BK95" s="42">
        <f>Population!BK95/SUM(Population!$BB95:$BN95)</f>
        <v>0</v>
      </c>
      <c r="BL95" s="42">
        <f>Population!BL95/SUM(Population!$BB95:$BN95)</f>
        <v>1.7275283583218268E-2</v>
      </c>
      <c r="BM95" s="42">
        <f>Population!BM95/SUM(Population!$BB95:$BN95)</f>
        <v>7.9169447129984541E-3</v>
      </c>
      <c r="BN95" s="43">
        <f>Population!BN95/SUM(Population!$BB95:$BN95)</f>
        <v>5.765148784218163E-3</v>
      </c>
    </row>
    <row r="96" spans="1:66" x14ac:dyDescent="0.25">
      <c r="A96">
        <f t="shared" si="2"/>
        <v>46</v>
      </c>
      <c r="B96" s="40">
        <f>Population!B96/SUM(Population!$B96:$N96)</f>
        <v>0.94423747791248924</v>
      </c>
      <c r="C96" s="42">
        <f>Population!C96/SUM(Population!$B96:$N96)</f>
        <v>6.4080473028138843E-3</v>
      </c>
      <c r="D96" s="42">
        <f>Population!D96/SUM(Population!$B96:$N96)</f>
        <v>1.8681305654586269E-2</v>
      </c>
      <c r="E96" s="42">
        <f>Population!E96/SUM(Population!$B96:$N96)</f>
        <v>1.9217817596988856E-2</v>
      </c>
      <c r="F96" s="42">
        <f>Population!F96/SUM(Population!$B96:$N96)</f>
        <v>5.7442376284193896E-3</v>
      </c>
      <c r="G96" s="42">
        <f>Population!G96/SUM(Population!$B96:$N96)</f>
        <v>1.1023284253937043E-3</v>
      </c>
      <c r="H96" s="42">
        <f>Population!H96/SUM(Population!$B96:$N96)</f>
        <v>9.2778204012260309E-4</v>
      </c>
      <c r="I96" s="42">
        <f>Population!I96/SUM(Population!$B96:$N96)</f>
        <v>0</v>
      </c>
      <c r="J96" s="42">
        <f>Population!J96/SUM(Population!$B96:$N96)</f>
        <v>0</v>
      </c>
      <c r="K96" s="42">
        <f>Population!K96/SUM(Population!$B96:$N96)</f>
        <v>0</v>
      </c>
      <c r="L96" s="42">
        <f>Population!L96/SUM(Population!$B96:$N96)</f>
        <v>1.9419345236600311E-3</v>
      </c>
      <c r="M96" s="42">
        <f>Population!M96/SUM(Population!$B96:$N96)</f>
        <v>9.6505600386729597E-4</v>
      </c>
      <c r="N96" s="42">
        <f>Population!N96/SUM(Population!$B96:$N96)</f>
        <v>7.7401291165878126E-4</v>
      </c>
      <c r="O96" s="40">
        <f>Population!O96/SUM(Population!$O96:$AA96)</f>
        <v>0.97355778977404495</v>
      </c>
      <c r="P96" s="42">
        <f>Population!P96/SUM(Population!$O96:$AA96)</f>
        <v>3.0388979305547939E-3</v>
      </c>
      <c r="Q96" s="42">
        <f>Population!Q96/SUM(Population!$O96:$AA96)</f>
        <v>8.8568974501326368E-3</v>
      </c>
      <c r="R96" s="42">
        <f>Population!R96/SUM(Population!$O96:$AA96)</f>
        <v>9.109551382938199E-3</v>
      </c>
      <c r="S96" s="42">
        <f>Population!S96/SUM(Population!$O96:$AA96)</f>
        <v>2.7229780686794857E-3</v>
      </c>
      <c r="T96" s="42">
        <f>Population!T96/SUM(Population!$O96:$AA96)</f>
        <v>5.2266518806013643E-4</v>
      </c>
      <c r="U96" s="42">
        <f>Population!U96/SUM(Population!$O96:$AA96)</f>
        <v>4.404050182654555E-4</v>
      </c>
      <c r="V96" s="42">
        <f>Population!V96/SUM(Population!$O96:$AA96)</f>
        <v>0</v>
      </c>
      <c r="W96" s="42">
        <f>Population!W96/SUM(Population!$O96:$AA96)</f>
        <v>0</v>
      </c>
      <c r="X96" s="42">
        <f>Population!X96/SUM(Population!$O96:$AA96)</f>
        <v>0</v>
      </c>
      <c r="Y96" s="42">
        <f>Population!Y96/SUM(Population!$O96:$AA96)</f>
        <v>9.2171589020717689E-4</v>
      </c>
      <c r="Z96" s="42">
        <f>Population!Z96/SUM(Population!$O96:$AA96)</f>
        <v>4.5899698684010712E-4</v>
      </c>
      <c r="AA96" s="42">
        <f>Population!AA96/SUM(Population!$O96:$AA96)</f>
        <v>3.7010231027686624E-4</v>
      </c>
      <c r="AB96" s="40">
        <f>Population!AB96/SUM(Population!$AB96:$AN96)</f>
        <v>0.43780920593651224</v>
      </c>
      <c r="AC96" s="42">
        <f>Population!AC96/SUM(Population!$AB96:$AN96)</f>
        <v>6.3939385810723046E-2</v>
      </c>
      <c r="AD96" s="42">
        <f>Population!AD96/SUM(Population!$AB96:$AN96)</f>
        <v>0.18734154007781001</v>
      </c>
      <c r="AE96" s="42">
        <f>Population!AE96/SUM(Population!$AB96:$AN96)</f>
        <v>0.19404160125572897</v>
      </c>
      <c r="AF96" s="42">
        <f>Population!AF96/SUM(Population!$AB96:$AN96)</f>
        <v>5.8290722053506369E-2</v>
      </c>
      <c r="AG96" s="42">
        <f>Population!AG96/SUM(Population!$AB96:$AN96)</f>
        <v>1.1224766621723782E-2</v>
      </c>
      <c r="AH96" s="42">
        <f>Population!AH96/SUM(Population!$AB96:$AN96)</f>
        <v>9.5001720868774023E-3</v>
      </c>
      <c r="AI96" s="42">
        <f>Population!AI96/SUM(Population!$AB96:$AN96)</f>
        <v>0</v>
      </c>
      <c r="AJ96" s="42">
        <f>Population!AJ96/SUM(Population!$AB96:$AN96)</f>
        <v>0</v>
      </c>
      <c r="AK96" s="42">
        <f>Population!AK96/SUM(Population!$AB96:$AN96)</f>
        <v>0</v>
      </c>
      <c r="AL96" s="42">
        <f>Population!AL96/SUM(Population!$AB96:$AN96)</f>
        <v>1.9895321620958528E-2</v>
      </c>
      <c r="AM96" s="42">
        <f>Population!AM96/SUM(Population!$AB96:$AN96)</f>
        <v>9.9430602458397133E-3</v>
      </c>
      <c r="AN96" s="42">
        <f>Population!AN96/SUM(Population!$AB96:$AN96)</f>
        <v>8.0142242903199195E-3</v>
      </c>
      <c r="AO96" s="40">
        <f>Population!AO96/SUM(Population!$AO96:$BA96)</f>
        <v>0.86810298833501609</v>
      </c>
      <c r="AP96" s="42">
        <f>Population!AP96/SUM(Population!$AO96:$BA96)</f>
        <v>1.5413141920016936E-2</v>
      </c>
      <c r="AQ96" s="42">
        <f>Population!AQ96/SUM(Population!$AO96:$BA96)</f>
        <v>4.4637556389910918E-2</v>
      </c>
      <c r="AR96" s="42">
        <f>Population!AR96/SUM(Population!$AO96:$BA96)</f>
        <v>4.5431410984233103E-2</v>
      </c>
      <c r="AS96" s="42">
        <f>Population!AS96/SUM(Population!$AO96:$BA96)</f>
        <v>1.3454697084444077E-2</v>
      </c>
      <c r="AT96" s="42">
        <f>Population!AT96/SUM(Population!$AO96:$BA96)</f>
        <v>2.5625445265970897E-3</v>
      </c>
      <c r="AU96" s="42">
        <f>Population!AU96/SUM(Population!$AO96:$BA96)</f>
        <v>2.1228179110266811E-3</v>
      </c>
      <c r="AV96" s="42">
        <f>Population!AV96/SUM(Population!$AO96:$BA96)</f>
        <v>0</v>
      </c>
      <c r="AW96" s="42">
        <f>Population!AW96/SUM(Population!$AO96:$BA96)</f>
        <v>0</v>
      </c>
      <c r="AX96" s="42">
        <f>Population!AX96/SUM(Population!$AO96:$BA96)</f>
        <v>0</v>
      </c>
      <c r="AY96" s="42">
        <f>Population!AY96/SUM(Population!$AO96:$BA96)</f>
        <v>4.4384471944075238E-3</v>
      </c>
      <c r="AZ96" s="42">
        <f>Population!AZ96/SUM(Population!$AO96:$BA96)</f>
        <v>2.159812455768561E-3</v>
      </c>
      <c r="BA96" s="43">
        <f>Population!BA96/SUM(Population!$AO96:$BA96)</f>
        <v>1.6765831985788972E-3</v>
      </c>
      <c r="BB96" s="40">
        <f>Population!BB96/SUM(Population!$BB96:$BN96)</f>
        <v>0.40073706521212993</v>
      </c>
      <c r="BC96" s="42">
        <f>Population!BC96/SUM(Population!$BB96:$BN96)</f>
        <v>7.6741574093227322E-2</v>
      </c>
      <c r="BD96" s="42">
        <f>Population!BD96/SUM(Population!$BB96:$BN96)</f>
        <v>0.21228147937197042</v>
      </c>
      <c r="BE96" s="42">
        <f>Population!BE96/SUM(Population!$BB96:$BN96)</f>
        <v>0.20302319318704337</v>
      </c>
      <c r="BF96" s="42">
        <f>Population!BF96/SUM(Population!$BB96:$BN96)</f>
        <v>5.7386105053849314E-2</v>
      </c>
      <c r="BG96" s="42">
        <f>Population!BG96/SUM(Population!$BB96:$BN96)</f>
        <v>1.0577518086432173E-2</v>
      </c>
      <c r="BH96" s="42">
        <f>Population!BH96/SUM(Population!$BB96:$BN96)</f>
        <v>8.2965718807441347E-3</v>
      </c>
      <c r="BI96" s="42">
        <f>Population!BI96/SUM(Population!$BB96:$BN96)</f>
        <v>0</v>
      </c>
      <c r="BJ96" s="42">
        <f>Population!BJ96/SUM(Population!$BB96:$BN96)</f>
        <v>0</v>
      </c>
      <c r="BK96" s="42">
        <f>Population!BK96/SUM(Population!$BB96:$BN96)</f>
        <v>0</v>
      </c>
      <c r="BL96" s="42">
        <f>Population!BL96/SUM(Population!$BB96:$BN96)</f>
        <v>1.7275222331985304E-2</v>
      </c>
      <c r="BM96" s="42">
        <f>Population!BM96/SUM(Population!$BB96:$BN96)</f>
        <v>7.9167207807362312E-3</v>
      </c>
      <c r="BN96" s="43">
        <f>Population!BN96/SUM(Population!$BB96:$BN96)</f>
        <v>5.7645500018817884E-3</v>
      </c>
    </row>
    <row r="97" spans="1:66" x14ac:dyDescent="0.25">
      <c r="A97">
        <f t="shared" si="2"/>
        <v>46.5</v>
      </c>
      <c r="B97" s="40">
        <f>Population!B97/SUM(Population!$B97:$N97)</f>
        <v>0.94422967573578909</v>
      </c>
      <c r="C97" s="42">
        <f>Population!C97/SUM(Population!$B97:$N97)</f>
        <v>6.4090484437380147E-3</v>
      </c>
      <c r="D97" s="42">
        <f>Population!D97/SUM(Population!$B97:$N97)</f>
        <v>1.8684368949991953E-2</v>
      </c>
      <c r="E97" s="42">
        <f>Population!E97/SUM(Population!$B97:$N97)</f>
        <v>1.9220987561965632E-2</v>
      </c>
      <c r="F97" s="42">
        <f>Population!F97/SUM(Population!$B97:$N97)</f>
        <v>5.7451215835431745E-3</v>
      </c>
      <c r="G97" s="42">
        <f>Population!G97/SUM(Population!$B97:$N97)</f>
        <v>1.1024728594313251E-3</v>
      </c>
      <c r="H97" s="42">
        <f>Population!H97/SUM(Population!$B97:$N97)</f>
        <v>9.2781320265845327E-4</v>
      </c>
      <c r="I97" s="42">
        <f>Population!I97/SUM(Population!$B97:$N97)</f>
        <v>0</v>
      </c>
      <c r="J97" s="42">
        <f>Population!J97/SUM(Population!$B97:$N97)</f>
        <v>0</v>
      </c>
      <c r="K97" s="42">
        <f>Population!K97/SUM(Population!$B97:$N97)</f>
        <v>0</v>
      </c>
      <c r="L97" s="42">
        <f>Population!L97/SUM(Population!$B97:$N97)</f>
        <v>1.9420192575504967E-3</v>
      </c>
      <c r="M97" s="42">
        <f>Population!M97/SUM(Population!$B97:$N97)</f>
        <v>9.6492915178016927E-4</v>
      </c>
      <c r="N97" s="42">
        <f>Population!N97/SUM(Population!$B97:$N97)</f>
        <v>7.7356325355145881E-4</v>
      </c>
      <c r="O97" s="40">
        <f>Population!O97/SUM(Population!$O97:$AA97)</f>
        <v>0.97355835414307956</v>
      </c>
      <c r="P97" s="42">
        <f>Population!P97/SUM(Population!$O97:$AA97)</f>
        <v>3.0391254978090068E-3</v>
      </c>
      <c r="Q97" s="42">
        <f>Population!Q97/SUM(Population!$O97:$AA97)</f>
        <v>8.8574487489941067E-3</v>
      </c>
      <c r="R97" s="42">
        <f>Population!R97/SUM(Population!$O97:$AA97)</f>
        <v>9.1097222979673025E-3</v>
      </c>
      <c r="S97" s="42">
        <f>Population!S97/SUM(Population!$O97:$AA97)</f>
        <v>2.7228678397153662E-3</v>
      </c>
      <c r="T97" s="42">
        <f>Population!T97/SUM(Population!$O97:$AA97)</f>
        <v>5.2260674242240502E-4</v>
      </c>
      <c r="U97" s="42">
        <f>Population!U97/SUM(Population!$O97:$AA97)</f>
        <v>4.4025543637774738E-4</v>
      </c>
      <c r="V97" s="42">
        <f>Population!V97/SUM(Population!$O97:$AA97)</f>
        <v>0</v>
      </c>
      <c r="W97" s="42">
        <f>Population!W97/SUM(Population!$O97:$AA97)</f>
        <v>0</v>
      </c>
      <c r="X97" s="42">
        <f>Population!X97/SUM(Population!$O97:$AA97)</f>
        <v>0</v>
      </c>
      <c r="Y97" s="42">
        <f>Population!Y97/SUM(Population!$O97:$AA97)</f>
        <v>9.2140981073757472E-4</v>
      </c>
      <c r="Z97" s="42">
        <f>Population!Z97/SUM(Population!$O97:$AA97)</f>
        <v>4.5867478568380763E-4</v>
      </c>
      <c r="AA97" s="42">
        <f>Population!AA97/SUM(Population!$O97:$AA97)</f>
        <v>3.6953469721314678E-4</v>
      </c>
      <c r="AB97" s="40">
        <f>Population!AB97/SUM(Population!$AB97:$AN97)</f>
        <v>0.43775890029272413</v>
      </c>
      <c r="AC97" s="42">
        <f>Population!AC97/SUM(Population!$AB97:$AN97)</f>
        <v>6.3941812164549028E-2</v>
      </c>
      <c r="AD97" s="42">
        <f>Population!AD97/SUM(Population!$AB97:$AN97)</f>
        <v>0.18735349788428968</v>
      </c>
      <c r="AE97" s="42">
        <f>Population!AE97/SUM(Population!$AB97:$AN97)</f>
        <v>0.19406171258260263</v>
      </c>
      <c r="AF97" s="42">
        <f>Population!AF97/SUM(Population!$AB97:$AN97)</f>
        <v>5.8298525154879349E-2</v>
      </c>
      <c r="AG97" s="42">
        <f>Population!AG97/SUM(Population!$AB97:$AN97)</f>
        <v>1.1226469050886376E-2</v>
      </c>
      <c r="AH97" s="42">
        <f>Population!AH97/SUM(Population!$AB97:$AN97)</f>
        <v>9.5016579197036433E-3</v>
      </c>
      <c r="AI97" s="42">
        <f>Population!AI97/SUM(Population!$AB97:$AN97)</f>
        <v>0</v>
      </c>
      <c r="AJ97" s="42">
        <f>Population!AJ97/SUM(Population!$AB97:$AN97)</f>
        <v>0</v>
      </c>
      <c r="AK97" s="42">
        <f>Population!AK97/SUM(Population!$AB97:$AN97)</f>
        <v>0</v>
      </c>
      <c r="AL97" s="42">
        <f>Population!AL97/SUM(Population!$AB97:$AN97)</f>
        <v>1.9898790573929966E-2</v>
      </c>
      <c r="AM97" s="42">
        <f>Population!AM97/SUM(Population!$AB97:$AN97)</f>
        <v>9.9446278515680758E-3</v>
      </c>
      <c r="AN97" s="42">
        <f>Population!AN97/SUM(Population!$AB97:$AN97)</f>
        <v>8.0140065248672249E-3</v>
      </c>
      <c r="AO97" s="40">
        <f>Population!AO97/SUM(Population!$AO97:$BA97)</f>
        <v>0.86757736385607642</v>
      </c>
      <c r="AP97" s="42">
        <f>Population!AP97/SUM(Population!$AO97:$BA97)</f>
        <v>1.5466719556783146E-2</v>
      </c>
      <c r="AQ97" s="42">
        <f>Population!AQ97/SUM(Population!$AO97:$BA97)</f>
        <v>4.4802441969580081E-2</v>
      </c>
      <c r="AR97" s="42">
        <f>Population!AR97/SUM(Population!$AO97:$BA97)</f>
        <v>4.5614478584999729E-2</v>
      </c>
      <c r="AS97" s="42">
        <f>Population!AS97/SUM(Population!$AO97:$BA97)</f>
        <v>1.3512641465255049E-2</v>
      </c>
      <c r="AT97" s="42">
        <f>Population!AT97/SUM(Population!$AO97:$BA97)</f>
        <v>2.5741282006300809E-3</v>
      </c>
      <c r="AU97" s="42">
        <f>Population!AU97/SUM(Population!$AO97:$BA97)</f>
        <v>2.1332771050829248E-3</v>
      </c>
      <c r="AV97" s="42">
        <f>Population!AV97/SUM(Population!$AO97:$BA97)</f>
        <v>0</v>
      </c>
      <c r="AW97" s="42">
        <f>Population!AW97/SUM(Population!$AO97:$BA97)</f>
        <v>0</v>
      </c>
      <c r="AX97" s="42">
        <f>Population!AX97/SUM(Population!$AO97:$BA97)</f>
        <v>0</v>
      </c>
      <c r="AY97" s="42">
        <f>Population!AY97/SUM(Population!$AO97:$BA97)</f>
        <v>4.4604900086183084E-3</v>
      </c>
      <c r="AZ97" s="42">
        <f>Population!AZ97/SUM(Population!$AO97:$BA97)</f>
        <v>2.1716260456859458E-3</v>
      </c>
      <c r="BA97" s="43">
        <f>Population!BA97/SUM(Population!$AO97:$BA97)</f>
        <v>1.6868332072883237E-3</v>
      </c>
      <c r="BB97" s="40">
        <f>Population!BB97/SUM(Population!$BB97:$BN97)</f>
        <v>0.40073500232874737</v>
      </c>
      <c r="BC97" s="42">
        <f>Population!BC97/SUM(Population!$BB97:$BN97)</f>
        <v>7.6741595728419765E-2</v>
      </c>
      <c r="BD97" s="42">
        <f>Population!BD97/SUM(Population!$BB97:$BN97)</f>
        <v>0.21228225947311141</v>
      </c>
      <c r="BE97" s="42">
        <f>Population!BE97/SUM(Population!$BB97:$BN97)</f>
        <v>0.20302465153970964</v>
      </c>
      <c r="BF97" s="42">
        <f>Population!BF97/SUM(Population!$BB97:$BN97)</f>
        <v>5.7386586458551152E-2</v>
      </c>
      <c r="BG97" s="42">
        <f>Population!BG97/SUM(Population!$BB97:$BN97)</f>
        <v>1.0577595680128256E-2</v>
      </c>
      <c r="BH97" s="42">
        <f>Population!BH97/SUM(Population!$BB97:$BN97)</f>
        <v>8.2965506317607476E-3</v>
      </c>
      <c r="BI97" s="42">
        <f>Population!BI97/SUM(Population!$BB97:$BN97)</f>
        <v>0</v>
      </c>
      <c r="BJ97" s="42">
        <f>Population!BJ97/SUM(Population!$BB97:$BN97)</f>
        <v>0</v>
      </c>
      <c r="BK97" s="42">
        <f>Population!BK97/SUM(Population!$BB97:$BN97)</f>
        <v>0</v>
      </c>
      <c r="BL97" s="42">
        <f>Population!BL97/SUM(Population!$BB97:$BN97)</f>
        <v>1.7275204986103548E-2</v>
      </c>
      <c r="BM97" s="42">
        <f>Population!BM97/SUM(Population!$BB97:$BN97)</f>
        <v>7.9165377058044249E-3</v>
      </c>
      <c r="BN97" s="43">
        <f>Population!BN97/SUM(Population!$BB97:$BN97)</f>
        <v>5.7640154676636864E-3</v>
      </c>
    </row>
    <row r="98" spans="1:66" x14ac:dyDescent="0.25">
      <c r="A98">
        <f t="shared" si="2"/>
        <v>47</v>
      </c>
      <c r="B98" s="40">
        <f>Population!B98/SUM(Population!$B98:$N98)</f>
        <v>0.94422178575105886</v>
      </c>
      <c r="C98" s="42">
        <f>Population!C98/SUM(Population!$B98:$N98)</f>
        <v>6.4100285015995569E-3</v>
      </c>
      <c r="D98" s="42">
        <f>Population!D98/SUM(Population!$B98:$N98)</f>
        <v>1.8687387371210763E-2</v>
      </c>
      <c r="E98" s="42">
        <f>Population!E98/SUM(Population!$B98:$N98)</f>
        <v>1.9224157751773156E-2</v>
      </c>
      <c r="F98" s="42">
        <f>Population!F98/SUM(Population!$B98:$N98)</f>
        <v>5.7460228052572436E-3</v>
      </c>
      <c r="G98" s="42">
        <f>Population!G98/SUM(Population!$B98:$N98)</f>
        <v>1.102624334740778E-3</v>
      </c>
      <c r="H98" s="42">
        <f>Population!H98/SUM(Population!$B98:$N98)</f>
        <v>9.2785949003137806E-4</v>
      </c>
      <c r="I98" s="42">
        <f>Population!I98/SUM(Population!$B98:$N98)</f>
        <v>0</v>
      </c>
      <c r="J98" s="42">
        <f>Population!J98/SUM(Population!$B98:$N98)</f>
        <v>0</v>
      </c>
      <c r="K98" s="42">
        <f>Population!K98/SUM(Population!$B98:$N98)</f>
        <v>0</v>
      </c>
      <c r="L98" s="42">
        <f>Population!L98/SUM(Population!$B98:$N98)</f>
        <v>1.9421360008525471E-3</v>
      </c>
      <c r="M98" s="42">
        <f>Population!M98/SUM(Population!$B98:$N98)</f>
        <v>9.6483390797047291E-4</v>
      </c>
      <c r="N98" s="42">
        <f>Population!N98/SUM(Population!$B98:$N98)</f>
        <v>7.7316408550509379E-4</v>
      </c>
      <c r="O98" s="40">
        <f>Population!O98/SUM(Population!$O98:$AA98)</f>
        <v>0.97355851118482994</v>
      </c>
      <c r="P98" s="42">
        <f>Population!P98/SUM(Population!$O98:$AA98)</f>
        <v>3.0393657497800944E-3</v>
      </c>
      <c r="Q98" s="42">
        <f>Population!Q98/SUM(Population!$O98:$AA98)</f>
        <v>8.8580621831746802E-3</v>
      </c>
      <c r="R98" s="42">
        <f>Population!R98/SUM(Population!$O98:$AA98)</f>
        <v>9.110013836614925E-3</v>
      </c>
      <c r="S98" s="42">
        <f>Population!S98/SUM(Population!$O98:$AA98)</f>
        <v>2.722812130206568E-3</v>
      </c>
      <c r="T98" s="42">
        <f>Population!T98/SUM(Population!$O98:$AA98)</f>
        <v>5.2256235036283343E-4</v>
      </c>
      <c r="U98" s="42">
        <f>Population!U98/SUM(Population!$O98:$AA98)</f>
        <v>4.4012579538335074E-4</v>
      </c>
      <c r="V98" s="42">
        <f>Population!V98/SUM(Population!$O98:$AA98)</f>
        <v>0</v>
      </c>
      <c r="W98" s="42">
        <f>Population!W98/SUM(Population!$O98:$AA98)</f>
        <v>0</v>
      </c>
      <c r="X98" s="42">
        <f>Population!X98/SUM(Population!$O98:$AA98)</f>
        <v>0</v>
      </c>
      <c r="Y98" s="42">
        <f>Population!Y98/SUM(Population!$O98:$AA98)</f>
        <v>9.2114597994569637E-4</v>
      </c>
      <c r="Z98" s="42">
        <f>Population!Z98/SUM(Population!$O98:$AA98)</f>
        <v>4.5838649106956503E-4</v>
      </c>
      <c r="AA98" s="42">
        <f>Population!AA98/SUM(Population!$O98:$AA98)</f>
        <v>3.6901429863235011E-4</v>
      </c>
      <c r="AB98" s="40">
        <f>Population!AB98/SUM(Population!$AB98:$AN98)</f>
        <v>0.43770853243518781</v>
      </c>
      <c r="AC98" s="42">
        <f>Population!AC98/SUM(Population!$AB98:$AN98)</f>
        <v>6.3944301781078974E-2</v>
      </c>
      <c r="AD98" s="42">
        <f>Population!AD98/SUM(Population!$AB98:$AN98)</f>
        <v>0.18736546459486408</v>
      </c>
      <c r="AE98" s="42">
        <f>Population!AE98/SUM(Population!$AB98:$AN98)</f>
        <v>0.19408161738051236</v>
      </c>
      <c r="AF98" s="42">
        <f>Population!AF98/SUM(Population!$AB98:$AN98)</f>
        <v>5.8306239200866229E-2</v>
      </c>
      <c r="AG98" s="42">
        <f>Population!AG98/SUM(Population!$AB98:$AN98)</f>
        <v>1.1228157045912217E-2</v>
      </c>
      <c r="AH98" s="42">
        <f>Population!AH98/SUM(Population!$AB98:$AN98)</f>
        <v>9.5031589372462696E-3</v>
      </c>
      <c r="AI98" s="42">
        <f>Population!AI98/SUM(Population!$AB98:$AN98)</f>
        <v>0</v>
      </c>
      <c r="AJ98" s="42">
        <f>Population!AJ98/SUM(Population!$AB98:$AN98)</f>
        <v>0</v>
      </c>
      <c r="AK98" s="42">
        <f>Population!AK98/SUM(Population!$AB98:$AN98)</f>
        <v>0</v>
      </c>
      <c r="AL98" s="42">
        <f>Population!AL98/SUM(Population!$AB98:$AN98)</f>
        <v>1.9902277488083563E-2</v>
      </c>
      <c r="AM98" s="42">
        <f>Population!AM98/SUM(Population!$AB98:$AN98)</f>
        <v>9.9462621361897686E-3</v>
      </c>
      <c r="AN98" s="42">
        <f>Population!AN98/SUM(Population!$AB98:$AN98)</f>
        <v>8.013989000058834E-3</v>
      </c>
      <c r="AO98" s="40">
        <f>Population!AO98/SUM(Population!$AO98:$BA98)</f>
        <v>0.86706314712673926</v>
      </c>
      <c r="AP98" s="42">
        <f>Population!AP98/SUM(Population!$AO98:$BA98)</f>
        <v>1.5519069626034516E-2</v>
      </c>
      <c r="AQ98" s="42">
        <f>Population!AQ98/SUM(Population!$AO98:$BA98)</f>
        <v>4.4963618597072944E-2</v>
      </c>
      <c r="AR98" s="42">
        <f>Population!AR98/SUM(Population!$AO98:$BA98)</f>
        <v>4.5793559423283246E-2</v>
      </c>
      <c r="AS98" s="42">
        <f>Population!AS98/SUM(Population!$AO98:$BA98)</f>
        <v>1.3569359862793371E-2</v>
      </c>
      <c r="AT98" s="42">
        <f>Population!AT98/SUM(Population!$AO98:$BA98)</f>
        <v>2.5854726875316359E-3</v>
      </c>
      <c r="AU98" s="42">
        <f>Population!AU98/SUM(Population!$AO98:$BA98)</f>
        <v>2.1435312978959559E-3</v>
      </c>
      <c r="AV98" s="42">
        <f>Population!AV98/SUM(Population!$AO98:$BA98)</f>
        <v>0</v>
      </c>
      <c r="AW98" s="42">
        <f>Population!AW98/SUM(Population!$AO98:$BA98)</f>
        <v>0</v>
      </c>
      <c r="AX98" s="42">
        <f>Population!AX98/SUM(Population!$AO98:$BA98)</f>
        <v>0</v>
      </c>
      <c r="AY98" s="42">
        <f>Population!AY98/SUM(Population!$AO98:$BA98)</f>
        <v>4.4821028235871203E-3</v>
      </c>
      <c r="AZ98" s="42">
        <f>Population!AZ98/SUM(Population!$AO98:$BA98)</f>
        <v>2.1832243302802989E-3</v>
      </c>
      <c r="BA98" s="43">
        <f>Population!BA98/SUM(Population!$AO98:$BA98)</f>
        <v>1.6969142247817682E-3</v>
      </c>
      <c r="BB98" s="40">
        <f>Population!BB98/SUM(Population!$BB98:$BN98)</f>
        <v>0.40073275105710443</v>
      </c>
      <c r="BC98" s="42">
        <f>Population!BC98/SUM(Population!$BB98:$BN98)</f>
        <v>7.6741600089640052E-2</v>
      </c>
      <c r="BD98" s="42">
        <f>Population!BD98/SUM(Population!$BB98:$BN98)</f>
        <v>0.21228301254248255</v>
      </c>
      <c r="BE98" s="42">
        <f>Population!BE98/SUM(Population!$BB98:$BN98)</f>
        <v>0.20302614408348804</v>
      </c>
      <c r="BF98" s="42">
        <f>Population!BF98/SUM(Population!$BB98:$BN98)</f>
        <v>5.7387099428954681E-2</v>
      </c>
      <c r="BG98" s="42">
        <f>Population!BG98/SUM(Population!$BB98:$BN98)</f>
        <v>1.0577683714752997E-2</v>
      </c>
      <c r="BH98" s="42">
        <f>Population!BH98/SUM(Population!$BB98:$BN98)</f>
        <v>8.2965487186415741E-3</v>
      </c>
      <c r="BI98" s="42">
        <f>Population!BI98/SUM(Population!$BB98:$BN98)</f>
        <v>0</v>
      </c>
      <c r="BJ98" s="42">
        <f>Population!BJ98/SUM(Population!$BB98:$BN98)</f>
        <v>0</v>
      </c>
      <c r="BK98" s="42">
        <f>Population!BK98/SUM(Population!$BB98:$BN98)</f>
        <v>0</v>
      </c>
      <c r="BL98" s="42">
        <f>Population!BL98/SUM(Population!$BB98:$BN98)</f>
        <v>1.7275227652347378E-2</v>
      </c>
      <c r="BM98" s="42">
        <f>Population!BM98/SUM(Population!$BB98:$BN98)</f>
        <v>7.9163921575580911E-3</v>
      </c>
      <c r="BN98" s="43">
        <f>Population!BN98/SUM(Population!$BB98:$BN98)</f>
        <v>5.7635405550301791E-3</v>
      </c>
    </row>
    <row r="99" spans="1:66" x14ac:dyDescent="0.25">
      <c r="A99">
        <f t="shared" si="2"/>
        <v>47.5</v>
      </c>
      <c r="B99" s="40">
        <f>Population!B99/SUM(Population!$B99:$N99)</f>
        <v>0.94421384240832473</v>
      </c>
      <c r="C99" s="42">
        <f>Population!C99/SUM(Population!$B99:$N99)</f>
        <v>6.4109866537192363E-3</v>
      </c>
      <c r="D99" s="42">
        <f>Population!D99/SUM(Population!$B99:$N99)</f>
        <v>1.8690356071070599E-2</v>
      </c>
      <c r="E99" s="42">
        <f>Population!E99/SUM(Population!$B99:$N99)</f>
        <v>1.9227317783233139E-2</v>
      </c>
      <c r="F99" s="42">
        <f>Population!F99/SUM(Population!$B99:$N99)</f>
        <v>5.7469364670910657E-3</v>
      </c>
      <c r="G99" s="42">
        <f>Population!G99/SUM(Population!$B99:$N99)</f>
        <v>1.1027815986427354E-3</v>
      </c>
      <c r="H99" s="42">
        <f>Population!H99/SUM(Population!$B99:$N99)</f>
        <v>9.279191636147148E-4</v>
      </c>
      <c r="I99" s="42">
        <f>Population!I99/SUM(Population!$B99:$N99)</f>
        <v>0</v>
      </c>
      <c r="J99" s="42">
        <f>Population!J99/SUM(Population!$B99:$N99)</f>
        <v>0</v>
      </c>
      <c r="K99" s="42">
        <f>Population!K99/SUM(Population!$B99:$N99)</f>
        <v>0</v>
      </c>
      <c r="L99" s="42">
        <f>Population!L99/SUM(Population!$B99:$N99)</f>
        <v>1.9422809814562214E-3</v>
      </c>
      <c r="M99" s="42">
        <f>Population!M99/SUM(Population!$B99:$N99)</f>
        <v>9.647672867660901E-4</v>
      </c>
      <c r="N99" s="42">
        <f>Population!N99/SUM(Population!$B99:$N99)</f>
        <v>7.7281158608130326E-4</v>
      </c>
      <c r="O99" s="40">
        <f>Population!O99/SUM(Population!$O99:$AA99)</f>
        <v>0.97355830428976886</v>
      </c>
      <c r="P99" s="42">
        <f>Population!P99/SUM(Population!$O99:$AA99)</f>
        <v>3.0396164350244186E-3</v>
      </c>
      <c r="Q99" s="42">
        <f>Population!Q99/SUM(Population!$O99:$AA99)</f>
        <v>8.8587287554981412E-3</v>
      </c>
      <c r="R99" s="42">
        <f>Population!R99/SUM(Population!$O99:$AA99)</f>
        <v>9.1104118388380863E-3</v>
      </c>
      <c r="S99" s="42">
        <f>Population!S99/SUM(Population!$O99:$AA99)</f>
        <v>2.722805243338585E-3</v>
      </c>
      <c r="T99" s="42">
        <f>Population!T99/SUM(Population!$O99:$AA99)</f>
        <v>5.2253065806728838E-4</v>
      </c>
      <c r="U99" s="42">
        <f>Population!U99/SUM(Population!$O99:$AA99)</f>
        <v>4.4001442845641978E-4</v>
      </c>
      <c r="V99" s="42">
        <f>Population!V99/SUM(Population!$O99:$AA99)</f>
        <v>0</v>
      </c>
      <c r="W99" s="42">
        <f>Population!W99/SUM(Population!$O99:$AA99)</f>
        <v>0</v>
      </c>
      <c r="X99" s="42">
        <f>Population!X99/SUM(Population!$O99:$AA99)</f>
        <v>0</v>
      </c>
      <c r="Y99" s="42">
        <f>Population!Y99/SUM(Population!$O99:$AA99)</f>
        <v>9.2092083047638968E-4</v>
      </c>
      <c r="Z99" s="42">
        <f>Population!Z99/SUM(Population!$O99:$AA99)</f>
        <v>4.5812953972981682E-4</v>
      </c>
      <c r="AA99" s="42">
        <f>Population!AA99/SUM(Population!$O99:$AA99)</f>
        <v>3.6853798080174987E-4</v>
      </c>
      <c r="AB99" s="40">
        <f>Population!AB99/SUM(Population!$AB99:$AN99)</f>
        <v>0.43765827688794162</v>
      </c>
      <c r="AC99" s="42">
        <f>Population!AC99/SUM(Population!$AB99:$AN99)</f>
        <v>6.3946840506935484E-2</v>
      </c>
      <c r="AD99" s="42">
        <f>Population!AD99/SUM(Population!$AB99:$AN99)</f>
        <v>0.18737740142678197</v>
      </c>
      <c r="AE99" s="42">
        <f>Population!AE99/SUM(Population!$AB99:$AN99)</f>
        <v>0.19410127114759734</v>
      </c>
      <c r="AF99" s="42">
        <f>Population!AF99/SUM(Population!$AB99:$AN99)</f>
        <v>5.8313847140945001E-2</v>
      </c>
      <c r="AG99" s="42">
        <f>Population!AG99/SUM(Population!$AB99:$AN99)</f>
        <v>1.1229826245878009E-2</v>
      </c>
      <c r="AH99" s="42">
        <f>Population!AH99/SUM(Population!$AB99:$AN99)</f>
        <v>9.5046681687108951E-3</v>
      </c>
      <c r="AI99" s="42">
        <f>Population!AI99/SUM(Population!$AB99:$AN99)</f>
        <v>0</v>
      </c>
      <c r="AJ99" s="42">
        <f>Population!AJ99/SUM(Population!$AB99:$AN99)</f>
        <v>0</v>
      </c>
      <c r="AK99" s="42">
        <f>Population!AK99/SUM(Population!$AB99:$AN99)</f>
        <v>0</v>
      </c>
      <c r="AL99" s="42">
        <f>Population!AL99/SUM(Population!$AB99:$AN99)</f>
        <v>1.9905767921407164E-2</v>
      </c>
      <c r="AM99" s="42">
        <f>Population!AM99/SUM(Population!$AB99:$AN99)</f>
        <v>9.9479500886151696E-3</v>
      </c>
      <c r="AN99" s="42">
        <f>Population!AN99/SUM(Population!$AB99:$AN99)</f>
        <v>8.0141504651874765E-3</v>
      </c>
      <c r="AO99" s="40">
        <f>Population!AO99/SUM(Population!$AO99:$BA99)</f>
        <v>0.86656023125505866</v>
      </c>
      <c r="AP99" s="42">
        <f>Population!AP99/SUM(Population!$AO99:$BA99)</f>
        <v>1.5570207135431995E-2</v>
      </c>
      <c r="AQ99" s="42">
        <f>Population!AQ99/SUM(Population!$AO99:$BA99)</f>
        <v>4.5121127550555161E-2</v>
      </c>
      <c r="AR99" s="42">
        <f>Population!AR99/SUM(Population!$AO99:$BA99)</f>
        <v>4.5968690740736472E-2</v>
      </c>
      <c r="AS99" s="42">
        <f>Population!AS99/SUM(Population!$AO99:$BA99)</f>
        <v>1.3624861872778659E-2</v>
      </c>
      <c r="AT99" s="42">
        <f>Population!AT99/SUM(Population!$AO99:$BA99)</f>
        <v>2.5965795707349943E-3</v>
      </c>
      <c r="AU99" s="42">
        <f>Population!AU99/SUM(Population!$AO99:$BA99)</f>
        <v>2.153581353008065E-3</v>
      </c>
      <c r="AV99" s="42">
        <f>Population!AV99/SUM(Population!$AO99:$BA99)</f>
        <v>0</v>
      </c>
      <c r="AW99" s="42">
        <f>Population!AW99/SUM(Population!$AO99:$BA99)</f>
        <v>0</v>
      </c>
      <c r="AX99" s="42">
        <f>Population!AX99/SUM(Population!$AO99:$BA99)</f>
        <v>0</v>
      </c>
      <c r="AY99" s="42">
        <f>Population!AY99/SUM(Population!$AO99:$BA99)</f>
        <v>4.5032873326855943E-3</v>
      </c>
      <c r="AZ99" s="42">
        <f>Population!AZ99/SUM(Population!$AO99:$BA99)</f>
        <v>2.1946075003091824E-3</v>
      </c>
      <c r="BA99" s="43">
        <f>Population!BA99/SUM(Population!$AO99:$BA99)</f>
        <v>1.7068256887011973E-3</v>
      </c>
      <c r="BB99" s="40">
        <f>Population!BB99/SUM(Population!$BB99:$BN99)</f>
        <v>0.4007303345199788</v>
      </c>
      <c r="BC99" s="42">
        <f>Population!BC99/SUM(Population!$BB99:$BN99)</f>
        <v>7.6741588750470199E-2</v>
      </c>
      <c r="BD99" s="42">
        <f>Population!BD99/SUM(Population!$BB99:$BN99)</f>
        <v>0.2122837389981847</v>
      </c>
      <c r="BE99" s="42">
        <f>Population!BE99/SUM(Population!$BB99:$BN99)</f>
        <v>0.20302766382486578</v>
      </c>
      <c r="BF99" s="42">
        <f>Population!BF99/SUM(Population!$BB99:$BN99)</f>
        <v>5.7387639839294458E-2</v>
      </c>
      <c r="BG99" s="42">
        <f>Population!BG99/SUM(Population!$BB99:$BN99)</f>
        <v>1.0577781035016597E-2</v>
      </c>
      <c r="BH99" s="42">
        <f>Population!BH99/SUM(Population!$BB99:$BN99)</f>
        <v>8.2965644137430166E-3</v>
      </c>
      <c r="BI99" s="42">
        <f>Population!BI99/SUM(Population!$BB99:$BN99)</f>
        <v>0</v>
      </c>
      <c r="BJ99" s="42">
        <f>Population!BJ99/SUM(Population!$BB99:$BN99)</f>
        <v>0</v>
      </c>
      <c r="BK99" s="42">
        <f>Population!BK99/SUM(Population!$BB99:$BN99)</f>
        <v>0</v>
      </c>
      <c r="BL99" s="42">
        <f>Population!BL99/SUM(Population!$BB99:$BN99)</f>
        <v>1.727528667381302E-2</v>
      </c>
      <c r="BM99" s="42">
        <f>Population!BM99/SUM(Population!$BB99:$BN99)</f>
        <v>7.9162810245294469E-3</v>
      </c>
      <c r="BN99" s="43">
        <f>Population!BN99/SUM(Population!$BB99:$BN99)</f>
        <v>5.7631209201040668E-3</v>
      </c>
    </row>
    <row r="100" spans="1:66" x14ac:dyDescent="0.25">
      <c r="A100">
        <f t="shared" si="2"/>
        <v>48</v>
      </c>
      <c r="B100" s="40">
        <f>Population!B100/SUM(Population!$B100:$N100)</f>
        <v>0.94420587652334464</v>
      </c>
      <c r="C100" s="42">
        <f>Population!C100/SUM(Population!$B100:$N100)</f>
        <v>6.4119222560357165E-3</v>
      </c>
      <c r="D100" s="42">
        <f>Population!D100/SUM(Population!$B100:$N100)</f>
        <v>1.8693270947765149E-2</v>
      </c>
      <c r="E100" s="42">
        <f>Population!E100/SUM(Population!$B100:$N100)</f>
        <v>1.9230458485271384E-2</v>
      </c>
      <c r="F100" s="42">
        <f>Population!F100/SUM(Population!$B100:$N100)</f>
        <v>5.7478582351779967E-3</v>
      </c>
      <c r="G100" s="42">
        <f>Population!G100/SUM(Population!$B100:$N100)</f>
        <v>1.1029435154595857E-3</v>
      </c>
      <c r="H100" s="42">
        <f>Population!H100/SUM(Population!$B100:$N100)</f>
        <v>9.2799062377005314E-4</v>
      </c>
      <c r="I100" s="42">
        <f>Population!I100/SUM(Population!$B100:$N100)</f>
        <v>0</v>
      </c>
      <c r="J100" s="42">
        <f>Population!J100/SUM(Population!$B100:$N100)</f>
        <v>0</v>
      </c>
      <c r="K100" s="42">
        <f>Population!K100/SUM(Population!$B100:$N100)</f>
        <v>0</v>
      </c>
      <c r="L100" s="42">
        <f>Population!L100/SUM(Population!$B100:$N100)</f>
        <v>1.9424507332801251E-3</v>
      </c>
      <c r="M100" s="42">
        <f>Population!M100/SUM(Population!$B100:$N100)</f>
        <v>9.6472651722851572E-4</v>
      </c>
      <c r="N100" s="42">
        <f>Population!N100/SUM(Population!$B100:$N100)</f>
        <v>7.7250216266673327E-4</v>
      </c>
      <c r="O100" s="40">
        <f>Population!O100/SUM(Population!$O100:$AA100)</f>
        <v>0.97355777339619354</v>
      </c>
      <c r="P100" s="42">
        <f>Population!P100/SUM(Population!$O100:$AA100)</f>
        <v>3.0398755220362914E-3</v>
      </c>
      <c r="Q100" s="42">
        <f>Population!Q100/SUM(Population!$O100:$AA100)</f>
        <v>8.8594402898856308E-3</v>
      </c>
      <c r="R100" s="42">
        <f>Population!R100/SUM(Population!$O100:$AA100)</f>
        <v>9.1109033228614668E-3</v>
      </c>
      <c r="S100" s="42">
        <f>Population!S100/SUM(Population!$O100:$AA100)</f>
        <v>2.7228419273116456E-3</v>
      </c>
      <c r="T100" s="42">
        <f>Population!T100/SUM(Population!$O100:$AA100)</f>
        <v>5.2251041238476242E-4</v>
      </c>
      <c r="U100" s="42">
        <f>Population!U100/SUM(Population!$O100:$AA100)</f>
        <v>4.3991978151978686E-4</v>
      </c>
      <c r="V100" s="42">
        <f>Population!V100/SUM(Population!$O100:$AA100)</f>
        <v>0</v>
      </c>
      <c r="W100" s="42">
        <f>Population!W100/SUM(Population!$O100:$AA100)</f>
        <v>0</v>
      </c>
      <c r="X100" s="42">
        <f>Population!X100/SUM(Population!$O100:$AA100)</f>
        <v>0</v>
      </c>
      <c r="Y100" s="42">
        <f>Population!Y100/SUM(Population!$O100:$AA100)</f>
        <v>9.2073103704888039E-4</v>
      </c>
      <c r="Z100" s="42">
        <f>Population!Z100/SUM(Population!$O100:$AA100)</f>
        <v>4.579015269420368E-4</v>
      </c>
      <c r="AA100" s="42">
        <f>Population!AA100/SUM(Population!$O100:$AA100)</f>
        <v>3.6810278381573105E-4</v>
      </c>
      <c r="AB100" s="40">
        <f>Population!AB100/SUM(Population!$AB100:$AN100)</f>
        <v>0.43760828781511896</v>
      </c>
      <c r="AC100" s="42">
        <f>Population!AC100/SUM(Population!$AB100:$AN100)</f>
        <v>6.3949415547783509E-2</v>
      </c>
      <c r="AD100" s="42">
        <f>Population!AD100/SUM(Population!$AB100:$AN100)</f>
        <v>0.18738927407997541</v>
      </c>
      <c r="AE100" s="42">
        <f>Population!AE100/SUM(Population!$AB100:$AN100)</f>
        <v>0.19412063558530102</v>
      </c>
      <c r="AF100" s="42">
        <f>Population!AF100/SUM(Population!$AB100:$AN100)</f>
        <v>5.8321334365026192E-2</v>
      </c>
      <c r="AG100" s="42">
        <f>Population!AG100/SUM(Population!$AB100:$AN100)</f>
        <v>1.1231472876904581E-2</v>
      </c>
      <c r="AH100" s="42">
        <f>Population!AH100/SUM(Population!$AB100:$AN100)</f>
        <v>9.5061794107684644E-3</v>
      </c>
      <c r="AI100" s="42">
        <f>Population!AI100/SUM(Population!$AB100:$AN100)</f>
        <v>0</v>
      </c>
      <c r="AJ100" s="42">
        <f>Population!AJ100/SUM(Population!$AB100:$AN100)</f>
        <v>0</v>
      </c>
      <c r="AK100" s="42">
        <f>Population!AK100/SUM(Population!$AB100:$AN100)</f>
        <v>0</v>
      </c>
      <c r="AL100" s="42">
        <f>Population!AL100/SUM(Population!$AB100:$AN100)</f>
        <v>1.9909249069392631E-2</v>
      </c>
      <c r="AM100" s="42">
        <f>Population!AM100/SUM(Population!$AB100:$AN100)</f>
        <v>9.949679934140308E-3</v>
      </c>
      <c r="AN100" s="42">
        <f>Population!AN100/SUM(Population!$AB100:$AN100)</f>
        <v>8.0144713155889669E-3</v>
      </c>
      <c r="AO100" s="40">
        <f>Population!AO100/SUM(Population!$AO100:$BA100)</f>
        <v>0.86606850442039951</v>
      </c>
      <c r="AP100" s="42">
        <f>Population!AP100/SUM(Population!$AO100:$BA100)</f>
        <v>1.5620147458753572E-2</v>
      </c>
      <c r="AQ100" s="42">
        <f>Population!AQ100/SUM(Population!$AO100:$BA100)</f>
        <v>4.5275011431771754E-2</v>
      </c>
      <c r="AR100" s="42">
        <f>Population!AR100/SUM(Population!$AO100:$BA100)</f>
        <v>4.6139911547104798E-2</v>
      </c>
      <c r="AS100" s="42">
        <f>Population!AS100/SUM(Population!$AO100:$BA100)</f>
        <v>1.3679157716706318E-2</v>
      </c>
      <c r="AT100" s="42">
        <f>Population!AT100/SUM(Population!$AO100:$BA100)</f>
        <v>2.6074505672390993E-3</v>
      </c>
      <c r="AU100" s="42">
        <f>Population!AU100/SUM(Population!$AO100:$BA100)</f>
        <v>2.1634282655347337E-3</v>
      </c>
      <c r="AV100" s="42">
        <f>Population!AV100/SUM(Population!$AO100:$BA100)</f>
        <v>0</v>
      </c>
      <c r="AW100" s="42">
        <f>Population!AW100/SUM(Population!$AO100:$BA100)</f>
        <v>0</v>
      </c>
      <c r="AX100" s="42">
        <f>Population!AX100/SUM(Population!$AO100:$BA100)</f>
        <v>0</v>
      </c>
      <c r="AY100" s="42">
        <f>Population!AY100/SUM(Population!$AO100:$BA100)</f>
        <v>4.5240455094649728E-3</v>
      </c>
      <c r="AZ100" s="42">
        <f>Population!AZ100/SUM(Population!$AO100:$BA100)</f>
        <v>2.2057759052298937E-3</v>
      </c>
      <c r="BA100" s="43">
        <f>Population!BA100/SUM(Population!$AO100:$BA100)</f>
        <v>1.7165671777953496E-3</v>
      </c>
      <c r="BB100" s="40">
        <f>Population!BB100/SUM(Population!$BB100:$BN100)</f>
        <v>0.40072777429440637</v>
      </c>
      <c r="BC100" s="42">
        <f>Population!BC100/SUM(Population!$BB100:$BN100)</f>
        <v>7.6741563187903941E-2</v>
      </c>
      <c r="BD100" s="42">
        <f>Population!BD100/SUM(Population!$BB100:$BN100)</f>
        <v>0.21228443929528298</v>
      </c>
      <c r="BE100" s="42">
        <f>Population!BE100/SUM(Population!$BB100:$BN100)</f>
        <v>0.20302920425948875</v>
      </c>
      <c r="BF100" s="42">
        <f>Population!BF100/SUM(Population!$BB100:$BN100)</f>
        <v>5.7388203818273344E-2</v>
      </c>
      <c r="BG100" s="42">
        <f>Population!BG100/SUM(Population!$BB100:$BN100)</f>
        <v>1.0577886554635223E-2</v>
      </c>
      <c r="BH100" s="42">
        <f>Population!BH100/SUM(Population!$BB100:$BN100)</f>
        <v>8.2965960888666344E-3</v>
      </c>
      <c r="BI100" s="42">
        <f>Population!BI100/SUM(Population!$BB100:$BN100)</f>
        <v>0</v>
      </c>
      <c r="BJ100" s="42">
        <f>Population!BJ100/SUM(Population!$BB100:$BN100)</f>
        <v>0</v>
      </c>
      <c r="BK100" s="42">
        <f>Population!BK100/SUM(Population!$BB100:$BN100)</f>
        <v>0</v>
      </c>
      <c r="BL100" s="42">
        <f>Population!BL100/SUM(Population!$BB100:$BN100)</f>
        <v>1.7275378617471096E-2</v>
      </c>
      <c r="BM100" s="42">
        <f>Population!BM100/SUM(Population!$BB100:$BN100)</f>
        <v>7.9162013988588274E-3</v>
      </c>
      <c r="BN100" s="43">
        <f>Population!BN100/SUM(Population!$BB100:$BN100)</f>
        <v>5.7627524848128525E-3</v>
      </c>
    </row>
    <row r="101" spans="1:66" x14ac:dyDescent="0.25">
      <c r="A101">
        <f t="shared" ref="A101:A132" si="3">A100+step</f>
        <v>48.5</v>
      </c>
      <c r="B101" s="40">
        <f>Population!B101/SUM(Population!$B101:$N101)</f>
        <v>0.94419791556228472</v>
      </c>
      <c r="C101" s="42">
        <f>Population!C101/SUM(Population!$B101:$N101)</f>
        <v>6.4128348248454481E-3</v>
      </c>
      <c r="D101" s="42">
        <f>Population!D101/SUM(Population!$B101:$N101)</f>
        <v>1.8696128575561688E-2</v>
      </c>
      <c r="E101" s="42">
        <f>Population!E101/SUM(Population!$B101:$N101)</f>
        <v>1.9233571798835225E-2</v>
      </c>
      <c r="F101" s="42">
        <f>Population!F101/SUM(Population!$B101:$N101)</f>
        <v>5.7487842306214601E-3</v>
      </c>
      <c r="G101" s="42">
        <f>Population!G101/SUM(Population!$B101:$N101)</f>
        <v>1.1031090580930984E-3</v>
      </c>
      <c r="H101" s="42">
        <f>Population!H101/SUM(Population!$B101:$N101)</f>
        <v>9.280724010376452E-4</v>
      </c>
      <c r="I101" s="42">
        <f>Population!I101/SUM(Population!$B101:$N101)</f>
        <v>0</v>
      </c>
      <c r="J101" s="42">
        <f>Population!J101/SUM(Population!$B101:$N101)</f>
        <v>0</v>
      </c>
      <c r="K101" s="42">
        <f>Population!K101/SUM(Population!$B101:$N101)</f>
        <v>0</v>
      </c>
      <c r="L101" s="42">
        <f>Population!L101/SUM(Population!$B101:$N101)</f>
        <v>1.9426420764889498E-3</v>
      </c>
      <c r="M101" s="42">
        <f>Population!M101/SUM(Population!$B101:$N101)</f>
        <v>9.647090308337467E-4</v>
      </c>
      <c r="N101" s="42">
        <f>Population!N101/SUM(Population!$B101:$N101)</f>
        <v>7.7223244139782332E-4</v>
      </c>
      <c r="O101" s="40">
        <f>Population!O101/SUM(Population!$O101:$AA101)</f>
        <v>0.97355695521585095</v>
      </c>
      <c r="P101" s="42">
        <f>Population!P101/SUM(Population!$O101:$AA101)</f>
        <v>3.040141182297978E-3</v>
      </c>
      <c r="Q101" s="42">
        <f>Population!Q101/SUM(Population!$O101:$AA101)</f>
        <v>8.8601893715169362E-3</v>
      </c>
      <c r="R101" s="42">
        <f>Population!R101/SUM(Population!$O101:$AA101)</f>
        <v>9.1114764059770561E-3</v>
      </c>
      <c r="S101" s="42">
        <f>Population!S101/SUM(Population!$O101:$AA101)</f>
        <v>2.7229173471102928E-3</v>
      </c>
      <c r="T101" s="42">
        <f>Population!T101/SUM(Population!$O101:$AA101)</f>
        <v>5.2250045473067885E-4</v>
      </c>
      <c r="U101" s="42">
        <f>Population!U101/SUM(Population!$O101:$AA101)</f>
        <v>4.3984040697788102E-4</v>
      </c>
      <c r="V101" s="42">
        <f>Population!V101/SUM(Population!$O101:$AA101)</f>
        <v>0</v>
      </c>
      <c r="W101" s="42">
        <f>Population!W101/SUM(Population!$O101:$AA101)</f>
        <v>0</v>
      </c>
      <c r="X101" s="42">
        <f>Population!X101/SUM(Population!$O101:$AA101)</f>
        <v>0</v>
      </c>
      <c r="Y101" s="42">
        <f>Population!Y101/SUM(Population!$O101:$AA101)</f>
        <v>9.2057350303749691E-4</v>
      </c>
      <c r="Z101" s="42">
        <f>Population!Z101/SUM(Population!$O101:$AA101)</f>
        <v>4.5770019868208122E-4</v>
      </c>
      <c r="AA101" s="42">
        <f>Population!AA101/SUM(Population!$O101:$AA101)</f>
        <v>3.6770591381886467E-4</v>
      </c>
      <c r="AB101" s="40">
        <f>Population!AB101/SUM(Population!$AB101:$AN101)</f>
        <v>0.43755870070838565</v>
      </c>
      <c r="AC101" s="42">
        <f>Population!AC101/SUM(Population!$AB101:$AN101)</f>
        <v>6.3952015367982784E-2</v>
      </c>
      <c r="AD101" s="42">
        <f>Population!AD101/SUM(Population!$AB101:$AN101)</f>
        <v>0.18740105236347621</v>
      </c>
      <c r="AE101" s="42">
        <f>Population!AE101/SUM(Population!$AB101:$AN101)</f>
        <v>0.19413967803712104</v>
      </c>
      <c r="AF101" s="42">
        <f>Population!AF101/SUM(Population!$AB101:$AN101)</f>
        <v>5.8328688482361446E-2</v>
      </c>
      <c r="AG101" s="42">
        <f>Population!AG101/SUM(Population!$AB101:$AN101)</f>
        <v>1.1233093700703993E-2</v>
      </c>
      <c r="AH101" s="42">
        <f>Population!AH101/SUM(Population!$AB101:$AN101)</f>
        <v>9.5076871666786647E-3</v>
      </c>
      <c r="AI101" s="42">
        <f>Population!AI101/SUM(Population!$AB101:$AN101)</f>
        <v>0</v>
      </c>
      <c r="AJ101" s="42">
        <f>Population!AJ101/SUM(Population!$AB101:$AN101)</f>
        <v>0</v>
      </c>
      <c r="AK101" s="42">
        <f>Population!AK101/SUM(Population!$AB101:$AN101)</f>
        <v>0</v>
      </c>
      <c r="AL101" s="42">
        <f>Population!AL101/SUM(Population!$AB101:$AN101)</f>
        <v>1.9912709635345929E-2</v>
      </c>
      <c r="AM101" s="42">
        <f>Population!AM101/SUM(Population!$AB101:$AN101)</f>
        <v>9.9514410477768954E-3</v>
      </c>
      <c r="AN101" s="42">
        <f>Population!AN101/SUM(Population!$AB101:$AN101)</f>
        <v>8.0149334901673808E-3</v>
      </c>
      <c r="AO101" s="40">
        <f>Population!AO101/SUM(Population!$AO101:$BA101)</f>
        <v>0.86558785015397421</v>
      </c>
      <c r="AP101" s="42">
        <f>Population!AP101/SUM(Population!$AO101:$BA101)</f>
        <v>1.5668906306975535E-2</v>
      </c>
      <c r="AQ101" s="42">
        <f>Population!AQ101/SUM(Population!$AO101:$BA101)</f>
        <v>4.5425314074988628E-2</v>
      </c>
      <c r="AR101" s="42">
        <f>Population!AR101/SUM(Population!$AO101:$BA101)</f>
        <v>4.6307262519035865E-2</v>
      </c>
      <c r="AS101" s="42">
        <f>Population!AS101/SUM(Population!$AO101:$BA101)</f>
        <v>1.3732258210522628E-2</v>
      </c>
      <c r="AT101" s="42">
        <f>Population!AT101/SUM(Population!$AO101:$BA101)</f>
        <v>2.6180875215686683E-3</v>
      </c>
      <c r="AU101" s="42">
        <f>Population!AU101/SUM(Population!$AO101:$BA101)</f>
        <v>2.1730731572566263E-3</v>
      </c>
      <c r="AV101" s="42">
        <f>Population!AV101/SUM(Population!$AO101:$BA101)</f>
        <v>0</v>
      </c>
      <c r="AW101" s="42">
        <f>Population!AW101/SUM(Population!$AO101:$BA101)</f>
        <v>0</v>
      </c>
      <c r="AX101" s="42">
        <f>Population!AX101/SUM(Population!$AO101:$BA101)</f>
        <v>0</v>
      </c>
      <c r="AY101" s="42">
        <f>Population!AY101/SUM(Population!$AO101:$BA101)</f>
        <v>4.5443795975210356E-3</v>
      </c>
      <c r="AZ101" s="42">
        <f>Population!AZ101/SUM(Population!$AO101:$BA101)</f>
        <v>2.2167300489138696E-3</v>
      </c>
      <c r="BA101" s="43">
        <f>Population!BA101/SUM(Population!$AO101:$BA101)</f>
        <v>1.7261384092429276E-3</v>
      </c>
      <c r="BB101" s="40">
        <f>Population!BB101/SUM(Population!$BB101:$BN101)</f>
        <v>0.40072509045741211</v>
      </c>
      <c r="BC101" s="42">
        <f>Population!BC101/SUM(Population!$BB101:$BN101)</f>
        <v>7.6741524786162099E-2</v>
      </c>
      <c r="BD101" s="42">
        <f>Population!BD101/SUM(Population!$BB101:$BN101)</f>
        <v>0.21228511392661736</v>
      </c>
      <c r="BE101" s="42">
        <f>Population!BE101/SUM(Population!$BB101:$BN101)</f>
        <v>0.2030307593688703</v>
      </c>
      <c r="BF101" s="42">
        <f>Population!BF101/SUM(Population!$BB101:$BN101)</f>
        <v>5.7388787747003268E-2</v>
      </c>
      <c r="BG101" s="42">
        <f>Population!BG101/SUM(Population!$BB101:$BN101)</f>
        <v>1.0577999255128662E-2</v>
      </c>
      <c r="BH101" s="42">
        <f>Population!BH101/SUM(Population!$BB101:$BN101)</f>
        <v>8.2966422120502054E-3</v>
      </c>
      <c r="BI101" s="42">
        <f>Population!BI101/SUM(Population!$BB101:$BN101)</f>
        <v>0</v>
      </c>
      <c r="BJ101" s="42">
        <f>Population!BJ101/SUM(Population!$BB101:$BN101)</f>
        <v>0</v>
      </c>
      <c r="BK101" s="42">
        <f>Population!BK101/SUM(Population!$BB101:$BN101)</f>
        <v>0</v>
      </c>
      <c r="BL101" s="42">
        <f>Population!BL101/SUM(Population!$BB101:$BN101)</f>
        <v>1.7275500263111657E-2</v>
      </c>
      <c r="BM101" s="42">
        <f>Population!BM101/SUM(Population!$BB101:$BN101)</f>
        <v>7.9161505624518822E-3</v>
      </c>
      <c r="BN101" s="43">
        <f>Population!BN101/SUM(Population!$BB101:$BN101)</f>
        <v>5.7624314211922843E-3</v>
      </c>
    </row>
    <row r="102" spans="1:66" x14ac:dyDescent="0.25">
      <c r="A102">
        <f t="shared" si="3"/>
        <v>49</v>
      </c>
      <c r="B102" s="40">
        <f>Population!B102/SUM(Population!$B102:$N102)</f>
        <v>0.94418998390888209</v>
      </c>
      <c r="C102" s="42">
        <f>Population!C102/SUM(Population!$B102:$N102)</f>
        <v>6.4137240199472201E-3</v>
      </c>
      <c r="D102" s="42">
        <f>Population!D102/SUM(Population!$B102:$N102)</f>
        <v>1.8698926140457445E-2</v>
      </c>
      <c r="E102" s="42">
        <f>Population!E102/SUM(Population!$B102:$N102)</f>
        <v>1.9236650683223305E-2</v>
      </c>
      <c r="F102" s="42">
        <f>Population!F102/SUM(Population!$B102:$N102)</f>
        <v>5.7497109940890141E-3</v>
      </c>
      <c r="G102" s="42">
        <f>Population!G102/SUM(Population!$B102:$N102)</f>
        <v>1.1032773000694406E-3</v>
      </c>
      <c r="H102" s="42">
        <f>Population!H102/SUM(Population!$B102:$N102)</f>
        <v>9.2816314774073357E-4</v>
      </c>
      <c r="I102" s="42">
        <f>Population!I102/SUM(Population!$B102:$N102)</f>
        <v>0</v>
      </c>
      <c r="J102" s="42">
        <f>Population!J102/SUM(Population!$B102:$N102)</f>
        <v>0</v>
      </c>
      <c r="K102" s="42">
        <f>Population!K102/SUM(Population!$B102:$N102)</f>
        <v>0</v>
      </c>
      <c r="L102" s="42">
        <f>Population!L102/SUM(Population!$B102:$N102)</f>
        <v>1.9428520986936757E-3</v>
      </c>
      <c r="M102" s="42">
        <f>Population!M102/SUM(Population!$B102:$N102)</f>
        <v>9.6471244965632818E-4</v>
      </c>
      <c r="N102" s="42">
        <f>Population!N102/SUM(Population!$B102:$N102)</f>
        <v>7.7199925724067472E-4</v>
      </c>
      <c r="O102" s="40">
        <f>Population!O102/SUM(Population!$O102:$AA102)</f>
        <v>0.97355588344787192</v>
      </c>
      <c r="P102" s="42">
        <f>Population!P102/SUM(Population!$O102:$AA102)</f>
        <v>3.0404117743755518E-3</v>
      </c>
      <c r="Q102" s="42">
        <f>Population!Q102/SUM(Population!$O102:$AA102)</f>
        <v>8.8609692904471158E-3</v>
      </c>
      <c r="R102" s="42">
        <f>Population!R102/SUM(Population!$O102:$AA102)</f>
        <v>9.1121202295127955E-3</v>
      </c>
      <c r="S102" s="42">
        <f>Population!S102/SUM(Population!$O102:$AA102)</f>
        <v>2.7230270576670164E-3</v>
      </c>
      <c r="T102" s="42">
        <f>Population!T102/SUM(Population!$O102:$AA102)</f>
        <v>5.224997152753157E-4</v>
      </c>
      <c r="U102" s="42">
        <f>Population!U102/SUM(Population!$O102:$AA102)</f>
        <v>4.3977495771917792E-4</v>
      </c>
      <c r="V102" s="42">
        <f>Population!V102/SUM(Population!$O102:$AA102)</f>
        <v>0</v>
      </c>
      <c r="W102" s="42">
        <f>Population!W102/SUM(Population!$O102:$AA102)</f>
        <v>0</v>
      </c>
      <c r="X102" s="42">
        <f>Population!X102/SUM(Population!$O102:$AA102)</f>
        <v>0</v>
      </c>
      <c r="Y102" s="42">
        <f>Population!Y102/SUM(Population!$O102:$AA102)</f>
        <v>9.204453476170225E-4</v>
      </c>
      <c r="Z102" s="42">
        <f>Population!Z102/SUM(Population!$O102:$AA102)</f>
        <v>4.5752344403721888E-4</v>
      </c>
      <c r="AA102" s="42">
        <f>Population!AA102/SUM(Population!$O102:$AA102)</f>
        <v>3.6734473547686222E-4</v>
      </c>
      <c r="AB102" s="40">
        <f>Population!AB102/SUM(Population!$AB102:$AN102)</f>
        <v>0.43750963396703113</v>
      </c>
      <c r="AC102" s="42">
        <f>Population!AC102/SUM(Population!$AB102:$AN102)</f>
        <v>6.3954629596138471E-2</v>
      </c>
      <c r="AD102" s="42">
        <f>Population!AD102/SUM(Population!$AB102:$AN102)</f>
        <v>0.18741270984644801</v>
      </c>
      <c r="AE102" s="42">
        <f>Population!AE102/SUM(Population!$AB102:$AN102)</f>
        <v>0.19415837096579905</v>
      </c>
      <c r="AF102" s="42">
        <f>Population!AF102/SUM(Population!$AB102:$AN102)</f>
        <v>5.8335899115270234E-2</v>
      </c>
      <c r="AG102" s="42">
        <f>Population!AG102/SUM(Population!$AB102:$AN102)</f>
        <v>1.1234685966437731E-2</v>
      </c>
      <c r="AH102" s="42">
        <f>Population!AH102/SUM(Population!$AB102:$AN102)</f>
        <v>9.5091865890133045E-3</v>
      </c>
      <c r="AI102" s="42">
        <f>Population!AI102/SUM(Population!$AB102:$AN102)</f>
        <v>0</v>
      </c>
      <c r="AJ102" s="42">
        <f>Population!AJ102/SUM(Population!$AB102:$AN102)</f>
        <v>0</v>
      </c>
      <c r="AK102" s="42">
        <f>Population!AK102/SUM(Population!$AB102:$AN102)</f>
        <v>0</v>
      </c>
      <c r="AL102" s="42">
        <f>Population!AL102/SUM(Population!$AB102:$AN102)</f>
        <v>1.9916139708110122E-2</v>
      </c>
      <c r="AM102" s="42">
        <f>Population!AM102/SUM(Population!$AB102:$AN102)</f>
        <v>9.9532238718510434E-3</v>
      </c>
      <c r="AN102" s="42">
        <f>Population!AN102/SUM(Population!$AB102:$AN102)</f>
        <v>8.0155203739007939E-3</v>
      </c>
      <c r="AO102" s="40">
        <f>Population!AO102/SUM(Population!$AO102:$BA102)</f>
        <v>0.86511814761618944</v>
      </c>
      <c r="AP102" s="42">
        <f>Population!AP102/SUM(Population!$AO102:$BA102)</f>
        <v>1.571649970003847E-2</v>
      </c>
      <c r="AQ102" s="42">
        <f>Population!AQ102/SUM(Population!$AO102:$BA102)</f>
        <v>4.557208045766023E-2</v>
      </c>
      <c r="AR102" s="42">
        <f>Population!AR102/SUM(Population!$AO102:$BA102)</f>
        <v>4.6470785900050583E-2</v>
      </c>
      <c r="AS102" s="42">
        <f>Population!AS102/SUM(Population!$AO102:$BA102)</f>
        <v>1.3784174733460266E-2</v>
      </c>
      <c r="AT102" s="42">
        <f>Population!AT102/SUM(Population!$AO102:$BA102)</f>
        <v>2.6284923997319724E-3</v>
      </c>
      <c r="AU102" s="42">
        <f>Population!AU102/SUM(Population!$AO102:$BA102)</f>
        <v>2.1825172716574692E-3</v>
      </c>
      <c r="AV102" s="42">
        <f>Population!AV102/SUM(Population!$AO102:$BA102)</f>
        <v>0</v>
      </c>
      <c r="AW102" s="42">
        <f>Population!AW102/SUM(Population!$AO102:$BA102)</f>
        <v>0</v>
      </c>
      <c r="AX102" s="42">
        <f>Population!AX102/SUM(Population!$AO102:$BA102)</f>
        <v>0</v>
      </c>
      <c r="AY102" s="42">
        <f>Population!AY102/SUM(Population!$AO102:$BA102)</f>
        <v>4.564292100212859E-3</v>
      </c>
      <c r="AZ102" s="42">
        <f>Population!AZ102/SUM(Population!$AO102:$BA102)</f>
        <v>2.2274705851879528E-3</v>
      </c>
      <c r="BA102" s="43">
        <f>Population!BA102/SUM(Population!$AO102:$BA102)</f>
        <v>1.735539235810791E-3</v>
      </c>
      <c r="BB102" s="40">
        <f>Population!BB102/SUM(Population!$BB102:$BN102)</f>
        <v>0.40072230163618</v>
      </c>
      <c r="BC102" s="42">
        <f>Population!BC102/SUM(Population!$BB102:$BN102)</f>
        <v>7.6741474840428217E-2</v>
      </c>
      <c r="BD102" s="42">
        <f>Population!BD102/SUM(Population!$BB102:$BN102)</f>
        <v>0.21228576342192898</v>
      </c>
      <c r="BE102" s="42">
        <f>Population!BE102/SUM(Population!$BB102:$BN102)</f>
        <v>0.20303232361256507</v>
      </c>
      <c r="BF102" s="42">
        <f>Population!BF102/SUM(Population!$BB102:$BN102)</f>
        <v>5.7389388255332296E-2</v>
      </c>
      <c r="BG102" s="42">
        <f>Population!BG102/SUM(Population!$BB102:$BN102)</f>
        <v>1.0578118184391914E-2</v>
      </c>
      <c r="BH102" s="42">
        <f>Population!BH102/SUM(Population!$BB102:$BN102)</f>
        <v>8.296701344431924E-3</v>
      </c>
      <c r="BI102" s="42">
        <f>Population!BI102/SUM(Population!$BB102:$BN102)</f>
        <v>0</v>
      </c>
      <c r="BJ102" s="42">
        <f>Population!BJ102/SUM(Population!$BB102:$BN102)</f>
        <v>0</v>
      </c>
      <c r="BK102" s="42">
        <f>Population!BK102/SUM(Population!$BB102:$BN102)</f>
        <v>0</v>
      </c>
      <c r="BL102" s="42">
        <f>Population!BL102/SUM(Population!$BB102:$BN102)</f>
        <v>1.7275648593357226E-2</v>
      </c>
      <c r="BM102" s="42">
        <f>Population!BM102/SUM(Population!$BB102:$BN102)</f>
        <v>7.9161259746134329E-3</v>
      </c>
      <c r="BN102" s="43">
        <f>Population!BN102/SUM(Population!$BB102:$BN102)</f>
        <v>5.7621541367709689E-3</v>
      </c>
    </row>
    <row r="103" spans="1:66" x14ac:dyDescent="0.25">
      <c r="A103">
        <f t="shared" si="3"/>
        <v>49.5</v>
      </c>
      <c r="B103" s="40">
        <f>Population!B103/SUM(Population!$B103:$N103)</f>
        <v>0.94418210311483008</v>
      </c>
      <c r="C103" s="42">
        <f>Population!C103/SUM(Population!$B103:$N103)</f>
        <v>6.414589629110656E-3</v>
      </c>
      <c r="D103" s="42">
        <f>Population!D103/SUM(Population!$B103:$N103)</f>
        <v>1.8701661380526924E-2</v>
      </c>
      <c r="E103" s="42">
        <f>Population!E103/SUM(Population!$B103:$N103)</f>
        <v>1.9239689028543585E-2</v>
      </c>
      <c r="F103" s="42">
        <f>Population!F103/SUM(Population!$B103:$N103)</f>
        <v>5.7506354525472588E-3</v>
      </c>
      <c r="G103" s="42">
        <f>Population!G103/SUM(Population!$B103:$N103)</f>
        <v>1.1034474080353651E-3</v>
      </c>
      <c r="H103" s="42">
        <f>Population!H103/SUM(Population!$B103:$N103)</f>
        <v>9.2826162999486996E-4</v>
      </c>
      <c r="I103" s="42">
        <f>Population!I103/SUM(Population!$B103:$N103)</f>
        <v>0</v>
      </c>
      <c r="J103" s="42">
        <f>Population!J103/SUM(Population!$B103:$N103)</f>
        <v>0</v>
      </c>
      <c r="K103" s="42">
        <f>Population!K103/SUM(Population!$B103:$N103)</f>
        <v>0</v>
      </c>
      <c r="L103" s="42">
        <f>Population!L103/SUM(Population!$B103:$N103)</f>
        <v>1.9430781371046176E-3</v>
      </c>
      <c r="M103" s="42">
        <f>Population!M103/SUM(Population!$B103:$N103)</f>
        <v>9.6473457505182698E-4</v>
      </c>
      <c r="N103" s="42">
        <f>Population!N103/SUM(Population!$B103:$N103)</f>
        <v>7.7179964425479056E-4</v>
      </c>
      <c r="O103" s="40">
        <f>Population!O103/SUM(Population!$O103:$AA103)</f>
        <v>0.97355458898142089</v>
      </c>
      <c r="P103" s="42">
        <f>Population!P103/SUM(Population!$O103:$AA103)</f>
        <v>3.0406858290151048E-3</v>
      </c>
      <c r="Q103" s="42">
        <f>Population!Q103/SUM(Population!$O103:$AA103)</f>
        <v>8.8617739885437433E-3</v>
      </c>
      <c r="R103" s="42">
        <f>Population!R103/SUM(Population!$O103:$AA103)</f>
        <v>9.1128248878254887E-3</v>
      </c>
      <c r="S103" s="42">
        <f>Population!S103/SUM(Population!$O103:$AA103)</f>
        <v>2.7231669783741182E-3</v>
      </c>
      <c r="T103" s="42">
        <f>Population!T103/SUM(Population!$O103:$AA103)</f>
        <v>5.2250720740867592E-4</v>
      </c>
      <c r="U103" s="42">
        <f>Population!U103/SUM(Population!$O103:$AA103)</f>
        <v>4.3972218138016406E-4</v>
      </c>
      <c r="V103" s="42">
        <f>Population!V103/SUM(Population!$O103:$AA103)</f>
        <v>0</v>
      </c>
      <c r="W103" s="42">
        <f>Population!W103/SUM(Population!$O103:$AA103)</f>
        <v>0</v>
      </c>
      <c r="X103" s="42">
        <f>Population!X103/SUM(Population!$O103:$AA103)</f>
        <v>0</v>
      </c>
      <c r="Y103" s="42">
        <f>Population!Y103/SUM(Population!$O103:$AA103)</f>
        <v>9.2034389345925591E-4</v>
      </c>
      <c r="Z103" s="42">
        <f>Population!Z103/SUM(Population!$O103:$AA103)</f>
        <v>4.5736928788052595E-4</v>
      </c>
      <c r="AA103" s="42">
        <f>Population!AA103/SUM(Population!$O103:$AA103)</f>
        <v>3.6701676469162281E-4</v>
      </c>
      <c r="AB103" s="40">
        <f>Population!AB103/SUM(Population!$AB103:$AN103)</f>
        <v>0.43746119037505832</v>
      </c>
      <c r="AC103" s="42">
        <f>Population!AC103/SUM(Population!$AB103:$AN103)</f>
        <v>6.3957248936314673E-2</v>
      </c>
      <c r="AD103" s="42">
        <f>Population!AD103/SUM(Population!$AB103:$AN103)</f>
        <v>0.18742422353272054</v>
      </c>
      <c r="AE103" s="42">
        <f>Population!AE103/SUM(Population!$AB103:$AN103)</f>
        <v>0.19417669146726599</v>
      </c>
      <c r="AF103" s="42">
        <f>Population!AF103/SUM(Population!$AB103:$AN103)</f>
        <v>5.8342957707084017E-2</v>
      </c>
      <c r="AG103" s="42">
        <f>Population!AG103/SUM(Population!$AB103:$AN103)</f>
        <v>1.1236247365763034E-2</v>
      </c>
      <c r="AH103" s="42">
        <f>Population!AH103/SUM(Population!$AB103:$AN103)</f>
        <v>9.5106734258573276E-3</v>
      </c>
      <c r="AI103" s="42">
        <f>Population!AI103/SUM(Population!$AB103:$AN103)</f>
        <v>0</v>
      </c>
      <c r="AJ103" s="42">
        <f>Population!AJ103/SUM(Population!$AB103:$AN103)</f>
        <v>0</v>
      </c>
      <c r="AK103" s="42">
        <f>Population!AK103/SUM(Population!$AB103:$AN103)</f>
        <v>0</v>
      </c>
      <c r="AL103" s="42">
        <f>Population!AL103/SUM(Population!$AB103:$AN103)</f>
        <v>1.9919530646992516E-2</v>
      </c>
      <c r="AM103" s="42">
        <f>Population!AM103/SUM(Population!$AB103:$AN103)</f>
        <v>9.9550198377961856E-3</v>
      </c>
      <c r="AN103" s="42">
        <f>Population!AN103/SUM(Population!$AB103:$AN103)</f>
        <v>8.0162167051474054E-3</v>
      </c>
      <c r="AO103" s="40">
        <f>Population!AO103/SUM(Population!$AO103:$BA103)</f>
        <v>0.86465927187041292</v>
      </c>
      <c r="AP103" s="42">
        <f>Population!AP103/SUM(Population!$AO103:$BA103)</f>
        <v>1.5762943939315884E-2</v>
      </c>
      <c r="AQ103" s="42">
        <f>Population!AQ103/SUM(Population!$AO103:$BA103)</f>
        <v>4.5715356612910561E-2</v>
      </c>
      <c r="AR103" s="42">
        <f>Population!AR103/SUM(Population!$AO103:$BA103)</f>
        <v>4.6630525401819993E-2</v>
      </c>
      <c r="AS103" s="42">
        <f>Population!AS103/SUM(Population!$AO103:$BA103)</f>
        <v>1.3834919197090293E-2</v>
      </c>
      <c r="AT103" s="42">
        <f>Population!AT103/SUM(Population!$AO103:$BA103)</f>
        <v>2.6386672831889696E-3</v>
      </c>
      <c r="AU103" s="42">
        <f>Population!AU103/SUM(Population!$AO103:$BA103)</f>
        <v>2.1917619689199885E-3</v>
      </c>
      <c r="AV103" s="42">
        <f>Population!AV103/SUM(Population!$AO103:$BA103)</f>
        <v>0</v>
      </c>
      <c r="AW103" s="42">
        <f>Population!AW103/SUM(Population!$AO103:$BA103)</f>
        <v>0</v>
      </c>
      <c r="AX103" s="42">
        <f>Population!AX103/SUM(Population!$AO103:$BA103)</f>
        <v>0</v>
      </c>
      <c r="AY103" s="42">
        <f>Population!AY103/SUM(Population!$AO103:$BA103)</f>
        <v>4.5837857702643045E-3</v>
      </c>
      <c r="AZ103" s="42">
        <f>Population!AZ103/SUM(Population!$AO103:$BA103)</f>
        <v>2.2379983132218826E-3</v>
      </c>
      <c r="BA103" s="43">
        <f>Population!BA103/SUM(Population!$AO103:$BA103)</f>
        <v>1.7447696428554984E-3</v>
      </c>
      <c r="BB103" s="40">
        <f>Population!BB103/SUM(Population!$BB103:$BN103)</f>
        <v>0.40071942506204133</v>
      </c>
      <c r="BC103" s="42">
        <f>Population!BC103/SUM(Population!$BB103:$BN103)</f>
        <v>7.6741414560529159E-2</v>
      </c>
      <c r="BD103" s="42">
        <f>Population!BD103/SUM(Population!$BB103:$BN103)</f>
        <v>0.21228638834569952</v>
      </c>
      <c r="BE103" s="42">
        <f>Population!BE103/SUM(Population!$BB103:$BN103)</f>
        <v>0.20303389191647964</v>
      </c>
      <c r="BF103" s="42">
        <f>Population!BF103/SUM(Population!$BB103:$BN103)</f>
        <v>5.7390002216696157E-2</v>
      </c>
      <c r="BG103" s="42">
        <f>Population!BG103/SUM(Population!$BB103:$BN103)</f>
        <v>1.057824245504079E-2</v>
      </c>
      <c r="BH103" s="42">
        <f>Population!BH103/SUM(Population!$BB103:$BN103)</f>
        <v>8.2967721371326863E-3</v>
      </c>
      <c r="BI103" s="42">
        <f>Population!BI103/SUM(Population!$BB103:$BN103)</f>
        <v>0</v>
      </c>
      <c r="BJ103" s="42">
        <f>Population!BJ103/SUM(Population!$BB103:$BN103)</f>
        <v>0</v>
      </c>
      <c r="BK103" s="42">
        <f>Population!BK103/SUM(Population!$BB103:$BN103)</f>
        <v>0</v>
      </c>
      <c r="BL103" s="42">
        <f>Population!BL103/SUM(Population!$BB103:$BN103)</f>
        <v>1.7275820784483989E-2</v>
      </c>
      <c r="BM103" s="42">
        <f>Population!BM103/SUM(Population!$BB103:$BN103)</f>
        <v>7.9161252609384735E-3</v>
      </c>
      <c r="BN103" s="43">
        <f>Population!BN103/SUM(Population!$BB103:$BN103)</f>
        <v>5.7619172609582759E-3</v>
      </c>
    </row>
    <row r="104" spans="1:66" x14ac:dyDescent="0.25">
      <c r="A104">
        <f t="shared" si="3"/>
        <v>50</v>
      </c>
      <c r="B104" s="40">
        <f>Population!B104/SUM(Population!$B104:$N104)</f>
        <v>0.94417429213412707</v>
      </c>
      <c r="C104" s="42">
        <f>Population!C104/SUM(Population!$B104:$N104)</f>
        <v>6.4154315537903002E-3</v>
      </c>
      <c r="D104" s="42">
        <f>Population!D104/SUM(Population!$B104:$N104)</f>
        <v>1.8704332530708249E-2</v>
      </c>
      <c r="E104" s="42">
        <f>Population!E104/SUM(Population!$B104:$N104)</f>
        <v>1.9242681574018143E-2</v>
      </c>
      <c r="F104" s="42">
        <f>Population!F104/SUM(Population!$B104:$N104)</f>
        <v>5.7515548880506034E-3</v>
      </c>
      <c r="G104" s="42">
        <f>Population!G104/SUM(Population!$B104:$N104)</f>
        <v>1.10361863468923E-3</v>
      </c>
      <c r="H104" s="42">
        <f>Population!H104/SUM(Population!$B104:$N104)</f>
        <v>9.2836672011268088E-4</v>
      </c>
      <c r="I104" s="42">
        <f>Population!I104/SUM(Population!$B104:$N104)</f>
        <v>0</v>
      </c>
      <c r="J104" s="42">
        <f>Population!J104/SUM(Population!$B104:$N104)</f>
        <v>0</v>
      </c>
      <c r="K104" s="42">
        <f>Population!K104/SUM(Population!$B104:$N104)</f>
        <v>0</v>
      </c>
      <c r="L104" s="42">
        <f>Population!L104/SUM(Population!$B104:$N104)</f>
        <v>1.9433177616072727E-3</v>
      </c>
      <c r="M104" s="42">
        <f>Population!M104/SUM(Population!$B104:$N104)</f>
        <v>9.6477337683128063E-4</v>
      </c>
      <c r="N104" s="42">
        <f>Population!N104/SUM(Population!$B104:$N104)</f>
        <v>7.7163082606507749E-4</v>
      </c>
      <c r="O104" s="40">
        <f>Population!O104/SUM(Population!$O104:$AA104)</f>
        <v>0.97355310008745444</v>
      </c>
      <c r="P104" s="42">
        <f>Population!P104/SUM(Population!$O104:$AA104)</f>
        <v>3.040962035194284E-3</v>
      </c>
      <c r="Q104" s="42">
        <f>Population!Q104/SUM(Population!$O104:$AA104)</f>
        <v>8.8625980096106692E-3</v>
      </c>
      <c r="R104" s="42">
        <f>Population!R104/SUM(Population!$O104:$AA104)</f>
        <v>9.1135813611746483E-3</v>
      </c>
      <c r="S104" s="42">
        <f>Population!S104/SUM(Population!$O104:$AA104)</f>
        <v>2.7233333688988291E-3</v>
      </c>
      <c r="T104" s="42">
        <f>Population!T104/SUM(Population!$O104:$AA104)</f>
        <v>5.2252202247329057E-4</v>
      </c>
      <c r="U104" s="42">
        <f>Population!U104/SUM(Population!$O104:$AA104)</f>
        <v>4.3968091486306851E-4</v>
      </c>
      <c r="V104" s="42">
        <f>Population!V104/SUM(Population!$O104:$AA104)</f>
        <v>0</v>
      </c>
      <c r="W104" s="42">
        <f>Population!W104/SUM(Population!$O104:$AA104)</f>
        <v>0</v>
      </c>
      <c r="X104" s="42">
        <f>Population!X104/SUM(Population!$O104:$AA104)</f>
        <v>0</v>
      </c>
      <c r="Y104" s="42">
        <f>Population!Y104/SUM(Population!$O104:$AA104)</f>
        <v>9.202666549670154E-4</v>
      </c>
      <c r="Z104" s="42">
        <f>Population!Z104/SUM(Population!$O104:$AA104)</f>
        <v>4.5723588380692923E-4</v>
      </c>
      <c r="AA104" s="42">
        <f>Population!AA104/SUM(Population!$O104:$AA104)</f>
        <v>3.6671966155670514E-4</v>
      </c>
      <c r="AB104" s="40">
        <f>Population!AB104/SUM(Population!$AB104:$AN104)</f>
        <v>0.43741345847968027</v>
      </c>
      <c r="AC104" s="42">
        <f>Population!AC104/SUM(Population!$AB104:$AN104)</f>
        <v>6.3959865084674161E-2</v>
      </c>
      <c r="AD104" s="42">
        <f>Population!AD104/SUM(Population!$AB104:$AN104)</f>
        <v>0.18743557355770585</v>
      </c>
      <c r="AE104" s="42">
        <f>Population!AE104/SUM(Population!$AB104:$AN104)</f>
        <v>0.1941946208196341</v>
      </c>
      <c r="AF104" s="42">
        <f>Population!AF104/SUM(Population!$AB104:$AN104)</f>
        <v>5.8349857343693724E-2</v>
      </c>
      <c r="AG104" s="42">
        <f>Population!AG104/SUM(Population!$AB104:$AN104)</f>
        <v>1.1237775990940552E-2</v>
      </c>
      <c r="AH104" s="42">
        <f>Population!AH104/SUM(Population!$AB104:$AN104)</f>
        <v>9.512143970361828E-3</v>
      </c>
      <c r="AI104" s="42">
        <f>Population!AI104/SUM(Population!$AB104:$AN104)</f>
        <v>0</v>
      </c>
      <c r="AJ104" s="42">
        <f>Population!AJ104/SUM(Population!$AB104:$AN104)</f>
        <v>0</v>
      </c>
      <c r="AK104" s="42">
        <f>Population!AK104/SUM(Population!$AB104:$AN104)</f>
        <v>0</v>
      </c>
      <c r="AL104" s="42">
        <f>Population!AL104/SUM(Population!$AB104:$AN104)</f>
        <v>1.9922874973673614E-2</v>
      </c>
      <c r="AM104" s="42">
        <f>Population!AM104/SUM(Population!$AB104:$AN104)</f>
        <v>9.9568212920552752E-3</v>
      </c>
      <c r="AN104" s="42">
        <f>Population!AN104/SUM(Population!$AB104:$AN104)</f>
        <v>8.0170084875807231E-3</v>
      </c>
      <c r="AO104" s="40">
        <f>Population!AO104/SUM(Population!$AO104:$BA104)</f>
        <v>0.86421109415279462</v>
      </c>
      <c r="AP104" s="42">
        <f>Population!AP104/SUM(Population!$AO104:$BA104)</f>
        <v>1.5808255580801456E-2</v>
      </c>
      <c r="AQ104" s="42">
        <f>Population!AQ104/SUM(Population!$AO104:$BA104)</f>
        <v>4.585518954390768E-2</v>
      </c>
      <c r="AR104" s="42">
        <f>Population!AR104/SUM(Population!$AO104:$BA104)</f>
        <v>4.6786526106884108E-2</v>
      </c>
      <c r="AS104" s="42">
        <f>Population!AS104/SUM(Population!$AO104:$BA104)</f>
        <v>1.3884504014644059E-2</v>
      </c>
      <c r="AT104" s="42">
        <f>Population!AT104/SUM(Population!$AO104:$BA104)</f>
        <v>2.6486143628419692E-3</v>
      </c>
      <c r="AU104" s="42">
        <f>Population!AU104/SUM(Population!$AO104:$BA104)</f>
        <v>2.200808720891856E-3</v>
      </c>
      <c r="AV104" s="42">
        <f>Population!AV104/SUM(Population!$AO104:$BA104)</f>
        <v>0</v>
      </c>
      <c r="AW104" s="42">
        <f>Population!AW104/SUM(Population!$AO104:$BA104)</f>
        <v>0</v>
      </c>
      <c r="AX104" s="42">
        <f>Population!AX104/SUM(Population!$AO104:$BA104)</f>
        <v>0</v>
      </c>
      <c r="AY104" s="42">
        <f>Population!AY104/SUM(Population!$AO104:$BA104)</f>
        <v>4.6028635992762367E-3</v>
      </c>
      <c r="AZ104" s="42">
        <f>Population!AZ104/SUM(Population!$AO104:$BA104)</f>
        <v>2.2483141727806582E-3</v>
      </c>
      <c r="BA104" s="43">
        <f>Population!BA104/SUM(Population!$AO104:$BA104)</f>
        <v>1.7538297451773176E-3</v>
      </c>
      <c r="BB104" s="40">
        <f>Population!BB104/SUM(Population!$BB104:$BN104)</f>
        <v>0.40071647662760618</v>
      </c>
      <c r="BC104" s="42">
        <f>Population!BC104/SUM(Population!$BB104:$BN104)</f>
        <v>7.67413450745765E-2</v>
      </c>
      <c r="BD104" s="42">
        <f>Population!BD104/SUM(Population!$BB104:$BN104)</f>
        <v>0.21228698929404519</v>
      </c>
      <c r="BE104" s="42">
        <f>Population!BE104/SUM(Population!$BB104:$BN104)</f>
        <v>0.20303545965797526</v>
      </c>
      <c r="BF104" s="42">
        <f>Population!BF104/SUM(Population!$BB104:$BN104)</f>
        <v>5.7390626741660324E-2</v>
      </c>
      <c r="BG104" s="42">
        <f>Population!BG104/SUM(Population!$BB104:$BN104)</f>
        <v>1.0578371242543036E-2</v>
      </c>
      <c r="BH104" s="42">
        <f>Population!BH104/SUM(Population!$BB104:$BN104)</f>
        <v>8.2968533281206434E-3</v>
      </c>
      <c r="BI104" s="42">
        <f>Population!BI104/SUM(Population!$BB104:$BN104)</f>
        <v>0</v>
      </c>
      <c r="BJ104" s="42">
        <f>Population!BJ104/SUM(Population!$BB104:$BN104)</f>
        <v>0</v>
      </c>
      <c r="BK104" s="42">
        <f>Population!BK104/SUM(Population!$BB104:$BN104)</f>
        <v>0</v>
      </c>
      <c r="BL104" s="42">
        <f>Population!BL104/SUM(Population!$BB104:$BN104)</f>
        <v>1.7276014197846645E-2</v>
      </c>
      <c r="BM104" s="42">
        <f>Population!BM104/SUM(Population!$BB104:$BN104)</f>
        <v>7.9161462032692042E-3</v>
      </c>
      <c r="BN104" s="43">
        <f>Population!BN104/SUM(Population!$BB104:$BN104)</f>
        <v>5.7617176323571887E-3</v>
      </c>
    </row>
    <row r="105" spans="1:66" x14ac:dyDescent="0.25">
      <c r="A105">
        <f t="shared" si="3"/>
        <v>50.5</v>
      </c>
      <c r="B105" s="40">
        <f>Population!B105/SUM(Population!$B105:$N105)</f>
        <v>0.9441665675421157</v>
      </c>
      <c r="C105" s="42">
        <f>Population!C105/SUM(Population!$B105:$N105)</f>
        <v>6.4162497960095453E-3</v>
      </c>
      <c r="D105" s="42">
        <f>Population!D105/SUM(Population!$B105:$N105)</f>
        <v>1.8706938271783102E-2</v>
      </c>
      <c r="E105" s="42">
        <f>Population!E105/SUM(Population!$B105:$N105)</f>
        <v>1.9245623831856774E-2</v>
      </c>
      <c r="F105" s="42">
        <f>Population!F105/SUM(Population!$B105:$N105)</f>
        <v>5.7524669084972864E-3</v>
      </c>
      <c r="G105" s="42">
        <f>Population!G105/SUM(Population!$B105:$N105)</f>
        <v>1.1037903121303991E-3</v>
      </c>
      <c r="H105" s="42">
        <f>Population!H105/SUM(Population!$B105:$N105)</f>
        <v>9.2847738939399148E-4</v>
      </c>
      <c r="I105" s="42">
        <f>Population!I105/SUM(Population!$B105:$N105)</f>
        <v>0</v>
      </c>
      <c r="J105" s="42">
        <f>Population!J105/SUM(Population!$B105:$N105)</f>
        <v>0</v>
      </c>
      <c r="K105" s="42">
        <f>Population!K105/SUM(Population!$B105:$N105)</f>
        <v>0</v>
      </c>
      <c r="L105" s="42">
        <f>Population!L105/SUM(Population!$B105:$N105)</f>
        <v>1.9435687587307856E-3</v>
      </c>
      <c r="M105" s="42">
        <f>Population!M105/SUM(Population!$B105:$N105)</f>
        <v>9.6482698291974224E-4</v>
      </c>
      <c r="N105" s="42">
        <f>Population!N105/SUM(Population!$B105:$N105)</f>
        <v>7.7149020656256697E-4</v>
      </c>
      <c r="O105" s="40">
        <f>Population!O105/SUM(Population!$O105:$AA105)</f>
        <v>0.97355144259998971</v>
      </c>
      <c r="P105" s="42">
        <f>Population!P105/SUM(Population!$O105:$AA105)</f>
        <v>3.0412392270847809E-3</v>
      </c>
      <c r="Q105" s="42">
        <f>Population!Q105/SUM(Population!$O105:$AA105)</f>
        <v>8.8634364525651682E-3</v>
      </c>
      <c r="R105" s="42">
        <f>Population!R105/SUM(Population!$O105:$AA105)</f>
        <v>9.114381452335233E-3</v>
      </c>
      <c r="S105" s="42">
        <f>Population!S105/SUM(Population!$O105:$AA105)</f>
        <v>2.7235228062574596E-3</v>
      </c>
      <c r="T105" s="42">
        <f>Population!T105/SUM(Population!$O105:$AA105)</f>
        <v>5.2254332475656559E-4</v>
      </c>
      <c r="U105" s="42">
        <f>Population!U105/SUM(Population!$O105:$AA105)</f>
        <v>4.3965007909985284E-4</v>
      </c>
      <c r="V105" s="42">
        <f>Population!V105/SUM(Population!$O105:$AA105)</f>
        <v>0</v>
      </c>
      <c r="W105" s="42">
        <f>Population!W105/SUM(Population!$O105:$AA105)</f>
        <v>0</v>
      </c>
      <c r="X105" s="42">
        <f>Population!X105/SUM(Population!$O105:$AA105)</f>
        <v>0</v>
      </c>
      <c r="Y105" s="42">
        <f>Population!Y105/SUM(Population!$O105:$AA105)</f>
        <v>9.2021132703160187E-4</v>
      </c>
      <c r="Z105" s="42">
        <f>Population!Z105/SUM(Population!$O105:$AA105)</f>
        <v>4.5712150733001616E-4</v>
      </c>
      <c r="AA105" s="42">
        <f>Population!AA105/SUM(Population!$O105:$AA105)</f>
        <v>3.6645122354960738E-4</v>
      </c>
      <c r="AB105" s="40">
        <f>Population!AB105/SUM(Population!$AB105:$AN105)</f>
        <v>0.43736651387566988</v>
      </c>
      <c r="AC105" s="42">
        <f>Population!AC105/SUM(Population!$AB105:$AN105)</f>
        <v>6.3962470651305517E-2</v>
      </c>
      <c r="AD105" s="42">
        <f>Population!AD105/SUM(Population!$AB105:$AN105)</f>
        <v>0.18744674290658095</v>
      </c>
      <c r="AE105" s="42">
        <f>Population!AE105/SUM(Population!$AB105:$AN105)</f>
        <v>0.19421214406551721</v>
      </c>
      <c r="AF105" s="42">
        <f>Population!AF105/SUM(Population!$AB105:$AN105)</f>
        <v>5.8356592588078293E-2</v>
      </c>
      <c r="AG105" s="42">
        <f>Population!AG105/SUM(Population!$AB105:$AN105)</f>
        <v>1.123927029587401E-2</v>
      </c>
      <c r="AH105" s="42">
        <f>Population!AH105/SUM(Population!$AB105:$AN105)</f>
        <v>9.5135950135211561E-3</v>
      </c>
      <c r="AI105" s="42">
        <f>Population!AI105/SUM(Population!$AB105:$AN105)</f>
        <v>0</v>
      </c>
      <c r="AJ105" s="42">
        <f>Population!AJ105/SUM(Population!$AB105:$AN105)</f>
        <v>0</v>
      </c>
      <c r="AK105" s="42">
        <f>Population!AK105/SUM(Population!$AB105:$AN105)</f>
        <v>0</v>
      </c>
      <c r="AL105" s="42">
        <f>Population!AL105/SUM(Population!$AB105:$AN105)</f>
        <v>1.9926166270865044E-2</v>
      </c>
      <c r="AM105" s="42">
        <f>Population!AM105/SUM(Population!$AB105:$AN105)</f>
        <v>9.9586214259980432E-3</v>
      </c>
      <c r="AN105" s="42">
        <f>Population!AN105/SUM(Population!$AB105:$AN105)</f>
        <v>8.0178829065897898E-3</v>
      </c>
      <c r="AO105" s="40">
        <f>Population!AO105/SUM(Population!$AO105:$BA105)</f>
        <v>0.86377348213780381</v>
      </c>
      <c r="AP105" s="42">
        <f>Population!AP105/SUM(Population!$AO105:$BA105)</f>
        <v>1.5852451409028714E-2</v>
      </c>
      <c r="AQ105" s="42">
        <f>Population!AQ105/SUM(Population!$AO105:$BA105)</f>
        <v>4.5991627140204758E-2</v>
      </c>
      <c r="AR105" s="42">
        <f>Population!AR105/SUM(Population!$AO105:$BA105)</f>
        <v>4.69388343729404E-2</v>
      </c>
      <c r="AS105" s="42">
        <f>Population!AS105/SUM(Population!$AO105:$BA105)</f>
        <v>1.3932942070655865E-2</v>
      </c>
      <c r="AT105" s="42">
        <f>Population!AT105/SUM(Population!$AO105:$BA105)</f>
        <v>2.6583359330604687E-3</v>
      </c>
      <c r="AU105" s="42">
        <f>Population!AU105/SUM(Population!$AO105:$BA105)</f>
        <v>2.2096591060332773E-3</v>
      </c>
      <c r="AV105" s="42">
        <f>Population!AV105/SUM(Population!$AO105:$BA105)</f>
        <v>0</v>
      </c>
      <c r="AW105" s="42">
        <f>Population!AW105/SUM(Population!$AO105:$BA105)</f>
        <v>0</v>
      </c>
      <c r="AX105" s="42">
        <f>Population!AX105/SUM(Population!$AO105:$BA105)</f>
        <v>0</v>
      </c>
      <c r="AY105" s="42">
        <f>Population!AY105/SUM(Population!$AO105:$BA105)</f>
        <v>4.6215288071764686E-3</v>
      </c>
      <c r="AZ105" s="42">
        <f>Population!AZ105/SUM(Population!$AO105:$BA105)</f>
        <v>2.2584192393597774E-3</v>
      </c>
      <c r="BA105" s="43">
        <f>Population!BA105/SUM(Population!$AO105:$BA105)</f>
        <v>1.7627197837364404E-3</v>
      </c>
      <c r="BB105" s="40">
        <f>Population!BB105/SUM(Population!$BB105:$BN105)</f>
        <v>0.4007134709463393</v>
      </c>
      <c r="BC105" s="42">
        <f>Population!BC105/SUM(Population!$BB105:$BN105)</f>
        <v>7.6741267432575852E-2</v>
      </c>
      <c r="BD105" s="42">
        <f>Population!BD105/SUM(Population!$BB105:$BN105)</f>
        <v>0.21228756689095304</v>
      </c>
      <c r="BE105" s="42">
        <f>Population!BE105/SUM(Population!$BB105:$BN105)</f>
        <v>0.20303702264838086</v>
      </c>
      <c r="BF105" s="42">
        <f>Population!BF105/SUM(Population!$BB105:$BN105)</f>
        <v>5.7391259170331978E-2</v>
      </c>
      <c r="BG105" s="42">
        <f>Population!BG105/SUM(Population!$BB105:$BN105)</f>
        <v>1.0578503783154303E-2</v>
      </c>
      <c r="BH105" s="42">
        <f>Population!BH105/SUM(Population!$BB105:$BN105)</f>
        <v>8.2969437390370375E-3</v>
      </c>
      <c r="BI105" s="42">
        <f>Population!BI105/SUM(Population!$BB105:$BN105)</f>
        <v>0</v>
      </c>
      <c r="BJ105" s="42">
        <f>Population!BJ105/SUM(Population!$BB105:$BN105)</f>
        <v>0</v>
      </c>
      <c r="BK105" s="42">
        <f>Population!BK105/SUM(Population!$BB105:$BN105)</f>
        <v>0</v>
      </c>
      <c r="BL105" s="42">
        <f>Population!BL105/SUM(Population!$BB105:$BN105)</f>
        <v>1.7276226371748984E-2</v>
      </c>
      <c r="BM105" s="42">
        <f>Population!BM105/SUM(Population!$BB105:$BN105)</f>
        <v>7.9161867305533144E-3</v>
      </c>
      <c r="BN105" s="43">
        <f>Population!BN105/SUM(Population!$BB105:$BN105)</f>
        <v>5.761552286925267E-3</v>
      </c>
    </row>
    <row r="106" spans="1:66" x14ac:dyDescent="0.25">
      <c r="A106">
        <f t="shared" si="3"/>
        <v>51</v>
      </c>
      <c r="B106" s="40">
        <f>Population!B106/SUM(Population!$B106:$N106)</f>
        <v>0.94415894373993436</v>
      </c>
      <c r="C106" s="42">
        <f>Population!C106/SUM(Population!$B106:$N106)</f>
        <v>6.4170444463413513E-3</v>
      </c>
      <c r="D106" s="42">
        <f>Population!D106/SUM(Population!$B106:$N106)</f>
        <v>1.8709477683311479E-2</v>
      </c>
      <c r="E106" s="42">
        <f>Population!E106/SUM(Population!$B106:$N106)</f>
        <v>1.924851201642587E-2</v>
      </c>
      <c r="F106" s="42">
        <f>Population!F106/SUM(Population!$B106:$N106)</f>
        <v>5.7533694202665988E-3</v>
      </c>
      <c r="G106" s="42">
        <f>Population!G106/SUM(Population!$B106:$N106)</f>
        <v>1.1039618456105307E-3</v>
      </c>
      <c r="H106" s="42">
        <f>Population!H106/SUM(Population!$B106:$N106)</f>
        <v>9.2859270129070411E-4</v>
      </c>
      <c r="I106" s="42">
        <f>Population!I106/SUM(Population!$B106:$N106)</f>
        <v>0</v>
      </c>
      <c r="J106" s="42">
        <f>Population!J106/SUM(Population!$B106:$N106)</f>
        <v>0</v>
      </c>
      <c r="K106" s="42">
        <f>Population!K106/SUM(Population!$B106:$N106)</f>
        <v>0</v>
      </c>
      <c r="L106" s="42">
        <f>Population!L106/SUM(Population!$B106:$N106)</f>
        <v>1.9438291164787381E-3</v>
      </c>
      <c r="M106" s="42">
        <f>Population!M106/SUM(Population!$B106:$N106)</f>
        <v>9.6489366948980233E-4</v>
      </c>
      <c r="N106" s="42">
        <f>Population!N106/SUM(Population!$B106:$N106)</f>
        <v>7.7137536085076282E-4</v>
      </c>
      <c r="O106" s="40">
        <f>Population!O106/SUM(Population!$O106:$AA106)</f>
        <v>0.97354964008728362</v>
      </c>
      <c r="P106" s="42">
        <f>Population!P106/SUM(Population!$O106:$AA106)</f>
        <v>3.0415163718821472E-3</v>
      </c>
      <c r="Q106" s="42">
        <f>Population!Q106/SUM(Population!$O106:$AA106)</f>
        <v>8.8642849275367124E-3</v>
      </c>
      <c r="R106" s="42">
        <f>Population!R106/SUM(Population!$O106:$AA106)</f>
        <v>9.1152177268084764E-3</v>
      </c>
      <c r="S106" s="42">
        <f>Population!S106/SUM(Population!$O106:$AA106)</f>
        <v>2.7237321631049553E-3</v>
      </c>
      <c r="T106" s="42">
        <f>Population!T106/SUM(Population!$O106:$AA106)</f>
        <v>5.2257034673439682E-4</v>
      </c>
      <c r="U106" s="42">
        <f>Population!U106/SUM(Population!$O106:$AA106)</f>
        <v>4.3962867405514353E-4</v>
      </c>
      <c r="V106" s="42">
        <f>Population!V106/SUM(Population!$O106:$AA106)</f>
        <v>0</v>
      </c>
      <c r="W106" s="42">
        <f>Population!W106/SUM(Population!$O106:$AA106)</f>
        <v>0</v>
      </c>
      <c r="X106" s="42">
        <f>Population!X106/SUM(Population!$O106:$AA106)</f>
        <v>0</v>
      </c>
      <c r="Y106" s="42">
        <f>Population!Y106/SUM(Population!$O106:$AA106)</f>
        <v>9.2017577429958394E-4</v>
      </c>
      <c r="Z106" s="42">
        <f>Population!Z106/SUM(Population!$O106:$AA106)</f>
        <v>4.5702454933773675E-4</v>
      </c>
      <c r="AA106" s="42">
        <f>Population!AA106/SUM(Population!$O106:$AA106)</f>
        <v>3.6620937895724643E-4</v>
      </c>
      <c r="AB106" s="40">
        <f>Population!AB106/SUM(Population!$AB106:$AN106)</f>
        <v>0.43732042040000851</v>
      </c>
      <c r="AC106" s="42">
        <f>Population!AC106/SUM(Population!$AB106:$AN106)</f>
        <v>6.3965059087002868E-2</v>
      </c>
      <c r="AD106" s="42">
        <f>Population!AD106/SUM(Population!$AB106:$AN106)</f>
        <v>0.18745771715263193</v>
      </c>
      <c r="AE106" s="42">
        <f>Population!AE106/SUM(Population!$AB106:$AN106)</f>
        <v>0.19422924962596314</v>
      </c>
      <c r="AF106" s="42">
        <f>Population!AF106/SUM(Population!$AB106:$AN106)</f>
        <v>5.8363159327187199E-2</v>
      </c>
      <c r="AG106" s="42">
        <f>Population!AG106/SUM(Population!$AB106:$AN106)</f>
        <v>1.1240729059950468E-2</v>
      </c>
      <c r="AH106" s="42">
        <f>Population!AH106/SUM(Population!$AB106:$AN106)</f>
        <v>9.5150238000444309E-3</v>
      </c>
      <c r="AI106" s="42">
        <f>Population!AI106/SUM(Population!$AB106:$AN106)</f>
        <v>0</v>
      </c>
      <c r="AJ106" s="42">
        <f>Population!AJ106/SUM(Population!$AB106:$AN106)</f>
        <v>0</v>
      </c>
      <c r="AK106" s="42">
        <f>Population!AK106/SUM(Population!$AB106:$AN106)</f>
        <v>0</v>
      </c>
      <c r="AL106" s="42">
        <f>Population!AL106/SUM(Population!$AB106:$AN106)</f>
        <v>1.992939908747416E-2</v>
      </c>
      <c r="AM106" s="42">
        <f>Population!AM106/SUM(Population!$AB106:$AN106)</f>
        <v>9.9604142097507401E-3</v>
      </c>
      <c r="AN106" s="42">
        <f>Population!AN106/SUM(Population!$AB106:$AN106)</f>
        <v>8.0188282499863619E-3</v>
      </c>
      <c r="AO106" s="40">
        <f>Population!AO106/SUM(Population!$AO106:$BA106)</f>
        <v>0.86334630019915304</v>
      </c>
      <c r="AP106" s="42">
        <f>Population!AP106/SUM(Population!$AO106:$BA106)</f>
        <v>1.5895548411734805E-2</v>
      </c>
      <c r="AQ106" s="42">
        <f>Population!AQ106/SUM(Population!$AO106:$BA106)</f>
        <v>4.6124718096112717E-2</v>
      </c>
      <c r="AR106" s="42">
        <f>Population!AR106/SUM(Population!$AO106:$BA106)</f>
        <v>4.7087497738820573E-2</v>
      </c>
      <c r="AS106" s="42">
        <f>Population!AS106/SUM(Population!$AO106:$BA106)</f>
        <v>1.398024669097437E-2</v>
      </c>
      <c r="AT106" s="42">
        <f>Population!AT106/SUM(Population!$AO106:$BA106)</f>
        <v>2.6678343857512452E-3</v>
      </c>
      <c r="AU106" s="42">
        <f>Population!AU106/SUM(Population!$AO106:$BA106)</f>
        <v>2.218314804357537E-3</v>
      </c>
      <c r="AV106" s="42">
        <f>Population!AV106/SUM(Population!$AO106:$BA106)</f>
        <v>0</v>
      </c>
      <c r="AW106" s="42">
        <f>Population!AW106/SUM(Population!$AO106:$BA106)</f>
        <v>0</v>
      </c>
      <c r="AX106" s="42">
        <f>Population!AX106/SUM(Population!$AO106:$BA106)</f>
        <v>0</v>
      </c>
      <c r="AY106" s="42">
        <f>Population!AY106/SUM(Population!$AO106:$BA106)</f>
        <v>4.639784831633435E-3</v>
      </c>
      <c r="AZ106" s="42">
        <f>Population!AZ106/SUM(Population!$AO106:$BA106)</f>
        <v>2.2683147192206453E-3</v>
      </c>
      <c r="BA106" s="43">
        <f>Population!BA106/SUM(Population!$AO106:$BA106)</f>
        <v>1.7714401222416098E-3</v>
      </c>
      <c r="BB106" s="40">
        <f>Population!BB106/SUM(Population!$BB106:$BN106)</f>
        <v>0.40071042141389313</v>
      </c>
      <c r="BC106" s="42">
        <f>Population!BC106/SUM(Population!$BB106:$BN106)</f>
        <v>7.6741182610005523E-2</v>
      </c>
      <c r="BD106" s="42">
        <f>Population!BD106/SUM(Population!$BB106:$BN106)</f>
        <v>0.21228812178410295</v>
      </c>
      <c r="BE106" s="42">
        <f>Population!BE106/SUM(Population!$BB106:$BN106)</f>
        <v>0.20303857711349538</v>
      </c>
      <c r="BF106" s="42">
        <f>Population!BF106/SUM(Population!$BB106:$BN106)</f>
        <v>5.7391897063829238E-2</v>
      </c>
      <c r="BG106" s="42">
        <f>Population!BG106/SUM(Population!$BB106:$BN106)</f>
        <v>1.0578639371683895E-2</v>
      </c>
      <c r="BH106" s="42">
        <f>Population!BH106/SUM(Population!$BB106:$BN106)</f>
        <v>8.2970422719744943E-3</v>
      </c>
      <c r="BI106" s="42">
        <f>Population!BI106/SUM(Population!$BB106:$BN106)</f>
        <v>0</v>
      </c>
      <c r="BJ106" s="42">
        <f>Population!BJ106/SUM(Population!$BB106:$BN106)</f>
        <v>0</v>
      </c>
      <c r="BK106" s="42">
        <f>Population!BK106/SUM(Population!$BB106:$BN106)</f>
        <v>0</v>
      </c>
      <c r="BL106" s="42">
        <f>Population!BL106/SUM(Population!$BB106:$BN106)</f>
        <v>1.7276455013642035E-2</v>
      </c>
      <c r="BM106" s="42">
        <f>Population!BM106/SUM(Population!$BB106:$BN106)</f>
        <v>7.9162449104631018E-3</v>
      </c>
      <c r="BN106" s="43">
        <f>Population!BN106/SUM(Population!$BB106:$BN106)</f>
        <v>5.7614184469103246E-3</v>
      </c>
    </row>
    <row r="107" spans="1:66" x14ac:dyDescent="0.25">
      <c r="A107">
        <f t="shared" si="3"/>
        <v>51.5</v>
      </c>
      <c r="B107" s="40">
        <f>Population!B107/SUM(Population!$B107:$N107)</f>
        <v>0.94415143314508942</v>
      </c>
      <c r="C107" s="42">
        <f>Population!C107/SUM(Population!$B107:$N107)</f>
        <v>6.4178156729154789E-3</v>
      </c>
      <c r="D107" s="42">
        <f>Population!D107/SUM(Population!$B107:$N107)</f>
        <v>1.8711950200289821E-2</v>
      </c>
      <c r="E107" s="42">
        <f>Population!E107/SUM(Population!$B107:$N107)</f>
        <v>1.9251342978444091E-2</v>
      </c>
      <c r="F107" s="42">
        <f>Population!F107/SUM(Population!$B107:$N107)</f>
        <v>5.7542606026521302E-3</v>
      </c>
      <c r="G107" s="42">
        <f>Population!G107/SUM(Population!$B107:$N107)</f>
        <v>1.1041327076702823E-3</v>
      </c>
      <c r="H107" s="42">
        <f>Population!H107/SUM(Population!$B107:$N107)</f>
        <v>9.2871180493541133E-4</v>
      </c>
      <c r="I107" s="42">
        <f>Population!I107/SUM(Population!$B107:$N107)</f>
        <v>0</v>
      </c>
      <c r="J107" s="42">
        <f>Population!J107/SUM(Population!$B107:$N107)</f>
        <v>0</v>
      </c>
      <c r="K107" s="42">
        <f>Population!K107/SUM(Population!$B107:$N107)</f>
        <v>0</v>
      </c>
      <c r="L107" s="42">
        <f>Population!L107/SUM(Population!$B107:$N107)</f>
        <v>1.9440970099919414E-3</v>
      </c>
      <c r="M107" s="42">
        <f>Population!M107/SUM(Population!$B107:$N107)</f>
        <v>9.6497185155996633E-4</v>
      </c>
      <c r="N107" s="42">
        <f>Population!N107/SUM(Population!$B107:$N107)</f>
        <v>7.7128402645134785E-4</v>
      </c>
      <c r="O107" s="40">
        <f>Population!O107/SUM(Population!$O107:$AA107)</f>
        <v>0.97354771401330664</v>
      </c>
      <c r="P107" s="42">
        <f>Population!P107/SUM(Population!$O107:$AA107)</f>
        <v>3.0417925584600466E-3</v>
      </c>
      <c r="Q107" s="42">
        <f>Population!Q107/SUM(Population!$O107:$AA107)</f>
        <v>8.8651395147568857E-3</v>
      </c>
      <c r="R107" s="42">
        <f>Population!R107/SUM(Population!$O107:$AA107)</f>
        <v>9.1160834564910816E-3</v>
      </c>
      <c r="S107" s="42">
        <f>Population!S107/SUM(Population!$O107:$AA107)</f>
        <v>2.7239585871967147E-3</v>
      </c>
      <c r="T107" s="42">
        <f>Population!T107/SUM(Population!$O107:$AA107)</f>
        <v>5.2260238455784536E-4</v>
      </c>
      <c r="U107" s="42">
        <f>Population!U107/SUM(Population!$O107:$AA107)</f>
        <v>4.3961577396094495E-4</v>
      </c>
      <c r="V107" s="42">
        <f>Population!V107/SUM(Population!$O107:$AA107)</f>
        <v>0</v>
      </c>
      <c r="W107" s="42">
        <f>Population!W107/SUM(Population!$O107:$AA107)</f>
        <v>0</v>
      </c>
      <c r="X107" s="42">
        <f>Population!X107/SUM(Population!$O107:$AA107)</f>
        <v>0</v>
      </c>
      <c r="Y107" s="42">
        <f>Population!Y107/SUM(Population!$O107:$AA107)</f>
        <v>9.2015802093464987E-4</v>
      </c>
      <c r="Z107" s="42">
        <f>Population!Z107/SUM(Population!$O107:$AA107)</f>
        <v>4.5694350980428225E-4</v>
      </c>
      <c r="AA107" s="42">
        <f>Population!AA107/SUM(Population!$O107:$AA107)</f>
        <v>3.6599218053098652E-4</v>
      </c>
      <c r="AB107" s="40">
        <f>Population!AB107/SUM(Population!$AB107:$AN107)</f>
        <v>0.43727523124125811</v>
      </c>
      <c r="AC107" s="42">
        <f>Population!AC107/SUM(Population!$AB107:$AN107)</f>
        <v>6.3967624614764851E-2</v>
      </c>
      <c r="AD107" s="42">
        <f>Population!AD107/SUM(Population!$AB107:$AN107)</f>
        <v>0.18746848421467199</v>
      </c>
      <c r="AE107" s="42">
        <f>Population!AE107/SUM(Population!$AB107:$AN107)</f>
        <v>0.19424592894429496</v>
      </c>
      <c r="AF107" s="42">
        <f>Population!AF107/SUM(Population!$AB107:$AN107)</f>
        <v>5.8369554630550116E-2</v>
      </c>
      <c r="AG107" s="42">
        <f>Population!AG107/SUM(Population!$AB107:$AN107)</f>
        <v>1.1242151354548936E-2</v>
      </c>
      <c r="AH107" s="42">
        <f>Population!AH107/SUM(Population!$AB107:$AN107)</f>
        <v>9.5164279871905993E-3</v>
      </c>
      <c r="AI107" s="42">
        <f>Population!AI107/SUM(Population!$AB107:$AN107)</f>
        <v>0</v>
      </c>
      <c r="AJ107" s="42">
        <f>Population!AJ107/SUM(Population!$AB107:$AN107)</f>
        <v>0</v>
      </c>
      <c r="AK107" s="42">
        <f>Population!AK107/SUM(Population!$AB107:$AN107)</f>
        <v>0</v>
      </c>
      <c r="AL107" s="42">
        <f>Population!AL107/SUM(Population!$AB107:$AN107)</f>
        <v>1.9932568850026092E-2</v>
      </c>
      <c r="AM107" s="42">
        <f>Population!AM107/SUM(Population!$AB107:$AN107)</f>
        <v>9.9621943298284325E-3</v>
      </c>
      <c r="AN107" s="42">
        <f>Population!AN107/SUM(Population!$AB107:$AN107)</f>
        <v>8.0198338328657873E-3</v>
      </c>
      <c r="AO107" s="40">
        <f>Population!AO107/SUM(Population!$AO107:$BA107)</f>
        <v>0.86292940966582099</v>
      </c>
      <c r="AP107" s="42">
        <f>Population!AP107/SUM(Population!$AO107:$BA107)</f>
        <v>1.5937563755278238E-2</v>
      </c>
      <c r="AQ107" s="42">
        <f>Population!AQ107/SUM(Population!$AO107:$BA107)</f>
        <v>4.625451183116349E-2</v>
      </c>
      <c r="AR107" s="42">
        <f>Population!AR107/SUM(Population!$AO107:$BA107)</f>
        <v>4.7232564832266129E-2</v>
      </c>
      <c r="AS107" s="42">
        <f>Population!AS107/SUM(Population!$AO107:$BA107)</f>
        <v>1.4026431613188173E-2</v>
      </c>
      <c r="AT107" s="42">
        <f>Population!AT107/SUM(Population!$AO107:$BA107)</f>
        <v>2.6771122044842747E-3</v>
      </c>
      <c r="AU107" s="42">
        <f>Population!AU107/SUM(Population!$AO107:$BA107)</f>
        <v>2.2267775923754582E-3</v>
      </c>
      <c r="AV107" s="42">
        <f>Population!AV107/SUM(Population!$AO107:$BA107)</f>
        <v>0</v>
      </c>
      <c r="AW107" s="42">
        <f>Population!AW107/SUM(Population!$AO107:$BA107)</f>
        <v>0</v>
      </c>
      <c r="AX107" s="42">
        <f>Population!AX107/SUM(Population!$AO107:$BA107)</f>
        <v>0</v>
      </c>
      <c r="AY107" s="42">
        <f>Population!AY107/SUM(Population!$AO107:$BA107)</f>
        <v>4.657635317458623E-3</v>
      </c>
      <c r="AZ107" s="42">
        <f>Population!AZ107/SUM(Population!$AO107:$BA107)</f>
        <v>2.2780019443428647E-3</v>
      </c>
      <c r="BA107" s="43">
        <f>Population!BA107/SUM(Population!$AO107:$BA107)</f>
        <v>1.7799912436217544E-3</v>
      </c>
      <c r="BB107" s="40">
        <f>Population!BB107/SUM(Population!$BB107:$BN107)</f>
        <v>0.40070734027053273</v>
      </c>
      <c r="BC107" s="42">
        <f>Population!BC107/SUM(Population!$BB107:$BN107)</f>
        <v>7.6741091511361922E-2</v>
      </c>
      <c r="BD107" s="42">
        <f>Population!BD107/SUM(Population!$BB107:$BN107)</f>
        <v>0.21228865464047264</v>
      </c>
      <c r="BE107" s="42">
        <f>Population!BE107/SUM(Population!$BB107:$BN107)</f>
        <v>0.20304011967260396</v>
      </c>
      <c r="BF107" s="42">
        <f>Population!BF107/SUM(Population!$BB107:$BN107)</f>
        <v>5.73925381949911E-2</v>
      </c>
      <c r="BG107" s="42">
        <f>Population!BG107/SUM(Population!$BB107:$BN107)</f>
        <v>1.0578777359118229E-2</v>
      </c>
      <c r="BH107" s="42">
        <f>Population!BH107/SUM(Population!$BB107:$BN107)</f>
        <v>8.2971479062076622E-3</v>
      </c>
      <c r="BI107" s="42">
        <f>Population!BI107/SUM(Population!$BB107:$BN107)</f>
        <v>0</v>
      </c>
      <c r="BJ107" s="42">
        <f>Population!BJ107/SUM(Population!$BB107:$BN107)</f>
        <v>0</v>
      </c>
      <c r="BK107" s="42">
        <f>Population!BK107/SUM(Population!$BB107:$BN107)</f>
        <v>0</v>
      </c>
      <c r="BL107" s="42">
        <f>Population!BL107/SUM(Population!$BB107:$BN107)</f>
        <v>1.7276697992563476E-2</v>
      </c>
      <c r="BM107" s="42">
        <f>Population!BM107/SUM(Population!$BB107:$BN107)</f>
        <v>7.9163189416566818E-3</v>
      </c>
      <c r="BN107" s="43">
        <f>Population!BN107/SUM(Population!$BB107:$BN107)</f>
        <v>5.7613135104916651E-3</v>
      </c>
    </row>
    <row r="108" spans="1:66" x14ac:dyDescent="0.25">
      <c r="A108">
        <f t="shared" si="3"/>
        <v>52</v>
      </c>
      <c r="B108" s="40">
        <f>Population!B108/SUM(Population!$B108:$N108)</f>
        <v>0.94414404636884974</v>
      </c>
      <c r="C108" s="42">
        <f>Population!C108/SUM(Population!$B108:$N108)</f>
        <v>6.4185637113847787E-3</v>
      </c>
      <c r="D108" s="42">
        <f>Population!D108/SUM(Population!$B108:$N108)</f>
        <v>1.8714355573308732E-2</v>
      </c>
      <c r="E108" s="42">
        <f>Population!E108/SUM(Population!$B108:$N108)</f>
        <v>1.9254114143942271E-2</v>
      </c>
      <c r="F108" s="42">
        <f>Population!F108/SUM(Population!$B108:$N108)</f>
        <v>5.7551388840070238E-3</v>
      </c>
      <c r="G108" s="42">
        <f>Population!G108/SUM(Population!$B108:$N108)</f>
        <v>1.1043024326450315E-3</v>
      </c>
      <c r="H108" s="42">
        <f>Population!H108/SUM(Population!$B108:$N108)</f>
        <v>9.2883392902235362E-4</v>
      </c>
      <c r="I108" s="42">
        <f>Population!I108/SUM(Population!$B108:$N108)</f>
        <v>0</v>
      </c>
      <c r="J108" s="42">
        <f>Population!J108/SUM(Population!$B108:$N108)</f>
        <v>0</v>
      </c>
      <c r="K108" s="42">
        <f>Population!K108/SUM(Population!$B108:$N108)</f>
        <v>0</v>
      </c>
      <c r="L108" s="42">
        <f>Population!L108/SUM(Population!$B108:$N108)</f>
        <v>1.9443707880129452E-3</v>
      </c>
      <c r="M108" s="42">
        <f>Population!M108/SUM(Population!$B108:$N108)</f>
        <v>9.6506007404690121E-4</v>
      </c>
      <c r="N108" s="42">
        <f>Population!N108/SUM(Population!$B108:$N108)</f>
        <v>7.7121409478012807E-4</v>
      </c>
      <c r="O108" s="40">
        <f>Population!O108/SUM(Population!$O108:$AA108)</f>
        <v>0.97354568388990304</v>
      </c>
      <c r="P108" s="42">
        <f>Population!P108/SUM(Population!$O108:$AA108)</f>
        <v>3.0420669868071238E-3</v>
      </c>
      <c r="Q108" s="42">
        <f>Population!Q108/SUM(Population!$O108:$AA108)</f>
        <v>8.8659967261120187E-3</v>
      </c>
      <c r="R108" s="42">
        <f>Population!R108/SUM(Population!$O108:$AA108)</f>
        <v>9.1169725666644472E-3</v>
      </c>
      <c r="S108" s="42">
        <f>Population!S108/SUM(Population!$O108:$AA108)</f>
        <v>2.7241994819799898E-3</v>
      </c>
      <c r="T108" s="42">
        <f>Population!T108/SUM(Population!$O108:$AA108)</f>
        <v>5.2263879377474284E-4</v>
      </c>
      <c r="U108" s="42">
        <f>Population!U108/SUM(Population!$O108:$AA108)</f>
        <v>4.3961052277610355E-4</v>
      </c>
      <c r="V108" s="42">
        <f>Population!V108/SUM(Population!$O108:$AA108)</f>
        <v>0</v>
      </c>
      <c r="W108" s="42">
        <f>Population!W108/SUM(Population!$O108:$AA108)</f>
        <v>0</v>
      </c>
      <c r="X108" s="42">
        <f>Population!X108/SUM(Population!$O108:$AA108)</f>
        <v>0</v>
      </c>
      <c r="Y108" s="42">
        <f>Population!Y108/SUM(Population!$O108:$AA108)</f>
        <v>9.2015624086022195E-4</v>
      </c>
      <c r="Z108" s="42">
        <f>Population!Z108/SUM(Population!$O108:$AA108)</f>
        <v>4.5687699175472597E-4</v>
      </c>
      <c r="AA108" s="42">
        <f>Population!AA108/SUM(Population!$O108:$AA108)</f>
        <v>3.6579779936751013E-4</v>
      </c>
      <c r="AB108" s="40">
        <f>Population!AB108/SUM(Population!$AB108:$AN108)</f>
        <v>0.4372309899680355</v>
      </c>
      <c r="AC108" s="42">
        <f>Population!AC108/SUM(Population!$AB108:$AN108)</f>
        <v>6.3970162165783828E-2</v>
      </c>
      <c r="AD108" s="42">
        <f>Population!AD108/SUM(Population!$AB108:$AN108)</f>
        <v>0.18747903413247191</v>
      </c>
      <c r="AE108" s="42">
        <f>Population!AE108/SUM(Population!$AB108:$AN108)</f>
        <v>0.194262176158183</v>
      </c>
      <c r="AF108" s="42">
        <f>Population!AF108/SUM(Population!$AB108:$AN108)</f>
        <v>5.8375776619990535E-2</v>
      </c>
      <c r="AG108" s="42">
        <f>Population!AG108/SUM(Population!$AB108:$AN108)</f>
        <v>1.1243536512084859E-2</v>
      </c>
      <c r="AH108" s="42">
        <f>Population!AH108/SUM(Population!$AB108:$AN108)</f>
        <v>9.5178056064356906E-3</v>
      </c>
      <c r="AI108" s="42">
        <f>Population!AI108/SUM(Population!$AB108:$AN108)</f>
        <v>0</v>
      </c>
      <c r="AJ108" s="42">
        <f>Population!AJ108/SUM(Population!$AB108:$AN108)</f>
        <v>0</v>
      </c>
      <c r="AK108" s="42">
        <f>Population!AK108/SUM(Population!$AB108:$AN108)</f>
        <v>0</v>
      </c>
      <c r="AL108" s="42">
        <f>Population!AL108/SUM(Population!$AB108:$AN108)</f>
        <v>1.9935671780088496E-2</v>
      </c>
      <c r="AM108" s="42">
        <f>Population!AM108/SUM(Population!$AB108:$AN108)</f>
        <v>9.9639571304537076E-3</v>
      </c>
      <c r="AN108" s="42">
        <f>Population!AN108/SUM(Population!$AB108:$AN108)</f>
        <v>8.02088992647235E-3</v>
      </c>
      <c r="AO108" s="40">
        <f>Population!AO108/SUM(Population!$AO108:$BA108)</f>
        <v>0.86252266907289277</v>
      </c>
      <c r="AP108" s="42">
        <f>Population!AP108/SUM(Population!$AO108:$BA108)</f>
        <v>1.5978514760818373E-2</v>
      </c>
      <c r="AQ108" s="42">
        <f>Population!AQ108/SUM(Population!$AO108:$BA108)</f>
        <v>4.638105841271508E-2</v>
      </c>
      <c r="AR108" s="42">
        <f>Population!AR108/SUM(Population!$AO108:$BA108)</f>
        <v>4.7374085279604308E-2</v>
      </c>
      <c r="AS108" s="42">
        <f>Population!AS108/SUM(Population!$AO108:$BA108)</f>
        <v>1.4071510957508067E-2</v>
      </c>
      <c r="AT108" s="42">
        <f>Population!AT108/SUM(Population!$AO108:$BA108)</f>
        <v>2.686171958684448E-3</v>
      </c>
      <c r="AU108" s="42">
        <f>Population!AU108/SUM(Population!$AO108:$BA108)</f>
        <v>2.2350493380543326E-3</v>
      </c>
      <c r="AV108" s="42">
        <f>Population!AV108/SUM(Population!$AO108:$BA108)</f>
        <v>0</v>
      </c>
      <c r="AW108" s="42">
        <f>Population!AW108/SUM(Population!$AO108:$BA108)</f>
        <v>0</v>
      </c>
      <c r="AX108" s="42">
        <f>Population!AX108/SUM(Population!$AO108:$BA108)</f>
        <v>0</v>
      </c>
      <c r="AY108" s="42">
        <f>Population!AY108/SUM(Population!$AO108:$BA108)</f>
        <v>4.6750841060217421E-3</v>
      </c>
      <c r="AZ108" s="42">
        <f>Population!AZ108/SUM(Population!$AO108:$BA108)</f>
        <v>2.2874823673094298E-3</v>
      </c>
      <c r="BA108" s="43">
        <f>Population!BA108/SUM(Population!$AO108:$BA108)</f>
        <v>1.7883737463914619E-3</v>
      </c>
      <c r="BB108" s="40">
        <f>Population!BB108/SUM(Population!$BB108:$BN108)</f>
        <v>0.40070423866404009</v>
      </c>
      <c r="BC108" s="42">
        <f>Population!BC108/SUM(Population!$BB108:$BN108)</f>
        <v>7.6740994973665155E-2</v>
      </c>
      <c r="BD108" s="42">
        <f>Population!BD108/SUM(Population!$BB108:$BN108)</f>
        <v>0.21228916614188867</v>
      </c>
      <c r="BE108" s="42">
        <f>Population!BE108/SUM(Population!$BB108:$BN108)</f>
        <v>0.20304164731648108</v>
      </c>
      <c r="BF108" s="42">
        <f>Population!BF108/SUM(Population!$BB108:$BN108)</f>
        <v>5.7393180538506644E-2</v>
      </c>
      <c r="BG108" s="42">
        <f>Population!BG108/SUM(Population!$BB108:$BN108)</f>
        <v>1.0578917150131475E-2</v>
      </c>
      <c r="BH108" s="42">
        <f>Population!BH108/SUM(Population!$BB108:$BN108)</f>
        <v>8.2972596948829146E-3</v>
      </c>
      <c r="BI108" s="42">
        <f>Population!BI108/SUM(Population!$BB108:$BN108)</f>
        <v>0</v>
      </c>
      <c r="BJ108" s="42">
        <f>Population!BJ108/SUM(Population!$BB108:$BN108)</f>
        <v>0</v>
      </c>
      <c r="BK108" s="42">
        <f>Population!BK108/SUM(Population!$BB108:$BN108)</f>
        <v>0</v>
      </c>
      <c r="BL108" s="42">
        <f>Population!BL108/SUM(Population!$BB108:$BN108)</f>
        <v>1.7276953331758847E-2</v>
      </c>
      <c r="BM108" s="42">
        <f>Population!BM108/SUM(Population!$BB108:$BN108)</f>
        <v>7.9164071465822328E-3</v>
      </c>
      <c r="BN108" s="43">
        <f>Population!BN108/SUM(Population!$BB108:$BN108)</f>
        <v>5.7612350420629069E-3</v>
      </c>
    </row>
    <row r="109" spans="1:66" x14ac:dyDescent="0.25">
      <c r="A109">
        <f t="shared" si="3"/>
        <v>52.5</v>
      </c>
      <c r="B109" s="40">
        <f>Population!B109/SUM(Population!$B109:$N109)</f>
        <v>0.94413679238113501</v>
      </c>
      <c r="C109" s="42">
        <f>Population!C109/SUM(Population!$B109:$N109)</f>
        <v>6.4192888557860284E-3</v>
      </c>
      <c r="D109" s="42">
        <f>Population!D109/SUM(Population!$B109:$N109)</f>
        <v>1.8716693831994081E-2</v>
      </c>
      <c r="E109" s="42">
        <f>Population!E109/SUM(Population!$B109:$N109)</f>
        <v>1.9256823457730866E-2</v>
      </c>
      <c r="F109" s="42">
        <f>Population!F109/SUM(Population!$B109:$N109)</f>
        <v>5.7560029195184289E-3</v>
      </c>
      <c r="G109" s="42">
        <f>Population!G109/SUM(Population!$B109:$N109)</f>
        <v>1.1044706115233382E-3</v>
      </c>
      <c r="H109" s="42">
        <f>Population!H109/SUM(Population!$B109:$N109)</f>
        <v>9.2895837602903334E-4</v>
      </c>
      <c r="I109" s="42">
        <f>Population!I109/SUM(Population!$B109:$N109)</f>
        <v>0</v>
      </c>
      <c r="J109" s="42">
        <f>Population!J109/SUM(Population!$B109:$N109)</f>
        <v>0</v>
      </c>
      <c r="K109" s="42">
        <f>Population!K109/SUM(Population!$B109:$N109)</f>
        <v>0</v>
      </c>
      <c r="L109" s="42">
        <f>Population!L109/SUM(Population!$B109:$N109)</f>
        <v>1.9446489601220517E-3</v>
      </c>
      <c r="M109" s="42">
        <f>Population!M109/SUM(Population!$B109:$N109)</f>
        <v>9.6515700325985768E-4</v>
      </c>
      <c r="N109" s="42">
        <f>Population!N109/SUM(Population!$B109:$N109)</f>
        <v>7.7116360290153171E-4</v>
      </c>
      <c r="O109" s="40">
        <f>Population!O109/SUM(Population!$O109:$AA109)</f>
        <v>0.97354356742002224</v>
      </c>
      <c r="P109" s="42">
        <f>Population!P109/SUM(Population!$O109:$AA109)</f>
        <v>3.0423389582055521E-3</v>
      </c>
      <c r="Q109" s="42">
        <f>Population!Q109/SUM(Population!$O109:$AA109)</f>
        <v>8.8668534692321471E-3</v>
      </c>
      <c r="R109" s="42">
        <f>Population!R109/SUM(Population!$O109:$AA109)</f>
        <v>9.11787958616702E-3</v>
      </c>
      <c r="S109" s="42">
        <f>Population!S109/SUM(Population!$O109:$AA109)</f>
        <v>2.724452488272629E-3</v>
      </c>
      <c r="T109" s="42">
        <f>Population!T109/SUM(Population!$O109:$AA109)</f>
        <v>5.2267898527815209E-4</v>
      </c>
      <c r="U109" s="42">
        <f>Population!U109/SUM(Population!$O109:$AA109)</f>
        <v>4.3961212986359859E-4</v>
      </c>
      <c r="V109" s="42">
        <f>Population!V109/SUM(Population!$O109:$AA109)</f>
        <v>0</v>
      </c>
      <c r="W109" s="42">
        <f>Population!W109/SUM(Population!$O109:$AA109)</f>
        <v>0</v>
      </c>
      <c r="X109" s="42">
        <f>Population!X109/SUM(Population!$O109:$AA109)</f>
        <v>0</v>
      </c>
      <c r="Y109" s="42">
        <f>Population!Y109/SUM(Population!$O109:$AA109)</f>
        <v>9.2016874846850198E-4</v>
      </c>
      <c r="Z109" s="42">
        <f>Population!Z109/SUM(Population!$O109:$AA109)</f>
        <v>4.5682369547842238E-4</v>
      </c>
      <c r="AA109" s="42">
        <f>Population!AA109/SUM(Population!$O109:$AA109)</f>
        <v>3.6562451901174634E-4</v>
      </c>
      <c r="AB109" s="40">
        <f>Population!AB109/SUM(Population!$AB109:$AN109)</f>
        <v>0.43718773148089851</v>
      </c>
      <c r="AC109" s="42">
        <f>Population!AC109/SUM(Population!$AB109:$AN109)</f>
        <v>6.3972667319702373E-2</v>
      </c>
      <c r="AD109" s="42">
        <f>Population!AD109/SUM(Population!$AB109:$AN109)</f>
        <v>0.18748935885916745</v>
      </c>
      <c r="AE109" s="42">
        <f>Population!AE109/SUM(Population!$AB109:$AN109)</f>
        <v>0.19427798779830105</v>
      </c>
      <c r="AF109" s="42">
        <f>Population!AF109/SUM(Population!$AB109:$AN109)</f>
        <v>5.8381824349826764E-2</v>
      </c>
      <c r="AG109" s="42">
        <f>Population!AG109/SUM(Population!$AB109:$AN109)</f>
        <v>1.1244884097458586E-2</v>
      </c>
      <c r="AH109" s="42">
        <f>Population!AH109/SUM(Population!$AB109:$AN109)</f>
        <v>9.5191550278409184E-3</v>
      </c>
      <c r="AI109" s="42">
        <f>Population!AI109/SUM(Population!$AB109:$AN109)</f>
        <v>0</v>
      </c>
      <c r="AJ109" s="42">
        <f>Population!AJ109/SUM(Population!$AB109:$AN109)</f>
        <v>0</v>
      </c>
      <c r="AK109" s="42">
        <f>Population!AK109/SUM(Population!$AB109:$AN109)</f>
        <v>0</v>
      </c>
      <c r="AL109" s="42">
        <f>Population!AL109/SUM(Population!$AB109:$AN109)</f>
        <v>1.9938704817440707E-2</v>
      </c>
      <c r="AM109" s="42">
        <f>Population!AM109/SUM(Population!$AB109:$AN109)</f>
        <v>9.9656985584401694E-3</v>
      </c>
      <c r="AN109" s="42">
        <f>Population!AN109/SUM(Population!$AB109:$AN109)</f>
        <v>8.0219876909231498E-3</v>
      </c>
      <c r="AO109" s="40">
        <f>Population!AO109/SUM(Population!$AO109:$BA109)</f>
        <v>0.86212593440696761</v>
      </c>
      <c r="AP109" s="42">
        <f>Population!AP109/SUM(Population!$AO109:$BA109)</f>
        <v>1.6018418881262788E-2</v>
      </c>
      <c r="AQ109" s="42">
        <f>Population!AQ109/SUM(Population!$AO109:$BA109)</f>
        <v>4.6504408480743296E-2</v>
      </c>
      <c r="AR109" s="42">
        <f>Population!AR109/SUM(Population!$AO109:$BA109)</f>
        <v>4.7512109617417447E-2</v>
      </c>
      <c r="AS109" s="42">
        <f>Population!AS109/SUM(Population!$AO109:$BA109)</f>
        <v>1.411549919814562E-2</v>
      </c>
      <c r="AT109" s="42">
        <f>Population!AT109/SUM(Population!$AO109:$BA109)</f>
        <v>2.6950162978985051E-3</v>
      </c>
      <c r="AU109" s="42">
        <f>Population!AU109/SUM(Population!$AO109:$BA109)</f>
        <v>2.243131995801474E-3</v>
      </c>
      <c r="AV109" s="42">
        <f>Population!AV109/SUM(Population!$AO109:$BA109)</f>
        <v>0</v>
      </c>
      <c r="AW109" s="42">
        <f>Population!AW109/SUM(Population!$AO109:$BA109)</f>
        <v>0</v>
      </c>
      <c r="AX109" s="42">
        <f>Population!AX109/SUM(Population!$AO109:$BA109)</f>
        <v>0</v>
      </c>
      <c r="AY109" s="42">
        <f>Population!AY109/SUM(Population!$AO109:$BA109)</f>
        <v>4.6921352247015369E-3</v>
      </c>
      <c r="AZ109" s="42">
        <f>Population!AZ109/SUM(Population!$AO109:$BA109)</f>
        <v>2.296757556140238E-3</v>
      </c>
      <c r="BA109" s="43">
        <f>Population!BA109/SUM(Population!$AO109:$BA109)</f>
        <v>1.7965883409213066E-3</v>
      </c>
      <c r="BB109" s="40">
        <f>Population!BB109/SUM(Population!$BB109:$BN109)</f>
        <v>0.4007011267125295</v>
      </c>
      <c r="BC109" s="42">
        <f>Population!BC109/SUM(Population!$BB109:$BN109)</f>
        <v>7.674089376991769E-2</v>
      </c>
      <c r="BD109" s="42">
        <f>Population!BD109/SUM(Population!$BB109:$BN109)</f>
        <v>0.21228965698064792</v>
      </c>
      <c r="BE109" s="42">
        <f>Population!BE109/SUM(Population!$BB109:$BN109)</f>
        <v>0.203043157384797</v>
      </c>
      <c r="BF109" s="42">
        <f>Population!BF109/SUM(Population!$BB109:$BN109)</f>
        <v>5.7393822260629598E-2</v>
      </c>
      <c r="BG109" s="42">
        <f>Population!BG109/SUM(Population!$BB109:$BN109)</f>
        <v>1.0579058200513013E-2</v>
      </c>
      <c r="BH109" s="42">
        <f>Population!BH109/SUM(Population!$BB109:$BN109)</f>
        <v>8.297376761678351E-3</v>
      </c>
      <c r="BI109" s="42">
        <f>Population!BI109/SUM(Population!$BB109:$BN109)</f>
        <v>0</v>
      </c>
      <c r="BJ109" s="42">
        <f>Population!BJ109/SUM(Population!$BB109:$BN109)</f>
        <v>0</v>
      </c>
      <c r="BK109" s="42">
        <f>Population!BK109/SUM(Population!$BB109:$BN109)</f>
        <v>0</v>
      </c>
      <c r="BL109" s="42">
        <f>Population!BL109/SUM(Population!$BB109:$BN109)</f>
        <v>1.7277219201445877E-2</v>
      </c>
      <c r="BM109" s="42">
        <f>Population!BM109/SUM(Population!$BB109:$BN109)</f>
        <v>7.9165079647432399E-3</v>
      </c>
      <c r="BN109" s="43">
        <f>Population!BN109/SUM(Population!$BB109:$BN109)</f>
        <v>5.7611807630978534E-3</v>
      </c>
    </row>
    <row r="110" spans="1:66" x14ac:dyDescent="0.25">
      <c r="A110">
        <f t="shared" si="3"/>
        <v>53</v>
      </c>
      <c r="B110" s="40">
        <f>Population!B110/SUM(Population!$B110:$N110)</f>
        <v>0.944129678663571</v>
      </c>
      <c r="C110" s="42">
        <f>Population!C110/SUM(Population!$B110:$N110)</f>
        <v>6.4199914502335283E-3</v>
      </c>
      <c r="D110" s="42">
        <f>Population!D110/SUM(Population!$B110:$N110)</f>
        <v>1.8718965251523844E-2</v>
      </c>
      <c r="E110" s="42">
        <f>Population!E110/SUM(Population!$B110:$N110)</f>
        <v>1.9259469331125583E-2</v>
      </c>
      <c r="F110" s="42">
        <f>Population!F110/SUM(Population!$B110:$N110)</f>
        <v>5.7568515705299656E-3</v>
      </c>
      <c r="G110" s="42">
        <f>Population!G110/SUM(Population!$B110:$N110)</f>
        <v>1.1046368871420506E-3</v>
      </c>
      <c r="H110" s="42">
        <f>Population!H110/SUM(Population!$B110:$N110)</f>
        <v>9.2908451676657902E-4</v>
      </c>
      <c r="I110" s="42">
        <f>Population!I110/SUM(Population!$B110:$N110)</f>
        <v>0</v>
      </c>
      <c r="J110" s="42">
        <f>Population!J110/SUM(Population!$B110:$N110)</f>
        <v>0</v>
      </c>
      <c r="K110" s="42">
        <f>Population!K110/SUM(Population!$B110:$N110)</f>
        <v>0</v>
      </c>
      <c r="L110" s="42">
        <f>Population!L110/SUM(Population!$B110:$N110)</f>
        <v>1.944930184714798E-3</v>
      </c>
      <c r="M110" s="42">
        <f>Population!M110/SUM(Population!$B110:$N110)</f>
        <v>9.6526141882501192E-4</v>
      </c>
      <c r="N110" s="42">
        <f>Population!N110/SUM(Population!$B110:$N110)</f>
        <v>7.7113072556770929E-4</v>
      </c>
      <c r="O110" s="40">
        <f>Population!O110/SUM(Population!$O110:$AA110)</f>
        <v>0.97354138063239581</v>
      </c>
      <c r="P110" s="42">
        <f>Population!P110/SUM(Population!$O110:$AA110)</f>
        <v>3.0426078661114613E-3</v>
      </c>
      <c r="Q110" s="42">
        <f>Population!Q110/SUM(Population!$O110:$AA110)</f>
        <v>8.8677070139923132E-3</v>
      </c>
      <c r="R110" s="42">
        <f>Population!R110/SUM(Population!$O110:$AA110)</f>
        <v>9.1187996006144509E-3</v>
      </c>
      <c r="S110" s="42">
        <f>Population!S110/SUM(Population!$O110:$AA110)</f>
        <v>2.7247154669873246E-3</v>
      </c>
      <c r="T110" s="42">
        <f>Population!T110/SUM(Population!$O110:$AA110)</f>
        <v>5.2272242147366455E-4</v>
      </c>
      <c r="U110" s="42">
        <f>Population!U110/SUM(Population!$O110:$AA110)</f>
        <v>4.3961986587881616E-4</v>
      </c>
      <c r="V110" s="42">
        <f>Population!V110/SUM(Population!$O110:$AA110)</f>
        <v>0</v>
      </c>
      <c r="W110" s="42">
        <f>Population!W110/SUM(Population!$O110:$AA110)</f>
        <v>0</v>
      </c>
      <c r="X110" s="42">
        <f>Population!X110/SUM(Population!$O110:$AA110)</f>
        <v>0</v>
      </c>
      <c r="Y110" s="42">
        <f>Population!Y110/SUM(Population!$O110:$AA110)</f>
        <v>9.2019398978161315E-4</v>
      </c>
      <c r="Z110" s="42">
        <f>Population!Z110/SUM(Population!$O110:$AA110)</f>
        <v>4.5678241298666427E-4</v>
      </c>
      <c r="AA110" s="42">
        <f>Population!AA110/SUM(Population!$O110:$AA110)</f>
        <v>3.6547072977797553E-4</v>
      </c>
      <c r="AB110" s="40">
        <f>Population!AB110/SUM(Population!$AB110:$AN110)</f>
        <v>0.43714548289186883</v>
      </c>
      <c r="AC110" s="42">
        <f>Population!AC110/SUM(Population!$AB110:$AN110)</f>
        <v>6.3975136248916945E-2</v>
      </c>
      <c r="AD110" s="42">
        <f>Population!AD110/SUM(Population!$AB110:$AN110)</f>
        <v>0.18749945206964178</v>
      </c>
      <c r="AE110" s="42">
        <f>Population!AE110/SUM(Population!$AB110:$AN110)</f>
        <v>0.19429336251196022</v>
      </c>
      <c r="AF110" s="42">
        <f>Population!AF110/SUM(Population!$AB110:$AN110)</f>
        <v>5.8387697696954823E-2</v>
      </c>
      <c r="AG110" s="42">
        <f>Population!AG110/SUM(Population!$AB110:$AN110)</f>
        <v>1.1246193881777238E-2</v>
      </c>
      <c r="AH110" s="42">
        <f>Population!AH110/SUM(Population!$AB110:$AN110)</f>
        <v>9.5204749269910197E-3</v>
      </c>
      <c r="AI110" s="42">
        <f>Population!AI110/SUM(Population!$AB110:$AN110)</f>
        <v>0</v>
      </c>
      <c r="AJ110" s="42">
        <f>Population!AJ110/SUM(Population!$AB110:$AN110)</f>
        <v>0</v>
      </c>
      <c r="AK110" s="42">
        <f>Population!AK110/SUM(Population!$AB110:$AN110)</f>
        <v>0</v>
      </c>
      <c r="AL110" s="42">
        <f>Population!AL110/SUM(Population!$AB110:$AN110)</f>
        <v>1.994166554872679E-2</v>
      </c>
      <c r="AM110" s="42">
        <f>Population!AM110/SUM(Population!$AB110:$AN110)</f>
        <v>9.9674151115148896E-3</v>
      </c>
      <c r="AN110" s="42">
        <f>Population!AN110/SUM(Population!$AB110:$AN110)</f>
        <v>8.0231191116474036E-3</v>
      </c>
      <c r="AO110" s="40">
        <f>Population!AO110/SUM(Population!$AO110:$BA110)</f>
        <v>0.86173905934590422</v>
      </c>
      <c r="AP110" s="42">
        <f>Population!AP110/SUM(Population!$AO110:$BA110)</f>
        <v>1.6057293678986666E-2</v>
      </c>
      <c r="AQ110" s="42">
        <f>Population!AQ110/SUM(Population!$AO110:$BA110)</f>
        <v>4.6624613174858484E-2</v>
      </c>
      <c r="AR110" s="42">
        <f>Population!AR110/SUM(Population!$AO110:$BA110)</f>
        <v>4.764668920629038E-2</v>
      </c>
      <c r="AS110" s="42">
        <f>Population!AS110/SUM(Population!$AO110:$BA110)</f>
        <v>1.4158411135225046E-2</v>
      </c>
      <c r="AT110" s="42">
        <f>Population!AT110/SUM(Population!$AO110:$BA110)</f>
        <v>2.7036479461460326E-3</v>
      </c>
      <c r="AU110" s="42">
        <f>Population!AU110/SUM(Population!$AO110:$BA110)</f>
        <v>2.2510276014821042E-3</v>
      </c>
      <c r="AV110" s="42">
        <f>Population!AV110/SUM(Population!$AO110:$BA110)</f>
        <v>0</v>
      </c>
      <c r="AW110" s="42">
        <f>Population!AW110/SUM(Population!$AO110:$BA110)</f>
        <v>0</v>
      </c>
      <c r="AX110" s="42">
        <f>Population!AX110/SUM(Population!$AO110:$BA110)</f>
        <v>0</v>
      </c>
      <c r="AY110" s="42">
        <f>Population!AY110/SUM(Population!$AO110:$BA110)</f>
        <v>4.7087928763941385E-3</v>
      </c>
      <c r="AZ110" s="42">
        <f>Population!AZ110/SUM(Population!$AO110:$BA110)</f>
        <v>2.3058291890886966E-3</v>
      </c>
      <c r="BA110" s="43">
        <f>Population!BA110/SUM(Population!$AO110:$BA110)</f>
        <v>1.8046358456241134E-3</v>
      </c>
      <c r="BB110" s="40">
        <f>Population!BB110/SUM(Population!$BB110:$BN110)</f>
        <v>0.40069801356667067</v>
      </c>
      <c r="BC110" s="42">
        <f>Population!BC110/SUM(Population!$BB110:$BN110)</f>
        <v>7.6740788612505967E-2</v>
      </c>
      <c r="BD110" s="42">
        <f>Population!BD110/SUM(Population!$BB110:$BN110)</f>
        <v>0.21229012785530926</v>
      </c>
      <c r="BE110" s="42">
        <f>Population!BE110/SUM(Population!$BB110:$BN110)</f>
        <v>0.20304464754328938</v>
      </c>
      <c r="BF110" s="42">
        <f>Population!BF110/SUM(Population!$BB110:$BN110)</f>
        <v>5.7394461708631744E-2</v>
      </c>
      <c r="BG110" s="42">
        <f>Population!BG110/SUM(Population!$BB110:$BN110)</f>
        <v>1.0579200014540293E-2</v>
      </c>
      <c r="BH110" s="42">
        <f>Population!BH110/SUM(Population!$BB110:$BN110)</f>
        <v>8.2974982974483094E-3</v>
      </c>
      <c r="BI110" s="42">
        <f>Population!BI110/SUM(Population!$BB110:$BN110)</f>
        <v>0</v>
      </c>
      <c r="BJ110" s="42">
        <f>Population!BJ110/SUM(Population!$BB110:$BN110)</f>
        <v>0</v>
      </c>
      <c r="BK110" s="42">
        <f>Population!BK110/SUM(Population!$BB110:$BN110)</f>
        <v>0</v>
      </c>
      <c r="BL110" s="42">
        <f>Population!BL110/SUM(Population!$BB110:$BN110)</f>
        <v>1.7277493911699967E-2</v>
      </c>
      <c r="BM110" s="42">
        <f>Population!BM110/SUM(Population!$BB110:$BN110)</f>
        <v>7.9166199463577124E-3</v>
      </c>
      <c r="BN110" s="43">
        <f>Population!BN110/SUM(Population!$BB110:$BN110)</f>
        <v>5.7611485435464672E-3</v>
      </c>
    </row>
    <row r="111" spans="1:66" x14ac:dyDescent="0.25">
      <c r="A111">
        <f t="shared" si="3"/>
        <v>53.5</v>
      </c>
      <c r="B111" s="40">
        <f>Population!B111/SUM(Population!$B111:$N111)</f>
        <v>0.94412271135135739</v>
      </c>
      <c r="C111" s="42">
        <f>Population!C111/SUM(Population!$B111:$N111)</f>
        <v>6.4206718813868613E-3</v>
      </c>
      <c r="D111" s="42">
        <f>Population!D111/SUM(Population!$B111:$N111)</f>
        <v>1.8721170322020961E-2</v>
      </c>
      <c r="E111" s="42">
        <f>Population!E111/SUM(Population!$B111:$N111)</f>
        <v>1.9262050593688816E-2</v>
      </c>
      <c r="F111" s="42">
        <f>Population!F111/SUM(Population!$B111:$N111)</f>
        <v>5.7576838853327017E-3</v>
      </c>
      <c r="G111" s="42">
        <f>Population!G111/SUM(Population!$B111:$N111)</f>
        <v>1.1048009497021945E-3</v>
      </c>
      <c r="H111" s="42">
        <f>Population!H111/SUM(Population!$B111:$N111)</f>
        <v>9.2921178524678393E-4</v>
      </c>
      <c r="I111" s="42">
        <f>Population!I111/SUM(Population!$B111:$N111)</f>
        <v>0</v>
      </c>
      <c r="J111" s="42">
        <f>Population!J111/SUM(Population!$B111:$N111)</f>
        <v>0</v>
      </c>
      <c r="K111" s="42">
        <f>Population!K111/SUM(Population!$B111:$N111)</f>
        <v>0</v>
      </c>
      <c r="L111" s="42">
        <f>Population!L111/SUM(Population!$B111:$N111)</f>
        <v>1.9452132576910782E-3</v>
      </c>
      <c r="M111" s="42">
        <f>Population!M111/SUM(Population!$B111:$N111)</f>
        <v>9.6537220602700171E-4</v>
      </c>
      <c r="N111" s="42">
        <f>Population!N111/SUM(Population!$B111:$N111)</f>
        <v>7.7111376754624187E-4</v>
      </c>
      <c r="O111" s="40">
        <f>Population!O111/SUM(Population!$O111:$AA111)</f>
        <v>0.97353913800803749</v>
      </c>
      <c r="P111" s="42">
        <f>Population!P111/SUM(Population!$O111:$AA111)</f>
        <v>3.0428731876986008E-3</v>
      </c>
      <c r="Q111" s="42">
        <f>Population!Q111/SUM(Population!$O111:$AA111)</f>
        <v>8.8685549613048385E-3</v>
      </c>
      <c r="R111" s="42">
        <f>Population!R111/SUM(Population!$O111:$AA111)</f>
        <v>9.1197282085340725E-3</v>
      </c>
      <c r="S111" s="42">
        <f>Population!S111/SUM(Population!$O111:$AA111)</f>
        <v>2.7249864828599807E-3</v>
      </c>
      <c r="T111" s="42">
        <f>Population!T111/SUM(Population!$O111:$AA111)</f>
        <v>5.2276861265756959E-4</v>
      </c>
      <c r="U111" s="42">
        <f>Population!U111/SUM(Population!$O111:$AA111)</f>
        <v>4.396330588620354E-4</v>
      </c>
      <c r="V111" s="42">
        <f>Population!V111/SUM(Population!$O111:$AA111)</f>
        <v>0</v>
      </c>
      <c r="W111" s="42">
        <f>Population!W111/SUM(Population!$O111:$AA111)</f>
        <v>0</v>
      </c>
      <c r="X111" s="42">
        <f>Population!X111/SUM(Population!$O111:$AA111)</f>
        <v>0</v>
      </c>
      <c r="Y111" s="42">
        <f>Population!Y111/SUM(Population!$O111:$AA111)</f>
        <v>9.2023053405052219E-4</v>
      </c>
      <c r="Z111" s="42">
        <f>Population!Z111/SUM(Population!$O111:$AA111)</f>
        <v>4.5675202270968666E-4</v>
      </c>
      <c r="AA111" s="42">
        <f>Population!AA111/SUM(Population!$O111:$AA111)</f>
        <v>3.6533492328513436E-4</v>
      </c>
      <c r="AB111" s="40">
        <f>Population!AB111/SUM(Population!$AB111:$AN111)</f>
        <v>0.43710426433571326</v>
      </c>
      <c r="AC111" s="42">
        <f>Population!AC111/SUM(Population!$AB111:$AN111)</f>
        <v>6.3977565666717126E-2</v>
      </c>
      <c r="AD111" s="42">
        <f>Population!AD111/SUM(Population!$AB111:$AN111)</f>
        <v>0.18750930898391327</v>
      </c>
      <c r="AE111" s="42">
        <f>Population!AE111/SUM(Population!$AB111:$AN111)</f>
        <v>0.19430830081015979</v>
      </c>
      <c r="AF111" s="42">
        <f>Population!AF111/SUM(Population!$AB111:$AN111)</f>
        <v>5.8393397260219929E-2</v>
      </c>
      <c r="AG111" s="42">
        <f>Population!AG111/SUM(Population!$AB111:$AN111)</f>
        <v>1.1247465818221277E-2</v>
      </c>
      <c r="AH111" s="42">
        <f>Population!AH111/SUM(Population!$AB111:$AN111)</f>
        <v>9.5217642543731773E-3</v>
      </c>
      <c r="AI111" s="42">
        <f>Population!AI111/SUM(Population!$AB111:$AN111)</f>
        <v>0</v>
      </c>
      <c r="AJ111" s="42">
        <f>Population!AJ111/SUM(Population!$AB111:$AN111)</f>
        <v>0</v>
      </c>
      <c r="AK111" s="42">
        <f>Population!AK111/SUM(Population!$AB111:$AN111)</f>
        <v>0</v>
      </c>
      <c r="AL111" s="42">
        <f>Population!AL111/SUM(Population!$AB111:$AN111)</f>
        <v>1.994455214133159E-2</v>
      </c>
      <c r="AM111" s="42">
        <f>Population!AM111/SUM(Population!$AB111:$AN111)</f>
        <v>9.9691037899503829E-3</v>
      </c>
      <c r="AN111" s="42">
        <f>Population!AN111/SUM(Population!$AB111:$AN111)</f>
        <v>8.0242769394004553E-3</v>
      </c>
      <c r="AO111" s="40">
        <f>Population!AO111/SUM(Population!$AO111:$BA111)</f>
        <v>0.86136189549269271</v>
      </c>
      <c r="AP111" s="42">
        <f>Population!AP111/SUM(Population!$AO111:$BA111)</f>
        <v>1.6095156804326865E-2</v>
      </c>
      <c r="AQ111" s="42">
        <f>Population!AQ111/SUM(Population!$AO111:$BA111)</f>
        <v>4.6741724063578793E-2</v>
      </c>
      <c r="AR111" s="42">
        <f>Population!AR111/SUM(Population!$AO111:$BA111)</f>
        <v>4.777787614671207E-2</v>
      </c>
      <c r="AS111" s="42">
        <f>Population!AS111/SUM(Population!$AO111:$BA111)</f>
        <v>1.4200261867262318E-2</v>
      </c>
      <c r="AT111" s="42">
        <f>Population!AT111/SUM(Population!$AO111:$BA111)</f>
        <v>2.7120696963627653E-3</v>
      </c>
      <c r="AU111" s="42">
        <f>Population!AU111/SUM(Population!$AO111:$BA111)</f>
        <v>2.2587382674808206E-3</v>
      </c>
      <c r="AV111" s="42">
        <f>Population!AV111/SUM(Population!$AO111:$BA111)</f>
        <v>0</v>
      </c>
      <c r="AW111" s="42">
        <f>Population!AW111/SUM(Population!$AO111:$BA111)</f>
        <v>0</v>
      </c>
      <c r="AX111" s="42">
        <f>Population!AX111/SUM(Population!$AO111:$BA111)</f>
        <v>0</v>
      </c>
      <c r="AY111" s="42">
        <f>Population!AY111/SUM(Population!$AO111:$BA111)</f>
        <v>4.725061429099715E-3</v>
      </c>
      <c r="AZ111" s="42">
        <f>Population!AZ111/SUM(Population!$AO111:$BA111)</f>
        <v>2.3146990494155783E-3</v>
      </c>
      <c r="BA111" s="43">
        <f>Population!BA111/SUM(Population!$AO111:$BA111)</f>
        <v>1.8125171830682568E-3</v>
      </c>
      <c r="BB111" s="40">
        <f>Population!BB111/SUM(Population!$BB111:$BN111)</f>
        <v>0.40069490747087877</v>
      </c>
      <c r="BC111" s="42">
        <f>Population!BC111/SUM(Population!$BB111:$BN111)</f>
        <v>7.6740680156536636E-2</v>
      </c>
      <c r="BD111" s="42">
        <f>Population!BD111/SUM(Population!$BB111:$BN111)</f>
        <v>0.21229057946672711</v>
      </c>
      <c r="BE111" s="42">
        <f>Population!BE111/SUM(Population!$BB111:$BN111)</f>
        <v>0.20304611576100923</v>
      </c>
      <c r="BF111" s="42">
        <f>Population!BF111/SUM(Population!$BB111:$BN111)</f>
        <v>5.7395097400133349E-2</v>
      </c>
      <c r="BG111" s="42">
        <f>Population!BG111/SUM(Population!$BB111:$BN111)</f>
        <v>1.0579342142324305E-2</v>
      </c>
      <c r="BH111" s="42">
        <f>Population!BH111/SUM(Population!$BB111:$BN111)</f>
        <v>8.297623556868439E-3</v>
      </c>
      <c r="BI111" s="42">
        <f>Population!BI111/SUM(Population!$BB111:$BN111)</f>
        <v>0</v>
      </c>
      <c r="BJ111" s="42">
        <f>Population!BJ111/SUM(Population!$BB111:$BN111)</f>
        <v>0</v>
      </c>
      <c r="BK111" s="42">
        <f>Population!BK111/SUM(Population!$BB111:$BN111)</f>
        <v>0</v>
      </c>
      <c r="BL111" s="42">
        <f>Population!BL111/SUM(Population!$BB111:$BN111)</f>
        <v>1.7277775905451445E-2</v>
      </c>
      <c r="BM111" s="42">
        <f>Population!BM111/SUM(Population!$BB111:$BN111)</f>
        <v>7.9167417463572969E-3</v>
      </c>
      <c r="BN111" s="43">
        <f>Population!BN111/SUM(Population!$BB111:$BN111)</f>
        <v>5.7611363937135635E-3</v>
      </c>
    </row>
    <row r="112" spans="1:66" x14ac:dyDescent="0.25">
      <c r="A112">
        <f t="shared" si="3"/>
        <v>54</v>
      </c>
      <c r="B112" s="40">
        <f>Population!B112/SUM(Population!$B112:$N112)</f>
        <v>0.94411589536456975</v>
      </c>
      <c r="C112" s="42">
        <f>Population!C112/SUM(Population!$B112:$N112)</f>
        <v>6.4213305716368163E-3</v>
      </c>
      <c r="D112" s="42">
        <f>Population!D112/SUM(Population!$B112:$N112)</f>
        <v>1.8723309720630948E-2</v>
      </c>
      <c r="E112" s="42">
        <f>Population!E112/SUM(Population!$B112:$N112)</f>
        <v>1.9264566448752057E-2</v>
      </c>
      <c r="F112" s="42">
        <f>Population!F112/SUM(Population!$B112:$N112)</f>
        <v>5.7584990813469719E-3</v>
      </c>
      <c r="G112" s="42">
        <f>Population!G112/SUM(Population!$B112:$N112)</f>
        <v>1.1049625325900308E-3</v>
      </c>
      <c r="H112" s="42">
        <f>Population!H112/SUM(Population!$B112:$N112)</f>
        <v>9.2933967385364113E-4</v>
      </c>
      <c r="I112" s="42">
        <f>Population!I112/SUM(Population!$B112:$N112)</f>
        <v>0</v>
      </c>
      <c r="J112" s="42">
        <f>Population!J112/SUM(Population!$B112:$N112)</f>
        <v>0</v>
      </c>
      <c r="K112" s="42">
        <f>Population!K112/SUM(Population!$B112:$N112)</f>
        <v>0</v>
      </c>
      <c r="L112" s="42">
        <f>Population!L112/SUM(Population!$B112:$N112)</f>
        <v>1.9454971018263573E-3</v>
      </c>
      <c r="M112" s="42">
        <f>Population!M112/SUM(Population!$B112:$N112)</f>
        <v>9.6548834855456913E-4</v>
      </c>
      <c r="N112" s="42">
        <f>Population!N112/SUM(Population!$B112:$N112)</f>
        <v>7.7111115623864984E-4</v>
      </c>
      <c r="O112" s="40">
        <f>Population!O112/SUM(Population!$O112:$AA112)</f>
        <v>0.97353685259893052</v>
      </c>
      <c r="P112" s="42">
        <f>Population!P112/SUM(Population!$O112:$AA112)</f>
        <v>3.0431344760277756E-3</v>
      </c>
      <c r="Q112" s="42">
        <f>Population!Q112/SUM(Population!$O112:$AA112)</f>
        <v>8.8693952140841987E-3</v>
      </c>
      <c r="R112" s="42">
        <f>Population!R112/SUM(Population!$O112:$AA112)</f>
        <v>9.1206614802822588E-3</v>
      </c>
      <c r="S112" s="42">
        <f>Population!S112/SUM(Population!$O112:$AA112)</f>
        <v>2.7252637891412809E-3</v>
      </c>
      <c r="T112" s="42">
        <f>Population!T112/SUM(Population!$O112:$AA112)</f>
        <v>5.2281711359799079E-4</v>
      </c>
      <c r="U112" s="42">
        <f>Population!U112/SUM(Population!$O112:$AA112)</f>
        <v>4.3965109052841478E-4</v>
      </c>
      <c r="V112" s="42">
        <f>Population!V112/SUM(Population!$O112:$AA112)</f>
        <v>0</v>
      </c>
      <c r="W112" s="42">
        <f>Population!W112/SUM(Population!$O112:$AA112)</f>
        <v>0</v>
      </c>
      <c r="X112" s="42">
        <f>Population!X112/SUM(Population!$O112:$AA112)</f>
        <v>0</v>
      </c>
      <c r="Y112" s="42">
        <f>Population!Y112/SUM(Population!$O112:$AA112)</f>
        <v>9.2027706577747954E-4</v>
      </c>
      <c r="Z112" s="42">
        <f>Population!Z112/SUM(Population!$O112:$AA112)</f>
        <v>4.5673148442776655E-4</v>
      </c>
      <c r="AA112" s="42">
        <f>Population!AA112/SUM(Population!$O112:$AA112)</f>
        <v>3.6521568720223978E-4</v>
      </c>
      <c r="AB112" s="40">
        <f>Population!AB112/SUM(Population!$AB112:$AN112)</f>
        <v>0.43706408971699456</v>
      </c>
      <c r="AC112" s="42">
        <f>Population!AC112/SUM(Population!$AB112:$AN112)</f>
        <v>6.3979952779054966E-2</v>
      </c>
      <c r="AD112" s="42">
        <f>Population!AD112/SUM(Population!$AB112:$AN112)</f>
        <v>0.1875189262045974</v>
      </c>
      <c r="AE112" s="42">
        <f>Population!AE112/SUM(Population!$AB112:$AN112)</f>
        <v>0.19432280483654735</v>
      </c>
      <c r="AF112" s="42">
        <f>Population!AF112/SUM(Population!$AB112:$AN112)</f>
        <v>5.8398924268499297E-2</v>
      </c>
      <c r="AG112" s="42">
        <f>Population!AG112/SUM(Population!$AB112:$AN112)</f>
        <v>1.1248700019929763E-2</v>
      </c>
      <c r="AH112" s="42">
        <f>Population!AH112/SUM(Population!$AB112:$AN112)</f>
        <v>9.5230222070687934E-3</v>
      </c>
      <c r="AI112" s="42">
        <f>Population!AI112/SUM(Population!$AB112:$AN112)</f>
        <v>0</v>
      </c>
      <c r="AJ112" s="42">
        <f>Population!AJ112/SUM(Population!$AB112:$AN112)</f>
        <v>0</v>
      </c>
      <c r="AK112" s="42">
        <f>Population!AK112/SUM(Population!$AB112:$AN112)</f>
        <v>0</v>
      </c>
      <c r="AL112" s="42">
        <f>Population!AL112/SUM(Population!$AB112:$AN112)</f>
        <v>1.9947363282219781E-2</v>
      </c>
      <c r="AM112" s="42">
        <f>Population!AM112/SUM(Population!$AB112:$AN112)</f>
        <v>9.9707620513742063E-3</v>
      </c>
      <c r="AN112" s="42">
        <f>Population!AN112/SUM(Population!$AB112:$AN112)</f>
        <v>8.025454633714027E-3</v>
      </c>
      <c r="AO112" s="40">
        <f>Population!AO112/SUM(Population!$AO112:$BA112)</f>
        <v>0.86099429260327087</v>
      </c>
      <c r="AP112" s="42">
        <f>Population!AP112/SUM(Population!$AO112:$BA112)</f>
        <v>1.6132025974851472E-2</v>
      </c>
      <c r="AQ112" s="42">
        <f>Population!AQ112/SUM(Population!$AO112:$BA112)</f>
        <v>4.6855793075886012E-2</v>
      </c>
      <c r="AR112" s="42">
        <f>Population!AR112/SUM(Population!$AO112:$BA112)</f>
        <v>4.7905723197199504E-2</v>
      </c>
      <c r="AS112" s="42">
        <f>Population!AS112/SUM(Population!$AO112:$BA112)</f>
        <v>1.4241066764242857E-2</v>
      </c>
      <c r="AT112" s="42">
        <f>Population!AT112/SUM(Population!$AO112:$BA112)</f>
        <v>2.7202844049438939E-3</v>
      </c>
      <c r="AU112" s="42">
        <f>Population!AU112/SUM(Population!$AO112:$BA112)</f>
        <v>2.2662661778154389E-3</v>
      </c>
      <c r="AV112" s="42">
        <f>Population!AV112/SUM(Population!$AO112:$BA112)</f>
        <v>0</v>
      </c>
      <c r="AW112" s="42">
        <f>Population!AW112/SUM(Population!$AO112:$BA112)</f>
        <v>0</v>
      </c>
      <c r="AX112" s="42">
        <f>Population!AX112/SUM(Population!$AO112:$BA112)</f>
        <v>0</v>
      </c>
      <c r="AY112" s="42">
        <f>Population!AY112/SUM(Population!$AO112:$BA112)</f>
        <v>4.7409454056071181E-3</v>
      </c>
      <c r="AZ112" s="42">
        <f>Population!AZ112/SUM(Population!$AO112:$BA112)</f>
        <v>2.3233690201536375E-3</v>
      </c>
      <c r="BA112" s="43">
        <f>Population!BA112/SUM(Population!$AO112:$BA112)</f>
        <v>1.820233376029029E-3</v>
      </c>
      <c r="BB112" s="40">
        <f>Population!BB112/SUM(Population!$BB112:$BN112)</f>
        <v>0.40069181582308894</v>
      </c>
      <c r="BC112" s="42">
        <f>Population!BC112/SUM(Population!$BB112:$BN112)</f>
        <v>7.6740569003096837E-2</v>
      </c>
      <c r="BD112" s="42">
        <f>Population!BD112/SUM(Population!$BB112:$BN112)</f>
        <v>0.21229101251437746</v>
      </c>
      <c r="BE112" s="42">
        <f>Population!BE112/SUM(Population!$BB112:$BN112)</f>
        <v>0.20304756028789872</v>
      </c>
      <c r="BF112" s="42">
        <f>Population!BF112/SUM(Population!$BB112:$BN112)</f>
        <v>5.739572801243225E-2</v>
      </c>
      <c r="BG112" s="42">
        <f>Population!BG112/SUM(Population!$BB112:$BN112)</f>
        <v>1.0579484177152374E-2</v>
      </c>
      <c r="BH112" s="42">
        <f>Population!BH112/SUM(Population!$BB112:$BN112)</f>
        <v>8.2977518550978544E-3</v>
      </c>
      <c r="BI112" s="42">
        <f>Population!BI112/SUM(Population!$BB112:$BN112)</f>
        <v>0</v>
      </c>
      <c r="BJ112" s="42">
        <f>Population!BJ112/SUM(Population!$BB112:$BN112)</f>
        <v>0</v>
      </c>
      <c r="BK112" s="42">
        <f>Population!BK112/SUM(Population!$BB112:$BN112)</f>
        <v>0</v>
      </c>
      <c r="BL112" s="42">
        <f>Population!BL112/SUM(Population!$BB112:$BN112)</f>
        <v>1.7278063751594609E-2</v>
      </c>
      <c r="BM112" s="42">
        <f>Population!BM112/SUM(Population!$BB112:$BN112)</f>
        <v>7.9168721186829594E-3</v>
      </c>
      <c r="BN112" s="43">
        <f>Population!BN112/SUM(Population!$BB112:$BN112)</f>
        <v>5.7611424565780622E-3</v>
      </c>
    </row>
    <row r="113" spans="1:66" x14ac:dyDescent="0.25">
      <c r="A113">
        <f t="shared" si="3"/>
        <v>54.5</v>
      </c>
      <c r="B113" s="40">
        <f>Population!B113/SUM(Population!$B113:$N113)</f>
        <v>0.94410923452951134</v>
      </c>
      <c r="C113" s="42">
        <f>Population!C113/SUM(Population!$B113:$N113)</f>
        <v>6.4219679729565632E-3</v>
      </c>
      <c r="D113" s="42">
        <f>Population!D113/SUM(Population!$B113:$N113)</f>
        <v>1.872538428610173E-2</v>
      </c>
      <c r="E113" s="42">
        <f>Population!E113/SUM(Population!$B113:$N113)</f>
        <v>1.9267016432492595E-2</v>
      </c>
      <c r="F113" s="42">
        <f>Population!F113/SUM(Population!$B113:$N113)</f>
        <v>5.7592965286194482E-3</v>
      </c>
      <c r="G113" s="42">
        <f>Population!G113/SUM(Population!$B113:$N113)</f>
        <v>1.1051214084879849E-3</v>
      </c>
      <c r="H113" s="42">
        <f>Population!H113/SUM(Population!$B113:$N113)</f>
        <v>9.2946772880716122E-4</v>
      </c>
      <c r="I113" s="42">
        <f>Population!I113/SUM(Population!$B113:$N113)</f>
        <v>0</v>
      </c>
      <c r="J113" s="42">
        <f>Population!J113/SUM(Population!$B113:$N113)</f>
        <v>0</v>
      </c>
      <c r="K113" s="42">
        <f>Population!K113/SUM(Population!$B113:$N113)</f>
        <v>0</v>
      </c>
      <c r="L113" s="42">
        <f>Population!L113/SUM(Population!$B113:$N113)</f>
        <v>1.9457807567957886E-3</v>
      </c>
      <c r="M113" s="42">
        <f>Population!M113/SUM(Population!$B113:$N113)</f>
        <v>9.656089216369656E-4</v>
      </c>
      <c r="N113" s="42">
        <f>Population!N113/SUM(Population!$B113:$N113)</f>
        <v>7.7112143459030541E-4</v>
      </c>
      <c r="O113" s="40">
        <f>Population!O113/SUM(Population!$O113:$AA113)</f>
        <v>0.97353453613926022</v>
      </c>
      <c r="P113" s="42">
        <f>Population!P113/SUM(Population!$O113:$AA113)</f>
        <v>3.0433913528058352E-3</v>
      </c>
      <c r="Q113" s="42">
        <f>Population!Q113/SUM(Population!$O113:$AA113)</f>
        <v>8.8702259502690083E-3</v>
      </c>
      <c r="R113" s="42">
        <f>Population!R113/SUM(Population!$O113:$AA113)</f>
        <v>9.1215959196154044E-3</v>
      </c>
      <c r="S113" s="42">
        <f>Population!S113/SUM(Population!$O113:$AA113)</f>
        <v>2.7255458132110378E-3</v>
      </c>
      <c r="T113" s="42">
        <f>Population!T113/SUM(Population!$O113:$AA113)</f>
        <v>5.2286752031114887E-4</v>
      </c>
      <c r="U113" s="42">
        <f>Population!U113/SUM(Population!$O113:$AA113)</f>
        <v>4.3967339274881553E-4</v>
      </c>
      <c r="V113" s="42">
        <f>Population!V113/SUM(Population!$O113:$AA113)</f>
        <v>0</v>
      </c>
      <c r="W113" s="42">
        <f>Population!W113/SUM(Population!$O113:$AA113)</f>
        <v>0</v>
      </c>
      <c r="X113" s="42">
        <f>Population!X113/SUM(Population!$O113:$AA113)</f>
        <v>0</v>
      </c>
      <c r="Y113" s="42">
        <f>Population!Y113/SUM(Population!$O113:$AA113)</f>
        <v>9.2033237714775373E-4</v>
      </c>
      <c r="Z113" s="42">
        <f>Population!Z113/SUM(Population!$O113:$AA113)</f>
        <v>4.5671983443087657E-4</v>
      </c>
      <c r="AA113" s="42">
        <f>Population!AA113/SUM(Population!$O113:$AA113)</f>
        <v>3.6511170019974741E-4</v>
      </c>
      <c r="AB113" s="40">
        <f>Population!AB113/SUM(Population!$AB113:$AN113)</f>
        <v>0.43702496739677621</v>
      </c>
      <c r="AC113" s="42">
        <f>Population!AC113/SUM(Population!$AB113:$AN113)</f>
        <v>6.3982295239743178E-2</v>
      </c>
      <c r="AD113" s="42">
        <f>Population!AD113/SUM(Population!$AB113:$AN113)</f>
        <v>0.18752830156754835</v>
      </c>
      <c r="AE113" s="42">
        <f>Population!AE113/SUM(Population!$AB113:$AN113)</f>
        <v>0.19433687815683359</v>
      </c>
      <c r="AF113" s="42">
        <f>Population!AF113/SUM(Population!$AB113:$AN113)</f>
        <v>5.8404280496936363E-2</v>
      </c>
      <c r="AG113" s="42">
        <f>Population!AG113/SUM(Population!$AB113:$AN113)</f>
        <v>1.1249896739781138E-2</v>
      </c>
      <c r="AH113" s="42">
        <f>Population!AH113/SUM(Population!$AB113:$AN113)</f>
        <v>9.5242482026323544E-3</v>
      </c>
      <c r="AI113" s="42">
        <f>Population!AI113/SUM(Population!$AB113:$AN113)</f>
        <v>0</v>
      </c>
      <c r="AJ113" s="42">
        <f>Population!AJ113/SUM(Population!$AB113:$AN113)</f>
        <v>0</v>
      </c>
      <c r="AK113" s="42">
        <f>Population!AK113/SUM(Population!$AB113:$AN113)</f>
        <v>0</v>
      </c>
      <c r="AL113" s="42">
        <f>Population!AL113/SUM(Population!$AB113:$AN113)</f>
        <v>1.995009812148001E-2</v>
      </c>
      <c r="AM113" s="42">
        <f>Population!AM113/SUM(Population!$AB113:$AN113)</f>
        <v>9.9723877686225936E-3</v>
      </c>
      <c r="AN113" s="42">
        <f>Population!AN113/SUM(Population!$AB113:$AN113)</f>
        <v>8.0266463096463035E-3</v>
      </c>
      <c r="AO113" s="40">
        <f>Population!AO113/SUM(Population!$AO113:$BA113)</f>
        <v>0.86063609880811687</v>
      </c>
      <c r="AP113" s="42">
        <f>Population!AP113/SUM(Population!$AO113:$BA113)</f>
        <v>1.616791895540446E-2</v>
      </c>
      <c r="AQ113" s="42">
        <f>Population!AQ113/SUM(Population!$AO113:$BA113)</f>
        <v>4.6966872435083094E-2</v>
      </c>
      <c r="AR113" s="42">
        <f>Population!AR113/SUM(Population!$AO113:$BA113)</f>
        <v>4.8030283694703614E-2</v>
      </c>
      <c r="AS113" s="42">
        <f>Population!AS113/SUM(Population!$AO113:$BA113)</f>
        <v>1.4280841441326152E-2</v>
      </c>
      <c r="AT113" s="42">
        <f>Population!AT113/SUM(Population!$AO113:$BA113)</f>
        <v>2.7282949863944488E-3</v>
      </c>
      <c r="AU113" s="42">
        <f>Population!AU113/SUM(Population!$AO113:$BA113)</f>
        <v>2.2736135833115083E-3</v>
      </c>
      <c r="AV113" s="42">
        <f>Population!AV113/SUM(Population!$AO113:$BA113)</f>
        <v>0</v>
      </c>
      <c r="AW113" s="42">
        <f>Population!AW113/SUM(Population!$AO113:$BA113)</f>
        <v>0</v>
      </c>
      <c r="AX113" s="42">
        <f>Population!AX113/SUM(Population!$AO113:$BA113)</f>
        <v>0</v>
      </c>
      <c r="AY113" s="42">
        <f>Population!AY113/SUM(Population!$AO113:$BA113)</f>
        <v>4.7564494732950918E-3</v>
      </c>
      <c r="AZ113" s="42">
        <f>Population!AZ113/SUM(Population!$AO113:$BA113)</f>
        <v>2.3318410788758831E-3</v>
      </c>
      <c r="BA113" s="43">
        <f>Population!BA113/SUM(Population!$AO113:$BA113)</f>
        <v>1.8277855434889864E-3</v>
      </c>
      <c r="BB113" s="40">
        <f>Population!BB113/SUM(Population!$BB113:$BN113)</f>
        <v>0.4006887452328029</v>
      </c>
      <c r="BC113" s="42">
        <f>Population!BC113/SUM(Population!$BB113:$BN113)</f>
        <v>7.6740455702430418E-2</v>
      </c>
      <c r="BD113" s="42">
        <f>Population!BD113/SUM(Population!$BB113:$BN113)</f>
        <v>0.21229142769301199</v>
      </c>
      <c r="BE113" s="42">
        <f>Population!BE113/SUM(Population!$BB113:$BN113)</f>
        <v>0.20304897963291604</v>
      </c>
      <c r="BF113" s="42">
        <f>Population!BF113/SUM(Population!$BB113:$BN113)</f>
        <v>5.7396352371938499E-2</v>
      </c>
      <c r="BG113" s="42">
        <f>Population!BG113/SUM(Population!$BB113:$BN113)</f>
        <v>1.0579625752850886E-2</v>
      </c>
      <c r="BH113" s="42">
        <f>Population!BH113/SUM(Population!$BB113:$BN113)</f>
        <v>8.2978825644749454E-3</v>
      </c>
      <c r="BI113" s="42">
        <f>Population!BI113/SUM(Population!$BB113:$BN113)</f>
        <v>0</v>
      </c>
      <c r="BJ113" s="42">
        <f>Population!BJ113/SUM(Population!$BB113:$BN113)</f>
        <v>0</v>
      </c>
      <c r="BK113" s="42">
        <f>Population!BK113/SUM(Population!$BB113:$BN113)</f>
        <v>0</v>
      </c>
      <c r="BL113" s="42">
        <f>Population!BL113/SUM(Population!$BB113:$BN113)</f>
        <v>1.7278356138215375E-2</v>
      </c>
      <c r="BM113" s="42">
        <f>Population!BM113/SUM(Population!$BB113:$BN113)</f>
        <v>7.917009910843353E-3</v>
      </c>
      <c r="BN113" s="43">
        <f>Population!BN113/SUM(Population!$BB113:$BN113)</f>
        <v>5.7611650005157814E-3</v>
      </c>
    </row>
    <row r="114" spans="1:66" x14ac:dyDescent="0.25">
      <c r="A114">
        <f t="shared" si="3"/>
        <v>55</v>
      </c>
      <c r="B114" s="40">
        <f>Population!B114/SUM(Population!$B114:$N114)</f>
        <v>0.94410273169069436</v>
      </c>
      <c r="C114" s="42">
        <f>Population!C114/SUM(Population!$B114:$N114)</f>
        <v>6.4225845613679203E-3</v>
      </c>
      <c r="D114" s="42">
        <f>Population!D114/SUM(Population!$B114:$N114)</f>
        <v>1.8727394995691243E-2</v>
      </c>
      <c r="E114" s="42">
        <f>Population!E114/SUM(Population!$B114:$N114)</f>
        <v>1.9269400376345842E-2</v>
      </c>
      <c r="F114" s="42">
        <f>Population!F114/SUM(Population!$B114:$N114)</f>
        <v>5.760075734561978E-3</v>
      </c>
      <c r="G114" s="42">
        <f>Population!G114/SUM(Population!$B114:$N114)</f>
        <v>1.10527738576049E-3</v>
      </c>
      <c r="H114" s="42">
        <f>Population!H114/SUM(Population!$B114:$N114)</f>
        <v>9.2959554590725686E-4</v>
      </c>
      <c r="I114" s="42">
        <f>Population!I114/SUM(Population!$B114:$N114)</f>
        <v>0</v>
      </c>
      <c r="J114" s="42">
        <f>Population!J114/SUM(Population!$B114:$N114)</f>
        <v>0</v>
      </c>
      <c r="K114" s="42">
        <f>Population!K114/SUM(Population!$B114:$N114)</f>
        <v>0</v>
      </c>
      <c r="L114" s="42">
        <f>Population!L114/SUM(Population!$B114:$N114)</f>
        <v>1.9460633698224247E-3</v>
      </c>
      <c r="M114" s="42">
        <f>Population!M114/SUM(Population!$B114:$N114)</f>
        <v>9.6573308555757218E-4</v>
      </c>
      <c r="N114" s="42">
        <f>Population!N114/SUM(Population!$B114:$N114)</f>
        <v>7.7114325429091999E-4</v>
      </c>
      <c r="O114" s="40">
        <f>Population!O114/SUM(Population!$O114:$AA114)</f>
        <v>0.97353219914954803</v>
      </c>
      <c r="P114" s="42">
        <f>Population!P114/SUM(Population!$O114:$AA114)</f>
        <v>3.0436435016993066E-3</v>
      </c>
      <c r="Q114" s="42">
        <f>Population!Q114/SUM(Population!$O114:$AA114)</f>
        <v>8.8710455977891248E-3</v>
      </c>
      <c r="R114" s="42">
        <f>Population!R114/SUM(Population!$O114:$AA114)</f>
        <v>9.1225284277878724E-3</v>
      </c>
      <c r="S114" s="42">
        <f>Population!S114/SUM(Population!$O114:$AA114)</f>
        <v>2.7258311430754935E-3</v>
      </c>
      <c r="T114" s="42">
        <f>Population!T114/SUM(Population!$O114:$AA114)</f>
        <v>5.2291946702498655E-4</v>
      </c>
      <c r="U114" s="42">
        <f>Population!U114/SUM(Population!$O114:$AA114)</f>
        <v>4.3969944421485429E-4</v>
      </c>
      <c r="V114" s="42">
        <f>Population!V114/SUM(Population!$O114:$AA114)</f>
        <v>0</v>
      </c>
      <c r="W114" s="42">
        <f>Population!W114/SUM(Population!$O114:$AA114)</f>
        <v>0</v>
      </c>
      <c r="X114" s="42">
        <f>Population!X114/SUM(Population!$O114:$AA114)</f>
        <v>0</v>
      </c>
      <c r="Y114" s="42">
        <f>Population!Y114/SUM(Population!$O114:$AA114)</f>
        <v>9.2039536085653428E-4</v>
      </c>
      <c r="Z114" s="42">
        <f>Population!Z114/SUM(Population!$O114:$AA114)</f>
        <v>4.567161809011296E-4</v>
      </c>
      <c r="AA114" s="42">
        <f>Population!AA114/SUM(Population!$O114:$AA114)</f>
        <v>3.6502172710256299E-4</v>
      </c>
      <c r="AB114" s="40">
        <f>Population!AB114/SUM(Population!$AB114:$AN114)</f>
        <v>0.43698690082273028</v>
      </c>
      <c r="AC114" s="42">
        <f>Population!AC114/SUM(Population!$AB114:$AN114)</f>
        <v>6.3984591108890904E-2</v>
      </c>
      <c r="AD114" s="42">
        <f>Population!AD114/SUM(Population!$AB114:$AN114)</f>
        <v>0.18753743400482298</v>
      </c>
      <c r="AE114" s="42">
        <f>Population!AE114/SUM(Population!$AB114:$AN114)</f>
        <v>0.19435052556726651</v>
      </c>
      <c r="AF114" s="42">
        <f>Population!AF114/SUM(Population!$AB114:$AN114)</f>
        <v>5.8409468190784991E-2</v>
      </c>
      <c r="AG114" s="42">
        <f>Population!AG114/SUM(Population!$AB114:$AN114)</f>
        <v>1.1251056351949977E-2</v>
      </c>
      <c r="AH114" s="42">
        <f>Population!AH114/SUM(Population!$AB114:$AN114)</f>
        <v>9.5254418550342265E-3</v>
      </c>
      <c r="AI114" s="42">
        <f>Population!AI114/SUM(Population!$AB114:$AN114)</f>
        <v>0</v>
      </c>
      <c r="AJ114" s="42">
        <f>Population!AJ114/SUM(Population!$AB114:$AN114)</f>
        <v>0</v>
      </c>
      <c r="AK114" s="42">
        <f>Population!AK114/SUM(Population!$AB114:$AN114)</f>
        <v>0</v>
      </c>
      <c r="AL114" s="42">
        <f>Population!AL114/SUM(Population!$AB114:$AN114)</f>
        <v>1.995275622031966E-2</v>
      </c>
      <c r="AM114" s="42">
        <f>Population!AM114/SUM(Population!$AB114:$AN114)</f>
        <v>9.9739791905034576E-3</v>
      </c>
      <c r="AN114" s="42">
        <f>Population!AN114/SUM(Population!$AB114:$AN114)</f>
        <v>8.0278466876972446E-3</v>
      </c>
      <c r="AO114" s="40">
        <f>Population!AO114/SUM(Population!$AO114:$BA114)</f>
        <v>0.86028716082747303</v>
      </c>
      <c r="AP114" s="42">
        <f>Population!AP114/SUM(Population!$AO114:$BA114)</f>
        <v>1.6202853538923052E-2</v>
      </c>
      <c r="AQ114" s="42">
        <f>Population!AQ114/SUM(Population!$AO114:$BA114)</f>
        <v>4.7075014594967796E-2</v>
      </c>
      <c r="AR114" s="42">
        <f>Population!AR114/SUM(Population!$AO114:$BA114)</f>
        <v>4.8151611477349171E-2</v>
      </c>
      <c r="AS114" s="42">
        <f>Population!AS114/SUM(Population!$AO114:$BA114)</f>
        <v>1.4319601733203006E-2</v>
      </c>
      <c r="AT114" s="42">
        <f>Population!AT114/SUM(Population!$AO114:$BA114)</f>
        <v>2.7361044080932871E-3</v>
      </c>
      <c r="AU114" s="42">
        <f>Population!AU114/SUM(Population!$AO114:$BA114)</f>
        <v>2.2807827968452919E-3</v>
      </c>
      <c r="AV114" s="42">
        <f>Population!AV114/SUM(Population!$AO114:$BA114)</f>
        <v>0</v>
      </c>
      <c r="AW114" s="42">
        <f>Population!AW114/SUM(Population!$AO114:$BA114)</f>
        <v>0</v>
      </c>
      <c r="AX114" s="42">
        <f>Population!AX114/SUM(Population!$AO114:$BA114)</f>
        <v>0</v>
      </c>
      <c r="AY114" s="42">
        <f>Population!AY114/SUM(Population!$AO114:$BA114)</f>
        <v>4.7715784340675027E-3</v>
      </c>
      <c r="AZ114" s="42">
        <f>Population!AZ114/SUM(Population!$AO114:$BA114)</f>
        <v>2.3401172924797484E-3</v>
      </c>
      <c r="BA114" s="43">
        <f>Population!BA114/SUM(Population!$AO114:$BA114)</f>
        <v>1.8351748965980143E-3</v>
      </c>
      <c r="BB114" s="40">
        <f>Population!BB114/SUM(Population!$BB114:$BN114)</f>
        <v>0.40068570157714339</v>
      </c>
      <c r="BC114" s="42">
        <f>Population!BC114/SUM(Population!$BB114:$BN114)</f>
        <v>7.6740340757021658E-2</v>
      </c>
      <c r="BD114" s="42">
        <f>Population!BD114/SUM(Population!$BB114:$BN114)</f>
        <v>0.21229182568965527</v>
      </c>
      <c r="BE114" s="42">
        <f>Population!BE114/SUM(Population!$BB114:$BN114)</f>
        <v>0.20305037254287467</v>
      </c>
      <c r="BF114" s="42">
        <f>Population!BF114/SUM(Population!$BB114:$BN114)</f>
        <v>5.739696944380384E-2</v>
      </c>
      <c r="BG114" s="42">
        <f>Population!BG114/SUM(Population!$BB114:$BN114)</f>
        <v>1.0579766541187601E-2</v>
      </c>
      <c r="BH114" s="42">
        <f>Population!BH114/SUM(Population!$BB114:$BN114)</f>
        <v>8.2980151112625085E-3</v>
      </c>
      <c r="BI114" s="42">
        <f>Population!BI114/SUM(Population!$BB114:$BN114)</f>
        <v>0</v>
      </c>
      <c r="BJ114" s="42">
        <f>Population!BJ114/SUM(Population!$BB114:$BN114)</f>
        <v>0</v>
      </c>
      <c r="BK114" s="42">
        <f>Population!BK114/SUM(Population!$BB114:$BN114)</f>
        <v>0</v>
      </c>
      <c r="BL114" s="42">
        <f>Population!BL114/SUM(Population!$BB114:$BN114)</f>
        <v>1.7278651865948496E-2</v>
      </c>
      <c r="BM114" s="42">
        <f>Population!BM114/SUM(Population!$BB114:$BN114)</f>
        <v>7.917154058709349E-3</v>
      </c>
      <c r="BN114" s="43">
        <f>Population!BN114/SUM(Population!$BB114:$BN114)</f>
        <v>5.7612024123931804E-3</v>
      </c>
    </row>
    <row r="115" spans="1:66" x14ac:dyDescent="0.25">
      <c r="A115">
        <f t="shared" si="3"/>
        <v>55.5</v>
      </c>
      <c r="B115" s="40">
        <f>Population!B115/SUM(Population!$B115:$N115)</f>
        <v>0.9440963888140218</v>
      </c>
      <c r="C115" s="42">
        <f>Population!C115/SUM(Population!$B115:$N115)</f>
        <v>6.4231808319753052E-3</v>
      </c>
      <c r="D115" s="42">
        <f>Population!D115/SUM(Population!$B115:$N115)</f>
        <v>1.8729342944237261E-2</v>
      </c>
      <c r="E115" s="42">
        <f>Population!E115/SUM(Population!$B115:$N115)</f>
        <v>1.9271718372543122E-2</v>
      </c>
      <c r="F115" s="42">
        <f>Population!F115/SUM(Population!$B115:$N115)</f>
        <v>5.7608363298609893E-3</v>
      </c>
      <c r="G115" s="42">
        <f>Population!G115/SUM(Population!$B115:$N115)</f>
        <v>1.1054303051001436E-3</v>
      </c>
      <c r="H115" s="42">
        <f>Population!H115/SUM(Population!$B115:$N115)</f>
        <v>9.2972276654555361E-4</v>
      </c>
      <c r="I115" s="42">
        <f>Population!I115/SUM(Population!$B115:$N115)</f>
        <v>0</v>
      </c>
      <c r="J115" s="42">
        <f>Population!J115/SUM(Population!$B115:$N115)</f>
        <v>0</v>
      </c>
      <c r="K115" s="42">
        <f>Population!K115/SUM(Population!$B115:$N115)</f>
        <v>0</v>
      </c>
      <c r="L115" s="42">
        <f>Population!L115/SUM(Population!$B115:$N115)</f>
        <v>1.9463441869211934E-3</v>
      </c>
      <c r="M115" s="42">
        <f>Population!M115/SUM(Population!$B115:$N115)</f>
        <v>9.6586007953107782E-4</v>
      </c>
      <c r="N115" s="42">
        <f>Population!N115/SUM(Population!$B115:$N115)</f>
        <v>7.7117536926354501E-4</v>
      </c>
      <c r="O115" s="40">
        <f>Population!O115/SUM(Population!$O115:$AA115)</f>
        <v>0.97352985103402745</v>
      </c>
      <c r="P115" s="42">
        <f>Population!P115/SUM(Population!$O115:$AA115)</f>
        <v>3.0438906621690128E-3</v>
      </c>
      <c r="Q115" s="42">
        <f>Population!Q115/SUM(Population!$O115:$AA115)</f>
        <v>8.8718528113691259E-3</v>
      </c>
      <c r="R115" s="42">
        <f>Population!R115/SUM(Population!$O115:$AA115)</f>
        <v>9.1234562700527617E-3</v>
      </c>
      <c r="S115" s="42">
        <f>Population!S115/SUM(Population!$O115:$AA115)</f>
        <v>2.7261185147083172E-3</v>
      </c>
      <c r="T115" s="42">
        <f>Population!T115/SUM(Population!$O115:$AA115)</f>
        <v>5.2297262332246842E-4</v>
      </c>
      <c r="U115" s="42">
        <f>Population!U115/SUM(Population!$O115:$AA115)</f>
        <v>4.3972876728162183E-4</v>
      </c>
      <c r="V115" s="42">
        <f>Population!V115/SUM(Population!$O115:$AA115)</f>
        <v>0</v>
      </c>
      <c r="W115" s="42">
        <f>Population!W115/SUM(Population!$O115:$AA115)</f>
        <v>0</v>
      </c>
      <c r="X115" s="42">
        <f>Population!X115/SUM(Population!$O115:$AA115)</f>
        <v>0</v>
      </c>
      <c r="Y115" s="42">
        <f>Population!Y115/SUM(Population!$O115:$AA115)</f>
        <v>9.2046500331694793E-4</v>
      </c>
      <c r="Z115" s="42">
        <f>Population!Z115/SUM(Population!$O115:$AA115)</f>
        <v>4.5671969951205501E-4</v>
      </c>
      <c r="AA115" s="42">
        <f>Population!AA115/SUM(Population!$O115:$AA115)</f>
        <v>3.6494461424032226E-4</v>
      </c>
      <c r="AB115" s="40">
        <f>Population!AB115/SUM(Population!$AB115:$AN115)</f>
        <v>0.43694988910626181</v>
      </c>
      <c r="AC115" s="42">
        <f>Population!AC115/SUM(Population!$AB115:$AN115)</f>
        <v>6.3986838814390851E-2</v>
      </c>
      <c r="AD115" s="42">
        <f>Population!AD115/SUM(Population!$AB115:$AN115)</f>
        <v>0.18754632341915028</v>
      </c>
      <c r="AE115" s="42">
        <f>Population!AE115/SUM(Population!$AB115:$AN115)</f>
        <v>0.19436375292083083</v>
      </c>
      <c r="AF115" s="42">
        <f>Population!AF115/SUM(Population!$AB115:$AN115)</f>
        <v>5.8414489996343709E-2</v>
      </c>
      <c r="AG115" s="42">
        <f>Population!AG115/SUM(Population!$AB115:$AN115)</f>
        <v>1.1252179335123907E-2</v>
      </c>
      <c r="AH115" s="42">
        <f>Population!AH115/SUM(Population!$AB115:$AN115)</f>
        <v>9.5266029525472914E-3</v>
      </c>
      <c r="AI115" s="42">
        <f>Population!AI115/SUM(Population!$AB115:$AN115)</f>
        <v>0</v>
      </c>
      <c r="AJ115" s="42">
        <f>Population!AJ115/SUM(Population!$AB115:$AN115)</f>
        <v>0</v>
      </c>
      <c r="AK115" s="42">
        <f>Population!AK115/SUM(Population!$AB115:$AN115)</f>
        <v>0</v>
      </c>
      <c r="AL115" s="42">
        <f>Population!AL115/SUM(Population!$AB115:$AN115)</f>
        <v>1.9955337503260322E-2</v>
      </c>
      <c r="AM115" s="42">
        <f>Population!AM115/SUM(Population!$AB115:$AN115)</f>
        <v>9.9755349053341508E-3</v>
      </c>
      <c r="AN115" s="42">
        <f>Population!AN115/SUM(Population!$AB115:$AN115)</f>
        <v>8.0290510467567518E-3</v>
      </c>
      <c r="AO115" s="40">
        <f>Population!AO115/SUM(Population!$AO115:$BA115)</f>
        <v>0.85994732418008335</v>
      </c>
      <c r="AP115" s="42">
        <f>Population!AP115/SUM(Population!$AO115:$BA115)</f>
        <v>1.6236847528024494E-2</v>
      </c>
      <c r="AQ115" s="42">
        <f>Population!AQ115/SUM(Population!$AO115:$BA115)</f>
        <v>4.718027217833036E-2</v>
      </c>
      <c r="AR115" s="42">
        <f>Population!AR115/SUM(Population!$AO115:$BA115)</f>
        <v>4.8269760809553017E-2</v>
      </c>
      <c r="AS115" s="42">
        <f>Population!AS115/SUM(Population!$AO115:$BA115)</f>
        <v>1.4357363669128376E-2</v>
      </c>
      <c r="AT115" s="42">
        <f>Population!AT115/SUM(Population!$AO115:$BA115)</f>
        <v>2.7437156851766271E-3</v>
      </c>
      <c r="AU115" s="42">
        <f>Population!AU115/SUM(Population!$AO115:$BA115)</f>
        <v>2.287776188662547E-3</v>
      </c>
      <c r="AV115" s="42">
        <f>Population!AV115/SUM(Population!$AO115:$BA115)</f>
        <v>0</v>
      </c>
      <c r="AW115" s="42">
        <f>Population!AW115/SUM(Population!$AO115:$BA115)</f>
        <v>0</v>
      </c>
      <c r="AX115" s="42">
        <f>Population!AX115/SUM(Population!$AO115:$BA115)</f>
        <v>0</v>
      </c>
      <c r="AY115" s="42">
        <f>Population!AY115/SUM(Population!$AO115:$BA115)</f>
        <v>4.78633721443895E-3</v>
      </c>
      <c r="AZ115" s="42">
        <f>Population!AZ115/SUM(Population!$AO115:$BA115)</f>
        <v>2.3481998119988042E-3</v>
      </c>
      <c r="BA115" s="43">
        <f>Population!BA115/SUM(Population!$AO115:$BA115)</f>
        <v>1.8424027346036259E-3</v>
      </c>
      <c r="BB115" s="40">
        <f>Population!BB115/SUM(Population!$BB115:$BN115)</f>
        <v>0.40068269005471729</v>
      </c>
      <c r="BC115" s="42">
        <f>Population!BC115/SUM(Population!$BB115:$BN115)</f>
        <v>7.6740224624579509E-2</v>
      </c>
      <c r="BD115" s="42">
        <f>Population!BD115/SUM(Population!$BB115:$BN115)</f>
        <v>0.21229220718095554</v>
      </c>
      <c r="BE115" s="42">
        <f>Population!BE115/SUM(Population!$BB115:$BN115)</f>
        <v>0.20305173798213116</v>
      </c>
      <c r="BF115" s="42">
        <f>Population!BF115/SUM(Population!$BB115:$BN115)</f>
        <v>5.739757832182224E-2</v>
      </c>
      <c r="BG115" s="42">
        <f>Population!BG115/SUM(Population!$BB115:$BN115)</f>
        <v>1.0579906249330683E-2</v>
      </c>
      <c r="BH115" s="42">
        <f>Population!BH115/SUM(Population!$BB115:$BN115)</f>
        <v>8.2981489724568581E-3</v>
      </c>
      <c r="BI115" s="42">
        <f>Population!BI115/SUM(Population!$BB115:$BN115)</f>
        <v>0</v>
      </c>
      <c r="BJ115" s="42">
        <f>Population!BJ115/SUM(Population!$BB115:$BN115)</f>
        <v>0</v>
      </c>
      <c r="BK115" s="42">
        <f>Population!BK115/SUM(Population!$BB115:$BN115)</f>
        <v>0</v>
      </c>
      <c r="BL115" s="42">
        <f>Population!BL115/SUM(Population!$BB115:$BN115)</f>
        <v>1.7278949841478316E-2</v>
      </c>
      <c r="BM115" s="42">
        <f>Population!BM115/SUM(Population!$BB115:$BN115)</f>
        <v>7.9173035815246779E-3</v>
      </c>
      <c r="BN115" s="43">
        <f>Population!BN115/SUM(Population!$BB115:$BN115)</f>
        <v>5.7612531910038256E-3</v>
      </c>
    </row>
    <row r="116" spans="1:66" x14ac:dyDescent="0.25">
      <c r="A116">
        <f t="shared" si="3"/>
        <v>56</v>
      </c>
      <c r="B116" s="40">
        <f>Population!B116/SUM(Population!$B116:$N116)</f>
        <v>0.94409020708171043</v>
      </c>
      <c r="C116" s="42">
        <f>Population!C116/SUM(Population!$B116:$N116)</f>
        <v>6.4237572945227365E-3</v>
      </c>
      <c r="D116" s="42">
        <f>Population!D116/SUM(Population!$B116:$N116)</f>
        <v>1.8731229325231885E-2</v>
      </c>
      <c r="E116" s="42">
        <f>Population!E116/SUM(Population!$B116:$N116)</f>
        <v>1.9273970742573112E-2</v>
      </c>
      <c r="F116" s="42">
        <f>Population!F116/SUM(Population!$B116:$N116)</f>
        <v>5.7615780554885988E-3</v>
      </c>
      <c r="G116" s="42">
        <f>Population!G116/SUM(Population!$B116:$N116)</f>
        <v>1.1055800364199887E-3</v>
      </c>
      <c r="H116" s="42">
        <f>Population!H116/SUM(Population!$B116:$N116)</f>
        <v>9.2984907397307588E-4</v>
      </c>
      <c r="I116" s="42">
        <f>Population!I116/SUM(Population!$B116:$N116)</f>
        <v>0</v>
      </c>
      <c r="J116" s="42">
        <f>Population!J116/SUM(Population!$B116:$N116)</f>
        <v>0</v>
      </c>
      <c r="K116" s="42">
        <f>Population!K116/SUM(Population!$B116:$N116)</f>
        <v>0</v>
      </c>
      <c r="L116" s="42">
        <f>Population!L116/SUM(Population!$B116:$N116)</f>
        <v>1.9466225447108093E-3</v>
      </c>
      <c r="M116" s="42">
        <f>Population!M116/SUM(Population!$B116:$N116)</f>
        <v>9.6598921593050579E-4</v>
      </c>
      <c r="N116" s="42">
        <f>Population!N116/SUM(Population!$B116:$N116)</f>
        <v>7.7121662943892364E-4</v>
      </c>
      <c r="O116" s="40">
        <f>Population!O116/SUM(Population!$O116:$AA116)</f>
        <v>0.97352750017159984</v>
      </c>
      <c r="P116" s="42">
        <f>Population!P116/SUM(Population!$O116:$AA116)</f>
        <v>3.0441326237934537E-3</v>
      </c>
      <c r="Q116" s="42">
        <f>Population!Q116/SUM(Population!$O116:$AA116)</f>
        <v>8.8726464510630199E-3</v>
      </c>
      <c r="R116" s="42">
        <f>Population!R116/SUM(Population!$O116:$AA116)</f>
        <v>9.1243770444443817E-3</v>
      </c>
      <c r="S116" s="42">
        <f>Population!S116/SUM(Population!$O116:$AA116)</f>
        <v>2.7264068001967658E-3</v>
      </c>
      <c r="T116" s="42">
        <f>Population!T116/SUM(Population!$O116:$AA116)</f>
        <v>5.2302669145697317E-4</v>
      </c>
      <c r="U116" s="42">
        <f>Population!U116/SUM(Population!$O116:$AA116)</f>
        <v>4.3976092498156094E-4</v>
      </c>
      <c r="V116" s="42">
        <f>Population!V116/SUM(Population!$O116:$AA116)</f>
        <v>0</v>
      </c>
      <c r="W116" s="42">
        <f>Population!W116/SUM(Population!$O116:$AA116)</f>
        <v>0</v>
      </c>
      <c r="X116" s="42">
        <f>Population!X116/SUM(Population!$O116:$AA116)</f>
        <v>0</v>
      </c>
      <c r="Y116" s="42">
        <f>Population!Y116/SUM(Population!$O116:$AA116)</f>
        <v>9.2054037823526501E-4</v>
      </c>
      <c r="Z116" s="42">
        <f>Population!Z116/SUM(Population!$O116:$AA116)</f>
        <v>4.567296292386054E-4</v>
      </c>
      <c r="AA116" s="42">
        <f>Population!AA116/SUM(Population!$O116:$AA116)</f>
        <v>3.6487928499047114E-4</v>
      </c>
      <c r="AB116" s="40">
        <f>Population!AB116/SUM(Population!$AB116:$AN116)</f>
        <v>0.43691392755011815</v>
      </c>
      <c r="AC116" s="42">
        <f>Population!AC116/SUM(Population!$AB116:$AN116)</f>
        <v>6.3989037116279512E-2</v>
      </c>
      <c r="AD116" s="42">
        <f>Population!AD116/SUM(Population!$AB116:$AN116)</f>
        <v>0.18755497056912815</v>
      </c>
      <c r="AE116" s="42">
        <f>Population!AE116/SUM(Population!$AB116:$AN116)</f>
        <v>0.19437656696989936</v>
      </c>
      <c r="AF116" s="42">
        <f>Population!AF116/SUM(Population!$AB116:$AN116)</f>
        <v>5.841934889848073E-2</v>
      </c>
      <c r="AG116" s="42">
        <f>Population!AG116/SUM(Population!$AB116:$AN116)</f>
        <v>1.1253266257269162E-2</v>
      </c>
      <c r="AH116" s="42">
        <f>Population!AH116/SUM(Population!$AB116:$AN116)</f>
        <v>9.5277314374605637E-3</v>
      </c>
      <c r="AI116" s="42">
        <f>Population!AI116/SUM(Population!$AB116:$AN116)</f>
        <v>0</v>
      </c>
      <c r="AJ116" s="42">
        <f>Population!AJ116/SUM(Population!$AB116:$AN116)</f>
        <v>0</v>
      </c>
      <c r="AK116" s="42">
        <f>Population!AK116/SUM(Population!$AB116:$AN116)</f>
        <v>0</v>
      </c>
      <c r="AL116" s="42">
        <f>Population!AL116/SUM(Population!$AB116:$AN116)</f>
        <v>1.9957842214289319E-2</v>
      </c>
      <c r="AM116" s="42">
        <f>Population!AM116/SUM(Population!$AB116:$AN116)</f>
        <v>9.9770538071197179E-3</v>
      </c>
      <c r="AN116" s="42">
        <f>Population!AN116/SUM(Population!$AB116:$AN116)</f>
        <v>8.0302551799551394E-3</v>
      </c>
      <c r="AO116" s="40">
        <f>Population!AO116/SUM(Population!$AO116:$BA116)</f>
        <v>0.85961643338533011</v>
      </c>
      <c r="AP116" s="42">
        <f>Population!AP116/SUM(Population!$AO116:$BA116)</f>
        <v>1.6269918717357463E-2</v>
      </c>
      <c r="AQ116" s="42">
        <f>Population!AQ116/SUM(Population!$AO116:$BA116)</f>
        <v>4.7282697917778421E-2</v>
      </c>
      <c r="AR116" s="42">
        <f>Population!AR116/SUM(Population!$AO116:$BA116)</f>
        <v>4.8384786309557032E-2</v>
      </c>
      <c r="AS116" s="42">
        <f>Population!AS116/SUM(Population!$AO116:$BA116)</f>
        <v>1.4394143448650013E-2</v>
      </c>
      <c r="AT116" s="42">
        <f>Population!AT116/SUM(Population!$AO116:$BA116)</f>
        <v>2.7511318755464955E-3</v>
      </c>
      <c r="AU116" s="42">
        <f>Population!AU116/SUM(Population!$AO116:$BA116)</f>
        <v>2.2945961817798736E-3</v>
      </c>
      <c r="AV116" s="42">
        <f>Population!AV116/SUM(Population!$AO116:$BA116)</f>
        <v>0</v>
      </c>
      <c r="AW116" s="42">
        <f>Population!AW116/SUM(Population!$AO116:$BA116)</f>
        <v>0</v>
      </c>
      <c r="AX116" s="42">
        <f>Population!AX116/SUM(Population!$AO116:$BA116)</f>
        <v>0</v>
      </c>
      <c r="AY116" s="42">
        <f>Population!AY116/SUM(Population!$AO116:$BA116)</f>
        <v>4.8007308557859443E-3</v>
      </c>
      <c r="AZ116" s="42">
        <f>Population!AZ116/SUM(Population!$AO116:$BA116)</f>
        <v>2.3560908674529696E-3</v>
      </c>
      <c r="BA116" s="43">
        <f>Population!BA116/SUM(Population!$AO116:$BA116)</f>
        <v>1.8494704407617415E-3</v>
      </c>
      <c r="BB116" s="40">
        <f>Population!BB116/SUM(Population!$BB116:$BN116)</f>
        <v>0.40067971523712975</v>
      </c>
      <c r="BC116" s="42">
        <f>Population!BC116/SUM(Population!$BB116:$BN116)</f>
        <v>7.6740107720915843E-2</v>
      </c>
      <c r="BD116" s="42">
        <f>Population!BD116/SUM(Population!$BB116:$BN116)</f>
        <v>0.2122925728308829</v>
      </c>
      <c r="BE116" s="42">
        <f>Population!BE116/SUM(Population!$BB116:$BN116)</f>
        <v>0.20305307511321896</v>
      </c>
      <c r="BF116" s="42">
        <f>Population!BF116/SUM(Population!$BB116:$BN116)</f>
        <v>5.7398178218661645E-2</v>
      </c>
      <c r="BG116" s="42">
        <f>Population!BG116/SUM(Population!$BB116:$BN116)</f>
        <v>1.0580044617378787E-2</v>
      </c>
      <c r="BH116" s="42">
        <f>Population!BH116/SUM(Population!$BB116:$BN116)</f>
        <v>8.2982836726739444E-3</v>
      </c>
      <c r="BI116" s="42">
        <f>Population!BI116/SUM(Population!$BB116:$BN116)</f>
        <v>0</v>
      </c>
      <c r="BJ116" s="42">
        <f>Population!BJ116/SUM(Population!$BB116:$BN116)</f>
        <v>0</v>
      </c>
      <c r="BK116" s="42">
        <f>Population!BK116/SUM(Population!$BB116:$BN116)</f>
        <v>0</v>
      </c>
      <c r="BL116" s="42">
        <f>Population!BL116/SUM(Population!$BB116:$BN116)</f>
        <v>1.7279249071197877E-2</v>
      </c>
      <c r="BM116" s="42">
        <f>Population!BM116/SUM(Population!$BB116:$BN116)</f>
        <v>7.9174575771173983E-3</v>
      </c>
      <c r="BN116" s="43">
        <f>Population!BN116/SUM(Population!$BB116:$BN116)</f>
        <v>5.761315940822978E-3</v>
      </c>
    </row>
    <row r="117" spans="1:66" x14ac:dyDescent="0.25">
      <c r="A117">
        <f t="shared" si="3"/>
        <v>56.5</v>
      </c>
      <c r="B117" s="40">
        <f>Population!B117/SUM(Population!$B117:$N117)</f>
        <v>0.94408418697947571</v>
      </c>
      <c r="C117" s="42">
        <f>Population!C117/SUM(Population!$B117:$N117)</f>
        <v>6.4243144694319234E-3</v>
      </c>
      <c r="D117" s="42">
        <f>Population!D117/SUM(Population!$B117:$N117)</f>
        <v>1.8733055413751712E-2</v>
      </c>
      <c r="E117" s="42">
        <f>Population!E117/SUM(Population!$B117:$N117)</f>
        <v>1.9276158008373841E-2</v>
      </c>
      <c r="F117" s="42">
        <f>Population!F117/SUM(Population!$B117:$N117)</f>
        <v>5.7623007507489775E-3</v>
      </c>
      <c r="G117" s="42">
        <f>Population!G117/SUM(Population!$B117:$N117)</f>
        <v>1.1057264759781246E-3</v>
      </c>
      <c r="H117" s="42">
        <f>Population!H117/SUM(Population!$B117:$N117)</f>
        <v>9.2997418981191442E-4</v>
      </c>
      <c r="I117" s="42">
        <f>Population!I117/SUM(Population!$B117:$N117)</f>
        <v>0</v>
      </c>
      <c r="J117" s="42">
        <f>Population!J117/SUM(Population!$B117:$N117)</f>
        <v>0</v>
      </c>
      <c r="K117" s="42">
        <f>Population!K117/SUM(Population!$B117:$N117)</f>
        <v>0</v>
      </c>
      <c r="L117" s="42">
        <f>Population!L117/SUM(Population!$B117:$N117)</f>
        <v>1.9468978627663436E-3</v>
      </c>
      <c r="M117" s="42">
        <f>Population!M117/SUM(Population!$B117:$N117)</f>
        <v>9.6611987485037854E-4</v>
      </c>
      <c r="N117" s="42">
        <f>Population!N117/SUM(Population!$B117:$N117)</f>
        <v>7.7126597481108313E-4</v>
      </c>
      <c r="O117" s="40">
        <f>Population!O117/SUM(Population!$O117:$AA117)</f>
        <v>0.97352515400069584</v>
      </c>
      <c r="P117" s="42">
        <f>Population!P117/SUM(Population!$O117:$AA117)</f>
        <v>3.04436922104991E-3</v>
      </c>
      <c r="Q117" s="42">
        <f>Population!Q117/SUM(Population!$O117:$AA117)</f>
        <v>8.8734255624187651E-3</v>
      </c>
      <c r="R117" s="42">
        <f>Population!R117/SUM(Population!$O117:$AA117)</f>
        <v>9.125288652724271E-3</v>
      </c>
      <c r="S117" s="42">
        <f>Population!S117/SUM(Population!$O117:$AA117)</f>
        <v>2.7266949966551581E-3</v>
      </c>
      <c r="T117" s="42">
        <f>Population!T117/SUM(Population!$O117:$AA117)</f>
        <v>5.2308140383229302E-4</v>
      </c>
      <c r="U117" s="42">
        <f>Population!U117/SUM(Population!$O117:$AA117)</f>
        <v>4.3979551820305202E-4</v>
      </c>
      <c r="V117" s="42">
        <f>Population!V117/SUM(Population!$O117:$AA117)</f>
        <v>0</v>
      </c>
      <c r="W117" s="42">
        <f>Population!W117/SUM(Population!$O117:$AA117)</f>
        <v>0</v>
      </c>
      <c r="X117" s="42">
        <f>Population!X117/SUM(Population!$O117:$AA117)</f>
        <v>0</v>
      </c>
      <c r="Y117" s="42">
        <f>Population!Y117/SUM(Population!$O117:$AA117)</f>
        <v>9.2062064053947913E-4</v>
      </c>
      <c r="Z117" s="42">
        <f>Population!Z117/SUM(Population!$O117:$AA117)</f>
        <v>4.5674526837167259E-4</v>
      </c>
      <c r="AA117" s="42">
        <f>Population!AA117/SUM(Population!$O117:$AA117)</f>
        <v>3.6482473550958794E-4</v>
      </c>
      <c r="AB117" s="40">
        <f>Population!AB117/SUM(Population!$AB117:$AN117)</f>
        <v>0.43687900812979835</v>
      </c>
      <c r="AC117" s="42">
        <f>Population!AC117/SUM(Population!$AB117:$AN117)</f>
        <v>6.3991185073798404E-2</v>
      </c>
      <c r="AD117" s="42">
        <f>Population!AD117/SUM(Population!$AB117:$AN117)</f>
        <v>0.18756337696440614</v>
      </c>
      <c r="AE117" s="42">
        <f>Population!AE117/SUM(Population!$AB117:$AN117)</f>
        <v>0.19438897522412552</v>
      </c>
      <c r="AF117" s="42">
        <f>Population!AF117/SUM(Population!$AB117:$AN117)</f>
        <v>5.8424048164272796E-2</v>
      </c>
      <c r="AG117" s="42">
        <f>Population!AG117/SUM(Population!$AB117:$AN117)</f>
        <v>1.1254317761837471E-2</v>
      </c>
      <c r="AH117" s="42">
        <f>Population!AH117/SUM(Population!$AB117:$AN117)</f>
        <v>9.5288273875065166E-3</v>
      </c>
      <c r="AI117" s="42">
        <f>Population!AI117/SUM(Population!$AB117:$AN117)</f>
        <v>0</v>
      </c>
      <c r="AJ117" s="42">
        <f>Population!AJ117/SUM(Population!$AB117:$AN117)</f>
        <v>0</v>
      </c>
      <c r="AK117" s="42">
        <f>Population!AK117/SUM(Population!$AB117:$AN117)</f>
        <v>0</v>
      </c>
      <c r="AL117" s="42">
        <f>Population!AL117/SUM(Population!$AB117:$AN117)</f>
        <v>1.996027087672881E-2</v>
      </c>
      <c r="AM117" s="42">
        <f>Population!AM117/SUM(Population!$AB117:$AN117)</f>
        <v>9.97853506423854E-3</v>
      </c>
      <c r="AN117" s="42">
        <f>Population!AN117/SUM(Population!$AB117:$AN117)</f>
        <v>8.0314553532875085E-3</v>
      </c>
      <c r="AO117" s="40">
        <f>Population!AO117/SUM(Population!$AO117:$BA117)</f>
        <v>0.85929433215869733</v>
      </c>
      <c r="AP117" s="42">
        <f>Population!AP117/SUM(Population!$AO117:$BA117)</f>
        <v>1.6302084876711746E-2</v>
      </c>
      <c r="AQ117" s="42">
        <f>Population!AQ117/SUM(Population!$AO117:$BA117)</f>
        <v>4.7382344598887384E-2</v>
      </c>
      <c r="AR117" s="42">
        <f>Population!AR117/SUM(Population!$AO117:$BA117)</f>
        <v>4.8496742879405676E-2</v>
      </c>
      <c r="AS117" s="42">
        <f>Population!AS117/SUM(Population!$AO117:$BA117)</f>
        <v>1.442995741805066E-2</v>
      </c>
      <c r="AT117" s="42">
        <f>Population!AT117/SUM(Population!$AO117:$BA117)</f>
        <v>2.7583560750089166E-3</v>
      </c>
      <c r="AU117" s="42">
        <f>Population!AU117/SUM(Population!$AO117:$BA117)</f>
        <v>2.3012452474749541E-3</v>
      </c>
      <c r="AV117" s="42">
        <f>Population!AV117/SUM(Population!$AO117:$BA117)</f>
        <v>0</v>
      </c>
      <c r="AW117" s="42">
        <f>Population!AW117/SUM(Population!$AO117:$BA117)</f>
        <v>0</v>
      </c>
      <c r="AX117" s="42">
        <f>Population!AX117/SUM(Population!$AO117:$BA117)</f>
        <v>0</v>
      </c>
      <c r="AY117" s="42">
        <f>Population!AY117/SUM(Population!$AO117:$BA117)</f>
        <v>4.814764504777783E-3</v>
      </c>
      <c r="AZ117" s="42">
        <f>Population!AZ117/SUM(Population!$AO117:$BA117)</f>
        <v>2.3637927627476068E-3</v>
      </c>
      <c r="BA117" s="43">
        <f>Population!BA117/SUM(Population!$AO117:$BA117)</f>
        <v>1.85637947823791E-3</v>
      </c>
      <c r="BB117" s="40">
        <f>Population!BB117/SUM(Population!$BB117:$BN117)</f>
        <v>0.40067678111804567</v>
      </c>
      <c r="BC117" s="42">
        <f>Population!BC117/SUM(Population!$BB117:$BN117)</f>
        <v>7.6739990422713289E-2</v>
      </c>
      <c r="BD117" s="42">
        <f>Population!BD117/SUM(Population!$BB117:$BN117)</f>
        <v>0.21229292328876728</v>
      </c>
      <c r="BE117" s="42">
        <f>Population!BE117/SUM(Population!$BB117:$BN117)</f>
        <v>0.20305438327849756</v>
      </c>
      <c r="BF117" s="42">
        <f>Population!BF117/SUM(Population!$BB117:$BN117)</f>
        <v>5.7398768456476075E-2</v>
      </c>
      <c r="BG117" s="42">
        <f>Population!BG117/SUM(Population!$BB117:$BN117)</f>
        <v>1.058018141597406E-2</v>
      </c>
      <c r="BH117" s="42">
        <f>Population!BH117/SUM(Population!$BB117:$BN117)</f>
        <v>8.2984187811240839E-3</v>
      </c>
      <c r="BI117" s="42">
        <f>Population!BI117/SUM(Population!$BB117:$BN117)</f>
        <v>0</v>
      </c>
      <c r="BJ117" s="42">
        <f>Population!BJ117/SUM(Population!$BB117:$BN117)</f>
        <v>0</v>
      </c>
      <c r="BK117" s="42">
        <f>Population!BK117/SUM(Population!$BB117:$BN117)</f>
        <v>0</v>
      </c>
      <c r="BL117" s="42">
        <f>Population!BL117/SUM(Population!$BB117:$BN117)</f>
        <v>1.7279548655041634E-2</v>
      </c>
      <c r="BM117" s="42">
        <f>Population!BM117/SUM(Population!$BB117:$BN117)</f>
        <v>7.9176152173010932E-3</v>
      </c>
      <c r="BN117" s="43">
        <f>Population!BN117/SUM(Population!$BB117:$BN117)</f>
        <v>5.7613893660591036E-3</v>
      </c>
    </row>
    <row r="118" spans="1:66" x14ac:dyDescent="0.25">
      <c r="A118">
        <f t="shared" si="3"/>
        <v>57</v>
      </c>
      <c r="B118" s="40">
        <f>Population!B118/SUM(Population!$B118:$N118)</f>
        <v>0.94407832837648087</v>
      </c>
      <c r="C118" s="42">
        <f>Population!C118/SUM(Population!$B118:$N118)</f>
        <v>6.424852884281889E-3</v>
      </c>
      <c r="D118" s="42">
        <f>Population!D118/SUM(Population!$B118:$N118)</f>
        <v>1.8734822551102714E-2</v>
      </c>
      <c r="E118" s="42">
        <f>Population!E118/SUM(Population!$B118:$N118)</f>
        <v>1.9278280866070731E-2</v>
      </c>
      <c r="F118" s="42">
        <f>Population!F118/SUM(Population!$B118:$N118)</f>
        <v>5.7630043422960192E-3</v>
      </c>
      <c r="G118" s="42">
        <f>Population!G118/SUM(Population!$B118:$N118)</f>
        <v>1.1058695437213156E-3</v>
      </c>
      <c r="H118" s="42">
        <f>Population!H118/SUM(Population!$B118:$N118)</f>
        <v>9.3009787079915951E-4</v>
      </c>
      <c r="I118" s="42">
        <f>Population!I118/SUM(Population!$B118:$N118)</f>
        <v>0</v>
      </c>
      <c r="J118" s="42">
        <f>Population!J118/SUM(Population!$B118:$N118)</f>
        <v>0</v>
      </c>
      <c r="K118" s="42">
        <f>Population!K118/SUM(Population!$B118:$N118)</f>
        <v>0</v>
      </c>
      <c r="L118" s="42">
        <f>Population!L118/SUM(Population!$B118:$N118)</f>
        <v>1.9471696364857999E-3</v>
      </c>
      <c r="M118" s="42">
        <f>Population!M118/SUM(Population!$B118:$N118)</f>
        <v>9.6625149899236924E-4</v>
      </c>
      <c r="N118" s="42">
        <f>Population!N118/SUM(Population!$B118:$N118)</f>
        <v>7.713224297692373E-4</v>
      </c>
      <c r="O118" s="40">
        <f>Population!O118/SUM(Population!$O118:$AA118)</f>
        <v>0.9735228190983628</v>
      </c>
      <c r="P118" s="42">
        <f>Population!P118/SUM(Population!$O118:$AA118)</f>
        <v>3.0446003285237604E-3</v>
      </c>
      <c r="Q118" s="42">
        <f>Population!Q118/SUM(Population!$O118:$AA118)</f>
        <v>8.8741893581748225E-3</v>
      </c>
      <c r="R118" s="42">
        <f>Population!R118/SUM(Population!$O118:$AA118)</f>
        <v>9.1261892733759137E-3</v>
      </c>
      <c r="S118" s="42">
        <f>Population!S118/SUM(Population!$O118:$AA118)</f>
        <v>2.7269822158686469E-3</v>
      </c>
      <c r="T118" s="42">
        <f>Population!T118/SUM(Population!$O118:$AA118)</f>
        <v>5.2313652063988309E-4</v>
      </c>
      <c r="U118" s="42">
        <f>Population!U118/SUM(Population!$O118:$AA118)</f>
        <v>4.3983218302731843E-4</v>
      </c>
      <c r="V118" s="42">
        <f>Population!V118/SUM(Population!$O118:$AA118)</f>
        <v>0</v>
      </c>
      <c r="W118" s="42">
        <f>Population!W118/SUM(Population!$O118:$AA118)</f>
        <v>0</v>
      </c>
      <c r="X118" s="42">
        <f>Population!X118/SUM(Population!$O118:$AA118)</f>
        <v>0</v>
      </c>
      <c r="Y118" s="42">
        <f>Population!Y118/SUM(Population!$O118:$AA118)</f>
        <v>9.2070502064760598E-4</v>
      </c>
      <c r="Z118" s="42">
        <f>Population!Z118/SUM(Population!$O118:$AA118)</f>
        <v>4.5676597073081261E-4</v>
      </c>
      <c r="AA118" s="42">
        <f>Population!AA118/SUM(Population!$O118:$AA118)</f>
        <v>3.6478003064831921E-4</v>
      </c>
      <c r="AB118" s="40">
        <f>Population!AB118/SUM(Population!$AB118:$AN118)</f>
        <v>0.43684511993193581</v>
      </c>
      <c r="AC118" s="42">
        <f>Population!AC118/SUM(Population!$AB118:$AN118)</f>
        <v>6.3993282014992686E-2</v>
      </c>
      <c r="AD118" s="42">
        <f>Population!AD118/SUM(Population!$AB118:$AN118)</f>
        <v>0.18757154477015264</v>
      </c>
      <c r="AE118" s="42">
        <f>Population!AE118/SUM(Population!$AB118:$AN118)</f>
        <v>0.19440098582242943</v>
      </c>
      <c r="AF118" s="42">
        <f>Population!AF118/SUM(Population!$AB118:$AN118)</f>
        <v>5.8428591292303725E-2</v>
      </c>
      <c r="AG118" s="42">
        <f>Population!AG118/SUM(Population!$AB118:$AN118)</f>
        <v>1.1255334555311636E-2</v>
      </c>
      <c r="AH118" s="42">
        <f>Population!AH118/SUM(Population!$AB118:$AN118)</f>
        <v>9.5298909988927975E-3</v>
      </c>
      <c r="AI118" s="42">
        <f>Population!AI118/SUM(Population!$AB118:$AN118)</f>
        <v>0</v>
      </c>
      <c r="AJ118" s="42">
        <f>Population!AJ118/SUM(Population!$AB118:$AN118)</f>
        <v>0</v>
      </c>
      <c r="AK118" s="42">
        <f>Population!AK118/SUM(Population!$AB118:$AN118)</f>
        <v>0</v>
      </c>
      <c r="AL118" s="42">
        <f>Population!AL118/SUM(Population!$AB118:$AN118)</f>
        <v>1.9962624256591181E-2</v>
      </c>
      <c r="AM118" s="42">
        <f>Population!AM118/SUM(Population!$AB118:$AN118)</f>
        <v>9.9799780905041081E-3</v>
      </c>
      <c r="AN118" s="42">
        <f>Population!AN118/SUM(Population!$AB118:$AN118)</f>
        <v>8.032648266885942E-3</v>
      </c>
      <c r="AO118" s="40">
        <f>Population!AO118/SUM(Population!$AO118:$BA118)</f>
        <v>0.85898086360048509</v>
      </c>
      <c r="AP118" s="42">
        <f>Population!AP118/SUM(Population!$AO118:$BA118)</f>
        <v>1.6333363734879289E-2</v>
      </c>
      <c r="AQ118" s="42">
        <f>Population!AQ118/SUM(Population!$AO118:$BA118)</f>
        <v>4.7479265005668965E-2</v>
      </c>
      <c r="AR118" s="42">
        <f>Population!AR118/SUM(Population!$AO118:$BA118)</f>
        <v>4.860568563739024E-2</v>
      </c>
      <c r="AS118" s="42">
        <f>Population!AS118/SUM(Population!$AO118:$BA118)</f>
        <v>1.4464822047518793E-2</v>
      </c>
      <c r="AT118" s="42">
        <f>Population!AT118/SUM(Population!$AO118:$BA118)</f>
        <v>2.7653914125460952E-3</v>
      </c>
      <c r="AU118" s="42">
        <f>Population!AU118/SUM(Population!$AO118:$BA118)</f>
        <v>2.3077259008714543E-3</v>
      </c>
      <c r="AV118" s="42">
        <f>Population!AV118/SUM(Population!$AO118:$BA118)</f>
        <v>0</v>
      </c>
      <c r="AW118" s="42">
        <f>Population!AW118/SUM(Population!$AO118:$BA118)</f>
        <v>0</v>
      </c>
      <c r="AX118" s="42">
        <f>Population!AX118/SUM(Population!$AO118:$BA118)</f>
        <v>0</v>
      </c>
      <c r="AY118" s="42">
        <f>Population!AY118/SUM(Population!$AO118:$BA118)</f>
        <v>4.8284434040000955E-3</v>
      </c>
      <c r="AZ118" s="42">
        <f>Population!AZ118/SUM(Population!$AO118:$BA118)</f>
        <v>2.3713078706312065E-3</v>
      </c>
      <c r="BA118" s="43">
        <f>Population!BA118/SUM(Population!$AO118:$BA118)</f>
        <v>1.8631313860085789E-3</v>
      </c>
      <c r="BB118" s="40">
        <f>Population!BB118/SUM(Population!$BB118:$BN118)</f>
        <v>0.40067389115972818</v>
      </c>
      <c r="BC118" s="42">
        <f>Population!BC118/SUM(Population!$BB118:$BN118)</f>
        <v>7.6739873070178821E-2</v>
      </c>
      <c r="BD118" s="42">
        <f>Population!BD118/SUM(Population!$BB118:$BN118)</f>
        <v>0.21229325918765898</v>
      </c>
      <c r="BE118" s="42">
        <f>Population!BE118/SUM(Population!$BB118:$BN118)</f>
        <v>0.20305566198286035</v>
      </c>
      <c r="BF118" s="42">
        <f>Population!BF118/SUM(Population!$BB118:$BN118)</f>
        <v>5.7399348457933687E-2</v>
      </c>
      <c r="BG118" s="42">
        <f>Population!BG118/SUM(Population!$BB118:$BN118)</f>
        <v>1.0580316444007434E-2</v>
      </c>
      <c r="BH118" s="42">
        <f>Population!BH118/SUM(Population!$BB118:$BN118)</f>
        <v>8.2985539086849643E-3</v>
      </c>
      <c r="BI118" s="42">
        <f>Population!BI118/SUM(Population!$BB118:$BN118)</f>
        <v>0</v>
      </c>
      <c r="BJ118" s="42">
        <f>Population!BJ118/SUM(Population!$BB118:$BN118)</f>
        <v>0</v>
      </c>
      <c r="BK118" s="42">
        <f>Population!BK118/SUM(Population!$BB118:$BN118)</f>
        <v>0</v>
      </c>
      <c r="BL118" s="42">
        <f>Population!BL118/SUM(Population!$BB118:$BN118)</f>
        <v>1.7279847780506081E-2</v>
      </c>
      <c r="BM118" s="42">
        <f>Population!BM118/SUM(Population!$BB118:$BN118)</f>
        <v>7.9177757434575318E-3</v>
      </c>
      <c r="BN118" s="43">
        <f>Population!BN118/SUM(Population!$BB118:$BN118)</f>
        <v>5.7614722649839602E-3</v>
      </c>
    </row>
    <row r="119" spans="1:66" x14ac:dyDescent="0.25">
      <c r="A119">
        <f t="shared" si="3"/>
        <v>57.5</v>
      </c>
      <c r="B119" s="40">
        <f>Population!B119/SUM(Population!$B119:$N119)</f>
        <v>0.94407263059852309</v>
      </c>
      <c r="C119" s="42">
        <f>Population!C119/SUM(Population!$B119:$N119)</f>
        <v>6.4253730706932983E-3</v>
      </c>
      <c r="D119" s="42">
        <f>Population!D119/SUM(Population!$B119:$N119)</f>
        <v>1.8736532131046819E-2</v>
      </c>
      <c r="E119" s="42">
        <f>Population!E119/SUM(Population!$B119:$N119)</f>
        <v>1.9280340162084814E-2</v>
      </c>
      <c r="F119" s="42">
        <f>Population!F119/SUM(Population!$B119:$N119)</f>
        <v>5.7636888340608919E-3</v>
      </c>
      <c r="G119" s="42">
        <f>Population!G119/SUM(Population!$B119:$N119)</f>
        <v>1.1060091808346951E-3</v>
      </c>
      <c r="H119" s="42">
        <f>Population!H119/SUM(Population!$B119:$N119)</f>
        <v>9.3021990575160363E-4</v>
      </c>
      <c r="I119" s="42">
        <f>Population!I119/SUM(Population!$B119:$N119)</f>
        <v>0</v>
      </c>
      <c r="J119" s="42">
        <f>Population!J119/SUM(Population!$B119:$N119)</f>
        <v>0</v>
      </c>
      <c r="K119" s="42">
        <f>Population!K119/SUM(Population!$B119:$N119)</f>
        <v>0</v>
      </c>
      <c r="L119" s="42">
        <f>Population!L119/SUM(Population!$B119:$N119)</f>
        <v>1.9474374304446667E-3</v>
      </c>
      <c r="M119" s="42">
        <f>Population!M119/SUM(Population!$B119:$N119)</f>
        <v>9.6638358885989685E-4</v>
      </c>
      <c r="N119" s="42">
        <f>Population!N119/SUM(Population!$B119:$N119)</f>
        <v>7.7138509770036145E-4</v>
      </c>
      <c r="O119" s="40">
        <f>Population!O119/SUM(Population!$O119:$AA119)</f>
        <v>0.97352050125388023</v>
      </c>
      <c r="P119" s="42">
        <f>Population!P119/SUM(Population!$O119:$AA119)</f>
        <v>3.0448258565176456E-3</v>
      </c>
      <c r="Q119" s="42">
        <f>Population!Q119/SUM(Population!$O119:$AA119)</f>
        <v>8.8749372013947753E-3</v>
      </c>
      <c r="R119" s="42">
        <f>Population!R119/SUM(Population!$O119:$AA119)</f>
        <v>9.1270773365365702E-3</v>
      </c>
      <c r="S119" s="42">
        <f>Population!S119/SUM(Population!$O119:$AA119)</f>
        <v>2.7272676746310661E-3</v>
      </c>
      <c r="T119" s="42">
        <f>Population!T119/SUM(Population!$O119:$AA119)</f>
        <v>5.2319182764612405E-4</v>
      </c>
      <c r="U119" s="42">
        <f>Population!U119/SUM(Population!$O119:$AA119)</f>
        <v>4.3987058821733544E-4</v>
      </c>
      <c r="V119" s="42">
        <f>Population!V119/SUM(Population!$O119:$AA119)</f>
        <v>0</v>
      </c>
      <c r="W119" s="42">
        <f>Population!W119/SUM(Population!$O119:$AA119)</f>
        <v>0</v>
      </c>
      <c r="X119" s="42">
        <f>Population!X119/SUM(Population!$O119:$AA119)</f>
        <v>0</v>
      </c>
      <c r="Y119" s="42">
        <f>Population!Y119/SUM(Population!$O119:$AA119)</f>
        <v>9.2079281906219223E-4</v>
      </c>
      <c r="Z119" s="42">
        <f>Population!Z119/SUM(Population!$O119:$AA119)</f>
        <v>4.5679114206881289E-4</v>
      </c>
      <c r="AA119" s="42">
        <f>Population!AA119/SUM(Population!$O119:$AA119)</f>
        <v>3.6474430004522577E-4</v>
      </c>
      <c r="AB119" s="40">
        <f>Population!AB119/SUM(Population!$AB119:$AN119)</f>
        <v>0.43681224955267373</v>
      </c>
      <c r="AC119" s="42">
        <f>Population!AC119/SUM(Population!$AB119:$AN119)</f>
        <v>6.3995327508689276E-2</v>
      </c>
      <c r="AD119" s="42">
        <f>Population!AD119/SUM(Population!$AB119:$AN119)</f>
        <v>0.18757947672014216</v>
      </c>
      <c r="AE119" s="42">
        <f>Population!AE119/SUM(Population!$AB119:$AN119)</f>
        <v>0.19441260741799235</v>
      </c>
      <c r="AF119" s="42">
        <f>Population!AF119/SUM(Population!$AB119:$AN119)</f>
        <v>5.8432981967191377E-2</v>
      </c>
      <c r="AG119" s="42">
        <f>Population!AG119/SUM(Population!$AB119:$AN119)</f>
        <v>1.1256317395991844E-2</v>
      </c>
      <c r="AH119" s="42">
        <f>Population!AH119/SUM(Population!$AB119:$AN119)</f>
        <v>9.5309225708330066E-3</v>
      </c>
      <c r="AI119" s="42">
        <f>Population!AI119/SUM(Population!$AB119:$AN119)</f>
        <v>0</v>
      </c>
      <c r="AJ119" s="42">
        <f>Population!AJ119/SUM(Population!$AB119:$AN119)</f>
        <v>0</v>
      </c>
      <c r="AK119" s="42">
        <f>Population!AK119/SUM(Population!$AB119:$AN119)</f>
        <v>0</v>
      </c>
      <c r="AL119" s="42">
        <f>Population!AL119/SUM(Population!$AB119:$AN119)</f>
        <v>1.996490332919669E-2</v>
      </c>
      <c r="AM119" s="42">
        <f>Population!AM119/SUM(Population!$AB119:$AN119)</f>
        <v>9.9813825184737852E-3</v>
      </c>
      <c r="AN119" s="42">
        <f>Population!AN119/SUM(Population!$AB119:$AN119)</f>
        <v>8.0338310188157198E-3</v>
      </c>
      <c r="AO119" s="40">
        <f>Population!AO119/SUM(Population!$AO119:$BA119)</f>
        <v>0.85867587037773319</v>
      </c>
      <c r="AP119" s="42">
        <f>Population!AP119/SUM(Population!$AO119:$BA119)</f>
        <v>1.636377296425794E-2</v>
      </c>
      <c r="AQ119" s="42">
        <f>Population!AQ119/SUM(Population!$AO119:$BA119)</f>
        <v>4.7573511868347074E-2</v>
      </c>
      <c r="AR119" s="42">
        <f>Population!AR119/SUM(Population!$AO119:$BA119)</f>
        <v>4.8711669852975613E-2</v>
      </c>
      <c r="AS119" s="42">
        <f>Population!AS119/SUM(Population!$AO119:$BA119)</f>
        <v>1.4498753909060622E-2</v>
      </c>
      <c r="AT119" s="42">
        <f>Population!AT119/SUM(Population!$AO119:$BA119)</f>
        <v>2.7722410457263402E-3</v>
      </c>
      <c r="AU119" s="42">
        <f>Population!AU119/SUM(Population!$AO119:$BA119)</f>
        <v>2.3140406966238882E-3</v>
      </c>
      <c r="AV119" s="42">
        <f>Population!AV119/SUM(Population!$AO119:$BA119)</f>
        <v>0</v>
      </c>
      <c r="AW119" s="42">
        <f>Population!AW119/SUM(Population!$AO119:$BA119)</f>
        <v>0</v>
      </c>
      <c r="AX119" s="42">
        <f>Population!AX119/SUM(Population!$AO119:$BA119)</f>
        <v>0</v>
      </c>
      <c r="AY119" s="42">
        <f>Population!AY119/SUM(Population!$AO119:$BA119)</f>
        <v>4.8417728827829512E-3</v>
      </c>
      <c r="AZ119" s="42">
        <f>Population!AZ119/SUM(Population!$AO119:$BA119)</f>
        <v>2.3786386277207514E-3</v>
      </c>
      <c r="BA119" s="43">
        <f>Population!BA119/SUM(Population!$AO119:$BA119)</f>
        <v>1.8697277747716826E-3</v>
      </c>
      <c r="BB119" s="40">
        <f>Population!BB119/SUM(Population!$BB119:$BN119)</f>
        <v>0.40067104833702155</v>
      </c>
      <c r="BC119" s="42">
        <f>Population!BC119/SUM(Population!$BB119:$BN119)</f>
        <v>7.6739755969580159E-2</v>
      </c>
      <c r="BD119" s="42">
        <f>Population!BD119/SUM(Population!$BB119:$BN119)</f>
        <v>0.21229358114299268</v>
      </c>
      <c r="BE119" s="42">
        <f>Population!BE119/SUM(Population!$BB119:$BN119)</f>
        <v>0.20305691087752245</v>
      </c>
      <c r="BF119" s="42">
        <f>Population!BF119/SUM(Population!$BB119:$BN119)</f>
        <v>5.7399917737687059E-2</v>
      </c>
      <c r="BG119" s="42">
        <f>Population!BG119/SUM(Population!$BB119:$BN119)</f>
        <v>1.0580449526423352E-2</v>
      </c>
      <c r="BH119" s="42">
        <f>Population!BH119/SUM(Population!$BB119:$BN119)</f>
        <v>8.2986887050810129E-3</v>
      </c>
      <c r="BI119" s="42">
        <f>Population!BI119/SUM(Population!$BB119:$BN119)</f>
        <v>0</v>
      </c>
      <c r="BJ119" s="42">
        <f>Population!BJ119/SUM(Population!$BB119:$BN119)</f>
        <v>0</v>
      </c>
      <c r="BK119" s="42">
        <f>Population!BK119/SUM(Population!$BB119:$BN119)</f>
        <v>0</v>
      </c>
      <c r="BL119" s="42">
        <f>Population!BL119/SUM(Population!$BB119:$BN119)</f>
        <v>1.7280145716871365E-2</v>
      </c>
      <c r="BM119" s="42">
        <f>Population!BM119/SUM(Population!$BB119:$BN119)</f>
        <v>7.9179384622949916E-3</v>
      </c>
      <c r="BN119" s="43">
        <f>Population!BN119/SUM(Population!$BB119:$BN119)</f>
        <v>5.7615635245253892E-3</v>
      </c>
    </row>
    <row r="120" spans="1:66" x14ac:dyDescent="0.25">
      <c r="A120">
        <f t="shared" si="3"/>
        <v>58</v>
      </c>
      <c r="B120" s="40">
        <f>Population!B120/SUM(Population!$B120:$N120)</f>
        <v>0.94406709249491538</v>
      </c>
      <c r="C120" s="42">
        <f>Population!C120/SUM(Population!$B120:$N120)</f>
        <v>6.4258755615828542E-3</v>
      </c>
      <c r="D120" s="42">
        <f>Population!D120/SUM(Population!$B120:$N120)</f>
        <v>1.8738185587484996E-2</v>
      </c>
      <c r="E120" s="42">
        <f>Population!E120/SUM(Population!$B120:$N120)</f>
        <v>1.9282336871443807E-2</v>
      </c>
      <c r="F120" s="42">
        <f>Population!F120/SUM(Population!$B120:$N120)</f>
        <v>5.7643542980305813E-3</v>
      </c>
      <c r="G120" s="42">
        <f>Population!G120/SUM(Population!$B120:$N120)</f>
        <v>1.1061453474851457E-3</v>
      </c>
      <c r="H120" s="42">
        <f>Population!H120/SUM(Population!$B120:$N120)</f>
        <v>9.3034011273995863E-4</v>
      </c>
      <c r="I120" s="42">
        <f>Population!I120/SUM(Population!$B120:$N120)</f>
        <v>0</v>
      </c>
      <c r="J120" s="42">
        <f>Population!J120/SUM(Population!$B120:$N120)</f>
        <v>0</v>
      </c>
      <c r="K120" s="42">
        <f>Population!K120/SUM(Population!$B120:$N120)</f>
        <v>0</v>
      </c>
      <c r="L120" s="42">
        <f>Population!L120/SUM(Population!$B120:$N120)</f>
        <v>1.9477008722131144E-3</v>
      </c>
      <c r="M120" s="42">
        <f>Population!M120/SUM(Population!$B120:$N120)</f>
        <v>9.6651569824825472E-4</v>
      </c>
      <c r="N120" s="42">
        <f>Population!N120/SUM(Population!$B120:$N120)</f>
        <v>7.7145315585619846E-4</v>
      </c>
      <c r="O120" s="40">
        <f>Population!O120/SUM(Population!$O120:$AA120)</f>
        <v>0.97351820553720747</v>
      </c>
      <c r="P120" s="42">
        <f>Population!P120/SUM(Population!$O120:$AA120)</f>
        <v>3.0450457470336052E-3</v>
      </c>
      <c r="Q120" s="42">
        <f>Population!Q120/SUM(Population!$O120:$AA120)</f>
        <v>8.875668589949948E-3</v>
      </c>
      <c r="R120" s="42">
        <f>Population!R120/SUM(Population!$O120:$AA120)</f>
        <v>9.1279515007582513E-3</v>
      </c>
      <c r="S120" s="42">
        <f>Population!S120/SUM(Population!$O120:$AA120)</f>
        <v>2.7275506857415868E-3</v>
      </c>
      <c r="T120" s="42">
        <f>Population!T120/SUM(Population!$O120:$AA120)</f>
        <v>5.2324713412251346E-4</v>
      </c>
      <c r="U120" s="42">
        <f>Population!U120/SUM(Population!$O120:$AA120)</f>
        <v>4.3991043285250661E-4</v>
      </c>
      <c r="V120" s="42">
        <f>Population!V120/SUM(Population!$O120:$AA120)</f>
        <v>0</v>
      </c>
      <c r="W120" s="42">
        <f>Population!W120/SUM(Population!$O120:$AA120)</f>
        <v>0</v>
      </c>
      <c r="X120" s="42">
        <f>Population!X120/SUM(Population!$O120:$AA120)</f>
        <v>0</v>
      </c>
      <c r="Y120" s="42">
        <f>Population!Y120/SUM(Population!$O120:$AA120)</f>
        <v>9.2088340127772334E-4</v>
      </c>
      <c r="Z120" s="42">
        <f>Population!Z120/SUM(Population!$O120:$AA120)</f>
        <v>4.5682023666171061E-4</v>
      </c>
      <c r="AA120" s="42">
        <f>Population!AA120/SUM(Population!$O120:$AA120)</f>
        <v>3.6471673439478593E-4</v>
      </c>
      <c r="AB120" s="40">
        <f>Population!AB120/SUM(Population!$AB120:$AN120)</f>
        <v>0.4367803814588993</v>
      </c>
      <c r="AC120" s="42">
        <f>Population!AC120/SUM(Population!$AB120:$AN120)</f>
        <v>6.399732133870481E-2</v>
      </c>
      <c r="AD120" s="42">
        <f>Population!AD120/SUM(Population!$AB120:$AN120)</f>
        <v>0.18758717603783276</v>
      </c>
      <c r="AE120" s="42">
        <f>Population!AE120/SUM(Population!$AB120:$AN120)</f>
        <v>0.19442384907523422</v>
      </c>
      <c r="AF120" s="42">
        <f>Population!AF120/SUM(Population!$AB120:$AN120)</f>
        <v>5.8437224018934232E-2</v>
      </c>
      <c r="AG120" s="42">
        <f>Population!AG120/SUM(Population!$AB120:$AN120)</f>
        <v>1.1257267083929464E-2</v>
      </c>
      <c r="AH120" s="42">
        <f>Population!AH120/SUM(Population!$AB120:$AN120)</f>
        <v>9.5319224914754055E-3</v>
      </c>
      <c r="AI120" s="42">
        <f>Population!AI120/SUM(Population!$AB120:$AN120)</f>
        <v>0</v>
      </c>
      <c r="AJ120" s="42">
        <f>Population!AJ120/SUM(Population!$AB120:$AN120)</f>
        <v>0</v>
      </c>
      <c r="AK120" s="42">
        <f>Population!AK120/SUM(Population!$AB120:$AN120)</f>
        <v>0</v>
      </c>
      <c r="AL120" s="42">
        <f>Population!AL120/SUM(Population!$AB120:$AN120)</f>
        <v>1.9967109248837482E-2</v>
      </c>
      <c r="AM120" s="42">
        <f>Population!AM120/SUM(Population!$AB120:$AN120)</f>
        <v>9.9827481748781446E-3</v>
      </c>
      <c r="AN120" s="42">
        <f>Population!AN120/SUM(Population!$AB120:$AN120)</f>
        <v>8.0350010712743197E-3</v>
      </c>
      <c r="AO120" s="40">
        <f>Population!AO120/SUM(Population!$AO120:$BA120)</f>
        <v>0.85837919489931946</v>
      </c>
      <c r="AP120" s="42">
        <f>Population!AP120/SUM(Population!$AO120:$BA120)</f>
        <v>1.6393330166188668E-2</v>
      </c>
      <c r="AQ120" s="42">
        <f>Population!AQ120/SUM(Population!$AO120:$BA120)</f>
        <v>4.7665137813424754E-2</v>
      </c>
      <c r="AR120" s="42">
        <f>Population!AR120/SUM(Population!$AO120:$BA120)</f>
        <v>4.8814750884218654E-2</v>
      </c>
      <c r="AS120" s="42">
        <f>Population!AS120/SUM(Population!$AO120:$BA120)</f>
        <v>1.4531769655163514E-2</v>
      </c>
      <c r="AT120" s="42">
        <f>Population!AT120/SUM(Population!$AO120:$BA120)</f>
        <v>2.7789081562549296E-3</v>
      </c>
      <c r="AU120" s="42">
        <f>Population!AU120/SUM(Population!$AO120:$BA120)</f>
        <v>2.3201922247072103E-3</v>
      </c>
      <c r="AV120" s="42">
        <f>Population!AV120/SUM(Population!$AO120:$BA120)</f>
        <v>0</v>
      </c>
      <c r="AW120" s="42">
        <f>Population!AW120/SUM(Population!$AO120:$BA120)</f>
        <v>0</v>
      </c>
      <c r="AX120" s="42">
        <f>Population!AX120/SUM(Population!$AO120:$BA120)</f>
        <v>0</v>
      </c>
      <c r="AY120" s="42">
        <f>Population!AY120/SUM(Population!$AO120:$BA120)</f>
        <v>4.8547583482443221E-3</v>
      </c>
      <c r="AZ120" s="42">
        <f>Population!AZ120/SUM(Population!$AO120:$BA120)</f>
        <v>2.3857875296032379E-3</v>
      </c>
      <c r="BA120" s="43">
        <f>Population!BA120/SUM(Population!$AO120:$BA120)</f>
        <v>1.8761703228754132E-3</v>
      </c>
      <c r="BB120" s="40">
        <f>Population!BB120/SUM(Population!$BB120:$BN120)</f>
        <v>0.40066825517878096</v>
      </c>
      <c r="BC120" s="42">
        <f>Population!BC120/SUM(Population!$BB120:$BN120)</f>
        <v>7.6739639395663417E-2</v>
      </c>
      <c r="BD120" s="42">
        <f>Population!BD120/SUM(Population!$BB120:$BN120)</f>
        <v>0.21229388975153304</v>
      </c>
      <c r="BE120" s="42">
        <f>Population!BE120/SUM(Population!$BB120:$BN120)</f>
        <v>0.20305812974489298</v>
      </c>
      <c r="BF120" s="42">
        <f>Population!BF120/SUM(Population!$BB120:$BN120)</f>
        <v>5.7400475894302631E-2</v>
      </c>
      <c r="BG120" s="42">
        <f>Population!BG120/SUM(Population!$BB120:$BN120)</f>
        <v>1.0580580512129066E-2</v>
      </c>
      <c r="BH120" s="42">
        <f>Population!BH120/SUM(Population!$BB120:$BN120)</f>
        <v>8.2988228561754595E-3</v>
      </c>
      <c r="BI120" s="42">
        <f>Population!BI120/SUM(Population!$BB120:$BN120)</f>
        <v>0</v>
      </c>
      <c r="BJ120" s="42">
        <f>Population!BJ120/SUM(Population!$BB120:$BN120)</f>
        <v>0</v>
      </c>
      <c r="BK120" s="42">
        <f>Population!BK120/SUM(Population!$BB120:$BN120)</f>
        <v>0</v>
      </c>
      <c r="BL120" s="42">
        <f>Population!BL120/SUM(Population!$BB120:$BN120)</f>
        <v>1.7280441809635349E-2</v>
      </c>
      <c r="BM120" s="42">
        <f>Population!BM120/SUM(Population!$BB120:$BN120)</f>
        <v>7.9181027417779791E-3</v>
      </c>
      <c r="BN120" s="43">
        <f>Population!BN120/SUM(Population!$BB120:$BN120)</f>
        <v>5.761662115109146E-3</v>
      </c>
    </row>
    <row r="121" spans="1:66" x14ac:dyDescent="0.25">
      <c r="A121">
        <f t="shared" si="3"/>
        <v>58.5</v>
      </c>
      <c r="B121" s="40">
        <f>Population!B121/SUM(Population!$B121:$N121)</f>
        <v>0.94406171249949333</v>
      </c>
      <c r="C121" s="42">
        <f>Population!C121/SUM(Population!$B121:$N121)</f>
        <v>6.4263608887554407E-3</v>
      </c>
      <c r="D121" s="42">
        <f>Population!D121/SUM(Population!$B121:$N121)</f>
        <v>1.8739784383479102E-2</v>
      </c>
      <c r="E121" s="42">
        <f>Population!E121/SUM(Population!$B121:$N121)</f>
        <v>1.9284272078137103E-2</v>
      </c>
      <c r="F121" s="42">
        <f>Population!F121/SUM(Population!$B121:$N121)</f>
        <v>5.7650008658211025E-3</v>
      </c>
      <c r="G121" s="42">
        <f>Population!G121/SUM(Population!$B121:$N121)</f>
        <v>1.1062780207463912E-3</v>
      </c>
      <c r="H121" s="42">
        <f>Population!H121/SUM(Population!$B121:$N121)</f>
        <v>9.3045833646161009E-4</v>
      </c>
      <c r="I121" s="42">
        <f>Population!I121/SUM(Population!$B121:$N121)</f>
        <v>0</v>
      </c>
      <c r="J121" s="42">
        <f>Population!J121/SUM(Population!$B121:$N121)</f>
        <v>0</v>
      </c>
      <c r="K121" s="42">
        <f>Population!K121/SUM(Population!$B121:$N121)</f>
        <v>0</v>
      </c>
      <c r="L121" s="42">
        <f>Population!L121/SUM(Population!$B121:$N121)</f>
        <v>1.947959646611209E-3</v>
      </c>
      <c r="M121" s="42">
        <f>Population!M121/SUM(Population!$B121:$N121)</f>
        <v>9.6664743001705674E-4</v>
      </c>
      <c r="N121" s="42">
        <f>Population!N121/SUM(Population!$B121:$N121)</f>
        <v>7.7152585047795359E-4</v>
      </c>
      <c r="O121" s="40">
        <f>Population!O121/SUM(Population!$O121:$AA121)</f>
        <v>0.97351593636254918</v>
      </c>
      <c r="P121" s="42">
        <f>Population!P121/SUM(Population!$O121:$AA121)</f>
        <v>3.0452599701025563E-3</v>
      </c>
      <c r="Q121" s="42">
        <f>Population!Q121/SUM(Population!$O121:$AA121)</f>
        <v>8.8763831422637145E-3</v>
      </c>
      <c r="R121" s="42">
        <f>Population!R121/SUM(Population!$O121:$AA121)</f>
        <v>9.1288106314934021E-3</v>
      </c>
      <c r="S121" s="42">
        <f>Population!S121/SUM(Population!$O121:$AA121)</f>
        <v>2.7278306496257895E-3</v>
      </c>
      <c r="T121" s="42">
        <f>Population!T121/SUM(Population!$O121:$AA121)</f>
        <v>5.2330227091185112E-4</v>
      </c>
      <c r="U121" s="42">
        <f>Population!U121/SUM(Population!$O121:$AA121)</f>
        <v>4.3995144410295754E-4</v>
      </c>
      <c r="V121" s="42">
        <f>Population!V121/SUM(Population!$O121:$AA121)</f>
        <v>0</v>
      </c>
      <c r="W121" s="42">
        <f>Population!W121/SUM(Population!$O121:$AA121)</f>
        <v>0</v>
      </c>
      <c r="X121" s="42">
        <f>Population!X121/SUM(Population!$O121:$AA121)</f>
        <v>0</v>
      </c>
      <c r="Y121" s="42">
        <f>Population!Y121/SUM(Population!$O121:$AA121)</f>
        <v>9.2097619298780239E-4</v>
      </c>
      <c r="Z121" s="42">
        <f>Population!Z121/SUM(Population!$O121:$AA121)</f>
        <v>4.5685275407785061E-4</v>
      </c>
      <c r="AA121" s="42">
        <f>Population!AA121/SUM(Population!$O121:$AA121)</f>
        <v>3.6469658188474895E-4</v>
      </c>
      <c r="AB121" s="40">
        <f>Population!AB121/SUM(Population!$AB121:$AN121)</f>
        <v>0.43674949831506116</v>
      </c>
      <c r="AC121" s="42">
        <f>Population!AC121/SUM(Population!$AB121:$AN121)</f>
        <v>6.3999263480139665E-2</v>
      </c>
      <c r="AD121" s="42">
        <f>Population!AD121/SUM(Population!$AB121:$AN121)</f>
        <v>0.18759464636484166</v>
      </c>
      <c r="AE121" s="42">
        <f>Population!AE121/SUM(Population!$AB121:$AN121)</f>
        <v>0.1944347201778103</v>
      </c>
      <c r="AF121" s="42">
        <f>Population!AF121/SUM(Population!$AB121:$AN121)</f>
        <v>5.8441321386691905E-2</v>
      </c>
      <c r="AG121" s="42">
        <f>Population!AG121/SUM(Population!$AB121:$AN121)</f>
        <v>1.1258184451919796E-2</v>
      </c>
      <c r="AH121" s="42">
        <f>Population!AH121/SUM(Population!$AB121:$AN121)</f>
        <v>9.5328912251327856E-3</v>
      </c>
      <c r="AI121" s="42">
        <f>Population!AI121/SUM(Population!$AB121:$AN121)</f>
        <v>0</v>
      </c>
      <c r="AJ121" s="42">
        <f>Population!AJ121/SUM(Population!$AB121:$AN121)</f>
        <v>0</v>
      </c>
      <c r="AK121" s="42">
        <f>Population!AK121/SUM(Population!$AB121:$AN121)</f>
        <v>0</v>
      </c>
      <c r="AL121" s="42">
        <f>Population!AL121/SUM(Population!$AB121:$AN121)</f>
        <v>1.9969243321280347E-2</v>
      </c>
      <c r="AM121" s="42">
        <f>Population!AM121/SUM(Population!$AB121:$AN121)</f>
        <v>9.9840750580475861E-3</v>
      </c>
      <c r="AN121" s="42">
        <f>Population!AN121/SUM(Population!$AB121:$AN121)</f>
        <v>8.0361562190746135E-3</v>
      </c>
      <c r="AO121" s="40">
        <f>Population!AO121/SUM(Population!$AO121:$BA121)</f>
        <v>0.85809067948422335</v>
      </c>
      <c r="AP121" s="42">
        <f>Population!AP121/SUM(Population!$AO121:$BA121)</f>
        <v>1.6422052857015815E-2</v>
      </c>
      <c r="AQ121" s="42">
        <f>Population!AQ121/SUM(Population!$AO121:$BA121)</f>
        <v>4.7754195316023082E-2</v>
      </c>
      <c r="AR121" s="42">
        <f>Population!AR121/SUM(Population!$AO121:$BA121)</f>
        <v>4.8914984117681394E-2</v>
      </c>
      <c r="AS121" s="42">
        <f>Population!AS121/SUM(Population!$AO121:$BA121)</f>
        <v>1.4563885998218782E-2</v>
      </c>
      <c r="AT121" s="42">
        <f>Population!AT121/SUM(Population!$AO121:$BA121)</f>
        <v>2.785395945668628E-3</v>
      </c>
      <c r="AU121" s="42">
        <f>Population!AU121/SUM(Population!$AO121:$BA121)</f>
        <v>2.3261831063154676E-3</v>
      </c>
      <c r="AV121" s="42">
        <f>Population!AV121/SUM(Population!$AO121:$BA121)</f>
        <v>0</v>
      </c>
      <c r="AW121" s="42">
        <f>Population!AW121/SUM(Population!$AO121:$BA121)</f>
        <v>0</v>
      </c>
      <c r="AX121" s="42">
        <f>Population!AX121/SUM(Population!$AO121:$BA121)</f>
        <v>0</v>
      </c>
      <c r="AY121" s="42">
        <f>Population!AY121/SUM(Population!$AO121:$BA121)</f>
        <v>4.8674052765586484E-3</v>
      </c>
      <c r="AZ121" s="42">
        <f>Population!AZ121/SUM(Population!$AO121:$BA121)</f>
        <v>2.3927571260212032E-3</v>
      </c>
      <c r="BA121" s="43">
        <f>Population!BA121/SUM(Population!$AO121:$BA121)</f>
        <v>1.8824607722736583E-3</v>
      </c>
      <c r="BB121" s="40">
        <f>Population!BB121/SUM(Population!$BB121:$BN121)</f>
        <v>0.4006655138067694</v>
      </c>
      <c r="BC121" s="42">
        <f>Population!BC121/SUM(Population!$BB121:$BN121)</f>
        <v>7.6739523593952183E-2</v>
      </c>
      <c r="BD121" s="42">
        <f>Population!BD121/SUM(Population!$BB121:$BN121)</f>
        <v>0.21229418559057731</v>
      </c>
      <c r="BE121" s="42">
        <f>Population!BE121/SUM(Population!$BB121:$BN121)</f>
        <v>0.20305931848451955</v>
      </c>
      <c r="BF121" s="42">
        <f>Population!BF121/SUM(Population!$BB121:$BN121)</f>
        <v>5.7401022602657434E-2</v>
      </c>
      <c r="BG121" s="42">
        <f>Population!BG121/SUM(Population!$BB121:$BN121)</f>
        <v>1.0580709272011834E-2</v>
      </c>
      <c r="BH121" s="42">
        <f>Population!BH121/SUM(Population!$BB121:$BN121)</f>
        <v>8.2989560813797915E-3</v>
      </c>
      <c r="BI121" s="42">
        <f>Population!BI121/SUM(Population!$BB121:$BN121)</f>
        <v>0</v>
      </c>
      <c r="BJ121" s="42">
        <f>Population!BJ121/SUM(Population!$BB121:$BN121)</f>
        <v>0</v>
      </c>
      <c r="BK121" s="42">
        <f>Population!BK121/SUM(Population!$BB121:$BN121)</f>
        <v>0</v>
      </c>
      <c r="BL121" s="42">
        <f>Population!BL121/SUM(Population!$BB121:$BN121)</f>
        <v>1.7280735475169416E-2</v>
      </c>
      <c r="BM121" s="42">
        <f>Population!BM121/SUM(Population!$BB121:$BN121)</f>
        <v>7.9182680072252907E-3</v>
      </c>
      <c r="BN121" s="43">
        <f>Population!BN121/SUM(Population!$BB121:$BN121)</f>
        <v>5.7617670857377712E-3</v>
      </c>
    </row>
    <row r="122" spans="1:66" x14ac:dyDescent="0.25">
      <c r="A122">
        <f t="shared" si="3"/>
        <v>59</v>
      </c>
      <c r="B122" s="40">
        <f>Population!B122/SUM(Population!$B122:$N122)</f>
        <v>0.94405648868616043</v>
      </c>
      <c r="C122" s="42">
        <f>Population!C122/SUM(Population!$B122:$N122)</f>
        <v>6.4268295808040648E-3</v>
      </c>
      <c r="D122" s="42">
        <f>Population!D122/SUM(Population!$B122:$N122)</f>
        <v>1.8741330001502129E-2</v>
      </c>
      <c r="E122" s="42">
        <f>Population!E122/SUM(Population!$B122:$N122)</f>
        <v>1.928614695736432E-2</v>
      </c>
      <c r="F122" s="42">
        <f>Population!F122/SUM(Population!$B122:$N122)</f>
        <v>5.7656287209916527E-3</v>
      </c>
      <c r="G122" s="42">
        <f>Population!G122/SUM(Population!$B122:$N122)</f>
        <v>1.1064071926943347E-3</v>
      </c>
      <c r="H122" s="42">
        <f>Population!H122/SUM(Population!$B122:$N122)</f>
        <v>9.3057444580121884E-4</v>
      </c>
      <c r="I122" s="42">
        <f>Population!I122/SUM(Population!$B122:$N122)</f>
        <v>0</v>
      </c>
      <c r="J122" s="42">
        <f>Population!J122/SUM(Population!$B122:$N122)</f>
        <v>0</v>
      </c>
      <c r="K122" s="42">
        <f>Population!K122/SUM(Population!$B122:$N122)</f>
        <v>0</v>
      </c>
      <c r="L122" s="42">
        <f>Population!L122/SUM(Population!$B122:$N122)</f>
        <v>1.9482134903782613E-3</v>
      </c>
      <c r="M122" s="42">
        <f>Population!M122/SUM(Population!$B122:$N122)</f>
        <v>9.6677843213199615E-4</v>
      </c>
      <c r="N122" s="42">
        <f>Population!N122/SUM(Population!$B122:$N122)</f>
        <v>7.7160249217152297E-4</v>
      </c>
      <c r="O122" s="40">
        <f>Population!O122/SUM(Population!$O122:$AA122)</f>
        <v>0.97351369754731798</v>
      </c>
      <c r="P122" s="42">
        <f>Population!P122/SUM(Population!$O122:$AA122)</f>
        <v>3.04546852043677E-3</v>
      </c>
      <c r="Q122" s="42">
        <f>Population!Q122/SUM(Population!$O122:$AA122)</f>
        <v>8.8770805842350881E-3</v>
      </c>
      <c r="R122" s="42">
        <f>Population!R122/SUM(Population!$O122:$AA122)</f>
        <v>9.1296537812045643E-3</v>
      </c>
      <c r="S122" s="42">
        <f>Population!S122/SUM(Population!$O122:$AA122)</f>
        <v>2.7281070465478086E-3</v>
      </c>
      <c r="T122" s="42">
        <f>Population!T122/SUM(Population!$O122:$AA122)</f>
        <v>5.2335708862364446E-4</v>
      </c>
      <c r="U122" s="42">
        <f>Population!U122/SUM(Population!$O122:$AA122)</f>
        <v>4.3999337513739897E-4</v>
      </c>
      <c r="V122" s="42">
        <f>Population!V122/SUM(Population!$O122:$AA122)</f>
        <v>0</v>
      </c>
      <c r="W122" s="42">
        <f>Population!W122/SUM(Population!$O122:$AA122)</f>
        <v>0</v>
      </c>
      <c r="X122" s="42">
        <f>Population!X122/SUM(Population!$O122:$AA122)</f>
        <v>0</v>
      </c>
      <c r="Y122" s="42">
        <f>Population!Y122/SUM(Population!$O122:$AA122)</f>
        <v>9.21070675579203E-4</v>
      </c>
      <c r="Z122" s="42">
        <f>Population!Z122/SUM(Population!$O122:$AA122)</f>
        <v>4.5688823611958224E-4</v>
      </c>
      <c r="AA122" s="42">
        <f>Population!AA122/SUM(Population!$O122:$AA122)</f>
        <v>3.6468314479799437E-4</v>
      </c>
      <c r="AB122" s="40">
        <f>Population!AB122/SUM(Population!$AB122:$AN122)</f>
        <v>0.43671958127814436</v>
      </c>
      <c r="AC122" s="42">
        <f>Population!AC122/SUM(Population!$AB122:$AN122)</f>
        <v>6.4001154077621705E-2</v>
      </c>
      <c r="AD122" s="42">
        <f>Population!AD122/SUM(Population!$AB122:$AN122)</f>
        <v>0.1876018916962616</v>
      </c>
      <c r="AE122" s="42">
        <f>Population!AE122/SUM(Population!$AB122:$AN122)</f>
        <v>0.19444523034672204</v>
      </c>
      <c r="AF122" s="42">
        <f>Population!AF122/SUM(Population!$AB122:$AN122)</f>
        <v>5.8445278086636354E-2</v>
      </c>
      <c r="AG122" s="42">
        <f>Population!AG122/SUM(Population!$AB122:$AN122)</f>
        <v>1.1259070357470218E-2</v>
      </c>
      <c r="AH122" s="42">
        <f>Population!AH122/SUM(Population!$AB122:$AN122)</f>
        <v>9.5338293007211743E-3</v>
      </c>
      <c r="AI122" s="42">
        <f>Population!AI122/SUM(Population!$AB122:$AN122)</f>
        <v>0</v>
      </c>
      <c r="AJ122" s="42">
        <f>Population!AJ122/SUM(Population!$AB122:$AN122)</f>
        <v>0</v>
      </c>
      <c r="AK122" s="42">
        <f>Population!AK122/SUM(Population!$AB122:$AN122)</f>
        <v>0</v>
      </c>
      <c r="AL122" s="42">
        <f>Population!AL122/SUM(Population!$AB122:$AN122)</f>
        <v>1.9971306978909593E-2</v>
      </c>
      <c r="AM122" s="42">
        <f>Population!AM122/SUM(Population!$AB122:$AN122)</f>
        <v>9.9853633172164048E-3</v>
      </c>
      <c r="AN122" s="42">
        <f>Population!AN122/SUM(Population!$AB122:$AN122)</f>
        <v>8.0372945602965856E-3</v>
      </c>
      <c r="AO122" s="40">
        <f>Population!AO122/SUM(Population!$AO122:$BA122)</f>
        <v>0.85781016652295328</v>
      </c>
      <c r="AP122" s="42">
        <f>Population!AP122/SUM(Population!$AO122:$BA122)</f>
        <v>1.6449958454859137E-2</v>
      </c>
      <c r="AQ122" s="42">
        <f>Population!AQ122/SUM(Population!$AO122:$BA122)</f>
        <v>4.7840736654467829E-2</v>
      </c>
      <c r="AR122" s="42">
        <f>Population!AR122/SUM(Population!$AO122:$BA122)</f>
        <v>4.9012424910835926E-2</v>
      </c>
      <c r="AS122" s="42">
        <f>Population!AS122/SUM(Population!$AO122:$BA122)</f>
        <v>1.4595119690709497E-2</v>
      </c>
      <c r="AT122" s="42">
        <f>Population!AT122/SUM(Population!$AO122:$BA122)</f>
        <v>2.7917076311760672E-3</v>
      </c>
      <c r="AU122" s="42">
        <f>Population!AU122/SUM(Population!$AO122:$BA122)</f>
        <v>2.3320159898732925E-3</v>
      </c>
      <c r="AV122" s="42">
        <f>Population!AV122/SUM(Population!$AO122:$BA122)</f>
        <v>0</v>
      </c>
      <c r="AW122" s="42">
        <f>Population!AW122/SUM(Population!$AO122:$BA122)</f>
        <v>0</v>
      </c>
      <c r="AX122" s="42">
        <f>Population!AX122/SUM(Population!$AO122:$BA122)</f>
        <v>0</v>
      </c>
      <c r="AY122" s="42">
        <f>Population!AY122/SUM(Population!$AO122:$BA122)</f>
        <v>4.8797192044591599E-3</v>
      </c>
      <c r="AZ122" s="42">
        <f>Population!AZ122/SUM(Population!$AO122:$BA122)</f>
        <v>2.3995500161494809E-3</v>
      </c>
      <c r="BA122" s="43">
        <f>Population!BA122/SUM(Population!$AO122:$BA122)</f>
        <v>1.8886009245161475E-3</v>
      </c>
      <c r="BB122" s="40">
        <f>Population!BB122/SUM(Population!$BB122:$BN122)</f>
        <v>0.40066282597207109</v>
      </c>
      <c r="BC122" s="42">
        <f>Population!BC122/SUM(Population!$BB122:$BN122)</f>
        <v>7.6739408782926913E-2</v>
      </c>
      <c r="BD122" s="42">
        <f>Population!BD122/SUM(Population!$BB122:$BN122)</f>
        <v>0.21229446921739115</v>
      </c>
      <c r="BE122" s="42">
        <f>Population!BE122/SUM(Population!$BB122:$BN122)</f>
        <v>0.20306047710008193</v>
      </c>
      <c r="BF122" s="42">
        <f>Population!BF122/SUM(Population!$BB122:$BN122)</f>
        <v>5.7401557606805723E-2</v>
      </c>
      <c r="BG122" s="42">
        <f>Population!BG122/SUM(Population!$BB122:$BN122)</f>
        <v>1.0580835697065697E-2</v>
      </c>
      <c r="BH122" s="42">
        <f>Population!BH122/SUM(Population!$BB122:$BN122)</f>
        <v>8.2990881311838325E-3</v>
      </c>
      <c r="BI122" s="42">
        <f>Population!BI122/SUM(Population!$BB122:$BN122)</f>
        <v>0</v>
      </c>
      <c r="BJ122" s="42">
        <f>Population!BJ122/SUM(Population!$BB122:$BN122)</f>
        <v>0</v>
      </c>
      <c r="BK122" s="42">
        <f>Population!BK122/SUM(Population!$BB122:$BN122)</f>
        <v>0</v>
      </c>
      <c r="BL122" s="42">
        <f>Population!BL122/SUM(Population!$BB122:$BN122)</f>
        <v>1.7281026195603406E-2</v>
      </c>
      <c r="BM122" s="42">
        <f>Population!BM122/SUM(Population!$BB122:$BN122)</f>
        <v>7.918433737574046E-3</v>
      </c>
      <c r="BN122" s="43">
        <f>Population!BN122/SUM(Population!$BB122:$BN122)</f>
        <v>5.7618775592960733E-3</v>
      </c>
    </row>
    <row r="123" spans="1:66" x14ac:dyDescent="0.25">
      <c r="A123">
        <f t="shared" si="3"/>
        <v>59.5</v>
      </c>
      <c r="B123" s="40">
        <f>Population!B123/SUM(Population!$B123:$N123)</f>
        <v>0.94405141881936083</v>
      </c>
      <c r="C123" s="42">
        <f>Population!C123/SUM(Population!$B123:$N123)</f>
        <v>6.4272821612894847E-3</v>
      </c>
      <c r="D123" s="42">
        <f>Population!D123/SUM(Population!$B123:$N123)</f>
        <v>1.8742823934813451E-2</v>
      </c>
      <c r="E123" s="42">
        <f>Population!E123/SUM(Population!$B123:$N123)</f>
        <v>1.9287962759534941E-2</v>
      </c>
      <c r="F123" s="42">
        <f>Population!F123/SUM(Population!$B123:$N123)</f>
        <v>5.7662380920484868E-3</v>
      </c>
      <c r="G123" s="42">
        <f>Population!G123/SUM(Population!$B123:$N123)</f>
        <v>1.1065328686616547E-3</v>
      </c>
      <c r="H123" s="42">
        <f>Population!H123/SUM(Population!$B123:$N123)</f>
        <v>9.3068833156879699E-4</v>
      </c>
      <c r="I123" s="42">
        <f>Population!I123/SUM(Population!$B123:$N123)</f>
        <v>0</v>
      </c>
      <c r="J123" s="42">
        <f>Population!J123/SUM(Population!$B123:$N123)</f>
        <v>0</v>
      </c>
      <c r="K123" s="42">
        <f>Population!K123/SUM(Population!$B123:$N123)</f>
        <v>0</v>
      </c>
      <c r="L123" s="42">
        <f>Population!L123/SUM(Population!$B123:$N123)</f>
        <v>1.9484621872331988E-3</v>
      </c>
      <c r="M123" s="42">
        <f>Population!M123/SUM(Population!$B123:$N123)</f>
        <v>9.6690839396315436E-4</v>
      </c>
      <c r="N123" s="42">
        <f>Population!N123/SUM(Population!$B123:$N123)</f>
        <v>7.7168245152575427E-4</v>
      </c>
      <c r="O123" s="40">
        <f>Population!O123/SUM(Population!$O123:$AA123)</f>
        <v>0.97351149236675638</v>
      </c>
      <c r="P123" s="42">
        <f>Population!P123/SUM(Population!$O123:$AA123)</f>
        <v>3.045671414382313E-3</v>
      </c>
      <c r="Q123" s="42">
        <f>Population!Q123/SUM(Population!$O123:$AA123)</f>
        <v>8.8777607372629384E-3</v>
      </c>
      <c r="R123" s="42">
        <f>Population!R123/SUM(Population!$O123:$AA123)</f>
        <v>9.130480171000991E-3</v>
      </c>
      <c r="S123" s="42">
        <f>Population!S123/SUM(Population!$O123:$AA123)</f>
        <v>2.7283794293811569E-3</v>
      </c>
      <c r="T123" s="42">
        <f>Population!T123/SUM(Population!$O123:$AA123)</f>
        <v>5.234114559521378E-4</v>
      </c>
      <c r="U123" s="42">
        <f>Population!U123/SUM(Population!$O123:$AA123)</f>
        <v>4.4003600315860867E-4</v>
      </c>
      <c r="V123" s="42">
        <f>Population!V123/SUM(Population!$O123:$AA123)</f>
        <v>0</v>
      </c>
      <c r="W123" s="42">
        <f>Population!W123/SUM(Population!$O123:$AA123)</f>
        <v>0</v>
      </c>
      <c r="X123" s="42">
        <f>Population!X123/SUM(Population!$O123:$AA123)</f>
        <v>0</v>
      </c>
      <c r="Y123" s="42">
        <f>Population!Y123/SUM(Population!$O123:$AA123)</f>
        <v>9.2116638190010839E-4</v>
      </c>
      <c r="Z123" s="42">
        <f>Population!Z123/SUM(Population!$O123:$AA123)</f>
        <v>4.5692626393121398E-4</v>
      </c>
      <c r="AA123" s="42">
        <f>Population!AA123/SUM(Population!$O123:$AA123)</f>
        <v>3.6467577627402332E-4</v>
      </c>
      <c r="AB123" s="40">
        <f>Population!AB123/SUM(Population!$AB123:$AN123)</f>
        <v>0.43669061026323175</v>
      </c>
      <c r="AC123" s="42">
        <f>Population!AC123/SUM(Population!$AB123:$AN123)</f>
        <v>6.4002993425370136E-2</v>
      </c>
      <c r="AD123" s="42">
        <f>Population!AD123/SUM(Population!$AB123:$AN123)</f>
        <v>0.18760891632228929</v>
      </c>
      <c r="AE123" s="42">
        <f>Population!AE123/SUM(Population!$AB123:$AN123)</f>
        <v>0.19445538936769122</v>
      </c>
      <c r="AF123" s="42">
        <f>Population!AF123/SUM(Population!$AB123:$AN123)</f>
        <v>5.8449098183531424E-2</v>
      </c>
      <c r="AG123" s="42">
        <f>Population!AG123/SUM(Population!$AB123:$AN123)</f>
        <v>1.1259925675664596E-2</v>
      </c>
      <c r="AH123" s="42">
        <f>Population!AH123/SUM(Population!$AB123:$AN123)</f>
        <v>9.5347373013193043E-3</v>
      </c>
      <c r="AI123" s="42">
        <f>Population!AI123/SUM(Population!$AB123:$AN123)</f>
        <v>0</v>
      </c>
      <c r="AJ123" s="42">
        <f>Population!AJ123/SUM(Population!$AB123:$AN123)</f>
        <v>0</v>
      </c>
      <c r="AK123" s="42">
        <f>Population!AK123/SUM(Population!$AB123:$AN123)</f>
        <v>0</v>
      </c>
      <c r="AL123" s="42">
        <f>Population!AL123/SUM(Population!$AB123:$AN123)</f>
        <v>1.9973301758319711E-2</v>
      </c>
      <c r="AM123" s="42">
        <f>Population!AM123/SUM(Population!$AB123:$AN123)</f>
        <v>9.9866132335880917E-3</v>
      </c>
      <c r="AN123" s="42">
        <f>Population!AN123/SUM(Population!$AB123:$AN123)</f>
        <v>8.0384144689947118E-3</v>
      </c>
      <c r="AO123" s="40">
        <f>Population!AO123/SUM(Population!$AO123:$BA123)</f>
        <v>0.85753749863215623</v>
      </c>
      <c r="AP123" s="42">
        <f>Population!AP123/SUM(Population!$AO123:$BA123)</f>
        <v>1.6477064267085579E-2</v>
      </c>
      <c r="AQ123" s="42">
        <f>Population!AQ123/SUM(Population!$AO123:$BA123)</f>
        <v>4.7924813867097106E-2</v>
      </c>
      <c r="AR123" s="42">
        <f>Population!AR123/SUM(Population!$AO123:$BA123)</f>
        <v>4.9107128536952642E-2</v>
      </c>
      <c r="AS123" s="42">
        <f>Population!AS123/SUM(Population!$AO123:$BA123)</f>
        <v>1.4625487506166851E-2</v>
      </c>
      <c r="AT123" s="42">
        <f>Population!AT123/SUM(Population!$AO123:$BA123)</f>
        <v>2.7978464416457114E-3</v>
      </c>
      <c r="AU123" s="42">
        <f>Population!AU123/SUM(Population!$AO123:$BA123)</f>
        <v>2.3376935471635988E-3</v>
      </c>
      <c r="AV123" s="42">
        <f>Population!AV123/SUM(Population!$AO123:$BA123)</f>
        <v>0</v>
      </c>
      <c r="AW123" s="42">
        <f>Population!AW123/SUM(Population!$AO123:$BA123)</f>
        <v>0</v>
      </c>
      <c r="AX123" s="42">
        <f>Population!AX123/SUM(Population!$AO123:$BA123)</f>
        <v>0</v>
      </c>
      <c r="AY123" s="42">
        <f>Population!AY123/SUM(Population!$AO123:$BA123)</f>
        <v>4.8917057209816161E-3</v>
      </c>
      <c r="AZ123" s="42">
        <f>Population!AZ123/SUM(Population!$AO123:$BA123)</f>
        <v>2.4061688439698308E-3</v>
      </c>
      <c r="BA123" s="43">
        <f>Population!BA123/SUM(Population!$AO123:$BA123)</f>
        <v>1.8945926367809336E-3</v>
      </c>
      <c r="BB123" s="40">
        <f>Population!BB123/SUM(Population!$BB123:$BN123)</f>
        <v>0.40066019308908352</v>
      </c>
      <c r="BC123" s="42">
        <f>Population!BC123/SUM(Population!$BB123:$BN123)</f>
        <v>7.6739295156087434E-2</v>
      </c>
      <c r="BD123" s="42">
        <f>Population!BD123/SUM(Population!$BB123:$BN123)</f>
        <v>0.21229474116885264</v>
      </c>
      <c r="BE123" s="42">
        <f>Population!BE123/SUM(Population!$BB123:$BN123)</f>
        <v>0.20306160568740228</v>
      </c>
      <c r="BF123" s="42">
        <f>Population!BF123/SUM(Population!$BB123:$BN123)</f>
        <v>5.7402080713311196E-2</v>
      </c>
      <c r="BG123" s="42">
        <f>Population!BG123/SUM(Population!$BB123:$BN123)</f>
        <v>1.0580959696628199E-2</v>
      </c>
      <c r="BH123" s="42">
        <f>Population!BH123/SUM(Population!$BB123:$BN123)</f>
        <v>8.2992187848082814E-3</v>
      </c>
      <c r="BI123" s="42">
        <f>Population!BI123/SUM(Population!$BB123:$BN123)</f>
        <v>0</v>
      </c>
      <c r="BJ123" s="42">
        <f>Population!BJ123/SUM(Population!$BB123:$BN123)</f>
        <v>0</v>
      </c>
      <c r="BK123" s="42">
        <f>Population!BK123/SUM(Population!$BB123:$BN123)</f>
        <v>0</v>
      </c>
      <c r="BL123" s="42">
        <f>Population!BL123/SUM(Population!$BB123:$BN123)</f>
        <v>1.7281313513944862E-2</v>
      </c>
      <c r="BM123" s="42">
        <f>Population!BM123/SUM(Population!$BB123:$BN123)</f>
        <v>7.9185994618077207E-3</v>
      </c>
      <c r="BN123" s="43">
        <f>Population!BN123/SUM(Population!$BB123:$BN123)</f>
        <v>5.761992728073961E-3</v>
      </c>
    </row>
    <row r="124" spans="1:66" s="12" customFormat="1" x14ac:dyDescent="0.25">
      <c r="A124">
        <f t="shared" si="3"/>
        <v>60</v>
      </c>
      <c r="B124" s="40">
        <f>Population!B124/SUM(Population!$B124:$N124)</f>
        <v>0.94404650039984606</v>
      </c>
      <c r="C124" s="42">
        <f>Population!C124/SUM(Population!$B124:$N124)</f>
        <v>6.4277191471735938E-3</v>
      </c>
      <c r="D124" s="42">
        <f>Population!D124/SUM(Population!$B124:$N124)</f>
        <v>1.874426767986246E-2</v>
      </c>
      <c r="E124" s="42">
        <f>Population!E124/SUM(Population!$B124:$N124)</f>
        <v>1.9289720795884736E-2</v>
      </c>
      <c r="F124" s="42">
        <f>Population!F124/SUM(Population!$B124:$N124)</f>
        <v>5.7668292460898276E-3</v>
      </c>
      <c r="G124" s="42">
        <f>Population!G124/SUM(Population!$B124:$N124)</f>
        <v>1.1066550656411412E-3</v>
      </c>
      <c r="H124" s="42">
        <f>Population!H124/SUM(Population!$B124:$N124)</f>
        <v>9.3079990440520833E-4</v>
      </c>
      <c r="I124" s="42">
        <f>Population!I124/SUM(Population!$B124:$N124)</f>
        <v>0</v>
      </c>
      <c r="J124" s="42">
        <f>Population!J124/SUM(Population!$B124:$N124)</f>
        <v>0</v>
      </c>
      <c r="K124" s="42">
        <f>Population!K124/SUM(Population!$B124:$N124)</f>
        <v>0</v>
      </c>
      <c r="L124" s="42">
        <f>Population!L124/SUM(Population!$B124:$N124)</f>
        <v>1.9487055633036158E-3</v>
      </c>
      <c r="M124" s="42">
        <f>Population!M124/SUM(Population!$B124:$N124)</f>
        <v>9.6703704282737361E-4</v>
      </c>
      <c r="N124" s="42">
        <f>Population!N124/SUM(Population!$B124:$N124)</f>
        <v>7.7176515496597765E-4</v>
      </c>
      <c r="O124" s="40">
        <f>Population!O124/SUM(Population!$O124:$AA124)</f>
        <v>0.97350932360448461</v>
      </c>
      <c r="P124" s="42">
        <f>Population!P124/SUM(Population!$O124:$AA124)</f>
        <v>3.0458686871496238E-3</v>
      </c>
      <c r="Q124" s="42">
        <f>Population!Q124/SUM(Population!$O124:$AA124)</f>
        <v>8.878423507296087E-3</v>
      </c>
      <c r="R124" s="42">
        <f>Population!R124/SUM(Population!$O124:$AA124)</f>
        <v>9.1312891737090843E-3</v>
      </c>
      <c r="S124" s="42">
        <f>Population!S124/SUM(Population!$O124:$AA124)</f>
        <v>2.7286474169069545E-3</v>
      </c>
      <c r="T124" s="42">
        <f>Population!T124/SUM(Population!$O124:$AA124)</f>
        <v>5.2346525811055005E-4</v>
      </c>
      <c r="U124" s="42">
        <f>Population!U124/SUM(Population!$O124:$AA124)</f>
        <v>4.4007912756070837E-4</v>
      </c>
      <c r="V124" s="42">
        <f>Population!V124/SUM(Population!$O124:$AA124)</f>
        <v>0</v>
      </c>
      <c r="W124" s="42">
        <f>Population!W124/SUM(Population!$O124:$AA124)</f>
        <v>0</v>
      </c>
      <c r="X124" s="42">
        <f>Population!X124/SUM(Population!$O124:$AA124)</f>
        <v>0</v>
      </c>
      <c r="Y124" s="42">
        <f>Population!Y124/SUM(Population!$O124:$AA124)</f>
        <v>9.2126289229013116E-4</v>
      </c>
      <c r="Z124" s="42">
        <f>Population!Z124/SUM(Population!$O124:$AA124)</f>
        <v>4.5696645526689499E-4</v>
      </c>
      <c r="AA124" s="42">
        <f>Population!AA124/SUM(Population!$O124:$AA124)</f>
        <v>3.6467387722519313E-4</v>
      </c>
      <c r="AB124" s="40">
        <f>Population!AB124/SUM(Population!$AB124:$AN124)</f>
        <v>0.43666256418194593</v>
      </c>
      <c r="AC124" s="42">
        <f>Population!AC124/SUM(Population!$AB124:$AN124)</f>
        <v>6.4004781948956244E-2</v>
      </c>
      <c r="AD124" s="42">
        <f>Population!AD124/SUM(Population!$AB124:$AN124)</f>
        <v>0.18761572477567659</v>
      </c>
      <c r="AE124" s="42">
        <f>Population!AE124/SUM(Population!$AB124:$AN124)</f>
        <v>0.19446520712700613</v>
      </c>
      <c r="AF124" s="42">
        <f>Population!AF124/SUM(Population!$AB124:$AN124)</f>
        <v>5.845278576572157E-2</v>
      </c>
      <c r="AG124" s="42">
        <f>Population!AG124/SUM(Population!$AB124:$AN124)</f>
        <v>1.1260751292849709E-2</v>
      </c>
      <c r="AH124" s="42">
        <f>Population!AH124/SUM(Population!$AB124:$AN124)</f>
        <v>9.5356158547654432E-3</v>
      </c>
      <c r="AI124" s="42">
        <f>Population!AI124/SUM(Population!$AB124:$AN124)</f>
        <v>0</v>
      </c>
      <c r="AJ124" s="42">
        <f>Population!AJ124/SUM(Population!$AB124:$AN124)</f>
        <v>0</v>
      </c>
      <c r="AK124" s="42">
        <f>Population!AK124/SUM(Population!$AB124:$AN124)</f>
        <v>0</v>
      </c>
      <c r="AL124" s="42">
        <f>Population!AL124/SUM(Population!$AB124:$AN124)</f>
        <v>1.9975229280177149E-2</v>
      </c>
      <c r="AM124" s="42">
        <f>Population!AM124/SUM(Population!$AB124:$AN124)</f>
        <v>9.9878252030497789E-3</v>
      </c>
      <c r="AN124" s="42">
        <f>Population!AN124/SUM(Population!$AB124:$AN124)</f>
        <v>8.0395145698514813E-3</v>
      </c>
      <c r="AO124" s="40">
        <f>Population!AO124/SUM(Population!$AO124:$BA124)</f>
        <v>0.85727251880243938</v>
      </c>
      <c r="AP124" s="42">
        <f>Population!AP124/SUM(Population!$AO124:$BA124)</f>
        <v>1.6503387478467794E-2</v>
      </c>
      <c r="AQ124" s="42">
        <f>Population!AQ124/SUM(Population!$AO124:$BA124)</f>
        <v>4.8006478711259404E-2</v>
      </c>
      <c r="AR124" s="42">
        <f>Population!AR124/SUM(Population!$AO124:$BA124)</f>
        <v>4.9199150132457896E-2</v>
      </c>
      <c r="AS124" s="42">
        <f>Population!AS124/SUM(Population!$AO124:$BA124)</f>
        <v>1.465500622089657E-2</v>
      </c>
      <c r="AT124" s="42">
        <f>Population!AT124/SUM(Population!$AO124:$BA124)</f>
        <v>2.8038156137427141E-3</v>
      </c>
      <c r="AU124" s="42">
        <f>Population!AU124/SUM(Population!$AO124:$BA124)</f>
        <v>2.343218469574344E-3</v>
      </c>
      <c r="AV124" s="42">
        <f>Population!AV124/SUM(Population!$AO124:$BA124)</f>
        <v>0</v>
      </c>
      <c r="AW124" s="42">
        <f>Population!AW124/SUM(Population!$AO124:$BA124)</f>
        <v>0</v>
      </c>
      <c r="AX124" s="42">
        <f>Population!AX124/SUM(Population!$AO124:$BA124)</f>
        <v>0</v>
      </c>
      <c r="AY124" s="42">
        <f>Population!AY124/SUM(Population!$AO124:$BA124)</f>
        <v>4.9033704594560988E-3</v>
      </c>
      <c r="AZ124" s="42">
        <f>Population!AZ124/SUM(Population!$AO124:$BA124)</f>
        <v>2.4126162937494621E-3</v>
      </c>
      <c r="BA124" s="43">
        <f>Population!BA124/SUM(Population!$AO124:$BA124)</f>
        <v>1.9004378179563813E-3</v>
      </c>
      <c r="BB124" s="40">
        <f>Population!BB124/SUM(Population!$BB124:$BN124)</f>
        <v>0.400657616267167</v>
      </c>
      <c r="BC124" s="42">
        <f>Population!BC124/SUM(Population!$BB124:$BN124)</f>
        <v>7.6739182883899026E-2</v>
      </c>
      <c r="BD124" s="42">
        <f>Population!BD124/SUM(Population!$BB124:$BN124)</f>
        <v>0.21229500196128059</v>
      </c>
      <c r="BE124" s="42">
        <f>Population!BE124/SUM(Population!$BB124:$BN124)</f>
        <v>0.20306270442343027</v>
      </c>
      <c r="BF124" s="42">
        <f>Population!BF124/SUM(Population!$BB124:$BN124)</f>
        <v>5.7402591785036344E-2</v>
      </c>
      <c r="BG124" s="42">
        <f>Population!BG124/SUM(Population!$BB124:$BN124)</f>
        <v>1.0581081196726128E-2</v>
      </c>
      <c r="BH124" s="42">
        <f>Population!BH124/SUM(Population!$BB124:$BN124)</f>
        <v>8.2993478479802749E-3</v>
      </c>
      <c r="BI124" s="42">
        <f>Population!BI124/SUM(Population!$BB124:$BN124)</f>
        <v>0</v>
      </c>
      <c r="BJ124" s="42">
        <f>Population!BJ124/SUM(Population!$BB124:$BN124)</f>
        <v>0</v>
      </c>
      <c r="BK124" s="42">
        <f>Population!BK124/SUM(Population!$BB124:$BN124)</f>
        <v>0</v>
      </c>
      <c r="BL124" s="42">
        <f>Population!BL124/SUM(Population!$BB124:$BN124)</f>
        <v>1.728159702943571E-2</v>
      </c>
      <c r="BM124" s="42">
        <f>Population!BM124/SUM(Population!$BB124:$BN124)</f>
        <v>7.9187647555463182E-3</v>
      </c>
      <c r="BN124" s="43">
        <f>Population!BN124/SUM(Population!$BB124:$BN124)</f>
        <v>5.7621118494983158E-3</v>
      </c>
    </row>
    <row r="125" spans="1:66" x14ac:dyDescent="0.25">
      <c r="A125">
        <f t="shared" si="3"/>
        <v>60.5</v>
      </c>
      <c r="B125" s="40">
        <f>Population!B125/SUM(Population!$B125:$N125)</f>
        <v>0.94404173070608643</v>
      </c>
      <c r="C125" s="42">
        <f>Population!C125/SUM(Population!$B125:$N125)</f>
        <v>6.4281410474824694E-3</v>
      </c>
      <c r="D125" s="42">
        <f>Population!D125/SUM(Population!$B125:$N125)</f>
        <v>1.8745662729630373E-2</v>
      </c>
      <c r="E125" s="42">
        <f>Population!E125/SUM(Population!$B125:$N125)</f>
        <v>1.9291422425582485E-2</v>
      </c>
      <c r="F125" s="42">
        <f>Population!F125/SUM(Population!$B125:$N125)</f>
        <v>5.767402483045656E-3</v>
      </c>
      <c r="G125" s="42">
        <f>Population!G125/SUM(Population!$B125:$N125)</f>
        <v>1.1067738108277681E-3</v>
      </c>
      <c r="H125" s="42">
        <f>Population!H125/SUM(Population!$B125:$N125)</f>
        <v>9.3090909284538725E-4</v>
      </c>
      <c r="I125" s="42">
        <f>Population!I125/SUM(Population!$B125:$N125)</f>
        <v>0</v>
      </c>
      <c r="J125" s="42">
        <f>Population!J125/SUM(Population!$B125:$N125)</f>
        <v>0</v>
      </c>
      <c r="K125" s="42">
        <f>Population!K125/SUM(Population!$B125:$N125)</f>
        <v>0</v>
      </c>
      <c r="L125" s="42">
        <f>Population!L125/SUM(Population!$B125:$N125)</f>
        <v>1.9489434829019761E-3</v>
      </c>
      <c r="M125" s="42">
        <f>Population!M125/SUM(Population!$B125:$N125)</f>
        <v>9.6716414076249981E-4</v>
      </c>
      <c r="N125" s="42">
        <f>Population!N125/SUM(Population!$B125:$N125)</f>
        <v>7.718500808348446E-4</v>
      </c>
      <c r="O125" s="40">
        <f>Population!O125/SUM(Population!$O125:$AA125)</f>
        <v>0.9735071935992109</v>
      </c>
      <c r="P125" s="42">
        <f>Population!P125/SUM(Population!$O125:$AA125)</f>
        <v>3.0460603903016406E-3</v>
      </c>
      <c r="Q125" s="42">
        <f>Population!Q125/SUM(Population!$O125:$AA125)</f>
        <v>8.8790688748380548E-3</v>
      </c>
      <c r="R125" s="42">
        <f>Population!R125/SUM(Population!$O125:$AA125)</f>
        <v>9.1320802982872481E-3</v>
      </c>
      <c r="S125" s="42">
        <f>Population!S125/SUM(Population!$O125:$AA125)</f>
        <v>2.7289106876093026E-3</v>
      </c>
      <c r="T125" s="42">
        <f>Population!T125/SUM(Population!$O125:$AA125)</f>
        <v>5.2351839537529061E-4</v>
      </c>
      <c r="U125" s="42">
        <f>Population!U125/SUM(Population!$O125:$AA125)</f>
        <v>4.4012256820252495E-4</v>
      </c>
      <c r="V125" s="42">
        <f>Population!V125/SUM(Population!$O125:$AA125)</f>
        <v>0</v>
      </c>
      <c r="W125" s="42">
        <f>Population!W125/SUM(Population!$O125:$AA125)</f>
        <v>0</v>
      </c>
      <c r="X125" s="42">
        <f>Population!X125/SUM(Population!$O125:$AA125)</f>
        <v>0</v>
      </c>
      <c r="Y125" s="42">
        <f>Population!Y125/SUM(Population!$O125:$AA125)</f>
        <v>9.2135983085994146E-4</v>
      </c>
      <c r="Z125" s="42">
        <f>Population!Z125/SUM(Population!$O125:$AA125)</f>
        <v>4.570084619121386E-4</v>
      </c>
      <c r="AA125" s="42">
        <f>Population!AA125/SUM(Population!$O125:$AA125)</f>
        <v>3.6467689340279378E-4</v>
      </c>
      <c r="AB125" s="40">
        <f>Population!AB125/SUM(Population!$AB125:$AN125)</f>
        <v>0.43663542115592646</v>
      </c>
      <c r="AC125" s="42">
        <f>Population!AC125/SUM(Population!$AB125:$AN125)</f>
        <v>6.4006520188644001E-2</v>
      </c>
      <c r="AD125" s="42">
        <f>Population!AD125/SUM(Population!$AB125:$AN125)</f>
        <v>0.18762232178453975</v>
      </c>
      <c r="AE125" s="42">
        <f>Population!AE125/SUM(Population!$AB125:$AN125)</f>
        <v>0.19447469355509667</v>
      </c>
      <c r="AF125" s="42">
        <f>Population!AF125/SUM(Population!$AB125:$AN125)</f>
        <v>5.8456344923229479E-2</v>
      </c>
      <c r="AG125" s="42">
        <f>Population!AG125/SUM(Population!$AB125:$AN125)</f>
        <v>1.1261548101073856E-2</v>
      </c>
      <c r="AH125" s="42">
        <f>Population!AH125/SUM(Population!$AB125:$AN125)</f>
        <v>9.5364656252124157E-3</v>
      </c>
      <c r="AI125" s="42">
        <f>Population!AI125/SUM(Population!$AB125:$AN125)</f>
        <v>0</v>
      </c>
      <c r="AJ125" s="42">
        <f>Population!AJ125/SUM(Population!$AB125:$AN125)</f>
        <v>0</v>
      </c>
      <c r="AK125" s="42">
        <f>Population!AK125/SUM(Population!$AB125:$AN125)</f>
        <v>0</v>
      </c>
      <c r="AL125" s="42">
        <f>Population!AL125/SUM(Population!$AB125:$AN125)</f>
        <v>1.9977091231179005E-2</v>
      </c>
      <c r="AM125" s="42">
        <f>Population!AM125/SUM(Population!$AB125:$AN125)</f>
        <v>9.9889997204278148E-3</v>
      </c>
      <c r="AN125" s="42">
        <f>Population!AN125/SUM(Population!$AB125:$AN125)</f>
        <v>8.0405937146706043E-3</v>
      </c>
      <c r="AO125" s="40">
        <f>Population!AO125/SUM(Population!$AO125:$BA125)</f>
        <v>0.85701507053945436</v>
      </c>
      <c r="AP125" s="42">
        <f>Population!AP125/SUM(Population!$AO125:$BA125)</f>
        <v>1.6528945140016162E-2</v>
      </c>
      <c r="AQ125" s="42">
        <f>Population!AQ125/SUM(Population!$AO125:$BA125)</f>
        <v>4.8085782624468616E-2</v>
      </c>
      <c r="AR125" s="42">
        <f>Population!AR125/SUM(Population!$AO125:$BA125)</f>
        <v>4.928854464674258E-2</v>
      </c>
      <c r="AS125" s="42">
        <f>Population!AS125/SUM(Population!$AO125:$BA125)</f>
        <v>1.4683692596474998E-2</v>
      </c>
      <c r="AT125" s="42">
        <f>Population!AT125/SUM(Population!$AO125:$BA125)</f>
        <v>2.8096183882155021E-3</v>
      </c>
      <c r="AU125" s="42">
        <f>Population!AU125/SUM(Population!$AO125:$BA125)</f>
        <v>2.3485934644668235E-3</v>
      </c>
      <c r="AV125" s="42">
        <f>Population!AV125/SUM(Population!$AO125:$BA125)</f>
        <v>0</v>
      </c>
      <c r="AW125" s="42">
        <f>Population!AW125/SUM(Population!$AO125:$BA125)</f>
        <v>0</v>
      </c>
      <c r="AX125" s="42">
        <f>Population!AX125/SUM(Population!$AO125:$BA125)</f>
        <v>0</v>
      </c>
      <c r="AY125" s="42">
        <f>Population!AY125/SUM(Population!$AO125:$BA125)</f>
        <v>4.9147190897525575E-3</v>
      </c>
      <c r="AZ125" s="42">
        <f>Population!AZ125/SUM(Population!$AO125:$BA125)</f>
        <v>2.418895085628927E-3</v>
      </c>
      <c r="BA125" s="43">
        <f>Population!BA125/SUM(Population!$AO125:$BA125)</f>
        <v>1.9061384247794065E-3</v>
      </c>
      <c r="BB125" s="40">
        <f>Population!BB125/SUM(Population!$BB125:$BN125)</f>
        <v>0.40065509634004232</v>
      </c>
      <c r="BC125" s="42">
        <f>Population!BC125/SUM(Population!$BB125:$BN125)</f>
        <v>7.673907211562514E-2</v>
      </c>
      <c r="BD125" s="42">
        <f>Population!BD125/SUM(Population!$BB125:$BN125)</f>
        <v>0.21229525209042471</v>
      </c>
      <c r="BE125" s="42">
        <f>Population!BE125/SUM(Population!$BB125:$BN125)</f>
        <v>0.20306377355616001</v>
      </c>
      <c r="BF125" s="42">
        <f>Population!BF125/SUM(Population!$BB125:$BN125)</f>
        <v>5.7403090735376916E-2</v>
      </c>
      <c r="BG125" s="42">
        <f>Population!BG125/SUM(Population!$BB125:$BN125)</f>
        <v>1.0581200138528585E-2</v>
      </c>
      <c r="BH125" s="42">
        <f>Population!BH125/SUM(Population!$BB125:$BN125)</f>
        <v>8.2994751508315232E-3</v>
      </c>
      <c r="BI125" s="42">
        <f>Population!BI125/SUM(Population!$BB125:$BN125)</f>
        <v>0</v>
      </c>
      <c r="BJ125" s="42">
        <f>Population!BJ125/SUM(Population!$BB125:$BN125)</f>
        <v>0</v>
      </c>
      <c r="BK125" s="42">
        <f>Population!BK125/SUM(Population!$BB125:$BN125)</f>
        <v>0</v>
      </c>
      <c r="BL125" s="42">
        <f>Population!BL125/SUM(Population!$BB125:$BN125)</f>
        <v>1.7281876393147603E-2</v>
      </c>
      <c r="BM125" s="42">
        <f>Population!BM125/SUM(Population!$BB125:$BN125)</f>
        <v>7.9189292377968498E-3</v>
      </c>
      <c r="BN125" s="43">
        <f>Population!BN125/SUM(Population!$BB125:$BN125)</f>
        <v>5.7622342420664318E-3</v>
      </c>
    </row>
    <row r="126" spans="1:66" x14ac:dyDescent="0.25">
      <c r="A126">
        <f t="shared" si="3"/>
        <v>61</v>
      </c>
      <c r="B126" s="40">
        <f>Population!B126/SUM(Population!$B126:$N126)</f>
        <v>0.94403710683165809</v>
      </c>
      <c r="C126" s="42">
        <f>Population!C126/SUM(Population!$B126:$N126)</f>
        <v>6.4285483621767921E-3</v>
      </c>
      <c r="D126" s="42">
        <f>Population!D126/SUM(Population!$B126:$N126)</f>
        <v>1.8747010567826416E-2</v>
      </c>
      <c r="E126" s="42">
        <f>Population!E126/SUM(Population!$B126:$N126)</f>
        <v>1.9293069044207939E-2</v>
      </c>
      <c r="F126" s="42">
        <f>Population!F126/SUM(Population!$B126:$N126)</f>
        <v>5.7679581304686377E-3</v>
      </c>
      <c r="G126" s="42">
        <f>Population!G126/SUM(Population!$B126:$N126)</f>
        <v>1.1068891402899481E-3</v>
      </c>
      <c r="H126" s="42">
        <f>Population!H126/SUM(Population!$B126:$N126)</f>
        <v>9.3101584152992082E-4</v>
      </c>
      <c r="I126" s="42">
        <f>Population!I126/SUM(Population!$B126:$N126)</f>
        <v>0</v>
      </c>
      <c r="J126" s="42">
        <f>Population!J126/SUM(Population!$B126:$N126)</f>
        <v>0</v>
      </c>
      <c r="K126" s="42">
        <f>Population!K126/SUM(Population!$B126:$N126)</f>
        <v>0</v>
      </c>
      <c r="L126" s="42">
        <f>Population!L126/SUM(Population!$B126:$N126)</f>
        <v>1.9491758446282461E-3</v>
      </c>
      <c r="M126" s="42">
        <f>Population!M126/SUM(Population!$B126:$N126)</f>
        <v>9.6728948152162008E-4</v>
      </c>
      <c r="N126" s="42">
        <f>Population!N126/SUM(Population!$B126:$N126)</f>
        <v>7.7193675569236706E-4</v>
      </c>
      <c r="O126" s="40">
        <f>Population!O126/SUM(Population!$O126:$AA126)</f>
        <v>0.97350510428784753</v>
      </c>
      <c r="P126" s="42">
        <f>Population!P126/SUM(Population!$O126:$AA126)</f>
        <v>3.0462465894800774E-3</v>
      </c>
      <c r="Q126" s="42">
        <f>Population!Q126/SUM(Population!$O126:$AA126)</f>
        <v>8.879696885839148E-3</v>
      </c>
      <c r="R126" s="42">
        <f>Population!R126/SUM(Population!$O126:$AA126)</f>
        <v>9.1328531754995817E-3</v>
      </c>
      <c r="S126" s="42">
        <f>Population!S126/SUM(Population!$O126:$AA126)</f>
        <v>2.7291689739386915E-3</v>
      </c>
      <c r="T126" s="42">
        <f>Population!T126/SUM(Population!$O126:$AA126)</f>
        <v>5.2357078173412405E-4</v>
      </c>
      <c r="U126" s="42">
        <f>Population!U126/SUM(Population!$O126:$AA126)</f>
        <v>4.4016616379146235E-4</v>
      </c>
      <c r="V126" s="42">
        <f>Population!V126/SUM(Population!$O126:$AA126)</f>
        <v>0</v>
      </c>
      <c r="W126" s="42">
        <f>Population!W126/SUM(Population!$O126:$AA126)</f>
        <v>0</v>
      </c>
      <c r="X126" s="42">
        <f>Population!X126/SUM(Population!$O126:$AA126)</f>
        <v>0</v>
      </c>
      <c r="Y126" s="42">
        <f>Population!Y126/SUM(Population!$O126:$AA126)</f>
        <v>9.2145686200863003E-4</v>
      </c>
      <c r="Z126" s="42">
        <f>Population!Z126/SUM(Population!$O126:$AA126)</f>
        <v>4.5705196725277889E-4</v>
      </c>
      <c r="AA126" s="42">
        <f>Population!AA126/SUM(Population!$O126:$AA126)</f>
        <v>3.6468431260806898E-4</v>
      </c>
      <c r="AB126" s="40">
        <f>Population!AB126/SUM(Population!$AB126:$AN126)</f>
        <v>0.43660915870736383</v>
      </c>
      <c r="AC126" s="42">
        <f>Population!AC126/SUM(Population!$AB126:$AN126)</f>
        <v>6.4008208784199772E-2</v>
      </c>
      <c r="AD126" s="42">
        <f>Population!AD126/SUM(Population!$AB126:$AN126)</f>
        <v>0.18762871223009353</v>
      </c>
      <c r="AE126" s="42">
        <f>Population!AE126/SUM(Population!$AB126:$AN126)</f>
        <v>0.19448385857714803</v>
      </c>
      <c r="AF126" s="42">
        <f>Population!AF126/SUM(Population!$AB126:$AN126)</f>
        <v>5.8459779728683395E-2</v>
      </c>
      <c r="AG126" s="42">
        <f>Population!AG126/SUM(Population!$AB126:$AN126)</f>
        <v>1.1262316993212186E-2</v>
      </c>
      <c r="AH126" s="42">
        <f>Population!AH126/SUM(Population!$AB126:$AN126)</f>
        <v>9.5372873055660275E-3</v>
      </c>
      <c r="AI126" s="42">
        <f>Population!AI126/SUM(Population!$AB126:$AN126)</f>
        <v>0</v>
      </c>
      <c r="AJ126" s="42">
        <f>Population!AJ126/SUM(Population!$AB126:$AN126)</f>
        <v>0</v>
      </c>
      <c r="AK126" s="42">
        <f>Population!AK126/SUM(Population!$AB126:$AN126)</f>
        <v>0</v>
      </c>
      <c r="AL126" s="42">
        <f>Population!AL126/SUM(Population!$AB126:$AN126)</f>
        <v>1.9978889347945731E-2</v>
      </c>
      <c r="AM126" s="42">
        <f>Population!AM126/SUM(Population!$AB126:$AN126)</f>
        <v>9.9901373651806995E-3</v>
      </c>
      <c r="AN126" s="42">
        <f>Population!AN126/SUM(Population!$AB126:$AN126)</f>
        <v>8.0416509606068241E-3</v>
      </c>
      <c r="AO126" s="40">
        <f>Population!AO126/SUM(Population!$AO126:$BA126)</f>
        <v>0.85676499799829509</v>
      </c>
      <c r="AP126" s="42">
        <f>Population!AP126/SUM(Population!$AO126:$BA126)</f>
        <v>1.655375415846989E-2</v>
      </c>
      <c r="AQ126" s="42">
        <f>Population!AQ126/SUM(Population!$AO126:$BA126)</f>
        <v>4.8162776687679452E-2</v>
      </c>
      <c r="AR126" s="42">
        <f>Population!AR126/SUM(Population!$AO126:$BA126)</f>
        <v>4.9375366794397836E-2</v>
      </c>
      <c r="AS126" s="42">
        <f>Population!AS126/SUM(Population!$AO126:$BA126)</f>
        <v>1.4711563363012442E-2</v>
      </c>
      <c r="AT126" s="42">
        <f>Population!AT126/SUM(Population!$AO126:$BA126)</f>
        <v>2.8152580063325085E-3</v>
      </c>
      <c r="AU126" s="42">
        <f>Population!AU126/SUM(Population!$AO126:$BA126)</f>
        <v>2.3538212516674528E-3</v>
      </c>
      <c r="AV126" s="42">
        <f>Population!AV126/SUM(Population!$AO126:$BA126)</f>
        <v>0</v>
      </c>
      <c r="AW126" s="42">
        <f>Population!AW126/SUM(Population!$AO126:$BA126)</f>
        <v>0</v>
      </c>
      <c r="AX126" s="42">
        <f>Population!AX126/SUM(Population!$AO126:$BA126)</f>
        <v>0</v>
      </c>
      <c r="AY126" s="42">
        <f>Population!AY126/SUM(Population!$AO126:$BA126)</f>
        <v>4.9257573107847983E-3</v>
      </c>
      <c r="AZ126" s="42">
        <f>Population!AZ126/SUM(Population!$AO126:$BA126)</f>
        <v>2.4250079713242349E-3</v>
      </c>
      <c r="BA126" s="43">
        <f>Population!BA126/SUM(Population!$AO126:$BA126)</f>
        <v>1.911696458036221E-3</v>
      </c>
      <c r="BB126" s="40">
        <f>Population!BB126/SUM(Population!$BB126:$BN126)</f>
        <v>0.4006526338930293</v>
      </c>
      <c r="BC126" s="42">
        <f>Population!BC126/SUM(Population!$BB126:$BN126)</f>
        <v>7.6738962981049999E-2</v>
      </c>
      <c r="BD126" s="42">
        <f>Population!BD126/SUM(Population!$BB126:$BN126)</f>
        <v>0.21229549203159415</v>
      </c>
      <c r="BE126" s="42">
        <f>Population!BE126/SUM(Population!$BB126:$BN126)</f>
        <v>0.20306481339542728</v>
      </c>
      <c r="BF126" s="42">
        <f>Population!BF126/SUM(Population!$BB126:$BN126)</f>
        <v>5.7403577522925721E-2</v>
      </c>
      <c r="BG126" s="42">
        <f>Population!BG126/SUM(Population!$BB126:$BN126)</f>
        <v>1.0581316476904539E-2</v>
      </c>
      <c r="BH126" s="42">
        <f>Population!BH126/SUM(Population!$BB126:$BN126)</f>
        <v>8.2996005459175237E-3</v>
      </c>
      <c r="BI126" s="42">
        <f>Population!BI126/SUM(Population!$BB126:$BN126)</f>
        <v>0</v>
      </c>
      <c r="BJ126" s="42">
        <f>Population!BJ126/SUM(Population!$BB126:$BN126)</f>
        <v>0</v>
      </c>
      <c r="BK126" s="42">
        <f>Population!BK126/SUM(Population!$BB126:$BN126)</f>
        <v>0</v>
      </c>
      <c r="BL126" s="42">
        <f>Population!BL126/SUM(Population!$BB126:$BN126)</f>
        <v>1.7282151303815205E-2</v>
      </c>
      <c r="BM126" s="42">
        <f>Population!BM126/SUM(Population!$BB126:$BN126)</f>
        <v>7.9190925678619684E-3</v>
      </c>
      <c r="BN126" s="43">
        <f>Population!BN126/SUM(Population!$BB126:$BN126)</f>
        <v>5.7623592814740627E-3</v>
      </c>
    </row>
    <row r="127" spans="1:66" x14ac:dyDescent="0.25">
      <c r="A127">
        <f t="shared" si="3"/>
        <v>61.5</v>
      </c>
      <c r="B127" s="40">
        <f>Population!B127/SUM(Population!$B127:$N127)</f>
        <v>0.94403262571890822</v>
      </c>
      <c r="C127" s="42">
        <f>Population!C127/SUM(Population!$B127:$N127)</f>
        <v>6.4289415812090189E-3</v>
      </c>
      <c r="D127" s="42">
        <f>Population!D127/SUM(Population!$B127:$N127)</f>
        <v>1.8748312663860126E-2</v>
      </c>
      <c r="E127" s="42">
        <f>Population!E127/SUM(Population!$B127:$N127)</f>
        <v>1.9294662073489319E-2</v>
      </c>
      <c r="F127" s="42">
        <f>Population!F127/SUM(Population!$B127:$N127)</f>
        <v>5.7684965388348202E-3</v>
      </c>
      <c r="G127" s="42">
        <f>Population!G127/SUM(Population!$B127:$N127)</f>
        <v>1.1070010977609086E-3</v>
      </c>
      <c r="H127" s="42">
        <f>Population!H127/SUM(Population!$B127:$N127)</f>
        <v>9.3112010955598919E-4</v>
      </c>
      <c r="I127" s="42">
        <f>Population!I127/SUM(Population!$B127:$N127)</f>
        <v>0</v>
      </c>
      <c r="J127" s="42">
        <f>Population!J127/SUM(Population!$B127:$N127)</f>
        <v>0</v>
      </c>
      <c r="K127" s="42">
        <f>Population!K127/SUM(Population!$B127:$N127)</f>
        <v>0</v>
      </c>
      <c r="L127" s="42">
        <f>Population!L127/SUM(Population!$B127:$N127)</f>
        <v>1.9494025777790354E-3</v>
      </c>
      <c r="M127" s="42">
        <f>Population!M127/SUM(Population!$B127:$N127)</f>
        <v>9.6741288777573949E-4</v>
      </c>
      <c r="N127" s="42">
        <f>Population!N127/SUM(Population!$B127:$N127)</f>
        <v>7.7202475082695763E-4</v>
      </c>
      <c r="O127" s="40">
        <f>Population!O127/SUM(Population!$O127:$AA127)</f>
        <v>0.97350305724525388</v>
      </c>
      <c r="P127" s="42">
        <f>Population!P127/SUM(Population!$O127:$AA127)</f>
        <v>3.0464273623515294E-3</v>
      </c>
      <c r="Q127" s="42">
        <f>Population!Q127/SUM(Population!$O127:$AA127)</f>
        <v>8.8803076434119319E-3</v>
      </c>
      <c r="R127" s="42">
        <f>Population!R127/SUM(Population!$O127:$AA127)</f>
        <v>9.1336075447666833E-3</v>
      </c>
      <c r="S127" s="42">
        <f>Population!S127/SUM(Population!$O127:$AA127)</f>
        <v>2.7294220570153811E-3</v>
      </c>
      <c r="T127" s="42">
        <f>Population!T127/SUM(Population!$O127:$AA127)</f>
        <v>5.2362234363245036E-4</v>
      </c>
      <c r="U127" s="42">
        <f>Population!U127/SUM(Population!$O127:$AA127)</f>
        <v>4.4020977037244525E-4</v>
      </c>
      <c r="V127" s="42">
        <f>Population!V127/SUM(Population!$O127:$AA127)</f>
        <v>0</v>
      </c>
      <c r="W127" s="42">
        <f>Population!W127/SUM(Population!$O127:$AA127)</f>
        <v>0</v>
      </c>
      <c r="X127" s="42">
        <f>Population!X127/SUM(Population!$O127:$AA127)</f>
        <v>0</v>
      </c>
      <c r="Y127" s="42">
        <f>Population!Y127/SUM(Population!$O127:$AA127)</f>
        <v>9.2155368716721644E-4</v>
      </c>
      <c r="Z127" s="42">
        <f>Population!Z127/SUM(Population!$O127:$AA127)</f>
        <v>4.5709668398523156E-4</v>
      </c>
      <c r="AA127" s="42">
        <f>Population!AA127/SUM(Population!$O127:$AA127)</f>
        <v>3.6469566204329568E-4</v>
      </c>
      <c r="AB127" s="40">
        <f>Population!AB127/SUM(Population!$AB127:$AN127)</f>
        <v>0.43658375392848864</v>
      </c>
      <c r="AC127" s="42">
        <f>Population!AC127/SUM(Population!$AB127:$AN127)</f>
        <v>6.4009848461067456E-2</v>
      </c>
      <c r="AD127" s="42">
        <f>Population!AD127/SUM(Population!$AB127:$AN127)</f>
        <v>0.18763490110890713</v>
      </c>
      <c r="AE127" s="42">
        <f>Population!AE127/SUM(Population!$AB127:$AN127)</f>
        <v>0.19449271207011212</v>
      </c>
      <c r="AF127" s="42">
        <f>Population!AF127/SUM(Population!$AB127:$AN127)</f>
        <v>5.8463094220813638E-2</v>
      </c>
      <c r="AG127" s="42">
        <f>Population!AG127/SUM(Population!$AB127:$AN127)</f>
        <v>1.1263058858717732E-2</v>
      </c>
      <c r="AH127" s="42">
        <f>Population!AH127/SUM(Population!$AB127:$AN127)</f>
        <v>9.5380816107364427E-3</v>
      </c>
      <c r="AI127" s="42">
        <f>Population!AI127/SUM(Population!$AB127:$AN127)</f>
        <v>0</v>
      </c>
      <c r="AJ127" s="42">
        <f>Population!AJ127/SUM(Population!$AB127:$AN127)</f>
        <v>0</v>
      </c>
      <c r="AK127" s="42">
        <f>Population!AK127/SUM(Population!$AB127:$AN127)</f>
        <v>0</v>
      </c>
      <c r="AL127" s="42">
        <f>Population!AL127/SUM(Population!$AB127:$AN127)</f>
        <v>1.9980625402693818E-2</v>
      </c>
      <c r="AM127" s="42">
        <f>Population!AM127/SUM(Population!$AB127:$AN127)</f>
        <v>9.9912387884301592E-3</v>
      </c>
      <c r="AN127" s="42">
        <f>Population!AN127/SUM(Population!$AB127:$AN127)</f>
        <v>8.0426855500328152E-3</v>
      </c>
      <c r="AO127" s="40">
        <f>Population!AO127/SUM(Population!$AO127:$BA127)</f>
        <v>0.85652214611128341</v>
      </c>
      <c r="AP127" s="42">
        <f>Population!AP127/SUM(Population!$AO127:$BA127)</f>
        <v>1.657783128643265E-2</v>
      </c>
      <c r="AQ127" s="42">
        <f>Population!AQ127/SUM(Population!$AO127:$BA127)</f>
        <v>4.8237511590644482E-2</v>
      </c>
      <c r="AR127" s="42">
        <f>Population!AR127/SUM(Population!$AO127:$BA127)</f>
        <v>4.9459671009850222E-2</v>
      </c>
      <c r="AS127" s="42">
        <f>Population!AS127/SUM(Population!$AO127:$BA127)</f>
        <v>1.4738635203179848E-2</v>
      </c>
      <c r="AT127" s="42">
        <f>Population!AT127/SUM(Population!$AO127:$BA127)</f>
        <v>2.8207377064691009E-3</v>
      </c>
      <c r="AU127" s="42">
        <f>Population!AU127/SUM(Population!$AO127:$BA127)</f>
        <v>2.3589045600846633E-3</v>
      </c>
      <c r="AV127" s="42">
        <f>Population!AV127/SUM(Population!$AO127:$BA127)</f>
        <v>0</v>
      </c>
      <c r="AW127" s="42">
        <f>Population!AW127/SUM(Population!$AO127:$BA127)</f>
        <v>0</v>
      </c>
      <c r="AX127" s="42">
        <f>Population!AX127/SUM(Population!$AO127:$BA127)</f>
        <v>0</v>
      </c>
      <c r="AY127" s="42">
        <f>Population!AY127/SUM(Population!$AO127:$BA127)</f>
        <v>4.9364908432767652E-3</v>
      </c>
      <c r="AZ127" s="42">
        <f>Population!AZ127/SUM(Population!$AO127:$BA127)</f>
        <v>2.4309577299475404E-3</v>
      </c>
      <c r="BA127" s="43">
        <f>Population!BA127/SUM(Population!$AO127:$BA127)</f>
        <v>1.9171139588314253E-3</v>
      </c>
      <c r="BB127" s="40">
        <f>Population!BB127/SUM(Population!$BB127:$BN127)</f>
        <v>0.4006502292882349</v>
      </c>
      <c r="BC127" s="42">
        <f>Population!BC127/SUM(Population!$BB127:$BN127)</f>
        <v>7.673885559209366E-2</v>
      </c>
      <c r="BD127" s="42">
        <f>Population!BD127/SUM(Population!$BB127:$BN127)</f>
        <v>0.21229572223990678</v>
      </c>
      <c r="BE127" s="42">
        <f>Population!BE127/SUM(Population!$BB127:$BN127)</f>
        <v>0.20306582430453732</v>
      </c>
      <c r="BF127" s="42">
        <f>Population!BF127/SUM(Population!$BB127:$BN127)</f>
        <v>5.7404052146548624E-2</v>
      </c>
      <c r="BG127" s="42">
        <f>Population!BG127/SUM(Population!$BB127:$BN127)</f>
        <v>1.0581430179081724E-2</v>
      </c>
      <c r="BH127" s="42">
        <f>Population!BH127/SUM(Population!$BB127:$BN127)</f>
        <v>8.2997239063556157E-3</v>
      </c>
      <c r="BI127" s="42">
        <f>Population!BI127/SUM(Population!$BB127:$BN127)</f>
        <v>0</v>
      </c>
      <c r="BJ127" s="42">
        <f>Population!BJ127/SUM(Population!$BB127:$BN127)</f>
        <v>0</v>
      </c>
      <c r="BK127" s="42">
        <f>Population!BK127/SUM(Population!$BB127:$BN127)</f>
        <v>0</v>
      </c>
      <c r="BL127" s="42">
        <f>Population!BL127/SUM(Population!$BB127:$BN127)</f>
        <v>1.7282421503905233E-2</v>
      </c>
      <c r="BM127" s="42">
        <f>Population!BM127/SUM(Population!$BB127:$BN127)</f>
        <v>7.9192544424044331E-3</v>
      </c>
      <c r="BN127" s="43">
        <f>Population!BN127/SUM(Population!$BB127:$BN127)</f>
        <v>5.7624863969316497E-3</v>
      </c>
    </row>
    <row r="128" spans="1:66" x14ac:dyDescent="0.25">
      <c r="A128">
        <f t="shared" si="3"/>
        <v>62</v>
      </c>
      <c r="B128" s="40">
        <f>Population!B128/SUM(Population!$B128:$N128)</f>
        <v>0.94402828418919582</v>
      </c>
      <c r="C128" s="42">
        <f>Population!C128/SUM(Population!$B128:$N128)</f>
        <v>6.429321183748323E-3</v>
      </c>
      <c r="D128" s="42">
        <f>Population!D128/SUM(Population!$B128:$N128)</f>
        <v>1.8749570468517485E-2</v>
      </c>
      <c r="E128" s="42">
        <f>Population!E128/SUM(Population!$B128:$N128)</f>
        <v>1.9296202952195741E-2</v>
      </c>
      <c r="F128" s="42">
        <f>Population!F128/SUM(Population!$B128:$N128)</f>
        <v>5.7690180773151412E-3</v>
      </c>
      <c r="G128" s="42">
        <f>Population!G128/SUM(Population!$B128:$N128)</f>
        <v>1.1071097335415838E-3</v>
      </c>
      <c r="H128" s="42">
        <f>Population!H128/SUM(Population!$B128:$N128)</f>
        <v>9.312218689590283E-4</v>
      </c>
      <c r="I128" s="42">
        <f>Population!I128/SUM(Population!$B128:$N128)</f>
        <v>0</v>
      </c>
      <c r="J128" s="42">
        <f>Population!J128/SUM(Population!$B128:$N128)</f>
        <v>0</v>
      </c>
      <c r="K128" s="42">
        <f>Population!K128/SUM(Population!$B128:$N128)</f>
        <v>0</v>
      </c>
      <c r="L128" s="42">
        <f>Population!L128/SUM(Population!$B128:$N128)</f>
        <v>1.9496236390441686E-3</v>
      </c>
      <c r="M128" s="42">
        <f>Population!M128/SUM(Population!$B128:$N128)</f>
        <v>9.6753420851370146E-4</v>
      </c>
      <c r="N128" s="42">
        <f>Population!N128/SUM(Population!$B128:$N128)</f>
        <v>7.7211367896923408E-4</v>
      </c>
      <c r="O128" s="40">
        <f>Population!O128/SUM(Population!$O128:$AA128)</f>
        <v>0.97350105372082663</v>
      </c>
      <c r="P128" s="42">
        <f>Population!P128/SUM(Population!$O128:$AA128)</f>
        <v>3.0466027967562654E-3</v>
      </c>
      <c r="Q128" s="42">
        <f>Population!Q128/SUM(Population!$O128:$AA128)</f>
        <v>8.8809013003097945E-3</v>
      </c>
      <c r="R128" s="42">
        <f>Population!R128/SUM(Population!$O128:$AA128)</f>
        <v>9.1343432421156241E-3</v>
      </c>
      <c r="S128" s="42">
        <f>Population!S128/SUM(Population!$O128:$AA128)</f>
        <v>2.7296697617458757E-3</v>
      </c>
      <c r="T128" s="42">
        <f>Population!T128/SUM(Population!$O128:$AA128)</f>
        <v>5.2367301881207386E-4</v>
      </c>
      <c r="U128" s="42">
        <f>Population!U128/SUM(Population!$O128:$AA128)</f>
        <v>4.4025325991664446E-4</v>
      </c>
      <c r="V128" s="42">
        <f>Population!V128/SUM(Population!$O128:$AA128)</f>
        <v>0</v>
      </c>
      <c r="W128" s="42">
        <f>Population!W128/SUM(Population!$O128:$AA128)</f>
        <v>0</v>
      </c>
      <c r="X128" s="42">
        <f>Population!X128/SUM(Population!$O128:$AA128)</f>
        <v>0</v>
      </c>
      <c r="Y128" s="42">
        <f>Population!Y128/SUM(Population!$O128:$AA128)</f>
        <v>9.2165004175702274E-4</v>
      </c>
      <c r="Z128" s="42">
        <f>Population!Z128/SUM(Population!$O128:$AA128)</f>
        <v>4.571423519620261E-4</v>
      </c>
      <c r="AA128" s="42">
        <f>Population!AA128/SUM(Population!$O128:$AA128)</f>
        <v>3.6471050579805738E-4</v>
      </c>
      <c r="AB128" s="40">
        <f>Population!AB128/SUM(Population!$AB128:$AN128)</f>
        <v>0.43655918363178892</v>
      </c>
      <c r="AC128" s="42">
        <f>Population!AC128/SUM(Population!$AB128:$AN128)</f>
        <v>6.4011440017809174E-2</v>
      </c>
      <c r="AD128" s="42">
        <f>Population!AD128/SUM(Population!$AB128:$AN128)</f>
        <v>0.18764089349930255</v>
      </c>
      <c r="AE128" s="42">
        <f>Population!AE128/SUM(Population!$AB128:$AN128)</f>
        <v>0.19450126382551974</v>
      </c>
      <c r="AF128" s="42">
        <f>Population!AF128/SUM(Population!$AB128:$AN128)</f>
        <v>5.8466292390276689E-2</v>
      </c>
      <c r="AG128" s="42">
        <f>Population!AG128/SUM(Population!$AB128:$AN128)</f>
        <v>1.1263774579941009E-2</v>
      </c>
      <c r="AH128" s="42">
        <f>Population!AH128/SUM(Population!$AB128:$AN128)</f>
        <v>9.5388492716361479E-3</v>
      </c>
      <c r="AI128" s="42">
        <f>Population!AI128/SUM(Population!$AB128:$AN128)</f>
        <v>0</v>
      </c>
      <c r="AJ128" s="42">
        <f>Population!AJ128/SUM(Population!$AB128:$AN128)</f>
        <v>0</v>
      </c>
      <c r="AK128" s="42">
        <f>Population!AK128/SUM(Population!$AB128:$AN128)</f>
        <v>0</v>
      </c>
      <c r="AL128" s="42">
        <f>Population!AL128/SUM(Population!$AB128:$AN128)</f>
        <v>1.9982301190543131E-2</v>
      </c>
      <c r="AM128" s="42">
        <f>Population!AM128/SUM(Population!$AB128:$AN128)</f>
        <v>9.9923047012355302E-3</v>
      </c>
      <c r="AN128" s="42">
        <f>Population!AN128/SUM(Population!$AB128:$AN128)</f>
        <v>8.0436968919470157E-3</v>
      </c>
      <c r="AO128" s="40">
        <f>Population!AO128/SUM(Population!$AO128:$BA128)</f>
        <v>0.85628636070922215</v>
      </c>
      <c r="AP128" s="42">
        <f>Population!AP128/SUM(Population!$AO128:$BA128)</f>
        <v>1.660119311313742E-2</v>
      </c>
      <c r="AQ128" s="42">
        <f>Population!AQ128/SUM(Population!$AO128:$BA128)</f>
        <v>4.8310037599311392E-2</v>
      </c>
      <c r="AR128" s="42">
        <f>Population!AR128/SUM(Population!$AO128:$BA128)</f>
        <v>4.954151140436449E-2</v>
      </c>
      <c r="AS128" s="42">
        <f>Population!AS128/SUM(Population!$AO128:$BA128)</f>
        <v>1.4764924736993102E-2</v>
      </c>
      <c r="AT128" s="42">
        <f>Population!AT128/SUM(Population!$AO128:$BA128)</f>
        <v>2.8260607208443456E-3</v>
      </c>
      <c r="AU128" s="42">
        <f>Population!AU128/SUM(Population!$AO128:$BA128)</f>
        <v>2.3638461244520591E-3</v>
      </c>
      <c r="AV128" s="42">
        <f>Population!AV128/SUM(Population!$AO128:$BA128)</f>
        <v>0</v>
      </c>
      <c r="AW128" s="42">
        <f>Population!AW128/SUM(Population!$AO128:$BA128)</f>
        <v>0</v>
      </c>
      <c r="AX128" s="42">
        <f>Population!AX128/SUM(Population!$AO128:$BA128)</f>
        <v>0</v>
      </c>
      <c r="AY128" s="42">
        <f>Population!AY128/SUM(Population!$AO128:$BA128)</f>
        <v>4.9469254227940398E-3</v>
      </c>
      <c r="AZ128" s="42">
        <f>Population!AZ128/SUM(Population!$AO128:$BA128)</f>
        <v>2.4367471639501746E-3</v>
      </c>
      <c r="BA128" s="43">
        <f>Population!BA128/SUM(Population!$AO128:$BA128)</f>
        <v>1.9223930049308011E-3</v>
      </c>
      <c r="BB128" s="40">
        <f>Population!BB128/SUM(Population!$BB128:$BN128)</f>
        <v>0.40064788268779039</v>
      </c>
      <c r="BC128" s="42">
        <f>Population!BC128/SUM(Population!$BB128:$BN128)</f>
        <v>7.6738750044324261E-2</v>
      </c>
      <c r="BD128" s="42">
        <f>Population!BD128/SUM(Population!$BB128:$BN128)</f>
        <v>0.21229594315063666</v>
      </c>
      <c r="BE128" s="42">
        <f>Population!BE128/SUM(Population!$BB128:$BN128)</f>
        <v>0.20306680669266922</v>
      </c>
      <c r="BF128" s="42">
        <f>Population!BF128/SUM(Population!$BB128:$BN128)</f>
        <v>5.7404514640852937E-2</v>
      </c>
      <c r="BG128" s="42">
        <f>Population!BG128/SUM(Population!$BB128:$BN128)</f>
        <v>1.0581541223402975E-2</v>
      </c>
      <c r="BH128" s="42">
        <f>Population!BH128/SUM(Population!$BB128:$BN128)</f>
        <v>8.2998451240788949E-3</v>
      </c>
      <c r="BI128" s="42">
        <f>Population!BI128/SUM(Population!$BB128:$BN128)</f>
        <v>0</v>
      </c>
      <c r="BJ128" s="42">
        <f>Population!BJ128/SUM(Population!$BB128:$BN128)</f>
        <v>0</v>
      </c>
      <c r="BK128" s="42">
        <f>Population!BK128/SUM(Population!$BB128:$BN128)</f>
        <v>0</v>
      </c>
      <c r="BL128" s="42">
        <f>Population!BL128/SUM(Population!$BB128:$BN128)</f>
        <v>1.7282686775917343E-2</v>
      </c>
      <c r="BM128" s="42">
        <f>Population!BM128/SUM(Population!$BB128:$BN128)</f>
        <v>7.9194145926646618E-3</v>
      </c>
      <c r="BN128" s="43">
        <f>Population!BN128/SUM(Population!$BB128:$BN128)</f>
        <v>5.7626150676625687E-3</v>
      </c>
    </row>
    <row r="129" spans="1:66" x14ac:dyDescent="0.25">
      <c r="A129">
        <f t="shared" si="3"/>
        <v>62.5</v>
      </c>
      <c r="B129" s="40">
        <f>Population!B129/SUM(Population!$B129:$N129)</f>
        <v>0.94402407896997798</v>
      </c>
      <c r="C129" s="42">
        <f>Population!C129/SUM(Population!$B129:$N129)</f>
        <v>6.4296876375558283E-3</v>
      </c>
      <c r="D129" s="42">
        <f>Population!D129/SUM(Population!$B129:$N129)</f>
        <v>1.8750785410273668E-2</v>
      </c>
      <c r="E129" s="42">
        <f>Population!E129/SUM(Population!$B129:$N129)</f>
        <v>1.9297693128086615E-2</v>
      </c>
      <c r="F129" s="42">
        <f>Population!F129/SUM(Population!$B129:$N129)</f>
        <v>5.7695231299809586E-3</v>
      </c>
      <c r="G129" s="42">
        <f>Population!G129/SUM(Population!$B129:$N129)</f>
        <v>1.107215103506887E-3</v>
      </c>
      <c r="H129" s="42">
        <f>Population!H129/SUM(Population!$B129:$N129)</f>
        <v>9.3132110331684112E-4</v>
      </c>
      <c r="I129" s="42">
        <f>Population!I129/SUM(Population!$B129:$N129)</f>
        <v>0</v>
      </c>
      <c r="J129" s="42">
        <f>Population!J129/SUM(Population!$B129:$N129)</f>
        <v>0</v>
      </c>
      <c r="K129" s="42">
        <f>Population!K129/SUM(Population!$B129:$N129)</f>
        <v>0</v>
      </c>
      <c r="L129" s="42">
        <f>Population!L129/SUM(Population!$B129:$N129)</f>
        <v>1.9498390094724121E-3</v>
      </c>
      <c r="M129" s="42">
        <f>Population!M129/SUM(Population!$B129:$N129)</f>
        <v>9.6765331662850517E-4</v>
      </c>
      <c r="N129" s="42">
        <f>Population!N129/SUM(Population!$B129:$N129)</f>
        <v>7.722031912003437E-4</v>
      </c>
      <c r="O129" s="40">
        <f>Population!O129/SUM(Population!$O129:$AA129)</f>
        <v>0.97349909467213691</v>
      </c>
      <c r="P129" s="42">
        <f>Population!P129/SUM(Population!$O129:$AA129)</f>
        <v>3.0467729890435759E-3</v>
      </c>
      <c r="Q129" s="42">
        <f>Population!Q129/SUM(Population!$O129:$AA129)</f>
        <v>8.8814780521115928E-3</v>
      </c>
      <c r="R129" s="42">
        <f>Population!R129/SUM(Population!$O129:$AA129)</f>
        <v>9.1350601891547756E-3</v>
      </c>
      <c r="S129" s="42">
        <f>Population!S129/SUM(Population!$O129:$AA129)</f>
        <v>2.7299119523266583E-3</v>
      </c>
      <c r="T129" s="42">
        <f>Population!T129/SUM(Population!$O129:$AA129)</f>
        <v>5.2372275523704045E-4</v>
      </c>
      <c r="U129" s="42">
        <f>Population!U129/SUM(Population!$O129:$AA129)</f>
        <v>4.4029651900483917E-4</v>
      </c>
      <c r="V129" s="42">
        <f>Population!V129/SUM(Population!$O129:$AA129)</f>
        <v>0</v>
      </c>
      <c r="W129" s="42">
        <f>Population!W129/SUM(Population!$O129:$AA129)</f>
        <v>0</v>
      </c>
      <c r="X129" s="42">
        <f>Population!X129/SUM(Population!$O129:$AA129)</f>
        <v>0</v>
      </c>
      <c r="Y129" s="42">
        <f>Population!Y129/SUM(Population!$O129:$AA129)</f>
        <v>9.2174569235194018E-4</v>
      </c>
      <c r="Z129" s="42">
        <f>Population!Z129/SUM(Population!$O129:$AA129)</f>
        <v>4.5718873616667604E-4</v>
      </c>
      <c r="AA129" s="42">
        <f>Population!AA129/SUM(Population!$O129:$AA129)</f>
        <v>3.647284424658755E-4</v>
      </c>
      <c r="AB129" s="40">
        <f>Population!AB129/SUM(Population!$AB129:$AN129)</f>
        <v>0.43653542448261196</v>
      </c>
      <c r="AC129" s="42">
        <f>Population!AC129/SUM(Population!$AB129:$AN129)</f>
        <v>6.4012984314719079E-2</v>
      </c>
      <c r="AD129" s="42">
        <f>Population!AD129/SUM(Population!$AB129:$AN129)</f>
        <v>0.18764669453154417</v>
      </c>
      <c r="AE129" s="42">
        <f>Population!AE129/SUM(Population!$AB129:$AN129)</f>
        <v>0.19450952351754161</v>
      </c>
      <c r="AF129" s="42">
        <f>Population!AF129/SUM(Population!$AB129:$AN129)</f>
        <v>5.8469378167582221E-2</v>
      </c>
      <c r="AG129" s="42">
        <f>Population!AG129/SUM(Population!$AB129:$AN129)</f>
        <v>1.1264465028965231E-2</v>
      </c>
      <c r="AH129" s="42">
        <f>Population!AH129/SUM(Population!$AB129:$AN129)</f>
        <v>9.5395910298623036E-3</v>
      </c>
      <c r="AI129" s="42">
        <f>Population!AI129/SUM(Population!$AB129:$AN129)</f>
        <v>0</v>
      </c>
      <c r="AJ129" s="42">
        <f>Population!AJ129/SUM(Population!$AB129:$AN129)</f>
        <v>0</v>
      </c>
      <c r="AK129" s="42">
        <f>Population!AK129/SUM(Population!$AB129:$AN129)</f>
        <v>0</v>
      </c>
      <c r="AL129" s="42">
        <f>Population!AL129/SUM(Population!$AB129:$AN129)</f>
        <v>1.998391851832226E-2</v>
      </c>
      <c r="AM129" s="42">
        <f>Population!AM129/SUM(Population!$AB129:$AN129)</f>
        <v>9.9933358640210933E-3</v>
      </c>
      <c r="AN129" s="42">
        <f>Population!AN129/SUM(Population!$AB129:$AN129)</f>
        <v>8.0446845448299362E-3</v>
      </c>
      <c r="AO129" s="40">
        <f>Population!AO129/SUM(Population!$AO129:$BA129)</f>
        <v>0.85605748863620945</v>
      </c>
      <c r="AP129" s="42">
        <f>Population!AP129/SUM(Population!$AO129:$BA129)</f>
        <v>1.6623856055825097E-2</v>
      </c>
      <c r="AQ129" s="42">
        <f>Population!AQ129/SUM(Population!$AO129:$BA129)</f>
        <v>4.8380404525217156E-2</v>
      </c>
      <c r="AR129" s="42">
        <f>Population!AR129/SUM(Population!$AO129:$BA129)</f>
        <v>4.962094172537837E-2</v>
      </c>
      <c r="AS129" s="42">
        <f>Population!AS129/SUM(Population!$AO129:$BA129)</f>
        <v>1.4790448507347816E-2</v>
      </c>
      <c r="AT129" s="42">
        <f>Population!AT129/SUM(Population!$AO129:$BA129)</f>
        <v>2.8312302724069318E-3</v>
      </c>
      <c r="AU129" s="42">
        <f>Population!AU129/SUM(Population!$AO129:$BA129)</f>
        <v>2.3686486821986579E-3</v>
      </c>
      <c r="AV129" s="42">
        <f>Population!AV129/SUM(Population!$AO129:$BA129)</f>
        <v>0</v>
      </c>
      <c r="AW129" s="42">
        <f>Population!AW129/SUM(Population!$AO129:$BA129)</f>
        <v>0</v>
      </c>
      <c r="AX129" s="42">
        <f>Population!AX129/SUM(Population!$AO129:$BA129)</f>
        <v>0</v>
      </c>
      <c r="AY129" s="42">
        <f>Population!AY129/SUM(Population!$AO129:$BA129)</f>
        <v>4.9570667930426866E-3</v>
      </c>
      <c r="AZ129" s="42">
        <f>Population!AZ129/SUM(Population!$AO129:$BA129)</f>
        <v>2.4423790951912856E-3</v>
      </c>
      <c r="BA129" s="43">
        <f>Population!BA129/SUM(Population!$AO129:$BA129)</f>
        <v>1.927535707182732E-3</v>
      </c>
      <c r="BB129" s="40">
        <f>Population!BB129/SUM(Population!$BB129:$BN129)</f>
        <v>0.40064559407525152</v>
      </c>
      <c r="BC129" s="42">
        <f>Population!BC129/SUM(Population!$BB129:$BN129)</f>
        <v>7.6738646418370346E-2</v>
      </c>
      <c r="BD129" s="42">
        <f>Population!BD129/SUM(Population!$BB129:$BN129)</f>
        <v>0.21229615517964692</v>
      </c>
      <c r="BE129" s="42">
        <f>Population!BE129/SUM(Population!$BB129:$BN129)</f>
        <v>0.20306776100800633</v>
      </c>
      <c r="BF129" s="42">
        <f>Population!BF129/SUM(Population!$BB129:$BN129)</f>
        <v>5.7404965072028559E-2</v>
      </c>
      <c r="BG129" s="42">
        <f>Population!BG129/SUM(Population!$BB129:$BN129)</f>
        <v>1.0581649598175889E-2</v>
      </c>
      <c r="BH129" s="42">
        <f>Population!BH129/SUM(Population!$BB129:$BN129)</f>
        <v>8.299964108202558E-3</v>
      </c>
      <c r="BI129" s="42">
        <f>Population!BI129/SUM(Population!$BB129:$BN129)</f>
        <v>0</v>
      </c>
      <c r="BJ129" s="42">
        <f>Population!BJ129/SUM(Population!$BB129:$BN129)</f>
        <v>0</v>
      </c>
      <c r="BK129" s="42">
        <f>Population!BK129/SUM(Population!$BB129:$BN129)</f>
        <v>0</v>
      </c>
      <c r="BL129" s="42">
        <f>Population!BL129/SUM(Population!$BB129:$BN129)</f>
        <v>1.7282946938912067E-2</v>
      </c>
      <c r="BM129" s="42">
        <f>Population!BM129/SUM(Population!$BB129:$BN129)</f>
        <v>7.9195727818283639E-3</v>
      </c>
      <c r="BN129" s="43">
        <f>Population!BN129/SUM(Population!$BB129:$BN129)</f>
        <v>5.7627448195775597E-3</v>
      </c>
    </row>
    <row r="130" spans="1:66" x14ac:dyDescent="0.25">
      <c r="A130">
        <f t="shared" si="3"/>
        <v>63</v>
      </c>
      <c r="B130" s="40">
        <f>Population!B130/SUM(Population!$B130:$N130)</f>
        <v>0.94402000671899888</v>
      </c>
      <c r="C130" s="42">
        <f>Population!C130/SUM(Population!$B130:$N130)</f>
        <v>6.4300413984940512E-3</v>
      </c>
      <c r="D130" s="42">
        <f>Population!D130/SUM(Population!$B130:$N130)</f>
        <v>1.8751958892180391E-2</v>
      </c>
      <c r="E130" s="42">
        <f>Population!E130/SUM(Population!$B130:$N130)</f>
        <v>1.9299134050826731E-2</v>
      </c>
      <c r="F130" s="42">
        <f>Population!F130/SUM(Population!$B130:$N130)</f>
        <v>5.7700120924091347E-3</v>
      </c>
      <c r="G130" s="42">
        <f>Population!G130/SUM(Population!$B130:$N130)</f>
        <v>1.1073172682076603E-3</v>
      </c>
      <c r="H130" s="42">
        <f>Population!H130/SUM(Population!$B130:$N130)</f>
        <v>9.3141780646824389E-4</v>
      </c>
      <c r="I130" s="42">
        <f>Population!I130/SUM(Population!$B130:$N130)</f>
        <v>0</v>
      </c>
      <c r="J130" s="42">
        <f>Population!J130/SUM(Population!$B130:$N130)</f>
        <v>0</v>
      </c>
      <c r="K130" s="42">
        <f>Population!K130/SUM(Population!$B130:$N130)</f>
        <v>0</v>
      </c>
      <c r="L130" s="42">
        <f>Population!L130/SUM(Population!$B130:$N130)</f>
        <v>1.9500486916888924E-3</v>
      </c>
      <c r="M130" s="42">
        <f>Population!M130/SUM(Population!$B130:$N130)</f>
        <v>9.6777010667953929E-4</v>
      </c>
      <c r="N130" s="42">
        <f>Population!N130/SUM(Population!$B130:$N130)</f>
        <v>7.7229297404660688E-4</v>
      </c>
      <c r="O130" s="40">
        <f>Population!O130/SUM(Population!$O130:$AA130)</f>
        <v>0.97349718079581482</v>
      </c>
      <c r="P130" s="42">
        <f>Population!P130/SUM(Population!$O130:$AA130)</f>
        <v>3.0469380425785886E-3</v>
      </c>
      <c r="Q130" s="42">
        <f>Population!Q130/SUM(Population!$O130:$AA130)</f>
        <v>8.8820381310587802E-3</v>
      </c>
      <c r="R130" s="42">
        <f>Population!R130/SUM(Population!$O130:$AA130)</f>
        <v>9.135758383003071E-3</v>
      </c>
      <c r="S130" s="42">
        <f>Population!S130/SUM(Population!$O130:$AA130)</f>
        <v>2.7301485281105522E-3</v>
      </c>
      <c r="T130" s="42">
        <f>Population!T130/SUM(Population!$O130:$AA130)</f>
        <v>5.2377151010133392E-4</v>
      </c>
      <c r="U130" s="42">
        <f>Population!U130/SUM(Population!$O130:$AA130)</f>
        <v>4.4033944760043077E-4</v>
      </c>
      <c r="V130" s="42">
        <f>Population!V130/SUM(Population!$O130:$AA130)</f>
        <v>0</v>
      </c>
      <c r="W130" s="42">
        <f>Population!W130/SUM(Population!$O130:$AA130)</f>
        <v>0</v>
      </c>
      <c r="X130" s="42">
        <f>Population!X130/SUM(Population!$O130:$AA130)</f>
        <v>0</v>
      </c>
      <c r="Y130" s="42">
        <f>Population!Y130/SUM(Population!$O130:$AA130)</f>
        <v>9.2184043403395358E-4</v>
      </c>
      <c r="Z130" s="42">
        <f>Population!Z130/SUM(Population!$O130:$AA130)</f>
        <v>4.5723562481207725E-4</v>
      </c>
      <c r="AA130" s="42">
        <f>Population!AA130/SUM(Population!$O130:$AA130)</f>
        <v>3.6474910288640544E-4</v>
      </c>
      <c r="AB130" s="40">
        <f>Population!AB130/SUM(Population!$AB130:$AN130)</f>
        <v>0.43651245311569487</v>
      </c>
      <c r="AC130" s="42">
        <f>Population!AC130/SUM(Population!$AB130:$AN130)</f>
        <v>6.4014482263522618E-2</v>
      </c>
      <c r="AD130" s="42">
        <f>Population!AD130/SUM(Population!$AB130:$AN130)</f>
        <v>0.18765230936149169</v>
      </c>
      <c r="AE130" s="42">
        <f>Population!AE130/SUM(Population!$AB130:$AN130)</f>
        <v>0.19451750067578807</v>
      </c>
      <c r="AF130" s="42">
        <f>Population!AF130/SUM(Population!$AB130:$AN130)</f>
        <v>5.8472355412915615E-2</v>
      </c>
      <c r="AG130" s="42">
        <f>Population!AG130/SUM(Population!$AB130:$AN130)</f>
        <v>1.1265131064907796E-2</v>
      </c>
      <c r="AH130" s="42">
        <f>Population!AH130/SUM(Population!$AB130:$AN130)</f>
        <v>9.5403076330050768E-3</v>
      </c>
      <c r="AI130" s="42">
        <f>Population!AI130/SUM(Population!$AB130:$AN130)</f>
        <v>0</v>
      </c>
      <c r="AJ130" s="42">
        <f>Population!AJ130/SUM(Population!$AB130:$AN130)</f>
        <v>0</v>
      </c>
      <c r="AK130" s="42">
        <f>Population!AK130/SUM(Population!$AB130:$AN130)</f>
        <v>0</v>
      </c>
      <c r="AL130" s="42">
        <f>Population!AL130/SUM(Population!$AB130:$AN130)</f>
        <v>1.9985479194743638E-2</v>
      </c>
      <c r="AM130" s="42">
        <f>Population!AM130/SUM(Population!$AB130:$AN130)</f>
        <v>9.9943330770705992E-3</v>
      </c>
      <c r="AN130" s="42">
        <f>Population!AN130/SUM(Population!$AB130:$AN130)</f>
        <v>8.0456482008600134E-3</v>
      </c>
      <c r="AO130" s="40">
        <f>Population!AO130/SUM(Population!$AO130:$BA130)</f>
        <v>0.85583537785811004</v>
      </c>
      <c r="AP130" s="42">
        <f>Population!AP130/SUM(Population!$AO130:$BA130)</f>
        <v>1.6645836351720615E-2</v>
      </c>
      <c r="AQ130" s="42">
        <f>Population!AQ130/SUM(Population!$AO130:$BA130)</f>
        <v>4.8448661696833435E-2</v>
      </c>
      <c r="AR130" s="42">
        <f>Population!AR130/SUM(Population!$AO130:$BA130)</f>
        <v>4.9698015318129979E-2</v>
      </c>
      <c r="AS130" s="42">
        <f>Population!AS130/SUM(Population!$AO130:$BA130)</f>
        <v>1.4815222966295855E-2</v>
      </c>
      <c r="AT130" s="42">
        <f>Population!AT130/SUM(Population!$AO130:$BA130)</f>
        <v>2.8362495718691969E-3</v>
      </c>
      <c r="AU130" s="42">
        <f>Population!AU130/SUM(Population!$AO130:$BA130)</f>
        <v>2.3733149704466151E-3</v>
      </c>
      <c r="AV130" s="42">
        <f>Population!AV130/SUM(Population!$AO130:$BA130)</f>
        <v>0</v>
      </c>
      <c r="AW130" s="42">
        <f>Population!AW130/SUM(Population!$AO130:$BA130)</f>
        <v>0</v>
      </c>
      <c r="AX130" s="42">
        <f>Population!AX130/SUM(Population!$AO130:$BA130)</f>
        <v>0</v>
      </c>
      <c r="AY130" s="42">
        <f>Population!AY130/SUM(Population!$AO130:$BA130)</f>
        <v>4.9669206994367018E-3</v>
      </c>
      <c r="AZ130" s="42">
        <f>Population!AZ130/SUM(Population!$AO130:$BA130)</f>
        <v>2.4478563611348291E-3</v>
      </c>
      <c r="BA130" s="43">
        <f>Population!BA130/SUM(Population!$AO130:$BA130)</f>
        <v>1.9325442060227102E-3</v>
      </c>
      <c r="BB130" s="40">
        <f>Population!BB130/SUM(Population!$BB130:$BN130)</f>
        <v>0.40064336327526462</v>
      </c>
      <c r="BC130" s="42">
        <f>Population!BC130/SUM(Population!$BB130:$BN130)</f>
        <v>7.6738544781238469E-2</v>
      </c>
      <c r="BD130" s="42">
        <f>Population!BD130/SUM(Population!$BB130:$BN130)</f>
        <v>0.21229635872388777</v>
      </c>
      <c r="BE130" s="42">
        <f>Population!BE130/SUM(Population!$BB130:$BN130)</f>
        <v>0.20306868773153919</v>
      </c>
      <c r="BF130" s="42">
        <f>Population!BF130/SUM(Population!$BB130:$BN130)</f>
        <v>5.7405403534040243E-2</v>
      </c>
      <c r="BG130" s="42">
        <f>Population!BG130/SUM(Population!$BB130:$BN130)</f>
        <v>1.0581755300611272E-2</v>
      </c>
      <c r="BH130" s="42">
        <f>Population!BH130/SUM(Population!$BB130:$BN130)</f>
        <v>8.3000807834986458E-3</v>
      </c>
      <c r="BI130" s="42">
        <f>Population!BI130/SUM(Population!$BB130:$BN130)</f>
        <v>0</v>
      </c>
      <c r="BJ130" s="42">
        <f>Population!BJ130/SUM(Population!$BB130:$BN130)</f>
        <v>0</v>
      </c>
      <c r="BK130" s="42">
        <f>Population!BK130/SUM(Population!$BB130:$BN130)</f>
        <v>0</v>
      </c>
      <c r="BL130" s="42">
        <f>Population!BL130/SUM(Population!$BB130:$BN130)</f>
        <v>1.7283201845259413E-2</v>
      </c>
      <c r="BM130" s="42">
        <f>Population!BM130/SUM(Population!$BB130:$BN130)</f>
        <v>7.9197288025407049E-3</v>
      </c>
      <c r="BN130" s="43">
        <f>Population!BN130/SUM(Population!$BB130:$BN130)</f>
        <v>5.7628752221195872E-3</v>
      </c>
    </row>
    <row r="131" spans="1:66" x14ac:dyDescent="0.25">
      <c r="A131">
        <f t="shared" si="3"/>
        <v>63.5</v>
      </c>
      <c r="B131" s="40">
        <f>Population!B131/SUM(Population!$B131:$N131)</f>
        <v>0.94401606404581773</v>
      </c>
      <c r="C131" s="42">
        <f>Population!C131/SUM(Population!$B131:$N131)</f>
        <v>6.4303829101557824E-3</v>
      </c>
      <c r="D131" s="42">
        <f>Population!D131/SUM(Population!$B131:$N131)</f>
        <v>1.8753092289270482E-2</v>
      </c>
      <c r="E131" s="42">
        <f>Population!E131/SUM(Population!$B131:$N131)</f>
        <v>1.9300527165781695E-2</v>
      </c>
      <c r="F131" s="42">
        <f>Population!F131/SUM(Population!$B131:$N131)</f>
        <v>5.7704853686541858E-3</v>
      </c>
      <c r="G131" s="42">
        <f>Population!G131/SUM(Population!$B131:$N131)</f>
        <v>1.1074162920610435E-3</v>
      </c>
      <c r="H131" s="42">
        <f>Population!H131/SUM(Population!$B131:$N131)</f>
        <v>9.3151198133870094E-4</v>
      </c>
      <c r="I131" s="42">
        <f>Population!I131/SUM(Population!$B131:$N131)</f>
        <v>0</v>
      </c>
      <c r="J131" s="42">
        <f>Population!J131/SUM(Population!$B131:$N131)</f>
        <v>0</v>
      </c>
      <c r="K131" s="42">
        <f>Population!K131/SUM(Population!$B131:$N131)</f>
        <v>0</v>
      </c>
      <c r="L131" s="42">
        <f>Population!L131/SUM(Population!$B131:$N131)</f>
        <v>1.9502527073475681E-3</v>
      </c>
      <c r="M131" s="42">
        <f>Population!M131/SUM(Population!$B131:$N131)</f>
        <v>9.6788449282062742E-4</v>
      </c>
      <c r="N131" s="42">
        <f>Population!N131/SUM(Population!$B131:$N131)</f>
        <v>7.7238274675233917E-4</v>
      </c>
      <c r="O131" s="40">
        <f>Population!O131/SUM(Population!$O131:$AA131)</f>
        <v>0.97349531255586286</v>
      </c>
      <c r="P131" s="42">
        <f>Population!P131/SUM(Population!$O131:$AA131)</f>
        <v>3.0470980664064327E-3</v>
      </c>
      <c r="Q131" s="42">
        <f>Population!Q131/SUM(Population!$O131:$AA131)</f>
        <v>8.8825818004945184E-3</v>
      </c>
      <c r="R131" s="42">
        <f>Population!R131/SUM(Population!$O131:$AA131)</f>
        <v>9.1364378871066527E-3</v>
      </c>
      <c r="S131" s="42">
        <f>Population!S131/SUM(Population!$O131:$AA131)</f>
        <v>2.730379419812105E-3</v>
      </c>
      <c r="T131" s="42">
        <f>Population!T131/SUM(Population!$O131:$AA131)</f>
        <v>5.2381924891342982E-4</v>
      </c>
      <c r="U131" s="42">
        <f>Population!U131/SUM(Population!$O131:$AA131)</f>
        <v>4.4038195790727894E-4</v>
      </c>
      <c r="V131" s="42">
        <f>Population!V131/SUM(Population!$O131:$AA131)</f>
        <v>0</v>
      </c>
      <c r="W131" s="42">
        <f>Population!W131/SUM(Population!$O131:$AA131)</f>
        <v>0</v>
      </c>
      <c r="X131" s="42">
        <f>Population!X131/SUM(Population!$O131:$AA131)</f>
        <v>0</v>
      </c>
      <c r="Y131" s="42">
        <f>Population!Y131/SUM(Population!$O131:$AA131)</f>
        <v>9.2193408793160602E-4</v>
      </c>
      <c r="Z131" s="42">
        <f>Population!Z131/SUM(Population!$O131:$AA131)</f>
        <v>4.5728282755673727E-4</v>
      </c>
      <c r="AA131" s="42">
        <f>Population!AA131/SUM(Population!$O131:$AA131)</f>
        <v>3.6477214800844857E-4</v>
      </c>
      <c r="AB131" s="40">
        <f>Population!AB131/SUM(Population!$AB131:$AN131)</f>
        <v>0.43649024623706123</v>
      </c>
      <c r="AC131" s="42">
        <f>Population!AC131/SUM(Population!$AB131:$AN131)</f>
        <v>6.4015934818078518E-2</v>
      </c>
      <c r="AD131" s="42">
        <f>Population!AD131/SUM(Population!$AB131:$AN131)</f>
        <v>0.18765774314741115</v>
      </c>
      <c r="AE131" s="42">
        <f>Population!AE131/SUM(Population!$AB131:$AN131)</f>
        <v>0.19452520466237536</v>
      </c>
      <c r="AF131" s="42">
        <f>Population!AF131/SUM(Population!$AB131:$AN131)</f>
        <v>5.8475227907664198E-2</v>
      </c>
      <c r="AG131" s="42">
        <f>Population!AG131/SUM(Population!$AB131:$AN131)</f>
        <v>1.126577353164241E-2</v>
      </c>
      <c r="AH131" s="42">
        <f>Population!AH131/SUM(Population!$AB131:$AN131)</f>
        <v>9.540999830527485E-3</v>
      </c>
      <c r="AI131" s="42">
        <f>Population!AI131/SUM(Population!$AB131:$AN131)</f>
        <v>0</v>
      </c>
      <c r="AJ131" s="42">
        <f>Population!AJ131/SUM(Population!$AB131:$AN131)</f>
        <v>0</v>
      </c>
      <c r="AK131" s="42">
        <f>Population!AK131/SUM(Population!$AB131:$AN131)</f>
        <v>0</v>
      </c>
      <c r="AL131" s="42">
        <f>Population!AL131/SUM(Population!$AB131:$AN131)</f>
        <v>1.9986985021828236E-2</v>
      </c>
      <c r="AM131" s="42">
        <f>Population!AM131/SUM(Population!$AB131:$AN131)</f>
        <v>9.9952971720075733E-3</v>
      </c>
      <c r="AN131" s="42">
        <f>Population!AN131/SUM(Population!$AB131:$AN131)</f>
        <v>8.0465876714038015E-3</v>
      </c>
      <c r="AO131" s="40">
        <f>Population!AO131/SUM(Population!$AO131:$BA131)</f>
        <v>0.85561987756480196</v>
      </c>
      <c r="AP131" s="42">
        <f>Population!AP131/SUM(Population!$AO131:$BA131)</f>
        <v>1.6667150050590419E-2</v>
      </c>
      <c r="AQ131" s="42">
        <f>Population!AQ131/SUM(Population!$AO131:$BA131)</f>
        <v>4.8514857932816645E-2</v>
      </c>
      <c r="AR131" s="42">
        <f>Population!AR131/SUM(Population!$AO131:$BA131)</f>
        <v>4.977278508953599E-2</v>
      </c>
      <c r="AS131" s="42">
        <f>Population!AS131/SUM(Population!$AO131:$BA131)</f>
        <v>1.4839264462053841E-2</v>
      </c>
      <c r="AT131" s="42">
        <f>Population!AT131/SUM(Population!$AO131:$BA131)</f>
        <v>2.8411218148879426E-3</v>
      </c>
      <c r="AU131" s="42">
        <f>Population!AU131/SUM(Population!$AO131:$BA131)</f>
        <v>2.3778477231365452E-3</v>
      </c>
      <c r="AV131" s="42">
        <f>Population!AV131/SUM(Population!$AO131:$BA131)</f>
        <v>0</v>
      </c>
      <c r="AW131" s="42">
        <f>Population!AW131/SUM(Population!$AO131:$BA131)</f>
        <v>0</v>
      </c>
      <c r="AX131" s="42">
        <f>Population!AX131/SUM(Population!$AO131:$BA131)</f>
        <v>0</v>
      </c>
      <c r="AY131" s="42">
        <f>Population!AY131/SUM(Population!$AO131:$BA131)</f>
        <v>4.976492882934661E-3</v>
      </c>
      <c r="AZ131" s="42">
        <f>Population!AZ131/SUM(Population!$AO131:$BA131)</f>
        <v>2.4531818111771897E-3</v>
      </c>
      <c r="BA131" s="43">
        <f>Population!BA131/SUM(Population!$AO131:$BA131)</f>
        <v>1.9374206680649682E-3</v>
      </c>
      <c r="BB131" s="40">
        <f>Population!BB131/SUM(Population!$BB131:$BN131)</f>
        <v>0.40064118997160947</v>
      </c>
      <c r="BC131" s="42">
        <f>Population!BC131/SUM(Population!$BB131:$BN131)</f>
        <v>7.6738445187539889E-2</v>
      </c>
      <c r="BD131" s="42">
        <f>Population!BD131/SUM(Population!$BB131:$BN131)</f>
        <v>0.21229655416194992</v>
      </c>
      <c r="BE131" s="42">
        <f>Population!BE131/SUM(Population!$BB131:$BN131)</f>
        <v>0.20306958737149136</v>
      </c>
      <c r="BF131" s="42">
        <f>Population!BF131/SUM(Population!$BB131:$BN131)</f>
        <v>5.7405830145150216E-2</v>
      </c>
      <c r="BG131" s="42">
        <f>Population!BG131/SUM(Population!$BB131:$BN131)</f>
        <v>1.0581858335845877E-2</v>
      </c>
      <c r="BH131" s="42">
        <f>Population!BH131/SUM(Population!$BB131:$BN131)</f>
        <v>8.3001950889750042E-3</v>
      </c>
      <c r="BI131" s="42">
        <f>Population!BI131/SUM(Population!$BB131:$BN131)</f>
        <v>0</v>
      </c>
      <c r="BJ131" s="42">
        <f>Population!BJ131/SUM(Population!$BB131:$BN131)</f>
        <v>0</v>
      </c>
      <c r="BK131" s="42">
        <f>Population!BK131/SUM(Population!$BB131:$BN131)</f>
        <v>0</v>
      </c>
      <c r="BL131" s="42">
        <f>Population!BL131/SUM(Population!$BB131:$BN131)</f>
        <v>1.7283451377601379E-2</v>
      </c>
      <c r="BM131" s="42">
        <f>Population!BM131/SUM(Population!$BB131:$BN131)</f>
        <v>7.9198824745633431E-3</v>
      </c>
      <c r="BN131" s="43">
        <f>Population!BN131/SUM(Population!$BB131:$BN131)</f>
        <v>5.7630058852735774E-3</v>
      </c>
    </row>
    <row r="132" spans="1:66" x14ac:dyDescent="0.25">
      <c r="A132">
        <f t="shared" si="3"/>
        <v>64</v>
      </c>
      <c r="B132" s="40">
        <f>Population!B132/SUM(Population!$B132:$N132)</f>
        <v>0.9440122475309044</v>
      </c>
      <c r="C132" s="42">
        <f>Population!C132/SUM(Population!$B132:$N132)</f>
        <v>6.4307126035989546E-3</v>
      </c>
      <c r="D132" s="42">
        <f>Population!D132/SUM(Population!$B132:$N132)</f>
        <v>1.8754186946426832E-2</v>
      </c>
      <c r="E132" s="42">
        <f>Population!E132/SUM(Population!$B132:$N132)</f>
        <v>1.930187390861459E-2</v>
      </c>
      <c r="F132" s="42">
        <f>Population!F132/SUM(Population!$B132:$N132)</f>
        <v>5.7709433685572019E-3</v>
      </c>
      <c r="G132" s="42">
        <f>Population!G132/SUM(Population!$B132:$N132)</f>
        <v>1.1075122426224256E-3</v>
      </c>
      <c r="H132" s="42">
        <f>Population!H132/SUM(Population!$B132:$N132)</f>
        <v>9.3160363886576111E-4</v>
      </c>
      <c r="I132" s="42">
        <f>Population!I132/SUM(Population!$B132:$N132)</f>
        <v>0</v>
      </c>
      <c r="J132" s="42">
        <f>Population!J132/SUM(Population!$B132:$N132)</f>
        <v>0</v>
      </c>
      <c r="K132" s="42">
        <f>Population!K132/SUM(Population!$B132:$N132)</f>
        <v>0</v>
      </c>
      <c r="L132" s="42">
        <f>Population!L132/SUM(Population!$B132:$N132)</f>
        <v>1.9504510948028884E-3</v>
      </c>
      <c r="M132" s="42">
        <f>Population!M132/SUM(Population!$B132:$N132)</f>
        <v>9.6799640688415445E-4</v>
      </c>
      <c r="N132" s="42">
        <f>Population!N132/SUM(Population!$B132:$N132)</f>
        <v>7.7247225872282524E-4</v>
      </c>
      <c r="O132" s="40">
        <f>Population!O132/SUM(Population!$O132:$AA132)</f>
        <v>0.97349349020957854</v>
      </c>
      <c r="P132" s="42">
        <f>Population!P132/SUM(Population!$O132:$AA132)</f>
        <v>3.0472531740605383E-3</v>
      </c>
      <c r="Q132" s="42">
        <f>Population!Q132/SUM(Population!$O132:$AA132)</f>
        <v>8.8831093498574001E-3</v>
      </c>
      <c r="R132" s="42">
        <f>Population!R132/SUM(Population!$O132:$AA132)</f>
        <v>9.1370988228795871E-3</v>
      </c>
      <c r="S132" s="42">
        <f>Population!S132/SUM(Population!$O132:$AA132)</f>
        <v>2.7306045860295692E-3</v>
      </c>
      <c r="T132" s="42">
        <f>Population!T132/SUM(Population!$O132:$AA132)</f>
        <v>5.2386594465292E-4</v>
      </c>
      <c r="U132" s="42">
        <f>Population!U132/SUM(Population!$O132:$AA132)</f>
        <v>4.4042397330769676E-4</v>
      </c>
      <c r="V132" s="42">
        <f>Population!V132/SUM(Population!$O132:$AA132)</f>
        <v>0</v>
      </c>
      <c r="W132" s="42">
        <f>Population!W132/SUM(Population!$O132:$AA132)</f>
        <v>0</v>
      </c>
      <c r="X132" s="42">
        <f>Population!X132/SUM(Population!$O132:$AA132)</f>
        <v>0</v>
      </c>
      <c r="Y132" s="42">
        <f>Population!Y132/SUM(Population!$O132:$AA132)</f>
        <v>9.2202649893144081E-4</v>
      </c>
      <c r="Z132" s="42">
        <f>Population!Z132/SUM(Population!$O132:$AA132)</f>
        <v>4.5733017383327594E-4</v>
      </c>
      <c r="AA132" s="42">
        <f>Population!AA132/SUM(Population!$O132:$AA132)</f>
        <v>3.6479726686909159E-4</v>
      </c>
      <c r="AB132" s="40">
        <f>Population!AB132/SUM(Population!$AB132:$AN132)</f>
        <v>0.43646878071261852</v>
      </c>
      <c r="AC132" s="42">
        <f>Population!AC132/SUM(Population!$AB132:$AN132)</f>
        <v>6.4017342966006377E-2</v>
      </c>
      <c r="AD132" s="42">
        <f>Population!AD132/SUM(Population!$AB132:$AN132)</f>
        <v>0.18766300102966227</v>
      </c>
      <c r="AE132" s="42">
        <f>Population!AE132/SUM(Population!$AB132:$AN132)</f>
        <v>0.19453264465282566</v>
      </c>
      <c r="AF132" s="42">
        <f>Population!AF132/SUM(Population!$AB132:$AN132)</f>
        <v>5.8477999347470458E-2</v>
      </c>
      <c r="AG132" s="42">
        <f>Population!AG132/SUM(Population!$AB132:$AN132)</f>
        <v>1.12663932558997E-2</v>
      </c>
      <c r="AH132" s="42">
        <f>Population!AH132/SUM(Population!$AB132:$AN132)</f>
        <v>9.5416683701658733E-3</v>
      </c>
      <c r="AI132" s="42">
        <f>Population!AI132/SUM(Population!$AB132:$AN132)</f>
        <v>0</v>
      </c>
      <c r="AJ132" s="42">
        <f>Population!AJ132/SUM(Population!$AB132:$AN132)</f>
        <v>0</v>
      </c>
      <c r="AK132" s="42">
        <f>Population!AK132/SUM(Population!$AB132:$AN132)</f>
        <v>0</v>
      </c>
      <c r="AL132" s="42">
        <f>Population!AL132/SUM(Population!$AB132:$AN132)</f>
        <v>1.9988437787467731E-2</v>
      </c>
      <c r="AM132" s="42">
        <f>Population!AM132/SUM(Population!$AB132:$AN132)</f>
        <v>9.9962290041845769E-3</v>
      </c>
      <c r="AN132" s="42">
        <f>Population!AN132/SUM(Population!$AB132:$AN132)</f>
        <v>8.0475028736988769E-3</v>
      </c>
      <c r="AO132" s="40">
        <f>Population!AO132/SUM(Population!$AO132:$BA132)</f>
        <v>0.85541083826630682</v>
      </c>
      <c r="AP132" s="42">
        <f>Population!AP132/SUM(Population!$AO132:$BA132)</f>
        <v>1.6687813007864569E-2</v>
      </c>
      <c r="AQ132" s="42">
        <f>Population!AQ132/SUM(Population!$AO132:$BA132)</f>
        <v>4.8579041517113571E-2</v>
      </c>
      <c r="AR132" s="42">
        <f>Population!AR132/SUM(Population!$AO132:$BA132)</f>
        <v>4.9845303474275071E-2</v>
      </c>
      <c r="AS132" s="42">
        <f>Population!AS132/SUM(Population!$AO132:$BA132)</f>
        <v>1.4862589226732241E-2</v>
      </c>
      <c r="AT132" s="42">
        <f>Population!AT132/SUM(Population!$AO132:$BA132)</f>
        <v>2.845850179390365E-3</v>
      </c>
      <c r="AU132" s="42">
        <f>Population!AU132/SUM(Population!$AO132:$BA132)</f>
        <v>2.3822496682801586E-3</v>
      </c>
      <c r="AV132" s="42">
        <f>Population!AV132/SUM(Population!$AO132:$BA132)</f>
        <v>0</v>
      </c>
      <c r="AW132" s="42">
        <f>Population!AW132/SUM(Population!$AO132:$BA132)</f>
        <v>0</v>
      </c>
      <c r="AX132" s="42">
        <f>Population!AX132/SUM(Population!$AO132:$BA132)</f>
        <v>0</v>
      </c>
      <c r="AY132" s="42">
        <f>Population!AY132/SUM(Population!$AO132:$BA132)</f>
        <v>4.9857890741453227E-3</v>
      </c>
      <c r="AZ132" s="42">
        <f>Population!AZ132/SUM(Population!$AO132:$BA132)</f>
        <v>2.4583583031072081E-3</v>
      </c>
      <c r="BA132" s="43">
        <f>Population!BA132/SUM(Population!$AO132:$BA132)</f>
        <v>1.9421672827848215E-3</v>
      </c>
      <c r="BB132" s="40">
        <f>Population!BB132/SUM(Population!$BB132:$BN132)</f>
        <v>0.40063907372371893</v>
      </c>
      <c r="BC132" s="42">
        <f>Population!BC132/SUM(Population!$BB132:$BN132)</f>
        <v>7.6738347680630523E-2</v>
      </c>
      <c r="BD132" s="42">
        <f>Population!BD132/SUM(Population!$BB132:$BN132)</f>
        <v>0.21229674185465791</v>
      </c>
      <c r="BE132" s="42">
        <f>Population!BE132/SUM(Population!$BB132:$BN132)</f>
        <v>0.20307046045831859</v>
      </c>
      <c r="BF132" s="42">
        <f>Population!BF132/SUM(Population!$BB132:$BN132)</f>
        <v>5.7406245044749657E-2</v>
      </c>
      <c r="BG132" s="42">
        <f>Population!BG132/SUM(Population!$BB132:$BN132)</f>
        <v>1.0581958716044598E-2</v>
      </c>
      <c r="BH132" s="42">
        <f>Population!BH132/SUM(Population!$BB132:$BN132)</f>
        <v>8.300306976553852E-3</v>
      </c>
      <c r="BI132" s="42">
        <f>Population!BI132/SUM(Population!$BB132:$BN132)</f>
        <v>0</v>
      </c>
      <c r="BJ132" s="42">
        <f>Population!BJ132/SUM(Population!$BB132:$BN132)</f>
        <v>0</v>
      </c>
      <c r="BK132" s="42">
        <f>Population!BK132/SUM(Population!$BB132:$BN132)</f>
        <v>0</v>
      </c>
      <c r="BL132" s="42">
        <f>Population!BL132/SUM(Population!$BB132:$BN132)</f>
        <v>1.728369544602049E-2</v>
      </c>
      <c r="BM132" s="42">
        <f>Population!BM132/SUM(Population!$BB132:$BN132)</f>
        <v>7.9200336425700735E-3</v>
      </c>
      <c r="BN132" s="43">
        <f>Population!BN132/SUM(Population!$BB132:$BN132)</f>
        <v>5.7631364567354657E-3</v>
      </c>
    </row>
    <row r="133" spans="1:66" x14ac:dyDescent="0.25">
      <c r="A133">
        <f t="shared" ref="A133:A164" si="4">A132+step</f>
        <v>64.5</v>
      </c>
      <c r="B133" s="40">
        <f>Population!B133/SUM(Population!$B133:$N133)</f>
        <v>0.94400855374250736</v>
      </c>
      <c r="C133" s="42">
        <f>Population!C133/SUM(Population!$B133:$N133)</f>
        <v>6.4310308971751258E-3</v>
      </c>
      <c r="D133" s="42">
        <f>Population!D133/SUM(Population!$B133:$N133)</f>
        <v>1.8755244176667182E-2</v>
      </c>
      <c r="E133" s="42">
        <f>Population!E133/SUM(Population!$B133:$N133)</f>
        <v>1.9303175700610114E-2</v>
      </c>
      <c r="F133" s="42">
        <f>Population!F133/SUM(Population!$B133:$N133)</f>
        <v>5.7713865053630907E-3</v>
      </c>
      <c r="G133" s="42">
        <f>Population!G133/SUM(Population!$B133:$N133)</f>
        <v>1.1076051899325482E-3</v>
      </c>
      <c r="H133" s="42">
        <f>Population!H133/SUM(Population!$B133:$N133)</f>
        <v>9.31692797017459E-4</v>
      </c>
      <c r="I133" s="42">
        <f>Population!I133/SUM(Population!$B133:$N133)</f>
        <v>0</v>
      </c>
      <c r="J133" s="42">
        <f>Population!J133/SUM(Population!$B133:$N133)</f>
        <v>0</v>
      </c>
      <c r="K133" s="42">
        <f>Population!K133/SUM(Population!$B133:$N133)</f>
        <v>0</v>
      </c>
      <c r="L133" s="42">
        <f>Population!L133/SUM(Population!$B133:$N133)</f>
        <v>1.9506439069855788E-3</v>
      </c>
      <c r="M133" s="42">
        <f>Population!M133/SUM(Population!$B133:$N133)</f>
        <v>9.6810579661193248E-4</v>
      </c>
      <c r="N133" s="42">
        <f>Population!N133/SUM(Population!$B133:$N133)</f>
        <v>7.7256128712952876E-4</v>
      </c>
      <c r="O133" s="40">
        <f>Population!O133/SUM(Population!$O133:$AA133)</f>
        <v>0.97349171383124944</v>
      </c>
      <c r="P133" s="42">
        <f>Population!P133/SUM(Population!$O133:$AA133)</f>
        <v>3.0474034825028386E-3</v>
      </c>
      <c r="Q133" s="42">
        <f>Population!Q133/SUM(Population!$O133:$AA133)</f>
        <v>8.8836210901853292E-3</v>
      </c>
      <c r="R133" s="42">
        <f>Population!R133/SUM(Population!$O133:$AA133)</f>
        <v>9.1377413621086794E-3</v>
      </c>
      <c r="S133" s="42">
        <f>Population!S133/SUM(Population!$O133:$AA133)</f>
        <v>2.7308240100620625E-3</v>
      </c>
      <c r="T133" s="42">
        <f>Population!T133/SUM(Population!$O133:$AA133)</f>
        <v>5.2391157699462597E-4</v>
      </c>
      <c r="U133" s="42">
        <f>Population!U133/SUM(Population!$O133:$AA133)</f>
        <v>4.4046542737610273E-4</v>
      </c>
      <c r="V133" s="42">
        <f>Population!V133/SUM(Population!$O133:$AA133)</f>
        <v>0</v>
      </c>
      <c r="W133" s="42">
        <f>Population!W133/SUM(Population!$O133:$AA133)</f>
        <v>0</v>
      </c>
      <c r="X133" s="42">
        <f>Population!X133/SUM(Population!$O133:$AA133)</f>
        <v>0</v>
      </c>
      <c r="Y133" s="42">
        <f>Population!Y133/SUM(Population!$O133:$AA133)</f>
        <v>9.2211753355278721E-4</v>
      </c>
      <c r="Z133" s="42">
        <f>Population!Z133/SUM(Population!$O133:$AA133)</f>
        <v>4.5737751128377174E-4</v>
      </c>
      <c r="AA133" s="42">
        <f>Population!AA133/SUM(Population!$O133:$AA133)</f>
        <v>3.6482417468434471E-4</v>
      </c>
      <c r="AB133" s="40">
        <f>Population!AB133/SUM(Population!$AB133:$AN133)</f>
        <v>0.43644803364469487</v>
      </c>
      <c r="AC133" s="42">
        <f>Population!AC133/SUM(Population!$AB133:$AN133)</f>
        <v>6.4018707721167065E-2</v>
      </c>
      <c r="AD133" s="42">
        <f>Population!AD133/SUM(Population!$AB133:$AN133)</f>
        <v>0.18766808811299882</v>
      </c>
      <c r="AE133" s="42">
        <f>Population!AE133/SUM(Population!$AB133:$AN133)</f>
        <v>0.19453982962039953</v>
      </c>
      <c r="AF133" s="42">
        <f>Population!AF133/SUM(Population!$AB133:$AN133)</f>
        <v>5.8480673336649379E-2</v>
      </c>
      <c r="AG133" s="42">
        <f>Population!AG133/SUM(Population!$AB133:$AN133)</f>
        <v>1.1266991045707189E-2</v>
      </c>
      <c r="AH133" s="42">
        <f>Population!AH133/SUM(Population!$AB133:$AN133)</f>
        <v>9.5423139948036181E-3</v>
      </c>
      <c r="AI133" s="42">
        <f>Population!AI133/SUM(Population!$AB133:$AN133)</f>
        <v>0</v>
      </c>
      <c r="AJ133" s="42">
        <f>Population!AJ133/SUM(Population!$AB133:$AN133)</f>
        <v>0</v>
      </c>
      <c r="AK133" s="42">
        <f>Population!AK133/SUM(Population!$AB133:$AN133)</f>
        <v>0</v>
      </c>
      <c r="AL133" s="42">
        <f>Population!AL133/SUM(Population!$AB133:$AN133)</f>
        <v>1.9989839259019315E-2</v>
      </c>
      <c r="AM133" s="42">
        <f>Population!AM133/SUM(Population!$AB133:$AN133)</f>
        <v>9.9971294459087114E-3</v>
      </c>
      <c r="AN133" s="42">
        <f>Population!AN133/SUM(Population!$AB133:$AN133)</f>
        <v>8.0483938186514895E-3</v>
      </c>
      <c r="AO133" s="40">
        <f>Population!AO133/SUM(Population!$AO133:$BA133)</f>
        <v>0.85520811188293855</v>
      </c>
      <c r="AP133" s="42">
        <f>Population!AP133/SUM(Population!$AO133:$BA133)</f>
        <v>1.67078408783068E-2</v>
      </c>
      <c r="AQ133" s="42">
        <f>Population!AQ133/SUM(Population!$AO133:$BA133)</f>
        <v>4.8641260175873349E-2</v>
      </c>
      <c r="AR133" s="42">
        <f>Population!AR133/SUM(Population!$AO133:$BA133)</f>
        <v>4.9915622403029193E-2</v>
      </c>
      <c r="AS133" s="42">
        <f>Population!AS133/SUM(Population!$AO133:$BA133)</f>
        <v>1.4885213364772974E-2</v>
      </c>
      <c r="AT133" s="42">
        <f>Population!AT133/SUM(Population!$AO133:$BA133)</f>
        <v>2.8504378230432429E-3</v>
      </c>
      <c r="AU133" s="42">
        <f>Population!AU133/SUM(Population!$AO133:$BA133)</f>
        <v>2.3865235253396752E-3</v>
      </c>
      <c r="AV133" s="42">
        <f>Population!AV133/SUM(Population!$AO133:$BA133)</f>
        <v>0</v>
      </c>
      <c r="AW133" s="42">
        <f>Population!AW133/SUM(Population!$AO133:$BA133)</f>
        <v>0</v>
      </c>
      <c r="AX133" s="42">
        <f>Population!AX133/SUM(Population!$AO133:$BA133)</f>
        <v>0</v>
      </c>
      <c r="AY133" s="42">
        <f>Population!AY133/SUM(Population!$AO133:$BA133)</f>
        <v>4.994814987701374E-3</v>
      </c>
      <c r="AZ133" s="42">
        <f>Population!AZ133/SUM(Population!$AO133:$BA133)</f>
        <v>2.4633886996999724E-3</v>
      </c>
      <c r="BA133" s="43">
        <f>Population!BA133/SUM(Population!$AO133:$BA133)</f>
        <v>1.9467862592949098E-3</v>
      </c>
      <c r="BB133" s="40">
        <f>Population!BB133/SUM(Population!$BB133:$BN133)</f>
        <v>0.40063701398178148</v>
      </c>
      <c r="BC133" s="42">
        <f>Population!BC133/SUM(Population!$BB133:$BN133)</f>
        <v>7.673825229366929E-2</v>
      </c>
      <c r="BD133" s="42">
        <f>Population!BD133/SUM(Population!$BB133:$BN133)</f>
        <v>0.21229692214569409</v>
      </c>
      <c r="BE133" s="42">
        <f>Population!BE133/SUM(Population!$BB133:$BN133)</f>
        <v>0.20307130754023581</v>
      </c>
      <c r="BF133" s="42">
        <f>Population!BF133/SUM(Population!$BB133:$BN133)</f>
        <v>5.7406648390478432E-2</v>
      </c>
      <c r="BG133" s="42">
        <f>Population!BG133/SUM(Population!$BB133:$BN133)</f>
        <v>1.0582056459577509E-2</v>
      </c>
      <c r="BH133" s="42">
        <f>Population!BH133/SUM(Population!$BB133:$BN133)</f>
        <v>8.3004164098453587E-3</v>
      </c>
      <c r="BI133" s="42">
        <f>Population!BI133/SUM(Population!$BB133:$BN133)</f>
        <v>0</v>
      </c>
      <c r="BJ133" s="42">
        <f>Population!BJ133/SUM(Population!$BB133:$BN133)</f>
        <v>0</v>
      </c>
      <c r="BK133" s="42">
        <f>Population!BK133/SUM(Population!$BB133:$BN133)</f>
        <v>0</v>
      </c>
      <c r="BL133" s="42">
        <f>Population!BL133/SUM(Population!$BB133:$BN133)</f>
        <v>1.7283933985406112E-2</v>
      </c>
      <c r="BM133" s="42">
        <f>Population!BM133/SUM(Population!$BB133:$BN133)</f>
        <v>7.9201821740767942E-3</v>
      </c>
      <c r="BN133" s="43">
        <f>Population!BN133/SUM(Population!$BB133:$BN133)</f>
        <v>5.7632666192351228E-3</v>
      </c>
    </row>
    <row r="134" spans="1:66" x14ac:dyDescent="0.25">
      <c r="A134">
        <f t="shared" si="4"/>
        <v>65</v>
      </c>
      <c r="B134" s="40">
        <f>Population!B134/SUM(Population!$B134:$N134)</f>
        <v>0.94400497925148952</v>
      </c>
      <c r="C134" s="42">
        <f>Population!C134/SUM(Population!$B134:$N134)</f>
        <v>6.4313381964403206E-3</v>
      </c>
      <c r="D134" s="42">
        <f>Population!D134/SUM(Population!$B134:$N134)</f>
        <v>1.8756265259799978E-2</v>
      </c>
      <c r="E134" s="42">
        <f>Population!E134/SUM(Population!$B134:$N134)</f>
        <v>1.930443394465798E-2</v>
      </c>
      <c r="F134" s="42">
        <f>Population!F134/SUM(Population!$B134:$N134)</f>
        <v>5.7718151936196451E-3</v>
      </c>
      <c r="G134" s="42">
        <f>Population!G134/SUM(Population!$B134:$N134)</f>
        <v>1.1076952059337274E-3</v>
      </c>
      <c r="H134" s="42">
        <f>Population!H134/SUM(Population!$B134:$N134)</f>
        <v>9.3177947989719933E-4</v>
      </c>
      <c r="I134" s="42">
        <f>Population!I134/SUM(Population!$B134:$N134)</f>
        <v>0</v>
      </c>
      <c r="J134" s="42">
        <f>Population!J134/SUM(Population!$B134:$N134)</f>
        <v>0</v>
      </c>
      <c r="K134" s="42">
        <f>Population!K134/SUM(Population!$B134:$N134)</f>
        <v>0</v>
      </c>
      <c r="L134" s="42">
        <f>Population!L134/SUM(Population!$B134:$N134)</f>
        <v>1.9508312094682529E-3</v>
      </c>
      <c r="M134" s="42">
        <f>Population!M134/SUM(Population!$B134:$N134)</f>
        <v>9.6821262402383389E-4</v>
      </c>
      <c r="N134" s="42">
        <f>Population!N134/SUM(Population!$B134:$N134)</f>
        <v>7.7264963466978074E-4</v>
      </c>
      <c r="O134" s="40">
        <f>Population!O134/SUM(Population!$O134:$AA134)</f>
        <v>0.97348998333378023</v>
      </c>
      <c r="P134" s="42">
        <f>Population!P134/SUM(Population!$O134:$AA134)</f>
        <v>3.0475491111843587E-3</v>
      </c>
      <c r="Q134" s="42">
        <f>Population!Q134/SUM(Population!$O134:$AA134)</f>
        <v>8.8841173500880111E-3</v>
      </c>
      <c r="R134" s="42">
        <f>Population!R134/SUM(Population!$O134:$AA134)</f>
        <v>9.1383657200658063E-3</v>
      </c>
      <c r="S134" s="42">
        <f>Population!S134/SUM(Population!$O134:$AA134)</f>
        <v>2.7310376970016374E-3</v>
      </c>
      <c r="T134" s="42">
        <f>Population!T134/SUM(Population!$O134:$AA134)</f>
        <v>5.239561315958307E-4</v>
      </c>
      <c r="U134" s="42">
        <f>Population!U134/SUM(Population!$O134:$AA134)</f>
        <v>4.405062629639963E-4</v>
      </c>
      <c r="V134" s="42">
        <f>Population!V134/SUM(Population!$O134:$AA134)</f>
        <v>0</v>
      </c>
      <c r="W134" s="42">
        <f>Population!W134/SUM(Population!$O134:$AA134)</f>
        <v>0</v>
      </c>
      <c r="X134" s="42">
        <f>Population!X134/SUM(Population!$O134:$AA134)</f>
        <v>0</v>
      </c>
      <c r="Y134" s="42">
        <f>Population!Y134/SUM(Population!$O134:$AA134)</f>
        <v>9.22207077976617E-4</v>
      </c>
      <c r="Z134" s="42">
        <f>Population!Z134/SUM(Population!$O134:$AA134)</f>
        <v>4.5742470429667497E-4</v>
      </c>
      <c r="AA134" s="42">
        <f>Population!AA134/SUM(Population!$O134:$AA134)</f>
        <v>3.6485261104672443E-4</v>
      </c>
      <c r="AB134" s="40">
        <f>Population!AB134/SUM(Population!$AB134:$AN134)</f>
        <v>0.43642798243766229</v>
      </c>
      <c r="AC134" s="42">
        <f>Population!AC134/SUM(Population!$AB134:$AN134)</f>
        <v>6.4020030116928098E-2</v>
      </c>
      <c r="AD134" s="42">
        <f>Population!AD134/SUM(Population!$AB134:$AN134)</f>
        <v>0.18767300945124035</v>
      </c>
      <c r="AE134" s="42">
        <f>Population!AE134/SUM(Population!$AB134:$AN134)</f>
        <v>0.19454676832349577</v>
      </c>
      <c r="AF134" s="42">
        <f>Population!AF134/SUM(Population!$AB134:$AN134)</f>
        <v>5.8483253383821113E-2</v>
      </c>
      <c r="AG134" s="42">
        <f>Population!AG134/SUM(Population!$AB134:$AN134)</f>
        <v>1.1267567689132899E-2</v>
      </c>
      <c r="AH134" s="42">
        <f>Population!AH134/SUM(Population!$AB134:$AN134)</f>
        <v>9.5429374397740657E-3</v>
      </c>
      <c r="AI134" s="42">
        <f>Population!AI134/SUM(Population!$AB134:$AN134)</f>
        <v>0</v>
      </c>
      <c r="AJ134" s="42">
        <f>Population!AJ134/SUM(Population!$AB134:$AN134)</f>
        <v>0</v>
      </c>
      <c r="AK134" s="42">
        <f>Population!AK134/SUM(Population!$AB134:$AN134)</f>
        <v>0</v>
      </c>
      <c r="AL134" s="42">
        <f>Population!AL134/SUM(Population!$AB134:$AN134)</f>
        <v>1.9991191177835963E-2</v>
      </c>
      <c r="AM134" s="42">
        <f>Population!AM134/SUM(Population!$AB134:$AN134)</f>
        <v>9.9979993804351439E-3</v>
      </c>
      <c r="AN134" s="42">
        <f>Population!AN134/SUM(Population!$AB134:$AN134)</f>
        <v>8.049260599674618E-3</v>
      </c>
      <c r="AO134" s="40">
        <f>Population!AO134/SUM(Population!$AO134:$BA134)</f>
        <v>0.85501155182959632</v>
      </c>
      <c r="AP134" s="42">
        <f>Population!AP134/SUM(Population!$AO134:$BA134)</f>
        <v>1.6727249110215309E-2</v>
      </c>
      <c r="AQ134" s="42">
        <f>Population!AQ134/SUM(Population!$AO134:$BA134)</f>
        <v>4.8701561056114472E-2</v>
      </c>
      <c r="AR134" s="42">
        <f>Population!AR134/SUM(Population!$AO134:$BA134)</f>
        <v>4.9983793272832561E-2</v>
      </c>
      <c r="AS134" s="42">
        <f>Population!AS134/SUM(Population!$AO134:$BA134)</f>
        <v>1.4907152842082046E-2</v>
      </c>
      <c r="AT134" s="42">
        <f>Population!AT134/SUM(Population!$AO134:$BA134)</f>
        <v>2.8548878808631909E-3</v>
      </c>
      <c r="AU134" s="42">
        <f>Population!AU134/SUM(Population!$AO134:$BA134)</f>
        <v>2.3906720027331422E-3</v>
      </c>
      <c r="AV134" s="42">
        <f>Population!AV134/SUM(Population!$AO134:$BA134)</f>
        <v>0</v>
      </c>
      <c r="AW134" s="42">
        <f>Population!AW134/SUM(Population!$AO134:$BA134)</f>
        <v>0</v>
      </c>
      <c r="AX134" s="42">
        <f>Population!AX134/SUM(Population!$AO134:$BA134)</f>
        <v>0</v>
      </c>
      <c r="AY134" s="42">
        <f>Population!AY134/SUM(Population!$AO134:$BA134)</f>
        <v>5.0035763168997608E-3</v>
      </c>
      <c r="AZ134" s="42">
        <f>Population!AZ134/SUM(Population!$AO134:$BA134)</f>
        <v>2.468275865445273E-3</v>
      </c>
      <c r="BA134" s="43">
        <f>Population!BA134/SUM(Population!$AO134:$BA134)</f>
        <v>1.9512798232180872E-3</v>
      </c>
      <c r="BB134" s="40">
        <f>Population!BB134/SUM(Population!$BB134:$BN134)</f>
        <v>0.40063501010052216</v>
      </c>
      <c r="BC134" s="42">
        <f>Population!BC134/SUM(Population!$BB134:$BN134)</f>
        <v>7.6738159050598179E-2</v>
      </c>
      <c r="BD134" s="42">
        <f>Population!BD134/SUM(Population!$BB134:$BN134)</f>
        <v>0.21229709536224331</v>
      </c>
      <c r="BE134" s="42">
        <f>Population!BE134/SUM(Population!$BB134:$BN134)</f>
        <v>0.20307212917922665</v>
      </c>
      <c r="BF134" s="42">
        <f>Population!BF134/SUM(Population!$BB134:$BN134)</f>
        <v>5.7407040355612678E-2</v>
      </c>
      <c r="BG134" s="42">
        <f>Population!BG134/SUM(Population!$BB134:$BN134)</f>
        <v>1.0582151590267024E-2</v>
      </c>
      <c r="BH134" s="42">
        <f>Population!BH134/SUM(Population!$BB134:$BN134)</f>
        <v>8.3005233630113751E-3</v>
      </c>
      <c r="BI134" s="42">
        <f>Population!BI134/SUM(Population!$BB134:$BN134)</f>
        <v>0</v>
      </c>
      <c r="BJ134" s="42">
        <f>Population!BJ134/SUM(Population!$BB134:$BN134)</f>
        <v>0</v>
      </c>
      <c r="BK134" s="42">
        <f>Population!BK134/SUM(Population!$BB134:$BN134)</f>
        <v>0</v>
      </c>
      <c r="BL134" s="42">
        <f>Population!BL134/SUM(Population!$BB134:$BN134)</f>
        <v>1.7284166953009893E-2</v>
      </c>
      <c r="BM134" s="42">
        <f>Population!BM134/SUM(Population!$BB134:$BN134)</f>
        <v>7.9203279575010381E-3</v>
      </c>
      <c r="BN134" s="43">
        <f>Population!BN134/SUM(Population!$BB134:$BN134)</f>
        <v>5.7633960880076806E-3</v>
      </c>
    </row>
    <row r="135" spans="1:66" x14ac:dyDescent="0.25">
      <c r="A135">
        <f t="shared" si="4"/>
        <v>65.5</v>
      </c>
      <c r="B135" s="40">
        <f>Population!B135/SUM(Population!$B135:$N135)</f>
        <v>0.94400152064431064</v>
      </c>
      <c r="C135" s="42">
        <f>Population!C135/SUM(Population!$B135:$N135)</f>
        <v>6.4316348941379766E-3</v>
      </c>
      <c r="D135" s="42">
        <f>Population!D135/SUM(Population!$B135:$N135)</f>
        <v>1.8757251441410383E-2</v>
      </c>
      <c r="E135" s="42">
        <f>Population!E135/SUM(Population!$B135:$N135)</f>
        <v>1.930565002183229E-2</v>
      </c>
      <c r="F135" s="42">
        <f>Population!F135/SUM(Population!$B135:$N135)</f>
        <v>5.7722298473337104E-3</v>
      </c>
      <c r="G135" s="42">
        <f>Population!G135/SUM(Population!$B135:$N135)</f>
        <v>1.1077823639495336E-3</v>
      </c>
      <c r="H135" s="42">
        <f>Population!H135/SUM(Population!$B135:$N135)</f>
        <v>9.3186371692897745E-4</v>
      </c>
      <c r="I135" s="42">
        <f>Population!I135/SUM(Population!$B135:$N135)</f>
        <v>0</v>
      </c>
      <c r="J135" s="42">
        <f>Population!J135/SUM(Population!$B135:$N135)</f>
        <v>0</v>
      </c>
      <c r="K135" s="42">
        <f>Population!K135/SUM(Population!$B135:$N135)</f>
        <v>0</v>
      </c>
      <c r="L135" s="42">
        <f>Population!L135/SUM(Population!$B135:$N135)</f>
        <v>1.9510130787072926E-3</v>
      </c>
      <c r="M135" s="42">
        <f>Population!M135/SUM(Population!$B135:$N135)</f>
        <v>9.6831686391560842E-4</v>
      </c>
      <c r="N135" s="42">
        <f>Population!N135/SUM(Population!$B135:$N135)</f>
        <v>7.7273712747334732E-4</v>
      </c>
      <c r="O135" s="40">
        <f>Population!O135/SUM(Population!$O135:$AA135)</f>
        <v>0.97348829848840057</v>
      </c>
      <c r="P135" s="42">
        <f>Population!P135/SUM(Population!$O135:$AA135)</f>
        <v>3.0476901812156129E-3</v>
      </c>
      <c r="Q135" s="42">
        <f>Population!Q135/SUM(Population!$O135:$AA135)</f>
        <v>8.8845984721491623E-3</v>
      </c>
      <c r="R135" s="42">
        <f>Population!R135/SUM(Population!$O135:$AA135)</f>
        <v>9.13897214927443E-3</v>
      </c>
      <c r="S135" s="42">
        <f>Population!S135/SUM(Population!$O135:$AA135)</f>
        <v>2.7312456710809696E-3</v>
      </c>
      <c r="T135" s="42">
        <f>Population!T135/SUM(Population!$O135:$AA135)</f>
        <v>5.2399959944246261E-4</v>
      </c>
      <c r="U135" s="42">
        <f>Population!U135/SUM(Population!$O135:$AA135)</f>
        <v>4.4054643135209211E-4</v>
      </c>
      <c r="V135" s="42">
        <f>Population!V135/SUM(Population!$O135:$AA135)</f>
        <v>0</v>
      </c>
      <c r="W135" s="42">
        <f>Population!W135/SUM(Population!$O135:$AA135)</f>
        <v>0</v>
      </c>
      <c r="X135" s="42">
        <f>Population!X135/SUM(Population!$O135:$AA135)</f>
        <v>0</v>
      </c>
      <c r="Y135" s="42">
        <f>Population!Y135/SUM(Population!$O135:$AA135)</f>
        <v>9.2229503621953947E-4</v>
      </c>
      <c r="Z135" s="42">
        <f>Population!Z135/SUM(Population!$O135:$AA135)</f>
        <v>4.5747163264015368E-4</v>
      </c>
      <c r="AA135" s="42">
        <f>Population!AA135/SUM(Population!$O135:$AA135)</f>
        <v>3.6488233822530358E-4</v>
      </c>
      <c r="AB135" s="40">
        <f>Population!AB135/SUM(Population!$AB135:$AN135)</f>
        <v>0.43640860485370436</v>
      </c>
      <c r="AC135" s="42">
        <f>Population!AC135/SUM(Population!$AB135:$AN135)</f>
        <v>6.4021311200150186E-2</v>
      </c>
      <c r="AD135" s="42">
        <f>Population!AD135/SUM(Population!$AB135:$AN135)</f>
        <v>0.18767777003409025</v>
      </c>
      <c r="AE135" s="42">
        <f>Population!AE135/SUM(Population!$AB135:$AN135)</f>
        <v>0.19455346929578068</v>
      </c>
      <c r="AF135" s="42">
        <f>Population!AF135/SUM(Population!$AB135:$AN135)</f>
        <v>5.848574289862165E-2</v>
      </c>
      <c r="AG135" s="42">
        <f>Population!AG135/SUM(Population!$AB135:$AN135)</f>
        <v>1.1268123953299486E-2</v>
      </c>
      <c r="AH135" s="42">
        <f>Population!AH135/SUM(Population!$AB135:$AN135)</f>
        <v>9.5435394305518027E-3</v>
      </c>
      <c r="AI135" s="42">
        <f>Population!AI135/SUM(Population!$AB135:$AN135)</f>
        <v>0</v>
      </c>
      <c r="AJ135" s="42">
        <f>Population!AJ135/SUM(Population!$AB135:$AN135)</f>
        <v>0</v>
      </c>
      <c r="AK135" s="42">
        <f>Population!AK135/SUM(Population!$AB135:$AN135)</f>
        <v>0</v>
      </c>
      <c r="AL135" s="42">
        <f>Population!AL135/SUM(Population!$AB135:$AN135)</f>
        <v>1.9992495254641592E-2</v>
      </c>
      <c r="AM135" s="42">
        <f>Population!AM135/SUM(Population!$AB135:$AN135)</f>
        <v>9.9988396966643692E-3</v>
      </c>
      <c r="AN135" s="42">
        <f>Population!AN135/SUM(Population!$AB135:$AN135)</f>
        <v>8.0501033824956023E-3</v>
      </c>
      <c r="AO135" s="40">
        <f>Population!AO135/SUM(Population!$AO135:$BA135)</f>
        <v>0.854821013094341</v>
      </c>
      <c r="AP135" s="42">
        <f>Population!AP135/SUM(Population!$AO135:$BA135)</f>
        <v>1.6746052940137434E-2</v>
      </c>
      <c r="AQ135" s="42">
        <f>Population!AQ135/SUM(Population!$AO135:$BA135)</f>
        <v>4.875999070609504E-2</v>
      </c>
      <c r="AR135" s="42">
        <f>Population!AR135/SUM(Population!$AO135:$BA135)</f>
        <v>5.0049866919476146E-2</v>
      </c>
      <c r="AS135" s="42">
        <f>Population!AS135/SUM(Population!$AO135:$BA135)</f>
        <v>1.4928423475843028E-2</v>
      </c>
      <c r="AT135" s="42">
        <f>Population!AT135/SUM(Population!$AO135:$BA135)</f>
        <v>2.8592034629656106E-3</v>
      </c>
      <c r="AU135" s="42">
        <f>Population!AU135/SUM(Population!$AO135:$BA135)</f>
        <v>2.3946977954645387E-3</v>
      </c>
      <c r="AV135" s="42">
        <f>Population!AV135/SUM(Population!$AO135:$BA135)</f>
        <v>0</v>
      </c>
      <c r="AW135" s="42">
        <f>Population!AW135/SUM(Population!$AO135:$BA135)</f>
        <v>0</v>
      </c>
      <c r="AX135" s="42">
        <f>Population!AX135/SUM(Population!$AO135:$BA135)</f>
        <v>0</v>
      </c>
      <c r="AY135" s="42">
        <f>Population!AY135/SUM(Population!$AO135:$BA135)</f>
        <v>5.0120787286065038E-3</v>
      </c>
      <c r="AZ135" s="42">
        <f>Population!AZ135/SUM(Population!$AO135:$BA135)</f>
        <v>2.473022663411237E-3</v>
      </c>
      <c r="BA135" s="43">
        <f>Population!BA135/SUM(Population!$AO135:$BA135)</f>
        <v>1.9556502136593265E-3</v>
      </c>
      <c r="BB135" s="40">
        <f>Population!BB135/SUM(Population!$BB135:$BN135)</f>
        <v>0.4006330613517558</v>
      </c>
      <c r="BC135" s="42">
        <f>Population!BC135/SUM(Population!$BB135:$BN135)</f>
        <v>7.6738067967049628E-2</v>
      </c>
      <c r="BD135" s="42">
        <f>Population!BD135/SUM(Population!$BB135:$BN135)</f>
        <v>0.21229726181564954</v>
      </c>
      <c r="BE135" s="42">
        <f>Population!BE135/SUM(Population!$BB135:$BN135)</f>
        <v>0.20307292594749404</v>
      </c>
      <c r="BF135" s="42">
        <f>Population!BF135/SUM(Population!$BB135:$BN135)</f>
        <v>5.7407421126700442E-2</v>
      </c>
      <c r="BG135" s="42">
        <f>Population!BG135/SUM(Population!$BB135:$BN135)</f>
        <v>1.0582244136700574E-2</v>
      </c>
      <c r="BH135" s="42">
        <f>Population!BH135/SUM(Population!$BB135:$BN135)</f>
        <v>8.3006278197145719E-3</v>
      </c>
      <c r="BI135" s="42">
        <f>Population!BI135/SUM(Population!$BB135:$BN135)</f>
        <v>0</v>
      </c>
      <c r="BJ135" s="42">
        <f>Population!BJ135/SUM(Population!$BB135:$BN135)</f>
        <v>0</v>
      </c>
      <c r="BK135" s="42">
        <f>Population!BK135/SUM(Population!$BB135:$BN135)</f>
        <v>0</v>
      </c>
      <c r="BL135" s="42">
        <f>Population!BL135/SUM(Population!$BB135:$BN135)</f>
        <v>1.7284394326181306E-2</v>
      </c>
      <c r="BM135" s="42">
        <f>Population!BM135/SUM(Population!$BB135:$BN135)</f>
        <v>7.9204709003462461E-3</v>
      </c>
      <c r="BN135" s="43">
        <f>Population!BN135/SUM(Population!$BB135:$BN135)</f>
        <v>5.763524608407837E-3</v>
      </c>
    </row>
    <row r="136" spans="1:66" x14ac:dyDescent="0.25">
      <c r="A136">
        <f t="shared" si="4"/>
        <v>66</v>
      </c>
      <c r="B136" s="40">
        <f>Population!B136/SUM(Population!$B136:$N136)</f>
        <v>0.9439981745343321</v>
      </c>
      <c r="C136" s="42">
        <f>Population!C136/SUM(Population!$B136:$N136)</f>
        <v>6.4319213702447031E-3</v>
      </c>
      <c r="D136" s="42">
        <f>Population!D136/SUM(Population!$B136:$N136)</f>
        <v>1.875820393213911E-2</v>
      </c>
      <c r="E136" s="42">
        <f>Population!E136/SUM(Population!$B136:$N136)</f>
        <v>1.9306825288508533E-2</v>
      </c>
      <c r="F136" s="42">
        <f>Population!F136/SUM(Population!$B136:$N136)</f>
        <v>5.7726308783614755E-3</v>
      </c>
      <c r="G136" s="42">
        <f>Population!G136/SUM(Population!$B136:$N136)</f>
        <v>1.1078667382226504E-3</v>
      </c>
      <c r="H136" s="42">
        <f>Population!H136/SUM(Population!$B136:$N136)</f>
        <v>9.3194554211713135E-4</v>
      </c>
      <c r="I136" s="42">
        <f>Population!I136/SUM(Population!$B136:$N136)</f>
        <v>0</v>
      </c>
      <c r="J136" s="42">
        <f>Population!J136/SUM(Population!$B136:$N136)</f>
        <v>0</v>
      </c>
      <c r="K136" s="42">
        <f>Population!K136/SUM(Population!$B136:$N136)</f>
        <v>0</v>
      </c>
      <c r="L136" s="42">
        <f>Population!L136/SUM(Population!$B136:$N136)</f>
        <v>1.9511896004482084E-3</v>
      </c>
      <c r="M136" s="42">
        <f>Population!M136/SUM(Population!$B136:$N136)</f>
        <v>9.6841850247768454E-4</v>
      </c>
      <c r="N136" s="42">
        <f>Population!N136/SUM(Population!$B136:$N136)</f>
        <v>7.7282361314847585E-4</v>
      </c>
      <c r="O136" s="40">
        <f>Population!O136/SUM(Population!$O136:$AA136)</f>
        <v>0.97348665894259145</v>
      </c>
      <c r="P136" s="42">
        <f>Population!P136/SUM(Population!$O136:$AA136)</f>
        <v>3.0478268146368749E-3</v>
      </c>
      <c r="Q136" s="42">
        <f>Population!Q136/SUM(Population!$O136:$AA136)</f>
        <v>8.8850648097221069E-3</v>
      </c>
      <c r="R136" s="42">
        <f>Population!R136/SUM(Population!$O136:$AA136)</f>
        <v>9.1395609338800841E-3</v>
      </c>
      <c r="S136" s="42">
        <f>Population!S136/SUM(Population!$O136:$AA136)</f>
        <v>2.7314479732584314E-3</v>
      </c>
      <c r="T136" s="42">
        <f>Population!T136/SUM(Population!$O136:$AA136)</f>
        <v>5.2404197625026687E-4</v>
      </c>
      <c r="U136" s="42">
        <f>Population!U136/SUM(Population!$O136:$AA136)</f>
        <v>4.4058589146561027E-4</v>
      </c>
      <c r="V136" s="42">
        <f>Population!V136/SUM(Population!$O136:$AA136)</f>
        <v>0</v>
      </c>
      <c r="W136" s="42">
        <f>Population!W136/SUM(Population!$O136:$AA136)</f>
        <v>0</v>
      </c>
      <c r="X136" s="42">
        <f>Population!X136/SUM(Population!$O136:$AA136)</f>
        <v>0</v>
      </c>
      <c r="Y136" s="42">
        <f>Population!Y136/SUM(Population!$O136:$AA136)</f>
        <v>9.2238132844435429E-4</v>
      </c>
      <c r="Z136" s="42">
        <f>Population!Z136/SUM(Population!$O136:$AA136)</f>
        <v>4.5751819018689224E-4</v>
      </c>
      <c r="AA136" s="42">
        <f>Population!AA136/SUM(Population!$O136:$AA136)</f>
        <v>3.6491313956383371E-4</v>
      </c>
      <c r="AB136" s="40">
        <f>Population!AB136/SUM(Population!$AB136:$AN136)</f>
        <v>0.43638987905971122</v>
      </c>
      <c r="AC136" s="42">
        <f>Population!AC136/SUM(Population!$AB136:$AN136)</f>
        <v>6.4022552025835511E-2</v>
      </c>
      <c r="AD136" s="42">
        <f>Population!AD136/SUM(Population!$AB136:$AN136)</f>
        <v>0.18768237477589411</v>
      </c>
      <c r="AE136" s="42">
        <f>Population!AE136/SUM(Population!$AB136:$AN136)</f>
        <v>0.19455994083874212</v>
      </c>
      <c r="AF136" s="42">
        <f>Population!AF136/SUM(Population!$AB136:$AN136)</f>
        <v>5.8488145189367062E-2</v>
      </c>
      <c r="AG136" s="42">
        <f>Population!AG136/SUM(Population!$AB136:$AN136)</f>
        <v>1.1268660583638759E-2</v>
      </c>
      <c r="AH136" s="42">
        <f>Population!AH136/SUM(Population!$AB136:$AN136)</f>
        <v>9.544120680794561E-3</v>
      </c>
      <c r="AI136" s="42">
        <f>Population!AI136/SUM(Population!$AB136:$AN136)</f>
        <v>0</v>
      </c>
      <c r="AJ136" s="42">
        <f>Population!AJ136/SUM(Population!$AB136:$AN136)</f>
        <v>0</v>
      </c>
      <c r="AK136" s="42">
        <f>Population!AK136/SUM(Population!$AB136:$AN136)</f>
        <v>0</v>
      </c>
      <c r="AL136" s="42">
        <f>Population!AL136/SUM(Population!$AB136:$AN136)</f>
        <v>1.999375316566758E-2</v>
      </c>
      <c r="AM136" s="42">
        <f>Population!AM136/SUM(Population!$AB136:$AN136)</f>
        <v>9.9996512844830934E-3</v>
      </c>
      <c r="AN136" s="42">
        <f>Population!AN136/SUM(Population!$AB136:$AN136)</f>
        <v>8.0509223958661596E-3</v>
      </c>
      <c r="AO136" s="40">
        <f>Population!AO136/SUM(Population!$AO136:$BA136)</f>
        <v>0.85463635231140211</v>
      </c>
      <c r="AP136" s="42">
        <f>Population!AP136/SUM(Population!$AO136:$BA136)</f>
        <v>1.676426738808082E-2</v>
      </c>
      <c r="AQ136" s="42">
        <f>Population!AQ136/SUM(Population!$AO136:$BA136)</f>
        <v>4.8816595057334197E-2</v>
      </c>
      <c r="AR136" s="42">
        <f>Population!AR136/SUM(Population!$AO136:$BA136)</f>
        <v>5.0113893591914191E-2</v>
      </c>
      <c r="AS136" s="42">
        <f>Population!AS136/SUM(Population!$AO136:$BA136)</f>
        <v>1.4949040924996368E-2</v>
      </c>
      <c r="AT136" s="42">
        <f>Population!AT136/SUM(Population!$AO136:$BA136)</f>
        <v>2.8633876524497633E-3</v>
      </c>
      <c r="AU136" s="42">
        <f>Population!AU136/SUM(Population!$AO136:$BA136)</f>
        <v>2.3986035828772812E-3</v>
      </c>
      <c r="AV136" s="42">
        <f>Population!AV136/SUM(Population!$AO136:$BA136)</f>
        <v>0</v>
      </c>
      <c r="AW136" s="42">
        <f>Population!AW136/SUM(Population!$AO136:$BA136)</f>
        <v>0</v>
      </c>
      <c r="AX136" s="42">
        <f>Population!AX136/SUM(Population!$AO136:$BA136)</f>
        <v>0</v>
      </c>
      <c r="AY136" s="42">
        <f>Population!AY136/SUM(Population!$AO136:$BA136)</f>
        <v>5.0203278584233409E-3</v>
      </c>
      <c r="AZ136" s="42">
        <f>Population!AZ136/SUM(Population!$AO136:$BA136)</f>
        <v>2.4776319522432596E-3</v>
      </c>
      <c r="BA136" s="43">
        <f>Population!BA136/SUM(Population!$AO136:$BA136)</f>
        <v>1.959899680278627E-3</v>
      </c>
      <c r="BB136" s="40">
        <f>Population!BB136/SUM(Population!$BB136:$BN136)</f>
        <v>0.40063116693580314</v>
      </c>
      <c r="BC136" s="42">
        <f>Population!BC136/SUM(Population!$BB136:$BN136)</f>
        <v>7.6737979051184249E-2</v>
      </c>
      <c r="BD136" s="42">
        <f>Population!BD136/SUM(Population!$BB136:$BN136)</f>
        <v>0.21229742180207842</v>
      </c>
      <c r="BE136" s="42">
        <f>Population!BE136/SUM(Population!$BB136:$BN136)</f>
        <v>0.20307369842431303</v>
      </c>
      <c r="BF136" s="42">
        <f>Population!BF136/SUM(Population!$BB136:$BN136)</f>
        <v>5.7407790901426975E-2</v>
      </c>
      <c r="BG136" s="42">
        <f>Population!BG136/SUM(Population!$BB136:$BN136)</f>
        <v>1.0582334131604377E-2</v>
      </c>
      <c r="BH136" s="42">
        <f>Population!BH136/SUM(Population!$BB136:$BN136)</f>
        <v>8.3007297721481629E-3</v>
      </c>
      <c r="BI136" s="42">
        <f>Population!BI136/SUM(Population!$BB136:$BN136)</f>
        <v>0</v>
      </c>
      <c r="BJ136" s="42">
        <f>Population!BJ136/SUM(Population!$BB136:$BN136)</f>
        <v>0</v>
      </c>
      <c r="BK136" s="42">
        <f>Population!BK136/SUM(Population!$BB136:$BN136)</f>
        <v>0</v>
      </c>
      <c r="BL136" s="42">
        <f>Population!BL136/SUM(Population!$BB136:$BN136)</f>
        <v>1.7284616100274201E-2</v>
      </c>
      <c r="BM136" s="42">
        <f>Population!BM136/SUM(Population!$BB136:$BN136)</f>
        <v>7.9206109275057265E-3</v>
      </c>
      <c r="BN136" s="43">
        <f>Population!BN136/SUM(Population!$BB136:$BN136)</f>
        <v>5.7636519536617276E-3</v>
      </c>
    </row>
    <row r="137" spans="1:66" x14ac:dyDescent="0.25">
      <c r="A137">
        <f t="shared" si="4"/>
        <v>66.5</v>
      </c>
      <c r="B137" s="40">
        <f>Population!B137/SUM(Population!$B137:$N137)</f>
        <v>0.94399493757158404</v>
      </c>
      <c r="C137" s="42">
        <f>Population!C137/SUM(Population!$B137:$N137)</f>
        <v>6.4321979920703596E-3</v>
      </c>
      <c r="D137" s="42">
        <f>Population!D137/SUM(Population!$B137:$N137)</f>
        <v>1.8759123907219444E-2</v>
      </c>
      <c r="E137" s="42">
        <f>Population!E137/SUM(Population!$B137:$N137)</f>
        <v>1.9307961073964108E-2</v>
      </c>
      <c r="F137" s="42">
        <f>Population!F137/SUM(Population!$B137:$N137)</f>
        <v>5.773018695011429E-3</v>
      </c>
      <c r="G137" s="42">
        <f>Population!G137/SUM(Population!$B137:$N137)</f>
        <v>1.1079484035059525E-3</v>
      </c>
      <c r="H137" s="42">
        <f>Population!H137/SUM(Population!$B137:$N137)</f>
        <v>9.3202499337512678E-4</v>
      </c>
      <c r="I137" s="42">
        <f>Population!I137/SUM(Population!$B137:$N137)</f>
        <v>0</v>
      </c>
      <c r="J137" s="42">
        <f>Population!J137/SUM(Population!$B137:$N137)</f>
        <v>0</v>
      </c>
      <c r="K137" s="42">
        <f>Population!K137/SUM(Population!$B137:$N137)</f>
        <v>0</v>
      </c>
      <c r="L137" s="42">
        <f>Population!L137/SUM(Population!$B137:$N137)</f>
        <v>1.9513608682823393E-3</v>
      </c>
      <c r="M137" s="42">
        <f>Population!M137/SUM(Population!$B137:$N137)</f>
        <v>9.6851753602710618E-4</v>
      </c>
      <c r="N137" s="42">
        <f>Population!N137/SUM(Population!$B137:$N137)</f>
        <v>7.7290895896018968E-4</v>
      </c>
      <c r="O137" s="40">
        <f>Population!O137/SUM(Population!$O137:$AA137)</f>
        <v>0.97348506423637116</v>
      </c>
      <c r="P137" s="42">
        <f>Population!P137/SUM(Population!$O137:$AA137)</f>
        <v>3.0479591337792562E-3</v>
      </c>
      <c r="Q137" s="42">
        <f>Population!Q137/SUM(Population!$O137:$AA137)</f>
        <v>8.8855167240851109E-3</v>
      </c>
      <c r="R137" s="42">
        <f>Population!R137/SUM(Population!$O137:$AA137)</f>
        <v>9.1401323845777677E-3</v>
      </c>
      <c r="S137" s="42">
        <f>Population!S137/SUM(Population!$O137:$AA137)</f>
        <v>2.7316446590233356E-3</v>
      </c>
      <c r="T137" s="42">
        <f>Population!T137/SUM(Population!$O137:$AA137)</f>
        <v>5.2408326191720489E-4</v>
      </c>
      <c r="U137" s="42">
        <f>Population!U137/SUM(Population!$O137:$AA137)</f>
        <v>4.4062460914889899E-4</v>
      </c>
      <c r="V137" s="42">
        <f>Population!V137/SUM(Population!$O137:$AA137)</f>
        <v>0</v>
      </c>
      <c r="W137" s="42">
        <f>Population!W137/SUM(Population!$O137:$AA137)</f>
        <v>0</v>
      </c>
      <c r="X137" s="42">
        <f>Population!X137/SUM(Population!$O137:$AA137)</f>
        <v>0</v>
      </c>
      <c r="Y137" s="42">
        <f>Population!Y137/SUM(Population!$O137:$AA137)</f>
        <v>9.2246588939894514E-4</v>
      </c>
      <c r="Z137" s="42">
        <f>Population!Z137/SUM(Population!$O137:$AA137)</f>
        <v>4.5756428372552619E-4</v>
      </c>
      <c r="AA137" s="42">
        <f>Population!AA137/SUM(Population!$O137:$AA137)</f>
        <v>3.6494481797264152E-4</v>
      </c>
      <c r="AB137" s="40">
        <f>Population!AB137/SUM(Population!$AB137:$AN137)</f>
        <v>0.43637178366619661</v>
      </c>
      <c r="AC137" s="42">
        <f>Population!AC137/SUM(Population!$AB137:$AN137)</f>
        <v>6.4023753652382623E-2</v>
      </c>
      <c r="AD137" s="42">
        <f>Population!AD137/SUM(Population!$AB137:$AN137)</f>
        <v>0.18768682850614551</v>
      </c>
      <c r="AE137" s="42">
        <f>Population!AE137/SUM(Population!$AB137:$AN137)</f>
        <v>0.19456619101638348</v>
      </c>
      <c r="AF137" s="42">
        <f>Population!AF137/SUM(Population!$AB137:$AN137)</f>
        <v>5.8490463461556369E-2</v>
      </c>
      <c r="AG137" s="42">
        <f>Population!AG137/SUM(Population!$AB137:$AN137)</f>
        <v>1.126917830335874E-2</v>
      </c>
      <c r="AH137" s="42">
        <f>Population!AH137/SUM(Population!$AB137:$AN137)</f>
        <v>9.5446818907006375E-3</v>
      </c>
      <c r="AI137" s="42">
        <f>Population!AI137/SUM(Population!$AB137:$AN137)</f>
        <v>0</v>
      </c>
      <c r="AJ137" s="42">
        <f>Population!AJ137/SUM(Population!$AB137:$AN137)</f>
        <v>0</v>
      </c>
      <c r="AK137" s="42">
        <f>Population!AK137/SUM(Population!$AB137:$AN137)</f>
        <v>0</v>
      </c>
      <c r="AL137" s="42">
        <f>Population!AL137/SUM(Population!$AB137:$AN137)</f>
        <v>1.9994966549472901E-2</v>
      </c>
      <c r="AM137" s="42">
        <f>Population!AM137/SUM(Population!$AB137:$AN137)</f>
        <v>1.0000435030692327E-2</v>
      </c>
      <c r="AN137" s="42">
        <f>Population!AN137/SUM(Population!$AB137:$AN137)</f>
        <v>8.0517179231108585E-3</v>
      </c>
      <c r="AO137" s="40">
        <f>Population!AO137/SUM(Population!$AO137:$BA137)</f>
        <v>0.85445742782875533</v>
      </c>
      <c r="AP137" s="42">
        <f>Population!AP137/SUM(Population!$AO137:$BA137)</f>
        <v>1.678190725320397E-2</v>
      </c>
      <c r="AQ137" s="42">
        <f>Population!AQ137/SUM(Population!$AO137:$BA137)</f>
        <v>4.8871419408230934E-2</v>
      </c>
      <c r="AR137" s="42">
        <f>Population!AR137/SUM(Population!$AO137:$BA137)</f>
        <v>5.017592292861691E-2</v>
      </c>
      <c r="AS137" s="42">
        <f>Population!AS137/SUM(Population!$AO137:$BA137)</f>
        <v>1.4969020681368588E-2</v>
      </c>
      <c r="AT137" s="42">
        <f>Population!AT137/SUM(Population!$AO137:$BA137)</f>
        <v>2.8674435034171538E-3</v>
      </c>
      <c r="AU137" s="42">
        <f>Population!AU137/SUM(Population!$AO137:$BA137)</f>
        <v>2.4023920265295001E-3</v>
      </c>
      <c r="AV137" s="42">
        <f>Population!AV137/SUM(Population!$AO137:$BA137)</f>
        <v>0</v>
      </c>
      <c r="AW137" s="42">
        <f>Population!AW137/SUM(Population!$AO137:$BA137)</f>
        <v>0</v>
      </c>
      <c r="AX137" s="42">
        <f>Population!AX137/SUM(Population!$AO137:$BA137)</f>
        <v>0</v>
      </c>
      <c r="AY137" s="42">
        <f>Population!AY137/SUM(Population!$AO137:$BA137)</f>
        <v>5.0283293061129551E-3</v>
      </c>
      <c r="AZ137" s="42">
        <f>Population!AZ137/SUM(Population!$AO137:$BA137)</f>
        <v>2.482106583297975E-3</v>
      </c>
      <c r="BA137" s="43">
        <f>Population!BA137/SUM(Population!$AO137:$BA137)</f>
        <v>1.9640304804664998E-3</v>
      </c>
      <c r="BB137" s="40">
        <f>Population!BB137/SUM(Population!$BB137:$BN137)</f>
        <v>0.40062932599185536</v>
      </c>
      <c r="BC137" s="42">
        <f>Population!BC137/SUM(Population!$BB137:$BN137)</f>
        <v>7.6737892304463956E-2</v>
      </c>
      <c r="BD137" s="42">
        <f>Population!BD137/SUM(Population!$BB137:$BN137)</f>
        <v>0.2122975756031783</v>
      </c>
      <c r="BE137" s="42">
        <f>Population!BE137/SUM(Population!$BB137:$BN137)</f>
        <v>0.20307444719324841</v>
      </c>
      <c r="BF137" s="42">
        <f>Population!BF137/SUM(Population!$BB137:$BN137)</f>
        <v>5.7408149886691344E-2</v>
      </c>
      <c r="BG137" s="42">
        <f>Population!BG137/SUM(Population!$BB137:$BN137)</f>
        <v>1.0582421611274002E-2</v>
      </c>
      <c r="BH137" s="42">
        <f>Population!BH137/SUM(Population!$BB137:$BN137)</f>
        <v>8.3008292201415205E-3</v>
      </c>
      <c r="BI137" s="42">
        <f>Population!BI137/SUM(Population!$BB137:$BN137)</f>
        <v>0</v>
      </c>
      <c r="BJ137" s="42">
        <f>Population!BJ137/SUM(Population!$BB137:$BN137)</f>
        <v>0</v>
      </c>
      <c r="BK137" s="42">
        <f>Population!BK137/SUM(Population!$BB137:$BN137)</f>
        <v>0</v>
      </c>
      <c r="BL137" s="42">
        <f>Population!BL137/SUM(Population!$BB137:$BN137)</f>
        <v>1.7284832286715211E-2</v>
      </c>
      <c r="BM137" s="42">
        <f>Population!BM137/SUM(Population!$BB137:$BN137)</f>
        <v>7.9207479796812065E-3</v>
      </c>
      <c r="BN137" s="43">
        <f>Population!BN137/SUM(Population!$BB137:$BN137)</f>
        <v>5.7637779227509593E-3</v>
      </c>
    </row>
    <row r="138" spans="1:66" x14ac:dyDescent="0.25">
      <c r="A138">
        <f t="shared" si="4"/>
        <v>67</v>
      </c>
      <c r="B138" s="40">
        <f>Population!B138/SUM(Population!$B138:$N138)</f>
        <v>0.94399180645115699</v>
      </c>
      <c r="C138" s="42">
        <f>Population!C138/SUM(Population!$B138:$N138)</f>
        <v>6.4324651144048485E-3</v>
      </c>
      <c r="D138" s="42">
        <f>Population!D138/SUM(Population!$B138:$N138)</f>
        <v>1.876001250624176E-2</v>
      </c>
      <c r="E138" s="42">
        <f>Population!E138/SUM(Population!$B138:$N138)</f>
        <v>1.930905867841291E-2</v>
      </c>
      <c r="F138" s="42">
        <f>Population!F138/SUM(Population!$B138:$N138)</f>
        <v>5.7733937008402694E-3</v>
      </c>
      <c r="G138" s="42">
        <f>Population!G138/SUM(Population!$B138:$N138)</f>
        <v>1.1080274347022117E-3</v>
      </c>
      <c r="H138" s="42">
        <f>Population!H138/SUM(Population!$B138:$N138)</f>
        <v>9.3210211191821881E-4</v>
      </c>
      <c r="I138" s="42">
        <f>Population!I138/SUM(Population!$B138:$N138)</f>
        <v>0</v>
      </c>
      <c r="J138" s="42">
        <f>Population!J138/SUM(Population!$B138:$N138)</f>
        <v>0</v>
      </c>
      <c r="K138" s="42">
        <f>Population!K138/SUM(Population!$B138:$N138)</f>
        <v>0</v>
      </c>
      <c r="L138" s="42">
        <f>Population!L138/SUM(Population!$B138:$N138)</f>
        <v>1.9515269823435248E-3</v>
      </c>
      <c r="M138" s="42">
        <f>Population!M138/SUM(Population!$B138:$N138)</f>
        <v>9.6861396984516501E-4</v>
      </c>
      <c r="N138" s="42">
        <f>Population!N138/SUM(Population!$B138:$N138)</f>
        <v>7.7299305013384849E-4</v>
      </c>
      <c r="O138" s="40">
        <f>Population!O138/SUM(Population!$O138:$AA138)</f>
        <v>0.97348351381705145</v>
      </c>
      <c r="P138" s="42">
        <f>Population!P138/SUM(Population!$O138:$AA138)</f>
        <v>3.0480872607080087E-3</v>
      </c>
      <c r="Q138" s="42">
        <f>Population!Q138/SUM(Population!$O138:$AA138)</f>
        <v>8.8859545819248292E-3</v>
      </c>
      <c r="R138" s="42">
        <f>Population!R138/SUM(Population!$O138:$AA138)</f>
        <v>9.1406868340518782E-3</v>
      </c>
      <c r="S138" s="42">
        <f>Population!S138/SUM(Population!$O138:$AA138)</f>
        <v>2.7318357964050202E-3</v>
      </c>
      <c r="T138" s="42">
        <f>Population!T138/SUM(Population!$O138:$AA138)</f>
        <v>5.2412346002350359E-4</v>
      </c>
      <c r="U138" s="42">
        <f>Population!U138/SUM(Population!$O138:$AA138)</f>
        <v>4.4066255649571543E-4</v>
      </c>
      <c r="V138" s="42">
        <f>Population!V138/SUM(Population!$O138:$AA138)</f>
        <v>0</v>
      </c>
      <c r="W138" s="42">
        <f>Population!W138/SUM(Population!$O138:$AA138)</f>
        <v>0</v>
      </c>
      <c r="X138" s="42">
        <f>Population!X138/SUM(Population!$O138:$AA138)</f>
        <v>0</v>
      </c>
      <c r="Y138" s="42">
        <f>Population!Y138/SUM(Population!$O138:$AA138)</f>
        <v>9.2254866697561724E-4</v>
      </c>
      <c r="Z138" s="42">
        <f>Population!Z138/SUM(Population!$O138:$AA138)</f>
        <v>4.5760983185404066E-4</v>
      </c>
      <c r="AA138" s="42">
        <f>Population!AA138/SUM(Population!$O138:$AA138)</f>
        <v>3.6497719451008425E-4</v>
      </c>
      <c r="AB138" s="40">
        <f>Population!AB138/SUM(Population!$AB138:$AN138)</f>
        <v>0.4363542977590732</v>
      </c>
      <c r="AC138" s="42">
        <f>Population!AC138/SUM(Population!$AB138:$AN138)</f>
        <v>6.4024917137395554E-2</v>
      </c>
      <c r="AD138" s="42">
        <f>Population!AD138/SUM(Population!$AB138:$AN138)</f>
        <v>0.18769113596156645</v>
      </c>
      <c r="AE138" s="42">
        <f>Population!AE138/SUM(Population!$AB138:$AN138)</f>
        <v>0.1945722276518061</v>
      </c>
      <c r="AF138" s="42">
        <f>Population!AF138/SUM(Population!$AB138:$AN138)</f>
        <v>5.8492700817110131E-2</v>
      </c>
      <c r="AG138" s="42">
        <f>Population!AG138/SUM(Population!$AB138:$AN138)</f>
        <v>1.126967781309814E-2</v>
      </c>
      <c r="AH138" s="42">
        <f>Population!AH138/SUM(Population!$AB138:$AN138)</f>
        <v>9.5452237456497679E-3</v>
      </c>
      <c r="AI138" s="42">
        <f>Population!AI138/SUM(Population!$AB138:$AN138)</f>
        <v>0</v>
      </c>
      <c r="AJ138" s="42">
        <f>Population!AJ138/SUM(Population!$AB138:$AN138)</f>
        <v>0</v>
      </c>
      <c r="AK138" s="42">
        <f>Population!AK138/SUM(Population!$AB138:$AN138)</f>
        <v>0</v>
      </c>
      <c r="AL138" s="42">
        <f>Population!AL138/SUM(Population!$AB138:$AN138)</f>
        <v>1.9996137004376784E-2</v>
      </c>
      <c r="AM138" s="42">
        <f>Population!AM138/SUM(Population!$AB138:$AN138)</f>
        <v>1.0001191815470231E-2</v>
      </c>
      <c r="AN138" s="42">
        <f>Population!AN138/SUM(Population!$AB138:$AN138)</f>
        <v>8.0524902944537347E-3</v>
      </c>
      <c r="AO138" s="40">
        <f>Population!AO138/SUM(Population!$AO138:$BA138)</f>
        <v>0.85428409977043129</v>
      </c>
      <c r="AP138" s="42">
        <f>Population!AP138/SUM(Population!$AO138:$BA138)</f>
        <v>1.6798987109968987E-2</v>
      </c>
      <c r="AQ138" s="42">
        <f>Population!AQ138/SUM(Population!$AO138:$BA138)</f>
        <v>4.8924508409227636E-2</v>
      </c>
      <c r="AR138" s="42">
        <f>Population!AR138/SUM(Population!$AO138:$BA138)</f>
        <v>5.0236003935813192E-2</v>
      </c>
      <c r="AS138" s="42">
        <f>Population!AS138/SUM(Population!$AO138:$BA138)</f>
        <v>1.4988378061435045E-2</v>
      </c>
      <c r="AT138" s="42">
        <f>Population!AT138/SUM(Population!$AO138:$BA138)</f>
        <v>2.8713740391203162E-3</v>
      </c>
      <c r="AU138" s="42">
        <f>Population!AU138/SUM(Population!$AO138:$BA138)</f>
        <v>2.4060657681892676E-3</v>
      </c>
      <c r="AV138" s="42">
        <f>Population!AV138/SUM(Population!$AO138:$BA138)</f>
        <v>0</v>
      </c>
      <c r="AW138" s="42">
        <f>Population!AW138/SUM(Population!$AO138:$BA138)</f>
        <v>0</v>
      </c>
      <c r="AX138" s="42">
        <f>Population!AX138/SUM(Population!$AO138:$BA138)</f>
        <v>0</v>
      </c>
      <c r="AY138" s="42">
        <f>Population!AY138/SUM(Population!$AO138:$BA138)</f>
        <v>5.036088631279155E-3</v>
      </c>
      <c r="AZ138" s="42">
        <f>Population!AZ138/SUM(Population!$AO138:$BA138)</f>
        <v>2.4864493979116936E-3</v>
      </c>
      <c r="BA138" s="43">
        <f>Population!BA138/SUM(Population!$AO138:$BA138)</f>
        <v>1.9680448766233173E-3</v>
      </c>
      <c r="BB138" s="40">
        <f>Population!BB138/SUM(Population!$BB138:$BN138)</f>
        <v>0.40062753760736514</v>
      </c>
      <c r="BC138" s="42">
        <f>Population!BC138/SUM(Population!$BB138:$BN138)</f>
        <v>7.6737807722363757E-2</v>
      </c>
      <c r="BD138" s="42">
        <f>Population!BD138/SUM(Population!$BB138:$BN138)</f>
        <v>0.21229772348673603</v>
      </c>
      <c r="BE138" s="42">
        <f>Population!BE138/SUM(Population!$BB138:$BN138)</f>
        <v>0.20307517283970405</v>
      </c>
      <c r="BF138" s="42">
        <f>Population!BF138/SUM(Population!$BB138:$BN138)</f>
        <v>5.7408498296877365E-2</v>
      </c>
      <c r="BG138" s="42">
        <f>Population!BG138/SUM(Population!$BB138:$BN138)</f>
        <v>1.0582506615057536E-2</v>
      </c>
      <c r="BH138" s="42">
        <f>Population!BH138/SUM(Population!$BB138:$BN138)</f>
        <v>8.3009261703370311E-3</v>
      </c>
      <c r="BI138" s="42">
        <f>Population!BI138/SUM(Population!$BB138:$BN138)</f>
        <v>0</v>
      </c>
      <c r="BJ138" s="42">
        <f>Population!BJ138/SUM(Population!$BB138:$BN138)</f>
        <v>0</v>
      </c>
      <c r="BK138" s="42">
        <f>Population!BK138/SUM(Population!$BB138:$BN138)</f>
        <v>0</v>
      </c>
      <c r="BL138" s="42">
        <f>Population!BL138/SUM(Population!$BB138:$BN138)</f>
        <v>1.7285042911224801E-2</v>
      </c>
      <c r="BM138" s="42">
        <f>Population!BM138/SUM(Population!$BB138:$BN138)</f>
        <v>7.9208820119106692E-3</v>
      </c>
      <c r="BN138" s="43">
        <f>Population!BN138/SUM(Population!$BB138:$BN138)</f>
        <v>5.7639023384234269E-3</v>
      </c>
    </row>
    <row r="139" spans="1:66" x14ac:dyDescent="0.25">
      <c r="A139">
        <f t="shared" si="4"/>
        <v>67.5</v>
      </c>
      <c r="B139" s="40">
        <f>Population!B139/SUM(Population!$B139:$N139)</f>
        <v>0.94398877792033908</v>
      </c>
      <c r="C139" s="42">
        <f>Population!C139/SUM(Population!$B139:$N139)</f>
        <v>6.4327230797047441E-3</v>
      </c>
      <c r="D139" s="42">
        <f>Population!D139/SUM(Population!$B139:$N139)</f>
        <v>1.8760870833116654E-2</v>
      </c>
      <c r="E139" s="42">
        <f>Population!E139/SUM(Population!$B139:$N139)</f>
        <v>1.9310119371428208E-2</v>
      </c>
      <c r="F139" s="42">
        <f>Population!F139/SUM(Population!$B139:$N139)</f>
        <v>5.7737562936233423E-3</v>
      </c>
      <c r="G139" s="42">
        <f>Population!G139/SUM(Population!$B139:$N139)</f>
        <v>1.1081039065481322E-3</v>
      </c>
      <c r="H139" s="42">
        <f>Population!H139/SUM(Population!$B139:$N139)</f>
        <v>9.3217694171511089E-4</v>
      </c>
      <c r="I139" s="42">
        <f>Population!I139/SUM(Population!$B139:$N139)</f>
        <v>0</v>
      </c>
      <c r="J139" s="42">
        <f>Population!J139/SUM(Population!$B139:$N139)</f>
        <v>0</v>
      </c>
      <c r="K139" s="42">
        <f>Population!K139/SUM(Population!$B139:$N139)</f>
        <v>0</v>
      </c>
      <c r="L139" s="42">
        <f>Population!L139/SUM(Population!$B139:$N139)</f>
        <v>1.9516880481339834E-3</v>
      </c>
      <c r="M139" s="42">
        <f>Population!M139/SUM(Population!$B139:$N139)</f>
        <v>9.6870781711361469E-4</v>
      </c>
      <c r="N139" s="42">
        <f>Population!N139/SUM(Population!$B139:$N139)</f>
        <v>7.7307578827717153E-4</v>
      </c>
      <c r="O139" s="40">
        <f>Population!O139/SUM(Population!$O139:$AA139)</f>
        <v>0.97348200705259214</v>
      </c>
      <c r="P139" s="42">
        <f>Population!P139/SUM(Population!$O139:$AA139)</f>
        <v>3.0482113167403105E-3</v>
      </c>
      <c r="Q139" s="42">
        <f>Population!Q139/SUM(Population!$O139:$AA139)</f>
        <v>8.8863787531187274E-3</v>
      </c>
      <c r="R139" s="42">
        <f>Population!R139/SUM(Population!$O139:$AA139)</f>
        <v>9.1412246328873518E-3</v>
      </c>
      <c r="S139" s="42">
        <f>Population!S139/SUM(Population!$O139:$AA139)</f>
        <v>2.7320214641704918E-3</v>
      </c>
      <c r="T139" s="42">
        <f>Population!T139/SUM(Population!$O139:$AA139)</f>
        <v>5.2416257737598166E-4</v>
      </c>
      <c r="U139" s="42">
        <f>Population!U139/SUM(Population!$O139:$AA139)</f>
        <v>4.406997112316695E-4</v>
      </c>
      <c r="V139" s="42">
        <f>Population!V139/SUM(Population!$O139:$AA139)</f>
        <v>0</v>
      </c>
      <c r="W139" s="42">
        <f>Population!W139/SUM(Population!$O139:$AA139)</f>
        <v>0</v>
      </c>
      <c r="X139" s="42">
        <f>Population!X139/SUM(Population!$O139:$AA139)</f>
        <v>0</v>
      </c>
      <c r="Y139" s="42">
        <f>Population!Y139/SUM(Population!$O139:$AA139)</f>
        <v>9.2262962088335699E-4</v>
      </c>
      <c r="Z139" s="42">
        <f>Population!Z139/SUM(Population!$O139:$AA139)</f>
        <v>4.5765476395063744E-4</v>
      </c>
      <c r="AA139" s="42">
        <f>Population!AA139/SUM(Population!$O139:$AA139)</f>
        <v>3.6501010704946069E-4</v>
      </c>
      <c r="AB139" s="40">
        <f>Population!AB139/SUM(Population!$AB139:$AN139)</f>
        <v>0.4363374009250422</v>
      </c>
      <c r="AC139" s="42">
        <f>Population!AC139/SUM(Population!$AB139:$AN139)</f>
        <v>6.4026043533999794E-2</v>
      </c>
      <c r="AD139" s="42">
        <f>Population!AD139/SUM(Population!$AB139:$AN139)</f>
        <v>0.18769530177959784</v>
      </c>
      <c r="AE139" s="42">
        <f>Population!AE139/SUM(Population!$AB139:$AN139)</f>
        <v>0.19457805832544367</v>
      </c>
      <c r="AF139" s="42">
        <f>Population!AF139/SUM(Population!$AB139:$AN139)</f>
        <v>5.8494860254249437E-2</v>
      </c>
      <c r="AG139" s="42">
        <f>Population!AG139/SUM(Population!$AB139:$AN139)</f>
        <v>1.1270159790745049E-2</v>
      </c>
      <c r="AH139" s="42">
        <f>Population!AH139/SUM(Population!$AB139:$AN139)</f>
        <v>9.5457469150976651E-3</v>
      </c>
      <c r="AI139" s="42">
        <f>Population!AI139/SUM(Population!$AB139:$AN139)</f>
        <v>0</v>
      </c>
      <c r="AJ139" s="42">
        <f>Population!AJ139/SUM(Population!$AB139:$AN139)</f>
        <v>0</v>
      </c>
      <c r="AK139" s="42">
        <f>Population!AK139/SUM(Population!$AB139:$AN139)</f>
        <v>0</v>
      </c>
      <c r="AL139" s="42">
        <f>Population!AL139/SUM(Population!$AB139:$AN139)</f>
        <v>1.9997266086437825E-2</v>
      </c>
      <c r="AM139" s="42">
        <f>Population!AM139/SUM(Population!$AB139:$AN139)</f>
        <v>1.0001922509320615E-2</v>
      </c>
      <c r="AN139" s="42">
        <f>Population!AN139/SUM(Population!$AB139:$AN139)</f>
        <v>8.0532398800658156E-3</v>
      </c>
      <c r="AO139" s="40">
        <f>Population!AO139/SUM(Population!$AO139:$BA139)</f>
        <v>0.8541162300937023</v>
      </c>
      <c r="AP139" s="42">
        <f>Population!AP139/SUM(Population!$AO139:$BA139)</f>
        <v>1.6815521304739244E-2</v>
      </c>
      <c r="AQ139" s="42">
        <f>Population!AQ139/SUM(Population!$AO139:$BA139)</f>
        <v>4.8975906049464037E-2</v>
      </c>
      <c r="AR139" s="42">
        <f>Population!AR139/SUM(Population!$AO139:$BA139)</f>
        <v>5.0294184967565214E-2</v>
      </c>
      <c r="AS139" s="42">
        <f>Population!AS139/SUM(Population!$AO139:$BA139)</f>
        <v>1.5007128198699116E-2</v>
      </c>
      <c r="AT139" s="42">
        <f>Population!AT139/SUM(Population!$AO139:$BA139)</f>
        <v>2.8751822502388717E-3</v>
      </c>
      <c r="AU139" s="42">
        <f>Population!AU139/SUM(Population!$AO139:$BA139)</f>
        <v>2.4096274279477208E-3</v>
      </c>
      <c r="AV139" s="42">
        <f>Population!AV139/SUM(Population!$AO139:$BA139)</f>
        <v>0</v>
      </c>
      <c r="AW139" s="42">
        <f>Population!AW139/SUM(Population!$AO139:$BA139)</f>
        <v>0</v>
      </c>
      <c r="AX139" s="42">
        <f>Population!AX139/SUM(Population!$AO139:$BA139)</f>
        <v>0</v>
      </c>
      <c r="AY139" s="42">
        <f>Population!AY139/SUM(Population!$AO139:$BA139)</f>
        <v>5.0436113492978432E-3</v>
      </c>
      <c r="AZ139" s="42">
        <f>Population!AZ139/SUM(Population!$AO139:$BA139)</f>
        <v>2.4906632248023696E-3</v>
      </c>
      <c r="BA139" s="43">
        <f>Population!BA139/SUM(Population!$AO139:$BA139)</f>
        <v>1.9719451335433887E-3</v>
      </c>
      <c r="BB139" s="40">
        <f>Population!BB139/SUM(Population!$BB139:$BN139)</f>
        <v>0.40062580082654425</v>
      </c>
      <c r="BC139" s="42">
        <f>Population!BC139/SUM(Population!$BB139:$BN139)</f>
        <v>7.6737725295026954E-2</v>
      </c>
      <c r="BD139" s="42">
        <f>Population!BD139/SUM(Population!$BB139:$BN139)</f>
        <v>0.21229786570732331</v>
      </c>
      <c r="BE139" s="42">
        <f>Population!BE139/SUM(Population!$BB139:$BN139)</f>
        <v>0.20307587594877236</v>
      </c>
      <c r="BF139" s="42">
        <f>Population!BF139/SUM(Population!$BB139:$BN139)</f>
        <v>5.7408836352303573E-2</v>
      </c>
      <c r="BG139" s="42">
        <f>Population!BG139/SUM(Population!$BB139:$BN139)</f>
        <v>1.0582589184887499E-2</v>
      </c>
      <c r="BH139" s="42">
        <f>Population!BH139/SUM(Population!$BB139:$BN139)</f>
        <v>8.3010206354337517E-3</v>
      </c>
      <c r="BI139" s="42">
        <f>Population!BI139/SUM(Population!$BB139:$BN139)</f>
        <v>0</v>
      </c>
      <c r="BJ139" s="42">
        <f>Population!BJ139/SUM(Population!$BB139:$BN139)</f>
        <v>0</v>
      </c>
      <c r="BK139" s="42">
        <f>Population!BK139/SUM(Population!$BB139:$BN139)</f>
        <v>0</v>
      </c>
      <c r="BL139" s="42">
        <f>Population!BL139/SUM(Population!$BB139:$BN139)</f>
        <v>1.7285248012182154E-2</v>
      </c>
      <c r="BM139" s="42">
        <f>Population!BM139/SUM(Population!$BB139:$BN139)</f>
        <v>7.9210129922003564E-3</v>
      </c>
      <c r="BN139" s="43">
        <f>Population!BN139/SUM(Population!$BB139:$BN139)</f>
        <v>5.7640250453256277E-3</v>
      </c>
    </row>
    <row r="140" spans="1:66" x14ac:dyDescent="0.25">
      <c r="A140">
        <f t="shared" si="4"/>
        <v>68</v>
      </c>
      <c r="B140" s="40">
        <f>Population!B140/SUM(Population!$B140:$N140)</f>
        <v>0.94398584878462222</v>
      </c>
      <c r="C140" s="42">
        <f>Population!C140/SUM(Population!$B140:$N140)</f>
        <v>6.4329722183134371E-3</v>
      </c>
      <c r="D140" s="42">
        <f>Population!D140/SUM(Population!$B140:$N140)</f>
        <v>1.8761699956211148E-2</v>
      </c>
      <c r="E140" s="42">
        <f>Population!E140/SUM(Population!$B140:$N140)</f>
        <v>1.931114439071175E-2</v>
      </c>
      <c r="F140" s="42">
        <f>Population!F140/SUM(Population!$B140:$N140)</f>
        <v>5.7741068644825977E-3</v>
      </c>
      <c r="G140" s="42">
        <f>Population!G140/SUM(Population!$B140:$N140)</f>
        <v>1.1081778933387178E-3</v>
      </c>
      <c r="H140" s="42">
        <f>Population!H140/SUM(Population!$B140:$N140)</f>
        <v>9.3224952899403641E-4</v>
      </c>
      <c r="I140" s="42">
        <f>Population!I140/SUM(Population!$B140:$N140)</f>
        <v>0</v>
      </c>
      <c r="J140" s="42">
        <f>Population!J140/SUM(Population!$B140:$N140)</f>
        <v>0</v>
      </c>
      <c r="K140" s="42">
        <f>Population!K140/SUM(Population!$B140:$N140)</f>
        <v>0</v>
      </c>
      <c r="L140" s="42">
        <f>Population!L140/SUM(Population!$B140:$N140)</f>
        <v>1.9518441754693037E-3</v>
      </c>
      <c r="M140" s="42">
        <f>Population!M140/SUM(Population!$B140:$N140)</f>
        <v>9.6879909794272642E-4</v>
      </c>
      <c r="N140" s="42">
        <f>Population!N140/SUM(Population!$B140:$N140)</f>
        <v>7.7315708991417226E-4</v>
      </c>
      <c r="O140" s="40">
        <f>Population!O140/SUM(Population!$O140:$AA140)</f>
        <v>0.97348054324366096</v>
      </c>
      <c r="P140" s="42">
        <f>Population!P140/SUM(Population!$O140:$AA140)</f>
        <v>3.0483314220302979E-3</v>
      </c>
      <c r="Q140" s="42">
        <f>Population!Q140/SUM(Population!$O140:$AA140)</f>
        <v>8.8867896087894329E-3</v>
      </c>
      <c r="R140" s="42">
        <f>Population!R140/SUM(Population!$O140:$AA140)</f>
        <v>9.141746145913246E-3</v>
      </c>
      <c r="S140" s="42">
        <f>Population!S140/SUM(Population!$O140:$AA140)</f>
        <v>2.7322017501961639E-3</v>
      </c>
      <c r="T140" s="42">
        <f>Population!T140/SUM(Population!$O140:$AA140)</f>
        <v>5.2420062359345601E-4</v>
      </c>
      <c r="U140" s="42">
        <f>Population!U140/SUM(Population!$O140:$AA140)</f>
        <v>4.4073605614549299E-4</v>
      </c>
      <c r="V140" s="42">
        <f>Population!V140/SUM(Population!$O140:$AA140)</f>
        <v>0</v>
      </c>
      <c r="W140" s="42">
        <f>Population!W140/SUM(Population!$O140:$AA140)</f>
        <v>0</v>
      </c>
      <c r="X140" s="42">
        <f>Population!X140/SUM(Population!$O140:$AA140)</f>
        <v>0</v>
      </c>
      <c r="Y140" s="42">
        <f>Population!Y140/SUM(Population!$O140:$AA140)</f>
        <v>9.2270872142582051E-4</v>
      </c>
      <c r="Z140" s="42">
        <f>Population!Z140/SUM(Population!$O140:$AA140)</f>
        <v>4.5769901921773059E-4</v>
      </c>
      <c r="AA140" s="42">
        <f>Population!AA140/SUM(Population!$O140:$AA140)</f>
        <v>3.6504340902737236E-4</v>
      </c>
      <c r="AB140" s="40">
        <f>Population!AB140/SUM(Population!$AB140:$AN140)</f>
        <v>0.43632107327129799</v>
      </c>
      <c r="AC140" s="42">
        <f>Population!AC140/SUM(Population!$AB140:$AN140)</f>
        <v>6.4027133887620089E-2</v>
      </c>
      <c r="AD140" s="42">
        <f>Population!AD140/SUM(Population!$AB140:$AN140)</f>
        <v>0.18769933049315479</v>
      </c>
      <c r="AE140" s="42">
        <f>Population!AE140/SUM(Population!$AB140:$AN140)</f>
        <v>0.19458369037474027</v>
      </c>
      <c r="AF140" s="42">
        <f>Population!AF140/SUM(Population!$AB140:$AN140)</f>
        <v>5.8496944667930491E-2</v>
      </c>
      <c r="AG140" s="42">
        <f>Population!AG140/SUM(Population!$AB140:$AN140)</f>
        <v>1.1270624891398977E-2</v>
      </c>
      <c r="AH140" s="42">
        <f>Population!AH140/SUM(Population!$AB140:$AN140)</f>
        <v>9.5462520516970042E-3</v>
      </c>
      <c r="AI140" s="42">
        <f>Population!AI140/SUM(Population!$AB140:$AN140)</f>
        <v>0</v>
      </c>
      <c r="AJ140" s="42">
        <f>Population!AJ140/SUM(Population!$AB140:$AN140)</f>
        <v>0</v>
      </c>
      <c r="AK140" s="42">
        <f>Population!AK140/SUM(Population!$AB140:$AN140)</f>
        <v>0</v>
      </c>
      <c r="AL140" s="42">
        <f>Population!AL140/SUM(Population!$AB140:$AN140)</f>
        <v>1.99983553079193E-2</v>
      </c>
      <c r="AM140" s="42">
        <f>Population!AM140/SUM(Population!$AB140:$AN140)</f>
        <v>1.0002627970461621E-2</v>
      </c>
      <c r="AN140" s="42">
        <f>Population!AN140/SUM(Population!$AB140:$AN140)</f>
        <v>8.0539670837796954E-3</v>
      </c>
      <c r="AO140" s="40">
        <f>Population!AO140/SUM(Population!$AO140:$BA140)</f>
        <v>0.85395368264130989</v>
      </c>
      <c r="AP140" s="42">
        <f>Population!AP140/SUM(Population!$AO140:$BA140)</f>
        <v>1.6831523952805003E-2</v>
      </c>
      <c r="AQ140" s="42">
        <f>Population!AQ140/SUM(Population!$AO140:$BA140)</f>
        <v>4.902565564486816E-2</v>
      </c>
      <c r="AR140" s="42">
        <f>Population!AR140/SUM(Population!$AO140:$BA140)</f>
        <v>5.0350513707616569E-2</v>
      </c>
      <c r="AS140" s="42">
        <f>Population!AS140/SUM(Population!$AO140:$BA140)</f>
        <v>1.5025286036670346E-2</v>
      </c>
      <c r="AT140" s="42">
        <f>Population!AT140/SUM(Population!$AO140:$BA140)</f>
        <v>2.8788710932796482E-3</v>
      </c>
      <c r="AU140" s="42">
        <f>Population!AU140/SUM(Population!$AO140:$BA140)</f>
        <v>2.4130796024478744E-3</v>
      </c>
      <c r="AV140" s="42">
        <f>Population!AV140/SUM(Population!$AO140:$BA140)</f>
        <v>0</v>
      </c>
      <c r="AW140" s="42">
        <f>Population!AW140/SUM(Population!$AO140:$BA140)</f>
        <v>0</v>
      </c>
      <c r="AX140" s="42">
        <f>Population!AX140/SUM(Population!$AO140:$BA140)</f>
        <v>0</v>
      </c>
      <c r="AY140" s="42">
        <f>Population!AY140/SUM(Population!$AO140:$BA140)</f>
        <v>5.0509029274942614E-3</v>
      </c>
      <c r="AZ140" s="42">
        <f>Population!AZ140/SUM(Population!$AO140:$BA140)</f>
        <v>2.4947508776039054E-3</v>
      </c>
      <c r="BA140" s="43">
        <f>Population!BA140/SUM(Population!$AO140:$BA140)</f>
        <v>1.9757335159043708E-3</v>
      </c>
      <c r="BB140" s="40">
        <f>Population!BB140/SUM(Population!$BB140:$BN140)</f>
        <v>0.40062411465803272</v>
      </c>
      <c r="BC140" s="42">
        <f>Population!BC140/SUM(Population!$BB140:$BN140)</f>
        <v>7.6737645007866687E-2</v>
      </c>
      <c r="BD140" s="42">
        <f>Population!BD140/SUM(Population!$BB140:$BN140)</f>
        <v>0.21229800250692837</v>
      </c>
      <c r="BE140" s="42">
        <f>Population!BE140/SUM(Population!$BB140:$BN140)</f>
        <v>0.2030765571033539</v>
      </c>
      <c r="BF140" s="42">
        <f>Population!BF140/SUM(Population!$BB140:$BN140)</f>
        <v>5.7409164277835913E-2</v>
      </c>
      <c r="BG140" s="42">
        <f>Population!BG140/SUM(Population!$BB140:$BN140)</f>
        <v>1.0582669364857694E-2</v>
      </c>
      <c r="BH140" s="42">
        <f>Population!BH140/SUM(Population!$BB140:$BN140)</f>
        <v>8.3011126334934481E-3</v>
      </c>
      <c r="BI140" s="42">
        <f>Population!BI140/SUM(Population!$BB140:$BN140)</f>
        <v>0</v>
      </c>
      <c r="BJ140" s="42">
        <f>Population!BJ140/SUM(Population!$BB140:$BN140)</f>
        <v>0</v>
      </c>
      <c r="BK140" s="42">
        <f>Population!BK140/SUM(Population!$BB140:$BN140)</f>
        <v>0</v>
      </c>
      <c r="BL140" s="42">
        <f>Population!BL140/SUM(Population!$BB140:$BN140)</f>
        <v>1.728544763912478E-2</v>
      </c>
      <c r="BM140" s="42">
        <f>Population!BM140/SUM(Population!$BB140:$BN140)</f>
        <v>7.9211409002555716E-3</v>
      </c>
      <c r="BN140" s="43">
        <f>Population!BN140/SUM(Population!$BB140:$BN140)</f>
        <v>5.7641459082510942E-3</v>
      </c>
    </row>
    <row r="141" spans="1:66" x14ac:dyDescent="0.25">
      <c r="A141">
        <f t="shared" si="4"/>
        <v>68.5</v>
      </c>
      <c r="B141" s="40">
        <f>Population!B141/SUM(Population!$B141:$N141)</f>
        <v>0.94398301591269895</v>
      </c>
      <c r="C141" s="42">
        <f>Population!C141/SUM(Population!$B141:$N141)</f>
        <v>6.4332128487093656E-3</v>
      </c>
      <c r="D141" s="42">
        <f>Population!D141/SUM(Population!$B141:$N141)</f>
        <v>1.8762500908634485E-2</v>
      </c>
      <c r="E141" s="42">
        <f>Population!E141/SUM(Population!$B141:$N141)</f>
        <v>1.9312134941170952E-2</v>
      </c>
      <c r="F141" s="42">
        <f>Population!F141/SUM(Population!$B141:$N141)</f>
        <v>5.7744457971564914E-3</v>
      </c>
      <c r="G141" s="42">
        <f>Population!G141/SUM(Population!$B141:$N141)</f>
        <v>1.108249468688285E-3</v>
      </c>
      <c r="H141" s="42">
        <f>Population!H141/SUM(Population!$B141:$N141)</f>
        <v>9.323199217989755E-4</v>
      </c>
      <c r="I141" s="42">
        <f>Population!I141/SUM(Population!$B141:$N141)</f>
        <v>0</v>
      </c>
      <c r="J141" s="42">
        <f>Population!J141/SUM(Population!$B141:$N141)</f>
        <v>0</v>
      </c>
      <c r="K141" s="42">
        <f>Population!K141/SUM(Population!$B141:$N141)</f>
        <v>0</v>
      </c>
      <c r="L141" s="42">
        <f>Population!L141/SUM(Population!$B141:$N141)</f>
        <v>1.9519954775330877E-3</v>
      </c>
      <c r="M141" s="42">
        <f>Population!M141/SUM(Population!$B141:$N141)</f>
        <v>9.6888783848480316E-4</v>
      </c>
      <c r="N141" s="42">
        <f>Population!N141/SUM(Population!$B141:$N141)</f>
        <v>7.7323688512467652E-4</v>
      </c>
      <c r="O141" s="40">
        <f>Population!O141/SUM(Population!$O141:$AA141)</f>
        <v>0.97347912163449801</v>
      </c>
      <c r="P141" s="42">
        <f>Population!P141/SUM(Population!$O141:$AA141)</f>
        <v>3.0484476952146677E-3</v>
      </c>
      <c r="Q141" s="42">
        <f>Population!Q141/SUM(Population!$O141:$AA141)</f>
        <v>8.8871875196058041E-3</v>
      </c>
      <c r="R141" s="42">
        <f>Population!R141/SUM(Population!$O141:$AA141)</f>
        <v>9.142251748942563E-3</v>
      </c>
      <c r="S141" s="42">
        <f>Population!S141/SUM(Population!$O141:$AA141)</f>
        <v>2.7323767500001448E-3</v>
      </c>
      <c r="T141" s="42">
        <f>Population!T141/SUM(Population!$O141:$AA141)</f>
        <v>5.2423761073020988E-4</v>
      </c>
      <c r="U141" s="42">
        <f>Population!U141/SUM(Population!$O141:$AA141)</f>
        <v>4.4077157856595135E-4</v>
      </c>
      <c r="V141" s="42">
        <f>Population!V141/SUM(Population!$O141:$AA141)</f>
        <v>0</v>
      </c>
      <c r="W141" s="42">
        <f>Population!W141/SUM(Population!$O141:$AA141)</f>
        <v>0</v>
      </c>
      <c r="X141" s="42">
        <f>Population!X141/SUM(Population!$O141:$AA141)</f>
        <v>0</v>
      </c>
      <c r="Y141" s="42">
        <f>Population!Y141/SUM(Population!$O141:$AA141)</f>
        <v>9.2278594837818726E-4</v>
      </c>
      <c r="Z141" s="42">
        <f>Population!Z141/SUM(Population!$O141:$AA141)</f>
        <v>4.5774254579489357E-4</v>
      </c>
      <c r="AA141" s="42">
        <f>Population!AA141/SUM(Population!$O141:$AA141)</f>
        <v>3.6507696826963601E-4</v>
      </c>
      <c r="AB141" s="40">
        <f>Population!AB141/SUM(Population!$AB141:$AN141)</f>
        <v>0.43630529544018504</v>
      </c>
      <c r="AC141" s="42">
        <f>Population!AC141/SUM(Population!$AB141:$AN141)</f>
        <v>6.4028189233178059E-2</v>
      </c>
      <c r="AD141" s="42">
        <f>Population!AD141/SUM(Population!$AB141:$AN141)</f>
        <v>0.18770322652650775</v>
      </c>
      <c r="AE141" s="42">
        <f>Population!AE141/SUM(Population!$AB141:$AN141)</f>
        <v>0.19458913089507796</v>
      </c>
      <c r="AF141" s="42">
        <f>Population!AF141/SUM(Population!$AB141:$AN141)</f>
        <v>5.849895685075665E-2</v>
      </c>
      <c r="AG141" s="42">
        <f>Population!AG141/SUM(Population!$AB141:$AN141)</f>
        <v>1.1271073747457134E-2</v>
      </c>
      <c r="AH141" s="42">
        <f>Population!AH141/SUM(Population!$AB141:$AN141)</f>
        <v>9.5467397906198008E-3</v>
      </c>
      <c r="AI141" s="42">
        <f>Population!AI141/SUM(Population!$AB141:$AN141)</f>
        <v>0</v>
      </c>
      <c r="AJ141" s="42">
        <f>Population!AJ141/SUM(Population!$AB141:$AN141)</f>
        <v>0</v>
      </c>
      <c r="AK141" s="42">
        <f>Population!AK141/SUM(Population!$AB141:$AN141)</f>
        <v>0</v>
      </c>
      <c r="AL141" s="42">
        <f>Population!AL141/SUM(Population!$AB141:$AN141)</f>
        <v>1.9999406136185099E-2</v>
      </c>
      <c r="AM141" s="42">
        <f>Population!AM141/SUM(Population!$AB141:$AN141)</f>
        <v>1.0003309042612192E-2</v>
      </c>
      <c r="AN141" s="42">
        <f>Population!AN141/SUM(Population!$AB141:$AN141)</f>
        <v>8.0546723374202763E-3</v>
      </c>
      <c r="AO141" s="40">
        <f>Population!AO141/SUM(Population!$AO141:$BA141)</f>
        <v>0.85379632318889165</v>
      </c>
      <c r="AP141" s="42">
        <f>Population!AP141/SUM(Population!$AO141:$BA141)</f>
        <v>1.6847008935819984E-2</v>
      </c>
      <c r="AQ141" s="42">
        <f>Population!AQ141/SUM(Population!$AO141:$BA141)</f>
        <v>4.9073799827630514E-2</v>
      </c>
      <c r="AR141" s="42">
        <f>Population!AR141/SUM(Population!$AO141:$BA141)</f>
        <v>5.0405037152954808E-2</v>
      </c>
      <c r="AS141" s="42">
        <f>Population!AS141/SUM(Population!$AO141:$BA141)</f>
        <v>1.5042866322423656E-2</v>
      </c>
      <c r="AT141" s="42">
        <f>Population!AT141/SUM(Population!$AO141:$BA141)</f>
        <v>2.8824434890975144E-3</v>
      </c>
      <c r="AU141" s="42">
        <f>Population!AU141/SUM(Population!$AO141:$BA141)</f>
        <v>2.416424863226743E-3</v>
      </c>
      <c r="AV141" s="42">
        <f>Population!AV141/SUM(Population!$AO141:$BA141)</f>
        <v>0</v>
      </c>
      <c r="AW141" s="42">
        <f>Population!AW141/SUM(Population!$AO141:$BA141)</f>
        <v>0</v>
      </c>
      <c r="AX141" s="42">
        <f>Population!AX141/SUM(Population!$AO141:$BA141)</f>
        <v>0</v>
      </c>
      <c r="AY141" s="42">
        <f>Population!AY141/SUM(Population!$AO141:$BA141)</f>
        <v>5.0579687815616387E-3</v>
      </c>
      <c r="AZ141" s="42">
        <f>Population!AZ141/SUM(Population!$AO141:$BA141)</f>
        <v>2.4987151525312939E-3</v>
      </c>
      <c r="BA141" s="43">
        <f>Population!BA141/SUM(Population!$AO141:$BA141)</f>
        <v>1.9794122858622612E-3</v>
      </c>
      <c r="BB141" s="40">
        <f>Population!BB141/SUM(Population!$BB141:$BN141)</f>
        <v>0.40062247808181195</v>
      </c>
      <c r="BC141" s="42">
        <f>Population!BC141/SUM(Population!$BB141:$BN141)</f>
        <v>7.6737566842117327E-2</v>
      </c>
      <c r="BD141" s="42">
        <f>Population!BD141/SUM(Population!$BB141:$BN141)</f>
        <v>0.21229813411557283</v>
      </c>
      <c r="BE141" s="42">
        <f>Population!BE141/SUM(Population!$BB141:$BN141)</f>
        <v>0.20307721688252159</v>
      </c>
      <c r="BF141" s="42">
        <f>Population!BF141/SUM(Population!$BB141:$BN141)</f>
        <v>5.7409482301650404E-2</v>
      </c>
      <c r="BG141" s="42">
        <f>Population!BG141/SUM(Population!$BB141:$BN141)</f>
        <v>1.0582747200841496E-2</v>
      </c>
      <c r="BH141" s="42">
        <f>Population!BH141/SUM(Population!$BB141:$BN141)</f>
        <v>8.3012021873049083E-3</v>
      </c>
      <c r="BI141" s="42">
        <f>Population!BI141/SUM(Population!$BB141:$BN141)</f>
        <v>0</v>
      </c>
      <c r="BJ141" s="42">
        <f>Population!BJ141/SUM(Population!$BB141:$BN141)</f>
        <v>0</v>
      </c>
      <c r="BK141" s="42">
        <f>Population!BK141/SUM(Population!$BB141:$BN141)</f>
        <v>0</v>
      </c>
      <c r="BL141" s="42">
        <f>Population!BL141/SUM(Population!$BB141:$BN141)</f>
        <v>1.728564185137451E-2</v>
      </c>
      <c r="BM141" s="42">
        <f>Population!BM141/SUM(Population!$BB141:$BN141)</f>
        <v>7.9212657263051846E-3</v>
      </c>
      <c r="BN141" s="43">
        <f>Population!BN141/SUM(Population!$BB141:$BN141)</f>
        <v>5.7642648104997904E-3</v>
      </c>
    </row>
    <row r="142" spans="1:66" x14ac:dyDescent="0.25">
      <c r="A142">
        <f t="shared" si="4"/>
        <v>69</v>
      </c>
      <c r="B142" s="40">
        <f>Population!B142/SUM(Population!$B142:$N142)</f>
        <v>0.94398027624054504</v>
      </c>
      <c r="C142" s="42">
        <f>Population!C142/SUM(Population!$B142:$N142)</f>
        <v>6.4334452777771809E-3</v>
      </c>
      <c r="D142" s="42">
        <f>Population!D142/SUM(Population!$B142:$N142)</f>
        <v>1.8763274688652357E-2</v>
      </c>
      <c r="E142" s="42">
        <f>Population!E142/SUM(Population!$B142:$N142)</f>
        <v>1.931309219426872E-2</v>
      </c>
      <c r="F142" s="42">
        <f>Population!F142/SUM(Population!$B142:$N142)</f>
        <v>5.7747734673973114E-3</v>
      </c>
      <c r="G142" s="42">
        <f>Population!G142/SUM(Population!$B142:$N142)</f>
        <v>1.108318705324675E-3</v>
      </c>
      <c r="H142" s="42">
        <f>Population!H142/SUM(Population!$B142:$N142)</f>
        <v>9.3238816959197895E-4</v>
      </c>
      <c r="I142" s="42">
        <f>Population!I142/SUM(Population!$B142:$N142)</f>
        <v>0</v>
      </c>
      <c r="J142" s="42">
        <f>Population!J142/SUM(Population!$B142:$N142)</f>
        <v>0</v>
      </c>
      <c r="K142" s="42">
        <f>Population!K142/SUM(Population!$B142:$N142)</f>
        <v>0</v>
      </c>
      <c r="L142" s="42">
        <f>Population!L142/SUM(Population!$B142:$N142)</f>
        <v>1.9521420700323491E-3</v>
      </c>
      <c r="M142" s="42">
        <f>Population!M142/SUM(Population!$B142:$N142)</f>
        <v>9.6897407012708626E-4</v>
      </c>
      <c r="N142" s="42">
        <f>Population!N142/SUM(Population!$B142:$N142)</f>
        <v>7.7331511628332629E-4</v>
      </c>
      <c r="O142" s="40">
        <f>Population!O142/SUM(Population!$O142:$AA142)</f>
        <v>0.97347774142268273</v>
      </c>
      <c r="P142" s="42">
        <f>Population!P142/SUM(Population!$O142:$AA142)</f>
        <v>3.04856025311275E-3</v>
      </c>
      <c r="Q142" s="42">
        <f>Population!Q142/SUM(Population!$O142:$AA142)</f>
        <v>8.8875728543075343E-3</v>
      </c>
      <c r="R142" s="42">
        <f>Population!R142/SUM(Population!$O142:$AA142)</f>
        <v>9.1427418258745469E-3</v>
      </c>
      <c r="S142" s="42">
        <f>Population!S142/SUM(Population!$O142:$AA142)</f>
        <v>2.7325465654223472E-3</v>
      </c>
      <c r="T142" s="42">
        <f>Population!T142/SUM(Population!$O142:$AA142)</f>
        <v>5.2427355293468167E-4</v>
      </c>
      <c r="U142" s="42">
        <f>Population!U142/SUM(Population!$O142:$AA142)</f>
        <v>4.4080626988137725E-4</v>
      </c>
      <c r="V142" s="42">
        <f>Population!V142/SUM(Population!$O142:$AA142)</f>
        <v>0</v>
      </c>
      <c r="W142" s="42">
        <f>Population!W142/SUM(Population!$O142:$AA142)</f>
        <v>0</v>
      </c>
      <c r="X142" s="42">
        <f>Population!X142/SUM(Population!$O142:$AA142)</f>
        <v>0</v>
      </c>
      <c r="Y142" s="42">
        <f>Population!Y142/SUM(Population!$O142:$AA142)</f>
        <v>9.2286128995635707E-4</v>
      </c>
      <c r="Z142" s="42">
        <f>Population!Z142/SUM(Population!$O142:$AA142)</f>
        <v>4.5778529993674509E-4</v>
      </c>
      <c r="AA142" s="42">
        <f>Population!AA142/SUM(Population!$O142:$AA142)</f>
        <v>3.6511066589096024E-4</v>
      </c>
      <c r="AB142" s="40">
        <f>Population!AB142/SUM(Population!$AB142:$AN142)</f>
        <v>0.43629004861939302</v>
      </c>
      <c r="AC142" s="42">
        <f>Population!AC142/SUM(Population!$AB142:$AN142)</f>
        <v>6.4029210592672192E-2</v>
      </c>
      <c r="AD142" s="42">
        <f>Population!AD142/SUM(Population!$AB142:$AN142)</f>
        <v>0.18770699419216866</v>
      </c>
      <c r="AE142" s="42">
        <f>Population!AE142/SUM(Population!$AB142:$AN142)</f>
        <v>0.19459438674178378</v>
      </c>
      <c r="AF142" s="42">
        <f>Population!AF142/SUM(Population!$AB142:$AN142)</f>
        <v>5.8500899494299062E-2</v>
      </c>
      <c r="AG142" s="42">
        <f>Population!AG142/SUM(Population!$AB142:$AN142)</f>
        <v>1.1271506968807842E-2</v>
      </c>
      <c r="AH142" s="42">
        <f>Population!AH142/SUM(Population!$AB142:$AN142)</f>
        <v>9.5472107490583748E-3</v>
      </c>
      <c r="AI142" s="42">
        <f>Population!AI142/SUM(Population!$AB142:$AN142)</f>
        <v>0</v>
      </c>
      <c r="AJ142" s="42">
        <f>Population!AJ142/SUM(Population!$AB142:$AN142)</f>
        <v>0</v>
      </c>
      <c r="AK142" s="42">
        <f>Population!AK142/SUM(Population!$AB142:$AN142)</f>
        <v>0</v>
      </c>
      <c r="AL142" s="42">
        <f>Population!AL142/SUM(Population!$AB142:$AN142)</f>
        <v>2.0000419992975828E-2</v>
      </c>
      <c r="AM142" s="42">
        <f>Population!AM142/SUM(Population!$AB142:$AN142)</f>
        <v>1.0003966553137318E-2</v>
      </c>
      <c r="AN142" s="42">
        <f>Population!AN142/SUM(Population!$AB142:$AN142)</f>
        <v>8.0553560957039583E-3</v>
      </c>
      <c r="AO142" s="40">
        <f>Population!AO142/SUM(Population!$AO142:$BA142)</f>
        <v>0.85364401948776591</v>
      </c>
      <c r="AP142" s="42">
        <f>Population!AP142/SUM(Population!$AO142:$BA142)</f>
        <v>1.686198989963212E-2</v>
      </c>
      <c r="AQ142" s="42">
        <f>Population!AQ142/SUM(Population!$AO142:$BA142)</f>
        <v>4.9120380537007707E-2</v>
      </c>
      <c r="AR142" s="42">
        <f>Population!AR142/SUM(Population!$AO142:$BA142)</f>
        <v>5.0457801599028428E-2</v>
      </c>
      <c r="AS142" s="42">
        <f>Population!AS142/SUM(Population!$AO142:$BA142)</f>
        <v>1.505988360072129E-2</v>
      </c>
      <c r="AT142" s="42">
        <f>Population!AT142/SUM(Population!$AO142:$BA142)</f>
        <v>2.8859023215334718E-3</v>
      </c>
      <c r="AU142" s="42">
        <f>Population!AU142/SUM(Population!$AO142:$BA142)</f>
        <v>2.4196657551682275E-3</v>
      </c>
      <c r="AV142" s="42">
        <f>Population!AV142/SUM(Population!$AO142:$BA142)</f>
        <v>0</v>
      </c>
      <c r="AW142" s="42">
        <f>Population!AW142/SUM(Population!$AO142:$BA142)</f>
        <v>0</v>
      </c>
      <c r="AX142" s="42">
        <f>Population!AX142/SUM(Population!$AO142:$BA142)</f>
        <v>0</v>
      </c>
      <c r="AY142" s="42">
        <f>Population!AY142/SUM(Population!$AO142:$BA142)</f>
        <v>5.0648142722159633E-3</v>
      </c>
      <c r="AZ142" s="42">
        <f>Population!AZ142/SUM(Population!$AO142:$BA142)</f>
        <v>2.5025588261748341E-3</v>
      </c>
      <c r="BA142" s="43">
        <f>Population!BA142/SUM(Population!$AO142:$BA142)</f>
        <v>1.9829837007519545E-3</v>
      </c>
      <c r="BB142" s="40">
        <f>Population!BB142/SUM(Population!$BB142:$BN142)</f>
        <v>0.40062089005542223</v>
      </c>
      <c r="BC142" s="42">
        <f>Population!BC142/SUM(Population!$BB142:$BN142)</f>
        <v>7.6737490775340228E-2</v>
      </c>
      <c r="BD142" s="42">
        <f>Population!BD142/SUM(Population!$BB142:$BN142)</f>
        <v>0.21229826075191005</v>
      </c>
      <c r="BE142" s="42">
        <f>Population!BE142/SUM(Population!$BB142:$BN142)</f>
        <v>0.20307785586010524</v>
      </c>
      <c r="BF142" s="42">
        <f>Population!BF142/SUM(Population!$BB142:$BN142)</f>
        <v>5.7409790654131966E-2</v>
      </c>
      <c r="BG142" s="42">
        <f>Population!BG142/SUM(Population!$BB142:$BN142)</f>
        <v>1.0582822740148297E-2</v>
      </c>
      <c r="BH142" s="42">
        <f>Population!BH142/SUM(Population!$BB142:$BN142)</f>
        <v>8.3012893238025402E-3</v>
      </c>
      <c r="BI142" s="42">
        <f>Population!BI142/SUM(Population!$BB142:$BN142)</f>
        <v>0</v>
      </c>
      <c r="BJ142" s="42">
        <f>Population!BJ142/SUM(Population!$BB142:$BN142)</f>
        <v>0</v>
      </c>
      <c r="BK142" s="42">
        <f>Population!BK142/SUM(Population!$BB142:$BN142)</f>
        <v>0</v>
      </c>
      <c r="BL142" s="42">
        <f>Population!BL142/SUM(Population!$BB142:$BN142)</f>
        <v>1.7285830716781504E-2</v>
      </c>
      <c r="BM142" s="42">
        <f>Population!BM142/SUM(Population!$BB142:$BN142)</f>
        <v>7.9213874700146854E-3</v>
      </c>
      <c r="BN142" s="43">
        <f>Population!BN142/SUM(Population!$BB142:$BN142)</f>
        <v>5.7643816523432955E-3</v>
      </c>
    </row>
    <row r="143" spans="1:66" x14ac:dyDescent="0.25">
      <c r="A143">
        <f t="shared" si="4"/>
        <v>69.5</v>
      </c>
      <c r="B143" s="40">
        <f>Population!B143/SUM(Population!$B143:$N143)</f>
        <v>0.94397762677468811</v>
      </c>
      <c r="C143" s="42">
        <f>Population!C143/SUM(Population!$B143:$N143)</f>
        <v>6.4336698010975203E-3</v>
      </c>
      <c r="D143" s="42">
        <f>Population!D143/SUM(Population!$B143:$N143)</f>
        <v>1.8764022260210508E-2</v>
      </c>
      <c r="E143" s="42">
        <f>Population!E143/SUM(Population!$B143:$N143)</f>
        <v>1.9314017287614057E-2</v>
      </c>
      <c r="F143" s="42">
        <f>Population!F143/SUM(Population!$B143:$N143)</f>
        <v>5.7750902424826686E-3</v>
      </c>
      <c r="G143" s="42">
        <f>Population!G143/SUM(Population!$B143:$N143)</f>
        <v>1.1083856749134994E-3</v>
      </c>
      <c r="H143" s="42">
        <f>Population!H143/SUM(Population!$B143:$N143)</f>
        <v>9.3245432289783617E-4</v>
      </c>
      <c r="I143" s="42">
        <f>Population!I143/SUM(Population!$B143:$N143)</f>
        <v>0</v>
      </c>
      <c r="J143" s="42">
        <f>Population!J143/SUM(Population!$B143:$N143)</f>
        <v>0</v>
      </c>
      <c r="K143" s="42">
        <f>Population!K143/SUM(Population!$B143:$N143)</f>
        <v>0</v>
      </c>
      <c r="L143" s="42">
        <f>Population!L143/SUM(Population!$B143:$N143)</f>
        <v>1.9522840704453716E-3</v>
      </c>
      <c r="M143" s="42">
        <f>Population!M143/SUM(Population!$B143:$N143)</f>
        <v>9.6905782875833979E-4</v>
      </c>
      <c r="N143" s="42">
        <f>Population!N143/SUM(Population!$B143:$N143)</f>
        <v>7.7339173689221598E-4</v>
      </c>
      <c r="O143" s="40">
        <f>Population!O143/SUM(Population!$O143:$AA143)</f>
        <v>0.97347640176789541</v>
      </c>
      <c r="P143" s="42">
        <f>Population!P143/SUM(Population!$O143:$AA143)</f>
        <v>3.0486692104754183E-3</v>
      </c>
      <c r="Q143" s="42">
        <f>Population!Q143/SUM(Population!$O143:$AA143)</f>
        <v>8.887945978431934E-3</v>
      </c>
      <c r="R143" s="42">
        <f>Population!R143/SUM(Population!$O143:$AA143)</f>
        <v>9.1432167661281219E-3</v>
      </c>
      <c r="S143" s="42">
        <f>Population!S143/SUM(Population!$O143:$AA143)</f>
        <v>2.7327113034405241E-3</v>
      </c>
      <c r="T143" s="42">
        <f>Population!T143/SUM(Population!$O143:$AA143)</f>
        <v>5.2430846614070288E-4</v>
      </c>
      <c r="U143" s="42">
        <f>Population!U143/SUM(Population!$O143:$AA143)</f>
        <v>4.4084012509895974E-4</v>
      </c>
      <c r="V143" s="42">
        <f>Population!V143/SUM(Population!$O143:$AA143)</f>
        <v>0</v>
      </c>
      <c r="W143" s="42">
        <f>Population!W143/SUM(Population!$O143:$AA143)</f>
        <v>0</v>
      </c>
      <c r="X143" s="42">
        <f>Population!X143/SUM(Population!$O143:$AA143)</f>
        <v>0</v>
      </c>
      <c r="Y143" s="42">
        <f>Population!Y143/SUM(Population!$O143:$AA143)</f>
        <v>9.2293474187229248E-4</v>
      </c>
      <c r="Z143" s="42">
        <f>Population!Z143/SUM(Population!$O143:$AA143)</f>
        <v>4.5782724525192869E-4</v>
      </c>
      <c r="AA143" s="42">
        <f>Population!AA143/SUM(Population!$O143:$AA143)</f>
        <v>3.6514439526471443E-4</v>
      </c>
      <c r="AB143" s="40">
        <f>Population!AB143/SUM(Population!$AB143:$AN143)</f>
        <v>0.43627531454821777</v>
      </c>
      <c r="AC143" s="42">
        <f>Population!AC143/SUM(Population!$AB143:$AN143)</f>
        <v>6.4030198973103594E-2</v>
      </c>
      <c r="AD143" s="42">
        <f>Population!AD143/SUM(Population!$AB143:$AN143)</f>
        <v>0.18771063768866489</v>
      </c>
      <c r="AE143" s="42">
        <f>Population!AE143/SUM(Population!$AB143:$AN143)</f>
        <v>0.19459946453305738</v>
      </c>
      <c r="AF143" s="42">
        <f>Population!AF143/SUM(Population!$AB143:$AN143)</f>
        <v>5.8502775190761892E-2</v>
      </c>
      <c r="AG143" s="42">
        <f>Population!AG143/SUM(Population!$AB143:$AN143)</f>
        <v>1.1271925143115393E-2</v>
      </c>
      <c r="AH143" s="42">
        <f>Population!AH143/SUM(Population!$AB143:$AN143)</f>
        <v>9.5476655258838576E-3</v>
      </c>
      <c r="AI143" s="42">
        <f>Population!AI143/SUM(Population!$AB143:$AN143)</f>
        <v>0</v>
      </c>
      <c r="AJ143" s="42">
        <f>Population!AJ143/SUM(Population!$AB143:$AN143)</f>
        <v>0</v>
      </c>
      <c r="AK143" s="42">
        <f>Population!AK143/SUM(Population!$AB143:$AN143)</f>
        <v>0</v>
      </c>
      <c r="AL143" s="42">
        <f>Population!AL143/SUM(Population!$AB143:$AN143)</f>
        <v>2.000139825401847E-2</v>
      </c>
      <c r="AM143" s="42">
        <f>Population!AM143/SUM(Population!$AB143:$AN143)</f>
        <v>1.0004601311515662E-2</v>
      </c>
      <c r="AN143" s="42">
        <f>Population!AN143/SUM(Population!$AB143:$AN143)</f>
        <v>8.0560188316612501E-3</v>
      </c>
      <c r="AO143" s="40">
        <f>Population!AO143/SUM(Population!$AO143:$BA143)</f>
        <v>0.85349664130324099</v>
      </c>
      <c r="AP143" s="42">
        <f>Population!AP143/SUM(Population!$AO143:$BA143)</f>
        <v>1.6876480252491728E-2</v>
      </c>
      <c r="AQ143" s="42">
        <f>Population!AQ143/SUM(Population!$AO143:$BA143)</f>
        <v>4.9165439011402801E-2</v>
      </c>
      <c r="AR143" s="42">
        <f>Population!AR143/SUM(Population!$AO143:$BA143)</f>
        <v>5.0508852626558874E-2</v>
      </c>
      <c r="AS143" s="42">
        <f>Population!AS143/SUM(Population!$AO143:$BA143)</f>
        <v>1.5076352208679124E-2</v>
      </c>
      <c r="AT143" s="42">
        <f>Population!AT143/SUM(Population!$AO143:$BA143)</f>
        <v>2.8892504361665008E-3</v>
      </c>
      <c r="AU143" s="42">
        <f>Population!AU143/SUM(Population!$AO143:$BA143)</f>
        <v>2.4228047950641263E-3</v>
      </c>
      <c r="AV143" s="42">
        <f>Population!AV143/SUM(Population!$AO143:$BA143)</f>
        <v>0</v>
      </c>
      <c r="AW143" s="42">
        <f>Population!AW143/SUM(Population!$AO143:$BA143)</f>
        <v>0</v>
      </c>
      <c r="AX143" s="42">
        <f>Population!AX143/SUM(Population!$AO143:$BA143)</f>
        <v>0</v>
      </c>
      <c r="AY143" s="42">
        <f>Population!AY143/SUM(Population!$AO143:$BA143)</f>
        <v>5.0714447020814343E-3</v>
      </c>
      <c r="AZ143" s="42">
        <f>Population!AZ143/SUM(Population!$AO143:$BA143)</f>
        <v>2.5062846534214555E-3</v>
      </c>
      <c r="BA143" s="43">
        <f>Population!BA143/SUM(Population!$AO143:$BA143)</f>
        <v>1.9864500108930558E-3</v>
      </c>
      <c r="BB143" s="40">
        <f>Population!BB143/SUM(Population!$BB143:$BN143)</f>
        <v>0.40061934951953937</v>
      </c>
      <c r="BC143" s="42">
        <f>Population!BC143/SUM(Population!$BB143:$BN143)</f>
        <v>7.6737416781885587E-2</v>
      </c>
      <c r="BD143" s="42">
        <f>Population!BD143/SUM(Population!$BB143:$BN143)</f>
        <v>0.21229838262380324</v>
      </c>
      <c r="BE143" s="42">
        <f>Population!BE143/SUM(Population!$BB143:$BN143)</f>
        <v>0.2030784746034727</v>
      </c>
      <c r="BF143" s="42">
        <f>Population!BF143/SUM(Population!$BB143:$BN143)</f>
        <v>5.7410089566897353E-2</v>
      </c>
      <c r="BG143" s="42">
        <f>Population!BG143/SUM(Population!$BB143:$BN143)</f>
        <v>1.0582896031214888E-2</v>
      </c>
      <c r="BH143" s="42">
        <f>Population!BH143/SUM(Population!$BB143:$BN143)</f>
        <v>8.3013740735353621E-3</v>
      </c>
      <c r="BI143" s="42">
        <f>Population!BI143/SUM(Population!$BB143:$BN143)</f>
        <v>0</v>
      </c>
      <c r="BJ143" s="42">
        <f>Population!BJ143/SUM(Population!$BB143:$BN143)</f>
        <v>0</v>
      </c>
      <c r="BK143" s="42">
        <f>Population!BK143/SUM(Population!$BB143:$BN143)</f>
        <v>0</v>
      </c>
      <c r="BL143" s="42">
        <f>Population!BL143/SUM(Population!$BB143:$BN143)</f>
        <v>1.7286014310578163E-2</v>
      </c>
      <c r="BM143" s="42">
        <f>Population!BM143/SUM(Population!$BB143:$BN143)</f>
        <v>7.9215061394827414E-3</v>
      </c>
      <c r="BN143" s="43">
        <f>Population!BN143/SUM(Population!$BB143:$BN143)</f>
        <v>5.7644963495906759E-3</v>
      </c>
    </row>
    <row r="144" spans="1:66" x14ac:dyDescent="0.25">
      <c r="A144">
        <f t="shared" si="4"/>
        <v>70</v>
      </c>
      <c r="B144" s="40">
        <f>Population!B144/SUM(Population!$B144:$N144)</f>
        <v>0.94397506459474867</v>
      </c>
      <c r="C144" s="42">
        <f>Population!C144/SUM(Population!$B144:$N144)</f>
        <v>6.4338867032512756E-3</v>
      </c>
      <c r="D144" s="42">
        <f>Population!D144/SUM(Population!$B144:$N144)</f>
        <v>1.8764744553550525E-2</v>
      </c>
      <c r="E144" s="42">
        <f>Population!E144/SUM(Population!$B144:$N144)</f>
        <v>1.931491132476398E-2</v>
      </c>
      <c r="F144" s="42">
        <f>Population!F144/SUM(Population!$B144:$N144)</f>
        <v>5.775396480828989E-3</v>
      </c>
      <c r="G144" s="42">
        <f>Population!G144/SUM(Population!$B144:$N144)</f>
        <v>1.1084504479094784E-3</v>
      </c>
      <c r="H144" s="42">
        <f>Population!H144/SUM(Population!$B144:$N144)</f>
        <v>9.3251843298757322E-4</v>
      </c>
      <c r="I144" s="42">
        <f>Population!I144/SUM(Population!$B144:$N144)</f>
        <v>0</v>
      </c>
      <c r="J144" s="42">
        <f>Population!J144/SUM(Population!$B144:$N144)</f>
        <v>0</v>
      </c>
      <c r="K144" s="42">
        <f>Population!K144/SUM(Population!$B144:$N144)</f>
        <v>0</v>
      </c>
      <c r="L144" s="42">
        <f>Population!L144/SUM(Population!$B144:$N144)</f>
        <v>1.9524215973542633E-3</v>
      </c>
      <c r="M144" s="42">
        <f>Population!M144/SUM(Population!$B144:$N144)</f>
        <v>9.6913915410370489E-4</v>
      </c>
      <c r="N144" s="42">
        <f>Population!N144/SUM(Population!$B144:$N144)</f>
        <v>7.7346671050154225E-4</v>
      </c>
      <c r="O144" s="40">
        <f>Population!O144/SUM(Population!$O144:$AA144)</f>
        <v>0.97347510179975305</v>
      </c>
      <c r="P144" s="42">
        <f>Population!P144/SUM(Population!$O144:$AA144)</f>
        <v>3.0487746797777026E-3</v>
      </c>
      <c r="Q144" s="42">
        <f>Population!Q144/SUM(Population!$O144:$AA144)</f>
        <v>8.8883072532229667E-3</v>
      </c>
      <c r="R144" s="42">
        <f>Population!R144/SUM(Population!$O144:$AA144)</f>
        <v>9.1436769623771726E-3</v>
      </c>
      <c r="S144" s="42">
        <f>Population!S144/SUM(Population!$O144:$AA144)</f>
        <v>2.7328710751110632E-3</v>
      </c>
      <c r="T144" s="42">
        <f>Population!T144/SUM(Population!$O144:$AA144)</f>
        <v>5.2434236778876625E-4</v>
      </c>
      <c r="U144" s="42">
        <f>Population!U144/SUM(Population!$O144:$AA144)</f>
        <v>4.4087314244106301E-4</v>
      </c>
      <c r="V144" s="42">
        <f>Population!V144/SUM(Population!$O144:$AA144)</f>
        <v>0</v>
      </c>
      <c r="W144" s="42">
        <f>Population!W144/SUM(Population!$O144:$AA144)</f>
        <v>0</v>
      </c>
      <c r="X144" s="42">
        <f>Population!X144/SUM(Population!$O144:$AA144)</f>
        <v>0</v>
      </c>
      <c r="Y144" s="42">
        <f>Population!Y144/SUM(Population!$O144:$AA144)</f>
        <v>9.2300630646961355E-4</v>
      </c>
      <c r="Z144" s="42">
        <f>Population!Z144/SUM(Population!$O144:$AA144)</f>
        <v>4.5786835199949303E-4</v>
      </c>
      <c r="AA144" s="42">
        <f>Population!AA144/SUM(Population!$O144:$AA144)</f>
        <v>3.65178061059226E-4</v>
      </c>
      <c r="AB144" s="40">
        <f>Population!AB144/SUM(Population!$AB144:$AN144)</f>
        <v>0.43626107552037668</v>
      </c>
      <c r="AC144" s="42">
        <f>Population!AC144/SUM(Population!$AB144:$AN144)</f>
        <v>6.4031155364715056E-2</v>
      </c>
      <c r="AD144" s="42">
        <f>Population!AD144/SUM(Population!$AB144:$AN144)</f>
        <v>0.18771416109910033</v>
      </c>
      <c r="AE144" s="42">
        <f>Population!AE144/SUM(Population!$AB144:$AN144)</f>
        <v>0.19460437065368058</v>
      </c>
      <c r="AF144" s="42">
        <f>Population!AF144/SUM(Population!$AB144:$AN144)</f>
        <v>5.8504586434936785E-2</v>
      </c>
      <c r="AG144" s="42">
        <f>Population!AG144/SUM(Population!$AB144:$AN144)</f>
        <v>1.1272328836182443E-2</v>
      </c>
      <c r="AH144" s="42">
        <f>Population!AH144/SUM(Population!$AB144:$AN144)</f>
        <v>9.5481047014432975E-3</v>
      </c>
      <c r="AI144" s="42">
        <f>Population!AI144/SUM(Population!$AB144:$AN144)</f>
        <v>0</v>
      </c>
      <c r="AJ144" s="42">
        <f>Population!AJ144/SUM(Population!$AB144:$AN144)</f>
        <v>0</v>
      </c>
      <c r="AK144" s="42">
        <f>Population!AK144/SUM(Population!$AB144:$AN144)</f>
        <v>0</v>
      </c>
      <c r="AL144" s="42">
        <f>Population!AL144/SUM(Population!$AB144:$AN144)</f>
        <v>2.0002342248927746E-2</v>
      </c>
      <c r="AM144" s="42">
        <f>Population!AM144/SUM(Population!$AB144:$AN144)</f>
        <v>1.0005214108096284E-2</v>
      </c>
      <c r="AN144" s="42">
        <f>Population!AN144/SUM(Population!$AB144:$AN144)</f>
        <v>8.0566610325407961E-3</v>
      </c>
      <c r="AO144" s="40">
        <f>Population!AO144/SUM(Population!$AO144:$BA144)</f>
        <v>0.85335406044860651</v>
      </c>
      <c r="AP144" s="42">
        <f>Population!AP144/SUM(Population!$AO144:$BA144)</f>
        <v>1.6890493163620821E-2</v>
      </c>
      <c r="AQ144" s="42">
        <f>Population!AQ144/SUM(Population!$AO144:$BA144)</f>
        <v>4.920901578166887E-2</v>
      </c>
      <c r="AR144" s="42">
        <f>Population!AR144/SUM(Population!$AO144:$BA144)</f>
        <v>5.0558235089887188E-2</v>
      </c>
      <c r="AS144" s="42">
        <f>Population!AS144/SUM(Population!$AO144:$BA144)</f>
        <v>1.5092286270958478E-2</v>
      </c>
      <c r="AT144" s="42">
        <f>Population!AT144/SUM(Population!$AO144:$BA144)</f>
        <v>2.8924906391755534E-3</v>
      </c>
      <c r="AU144" s="42">
        <f>Population!AU144/SUM(Population!$AO144:$BA144)</f>
        <v>2.4258444702804794E-3</v>
      </c>
      <c r="AV144" s="42">
        <f>Population!AV144/SUM(Population!$AO144:$BA144)</f>
        <v>0</v>
      </c>
      <c r="AW144" s="42">
        <f>Population!AW144/SUM(Population!$AO144:$BA144)</f>
        <v>0</v>
      </c>
      <c r="AX144" s="42">
        <f>Population!AX144/SUM(Population!$AO144:$BA144)</f>
        <v>0</v>
      </c>
      <c r="AY144" s="42">
        <f>Population!AY144/SUM(Population!$AO144:$BA144)</f>
        <v>5.0778653128007471E-3</v>
      </c>
      <c r="AZ144" s="42">
        <f>Population!AZ144/SUM(Population!$AO144:$BA144)</f>
        <v>2.5098953655009275E-3</v>
      </c>
      <c r="BA144" s="43">
        <f>Population!BA144/SUM(Population!$AO144:$BA144)</f>
        <v>1.9898134575003848E-3</v>
      </c>
      <c r="BB144" s="40">
        <f>Population!BB144/SUM(Population!$BB144:$BN144)</f>
        <v>0.40061785540296874</v>
      </c>
      <c r="BC144" s="42">
        <f>Population!BC144/SUM(Population!$BB144:$BN144)</f>
        <v>7.6737344833314541E-2</v>
      </c>
      <c r="BD144" s="42">
        <f>Population!BD144/SUM(Population!$BB144:$BN144)</f>
        <v>0.21229849992888331</v>
      </c>
      <c r="BE144" s="42">
        <f>Population!BE144/SUM(Population!$BB144:$BN144)</f>
        <v>0.20307907367248859</v>
      </c>
      <c r="BF144" s="42">
        <f>Population!BF144/SUM(Population!$BB144:$BN144)</f>
        <v>5.7410379271931225E-2</v>
      </c>
      <c r="BG144" s="42">
        <f>Population!BG144/SUM(Population!$BB144:$BN144)</f>
        <v>1.0582967123328953E-2</v>
      </c>
      <c r="BH144" s="42">
        <f>Population!BH144/SUM(Population!$BB144:$BN144)</f>
        <v>8.3014564701828792E-3</v>
      </c>
      <c r="BI144" s="42">
        <f>Population!BI144/SUM(Population!$BB144:$BN144)</f>
        <v>0</v>
      </c>
      <c r="BJ144" s="42">
        <f>Population!BJ144/SUM(Population!$BB144:$BN144)</f>
        <v>0</v>
      </c>
      <c r="BK144" s="42">
        <f>Population!BK144/SUM(Population!$BB144:$BN144)</f>
        <v>0</v>
      </c>
      <c r="BL144" s="42">
        <f>Population!BL144/SUM(Population!$BB144:$BN144)</f>
        <v>1.728619271433544E-2</v>
      </c>
      <c r="BM144" s="42">
        <f>Population!BM144/SUM(Population!$BB144:$BN144)</f>
        <v>7.9216217503163978E-3</v>
      </c>
      <c r="BN144" s="43">
        <f>Population!BN144/SUM(Population!$BB144:$BN144)</f>
        <v>5.7646088322500918E-3</v>
      </c>
    </row>
    <row r="145" spans="1:66" x14ac:dyDescent="0.25">
      <c r="A145">
        <f t="shared" si="4"/>
        <v>70.5</v>
      </c>
      <c r="B145" s="40">
        <f>Population!B145/SUM(Population!$B145:$N145)</f>
        <v>0.94397258685533592</v>
      </c>
      <c r="C145" s="42">
        <f>Population!C145/SUM(Population!$B145:$N145)</f>
        <v>6.4340962581349078E-3</v>
      </c>
      <c r="D145" s="42">
        <f>Population!D145/SUM(Population!$B145:$N145)</f>
        <v>1.8765442465902359E-2</v>
      </c>
      <c r="E145" s="42">
        <f>Population!E145/SUM(Population!$B145:$N145)</f>
        <v>1.9315775375210377E-2</v>
      </c>
      <c r="F145" s="42">
        <f>Population!F145/SUM(Population!$B145:$N145)</f>
        <v>5.7756925316957445E-3</v>
      </c>
      <c r="G145" s="42">
        <f>Population!G145/SUM(Population!$B145:$N145)</f>
        <v>1.1085130934321767E-3</v>
      </c>
      <c r="H145" s="42">
        <f>Population!H145/SUM(Population!$B145:$N145)</f>
        <v>9.3258055159749806E-4</v>
      </c>
      <c r="I145" s="42">
        <f>Population!I145/SUM(Population!$B145:$N145)</f>
        <v>0</v>
      </c>
      <c r="J145" s="42">
        <f>Population!J145/SUM(Population!$B145:$N145)</f>
        <v>0</v>
      </c>
      <c r="K145" s="42">
        <f>Population!K145/SUM(Population!$B145:$N145)</f>
        <v>0</v>
      </c>
      <c r="L145" s="42">
        <f>Population!L145/SUM(Population!$B145:$N145)</f>
        <v>1.9525547698549593E-3</v>
      </c>
      <c r="M145" s="42">
        <f>Population!M145/SUM(Population!$B145:$N145)</f>
        <v>9.6921808912273349E-4</v>
      </c>
      <c r="N145" s="42">
        <f>Population!N145/SUM(Population!$B145:$N145)</f>
        <v>7.7354000971288606E-4</v>
      </c>
      <c r="O145" s="40">
        <f>Population!O145/SUM(Population!$O145:$AA145)</f>
        <v>0.97347384062479925</v>
      </c>
      <c r="P145" s="42">
        <f>Population!P145/SUM(Population!$O145:$AA145)</f>
        <v>3.0488767710503723E-3</v>
      </c>
      <c r="Q145" s="42">
        <f>Population!Q145/SUM(Population!$O145:$AA145)</f>
        <v>8.8886570347044575E-3</v>
      </c>
      <c r="R145" s="42">
        <f>Population!R145/SUM(Population!$O145:$AA145)</f>
        <v>9.144122808560624E-3</v>
      </c>
      <c r="S145" s="42">
        <f>Population!S145/SUM(Population!$O145:$AA145)</f>
        <v>2.7330259946241574E-3</v>
      </c>
      <c r="T145" s="42">
        <f>Population!T145/SUM(Population!$O145:$AA145)</f>
        <v>5.2437527657496952E-4</v>
      </c>
      <c r="U145" s="42">
        <f>Population!U145/SUM(Population!$O145:$AA145)</f>
        <v>4.4090532297600456E-4</v>
      </c>
      <c r="V145" s="42">
        <f>Population!V145/SUM(Population!$O145:$AA145)</f>
        <v>0</v>
      </c>
      <c r="W145" s="42">
        <f>Population!W145/SUM(Population!$O145:$AA145)</f>
        <v>0</v>
      </c>
      <c r="X145" s="42">
        <f>Population!X145/SUM(Population!$O145:$AA145)</f>
        <v>0</v>
      </c>
      <c r="Y145" s="42">
        <f>Population!Y145/SUM(Population!$O145:$AA145)</f>
        <v>9.2307599193387465E-4</v>
      </c>
      <c r="Z145" s="42">
        <f>Population!Z145/SUM(Population!$O145:$AA145)</f>
        <v>4.579085964391519E-4</v>
      </c>
      <c r="AA145" s="42">
        <f>Population!AA145/SUM(Population!$O145:$AA145)</f>
        <v>3.6521157833716591E-4</v>
      </c>
      <c r="AB145" s="40">
        <f>Population!AB145/SUM(Population!$AB145:$AN145)</f>
        <v>0.43624731438381548</v>
      </c>
      <c r="AC145" s="42">
        <f>Population!AC145/SUM(Population!$AB145:$AN145)</f>
        <v>6.4032080739512762E-2</v>
      </c>
      <c r="AD145" s="42">
        <f>Population!AD145/SUM(Population!$AB145:$AN145)</f>
        <v>0.18771756839040812</v>
      </c>
      <c r="AE145" s="42">
        <f>Population!AE145/SUM(Population!$AB145:$AN145)</f>
        <v>0.19460911125938313</v>
      </c>
      <c r="AF145" s="42">
        <f>Population!AF145/SUM(Population!$AB145:$AN145)</f>
        <v>5.8506335626395442E-2</v>
      </c>
      <c r="AG145" s="42">
        <f>Population!AG145/SUM(Population!$AB145:$AN145)</f>
        <v>1.1272718592377339E-2</v>
      </c>
      <c r="AH145" s="42">
        <f>Population!AH145/SUM(Population!$AB145:$AN145)</f>
        <v>9.5485288374779383E-3</v>
      </c>
      <c r="AI145" s="42">
        <f>Population!AI145/SUM(Population!$AB145:$AN145)</f>
        <v>0</v>
      </c>
      <c r="AJ145" s="42">
        <f>Population!AJ145/SUM(Population!$AB145:$AN145)</f>
        <v>0</v>
      </c>
      <c r="AK145" s="42">
        <f>Population!AK145/SUM(Population!$AB145:$AN145)</f>
        <v>0</v>
      </c>
      <c r="AL145" s="42">
        <f>Population!AL145/SUM(Population!$AB145:$AN145)</f>
        <v>2.0003253261360699E-2</v>
      </c>
      <c r="AM145" s="42">
        <f>Population!AM145/SUM(Population!$AB145:$AN145)</f>
        <v>1.000580571311367E-2</v>
      </c>
      <c r="AN145" s="42">
        <f>Population!AN145/SUM(Population!$AB145:$AN145)</f>
        <v>8.05728319615533E-3</v>
      </c>
      <c r="AO145" s="40">
        <f>Population!AO145/SUM(Population!$AO145:$BA145)</f>
        <v>0.85321615081497637</v>
      </c>
      <c r="AP145" s="42">
        <f>Population!AP145/SUM(Population!$AO145:$BA145)</f>
        <v>1.690404156212727E-2</v>
      </c>
      <c r="AQ145" s="42">
        <f>Population!AQ145/SUM(Population!$AO145:$BA145)</f>
        <v>4.9251150665584123E-2</v>
      </c>
      <c r="AR145" s="42">
        <f>Population!AR145/SUM(Population!$AO145:$BA145)</f>
        <v>5.060599310679581E-2</v>
      </c>
      <c r="AS145" s="42">
        <f>Population!AS145/SUM(Population!$AO145:$BA145)</f>
        <v>1.5107699695464818E-2</v>
      </c>
      <c r="AT145" s="42">
        <f>Population!AT145/SUM(Population!$AO145:$BA145)</f>
        <v>2.8956256963080539E-3</v>
      </c>
      <c r="AU145" s="42">
        <f>Population!AU145/SUM(Population!$AO145:$BA145)</f>
        <v>2.4287872375263913E-3</v>
      </c>
      <c r="AV145" s="42">
        <f>Population!AV145/SUM(Population!$AO145:$BA145)</f>
        <v>0</v>
      </c>
      <c r="AW145" s="42">
        <f>Population!AW145/SUM(Population!$AO145:$BA145)</f>
        <v>0</v>
      </c>
      <c r="AX145" s="42">
        <f>Population!AX145/SUM(Population!$AO145:$BA145)</f>
        <v>0</v>
      </c>
      <c r="AY145" s="42">
        <f>Population!AY145/SUM(Population!$AO145:$BA145)</f>
        <v>5.0840812823642698E-3</v>
      </c>
      <c r="AZ145" s="42">
        <f>Population!AZ145/SUM(Population!$AO145:$BA145)</f>
        <v>2.513393668154566E-3</v>
      </c>
      <c r="BA145" s="43">
        <f>Population!BA145/SUM(Population!$AO145:$BA145)</f>
        <v>1.993076270698369E-3</v>
      </c>
      <c r="BB145" s="40">
        <f>Population!BB145/SUM(Population!$BB145:$BN145)</f>
        <v>0.40061640662710368</v>
      </c>
      <c r="BC145" s="42">
        <f>Population!BC145/SUM(Population!$BB145:$BN145)</f>
        <v>7.6737274898783736E-2</v>
      </c>
      <c r="BD145" s="42">
        <f>Population!BD145/SUM(Population!$BB145:$BN145)</f>
        <v>0.21229861285508428</v>
      </c>
      <c r="BE145" s="42">
        <f>Population!BE145/SUM(Population!$BB145:$BN145)</f>
        <v>0.20307965361863151</v>
      </c>
      <c r="BF145" s="42">
        <f>Population!BF145/SUM(Population!$BB145:$BN145)</f>
        <v>5.7410660000824648E-2</v>
      </c>
      <c r="BG145" s="42">
        <f>Population!BG145/SUM(Population!$BB145:$BN145)</f>
        <v>1.0583036066381947E-2</v>
      </c>
      <c r="BH145" s="42">
        <f>Population!BH145/SUM(Population!$BB145:$BN145)</f>
        <v>8.3015365501143447E-3</v>
      </c>
      <c r="BI145" s="42">
        <f>Population!BI145/SUM(Population!$BB145:$BN145)</f>
        <v>0</v>
      </c>
      <c r="BJ145" s="42">
        <f>Population!BJ145/SUM(Population!$BB145:$BN145)</f>
        <v>0</v>
      </c>
      <c r="BK145" s="42">
        <f>Population!BK145/SUM(Population!$BB145:$BN145)</f>
        <v>0</v>
      </c>
      <c r="BL145" s="42">
        <f>Population!BL145/SUM(Population!$BB145:$BN145)</f>
        <v>1.7286366015014126E-2</v>
      </c>
      <c r="BM145" s="42">
        <f>Population!BM145/SUM(Population!$BB145:$BN145)</f>
        <v>7.9217343247801296E-3</v>
      </c>
      <c r="BN145" s="43">
        <f>Population!BN145/SUM(Population!$BB145:$BN145)</f>
        <v>5.7647190432812689E-3</v>
      </c>
    </row>
    <row r="146" spans="1:66" x14ac:dyDescent="0.25">
      <c r="A146">
        <f t="shared" si="4"/>
        <v>71</v>
      </c>
      <c r="B146" s="40">
        <f>Population!B146/SUM(Population!$B146:$N146)</f>
        <v>0.94397019078737043</v>
      </c>
      <c r="C146" s="42">
        <f>Population!C146/SUM(Population!$B146:$N146)</f>
        <v>6.4342987292837139E-3</v>
      </c>
      <c r="D146" s="42">
        <f>Population!D146/SUM(Population!$B146:$N146)</f>
        <v>1.8766116862239817E-2</v>
      </c>
      <c r="E146" s="42">
        <f>Population!E146/SUM(Population!$B146:$N146)</f>
        <v>1.931661047452746E-2</v>
      </c>
      <c r="F146" s="42">
        <f>Population!F146/SUM(Population!$B146:$N146)</f>
        <v>5.7759787349702819E-3</v>
      </c>
      <c r="G146" s="42">
        <f>Population!G146/SUM(Population!$B146:$N146)</f>
        <v>1.1085736791636332E-3</v>
      </c>
      <c r="H146" s="42">
        <f>Population!H146/SUM(Population!$B146:$N146)</f>
        <v>9.3264073068073845E-4</v>
      </c>
      <c r="I146" s="42">
        <f>Population!I146/SUM(Population!$B146:$N146)</f>
        <v>0</v>
      </c>
      <c r="J146" s="42">
        <f>Population!J146/SUM(Population!$B146:$N146)</f>
        <v>0</v>
      </c>
      <c r="K146" s="42">
        <f>Population!K146/SUM(Population!$B146:$N146)</f>
        <v>0</v>
      </c>
      <c r="L146" s="42">
        <f>Population!L146/SUM(Population!$B146:$N146)</f>
        <v>1.9526837070379377E-3</v>
      </c>
      <c r="M146" s="42">
        <f>Population!M146/SUM(Population!$B146:$N146)</f>
        <v>9.6929467946580772E-4</v>
      </c>
      <c r="N146" s="42">
        <f>Population!N146/SUM(Population!$B146:$N146)</f>
        <v>7.7361161525998381E-4</v>
      </c>
      <c r="O146" s="40">
        <f>Population!O146/SUM(Population!$O146:$AA146)</f>
        <v>0.97347261733272195</v>
      </c>
      <c r="P146" s="42">
        <f>Population!P146/SUM(Population!$O146:$AA146)</f>
        <v>3.0489755917461774E-3</v>
      </c>
      <c r="Q146" s="42">
        <f>Population!Q146/SUM(Population!$O146:$AA146)</f>
        <v>8.8889956729007059E-3</v>
      </c>
      <c r="R146" s="42">
        <f>Population!R146/SUM(Population!$O146:$AA146)</f>
        <v>9.1445546981421457E-3</v>
      </c>
      <c r="S146" s="42">
        <f>Population!S146/SUM(Population!$O146:$AA146)</f>
        <v>2.7331761784636353E-3</v>
      </c>
      <c r="T146" s="42">
        <f>Population!T146/SUM(Population!$O146:$AA146)</f>
        <v>5.2440721222542339E-4</v>
      </c>
      <c r="U146" s="42">
        <f>Population!U146/SUM(Population!$O146:$AA146)</f>
        <v>4.4093667028085665E-4</v>
      </c>
      <c r="V146" s="42">
        <f>Population!V146/SUM(Population!$O146:$AA146)</f>
        <v>0</v>
      </c>
      <c r="W146" s="42">
        <f>Population!W146/SUM(Population!$O146:$AA146)</f>
        <v>0</v>
      </c>
      <c r="X146" s="42">
        <f>Population!X146/SUM(Population!$O146:$AA146)</f>
        <v>0</v>
      </c>
      <c r="Y146" s="42">
        <f>Population!Y146/SUM(Population!$O146:$AA146)</f>
        <v>9.2314381157224449E-4</v>
      </c>
      <c r="Z146" s="42">
        <f>Population!Z146/SUM(Population!$O146:$AA146)</f>
        <v>4.5794796023205099E-4</v>
      </c>
      <c r="AA146" s="42">
        <f>Population!AA146/SUM(Population!$O146:$AA146)</f>
        <v>3.6524487171469476E-4</v>
      </c>
      <c r="AB146" s="40">
        <f>Population!AB146/SUM(Population!$AB146:$AN146)</f>
        <v>0.436234014537906</v>
      </c>
      <c r="AC146" s="42">
        <f>Population!AC146/SUM(Population!$AB146:$AN146)</f>
        <v>6.4032976050042906E-2</v>
      </c>
      <c r="AD146" s="42">
        <f>Population!AD146/SUM(Population!$AB146:$AN146)</f>
        <v>0.18772086341320834</v>
      </c>
      <c r="AE146" s="42">
        <f>Population!AE146/SUM(Population!$AB146:$AN146)</f>
        <v>0.19461369228174993</v>
      </c>
      <c r="AF146" s="42">
        <f>Population!AF146/SUM(Population!$AB146:$AN146)</f>
        <v>5.8508025071875545E-2</v>
      </c>
      <c r="AG146" s="42">
        <f>Population!AG146/SUM(Population!$AB146:$AN146)</f>
        <v>1.1273094935115075E-2</v>
      </c>
      <c r="AH146" s="42">
        <f>Population!AH146/SUM(Population!$AB146:$AN146)</f>
        <v>9.548938477146952E-3</v>
      </c>
      <c r="AI146" s="42">
        <f>Population!AI146/SUM(Population!$AB146:$AN146)</f>
        <v>0</v>
      </c>
      <c r="AJ146" s="42">
        <f>Population!AJ146/SUM(Population!$AB146:$AN146)</f>
        <v>0</v>
      </c>
      <c r="AK146" s="42">
        <f>Population!AK146/SUM(Population!$AB146:$AN146)</f>
        <v>0</v>
      </c>
      <c r="AL146" s="42">
        <f>Population!AL146/SUM(Population!$AB146:$AN146)</f>
        <v>2.0004132529389793E-2</v>
      </c>
      <c r="AM146" s="42">
        <f>Population!AM146/SUM(Population!$AB146:$AN146)</f>
        <v>1.0006376875932727E-2</v>
      </c>
      <c r="AN146" s="42">
        <f>Population!AN146/SUM(Population!$AB146:$AN146)</f>
        <v>8.0578858276326958E-3</v>
      </c>
      <c r="AO146" s="40">
        <f>Population!AO146/SUM(Population!$AO146:$BA146)</f>
        <v>0.85308278839713847</v>
      </c>
      <c r="AP146" s="42">
        <f>Population!AP146/SUM(Population!$AO146:$BA146)</f>
        <v>1.6917138136247872E-2</v>
      </c>
      <c r="AQ146" s="42">
        <f>Population!AQ146/SUM(Population!$AO146:$BA146)</f>
        <v>4.9291882763446405E-2</v>
      </c>
      <c r="AR146" s="42">
        <f>Population!AR146/SUM(Population!$AO146:$BA146)</f>
        <v>5.0652170049745551E-2</v>
      </c>
      <c r="AS146" s="42">
        <f>Population!AS146/SUM(Population!$AO146:$BA146)</f>
        <v>1.5122606169534267E-2</v>
      </c>
      <c r="AT146" s="42">
        <f>Population!AT146/SUM(Population!$AO146:$BA146)</f>
        <v>2.8986583319512301E-3</v>
      </c>
      <c r="AU146" s="42">
        <f>Population!AU146/SUM(Population!$AO146:$BA146)</f>
        <v>2.4316355217223543E-3</v>
      </c>
      <c r="AV146" s="42">
        <f>Population!AV146/SUM(Population!$AO146:$BA146)</f>
        <v>0</v>
      </c>
      <c r="AW146" s="42">
        <f>Population!AW146/SUM(Population!$AO146:$BA146)</f>
        <v>0</v>
      </c>
      <c r="AX146" s="42">
        <f>Population!AX146/SUM(Population!$AO146:$BA146)</f>
        <v>0</v>
      </c>
      <c r="AY146" s="42">
        <f>Population!AY146/SUM(Population!$AO146:$BA146)</f>
        <v>5.0900977226518646E-3</v>
      </c>
      <c r="AZ146" s="42">
        <f>Population!AZ146/SUM(Population!$AO146:$BA146)</f>
        <v>2.5167822399238451E-3</v>
      </c>
      <c r="BA146" s="43">
        <f>Population!BA146/SUM(Population!$AO146:$BA146)</f>
        <v>1.9962406676382822E-3</v>
      </c>
      <c r="BB146" s="40">
        <f>Population!BB146/SUM(Population!$BB146:$BN146)</f>
        <v>0.4006150021098972</v>
      </c>
      <c r="BC146" s="42">
        <f>Population!BC146/SUM(Population!$BB146:$BN146)</f>
        <v>7.6737206945395792E-2</v>
      </c>
      <c r="BD146" s="42">
        <f>Population!BD146/SUM(Population!$BB146:$BN146)</f>
        <v>0.21229872158115745</v>
      </c>
      <c r="BE146" s="42">
        <f>Population!BE146/SUM(Population!$BB146:$BN146)</f>
        <v>0.20308021498425324</v>
      </c>
      <c r="BF146" s="42">
        <f>Population!BF146/SUM(Population!$BB146:$BN146)</f>
        <v>5.7410931984106885E-2</v>
      </c>
      <c r="BG146" s="42">
        <f>Population!BG146/SUM(Population!$BB146:$BN146)</f>
        <v>1.0583102910648826E-2</v>
      </c>
      <c r="BH146" s="42">
        <f>Population!BH146/SUM(Population!$BB146:$BN146)</f>
        <v>8.3016143519882377E-3</v>
      </c>
      <c r="BI146" s="42">
        <f>Population!BI146/SUM(Population!$BB146:$BN146)</f>
        <v>0</v>
      </c>
      <c r="BJ146" s="42">
        <f>Population!BJ146/SUM(Population!$BB146:$BN146)</f>
        <v>0</v>
      </c>
      <c r="BK146" s="42">
        <f>Population!BK146/SUM(Population!$BB146:$BN146)</f>
        <v>0</v>
      </c>
      <c r="BL146" s="42">
        <f>Population!BL146/SUM(Population!$BB146:$BN146)</f>
        <v>1.7286534304104286E-2</v>
      </c>
      <c r="BM146" s="42">
        <f>Population!BM146/SUM(Population!$BB146:$BN146)</f>
        <v>7.921843891014177E-3</v>
      </c>
      <c r="BN146" s="43">
        <f>Population!BN146/SUM(Population!$BB146:$BN146)</f>
        <v>5.7648269374341041E-3</v>
      </c>
    </row>
    <row r="147" spans="1:66" x14ac:dyDescent="0.25">
      <c r="A147">
        <f t="shared" si="4"/>
        <v>71.5</v>
      </c>
      <c r="B147" s="40">
        <f>Population!B147/SUM(Population!$B147:$N147)</f>
        <v>0.94396787369889745</v>
      </c>
      <c r="C147" s="42">
        <f>Population!C147/SUM(Population!$B147:$N147)</f>
        <v>6.4344943702001629E-3</v>
      </c>
      <c r="D147" s="42">
        <f>Population!D147/SUM(Population!$B147:$N147)</f>
        <v>1.8766768576086616E-2</v>
      </c>
      <c r="E147" s="42">
        <f>Population!E147/SUM(Population!$B147:$N147)</f>
        <v>1.9317417624657999E-2</v>
      </c>
      <c r="F147" s="42">
        <f>Population!F147/SUM(Population!$B147:$N147)</f>
        <v>5.7762554210237967E-3</v>
      </c>
      <c r="G147" s="42">
        <f>Population!G147/SUM(Population!$B147:$N147)</f>
        <v>1.1086322712656011E-3</v>
      </c>
      <c r="H147" s="42">
        <f>Population!H147/SUM(Population!$B147:$N147)</f>
        <v>9.3269902218842606E-4</v>
      </c>
      <c r="I147" s="42">
        <f>Population!I147/SUM(Population!$B147:$N147)</f>
        <v>0</v>
      </c>
      <c r="J147" s="42">
        <f>Population!J147/SUM(Population!$B147:$N147)</f>
        <v>0</v>
      </c>
      <c r="K147" s="42">
        <f>Population!K147/SUM(Population!$B147:$N147)</f>
        <v>0</v>
      </c>
      <c r="L147" s="42">
        <f>Population!L147/SUM(Population!$B147:$N147)</f>
        <v>1.9528085275333628E-3</v>
      </c>
      <c r="M147" s="42">
        <f>Population!M147/SUM(Population!$B147:$N147)</f>
        <v>9.6936897298443105E-4</v>
      </c>
      <c r="N147" s="42">
        <f>Population!N147/SUM(Population!$B147:$N147)</f>
        <v>7.7368151516207339E-4</v>
      </c>
      <c r="O147" s="40">
        <f>Population!O147/SUM(Population!$O147:$AA147)</f>
        <v>0.97347143100186373</v>
      </c>
      <c r="P147" s="42">
        <f>Population!P147/SUM(Population!$O147:$AA147)</f>
        <v>3.0490712466368355E-3</v>
      </c>
      <c r="Q147" s="42">
        <f>Population!Q147/SUM(Population!$O147:$AA147)</f>
        <v>8.8893235111891147E-3</v>
      </c>
      <c r="R147" s="42">
        <f>Population!R147/SUM(Population!$O147:$AA147)</f>
        <v>9.144973022596245E-3</v>
      </c>
      <c r="S147" s="42">
        <f>Population!S147/SUM(Population!$O147:$AA147)</f>
        <v>2.7333217446624185E-3</v>
      </c>
      <c r="T147" s="42">
        <f>Population!T147/SUM(Population!$O147:$AA147)</f>
        <v>5.2443819529405969E-4</v>
      </c>
      <c r="U147" s="42">
        <f>Population!U147/SUM(Population!$O147:$AA147)</f>
        <v>4.4096719013397265E-4</v>
      </c>
      <c r="V147" s="42">
        <f>Population!V147/SUM(Population!$O147:$AA147)</f>
        <v>0</v>
      </c>
      <c r="W147" s="42">
        <f>Population!W147/SUM(Population!$O147:$AA147)</f>
        <v>0</v>
      </c>
      <c r="X147" s="42">
        <f>Population!X147/SUM(Population!$O147:$AA147)</f>
        <v>0</v>
      </c>
      <c r="Y147" s="42">
        <f>Population!Y147/SUM(Population!$O147:$AA147)</f>
        <v>9.2320978315760347E-4</v>
      </c>
      <c r="Z147" s="42">
        <f>Population!Z147/SUM(Population!$O147:$AA147)</f>
        <v>4.579864298888319E-4</v>
      </c>
      <c r="AA147" s="42">
        <f>Population!AA147/SUM(Population!$O147:$AA147)</f>
        <v>3.6527787457716119E-4</v>
      </c>
      <c r="AB147" s="40">
        <f>Population!AB147/SUM(Population!$AB147:$AN147)</f>
        <v>0.43622115992839472</v>
      </c>
      <c r="AC147" s="42">
        <f>Population!AC147/SUM(Population!$AB147:$AN147)</f>
        <v>6.4033842228396795E-2</v>
      </c>
      <c r="AD147" s="42">
        <f>Population!AD147/SUM(Population!$AB147:$AN147)</f>
        <v>0.18772404990219466</v>
      </c>
      <c r="AE147" s="42">
        <f>Population!AE147/SUM(Population!$AB147:$AN147)</f>
        <v>0.1946181194335713</v>
      </c>
      <c r="AF147" s="42">
        <f>Population!AF147/SUM(Population!$AB147:$AN147)</f>
        <v>5.8509656987819743E-2</v>
      </c>
      <c r="AG147" s="42">
        <f>Population!AG147/SUM(Population!$AB147:$AN147)</f>
        <v>1.1273458367381832E-2</v>
      </c>
      <c r="AH147" s="42">
        <f>Population!AH147/SUM(Population!$AB147:$AN147)</f>
        <v>9.54933414514233E-3</v>
      </c>
      <c r="AI147" s="42">
        <f>Population!AI147/SUM(Population!$AB147:$AN147)</f>
        <v>0</v>
      </c>
      <c r="AJ147" s="42">
        <f>Population!AJ147/SUM(Population!$AB147:$AN147)</f>
        <v>0</v>
      </c>
      <c r="AK147" s="42">
        <f>Population!AK147/SUM(Population!$AB147:$AN147)</f>
        <v>0</v>
      </c>
      <c r="AL147" s="42">
        <f>Population!AL147/SUM(Population!$AB147:$AN147)</f>
        <v>2.0004981246063133E-2</v>
      </c>
      <c r="AM147" s="42">
        <f>Population!AM147/SUM(Population!$AB147:$AN147)</f>
        <v>1.0006928324497868E-2</v>
      </c>
      <c r="AN147" s="42">
        <f>Population!AN147/SUM(Population!$AB147:$AN147)</f>
        <v>8.0584694365375114E-3</v>
      </c>
      <c r="AO147" s="40">
        <f>Population!AO147/SUM(Population!$AO147:$BA147)</f>
        <v>0.85295385131557899</v>
      </c>
      <c r="AP147" s="42">
        <f>Population!AP147/SUM(Population!$AO147:$BA147)</f>
        <v>1.6929795332904674E-2</v>
      </c>
      <c r="AQ147" s="42">
        <f>Population!AQ147/SUM(Population!$AO147:$BA147)</f>
        <v>4.9331250454736311E-2</v>
      </c>
      <c r="AR147" s="42">
        <f>Population!AR147/SUM(Population!$AO147:$BA147)</f>
        <v>5.0696808538468759E-2</v>
      </c>
      <c r="AS147" s="42">
        <f>Population!AS147/SUM(Population!$AO147:$BA147)</f>
        <v>1.5137019156589175E-2</v>
      </c>
      <c r="AT147" s="42">
        <f>Population!AT147/SUM(Population!$AO147:$BA147)</f>
        <v>2.9015912283025538E-3</v>
      </c>
      <c r="AU147" s="42">
        <f>Population!AU147/SUM(Population!$AO147:$BA147)</f>
        <v>2.43439171496506E-3</v>
      </c>
      <c r="AV147" s="42">
        <f>Population!AV147/SUM(Population!$AO147:$BA147)</f>
        <v>0</v>
      </c>
      <c r="AW147" s="42">
        <f>Population!AW147/SUM(Population!$AO147:$BA147)</f>
        <v>0</v>
      </c>
      <c r="AX147" s="42">
        <f>Population!AX147/SUM(Population!$AO147:$BA147)</f>
        <v>0</v>
      </c>
      <c r="AY147" s="42">
        <f>Population!AY147/SUM(Population!$AO147:$BA147)</f>
        <v>5.0959196771810404E-3</v>
      </c>
      <c r="AZ147" s="42">
        <f>Population!AZ147/SUM(Population!$AO147:$BA147)</f>
        <v>2.5200637305561975E-3</v>
      </c>
      <c r="BA147" s="43">
        <f>Population!BA147/SUM(Population!$AO147:$BA147)</f>
        <v>1.9993088507170892E-3</v>
      </c>
      <c r="BB147" s="40">
        <f>Population!BB147/SUM(Population!$BB147:$BN147)</f>
        <v>0.40061364076938383</v>
      </c>
      <c r="BC147" s="42">
        <f>Population!BC147/SUM(Population!$BB147:$BN147)</f>
        <v>7.6737140938517245E-2</v>
      </c>
      <c r="BD147" s="42">
        <f>Population!BD147/SUM(Population!$BB147:$BN147)</f>
        <v>0.21229882627716146</v>
      </c>
      <c r="BE147" s="42">
        <f>Population!BE147/SUM(Population!$BB147:$BN147)</f>
        <v>0.20308075830196332</v>
      </c>
      <c r="BF147" s="42">
        <f>Population!BF147/SUM(Population!$BB147:$BN147)</f>
        <v>5.7411195450660805E-2</v>
      </c>
      <c r="BG147" s="42">
        <f>Population!BG147/SUM(Population!$BB147:$BN147)</f>
        <v>1.0583167706592194E-2</v>
      </c>
      <c r="BH147" s="42">
        <f>Population!BH147/SUM(Population!$BB147:$BN147)</f>
        <v>8.30168991638882E-3</v>
      </c>
      <c r="BI147" s="42">
        <f>Population!BI147/SUM(Population!$BB147:$BN147)</f>
        <v>0</v>
      </c>
      <c r="BJ147" s="42">
        <f>Population!BJ147/SUM(Population!$BB147:$BN147)</f>
        <v>0</v>
      </c>
      <c r="BK147" s="42">
        <f>Population!BK147/SUM(Population!$BB147:$BN147)</f>
        <v>0</v>
      </c>
      <c r="BL147" s="42">
        <f>Population!BL147/SUM(Population!$BB147:$BN147)</f>
        <v>1.7286697676846031E-2</v>
      </c>
      <c r="BM147" s="42">
        <f>Population!BM147/SUM(Population!$BB147:$BN147)</f>
        <v>7.9219504823176447E-3</v>
      </c>
      <c r="BN147" s="43">
        <f>Population!BN147/SUM(Population!$BB147:$BN147)</f>
        <v>5.7649324801687203E-3</v>
      </c>
    </row>
    <row r="148" spans="1:66" x14ac:dyDescent="0.25">
      <c r="A148">
        <f t="shared" si="4"/>
        <v>72</v>
      </c>
      <c r="B148" s="40">
        <f>Population!B148/SUM(Population!$B148:$N148)</f>
        <v>0.94396563297546077</v>
      </c>
      <c r="C148" s="42">
        <f>Population!C148/SUM(Population!$B148:$N148)</f>
        <v>6.4346834246850398E-3</v>
      </c>
      <c r="D148" s="42">
        <f>Population!D148/SUM(Population!$B148:$N148)</f>
        <v>1.8767398410362152E-2</v>
      </c>
      <c r="E148" s="42">
        <f>Population!E148/SUM(Population!$B148:$N148)</f>
        <v>1.9318197794318655E-2</v>
      </c>
      <c r="F148" s="42">
        <f>Population!F148/SUM(Population!$B148:$N148)</f>
        <v>5.7765229106300064E-3</v>
      </c>
      <c r="G148" s="42">
        <f>Population!G148/SUM(Population!$B148:$N148)</f>
        <v>1.1086889343143007E-3</v>
      </c>
      <c r="H148" s="42">
        <f>Population!H148/SUM(Population!$B148:$N148)</f>
        <v>9.3275547787789184E-4</v>
      </c>
      <c r="I148" s="42">
        <f>Population!I148/SUM(Population!$B148:$N148)</f>
        <v>0</v>
      </c>
      <c r="J148" s="42">
        <f>Population!J148/SUM(Population!$B148:$N148)</f>
        <v>0</v>
      </c>
      <c r="K148" s="42">
        <f>Population!K148/SUM(Population!$B148:$N148)</f>
        <v>0</v>
      </c>
      <c r="L148" s="42">
        <f>Population!L148/SUM(Population!$B148:$N148)</f>
        <v>1.9529293491148409E-3</v>
      </c>
      <c r="M148" s="42">
        <f>Population!M148/SUM(Population!$B148:$N148)</f>
        <v>9.6944101929117318E-4</v>
      </c>
      <c r="N148" s="42">
        <f>Population!N148/SUM(Population!$B148:$N148)</f>
        <v>7.7374970394514361E-4</v>
      </c>
      <c r="O148" s="40">
        <f>Population!O148/SUM(Population!$O148:$AA148)</f>
        <v>0.97347028070408803</v>
      </c>
      <c r="P148" s="42">
        <f>Population!P148/SUM(Population!$O148:$AA148)</f>
        <v>3.0491638377371406E-3</v>
      </c>
      <c r="Q148" s="42">
        <f>Population!Q148/SUM(Population!$O148:$AA148)</f>
        <v>8.8896408857707977E-3</v>
      </c>
      <c r="R148" s="42">
        <f>Population!R148/SUM(Population!$O148:$AA148)</f>
        <v>9.1453781700992168E-3</v>
      </c>
      <c r="S148" s="42">
        <f>Population!S148/SUM(Population!$O148:$AA148)</f>
        <v>2.7334628121451951E-3</v>
      </c>
      <c r="T148" s="42">
        <f>Population!T148/SUM(Population!$O148:$AA148)</f>
        <v>5.2446824698190091E-4</v>
      </c>
      <c r="U148" s="42">
        <f>Population!U148/SUM(Population!$O148:$AA148)</f>
        <v>4.4099689023507216E-4</v>
      </c>
      <c r="V148" s="42">
        <f>Population!V148/SUM(Population!$O148:$AA148)</f>
        <v>0</v>
      </c>
      <c r="W148" s="42">
        <f>Population!W148/SUM(Population!$O148:$AA148)</f>
        <v>0</v>
      </c>
      <c r="X148" s="42">
        <f>Population!X148/SUM(Population!$O148:$AA148)</f>
        <v>0</v>
      </c>
      <c r="Y148" s="42">
        <f>Population!Y148/SUM(Population!$O148:$AA148)</f>
        <v>9.2327392833235181E-4</v>
      </c>
      <c r="Z148" s="42">
        <f>Population!Z148/SUM(Population!$O148:$AA148)</f>
        <v>4.5802399626193043E-4</v>
      </c>
      <c r="AA148" s="42">
        <f>Population!AA148/SUM(Population!$O148:$AA148)</f>
        <v>3.6531052834826069E-4</v>
      </c>
      <c r="AB148" s="40">
        <f>Population!AB148/SUM(Population!$AB148:$AN148)</f>
        <v>0.43620873504042906</v>
      </c>
      <c r="AC148" s="42">
        <f>Population!AC148/SUM(Population!$AB148:$AN148)</f>
        <v>6.4034680185421342E-2</v>
      </c>
      <c r="AD148" s="42">
        <f>Population!AD148/SUM(Population!$AB148:$AN148)</f>
        <v>0.18772713147697798</v>
      </c>
      <c r="AE148" s="42">
        <f>Population!AE148/SUM(Population!$AB148:$AN148)</f>
        <v>0.19462239821454519</v>
      </c>
      <c r="AF148" s="42">
        <f>Population!AF148/SUM(Population!$AB148:$AN148)</f>
        <v>5.8511233503032521E-2</v>
      </c>
      <c r="AG148" s="42">
        <f>Population!AG148/SUM(Population!$AB148:$AN148)</f>
        <v>1.1273809372294158E-2</v>
      </c>
      <c r="AH148" s="42">
        <f>Population!AH148/SUM(Population!$AB148:$AN148)</f>
        <v>9.549716347882084E-3</v>
      </c>
      <c r="AI148" s="42">
        <f>Population!AI148/SUM(Population!$AB148:$AN148)</f>
        <v>0</v>
      </c>
      <c r="AJ148" s="42">
        <f>Population!AJ148/SUM(Population!$AB148:$AN148)</f>
        <v>0</v>
      </c>
      <c r="AK148" s="42">
        <f>Population!AK148/SUM(Population!$AB148:$AN148)</f>
        <v>0</v>
      </c>
      <c r="AL148" s="42">
        <f>Population!AL148/SUM(Population!$AB148:$AN148)</f>
        <v>2.0005800560123493E-2</v>
      </c>
      <c r="AM148" s="42">
        <f>Population!AM148/SUM(Population!$AB148:$AN148)</f>
        <v>1.0007460764962447E-2</v>
      </c>
      <c r="AN148" s="42">
        <f>Population!AN148/SUM(Population!$AB148:$AN148)</f>
        <v>8.0590345343314225E-3</v>
      </c>
      <c r="AO148" s="40">
        <f>Population!AO148/SUM(Population!$AO148:$BA148)</f>
        <v>0.85282921983484083</v>
      </c>
      <c r="AP148" s="42">
        <f>Population!AP148/SUM(Population!$AO148:$BA148)</f>
        <v>1.6942025357559124E-2</v>
      </c>
      <c r="AQ148" s="42">
        <f>Population!AQ148/SUM(Population!$AO148:$BA148)</f>
        <v>4.9369291395798702E-2</v>
      </c>
      <c r="AR148" s="42">
        <f>Population!AR148/SUM(Population!$AO148:$BA148)</f>
        <v>5.0739950433859968E-2</v>
      </c>
      <c r="AS148" s="42">
        <f>Population!AS148/SUM(Population!$AO148:$BA148)</f>
        <v>1.5150951893243888E-2</v>
      </c>
      <c r="AT148" s="42">
        <f>Population!AT148/SUM(Population!$AO148:$BA148)</f>
        <v>2.9044270246355902E-3</v>
      </c>
      <c r="AU148" s="42">
        <f>Population!AU148/SUM(Population!$AO148:$BA148)</f>
        <v>2.4370581755856144E-3</v>
      </c>
      <c r="AV148" s="42">
        <f>Population!AV148/SUM(Population!$AO148:$BA148)</f>
        <v>0</v>
      </c>
      <c r="AW148" s="42">
        <f>Population!AW148/SUM(Population!$AO148:$BA148)</f>
        <v>0</v>
      </c>
      <c r="AX148" s="42">
        <f>Population!AX148/SUM(Population!$AO148:$BA148)</f>
        <v>0</v>
      </c>
      <c r="AY148" s="42">
        <f>Population!AY148/SUM(Population!$AO148:$BA148)</f>
        <v>5.1015521190549166E-3</v>
      </c>
      <c r="AZ148" s="42">
        <f>Population!AZ148/SUM(Population!$AO148:$BA148)</f>
        <v>2.5232407595251112E-3</v>
      </c>
      <c r="BA148" s="43">
        <f>Population!BA148/SUM(Population!$AO148:$BA148)</f>
        <v>2.0022830058964653E-3</v>
      </c>
      <c r="BB148" s="40">
        <f>Population!BB148/SUM(Population!$BB148:$BN148)</f>
        <v>0.40061232152680132</v>
      </c>
      <c r="BC148" s="42">
        <f>Population!BC148/SUM(Population!$BB148:$BN148)</f>
        <v>7.6737076842067153E-2</v>
      </c>
      <c r="BD148" s="42">
        <f>Population!BD148/SUM(Population!$BB148:$BN148)</f>
        <v>0.21229892710493195</v>
      </c>
      <c r="BE148" s="42">
        <f>Population!BE148/SUM(Population!$BB148:$BN148)</f>
        <v>0.20308128409412782</v>
      </c>
      <c r="BF148" s="42">
        <f>Population!BF148/SUM(Population!$BB148:$BN148)</f>
        <v>5.7411450627215199E-2</v>
      </c>
      <c r="BG148" s="42">
        <f>Population!BG148/SUM(Population!$BB148:$BN148)</f>
        <v>1.0583230504688908E-2</v>
      </c>
      <c r="BH148" s="42">
        <f>Population!BH148/SUM(Population!$BB148:$BN148)</f>
        <v>8.3017632854970741E-3</v>
      </c>
      <c r="BI148" s="42">
        <f>Population!BI148/SUM(Population!$BB148:$BN148)</f>
        <v>0</v>
      </c>
      <c r="BJ148" s="42">
        <f>Population!BJ148/SUM(Population!$BB148:$BN148)</f>
        <v>0</v>
      </c>
      <c r="BK148" s="42">
        <f>Population!BK148/SUM(Population!$BB148:$BN148)</f>
        <v>0</v>
      </c>
      <c r="BL148" s="42">
        <f>Population!BL148/SUM(Population!$BB148:$BN148)</f>
        <v>1.7286856231525722E-2</v>
      </c>
      <c r="BM148" s="42">
        <f>Population!BM148/SUM(Population!$BB148:$BN148)</f>
        <v>7.9220541364922355E-3</v>
      </c>
      <c r="BN148" s="43">
        <f>Population!BN148/SUM(Population!$BB148:$BN148)</f>
        <v>5.7650356466526047E-3</v>
      </c>
    </row>
    <row r="149" spans="1:66" x14ac:dyDescent="0.25">
      <c r="A149">
        <f t="shared" si="4"/>
        <v>72.5</v>
      </c>
      <c r="B149" s="40">
        <f>Population!B149/SUM(Population!$B149:$N149)</f>
        <v>0.94396346608008386</v>
      </c>
      <c r="C149" s="42">
        <f>Population!C149/SUM(Population!$B149:$N149)</f>
        <v>6.4348661271692318E-3</v>
      </c>
      <c r="D149" s="42">
        <f>Population!D149/SUM(Population!$B149:$N149)</f>
        <v>1.8768007138257131E-2</v>
      </c>
      <c r="E149" s="42">
        <f>Population!E149/SUM(Population!$B149:$N149)</f>
        <v>1.9318951919506496E-2</v>
      </c>
      <c r="F149" s="42">
        <f>Population!F149/SUM(Population!$B149:$N149)</f>
        <v>5.776781514938727E-3</v>
      </c>
      <c r="G149" s="42">
        <f>Population!G149/SUM(Population!$B149:$N149)</f>
        <v>1.1087437312507441E-3</v>
      </c>
      <c r="H149" s="42">
        <f>Population!H149/SUM(Population!$B149:$N149)</f>
        <v>9.3281014914541982E-4</v>
      </c>
      <c r="I149" s="42">
        <f>Population!I149/SUM(Population!$B149:$N149)</f>
        <v>0</v>
      </c>
      <c r="J149" s="42">
        <f>Population!J149/SUM(Population!$B149:$N149)</f>
        <v>0</v>
      </c>
      <c r="K149" s="42">
        <f>Population!K149/SUM(Population!$B149:$N149)</f>
        <v>0</v>
      </c>
      <c r="L149" s="42">
        <f>Population!L149/SUM(Population!$B149:$N149)</f>
        <v>1.953046288356375E-3</v>
      </c>
      <c r="M149" s="42">
        <f>Population!M149/SUM(Population!$B149:$N149)</f>
        <v>9.695108693652942E-4</v>
      </c>
      <c r="N149" s="42">
        <f>Population!N149/SUM(Population!$B149:$N149)</f>
        <v>7.7381618192662283E-4</v>
      </c>
      <c r="O149" s="40">
        <f>Population!O149/SUM(Population!$O149:$AA149)</f>
        <v>0.97346916550906193</v>
      </c>
      <c r="P149" s="42">
        <f>Population!P149/SUM(Population!$O149:$AA149)</f>
        <v>3.0492534642529703E-3</v>
      </c>
      <c r="Q149" s="42">
        <f>Population!Q149/SUM(Population!$O149:$AA149)</f>
        <v>8.8899481252462751E-3</v>
      </c>
      <c r="R149" s="42">
        <f>Population!R149/SUM(Population!$O149:$AA149)</f>
        <v>9.1457705244051557E-3</v>
      </c>
      <c r="S149" s="42">
        <f>Population!S149/SUM(Population!$O149:$AA149)</f>
        <v>2.7335995001505306E-3</v>
      </c>
      <c r="T149" s="42">
        <f>Population!T149/SUM(Population!$O149:$AA149)</f>
        <v>5.2449738897599764E-4</v>
      </c>
      <c r="U149" s="42">
        <f>Population!U149/SUM(Population!$O149:$AA149)</f>
        <v>4.4102577995084566E-4</v>
      </c>
      <c r="V149" s="42">
        <f>Population!V149/SUM(Population!$O149:$AA149)</f>
        <v>0</v>
      </c>
      <c r="W149" s="42">
        <f>Population!W149/SUM(Population!$O149:$AA149)</f>
        <v>0</v>
      </c>
      <c r="X149" s="42">
        <f>Population!X149/SUM(Population!$O149:$AA149)</f>
        <v>0</v>
      </c>
      <c r="Y149" s="42">
        <f>Population!Y149/SUM(Population!$O149:$AA149)</f>
        <v>9.2333627206750294E-4</v>
      </c>
      <c r="Z149" s="42">
        <f>Population!Z149/SUM(Population!$O149:$AA149)</f>
        <v>4.5806065407920339E-4</v>
      </c>
      <c r="AA149" s="42">
        <f>Population!AA149/SUM(Population!$O149:$AA149)</f>
        <v>3.6534278180968427E-4</v>
      </c>
      <c r="AB149" s="40">
        <f>Population!AB149/SUM(Population!$AB149:$AN149)</f>
        <v>0.43619672488995287</v>
      </c>
      <c r="AC149" s="42">
        <f>Population!AC149/SUM(Population!$AB149:$AN149)</f>
        <v>6.403549081011263E-2</v>
      </c>
      <c r="AD149" s="42">
        <f>Population!AD149/SUM(Population!$AB149:$AN149)</f>
        <v>0.18773011164332412</v>
      </c>
      <c r="AE149" s="42">
        <f>Population!AE149/SUM(Population!$AB149:$AN149)</f>
        <v>0.19462653391725279</v>
      </c>
      <c r="AF149" s="42">
        <f>Population!AF149/SUM(Population!$AB149:$AN149)</f>
        <v>5.8512756661423214E-2</v>
      </c>
      <c r="AG149" s="42">
        <f>Population!AG149/SUM(Population!$AB149:$AN149)</f>
        <v>1.1274148413684813E-2</v>
      </c>
      <c r="AH149" s="42">
        <f>Population!AH149/SUM(Population!$AB149:$AN149)</f>
        <v>9.5500855737700712E-3</v>
      </c>
      <c r="AI149" s="42">
        <f>Population!AI149/SUM(Population!$AB149:$AN149)</f>
        <v>0</v>
      </c>
      <c r="AJ149" s="42">
        <f>Population!AJ149/SUM(Population!$AB149:$AN149)</f>
        <v>0</v>
      </c>
      <c r="AK149" s="42">
        <f>Population!AK149/SUM(Population!$AB149:$AN149)</f>
        <v>0</v>
      </c>
      <c r="AL149" s="42">
        <f>Population!AL149/SUM(Population!$AB149:$AN149)</f>
        <v>2.0006591576860598E-2</v>
      </c>
      <c r="AM149" s="42">
        <f>Population!AM149/SUM(Population!$AB149:$AN149)</f>
        <v>1.0007974881476806E-2</v>
      </c>
      <c r="AN149" s="42">
        <f>Population!AN149/SUM(Population!$AB149:$AN149)</f>
        <v>8.0595816321420832E-3</v>
      </c>
      <c r="AO149" s="40">
        <f>Population!AO149/SUM(Population!$AO149:$BA149)</f>
        <v>0.85270877637836984</v>
      </c>
      <c r="AP149" s="42">
        <f>Population!AP149/SUM(Population!$AO149:$BA149)</f>
        <v>1.6953840174349036E-2</v>
      </c>
      <c r="AQ149" s="42">
        <f>Population!AQ149/SUM(Population!$AO149:$BA149)</f>
        <v>4.9406042518492885E-2</v>
      </c>
      <c r="AR149" s="42">
        <f>Population!AR149/SUM(Population!$AO149:$BA149)</f>
        <v>5.0781636833105694E-2</v>
      </c>
      <c r="AS149" s="42">
        <f>Population!AS149/SUM(Population!$AO149:$BA149)</f>
        <v>1.5164417386841851E-2</v>
      </c>
      <c r="AT149" s="42">
        <f>Population!AT149/SUM(Population!$AO149:$BA149)</f>
        <v>2.9071683166575087E-3</v>
      </c>
      <c r="AU149" s="42">
        <f>Population!AU149/SUM(Population!$AO149:$BA149)</f>
        <v>2.4396372272980048E-3</v>
      </c>
      <c r="AV149" s="42">
        <f>Population!AV149/SUM(Population!$AO149:$BA149)</f>
        <v>0</v>
      </c>
      <c r="AW149" s="42">
        <f>Population!AW149/SUM(Population!$AO149:$BA149)</f>
        <v>0</v>
      </c>
      <c r="AX149" s="42">
        <f>Population!AX149/SUM(Population!$AO149:$BA149)</f>
        <v>0</v>
      </c>
      <c r="AY149" s="42">
        <f>Population!AY149/SUM(Population!$AO149:$BA149)</f>
        <v>5.1069999491033967E-3</v>
      </c>
      <c r="AZ149" s="42">
        <f>Population!AZ149/SUM(Population!$AO149:$BA149)</f>
        <v>2.5263159146615196E-3</v>
      </c>
      <c r="BA149" s="43">
        <f>Population!BA149/SUM(Population!$AO149:$BA149)</f>
        <v>2.0051653011203532E-3</v>
      </c>
      <c r="BB149" s="40">
        <f>Population!BB149/SUM(Population!$BB149:$BN149)</f>
        <v>0.40061104330933711</v>
      </c>
      <c r="BC149" s="42">
        <f>Population!BC149/SUM(Population!$BB149:$BN149)</f>
        <v>7.6737014618778854E-2</v>
      </c>
      <c r="BD149" s="42">
        <f>Population!BD149/SUM(Population!$BB149:$BN149)</f>
        <v>0.21229902421852723</v>
      </c>
      <c r="BE149" s="42">
        <f>Population!BE149/SUM(Population!$BB149:$BN149)</f>
        <v>0.20308179287246717</v>
      </c>
      <c r="BF149" s="42">
        <f>Population!BF149/SUM(Population!$BB149:$BN149)</f>
        <v>5.7411697737905283E-2</v>
      </c>
      <c r="BG149" s="42">
        <f>Population!BG149/SUM(Population!$BB149:$BN149)</f>
        <v>1.0583291355276903E-2</v>
      </c>
      <c r="BH149" s="42">
        <f>Population!BH149/SUM(Population!$BB149:$BN149)</f>
        <v>8.3018345027931813E-3</v>
      </c>
      <c r="BI149" s="42">
        <f>Population!BI149/SUM(Population!$BB149:$BN149)</f>
        <v>0</v>
      </c>
      <c r="BJ149" s="42">
        <f>Population!BJ149/SUM(Population!$BB149:$BN149)</f>
        <v>0</v>
      </c>
      <c r="BK149" s="42">
        <f>Population!BK149/SUM(Population!$BB149:$BN149)</f>
        <v>0</v>
      </c>
      <c r="BL149" s="42">
        <f>Population!BL149/SUM(Population!$BB149:$BN149)</f>
        <v>1.7287010068841514E-2</v>
      </c>
      <c r="BM149" s="42">
        <f>Population!BM149/SUM(Population!$BB149:$BN149)</f>
        <v>7.9221548952424278E-3</v>
      </c>
      <c r="BN149" s="43">
        <f>Population!BN149/SUM(Population!$BB149:$BN149)</f>
        <v>5.7651364208303807E-3</v>
      </c>
    </row>
    <row r="150" spans="1:66" x14ac:dyDescent="0.25">
      <c r="A150">
        <f t="shared" si="4"/>
        <v>73</v>
      </c>
      <c r="B150" s="40">
        <f>Population!B150/SUM(Population!$B150:$N150)</f>
        <v>0.94396137055291407</v>
      </c>
      <c r="C150" s="42">
        <f>Population!C150/SUM(Population!$B150:$N150)</f>
        <v>6.4350427030442645E-3</v>
      </c>
      <c r="D150" s="42">
        <f>Population!D150/SUM(Population!$B150:$N150)</f>
        <v>1.87685955041305E-2</v>
      </c>
      <c r="E150" s="42">
        <f>Population!E150/SUM(Population!$B150:$N150)</f>
        <v>1.9319680904090596E-2</v>
      </c>
      <c r="F150" s="42">
        <f>Population!F150/SUM(Population!$B150:$N150)</f>
        <v>5.777031535497296E-3</v>
      </c>
      <c r="G150" s="42">
        <f>Population!G150/SUM(Population!$B150:$N150)</f>
        <v>1.1087967233448862E-3</v>
      </c>
      <c r="H150" s="42">
        <f>Population!H150/SUM(Population!$B150:$N150)</f>
        <v>9.3286308688128583E-4</v>
      </c>
      <c r="I150" s="42">
        <f>Population!I150/SUM(Population!$B150:$N150)</f>
        <v>0</v>
      </c>
      <c r="J150" s="42">
        <f>Population!J150/SUM(Population!$B150:$N150)</f>
        <v>0</v>
      </c>
      <c r="K150" s="42">
        <f>Population!K150/SUM(Population!$B150:$N150)</f>
        <v>0</v>
      </c>
      <c r="L150" s="42">
        <f>Population!L150/SUM(Population!$B150:$N150)</f>
        <v>1.9531594603375171E-3</v>
      </c>
      <c r="M150" s="42">
        <f>Population!M150/SUM(Population!$B150:$N150)</f>
        <v>9.6957857520033953E-4</v>
      </c>
      <c r="N150" s="42">
        <f>Population!N150/SUM(Population!$B150:$N150)</f>
        <v>7.7388095455928623E-4</v>
      </c>
      <c r="O150" s="40">
        <f>Population!O150/SUM(Population!$O150:$AA150)</f>
        <v>0.97346808448800359</v>
      </c>
      <c r="P150" s="42">
        <f>Population!P150/SUM(Population!$O150:$AA150)</f>
        <v>3.049340222550228E-3</v>
      </c>
      <c r="Q150" s="42">
        <f>Population!Q150/SUM(Population!$O150:$AA150)</f>
        <v>8.890245550284467E-3</v>
      </c>
      <c r="R150" s="42">
        <f>Population!R150/SUM(Population!$O150:$AA150)</f>
        <v>9.1461504638886953E-3</v>
      </c>
      <c r="S150" s="42">
        <f>Population!S150/SUM(Population!$O150:$AA150)</f>
        <v>2.7337319277251438E-3</v>
      </c>
      <c r="T150" s="42">
        <f>Population!T150/SUM(Population!$O150:$AA150)</f>
        <v>5.2452564330634957E-4</v>
      </c>
      <c r="U150" s="42">
        <f>Population!U150/SUM(Population!$O150:$AA150)</f>
        <v>4.4105387008415908E-4</v>
      </c>
      <c r="V150" s="42">
        <f>Population!V150/SUM(Population!$O150:$AA150)</f>
        <v>0</v>
      </c>
      <c r="W150" s="42">
        <f>Population!W150/SUM(Population!$O150:$AA150)</f>
        <v>0</v>
      </c>
      <c r="X150" s="42">
        <f>Population!X150/SUM(Population!$O150:$AA150)</f>
        <v>0</v>
      </c>
      <c r="Y150" s="42">
        <f>Population!Y150/SUM(Population!$O150:$AA150)</f>
        <v>9.2339684217288259E-4</v>
      </c>
      <c r="Z150" s="42">
        <f>Population!Z150/SUM(Population!$O150:$AA150)</f>
        <v>4.5809640151611529E-4</v>
      </c>
      <c r="AA150" s="42">
        <f>Population!AA150/SUM(Population!$O150:$AA150)</f>
        <v>3.6537459046839923E-4</v>
      </c>
      <c r="AB150" s="40">
        <f>Population!AB150/SUM(Population!$AB150:$AN150)</f>
        <v>0.43618511501373369</v>
      </c>
      <c r="AC150" s="42">
        <f>Population!AC150/SUM(Population!$AB150:$AN150)</f>
        <v>6.4036274969172649E-2</v>
      </c>
      <c r="AD150" s="42">
        <f>Population!AD150/SUM(Population!$AB150:$AN150)</f>
        <v>0.18773299379472733</v>
      </c>
      <c r="AE150" s="42">
        <f>Population!AE150/SUM(Population!$AB150:$AN150)</f>
        <v>0.19463053163333621</v>
      </c>
      <c r="AF150" s="42">
        <f>Population!AF150/SUM(Population!$AB150:$AN150)</f>
        <v>5.8514228424807732E-2</v>
      </c>
      <c r="AG150" s="42">
        <f>Population!AG150/SUM(Population!$AB150:$AN150)</f>
        <v>1.1274475936708243E-2</v>
      </c>
      <c r="AH150" s="42">
        <f>Population!AH150/SUM(Population!$AB150:$AN150)</f>
        <v>9.5504422935120212E-3</v>
      </c>
      <c r="AI150" s="42">
        <f>Population!AI150/SUM(Population!$AB150:$AN150)</f>
        <v>0</v>
      </c>
      <c r="AJ150" s="42">
        <f>Population!AJ150/SUM(Population!$AB150:$AN150)</f>
        <v>0</v>
      </c>
      <c r="AK150" s="42">
        <f>Population!AK150/SUM(Population!$AB150:$AN150)</f>
        <v>0</v>
      </c>
      <c r="AL150" s="42">
        <f>Population!AL150/SUM(Population!$AB150:$AN150)</f>
        <v>2.0007355359073806E-2</v>
      </c>
      <c r="AM150" s="42">
        <f>Population!AM150/SUM(Population!$AB150:$AN150)</f>
        <v>1.0008471336115217E-2</v>
      </c>
      <c r="AN150" s="42">
        <f>Population!AN150/SUM(Population!$AB150:$AN150)</f>
        <v>8.0601112388130926E-3</v>
      </c>
      <c r="AO150" s="40">
        <f>Population!AO150/SUM(Population!$AO150:$BA150)</f>
        <v>0.85259240554001781</v>
      </c>
      <c r="AP150" s="42">
        <f>Population!AP150/SUM(Population!$AO150:$BA150)</f>
        <v>1.6965251506493442E-2</v>
      </c>
      <c r="AQ150" s="42">
        <f>Population!AQ150/SUM(Population!$AO150:$BA150)</f>
        <v>4.9441540029763816E-2</v>
      </c>
      <c r="AR150" s="42">
        <f>Population!AR150/SUM(Population!$AO150:$BA150)</f>
        <v>5.0821908065996457E-2</v>
      </c>
      <c r="AS150" s="42">
        <f>Population!AS150/SUM(Population!$AO150:$BA150)</f>
        <v>1.5177428413405648E-2</v>
      </c>
      <c r="AT150" s="42">
        <f>Population!AT150/SUM(Population!$AO150:$BA150)</f>
        <v>2.9098176559545644E-3</v>
      </c>
      <c r="AU150" s="42">
        <f>Population!AU150/SUM(Population!$AO150:$BA150)</f>
        <v>2.4421311584346939E-3</v>
      </c>
      <c r="AV150" s="42">
        <f>Population!AV150/SUM(Population!$AO150:$BA150)</f>
        <v>0</v>
      </c>
      <c r="AW150" s="42">
        <f>Population!AW150/SUM(Population!$AO150:$BA150)</f>
        <v>0</v>
      </c>
      <c r="AX150" s="42">
        <f>Population!AX150/SUM(Population!$AO150:$BA150)</f>
        <v>0</v>
      </c>
      <c r="AY150" s="42">
        <f>Population!AY150/SUM(Population!$AO150:$BA150)</f>
        <v>5.1122679942109065E-3</v>
      </c>
      <c r="AZ150" s="42">
        <f>Population!AZ150/SUM(Population!$AO150:$BA150)</f>
        <v>2.5292917508934116E-3</v>
      </c>
      <c r="BA150" s="43">
        <f>Population!BA150/SUM(Population!$AO150:$BA150)</f>
        <v>2.0079578848293108E-3</v>
      </c>
      <c r="BB150" s="40">
        <f>Population!BB150/SUM(Population!$BB150:$BN150)</f>
        <v>0.40060980505254129</v>
      </c>
      <c r="BC150" s="42">
        <f>Population!BC150/SUM(Population!$BB150:$BN150)</f>
        <v>7.673695423043575E-2</v>
      </c>
      <c r="BD150" s="42">
        <f>Population!BD150/SUM(Population!$BB150:$BN150)</f>
        <v>0.21229911776465304</v>
      </c>
      <c r="BE150" s="42">
        <f>Population!BE150/SUM(Population!$BB150:$BN150)</f>
        <v>0.20308228513774251</v>
      </c>
      <c r="BF150" s="42">
        <f>Population!BF150/SUM(Population!$BB150:$BN150)</f>
        <v>5.7411937003895415E-2</v>
      </c>
      <c r="BG150" s="42">
        <f>Population!BG150/SUM(Population!$BB150:$BN150)</f>
        <v>1.0583350308420567E-2</v>
      </c>
      <c r="BH150" s="42">
        <f>Population!BH150/SUM(Population!$BB150:$BN150)</f>
        <v>8.3019036127881373E-3</v>
      </c>
      <c r="BI150" s="42">
        <f>Population!BI150/SUM(Population!$BB150:$BN150)</f>
        <v>0</v>
      </c>
      <c r="BJ150" s="42">
        <f>Population!BJ150/SUM(Population!$BB150:$BN150)</f>
        <v>0</v>
      </c>
      <c r="BK150" s="42">
        <f>Population!BK150/SUM(Population!$BB150:$BN150)</f>
        <v>0</v>
      </c>
      <c r="BL150" s="42">
        <f>Population!BL150/SUM(Population!$BB150:$BN150)</f>
        <v>1.7287159291332777E-2</v>
      </c>
      <c r="BM150" s="42">
        <f>Population!BM150/SUM(Population!$BB150:$BN150)</f>
        <v>7.9222528036282519E-3</v>
      </c>
      <c r="BN150" s="43">
        <f>Population!BN150/SUM(Population!$BB150:$BN150)</f>
        <v>5.7652347945620925E-3</v>
      </c>
    </row>
    <row r="151" spans="1:66" x14ac:dyDescent="0.25">
      <c r="A151">
        <f t="shared" si="4"/>
        <v>73.5</v>
      </c>
      <c r="B151" s="40">
        <f>Population!B151/SUM(Population!$B151:$N151)</f>
        <v>0.94395934401057191</v>
      </c>
      <c r="C151" s="42">
        <f>Population!C151/SUM(Population!$B151:$N151)</f>
        <v>6.4352133689901713E-3</v>
      </c>
      <c r="D151" s="42">
        <f>Population!D151/SUM(Population!$B151:$N151)</f>
        <v>1.8769164224420116E-2</v>
      </c>
      <c r="E151" s="42">
        <f>Population!E151/SUM(Population!$B151:$N151)</f>
        <v>1.9320385620474511E-2</v>
      </c>
      <c r="F151" s="42">
        <f>Population!F151/SUM(Population!$B151:$N151)</f>
        <v>5.7772732643134568E-3</v>
      </c>
      <c r="G151" s="42">
        <f>Population!G151/SUM(Population!$B151:$N151)</f>
        <v>1.1088479701719795E-3</v>
      </c>
      <c r="H151" s="42">
        <f>Population!H151/SUM(Population!$B151:$N151)</f>
        <v>9.3291434134498913E-4</v>
      </c>
      <c r="I151" s="42">
        <f>Population!I151/SUM(Population!$B151:$N151)</f>
        <v>0</v>
      </c>
      <c r="J151" s="42">
        <f>Population!J151/SUM(Population!$B151:$N151)</f>
        <v>0</v>
      </c>
      <c r="K151" s="42">
        <f>Population!K151/SUM(Population!$B151:$N151)</f>
        <v>0</v>
      </c>
      <c r="L151" s="42">
        <f>Population!L151/SUM(Population!$B151:$N151)</f>
        <v>1.9532689783920898E-3</v>
      </c>
      <c r="M151" s="42">
        <f>Population!M151/SUM(Population!$B151:$N151)</f>
        <v>9.696441894902376E-4</v>
      </c>
      <c r="N151" s="42">
        <f>Population!N151/SUM(Population!$B151:$N151)</f>
        <v>7.739440318303561E-4</v>
      </c>
      <c r="O151" s="40">
        <f>Population!O151/SUM(Population!$O151:$AA151)</f>
        <v>0.97346703671695056</v>
      </c>
      <c r="P151" s="42">
        <f>Population!P151/SUM(Population!$O151:$AA151)</f>
        <v>3.0494242061420269E-3</v>
      </c>
      <c r="Q151" s="42">
        <f>Population!Q151/SUM(Population!$O151:$AA151)</f>
        <v>8.8905334733743301E-3</v>
      </c>
      <c r="R151" s="42">
        <f>Population!R151/SUM(Population!$O151:$AA151)</f>
        <v>9.1465183607376994E-3</v>
      </c>
      <c r="S151" s="42">
        <f>Population!S151/SUM(Population!$O151:$AA151)</f>
        <v>2.7338602132836944E-3</v>
      </c>
      <c r="T151" s="42">
        <f>Population!T151/SUM(Population!$O151:$AA151)</f>
        <v>5.2455303221924895E-4</v>
      </c>
      <c r="U151" s="42">
        <f>Population!U151/SUM(Population!$O151:$AA151)</f>
        <v>4.4108117266506119E-4</v>
      </c>
      <c r="V151" s="42">
        <f>Population!V151/SUM(Population!$O151:$AA151)</f>
        <v>0</v>
      </c>
      <c r="W151" s="42">
        <f>Population!W151/SUM(Population!$O151:$AA151)</f>
        <v>0</v>
      </c>
      <c r="X151" s="42">
        <f>Population!X151/SUM(Population!$O151:$AA151)</f>
        <v>0</v>
      </c>
      <c r="Y151" s="42">
        <f>Population!Y151/SUM(Population!$O151:$AA151)</f>
        <v>9.2345566885452277E-4</v>
      </c>
      <c r="Z151" s="42">
        <f>Population!Z151/SUM(Population!$O151:$AA151)</f>
        <v>4.5813123980386933E-4</v>
      </c>
      <c r="AA151" s="42">
        <f>Population!AA151/SUM(Population!$O151:$AA151)</f>
        <v>3.654059159688237E-4</v>
      </c>
      <c r="AB151" s="40">
        <f>Population!AB151/SUM(Population!$AB151:$AN151)</f>
        <v>0.43617389145826091</v>
      </c>
      <c r="AC151" s="42">
        <f>Population!AC151/SUM(Population!$AB151:$AN151)</f>
        <v>6.4037033506711305E-2</v>
      </c>
      <c r="AD151" s="42">
        <f>Population!AD151/SUM(Population!$AB151:$AN151)</f>
        <v>0.18773578121426901</v>
      </c>
      <c r="AE151" s="42">
        <f>Population!AE151/SUM(Population!$AB151:$AN151)</f>
        <v>0.19463439625981807</v>
      </c>
      <c r="AF151" s="42">
        <f>Population!AF151/SUM(Population!$AB151:$AN151)</f>
        <v>5.8515650675745025E-2</v>
      </c>
      <c r="AG151" s="42">
        <f>Population!AG151/SUM(Population!$AB151:$AN151)</f>
        <v>1.1274792368459541E-2</v>
      </c>
      <c r="AH151" s="42">
        <f>Population!AH151/SUM(Population!$AB151:$AN151)</f>
        <v>9.5507869604783985E-3</v>
      </c>
      <c r="AI151" s="42">
        <f>Population!AI151/SUM(Population!$AB151:$AN151)</f>
        <v>0</v>
      </c>
      <c r="AJ151" s="42">
        <f>Population!AJ151/SUM(Population!$AB151:$AN151)</f>
        <v>0</v>
      </c>
      <c r="AK151" s="42">
        <f>Population!AK151/SUM(Population!$AB151:$AN151)</f>
        <v>0</v>
      </c>
      <c r="AL151" s="42">
        <f>Population!AL151/SUM(Population!$AB151:$AN151)</f>
        <v>2.0008092928124832E-2</v>
      </c>
      <c r="AM151" s="42">
        <f>Population!AM151/SUM(Population!$AB151:$AN151)</f>
        <v>1.0008950768923752E-2</v>
      </c>
      <c r="AN151" s="42">
        <f>Population!AN151/SUM(Population!$AB151:$AN151)</f>
        <v>8.0606238592092153E-3</v>
      </c>
      <c r="AO151" s="40">
        <f>Population!AO151/SUM(Population!$AO151:$BA151)</f>
        <v>0.85247999409234543</v>
      </c>
      <c r="AP151" s="42">
        <f>Population!AP151/SUM(Population!$AO151:$BA151)</f>
        <v>1.6976270836951177E-2</v>
      </c>
      <c r="AQ151" s="42">
        <f>Population!AQ151/SUM(Population!$AO151:$BA151)</f>
        <v>4.9475819412085752E-2</v>
      </c>
      <c r="AR151" s="42">
        <f>Population!AR151/SUM(Population!$AO151:$BA151)</f>
        <v>5.086080369236419E-2</v>
      </c>
      <c r="AS151" s="42">
        <f>Population!AS151/SUM(Population!$AO151:$BA151)</f>
        <v>1.5189997515981355E-2</v>
      </c>
      <c r="AT151" s="42">
        <f>Population!AT151/SUM(Population!$AO151:$BA151)</f>
        <v>2.9123775495218367E-3</v>
      </c>
      <c r="AU151" s="42">
        <f>Population!AU151/SUM(Population!$AO151:$BA151)</f>
        <v>2.4445422212661231E-3</v>
      </c>
      <c r="AV151" s="42">
        <f>Population!AV151/SUM(Population!$AO151:$BA151)</f>
        <v>0</v>
      </c>
      <c r="AW151" s="42">
        <f>Population!AW151/SUM(Population!$AO151:$BA151)</f>
        <v>0</v>
      </c>
      <c r="AX151" s="42">
        <f>Population!AX151/SUM(Population!$AO151:$BA151)</f>
        <v>0</v>
      </c>
      <c r="AY151" s="42">
        <f>Population!AY151/SUM(Population!$AO151:$BA151)</f>
        <v>5.1173610058239272E-3</v>
      </c>
      <c r="AZ151" s="42">
        <f>Population!AZ151/SUM(Population!$AO151:$BA151)</f>
        <v>2.5321707890904282E-3</v>
      </c>
      <c r="BA151" s="43">
        <f>Population!BA151/SUM(Population!$AO151:$BA151)</f>
        <v>2.0106628845696982E-3</v>
      </c>
      <c r="BB151" s="40">
        <f>Population!BB151/SUM(Population!$BB151:$BN151)</f>
        <v>0.40060860570243401</v>
      </c>
      <c r="BC151" s="42">
        <f>Population!BC151/SUM(Population!$BB151:$BN151)</f>
        <v>7.673689563808464E-2</v>
      </c>
      <c r="BD151" s="42">
        <f>Population!BD151/SUM(Population!$BB151:$BN151)</f>
        <v>0.212299207883066</v>
      </c>
      <c r="BE151" s="42">
        <f>Population!BE151/SUM(Population!$BB151:$BN151)</f>
        <v>0.20308276137952164</v>
      </c>
      <c r="BF151" s="42">
        <f>Population!BF151/SUM(Population!$BB151:$BN151)</f>
        <v>5.7412168643057496E-2</v>
      </c>
      <c r="BG151" s="42">
        <f>Population!BG151/SUM(Population!$BB151:$BN151)</f>
        <v>1.0583407413792847E-2</v>
      </c>
      <c r="BH151" s="42">
        <f>Population!BH151/SUM(Population!$BB151:$BN151)</f>
        <v>8.3019706607821656E-3</v>
      </c>
      <c r="BI151" s="42">
        <f>Population!BI151/SUM(Population!$BB151:$BN151)</f>
        <v>0</v>
      </c>
      <c r="BJ151" s="42">
        <f>Population!BJ151/SUM(Population!$BB151:$BN151)</f>
        <v>0</v>
      </c>
      <c r="BK151" s="42">
        <f>Population!BK151/SUM(Population!$BB151:$BN151)</f>
        <v>0</v>
      </c>
      <c r="BL151" s="42">
        <f>Population!BL151/SUM(Population!$BB151:$BN151)</f>
        <v>1.72873040028684E-2</v>
      </c>
      <c r="BM151" s="42">
        <f>Population!BM151/SUM(Population!$BB151:$BN151)</f>
        <v>7.922347909566984E-3</v>
      </c>
      <c r="BN151" s="43">
        <f>Population!BN151/SUM(Population!$BB151:$BN151)</f>
        <v>5.7653307668259612E-3</v>
      </c>
    </row>
    <row r="152" spans="1:66" x14ac:dyDescent="0.25">
      <c r="A152">
        <f t="shared" si="4"/>
        <v>74</v>
      </c>
      <c r="B152" s="40">
        <f>Population!B152/SUM(Population!$B152:$N152)</f>
        <v>0.94395738414525254</v>
      </c>
      <c r="C152" s="42">
        <f>Population!C152/SUM(Population!$B152:$N152)</f>
        <v>6.4353783332991889E-3</v>
      </c>
      <c r="D152" s="42">
        <f>Population!D152/SUM(Population!$B152:$N152)</f>
        <v>1.8769713988560591E-2</v>
      </c>
      <c r="E152" s="42">
        <f>Population!E152/SUM(Population!$B152:$N152)</f>
        <v>1.9321066910316629E-2</v>
      </c>
      <c r="F152" s="42">
        <f>Population!F152/SUM(Population!$B152:$N152)</f>
        <v>5.7775069839539426E-3</v>
      </c>
      <c r="G152" s="42">
        <f>Population!G152/SUM(Population!$B152:$N152)</f>
        <v>1.1088975295996772E-3</v>
      </c>
      <c r="H152" s="42">
        <f>Population!H152/SUM(Population!$B152:$N152)</f>
        <v>9.3296396205873441E-4</v>
      </c>
      <c r="I152" s="42">
        <f>Population!I152/SUM(Population!$B152:$N152)</f>
        <v>0</v>
      </c>
      <c r="J152" s="42">
        <f>Population!J152/SUM(Population!$B152:$N152)</f>
        <v>0</v>
      </c>
      <c r="K152" s="42">
        <f>Population!K152/SUM(Population!$B152:$N152)</f>
        <v>0</v>
      </c>
      <c r="L152" s="42">
        <f>Population!L152/SUM(Population!$B152:$N152)</f>
        <v>1.9533749538962128E-3</v>
      </c>
      <c r="M152" s="42">
        <f>Population!M152/SUM(Population!$B152:$N152)</f>
        <v>9.6970776535066435E-4</v>
      </c>
      <c r="N152" s="42">
        <f>Population!N152/SUM(Population!$B152:$N152)</f>
        <v>7.7400542771200495E-4</v>
      </c>
      <c r="O152" s="40">
        <f>Population!O152/SUM(Population!$O152:$AA152)</f>
        <v>0.97346602127958948</v>
      </c>
      <c r="P152" s="42">
        <f>Population!P152/SUM(Population!$O152:$AA152)</f>
        <v>3.0495055056916952E-3</v>
      </c>
      <c r="Q152" s="42">
        <f>Population!Q152/SUM(Population!$O152:$AA152)</f>
        <v>8.8908121986492911E-3</v>
      </c>
      <c r="R152" s="42">
        <f>Population!R152/SUM(Population!$O152:$AA152)</f>
        <v>9.146874580280415E-3</v>
      </c>
      <c r="S152" s="42">
        <f>Population!S152/SUM(Population!$O152:$AA152)</f>
        <v>2.7339844742278584E-3</v>
      </c>
      <c r="T152" s="42">
        <f>Population!T152/SUM(Population!$O152:$AA152)</f>
        <v>5.245795780655973E-4</v>
      </c>
      <c r="U152" s="42">
        <f>Population!U152/SUM(Population!$O152:$AA152)</f>
        <v>4.4110770076189929E-4</v>
      </c>
      <c r="V152" s="42">
        <f>Population!V152/SUM(Population!$O152:$AA152)</f>
        <v>0</v>
      </c>
      <c r="W152" s="42">
        <f>Population!W152/SUM(Population!$O152:$AA152)</f>
        <v>0</v>
      </c>
      <c r="X152" s="42">
        <f>Population!X152/SUM(Population!$O152:$AA152)</f>
        <v>0</v>
      </c>
      <c r="Y152" s="42">
        <f>Population!Y152/SUM(Population!$O152:$AA152)</f>
        <v>9.2351278431556858E-4</v>
      </c>
      <c r="Z152" s="42">
        <f>Population!Z152/SUM(Population!$O152:$AA152)</f>
        <v>4.5816517287099417E-4</v>
      </c>
      <c r="AA152" s="42">
        <f>Population!AA152/SUM(Population!$O152:$AA152)</f>
        <v>3.6543672554727012E-4</v>
      </c>
      <c r="AB152" s="40">
        <f>Population!AB152/SUM(Population!$AB152:$AN152)</f>
        <v>0.43616304076772155</v>
      </c>
      <c r="AC152" s="42">
        <f>Population!AC152/SUM(Population!$AB152:$AN152)</f>
        <v>6.4037767244076116E-2</v>
      </c>
      <c r="AD152" s="42">
        <f>Population!AD152/SUM(Population!$AB152:$AN152)</f>
        <v>0.1877384770767139</v>
      </c>
      <c r="AE152" s="42">
        <f>Population!AE152/SUM(Population!$AB152:$AN152)</f>
        <v>0.19463813250550663</v>
      </c>
      <c r="AF152" s="42">
        <f>Population!AF152/SUM(Population!$AB152:$AN152)</f>
        <v>5.8517025220386827E-2</v>
      </c>
      <c r="AG152" s="42">
        <f>Population!AG152/SUM(Population!$AB152:$AN152)</f>
        <v>1.1275098118601451E-2</v>
      </c>
      <c r="AH152" s="42">
        <f>Population!AH152/SUM(Population!$AB152:$AN152)</f>
        <v>9.5511200111056474E-3</v>
      </c>
      <c r="AI152" s="42">
        <f>Population!AI152/SUM(Population!$AB152:$AN152)</f>
        <v>0</v>
      </c>
      <c r="AJ152" s="42">
        <f>Population!AJ152/SUM(Population!$AB152:$AN152)</f>
        <v>0</v>
      </c>
      <c r="AK152" s="42">
        <f>Population!AK152/SUM(Population!$AB152:$AN152)</f>
        <v>0</v>
      </c>
      <c r="AL152" s="42">
        <f>Population!AL152/SUM(Population!$AB152:$AN152)</f>
        <v>2.0008805265062091E-2</v>
      </c>
      <c r="AM152" s="42">
        <f>Population!AM152/SUM(Population!$AB152:$AN152)</f>
        <v>1.0009413798072707E-2</v>
      </c>
      <c r="AN152" s="42">
        <f>Population!AN152/SUM(Population!$AB152:$AN152)</f>
        <v>8.0611199927529634E-3</v>
      </c>
      <c r="AO152" s="40">
        <f>Population!AO152/SUM(Population!$AO152:$BA152)</f>
        <v>0.8523714309918875</v>
      </c>
      <c r="AP152" s="42">
        <f>Population!AP152/SUM(Population!$AO152:$BA152)</f>
        <v>1.6986909409318882E-2</v>
      </c>
      <c r="AQ152" s="42">
        <f>Population!AQ152/SUM(Population!$AO152:$BA152)</f>
        <v>4.9508915424732833E-2</v>
      </c>
      <c r="AR152" s="42">
        <f>Population!AR152/SUM(Population!$AO152:$BA152)</f>
        <v>5.0898362500589746E-2</v>
      </c>
      <c r="AS152" s="42">
        <f>Population!AS152/SUM(Population!$AO152:$BA152)</f>
        <v>1.5202137003359118E-2</v>
      </c>
      <c r="AT152" s="42">
        <f>Population!AT152/SUM(Population!$AO152:$BA152)</f>
        <v>2.9148504593735718E-3</v>
      </c>
      <c r="AU152" s="42">
        <f>Population!AU152/SUM(Population!$AO152:$BA152)</f>
        <v>2.4468726314009559E-3</v>
      </c>
      <c r="AV152" s="42">
        <f>Population!AV152/SUM(Population!$AO152:$BA152)</f>
        <v>0</v>
      </c>
      <c r="AW152" s="42">
        <f>Population!AW152/SUM(Population!$AO152:$BA152)</f>
        <v>0</v>
      </c>
      <c r="AX152" s="42">
        <f>Population!AX152/SUM(Population!$AO152:$BA152)</f>
        <v>0</v>
      </c>
      <c r="AY152" s="42">
        <f>Population!AY152/SUM(Population!$AO152:$BA152)</f>
        <v>5.1222836586315773E-3</v>
      </c>
      <c r="AZ152" s="42">
        <f>Population!AZ152/SUM(Population!$AO152:$BA152)</f>
        <v>2.5349555150102048E-3</v>
      </c>
      <c r="BA152" s="43">
        <f>Population!BA152/SUM(Population!$AO152:$BA152)</f>
        <v>2.0132824056956627E-3</v>
      </c>
      <c r="BB152" s="40">
        <f>Population!BB152/SUM(Population!$BB152:$BN152)</f>
        <v>0.40060744421733435</v>
      </c>
      <c r="BC152" s="42">
        <f>Population!BC152/SUM(Population!$BB152:$BN152)</f>
        <v>7.6736838802226981E-2</v>
      </c>
      <c r="BD152" s="42">
        <f>Population!BD152/SUM(Population!$BB152:$BN152)</f>
        <v>0.21229929470695513</v>
      </c>
      <c r="BE152" s="42">
        <f>Population!BE152/SUM(Population!$BB152:$BN152)</f>
        <v>0.20308322207601304</v>
      </c>
      <c r="BF152" s="42">
        <f>Population!BF152/SUM(Population!$BB152:$BN152)</f>
        <v>5.7412392869699458E-2</v>
      </c>
      <c r="BG152" s="42">
        <f>Population!BG152/SUM(Population!$BB152:$BN152)</f>
        <v>1.0583462720572557E-2</v>
      </c>
      <c r="BH152" s="42">
        <f>Population!BH152/SUM(Population!$BB152:$BN152)</f>
        <v>8.3020356926476937E-3</v>
      </c>
      <c r="BI152" s="42">
        <f>Population!BI152/SUM(Population!$BB152:$BN152)</f>
        <v>0</v>
      </c>
      <c r="BJ152" s="42">
        <f>Population!BJ152/SUM(Population!$BB152:$BN152)</f>
        <v>0</v>
      </c>
      <c r="BK152" s="42">
        <f>Population!BK152/SUM(Population!$BB152:$BN152)</f>
        <v>0</v>
      </c>
      <c r="BL152" s="42">
        <f>Population!BL152/SUM(Population!$BB152:$BN152)</f>
        <v>1.728744430818889E-2</v>
      </c>
      <c r="BM152" s="42">
        <f>Population!BM152/SUM(Population!$BB152:$BN152)</f>
        <v>7.9224402633802024E-3</v>
      </c>
      <c r="BN152" s="43">
        <f>Population!BN152/SUM(Population!$BB152:$BN152)</f>
        <v>5.7654243429817046E-3</v>
      </c>
    </row>
    <row r="153" spans="1:66" x14ac:dyDescent="0.25">
      <c r="A153">
        <f t="shared" si="4"/>
        <v>74.5</v>
      </c>
      <c r="B153" s="40">
        <f>Population!B153/SUM(Population!$B153:$N153)</f>
        <v>0.94395548872360724</v>
      </c>
      <c r="C153" s="42">
        <f>Population!C153/SUM(Population!$B153:$N153)</f>
        <v>6.4355377961942441E-3</v>
      </c>
      <c r="D153" s="42">
        <f>Population!D153/SUM(Population!$B153:$N153)</f>
        <v>1.8770245459902336E-2</v>
      </c>
      <c r="E153" s="42">
        <f>Population!E153/SUM(Population!$B153:$N153)</f>
        <v>1.932172558529684E-2</v>
      </c>
      <c r="F153" s="42">
        <f>Population!F153/SUM(Population!$B153:$N153)</f>
        <v>5.7777329676734976E-3</v>
      </c>
      <c r="G153" s="42">
        <f>Population!G153/SUM(Population!$B153:$N153)</f>
        <v>1.1089454577845395E-3</v>
      </c>
      <c r="H153" s="42">
        <f>Population!H153/SUM(Population!$B153:$N153)</f>
        <v>9.3301199771737365E-4</v>
      </c>
      <c r="I153" s="42">
        <f>Population!I153/SUM(Population!$B153:$N153)</f>
        <v>0</v>
      </c>
      <c r="J153" s="42">
        <f>Population!J153/SUM(Population!$B153:$N153)</f>
        <v>0</v>
      </c>
      <c r="K153" s="42">
        <f>Population!K153/SUM(Population!$B153:$N153)</f>
        <v>0</v>
      </c>
      <c r="L153" s="42">
        <f>Population!L153/SUM(Population!$B153:$N153)</f>
        <v>1.9534774960916789E-3</v>
      </c>
      <c r="M153" s="42">
        <f>Population!M153/SUM(Population!$B153:$N153)</f>
        <v>9.6976935607264857E-4</v>
      </c>
      <c r="N153" s="42">
        <f>Population!N153/SUM(Population!$B153:$N153)</f>
        <v>7.7406515965964737E-4</v>
      </c>
      <c r="O153" s="40">
        <f>Population!O153/SUM(Population!$O153:$AA153)</f>
        <v>0.9734650372696898</v>
      </c>
      <c r="P153" s="42">
        <f>Population!P153/SUM(Population!$O153:$AA153)</f>
        <v>3.0495842090294467E-3</v>
      </c>
      <c r="Q153" s="42">
        <f>Population!Q153/SUM(Population!$O153:$AA153)</f>
        <v>8.8910820217756505E-3</v>
      </c>
      <c r="R153" s="42">
        <f>Population!R153/SUM(Population!$O153:$AA153)</f>
        <v>9.1472194804329224E-3</v>
      </c>
      <c r="S153" s="42">
        <f>Population!S153/SUM(Population!$O153:$AA153)</f>
        <v>2.7341048266189814E-3</v>
      </c>
      <c r="T153" s="42">
        <f>Population!T153/SUM(Population!$O153:$AA153)</f>
        <v>5.2460530320284525E-4</v>
      </c>
      <c r="U153" s="42">
        <f>Population!U153/SUM(Population!$O153:$AA153)</f>
        <v>4.4113346831096604E-4</v>
      </c>
      <c r="V153" s="42">
        <f>Population!V153/SUM(Population!$O153:$AA153)</f>
        <v>0</v>
      </c>
      <c r="W153" s="42">
        <f>Population!W153/SUM(Population!$O153:$AA153)</f>
        <v>0</v>
      </c>
      <c r="X153" s="42">
        <f>Population!X153/SUM(Population!$O153:$AA153)</f>
        <v>0</v>
      </c>
      <c r="Y153" s="42">
        <f>Population!Y153/SUM(Population!$O153:$AA153)</f>
        <v>9.2356822239725235E-4</v>
      </c>
      <c r="Z153" s="42">
        <f>Population!Z153/SUM(Population!$O153:$AA153)</f>
        <v>4.5819820701604303E-4</v>
      </c>
      <c r="AA153" s="42">
        <f>Population!AA153/SUM(Population!$O153:$AA153)</f>
        <v>3.6546699152614412E-4</v>
      </c>
      <c r="AB153" s="40">
        <f>Population!AB153/SUM(Population!$AB153:$AN153)</f>
        <v>0.43615254997124386</v>
      </c>
      <c r="AC153" s="42">
        <f>Population!AC153/SUM(Population!$AB153:$AN153)</f>
        <v>6.4038476979795311E-2</v>
      </c>
      <c r="AD153" s="42">
        <f>Population!AD153/SUM(Population!$AB153:$AN153)</f>
        <v>0.18774108445080304</v>
      </c>
      <c r="AE153" s="42">
        <f>Population!AE153/SUM(Population!$AB153:$AN153)</f>
        <v>0.19464174489744154</v>
      </c>
      <c r="AF153" s="42">
        <f>Population!AF153/SUM(Population!$AB153:$AN153)</f>
        <v>5.8518353791323002E-2</v>
      </c>
      <c r="AG153" s="42">
        <f>Population!AG153/SUM(Population!$AB153:$AN153)</f>
        <v>1.1275393579994688E-2</v>
      </c>
      <c r="AH153" s="42">
        <f>Population!AH153/SUM(Population!$AB153:$AN153)</f>
        <v>9.5514418653284364E-3</v>
      </c>
      <c r="AI153" s="42">
        <f>Population!AI153/SUM(Population!$AB153:$AN153)</f>
        <v>0</v>
      </c>
      <c r="AJ153" s="42">
        <f>Population!AJ153/SUM(Population!$AB153:$AN153)</f>
        <v>0</v>
      </c>
      <c r="AK153" s="42">
        <f>Population!AK153/SUM(Population!$AB153:$AN153)</f>
        <v>0</v>
      </c>
      <c r="AL153" s="42">
        <f>Population!AL153/SUM(Population!$AB153:$AN153)</f>
        <v>2.00094933118007E-2</v>
      </c>
      <c r="AM153" s="42">
        <f>Population!AM153/SUM(Population!$AB153:$AN153)</f>
        <v>1.0009861020098909E-2</v>
      </c>
      <c r="AN153" s="42">
        <f>Population!AN153/SUM(Population!$AB153:$AN153)</f>
        <v>8.06160013217057E-3</v>
      </c>
      <c r="AO153" s="40">
        <f>Population!AO153/SUM(Population!$AO153:$BA153)</f>
        <v>0.85226660738152493</v>
      </c>
      <c r="AP153" s="42">
        <f>Population!AP153/SUM(Population!$AO153:$BA153)</f>
        <v>1.6997178228954822E-2</v>
      </c>
      <c r="AQ153" s="42">
        <f>Population!AQ153/SUM(Population!$AO153:$BA153)</f>
        <v>4.95408621058308E-2</v>
      </c>
      <c r="AR153" s="42">
        <f>Population!AR153/SUM(Population!$AO153:$BA153)</f>
        <v>5.0934622507125875E-2</v>
      </c>
      <c r="AS153" s="42">
        <f>Population!AS153/SUM(Population!$AO153:$BA153)</f>
        <v>1.5213858949151959E-2</v>
      </c>
      <c r="AT153" s="42">
        <f>Population!AT153/SUM(Population!$AO153:$BA153)</f>
        <v>2.9172388022304855E-3</v>
      </c>
      <c r="AU153" s="42">
        <f>Population!AU153/SUM(Population!$AO153:$BA153)</f>
        <v>2.4491245672638518E-3</v>
      </c>
      <c r="AV153" s="42">
        <f>Population!AV153/SUM(Population!$AO153:$BA153)</f>
        <v>0</v>
      </c>
      <c r="AW153" s="42">
        <f>Population!AW153/SUM(Population!$AO153:$BA153)</f>
        <v>0</v>
      </c>
      <c r="AX153" s="42">
        <f>Population!AX153/SUM(Population!$AO153:$BA153)</f>
        <v>0</v>
      </c>
      <c r="AY153" s="42">
        <f>Population!AY153/SUM(Population!$AO153:$BA153)</f>
        <v>5.1270405494124689E-3</v>
      </c>
      <c r="AZ153" s="42">
        <f>Population!AZ153/SUM(Population!$AO153:$BA153)</f>
        <v>2.5376483783431272E-3</v>
      </c>
      <c r="BA153" s="43">
        <f>Population!BA153/SUM(Population!$AO153:$BA153)</f>
        <v>2.0158185301617478E-3</v>
      </c>
      <c r="BB153" s="40">
        <f>Population!BB153/SUM(Population!$BB153:$BN153)</f>
        <v>0.40060631956944054</v>
      </c>
      <c r="BC153" s="42">
        <f>Population!BC153/SUM(Population!$BB153:$BN153)</f>
        <v>7.6736783682991222E-2</v>
      </c>
      <c r="BD153" s="42">
        <f>Population!BD153/SUM(Population!$BB153:$BN153)</f>
        <v>0.21229937836330476</v>
      </c>
      <c r="BE153" s="42">
        <f>Population!BE153/SUM(Population!$BB153:$BN153)</f>
        <v>0.20308366769396227</v>
      </c>
      <c r="BF153" s="42">
        <f>Population!BF153/SUM(Population!$BB153:$BN153)</f>
        <v>5.7412609894338898E-2</v>
      </c>
      <c r="BG153" s="42">
        <f>Population!BG153/SUM(Population!$BB153:$BN153)</f>
        <v>1.0583516277355499E-2</v>
      </c>
      <c r="BH153" s="42">
        <f>Population!BH153/SUM(Population!$BB153:$BN153)</f>
        <v>8.3020987546349456E-3</v>
      </c>
      <c r="BI153" s="42">
        <f>Population!BI153/SUM(Population!$BB153:$BN153)</f>
        <v>0</v>
      </c>
      <c r="BJ153" s="42">
        <f>Population!BJ153/SUM(Population!$BB153:$BN153)</f>
        <v>0</v>
      </c>
      <c r="BK153" s="42">
        <f>Population!BK153/SUM(Population!$BB153:$BN153)</f>
        <v>0</v>
      </c>
      <c r="BL153" s="42">
        <f>Population!BL153/SUM(Population!$BB153:$BN153)</f>
        <v>1.7287580312498076E-2</v>
      </c>
      <c r="BM153" s="42">
        <f>Population!BM153/SUM(Population!$BB153:$BN153)</f>
        <v>7.9225299173829537E-3</v>
      </c>
      <c r="BN153" s="43">
        <f>Population!BN153/SUM(Population!$BB153:$BN153)</f>
        <v>5.7655155340907609E-3</v>
      </c>
    </row>
    <row r="154" spans="1:66" x14ac:dyDescent="0.25">
      <c r="A154">
        <f t="shared" si="4"/>
        <v>75</v>
      </c>
      <c r="B154" s="40">
        <f>Population!B154/SUM(Population!$B154:$N154)</f>
        <v>0.94395365558545108</v>
      </c>
      <c r="C154" s="42">
        <f>Population!C154/SUM(Population!$B154:$N154)</f>
        <v>6.4356919501412412E-3</v>
      </c>
      <c r="D154" s="42">
        <f>Population!D154/SUM(Population!$B154:$N154)</f>
        <v>1.8770759276627063E-2</v>
      </c>
      <c r="E154" s="42">
        <f>Population!E154/SUM(Population!$B154:$N154)</f>
        <v>1.9322362427919564E-2</v>
      </c>
      <c r="F154" s="42">
        <f>Population!F154/SUM(Population!$B154:$N154)</f>
        <v>5.7779514795696929E-3</v>
      </c>
      <c r="G154" s="42">
        <f>Population!G154/SUM(Population!$B154:$N154)</f>
        <v>1.1089918091767412E-3</v>
      </c>
      <c r="H154" s="42">
        <f>Population!H154/SUM(Population!$B154:$N154)</f>
        <v>9.3305849611316461E-4</v>
      </c>
      <c r="I154" s="42">
        <f>Population!I154/SUM(Population!$B154:$N154)</f>
        <v>0</v>
      </c>
      <c r="J154" s="42">
        <f>Population!J154/SUM(Population!$B154:$N154)</f>
        <v>0</v>
      </c>
      <c r="K154" s="42">
        <f>Population!K154/SUM(Population!$B154:$N154)</f>
        <v>0</v>
      </c>
      <c r="L154" s="42">
        <f>Population!L154/SUM(Population!$B154:$N154)</f>
        <v>1.9535767119410762E-3</v>
      </c>
      <c r="M154" s="42">
        <f>Population!M154/SUM(Population!$B154:$N154)</f>
        <v>9.698290149056214E-4</v>
      </c>
      <c r="N154" s="42">
        <f>Population!N154/SUM(Population!$B154:$N154)</f>
        <v>7.7412324815463512E-4</v>
      </c>
      <c r="O154" s="40">
        <f>Population!O154/SUM(Population!$O154:$AA154)</f>
        <v>0.97346408379318583</v>
      </c>
      <c r="P154" s="42">
        <f>Population!P154/SUM(Population!$O154:$AA154)</f>
        <v>3.0496604011806851E-3</v>
      </c>
      <c r="Q154" s="42">
        <f>Population!Q154/SUM(Population!$O154:$AA154)</f>
        <v>8.891343229896936E-3</v>
      </c>
      <c r="R154" s="42">
        <f>Population!R154/SUM(Population!$O154:$AA154)</f>
        <v>9.1475534112539329E-3</v>
      </c>
      <c r="S154" s="42">
        <f>Population!S154/SUM(Population!$O154:$AA154)</f>
        <v>2.7342213848990638E-3</v>
      </c>
      <c r="T154" s="42">
        <f>Population!T154/SUM(Population!$O154:$AA154)</f>
        <v>5.2463022990931305E-4</v>
      </c>
      <c r="U154" s="42">
        <f>Population!U154/SUM(Population!$O154:$AA154)</f>
        <v>4.4115848996319673E-4</v>
      </c>
      <c r="V154" s="42">
        <f>Population!V154/SUM(Population!$O154:$AA154)</f>
        <v>0</v>
      </c>
      <c r="W154" s="42">
        <f>Population!W154/SUM(Population!$O154:$AA154)</f>
        <v>0</v>
      </c>
      <c r="X154" s="42">
        <f>Population!X154/SUM(Population!$O154:$AA154)</f>
        <v>0</v>
      </c>
      <c r="Y154" s="42">
        <f>Population!Y154/SUM(Population!$O154:$AA154)</f>
        <v>9.2362201825671605E-4</v>
      </c>
      <c r="Z154" s="42">
        <f>Population!Z154/SUM(Population!$O154:$AA154)</f>
        <v>4.5823035060918476E-4</v>
      </c>
      <c r="AA154" s="42">
        <f>Population!AA154/SUM(Population!$O154:$AA154)</f>
        <v>3.6549669084550389E-4</v>
      </c>
      <c r="AB154" s="40">
        <f>Population!AB154/SUM(Population!$AB154:$AN154)</f>
        <v>0.43614240656957337</v>
      </c>
      <c r="AC154" s="42">
        <f>Population!AC154/SUM(Population!$AB154:$AN154)</f>
        <v>6.4039163489619369E-2</v>
      </c>
      <c r="AD154" s="42">
        <f>Population!AD154/SUM(Population!$AB154:$AN154)</f>
        <v>0.18774360630170542</v>
      </c>
      <c r="AE154" s="42">
        <f>Population!AE154/SUM(Population!$AB154:$AN154)</f>
        <v>0.19464523778733706</v>
      </c>
      <c r="AF154" s="42">
        <f>Population!AF154/SUM(Population!$AB154:$AN154)</f>
        <v>5.8519638050406331E-2</v>
      </c>
      <c r="AG154" s="42">
        <f>Population!AG154/SUM(Population!$AB154:$AN154)</f>
        <v>1.1275679129327476E-2</v>
      </c>
      <c r="AH154" s="42">
        <f>Population!AH154/SUM(Population!$AB154:$AN154)</f>
        <v>9.5517529270361182E-3</v>
      </c>
      <c r="AI154" s="42">
        <f>Population!AI154/SUM(Population!$AB154:$AN154)</f>
        <v>0</v>
      </c>
      <c r="AJ154" s="42">
        <f>Population!AJ154/SUM(Population!$AB154:$AN154)</f>
        <v>0</v>
      </c>
      <c r="AK154" s="42">
        <f>Population!AK154/SUM(Population!$AB154:$AN154)</f>
        <v>0</v>
      </c>
      <c r="AL154" s="42">
        <f>Population!AL154/SUM(Population!$AB154:$AN154)</f>
        <v>2.0010157972343519E-2</v>
      </c>
      <c r="AM154" s="42">
        <f>Population!AM154/SUM(Population!$AB154:$AN154)</f>
        <v>1.0010293010224477E-2</v>
      </c>
      <c r="AN154" s="42">
        <f>Population!AN154/SUM(Population!$AB154:$AN154)</f>
        <v>8.0620647624268741E-3</v>
      </c>
      <c r="AO154" s="40">
        <f>Population!AO154/SUM(Population!$AO154:$BA154)</f>
        <v>0.85216541659011658</v>
      </c>
      <c r="AP154" s="42">
        <f>Population!AP154/SUM(Population!$AO154:$BA154)</f>
        <v>1.7007088064315102E-2</v>
      </c>
      <c r="AQ154" s="42">
        <f>Population!AQ154/SUM(Population!$AO154:$BA154)</f>
        <v>4.9571692775145573E-2</v>
      </c>
      <c r="AR154" s="42">
        <f>Population!AR154/SUM(Population!$AO154:$BA154)</f>
        <v>5.0969620956982459E-2</v>
      </c>
      <c r="AS154" s="42">
        <f>Population!AS154/SUM(Population!$AO154:$BA154)</f>
        <v>1.5225175191215192E-2</v>
      </c>
      <c r="AT154" s="42">
        <f>Population!AT154/SUM(Population!$AO154:$BA154)</f>
        <v>2.9195449492804494E-3</v>
      </c>
      <c r="AU154" s="42">
        <f>Population!AU154/SUM(Population!$AO154:$BA154)</f>
        <v>2.4513001696475989E-3</v>
      </c>
      <c r="AV154" s="42">
        <f>Population!AV154/SUM(Population!$AO154:$BA154)</f>
        <v>0</v>
      </c>
      <c r="AW154" s="42">
        <f>Population!AW154/SUM(Population!$AO154:$BA154)</f>
        <v>0</v>
      </c>
      <c r="AX154" s="42">
        <f>Population!AX154/SUM(Population!$AO154:$BA154)</f>
        <v>0</v>
      </c>
      <c r="AY154" s="42">
        <f>Population!AY154/SUM(Population!$AO154:$BA154)</f>
        <v>5.1316361960410742E-3</v>
      </c>
      <c r="AZ154" s="42">
        <f>Population!AZ154/SUM(Population!$AO154:$BA154)</f>
        <v>2.5402517918521215E-3</v>
      </c>
      <c r="BA154" s="43">
        <f>Population!BA154/SUM(Population!$AO154:$BA154)</f>
        <v>2.0182733154038464E-3</v>
      </c>
      <c r="BB154" s="40">
        <f>Population!BB154/SUM(Population!$BB154:$BN154)</f>
        <v>0.40060523074618154</v>
      </c>
      <c r="BC154" s="42">
        <f>Population!BC154/SUM(Population!$BB154:$BN154)</f>
        <v>7.6736730240286766E-2</v>
      </c>
      <c r="BD154" s="42">
        <f>Population!BD154/SUM(Population!$BB154:$BN154)</f>
        <v>0.21229945897323646</v>
      </c>
      <c r="BE154" s="42">
        <f>Population!BE154/SUM(Population!$BB154:$BN154)</f>
        <v>0.20308409868860078</v>
      </c>
      <c r="BF154" s="42">
        <f>Population!BF154/SUM(Population!$BB154:$BN154)</f>
        <v>5.7412819923516822E-2</v>
      </c>
      <c r="BG154" s="42">
        <f>Population!BG154/SUM(Population!$BB154:$BN154)</f>
        <v>1.058356813207797E-2</v>
      </c>
      <c r="BH154" s="42">
        <f>Population!BH154/SUM(Population!$BB154:$BN154)</f>
        <v>8.3021598931981994E-3</v>
      </c>
      <c r="BI154" s="42">
        <f>Population!BI154/SUM(Population!$BB154:$BN154)</f>
        <v>0</v>
      </c>
      <c r="BJ154" s="42">
        <f>Population!BJ154/SUM(Population!$BB154:$BN154)</f>
        <v>0</v>
      </c>
      <c r="BK154" s="42">
        <f>Population!BK154/SUM(Population!$BB154:$BN154)</f>
        <v>0</v>
      </c>
      <c r="BL154" s="42">
        <f>Population!BL154/SUM(Population!$BB154:$BN154)</f>
        <v>1.7287712121099971E-2</v>
      </c>
      <c r="BM154" s="42">
        <f>Population!BM154/SUM(Population!$BB154:$BN154)</f>
        <v>7.9226169255118151E-3</v>
      </c>
      <c r="BN154" s="43">
        <f>Population!BN154/SUM(Population!$BB154:$BN154)</f>
        <v>5.7656043562898012E-3</v>
      </c>
    </row>
    <row r="155" spans="1:66" x14ac:dyDescent="0.25">
      <c r="A155">
        <f t="shared" si="4"/>
        <v>75.5</v>
      </c>
      <c r="B155" s="40">
        <f>Population!B155/SUM(Population!$B155:$N155)</f>
        <v>0.94395188264231478</v>
      </c>
      <c r="C155" s="42">
        <f>Population!C155/SUM(Population!$B155:$N155)</f>
        <v>6.4358409801543569E-3</v>
      </c>
      <c r="D155" s="42">
        <f>Population!D155/SUM(Population!$B155:$N155)</f>
        <v>1.8771256052655207E-2</v>
      </c>
      <c r="E155" s="42">
        <f>Population!E155/SUM(Population!$B155:$N155)</f>
        <v>1.9322978192343795E-2</v>
      </c>
      <c r="F155" s="42">
        <f>Population!F155/SUM(Population!$B155:$N155)</f>
        <v>5.7781627747592748E-3</v>
      </c>
      <c r="G155" s="42">
        <f>Population!G155/SUM(Population!$B155:$N155)</f>
        <v>1.1090366365318761E-3</v>
      </c>
      <c r="H155" s="42">
        <f>Population!H155/SUM(Population!$B155:$N155)</f>
        <v>9.331035040738287E-4</v>
      </c>
      <c r="I155" s="42">
        <f>Population!I155/SUM(Population!$B155:$N155)</f>
        <v>0</v>
      </c>
      <c r="J155" s="42">
        <f>Population!J155/SUM(Population!$B155:$N155)</f>
        <v>0</v>
      </c>
      <c r="K155" s="42">
        <f>Population!K155/SUM(Population!$B155:$N155)</f>
        <v>0</v>
      </c>
      <c r="L155" s="42">
        <f>Population!L155/SUM(Population!$B155:$N155)</f>
        <v>1.9536727060113094E-3</v>
      </c>
      <c r="M155" s="42">
        <f>Population!M155/SUM(Population!$B155:$N155)</f>
        <v>9.6988679486728656E-4</v>
      </c>
      <c r="N155" s="42">
        <f>Population!N155/SUM(Population!$B155:$N155)</f>
        <v>7.7417971628813899E-4</v>
      </c>
      <c r="O155" s="40">
        <f>Population!O155/SUM(Population!$O155:$AA155)</f>
        <v>0.97346315996993338</v>
      </c>
      <c r="P155" s="42">
        <f>Population!P155/SUM(Population!$O155:$AA155)</f>
        <v>3.0497341644042755E-3</v>
      </c>
      <c r="Q155" s="42">
        <f>Population!Q155/SUM(Population!$O155:$AA155)</f>
        <v>8.8915961016268232E-3</v>
      </c>
      <c r="R155" s="42">
        <f>Population!R155/SUM(Population!$O155:$AA155)</f>
        <v>9.147876714594997E-3</v>
      </c>
      <c r="S155" s="42">
        <f>Population!S155/SUM(Population!$O155:$AA155)</f>
        <v>2.7343342616551903E-3</v>
      </c>
      <c r="T155" s="42">
        <f>Population!T155/SUM(Population!$O155:$AA155)</f>
        <v>5.2465438030973232E-4</v>
      </c>
      <c r="U155" s="42">
        <f>Population!U155/SUM(Population!$O155:$AA155)</f>
        <v>4.4118278094653257E-4</v>
      </c>
      <c r="V155" s="42">
        <f>Population!V155/SUM(Population!$O155:$AA155)</f>
        <v>0</v>
      </c>
      <c r="W155" s="42">
        <f>Population!W155/SUM(Population!$O155:$AA155)</f>
        <v>0</v>
      </c>
      <c r="X155" s="42">
        <f>Population!X155/SUM(Population!$O155:$AA155)</f>
        <v>0</v>
      </c>
      <c r="Y155" s="42">
        <f>Population!Y155/SUM(Population!$O155:$AA155)</f>
        <v>9.2367420807865802E-4</v>
      </c>
      <c r="Z155" s="42">
        <f>Population!Z155/SUM(Population!$O155:$AA155)</f>
        <v>4.5826161382059354E-4</v>
      </c>
      <c r="AA155" s="42">
        <f>Population!AA155/SUM(Population!$O155:$AA155)</f>
        <v>3.6552580462968429E-4</v>
      </c>
      <c r="AB155" s="40">
        <f>Population!AB155/SUM(Population!$AB155:$AN155)</f>
        <v>0.43613259852133146</v>
      </c>
      <c r="AC155" s="42">
        <f>Population!AC155/SUM(Population!$AB155:$AN155)</f>
        <v>6.403982752664969E-2</v>
      </c>
      <c r="AD155" s="42">
        <f>Population!AD155/SUM(Population!$AB155:$AN155)</f>
        <v>0.18774604549359625</v>
      </c>
      <c r="AE155" s="42">
        <f>Population!AE155/SUM(Population!$AB155:$AN155)</f>
        <v>0.1946486153579888</v>
      </c>
      <c r="AF155" s="42">
        <f>Population!AF155/SUM(Population!$AB155:$AN155)</f>
        <v>5.8520879591543687E-2</v>
      </c>
      <c r="AG155" s="42">
        <f>Population!AG155/SUM(Population!$AB155:$AN155)</f>
        <v>1.1275955127740836E-2</v>
      </c>
      <c r="AH155" s="42">
        <f>Population!AH155/SUM(Population!$AB155:$AN155)</f>
        <v>9.5520535845476824E-3</v>
      </c>
      <c r="AI155" s="42">
        <f>Population!AI155/SUM(Population!$AB155:$AN155)</f>
        <v>0</v>
      </c>
      <c r="AJ155" s="42">
        <f>Population!AJ155/SUM(Population!$AB155:$AN155)</f>
        <v>0</v>
      </c>
      <c r="AK155" s="42">
        <f>Population!AK155/SUM(Population!$AB155:$AN155)</f>
        <v>0</v>
      </c>
      <c r="AL155" s="42">
        <f>Population!AL155/SUM(Population!$AB155:$AN155)</f>
        <v>2.0010800114030898E-2</v>
      </c>
      <c r="AM155" s="42">
        <f>Population!AM155/SUM(Population!$AB155:$AN155)</f>
        <v>1.0010710322740117E-2</v>
      </c>
      <c r="AN155" s="42">
        <f>Population!AN155/SUM(Population!$AB155:$AN155)</f>
        <v>8.0625143598304586E-3</v>
      </c>
      <c r="AO155" s="40">
        <f>Population!AO155/SUM(Population!$AO155:$BA155)</f>
        <v>0.85206775412953162</v>
      </c>
      <c r="AP155" s="42">
        <f>Population!AP155/SUM(Population!$AO155:$BA155)</f>
        <v>1.7016649448489393E-2</v>
      </c>
      <c r="AQ155" s="42">
        <f>Population!AQ155/SUM(Population!$AO155:$BA155)</f>
        <v>4.9601440037565718E-2</v>
      </c>
      <c r="AR155" s="42">
        <f>Population!AR155/SUM(Population!$AO155:$BA155)</f>
        <v>5.1003394325121527E-2</v>
      </c>
      <c r="AS155" s="42">
        <f>Population!AS155/SUM(Population!$AO155:$BA155)</f>
        <v>1.5236097331389069E-2</v>
      </c>
      <c r="AT155" s="42">
        <f>Population!AT155/SUM(Population!$AO155:$BA155)</f>
        <v>2.9217712260090176E-3</v>
      </c>
      <c r="AU155" s="42">
        <f>Population!AU155/SUM(Population!$AO155:$BA155)</f>
        <v>2.453401541336431E-3</v>
      </c>
      <c r="AV155" s="42">
        <f>Population!AV155/SUM(Population!$AO155:$BA155)</f>
        <v>0</v>
      </c>
      <c r="AW155" s="42">
        <f>Population!AW155/SUM(Population!$AO155:$BA155)</f>
        <v>0</v>
      </c>
      <c r="AX155" s="42">
        <f>Population!AX155/SUM(Population!$AO155:$BA155)</f>
        <v>0</v>
      </c>
      <c r="AY155" s="42">
        <f>Population!AY155/SUM(Population!$AO155:$BA155)</f>
        <v>5.1360750366468647E-3</v>
      </c>
      <c r="AZ155" s="42">
        <f>Population!AZ155/SUM(Population!$AO155:$BA155)</f>
        <v>2.5427681306040861E-3</v>
      </c>
      <c r="BA155" s="43">
        <f>Population!BA155/SUM(Population!$AO155:$BA155)</f>
        <v>2.0206487933061368E-3</v>
      </c>
      <c r="BB155" s="40">
        <f>Population!BB155/SUM(Population!$BB155:$BN155)</f>
        <v>0.40060417675136362</v>
      </c>
      <c r="BC155" s="42">
        <f>Population!BC155/SUM(Population!$BB155:$BN155)</f>
        <v>7.6736678433941163E-2</v>
      </c>
      <c r="BD155" s="42">
        <f>Population!BD155/SUM(Population!$BB155:$BN155)</f>
        <v>0.21229953665233309</v>
      </c>
      <c r="BE155" s="42">
        <f>Population!BE155/SUM(Population!$BB155:$BN155)</f>
        <v>0.20308451550364207</v>
      </c>
      <c r="BF155" s="42">
        <f>Population!BF155/SUM(Population!$BB155:$BN155)</f>
        <v>5.7413023159647317E-2</v>
      </c>
      <c r="BG155" s="42">
        <f>Population!BG155/SUM(Population!$BB155:$BN155)</f>
        <v>1.0583618331951521E-2</v>
      </c>
      <c r="BH155" s="42">
        <f>Population!BH155/SUM(Population!$BB155:$BN155)</f>
        <v>8.302219154840992E-3</v>
      </c>
      <c r="BI155" s="42">
        <f>Population!BI155/SUM(Population!$BB155:$BN155)</f>
        <v>0</v>
      </c>
      <c r="BJ155" s="42">
        <f>Population!BJ155/SUM(Population!$BB155:$BN155)</f>
        <v>0</v>
      </c>
      <c r="BK155" s="42">
        <f>Population!BK155/SUM(Population!$BB155:$BN155)</f>
        <v>0</v>
      </c>
      <c r="BL155" s="42">
        <f>Population!BL155/SUM(Population!$BB155:$BN155)</f>
        <v>1.728783983907705E-2</v>
      </c>
      <c r="BM155" s="42">
        <f>Population!BM155/SUM(Population!$BB155:$BN155)</f>
        <v>7.9227013429889331E-3</v>
      </c>
      <c r="BN155" s="43">
        <f>Population!BN155/SUM(Population!$BB155:$BN155)</f>
        <v>5.7656908302141617E-3</v>
      </c>
    </row>
    <row r="156" spans="1:66" x14ac:dyDescent="0.25">
      <c r="A156">
        <f t="shared" si="4"/>
        <v>76</v>
      </c>
      <c r="B156" s="40">
        <f>Population!B156/SUM(Population!$B156:$N156)</f>
        <v>0.94395016787587493</v>
      </c>
      <c r="C156" s="42">
        <f>Population!C156/SUM(Population!$B156:$N156)</f>
        <v>6.4359850640936939E-3</v>
      </c>
      <c r="D156" s="42">
        <f>Population!D156/SUM(Population!$B156:$N156)</f>
        <v>1.8771736378541706E-2</v>
      </c>
      <c r="E156" s="42">
        <f>Population!E156/SUM(Population!$B156:$N156)</f>
        <v>1.9323573605232371E-2</v>
      </c>
      <c r="F156" s="42">
        <f>Population!F156/SUM(Population!$B156:$N156)</f>
        <v>5.7783670995722831E-3</v>
      </c>
      <c r="G156" s="42">
        <f>Population!G156/SUM(Population!$B156:$N156)</f>
        <v>1.1090799909288696E-3</v>
      </c>
      <c r="H156" s="42">
        <f>Population!H156/SUM(Population!$B156:$N156)</f>
        <v>9.3314706741251714E-4</v>
      </c>
      <c r="I156" s="42">
        <f>Population!I156/SUM(Population!$B156:$N156)</f>
        <v>0</v>
      </c>
      <c r="J156" s="42">
        <f>Population!J156/SUM(Population!$B156:$N156)</f>
        <v>0</v>
      </c>
      <c r="K156" s="42">
        <f>Population!K156/SUM(Population!$B156:$N156)</f>
        <v>0</v>
      </c>
      <c r="L156" s="42">
        <f>Population!L156/SUM(Population!$B156:$N156)</f>
        <v>1.9537655803824731E-3</v>
      </c>
      <c r="M156" s="42">
        <f>Population!M156/SUM(Population!$B156:$N156)</f>
        <v>9.6994274857789542E-4</v>
      </c>
      <c r="N156" s="42">
        <f>Population!N156/SUM(Population!$B156:$N156)</f>
        <v>7.74234589383194E-4</v>
      </c>
      <c r="O156" s="40">
        <f>Population!O156/SUM(Population!$O156:$AA156)</f>
        <v>0.97346226493518628</v>
      </c>
      <c r="P156" s="42">
        <f>Population!P156/SUM(Population!$O156:$AA156)</f>
        <v>3.0498055782390765E-3</v>
      </c>
      <c r="Q156" s="42">
        <f>Population!Q156/SUM(Population!$O156:$AA156)</f>
        <v>8.8918409070842114E-3</v>
      </c>
      <c r="R156" s="42">
        <f>Population!R156/SUM(Population!$O156:$AA156)</f>
        <v>9.1481897238353971E-3</v>
      </c>
      <c r="S156" s="42">
        <f>Population!S156/SUM(Population!$O156:$AA156)</f>
        <v>2.7344435674229923E-3</v>
      </c>
      <c r="T156" s="42">
        <f>Population!T156/SUM(Population!$O156:$AA156)</f>
        <v>5.2467777631094866E-4</v>
      </c>
      <c r="U156" s="42">
        <f>Population!U156/SUM(Population!$O156:$AA156)</f>
        <v>4.4120635694266404E-4</v>
      </c>
      <c r="V156" s="42">
        <f>Population!V156/SUM(Population!$O156:$AA156)</f>
        <v>0</v>
      </c>
      <c r="W156" s="42">
        <f>Population!W156/SUM(Population!$O156:$AA156)</f>
        <v>0</v>
      </c>
      <c r="X156" s="42">
        <f>Population!X156/SUM(Population!$O156:$AA156)</f>
        <v>0</v>
      </c>
      <c r="Y156" s="42">
        <f>Population!Y156/SUM(Population!$O156:$AA156)</f>
        <v>9.2372482881800339E-4</v>
      </c>
      <c r="Z156" s="42">
        <f>Population!Z156/SUM(Population!$O156:$AA156)</f>
        <v>4.5829200837366841E-4</v>
      </c>
      <c r="AA156" s="42">
        <f>Population!AA156/SUM(Population!$O156:$AA156)</f>
        <v>3.6555431778680753E-4</v>
      </c>
      <c r="AB156" s="40">
        <f>Population!AB156/SUM(Population!$AB156:$AN156)</f>
        <v>0.43612311422898337</v>
      </c>
      <c r="AC156" s="42">
        <f>Population!AC156/SUM(Population!$AB156:$AN156)</f>
        <v>6.4040469821541449E-2</v>
      </c>
      <c r="AD156" s="42">
        <f>Population!AD156/SUM(Population!$AB156:$AN156)</f>
        <v>0.18774840479233187</v>
      </c>
      <c r="AE156" s="42">
        <f>Population!AE156/SUM(Population!$AB156:$AN156)</f>
        <v>0.19465188162961305</v>
      </c>
      <c r="AF156" s="42">
        <f>Population!AF156/SUM(Population!$AB156:$AN156)</f>
        <v>5.8522079943442218E-2</v>
      </c>
      <c r="AG156" s="42">
        <f>Population!AG156/SUM(Population!$AB156:$AN156)</f>
        <v>1.1276221921446544E-2</v>
      </c>
      <c r="AH156" s="42">
        <f>Population!AH156/SUM(Population!$AB156:$AN156)</f>
        <v>9.5523442110998346E-3</v>
      </c>
      <c r="AI156" s="42">
        <f>Population!AI156/SUM(Population!$AB156:$AN156)</f>
        <v>0</v>
      </c>
      <c r="AJ156" s="42">
        <f>Population!AJ156/SUM(Population!$AB156:$AN156)</f>
        <v>0</v>
      </c>
      <c r="AK156" s="42">
        <f>Population!AK156/SUM(Population!$AB156:$AN156)</f>
        <v>0</v>
      </c>
      <c r="AL156" s="42">
        <f>Population!AL156/SUM(Population!$AB156:$AN156)</f>
        <v>2.0011420568807801E-2</v>
      </c>
      <c r="AM156" s="42">
        <f>Population!AM156/SUM(Population!$AB156:$AN156)</f>
        <v>1.0011113491442106E-2</v>
      </c>
      <c r="AN156" s="42">
        <f>Population!AN156/SUM(Population!$AB156:$AN156)</f>
        <v>8.0629493912916413E-3</v>
      </c>
      <c r="AO156" s="40">
        <f>Population!AO156/SUM(Population!$AO156:$BA156)</f>
        <v>0.85197351768922591</v>
      </c>
      <c r="AP156" s="42">
        <f>Population!AP156/SUM(Population!$AO156:$BA156)</f>
        <v>1.7025872680923572E-2</v>
      </c>
      <c r="AQ156" s="42">
        <f>Population!AQ156/SUM(Population!$AO156:$BA156)</f>
        <v>4.9630135787236844E-2</v>
      </c>
      <c r="AR156" s="42">
        <f>Population!AR156/SUM(Population!$AO156:$BA156)</f>
        <v>5.1035978318711386E-2</v>
      </c>
      <c r="AS156" s="42">
        <f>Population!AS156/SUM(Population!$AO156:$BA156)</f>
        <v>1.5246636735547688E-2</v>
      </c>
      <c r="AT156" s="42">
        <f>Population!AT156/SUM(Population!$AO156:$BA156)</f>
        <v>2.9239199120963295E-3</v>
      </c>
      <c r="AU156" s="42">
        <f>Population!AU156/SUM(Population!$AO156:$BA156)</f>
        <v>2.4554307467973828E-3</v>
      </c>
      <c r="AV156" s="42">
        <f>Population!AV156/SUM(Population!$AO156:$BA156)</f>
        <v>0</v>
      </c>
      <c r="AW156" s="42">
        <f>Population!AW156/SUM(Population!$AO156:$BA156)</f>
        <v>0</v>
      </c>
      <c r="AX156" s="42">
        <f>Population!AX156/SUM(Population!$AO156:$BA156)</f>
        <v>0</v>
      </c>
      <c r="AY156" s="42">
        <f>Population!AY156/SUM(Population!$AO156:$BA156)</f>
        <v>5.1403614289195444E-3</v>
      </c>
      <c r="AZ156" s="42">
        <f>Population!AZ156/SUM(Population!$AO156:$BA156)</f>
        <v>2.5451997312895308E-3</v>
      </c>
      <c r="BA156" s="43">
        <f>Population!BA156/SUM(Population!$AO156:$BA156)</f>
        <v>2.0229469692515565E-3</v>
      </c>
      <c r="BB156" s="40">
        <f>Population!BB156/SUM(Population!$BB156:$BN156)</f>
        <v>0.40060315660613377</v>
      </c>
      <c r="BC156" s="42">
        <f>Population!BC156/SUM(Population!$BB156:$BN156)</f>
        <v>7.6736628223822781E-2</v>
      </c>
      <c r="BD156" s="42">
        <f>Population!BD156/SUM(Population!$BB156:$BN156)</f>
        <v>0.21229961151094448</v>
      </c>
      <c r="BE156" s="42">
        <f>Population!BE156/SUM(Population!$BB156:$BN156)</f>
        <v>0.20308491857131913</v>
      </c>
      <c r="BF156" s="42">
        <f>Population!BF156/SUM(Population!$BB156:$BN156)</f>
        <v>5.7413219800899737E-2</v>
      </c>
      <c r="BG156" s="42">
        <f>Population!BG156/SUM(Population!$BB156:$BN156)</f>
        <v>1.0583666923407859E-2</v>
      </c>
      <c r="BH156" s="42">
        <f>Population!BH156/SUM(Population!$BB156:$BN156)</f>
        <v>8.3022765859786917E-3</v>
      </c>
      <c r="BI156" s="42">
        <f>Population!BI156/SUM(Population!$BB156:$BN156)</f>
        <v>0</v>
      </c>
      <c r="BJ156" s="42">
        <f>Population!BJ156/SUM(Population!$BB156:$BN156)</f>
        <v>0</v>
      </c>
      <c r="BK156" s="42">
        <f>Population!BK156/SUM(Population!$BB156:$BN156)</f>
        <v>0</v>
      </c>
      <c r="BL156" s="42">
        <f>Population!BL156/SUM(Population!$BB156:$BN156)</f>
        <v>1.7287963571006319E-2</v>
      </c>
      <c r="BM156" s="42">
        <f>Population!BM156/SUM(Population!$BB156:$BN156)</f>
        <v>7.9227832260193136E-3</v>
      </c>
      <c r="BN156" s="43">
        <f>Population!BN156/SUM(Population!$BB156:$BN156)</f>
        <v>5.7657749804679798E-3</v>
      </c>
    </row>
    <row r="157" spans="1:66" x14ac:dyDescent="0.25">
      <c r="A157">
        <f t="shared" si="4"/>
        <v>76.5</v>
      </c>
      <c r="B157" s="40">
        <f>Population!B157/SUM(Population!$B157:$N157)</f>
        <v>0.94394850933628494</v>
      </c>
      <c r="C157" s="42">
        <f>Population!C157/SUM(Population!$B157:$N157)</f>
        <v>6.4361243729548056E-3</v>
      </c>
      <c r="D157" s="42">
        <f>Population!D157/SUM(Population!$B157:$N157)</f>
        <v>1.8772200822357026E-2</v>
      </c>
      <c r="E157" s="42">
        <f>Population!E157/SUM(Population!$B157:$N157)</f>
        <v>1.9324149366613339E-2</v>
      </c>
      <c r="F157" s="42">
        <f>Population!F157/SUM(Population!$B157:$N157)</f>
        <v>5.7785646917605541E-3</v>
      </c>
      <c r="G157" s="42">
        <f>Population!G157/SUM(Population!$B157:$N157)</f>
        <v>1.1091219217931019E-3</v>
      </c>
      <c r="H157" s="42">
        <f>Population!H157/SUM(Population!$B157:$N157)</f>
        <v>9.3318923088841002E-4</v>
      </c>
      <c r="I157" s="42">
        <f>Population!I157/SUM(Population!$B157:$N157)</f>
        <v>0</v>
      </c>
      <c r="J157" s="42">
        <f>Population!J157/SUM(Population!$B157:$N157)</f>
        <v>0</v>
      </c>
      <c r="K157" s="42">
        <f>Population!K157/SUM(Population!$B157:$N157)</f>
        <v>0</v>
      </c>
      <c r="L157" s="42">
        <f>Population!L157/SUM(Population!$B157:$N157)</f>
        <v>1.9538554345792749E-3</v>
      </c>
      <c r="M157" s="42">
        <f>Population!M157/SUM(Population!$B157:$N157)</f>
        <v>9.6999692811667671E-4</v>
      </c>
      <c r="N157" s="42">
        <f>Population!N157/SUM(Population!$B157:$N157)</f>
        <v>7.7428789465207011E-4</v>
      </c>
      <c r="O157" s="40">
        <f>Population!O157/SUM(Population!$O157:$AA157)</f>
        <v>0.97346139784080665</v>
      </c>
      <c r="P157" s="42">
        <f>Population!P157/SUM(Population!$O157:$AA157)</f>
        <v>3.0498747195574364E-3</v>
      </c>
      <c r="Q157" s="42">
        <f>Population!Q157/SUM(Population!$O157:$AA157)</f>
        <v>8.89207790796432E-3</v>
      </c>
      <c r="R157" s="42">
        <f>Population!R157/SUM(Population!$O157:$AA157)</f>
        <v>9.1484927636917117E-3</v>
      </c>
      <c r="S157" s="42">
        <f>Population!S157/SUM(Population!$O157:$AA157)</f>
        <v>2.7345494105250113E-3</v>
      </c>
      <c r="T157" s="42">
        <f>Population!T157/SUM(Population!$O157:$AA157)</f>
        <v>5.2470043954679557E-4</v>
      </c>
      <c r="U157" s="42">
        <f>Population!U157/SUM(Population!$O157:$AA157)</f>
        <v>4.4122923397694704E-4</v>
      </c>
      <c r="V157" s="42">
        <f>Population!V157/SUM(Population!$O157:$AA157)</f>
        <v>0</v>
      </c>
      <c r="W157" s="42">
        <f>Population!W157/SUM(Population!$O157:$AA157)</f>
        <v>0</v>
      </c>
      <c r="X157" s="42">
        <f>Population!X157/SUM(Population!$O157:$AA157)</f>
        <v>0</v>
      </c>
      <c r="Y157" s="42">
        <f>Population!Y157/SUM(Population!$O157:$AA157)</f>
        <v>9.2377391797096521E-4</v>
      </c>
      <c r="Z157" s="42">
        <f>Population!Z157/SUM(Population!$O157:$AA157)</f>
        <v>4.5832154732122326E-4</v>
      </c>
      <c r="AA157" s="42">
        <f>Population!AA157/SUM(Population!$O157:$AA157)</f>
        <v>3.655822186390965E-4</v>
      </c>
      <c r="AB157" s="40">
        <f>Population!AB157/SUM(Population!$AB157:$AN157)</f>
        <v>0.43611394252463143</v>
      </c>
      <c r="AC157" s="42">
        <f>Population!AC157/SUM(Population!$AB157:$AN157)</f>
        <v>6.4041091082771104E-2</v>
      </c>
      <c r="AD157" s="42">
        <f>Population!AD157/SUM(Population!$AB157:$AN157)</f>
        <v>0.18775068686819468</v>
      </c>
      <c r="AE157" s="42">
        <f>Population!AE157/SUM(Population!$AB157:$AN157)</f>
        <v>0.1946550404660933</v>
      </c>
      <c r="AF157" s="42">
        <f>Population!AF157/SUM(Population!$AB157:$AN157)</f>
        <v>5.8523240572300878E-2</v>
      </c>
      <c r="AG157" s="42">
        <f>Population!AG157/SUM(Population!$AB157:$AN157)</f>
        <v>1.127647984233523E-2</v>
      </c>
      <c r="AH157" s="42">
        <f>Population!AH157/SUM(Population!$AB157:$AN157)</f>
        <v>9.552625165343779E-3</v>
      </c>
      <c r="AI157" s="42">
        <f>Population!AI157/SUM(Population!$AB157:$AN157)</f>
        <v>0</v>
      </c>
      <c r="AJ157" s="42">
        <f>Population!AJ157/SUM(Population!$AB157:$AN157)</f>
        <v>0</v>
      </c>
      <c r="AK157" s="42">
        <f>Population!AK157/SUM(Population!$AB157:$AN157)</f>
        <v>0</v>
      </c>
      <c r="AL157" s="42">
        <f>Population!AL157/SUM(Population!$AB157:$AN157)</f>
        <v>2.0012020134498747E-2</v>
      </c>
      <c r="AM157" s="42">
        <f>Population!AM157/SUM(Population!$AB157:$AN157)</f>
        <v>1.001150303011332E-2</v>
      </c>
      <c r="AN157" s="42">
        <f>Population!AN157/SUM(Population!$AB157:$AN157)</f>
        <v>8.0633703137174689E-3</v>
      </c>
      <c r="AO157" s="40">
        <f>Population!AO157/SUM(Population!$AO157:$BA157)</f>
        <v>0.85188260712850117</v>
      </c>
      <c r="AP157" s="42">
        <f>Population!AP157/SUM(Population!$AO157:$BA157)</f>
        <v>1.7034767829316851E-2</v>
      </c>
      <c r="AQ157" s="42">
        <f>Population!AQ157/SUM(Population!$AO157:$BA157)</f>
        <v>4.9657811212307154E-2</v>
      </c>
      <c r="AR157" s="42">
        <f>Population!AR157/SUM(Population!$AO157:$BA157)</f>
        <v>5.1067407880189764E-2</v>
      </c>
      <c r="AS157" s="42">
        <f>Population!AS157/SUM(Population!$AO157:$BA157)</f>
        <v>1.525680453393748E-2</v>
      </c>
      <c r="AT157" s="42">
        <f>Population!AT157/SUM(Population!$AO157:$BA157)</f>
        <v>2.9259932413769475E-3</v>
      </c>
      <c r="AU157" s="42">
        <f>Population!AU157/SUM(Population!$AO157:$BA157)</f>
        <v>2.4573898119365843E-3</v>
      </c>
      <c r="AV157" s="42">
        <f>Population!AV157/SUM(Population!$AO157:$BA157)</f>
        <v>0</v>
      </c>
      <c r="AW157" s="42">
        <f>Population!AW157/SUM(Population!$AO157:$BA157)</f>
        <v>0</v>
      </c>
      <c r="AX157" s="42">
        <f>Population!AX157/SUM(Population!$AO157:$BA157)</f>
        <v>0</v>
      </c>
      <c r="AY157" s="42">
        <f>Population!AY157/SUM(Population!$AO157:$BA157)</f>
        <v>5.1444996495537479E-3</v>
      </c>
      <c r="AZ157" s="42">
        <f>Population!AZ157/SUM(Population!$AO157:$BA157)</f>
        <v>2.5475488916269899E-3</v>
      </c>
      <c r="BA157" s="43">
        <f>Population!BA157/SUM(Population!$AO157:$BA157)</f>
        <v>2.0251698212533048E-3</v>
      </c>
      <c r="BB157" s="40">
        <f>Population!BB157/SUM(Population!$BB157:$BN157)</f>
        <v>0.40060216934977394</v>
      </c>
      <c r="BC157" s="42">
        <f>Population!BC157/SUM(Population!$BB157:$BN157)</f>
        <v>7.6736579569949101E-2</v>
      </c>
      <c r="BD157" s="42">
        <f>Population!BD157/SUM(Population!$BB157:$BN157)</f>
        <v>0.2122996836544756</v>
      </c>
      <c r="BE157" s="42">
        <f>Population!BE157/SUM(Population!$BB157:$BN157)</f>
        <v>0.20308530831245641</v>
      </c>
      <c r="BF157" s="42">
        <f>Population!BF157/SUM(Population!$BB157:$BN157)</f>
        <v>5.7413410041108962E-2</v>
      </c>
      <c r="BG157" s="42">
        <f>Population!BG157/SUM(Population!$BB157:$BN157)</f>
        <v>1.0583713952052801E-2</v>
      </c>
      <c r="BH157" s="42">
        <f>Population!BH157/SUM(Population!$BB157:$BN157)</f>
        <v>8.3023322328168239E-3</v>
      </c>
      <c r="BI157" s="42">
        <f>Population!BI157/SUM(Population!$BB157:$BN157)</f>
        <v>0</v>
      </c>
      <c r="BJ157" s="42">
        <f>Population!BJ157/SUM(Population!$BB157:$BN157)</f>
        <v>0</v>
      </c>
      <c r="BK157" s="42">
        <f>Population!BK157/SUM(Population!$BB157:$BN157)</f>
        <v>0</v>
      </c>
      <c r="BL157" s="42">
        <f>Population!BL157/SUM(Population!$BB157:$BN157)</f>
        <v>1.7288083420709737E-2</v>
      </c>
      <c r="BM157" s="42">
        <f>Population!BM157/SUM(Population!$BB157:$BN157)</f>
        <v>7.9228626315186387E-3</v>
      </c>
      <c r="BN157" s="43">
        <f>Population!BN157/SUM(Population!$BB157:$BN157)</f>
        <v>5.7658568351378918E-3</v>
      </c>
    </row>
    <row r="158" spans="1:66" x14ac:dyDescent="0.25">
      <c r="A158">
        <f t="shared" si="4"/>
        <v>77</v>
      </c>
      <c r="B158" s="40">
        <f>Population!B158/SUM(Population!$B158:$N158)</f>
        <v>0.94394690514042712</v>
      </c>
      <c r="C158" s="42">
        <f>Population!C158/SUM(Population!$B158:$N158)</f>
        <v>6.4362590711496363E-3</v>
      </c>
      <c r="D158" s="42">
        <f>Population!D158/SUM(Population!$B158:$N158)</f>
        <v>1.8772649930550715E-2</v>
      </c>
      <c r="E158" s="42">
        <f>Population!E158/SUM(Population!$B158:$N158)</f>
        <v>1.9324706150747294E-2</v>
      </c>
      <c r="F158" s="42">
        <f>Population!F158/SUM(Population!$B158:$N158)</f>
        <v>5.7787557807176199E-3</v>
      </c>
      <c r="G158" s="42">
        <f>Population!G158/SUM(Population!$B158:$N158)</f>
        <v>1.1091624769239332E-3</v>
      </c>
      <c r="H158" s="42">
        <f>Population!H158/SUM(Population!$B158:$N158)</f>
        <v>9.332300381767807E-4</v>
      </c>
      <c r="I158" s="42">
        <f>Population!I158/SUM(Population!$B158:$N158)</f>
        <v>0</v>
      </c>
      <c r="J158" s="42">
        <f>Population!J158/SUM(Population!$B158:$N158)</f>
        <v>0</v>
      </c>
      <c r="K158" s="42">
        <f>Population!K158/SUM(Population!$B158:$N158)</f>
        <v>0</v>
      </c>
      <c r="L158" s="42">
        <f>Population!L158/SUM(Population!$B158:$N158)</f>
        <v>1.9539423655224484E-3</v>
      </c>
      <c r="M158" s="42">
        <f>Population!M158/SUM(Population!$B158:$N158)</f>
        <v>9.7004938489834167E-4</v>
      </c>
      <c r="N158" s="42">
        <f>Population!N158/SUM(Population!$B158:$N158)</f>
        <v>7.7433966088628643E-4</v>
      </c>
      <c r="O158" s="40">
        <f>Population!O158/SUM(Population!$O158:$AA158)</f>
        <v>0.97346055785625274</v>
      </c>
      <c r="P158" s="42">
        <f>Population!P158/SUM(Population!$O158:$AA158)</f>
        <v>3.0499416626243044E-3</v>
      </c>
      <c r="Q158" s="42">
        <f>Population!Q158/SUM(Population!$O158:$AA158)</f>
        <v>8.8923073576406587E-3</v>
      </c>
      <c r="R158" s="42">
        <f>Population!R158/SUM(Population!$O158:$AA158)</f>
        <v>9.1487861500932199E-3</v>
      </c>
      <c r="S158" s="42">
        <f>Population!S158/SUM(Population!$O158:$AA158)</f>
        <v>2.7346518969402463E-3</v>
      </c>
      <c r="T158" s="42">
        <f>Population!T158/SUM(Population!$O158:$AA158)</f>
        <v>5.2472239133123774E-4</v>
      </c>
      <c r="U158" s="42">
        <f>Population!U158/SUM(Population!$O158:$AA158)</f>
        <v>4.4125142832037974E-4</v>
      </c>
      <c r="V158" s="42">
        <f>Population!V158/SUM(Population!$O158:$AA158)</f>
        <v>0</v>
      </c>
      <c r="W158" s="42">
        <f>Population!W158/SUM(Population!$O158:$AA158)</f>
        <v>0</v>
      </c>
      <c r="X158" s="42">
        <f>Population!X158/SUM(Population!$O158:$AA158)</f>
        <v>0</v>
      </c>
      <c r="Y158" s="42">
        <f>Population!Y158/SUM(Population!$O158:$AA158)</f>
        <v>9.2382151337206374E-4</v>
      </c>
      <c r="Z158" s="42">
        <f>Population!Z158/SUM(Population!$O158:$AA158)</f>
        <v>4.5835024484290816E-4</v>
      </c>
      <c r="AA158" s="42">
        <f>Population!AA158/SUM(Population!$O158:$AA158)</f>
        <v>3.6560949858202075E-4</v>
      </c>
      <c r="AB158" s="40">
        <f>Population!AB158/SUM(Population!$AB158:$AN158)</f>
        <v>0.4361050726557324</v>
      </c>
      <c r="AC158" s="42">
        <f>Population!AC158/SUM(Population!$AB158:$AN158)</f>
        <v>6.4041691996959388E-2</v>
      </c>
      <c r="AD158" s="42">
        <f>Population!AD158/SUM(Population!$AB158:$AN158)</f>
        <v>0.18775289429868625</v>
      </c>
      <c r="AE158" s="42">
        <f>Population!AE158/SUM(Population!$AB158:$AN158)</f>
        <v>0.19465809558111213</v>
      </c>
      <c r="AF158" s="42">
        <f>Population!AF158/SUM(Population!$AB158:$AN158)</f>
        <v>5.8524362884439907E-2</v>
      </c>
      <c r="AG158" s="42">
        <f>Population!AG158/SUM(Population!$AB158:$AN158)</f>
        <v>1.1276729208572537E-2</v>
      </c>
      <c r="AH158" s="42">
        <f>Population!AH158/SUM(Population!$AB158:$AN158)</f>
        <v>9.552896791846616E-3</v>
      </c>
      <c r="AI158" s="42">
        <f>Population!AI158/SUM(Population!$AB158:$AN158)</f>
        <v>0</v>
      </c>
      <c r="AJ158" s="42">
        <f>Population!AJ158/SUM(Population!$AB158:$AN158)</f>
        <v>0</v>
      </c>
      <c r="AK158" s="42">
        <f>Population!AK158/SUM(Population!$AB158:$AN158)</f>
        <v>0</v>
      </c>
      <c r="AL158" s="42">
        <f>Population!AL158/SUM(Population!$AB158:$AN158)</f>
        <v>2.0012599576082143E-2</v>
      </c>
      <c r="AM158" s="42">
        <f>Population!AM158/SUM(Population!$AB158:$AN158)</f>
        <v>1.0011879433039711E-2</v>
      </c>
      <c r="AN158" s="42">
        <f>Population!AN158/SUM(Population!$AB158:$AN158)</f>
        <v>8.063777573529116E-3</v>
      </c>
      <c r="AO158" s="40">
        <f>Population!AO158/SUM(Population!$AO158:$BA158)</f>
        <v>0.85179492446657967</v>
      </c>
      <c r="AP158" s="42">
        <f>Population!AP158/SUM(Population!$AO158:$BA158)</f>
        <v>1.7043344731681821E-2</v>
      </c>
      <c r="AQ158" s="42">
        <f>Population!AQ158/SUM(Population!$AO158:$BA158)</f>
        <v>4.968449680024456E-2</v>
      </c>
      <c r="AR158" s="42">
        <f>Population!AR158/SUM(Population!$AO158:$BA158)</f>
        <v>5.1097717191087876E-2</v>
      </c>
      <c r="AS158" s="42">
        <f>Population!AS158/SUM(Population!$AO158:$BA158)</f>
        <v>1.5266611621789066E-2</v>
      </c>
      <c r="AT158" s="42">
        <f>Population!AT158/SUM(Population!$AO158:$BA158)</f>
        <v>2.9279934018593087E-3</v>
      </c>
      <c r="AU158" s="42">
        <f>Population!AU158/SUM(Population!$AO158:$BA158)</f>
        <v>2.4592807239174098E-3</v>
      </c>
      <c r="AV158" s="42">
        <f>Population!AV158/SUM(Population!$AO158:$BA158)</f>
        <v>0</v>
      </c>
      <c r="AW158" s="42">
        <f>Population!AW158/SUM(Population!$AO158:$BA158)</f>
        <v>0</v>
      </c>
      <c r="AX158" s="42">
        <f>Population!AX158/SUM(Population!$AO158:$BA158)</f>
        <v>0</v>
      </c>
      <c r="AY158" s="42">
        <f>Population!AY158/SUM(Population!$AO158:$BA158)</f>
        <v>5.1484938938266452E-3</v>
      </c>
      <c r="AZ158" s="42">
        <f>Population!AZ158/SUM(Population!$AO158:$BA158)</f>
        <v>2.5498178698487835E-3</v>
      </c>
      <c r="BA158" s="43">
        <f>Population!BA158/SUM(Population!$AO158:$BA158)</f>
        <v>2.027319299164815E-3</v>
      </c>
      <c r="BB158" s="40">
        <f>Population!BB158/SUM(Population!$BB158:$BN158)</f>
        <v>0.40060121404034854</v>
      </c>
      <c r="BC158" s="42">
        <f>Population!BC158/SUM(Population!$BB158:$BN158)</f>
        <v>7.6736532432582438E-2</v>
      </c>
      <c r="BD158" s="42">
        <f>Population!BD158/SUM(Population!$BB158:$BN158)</f>
        <v>0.21229975318365923</v>
      </c>
      <c r="BE158" s="42">
        <f>Population!BE158/SUM(Population!$BB158:$BN158)</f>
        <v>0.20308568513657332</v>
      </c>
      <c r="BF158" s="42">
        <f>Population!BF158/SUM(Population!$BB158:$BN158)</f>
        <v>5.7413594069711457E-2</v>
      </c>
      <c r="BG158" s="42">
        <f>Population!BG158/SUM(Population!$BB158:$BN158)</f>
        <v>1.0583759462628477E-2</v>
      </c>
      <c r="BH158" s="42">
        <f>Population!BH158/SUM(Population!$BB158:$BN158)</f>
        <v>8.3023861412439073E-3</v>
      </c>
      <c r="BI158" s="42">
        <f>Population!BI158/SUM(Population!$BB158:$BN158)</f>
        <v>0</v>
      </c>
      <c r="BJ158" s="42">
        <f>Population!BJ158/SUM(Population!$BB158:$BN158)</f>
        <v>0</v>
      </c>
      <c r="BK158" s="42">
        <f>Population!BK158/SUM(Population!$BB158:$BN158)</f>
        <v>0</v>
      </c>
      <c r="BL158" s="42">
        <f>Population!BL158/SUM(Population!$BB158:$BN158)</f>
        <v>1.7288199491036063E-2</v>
      </c>
      <c r="BM158" s="42">
        <f>Population!BM158/SUM(Population!$BB158:$BN158)</f>
        <v>7.9229396168692956E-3</v>
      </c>
      <c r="BN158" s="43">
        <f>Population!BN158/SUM(Population!$BB158:$BN158)</f>
        <v>5.7659364253474397E-3</v>
      </c>
    </row>
    <row r="159" spans="1:66" x14ac:dyDescent="0.25">
      <c r="A159">
        <f t="shared" si="4"/>
        <v>77.5</v>
      </c>
      <c r="B159" s="40">
        <f>Population!B159/SUM(Population!$B159:$N159)</f>
        <v>0.94394535347010722</v>
      </c>
      <c r="C159" s="42">
        <f>Population!C159/SUM(Population!$B159:$N159)</f>
        <v>6.4363893167786691E-3</v>
      </c>
      <c r="D159" s="42">
        <f>Population!D159/SUM(Population!$B159:$N159)</f>
        <v>1.8773084228795492E-2</v>
      </c>
      <c r="E159" s="42">
        <f>Population!E159/SUM(Population!$B159:$N159)</f>
        <v>1.9325244606995393E-2</v>
      </c>
      <c r="F159" s="42">
        <f>Population!F159/SUM(Population!$B159:$N159)</f>
        <v>5.7789405877073201E-3</v>
      </c>
      <c r="G159" s="42">
        <f>Population!G159/SUM(Population!$B159:$N159)</f>
        <v>1.1092017025259157E-3</v>
      </c>
      <c r="H159" s="42">
        <f>Population!H159/SUM(Population!$B159:$N159)</f>
        <v>9.3326953184745857E-4</v>
      </c>
      <c r="I159" s="42">
        <f>Population!I159/SUM(Population!$B159:$N159)</f>
        <v>0</v>
      </c>
      <c r="J159" s="42">
        <f>Population!J159/SUM(Population!$B159:$N159)</f>
        <v>0</v>
      </c>
      <c r="K159" s="42">
        <f>Population!K159/SUM(Population!$B159:$N159)</f>
        <v>0</v>
      </c>
      <c r="L159" s="42">
        <f>Population!L159/SUM(Population!$B159:$N159)</f>
        <v>1.9540264674978275E-3</v>
      </c>
      <c r="M159" s="42">
        <f>Population!M159/SUM(Population!$B159:$N159)</f>
        <v>9.7010016956774461E-4</v>
      </c>
      <c r="N159" s="42">
        <f>Population!N159/SUM(Population!$B159:$N159)</f>
        <v>7.7438991817676563E-4</v>
      </c>
      <c r="O159" s="40">
        <f>Population!O159/SUM(Population!$O159:$AA159)</f>
        <v>0.97345974416936076</v>
      </c>
      <c r="P159" s="42">
        <f>Population!P159/SUM(Population!$O159:$AA159)</f>
        <v>3.0500064791608916E-3</v>
      </c>
      <c r="Q159" s="42">
        <f>Population!Q159/SUM(Population!$O159:$AA159)</f>
        <v>8.8925295012929756E-3</v>
      </c>
      <c r="R159" s="42">
        <f>Population!R159/SUM(Population!$O159:$AA159)</f>
        <v>9.1490701901148948E-3</v>
      </c>
      <c r="S159" s="42">
        <f>Population!S159/SUM(Population!$O159:$AA159)</f>
        <v>2.7347511302014535E-3</v>
      </c>
      <c r="T159" s="42">
        <f>Population!T159/SUM(Population!$O159:$AA159)</f>
        <v>5.2474365261895035E-4</v>
      </c>
      <c r="U159" s="42">
        <f>Population!U159/SUM(Population!$O159:$AA159)</f>
        <v>4.4127295640259524E-4</v>
      </c>
      <c r="V159" s="42">
        <f>Population!V159/SUM(Population!$O159:$AA159)</f>
        <v>0</v>
      </c>
      <c r="W159" s="42">
        <f>Population!W159/SUM(Population!$O159:$AA159)</f>
        <v>0</v>
      </c>
      <c r="X159" s="42">
        <f>Population!X159/SUM(Population!$O159:$AA159)</f>
        <v>0</v>
      </c>
      <c r="Y159" s="42">
        <f>Population!Y159/SUM(Population!$O159:$AA159)</f>
        <v>9.238676530148337E-4</v>
      </c>
      <c r="Z159" s="42">
        <f>Population!Z159/SUM(Population!$O159:$AA159)</f>
        <v>4.5837811606222353E-4</v>
      </c>
      <c r="AA159" s="42">
        <f>Population!AA159/SUM(Population!$O159:$AA159)</f>
        <v>3.6563615177039358E-4</v>
      </c>
      <c r="AB159" s="40">
        <f>Population!AB159/SUM(Population!$AB159:$AN159)</f>
        <v>0.43609649427082547</v>
      </c>
      <c r="AC159" s="42">
        <f>Population!AC159/SUM(Population!$AB159:$AN159)</f>
        <v>6.4042273229240124E-2</v>
      </c>
      <c r="AD159" s="42">
        <f>Population!AD159/SUM(Population!$AB159:$AN159)</f>
        <v>0.18775502957134757</v>
      </c>
      <c r="AE159" s="42">
        <f>Population!AE159/SUM(Population!$AB159:$AN159)</f>
        <v>0.19466105054415045</v>
      </c>
      <c r="AF159" s="42">
        <f>Population!AF159/SUM(Population!$AB159:$AN159)</f>
        <v>5.852544822886132E-2</v>
      </c>
      <c r="AG159" s="42">
        <f>Population!AG159/SUM(Population!$AB159:$AN159)</f>
        <v>1.1276970325181473E-2</v>
      </c>
      <c r="AH159" s="42">
        <f>Population!AH159/SUM(Population!$AB159:$AN159)</f>
        <v>9.5531594215939302E-3</v>
      </c>
      <c r="AI159" s="42">
        <f>Population!AI159/SUM(Population!$AB159:$AN159)</f>
        <v>0</v>
      </c>
      <c r="AJ159" s="42">
        <f>Population!AJ159/SUM(Population!$AB159:$AN159)</f>
        <v>0</v>
      </c>
      <c r="AK159" s="42">
        <f>Population!AK159/SUM(Population!$AB159:$AN159)</f>
        <v>0</v>
      </c>
      <c r="AL159" s="42">
        <f>Population!AL159/SUM(Population!$AB159:$AN159)</f>
        <v>2.0013159626956725E-2</v>
      </c>
      <c r="AM159" s="42">
        <f>Population!AM159/SUM(Population!$AB159:$AN159)</f>
        <v>1.0012243175554518E-2</v>
      </c>
      <c r="AN159" s="42">
        <f>Population!AN159/SUM(Population!$AB159:$AN159)</f>
        <v>8.0641716062883079E-3</v>
      </c>
      <c r="AO159" s="40">
        <f>Population!AO159/SUM(Population!$AO159:$BA159)</f>
        <v>0.8517103738706302</v>
      </c>
      <c r="AP159" s="42">
        <f>Population!AP159/SUM(Population!$AO159:$BA159)</f>
        <v>1.7051612998555857E-2</v>
      </c>
      <c r="AQ159" s="42">
        <f>Population!AQ159/SUM(Population!$AO159:$BA159)</f>
        <v>4.9710222343687466E-2</v>
      </c>
      <c r="AR159" s="42">
        <f>Population!AR159/SUM(Population!$AO159:$BA159)</f>
        <v>5.1126939676568332E-2</v>
      </c>
      <c r="AS159" s="42">
        <f>Population!AS159/SUM(Population!$AO159:$BA159)</f>
        <v>1.5276068660186682E-2</v>
      </c>
      <c r="AT159" s="42">
        <f>Population!AT159/SUM(Population!$AO159:$BA159)</f>
        <v>2.9299225358015118E-3</v>
      </c>
      <c r="AU159" s="42">
        <f>Population!AU159/SUM(Population!$AO159:$BA159)</f>
        <v>2.4611054310374773E-3</v>
      </c>
      <c r="AV159" s="42">
        <f>Population!AV159/SUM(Population!$AO159:$BA159)</f>
        <v>0</v>
      </c>
      <c r="AW159" s="42">
        <f>Population!AW159/SUM(Population!$AO159:$BA159)</f>
        <v>0</v>
      </c>
      <c r="AX159" s="42">
        <f>Population!AX159/SUM(Population!$AO159:$BA159)</f>
        <v>0</v>
      </c>
      <c r="AY159" s="42">
        <f>Population!AY159/SUM(Population!$AO159:$BA159)</f>
        <v>5.1523482753020539E-3</v>
      </c>
      <c r="AZ159" s="42">
        <f>Population!AZ159/SUM(Population!$AO159:$BA159)</f>
        <v>2.5520088842647111E-3</v>
      </c>
      <c r="BA159" s="43">
        <f>Population!BA159/SUM(Population!$AO159:$BA159)</f>
        <v>2.0293973239656027E-3</v>
      </c>
      <c r="BB159" s="40">
        <f>Population!BB159/SUM(Population!$BB159:$BN159)</f>
        <v>0.40060028975521556</v>
      </c>
      <c r="BC159" s="42">
        <f>Population!BC159/SUM(Population!$BB159:$BN159)</f>
        <v>7.6736486772314386E-2</v>
      </c>
      <c r="BD159" s="42">
        <f>Population!BD159/SUM(Population!$BB159:$BN159)</f>
        <v>0.21229982019481108</v>
      </c>
      <c r="BE159" s="42">
        <f>Population!BE159/SUM(Population!$BB159:$BN159)</f>
        <v>0.20308604944201269</v>
      </c>
      <c r="BF159" s="42">
        <f>Population!BF159/SUM(Population!$BB159:$BN159)</f>
        <v>5.7413772071703527E-2</v>
      </c>
      <c r="BG159" s="42">
        <f>Population!BG159/SUM(Population!$BB159:$BN159)</f>
        <v>1.0583803498982762E-2</v>
      </c>
      <c r="BH159" s="42">
        <f>Population!BH159/SUM(Population!$BB159:$BN159)</f>
        <v>8.3024383567373919E-3</v>
      </c>
      <c r="BI159" s="42">
        <f>Population!BI159/SUM(Population!$BB159:$BN159)</f>
        <v>0</v>
      </c>
      <c r="BJ159" s="42">
        <f>Population!BJ159/SUM(Population!$BB159:$BN159)</f>
        <v>0</v>
      </c>
      <c r="BK159" s="42">
        <f>Population!BK159/SUM(Population!$BB159:$BN159)</f>
        <v>0</v>
      </c>
      <c r="BL159" s="42">
        <f>Population!BL159/SUM(Population!$BB159:$BN159)</f>
        <v>1.7288311883671026E-2</v>
      </c>
      <c r="BM159" s="42">
        <f>Population!BM159/SUM(Population!$BB159:$BN159)</f>
        <v>7.9230142397022224E-3</v>
      </c>
      <c r="BN159" s="43">
        <f>Population!BN159/SUM(Population!$BB159:$BN159)</f>
        <v>5.7660137848493309E-3</v>
      </c>
    </row>
    <row r="160" spans="1:66" x14ac:dyDescent="0.25">
      <c r="A160">
        <f t="shared" si="4"/>
        <v>78</v>
      </c>
      <c r="B160" s="40">
        <f>Population!B160/SUM(Population!$B160:$N160)</f>
        <v>0.94394385257020641</v>
      </c>
      <c r="C160" s="42">
        <f>Population!C160/SUM(Population!$B160:$N160)</f>
        <v>6.4365152618940207E-3</v>
      </c>
      <c r="D160" s="42">
        <f>Population!D160/SUM(Population!$B160:$N160)</f>
        <v>1.8773504222809961E-2</v>
      </c>
      <c r="E160" s="42">
        <f>Population!E160/SUM(Population!$B160:$N160)</f>
        <v>1.9325765360683311E-2</v>
      </c>
      <c r="F160" s="42">
        <f>Population!F160/SUM(Population!$B160:$N160)</f>
        <v>5.7791193260987601E-3</v>
      </c>
      <c r="G160" s="42">
        <f>Population!G160/SUM(Population!$B160:$N160)</f>
        <v>1.1092396432430339E-3</v>
      </c>
      <c r="H160" s="42">
        <f>Population!H160/SUM(Population!$B160:$N160)</f>
        <v>9.3330775335071696E-4</v>
      </c>
      <c r="I160" s="42">
        <f>Population!I160/SUM(Population!$B160:$N160)</f>
        <v>0</v>
      </c>
      <c r="J160" s="42">
        <f>Population!J160/SUM(Population!$B160:$N160)</f>
        <v>0</v>
      </c>
      <c r="K160" s="42">
        <f>Population!K160/SUM(Population!$B160:$N160)</f>
        <v>0</v>
      </c>
      <c r="L160" s="42">
        <f>Population!L160/SUM(Population!$B160:$N160)</f>
        <v>1.9541078321409404E-3</v>
      </c>
      <c r="M160" s="42">
        <f>Population!M160/SUM(Population!$B160:$N160)</f>
        <v>9.7014933191092269E-4</v>
      </c>
      <c r="N160" s="42">
        <f>Population!N160/SUM(Population!$B160:$N160)</f>
        <v>7.7443869766177233E-4</v>
      </c>
      <c r="O160" s="40">
        <f>Population!O160/SUM(Population!$O160:$AA160)</f>
        <v>0.97345895598694065</v>
      </c>
      <c r="P160" s="42">
        <f>Population!P160/SUM(Population!$O160:$AA160)</f>
        <v>3.0500692384118544E-3</v>
      </c>
      <c r="Q160" s="42">
        <f>Population!Q160/SUM(Population!$O160:$AA160)</f>
        <v>8.8927445760569081E-3</v>
      </c>
      <c r="R160" s="42">
        <f>Population!R160/SUM(Population!$O160:$AA160)</f>
        <v>9.1493451819606286E-3</v>
      </c>
      <c r="S160" s="42">
        <f>Population!S160/SUM(Population!$O160:$AA160)</f>
        <v>2.7348472113170571E-3</v>
      </c>
      <c r="T160" s="42">
        <f>Population!T160/SUM(Population!$O160:$AA160)</f>
        <v>5.2476424397256388E-4</v>
      </c>
      <c r="U160" s="42">
        <f>Population!U160/SUM(Population!$O160:$AA160)</f>
        <v>4.4129383473490532E-4</v>
      </c>
      <c r="V160" s="42">
        <f>Population!V160/SUM(Population!$O160:$AA160)</f>
        <v>0</v>
      </c>
      <c r="W160" s="42">
        <f>Population!W160/SUM(Population!$O160:$AA160)</f>
        <v>0</v>
      </c>
      <c r="X160" s="42">
        <f>Population!X160/SUM(Population!$O160:$AA160)</f>
        <v>0</v>
      </c>
      <c r="Y160" s="42">
        <f>Population!Y160/SUM(Population!$O160:$AA160)</f>
        <v>9.2391237489410712E-4</v>
      </c>
      <c r="Z160" s="42">
        <f>Population!Z160/SUM(Population!$O160:$AA160)</f>
        <v>4.5840517688159346E-4</v>
      </c>
      <c r="AA160" s="42">
        <f>Population!AA160/SUM(Population!$O160:$AA160)</f>
        <v>3.6566217482964116E-4</v>
      </c>
      <c r="AB160" s="40">
        <f>Population!AB160/SUM(Population!$AB160:$AN160)</f>
        <v>0.43608819740534632</v>
      </c>
      <c r="AC160" s="42">
        <f>Population!AC160/SUM(Population!$AB160:$AN160)</f>
        <v>6.4042835423669078E-2</v>
      </c>
      <c r="AD160" s="42">
        <f>Population!AD160/SUM(Population!$AB160:$AN160)</f>
        <v>0.18775709508658961</v>
      </c>
      <c r="AE160" s="42">
        <f>Population!AE160/SUM(Population!$AB160:$AN160)</f>
        <v>0.19466390878634049</v>
      </c>
      <c r="AF160" s="42">
        <f>Population!AF160/SUM(Population!$AB160:$AN160)</f>
        <v>5.8526497899736178E-2</v>
      </c>
      <c r="AG160" s="42">
        <f>Population!AG160/SUM(Population!$AB160:$AN160)</f>
        <v>1.1277203484609661E-2</v>
      </c>
      <c r="AH160" s="42">
        <f>Population!AH160/SUM(Population!$AB160:$AN160)</f>
        <v>9.5534133724905698E-3</v>
      </c>
      <c r="AI160" s="42">
        <f>Population!AI160/SUM(Population!$AB160:$AN160)</f>
        <v>0</v>
      </c>
      <c r="AJ160" s="42">
        <f>Population!AJ160/SUM(Population!$AB160:$AN160)</f>
        <v>0</v>
      </c>
      <c r="AK160" s="42">
        <f>Population!AK160/SUM(Population!$AB160:$AN160)</f>
        <v>0</v>
      </c>
      <c r="AL160" s="42">
        <f>Population!AL160/SUM(Population!$AB160:$AN160)</f>
        <v>2.0013700990194033E-2</v>
      </c>
      <c r="AM160" s="42">
        <f>Population!AM160/SUM(Population!$AB160:$AN160)</f>
        <v>1.0012594714603442E-2</v>
      </c>
      <c r="AN160" s="42">
        <f>Population!AN160/SUM(Population!$AB160:$AN160)</f>
        <v>8.0645528364205622E-3</v>
      </c>
      <c r="AO160" s="40">
        <f>Population!AO160/SUM(Population!$AO160:$BA160)</f>
        <v>0.85162886164186802</v>
      </c>
      <c r="AP160" s="42">
        <f>Population!AP160/SUM(Population!$AO160:$BA160)</f>
        <v>1.7059582015352858E-2</v>
      </c>
      <c r="AQ160" s="42">
        <f>Population!AQ160/SUM(Population!$AO160:$BA160)</f>
        <v>4.9735016946791638E-2</v>
      </c>
      <c r="AR160" s="42">
        <f>Population!AR160/SUM(Population!$AO160:$BA160)</f>
        <v>5.115510801063107E-2</v>
      </c>
      <c r="AS160" s="42">
        <f>Population!AS160/SUM(Population!$AO160:$BA160)</f>
        <v>1.5285186077179628E-2</v>
      </c>
      <c r="AT160" s="42">
        <f>Population!AT160/SUM(Population!$AO160:$BA160)</f>
        <v>2.931782739840232E-3</v>
      </c>
      <c r="AU160" s="42">
        <f>Population!AU160/SUM(Population!$AO160:$BA160)</f>
        <v>2.4628658426614982E-3</v>
      </c>
      <c r="AV160" s="42">
        <f>Population!AV160/SUM(Population!$AO160:$BA160)</f>
        <v>0</v>
      </c>
      <c r="AW160" s="42">
        <f>Population!AW160/SUM(Population!$AO160:$BA160)</f>
        <v>0</v>
      </c>
      <c r="AX160" s="42">
        <f>Population!AX160/SUM(Population!$AO160:$BA160)</f>
        <v>0</v>
      </c>
      <c r="AY160" s="42">
        <f>Population!AY160/SUM(Population!$AO160:$BA160)</f>
        <v>5.1560668256546297E-3</v>
      </c>
      <c r="AZ160" s="42">
        <f>Population!AZ160/SUM(Population!$AO160:$BA160)</f>
        <v>2.5541241129002678E-3</v>
      </c>
      <c r="BA160" s="43">
        <f>Population!BA160/SUM(Population!$AO160:$BA160)</f>
        <v>2.0314057871203394E-3</v>
      </c>
      <c r="BB160" s="40">
        <f>Population!BB160/SUM(Population!$BB160:$BN160)</f>
        <v>0.40059939559141944</v>
      </c>
      <c r="BC160" s="42">
        <f>Population!BC160/SUM(Population!$BB160:$BN160)</f>
        <v>7.6736442550139325E-2</v>
      </c>
      <c r="BD160" s="42">
        <f>Population!BD160/SUM(Population!$BB160:$BN160)</f>
        <v>0.21229988478007211</v>
      </c>
      <c r="BE160" s="42">
        <f>Population!BE160/SUM(Population!$BB160:$BN160)</f>
        <v>0.20308640161609337</v>
      </c>
      <c r="BF160" s="42">
        <f>Population!BF160/SUM(Population!$BB160:$BN160)</f>
        <v>5.7413944227619737E-2</v>
      </c>
      <c r="BG160" s="42">
        <f>Population!BG160/SUM(Population!$BB160:$BN160)</f>
        <v>1.0583846104045386E-2</v>
      </c>
      <c r="BH160" s="42">
        <f>Population!BH160/SUM(Population!$BB160:$BN160)</f>
        <v>8.3024889242816098E-3</v>
      </c>
      <c r="BI160" s="42">
        <f>Population!BI160/SUM(Population!$BB160:$BN160)</f>
        <v>0</v>
      </c>
      <c r="BJ160" s="42">
        <f>Population!BJ160/SUM(Population!$BB160:$BN160)</f>
        <v>0</v>
      </c>
      <c r="BK160" s="42">
        <f>Population!BK160/SUM(Population!$BB160:$BN160)</f>
        <v>0</v>
      </c>
      <c r="BL160" s="42">
        <f>Population!BL160/SUM(Population!$BB160:$BN160)</f>
        <v>1.7288420698973461E-2</v>
      </c>
      <c r="BM160" s="42">
        <f>Population!BM160/SUM(Population!$BB160:$BN160)</f>
        <v>7.9230865577025588E-3</v>
      </c>
      <c r="BN160" s="43">
        <f>Population!BN160/SUM(Population!$BB160:$BN160)</f>
        <v>5.7660889496530133E-3</v>
      </c>
    </row>
    <row r="161" spans="1:66" x14ac:dyDescent="0.25">
      <c r="A161">
        <f t="shared" si="4"/>
        <v>78.5</v>
      </c>
      <c r="B161" s="40">
        <f>Population!B161/SUM(Population!$B161:$N161)</f>
        <v>0.94394240074680358</v>
      </c>
      <c r="C161" s="42">
        <f>Population!C161/SUM(Population!$B161:$N161)</f>
        <v>6.4366370527533375E-3</v>
      </c>
      <c r="D161" s="42">
        <f>Population!D161/SUM(Population!$B161:$N161)</f>
        <v>1.8773910399158676E-2</v>
      </c>
      <c r="E161" s="42">
        <f>Population!E161/SUM(Population!$B161:$N161)</f>
        <v>1.9326269013957197E-2</v>
      </c>
      <c r="F161" s="42">
        <f>Population!F161/SUM(Population!$B161:$N161)</f>
        <v>5.7792922016055527E-3</v>
      </c>
      <c r="G161" s="42">
        <f>Population!G161/SUM(Population!$B161:$N161)</f>
        <v>1.1092763421953963E-3</v>
      </c>
      <c r="H161" s="42">
        <f>Population!H161/SUM(Population!$B161:$N161)</f>
        <v>9.3334474300969372E-4</v>
      </c>
      <c r="I161" s="42">
        <f>Population!I161/SUM(Population!$B161:$N161)</f>
        <v>0</v>
      </c>
      <c r="J161" s="42">
        <f>Population!J161/SUM(Population!$B161:$N161)</f>
        <v>0</v>
      </c>
      <c r="K161" s="42">
        <f>Population!K161/SUM(Population!$B161:$N161)</f>
        <v>0</v>
      </c>
      <c r="L161" s="42">
        <f>Population!L161/SUM(Population!$B161:$N161)</f>
        <v>1.9541865484351941E-3</v>
      </c>
      <c r="M161" s="42">
        <f>Population!M161/SUM(Population!$B161:$N161)</f>
        <v>9.7019692078087775E-4</v>
      </c>
      <c r="N161" s="42">
        <f>Population!N161/SUM(Population!$B161:$N161)</f>
        <v>7.7448603130043253E-4</v>
      </c>
      <c r="O161" s="40">
        <f>Population!O161/SUM(Population!$O161:$AA161)</f>
        <v>0.97345819253521737</v>
      </c>
      <c r="P161" s="42">
        <f>Population!P161/SUM(Population!$O161:$AA161)</f>
        <v>3.0501300072151558E-3</v>
      </c>
      <c r="Q161" s="42">
        <f>Population!Q161/SUM(Population!$O161:$AA161)</f>
        <v>8.8929528111915766E-3</v>
      </c>
      <c r="R161" s="42">
        <f>Population!R161/SUM(Population!$O161:$AA161)</f>
        <v>9.1496114149900304E-3</v>
      </c>
      <c r="S161" s="42">
        <f>Population!S161/SUM(Population!$O161:$AA161)</f>
        <v>2.7349402387148313E-3</v>
      </c>
      <c r="T161" s="42">
        <f>Population!T161/SUM(Population!$O161:$AA161)</f>
        <v>5.2478418553587966E-4</v>
      </c>
      <c r="U161" s="42">
        <f>Population!U161/SUM(Population!$O161:$AA161)</f>
        <v>4.4131407984250348E-4</v>
      </c>
      <c r="V161" s="42">
        <f>Population!V161/SUM(Population!$O161:$AA161)</f>
        <v>0</v>
      </c>
      <c r="W161" s="42">
        <f>Population!W161/SUM(Population!$O161:$AA161)</f>
        <v>0</v>
      </c>
      <c r="X161" s="42">
        <f>Population!X161/SUM(Population!$O161:$AA161)</f>
        <v>0</v>
      </c>
      <c r="Y161" s="42">
        <f>Population!Y161/SUM(Population!$O161:$AA161)</f>
        <v>9.239557168679314E-4</v>
      </c>
      <c r="Z161" s="42">
        <f>Population!Z161/SUM(Population!$O161:$AA161)</f>
        <v>4.5843144383406355E-4</v>
      </c>
      <c r="AA161" s="42">
        <f>Population!AA161/SUM(Population!$O161:$AA161)</f>
        <v>3.6568756659055774E-4</v>
      </c>
      <c r="AB161" s="40">
        <f>Population!AB161/SUM(Population!$AB161:$AN161)</f>
        <v>0.43608017246758846</v>
      </c>
      <c r="AC161" s="42">
        <f>Population!AC161/SUM(Population!$AB161:$AN161)</f>
        <v>6.4043379203664028E-2</v>
      </c>
      <c r="AD161" s="42">
        <f>Population!AD161/SUM(Population!$AB161:$AN161)</f>
        <v>0.18775909316051784</v>
      </c>
      <c r="AE161" s="42">
        <f>Population!AE161/SUM(Population!$AB161:$AN161)</f>
        <v>0.19466667360615869</v>
      </c>
      <c r="AF161" s="42">
        <f>Population!AF161/SUM(Population!$AB161:$AN161)</f>
        <v>5.852751313881379E-2</v>
      </c>
      <c r="AG161" s="42">
        <f>Population!AG161/SUM(Population!$AB161:$AN161)</f>
        <v>1.1277428967280172E-2</v>
      </c>
      <c r="AH161" s="42">
        <f>Population!AH161/SUM(Population!$AB161:$AN161)</f>
        <v>9.5536589498570121E-3</v>
      </c>
      <c r="AI161" s="42">
        <f>Population!AI161/SUM(Population!$AB161:$AN161)</f>
        <v>0</v>
      </c>
      <c r="AJ161" s="42">
        <f>Population!AJ161/SUM(Population!$AB161:$AN161)</f>
        <v>0</v>
      </c>
      <c r="AK161" s="42">
        <f>Population!AK161/SUM(Population!$AB161:$AN161)</f>
        <v>0</v>
      </c>
      <c r="AL161" s="42">
        <f>Population!AL161/SUM(Population!$AB161:$AN161)</f>
        <v>2.0014224339771444E-2</v>
      </c>
      <c r="AM161" s="42">
        <f>Population!AM161/SUM(Population!$AB161:$AN161)</f>
        <v>1.0012934489324747E-2</v>
      </c>
      <c r="AN161" s="42">
        <f>Population!AN161/SUM(Population!$AB161:$AN161)</f>
        <v>8.0649216770240229E-3</v>
      </c>
      <c r="AO161" s="40">
        <f>Population!AO161/SUM(Population!$AO161:$BA161)</f>
        <v>0.85155029619985434</v>
      </c>
      <c r="AP161" s="42">
        <f>Population!AP161/SUM(Population!$AO161:$BA161)</f>
        <v>1.7067260944844519E-2</v>
      </c>
      <c r="AQ161" s="42">
        <f>Population!AQ161/SUM(Population!$AO161:$BA161)</f>
        <v>4.97589090320378E-2</v>
      </c>
      <c r="AR161" s="42">
        <f>Population!AR161/SUM(Population!$AO161:$BA161)</f>
        <v>5.1182254121943084E-2</v>
      </c>
      <c r="AS161" s="42">
        <f>Population!AS161/SUM(Population!$AO161:$BA161)</f>
        <v>1.5293974069120834E-2</v>
      </c>
      <c r="AT161" s="42">
        <f>Population!AT161/SUM(Population!$AO161:$BA161)</f>
        <v>2.9335760651696507E-3</v>
      </c>
      <c r="AU161" s="42">
        <f>Population!AU161/SUM(Population!$AO161:$BA161)</f>
        <v>2.464563829207074E-3</v>
      </c>
      <c r="AV161" s="42">
        <f>Population!AV161/SUM(Population!$AO161:$BA161)</f>
        <v>0</v>
      </c>
      <c r="AW161" s="42">
        <f>Population!AW161/SUM(Population!$AO161:$BA161)</f>
        <v>0</v>
      </c>
      <c r="AX161" s="42">
        <f>Population!AX161/SUM(Population!$AO161:$BA161)</f>
        <v>0</v>
      </c>
      <c r="AY161" s="42">
        <f>Population!AY161/SUM(Population!$AO161:$BA161)</f>
        <v>5.1596534946079563E-3</v>
      </c>
      <c r="AZ161" s="42">
        <f>Population!AZ161/SUM(Population!$AO161:$BA161)</f>
        <v>2.5561656932060251E-3</v>
      </c>
      <c r="BA161" s="43">
        <f>Population!BA161/SUM(Population!$AO161:$BA161)</f>
        <v>2.0333465500085046E-3</v>
      </c>
      <c r="BB161" s="40">
        <f>Population!BB161/SUM(Population!$BB161:$BN161)</f>
        <v>0.40059853066597517</v>
      </c>
      <c r="BC161" s="42">
        <f>Population!BC161/SUM(Population!$BB161:$BN161)</f>
        <v>7.6736399727518848E-2</v>
      </c>
      <c r="BD161" s="42">
        <f>Population!BD161/SUM(Population!$BB161:$BN161)</f>
        <v>0.2122999470276348</v>
      </c>
      <c r="BE161" s="42">
        <f>Population!BE161/SUM(Population!$BB161:$BN161)</f>
        <v>0.20308674203527974</v>
      </c>
      <c r="BF161" s="42">
        <f>Population!BF161/SUM(Population!$BB161:$BN161)</f>
        <v>5.7414110713528477E-2</v>
      </c>
      <c r="BG161" s="42">
        <f>Population!BG161/SUM(Population!$BB161:$BN161)</f>
        <v>1.0583887319809773E-2</v>
      </c>
      <c r="BH161" s="42">
        <f>Population!BH161/SUM(Population!$BB161:$BN161)</f>
        <v>8.3025378882965756E-3</v>
      </c>
      <c r="BI161" s="42">
        <f>Population!BI161/SUM(Population!$BB161:$BN161)</f>
        <v>0</v>
      </c>
      <c r="BJ161" s="42">
        <f>Population!BJ161/SUM(Population!$BB161:$BN161)</f>
        <v>0</v>
      </c>
      <c r="BK161" s="42">
        <f>Population!BK161/SUM(Population!$BB161:$BN161)</f>
        <v>0</v>
      </c>
      <c r="BL161" s="42">
        <f>Population!BL161/SUM(Population!$BB161:$BN161)</f>
        <v>1.7288526035834712E-2</v>
      </c>
      <c r="BM161" s="42">
        <f>Population!BM161/SUM(Population!$BB161:$BN161)</f>
        <v>7.9231566284369784E-3</v>
      </c>
      <c r="BN161" s="43">
        <f>Population!BN161/SUM(Population!$BB161:$BN161)</f>
        <v>5.7661619576849866E-3</v>
      </c>
    </row>
    <row r="162" spans="1:66" x14ac:dyDescent="0.25">
      <c r="A162">
        <f t="shared" si="4"/>
        <v>79</v>
      </c>
      <c r="B162" s="40">
        <f>Population!B162/SUM(Population!$B162:$N162)</f>
        <v>0.94394099636528694</v>
      </c>
      <c r="C162" s="42">
        <f>Population!C162/SUM(Population!$B162:$N162)</f>
        <v>6.4367548300644801E-3</v>
      </c>
      <c r="D162" s="42">
        <f>Population!D162/SUM(Population!$B162:$N162)</f>
        <v>1.8774303226028435E-2</v>
      </c>
      <c r="E162" s="42">
        <f>Population!E162/SUM(Population!$B162:$N162)</f>
        <v>1.9326756146628293E-2</v>
      </c>
      <c r="F162" s="42">
        <f>Population!F162/SUM(Population!$B162:$N162)</f>
        <v>5.7794594125275198E-3</v>
      </c>
      <c r="G162" s="42">
        <f>Population!G162/SUM(Population!$B162:$N162)</f>
        <v>1.1093118410178714E-3</v>
      </c>
      <c r="H162" s="42">
        <f>Population!H162/SUM(Population!$B162:$N162)</f>
        <v>9.3338054001854739E-4</v>
      </c>
      <c r="I162" s="42">
        <f>Population!I162/SUM(Population!$B162:$N162)</f>
        <v>0</v>
      </c>
      <c r="J162" s="42">
        <f>Population!J162/SUM(Population!$B162:$N162)</f>
        <v>0</v>
      </c>
      <c r="K162" s="42">
        <f>Population!K162/SUM(Population!$B162:$N162)</f>
        <v>0</v>
      </c>
      <c r="L162" s="42">
        <f>Population!L162/SUM(Population!$B162:$N162)</f>
        <v>1.9542627027218954E-3</v>
      </c>
      <c r="M162" s="42">
        <f>Population!M162/SUM(Population!$B162:$N162)</f>
        <v>9.7024298403660194E-4</v>
      </c>
      <c r="N162" s="42">
        <f>Population!N162/SUM(Population!$B162:$N162)</f>
        <v>7.7453195166977571E-4</v>
      </c>
      <c r="O162" s="40">
        <f>Population!O162/SUM(Population!$O162:$AA162)</f>
        <v>0.9734574530601261</v>
      </c>
      <c r="P162" s="42">
        <f>Population!P162/SUM(Population!$O162:$AA162)</f>
        <v>3.0501888500738131E-3</v>
      </c>
      <c r="Q162" s="42">
        <f>Population!Q162/SUM(Population!$O162:$AA162)</f>
        <v>8.893154428261647E-3</v>
      </c>
      <c r="R162" s="42">
        <f>Population!R162/SUM(Population!$O162:$AA162)</f>
        <v>9.1498691697827379E-3</v>
      </c>
      <c r="S162" s="42">
        <f>Population!S162/SUM(Population!$O162:$AA162)</f>
        <v>2.7350303082047597E-3</v>
      </c>
      <c r="T162" s="42">
        <f>Population!T162/SUM(Population!$O162:$AA162)</f>
        <v>5.248034970124078E-4</v>
      </c>
      <c r="U162" s="42">
        <f>Population!U162/SUM(Population!$O162:$AA162)</f>
        <v>4.4133370820499462E-4</v>
      </c>
      <c r="V162" s="42">
        <f>Population!V162/SUM(Population!$O162:$AA162)</f>
        <v>0</v>
      </c>
      <c r="W162" s="42">
        <f>Population!W162/SUM(Population!$O162:$AA162)</f>
        <v>0</v>
      </c>
      <c r="X162" s="42">
        <f>Population!X162/SUM(Population!$O162:$AA162)</f>
        <v>0</v>
      </c>
      <c r="Y162" s="42">
        <f>Population!Y162/SUM(Population!$O162:$AA162)</f>
        <v>9.2399771653730223E-4</v>
      </c>
      <c r="Z162" s="42">
        <f>Population!Z162/SUM(Population!$O162:$AA162)</f>
        <v>4.5845693395027995E-4</v>
      </c>
      <c r="AA162" s="42">
        <f>Population!AA162/SUM(Population!$O162:$AA162)</f>
        <v>3.6571232784594969E-4</v>
      </c>
      <c r="AB162" s="40">
        <f>Population!AB162/SUM(Population!$AB162:$AN162)</f>
        <v>0.43607241022486959</v>
      </c>
      <c r="AC162" s="42">
        <f>Population!AC162/SUM(Population!$AB162:$AN162)</f>
        <v>6.4043905172471091E-2</v>
      </c>
      <c r="AD162" s="42">
        <f>Population!AD162/SUM(Population!$AB162:$AN162)</f>
        <v>0.18776102602773842</v>
      </c>
      <c r="AE162" s="42">
        <f>Population!AE162/SUM(Population!$AB162:$AN162)</f>
        <v>0.19466934817495121</v>
      </c>
      <c r="AF162" s="42">
        <f>Population!AF162/SUM(Population!$AB162:$AN162)</f>
        <v>5.8528495137750713E-2</v>
      </c>
      <c r="AG162" s="42">
        <f>Population!AG162/SUM(Population!$AB162:$AN162)</f>
        <v>1.1277647042125211E-2</v>
      </c>
      <c r="AH162" s="42">
        <f>Population!AH162/SUM(Population!$AB162:$AN162)</f>
        <v>9.5538964469191277E-3</v>
      </c>
      <c r="AI162" s="42">
        <f>Population!AI162/SUM(Population!$AB162:$AN162)</f>
        <v>0</v>
      </c>
      <c r="AJ162" s="42">
        <f>Population!AJ162/SUM(Population!$AB162:$AN162)</f>
        <v>0</v>
      </c>
      <c r="AK162" s="42">
        <f>Population!AK162/SUM(Population!$AB162:$AN162)</f>
        <v>0</v>
      </c>
      <c r="AL162" s="42">
        <f>Population!AL162/SUM(Population!$AB162:$AN162)</f>
        <v>2.0014730321781537E-2</v>
      </c>
      <c r="AM162" s="42">
        <f>Population!AM162/SUM(Population!$AB162:$AN162)</f>
        <v>1.001326292163901E-2</v>
      </c>
      <c r="AN162" s="42">
        <f>Population!AN162/SUM(Population!$AB162:$AN162)</f>
        <v>8.0652785297537812E-3</v>
      </c>
      <c r="AO162" s="40">
        <f>Population!AO162/SUM(Population!$AO162:$BA162)</f>
        <v>0.851474588065121</v>
      </c>
      <c r="AP162" s="42">
        <f>Population!AP162/SUM(Population!$AO162:$BA162)</f>
        <v>1.7074658729761091E-2</v>
      </c>
      <c r="AQ162" s="42">
        <f>Population!AQ162/SUM(Population!$AO162:$BA162)</f>
        <v>4.9781926347465394E-2</v>
      </c>
      <c r="AR162" s="42">
        <f>Population!AR162/SUM(Population!$AO162:$BA162)</f>
        <v>5.1208409200249369E-2</v>
      </c>
      <c r="AS162" s="42">
        <f>Population!AS162/SUM(Population!$AO162:$BA162)</f>
        <v>1.5302442602217971E-2</v>
      </c>
      <c r="AT162" s="42">
        <f>Population!AT162/SUM(Population!$AO162:$BA162)</f>
        <v>2.935304517767389E-3</v>
      </c>
      <c r="AU162" s="42">
        <f>Population!AU162/SUM(Population!$AO162:$BA162)</f>
        <v>2.4662012221805859E-3</v>
      </c>
      <c r="AV162" s="42">
        <f>Population!AV162/SUM(Population!$AO162:$BA162)</f>
        <v>0</v>
      </c>
      <c r="AW162" s="42">
        <f>Population!AW162/SUM(Population!$AO162:$BA162)</f>
        <v>0</v>
      </c>
      <c r="AX162" s="42">
        <f>Population!AX162/SUM(Population!$AO162:$BA162)</f>
        <v>0</v>
      </c>
      <c r="AY162" s="42">
        <f>Population!AY162/SUM(Population!$AO162:$BA162)</f>
        <v>5.1631121499804275E-3</v>
      </c>
      <c r="AZ162" s="42">
        <f>Population!AZ162/SUM(Population!$AO162:$BA162)</f>
        <v>2.5581357218348458E-3</v>
      </c>
      <c r="BA162" s="43">
        <f>Population!BA162/SUM(Population!$AO162:$BA162)</f>
        <v>2.0352214434219583E-3</v>
      </c>
      <c r="BB162" s="40">
        <f>Population!BB162/SUM(Population!$BB162:$BN162)</f>
        <v>0.40059769411605828</v>
      </c>
      <c r="BC162" s="42">
        <f>Population!BC162/SUM(Population!$BB162:$BN162)</f>
        <v>7.6736358266436766E-2</v>
      </c>
      <c r="BD162" s="42">
        <f>Population!BD162/SUM(Population!$BB162:$BN162)</f>
        <v>0.21230000702195706</v>
      </c>
      <c r="BE162" s="42">
        <f>Population!BE162/SUM(Population!$BB162:$BN162)</f>
        <v>0.20308707106536833</v>
      </c>
      <c r="BF162" s="42">
        <f>Population!BF162/SUM(Population!$BB162:$BN162)</f>
        <v>5.741427170104299E-2</v>
      </c>
      <c r="BG162" s="42">
        <f>Population!BG162/SUM(Population!$BB162:$BN162)</f>
        <v>1.0583927187320156E-2</v>
      </c>
      <c r="BH162" s="42">
        <f>Population!BH162/SUM(Population!$BB162:$BN162)</f>
        <v>8.3025852925766586E-3</v>
      </c>
      <c r="BI162" s="42">
        <f>Population!BI162/SUM(Population!$BB162:$BN162)</f>
        <v>0</v>
      </c>
      <c r="BJ162" s="42">
        <f>Population!BJ162/SUM(Population!$BB162:$BN162)</f>
        <v>0</v>
      </c>
      <c r="BK162" s="42">
        <f>Population!BK162/SUM(Population!$BB162:$BN162)</f>
        <v>0</v>
      </c>
      <c r="BL162" s="42">
        <f>Population!BL162/SUM(Population!$BB162:$BN162)</f>
        <v>1.7288627991559256E-2</v>
      </c>
      <c r="BM162" s="42">
        <f>Population!BM162/SUM(Population!$BB162:$BN162)</f>
        <v>7.9232245092009743E-3</v>
      </c>
      <c r="BN162" s="43">
        <f>Population!BN162/SUM(Population!$BB162:$BN162)</f>
        <v>5.7662328484795813E-3</v>
      </c>
    </row>
    <row r="163" spans="1:66" x14ac:dyDescent="0.25">
      <c r="A163">
        <f t="shared" si="4"/>
        <v>79.5</v>
      </c>
      <c r="B163" s="40">
        <f>Population!B163/SUM(Population!$B163:$N163)</f>
        <v>0.9439396378484588</v>
      </c>
      <c r="C163" s="42">
        <f>Population!C163/SUM(Population!$B163:$N163)</f>
        <v>6.4368687292210049E-3</v>
      </c>
      <c r="D163" s="42">
        <f>Population!D163/SUM(Population!$B163:$N163)</f>
        <v>1.8774683153979985E-2</v>
      </c>
      <c r="E163" s="42">
        <f>Population!E163/SUM(Population!$B163:$N163)</f>
        <v>1.9327227317003225E-2</v>
      </c>
      <c r="F163" s="42">
        <f>Population!F163/SUM(Population!$B163:$N163)</f>
        <v>5.7796211499932361E-3</v>
      </c>
      <c r="G163" s="42">
        <f>Population!G163/SUM(Population!$B163:$N163)</f>
        <v>1.1093461799001985E-3</v>
      </c>
      <c r="H163" s="42">
        <f>Population!H163/SUM(Population!$B163:$N163)</f>
        <v>9.334151824456062E-4</v>
      </c>
      <c r="I163" s="42">
        <f>Population!I163/SUM(Population!$B163:$N163)</f>
        <v>0</v>
      </c>
      <c r="J163" s="42">
        <f>Population!J163/SUM(Population!$B163:$N163)</f>
        <v>0</v>
      </c>
      <c r="K163" s="42">
        <f>Population!K163/SUM(Population!$B163:$N163)</f>
        <v>0</v>
      </c>
      <c r="L163" s="42">
        <f>Population!L163/SUM(Population!$B163:$N163)</f>
        <v>1.9543363787205103E-3</v>
      </c>
      <c r="M163" s="42">
        <f>Population!M163/SUM(Population!$B163:$N163)</f>
        <v>9.7028756849395711E-4</v>
      </c>
      <c r="N163" s="42">
        <f>Population!N163/SUM(Population!$B163:$N163)</f>
        <v>7.7457649178337468E-4</v>
      </c>
      <c r="O163" s="40">
        <f>Population!O163/SUM(Population!$O163:$AA163)</f>
        <v>0.97345673682748435</v>
      </c>
      <c r="P163" s="42">
        <f>Population!P163/SUM(Population!$O163:$AA163)</f>
        <v>3.0502458292288601E-3</v>
      </c>
      <c r="Q163" s="42">
        <f>Population!Q163/SUM(Population!$O163:$AA163)</f>
        <v>8.8933496413308808E-3</v>
      </c>
      <c r="R163" s="42">
        <f>Population!R163/SUM(Population!$O163:$AA163)</f>
        <v>9.1501187182348228E-3</v>
      </c>
      <c r="S163" s="42">
        <f>Population!S163/SUM(Population!$O163:$AA163)</f>
        <v>2.7351175129586977E-3</v>
      </c>
      <c r="T163" s="42">
        <f>Population!T163/SUM(Population!$O163:$AA163)</f>
        <v>5.2482219764864082E-4</v>
      </c>
      <c r="U163" s="42">
        <f>Population!U163/SUM(Population!$O163:$AA163)</f>
        <v>4.4135273620448648E-4</v>
      </c>
      <c r="V163" s="42">
        <f>Population!V163/SUM(Population!$O163:$AA163)</f>
        <v>0</v>
      </c>
      <c r="W163" s="42">
        <f>Population!W163/SUM(Population!$O163:$AA163)</f>
        <v>0</v>
      </c>
      <c r="X163" s="42">
        <f>Population!X163/SUM(Population!$O163:$AA163)</f>
        <v>0</v>
      </c>
      <c r="Y163" s="42">
        <f>Population!Y163/SUM(Population!$O163:$AA163)</f>
        <v>9.2403841114204843E-4</v>
      </c>
      <c r="Z163" s="42">
        <f>Population!Z163/SUM(Population!$O163:$AA163)</f>
        <v>4.5848166463949617E-4</v>
      </c>
      <c r="AA163" s="42">
        <f>Population!AA163/SUM(Population!$O163:$AA163)</f>
        <v>3.657364611276587E-4</v>
      </c>
      <c r="AB163" s="40">
        <f>Population!AB163/SUM(Population!$AB163:$AN163)</f>
        <v>0.43606490178994822</v>
      </c>
      <c r="AC163" s="42">
        <f>Population!AC163/SUM(Population!$AB163:$AN163)</f>
        <v>6.4044413913652065E-2</v>
      </c>
      <c r="AD163" s="42">
        <f>Population!AD163/SUM(Population!$AB163:$AN163)</f>
        <v>0.18776289584413464</v>
      </c>
      <c r="AE163" s="42">
        <f>Population!AE163/SUM(Population!$AB163:$AN163)</f>
        <v>0.19467193554228543</v>
      </c>
      <c r="AF163" s="42">
        <f>Population!AF163/SUM(Population!$AB163:$AN163)</f>
        <v>5.8529445040357626E-2</v>
      </c>
      <c r="AG163" s="42">
        <f>Population!AG163/SUM(Population!$AB163:$AN163)</f>
        <v>1.1277857967101965E-2</v>
      </c>
      <c r="AH163" s="42">
        <f>Population!AH163/SUM(Population!$AB163:$AN163)</f>
        <v>9.5541261452895508E-3</v>
      </c>
      <c r="AI163" s="42">
        <f>Population!AI163/SUM(Population!$AB163:$AN163)</f>
        <v>0</v>
      </c>
      <c r="AJ163" s="42">
        <f>Population!AJ163/SUM(Population!$AB163:$AN163)</f>
        <v>0</v>
      </c>
      <c r="AK163" s="42">
        <f>Population!AK163/SUM(Population!$AB163:$AN163)</f>
        <v>0</v>
      </c>
      <c r="AL163" s="42">
        <f>Population!AL163/SUM(Population!$AB163:$AN163)</f>
        <v>2.0015219555614108E-2</v>
      </c>
      <c r="AM163" s="42">
        <f>Population!AM163/SUM(Population!$AB163:$AN163)</f>
        <v>1.0013580416843961E-2</v>
      </c>
      <c r="AN163" s="42">
        <f>Population!AN163/SUM(Population!$AB163:$AN163)</f>
        <v>8.0656237847723921E-3</v>
      </c>
      <c r="AO163" s="40">
        <f>Population!AO163/SUM(Population!$AO163:$BA163)</f>
        <v>0.85140164984022415</v>
      </c>
      <c r="AP163" s="42">
        <f>Population!AP163/SUM(Population!$AO163:$BA163)</f>
        <v>1.7081784095501536E-2</v>
      </c>
      <c r="AQ163" s="42">
        <f>Population!AQ163/SUM(Population!$AO163:$BA163)</f>
        <v>4.9804095974298801E-2</v>
      </c>
      <c r="AR163" s="42">
        <f>Population!AR163/SUM(Population!$AO163:$BA163)</f>
        <v>5.1233603703323242E-2</v>
      </c>
      <c r="AS163" s="42">
        <f>Population!AS163/SUM(Population!$AO163:$BA163)</f>
        <v>1.531060141428294E-2</v>
      </c>
      <c r="AT163" s="42">
        <f>Population!AT163/SUM(Population!$AO163:$BA163)</f>
        <v>2.9369700586644536E-3</v>
      </c>
      <c r="AU163" s="42">
        <f>Population!AU163/SUM(Population!$AO163:$BA163)</f>
        <v>2.4677798142603573E-3</v>
      </c>
      <c r="AV163" s="42">
        <f>Population!AV163/SUM(Population!$AO163:$BA163)</f>
        <v>0</v>
      </c>
      <c r="AW163" s="42">
        <f>Population!AW163/SUM(Population!$AO163:$BA163)</f>
        <v>0</v>
      </c>
      <c r="AX163" s="42">
        <f>Population!AX163/SUM(Population!$AO163:$BA163)</f>
        <v>0</v>
      </c>
      <c r="AY163" s="42">
        <f>Population!AY163/SUM(Population!$AO163:$BA163)</f>
        <v>5.1664465778328873E-3</v>
      </c>
      <c r="AZ163" s="42">
        <f>Population!AZ163/SUM(Population!$AO163:$BA163)</f>
        <v>2.5600362544836372E-3</v>
      </c>
      <c r="BA163" s="43">
        <f>Population!BA163/SUM(Population!$AO163:$BA163)</f>
        <v>2.0370322671277377E-3</v>
      </c>
      <c r="BB163" s="40">
        <f>Population!BB163/SUM(Population!$BB163:$BN163)</f>
        <v>0.40059688509910929</v>
      </c>
      <c r="BC163" s="42">
        <f>Population!BC163/SUM(Population!$BB163:$BN163)</f>
        <v>7.6736318129446993E-2</v>
      </c>
      <c r="BD163" s="42">
        <f>Population!BD163/SUM(Population!$BB163:$BN163)</f>
        <v>0.21230006484396274</v>
      </c>
      <c r="BE163" s="42">
        <f>Population!BE163/SUM(Population!$BB163:$BN163)</f>
        <v>0.2030873890616868</v>
      </c>
      <c r="BF163" s="42">
        <f>Population!BF163/SUM(Population!$BB163:$BN163)</f>
        <v>5.7414427357345844E-2</v>
      </c>
      <c r="BG163" s="42">
        <f>Population!BG163/SUM(Population!$BB163:$BN163)</f>
        <v>1.0583965746663305E-2</v>
      </c>
      <c r="BH163" s="42">
        <f>Population!BH163/SUM(Population!$BB163:$BN163)</f>
        <v>8.3026311802382163E-3</v>
      </c>
      <c r="BI163" s="42">
        <f>Population!BI163/SUM(Population!$BB163:$BN163)</f>
        <v>0</v>
      </c>
      <c r="BJ163" s="42">
        <f>Population!BJ163/SUM(Population!$BB163:$BN163)</f>
        <v>0</v>
      </c>
      <c r="BK163" s="42">
        <f>Population!BK163/SUM(Population!$BB163:$BN163)</f>
        <v>0</v>
      </c>
      <c r="BL163" s="42">
        <f>Population!BL163/SUM(Population!$BB163:$BN163)</f>
        <v>1.7288726661764366E-2</v>
      </c>
      <c r="BM163" s="42">
        <f>Population!BM163/SUM(Population!$BB163:$BN163)</f>
        <v>7.9232902568842981E-3</v>
      </c>
      <c r="BN163" s="43">
        <f>Population!BN163/SUM(Population!$BB163:$BN163)</f>
        <v>5.7663016628979593E-3</v>
      </c>
    </row>
    <row r="164" spans="1:66" x14ac:dyDescent="0.25">
      <c r="A164">
        <f t="shared" si="4"/>
        <v>80</v>
      </c>
      <c r="B164" s="40">
        <f>Population!B164/SUM(Population!$B164:$N164)</f>
        <v>0.94393832367465336</v>
      </c>
      <c r="C164" s="42">
        <f>Population!C164/SUM(Population!$B164:$N164)</f>
        <v>6.4369788805284803E-3</v>
      </c>
      <c r="D164" s="42">
        <f>Population!D164/SUM(Population!$B164:$N164)</f>
        <v>1.8775050616674751E-2</v>
      </c>
      <c r="E164" s="42">
        <f>Population!E164/SUM(Population!$B164:$N164)</f>
        <v>1.9327683062697748E-2</v>
      </c>
      <c r="F164" s="42">
        <f>Population!F164/SUM(Population!$B164:$N164)</f>
        <v>5.7797775982020901E-3</v>
      </c>
      <c r="G164" s="42">
        <f>Population!G164/SUM(Population!$B164:$N164)</f>
        <v>1.1093793976281816E-3</v>
      </c>
      <c r="H164" s="42">
        <f>Population!H164/SUM(Population!$B164:$N164)</f>
        <v>9.3344870724085662E-4</v>
      </c>
      <c r="I164" s="42">
        <f>Population!I164/SUM(Population!$B164:$N164)</f>
        <v>0</v>
      </c>
      <c r="J164" s="42">
        <f>Population!J164/SUM(Population!$B164:$N164)</f>
        <v>0</v>
      </c>
      <c r="K164" s="42">
        <f>Population!K164/SUM(Population!$B164:$N164)</f>
        <v>0</v>
      </c>
      <c r="L164" s="42">
        <f>Population!L164/SUM(Population!$B164:$N164)</f>
        <v>1.9544076575577288E-3</v>
      </c>
      <c r="M164" s="42">
        <f>Population!M164/SUM(Population!$B164:$N164)</f>
        <v>9.7033071988714874E-4</v>
      </c>
      <c r="N164" s="42">
        <f>Population!N164/SUM(Population!$B164:$N164)</f>
        <v>7.7461968492979066E-4</v>
      </c>
      <c r="O164" s="40">
        <f>Population!O164/SUM(Population!$O164:$AA164)</f>
        <v>0.97345604312305611</v>
      </c>
      <c r="P164" s="42">
        <f>Population!P164/SUM(Population!$O164:$AA164)</f>
        <v>3.0503010047329571E-3</v>
      </c>
      <c r="Q164" s="42">
        <f>Population!Q164/SUM(Population!$O164:$AA164)</f>
        <v>8.8935386571644976E-3</v>
      </c>
      <c r="R164" s="42">
        <f>Population!R164/SUM(Population!$O164:$AA164)</f>
        <v>9.1503603236824278E-3</v>
      </c>
      <c r="S164" s="42">
        <f>Population!S164/SUM(Population!$O164:$AA164)</f>
        <v>2.7352019435047223E-3</v>
      </c>
      <c r="T164" s="42">
        <f>Population!T164/SUM(Population!$O164:$AA164)</f>
        <v>5.2484030622152768E-4</v>
      </c>
      <c r="U164" s="42">
        <f>Population!U164/SUM(Population!$O164:$AA164)</f>
        <v>4.4137118008053401E-4</v>
      </c>
      <c r="V164" s="42">
        <f>Population!V164/SUM(Population!$O164:$AA164)</f>
        <v>0</v>
      </c>
      <c r="W164" s="42">
        <f>Population!W164/SUM(Population!$O164:$AA164)</f>
        <v>0</v>
      </c>
      <c r="X164" s="42">
        <f>Population!X164/SUM(Population!$O164:$AA164)</f>
        <v>0</v>
      </c>
      <c r="Y164" s="42">
        <f>Population!Y164/SUM(Population!$O164:$AA164)</f>
        <v>9.2407783747132095E-4</v>
      </c>
      <c r="Z164" s="42">
        <f>Population!Z164/SUM(Population!$O164:$AA164)</f>
        <v>4.5850565358343976E-4</v>
      </c>
      <c r="AA164" s="42">
        <f>Population!AA164/SUM(Population!$O164:$AA164)</f>
        <v>3.6575997050254059E-4</v>
      </c>
      <c r="AB164" s="40">
        <f>Population!AB164/SUM(Population!$AB164:$AN164)</f>
        <v>0.43605763860772417</v>
      </c>
      <c r="AC164" s="42">
        <f>Population!AC164/SUM(Population!$AB164:$AN164)</f>
        <v>6.4044905991586562E-2</v>
      </c>
      <c r="AD164" s="42">
        <f>Population!AD164/SUM(Population!$AB164:$AN164)</f>
        <v>0.18776470468960257</v>
      </c>
      <c r="AE164" s="42">
        <f>Population!AE164/SUM(Population!$AB164:$AN164)</f>
        <v>0.1946744386411195</v>
      </c>
      <c r="AF164" s="42">
        <f>Population!AF164/SUM(Population!$AB164:$AN164)</f>
        <v>5.8530363944761937E-2</v>
      </c>
      <c r="AG164" s="42">
        <f>Population!AG164/SUM(Population!$AB164:$AN164)</f>
        <v>1.1278061989690056E-2</v>
      </c>
      <c r="AH164" s="42">
        <f>Population!AH164/SUM(Population!$AB164:$AN164)</f>
        <v>9.5543483154389899E-3</v>
      </c>
      <c r="AI164" s="42">
        <f>Population!AI164/SUM(Population!$AB164:$AN164)</f>
        <v>0</v>
      </c>
      <c r="AJ164" s="42">
        <f>Population!AJ164/SUM(Population!$AB164:$AN164)</f>
        <v>0</v>
      </c>
      <c r="AK164" s="42">
        <f>Population!AK164/SUM(Population!$AB164:$AN164)</f>
        <v>0</v>
      </c>
      <c r="AL164" s="42">
        <f>Population!AL164/SUM(Population!$AB164:$AN164)</f>
        <v>2.0015692635107645E-2</v>
      </c>
      <c r="AM164" s="42">
        <f>Population!AM164/SUM(Population!$AB164:$AN164)</f>
        <v>1.0013887364210237E-2</v>
      </c>
      <c r="AN164" s="42">
        <f>Population!AN164/SUM(Population!$AB164:$AN164)</f>
        <v>8.0659578207581094E-3</v>
      </c>
      <c r="AO164" s="40">
        <f>Population!AO164/SUM(Population!$AO164:$BA164)</f>
        <v>0.85133139618935594</v>
      </c>
      <c r="AP164" s="42">
        <f>Population!AP164/SUM(Population!$AO164:$BA164)</f>
        <v>1.7088645552943635E-2</v>
      </c>
      <c r="AQ164" s="42">
        <f>Population!AQ164/SUM(Population!$AO164:$BA164)</f>
        <v>4.9825444334934771E-2</v>
      </c>
      <c r="AR164" s="42">
        <f>Population!AR164/SUM(Population!$AO164:$BA164)</f>
        <v>5.1257867364416565E-2</v>
      </c>
      <c r="AS164" s="42">
        <f>Population!AS164/SUM(Population!$AO164:$BA164)</f>
        <v>1.5318460016666176E-2</v>
      </c>
      <c r="AT164" s="42">
        <f>Population!AT164/SUM(Population!$AO164:$BA164)</f>
        <v>2.9385746042563886E-3</v>
      </c>
      <c r="AU164" s="42">
        <f>Population!AU164/SUM(Population!$AO164:$BA164)</f>
        <v>2.4693013594243984E-3</v>
      </c>
      <c r="AV164" s="42">
        <f>Population!AV164/SUM(Population!$AO164:$BA164)</f>
        <v>0</v>
      </c>
      <c r="AW164" s="42">
        <f>Population!AW164/SUM(Population!$AO164:$BA164)</f>
        <v>0</v>
      </c>
      <c r="AX164" s="42">
        <f>Population!AX164/SUM(Population!$AO164:$BA164)</f>
        <v>0</v>
      </c>
      <c r="AY164" s="42">
        <f>Population!AY164/SUM(Population!$AO164:$BA164)</f>
        <v>5.1696604827122785E-3</v>
      </c>
      <c r="AZ164" s="42">
        <f>Population!AZ164/SUM(Population!$AO164:$BA164)</f>
        <v>2.5618693057964294E-3</v>
      </c>
      <c r="BA164" s="43">
        <f>Population!BA164/SUM(Population!$AO164:$BA164)</f>
        <v>2.038780789493439E-3</v>
      </c>
      <c r="BB164" s="40">
        <f>Population!BB164/SUM(Population!$BB164:$BN164)</f>
        <v>0.40059610279286395</v>
      </c>
      <c r="BC164" s="42">
        <f>Population!BC164/SUM(Population!$BB164:$BN164)</f>
        <v>7.673627927971377E-2</v>
      </c>
      <c r="BD164" s="42">
        <f>Population!BD164/SUM(Population!$BB164:$BN164)</f>
        <v>0.21230012057123049</v>
      </c>
      <c r="BE164" s="42">
        <f>Population!BE164/SUM(Population!$BB164:$BN164)</f>
        <v>0.20308769636930391</v>
      </c>
      <c r="BF164" s="42">
        <f>Population!BF164/SUM(Population!$BB164:$BN164)</f>
        <v>5.7414577845224982E-2</v>
      </c>
      <c r="BG164" s="42">
        <f>Population!BG164/SUM(Population!$BB164:$BN164)</f>
        <v>1.0584003036964327E-2</v>
      </c>
      <c r="BH164" s="42">
        <f>Population!BH164/SUM(Population!$BB164:$BN164)</f>
        <v>8.302675593675311E-3</v>
      </c>
      <c r="BI164" s="42">
        <f>Population!BI164/SUM(Population!$BB164:$BN164)</f>
        <v>0</v>
      </c>
      <c r="BJ164" s="42">
        <f>Population!BJ164/SUM(Population!$BB164:$BN164)</f>
        <v>0</v>
      </c>
      <c r="BK164" s="42">
        <f>Population!BK164/SUM(Population!$BB164:$BN164)</f>
        <v>0</v>
      </c>
      <c r="BL164" s="42">
        <f>Population!BL164/SUM(Population!$BB164:$BN164)</f>
        <v>1.7288822140297009E-2</v>
      </c>
      <c r="BM164" s="42">
        <f>Population!BM164/SUM(Population!$BB164:$BN164)</f>
        <v>7.9233539278530246E-3</v>
      </c>
      <c r="BN164" s="43">
        <f>Population!BN164/SUM(Population!$BB164:$BN164)</f>
        <v>5.7663684428732563E-3</v>
      </c>
    </row>
    <row r="165" spans="1:66" x14ac:dyDescent="0.25">
      <c r="A165">
        <f t="shared" ref="A165:A196" si="5">A164+step</f>
        <v>80.5</v>
      </c>
      <c r="B165" s="40">
        <f>Population!B165/SUM(Population!$B165:$N165)</f>
        <v>0.94393705237586067</v>
      </c>
      <c r="C165" s="42">
        <f>Population!C165/SUM(Population!$B165:$N165)</f>
        <v>6.4370854094216974E-3</v>
      </c>
      <c r="D165" s="42">
        <f>Population!D165/SUM(Population!$B165:$N165)</f>
        <v>1.8775406031575983E-2</v>
      </c>
      <c r="E165" s="42">
        <f>Population!E165/SUM(Population!$B165:$N165)</f>
        <v>1.9328123901431703E-2</v>
      </c>
      <c r="F165" s="42">
        <f>Population!F165/SUM(Population!$B165:$N165)</f>
        <v>5.7799289346645976E-3</v>
      </c>
      <c r="G165" s="42">
        <f>Population!G165/SUM(Population!$B165:$N165)</f>
        <v>1.1094115316255938E-3</v>
      </c>
      <c r="H165" s="42">
        <f>Population!H165/SUM(Population!$B165:$N165)</f>
        <v>9.3348115024716064E-4</v>
      </c>
      <c r="I165" s="42">
        <f>Population!I165/SUM(Population!$B165:$N165)</f>
        <v>0</v>
      </c>
      <c r="J165" s="42">
        <f>Population!J165/SUM(Population!$B165:$N165)</f>
        <v>0</v>
      </c>
      <c r="K165" s="42">
        <f>Population!K165/SUM(Population!$B165:$N165)</f>
        <v>0</v>
      </c>
      <c r="L165" s="42">
        <f>Population!L165/SUM(Population!$B165:$N165)</f>
        <v>1.954476617804022E-3</v>
      </c>
      <c r="M165" s="42">
        <f>Population!M165/SUM(Population!$B165:$N165)</f>
        <v>9.7037248283961903E-4</v>
      </c>
      <c r="N165" s="42">
        <f>Population!N165/SUM(Population!$B165:$N165)</f>
        <v>7.7466156452914419E-4</v>
      </c>
      <c r="O165" s="40">
        <f>Population!O165/SUM(Population!$O165:$AA165)</f>
        <v>0.97345537125251902</v>
      </c>
      <c r="P165" s="42">
        <f>Population!P165/SUM(Population!$O165:$AA165)</f>
        <v>3.0503544345241171E-3</v>
      </c>
      <c r="Q165" s="42">
        <f>Population!Q165/SUM(Population!$O165:$AA165)</f>
        <v>8.8937216754379732E-3</v>
      </c>
      <c r="R165" s="42">
        <f>Population!R165/SUM(Population!$O165:$AA165)</f>
        <v>9.1505942410482106E-3</v>
      </c>
      <c r="S165" s="42">
        <f>Population!S165/SUM(Population!$O165:$AA165)</f>
        <v>2.7352836877342118E-3</v>
      </c>
      <c r="T165" s="42">
        <f>Population!T165/SUM(Population!$O165:$AA165)</f>
        <v>5.2485784102965834E-4</v>
      </c>
      <c r="U165" s="42">
        <f>Population!U165/SUM(Population!$O165:$AA165)</f>
        <v>4.4138905589128361E-4</v>
      </c>
      <c r="V165" s="42">
        <f>Population!V165/SUM(Population!$O165:$AA165)</f>
        <v>0</v>
      </c>
      <c r="W165" s="42">
        <f>Population!W165/SUM(Population!$O165:$AA165)</f>
        <v>0</v>
      </c>
      <c r="X165" s="42">
        <f>Population!X165/SUM(Population!$O165:$AA165)</f>
        <v>0</v>
      </c>
      <c r="Y165" s="42">
        <f>Population!Y165/SUM(Population!$O165:$AA165)</f>
        <v>9.2411603178726282E-4</v>
      </c>
      <c r="Z165" s="42">
        <f>Population!Z165/SUM(Population!$O165:$AA165)</f>
        <v>4.5852891864194684E-4</v>
      </c>
      <c r="AA165" s="42">
        <f>Population!AA165/SUM(Population!$O165:$AA165)</f>
        <v>3.6578286138605351E-4</v>
      </c>
      <c r="AB165" s="40">
        <f>Population!AB165/SUM(Population!$AB165:$AN165)</f>
        <v>0.43605061244226134</v>
      </c>
      <c r="AC165" s="42">
        <f>Population!AC165/SUM(Population!$AB165:$AN165)</f>
        <v>6.4045381951986544E-2</v>
      </c>
      <c r="AD165" s="42">
        <f>Population!AD165/SUM(Population!$AB165:$AN165)</f>
        <v>0.1877664545707404</v>
      </c>
      <c r="AE165" s="42">
        <f>Population!AE165/SUM(Population!$AB165:$AN165)</f>
        <v>0.19467686029279155</v>
      </c>
      <c r="AF165" s="42">
        <f>Population!AF165/SUM(Population!$AB165:$AN165)</f>
        <v>5.8531252905486983E-2</v>
      </c>
      <c r="AG165" s="42">
        <f>Population!AG165/SUM(Population!$AB165:$AN165)</f>
        <v>1.1278259347370518E-2</v>
      </c>
      <c r="AH165" s="42">
        <f>Population!AH165/SUM(Population!$AB165:$AN165)</f>
        <v>9.5545632171563644E-3</v>
      </c>
      <c r="AI165" s="42">
        <f>Population!AI165/SUM(Population!$AB165:$AN165)</f>
        <v>0</v>
      </c>
      <c r="AJ165" s="42">
        <f>Population!AJ165/SUM(Population!$AB165:$AN165)</f>
        <v>0</v>
      </c>
      <c r="AK165" s="42">
        <f>Population!AK165/SUM(Population!$AB165:$AN165)</f>
        <v>0</v>
      </c>
      <c r="AL165" s="42">
        <f>Population!AL165/SUM(Population!$AB165:$AN165)</f>
        <v>2.0016150129668203E-2</v>
      </c>
      <c r="AM165" s="42">
        <f>Population!AM165/SUM(Population!$AB165:$AN165)</f>
        <v>1.0014184137574744E-2</v>
      </c>
      <c r="AN165" s="42">
        <f>Population!AN165/SUM(Population!$AB165:$AN165)</f>
        <v>8.0662810049633542E-3</v>
      </c>
      <c r="AO165" s="40">
        <f>Population!AO165/SUM(Population!$AO165:$BA165)</f>
        <v>0.85126374381660608</v>
      </c>
      <c r="AP165" s="42">
        <f>Population!AP165/SUM(Population!$AO165:$BA165)</f>
        <v>1.7095251401344911E-2</v>
      </c>
      <c r="AQ165" s="42">
        <f>Population!AQ165/SUM(Population!$AO165:$BA165)</f>
        <v>4.9845997201259297E-2</v>
      </c>
      <c r="AR165" s="42">
        <f>Population!AR165/SUM(Population!$AO165:$BA165)</f>
        <v>5.1281229200170843E-2</v>
      </c>
      <c r="AS165" s="42">
        <f>Population!AS165/SUM(Population!$AO165:$BA165)</f>
        <v>1.5326027696362479E-2</v>
      </c>
      <c r="AT165" s="42">
        <f>Population!AT165/SUM(Population!$AO165:$BA165)</f>
        <v>2.9401200266528115E-3</v>
      </c>
      <c r="AU165" s="42">
        <f>Population!AU165/SUM(Population!$AO165:$BA165)</f>
        <v>2.4707675731200332E-3</v>
      </c>
      <c r="AV165" s="42">
        <f>Population!AV165/SUM(Population!$AO165:$BA165)</f>
        <v>0</v>
      </c>
      <c r="AW165" s="42">
        <f>Population!AW165/SUM(Population!$AO165:$BA165)</f>
        <v>0</v>
      </c>
      <c r="AX165" s="42">
        <f>Population!AX165/SUM(Population!$AO165:$BA165)</f>
        <v>0</v>
      </c>
      <c r="AY165" s="42">
        <f>Population!AY165/SUM(Population!$AO165:$BA165)</f>
        <v>5.1727574879855123E-3</v>
      </c>
      <c r="AZ165" s="42">
        <f>Population!AZ165/SUM(Population!$AO165:$BA165)</f>
        <v>2.5636368493255736E-3</v>
      </c>
      <c r="BA165" s="43">
        <f>Population!BA165/SUM(Population!$AO165:$BA165)</f>
        <v>2.0404687471725007E-3</v>
      </c>
      <c r="BB165" s="40">
        <f>Population!BB165/SUM(Population!$BB165:$BN165)</f>
        <v>0.40059534639531613</v>
      </c>
      <c r="BC165" s="42">
        <f>Population!BC165/SUM(Population!$BB165:$BN165)</f>
        <v>7.6736241681045467E-2</v>
      </c>
      <c r="BD165" s="42">
        <f>Population!BD165/SUM(Population!$BB165:$BN165)</f>
        <v>0.21230017427817069</v>
      </c>
      <c r="BE165" s="42">
        <f>Population!BE165/SUM(Population!$BB165:$BN165)</f>
        <v>0.20308799332324684</v>
      </c>
      <c r="BF165" s="42">
        <f>Population!BF165/SUM(Population!$BB165:$BN165)</f>
        <v>5.7414723323119608E-2</v>
      </c>
      <c r="BG165" s="42">
        <f>Population!BG165/SUM(Population!$BB165:$BN165)</f>
        <v>1.0584039096386078E-2</v>
      </c>
      <c r="BH165" s="42">
        <f>Population!BH165/SUM(Population!$BB165:$BN165)</f>
        <v>8.3027185745227095E-3</v>
      </c>
      <c r="BI165" s="42">
        <f>Population!BI165/SUM(Population!$BB165:$BN165)</f>
        <v>0</v>
      </c>
      <c r="BJ165" s="42">
        <f>Population!BJ165/SUM(Population!$BB165:$BN165)</f>
        <v>0</v>
      </c>
      <c r="BK165" s="42">
        <f>Population!BK165/SUM(Population!$BB165:$BN165)</f>
        <v>0</v>
      </c>
      <c r="BL165" s="42">
        <f>Population!BL165/SUM(Population!$BB165:$BN165)</f>
        <v>1.7288914519166133E-2</v>
      </c>
      <c r="BM165" s="42">
        <f>Population!BM165/SUM(Population!$BB165:$BN165)</f>
        <v>7.9234155778466694E-3</v>
      </c>
      <c r="BN165" s="43">
        <f>Population!BN165/SUM(Population!$BB165:$BN165)</f>
        <v>5.766433231179909E-3</v>
      </c>
    </row>
    <row r="166" spans="1:66" x14ac:dyDescent="0.25">
      <c r="A166">
        <f t="shared" si="5"/>
        <v>81</v>
      </c>
      <c r="B166" s="40">
        <f>Population!B166/SUM(Population!$B166:$N166)</f>
        <v>0.94393582253588126</v>
      </c>
      <c r="C166" s="42">
        <f>Population!C166/SUM(Population!$B166:$N166)</f>
        <v>6.4371884366730284E-3</v>
      </c>
      <c r="D166" s="42">
        <f>Population!D166/SUM(Population!$B166:$N166)</f>
        <v>1.8775749800624502E-2</v>
      </c>
      <c r="E166" s="42">
        <f>Population!E166/SUM(Population!$B166:$N166)</f>
        <v>1.9328550331803876E-2</v>
      </c>
      <c r="F166" s="42">
        <f>Population!F166/SUM(Population!$B166:$N166)</f>
        <v>5.780075330440013E-3</v>
      </c>
      <c r="G166" s="42">
        <f>Population!G166/SUM(Population!$B166:$N166)</f>
        <v>1.1094426179964994E-3</v>
      </c>
      <c r="H166" s="42">
        <f>Population!H166/SUM(Population!$B166:$N166)</f>
        <v>9.3351254621467045E-4</v>
      </c>
      <c r="I166" s="42">
        <f>Population!I166/SUM(Population!$B166:$N166)</f>
        <v>0</v>
      </c>
      <c r="J166" s="42">
        <f>Population!J166/SUM(Population!$B166:$N166)</f>
        <v>0</v>
      </c>
      <c r="K166" s="42">
        <f>Population!K166/SUM(Population!$B166:$N166)</f>
        <v>0</v>
      </c>
      <c r="L166" s="42">
        <f>Population!L166/SUM(Population!$B166:$N166)</f>
        <v>1.954543335516546E-3</v>
      </c>
      <c r="M166" s="42">
        <f>Population!M166/SUM(Population!$B166:$N166)</f>
        <v>9.7041290084331209E-4</v>
      </c>
      <c r="N166" s="42">
        <f>Population!N166/SUM(Population!$B166:$N166)</f>
        <v>7.7470216400626695E-4</v>
      </c>
      <c r="O166" s="40">
        <f>Population!O166/SUM(Population!$O166:$AA166)</f>
        <v>0.97345472054135385</v>
      </c>
      <c r="P166" s="42">
        <f>Population!P166/SUM(Population!$O166:$AA166)</f>
        <v>3.0504061744991225E-3</v>
      </c>
      <c r="Q166" s="42">
        <f>Population!Q166/SUM(Population!$O166:$AA166)</f>
        <v>8.893898888950277E-3</v>
      </c>
      <c r="R166" s="42">
        <f>Population!R166/SUM(Population!$O166:$AA166)</f>
        <v>9.1508207170067791E-3</v>
      </c>
      <c r="S166" s="42">
        <f>Population!S166/SUM(Population!$O166:$AA166)</f>
        <v>2.7353628309199312E-3</v>
      </c>
      <c r="T166" s="42">
        <f>Population!T166/SUM(Population!$O166:$AA166)</f>
        <v>5.2487481988771581E-4</v>
      </c>
      <c r="U166" s="42">
        <f>Population!U166/SUM(Population!$O166:$AA166)</f>
        <v>4.414063794802166E-4</v>
      </c>
      <c r="V166" s="42">
        <f>Population!V166/SUM(Population!$O166:$AA166)</f>
        <v>0</v>
      </c>
      <c r="W166" s="42">
        <f>Population!W166/SUM(Population!$O166:$AA166)</f>
        <v>0</v>
      </c>
      <c r="X166" s="42">
        <f>Population!X166/SUM(Population!$O166:$AA166)</f>
        <v>0</v>
      </c>
      <c r="Y166" s="42">
        <f>Population!Y166/SUM(Population!$O166:$AA166)</f>
        <v>9.2415302976055604E-4</v>
      </c>
      <c r="Z166" s="42">
        <f>Population!Z166/SUM(Population!$O166:$AA166)</f>
        <v>4.5855147776935676E-4</v>
      </c>
      <c r="AA166" s="42">
        <f>Population!AA166/SUM(Population!$O166:$AA166)</f>
        <v>3.6580514037219312E-4</v>
      </c>
      <c r="AB166" s="40">
        <f>Population!AB166/SUM(Population!$AB166:$AN166)</f>
        <v>0.43604381536415099</v>
      </c>
      <c r="AC166" s="42">
        <f>Population!AC166/SUM(Population!$AB166:$AN166)</f>
        <v>6.4045842322417279E-2</v>
      </c>
      <c r="AD166" s="42">
        <f>Population!AD166/SUM(Population!$AB166:$AN166)</f>
        <v>0.18776814742348175</v>
      </c>
      <c r="AE166" s="42">
        <f>Population!AE166/SUM(Population!$AB166:$AN166)</f>
        <v>0.19467920321182244</v>
      </c>
      <c r="AF166" s="42">
        <f>Population!AF166/SUM(Population!$AB166:$AN166)</f>
        <v>5.8532112935446808E-2</v>
      </c>
      <c r="AG166" s="42">
        <f>Population!AG166/SUM(Population!$AB166:$AN166)</f>
        <v>1.1278450268085952E-2</v>
      </c>
      <c r="AH166" s="42">
        <f>Population!AH166/SUM(Population!$AB166:$AN166)</f>
        <v>9.5547710999965858E-3</v>
      </c>
      <c r="AI166" s="42">
        <f>Population!AI166/SUM(Population!$AB166:$AN166)</f>
        <v>0</v>
      </c>
      <c r="AJ166" s="42">
        <f>Population!AJ166/SUM(Population!$AB166:$AN166)</f>
        <v>0</v>
      </c>
      <c r="AK166" s="42">
        <f>Population!AK166/SUM(Population!$AB166:$AN166)</f>
        <v>0</v>
      </c>
      <c r="AL166" s="42">
        <f>Population!AL166/SUM(Population!$AB166:$AN166)</f>
        <v>2.0016592585353547E-2</v>
      </c>
      <c r="AM166" s="42">
        <f>Population!AM166/SUM(Population!$AB166:$AN166)</f>
        <v>1.0014471095928495E-2</v>
      </c>
      <c r="AN166" s="42">
        <f>Population!AN166/SUM(Population!$AB166:$AN166)</f>
        <v>8.0665936933163492E-3</v>
      </c>
      <c r="AO166" s="40">
        <f>Population!AO166/SUM(Population!$AO166:$BA166)</f>
        <v>0.85119861144299247</v>
      </c>
      <c r="AP166" s="42">
        <f>Population!AP166/SUM(Population!$AO166:$BA166)</f>
        <v>1.7101609731325604E-2</v>
      </c>
      <c r="AQ166" s="42">
        <f>Population!AQ166/SUM(Population!$AO166:$BA166)</f>
        <v>4.9865779703265313E-2</v>
      </c>
      <c r="AR166" s="42">
        <f>Population!AR166/SUM(Population!$AO166:$BA166)</f>
        <v>5.1303717518952636E-2</v>
      </c>
      <c r="AS166" s="42">
        <f>Population!AS166/SUM(Population!$AO166:$BA166)</f>
        <v>1.5333313518275703E-2</v>
      </c>
      <c r="AT166" s="42">
        <f>Population!AT166/SUM(Population!$AO166:$BA166)</f>
        <v>2.9416081540627006E-3</v>
      </c>
      <c r="AU166" s="42">
        <f>Population!AU166/SUM(Population!$AO166:$BA166)</f>
        <v>2.47218013247286E-3</v>
      </c>
      <c r="AV166" s="42">
        <f>Population!AV166/SUM(Population!$AO166:$BA166)</f>
        <v>0</v>
      </c>
      <c r="AW166" s="42">
        <f>Population!AW166/SUM(Population!$AO166:$BA166)</f>
        <v>0</v>
      </c>
      <c r="AX166" s="42">
        <f>Population!AX166/SUM(Population!$AO166:$BA166)</f>
        <v>0</v>
      </c>
      <c r="AY166" s="42">
        <f>Population!AY166/SUM(Population!$AO166:$BA166)</f>
        <v>5.1757411362581126E-3</v>
      </c>
      <c r="AZ166" s="42">
        <f>Population!AZ166/SUM(Population!$AO166:$BA166)</f>
        <v>2.5653408175479731E-3</v>
      </c>
      <c r="BA166" s="43">
        <f>Population!BA166/SUM(Population!$AO166:$BA166)</f>
        <v>2.0420978448467807E-3</v>
      </c>
      <c r="BB166" s="40">
        <f>Population!BB166/SUM(Population!$BB166:$BN166)</f>
        <v>0.40059461512462397</v>
      </c>
      <c r="BC166" s="42">
        <f>Population!BC166/SUM(Population!$BB166:$BN166)</f>
        <v>7.6736205297922674E-2</v>
      </c>
      <c r="BD166" s="42">
        <f>Population!BD166/SUM(Population!$BB166:$BN166)</f>
        <v>0.21230022603619203</v>
      </c>
      <c r="BE166" s="42">
        <f>Population!BE166/SUM(Population!$BB166:$BN166)</f>
        <v>0.20308828024872594</v>
      </c>
      <c r="BF166" s="42">
        <f>Population!BF166/SUM(Population!$BB166:$BN166)</f>
        <v>5.7414863945174963E-2</v>
      </c>
      <c r="BG166" s="42">
        <f>Population!BG166/SUM(Population!$BB166:$BN166)</f>
        <v>1.0584073962131745E-2</v>
      </c>
      <c r="BH166" s="42">
        <f>Population!BH166/SUM(Population!$BB166:$BN166)</f>
        <v>8.3027601636254927E-3</v>
      </c>
      <c r="BI166" s="42">
        <f>Population!BI166/SUM(Population!$BB166:$BN166)</f>
        <v>0</v>
      </c>
      <c r="BJ166" s="42">
        <f>Population!BJ166/SUM(Population!$BB166:$BN166)</f>
        <v>0</v>
      </c>
      <c r="BK166" s="42">
        <f>Population!BK166/SUM(Population!$BB166:$BN166)</f>
        <v>0</v>
      </c>
      <c r="BL166" s="42">
        <f>Population!BL166/SUM(Population!$BB166:$BN166)</f>
        <v>1.7289003888488894E-2</v>
      </c>
      <c r="BM166" s="42">
        <f>Population!BM166/SUM(Population!$BB166:$BN166)</f>
        <v>7.9234752618891052E-3</v>
      </c>
      <c r="BN166" s="43">
        <f>Population!BN166/SUM(Population!$BB166:$BN166)</f>
        <v>5.7664960712253584E-3</v>
      </c>
    </row>
    <row r="167" spans="1:66" x14ac:dyDescent="0.25">
      <c r="A167">
        <f t="shared" si="5"/>
        <v>81.5</v>
      </c>
      <c r="B167" s="40">
        <f>Population!B167/SUM(Population!$B167:$N167)</f>
        <v>0.94393463278850642</v>
      </c>
      <c r="C167" s="42">
        <f>Population!C167/SUM(Population!$B167:$N167)</f>
        <v>6.4372880785919491E-3</v>
      </c>
      <c r="D167" s="42">
        <f>Population!D167/SUM(Population!$B167:$N167)</f>
        <v>1.8776082310888901E-2</v>
      </c>
      <c r="E167" s="42">
        <f>Population!E167/SUM(Population!$B167:$N167)</f>
        <v>1.9328962834045338E-2</v>
      </c>
      <c r="F167" s="42">
        <f>Population!F167/SUM(Population!$B167:$N167)</f>
        <v>5.7802169503703392E-3</v>
      </c>
      <c r="G167" s="42">
        <f>Population!G167/SUM(Population!$B167:$N167)</f>
        <v>1.1094726915677083E-3</v>
      </c>
      <c r="H167" s="42">
        <f>Population!H167/SUM(Population!$B167:$N167)</f>
        <v>9.3354292881794843E-4</v>
      </c>
      <c r="I167" s="42">
        <f>Population!I167/SUM(Population!$B167:$N167)</f>
        <v>0</v>
      </c>
      <c r="J167" s="42">
        <f>Population!J167/SUM(Population!$B167:$N167)</f>
        <v>0</v>
      </c>
      <c r="K167" s="42">
        <f>Population!K167/SUM(Population!$B167:$N167)</f>
        <v>0</v>
      </c>
      <c r="L167" s="42">
        <f>Population!L167/SUM(Population!$B167:$N167)</f>
        <v>1.9546078842873267E-3</v>
      </c>
      <c r="M167" s="42">
        <f>Population!M167/SUM(Population!$B167:$N167)</f>
        <v>9.7045201624533007E-4</v>
      </c>
      <c r="N167" s="42">
        <f>Population!N167/SUM(Population!$B167:$N167)</f>
        <v>7.7474151667897978E-4</v>
      </c>
      <c r="O167" s="40">
        <f>Population!O167/SUM(Population!$O167:$AA167)</f>
        <v>0.97345409033465735</v>
      </c>
      <c r="P167" s="42">
        <f>Population!P167/SUM(Population!$O167:$AA167)</f>
        <v>3.0504562785862634E-3</v>
      </c>
      <c r="Q167" s="42">
        <f>Population!Q167/SUM(Population!$O167:$AA167)</f>
        <v>8.8940704838396389E-3</v>
      </c>
      <c r="R167" s="42">
        <f>Population!R167/SUM(Population!$O167:$AA167)</f>
        <v>9.1510399901655153E-3</v>
      </c>
      <c r="S167" s="42">
        <f>Population!S167/SUM(Population!$O167:$AA167)</f>
        <v>2.7354394557435233E-3</v>
      </c>
      <c r="T167" s="42">
        <f>Population!T167/SUM(Population!$O167:$AA167)</f>
        <v>5.2489126012378665E-4</v>
      </c>
      <c r="U167" s="42">
        <f>Population!U167/SUM(Population!$O167:$AA167)</f>
        <v>4.4142316644793408E-4</v>
      </c>
      <c r="V167" s="42">
        <f>Population!V167/SUM(Population!$O167:$AA167)</f>
        <v>0</v>
      </c>
      <c r="W167" s="42">
        <f>Population!W167/SUM(Population!$O167:$AA167)</f>
        <v>0</v>
      </c>
      <c r="X167" s="42">
        <f>Population!X167/SUM(Population!$O167:$AA167)</f>
        <v>0</v>
      </c>
      <c r="Y167" s="42">
        <f>Population!Y167/SUM(Population!$O167:$AA167)</f>
        <v>9.2418886641662838E-4</v>
      </c>
      <c r="Z167" s="42">
        <f>Population!Z167/SUM(Population!$O167:$AA167)</f>
        <v>4.585733489407187E-4</v>
      </c>
      <c r="AA167" s="42">
        <f>Population!AA167/SUM(Population!$O167:$AA167)</f>
        <v>3.6582681507857861E-4</v>
      </c>
      <c r="AB167" s="40">
        <f>Population!AB167/SUM(Population!$AB167:$AN167)</f>
        <v>0.43603723973823966</v>
      </c>
      <c r="AC167" s="42">
        <f>Population!AC167/SUM(Population!$AB167:$AN167)</f>
        <v>6.4046287612823452E-2</v>
      </c>
      <c r="AD167" s="42">
        <f>Population!AD167/SUM(Population!$AB167:$AN167)</f>
        <v>0.18776978511566944</v>
      </c>
      <c r="AE167" s="42">
        <f>Population!AE167/SUM(Population!$AB167:$AN167)</f>
        <v>0.19468147001053468</v>
      </c>
      <c r="AF167" s="42">
        <f>Population!AF167/SUM(Population!$AB167:$AN167)</f>
        <v>5.8532945007857676E-2</v>
      </c>
      <c r="AG167" s="42">
        <f>Population!AG167/SUM(Population!$AB167:$AN167)</f>
        <v>1.12786349706821E-2</v>
      </c>
      <c r="AH167" s="42">
        <f>Population!AH167/SUM(Population!$AB167:$AN167)</f>
        <v>9.5549722037153E-3</v>
      </c>
      <c r="AI167" s="42">
        <f>Population!AI167/SUM(Population!$AB167:$AN167)</f>
        <v>0</v>
      </c>
      <c r="AJ167" s="42">
        <f>Population!AJ167/SUM(Population!$AB167:$AN167)</f>
        <v>0</v>
      </c>
      <c r="AK167" s="42">
        <f>Population!AK167/SUM(Population!$AB167:$AN167)</f>
        <v>0</v>
      </c>
      <c r="AL167" s="42">
        <f>Population!AL167/SUM(Population!$AB167:$AN167)</f>
        <v>2.0017020525921306E-2</v>
      </c>
      <c r="AM167" s="42">
        <f>Population!AM167/SUM(Population!$AB167:$AN167)</f>
        <v>1.0014748583996471E-2</v>
      </c>
      <c r="AN167" s="42">
        <f>Population!AN167/SUM(Population!$AB167:$AN167)</f>
        <v>8.0668962305598703E-3</v>
      </c>
      <c r="AO167" s="40">
        <f>Population!AO167/SUM(Population!$AO167:$BA167)</f>
        <v>0.85113591978235092</v>
      </c>
      <c r="AP167" s="42">
        <f>Population!AP167/SUM(Population!$AO167:$BA167)</f>
        <v>1.7107728427925257E-2</v>
      </c>
      <c r="AQ167" s="42">
        <f>Population!AQ167/SUM(Population!$AO167:$BA167)</f>
        <v>4.9884816337942166E-2</v>
      </c>
      <c r="AR167" s="42">
        <f>Population!AR167/SUM(Population!$AO167:$BA167)</f>
        <v>5.1325359929577145E-2</v>
      </c>
      <c r="AS167" s="42">
        <f>Population!AS167/SUM(Population!$AO167:$BA167)</f>
        <v>1.5340326327629978E-2</v>
      </c>
      <c r="AT167" s="42">
        <f>Population!AT167/SUM(Population!$AO167:$BA167)</f>
        <v>2.9430407712128085E-3</v>
      </c>
      <c r="AU167" s="42">
        <f>Population!AU167/SUM(Population!$AO167:$BA167)</f>
        <v>2.4735406765325108E-3</v>
      </c>
      <c r="AV167" s="42">
        <f>Population!AV167/SUM(Population!$AO167:$BA167)</f>
        <v>0</v>
      </c>
      <c r="AW167" s="42">
        <f>Population!AW167/SUM(Population!$AO167:$BA167)</f>
        <v>0</v>
      </c>
      <c r="AX167" s="42">
        <f>Population!AX167/SUM(Population!$AO167:$BA167)</f>
        <v>0</v>
      </c>
      <c r="AY167" s="42">
        <f>Population!AY167/SUM(Population!$AO167:$BA167)</f>
        <v>5.1786148898722018E-3</v>
      </c>
      <c r="AZ167" s="42">
        <f>Population!AZ167/SUM(Population!$AO167:$BA167)</f>
        <v>2.5669831019332801E-3</v>
      </c>
      <c r="BA167" s="43">
        <f>Population!BA167/SUM(Population!$AO167:$BA167)</f>
        <v>2.0436697550237906E-3</v>
      </c>
      <c r="BB167" s="40">
        <f>Population!BB167/SUM(Population!$BB167:$BN167)</f>
        <v>0.40059390821896457</v>
      </c>
      <c r="BC167" s="42">
        <f>Population!BC167/SUM(Population!$BB167:$BN167)</f>
        <v>7.6736170095521E-2</v>
      </c>
      <c r="BD167" s="42">
        <f>Population!BD167/SUM(Population!$BB167:$BN167)</f>
        <v>0.21230027591385772</v>
      </c>
      <c r="BE167" s="42">
        <f>Population!BE167/SUM(Population!$BB167:$BN167)</f>
        <v>0.20308855746136398</v>
      </c>
      <c r="BF167" s="42">
        <f>Population!BF167/SUM(Population!$BB167:$BN167)</f>
        <v>5.7414999861304244E-2</v>
      </c>
      <c r="BG167" s="42">
        <f>Population!BG167/SUM(Population!$BB167:$BN167)</f>
        <v>1.0584107670450218E-2</v>
      </c>
      <c r="BH167" s="42">
        <f>Population!BH167/SUM(Population!$BB167:$BN167)</f>
        <v>8.3028004010145835E-3</v>
      </c>
      <c r="BI167" s="42">
        <f>Population!BI167/SUM(Population!$BB167:$BN167)</f>
        <v>0</v>
      </c>
      <c r="BJ167" s="42">
        <f>Population!BJ167/SUM(Population!$BB167:$BN167)</f>
        <v>0</v>
      </c>
      <c r="BK167" s="42">
        <f>Population!BK167/SUM(Population!$BB167:$BN167)</f>
        <v>0</v>
      </c>
      <c r="BL167" s="42">
        <f>Population!BL167/SUM(Population!$BB167:$BN167)</f>
        <v>1.728909033644924E-2</v>
      </c>
      <c r="BM167" s="42">
        <f>Population!BM167/SUM(Population!$BB167:$BN167)</f>
        <v>7.923533034211918E-3</v>
      </c>
      <c r="BN167" s="43">
        <f>Population!BN167/SUM(Population!$BB167:$BN167)</f>
        <v>5.7665570068623677E-3</v>
      </c>
    </row>
    <row r="168" spans="1:66" x14ac:dyDescent="0.25">
      <c r="A168">
        <f t="shared" si="5"/>
        <v>82</v>
      </c>
      <c r="B168" s="40">
        <f>Population!B168/SUM(Population!$B168:$N168)</f>
        <v>0.94393348181572978</v>
      </c>
      <c r="C168" s="42">
        <f>Population!C168/SUM(Population!$B168:$N168)</f>
        <v>6.4373844472160697E-3</v>
      </c>
      <c r="D168" s="42">
        <f>Population!D168/SUM(Population!$B168:$N168)</f>
        <v>1.8776403935190318E-2</v>
      </c>
      <c r="E168" s="42">
        <f>Population!E168/SUM(Population!$B168:$N168)</f>
        <v>1.9329361870750246E-2</v>
      </c>
      <c r="F168" s="42">
        <f>Population!F168/SUM(Population!$B168:$N168)</f>
        <v>5.7803539533100102E-3</v>
      </c>
      <c r="G168" s="42">
        <f>Population!G168/SUM(Population!$B168:$N168)</f>
        <v>1.1095017859311228E-3</v>
      </c>
      <c r="H168" s="42">
        <f>Population!H168/SUM(Population!$B168:$N168)</f>
        <v>9.335723306753542E-4</v>
      </c>
      <c r="I168" s="42">
        <f>Population!I168/SUM(Population!$B168:$N168)</f>
        <v>0</v>
      </c>
      <c r="J168" s="42">
        <f>Population!J168/SUM(Population!$B168:$N168)</f>
        <v>0</v>
      </c>
      <c r="K168" s="42">
        <f>Population!K168/SUM(Population!$B168:$N168)</f>
        <v>0</v>
      </c>
      <c r="L168" s="42">
        <f>Population!L168/SUM(Population!$B168:$N168)</f>
        <v>1.9546703352957824E-3</v>
      </c>
      <c r="M168" s="42">
        <f>Population!M168/SUM(Population!$B168:$N168)</f>
        <v>9.7048987024109885E-4</v>
      </c>
      <c r="N168" s="42">
        <f>Population!N168/SUM(Population!$B168:$N168)</f>
        <v>7.7477965566015569E-4</v>
      </c>
      <c r="O168" s="40">
        <f>Population!O168/SUM(Population!$O168:$AA168)</f>
        <v>0.97345347999690202</v>
      </c>
      <c r="P168" s="42">
        <f>Population!P168/SUM(Population!$O168:$AA168)</f>
        <v>3.0505047988170736E-3</v>
      </c>
      <c r="Q168" s="42">
        <f>Population!Q168/SUM(Population!$O168:$AA168)</f>
        <v>8.8942366398003982E-3</v>
      </c>
      <c r="R168" s="42">
        <f>Population!R168/SUM(Population!$O168:$AA168)</f>
        <v>9.1512522912578099E-3</v>
      </c>
      <c r="S168" s="42">
        <f>Population!S168/SUM(Population!$O168:$AA168)</f>
        <v>2.7355136423310162E-3</v>
      </c>
      <c r="T168" s="42">
        <f>Population!T168/SUM(Population!$O168:$AA168)</f>
        <v>5.2490717857917198E-4</v>
      </c>
      <c r="U168" s="42">
        <f>Population!U168/SUM(Population!$O168:$AA168)</f>
        <v>4.4143943212848004E-4</v>
      </c>
      <c r="V168" s="42">
        <f>Population!V168/SUM(Population!$O168:$AA168)</f>
        <v>0</v>
      </c>
      <c r="W168" s="42">
        <f>Population!W168/SUM(Population!$O168:$AA168)</f>
        <v>0</v>
      </c>
      <c r="X168" s="42">
        <f>Population!X168/SUM(Population!$O168:$AA168)</f>
        <v>0</v>
      </c>
      <c r="Y168" s="42">
        <f>Population!Y168/SUM(Population!$O168:$AA168)</f>
        <v>9.2422357609142842E-4</v>
      </c>
      <c r="Z168" s="42">
        <f>Population!Z168/SUM(Population!$O168:$AA168)</f>
        <v>4.5859455008694393E-4</v>
      </c>
      <c r="AA168" s="42">
        <f>Population!AA168/SUM(Population!$O168:$AA168)</f>
        <v>3.6584789400557371E-4</v>
      </c>
      <c r="AB168" s="40">
        <f>Population!AB168/SUM(Population!$AB168:$AN168)</f>
        <v>0.43603087821173464</v>
      </c>
      <c r="AC168" s="42">
        <f>Population!AC168/SUM(Population!$AB168:$AN168)</f>
        <v>6.4046718316055906E-2</v>
      </c>
      <c r="AD168" s="42">
        <f>Population!AD168/SUM(Population!$AB168:$AN168)</f>
        <v>0.18777136944956521</v>
      </c>
      <c r="AE168" s="42">
        <f>Population!AE168/SUM(Population!$AB168:$AN168)</f>
        <v>0.19468366320348757</v>
      </c>
      <c r="AF168" s="42">
        <f>Population!AF168/SUM(Population!$AB168:$AN168)</f>
        <v>5.8533750058067179E-2</v>
      </c>
      <c r="AG168" s="42">
        <f>Population!AG168/SUM(Population!$AB168:$AN168)</f>
        <v>1.1278813665330773E-2</v>
      </c>
      <c r="AH168" s="42">
        <f>Population!AH168/SUM(Population!$AB168:$AN168)</f>
        <v>9.5551667586899341E-3</v>
      </c>
      <c r="AI168" s="42">
        <f>Population!AI168/SUM(Population!$AB168:$AN168)</f>
        <v>0</v>
      </c>
      <c r="AJ168" s="42">
        <f>Population!AJ168/SUM(Population!$AB168:$AN168)</f>
        <v>0</v>
      </c>
      <c r="AK168" s="42">
        <f>Population!AK168/SUM(Population!$AB168:$AN168)</f>
        <v>0</v>
      </c>
      <c r="AL168" s="42">
        <f>Population!AL168/SUM(Population!$AB168:$AN168)</f>
        <v>2.0017434453840226E-2</v>
      </c>
      <c r="AM168" s="42">
        <f>Population!AM168/SUM(Population!$AB168:$AN168)</f>
        <v>1.0015016932807303E-2</v>
      </c>
      <c r="AN168" s="42">
        <f>Population!AN168/SUM(Population!$AB168:$AN168)</f>
        <v>8.0671889504213643E-3</v>
      </c>
      <c r="AO168" s="40">
        <f>Population!AO168/SUM(Population!$AO168:$BA168)</f>
        <v>0.85107559151618817</v>
      </c>
      <c r="AP168" s="42">
        <f>Population!AP168/SUM(Population!$AO168:$BA168)</f>
        <v>1.711361517372495E-2</v>
      </c>
      <c r="AQ168" s="42">
        <f>Population!AQ168/SUM(Population!$AO168:$BA168)</f>
        <v>4.9903130978409954E-2</v>
      </c>
      <c r="AR168" s="42">
        <f>Population!AR168/SUM(Population!$AO168:$BA168)</f>
        <v>5.1346183350386126E-2</v>
      </c>
      <c r="AS168" s="42">
        <f>Population!AS168/SUM(Population!$AO168:$BA168)</f>
        <v>1.5347074752515708E-2</v>
      </c>
      <c r="AT168" s="42">
        <f>Population!AT168/SUM(Population!$AO168:$BA168)</f>
        <v>2.9444196197967263E-3</v>
      </c>
      <c r="AU168" s="42">
        <f>Population!AU168/SUM(Population!$AO168:$BA168)</f>
        <v>2.474850806552787E-3</v>
      </c>
      <c r="AV168" s="42">
        <f>Population!AV168/SUM(Population!$AO168:$BA168)</f>
        <v>0</v>
      </c>
      <c r="AW168" s="42">
        <f>Population!AW168/SUM(Population!$AO168:$BA168)</f>
        <v>0</v>
      </c>
      <c r="AX168" s="42">
        <f>Population!AX168/SUM(Population!$AO168:$BA168)</f>
        <v>0</v>
      </c>
      <c r="AY168" s="42">
        <f>Population!AY168/SUM(Population!$AO168:$BA168)</f>
        <v>5.1813821314786162E-3</v>
      </c>
      <c r="AZ168" s="42">
        <f>Population!AZ168/SUM(Population!$AO168:$BA168)</f>
        <v>2.5685655530610888E-3</v>
      </c>
      <c r="BA168" s="43">
        <f>Population!BA168/SUM(Population!$AO168:$BA168)</f>
        <v>2.0451861178860157E-3</v>
      </c>
      <c r="BB168" s="40">
        <f>Population!BB168/SUM(Population!$BB168:$BN168)</f>
        <v>0.40059322493634519</v>
      </c>
      <c r="BC168" s="42">
        <f>Population!BC168/SUM(Population!$BB168:$BN168)</f>
        <v>7.6736136039729091E-2</v>
      </c>
      <c r="BD168" s="42">
        <f>Population!BD168/SUM(Population!$BB168:$BN168)</f>
        <v>0.21230032397703241</v>
      </c>
      <c r="BE168" s="42">
        <f>Population!BE168/SUM(Population!$BB168:$BN168)</f>
        <v>0.20308882526742802</v>
      </c>
      <c r="BF168" s="42">
        <f>Population!BF168/SUM(Population!$BB168:$BN168)</f>
        <v>5.7415131217256811E-2</v>
      </c>
      <c r="BG168" s="42">
        <f>Population!BG168/SUM(Population!$BB168:$BN168)</f>
        <v>1.0584140256643854E-2</v>
      </c>
      <c r="BH168" s="42">
        <f>Population!BH168/SUM(Population!$BB168:$BN168)</f>
        <v>8.3028393258875906E-3</v>
      </c>
      <c r="BI168" s="42">
        <f>Population!BI168/SUM(Population!$BB168:$BN168)</f>
        <v>0</v>
      </c>
      <c r="BJ168" s="42">
        <f>Population!BJ168/SUM(Population!$BB168:$BN168)</f>
        <v>0</v>
      </c>
      <c r="BK168" s="42">
        <f>Population!BK168/SUM(Population!$BB168:$BN168)</f>
        <v>0</v>
      </c>
      <c r="BL168" s="42">
        <f>Population!BL168/SUM(Population!$BB168:$BN168)</f>
        <v>1.7289173949267603E-2</v>
      </c>
      <c r="BM168" s="42">
        <f>Population!BM168/SUM(Population!$BB168:$BN168)</f>
        <v>7.9235889481890989E-3</v>
      </c>
      <c r="BN168" s="43">
        <f>Population!BN168/SUM(Population!$BB168:$BN168)</f>
        <v>5.7666160822203759E-3</v>
      </c>
    </row>
    <row r="169" spans="1:66" x14ac:dyDescent="0.25">
      <c r="A169">
        <f t="shared" si="5"/>
        <v>82.5</v>
      </c>
      <c r="B169" s="40">
        <f>Population!B169/SUM(Population!$B169:$N169)</f>
        <v>0.94393236834600303</v>
      </c>
      <c r="C169" s="42">
        <f>Population!C169/SUM(Population!$B169:$N169)</f>
        <v>6.437477650493786E-3</v>
      </c>
      <c r="D169" s="42">
        <f>Population!D169/SUM(Population!$B169:$N169)</f>
        <v>1.8776715032702333E-2</v>
      </c>
      <c r="E169" s="42">
        <f>Population!E169/SUM(Population!$B169:$N169)</f>
        <v>1.9329747887583591E-2</v>
      </c>
      <c r="F169" s="42">
        <f>Population!F169/SUM(Population!$B169:$N169)</f>
        <v>5.7804864923506807E-3</v>
      </c>
      <c r="G169" s="42">
        <f>Population!G169/SUM(Population!$B169:$N169)</f>
        <v>1.1095299334857914E-3</v>
      </c>
      <c r="H169" s="42">
        <f>Population!H169/SUM(Population!$B169:$N169)</f>
        <v>9.3360078337031006E-4</v>
      </c>
      <c r="I169" s="42">
        <f>Population!I169/SUM(Population!$B169:$N169)</f>
        <v>0</v>
      </c>
      <c r="J169" s="42">
        <f>Population!J169/SUM(Population!$B169:$N169)</f>
        <v>0</v>
      </c>
      <c r="K169" s="42">
        <f>Population!K169/SUM(Population!$B169:$N169)</f>
        <v>0</v>
      </c>
      <c r="L169" s="42">
        <f>Population!L169/SUM(Population!$B169:$N169)</f>
        <v>1.9547307573647707E-3</v>
      </c>
      <c r="M169" s="42">
        <f>Population!M169/SUM(Population!$B169:$N169)</f>
        <v>9.7052650287324412E-4</v>
      </c>
      <c r="N169" s="42">
        <f>Population!N169/SUM(Population!$B169:$N169)</f>
        <v>7.7481661377233157E-4</v>
      </c>
      <c r="O169" s="40">
        <f>Population!O169/SUM(Population!$O169:$AA169)</f>
        <v>0.97345288891164039</v>
      </c>
      <c r="P169" s="42">
        <f>Population!P169/SUM(Population!$O169:$AA169)</f>
        <v>3.0505517853967922E-3</v>
      </c>
      <c r="Q169" s="42">
        <f>Population!Q169/SUM(Population!$O169:$AA169)</f>
        <v>8.8943975302994988E-3</v>
      </c>
      <c r="R169" s="42">
        <f>Population!R169/SUM(Population!$O169:$AA169)</f>
        <v>9.1514578433458671E-3</v>
      </c>
      <c r="S169" s="42">
        <f>Population!S169/SUM(Population!$O169:$AA169)</f>
        <v>2.7355854682950599E-3</v>
      </c>
      <c r="T169" s="42">
        <f>Population!T169/SUM(Population!$O169:$AA169)</f>
        <v>5.2492259161036068E-4</v>
      </c>
      <c r="U169" s="42">
        <f>Population!U169/SUM(Population!$O169:$AA169)</f>
        <v>4.4145519156973067E-4</v>
      </c>
      <c r="V169" s="42">
        <f>Population!V169/SUM(Population!$O169:$AA169)</f>
        <v>0</v>
      </c>
      <c r="W169" s="42">
        <f>Population!W169/SUM(Population!$O169:$AA169)</f>
        <v>0</v>
      </c>
      <c r="X169" s="42">
        <f>Population!X169/SUM(Population!$O169:$AA169)</f>
        <v>0</v>
      </c>
      <c r="Y169" s="42">
        <f>Population!Y169/SUM(Population!$O169:$AA169)</f>
        <v>9.2425719239574381E-4</v>
      </c>
      <c r="Z169" s="42">
        <f>Population!Z169/SUM(Population!$O169:$AA169)</f>
        <v>4.5861509903808931E-4</v>
      </c>
      <c r="AA169" s="42">
        <f>Population!AA169/SUM(Population!$O169:$AA169)</f>
        <v>3.6586838640838921E-4</v>
      </c>
      <c r="AB169" s="40">
        <f>Population!AB169/SUM(Population!$AB169:$AN169)</f>
        <v>0.43602472370269668</v>
      </c>
      <c r="AC169" s="42">
        <f>Population!AC169/SUM(Population!$AB169:$AN169)</f>
        <v>6.4047134908397058E-2</v>
      </c>
      <c r="AD169" s="42">
        <f>Population!AD169/SUM(Population!$AB169:$AN169)</f>
        <v>0.18777290216428932</v>
      </c>
      <c r="AE169" s="42">
        <f>Population!AE169/SUM(Population!$AB169:$AN169)</f>
        <v>0.1946857852117295</v>
      </c>
      <c r="AF169" s="42">
        <f>Population!AF169/SUM(Population!$AB169:$AN169)</f>
        <v>5.8534528985302127E-2</v>
      </c>
      <c r="AG169" s="42">
        <f>Population!AG169/SUM(Population!$AB169:$AN169)</f>
        <v>1.1278986553934431E-2</v>
      </c>
      <c r="AH169" s="42">
        <f>Population!AH169/SUM(Population!$AB169:$AN169)</f>
        <v>9.5553549863265416E-3</v>
      </c>
      <c r="AI169" s="42">
        <f>Population!AI169/SUM(Population!$AB169:$AN169)</f>
        <v>0</v>
      </c>
      <c r="AJ169" s="42">
        <f>Population!AJ169/SUM(Population!$AB169:$AN169)</f>
        <v>0</v>
      </c>
      <c r="AK169" s="42">
        <f>Population!AK169/SUM(Population!$AB169:$AN169)</f>
        <v>0</v>
      </c>
      <c r="AL169" s="42">
        <f>Population!AL169/SUM(Population!$AB169:$AN169)</f>
        <v>2.0017834851263697E-2</v>
      </c>
      <c r="AM169" s="42">
        <f>Population!AM169/SUM(Population!$AB169:$AN169)</f>
        <v>1.0015276460250969E-2</v>
      </c>
      <c r="AN169" s="42">
        <f>Population!AN169/SUM(Population!$AB169:$AN169)</f>
        <v>8.0674721758094738E-3</v>
      </c>
      <c r="AO169" s="40">
        <f>Population!AO169/SUM(Population!$AO169:$BA169)</f>
        <v>0.85101755126758583</v>
      </c>
      <c r="AP169" s="42">
        <f>Population!AP169/SUM(Population!$AO169:$BA169)</f>
        <v>1.7119277452027439E-2</v>
      </c>
      <c r="AQ169" s="42">
        <f>Population!AQ169/SUM(Population!$AO169:$BA169)</f>
        <v>4.9920746883272756E-2</v>
      </c>
      <c r="AR169" s="42">
        <f>Population!AR169/SUM(Population!$AO169:$BA169)</f>
        <v>5.1366214018647043E-2</v>
      </c>
      <c r="AS169" s="42">
        <f>Population!AS169/SUM(Population!$AO169:$BA169)</f>
        <v>1.5353567206558881E-2</v>
      </c>
      <c r="AT169" s="42">
        <f>Population!AT169/SUM(Population!$AO169:$BA169)</f>
        <v>2.9457463989521846E-3</v>
      </c>
      <c r="AU169" s="42">
        <f>Population!AU169/SUM(Population!$AO169:$BA169)</f>
        <v>2.4761120863038047E-3</v>
      </c>
      <c r="AV169" s="42">
        <f>Population!AV169/SUM(Population!$AO169:$BA169)</f>
        <v>0</v>
      </c>
      <c r="AW169" s="42">
        <f>Population!AW169/SUM(Population!$AO169:$BA169)</f>
        <v>0</v>
      </c>
      <c r="AX169" s="42">
        <f>Population!AX169/SUM(Population!$AO169:$BA169)</f>
        <v>0</v>
      </c>
      <c r="AY169" s="42">
        <f>Population!AY169/SUM(Population!$AO169:$BA169)</f>
        <v>5.184046164678123E-3</v>
      </c>
      <c r="AZ169" s="42">
        <f>Population!AZ169/SUM(Population!$AO169:$BA169)</f>
        <v>2.5700899807842149E-3</v>
      </c>
      <c r="BA169" s="43">
        <f>Population!BA169/SUM(Population!$AO169:$BA169)</f>
        <v>2.0466485411897808E-3</v>
      </c>
      <c r="BB169" s="40">
        <f>Population!BB169/SUM(Population!$BB169:$BN169)</f>
        <v>0.40059256455437464</v>
      </c>
      <c r="BC169" s="42">
        <f>Population!BC169/SUM(Population!$BB169:$BN169)</f>
        <v>7.6736103097162472E-2</v>
      </c>
      <c r="BD169" s="42">
        <f>Population!BD169/SUM(Population!$BB169:$BN169)</f>
        <v>0.21230037028901891</v>
      </c>
      <c r="BE169" s="42">
        <f>Population!BE169/SUM(Population!$BB169:$BN169)</f>
        <v>0.2030890839640633</v>
      </c>
      <c r="BF169" s="42">
        <f>Population!BF169/SUM(Population!$BB169:$BN169)</f>
        <v>5.7415258154691312E-2</v>
      </c>
      <c r="BG169" s="42">
        <f>Population!BG169/SUM(Population!$BB169:$BN169)</f>
        <v>1.0584171755078305E-2</v>
      </c>
      <c r="BH169" s="42">
        <f>Population!BH169/SUM(Population!$BB169:$BN169)</f>
        <v>8.3028769765943825E-3</v>
      </c>
      <c r="BI169" s="42">
        <f>Population!BI169/SUM(Population!$BB169:$BN169)</f>
        <v>0</v>
      </c>
      <c r="BJ169" s="42">
        <f>Population!BJ169/SUM(Population!$BB169:$BN169)</f>
        <v>0</v>
      </c>
      <c r="BK169" s="42">
        <f>Population!BK169/SUM(Population!$BB169:$BN169)</f>
        <v>0</v>
      </c>
      <c r="BL169" s="42">
        <f>Population!BL169/SUM(Population!$BB169:$BN169)</f>
        <v>1.7289254811180391E-2</v>
      </c>
      <c r="BM169" s="42">
        <f>Population!BM169/SUM(Population!$BB169:$BN169)</f>
        <v>7.9236430562819159E-3</v>
      </c>
      <c r="BN169" s="43">
        <f>Population!BN169/SUM(Population!$BB169:$BN169)</f>
        <v>5.7666733415543516E-3</v>
      </c>
    </row>
    <row r="170" spans="1:66" x14ac:dyDescent="0.25">
      <c r="A170">
        <f t="shared" si="5"/>
        <v>83</v>
      </c>
      <c r="B170" s="40">
        <f>Population!B170/SUM(Population!$B170:$N170)</f>
        <v>0.94393129115252727</v>
      </c>
      <c r="C170" s="42">
        <f>Population!C170/SUM(Population!$B170:$N170)</f>
        <v>6.4375677924588398E-3</v>
      </c>
      <c r="D170" s="42">
        <f>Population!D170/SUM(Population!$B170:$N170)</f>
        <v>1.8777015949526066E-2</v>
      </c>
      <c r="E170" s="42">
        <f>Population!E170/SUM(Population!$B170:$N170)</f>
        <v>1.9330121313965245E-2</v>
      </c>
      <c r="F170" s="42">
        <f>Population!F170/SUM(Population!$B170:$N170)</f>
        <v>5.7806147150405553E-3</v>
      </c>
      <c r="G170" s="42">
        <f>Population!G170/SUM(Population!$B170:$N170)</f>
        <v>1.1095571654794747E-3</v>
      </c>
      <c r="H170" s="42">
        <f>Population!H170/SUM(Population!$B170:$N170)</f>
        <v>9.3362831747409068E-4</v>
      </c>
      <c r="I170" s="42">
        <f>Population!I170/SUM(Population!$B170:$N170)</f>
        <v>0</v>
      </c>
      <c r="J170" s="42">
        <f>Population!J170/SUM(Population!$B170:$N170)</f>
        <v>0</v>
      </c>
      <c r="K170" s="42">
        <f>Population!K170/SUM(Population!$B170:$N170)</f>
        <v>0</v>
      </c>
      <c r="L170" s="42">
        <f>Population!L170/SUM(Population!$B170:$N170)</f>
        <v>1.9547892170193822E-3</v>
      </c>
      <c r="M170" s="42">
        <f>Population!M170/SUM(Population!$B170:$N170)</f>
        <v>9.7056195303543854E-4</v>
      </c>
      <c r="N170" s="42">
        <f>Population!N170/SUM(Population!$B170:$N170)</f>
        <v>7.7485242347370361E-4</v>
      </c>
      <c r="O170" s="40">
        <f>Population!O170/SUM(Population!$O170:$AA170)</f>
        <v>0.97345231648116903</v>
      </c>
      <c r="P170" s="42">
        <f>Population!P170/SUM(Population!$O170:$AA170)</f>
        <v>3.0505972867733537E-3</v>
      </c>
      <c r="Q170" s="42">
        <f>Population!Q170/SUM(Population!$O170:$AA170)</f>
        <v>8.8945533227914875E-3</v>
      </c>
      <c r="R170" s="42">
        <f>Population!R170/SUM(Population!$O170:$AA170)</f>
        <v>9.1516568620306979E-3</v>
      </c>
      <c r="S170" s="42">
        <f>Population!S170/SUM(Population!$O170:$AA170)</f>
        <v>2.7356550087827536E-3</v>
      </c>
      <c r="T170" s="42">
        <f>Population!T170/SUM(Population!$O170:$AA170)</f>
        <v>5.2493751509286848E-4</v>
      </c>
      <c r="U170" s="42">
        <f>Population!U170/SUM(Population!$O170:$AA170)</f>
        <v>4.414704595174251E-4</v>
      </c>
      <c r="V170" s="42">
        <f>Population!V170/SUM(Population!$O170:$AA170)</f>
        <v>0</v>
      </c>
      <c r="W170" s="42">
        <f>Population!W170/SUM(Population!$O170:$AA170)</f>
        <v>0</v>
      </c>
      <c r="X170" s="42">
        <f>Population!X170/SUM(Population!$O170:$AA170)</f>
        <v>0</v>
      </c>
      <c r="Y170" s="42">
        <f>Population!Y170/SUM(Population!$O170:$AA170)</f>
        <v>9.2428974818713954E-4</v>
      </c>
      <c r="Z170" s="42">
        <f>Population!Z170/SUM(Population!$O170:$AA170)</f>
        <v>4.5863501347402516E-4</v>
      </c>
      <c r="AA170" s="42">
        <f>Population!AA170/SUM(Population!$O170:$AA170)</f>
        <v>3.6588830218117969E-4</v>
      </c>
      <c r="AB170" s="40">
        <f>Population!AB170/SUM(Population!$AB170:$AN170)</f>
        <v>0.43601876938892925</v>
      </c>
      <c r="AC170" s="42">
        <f>Population!AC170/SUM(Population!$AB170:$AN170)</f>
        <v>6.4047537850083408E-2</v>
      </c>
      <c r="AD170" s="42">
        <f>Population!AD170/SUM(Population!$AB170:$AN170)</f>
        <v>0.18777438493819162</v>
      </c>
      <c r="AE170" s="42">
        <f>Population!AE170/SUM(Population!$AB170:$AN170)</f>
        <v>0.19468783836687209</v>
      </c>
      <c r="AF170" s="42">
        <f>Population!AF170/SUM(Population!$AB170:$AN170)</f>
        <v>5.8535282654337523E-2</v>
      </c>
      <c r="AG170" s="42">
        <f>Population!AG170/SUM(Population!$AB170:$AN170)</f>
        <v>1.1279153830512777E-2</v>
      </c>
      <c r="AH170" s="42">
        <f>Population!AH170/SUM(Population!$AB170:$AN170)</f>
        <v>9.555537099452286E-3</v>
      </c>
      <c r="AI170" s="42">
        <f>Population!AI170/SUM(Population!$AB170:$AN170)</f>
        <v>0</v>
      </c>
      <c r="AJ170" s="42">
        <f>Population!AJ170/SUM(Population!$AB170:$AN170)</f>
        <v>0</v>
      </c>
      <c r="AK170" s="42">
        <f>Population!AK170/SUM(Population!$AB170:$AN170)</f>
        <v>0</v>
      </c>
      <c r="AL170" s="42">
        <f>Population!AL170/SUM(Population!$AB170:$AN170)</f>
        <v>2.0018222180965582E-2</v>
      </c>
      <c r="AM170" s="42">
        <f>Population!AM170/SUM(Population!$AB170:$AN170)</f>
        <v>1.0015527471623105E-2</v>
      </c>
      <c r="AN170" s="42">
        <f>Population!AN170/SUM(Population!$AB170:$AN170)</f>
        <v>8.0677462190324716E-3</v>
      </c>
      <c r="AO170" s="40">
        <f>Population!AO170/SUM(Population!$AO170:$BA170)</f>
        <v>0.85096172557424943</v>
      </c>
      <c r="AP170" s="42">
        <f>Population!AP170/SUM(Population!$AO170:$BA170)</f>
        <v>1.7124722550087863E-2</v>
      </c>
      <c r="AQ170" s="42">
        <f>Population!AQ170/SUM(Population!$AO170:$BA170)</f>
        <v>4.9937686706165885E-2</v>
      </c>
      <c r="AR170" s="42">
        <f>Population!AR170/SUM(Population!$AO170:$BA170)</f>
        <v>5.1385477500242145E-2</v>
      </c>
      <c r="AS170" s="42">
        <f>Population!AS170/SUM(Population!$AO170:$BA170)</f>
        <v>1.5359811891702954E-2</v>
      </c>
      <c r="AT170" s="42">
        <f>Population!AT170/SUM(Population!$AO170:$BA170)</f>
        <v>2.9470227657642763E-3</v>
      </c>
      <c r="AU170" s="42">
        <f>Population!AU170/SUM(Population!$AO170:$BA170)</f>
        <v>2.4773260424138781E-3</v>
      </c>
      <c r="AV170" s="42">
        <f>Population!AV170/SUM(Population!$AO170:$BA170)</f>
        <v>0</v>
      </c>
      <c r="AW170" s="42">
        <f>Population!AW170/SUM(Population!$AO170:$BA170)</f>
        <v>0</v>
      </c>
      <c r="AX170" s="42">
        <f>Population!AX170/SUM(Population!$AO170:$BA170)</f>
        <v>0</v>
      </c>
      <c r="AY170" s="42">
        <f>Population!AY170/SUM(Population!$AO170:$BA170)</f>
        <v>5.1866102147268235E-3</v>
      </c>
      <c r="AZ170" s="42">
        <f>Population!AZ170/SUM(Population!$AO170:$BA170)</f>
        <v>2.571558154435253E-3</v>
      </c>
      <c r="BA170" s="43">
        <f>Population!BA170/SUM(Population!$AO170:$BA170)</f>
        <v>2.0480586002111505E-3</v>
      </c>
      <c r="BB170" s="40">
        <f>Population!BB170/SUM(Population!$BB170:$BN170)</f>
        <v>0.40059192637000413</v>
      </c>
      <c r="BC170" s="42">
        <f>Population!BC170/SUM(Population!$BB170:$BN170)</f>
        <v>7.6736071235173328E-2</v>
      </c>
      <c r="BD170" s="42">
        <f>Population!BD170/SUM(Population!$BB170:$BN170)</f>
        <v>0.21230041491068849</v>
      </c>
      <c r="BE170" s="42">
        <f>Population!BE170/SUM(Population!$BB170:$BN170)</f>
        <v>0.20308933383952829</v>
      </c>
      <c r="BF170" s="42">
        <f>Population!BF170/SUM(Population!$BB170:$BN170)</f>
        <v>5.7415380811253351E-2</v>
      </c>
      <c r="BG170" s="42">
        <f>Population!BG170/SUM(Population!$BB170:$BN170)</f>
        <v>1.0584202199194212E-2</v>
      </c>
      <c r="BH170" s="42">
        <f>Population!BH170/SUM(Population!$BB170:$BN170)</f>
        <v>8.3029133906269738E-3</v>
      </c>
      <c r="BI170" s="42">
        <f>Population!BI170/SUM(Population!$BB170:$BN170)</f>
        <v>0</v>
      </c>
      <c r="BJ170" s="42">
        <f>Population!BJ170/SUM(Population!$BB170:$BN170)</f>
        <v>0</v>
      </c>
      <c r="BK170" s="42">
        <f>Population!BK170/SUM(Population!$BB170:$BN170)</f>
        <v>0</v>
      </c>
      <c r="BL170" s="42">
        <f>Population!BL170/SUM(Population!$BB170:$BN170)</f>
        <v>1.7289333004428323E-2</v>
      </c>
      <c r="BM170" s="42">
        <f>Population!BM170/SUM(Population!$BB170:$BN170)</f>
        <v>7.9236954099930774E-3</v>
      </c>
      <c r="BN170" s="43">
        <f>Population!BN170/SUM(Population!$BB170:$BN170)</f>
        <v>5.7667288291097744E-3</v>
      </c>
    </row>
    <row r="171" spans="1:66" x14ac:dyDescent="0.25">
      <c r="A171">
        <f t="shared" si="5"/>
        <v>83.5</v>
      </c>
      <c r="B171" s="40">
        <f>Population!B171/SUM(Population!$B171:$N171)</f>
        <v>0.9439302490515914</v>
      </c>
      <c r="C171" s="42">
        <f>Population!C171/SUM(Population!$B171:$N171)</f>
        <v>6.4376549733970081E-3</v>
      </c>
      <c r="D171" s="42">
        <f>Population!D171/SUM(Population!$B171:$N171)</f>
        <v>1.8777307019241171E-2</v>
      </c>
      <c r="E171" s="42">
        <f>Population!E171/SUM(Population!$B171:$N171)</f>
        <v>1.9330482563730066E-2</v>
      </c>
      <c r="F171" s="42">
        <f>Population!F171/SUM(Population!$B171:$N171)</f>
        <v>5.7807387635979458E-3</v>
      </c>
      <c r="G171" s="42">
        <f>Population!G171/SUM(Population!$B171:$N171)</f>
        <v>1.1095835120495858E-3</v>
      </c>
      <c r="H171" s="42">
        <f>Population!H171/SUM(Population!$B171:$N171)</f>
        <v>9.3365496256982714E-4</v>
      </c>
      <c r="I171" s="42">
        <f>Population!I171/SUM(Population!$B171:$N171)</f>
        <v>0</v>
      </c>
      <c r="J171" s="42">
        <f>Population!J171/SUM(Population!$B171:$N171)</f>
        <v>0</v>
      </c>
      <c r="K171" s="42">
        <f>Population!K171/SUM(Population!$B171:$N171)</f>
        <v>0</v>
      </c>
      <c r="L171" s="42">
        <f>Population!L171/SUM(Population!$B171:$N171)</f>
        <v>1.9548457785478388E-3</v>
      </c>
      <c r="M171" s="42">
        <f>Population!M171/SUM(Population!$B171:$N171)</f>
        <v>9.705962584805641E-4</v>
      </c>
      <c r="N171" s="42">
        <f>Population!N171/SUM(Population!$B171:$N171)</f>
        <v>7.7488711679445164E-4</v>
      </c>
      <c r="O171" s="40">
        <f>Population!O171/SUM(Population!$O171:$AA171)</f>
        <v>0.97345176212615725</v>
      </c>
      <c r="P171" s="42">
        <f>Population!P171/SUM(Population!$O171:$AA171)</f>
        <v>3.0506413497047085E-3</v>
      </c>
      <c r="Q171" s="42">
        <f>Population!Q171/SUM(Population!$O171:$AA171)</f>
        <v>8.8947041789310521E-3</v>
      </c>
      <c r="R171" s="42">
        <f>Population!R171/SUM(Population!$O171:$AA171)</f>
        <v>9.1518495556671946E-3</v>
      </c>
      <c r="S171" s="42">
        <f>Population!S171/SUM(Population!$O171:$AA171)</f>
        <v>2.7357223365280662E-3</v>
      </c>
      <c r="T171" s="42">
        <f>Population!T171/SUM(Population!$O171:$AA171)</f>
        <v>5.249519644266753E-4</v>
      </c>
      <c r="U171" s="42">
        <f>Population!U171/SUM(Population!$O171:$AA171)</f>
        <v>4.4148525040244447E-4</v>
      </c>
      <c r="V171" s="42">
        <f>Population!V171/SUM(Population!$O171:$AA171)</f>
        <v>0</v>
      </c>
      <c r="W171" s="42">
        <f>Population!W171/SUM(Population!$O171:$AA171)</f>
        <v>0</v>
      </c>
      <c r="X171" s="42">
        <f>Population!X171/SUM(Population!$O171:$AA171)</f>
        <v>0</v>
      </c>
      <c r="Y171" s="42">
        <f>Population!Y171/SUM(Population!$O171:$AA171)</f>
        <v>9.2432127554866687E-4</v>
      </c>
      <c r="Z171" s="42">
        <f>Population!Z171/SUM(Population!$O171:$AA171)</f>
        <v>4.5865431088179412E-4</v>
      </c>
      <c r="AA171" s="42">
        <f>Population!AA171/SUM(Population!$O171:$AA171)</f>
        <v>3.6590765175221264E-4</v>
      </c>
      <c r="AB171" s="40">
        <f>Population!AB171/SUM(Population!$AB171:$AN171)</f>
        <v>0.43601300869726412</v>
      </c>
      <c r="AC171" s="42">
        <f>Population!AC171/SUM(Population!$AB171:$AN171)</f>
        <v>6.4047927585821535E-2</v>
      </c>
      <c r="AD171" s="42">
        <f>Population!AD171/SUM(Population!$AB171:$AN171)</f>
        <v>0.18777581939114801</v>
      </c>
      <c r="AE171" s="42">
        <f>Population!AE171/SUM(Population!$AB171:$AN171)</f>
        <v>0.19468982491498688</v>
      </c>
      <c r="AF171" s="42">
        <f>Population!AF171/SUM(Population!$AB171:$AN171)</f>
        <v>5.85360118970875E-2</v>
      </c>
      <c r="AG171" s="42">
        <f>Population!AG171/SUM(Population!$AB171:$AN171)</f>
        <v>1.1279315681571592E-2</v>
      </c>
      <c r="AH171" s="42">
        <f>Population!AH171/SUM(Population!$AB171:$AN171)</f>
        <v>9.5557133026932198E-3</v>
      </c>
      <c r="AI171" s="42">
        <f>Population!AI171/SUM(Population!$AB171:$AN171)</f>
        <v>0</v>
      </c>
      <c r="AJ171" s="42">
        <f>Population!AJ171/SUM(Population!$AB171:$AN171)</f>
        <v>0</v>
      </c>
      <c r="AK171" s="42">
        <f>Population!AK171/SUM(Population!$AB171:$AN171)</f>
        <v>0</v>
      </c>
      <c r="AL171" s="42">
        <f>Population!AL171/SUM(Population!$AB171:$AN171)</f>
        <v>2.0018596887238008E-2</v>
      </c>
      <c r="AM171" s="42">
        <f>Population!AM171/SUM(Population!$AB171:$AN171)</f>
        <v>1.001577026015462E-2</v>
      </c>
      <c r="AN171" s="42">
        <f>Population!AN171/SUM(Population!$AB171:$AN171)</f>
        <v>8.0680113820344838E-3</v>
      </c>
      <c r="AO171" s="40">
        <f>Population!AO171/SUM(Population!$AO171:$BA171)</f>
        <v>0.85090804286078547</v>
      </c>
      <c r="AP171" s="42">
        <f>Population!AP171/SUM(Population!$AO171:$BA171)</f>
        <v>1.7129957562388144E-2</v>
      </c>
      <c r="AQ171" s="42">
        <f>Population!AQ171/SUM(Population!$AO171:$BA171)</f>
        <v>4.9953972505473558E-2</v>
      </c>
      <c r="AR171" s="42">
        <f>Population!AR171/SUM(Population!$AO171:$BA171)</f>
        <v>5.1403998699617537E-2</v>
      </c>
      <c r="AS171" s="42">
        <f>Population!AS171/SUM(Population!$AO171:$BA171)</f>
        <v>1.5365816801092761E-2</v>
      </c>
      <c r="AT171" s="42">
        <f>Population!AT171/SUM(Population!$AO171:$BA171)</f>
        <v>2.9482503357923964E-3</v>
      </c>
      <c r="AU171" s="42">
        <f>Population!AU171/SUM(Population!$AO171:$BA171)</f>
        <v>2.4784941647389433E-3</v>
      </c>
      <c r="AV171" s="42">
        <f>Population!AV171/SUM(Population!$AO171:$BA171)</f>
        <v>0</v>
      </c>
      <c r="AW171" s="42">
        <f>Population!AW171/SUM(Population!$AO171:$BA171)</f>
        <v>0</v>
      </c>
      <c r="AX171" s="42">
        <f>Population!AX171/SUM(Population!$AO171:$BA171)</f>
        <v>0</v>
      </c>
      <c r="AY171" s="42">
        <f>Population!AY171/SUM(Population!$AO171:$BA171)</f>
        <v>5.1890774293010481E-3</v>
      </c>
      <c r="AZ171" s="42">
        <f>Population!AZ171/SUM(Population!$AO171:$BA171)</f>
        <v>2.572971803073643E-3</v>
      </c>
      <c r="BA171" s="43">
        <f>Population!BA171/SUM(Population!$AO171:$BA171)</f>
        <v>2.0494178377364137E-3</v>
      </c>
      <c r="BB171" s="40">
        <f>Population!BB171/SUM(Population!$BB171:$BN171)</f>
        <v>0.40059130969923862</v>
      </c>
      <c r="BC171" s="42">
        <f>Population!BC171/SUM(Population!$BB171:$BN171)</f>
        <v>7.6736040421857513E-2</v>
      </c>
      <c r="BD171" s="42">
        <f>Population!BD171/SUM(Population!$BB171:$BN171)</f>
        <v>0.21230045790060134</v>
      </c>
      <c r="BE171" s="42">
        <f>Population!BE171/SUM(Population!$BB171:$BN171)</f>
        <v>0.20308957517342877</v>
      </c>
      <c r="BF171" s="42">
        <f>Population!BF171/SUM(Population!$BB171:$BN171)</f>
        <v>5.7415499320656309E-2</v>
      </c>
      <c r="BG171" s="42">
        <f>Population!BG171/SUM(Population!$BB171:$BN171)</f>
        <v>1.0584231621520366E-2</v>
      </c>
      <c r="BH171" s="42">
        <f>Population!BH171/SUM(Population!$BB171:$BN171)</f>
        <v>8.3029486046131522E-3</v>
      </c>
      <c r="BI171" s="42">
        <f>Population!BI171/SUM(Population!$BB171:$BN171)</f>
        <v>0</v>
      </c>
      <c r="BJ171" s="42">
        <f>Population!BJ171/SUM(Population!$BB171:$BN171)</f>
        <v>0</v>
      </c>
      <c r="BK171" s="42">
        <f>Population!BK171/SUM(Population!$BB171:$BN171)</f>
        <v>0</v>
      </c>
      <c r="BL171" s="42">
        <f>Population!BL171/SUM(Population!$BB171:$BN171)</f>
        <v>1.7289408609252439E-2</v>
      </c>
      <c r="BM171" s="42">
        <f>Population!BM171/SUM(Population!$BB171:$BN171)</f>
        <v>7.9237460598291874E-3</v>
      </c>
      <c r="BN171" s="43">
        <f>Population!BN171/SUM(Population!$BB171:$BN171)</f>
        <v>5.7667825890023892E-3</v>
      </c>
    </row>
    <row r="172" spans="1:66" x14ac:dyDescent="0.25">
      <c r="A172">
        <f t="shared" si="5"/>
        <v>84</v>
      </c>
      <c r="B172" s="40">
        <f>Population!B172/SUM(Population!$B172:$N172)</f>
        <v>0.94392924090095887</v>
      </c>
      <c r="C172" s="42">
        <f>Population!C172/SUM(Population!$B172:$N172)</f>
        <v>6.4377392900052156E-3</v>
      </c>
      <c r="D172" s="42">
        <f>Population!D172/SUM(Population!$B172:$N172)</f>
        <v>1.8777588563433274E-2</v>
      </c>
      <c r="E172" s="42">
        <f>Population!E172/SUM(Population!$B172:$N172)</f>
        <v>1.9330832035764092E-2</v>
      </c>
      <c r="F172" s="42">
        <f>Population!F172/SUM(Population!$B172:$N172)</f>
        <v>5.7808587751187095E-3</v>
      </c>
      <c r="G172" s="42">
        <f>Population!G172/SUM(Population!$B172:$N172)</f>
        <v>1.1096090022633814E-3</v>
      </c>
      <c r="H172" s="42">
        <f>Population!H172/SUM(Population!$B172:$N172)</f>
        <v>9.3368074727744955E-4</v>
      </c>
      <c r="I172" s="42">
        <f>Population!I172/SUM(Population!$B172:$N172)</f>
        <v>0</v>
      </c>
      <c r="J172" s="42">
        <f>Population!J172/SUM(Population!$B172:$N172)</f>
        <v>0</v>
      </c>
      <c r="K172" s="42">
        <f>Population!K172/SUM(Population!$B172:$N172)</f>
        <v>0</v>
      </c>
      <c r="L172" s="42">
        <f>Population!L172/SUM(Population!$B172:$N172)</f>
        <v>1.954900504063909E-3</v>
      </c>
      <c r="M172" s="42">
        <f>Population!M172/SUM(Population!$B172:$N172)</f>
        <v>9.7062945583259235E-4</v>
      </c>
      <c r="N172" s="42">
        <f>Population!N172/SUM(Population!$B172:$N172)</f>
        <v>7.7492072528240479E-4</v>
      </c>
      <c r="O172" s="40">
        <f>Population!O172/SUM(Population!$O172:$AA172)</f>
        <v>0.9734512252852473</v>
      </c>
      <c r="P172" s="42">
        <f>Population!P172/SUM(Population!$O172:$AA172)</f>
        <v>3.0506840193243157E-3</v>
      </c>
      <c r="Q172" s="42">
        <f>Population!Q172/SUM(Population!$O172:$AA172)</f>
        <v>8.8948502547822536E-3</v>
      </c>
      <c r="R172" s="42">
        <f>Population!R172/SUM(Population!$O172:$AA172)</f>
        <v>9.152036125582368E-3</v>
      </c>
      <c r="S172" s="42">
        <f>Population!S172/SUM(Population!$O172:$AA172)</f>
        <v>2.7357875219079339E-3</v>
      </c>
      <c r="T172" s="42">
        <f>Population!T172/SUM(Population!$O172:$AA172)</f>
        <v>5.2496595454301479E-4</v>
      </c>
      <c r="U172" s="42">
        <f>Population!U172/SUM(Population!$O172:$AA172)</f>
        <v>4.4149957833098161E-4</v>
      </c>
      <c r="V172" s="42">
        <f>Population!V172/SUM(Population!$O172:$AA172)</f>
        <v>0</v>
      </c>
      <c r="W172" s="42">
        <f>Population!W172/SUM(Population!$O172:$AA172)</f>
        <v>0</v>
      </c>
      <c r="X172" s="42">
        <f>Population!X172/SUM(Population!$O172:$AA172)</f>
        <v>0</v>
      </c>
      <c r="Y172" s="42">
        <f>Population!Y172/SUM(Population!$O172:$AA172)</f>
        <v>9.2435180577356908E-4</v>
      </c>
      <c r="Z172" s="42">
        <f>Population!Z172/SUM(Population!$O172:$AA172)</f>
        <v>4.5867300851902266E-4</v>
      </c>
      <c r="AA172" s="42">
        <f>Population!AA172/SUM(Population!$O172:$AA172)</f>
        <v>3.6592644598924394E-4</v>
      </c>
      <c r="AB172" s="40">
        <f>Population!AB172/SUM(Population!$AB172:$AN172)</f>
        <v>0.43600743529324981</v>
      </c>
      <c r="AC172" s="42">
        <f>Population!AC172/SUM(Population!$AB172:$AN172)</f>
        <v>6.4048304545297779E-2</v>
      </c>
      <c r="AD172" s="42">
        <f>Population!AD172/SUM(Population!$AB172:$AN172)</f>
        <v>0.18777720708678403</v>
      </c>
      <c r="AE172" s="42">
        <f>Population!AE172/SUM(Population!$AB172:$AN172)</f>
        <v>0.19469174702033157</v>
      </c>
      <c r="AF172" s="42">
        <f>Population!AF172/SUM(Population!$AB172:$AN172)</f>
        <v>5.853671751412165E-2</v>
      </c>
      <c r="AG172" s="42">
        <f>Population!AG172/SUM(Population!$AB172:$AN172)</f>
        <v>1.1279472286454408E-2</v>
      </c>
      <c r="AH172" s="42">
        <f>Population!AH172/SUM(Population!$AB172:$AN172)</f>
        <v>9.5558837928374791E-3</v>
      </c>
      <c r="AI172" s="42">
        <f>Population!AI172/SUM(Population!$AB172:$AN172)</f>
        <v>0</v>
      </c>
      <c r="AJ172" s="42">
        <f>Population!AJ172/SUM(Population!$AB172:$AN172)</f>
        <v>0</v>
      </c>
      <c r="AK172" s="42">
        <f>Population!AK172/SUM(Population!$AB172:$AN172)</f>
        <v>0</v>
      </c>
      <c r="AL172" s="42">
        <f>Population!AL172/SUM(Population!$AB172:$AN172)</f>
        <v>2.0018959396751631E-2</v>
      </c>
      <c r="AM172" s="42">
        <f>Population!AM172/SUM(Population!$AB172:$AN172)</f>
        <v>1.0016005107525826E-2</v>
      </c>
      <c r="AN172" s="42">
        <f>Population!AN172/SUM(Population!$AB172:$AN172)</f>
        <v>8.0682679566460389E-3</v>
      </c>
      <c r="AO172" s="40">
        <f>Population!AO172/SUM(Population!$AO172:$BA172)</f>
        <v>0.85085643341028572</v>
      </c>
      <c r="AP172" s="42">
        <f>Population!AP172/SUM(Population!$AO172:$BA172)</f>
        <v>1.7134989393948242E-2</v>
      </c>
      <c r="AQ172" s="42">
        <f>Population!AQ172/SUM(Population!$AO172:$BA172)</f>
        <v>4.9969625754194023E-2</v>
      </c>
      <c r="AR172" s="42">
        <f>Population!AR172/SUM(Population!$AO172:$BA172)</f>
        <v>5.1421801869963028E-2</v>
      </c>
      <c r="AS172" s="42">
        <f>Population!AS172/SUM(Population!$AO172:$BA172)</f>
        <v>1.5371589722050378E-2</v>
      </c>
      <c r="AT172" s="42">
        <f>Population!AT172/SUM(Population!$AO172:$BA172)</f>
        <v>2.9494306836187305E-3</v>
      </c>
      <c r="AU172" s="42">
        <f>Population!AU172/SUM(Population!$AO172:$BA172)</f>
        <v>2.4796179067573822E-3</v>
      </c>
      <c r="AV172" s="42">
        <f>Population!AV172/SUM(Population!$AO172:$BA172)</f>
        <v>0</v>
      </c>
      <c r="AW172" s="42">
        <f>Population!AW172/SUM(Population!$AO172:$BA172)</f>
        <v>0</v>
      </c>
      <c r="AX172" s="42">
        <f>Population!AX172/SUM(Population!$AO172:$BA172)</f>
        <v>0</v>
      </c>
      <c r="AY172" s="42">
        <f>Population!AY172/SUM(Population!$AO172:$BA172)</f>
        <v>5.191450879317154E-3</v>
      </c>
      <c r="AZ172" s="42">
        <f>Population!AZ172/SUM(Population!$AO172:$BA172)</f>
        <v>2.5743326157705877E-3</v>
      </c>
      <c r="BA172" s="43">
        <f>Population!BA172/SUM(Population!$AO172:$BA172)</f>
        <v>2.0507277640947259E-3</v>
      </c>
      <c r="BB172" s="40">
        <f>Population!BB172/SUM(Population!$BB172:$BN172)</f>
        <v>0.40059071387682543</v>
      </c>
      <c r="BC172" s="42">
        <f>Population!BC172/SUM(Population!$BB172:$BN172)</f>
        <v>7.6736010626057533E-2</v>
      </c>
      <c r="BD172" s="42">
        <f>Population!BD172/SUM(Population!$BB172:$BN172)</f>
        <v>0.21230049931512024</v>
      </c>
      <c r="BE172" s="42">
        <f>Population!BE172/SUM(Population!$BB172:$BN172)</f>
        <v>0.20308980823695097</v>
      </c>
      <c r="BF172" s="42">
        <f>Population!BF172/SUM(Population!$BB172:$BN172)</f>
        <v>5.7415613812764825E-2</v>
      </c>
      <c r="BG172" s="42">
        <f>Population!BG172/SUM(Population!$BB172:$BN172)</f>
        <v>1.0584260053688182E-2</v>
      </c>
      <c r="BH172" s="42">
        <f>Population!BH172/SUM(Population!$BB172:$BN172)</f>
        <v>8.3029826543134753E-3</v>
      </c>
      <c r="BI172" s="42">
        <f>Population!BI172/SUM(Population!$BB172:$BN172)</f>
        <v>0</v>
      </c>
      <c r="BJ172" s="42">
        <f>Population!BJ172/SUM(Population!$BB172:$BN172)</f>
        <v>0</v>
      </c>
      <c r="BK172" s="42">
        <f>Population!BK172/SUM(Population!$BB172:$BN172)</f>
        <v>0</v>
      </c>
      <c r="BL172" s="42">
        <f>Population!BL172/SUM(Population!$BB172:$BN172)</f>
        <v>1.7289481703896947E-2</v>
      </c>
      <c r="BM172" s="42">
        <f>Population!BM172/SUM(Population!$BB172:$BN172)</f>
        <v>7.9237950552706864E-3</v>
      </c>
      <c r="BN172" s="43">
        <f>Population!BN172/SUM(Population!$BB172:$BN172)</f>
        <v>5.7668346651115355E-3</v>
      </c>
    </row>
    <row r="173" spans="1:66" x14ac:dyDescent="0.25">
      <c r="A173">
        <f t="shared" si="5"/>
        <v>84.5</v>
      </c>
      <c r="B173" s="40">
        <f>Population!B173/SUM(Population!$B173:$N173)</f>
        <v>0.94392826559829868</v>
      </c>
      <c r="C173" s="42">
        <f>Population!C173/SUM(Population!$B173:$N173)</f>
        <v>6.4378208355432721E-3</v>
      </c>
      <c r="D173" s="42">
        <f>Population!D173/SUM(Population!$B173:$N173)</f>
        <v>1.8777860892198319E-2</v>
      </c>
      <c r="E173" s="42">
        <f>Population!E173/SUM(Population!$B173:$N173)</f>
        <v>1.9331170114616675E-2</v>
      </c>
      <c r="F173" s="42">
        <f>Population!F173/SUM(Population!$B173:$N173)</f>
        <v>5.7809748817773277E-3</v>
      </c>
      <c r="G173" s="42">
        <f>Population!G173/SUM(Population!$B173:$N173)</f>
        <v>1.1096336641572961E-3</v>
      </c>
      <c r="H173" s="42">
        <f>Population!H173/SUM(Population!$B173:$N173)</f>
        <v>9.337056992793181E-4</v>
      </c>
      <c r="I173" s="42">
        <f>Population!I173/SUM(Population!$B173:$N173)</f>
        <v>0</v>
      </c>
      <c r="J173" s="42">
        <f>Population!J173/SUM(Population!$B173:$N173)</f>
        <v>0</v>
      </c>
      <c r="K173" s="42">
        <f>Population!K173/SUM(Population!$B173:$N173)</f>
        <v>0</v>
      </c>
      <c r="L173" s="42">
        <f>Population!L173/SUM(Population!$B173:$N173)</f>
        <v>1.9549534535703143E-3</v>
      </c>
      <c r="M173" s="42">
        <f>Population!M173/SUM(Population!$B173:$N173)</f>
        <v>9.7066158060163431E-4</v>
      </c>
      <c r="N173" s="42">
        <f>Population!N173/SUM(Population!$B173:$N173)</f>
        <v>7.7495327995714058E-4</v>
      </c>
      <c r="O173" s="40">
        <f>Population!O173/SUM(Population!$O173:$AA173)</f>
        <v>0.97345070541463308</v>
      </c>
      <c r="P173" s="42">
        <f>Population!P173/SUM(Population!$O173:$AA173)</f>
        <v>3.0507253392047726E-3</v>
      </c>
      <c r="Q173" s="42">
        <f>Population!Q173/SUM(Population!$O173:$AA173)</f>
        <v>8.8949917010237318E-3</v>
      </c>
      <c r="R173" s="42">
        <f>Population!R173/SUM(Population!$O173:$AA173)</f>
        <v>9.1522167662951796E-3</v>
      </c>
      <c r="S173" s="42">
        <f>Population!S173/SUM(Population!$O173:$AA173)</f>
        <v>2.735850633001244E-3</v>
      </c>
      <c r="T173" s="42">
        <f>Population!T173/SUM(Population!$O173:$AA173)</f>
        <v>5.2497949991230411E-4</v>
      </c>
      <c r="U173" s="42">
        <f>Population!U173/SUM(Population!$O173:$AA173)</f>
        <v>4.4151345707727738E-4</v>
      </c>
      <c r="V173" s="42">
        <f>Population!V173/SUM(Population!$O173:$AA173)</f>
        <v>0</v>
      </c>
      <c r="W173" s="42">
        <f>Population!W173/SUM(Population!$O173:$AA173)</f>
        <v>0</v>
      </c>
      <c r="X173" s="42">
        <f>Population!X173/SUM(Population!$O173:$AA173)</f>
        <v>0</v>
      </c>
      <c r="Y173" s="42">
        <f>Population!Y173/SUM(Population!$O173:$AA173)</f>
        <v>9.24381369355281E-4</v>
      </c>
      <c r="Z173" s="42">
        <f>Population!Z173/SUM(Population!$O173:$AA173)</f>
        <v>4.5869112338279688E-4</v>
      </c>
      <c r="AA173" s="42">
        <f>Population!AA173/SUM(Population!$O173:$AA173)</f>
        <v>3.6594469611429082E-4</v>
      </c>
      <c r="AB173" s="40">
        <f>Population!AB173/SUM(Population!$AB173:$AN173)</f>
        <v>0.43600204307123341</v>
      </c>
      <c r="AC173" s="42">
        <f>Population!AC173/SUM(Population!$AB173:$AN173)</f>
        <v>6.4048669143679335E-2</v>
      </c>
      <c r="AD173" s="42">
        <f>Population!AD173/SUM(Population!$AB173:$AN173)</f>
        <v>0.18777854953462242</v>
      </c>
      <c r="AE173" s="42">
        <f>Population!AE173/SUM(Population!$AB173:$AN173)</f>
        <v>0.19469360676890732</v>
      </c>
      <c r="AF173" s="42">
        <f>Population!AF173/SUM(Population!$AB173:$AN173)</f>
        <v>5.8537400276107841E-2</v>
      </c>
      <c r="AG173" s="42">
        <f>Population!AG173/SUM(Population!$AB173:$AN173)</f>
        <v>1.1279623817677329E-2</v>
      </c>
      <c r="AH173" s="42">
        <f>Population!AH173/SUM(Population!$AB173:$AN173)</f>
        <v>9.556048759183795E-3</v>
      </c>
      <c r="AI173" s="42">
        <f>Population!AI173/SUM(Population!$AB173:$AN173)</f>
        <v>0</v>
      </c>
      <c r="AJ173" s="42">
        <f>Population!AJ173/SUM(Population!$AB173:$AN173)</f>
        <v>0</v>
      </c>
      <c r="AK173" s="42">
        <f>Population!AK173/SUM(Population!$AB173:$AN173)</f>
        <v>0</v>
      </c>
      <c r="AL173" s="42">
        <f>Population!AL173/SUM(Population!$AB173:$AN173)</f>
        <v>2.0019310119378533E-2</v>
      </c>
      <c r="AM173" s="42">
        <f>Population!AM173/SUM(Population!$AB173:$AN173)</f>
        <v>1.0016232284364218E-2</v>
      </c>
      <c r="AN173" s="42">
        <f>Population!AN173/SUM(Population!$AB173:$AN173)</f>
        <v>8.0685162248456208E-3</v>
      </c>
      <c r="AO173" s="40">
        <f>Population!AO173/SUM(Population!$AO173:$BA173)</f>
        <v>0.85080682933530449</v>
      </c>
      <c r="AP173" s="42">
        <f>Population!AP173/SUM(Population!$AO173:$BA173)</f>
        <v>1.7139824763668078E-2</v>
      </c>
      <c r="AQ173" s="42">
        <f>Population!AQ173/SUM(Population!$AO173:$BA173)</f>
        <v>4.998466734993133E-2</v>
      </c>
      <c r="AR173" s="42">
        <f>Population!AR173/SUM(Population!$AO173:$BA173)</f>
        <v>5.1438910623596137E-2</v>
      </c>
      <c r="AS173" s="42">
        <f>Population!AS173/SUM(Population!$AO173:$BA173)</f>
        <v>1.5377138239133599E-2</v>
      </c>
      <c r="AT173" s="42">
        <f>Population!AT173/SUM(Population!$AO173:$BA173)</f>
        <v>2.9505653434162967E-3</v>
      </c>
      <c r="AU173" s="42">
        <f>Population!AU173/SUM(Population!$AO173:$BA173)</f>
        <v>2.4806986859882375E-3</v>
      </c>
      <c r="AV173" s="42">
        <f>Population!AV173/SUM(Population!$AO173:$BA173)</f>
        <v>0</v>
      </c>
      <c r="AW173" s="42">
        <f>Population!AW173/SUM(Population!$AO173:$BA173)</f>
        <v>0</v>
      </c>
      <c r="AX173" s="42">
        <f>Population!AX173/SUM(Population!$AO173:$BA173)</f>
        <v>0</v>
      </c>
      <c r="AY173" s="42">
        <f>Population!AY173/SUM(Population!$AO173:$BA173)</f>
        <v>5.193733559801913E-3</v>
      </c>
      <c r="AZ173" s="42">
        <f>Population!AZ173/SUM(Population!$AO173:$BA173)</f>
        <v>2.5756422419292587E-3</v>
      </c>
      <c r="BA173" s="43">
        <f>Population!BA173/SUM(Population!$AO173:$BA173)</f>
        <v>2.0519898572305818E-3</v>
      </c>
      <c r="BB173" s="40">
        <f>Population!BB173/SUM(Population!$BB173:$BN173)</f>
        <v>0.4005901382559236</v>
      </c>
      <c r="BC173" s="42">
        <f>Population!BC173/SUM(Population!$BB173:$BN173)</f>
        <v>7.6735981817364129E-2</v>
      </c>
      <c r="BD173" s="42">
        <f>Population!BD173/SUM(Population!$BB173:$BN173)</f>
        <v>0.21230053920851763</v>
      </c>
      <c r="BE173" s="42">
        <f>Population!BE173/SUM(Population!$BB173:$BN173)</f>
        <v>0.20309003329309308</v>
      </c>
      <c r="BF173" s="42">
        <f>Population!BF173/SUM(Population!$BB173:$BN173)</f>
        <v>5.7415724413680536E-2</v>
      </c>
      <c r="BG173" s="42">
        <f>Population!BG173/SUM(Population!$BB173:$BN173)</f>
        <v>1.0584287526447267E-2</v>
      </c>
      <c r="BH173" s="42">
        <f>Population!BH173/SUM(Population!$BB173:$BN173)</f>
        <v>8.3030155746212728E-3</v>
      </c>
      <c r="BI173" s="42">
        <f>Population!BI173/SUM(Population!$BB173:$BN173)</f>
        <v>0</v>
      </c>
      <c r="BJ173" s="42">
        <f>Population!BJ173/SUM(Population!$BB173:$BN173)</f>
        <v>0</v>
      </c>
      <c r="BK173" s="42">
        <f>Population!BK173/SUM(Population!$BB173:$BN173)</f>
        <v>0</v>
      </c>
      <c r="BL173" s="42">
        <f>Population!BL173/SUM(Population!$BB173:$BN173)</f>
        <v>1.7289552364618072E-2</v>
      </c>
      <c r="BM173" s="42">
        <f>Population!BM173/SUM(Population!$BB173:$BN173)</f>
        <v>7.9238424447485162E-3</v>
      </c>
      <c r="BN173" s="43">
        <f>Population!BN173/SUM(Population!$BB173:$BN173)</f>
        <v>5.7668851009859213E-3</v>
      </c>
    </row>
    <row r="174" spans="1:66" x14ac:dyDescent="0.25">
      <c r="A174">
        <f t="shared" si="5"/>
        <v>85</v>
      </c>
      <c r="B174" s="40">
        <f>Population!B174/SUM(Population!$B174:$N174)</f>
        <v>0.94392732207966823</v>
      </c>
      <c r="C174" s="42">
        <f>Population!C174/SUM(Population!$B174:$N174)</f>
        <v>6.4378996999785911E-3</v>
      </c>
      <c r="D174" s="42">
        <f>Population!D174/SUM(Population!$B174:$N174)</f>
        <v>1.8778124304624642E-2</v>
      </c>
      <c r="E174" s="42">
        <f>Population!E174/SUM(Population!$B174:$N174)</f>
        <v>1.9331497171088882E-2</v>
      </c>
      <c r="F174" s="42">
        <f>Population!F174/SUM(Population!$B174:$N174)</f>
        <v>5.7810872110214918E-3</v>
      </c>
      <c r="G174" s="42">
        <f>Population!G174/SUM(Population!$B174:$N174)</f>
        <v>1.1096575247753382E-3</v>
      </c>
      <c r="H174" s="42">
        <f>Population!H174/SUM(Population!$B174:$N174)</f>
        <v>9.3372984534633178E-4</v>
      </c>
      <c r="I174" s="42">
        <f>Population!I174/SUM(Population!$B174:$N174)</f>
        <v>0</v>
      </c>
      <c r="J174" s="42">
        <f>Population!J174/SUM(Population!$B174:$N174)</f>
        <v>0</v>
      </c>
      <c r="K174" s="42">
        <f>Population!K174/SUM(Population!$B174:$N174)</f>
        <v>0</v>
      </c>
      <c r="L174" s="42">
        <f>Population!L174/SUM(Population!$B174:$N174)</f>
        <v>1.9550046850226881E-3</v>
      </c>
      <c r="M174" s="42">
        <f>Population!M174/SUM(Population!$B174:$N174)</f>
        <v>9.7069266720168149E-4</v>
      </c>
      <c r="N174" s="42">
        <f>Population!N174/SUM(Population!$B174:$N174)</f>
        <v>7.7498481127168161E-4</v>
      </c>
      <c r="O174" s="40">
        <f>Population!O174/SUM(Population!$O174:$AA174)</f>
        <v>0.97345020198762044</v>
      </c>
      <c r="P174" s="42">
        <f>Population!P174/SUM(Population!$O174:$AA174)</f>
        <v>3.0507653514193563E-3</v>
      </c>
      <c r="Q174" s="42">
        <f>Population!Q174/SUM(Population!$O174:$AA174)</f>
        <v>8.895128663149364E-3</v>
      </c>
      <c r="R174" s="42">
        <f>Population!R174/SUM(Population!$O174:$AA174)</f>
        <v>9.1523916657365052E-3</v>
      </c>
      <c r="S174" s="42">
        <f>Population!S174/SUM(Population!$O174:$AA174)</f>
        <v>2.7359117356499851E-3</v>
      </c>
      <c r="T174" s="42">
        <f>Population!T174/SUM(Population!$O174:$AA174)</f>
        <v>5.2499261455301422E-4</v>
      </c>
      <c r="U174" s="42">
        <f>Population!U174/SUM(Population!$O174:$AA174)</f>
        <v>4.4152690007862234E-4</v>
      </c>
      <c r="V174" s="42">
        <f>Population!V174/SUM(Population!$O174:$AA174)</f>
        <v>0</v>
      </c>
      <c r="W174" s="42">
        <f>Population!W174/SUM(Population!$O174:$AA174)</f>
        <v>0</v>
      </c>
      <c r="X174" s="42">
        <f>Population!X174/SUM(Population!$O174:$AA174)</f>
        <v>0</v>
      </c>
      <c r="Y174" s="42">
        <f>Population!Y174/SUM(Population!$O174:$AA174)</f>
        <v>9.2440999598207574E-4</v>
      </c>
      <c r="Z174" s="42">
        <f>Population!Z174/SUM(Population!$O174:$AA174)</f>
        <v>4.5870867218345587E-4</v>
      </c>
      <c r="AA174" s="42">
        <f>Population!AA174/SUM(Population!$O174:$AA174)</f>
        <v>3.6596241362704825E-4</v>
      </c>
      <c r="AB174" s="40">
        <f>Population!AB174/SUM(Population!$AB174:$AN174)</f>
        <v>0.4359968261448407</v>
      </c>
      <c r="AC174" s="42">
        <f>Population!AC174/SUM(Population!$AB174:$AN174)</f>
        <v>6.4049021782105406E-2</v>
      </c>
      <c r="AD174" s="42">
        <f>Population!AD174/SUM(Population!$AB174:$AN174)</f>
        <v>0.18777984819215782</v>
      </c>
      <c r="AE174" s="42">
        <f>Population!AE174/SUM(Population!$AB174:$AN174)</f>
        <v>0.19469540617185413</v>
      </c>
      <c r="AF174" s="42">
        <f>Population!AF174/SUM(Population!$AB174:$AN174)</f>
        <v>5.8538060925184862E-2</v>
      </c>
      <c r="AG174" s="42">
        <f>Population!AG174/SUM(Population!$AB174:$AN174)</f>
        <v>1.1279770441247703E-2</v>
      </c>
      <c r="AH174" s="42">
        <f>Population!AH174/SUM(Population!$AB174:$AN174)</f>
        <v>9.5562083838755443E-3</v>
      </c>
      <c r="AI174" s="42">
        <f>Population!AI174/SUM(Population!$AB174:$AN174)</f>
        <v>0</v>
      </c>
      <c r="AJ174" s="42">
        <f>Population!AJ174/SUM(Population!$AB174:$AN174)</f>
        <v>0</v>
      </c>
      <c r="AK174" s="42">
        <f>Population!AK174/SUM(Population!$AB174:$AN174)</f>
        <v>0</v>
      </c>
      <c r="AL174" s="42">
        <f>Population!AL174/SUM(Population!$AB174:$AN174)</f>
        <v>2.001964944897858E-2</v>
      </c>
      <c r="AM174" s="42">
        <f>Population!AM174/SUM(Population!$AB174:$AN174)</f>
        <v>1.001645205072552E-2</v>
      </c>
      <c r="AN174" s="42">
        <f>Population!AN174/SUM(Population!$AB174:$AN174)</f>
        <v>8.0687564590295295E-3</v>
      </c>
      <c r="AO174" s="40">
        <f>Population!AO174/SUM(Population!$AO174:$BA174)</f>
        <v>0.85075916454829592</v>
      </c>
      <c r="AP174" s="42">
        <f>Population!AP174/SUM(Population!$AO174:$BA174)</f>
        <v>1.7144470207694135E-2</v>
      </c>
      <c r="AQ174" s="42">
        <f>Population!AQ174/SUM(Population!$AO174:$BA174)</f>
        <v>4.999911762499272E-2</v>
      </c>
      <c r="AR174" s="42">
        <f>Population!AR174/SUM(Population!$AO174:$BA174)</f>
        <v>5.1455347942523467E-2</v>
      </c>
      <c r="AS174" s="42">
        <f>Population!AS174/SUM(Population!$AO174:$BA174)</f>
        <v>1.5382469737267665E-2</v>
      </c>
      <c r="AT174" s="42">
        <f>Population!AT174/SUM(Population!$AO174:$BA174)</f>
        <v>2.951655809534551E-3</v>
      </c>
      <c r="AU174" s="42">
        <f>Population!AU174/SUM(Population!$AO174:$BA174)</f>
        <v>2.4817378844308271E-3</v>
      </c>
      <c r="AV174" s="42">
        <f>Population!AV174/SUM(Population!$AO174:$BA174)</f>
        <v>0</v>
      </c>
      <c r="AW174" s="42">
        <f>Population!AW174/SUM(Population!$AO174:$BA174)</f>
        <v>0</v>
      </c>
      <c r="AX174" s="42">
        <f>Population!AX174/SUM(Population!$AO174:$BA174)</f>
        <v>0</v>
      </c>
      <c r="AY174" s="42">
        <f>Population!AY174/SUM(Population!$AO174:$BA174)</f>
        <v>5.1959283908092025E-3</v>
      </c>
      <c r="AZ174" s="42">
        <f>Population!AZ174/SUM(Population!$AO174:$BA174)</f>
        <v>2.576902291637775E-3</v>
      </c>
      <c r="BA174" s="43">
        <f>Population!BA174/SUM(Population!$AO174:$BA174)</f>
        <v>2.0532055628137875E-3</v>
      </c>
      <c r="BB174" s="40">
        <f>Population!BB174/SUM(Population!$BB174:$BN174)</f>
        <v>0.40058958220775559</v>
      </c>
      <c r="BC174" s="42">
        <f>Population!BC174/SUM(Population!$BB174:$BN174)</f>
        <v>7.6735953966114434E-2</v>
      </c>
      <c r="BD174" s="42">
        <f>Population!BD174/SUM(Population!$BB174:$BN174)</f>
        <v>0.21230057763307517</v>
      </c>
      <c r="BE174" s="42">
        <f>Population!BE174/SUM(Population!$BB174:$BN174)</f>
        <v>0.20309025059689323</v>
      </c>
      <c r="BF174" s="42">
        <f>Population!BF174/SUM(Population!$BB174:$BN174)</f>
        <v>5.7415831245828906E-2</v>
      </c>
      <c r="BG174" s="42">
        <f>Population!BG174/SUM(Population!$BB174:$BN174)</f>
        <v>1.058431406968186E-2</v>
      </c>
      <c r="BH174" s="42">
        <f>Population!BH174/SUM(Population!$BB174:$BN174)</f>
        <v>8.3030473995652429E-3</v>
      </c>
      <c r="BI174" s="42">
        <f>Population!BI174/SUM(Population!$BB174:$BN174)</f>
        <v>0</v>
      </c>
      <c r="BJ174" s="42">
        <f>Population!BJ174/SUM(Population!$BB174:$BN174)</f>
        <v>0</v>
      </c>
      <c r="BK174" s="42">
        <f>Population!BK174/SUM(Population!$BB174:$BN174)</f>
        <v>0</v>
      </c>
      <c r="BL174" s="42">
        <f>Population!BL174/SUM(Population!$BB174:$BN174)</f>
        <v>1.7289620665698113E-2</v>
      </c>
      <c r="BM174" s="42">
        <f>Population!BM174/SUM(Population!$BB174:$BN174)</f>
        <v>7.9238882756267701E-3</v>
      </c>
      <c r="BN174" s="43">
        <f>Population!BN174/SUM(Population!$BB174:$BN174)</f>
        <v>5.7669339397607381E-3</v>
      </c>
    </row>
    <row r="175" spans="1:66" x14ac:dyDescent="0.25">
      <c r="A175">
        <f t="shared" si="5"/>
        <v>85.5</v>
      </c>
      <c r="B175" s="40">
        <f>Population!B175/SUM(Population!$B175:$N175)</f>
        <v>0.9439264093180475</v>
      </c>
      <c r="C175" s="42">
        <f>Population!C175/SUM(Population!$B175:$N175)</f>
        <v>6.4379759701241063E-3</v>
      </c>
      <c r="D175" s="42">
        <f>Population!D175/SUM(Population!$B175:$N175)</f>
        <v>1.8778379089253408E-2</v>
      </c>
      <c r="E175" s="42">
        <f>Population!E175/SUM(Population!$B175:$N175)</f>
        <v>1.9331813562798453E-2</v>
      </c>
      <c r="F175" s="42">
        <f>Population!F175/SUM(Population!$B175:$N175)</f>
        <v>5.7811958857600914E-3</v>
      </c>
      <c r="G175" s="42">
        <f>Population!G175/SUM(Population!$B175:$N175)</f>
        <v>1.1096806102064824E-3</v>
      </c>
      <c r="H175" s="42">
        <f>Population!H175/SUM(Population!$B175:$N175)</f>
        <v>9.3375321136432161E-4</v>
      </c>
      <c r="I175" s="42">
        <f>Population!I175/SUM(Population!$B175:$N175)</f>
        <v>0</v>
      </c>
      <c r="J175" s="42">
        <f>Population!J175/SUM(Population!$B175:$N175)</f>
        <v>0</v>
      </c>
      <c r="K175" s="42">
        <f>Population!K175/SUM(Population!$B175:$N175)</f>
        <v>0</v>
      </c>
      <c r="L175" s="42">
        <f>Population!L175/SUM(Population!$B175:$N175)</f>
        <v>1.9550542543936905E-3</v>
      </c>
      <c r="M175" s="42">
        <f>Population!M175/SUM(Population!$B175:$N175)</f>
        <v>9.7072274897059825E-4</v>
      </c>
      <c r="N175" s="42">
        <f>Population!N175/SUM(Population!$B175:$N175)</f>
        <v>7.7501534908102439E-4</v>
      </c>
      <c r="O175" s="40">
        <f>Population!O175/SUM(Population!$O175:$AA175)</f>
        <v>0.97344971449417605</v>
      </c>
      <c r="P175" s="42">
        <f>Population!P175/SUM(Population!$O175:$AA175)</f>
        <v>3.0508040966015838E-3</v>
      </c>
      <c r="Q175" s="42">
        <f>Population!Q175/SUM(Population!$O175:$AA175)</f>
        <v>8.89526128166385E-3</v>
      </c>
      <c r="R175" s="42">
        <f>Population!R175/SUM(Population!$O175:$AA175)</f>
        <v>9.1525610054680705E-3</v>
      </c>
      <c r="S175" s="42">
        <f>Population!S175/SUM(Population!$O175:$AA175)</f>
        <v>2.735970893521959E-3</v>
      </c>
      <c r="T175" s="42">
        <f>Population!T175/SUM(Population!$O175:$AA175)</f>
        <v>5.2500531204131189E-4</v>
      </c>
      <c r="U175" s="42">
        <f>Population!U175/SUM(Population!$O175:$AA175)</f>
        <v>4.4153992043235638E-4</v>
      </c>
      <c r="V175" s="42">
        <f>Population!V175/SUM(Population!$O175:$AA175)</f>
        <v>0</v>
      </c>
      <c r="W175" s="42">
        <f>Population!W175/SUM(Population!$O175:$AA175)</f>
        <v>0</v>
      </c>
      <c r="X175" s="42">
        <f>Population!X175/SUM(Population!$O175:$AA175)</f>
        <v>0</v>
      </c>
      <c r="Y175" s="42">
        <f>Population!Y175/SUM(Population!$O175:$AA175)</f>
        <v>9.2443771453578391E-4</v>
      </c>
      <c r="Z175" s="42">
        <f>Population!Z175/SUM(Population!$O175:$AA175)</f>
        <v>4.5872567132281E-4</v>
      </c>
      <c r="AA175" s="42">
        <f>Population!AA175/SUM(Population!$O175:$AA175)</f>
        <v>3.6597961023624408E-4</v>
      </c>
      <c r="AB175" s="40">
        <f>Population!AB175/SUM(Population!$AB175:$AN175)</f>
        <v>0.43599177883784057</v>
      </c>
      <c r="AC175" s="42">
        <f>Population!AC175/SUM(Population!$AB175:$AN175)</f>
        <v>6.4049362848167909E-2</v>
      </c>
      <c r="AD175" s="42">
        <f>Population!AD175/SUM(Population!$AB175:$AN175)</f>
        <v>0.18778110446685453</v>
      </c>
      <c r="AE175" s="42">
        <f>Population!AE175/SUM(Population!$AB175:$AN175)</f>
        <v>0.19469714716868788</v>
      </c>
      <c r="AF175" s="42">
        <f>Population!AF175/SUM(Population!$AB175:$AN175)</f>
        <v>5.8538700176266778E-2</v>
      </c>
      <c r="AG175" s="42">
        <f>Population!AG175/SUM(Population!$AB175:$AN175)</f>
        <v>1.1279912316966947E-2</v>
      </c>
      <c r="AH175" s="42">
        <f>Population!AH175/SUM(Population!$AB175:$AN175)</f>
        <v>9.556362842220471E-3</v>
      </c>
      <c r="AI175" s="42">
        <f>Population!AI175/SUM(Population!$AB175:$AN175)</f>
        <v>0</v>
      </c>
      <c r="AJ175" s="42">
        <f>Population!AJ175/SUM(Population!$AB175:$AN175)</f>
        <v>0</v>
      </c>
      <c r="AK175" s="42">
        <f>Population!AK175/SUM(Population!$AB175:$AN175)</f>
        <v>0</v>
      </c>
      <c r="AL175" s="42">
        <f>Population!AL175/SUM(Population!$AB175:$AN175)</f>
        <v>2.0019977764149821E-2</v>
      </c>
      <c r="AM175" s="42">
        <f>Population!AM175/SUM(Population!$AB175:$AN175)</f>
        <v>1.0016664656557546E-2</v>
      </c>
      <c r="AN175" s="42">
        <f>Population!AN175/SUM(Population!$AB175:$AN175)</f>
        <v>8.0689889222874504E-3</v>
      </c>
      <c r="AO175" s="40">
        <f>Population!AO175/SUM(Population!$AO175:$BA175)</f>
        <v>0.85071337473158504</v>
      </c>
      <c r="AP175" s="42">
        <f>Population!AP175/SUM(Population!$AO175:$BA175)</f>
        <v>1.7148932082804883E-2</v>
      </c>
      <c r="AQ175" s="42">
        <f>Population!AQ175/SUM(Population!$AO175:$BA175)</f>
        <v>5.001299635657238E-2</v>
      </c>
      <c r="AR175" s="42">
        <f>Population!AR175/SUM(Population!$AO175:$BA175)</f>
        <v>5.147113618915497E-2</v>
      </c>
      <c r="AS175" s="42">
        <f>Population!AS175/SUM(Population!$AO175:$BA175)</f>
        <v>1.5387591404941689E-2</v>
      </c>
      <c r="AT175" s="42">
        <f>Population!AT175/SUM(Population!$AO175:$BA175)</f>
        <v>2.952703537100696E-3</v>
      </c>
      <c r="AU175" s="42">
        <f>Population!AU175/SUM(Population!$AO175:$BA175)</f>
        <v>2.4827368490238861E-3</v>
      </c>
      <c r="AV175" s="42">
        <f>Population!AV175/SUM(Population!$AO175:$BA175)</f>
        <v>0</v>
      </c>
      <c r="AW175" s="42">
        <f>Population!AW175/SUM(Population!$AO175:$BA175)</f>
        <v>0</v>
      </c>
      <c r="AX175" s="42">
        <f>Population!AX175/SUM(Population!$AO175:$BA175)</f>
        <v>0</v>
      </c>
      <c r="AY175" s="42">
        <f>Population!AY175/SUM(Population!$AO175:$BA175)</f>
        <v>5.1980382183790027E-3</v>
      </c>
      <c r="AZ175" s="42">
        <f>Population!AZ175/SUM(Population!$AO175:$BA175)</f>
        <v>2.5781143360525437E-3</v>
      </c>
      <c r="BA175" s="43">
        <f>Population!BA175/SUM(Population!$AO175:$BA175)</f>
        <v>2.0543762943847081E-3</v>
      </c>
      <c r="BB175" s="40">
        <f>Population!BB175/SUM(Population!$BB175:$BN175)</f>
        <v>0.40058904512124871</v>
      </c>
      <c r="BC175" s="42">
        <f>Population!BC175/SUM(Population!$BB175:$BN175)</f>
        <v>7.6735927043388455E-2</v>
      </c>
      <c r="BD175" s="42">
        <f>Population!BD175/SUM(Population!$BB175:$BN175)</f>
        <v>0.21230061463917804</v>
      </c>
      <c r="BE175" s="42">
        <f>Population!BE175/SUM(Population!$BB175:$BN175)</f>
        <v>0.2030904603956552</v>
      </c>
      <c r="BF175" s="42">
        <f>Population!BF175/SUM(Population!$BB175:$BN175)</f>
        <v>5.7415934428047252E-2</v>
      </c>
      <c r="BG175" s="42">
        <f>Population!BG175/SUM(Population!$BB175:$BN175)</f>
        <v>1.058433971242799E-2</v>
      </c>
      <c r="BH175" s="42">
        <f>Population!BH175/SUM(Population!$BB175:$BN175)</f>
        <v>8.3030781623143739E-3</v>
      </c>
      <c r="BI175" s="42">
        <f>Population!BI175/SUM(Population!$BB175:$BN175)</f>
        <v>0</v>
      </c>
      <c r="BJ175" s="42">
        <f>Population!BJ175/SUM(Population!$BB175:$BN175)</f>
        <v>0</v>
      </c>
      <c r="BK175" s="42">
        <f>Population!BK175/SUM(Population!$BB175:$BN175)</f>
        <v>0</v>
      </c>
      <c r="BL175" s="42">
        <f>Population!BL175/SUM(Population!$BB175:$BN175)</f>
        <v>1.7289686679464056E-2</v>
      </c>
      <c r="BM175" s="42">
        <f>Population!BM175/SUM(Population!$BB175:$BN175)</f>
        <v>7.9239325941907347E-3</v>
      </c>
      <c r="BN175" s="43">
        <f>Population!BN175/SUM(Population!$BB175:$BN175)</f>
        <v>5.7669812240851749E-3</v>
      </c>
    </row>
    <row r="176" spans="1:66" x14ac:dyDescent="0.25">
      <c r="A176">
        <f t="shared" si="5"/>
        <v>86</v>
      </c>
      <c r="B176" s="40">
        <f>Population!B176/SUM(Population!$B176:$N176)</f>
        <v>0.94392552632191895</v>
      </c>
      <c r="C176" s="42">
        <f>Population!C176/SUM(Population!$B176:$N176)</f>
        <v>6.4380497297696201E-3</v>
      </c>
      <c r="D176" s="42">
        <f>Population!D176/SUM(Population!$B176:$N176)</f>
        <v>1.8778625524518089E-2</v>
      </c>
      <c r="E176" s="42">
        <f>Population!E176/SUM(Population!$B176:$N176)</f>
        <v>1.9332119634721607E-2</v>
      </c>
      <c r="F176" s="42">
        <f>Population!F176/SUM(Population!$B176:$N176)</f>
        <v>5.7813010245445252E-3</v>
      </c>
      <c r="G176" s="42">
        <f>Population!G176/SUM(Population!$B176:$N176)</f>
        <v>1.1097029456209973E-3</v>
      </c>
      <c r="H176" s="42">
        <f>Population!H176/SUM(Population!$B176:$N176)</f>
        <v>9.3377582236056124E-4</v>
      </c>
      <c r="I176" s="42">
        <f>Population!I176/SUM(Population!$B176:$N176)</f>
        <v>0</v>
      </c>
      <c r="J176" s="42">
        <f>Population!J176/SUM(Population!$B176:$N176)</f>
        <v>0</v>
      </c>
      <c r="K176" s="42">
        <f>Population!K176/SUM(Population!$B176:$N176)</f>
        <v>0</v>
      </c>
      <c r="L176" s="42">
        <f>Population!L176/SUM(Population!$B176:$N176)</f>
        <v>1.955102215736919E-3</v>
      </c>
      <c r="M176" s="42">
        <f>Population!M176/SUM(Population!$B176:$N176)</f>
        <v>9.7075185819196915E-4</v>
      </c>
      <c r="N176" s="42">
        <f>Population!N176/SUM(Population!$B176:$N176)</f>
        <v>7.750449226167881E-4</v>
      </c>
      <c r="O176" s="40">
        <f>Population!O176/SUM(Population!$O176:$AA176)</f>
        <v>0.97344924244046593</v>
      </c>
      <c r="P176" s="42">
        <f>Population!P176/SUM(Population!$O176:$AA176)</f>
        <v>3.0508416140026281E-3</v>
      </c>
      <c r="Q176" s="42">
        <f>Population!Q176/SUM(Population!$O176:$AA176)</f>
        <v>8.8953896922729005E-3</v>
      </c>
      <c r="R176" s="42">
        <f>Population!R176/SUM(Population!$O176:$AA176)</f>
        <v>9.1527249608992587E-3</v>
      </c>
      <c r="S176" s="42">
        <f>Population!S176/SUM(Population!$O176:$AA176)</f>
        <v>2.736028168174491E-3</v>
      </c>
      <c r="T176" s="42">
        <f>Population!T176/SUM(Population!$O176:$AA176)</f>
        <v>5.2501760552131637E-4</v>
      </c>
      <c r="U176" s="42">
        <f>Population!U176/SUM(Population!$O176:$AA176)</f>
        <v>4.4155253089461988E-4</v>
      </c>
      <c r="V176" s="42">
        <f>Population!V176/SUM(Population!$O176:$AA176)</f>
        <v>0</v>
      </c>
      <c r="W176" s="42">
        <f>Population!W176/SUM(Population!$O176:$AA176)</f>
        <v>0</v>
      </c>
      <c r="X176" s="42">
        <f>Population!X176/SUM(Population!$O176:$AA176)</f>
        <v>0</v>
      </c>
      <c r="Y176" s="42">
        <f>Population!Y176/SUM(Population!$O176:$AA176)</f>
        <v>9.2446455309405054E-4</v>
      </c>
      <c r="Z176" s="42">
        <f>Population!Z176/SUM(Population!$O176:$AA176)</f>
        <v>4.5874213687632065E-4</v>
      </c>
      <c r="AA176" s="42">
        <f>Population!AA176/SUM(Population!$O176:$AA176)</f>
        <v>3.6599629779827551E-4</v>
      </c>
      <c r="AB176" s="40">
        <f>Population!AB176/SUM(Population!$AB176:$AN176)</f>
        <v>0.43598689567539306</v>
      </c>
      <c r="AC176" s="42">
        <f>Population!AC176/SUM(Population!$AB176:$AN176)</f>
        <v>6.4049692716380918E-2</v>
      </c>
      <c r="AD176" s="42">
        <f>Population!AD176/SUM(Population!$AB176:$AN176)</f>
        <v>0.18778231971807174</v>
      </c>
      <c r="AE176" s="42">
        <f>Population!AE176/SUM(Population!$AB176:$AN176)</f>
        <v>0.19469883163038534</v>
      </c>
      <c r="AF176" s="42">
        <f>Population!AF176/SUM(Population!$AB176:$AN176)</f>
        <v>5.8539318718281809E-2</v>
      </c>
      <c r="AG176" s="42">
        <f>Population!AG176/SUM(Population!$AB176:$AN176)</f>
        <v>1.1280049598718303E-2</v>
      </c>
      <c r="AH176" s="42">
        <f>Population!AH176/SUM(Population!$AB176:$AN176)</f>
        <v>9.556512302996369E-3</v>
      </c>
      <c r="AI176" s="42">
        <f>Population!AI176/SUM(Population!$AB176:$AN176)</f>
        <v>0</v>
      </c>
      <c r="AJ176" s="42">
        <f>Population!AJ176/SUM(Population!$AB176:$AN176)</f>
        <v>0</v>
      </c>
      <c r="AK176" s="42">
        <f>Population!AK176/SUM(Population!$AB176:$AN176)</f>
        <v>0</v>
      </c>
      <c r="AL176" s="42">
        <f>Population!AL176/SUM(Population!$AB176:$AN176)</f>
        <v>2.002029542894378E-2</v>
      </c>
      <c r="AM176" s="42">
        <f>Population!AM176/SUM(Population!$AB176:$AN176)</f>
        <v>1.0016870342146758E-2</v>
      </c>
      <c r="AN176" s="42">
        <f>Population!AN176/SUM(Population!$AB176:$AN176)</f>
        <v>8.0692138686815906E-3</v>
      </c>
      <c r="AO176" s="40">
        <f>Population!AO176/SUM(Population!$AO176:$BA176)</f>
        <v>0.85066939730694358</v>
      </c>
      <c r="AP176" s="42">
        <f>Population!AP176/SUM(Population!$AO176:$BA176)</f>
        <v>1.715321656980983E-2</v>
      </c>
      <c r="AQ176" s="42">
        <f>Population!AQ176/SUM(Population!$AO176:$BA176)</f>
        <v>5.0026322777003557E-2</v>
      </c>
      <c r="AR176" s="42">
        <f>Population!AR176/SUM(Population!$AO176:$BA176)</f>
        <v>5.148629711714757E-2</v>
      </c>
      <c r="AS176" s="42">
        <f>Population!AS176/SUM(Population!$AO176:$BA176)</f>
        <v>1.5392510237461476E-2</v>
      </c>
      <c r="AT176" s="42">
        <f>Population!AT176/SUM(Population!$AO176:$BA176)</f>
        <v>2.9537099426349416E-3</v>
      </c>
      <c r="AU176" s="42">
        <f>Population!AU176/SUM(Population!$AO176:$BA176)</f>
        <v>2.4836968921224389E-3</v>
      </c>
      <c r="AV176" s="42">
        <f>Population!AV176/SUM(Population!$AO176:$BA176)</f>
        <v>0</v>
      </c>
      <c r="AW176" s="42">
        <f>Population!AW176/SUM(Population!$AO176:$BA176)</f>
        <v>0</v>
      </c>
      <c r="AX176" s="42">
        <f>Population!AX176/SUM(Population!$AO176:$BA176)</f>
        <v>0</v>
      </c>
      <c r="AY176" s="42">
        <f>Population!AY176/SUM(Population!$AO176:$BA176)</f>
        <v>5.2000658155348153E-3</v>
      </c>
      <c r="AZ176" s="42">
        <f>Population!AZ176/SUM(Population!$AO176:$BA176)</f>
        <v>2.5792799078096524E-3</v>
      </c>
      <c r="BA176" s="43">
        <f>Population!BA176/SUM(Population!$AO176:$BA176)</f>
        <v>2.0555034335326019E-3</v>
      </c>
      <c r="BB176" s="40">
        <f>Population!BB176/SUM(Population!$BB176:$BN176)</f>
        <v>0.40058852640266468</v>
      </c>
      <c r="BC176" s="42">
        <f>Population!BC176/SUM(Population!$BB176:$BN176)</f>
        <v>7.6735901021003833E-2</v>
      </c>
      <c r="BD176" s="42">
        <f>Population!BD176/SUM(Population!$BB176:$BN176)</f>
        <v>0.21230065027540287</v>
      </c>
      <c r="BE176" s="42">
        <f>Population!BE176/SUM(Population!$BB176:$BN176)</f>
        <v>0.20309066292917016</v>
      </c>
      <c r="BF176" s="42">
        <f>Population!BF176/SUM(Population!$BB176:$BN176)</f>
        <v>5.7416034075673139E-2</v>
      </c>
      <c r="BG176" s="42">
        <f>Population!BG176/SUM(Population!$BB176:$BN176)</f>
        <v>1.0584364482891224E-2</v>
      </c>
      <c r="BH176" s="42">
        <f>Population!BH176/SUM(Population!$BB176:$BN176)</f>
        <v>8.303107895184866E-3</v>
      </c>
      <c r="BI176" s="42">
        <f>Population!BI176/SUM(Population!$BB176:$BN176)</f>
        <v>0</v>
      </c>
      <c r="BJ176" s="42">
        <f>Population!BJ176/SUM(Population!$BB176:$BN176)</f>
        <v>0</v>
      </c>
      <c r="BK176" s="42">
        <f>Population!BK176/SUM(Population!$BB176:$BN176)</f>
        <v>0</v>
      </c>
      <c r="BL176" s="42">
        <f>Population!BL176/SUM(Population!$BB176:$BN176)</f>
        <v>1.7289750476310116E-2</v>
      </c>
      <c r="BM176" s="42">
        <f>Population!BM176/SUM(Population!$BB176:$BN176)</f>
        <v>7.9239754456396586E-3</v>
      </c>
      <c r="BN176" s="43">
        <f>Population!BN176/SUM(Population!$BB176:$BN176)</f>
        <v>5.7670269960594083E-3</v>
      </c>
    </row>
    <row r="177" spans="1:66" x14ac:dyDescent="0.25">
      <c r="A177">
        <f t="shared" si="5"/>
        <v>86.5</v>
      </c>
      <c r="B177" s="40">
        <f>Population!B177/SUM(Population!$B177:$N177)</f>
        <v>0.94392467213390152</v>
      </c>
      <c r="C177" s="42">
        <f>Population!C177/SUM(Population!$B177:$N177)</f>
        <v>6.4381210598069743E-3</v>
      </c>
      <c r="D177" s="42">
        <f>Population!D177/SUM(Population!$B177:$N177)</f>
        <v>1.8778863879163749E-2</v>
      </c>
      <c r="E177" s="42">
        <f>Population!E177/SUM(Population!$B177:$N177)</f>
        <v>1.933241571971224E-2</v>
      </c>
      <c r="F177" s="42">
        <f>Population!F177/SUM(Population!$B177:$N177)</f>
        <v>5.7814027417433678E-3</v>
      </c>
      <c r="G177" s="42">
        <f>Population!G177/SUM(Population!$B177:$N177)</f>
        <v>1.1097245553056819E-3</v>
      </c>
      <c r="H177" s="42">
        <f>Population!H177/SUM(Population!$B177:$N177)</f>
        <v>9.3379770253025282E-4</v>
      </c>
      <c r="I177" s="42">
        <f>Population!I177/SUM(Population!$B177:$N177)</f>
        <v>0</v>
      </c>
      <c r="J177" s="42">
        <f>Population!J177/SUM(Population!$B177:$N177)</f>
        <v>0</v>
      </c>
      <c r="K177" s="42">
        <f>Population!K177/SUM(Population!$B177:$N177)</f>
        <v>0</v>
      </c>
      <c r="L177" s="42">
        <f>Population!L177/SUM(Population!$B177:$N177)</f>
        <v>1.9551486212503535E-3</v>
      </c>
      <c r="M177" s="42">
        <f>Population!M177/SUM(Population!$B177:$N177)</f>
        <v>9.7078002611845926E-4</v>
      </c>
      <c r="N177" s="42">
        <f>Population!N177/SUM(Population!$B177:$N177)</f>
        <v>7.7507356046734022E-4</v>
      </c>
      <c r="O177" s="40">
        <f>Population!O177/SUM(Population!$O177:$AA177)</f>
        <v>0.97344878534839241</v>
      </c>
      <c r="P177" s="42">
        <f>Population!P177/SUM(Population!$O177:$AA177)</f>
        <v>3.0508779415466215E-3</v>
      </c>
      <c r="Q177" s="42">
        <f>Population!Q177/SUM(Population!$O177:$AA177)</f>
        <v>8.8955140260677766E-3</v>
      </c>
      <c r="R177" s="42">
        <f>Population!R177/SUM(Population!$O177:$AA177)</f>
        <v>9.1528837015010123E-3</v>
      </c>
      <c r="S177" s="42">
        <f>Population!S177/SUM(Population!$O177:$AA177)</f>
        <v>2.7360836191186876E-3</v>
      </c>
      <c r="T177" s="42">
        <f>Population!T177/SUM(Population!$O177:$AA177)</f>
        <v>5.2502950771583779E-4</v>
      </c>
      <c r="U177" s="42">
        <f>Population!U177/SUM(Population!$O177:$AA177)</f>
        <v>4.4156474388063545E-4</v>
      </c>
      <c r="V177" s="42">
        <f>Population!V177/SUM(Population!$O177:$AA177)</f>
        <v>0</v>
      </c>
      <c r="W177" s="42">
        <f>Population!W177/SUM(Population!$O177:$AA177)</f>
        <v>0</v>
      </c>
      <c r="X177" s="42">
        <f>Population!X177/SUM(Population!$O177:$AA177)</f>
        <v>0</v>
      </c>
      <c r="Y177" s="42">
        <f>Population!Y177/SUM(Population!$O177:$AA177)</f>
        <v>9.2449053893566154E-4</v>
      </c>
      <c r="Z177" s="42">
        <f>Population!Z177/SUM(Population!$O177:$AA177)</f>
        <v>4.5875808457882704E-4</v>
      </c>
      <c r="AA177" s="42">
        <f>Population!AA177/SUM(Population!$O177:$AA177)</f>
        <v>3.6601248826251948E-4</v>
      </c>
      <c r="AB177" s="40">
        <f>Population!AB177/SUM(Population!$AB177:$AN177)</f>
        <v>0.43598217137567086</v>
      </c>
      <c r="AC177" s="42">
        <f>Population!AC177/SUM(Population!$AB177:$AN177)</f>
        <v>6.4050011748637933E-2</v>
      </c>
      <c r="AD177" s="42">
        <f>Population!AD177/SUM(Population!$AB177:$AN177)</f>
        <v>0.18778349525891558</v>
      </c>
      <c r="AE177" s="42">
        <f>Population!AE177/SUM(Population!$AB177:$AN177)</f>
        <v>0.19470046136232236</v>
      </c>
      <c r="AF177" s="42">
        <f>Population!AF177/SUM(Population!$AB177:$AN177)</f>
        <v>5.8539917215348534E-2</v>
      </c>
      <c r="AG177" s="42">
        <f>Population!AG177/SUM(Population!$AB177:$AN177)</f>
        <v>1.1280182434739987E-2</v>
      </c>
      <c r="AH177" s="42">
        <f>Population!AH177/SUM(Population!$AB177:$AN177)</f>
        <v>9.5566569287430393E-3</v>
      </c>
      <c r="AI177" s="42">
        <f>Population!AI177/SUM(Population!$AB177:$AN177)</f>
        <v>0</v>
      </c>
      <c r="AJ177" s="42">
        <f>Population!AJ177/SUM(Population!$AB177:$AN177)</f>
        <v>0</v>
      </c>
      <c r="AK177" s="42">
        <f>Population!AK177/SUM(Population!$AB177:$AN177)</f>
        <v>0</v>
      </c>
      <c r="AL177" s="42">
        <f>Population!AL177/SUM(Population!$AB177:$AN177)</f>
        <v>2.0020602793546782E-2</v>
      </c>
      <c r="AM177" s="42">
        <f>Population!AM177/SUM(Population!$AB177:$AN177)</f>
        <v>1.001706933854745E-2</v>
      </c>
      <c r="AN177" s="42">
        <f>Population!AN177/SUM(Population!$AB177:$AN177)</f>
        <v>8.0694315435275339E-3</v>
      </c>
      <c r="AO177" s="40">
        <f>Population!AO177/SUM(Population!$AO177:$BA177)</f>
        <v>0.85062717140482469</v>
      </c>
      <c r="AP177" s="42">
        <f>Population!AP177/SUM(Population!$AO177:$BA177)</f>
        <v>1.7157329676956923E-2</v>
      </c>
      <c r="AQ177" s="42">
        <f>Population!AQ177/SUM(Population!$AO177:$BA177)</f>
        <v>5.0039115584060913E-2</v>
      </c>
      <c r="AR177" s="42">
        <f>Population!AR177/SUM(Population!$AO177:$BA177)</f>
        <v>5.1500851882355293E-2</v>
      </c>
      <c r="AS177" s="42">
        <f>Population!AS177/SUM(Population!$AO177:$BA177)</f>
        <v>1.5397233040250721E-2</v>
      </c>
      <c r="AT177" s="42">
        <f>Population!AT177/SUM(Population!$AO177:$BA177)</f>
        <v>2.9546764046779615E-3</v>
      </c>
      <c r="AU177" s="42">
        <f>Population!AU177/SUM(Population!$AO177:$BA177)</f>
        <v>2.484619291990646E-3</v>
      </c>
      <c r="AV177" s="42">
        <f>Population!AV177/SUM(Population!$AO177:$BA177)</f>
        <v>0</v>
      </c>
      <c r="AW177" s="42">
        <f>Population!AW177/SUM(Population!$AO177:$BA177)</f>
        <v>0</v>
      </c>
      <c r="AX177" s="42">
        <f>Population!AX177/SUM(Population!$AO177:$BA177)</f>
        <v>0</v>
      </c>
      <c r="AY177" s="42">
        <f>Population!AY177/SUM(Population!$AO177:$BA177)</f>
        <v>5.2020138833157644E-3</v>
      </c>
      <c r="AZ177" s="42">
        <f>Population!AZ177/SUM(Population!$AO177:$BA177)</f>
        <v>2.5804005014620547E-3</v>
      </c>
      <c r="BA177" s="43">
        <f>Population!BA177/SUM(Population!$AO177:$BA177)</f>
        <v>2.0565883301049154E-3</v>
      </c>
      <c r="BB177" s="40">
        <f>Population!BB177/SUM(Population!$BB177:$BN177)</f>
        <v>0.4005880254752221</v>
      </c>
      <c r="BC177" s="42">
        <f>Population!BC177/SUM(Population!$BB177:$BN177)</f>
        <v>7.6735875871509041E-2</v>
      </c>
      <c r="BD177" s="42">
        <f>Population!BD177/SUM(Population!$BB177:$BN177)</f>
        <v>0.21230068458860055</v>
      </c>
      <c r="BE177" s="42">
        <f>Population!BE177/SUM(Population!$BB177:$BN177)</f>
        <v>0.20309085842993407</v>
      </c>
      <c r="BF177" s="42">
        <f>Population!BF177/SUM(Population!$BB177:$BN177)</f>
        <v>5.7416130300632813E-2</v>
      </c>
      <c r="BG177" s="42">
        <f>Population!BG177/SUM(Population!$BB177:$BN177)</f>
        <v>1.0584388408464816E-2</v>
      </c>
      <c r="BH177" s="42">
        <f>Population!BH177/SUM(Population!$BB177:$BN177)</f>
        <v>8.3031366296488236E-3</v>
      </c>
      <c r="BI177" s="42">
        <f>Population!BI177/SUM(Population!$BB177:$BN177)</f>
        <v>0</v>
      </c>
      <c r="BJ177" s="42">
        <f>Population!BJ177/SUM(Population!$BB177:$BN177)</f>
        <v>0</v>
      </c>
      <c r="BK177" s="42">
        <f>Population!BK177/SUM(Population!$BB177:$BN177)</f>
        <v>0</v>
      </c>
      <c r="BL177" s="42">
        <f>Population!BL177/SUM(Population!$BB177:$BN177)</f>
        <v>1.7289812124723632E-2</v>
      </c>
      <c r="BM177" s="42">
        <f>Population!BM177/SUM(Population!$BB177:$BN177)</f>
        <v>7.9240168740837957E-3</v>
      </c>
      <c r="BN177" s="43">
        <f>Population!BN177/SUM(Population!$BB177:$BN177)</f>
        <v>5.7670712971801983E-3</v>
      </c>
    </row>
    <row r="178" spans="1:66" x14ac:dyDescent="0.25">
      <c r="A178">
        <f t="shared" si="5"/>
        <v>87</v>
      </c>
      <c r="B178" s="40">
        <f>Population!B178/SUM(Population!$B178:$N178)</f>
        <v>0.94392384582943512</v>
      </c>
      <c r="C178" s="42">
        <f>Population!C178/SUM(Population!$B178:$N178)</f>
        <v>6.4381900383491918E-3</v>
      </c>
      <c r="D178" s="42">
        <f>Population!D178/SUM(Population!$B178:$N178)</f>
        <v>1.8779094412647013E-2</v>
      </c>
      <c r="E178" s="42">
        <f>Population!E178/SUM(Population!$B178:$N178)</f>
        <v>1.9332702138999101E-2</v>
      </c>
      <c r="F178" s="42">
        <f>Population!F178/SUM(Population!$B178:$N178)</f>
        <v>5.7815011477104199E-3</v>
      </c>
      <c r="G178" s="42">
        <f>Population!G178/SUM(Population!$B178:$N178)</f>
        <v>1.1097454626979766E-3</v>
      </c>
      <c r="H178" s="42">
        <f>Population!H178/SUM(Population!$B178:$N178)</f>
        <v>9.3381887526286565E-4</v>
      </c>
      <c r="I178" s="42">
        <f>Population!I178/SUM(Population!$B178:$N178)</f>
        <v>0</v>
      </c>
      <c r="J178" s="42">
        <f>Population!J178/SUM(Population!$B178:$N178)</f>
        <v>0</v>
      </c>
      <c r="K178" s="42">
        <f>Population!K178/SUM(Population!$B178:$N178)</f>
        <v>0</v>
      </c>
      <c r="L178" s="42">
        <f>Population!L178/SUM(Population!$B178:$N178)</f>
        <v>1.9551935213390583E-3</v>
      </c>
      <c r="M178" s="42">
        <f>Population!M178/SUM(Population!$B178:$N178)</f>
        <v>9.7080728299637012E-4</v>
      </c>
      <c r="N178" s="42">
        <f>Population!N178/SUM(Population!$B178:$N178)</f>
        <v>7.7510129056280769E-4</v>
      </c>
      <c r="O178" s="40">
        <f>Population!O178/SUM(Population!$O178:$AA178)</f>
        <v>0.97344834275512404</v>
      </c>
      <c r="P178" s="42">
        <f>Population!P178/SUM(Population!$O178:$AA178)</f>
        <v>3.0509131158838465E-3</v>
      </c>
      <c r="Q178" s="42">
        <f>Population!Q178/SUM(Population!$O178:$AA178)</f>
        <v>8.8956344097038589E-3</v>
      </c>
      <c r="R178" s="42">
        <f>Population!R178/SUM(Population!$O178:$AA178)</f>
        <v>9.1530373910159446E-3</v>
      </c>
      <c r="S178" s="42">
        <f>Population!S178/SUM(Population!$O178:$AA178)</f>
        <v>2.7361373038837867E-3</v>
      </c>
      <c r="T178" s="42">
        <f>Population!T178/SUM(Population!$O178:$AA178)</f>
        <v>5.2504103093747119E-4</v>
      </c>
      <c r="U178" s="42">
        <f>Population!U178/SUM(Population!$O178:$AA178)</f>
        <v>4.4157657146631486E-4</v>
      </c>
      <c r="V178" s="42">
        <f>Population!V178/SUM(Population!$O178:$AA178)</f>
        <v>0</v>
      </c>
      <c r="W178" s="42">
        <f>Population!W178/SUM(Population!$O178:$AA178)</f>
        <v>0</v>
      </c>
      <c r="X178" s="42">
        <f>Population!X178/SUM(Population!$O178:$AA178)</f>
        <v>0</v>
      </c>
      <c r="Y178" s="42">
        <f>Population!Y178/SUM(Population!$O178:$AA178)</f>
        <v>9.2451569854849975E-4</v>
      </c>
      <c r="Z178" s="42">
        <f>Population!Z178/SUM(Population!$O178:$AA178)</f>
        <v>4.5877352981342934E-4</v>
      </c>
      <c r="AA178" s="42">
        <f>Population!AA178/SUM(Population!$O178:$AA178)</f>
        <v>3.6602819362274486E-4</v>
      </c>
      <c r="AB178" s="40">
        <f>Population!AB178/SUM(Population!$AB178:$AN178)</f>
        <v>0.43597760084184178</v>
      </c>
      <c r="AC178" s="42">
        <f>Population!AC178/SUM(Population!$AB178:$AN178)</f>
        <v>6.4050320294656765E-2</v>
      </c>
      <c r="AD178" s="42">
        <f>Population!AD178/SUM(Population!$AB178:$AN178)</f>
        <v>0.18778463235801834</v>
      </c>
      <c r="AE178" s="42">
        <f>Population!AE178/SUM(Population!$AB178:$AN178)</f>
        <v>0.19470203810706987</v>
      </c>
      <c r="AF178" s="42">
        <f>Population!AF178/SUM(Population!$AB178:$AN178)</f>
        <v>5.854049630789155E-2</v>
      </c>
      <c r="AG178" s="42">
        <f>Population!AG178/SUM(Population!$AB178:$AN178)</f>
        <v>1.1280310967884297E-2</v>
      </c>
      <c r="AH178" s="42">
        <f>Population!AH178/SUM(Population!$AB178:$AN178)</f>
        <v>9.5567968760408174E-3</v>
      </c>
      <c r="AI178" s="42">
        <f>Population!AI178/SUM(Population!$AB178:$AN178)</f>
        <v>0</v>
      </c>
      <c r="AJ178" s="42">
        <f>Population!AJ178/SUM(Population!$AB178:$AN178)</f>
        <v>0</v>
      </c>
      <c r="AK178" s="42">
        <f>Population!AK178/SUM(Population!$AB178:$AN178)</f>
        <v>0</v>
      </c>
      <c r="AL178" s="42">
        <f>Population!AL178/SUM(Population!$AB178:$AN178)</f>
        <v>2.0020900194928023E-2</v>
      </c>
      <c r="AM178" s="42">
        <f>Population!AM178/SUM(Population!$AB178:$AN178)</f>
        <v>1.0017261867993557E-2</v>
      </c>
      <c r="AN178" s="42">
        <f>Population!AN178/SUM(Population!$AB178:$AN178)</f>
        <v>8.0696421836750198E-3</v>
      </c>
      <c r="AO178" s="40">
        <f>Population!AO178/SUM(Population!$AO178:$BA178)</f>
        <v>0.85058663783333566</v>
      </c>
      <c r="AP178" s="42">
        <f>Population!AP178/SUM(Population!$AO178:$BA178)</f>
        <v>1.7161277243343619E-2</v>
      </c>
      <c r="AQ178" s="42">
        <f>Population!AQ178/SUM(Population!$AO178:$BA178)</f>
        <v>5.00513929512977E-2</v>
      </c>
      <c r="AR178" s="42">
        <f>Population!AR178/SUM(Population!$AO178:$BA178)</f>
        <v>5.1514821053865692E-2</v>
      </c>
      <c r="AS178" s="42">
        <f>Population!AS178/SUM(Population!$AO178:$BA178)</f>
        <v>1.5401766432193412E-2</v>
      </c>
      <c r="AT178" s="42">
        <f>Population!AT178/SUM(Population!$AO178:$BA178)</f>
        <v>2.9556042644290157E-3</v>
      </c>
      <c r="AU178" s="42">
        <f>Population!AU178/SUM(Population!$AO178:$BA178)</f>
        <v>2.4855052933090201E-3</v>
      </c>
      <c r="AV178" s="42">
        <f>Population!AV178/SUM(Population!$AO178:$BA178)</f>
        <v>0</v>
      </c>
      <c r="AW178" s="42">
        <f>Population!AW178/SUM(Population!$AO178:$BA178)</f>
        <v>0</v>
      </c>
      <c r="AX178" s="42">
        <f>Population!AX178/SUM(Population!$AO178:$BA178)</f>
        <v>0</v>
      </c>
      <c r="AY178" s="42">
        <f>Population!AY178/SUM(Population!$AO178:$BA178)</f>
        <v>5.2038850518398979E-3</v>
      </c>
      <c r="AZ178" s="42">
        <f>Population!AZ178/SUM(Population!$AO178:$BA178)</f>
        <v>2.5814775739404334E-3</v>
      </c>
      <c r="BA178" s="43">
        <f>Population!BA178/SUM(Population!$AO178:$BA178)</f>
        <v>2.0576323024455029E-3</v>
      </c>
      <c r="BB178" s="40">
        <f>Population!BB178/SUM(Population!$BB178:$BN178)</f>
        <v>0.40058754177871425</v>
      </c>
      <c r="BC178" s="42">
        <f>Population!BC178/SUM(Population!$BB178:$BN178)</f>
        <v>7.6735851568174862E-2</v>
      </c>
      <c r="BD178" s="42">
        <f>Population!BD178/SUM(Population!$BB178:$BN178)</f>
        <v>0.21230071762397398</v>
      </c>
      <c r="BE178" s="42">
        <f>Population!BE178/SUM(Population!$BB178:$BN178)</f>
        <v>0.20309104712336146</v>
      </c>
      <c r="BF178" s="42">
        <f>Population!BF178/SUM(Population!$BB178:$BN178)</f>
        <v>5.7416223211529588E-2</v>
      </c>
      <c r="BG178" s="42">
        <f>Population!BG178/SUM(Population!$BB178:$BN178)</f>
        <v>1.0584411515748184E-2</v>
      </c>
      <c r="BH178" s="42">
        <f>Population!BH178/SUM(Population!$BB178:$BN178)</f>
        <v>8.3031643963444417E-3</v>
      </c>
      <c r="BI178" s="42">
        <f>Population!BI178/SUM(Population!$BB178:$BN178)</f>
        <v>0</v>
      </c>
      <c r="BJ178" s="42">
        <f>Population!BJ178/SUM(Population!$BB178:$BN178)</f>
        <v>0</v>
      </c>
      <c r="BK178" s="42">
        <f>Population!BK178/SUM(Population!$BB178:$BN178)</f>
        <v>0</v>
      </c>
      <c r="BL178" s="42">
        <f>Population!BL178/SUM(Population!$BB178:$BN178)</f>
        <v>1.7289871691313824E-2</v>
      </c>
      <c r="BM178" s="42">
        <f>Population!BM178/SUM(Population!$BB178:$BN178)</f>
        <v>7.9240569225451606E-3</v>
      </c>
      <c r="BN178" s="43">
        <f>Population!BN178/SUM(Population!$BB178:$BN178)</f>
        <v>5.7671141682943501E-3</v>
      </c>
    </row>
    <row r="179" spans="1:66" x14ac:dyDescent="0.25">
      <c r="A179">
        <f t="shared" si="5"/>
        <v>87.5</v>
      </c>
      <c r="B179" s="40">
        <f>Population!B179/SUM(Population!$B179:$N179)</f>
        <v>0.94392304651551184</v>
      </c>
      <c r="C179" s="42">
        <f>Population!C179/SUM(Population!$B179:$N179)</f>
        <v>6.4382567408439208E-3</v>
      </c>
      <c r="D179" s="42">
        <f>Population!D179/SUM(Population!$B179:$N179)</f>
        <v>1.8779317375517201E-2</v>
      </c>
      <c r="E179" s="42">
        <f>Population!E179/SUM(Population!$B179:$N179)</f>
        <v>1.9332979202661367E-2</v>
      </c>
      <c r="F179" s="42">
        <f>Population!F179/SUM(Population!$B179:$N179)</f>
        <v>5.7815963489461809E-3</v>
      </c>
      <c r="G179" s="42">
        <f>Population!G179/SUM(Population!$B179:$N179)</f>
        <v>1.1097656904189284E-3</v>
      </c>
      <c r="H179" s="42">
        <f>Population!H179/SUM(Population!$B179:$N179)</f>
        <v>9.3383936316821252E-4</v>
      </c>
      <c r="I179" s="42">
        <f>Population!I179/SUM(Population!$B179:$N179)</f>
        <v>0</v>
      </c>
      <c r="J179" s="42">
        <f>Population!J179/SUM(Population!$B179:$N179)</f>
        <v>0</v>
      </c>
      <c r="K179" s="42">
        <f>Population!K179/SUM(Population!$B179:$N179)</f>
        <v>0</v>
      </c>
      <c r="L179" s="42">
        <f>Population!L179/SUM(Population!$B179:$N179)</f>
        <v>1.9552369646769307E-3</v>
      </c>
      <c r="M179" s="42">
        <f>Population!M179/SUM(Population!$B179:$N179)</f>
        <v>9.7083365809111464E-4</v>
      </c>
      <c r="N179" s="42">
        <f>Population!N179/SUM(Population!$B179:$N179)</f>
        <v>7.7512814016442242E-4</v>
      </c>
      <c r="O179" s="40">
        <f>Population!O179/SUM(Population!$O179:$AA179)</f>
        <v>0.97344791421263122</v>
      </c>
      <c r="P179" s="42">
        <f>Population!P179/SUM(Population!$O179:$AA179)</f>
        <v>3.0509471724418178E-3</v>
      </c>
      <c r="Q179" s="42">
        <f>Population!Q179/SUM(Population!$O179:$AA179)</f>
        <v>8.8957509655732715E-3</v>
      </c>
      <c r="R179" s="42">
        <f>Population!R179/SUM(Population!$O179:$AA179)</f>
        <v>9.1531861876642147E-3</v>
      </c>
      <c r="S179" s="42">
        <f>Population!S179/SUM(Population!$O179:$AA179)</f>
        <v>2.736189278081295E-3</v>
      </c>
      <c r="T179" s="42">
        <f>Population!T179/SUM(Population!$O179:$AA179)</f>
        <v>5.2505218709994646E-4</v>
      </c>
      <c r="U179" s="42">
        <f>Population!U179/SUM(Population!$O179:$AA179)</f>
        <v>4.4158802539101527E-4</v>
      </c>
      <c r="V179" s="42">
        <f>Population!V179/SUM(Population!$O179:$AA179)</f>
        <v>0</v>
      </c>
      <c r="W179" s="42">
        <f>Population!W179/SUM(Population!$O179:$AA179)</f>
        <v>0</v>
      </c>
      <c r="X179" s="42">
        <f>Population!X179/SUM(Population!$O179:$AA179)</f>
        <v>0</v>
      </c>
      <c r="Y179" s="42">
        <f>Population!Y179/SUM(Population!$O179:$AA179)</f>
        <v>9.2454005763975122E-4</v>
      </c>
      <c r="Z179" s="42">
        <f>Population!Z179/SUM(Population!$O179:$AA179)</f>
        <v>4.5878848760318473E-4</v>
      </c>
      <c r="AA179" s="42">
        <f>Population!AA179/SUM(Population!$O179:$AA179)</f>
        <v>3.6604342587410213E-4</v>
      </c>
      <c r="AB179" s="40">
        <f>Population!AB179/SUM(Population!$AB179:$AN179)</f>
        <v>0.43597317915440847</v>
      </c>
      <c r="AC179" s="42">
        <f>Population!AC179/SUM(Population!$AB179:$AN179)</f>
        <v>6.4050618692411757E-2</v>
      </c>
      <c r="AD179" s="42">
        <f>Population!AD179/SUM(Population!$AB179:$AN179)</f>
        <v>0.18778573224124867</v>
      </c>
      <c r="AE179" s="42">
        <f>Population!AE179/SUM(Population!$AB179:$AN179)</f>
        <v>0.19470356354705542</v>
      </c>
      <c r="AF179" s="42">
        <f>Population!AF179/SUM(Population!$AB179:$AN179)</f>
        <v>5.854105661369978E-2</v>
      </c>
      <c r="AG179" s="42">
        <f>Population!AG179/SUM(Population!$AB179:$AN179)</f>
        <v>1.1280435335863353E-2</v>
      </c>
      <c r="AH179" s="42">
        <f>Population!AH179/SUM(Population!$AB179:$AN179)</f>
        <v>9.5569322957761212E-3</v>
      </c>
      <c r="AI179" s="42">
        <f>Population!AI179/SUM(Population!$AB179:$AN179)</f>
        <v>0</v>
      </c>
      <c r="AJ179" s="42">
        <f>Population!AJ179/SUM(Population!$AB179:$AN179)</f>
        <v>0</v>
      </c>
      <c r="AK179" s="42">
        <f>Population!AK179/SUM(Population!$AB179:$AN179)</f>
        <v>0</v>
      </c>
      <c r="AL179" s="42">
        <f>Population!AL179/SUM(Population!$AB179:$AN179)</f>
        <v>2.0021187957455791E-2</v>
      </c>
      <c r="AM179" s="42">
        <f>Population!AM179/SUM(Population!$AB179:$AN179)</f>
        <v>1.001744814429335E-2</v>
      </c>
      <c r="AN179" s="42">
        <f>Population!AN179/SUM(Population!$AB179:$AN179)</f>
        <v>8.0698460177873535E-3</v>
      </c>
      <c r="AO179" s="40">
        <f>Population!AO179/SUM(Population!$AO179:$BA179)</f>
        <v>0.85054773904698266</v>
      </c>
      <c r="AP179" s="42">
        <f>Population!AP179/SUM(Population!$AO179:$BA179)</f>
        <v>1.7165064942327085E-2</v>
      </c>
      <c r="AQ179" s="42">
        <f>Population!AQ179/SUM(Population!$AO179:$BA179)</f>
        <v>5.0063172538400987E-2</v>
      </c>
      <c r="AR179" s="42">
        <f>Population!AR179/SUM(Population!$AO179:$BA179)</f>
        <v>5.1528224625101225E-2</v>
      </c>
      <c r="AS179" s="42">
        <f>Population!AS179/SUM(Population!$AO179:$BA179)</f>
        <v>1.5406116849009931E-2</v>
      </c>
      <c r="AT179" s="42">
        <f>Population!AT179/SUM(Population!$AO179:$BA179)</f>
        <v>2.9564948263931068E-3</v>
      </c>
      <c r="AU179" s="42">
        <f>Population!AU179/SUM(Population!$AO179:$BA179)</f>
        <v>2.4863561076943728E-3</v>
      </c>
      <c r="AV179" s="42">
        <f>Population!AV179/SUM(Population!$AO179:$BA179)</f>
        <v>0</v>
      </c>
      <c r="AW179" s="42">
        <f>Population!AW179/SUM(Population!$AO179:$BA179)</f>
        <v>0</v>
      </c>
      <c r="AX179" s="42">
        <f>Population!AX179/SUM(Population!$AO179:$BA179)</f>
        <v>0</v>
      </c>
      <c r="AY179" s="42">
        <f>Population!AY179/SUM(Population!$AO179:$BA179)</f>
        <v>5.2056818813952009E-3</v>
      </c>
      <c r="AZ179" s="42">
        <f>Population!AZ179/SUM(Population!$AO179:$BA179)</f>
        <v>2.5825125450356181E-3</v>
      </c>
      <c r="BA179" s="43">
        <f>Population!BA179/SUM(Population!$AO179:$BA179)</f>
        <v>2.0586366376597453E-3</v>
      </c>
      <c r="BB179" s="40">
        <f>Population!BB179/SUM(Population!$BB179:$BN179)</f>
        <v>0.40058707476912259</v>
      </c>
      <c r="BC179" s="42">
        <f>Population!BC179/SUM(Population!$BB179:$BN179)</f>
        <v>7.6735828084984928E-2</v>
      </c>
      <c r="BD179" s="42">
        <f>Population!BD179/SUM(Population!$BB179:$BN179)</f>
        <v>0.21230074942515076</v>
      </c>
      <c r="BE179" s="42">
        <f>Population!BE179/SUM(Population!$BB179:$BN179)</f>
        <v>0.20309122922799344</v>
      </c>
      <c r="BF179" s="42">
        <f>Population!BF179/SUM(Population!$BB179:$BN179)</f>
        <v>5.7416312913731296E-2</v>
      </c>
      <c r="BG179" s="42">
        <f>Population!BG179/SUM(Population!$BB179:$BN179)</f>
        <v>1.0584433830565572E-2</v>
      </c>
      <c r="BH179" s="42">
        <f>Population!BH179/SUM(Population!$BB179:$BN179)</f>
        <v>8.3031912250874744E-3</v>
      </c>
      <c r="BI179" s="42">
        <f>Population!BI179/SUM(Population!$BB179:$BN179)</f>
        <v>0</v>
      </c>
      <c r="BJ179" s="42">
        <f>Population!BJ179/SUM(Population!$BB179:$BN179)</f>
        <v>0</v>
      </c>
      <c r="BK179" s="42">
        <f>Population!BK179/SUM(Population!$BB179:$BN179)</f>
        <v>0</v>
      </c>
      <c r="BL179" s="42">
        <f>Population!BL179/SUM(Population!$BB179:$BN179)</f>
        <v>1.7289929240842928E-2</v>
      </c>
      <c r="BM179" s="42">
        <f>Population!BM179/SUM(Population!$BB179:$BN179)</f>
        <v>7.9240956329615485E-3</v>
      </c>
      <c r="BN179" s="43">
        <f>Population!BN179/SUM(Population!$BB179:$BN179)</f>
        <v>5.7671556495592505E-3</v>
      </c>
    </row>
    <row r="180" spans="1:66" x14ac:dyDescent="0.25">
      <c r="A180">
        <f t="shared" si="5"/>
        <v>88</v>
      </c>
      <c r="B180" s="40">
        <f>Population!B180/SUM(Population!$B180:$N180)</f>
        <v>0.943922273329457</v>
      </c>
      <c r="C180" s="42">
        <f>Population!C180/SUM(Population!$B180:$N180)</f>
        <v>6.4383212401814219E-3</v>
      </c>
      <c r="D180" s="42">
        <f>Population!D180/SUM(Population!$B180:$N180)</f>
        <v>1.877953300977965E-2</v>
      </c>
      <c r="E180" s="42">
        <f>Population!E180/SUM(Population!$B180:$N180)</f>
        <v>1.9333247210083414E-2</v>
      </c>
      <c r="F180" s="42">
        <f>Population!F180/SUM(Population!$B180:$N180)</f>
        <v>5.7816884482528681E-3</v>
      </c>
      <c r="G180" s="42">
        <f>Population!G180/SUM(Population!$B180:$N180)</f>
        <v>1.1097852603050081E-3</v>
      </c>
      <c r="H180" s="42">
        <f>Population!H180/SUM(Population!$B180:$N180)</f>
        <v>9.3385918810218031E-4</v>
      </c>
      <c r="I180" s="42">
        <f>Population!I180/SUM(Population!$B180:$N180)</f>
        <v>0</v>
      </c>
      <c r="J180" s="42">
        <f>Population!J180/SUM(Population!$B180:$N180)</f>
        <v>0</v>
      </c>
      <c r="K180" s="42">
        <f>Population!K180/SUM(Population!$B180:$N180)</f>
        <v>0</v>
      </c>
      <c r="L180" s="42">
        <f>Population!L180/SUM(Population!$B180:$N180)</f>
        <v>1.9552789982673273E-3</v>
      </c>
      <c r="M180" s="42">
        <f>Population!M180/SUM(Population!$B180:$N180)</f>
        <v>9.7085917971336726E-4</v>
      </c>
      <c r="N180" s="42">
        <f>Population!N180/SUM(Population!$B180:$N180)</f>
        <v>7.7515413585771506E-4</v>
      </c>
      <c r="O180" s="40">
        <f>Population!O180/SUM(Population!$O180:$AA180)</f>
        <v>0.97344749928722174</v>
      </c>
      <c r="P180" s="42">
        <f>Population!P180/SUM(Population!$O180:$AA180)</f>
        <v>3.050980145474259E-3</v>
      </c>
      <c r="Q180" s="42">
        <f>Population!Q180/SUM(Population!$O180:$AA180)</f>
        <v>8.8958638119713326E-3</v>
      </c>
      <c r="R180" s="42">
        <f>Population!R180/SUM(Population!$O180:$AA180)</f>
        <v>9.1533302443445388E-3</v>
      </c>
      <c r="S180" s="42">
        <f>Population!S180/SUM(Population!$O180:$AA180)</f>
        <v>2.7362395954685609E-3</v>
      </c>
      <c r="T180" s="42">
        <f>Population!T180/SUM(Population!$O180:$AA180)</f>
        <v>5.2506298772963503E-4</v>
      </c>
      <c r="U180" s="42">
        <f>Population!U180/SUM(Population!$O180:$AA180)</f>
        <v>4.4159911706127689E-4</v>
      </c>
      <c r="V180" s="42">
        <f>Population!V180/SUM(Population!$O180:$AA180)</f>
        <v>0</v>
      </c>
      <c r="W180" s="42">
        <f>Population!W180/SUM(Population!$O180:$AA180)</f>
        <v>0</v>
      </c>
      <c r="X180" s="42">
        <f>Population!X180/SUM(Population!$O180:$AA180)</f>
        <v>0</v>
      </c>
      <c r="Y180" s="42">
        <f>Population!Y180/SUM(Population!$O180:$AA180)</f>
        <v>9.2456364114800946E-4</v>
      </c>
      <c r="Z180" s="42">
        <f>Population!Z180/SUM(Population!$O180:$AA180)</f>
        <v>4.5880297260528875E-4</v>
      </c>
      <c r="AA180" s="42">
        <f>Population!AA180/SUM(Population!$O180:$AA180)</f>
        <v>3.6605819697520025E-4</v>
      </c>
      <c r="AB180" s="40">
        <f>Population!AB180/SUM(Population!$AB180:$AN180)</f>
        <v>0.43596890156388801</v>
      </c>
      <c r="AC180" s="42">
        <f>Population!AC180/SUM(Population!$AB180:$AN180)</f>
        <v>6.4050907268552809E-2</v>
      </c>
      <c r="AD180" s="42">
        <f>Population!AD180/SUM(Population!$AB180:$AN180)</f>
        <v>0.18778679609335189</v>
      </c>
      <c r="AE180" s="42">
        <f>Population!AE180/SUM(Population!$AB180:$AN180)</f>
        <v>0.19470503930709346</v>
      </c>
      <c r="AF180" s="42">
        <f>Population!AF180/SUM(Population!$AB180:$AN180)</f>
        <v>5.8541598728929389E-2</v>
      </c>
      <c r="AG180" s="42">
        <f>Population!AG180/SUM(Population!$AB180:$AN180)</f>
        <v>1.1280555671481958E-2</v>
      </c>
      <c r="AH180" s="42">
        <f>Population!AH180/SUM(Population!$AB180:$AN180)</f>
        <v>9.5570633333943601E-3</v>
      </c>
      <c r="AI180" s="42">
        <f>Population!AI180/SUM(Population!$AB180:$AN180)</f>
        <v>0</v>
      </c>
      <c r="AJ180" s="42">
        <f>Population!AJ180/SUM(Population!$AB180:$AN180)</f>
        <v>0</v>
      </c>
      <c r="AK180" s="42">
        <f>Population!AK180/SUM(Population!$AB180:$AN180)</f>
        <v>0</v>
      </c>
      <c r="AL180" s="42">
        <f>Population!AL180/SUM(Population!$AB180:$AN180)</f>
        <v>2.0021466393482752E-2</v>
      </c>
      <c r="AM180" s="42">
        <f>Population!AM180/SUM(Population!$AB180:$AN180)</f>
        <v>1.001762837320711E-2</v>
      </c>
      <c r="AN180" s="42">
        <f>Population!AN180/SUM(Population!$AB180:$AN180)</f>
        <v>8.070043266618105E-3</v>
      </c>
      <c r="AO180" s="40">
        <f>Population!AO180/SUM(Population!$AO180:$BA180)</f>
        <v>0.85051041911526382</v>
      </c>
      <c r="AP180" s="42">
        <f>Population!AP180/SUM(Population!$AO180:$BA180)</f>
        <v>1.7168698284929031E-2</v>
      </c>
      <c r="AQ180" s="42">
        <f>Population!AQ180/SUM(Population!$AO180:$BA180)</f>
        <v>5.0074471501551594E-2</v>
      </c>
      <c r="AR180" s="42">
        <f>Population!AR180/SUM(Population!$AO180:$BA180)</f>
        <v>5.1541082024967766E-2</v>
      </c>
      <c r="AS180" s="42">
        <f>Population!AS180/SUM(Population!$AO180:$BA180)</f>
        <v>1.5410290546660529E-2</v>
      </c>
      <c r="AT180" s="42">
        <f>Population!AT180/SUM(Population!$AO180:$BA180)</f>
        <v>2.9573493590358039E-3</v>
      </c>
      <c r="AU180" s="42">
        <f>Population!AU180/SUM(Population!$AO180:$BA180)</f>
        <v>2.4871729142310452E-3</v>
      </c>
      <c r="AV180" s="42">
        <f>Population!AV180/SUM(Population!$AO180:$BA180)</f>
        <v>0</v>
      </c>
      <c r="AW180" s="42">
        <f>Population!AW180/SUM(Population!$AO180:$BA180)</f>
        <v>0</v>
      </c>
      <c r="AX180" s="42">
        <f>Population!AX180/SUM(Population!$AO180:$BA180)</f>
        <v>0</v>
      </c>
      <c r="AY180" s="42">
        <f>Population!AY180/SUM(Population!$AO180:$BA180)</f>
        <v>5.2074068635551887E-3</v>
      </c>
      <c r="AZ180" s="42">
        <f>Population!AZ180/SUM(Population!$AO180:$BA180)</f>
        <v>2.5835067979006329E-3</v>
      </c>
      <c r="BA180" s="43">
        <f>Population!BA180/SUM(Population!$AO180:$BA180)</f>
        <v>2.0596025919046744E-3</v>
      </c>
      <c r="BB180" s="40">
        <f>Population!BB180/SUM(Population!$BB180:$BN180)</f>
        <v>0.40058662391823024</v>
      </c>
      <c r="BC180" s="42">
        <f>Population!BC180/SUM(Population!$BB180:$BN180)</f>
        <v>7.6735805396625556E-2</v>
      </c>
      <c r="BD180" s="42">
        <f>Population!BD180/SUM(Population!$BB180:$BN180)</f>
        <v>0.21230078003425229</v>
      </c>
      <c r="BE180" s="42">
        <f>Population!BE180/SUM(Population!$BB180:$BN180)</f>
        <v>0.20309140495570291</v>
      </c>
      <c r="BF180" s="42">
        <f>Population!BF180/SUM(Population!$BB180:$BN180)</f>
        <v>5.7416399509457434E-2</v>
      </c>
      <c r="BG180" s="42">
        <f>Population!BG180/SUM(Population!$BB180:$BN180)</f>
        <v>1.058445537798487E-2</v>
      </c>
      <c r="BH180" s="42">
        <f>Population!BH180/SUM(Population!$BB180:$BN180)</f>
        <v>8.3032171448838704E-3</v>
      </c>
      <c r="BI180" s="42">
        <f>Population!BI180/SUM(Population!$BB180:$BN180)</f>
        <v>0</v>
      </c>
      <c r="BJ180" s="42">
        <f>Population!BJ180/SUM(Population!$BB180:$BN180)</f>
        <v>0</v>
      </c>
      <c r="BK180" s="42">
        <f>Population!BK180/SUM(Population!$BB180:$BN180)</f>
        <v>0</v>
      </c>
      <c r="BL180" s="42">
        <f>Population!BL180/SUM(Population!$BB180:$BN180)</f>
        <v>1.7289984836259393E-2</v>
      </c>
      <c r="BM180" s="42">
        <f>Population!BM180/SUM(Population!$BB180:$BN180)</f>
        <v>7.924133046193502E-3</v>
      </c>
      <c r="BN180" s="43">
        <f>Population!BN180/SUM(Population!$BB180:$BN180)</f>
        <v>5.7671957804099026E-3</v>
      </c>
    </row>
    <row r="181" spans="1:66" x14ac:dyDescent="0.25">
      <c r="A181">
        <f t="shared" si="5"/>
        <v>88.5</v>
      </c>
      <c r="B181" s="40">
        <f>Population!B181/SUM(Population!$B181:$N181)</f>
        <v>0.94392152543776042</v>
      </c>
      <c r="C181" s="42">
        <f>Population!C181/SUM(Population!$B181:$N181)</f>
        <v>6.4383836067973422E-3</v>
      </c>
      <c r="D181" s="42">
        <f>Population!D181/SUM(Population!$B181:$N181)</f>
        <v>1.877974154924187E-2</v>
      </c>
      <c r="E181" s="42">
        <f>Population!E181/SUM(Population!$B181:$N181)</f>
        <v>1.9333506450389316E-2</v>
      </c>
      <c r="F181" s="42">
        <f>Population!F181/SUM(Population!$B181:$N181)</f>
        <v>5.7817775448831092E-3</v>
      </c>
      <c r="G181" s="42">
        <f>Population!G181/SUM(Population!$B181:$N181)</f>
        <v>1.1098041934387763E-3</v>
      </c>
      <c r="H181" s="42">
        <f>Population!H181/SUM(Population!$B181:$N181)</f>
        <v>9.3387837119203465E-4</v>
      </c>
      <c r="I181" s="42">
        <f>Population!I181/SUM(Population!$B181:$N181)</f>
        <v>0</v>
      </c>
      <c r="J181" s="42">
        <f>Population!J181/SUM(Population!$B181:$N181)</f>
        <v>0</v>
      </c>
      <c r="K181" s="42">
        <f>Population!K181/SUM(Population!$B181:$N181)</f>
        <v>0</v>
      </c>
      <c r="L181" s="42">
        <f>Population!L181/SUM(Population!$B181:$N181)</f>
        <v>1.9553196675024106E-3</v>
      </c>
      <c r="M181" s="42">
        <f>Population!M181/SUM(Population!$B181:$N181)</f>
        <v>9.7088387524567245E-4</v>
      </c>
      <c r="N181" s="42">
        <f>Population!N181/SUM(Population!$B181:$N181)</f>
        <v>7.7517930354909902E-4</v>
      </c>
      <c r="O181" s="40">
        <f>Population!O181/SUM(Population!$O181:$AA181)</f>
        <v>0.97344709755908165</v>
      </c>
      <c r="P181" s="42">
        <f>Population!P181/SUM(Population!$O181:$AA181)</f>
        <v>3.0510120681080566E-3</v>
      </c>
      <c r="Q181" s="42">
        <f>Population!Q181/SUM(Population!$O181:$AA181)</f>
        <v>8.8959730632568838E-3</v>
      </c>
      <c r="R181" s="42">
        <f>Population!R181/SUM(Population!$O181:$AA181)</f>
        <v>9.1534697088299834E-3</v>
      </c>
      <c r="S181" s="42">
        <f>Population!S181/SUM(Population!$O181:$AA181)</f>
        <v>2.7362883080115584E-3</v>
      </c>
      <c r="T181" s="42">
        <f>Population!T181/SUM(Population!$O181:$AA181)</f>
        <v>5.2507344397713699E-4</v>
      </c>
      <c r="U181" s="42">
        <f>Population!U181/SUM(Population!$O181:$AA181)</f>
        <v>4.4160985755539489E-4</v>
      </c>
      <c r="V181" s="42">
        <f>Population!V181/SUM(Population!$O181:$AA181)</f>
        <v>0</v>
      </c>
      <c r="W181" s="42">
        <f>Population!W181/SUM(Population!$O181:$AA181)</f>
        <v>0</v>
      </c>
      <c r="X181" s="42">
        <f>Population!X181/SUM(Population!$O181:$AA181)</f>
        <v>0</v>
      </c>
      <c r="Y181" s="42">
        <f>Population!Y181/SUM(Population!$O181:$AA181)</f>
        <v>9.2458647325696533E-4</v>
      </c>
      <c r="Z181" s="42">
        <f>Population!Z181/SUM(Population!$O181:$AA181)</f>
        <v>4.5881699910745434E-4</v>
      </c>
      <c r="AA181" s="42">
        <f>Population!AA181/SUM(Population!$O181:$AA181)</f>
        <v>3.660725188148169E-4</v>
      </c>
      <c r="AB181" s="40">
        <f>Population!AB181/SUM(Population!$AB181:$AN181)</f>
        <v>0.43596476348382518</v>
      </c>
      <c r="AC181" s="42">
        <f>Population!AC181/SUM(Population!$AB181:$AN181)</f>
        <v>6.4051186338811225E-2</v>
      </c>
      <c r="AD181" s="42">
        <f>Population!AD181/SUM(Population!$AB181:$AN181)</f>
        <v>0.18778782505952429</v>
      </c>
      <c r="AE181" s="42">
        <f>Population!AE181/SUM(Population!$AB181:$AN181)</f>
        <v>0.19470646695679172</v>
      </c>
      <c r="AF181" s="42">
        <f>Population!AF181/SUM(Population!$AB181:$AN181)</f>
        <v>5.8542123229054721E-2</v>
      </c>
      <c r="AG181" s="42">
        <f>Population!AG181/SUM(Population!$AB181:$AN181)</f>
        <v>1.128067210285826E-2</v>
      </c>
      <c r="AH181" s="42">
        <f>Population!AH181/SUM(Population!$AB181:$AN181)</f>
        <v>9.5571901291406844E-3</v>
      </c>
      <c r="AI181" s="42">
        <f>Population!AI181/SUM(Population!$AB181:$AN181)</f>
        <v>0</v>
      </c>
      <c r="AJ181" s="42">
        <f>Population!AJ181/SUM(Population!$AB181:$AN181)</f>
        <v>0</v>
      </c>
      <c r="AK181" s="42">
        <f>Population!AK181/SUM(Population!$AB181:$AN181)</f>
        <v>0</v>
      </c>
      <c r="AL181" s="42">
        <f>Population!AL181/SUM(Population!$AB181:$AN181)</f>
        <v>2.0021735803901538E-2</v>
      </c>
      <c r="AM181" s="42">
        <f>Population!AM181/SUM(Population!$AB181:$AN181)</f>
        <v>1.0017802752808242E-2</v>
      </c>
      <c r="AN181" s="42">
        <f>Population!AN181/SUM(Population!$AB181:$AN181)</f>
        <v>8.0702341432841423E-3</v>
      </c>
      <c r="AO181" s="40">
        <f>Population!AO181/SUM(Population!$AO181:$BA181)</f>
        <v>0.85047462369114835</v>
      </c>
      <c r="AP181" s="42">
        <f>Population!AP181/SUM(Population!$AO181:$BA181)</f>
        <v>1.7172182623231568E-2</v>
      </c>
      <c r="AQ181" s="42">
        <f>Population!AQ181/SUM(Population!$AO181:$BA181)</f>
        <v>5.008530650377397E-2</v>
      </c>
      <c r="AR181" s="42">
        <f>Population!AR181/SUM(Population!$AO181:$BA181)</f>
        <v>5.1553412129031785E-2</v>
      </c>
      <c r="AS181" s="42">
        <f>Population!AS181/SUM(Population!$AO181:$BA181)</f>
        <v>1.5414293604769602E-2</v>
      </c>
      <c r="AT181" s="42">
        <f>Population!AT181/SUM(Population!$AO181:$BA181)</f>
        <v>2.9581690954443005E-3</v>
      </c>
      <c r="AU181" s="42">
        <f>Population!AU181/SUM(Population!$AO181:$BA181)</f>
        <v>2.4879568600119539E-3</v>
      </c>
      <c r="AV181" s="42">
        <f>Population!AV181/SUM(Population!$AO181:$BA181)</f>
        <v>0</v>
      </c>
      <c r="AW181" s="42">
        <f>Population!AW181/SUM(Population!$AO181:$BA181)</f>
        <v>0</v>
      </c>
      <c r="AX181" s="42">
        <f>Population!AX181/SUM(Population!$AO181:$BA181)</f>
        <v>0</v>
      </c>
      <c r="AY181" s="42">
        <f>Population!AY181/SUM(Population!$AO181:$BA181)</f>
        <v>5.2090624223159413E-3</v>
      </c>
      <c r="AZ181" s="42">
        <f>Population!AZ181/SUM(Population!$AO181:$BA181)</f>
        <v>2.584461679570443E-3</v>
      </c>
      <c r="BA181" s="43">
        <f>Population!BA181/SUM(Population!$AO181:$BA181)</f>
        <v>2.0605313907022236E-3</v>
      </c>
      <c r="BB181" s="40">
        <f>Population!BB181/SUM(Population!$BB181:$BN181)</f>
        <v>0.40058618871323359</v>
      </c>
      <c r="BC181" s="42">
        <f>Population!BC181/SUM(Population!$BB181:$BN181)</f>
        <v>7.6735783478473901E-2</v>
      </c>
      <c r="BD181" s="42">
        <f>Population!BD181/SUM(Population!$BB181:$BN181)</f>
        <v>0.21230080949195781</v>
      </c>
      <c r="BE181" s="42">
        <f>Population!BE181/SUM(Population!$BB181:$BN181)</f>
        <v>0.20309157451189216</v>
      </c>
      <c r="BF181" s="42">
        <f>Population!BF181/SUM(Population!$BB181:$BN181)</f>
        <v>5.7416483097864776E-2</v>
      </c>
      <c r="BG181" s="42">
        <f>Population!BG181/SUM(Population!$BB181:$BN181)</f>
        <v>1.0584476182336383E-2</v>
      </c>
      <c r="BH181" s="42">
        <f>Population!BH181/SUM(Population!$BB181:$BN181)</f>
        <v>8.3032421839432363E-3</v>
      </c>
      <c r="BI181" s="42">
        <f>Population!BI181/SUM(Population!$BB181:$BN181)</f>
        <v>0</v>
      </c>
      <c r="BJ181" s="42">
        <f>Population!BJ181/SUM(Population!$BB181:$BN181)</f>
        <v>0</v>
      </c>
      <c r="BK181" s="42">
        <f>Population!BK181/SUM(Population!$BB181:$BN181)</f>
        <v>0</v>
      </c>
      <c r="BL181" s="42">
        <f>Population!BL181/SUM(Population!$BB181:$BN181)</f>
        <v>1.7290038538732622E-2</v>
      </c>
      <c r="BM181" s="42">
        <f>Population!BM181/SUM(Population!$BB181:$BN181)</f>
        <v>7.9241692020337266E-3</v>
      </c>
      <c r="BN181" s="43">
        <f>Population!BN181/SUM(Population!$BB181:$BN181)</f>
        <v>5.767234599531738E-3</v>
      </c>
    </row>
    <row r="182" spans="1:66" x14ac:dyDescent="0.25">
      <c r="A182">
        <f t="shared" si="5"/>
        <v>89</v>
      </c>
      <c r="B182" s="40">
        <f>Population!B182/SUM(Population!$B182:$N182)</f>
        <v>0.94392080203495021</v>
      </c>
      <c r="C182" s="42">
        <f>Population!C182/SUM(Population!$B182:$N182)</f>
        <v>6.438443908770553E-3</v>
      </c>
      <c r="D182" s="42">
        <f>Population!D182/SUM(Population!$B182:$N182)</f>
        <v>1.8779943219843217E-2</v>
      </c>
      <c r="E182" s="42">
        <f>Population!E182/SUM(Population!$B182:$N182)</f>
        <v>1.9333757202857873E-2</v>
      </c>
      <c r="F182" s="42">
        <f>Population!F182/SUM(Population!$B182:$N182)</f>
        <v>5.781863734682406E-3</v>
      </c>
      <c r="G182" s="42">
        <f>Population!G182/SUM(Population!$B182:$N182)</f>
        <v>1.1098225101784046E-3</v>
      </c>
      <c r="H182" s="42">
        <f>Population!H182/SUM(Population!$B182:$N182)</f>
        <v>9.3389693286123295E-4</v>
      </c>
      <c r="I182" s="42">
        <f>Population!I182/SUM(Population!$B182:$N182)</f>
        <v>0</v>
      </c>
      <c r="J182" s="42">
        <f>Population!J182/SUM(Population!$B182:$N182)</f>
        <v>0</v>
      </c>
      <c r="K182" s="42">
        <f>Population!K182/SUM(Population!$B182:$N182)</f>
        <v>0</v>
      </c>
      <c r="L182" s="42">
        <f>Population!L182/SUM(Population!$B182:$N182)</f>
        <v>1.9553590162210972E-3</v>
      </c>
      <c r="M182" s="42">
        <f>Population!M182/SUM(Population!$B182:$N182)</f>
        <v>9.7090777116932232E-4</v>
      </c>
      <c r="N182" s="42">
        <f>Population!N182/SUM(Population!$B182:$N182)</f>
        <v>7.7520366846543743E-4</v>
      </c>
      <c r="O182" s="40">
        <f>Population!O182/SUM(Population!$O182:$AA182)</f>
        <v>0.97344670862182336</v>
      </c>
      <c r="P182" s="42">
        <f>Population!P182/SUM(Population!$O182:$AA182)</f>
        <v>3.0510429723881551E-3</v>
      </c>
      <c r="Q182" s="42">
        <f>Population!Q182/SUM(Population!$O182:$AA182)</f>
        <v>8.8960788300064802E-3</v>
      </c>
      <c r="R182" s="42">
        <f>Population!R182/SUM(Population!$O182:$AA182)</f>
        <v>9.1536047239582485E-3</v>
      </c>
      <c r="S182" s="42">
        <f>Population!S182/SUM(Population!$O182:$AA182)</f>
        <v>2.7363354659466349E-3</v>
      </c>
      <c r="T182" s="42">
        <f>Population!T182/SUM(Population!$O182:$AA182)</f>
        <v>5.2508356662887476E-4</v>
      </c>
      <c r="U182" s="42">
        <f>Population!U182/SUM(Population!$O182:$AA182)</f>
        <v>4.4162025762869658E-4</v>
      </c>
      <c r="V182" s="42">
        <f>Population!V182/SUM(Population!$O182:$AA182)</f>
        <v>0</v>
      </c>
      <c r="W182" s="42">
        <f>Population!W182/SUM(Population!$O182:$AA182)</f>
        <v>0</v>
      </c>
      <c r="X182" s="42">
        <f>Population!X182/SUM(Population!$O182:$AA182)</f>
        <v>0</v>
      </c>
      <c r="Y182" s="42">
        <f>Population!Y182/SUM(Population!$O182:$AA182)</f>
        <v>9.2460857741040545E-4</v>
      </c>
      <c r="Z182" s="42">
        <f>Population!Z182/SUM(Population!$O182:$AA182)</f>
        <v>4.5883058102622146E-4</v>
      </c>
      <c r="AA182" s="42">
        <f>Population!AA182/SUM(Population!$O182:$AA182)</f>
        <v>3.660864031828234E-4</v>
      </c>
      <c r="AB182" s="40">
        <f>Population!AB182/SUM(Population!$AB182:$AN182)</f>
        <v>0.43596076048412413</v>
      </c>
      <c r="AC182" s="42">
        <f>Population!AC182/SUM(Population!$AB182:$AN182)</f>
        <v>6.4051456208392532E-2</v>
      </c>
      <c r="AD182" s="42">
        <f>Population!AD182/SUM(Population!$AB182:$AN182)</f>
        <v>0.18778882024692117</v>
      </c>
      <c r="AE182" s="42">
        <f>Population!AE182/SUM(Population!$AB182:$AN182)</f>
        <v>0.19470784801283827</v>
      </c>
      <c r="AF182" s="42">
        <f>Population!AF182/SUM(Population!$AB182:$AN182)</f>
        <v>5.8542630669768579E-2</v>
      </c>
      <c r="AG182" s="42">
        <f>Population!AG182/SUM(Population!$AB182:$AN182)</f>
        <v>1.1280784753632644E-2</v>
      </c>
      <c r="AH182" s="42">
        <f>Population!AH182/SUM(Population!$AB182:$AN182)</f>
        <v>9.5573128182889489E-3</v>
      </c>
      <c r="AI182" s="42">
        <f>Population!AI182/SUM(Population!$AB182:$AN182)</f>
        <v>0</v>
      </c>
      <c r="AJ182" s="42">
        <f>Population!AJ182/SUM(Population!$AB182:$AN182)</f>
        <v>0</v>
      </c>
      <c r="AK182" s="42">
        <f>Population!AK182/SUM(Population!$AB182:$AN182)</f>
        <v>0</v>
      </c>
      <c r="AL182" s="42">
        <f>Population!AL182/SUM(Population!$AB182:$AN182)</f>
        <v>2.0021996478671821E-2</v>
      </c>
      <c r="AM182" s="42">
        <f>Population!AM182/SUM(Population!$AB182:$AN182)</f>
        <v>1.001797147382805E-2</v>
      </c>
      <c r="AN182" s="42">
        <f>Population!AN182/SUM(Population!$AB182:$AN182)</f>
        <v>8.0704188535340102E-3</v>
      </c>
      <c r="AO182" s="40">
        <f>Population!AO182/SUM(Population!$AO182:$BA182)</f>
        <v>0.85044029997949711</v>
      </c>
      <c r="AP182" s="42">
        <f>Population!AP182/SUM(Population!$AO182:$BA182)</f>
        <v>1.717552315375992E-2</v>
      </c>
      <c r="AQ182" s="42">
        <f>Population!AQ182/SUM(Population!$AO182:$BA182)</f>
        <v>5.0095693725263776E-2</v>
      </c>
      <c r="AR182" s="42">
        <f>Population!AR182/SUM(Population!$AO182:$BA182)</f>
        <v>5.156523327070963E-2</v>
      </c>
      <c r="AS182" s="42">
        <f>Population!AS182/SUM(Population!$AO182:$BA182)</f>
        <v>1.541813193006482E-2</v>
      </c>
      <c r="AT182" s="42">
        <f>Population!AT182/SUM(Population!$AO182:$BA182)</f>
        <v>2.9589552339934233E-3</v>
      </c>
      <c r="AU182" s="42">
        <f>Population!AU182/SUM(Population!$AO182:$BA182)</f>
        <v>2.4887090606881108E-3</v>
      </c>
      <c r="AV182" s="42">
        <f>Population!AV182/SUM(Population!$AO182:$BA182)</f>
        <v>0</v>
      </c>
      <c r="AW182" s="42">
        <f>Population!AW182/SUM(Population!$AO182:$BA182)</f>
        <v>0</v>
      </c>
      <c r="AX182" s="42">
        <f>Population!AX182/SUM(Population!$AO182:$BA182)</f>
        <v>0</v>
      </c>
      <c r="AY182" s="42">
        <f>Population!AY182/SUM(Population!$AO182:$BA182)</f>
        <v>5.2106509152516816E-3</v>
      </c>
      <c r="AZ182" s="42">
        <f>Population!AZ182/SUM(Population!$AO182:$BA182)</f>
        <v>2.5853785014976005E-3</v>
      </c>
      <c r="BA182" s="43">
        <f>Population!BA182/SUM(Population!$AO182:$BA182)</f>
        <v>2.0614242292738183E-3</v>
      </c>
      <c r="BB182" s="40">
        <f>Population!BB182/SUM(Population!$BB182:$BN182)</f>
        <v>0.40058576865635714</v>
      </c>
      <c r="BC182" s="42">
        <f>Population!BC182/SUM(Population!$BB182:$BN182)</f>
        <v>7.673576230658638E-2</v>
      </c>
      <c r="BD182" s="42">
        <f>Population!BD182/SUM(Population!$BB182:$BN182)</f>
        <v>0.21230083783756509</v>
      </c>
      <c r="BE182" s="42">
        <f>Population!BE182/SUM(Population!$BB182:$BN182)</f>
        <v>0.20309173809568798</v>
      </c>
      <c r="BF182" s="42">
        <f>Population!BF182/SUM(Population!$BB182:$BN182)</f>
        <v>5.7416563775132205E-2</v>
      </c>
      <c r="BG182" s="42">
        <f>Population!BG182/SUM(Population!$BB182:$BN182)</f>
        <v>1.0584496267231626E-2</v>
      </c>
      <c r="BH182" s="42">
        <f>Population!BH182/SUM(Population!$BB182:$BN182)</f>
        <v>8.3032663696931425E-3</v>
      </c>
      <c r="BI182" s="42">
        <f>Population!BI182/SUM(Population!$BB182:$BN182)</f>
        <v>0</v>
      </c>
      <c r="BJ182" s="42">
        <f>Population!BJ182/SUM(Population!$BB182:$BN182)</f>
        <v>0</v>
      </c>
      <c r="BK182" s="42">
        <f>Population!BK182/SUM(Population!$BB182:$BN182)</f>
        <v>0</v>
      </c>
      <c r="BL182" s="42">
        <f>Population!BL182/SUM(Population!$BB182:$BN182)</f>
        <v>1.7290090407689071E-2</v>
      </c>
      <c r="BM182" s="42">
        <f>Population!BM182/SUM(Population!$BB182:$BN182)</f>
        <v>7.9242041392187136E-3</v>
      </c>
      <c r="BN182" s="43">
        <f>Population!BN182/SUM(Population!$BB182:$BN182)</f>
        <v>5.7672721448387212E-3</v>
      </c>
    </row>
    <row r="183" spans="1:66" x14ac:dyDescent="0.25">
      <c r="A183">
        <f t="shared" si="5"/>
        <v>89.5</v>
      </c>
      <c r="B183" s="40">
        <f>Population!B183/SUM(Population!$B183:$N183)</f>
        <v>0.94392010234251766</v>
      </c>
      <c r="C183" s="42">
        <f>Population!C183/SUM(Population!$B183:$N183)</f>
        <v>6.4385022119162359E-3</v>
      </c>
      <c r="D183" s="42">
        <f>Population!D183/SUM(Population!$B183:$N183)</f>
        <v>1.8780138239968946E-2</v>
      </c>
      <c r="E183" s="42">
        <f>Population!E183/SUM(Population!$B183:$N183)</f>
        <v>1.9333999737318735E-2</v>
      </c>
      <c r="F183" s="42">
        <f>Population!F183/SUM(Population!$B183:$N183)</f>
        <v>5.7819471102255873E-3</v>
      </c>
      <c r="G183" s="42">
        <f>Population!G183/SUM(Population!$B183:$N183)</f>
        <v>1.1098402301860622E-3</v>
      </c>
      <c r="H183" s="42">
        <f>Population!H183/SUM(Population!$B183:$N183)</f>
        <v>9.3391489285369732E-4</v>
      </c>
      <c r="I183" s="42">
        <f>Population!I183/SUM(Population!$B183:$N183)</f>
        <v>0</v>
      </c>
      <c r="J183" s="42">
        <f>Population!J183/SUM(Population!$B183:$N183)</f>
        <v>0</v>
      </c>
      <c r="K183" s="42">
        <f>Population!K183/SUM(Population!$B183:$N183)</f>
        <v>0</v>
      </c>
      <c r="L183" s="42">
        <f>Population!L183/SUM(Population!$B183:$N183)</f>
        <v>1.9553970867655125E-3</v>
      </c>
      <c r="M183" s="42">
        <f>Population!M183/SUM(Population!$B183:$N183)</f>
        <v>9.7093089309133629E-4</v>
      </c>
      <c r="N183" s="42">
        <f>Population!N183/SUM(Population!$B183:$N183)</f>
        <v>7.7522725515621622E-4</v>
      </c>
      <c r="O183" s="40">
        <f>Population!O183/SUM(Population!$O183:$AA183)</f>
        <v>0.97344633208204134</v>
      </c>
      <c r="P183" s="42">
        <f>Population!P183/SUM(Population!$O183:$AA183)</f>
        <v>3.0510728893205349E-3</v>
      </c>
      <c r="Q183" s="42">
        <f>Population!Q183/SUM(Population!$O183:$AA183)</f>
        <v>8.8961812191624967E-3</v>
      </c>
      <c r="R183" s="42">
        <f>Population!R183/SUM(Population!$O183:$AA183)</f>
        <v>9.1537354278161953E-3</v>
      </c>
      <c r="S183" s="42">
        <f>Population!S183/SUM(Population!$O183:$AA183)</f>
        <v>2.7363811178410654E-3</v>
      </c>
      <c r="T183" s="42">
        <f>Population!T183/SUM(Population!$O183:$AA183)</f>
        <v>5.2509336611863554E-4</v>
      </c>
      <c r="U183" s="42">
        <f>Population!U183/SUM(Population!$O183:$AA183)</f>
        <v>4.4163032771940254E-4</v>
      </c>
      <c r="V183" s="42">
        <f>Population!V183/SUM(Population!$O183:$AA183)</f>
        <v>0</v>
      </c>
      <c r="W183" s="42">
        <f>Population!W183/SUM(Population!$O183:$AA183)</f>
        <v>0</v>
      </c>
      <c r="X183" s="42">
        <f>Population!X183/SUM(Population!$O183:$AA183)</f>
        <v>0</v>
      </c>
      <c r="Y183" s="42">
        <f>Population!Y183/SUM(Population!$O183:$AA183)</f>
        <v>9.2462997632827132E-4</v>
      </c>
      <c r="Z183" s="42">
        <f>Population!Z183/SUM(Population!$O183:$AA183)</f>
        <v>4.5884373190695714E-4</v>
      </c>
      <c r="AA183" s="42">
        <f>Population!AA183/SUM(Population!$O183:$AA183)</f>
        <v>3.660998617449362E-4</v>
      </c>
      <c r="AB183" s="40">
        <f>Population!AB183/SUM(Population!$AB183:$AN183)</f>
        <v>0.43595688828468976</v>
      </c>
      <c r="AC183" s="42">
        <f>Population!AC183/SUM(Population!$AB183:$AN183)</f>
        <v>6.4051717172355846E-2</v>
      </c>
      <c r="AD183" s="42">
        <f>Population!AD183/SUM(Population!$AB183:$AN183)</f>
        <v>0.18778978272610308</v>
      </c>
      <c r="AE183" s="42">
        <f>Population!AE183/SUM(Population!$AB183:$AN183)</f>
        <v>0.19470918394117515</v>
      </c>
      <c r="AF183" s="42">
        <f>Population!AF183/SUM(Population!$AB183:$AN183)</f>
        <v>5.854312158783552E-2</v>
      </c>
      <c r="AG183" s="42">
        <f>Population!AG183/SUM(Population!$AB183:$AN183)</f>
        <v>1.1280893743165593E-2</v>
      </c>
      <c r="AH183" s="42">
        <f>Population!AH183/SUM(Population!$AB183:$AN183)</f>
        <v>9.5574315313594078E-3</v>
      </c>
      <c r="AI183" s="42">
        <f>Population!AI183/SUM(Population!$AB183:$AN183)</f>
        <v>0</v>
      </c>
      <c r="AJ183" s="42">
        <f>Population!AJ183/SUM(Population!$AB183:$AN183)</f>
        <v>0</v>
      </c>
      <c r="AK183" s="42">
        <f>Population!AK183/SUM(Population!$AB183:$AN183)</f>
        <v>0</v>
      </c>
      <c r="AL183" s="42">
        <f>Population!AL183/SUM(Population!$AB183:$AN183)</f>
        <v>2.0022248697320031E-2</v>
      </c>
      <c r="AM183" s="42">
        <f>Population!AM183/SUM(Population!$AB183:$AN183)</f>
        <v>1.0018134719984681E-2</v>
      </c>
      <c r="AN183" s="42">
        <f>Population!AN183/SUM(Population!$AB183:$AN183)</f>
        <v>8.070597596011031E-3</v>
      </c>
      <c r="AO183" s="40">
        <f>Population!AO183/SUM(Population!$AO183:$BA183)</f>
        <v>0.8504073967054685</v>
      </c>
      <c r="AP183" s="42">
        <f>Population!AP183/SUM(Population!$AO183:$BA183)</f>
        <v>1.7178724920848806E-2</v>
      </c>
      <c r="AQ183" s="42">
        <f>Population!AQ183/SUM(Population!$AO183:$BA183)</f>
        <v>5.0105648873680797E-2</v>
      </c>
      <c r="AR183" s="42">
        <f>Population!AR183/SUM(Population!$AO183:$BA183)</f>
        <v>5.1576563252452974E-2</v>
      </c>
      <c r="AS183" s="42">
        <f>Population!AS183/SUM(Population!$AO183:$BA183)</f>
        <v>1.5421811259825542E-2</v>
      </c>
      <c r="AT183" s="42">
        <f>Population!AT183/SUM(Population!$AO183:$BA183)</f>
        <v>2.9597089390153591E-3</v>
      </c>
      <c r="AU183" s="42">
        <f>Population!AU183/SUM(Population!$AO183:$BA183)</f>
        <v>2.4894306010253137E-3</v>
      </c>
      <c r="AV183" s="42">
        <f>Population!AV183/SUM(Population!$AO183:$BA183)</f>
        <v>0</v>
      </c>
      <c r="AW183" s="42">
        <f>Population!AW183/SUM(Population!$AO183:$BA183)</f>
        <v>0</v>
      </c>
      <c r="AX183" s="42">
        <f>Population!AX183/SUM(Population!$AO183:$BA183)</f>
        <v>0</v>
      </c>
      <c r="AY183" s="42">
        <f>Population!AY183/SUM(Population!$AO183:$BA183)</f>
        <v>5.2121746346861239E-3</v>
      </c>
      <c r="AZ183" s="42">
        <f>Population!AZ183/SUM(Population!$AO183:$BA183)</f>
        <v>2.5862585401020557E-3</v>
      </c>
      <c r="BA183" s="43">
        <f>Population!BA183/SUM(Population!$AO183:$BA183)</f>
        <v>2.0622822728945832E-3</v>
      </c>
      <c r="BB183" s="40">
        <f>Population!BB183/SUM(Population!$BB183:$BN183)</f>
        <v>0.40058536326446897</v>
      </c>
      <c r="BC183" s="42">
        <f>Population!BC183/SUM(Population!$BB183:$BN183)</f>
        <v>7.6735741857685752E-2</v>
      </c>
      <c r="BD183" s="42">
        <f>Population!BD183/SUM(Population!$BB183:$BN183)</f>
        <v>0.21230086510904775</v>
      </c>
      <c r="BE183" s="42">
        <f>Population!BE183/SUM(Population!$BB183:$BN183)</f>
        <v>0.20309189590012991</v>
      </c>
      <c r="BF183" s="42">
        <f>Population!BF183/SUM(Population!$BB183:$BN183)</f>
        <v>5.7416641634543825E-2</v>
      </c>
      <c r="BG183" s="42">
        <f>Population!BG183/SUM(Population!$BB183:$BN183)</f>
        <v>1.0584515655581989E-2</v>
      </c>
      <c r="BH183" s="42">
        <f>Population!BH183/SUM(Population!$BB183:$BN183)</f>
        <v>8.3032897287940253E-3</v>
      </c>
      <c r="BI183" s="42">
        <f>Population!BI183/SUM(Population!$BB183:$BN183)</f>
        <v>0</v>
      </c>
      <c r="BJ183" s="42">
        <f>Population!BJ183/SUM(Population!$BB183:$BN183)</f>
        <v>0</v>
      </c>
      <c r="BK183" s="42">
        <f>Population!BK183/SUM(Population!$BB183:$BN183)</f>
        <v>0</v>
      </c>
      <c r="BL183" s="42">
        <f>Population!BL183/SUM(Population!$BB183:$BN183)</f>
        <v>1.729014050084934E-2</v>
      </c>
      <c r="BM183" s="42">
        <f>Population!BM183/SUM(Population!$BB183:$BN183)</f>
        <v>7.924237895442221E-3</v>
      </c>
      <c r="BN183" s="43">
        <f>Population!BN183/SUM(Population!$BB183:$BN183)</f>
        <v>5.7673084534561698E-3</v>
      </c>
    </row>
    <row r="184" spans="1:66" x14ac:dyDescent="0.25">
      <c r="A184">
        <f t="shared" si="5"/>
        <v>90</v>
      </c>
      <c r="B184" s="40">
        <f>Population!B184/SUM(Population!$B184:$N184)</f>
        <v>0.94391942560788067</v>
      </c>
      <c r="C184" s="42">
        <f>Population!C184/SUM(Population!$B184:$N184)</f>
        <v>6.4385585798745247E-3</v>
      </c>
      <c r="D184" s="42">
        <f>Population!D184/SUM(Population!$B184:$N184)</f>
        <v>1.8780326820749219E-2</v>
      </c>
      <c r="E184" s="42">
        <f>Population!E184/SUM(Population!$B184:$N184)</f>
        <v>1.9334234314530446E-2</v>
      </c>
      <c r="F184" s="42">
        <f>Population!F184/SUM(Population!$B184:$N184)</f>
        <v>5.782027760947348E-3</v>
      </c>
      <c r="G184" s="42">
        <f>Population!G184/SUM(Population!$B184:$N184)</f>
        <v>1.1098573724551864E-3</v>
      </c>
      <c r="H184" s="42">
        <f>Population!H184/SUM(Population!$B184:$N184)</f>
        <v>9.339322702574984E-4</v>
      </c>
      <c r="I184" s="42">
        <f>Population!I184/SUM(Population!$B184:$N184)</f>
        <v>0</v>
      </c>
      <c r="J184" s="42">
        <f>Population!J184/SUM(Population!$B184:$N184)</f>
        <v>0</v>
      </c>
      <c r="K184" s="42">
        <f>Population!K184/SUM(Population!$B184:$N184)</f>
        <v>0</v>
      </c>
      <c r="L184" s="42">
        <f>Population!L184/SUM(Population!$B184:$N184)</f>
        <v>1.9554339200358716E-3</v>
      </c>
      <c r="M184" s="42">
        <f>Population!M184/SUM(Population!$B184:$N184)</f>
        <v>9.7095326577139782E-4</v>
      </c>
      <c r="N184" s="42">
        <f>Population!N184/SUM(Population!$B184:$N184)</f>
        <v>7.7525008749798586E-4</v>
      </c>
      <c r="O184" s="40">
        <f>Population!O184/SUM(Population!$O184:$AA184)</f>
        <v>0.97344596755887691</v>
      </c>
      <c r="P184" s="42">
        <f>Population!P184/SUM(Population!$O184:$AA184)</f>
        <v>3.0511018489132362E-3</v>
      </c>
      <c r="Q184" s="42">
        <f>Population!Q184/SUM(Population!$O184:$AA184)</f>
        <v>8.8962803341752321E-3</v>
      </c>
      <c r="R184" s="42">
        <f>Population!R184/SUM(Population!$O184:$AA184)</f>
        <v>9.1538619539184261E-3</v>
      </c>
      <c r="S184" s="42">
        <f>Population!S184/SUM(Population!$O184:$AA184)</f>
        <v>2.7364253106522481E-3</v>
      </c>
      <c r="T184" s="42">
        <f>Population!T184/SUM(Population!$O184:$AA184)</f>
        <v>5.2510285253900744E-4</v>
      </c>
      <c r="U184" s="42">
        <f>Population!U184/SUM(Population!$O184:$AA184)</f>
        <v>4.4164007795496771E-4</v>
      </c>
      <c r="V184" s="42">
        <f>Population!V184/SUM(Population!$O184:$AA184)</f>
        <v>0</v>
      </c>
      <c r="W184" s="42">
        <f>Population!W184/SUM(Population!$O184:$AA184)</f>
        <v>0</v>
      </c>
      <c r="X184" s="42">
        <f>Population!X184/SUM(Population!$O184:$AA184)</f>
        <v>0</v>
      </c>
      <c r="Y184" s="42">
        <f>Population!Y184/SUM(Population!$O184:$AA184)</f>
        <v>9.2465069202355365E-4</v>
      </c>
      <c r="Z184" s="42">
        <f>Population!Z184/SUM(Population!$O184:$AA184)</f>
        <v>4.5885646492532572E-4</v>
      </c>
      <c r="AA184" s="42">
        <f>Population!AA184/SUM(Population!$O184:$AA184)</f>
        <v>3.6611290602093642E-4</v>
      </c>
      <c r="AB184" s="40">
        <f>Population!AB184/SUM(Population!$AB184:$AN184)</f>
        <v>0.43595314274936475</v>
      </c>
      <c r="AC184" s="42">
        <f>Population!AC184/SUM(Population!$AB184:$AN184)</f>
        <v>6.4051969515980453E-2</v>
      </c>
      <c r="AD184" s="42">
        <f>Population!AD184/SUM(Population!$AB184:$AN184)</f>
        <v>0.18779071353242002</v>
      </c>
      <c r="AE184" s="42">
        <f>Population!AE184/SUM(Population!$AB184:$AN184)</f>
        <v>0.19471047615906412</v>
      </c>
      <c r="AF184" s="42">
        <f>Population!AF184/SUM(Population!$AB184:$AN184)</f>
        <v>5.8543596501899865E-2</v>
      </c>
      <c r="AG184" s="42">
        <f>Population!AG184/SUM(Population!$AB184:$AN184)</f>
        <v>1.1280999186724927E-2</v>
      </c>
      <c r="AH184" s="42">
        <f>Population!AH184/SUM(Population!$AB184:$AN184)</f>
        <v>9.5575463943255515E-3</v>
      </c>
      <c r="AI184" s="42">
        <f>Population!AI184/SUM(Population!$AB184:$AN184)</f>
        <v>0</v>
      </c>
      <c r="AJ184" s="42">
        <f>Population!AJ184/SUM(Population!$AB184:$AN184)</f>
        <v>0</v>
      </c>
      <c r="AK184" s="42">
        <f>Population!AK184/SUM(Population!$AB184:$AN184)</f>
        <v>0</v>
      </c>
      <c r="AL184" s="42">
        <f>Population!AL184/SUM(Population!$AB184:$AN184)</f>
        <v>2.0022492729412956E-2</v>
      </c>
      <c r="AM184" s="42">
        <f>Population!AM184/SUM(Population!$AB184:$AN184)</f>
        <v>1.0018292668296666E-2</v>
      </c>
      <c r="AN184" s="42">
        <f>Population!AN184/SUM(Population!$AB184:$AN184)</f>
        <v>8.0707705625104511E-3</v>
      </c>
      <c r="AO184" s="40">
        <f>Population!AO184/SUM(Population!$AO184:$BA184)</f>
        <v>0.85037586408294996</v>
      </c>
      <c r="AP184" s="42">
        <f>Population!AP184/SUM(Population!$AO184:$BA184)</f>
        <v>1.7181792819988918E-2</v>
      </c>
      <c r="AQ184" s="42">
        <f>Population!AQ184/SUM(Population!$AO184:$BA184)</f>
        <v>5.0115187194395755E-2</v>
      </c>
      <c r="AR184" s="42">
        <f>Population!AR184/SUM(Population!$AO184:$BA184)</f>
        <v>5.1587419356915597E-2</v>
      </c>
      <c r="AS184" s="42">
        <f>Population!AS184/SUM(Population!$AO184:$BA184)</f>
        <v>1.5425337165335078E-2</v>
      </c>
      <c r="AT184" s="42">
        <f>Population!AT184/SUM(Population!$AO184:$BA184)</f>
        <v>2.9604313414719296E-3</v>
      </c>
      <c r="AU184" s="42">
        <f>Population!AU184/SUM(Population!$AO184:$BA184)</f>
        <v>2.4901225354667894E-3</v>
      </c>
      <c r="AV184" s="42">
        <f>Population!AV184/SUM(Population!$AO184:$BA184)</f>
        <v>0</v>
      </c>
      <c r="AW184" s="42">
        <f>Population!AW184/SUM(Population!$AO184:$BA184)</f>
        <v>0</v>
      </c>
      <c r="AX184" s="42">
        <f>Population!AX184/SUM(Population!$AO184:$BA184)</f>
        <v>0</v>
      </c>
      <c r="AY184" s="42">
        <f>Population!AY184/SUM(Population!$AO184:$BA184)</f>
        <v>5.2136358088769284E-3</v>
      </c>
      <c r="AZ184" s="42">
        <f>Population!AZ184/SUM(Population!$AO184:$BA184)</f>
        <v>2.5871030373334752E-3</v>
      </c>
      <c r="BA184" s="43">
        <f>Population!BA184/SUM(Population!$AO184:$BA184)</f>
        <v>2.0631066572654915E-3</v>
      </c>
      <c r="BB184" s="40">
        <f>Population!BB184/SUM(Population!$BB184:$BN184)</f>
        <v>0.40058497206870158</v>
      </c>
      <c r="BC184" s="42">
        <f>Population!BC184/SUM(Population!$BB184:$BN184)</f>
        <v>7.6735722109148211E-2</v>
      </c>
      <c r="BD184" s="42">
        <f>Population!BD184/SUM(Population!$BB184:$BN184)</f>
        <v>0.21230089134310887</v>
      </c>
      <c r="BE184" s="42">
        <f>Population!BE184/SUM(Population!$BB184:$BN184)</f>
        <v>0.20309204811235429</v>
      </c>
      <c r="BF184" s="42">
        <f>Population!BF184/SUM(Population!$BB184:$BN184)</f>
        <v>5.7416716766570897E-2</v>
      </c>
      <c r="BG184" s="42">
        <f>Population!BG184/SUM(Population!$BB184:$BN184)</f>
        <v>1.0584534369617236E-2</v>
      </c>
      <c r="BH184" s="42">
        <f>Population!BH184/SUM(Population!$BB184:$BN184)</f>
        <v>8.3033122871546006E-3</v>
      </c>
      <c r="BI184" s="42">
        <f>Population!BI184/SUM(Population!$BB184:$BN184)</f>
        <v>0</v>
      </c>
      <c r="BJ184" s="42">
        <f>Population!BJ184/SUM(Population!$BB184:$BN184)</f>
        <v>0</v>
      </c>
      <c r="BK184" s="42">
        <f>Population!BK184/SUM(Population!$BB184:$BN184)</f>
        <v>0</v>
      </c>
      <c r="BL184" s="42">
        <f>Population!BL184/SUM(Population!$BB184:$BN184)</f>
        <v>1.7290188874266043E-2</v>
      </c>
      <c r="BM184" s="42">
        <f>Population!BM184/SUM(Population!$BB184:$BN184)</f>
        <v>7.9242705073703824E-3</v>
      </c>
      <c r="BN184" s="43">
        <f>Population!BN184/SUM(Population!$BB184:$BN184)</f>
        <v>5.7673435617078411E-3</v>
      </c>
    </row>
    <row r="185" spans="1:66" x14ac:dyDescent="0.25">
      <c r="A185">
        <f t="shared" si="5"/>
        <v>90.5</v>
      </c>
      <c r="B185" s="40">
        <f>Population!B185/SUM(Population!$B185:$N185)</f>
        <v>0.94391877110339539</v>
      </c>
      <c r="C185" s="42">
        <f>Population!C185/SUM(Population!$B185:$N185)</f>
        <v>6.4386130741948492E-3</v>
      </c>
      <c r="D185" s="42">
        <f>Population!D185/SUM(Population!$B185:$N185)</f>
        <v>1.8780509166343908E-2</v>
      </c>
      <c r="E185" s="42">
        <f>Population!E185/SUM(Population!$B185:$N185)</f>
        <v>1.933446118654104E-2</v>
      </c>
      <c r="F185" s="42">
        <f>Population!F185/SUM(Population!$B185:$N185)</f>
        <v>5.7821057732671171E-3</v>
      </c>
      <c r="G185" s="42">
        <f>Population!G185/SUM(Population!$B185:$N185)</f>
        <v>1.1098739553366569E-3</v>
      </c>
      <c r="H185" s="42">
        <f>Population!H185/SUM(Population!$B185:$N185)</f>
        <v>9.3394908352792383E-4</v>
      </c>
      <c r="I185" s="42">
        <f>Population!I185/SUM(Population!$B185:$N185)</f>
        <v>0</v>
      </c>
      <c r="J185" s="42">
        <f>Population!J185/SUM(Population!$B185:$N185)</f>
        <v>0</v>
      </c>
      <c r="K185" s="42">
        <f>Population!K185/SUM(Population!$B185:$N185)</f>
        <v>0</v>
      </c>
      <c r="L185" s="42">
        <f>Population!L185/SUM(Population!$B185:$N185)</f>
        <v>1.95546955554374E-3</v>
      </c>
      <c r="M185" s="42">
        <f>Population!M185/SUM(Population!$B185:$N185)</f>
        <v>9.7097491314862799E-4</v>
      </c>
      <c r="N185" s="42">
        <f>Population!N185/SUM(Population!$B185:$N185)</f>
        <v>7.7527218870076522E-4</v>
      </c>
      <c r="O185" s="40">
        <f>Population!O185/SUM(Population!$O185:$AA185)</f>
        <v>0.9734456146835927</v>
      </c>
      <c r="P185" s="42">
        <f>Population!P185/SUM(Population!$O185:$AA185)</f>
        <v>3.0511298802155646E-3</v>
      </c>
      <c r="Q185" s="42">
        <f>Population!Q185/SUM(Population!$O185:$AA185)</f>
        <v>8.8963762751390861E-3</v>
      </c>
      <c r="R185" s="42">
        <f>Population!R185/SUM(Population!$O185:$AA185)</f>
        <v>9.1539844313798385E-3</v>
      </c>
      <c r="S185" s="42">
        <f>Population!S185/SUM(Population!$O185:$AA185)</f>
        <v>2.7364680897854262E-3</v>
      </c>
      <c r="T185" s="42">
        <f>Population!T185/SUM(Population!$O185:$AA185)</f>
        <v>5.2511203565266766E-4</v>
      </c>
      <c r="U185" s="42">
        <f>Population!U185/SUM(Population!$O185:$AA185)</f>
        <v>4.4164951815880803E-4</v>
      </c>
      <c r="V185" s="42">
        <f>Population!V185/SUM(Population!$O185:$AA185)</f>
        <v>0</v>
      </c>
      <c r="W185" s="42">
        <f>Population!W185/SUM(Population!$O185:$AA185)</f>
        <v>0</v>
      </c>
      <c r="X185" s="42">
        <f>Population!X185/SUM(Population!$O185:$AA185)</f>
        <v>0</v>
      </c>
      <c r="Y185" s="42">
        <f>Population!Y185/SUM(Population!$O185:$AA185)</f>
        <v>9.246707458198314E-4</v>
      </c>
      <c r="Z185" s="42">
        <f>Population!Z185/SUM(Population!$O185:$AA185)</f>
        <v>4.5886879289003328E-4</v>
      </c>
      <c r="AA185" s="42">
        <f>Population!AA185/SUM(Population!$O185:$AA185)</f>
        <v>3.6612554736602677E-4</v>
      </c>
      <c r="AB185" s="40">
        <f>Population!AB185/SUM(Population!$AB185:$AN185)</f>
        <v>0.43594951988015151</v>
      </c>
      <c r="AC185" s="42">
        <f>Population!AC185/SUM(Population!$AB185:$AN185)</f>
        <v>6.4052213515119222E-2</v>
      </c>
      <c r="AD185" s="42">
        <f>Population!AD185/SUM(Population!$AB185:$AN185)</f>
        <v>0.18779161366733776</v>
      </c>
      <c r="AE185" s="42">
        <f>Population!AE185/SUM(Population!$AB185:$AN185)</f>
        <v>0.19471172603704914</v>
      </c>
      <c r="AF185" s="42">
        <f>Population!AF185/SUM(Population!$AB185:$AN185)</f>
        <v>5.8544055913250841E-2</v>
      </c>
      <c r="AG185" s="42">
        <f>Population!AG185/SUM(Population!$AB185:$AN185)</f>
        <v>1.1281101195663014E-2</v>
      </c>
      <c r="AH185" s="42">
        <f>Population!AH185/SUM(Population!$AB185:$AN185)</f>
        <v>9.557657528810555E-3</v>
      </c>
      <c r="AI185" s="42">
        <f>Population!AI185/SUM(Population!$AB185:$AN185)</f>
        <v>0</v>
      </c>
      <c r="AJ185" s="42">
        <f>Population!AJ185/SUM(Population!$AB185:$AN185)</f>
        <v>0</v>
      </c>
      <c r="AK185" s="42">
        <f>Population!AK185/SUM(Population!$AB185:$AN185)</f>
        <v>0</v>
      </c>
      <c r="AL185" s="42">
        <f>Population!AL185/SUM(Population!$AB185:$AN185)</f>
        <v>2.0022728835006359E-2</v>
      </c>
      <c r="AM185" s="42">
        <f>Population!AM185/SUM(Population!$AB185:$AN185)</f>
        <v>1.0018445489381505E-2</v>
      </c>
      <c r="AN185" s="42">
        <f>Population!AN185/SUM(Population!$AB185:$AN185)</f>
        <v>8.0709379382301587E-3</v>
      </c>
      <c r="AO185" s="40">
        <f>Population!AO185/SUM(Population!$AO185:$BA185)</f>
        <v>0.85034565378306226</v>
      </c>
      <c r="AP185" s="42">
        <f>Population!AP185/SUM(Population!$AO185:$BA185)</f>
        <v>1.7184731601150641E-2</v>
      </c>
      <c r="AQ185" s="42">
        <f>Population!AQ185/SUM(Population!$AO185:$BA185)</f>
        <v>5.0124323480680862E-2</v>
      </c>
      <c r="AR185" s="42">
        <f>Population!AR185/SUM(Population!$AO185:$BA185)</f>
        <v>5.1597818358087875E-2</v>
      </c>
      <c r="AS185" s="42">
        <f>Population!AS185/SUM(Population!$AO185:$BA185)</f>
        <v>1.5428715055331962E-2</v>
      </c>
      <c r="AT185" s="42">
        <f>Population!AT185/SUM(Population!$AO185:$BA185)</f>
        <v>2.9611235396283407E-3</v>
      </c>
      <c r="AU185" s="42">
        <f>Population!AU185/SUM(Population!$AO185:$BA185)</f>
        <v>2.490785888700631E-3</v>
      </c>
      <c r="AV185" s="42">
        <f>Population!AV185/SUM(Population!$AO185:$BA185)</f>
        <v>0</v>
      </c>
      <c r="AW185" s="42">
        <f>Population!AW185/SUM(Population!$AO185:$BA185)</f>
        <v>0</v>
      </c>
      <c r="AX185" s="42">
        <f>Population!AX185/SUM(Population!$AO185:$BA185)</f>
        <v>0</v>
      </c>
      <c r="AY185" s="42">
        <f>Population!AY185/SUM(Population!$AO185:$BA185)</f>
        <v>5.2150366032108313E-3</v>
      </c>
      <c r="AZ185" s="42">
        <f>Population!AZ185/SUM(Population!$AO185:$BA185)</f>
        <v>2.5879132012445166E-3</v>
      </c>
      <c r="BA185" s="43">
        <f>Population!BA185/SUM(Population!$AO185:$BA185)</f>
        <v>2.0638984889018845E-3</v>
      </c>
      <c r="BB185" s="40">
        <f>Population!BB185/SUM(Population!$BB185:$BN185)</f>
        <v>0.40058459461407531</v>
      </c>
      <c r="BC185" s="42">
        <f>Population!BC185/SUM(Population!$BB185:$BN185)</f>
        <v>7.6735703038989883E-2</v>
      </c>
      <c r="BD185" s="42">
        <f>Population!BD185/SUM(Population!$BB185:$BN185)</f>
        <v>0.21230091657523165</v>
      </c>
      <c r="BE185" s="42">
        <f>Population!BE185/SUM(Population!$BB185:$BN185)</f>
        <v>0.20309219491377276</v>
      </c>
      <c r="BF185" s="42">
        <f>Population!BF185/SUM(Population!$BB185:$BN185)</f>
        <v>5.7416789258951911E-2</v>
      </c>
      <c r="BG185" s="42">
        <f>Population!BG185/SUM(Population!$BB185:$BN185)</f>
        <v>1.0584552430903794E-2</v>
      </c>
      <c r="BH185" s="42">
        <f>Population!BH185/SUM(Population!$BB185:$BN185)</f>
        <v>8.3033340699476422E-3</v>
      </c>
      <c r="BI185" s="42">
        <f>Population!BI185/SUM(Population!$BB185:$BN185)</f>
        <v>0</v>
      </c>
      <c r="BJ185" s="42">
        <f>Population!BJ185/SUM(Population!$BB185:$BN185)</f>
        <v>0</v>
      </c>
      <c r="BK185" s="42">
        <f>Population!BK185/SUM(Population!$BB185:$BN185)</f>
        <v>0</v>
      </c>
      <c r="BL185" s="42">
        <f>Population!BL185/SUM(Population!$BB185:$BN185)</f>
        <v>1.7290235582362156E-2</v>
      </c>
      <c r="BM185" s="42">
        <f>Population!BM185/SUM(Population!$BB185:$BN185)</f>
        <v>7.9243020106581265E-3</v>
      </c>
      <c r="BN185" s="43">
        <f>Population!BN185/SUM(Population!$BB185:$BN185)</f>
        <v>5.7673775051068207E-3</v>
      </c>
    </row>
    <row r="186" spans="1:66" x14ac:dyDescent="0.25">
      <c r="A186">
        <f t="shared" si="5"/>
        <v>91</v>
      </c>
      <c r="B186" s="40">
        <f>Population!B186/SUM(Population!$B186:$N186)</f>
        <v>0.94391813812540792</v>
      </c>
      <c r="C186" s="42">
        <f>Population!C186/SUM(Population!$B186:$N186)</f>
        <v>6.4386657544162722E-3</v>
      </c>
      <c r="D186" s="42">
        <f>Population!D186/SUM(Population!$B186:$N186)</f>
        <v>1.878068547421376E-2</v>
      </c>
      <c r="E186" s="42">
        <f>Population!E186/SUM(Population!$B186:$N186)</f>
        <v>1.9334680597031959E-2</v>
      </c>
      <c r="F186" s="42">
        <f>Population!F186/SUM(Population!$B186:$N186)</f>
        <v>5.7821812307084055E-3</v>
      </c>
      <c r="G186" s="42">
        <f>Population!G186/SUM(Population!$B186:$N186)</f>
        <v>1.1098899965638995E-3</v>
      </c>
      <c r="H186" s="42">
        <f>Population!H186/SUM(Population!$B186:$N186)</f>
        <v>9.3396535050989946E-4</v>
      </c>
      <c r="I186" s="42">
        <f>Population!I186/SUM(Population!$B186:$N186)</f>
        <v>0</v>
      </c>
      <c r="J186" s="42">
        <f>Population!J186/SUM(Population!$B186:$N186)</f>
        <v>0</v>
      </c>
      <c r="K186" s="42">
        <f>Population!K186/SUM(Population!$B186:$N186)</f>
        <v>0</v>
      </c>
      <c r="L186" s="42">
        <f>Population!L186/SUM(Population!$B186:$N186)</f>
        <v>1.9555040314636249E-3</v>
      </c>
      <c r="M186" s="42">
        <f>Population!M186/SUM(Population!$B186:$N186)</f>
        <v>9.7099585836808407E-4</v>
      </c>
      <c r="N186" s="42">
        <f>Population!N186/SUM(Population!$B186:$N186)</f>
        <v>7.7529358131613101E-4</v>
      </c>
      <c r="O186" s="40">
        <f>Population!O186/SUM(Population!$O186:$AA186)</f>
        <v>0.97344527309915774</v>
      </c>
      <c r="P186" s="42">
        <f>Population!P186/SUM(Population!$O186:$AA186)</f>
        <v>3.0511570113554588E-3</v>
      </c>
      <c r="Q186" s="42">
        <f>Population!Q186/SUM(Population!$O186:$AA186)</f>
        <v>8.8964691389230022E-3</v>
      </c>
      <c r="R186" s="42">
        <f>Population!R186/SUM(Population!$O186:$AA186)</f>
        <v>9.1541029850821087E-3</v>
      </c>
      <c r="S186" s="42">
        <f>Population!S186/SUM(Population!$O186:$AA186)</f>
        <v>2.7365094991498385E-3</v>
      </c>
      <c r="T186" s="42">
        <f>Population!T186/SUM(Population!$O186:$AA186)</f>
        <v>5.2512092490348454E-4</v>
      </c>
      <c r="U186" s="42">
        <f>Population!U186/SUM(Population!$O186:$AA186)</f>
        <v>4.4165865785732866E-4</v>
      </c>
      <c r="V186" s="42">
        <f>Population!V186/SUM(Population!$O186:$AA186)</f>
        <v>0</v>
      </c>
      <c r="W186" s="42">
        <f>Population!W186/SUM(Population!$O186:$AA186)</f>
        <v>0</v>
      </c>
      <c r="X186" s="42">
        <f>Population!X186/SUM(Population!$O186:$AA186)</f>
        <v>0</v>
      </c>
      <c r="Y186" s="42">
        <f>Population!Y186/SUM(Population!$O186:$AA186)</f>
        <v>9.2469015836927791E-4</v>
      </c>
      <c r="Z186" s="42">
        <f>Population!Z186/SUM(Population!$O186:$AA186)</f>
        <v>4.5888072824666696E-4</v>
      </c>
      <c r="AA186" s="42">
        <f>Population!AA186/SUM(Population!$O186:$AA186)</f>
        <v>3.6613779695502248E-4</v>
      </c>
      <c r="AB186" s="40">
        <f>Population!AB186/SUM(Population!$AB186:$AN186)</f>
        <v>0.43594601581170517</v>
      </c>
      <c r="AC186" s="42">
        <f>Population!AC186/SUM(Population!$AB186:$AN186)</f>
        <v>6.4052449436539136E-2</v>
      </c>
      <c r="AD186" s="42">
        <f>Population!AD186/SUM(Population!$AB186:$AN186)</f>
        <v>0.18779248409970575</v>
      </c>
      <c r="AE186" s="42">
        <f>Population!AE186/SUM(Population!$AB186:$AN186)</f>
        <v>0.19471293490082053</v>
      </c>
      <c r="AF186" s="42">
        <f>Population!AF186/SUM(Population!$AB186:$AN186)</f>
        <v>5.8544500306547141E-2</v>
      </c>
      <c r="AG186" s="42">
        <f>Population!AG186/SUM(Population!$AB186:$AN186)</f>
        <v>1.1281199877584457E-2</v>
      </c>
      <c r="AH186" s="42">
        <f>Population!AH186/SUM(Population!$AB186:$AN186)</f>
        <v>9.5577650522737524E-3</v>
      </c>
      <c r="AI186" s="42">
        <f>Population!AI186/SUM(Population!$AB186:$AN186)</f>
        <v>0</v>
      </c>
      <c r="AJ186" s="42">
        <f>Population!AJ186/SUM(Population!$AB186:$AN186)</f>
        <v>0</v>
      </c>
      <c r="AK186" s="42">
        <f>Population!AK186/SUM(Population!$AB186:$AN186)</f>
        <v>0</v>
      </c>
      <c r="AL186" s="42">
        <f>Population!AL186/SUM(Population!$AB186:$AN186)</f>
        <v>2.0022957265069686E-2</v>
      </c>
      <c r="AM186" s="42">
        <f>Population!AM186/SUM(Population!$AB186:$AN186)</f>
        <v>1.0018593347739829E-2</v>
      </c>
      <c r="AN186" s="42">
        <f>Population!AN186/SUM(Population!$AB186:$AN186)</f>
        <v>8.0710999020145776E-3</v>
      </c>
      <c r="AO186" s="40">
        <f>Population!AO186/SUM(Population!$AO186:$BA186)</f>
        <v>0.85031671890276739</v>
      </c>
      <c r="AP186" s="42">
        <f>Population!AP186/SUM(Population!$AO186:$BA186)</f>
        <v>1.7187545872082124E-2</v>
      </c>
      <c r="AQ186" s="42">
        <f>Population!AQ186/SUM(Population!$AO186:$BA186)</f>
        <v>5.013307208383385E-2</v>
      </c>
      <c r="AR186" s="42">
        <f>Population!AR186/SUM(Population!$AO186:$BA186)</f>
        <v>5.1607776532385616E-2</v>
      </c>
      <c r="AS186" s="42">
        <f>Population!AS186/SUM(Population!$AO186:$BA186)</f>
        <v>1.5431950179455416E-2</v>
      </c>
      <c r="AT186" s="42">
        <f>Population!AT186/SUM(Population!$AO186:$BA186)</f>
        <v>2.9617865997273547E-3</v>
      </c>
      <c r="AU186" s="42">
        <f>Population!AU186/SUM(Population!$AO186:$BA186)</f>
        <v>2.4914216562309322E-3</v>
      </c>
      <c r="AV186" s="42">
        <f>Population!AV186/SUM(Population!$AO186:$BA186)</f>
        <v>0</v>
      </c>
      <c r="AW186" s="42">
        <f>Population!AW186/SUM(Population!$AO186:$BA186)</f>
        <v>0</v>
      </c>
      <c r="AX186" s="42">
        <f>Population!AX186/SUM(Population!$AO186:$BA186)</f>
        <v>0</v>
      </c>
      <c r="AY186" s="42">
        <f>Population!AY186/SUM(Population!$AO186:$BA186)</f>
        <v>5.2163791214070322E-3</v>
      </c>
      <c r="AZ186" s="42">
        <f>Population!AZ186/SUM(Population!$AO186:$BA186)</f>
        <v>2.5886902065735398E-3</v>
      </c>
      <c r="BA186" s="43">
        <f>Population!BA186/SUM(Population!$AO186:$BA186)</f>
        <v>2.0646588455368185E-3</v>
      </c>
      <c r="BB186" s="40">
        <f>Population!BB186/SUM(Population!$BB186:$BN186)</f>
        <v>0.40058423045912817</v>
      </c>
      <c r="BC186" s="42">
        <f>Population!BC186/SUM(Population!$BB186:$BN186)</f>
        <v>7.6735684625852923E-2</v>
      </c>
      <c r="BD186" s="42">
        <f>Population!BD186/SUM(Population!$BB186:$BN186)</f>
        <v>0.21230094083972714</v>
      </c>
      <c r="BE186" s="42">
        <f>Population!BE186/SUM(Population!$BB186:$BN186)</f>
        <v>0.20309233648024544</v>
      </c>
      <c r="BF186" s="42">
        <f>Population!BF186/SUM(Population!$BB186:$BN186)</f>
        <v>5.74168591967711E-2</v>
      </c>
      <c r="BG186" s="42">
        <f>Population!BG186/SUM(Population!$BB186:$BN186)</f>
        <v>1.0584569860362818E-2</v>
      </c>
      <c r="BH186" s="42">
        <f>Population!BH186/SUM(Population!$BB186:$BN186)</f>
        <v>8.3033551016260601E-3</v>
      </c>
      <c r="BI186" s="42">
        <f>Population!BI186/SUM(Population!$BB186:$BN186)</f>
        <v>0</v>
      </c>
      <c r="BJ186" s="42">
        <f>Population!BJ186/SUM(Population!$BB186:$BN186)</f>
        <v>0</v>
      </c>
      <c r="BK186" s="42">
        <f>Population!BK186/SUM(Population!$BB186:$BN186)</f>
        <v>0</v>
      </c>
      <c r="BL186" s="42">
        <f>Population!BL186/SUM(Population!$BB186:$BN186)</f>
        <v>1.7290280677969713E-2</v>
      </c>
      <c r="BM186" s="42">
        <f>Population!BM186/SUM(Population!$BB186:$BN186)</f>
        <v>7.9243324399667549E-3</v>
      </c>
      <c r="BN186" s="43">
        <f>Population!BN186/SUM(Population!$BB186:$BN186)</f>
        <v>5.7674103183498132E-3</v>
      </c>
    </row>
    <row r="187" spans="1:66" x14ac:dyDescent="0.25">
      <c r="A187">
        <f t="shared" si="5"/>
        <v>91.5</v>
      </c>
      <c r="B187" s="40">
        <f>Population!B187/SUM(Population!$B187:$N187)</f>
        <v>0.94391752599334555</v>
      </c>
      <c r="C187" s="42">
        <f>Population!C187/SUM(Population!$B187:$N187)</f>
        <v>6.4387166781439348E-3</v>
      </c>
      <c r="D187" s="42">
        <f>Population!D187/SUM(Population!$B187:$N187)</f>
        <v>1.8780855935378662E-2</v>
      </c>
      <c r="E187" s="42">
        <f>Population!E187/SUM(Population!$B187:$N187)</f>
        <v>1.9334892781645956E-2</v>
      </c>
      <c r="F187" s="42">
        <f>Population!F187/SUM(Population!$B187:$N187)</f>
        <v>5.7822542140128306E-3</v>
      </c>
      <c r="G187" s="42">
        <f>Population!G187/SUM(Population!$B187:$N187)</f>
        <v>1.1099055132769418E-3</v>
      </c>
      <c r="H187" s="42">
        <f>Population!H187/SUM(Population!$B187:$N187)</f>
        <v>9.3398108845975001E-4</v>
      </c>
      <c r="I187" s="42">
        <f>Population!I187/SUM(Population!$B187:$N187)</f>
        <v>0</v>
      </c>
      <c r="J187" s="42">
        <f>Population!J187/SUM(Population!$B187:$N187)</f>
        <v>0</v>
      </c>
      <c r="K187" s="42">
        <f>Population!K187/SUM(Population!$B187:$N187)</f>
        <v>0</v>
      </c>
      <c r="L187" s="42">
        <f>Population!L187/SUM(Population!$B187:$N187)</f>
        <v>1.9555373846828791E-3</v>
      </c>
      <c r="M187" s="42">
        <f>Population!M187/SUM(Population!$B187:$N187)</f>
        <v>9.7101612380689453E-4</v>
      </c>
      <c r="N187" s="42">
        <f>Population!N187/SUM(Population!$B187:$N187)</f>
        <v>7.7531428724673859E-4</v>
      </c>
      <c r="O187" s="40">
        <f>Population!O187/SUM(Population!$O187:$AA187)</f>
        <v>0.97344494245984525</v>
      </c>
      <c r="P187" s="42">
        <f>Population!P187/SUM(Population!$O187:$AA187)</f>
        <v>3.0511832695751793E-3</v>
      </c>
      <c r="Q187" s="42">
        <f>Population!Q187/SUM(Population!$O187:$AA187)</f>
        <v>8.8965590192952269E-3</v>
      </c>
      <c r="R187" s="42">
        <f>Population!R187/SUM(Population!$O187:$AA187)</f>
        <v>9.1542177358340665E-3</v>
      </c>
      <c r="S187" s="42">
        <f>Population!S187/SUM(Population!$O187:$AA187)</f>
        <v>2.7365495812132377E-3</v>
      </c>
      <c r="T187" s="42">
        <f>Population!T187/SUM(Population!$O187:$AA187)</f>
        <v>5.251295294274029E-4</v>
      </c>
      <c r="U187" s="42">
        <f>Population!U187/SUM(Population!$O187:$AA187)</f>
        <v>4.4166750628718229E-4</v>
      </c>
      <c r="V187" s="42">
        <f>Population!V187/SUM(Population!$O187:$AA187)</f>
        <v>0</v>
      </c>
      <c r="W187" s="42">
        <f>Population!W187/SUM(Population!$O187:$AA187)</f>
        <v>0</v>
      </c>
      <c r="X187" s="42">
        <f>Population!X187/SUM(Population!$O187:$AA187)</f>
        <v>0</v>
      </c>
      <c r="Y187" s="42">
        <f>Population!Y187/SUM(Population!$O187:$AA187)</f>
        <v>9.2470894967098746E-4</v>
      </c>
      <c r="Z187" s="42">
        <f>Population!Z187/SUM(Population!$O187:$AA187)</f>
        <v>4.588922830824683E-4</v>
      </c>
      <c r="AA187" s="42">
        <f>Population!AA187/SUM(Population!$O187:$AA187)</f>
        <v>3.6614966576909591E-4</v>
      </c>
      <c r="AB187" s="40">
        <f>Population!AB187/SUM(Population!$AB187:$AN187)</f>
        <v>0.43594262680608953</v>
      </c>
      <c r="AC187" s="42">
        <f>Population!AC187/SUM(Population!$AB187:$AN187)</f>
        <v>6.4052677538249891E-2</v>
      </c>
      <c r="AD187" s="42">
        <f>Population!AD187/SUM(Population!$AB187:$AN187)</f>
        <v>0.18779332576697216</v>
      </c>
      <c r="AE187" s="42">
        <f>Population!AE187/SUM(Population!$AB187:$AN187)</f>
        <v>0.19471410403298714</v>
      </c>
      <c r="AF187" s="42">
        <f>Population!AF187/SUM(Population!$AB187:$AN187)</f>
        <v>5.8544930150503251E-2</v>
      </c>
      <c r="AG187" s="42">
        <f>Population!AG187/SUM(Population!$AB187:$AN187)</f>
        <v>1.1281295336504826E-2</v>
      </c>
      <c r="AH187" s="42">
        <f>Population!AH187/SUM(Population!$AB187:$AN187)</f>
        <v>9.55786907818767E-3</v>
      </c>
      <c r="AI187" s="42">
        <f>Population!AI187/SUM(Population!$AB187:$AN187)</f>
        <v>0</v>
      </c>
      <c r="AJ187" s="42">
        <f>Population!AJ187/SUM(Population!$AB187:$AN187)</f>
        <v>0</v>
      </c>
      <c r="AK187" s="42">
        <f>Population!AK187/SUM(Population!$AB187:$AN187)</f>
        <v>0</v>
      </c>
      <c r="AL187" s="42">
        <f>Population!AL187/SUM(Population!$AB187:$AN187)</f>
        <v>2.0023178261888305E-2</v>
      </c>
      <c r="AM187" s="42">
        <f>Population!AM187/SUM(Population!$AB187:$AN187)</f>
        <v>1.0018736402025668E-2</v>
      </c>
      <c r="AN187" s="42">
        <f>Population!AN187/SUM(Population!$AB187:$AN187)</f>
        <v>8.0712566265915102E-3</v>
      </c>
      <c r="AO187" s="40">
        <f>Population!AO187/SUM(Population!$AO187:$BA187)</f>
        <v>0.85028901393361811</v>
      </c>
      <c r="AP187" s="42">
        <f>Population!AP187/SUM(Population!$AO187:$BA187)</f>
        <v>1.7190240101578928E-2</v>
      </c>
      <c r="AQ187" s="42">
        <f>Population!AQ187/SUM(Population!$AO187:$BA187)</f>
        <v>5.0141446923226529E-2</v>
      </c>
      <c r="AR187" s="42">
        <f>Population!AR187/SUM(Population!$AO187:$BA187)</f>
        <v>5.1617309669681387E-2</v>
      </c>
      <c r="AS187" s="42">
        <f>Population!AS187/SUM(Population!$AO187:$BA187)</f>
        <v>1.5435047631680722E-2</v>
      </c>
      <c r="AT187" s="42">
        <f>Population!AT187/SUM(Population!$AO187:$BA187)</f>
        <v>2.9624215566629304E-3</v>
      </c>
      <c r="AU187" s="42">
        <f>Population!AU187/SUM(Population!$AO187:$BA187)</f>
        <v>2.4920308049515808E-3</v>
      </c>
      <c r="AV187" s="42">
        <f>Population!AV187/SUM(Population!$AO187:$BA187)</f>
        <v>0</v>
      </c>
      <c r="AW187" s="42">
        <f>Population!AW187/SUM(Population!$AO187:$BA187)</f>
        <v>0</v>
      </c>
      <c r="AX187" s="42">
        <f>Population!AX187/SUM(Population!$AO187:$BA187)</f>
        <v>0</v>
      </c>
      <c r="AY187" s="42">
        <f>Population!AY187/SUM(Population!$AO187:$BA187)</f>
        <v>5.2176654067266652E-3</v>
      </c>
      <c r="AZ187" s="42">
        <f>Population!AZ187/SUM(Population!$AO187:$BA187)</f>
        <v>2.5894351953353574E-3</v>
      </c>
      <c r="BA187" s="43">
        <f>Population!BA187/SUM(Population!$AO187:$BA187)</f>
        <v>2.0653887765377799E-3</v>
      </c>
      <c r="BB187" s="40">
        <f>Population!BB187/SUM(Population!$BB187:$BN187)</f>
        <v>0.40058387917555077</v>
      </c>
      <c r="BC187" s="42">
        <f>Population!BC187/SUM(Population!$BB187:$BN187)</f>
        <v>7.6735666848991926E-2</v>
      </c>
      <c r="BD187" s="42">
        <f>Population!BD187/SUM(Population!$BB187:$BN187)</f>
        <v>0.21230096416977959</v>
      </c>
      <c r="BE187" s="42">
        <f>Population!BE187/SUM(Population!$BB187:$BN187)</f>
        <v>0.20309247298224986</v>
      </c>
      <c r="BF187" s="42">
        <f>Population!BF187/SUM(Population!$BB187:$BN187)</f>
        <v>5.7416926662535221E-2</v>
      </c>
      <c r="BG187" s="42">
        <f>Population!BG187/SUM(Population!$BB187:$BN187)</f>
        <v>1.0584586678287957E-2</v>
      </c>
      <c r="BH187" s="42">
        <f>Population!BH187/SUM(Population!$BB187:$BN187)</f>
        <v>8.3033754059391885E-3</v>
      </c>
      <c r="BI187" s="42">
        <f>Population!BI187/SUM(Population!$BB187:$BN187)</f>
        <v>0</v>
      </c>
      <c r="BJ187" s="42">
        <f>Population!BJ187/SUM(Population!$BB187:$BN187)</f>
        <v>0</v>
      </c>
      <c r="BK187" s="42">
        <f>Population!BK187/SUM(Population!$BB187:$BN187)</f>
        <v>0</v>
      </c>
      <c r="BL187" s="42">
        <f>Population!BL187/SUM(Population!$BB187:$BN187)</f>
        <v>1.7290324212368657E-2</v>
      </c>
      <c r="BM187" s="42">
        <f>Population!BM187/SUM(Population!$BB187:$BN187)</f>
        <v>7.92436182898245E-3</v>
      </c>
      <c r="BN187" s="43">
        <f>Population!BN187/SUM(Population!$BB187:$BN187)</f>
        <v>5.7674420353144712E-3</v>
      </c>
    </row>
    <row r="188" spans="1:66" x14ac:dyDescent="0.25">
      <c r="A188">
        <f t="shared" si="5"/>
        <v>92</v>
      </c>
      <c r="B188" s="40">
        <f>Population!B188/SUM(Population!$B188:$N188)</f>
        <v>0.94391693404884724</v>
      </c>
      <c r="C188" s="42">
        <f>Population!C188/SUM(Population!$B188:$N188)</f>
        <v>6.4387659011219235E-3</v>
      </c>
      <c r="D188" s="42">
        <f>Population!D188/SUM(Population!$B188:$N188)</f>
        <v>1.8781020734663534E-2</v>
      </c>
      <c r="E188" s="42">
        <f>Population!E188/SUM(Population!$B188:$N188)</f>
        <v>1.9335097968299679E-2</v>
      </c>
      <c r="F188" s="42">
        <f>Population!F188/SUM(Population!$B188:$N188)</f>
        <v>5.7823248012490195E-3</v>
      </c>
      <c r="G188" s="42">
        <f>Population!G188/SUM(Population!$B188:$N188)</f>
        <v>1.1099205220454526E-3</v>
      </c>
      <c r="H188" s="42">
        <f>Population!H188/SUM(Population!$B188:$N188)</f>
        <v>9.3399631406627882E-4</v>
      </c>
      <c r="I188" s="42">
        <f>Population!I188/SUM(Population!$B188:$N188)</f>
        <v>0</v>
      </c>
      <c r="J188" s="42">
        <f>Population!J188/SUM(Population!$B188:$N188)</f>
        <v>0</v>
      </c>
      <c r="K188" s="42">
        <f>Population!K188/SUM(Population!$B188:$N188)</f>
        <v>0</v>
      </c>
      <c r="L188" s="42">
        <f>Population!L188/SUM(Population!$B188:$N188)</f>
        <v>1.9555696508499012E-3</v>
      </c>
      <c r="M188" s="42">
        <f>Population!M188/SUM(Population!$B188:$N188)</f>
        <v>9.710357310999516E-4</v>
      </c>
      <c r="N188" s="42">
        <f>Population!N188/SUM(Population!$B188:$N188)</f>
        <v>7.7533432775705406E-4</v>
      </c>
      <c r="O188" s="40">
        <f>Population!O188/SUM(Population!$O188:$AA188)</f>
        <v>0.97344462243083929</v>
      </c>
      <c r="P188" s="42">
        <f>Population!P188/SUM(Population!$O188:$AA188)</f>
        <v>3.0512086812652865E-3</v>
      </c>
      <c r="Q188" s="42">
        <f>Population!Q188/SUM(Population!$O188:$AA188)</f>
        <v>8.8966460070426384E-3</v>
      </c>
      <c r="R188" s="42">
        <f>Population!R188/SUM(Population!$O188:$AA188)</f>
        <v>9.1543288005260064E-3</v>
      </c>
      <c r="S188" s="42">
        <f>Population!S188/SUM(Population!$O188:$AA188)</f>
        <v>2.7365883770547072E-3</v>
      </c>
      <c r="T188" s="42">
        <f>Population!T188/SUM(Population!$O188:$AA188)</f>
        <v>5.251378580630856E-4</v>
      </c>
      <c r="U188" s="42">
        <f>Population!U188/SUM(Population!$O188:$AA188)</f>
        <v>4.4167607240268872E-4</v>
      </c>
      <c r="V188" s="42">
        <f>Population!V188/SUM(Population!$O188:$AA188)</f>
        <v>0</v>
      </c>
      <c r="W188" s="42">
        <f>Population!W188/SUM(Population!$O188:$AA188)</f>
        <v>0</v>
      </c>
      <c r="X188" s="42">
        <f>Population!X188/SUM(Population!$O188:$AA188)</f>
        <v>0</v>
      </c>
      <c r="Y188" s="42">
        <f>Population!Y188/SUM(Population!$O188:$AA188)</f>
        <v>9.2472713908948133E-4</v>
      </c>
      <c r="Z188" s="42">
        <f>Population!Z188/SUM(Population!$O188:$AA188)</f>
        <v>4.5890346913189683E-4</v>
      </c>
      <c r="AA188" s="42">
        <f>Population!AA188/SUM(Population!$O188:$AA188)</f>
        <v>3.661611645848162E-4</v>
      </c>
      <c r="AB188" s="40">
        <f>Population!AB188/SUM(Population!$AB188:$AN188)</f>
        <v>0.43593934924778038</v>
      </c>
      <c r="AC188" s="42">
        <f>Population!AC188/SUM(Population!$AB188:$AN188)</f>
        <v>6.4052898069819397E-2</v>
      </c>
      <c r="AD188" s="42">
        <f>Population!AD188/SUM(Population!$AB188:$AN188)</f>
        <v>0.18779413957634561</v>
      </c>
      <c r="AE188" s="42">
        <f>Population!AE188/SUM(Population!$AB188:$AN188)</f>
        <v>0.19471523467475954</v>
      </c>
      <c r="AF188" s="42">
        <f>Population!AF188/SUM(Population!$AB188:$AN188)</f>
        <v>5.8545345898539346E-2</v>
      </c>
      <c r="AG188" s="42">
        <f>Population!AG188/SUM(Population!$AB188:$AN188)</f>
        <v>1.1281387673000772E-2</v>
      </c>
      <c r="AH188" s="42">
        <f>Population!AH188/SUM(Population!$AB188:$AN188)</f>
        <v>9.5579697162059742E-3</v>
      </c>
      <c r="AI188" s="42">
        <f>Population!AI188/SUM(Population!$AB188:$AN188)</f>
        <v>0</v>
      </c>
      <c r="AJ188" s="42">
        <f>Population!AJ188/SUM(Population!$AB188:$AN188)</f>
        <v>0</v>
      </c>
      <c r="AK188" s="42">
        <f>Population!AK188/SUM(Population!$AB188:$AN188)</f>
        <v>0</v>
      </c>
      <c r="AL188" s="42">
        <f>Population!AL188/SUM(Population!$AB188:$AN188)</f>
        <v>2.0023392059444024E-2</v>
      </c>
      <c r="AM188" s="42">
        <f>Population!AM188/SUM(Population!$AB188:$AN188)</f>
        <v>1.0018874805303333E-2</v>
      </c>
      <c r="AN188" s="42">
        <f>Population!AN188/SUM(Population!$AB188:$AN188)</f>
        <v>8.0714082788016263E-3</v>
      </c>
      <c r="AO188" s="40">
        <f>Population!AO188/SUM(Population!$AO188:$BA188)</f>
        <v>0.85026249473068549</v>
      </c>
      <c r="AP188" s="42">
        <f>Population!AP188/SUM(Population!$AO188:$BA188)</f>
        <v>1.7192818622723042E-2</v>
      </c>
      <c r="AQ188" s="42">
        <f>Population!AQ188/SUM(Population!$AO188:$BA188)</f>
        <v>5.0149461496269553E-2</v>
      </c>
      <c r="AR188" s="42">
        <f>Population!AR188/SUM(Population!$AO188:$BA188)</f>
        <v>5.1626433084267079E-2</v>
      </c>
      <c r="AS188" s="42">
        <f>Population!AS188/SUM(Population!$AO188:$BA188)</f>
        <v>1.5438012353740434E-2</v>
      </c>
      <c r="AT188" s="42">
        <f>Population!AT188/SUM(Population!$AO188:$BA188)</f>
        <v>2.9630294146524489E-3</v>
      </c>
      <c r="AU188" s="42">
        <f>Population!AU188/SUM(Population!$AO188:$BA188)</f>
        <v>2.4926142737217521E-3</v>
      </c>
      <c r="AV188" s="42">
        <f>Population!AV188/SUM(Population!$AO188:$BA188)</f>
        <v>0</v>
      </c>
      <c r="AW188" s="42">
        <f>Population!AW188/SUM(Population!$AO188:$BA188)</f>
        <v>0</v>
      </c>
      <c r="AX188" s="42">
        <f>Population!AX188/SUM(Population!$AO188:$BA188)</f>
        <v>0</v>
      </c>
      <c r="AY188" s="42">
        <f>Population!AY188/SUM(Population!$AO188:$BA188)</f>
        <v>5.2188974431862396E-3</v>
      </c>
      <c r="AZ188" s="42">
        <f>Population!AZ188/SUM(Population!$AO188:$BA188)</f>
        <v>2.5901492774186752E-3</v>
      </c>
      <c r="BA188" s="43">
        <f>Population!BA188/SUM(Population!$AO188:$BA188)</f>
        <v>2.0660893033353739E-3</v>
      </c>
      <c r="BB188" s="40">
        <f>Population!BB188/SUM(Population!$BB188:$BN188)</f>
        <v>0.40058354034782717</v>
      </c>
      <c r="BC188" s="42">
        <f>Population!BC188/SUM(Population!$BB188:$BN188)</f>
        <v>7.673564968825948E-2</v>
      </c>
      <c r="BD188" s="42">
        <f>Population!BD188/SUM(Population!$BB188:$BN188)</f>
        <v>0.21230098659748872</v>
      </c>
      <c r="BE188" s="42">
        <f>Population!BE188/SUM(Population!$BB188:$BN188)</f>
        <v>0.20309260458504372</v>
      </c>
      <c r="BF188" s="42">
        <f>Population!BF188/SUM(Population!$BB188:$BN188)</f>
        <v>5.7416991736248396E-2</v>
      </c>
      <c r="BG188" s="42">
        <f>Population!BG188/SUM(Population!$BB188:$BN188)</f>
        <v>1.0584602904362816E-2</v>
      </c>
      <c r="BH188" s="42">
        <f>Population!BH188/SUM(Population!$BB188:$BN188)</f>
        <v>8.303395005949156E-3</v>
      </c>
      <c r="BI188" s="42">
        <f>Population!BI188/SUM(Population!$BB188:$BN188)</f>
        <v>0</v>
      </c>
      <c r="BJ188" s="42">
        <f>Population!BJ188/SUM(Population!$BB188:$BN188)</f>
        <v>0</v>
      </c>
      <c r="BK188" s="42">
        <f>Population!BK188/SUM(Population!$BB188:$BN188)</f>
        <v>0</v>
      </c>
      <c r="BL188" s="42">
        <f>Population!BL188/SUM(Population!$BB188:$BN188)</f>
        <v>1.7290366235325646E-2</v>
      </c>
      <c r="BM188" s="42">
        <f>Population!BM188/SUM(Population!$BB188:$BN188)</f>
        <v>7.9243902104355196E-3</v>
      </c>
      <c r="BN188" s="43">
        <f>Population!BN188/SUM(Population!$BB188:$BN188)</f>
        <v>5.7674726890594242E-3</v>
      </c>
    </row>
    <row r="189" spans="1:66" x14ac:dyDescent="0.25">
      <c r="A189">
        <f t="shared" si="5"/>
        <v>92.5</v>
      </c>
      <c r="B189" s="40">
        <f>Population!B189/SUM(Population!$B189:$N189)</f>
        <v>0.94391636165493353</v>
      </c>
      <c r="C189" s="42">
        <f>Population!C189/SUM(Population!$B189:$N189)</f>
        <v>6.4388134773026469E-3</v>
      </c>
      <c r="D189" s="42">
        <f>Population!D189/SUM(Population!$B189:$N189)</f>
        <v>1.8781180050932687E-2</v>
      </c>
      <c r="E189" s="42">
        <f>Population!E189/SUM(Population!$B189:$N189)</f>
        <v>1.9335296377481683E-2</v>
      </c>
      <c r="F189" s="42">
        <f>Population!F189/SUM(Population!$B189:$N189)</f>
        <v>5.7823930679165841E-3</v>
      </c>
      <c r="G189" s="42">
        <f>Population!G189/SUM(Population!$B189:$N189)</f>
        <v>1.1099350388907995E-3</v>
      </c>
      <c r="H189" s="42">
        <f>Population!H189/SUM(Population!$B189:$N189)</f>
        <v>9.3401104347117252E-4</v>
      </c>
      <c r="I189" s="42">
        <f>Population!I189/SUM(Population!$B189:$N189)</f>
        <v>0</v>
      </c>
      <c r="J189" s="42">
        <f>Population!J189/SUM(Population!$B189:$N189)</f>
        <v>0</v>
      </c>
      <c r="K189" s="42">
        <f>Population!K189/SUM(Population!$B189:$N189)</f>
        <v>0</v>
      </c>
      <c r="L189" s="42">
        <f>Population!L189/SUM(Population!$B189:$N189)</f>
        <v>1.9556008644206406E-3</v>
      </c>
      <c r="M189" s="42">
        <f>Population!M189/SUM(Population!$B189:$N189)</f>
        <v>9.7105470116510325E-4</v>
      </c>
      <c r="N189" s="42">
        <f>Population!N189/SUM(Population!$B189:$N189)</f>
        <v>7.7535372348509453E-4</v>
      </c>
      <c r="O189" s="40">
        <f>Population!O189/SUM(Population!$O189:$AA189)</f>
        <v>0.97344431268785736</v>
      </c>
      <c r="P189" s="42">
        <f>Population!P189/SUM(Population!$O189:$AA189)</f>
        <v>3.0512332719970421E-3</v>
      </c>
      <c r="Q189" s="42">
        <f>Population!Q189/SUM(Population!$O189:$AA189)</f>
        <v>8.8967301900847624E-3</v>
      </c>
      <c r="R189" s="42">
        <f>Population!R189/SUM(Population!$O189:$AA189)</f>
        <v>9.1544362922780093E-3</v>
      </c>
      <c r="S189" s="42">
        <f>Population!S189/SUM(Population!$O189:$AA189)</f>
        <v>2.7366259264157617E-3</v>
      </c>
      <c r="T189" s="42">
        <f>Population!T189/SUM(Population!$O189:$AA189)</f>
        <v>5.2514591936229536E-4</v>
      </c>
      <c r="U189" s="42">
        <f>Population!U189/SUM(Population!$O189:$AA189)</f>
        <v>4.4168436488336335E-4</v>
      </c>
      <c r="V189" s="42">
        <f>Population!V189/SUM(Population!$O189:$AA189)</f>
        <v>0</v>
      </c>
      <c r="W189" s="42">
        <f>Population!W189/SUM(Population!$O189:$AA189)</f>
        <v>0</v>
      </c>
      <c r="X189" s="42">
        <f>Population!X189/SUM(Population!$O189:$AA189)</f>
        <v>0</v>
      </c>
      <c r="Y189" s="42">
        <f>Population!Y189/SUM(Population!$O189:$AA189)</f>
        <v>9.2474474537328894E-4</v>
      </c>
      <c r="Z189" s="42">
        <f>Population!Z189/SUM(Population!$O189:$AA189)</f>
        <v>4.589142977828536E-4</v>
      </c>
      <c r="AA189" s="42">
        <f>Population!AA189/SUM(Population!$O189:$AA189)</f>
        <v>3.661723039652506E-4</v>
      </c>
      <c r="AB189" s="40">
        <f>Population!AB189/SUM(Population!$AB189:$AN189)</f>
        <v>0.43593617963890685</v>
      </c>
      <c r="AC189" s="42">
        <f>Population!AC189/SUM(Population!$AB189:$AN189)</f>
        <v>6.4053111272677932E-2</v>
      </c>
      <c r="AD189" s="42">
        <f>Population!AD189/SUM(Population!$AB189:$AN189)</f>
        <v>0.18779492640590617</v>
      </c>
      <c r="AE189" s="42">
        <f>Population!AE189/SUM(Population!$AB189:$AN189)</f>
        <v>0.19471632802754987</v>
      </c>
      <c r="AF189" s="42">
        <f>Population!AF189/SUM(Population!$AB189:$AN189)</f>
        <v>5.8545747989396935E-2</v>
      </c>
      <c r="AG189" s="42">
        <f>Population!AG189/SUM(Population!$AB189:$AN189)</f>
        <v>1.1281476984352156E-2</v>
      </c>
      <c r="AH189" s="42">
        <f>Population!AH189/SUM(Population!$AB189:$AN189)</f>
        <v>9.5580670723228022E-3</v>
      </c>
      <c r="AI189" s="42">
        <f>Population!AI189/SUM(Population!$AB189:$AN189)</f>
        <v>0</v>
      </c>
      <c r="AJ189" s="42">
        <f>Population!AJ189/SUM(Population!$AB189:$AN189)</f>
        <v>0</v>
      </c>
      <c r="AK189" s="42">
        <f>Population!AK189/SUM(Population!$AB189:$AN189)</f>
        <v>0</v>
      </c>
      <c r="AL189" s="42">
        <f>Population!AL189/SUM(Population!$AB189:$AN189)</f>
        <v>2.002359888377523E-2</v>
      </c>
      <c r="AM189" s="42">
        <f>Population!AM189/SUM(Population!$AB189:$AN189)</f>
        <v>1.0019008705291446E-2</v>
      </c>
      <c r="AN189" s="42">
        <f>Population!AN189/SUM(Population!$AB189:$AN189)</f>
        <v>8.0715550198205161E-3</v>
      </c>
      <c r="AO189" s="40">
        <f>Population!AO189/SUM(Population!$AO189:$BA189)</f>
        <v>0.85023711848168793</v>
      </c>
      <c r="AP189" s="42">
        <f>Population!AP189/SUM(Population!$AO189:$BA189)</f>
        <v>1.7195285636088773E-2</v>
      </c>
      <c r="AQ189" s="42">
        <f>Population!AQ189/SUM(Population!$AO189:$BA189)</f>
        <v>5.0157128888285205E-2</v>
      </c>
      <c r="AR189" s="42">
        <f>Population!AR189/SUM(Population!$AO189:$BA189)</f>
        <v>5.1635161625737079E-2</v>
      </c>
      <c r="AS189" s="42">
        <f>Population!AS189/SUM(Population!$AO189:$BA189)</f>
        <v>1.5440849138527521E-2</v>
      </c>
      <c r="AT189" s="42">
        <f>Population!AT189/SUM(Population!$AO189:$BA189)</f>
        <v>2.9636111479066393E-3</v>
      </c>
      <c r="AU189" s="42">
        <f>Population!AU189/SUM(Population!$AO189:$BA189)</f>
        <v>2.4931729739421718E-3</v>
      </c>
      <c r="AV189" s="42">
        <f>Population!AV189/SUM(Population!$AO189:$BA189)</f>
        <v>0</v>
      </c>
      <c r="AW189" s="42">
        <f>Population!AW189/SUM(Population!$AO189:$BA189)</f>
        <v>0</v>
      </c>
      <c r="AX189" s="42">
        <f>Population!AX189/SUM(Population!$AO189:$BA189)</f>
        <v>0</v>
      </c>
      <c r="AY189" s="42">
        <f>Population!AY189/SUM(Population!$AO189:$BA189)</f>
        <v>5.2200771567730868E-3</v>
      </c>
      <c r="AZ189" s="42">
        <f>Population!AZ189/SUM(Population!$AO189:$BA189)</f>
        <v>2.5908335311889421E-3</v>
      </c>
      <c r="BA189" s="43">
        <f>Population!BA189/SUM(Population!$AO189:$BA189)</f>
        <v>2.0667614198626514E-3</v>
      </c>
      <c r="BB189" s="40">
        <f>Population!BB189/SUM(Population!$BB189:$BN189)</f>
        <v>0.4005832135728834</v>
      </c>
      <c r="BC189" s="42">
        <f>Population!BC189/SUM(Population!$BB189:$BN189)</f>
        <v>7.6735633124092276E-2</v>
      </c>
      <c r="BD189" s="42">
        <f>Population!BD189/SUM(Population!$BB189:$BN189)</f>
        <v>0.2123010081539104</v>
      </c>
      <c r="BE189" s="42">
        <f>Population!BE189/SUM(Population!$BB189:$BN189)</f>
        <v>0.2030927314488237</v>
      </c>
      <c r="BF189" s="42">
        <f>Population!BF189/SUM(Population!$BB189:$BN189)</f>
        <v>5.7417054495485349E-2</v>
      </c>
      <c r="BG189" s="42">
        <f>Population!BG189/SUM(Population!$BB189:$BN189)</f>
        <v>1.0584618557678114E-2</v>
      </c>
      <c r="BH189" s="42">
        <f>Population!BH189/SUM(Population!$BB189:$BN189)</f>
        <v>8.3034139240473395E-3</v>
      </c>
      <c r="BI189" s="42">
        <f>Population!BI189/SUM(Population!$BB189:$BN189)</f>
        <v>0</v>
      </c>
      <c r="BJ189" s="42">
        <f>Population!BJ189/SUM(Population!$BB189:$BN189)</f>
        <v>0</v>
      </c>
      <c r="BK189" s="42">
        <f>Population!BK189/SUM(Population!$BB189:$BN189)</f>
        <v>0</v>
      </c>
      <c r="BL189" s="42">
        <f>Population!BL189/SUM(Population!$BB189:$BN189)</f>
        <v>1.7290406795132732E-2</v>
      </c>
      <c r="BM189" s="42">
        <f>Population!BM189/SUM(Population!$BB189:$BN189)</f>
        <v>7.9244176161202447E-3</v>
      </c>
      <c r="BN189" s="43">
        <f>Population!BN189/SUM(Population!$BB189:$BN189)</f>
        <v>5.7675023118266729E-3</v>
      </c>
    </row>
    <row r="190" spans="1:66" x14ac:dyDescent="0.25">
      <c r="A190">
        <f t="shared" si="5"/>
        <v>93</v>
      </c>
      <c r="B190" s="40">
        <f>Population!B190/SUM(Population!$B190:$N190)</f>
        <v>0.94391580819521015</v>
      </c>
      <c r="C190" s="42">
        <f>Population!C190/SUM(Population!$B190:$N190)</f>
        <v>6.4388594589129648E-3</v>
      </c>
      <c r="D190" s="42">
        <f>Population!D190/SUM(Population!$B190:$N190)</f>
        <v>1.8781334057312953E-2</v>
      </c>
      <c r="E190" s="42">
        <f>Population!E190/SUM(Population!$B190:$N190)</f>
        <v>1.9335488222536446E-2</v>
      </c>
      <c r="F190" s="42">
        <f>Population!F190/SUM(Population!$B190:$N190)</f>
        <v>5.7824590870453668E-3</v>
      </c>
      <c r="G190" s="42">
        <f>Population!G190/SUM(Population!$B190:$N190)</f>
        <v>1.1099490793071484E-3</v>
      </c>
      <c r="H190" s="42">
        <f>Population!H190/SUM(Population!$B190:$N190)</f>
        <v>9.3402529228871515E-4</v>
      </c>
      <c r="I190" s="42">
        <f>Population!I190/SUM(Population!$B190:$N190)</f>
        <v>0</v>
      </c>
      <c r="J190" s="42">
        <f>Population!J190/SUM(Population!$B190:$N190)</f>
        <v>0</v>
      </c>
      <c r="K190" s="42">
        <f>Population!K190/SUM(Population!$B190:$N190)</f>
        <v>0</v>
      </c>
      <c r="L190" s="42">
        <f>Population!L190/SUM(Population!$B190:$N190)</f>
        <v>1.9556310587034052E-3</v>
      </c>
      <c r="M190" s="42">
        <f>Population!M190/SUM(Population!$B190:$N190)</f>
        <v>9.7107305422778451E-4</v>
      </c>
      <c r="N190" s="42">
        <f>Population!N190/SUM(Population!$B190:$N190)</f>
        <v>7.7537249445499255E-4</v>
      </c>
      <c r="O190" s="40">
        <f>Population!O190/SUM(Population!$O190:$AA190)</f>
        <v>0.97344401291678084</v>
      </c>
      <c r="P190" s="42">
        <f>Population!P190/SUM(Population!$O190:$AA190)</f>
        <v>3.0512570665532763E-3</v>
      </c>
      <c r="Q190" s="42">
        <f>Population!Q190/SUM(Population!$O190:$AA190)</f>
        <v>8.8968116535826369E-3</v>
      </c>
      <c r="R190" s="42">
        <f>Population!R190/SUM(Population!$O190:$AA190)</f>
        <v>9.1545403205823273E-3</v>
      </c>
      <c r="S190" s="42">
        <f>Population!S190/SUM(Population!$O190:$AA190)</f>
        <v>2.736662267749693E-3</v>
      </c>
      <c r="T190" s="42">
        <f>Population!T190/SUM(Population!$O190:$AA190)</f>
        <v>5.2515372159999524E-4</v>
      </c>
      <c r="U190" s="42">
        <f>Population!U190/SUM(Population!$O190:$AA190)</f>
        <v>4.4169239214149938E-4</v>
      </c>
      <c r="V190" s="42">
        <f>Population!V190/SUM(Population!$O190:$AA190)</f>
        <v>0</v>
      </c>
      <c r="W190" s="42">
        <f>Population!W190/SUM(Population!$O190:$AA190)</f>
        <v>0</v>
      </c>
      <c r="X190" s="42">
        <f>Population!X190/SUM(Population!$O190:$AA190)</f>
        <v>0</v>
      </c>
      <c r="Y190" s="42">
        <f>Population!Y190/SUM(Population!$O190:$AA190)</f>
        <v>9.2476178667348923E-4</v>
      </c>
      <c r="Z190" s="42">
        <f>Population!Z190/SUM(Population!$O190:$AA190)</f>
        <v>4.5892478008344813E-4</v>
      </c>
      <c r="AA190" s="42">
        <f>Population!AA190/SUM(Population!$O190:$AA190)</f>
        <v>3.6618309425290779E-4</v>
      </c>
      <c r="AB190" s="40">
        <f>Population!AB190/SUM(Population!$AB190:$AN190)</f>
        <v>0.43593311459471995</v>
      </c>
      <c r="AC190" s="42">
        <f>Population!AC190/SUM(Population!$AB190:$AN190)</f>
        <v>6.4053317380410438E-2</v>
      </c>
      <c r="AD190" s="42">
        <f>Population!AD190/SUM(Population!$AB190:$AN190)</f>
        <v>0.18779568710566885</v>
      </c>
      <c r="AE190" s="42">
        <f>Population!AE190/SUM(Population!$AB190:$AN190)</f>
        <v>0.19471738525449259</v>
      </c>
      <c r="AF190" s="42">
        <f>Population!AF190/SUM(Population!$AB190:$AN190)</f>
        <v>5.854613684772219E-2</v>
      </c>
      <c r="AG190" s="42">
        <f>Population!AG190/SUM(Population!$AB190:$AN190)</f>
        <v>1.128156336467654E-2</v>
      </c>
      <c r="AH190" s="42">
        <f>Population!AH190/SUM(Population!$AB190:$AN190)</f>
        <v>9.5581612490239169E-3</v>
      </c>
      <c r="AI190" s="42">
        <f>Population!AI190/SUM(Population!$AB190:$AN190)</f>
        <v>0</v>
      </c>
      <c r="AJ190" s="42">
        <f>Population!AJ190/SUM(Population!$AB190:$AN190)</f>
        <v>0</v>
      </c>
      <c r="AK190" s="42">
        <f>Population!AK190/SUM(Population!$AB190:$AN190)</f>
        <v>0</v>
      </c>
      <c r="AL190" s="42">
        <f>Population!AL190/SUM(Population!$AB190:$AN190)</f>
        <v>2.0023798953317622E-2</v>
      </c>
      <c r="AM190" s="42">
        <f>Population!AM190/SUM(Population!$AB190:$AN190)</f>
        <v>1.0019138244594696E-2</v>
      </c>
      <c r="AN190" s="42">
        <f>Population!AN190/SUM(Population!$AB190:$AN190)</f>
        <v>8.0716970053732254E-3</v>
      </c>
      <c r="AO190" s="40">
        <f>Population!AO190/SUM(Population!$AO190:$BA190)</f>
        <v>0.8502128436763573</v>
      </c>
      <c r="AP190" s="42">
        <f>Population!AP190/SUM(Population!$AO190:$BA190)</f>
        <v>1.7197645212913625E-2</v>
      </c>
      <c r="AQ190" s="42">
        <f>Population!AQ190/SUM(Population!$AO190:$BA190)</f>
        <v>5.0164461782281365E-2</v>
      </c>
      <c r="AR190" s="42">
        <f>Population!AR190/SUM(Population!$AO190:$BA190)</f>
        <v>5.1643509689782506E-2</v>
      </c>
      <c r="AS190" s="42">
        <f>Population!AS190/SUM(Population!$AO190:$BA190)</f>
        <v>1.5443562633477011E-2</v>
      </c>
      <c r="AT190" s="42">
        <f>Population!AT190/SUM(Population!$AO190:$BA190)</f>
        <v>2.9641677012964621E-3</v>
      </c>
      <c r="AU190" s="42">
        <f>Population!AU190/SUM(Population!$AO190:$BA190)</f>
        <v>2.4937077901312967E-3</v>
      </c>
      <c r="AV190" s="42">
        <f>Population!AV190/SUM(Population!$AO190:$BA190)</f>
        <v>0</v>
      </c>
      <c r="AW190" s="42">
        <f>Population!AW190/SUM(Population!$AO190:$BA190)</f>
        <v>0</v>
      </c>
      <c r="AX190" s="42">
        <f>Population!AX190/SUM(Population!$AO190:$BA190)</f>
        <v>0</v>
      </c>
      <c r="AY190" s="42">
        <f>Population!AY190/SUM(Population!$AO190:$BA190)</f>
        <v>5.2212064166609774E-3</v>
      </c>
      <c r="AZ190" s="42">
        <f>Population!AZ190/SUM(Population!$AO190:$BA190)</f>
        <v>2.5914890040954247E-3</v>
      </c>
      <c r="BA190" s="43">
        <f>Population!BA190/SUM(Population!$AO190:$BA190)</f>
        <v>2.067406093003799E-3</v>
      </c>
      <c r="BB190" s="40">
        <f>Population!BB190/SUM(Population!$BB190:$BN190)</f>
        <v>0.40058289845974149</v>
      </c>
      <c r="BC190" s="42">
        <f>Population!BC190/SUM(Population!$BB190:$BN190)</f>
        <v>7.6735617137496923E-2</v>
      </c>
      <c r="BD190" s="42">
        <f>Population!BD190/SUM(Population!$BB190:$BN190)</f>
        <v>0.21230102886909427</v>
      </c>
      <c r="BE190" s="42">
        <f>Population!BE190/SUM(Population!$BB190:$BN190)</f>
        <v>0.20309285372887861</v>
      </c>
      <c r="BF190" s="42">
        <f>Population!BF190/SUM(Population!$BB190:$BN190)</f>
        <v>5.7417115015462518E-2</v>
      </c>
      <c r="BG190" s="42">
        <f>Population!BG190/SUM(Population!$BB190:$BN190)</f>
        <v>1.0584633656748442E-2</v>
      </c>
      <c r="BH190" s="42">
        <f>Population!BH190/SUM(Population!$BB190:$BN190)</f>
        <v>8.3034321819707747E-3</v>
      </c>
      <c r="BI190" s="42">
        <f>Population!BI190/SUM(Population!$BB190:$BN190)</f>
        <v>0</v>
      </c>
      <c r="BJ190" s="42">
        <f>Population!BJ190/SUM(Population!$BB190:$BN190)</f>
        <v>0</v>
      </c>
      <c r="BK190" s="42">
        <f>Population!BK190/SUM(Population!$BB190:$BN190)</f>
        <v>0</v>
      </c>
      <c r="BL190" s="42">
        <f>Population!BL190/SUM(Population!$BB190:$BN190)</f>
        <v>1.7290445938645756E-2</v>
      </c>
      <c r="BM190" s="42">
        <f>Population!BM190/SUM(Population!$BB190:$BN190)</f>
        <v>7.9244440769151801E-3</v>
      </c>
      <c r="BN190" s="43">
        <f>Population!BN190/SUM(Population!$BB190:$BN190)</f>
        <v>5.7675309350460925E-3</v>
      </c>
    </row>
    <row r="191" spans="1:66" x14ac:dyDescent="0.25">
      <c r="A191">
        <f t="shared" si="5"/>
        <v>93.5</v>
      </c>
      <c r="B191" s="40">
        <f>Population!B191/SUM(Population!$B191:$N191)</f>
        <v>0.94391527307310741</v>
      </c>
      <c r="C191" s="42">
        <f>Population!C191/SUM(Population!$B191:$N191)</f>
        <v>6.4389038965172217E-3</v>
      </c>
      <c r="D191" s="42">
        <f>Population!D191/SUM(Population!$B191:$N191)</f>
        <v>1.8781482921406408E-2</v>
      </c>
      <c r="E191" s="42">
        <f>Population!E191/SUM(Population!$B191:$N191)</f>
        <v>1.9335673709935122E-2</v>
      </c>
      <c r="F191" s="42">
        <f>Population!F191/SUM(Population!$B191:$N191)</f>
        <v>5.7825229292901466E-3</v>
      </c>
      <c r="G191" s="42">
        <f>Population!G191/SUM(Population!$B191:$N191)</f>
        <v>1.1099626582816442E-3</v>
      </c>
      <c r="H191" s="42">
        <f>Population!H191/SUM(Population!$B191:$N191)</f>
        <v>9.3403907562482097E-4</v>
      </c>
      <c r="I191" s="42">
        <f>Population!I191/SUM(Population!$B191:$N191)</f>
        <v>0</v>
      </c>
      <c r="J191" s="42">
        <f>Population!J191/SUM(Population!$B191:$N191)</f>
        <v>0</v>
      </c>
      <c r="K191" s="42">
        <f>Population!K191/SUM(Population!$B191:$N191)</f>
        <v>0</v>
      </c>
      <c r="L191" s="42">
        <f>Population!L191/SUM(Population!$B191:$N191)</f>
        <v>1.9556602659019976E-3</v>
      </c>
      <c r="M191" s="42">
        <f>Population!M191/SUM(Population!$B191:$N191)</f>
        <v>9.710908098450508E-4</v>
      </c>
      <c r="N191" s="42">
        <f>Population!N191/SUM(Population!$B191:$N191)</f>
        <v>7.7539066009022785E-4</v>
      </c>
      <c r="O191" s="40">
        <f>Population!O191/SUM(Population!$O191:$AA191)</f>
        <v>0.97344372281330038</v>
      </c>
      <c r="P191" s="42">
        <f>Population!P191/SUM(Population!$O191:$AA191)</f>
        <v>3.0512800889577925E-3</v>
      </c>
      <c r="Q191" s="42">
        <f>Population!Q191/SUM(Population!$O191:$AA191)</f>
        <v>8.8968904800427635E-3</v>
      </c>
      <c r="R191" s="42">
        <f>Population!R191/SUM(Population!$O191:$AA191)</f>
        <v>9.1546409914399964E-3</v>
      </c>
      <c r="S191" s="42">
        <f>Population!S191/SUM(Population!$O191:$AA191)</f>
        <v>2.7366974382691703E-3</v>
      </c>
      <c r="T191" s="42">
        <f>Population!T191/SUM(Population!$O191:$AA191)</f>
        <v>5.251612727841605E-4</v>
      </c>
      <c r="U191" s="42">
        <f>Population!U191/SUM(Population!$O191:$AA191)</f>
        <v>4.4170016232976519E-4</v>
      </c>
      <c r="V191" s="42">
        <f>Population!V191/SUM(Population!$O191:$AA191)</f>
        <v>0</v>
      </c>
      <c r="W191" s="42">
        <f>Population!W191/SUM(Population!$O191:$AA191)</f>
        <v>0</v>
      </c>
      <c r="X191" s="42">
        <f>Population!X191/SUM(Population!$O191:$AA191)</f>
        <v>0</v>
      </c>
      <c r="Y191" s="42">
        <f>Population!Y191/SUM(Population!$O191:$AA191)</f>
        <v>9.2477828056213842E-4</v>
      </c>
      <c r="Z191" s="42">
        <f>Population!Z191/SUM(Population!$O191:$AA191)</f>
        <v>4.5893492674920747E-4</v>
      </c>
      <c r="AA191" s="42">
        <f>Population!AA191/SUM(Population!$O191:$AA191)</f>
        <v>3.6619354556432734E-4</v>
      </c>
      <c r="AB191" s="40">
        <f>Population!AB191/SUM(Population!$AB191:$AN191)</f>
        <v>0.435930150839276</v>
      </c>
      <c r="AC191" s="42">
        <f>Population!AC191/SUM(Population!$AB191:$AN191)</f>
        <v>6.4053516619037493E-2</v>
      </c>
      <c r="AD191" s="42">
        <f>Population!AD191/SUM(Population!$AB191:$AN191)</f>
        <v>0.18779642249860015</v>
      </c>
      <c r="AE191" s="42">
        <f>Population!AE191/SUM(Population!$AB191:$AN191)</f>
        <v>0.19471840748188982</v>
      </c>
      <c r="AF191" s="42">
        <f>Population!AF191/SUM(Population!$AB191:$AN191)</f>
        <v>5.8546512884618568E-2</v>
      </c>
      <c r="AG191" s="42">
        <f>Population!AG191/SUM(Population!$AB191:$AN191)</f>
        <v>1.128164690505648E-2</v>
      </c>
      <c r="AH191" s="42">
        <f>Population!AH191/SUM(Population!$AB191:$AN191)</f>
        <v>9.5582523454300523E-3</v>
      </c>
      <c r="AI191" s="42">
        <f>Population!AI191/SUM(Population!$AB191:$AN191)</f>
        <v>0</v>
      </c>
      <c r="AJ191" s="42">
        <f>Population!AJ191/SUM(Population!$AB191:$AN191)</f>
        <v>0</v>
      </c>
      <c r="AK191" s="42">
        <f>Population!AK191/SUM(Population!$AB191:$AN191)</f>
        <v>0</v>
      </c>
      <c r="AL191" s="42">
        <f>Population!AL191/SUM(Population!$AB191:$AN191)</f>
        <v>2.0023992479226583E-2</v>
      </c>
      <c r="AM191" s="42">
        <f>Population!AM191/SUM(Population!$AB191:$AN191)</f>
        <v>1.0019263560923789E-2</v>
      </c>
      <c r="AN191" s="42">
        <f>Population!AN191/SUM(Population!$AB191:$AN191)</f>
        <v>8.0718343859412182E-3</v>
      </c>
      <c r="AO191" s="40">
        <f>Population!AO191/SUM(Population!$AO191:$BA191)</f>
        <v>0.85018963007606441</v>
      </c>
      <c r="AP191" s="42">
        <f>Population!AP191/SUM(Population!$AO191:$BA191)</f>
        <v>1.7199901298232179E-2</v>
      </c>
      <c r="AQ191" s="42">
        <f>Population!AQ191/SUM(Population!$AO191:$BA191)</f>
        <v>5.0171472468619686E-2</v>
      </c>
      <c r="AR191" s="42">
        <f>Population!AR191/SUM(Population!$AO191:$BA191)</f>
        <v>5.165149122888759E-2</v>
      </c>
      <c r="AS191" s="42">
        <f>Population!AS191/SUM(Population!$AO191:$BA191)</f>
        <v>1.5446157343922788E-2</v>
      </c>
      <c r="AT191" s="42">
        <f>Population!AT191/SUM(Population!$AO191:$BA191)</f>
        <v>2.9646999910161857E-3</v>
      </c>
      <c r="AU191" s="42">
        <f>Population!AU191/SUM(Population!$AO191:$BA191)</f>
        <v>2.4942195805006126E-3</v>
      </c>
      <c r="AV191" s="42">
        <f>Population!AV191/SUM(Population!$AO191:$BA191)</f>
        <v>0</v>
      </c>
      <c r="AW191" s="42">
        <f>Population!AW191/SUM(Population!$AO191:$BA191)</f>
        <v>0</v>
      </c>
      <c r="AX191" s="42">
        <f>Population!AX191/SUM(Population!$AO191:$BA191)</f>
        <v>0</v>
      </c>
      <c r="AY191" s="42">
        <f>Population!AY191/SUM(Population!$AO191:$BA191)</f>
        <v>5.2222870364241588E-3</v>
      </c>
      <c r="AZ191" s="42">
        <f>Population!AZ191/SUM(Population!$AO191:$BA191)</f>
        <v>2.5921167132813587E-3</v>
      </c>
      <c r="BA191" s="43">
        <f>Population!BA191/SUM(Population!$AO191:$BA191)</f>
        <v>2.0680242630509832E-3</v>
      </c>
      <c r="BB191" s="40">
        <f>Population!BB191/SUM(Population!$BB191:$BN191)</f>
        <v>0.40058259462918239</v>
      </c>
      <c r="BC191" s="42">
        <f>Population!BC191/SUM(Population!$BB191:$BN191)</f>
        <v>7.673560171003585E-2</v>
      </c>
      <c r="BD191" s="42">
        <f>Population!BD191/SUM(Population!$BB191:$BN191)</f>
        <v>0.21230104877212053</v>
      </c>
      <c r="BE191" s="42">
        <f>Population!BE191/SUM(Population!$BB191:$BN191)</f>
        <v>0.20309297157573841</v>
      </c>
      <c r="BF191" s="42">
        <f>Population!BF191/SUM(Population!$BB191:$BN191)</f>
        <v>5.7417173369107531E-2</v>
      </c>
      <c r="BG191" s="42">
        <f>Population!BG191/SUM(Population!$BB191:$BN191)</f>
        <v>1.0584648219528717E-2</v>
      </c>
      <c r="BH191" s="42">
        <f>Population!BH191/SUM(Population!$BB191:$BN191)</f>
        <v>8.303449800818527E-3</v>
      </c>
      <c r="BI191" s="42">
        <f>Population!BI191/SUM(Population!$BB191:$BN191)</f>
        <v>0</v>
      </c>
      <c r="BJ191" s="42">
        <f>Population!BJ191/SUM(Population!$BB191:$BN191)</f>
        <v>0</v>
      </c>
      <c r="BK191" s="42">
        <f>Population!BK191/SUM(Population!$BB191:$BN191)</f>
        <v>0</v>
      </c>
      <c r="BL191" s="42">
        <f>Population!BL191/SUM(Population!$BB191:$BN191)</f>
        <v>1.7290483711322403E-2</v>
      </c>
      <c r="BM191" s="42">
        <f>Population!BM191/SUM(Population!$BB191:$BN191)</f>
        <v>7.9244696228037773E-3</v>
      </c>
      <c r="BN191" s="43">
        <f>Population!BN191/SUM(Population!$BB191:$BN191)</f>
        <v>5.7675585893417897E-3</v>
      </c>
    </row>
    <row r="192" spans="1:66" x14ac:dyDescent="0.25">
      <c r="A192">
        <f t="shared" si="5"/>
        <v>94</v>
      </c>
      <c r="B192" s="40">
        <f>Population!B192/SUM(Population!$B192:$N192)</f>
        <v>0.94391475571115246</v>
      </c>
      <c r="C192" s="42">
        <f>Population!C192/SUM(Population!$B192:$N192)</f>
        <v>6.4389468390773459E-3</v>
      </c>
      <c r="D192" s="42">
        <f>Population!D192/SUM(Population!$B192:$N192)</f>
        <v>1.8781626805493057E-2</v>
      </c>
      <c r="E192" s="42">
        <f>Population!E192/SUM(Population!$B192:$N192)</f>
        <v>1.9335853039533623E-2</v>
      </c>
      <c r="F192" s="42">
        <f>Population!F192/SUM(Population!$B192:$N192)</f>
        <v>5.7825846630210056E-3</v>
      </c>
      <c r="G192" s="42">
        <f>Population!G192/SUM(Population!$B192:$N192)</f>
        <v>1.1099757903137027E-3</v>
      </c>
      <c r="H192" s="42">
        <f>Population!H192/SUM(Population!$B192:$N192)</f>
        <v>9.3405240809539027E-4</v>
      </c>
      <c r="I192" s="42">
        <f>Population!I192/SUM(Population!$B192:$N192)</f>
        <v>0</v>
      </c>
      <c r="J192" s="42">
        <f>Population!J192/SUM(Population!$B192:$N192)</f>
        <v>0</v>
      </c>
      <c r="K192" s="42">
        <f>Population!K192/SUM(Population!$B192:$N192)</f>
        <v>0</v>
      </c>
      <c r="L192" s="42">
        <f>Population!L192/SUM(Population!$B192:$N192)</f>
        <v>1.9556885171572E-3</v>
      </c>
      <c r="M192" s="42">
        <f>Population!M192/SUM(Population!$B192:$N192)</f>
        <v>9.7110798692897921E-4</v>
      </c>
      <c r="N192" s="42">
        <f>Population!N192/SUM(Population!$B192:$N192)</f>
        <v>7.7540823922737706E-4</v>
      </c>
      <c r="O192" s="40">
        <f>Population!O192/SUM(Population!$O192:$AA192)</f>
        <v>0.97344344208257505</v>
      </c>
      <c r="P192" s="42">
        <f>Population!P192/SUM(Population!$O192:$AA192)</f>
        <v>3.0513023625033556E-3</v>
      </c>
      <c r="Q192" s="42">
        <f>Population!Q192/SUM(Population!$O192:$AA192)</f>
        <v>8.8969667494163164E-3</v>
      </c>
      <c r="R192" s="42">
        <f>Population!R192/SUM(Population!$O192:$AA192)</f>
        <v>9.1547384074917772E-3</v>
      </c>
      <c r="S192" s="42">
        <f>Population!S192/SUM(Population!$O192:$AA192)</f>
        <v>2.7367314739920974E-3</v>
      </c>
      <c r="T192" s="42">
        <f>Population!T192/SUM(Population!$O192:$AA192)</f>
        <v>5.2516858066529103E-4</v>
      </c>
      <c r="U192" s="42">
        <f>Population!U192/SUM(Population!$O192:$AA192)</f>
        <v>4.4170768334877644E-4</v>
      </c>
      <c r="V192" s="42">
        <f>Population!V192/SUM(Population!$O192:$AA192)</f>
        <v>0</v>
      </c>
      <c r="W192" s="42">
        <f>Population!W192/SUM(Population!$O192:$AA192)</f>
        <v>0</v>
      </c>
      <c r="X192" s="42">
        <f>Population!X192/SUM(Population!$O192:$AA192)</f>
        <v>0</v>
      </c>
      <c r="Y192" s="42">
        <f>Population!Y192/SUM(Population!$O192:$AA192)</f>
        <v>9.2479424405050468E-4</v>
      </c>
      <c r="Z192" s="42">
        <f>Population!Z192/SUM(Population!$O192:$AA192)</f>
        <v>4.5894474817063306E-4</v>
      </c>
      <c r="AA192" s="42">
        <f>Population!AA192/SUM(Population!$O192:$AA192)</f>
        <v>3.6620366778613434E-4</v>
      </c>
      <c r="AB192" s="40">
        <f>Population!AB192/SUM(Population!$AB192:$AN192)</f>
        <v>0.43592728520132523</v>
      </c>
      <c r="AC192" s="42">
        <f>Population!AC192/SUM(Population!$AB192:$AN192)</f>
        <v>6.4053709207285231E-2</v>
      </c>
      <c r="AD192" s="42">
        <f>Population!AD192/SUM(Population!$AB192:$AN192)</f>
        <v>0.18779713338159107</v>
      </c>
      <c r="AE192" s="42">
        <f>Population!AE192/SUM(Population!$AB192:$AN192)</f>
        <v>0.1947193958005865</v>
      </c>
      <c r="AF192" s="42">
        <f>Population!AF192/SUM(Population!$AB192:$AN192)</f>
        <v>5.8546876498170912E-2</v>
      </c>
      <c r="AG192" s="42">
        <f>Population!AG192/SUM(Population!$AB192:$AN192)</f>
        <v>1.1281727693660098E-2</v>
      </c>
      <c r="AH192" s="42">
        <f>Population!AH192/SUM(Population!$AB192:$AN192)</f>
        <v>9.5583404574328974E-3</v>
      </c>
      <c r="AI192" s="42">
        <f>Population!AI192/SUM(Population!$AB192:$AN192)</f>
        <v>0</v>
      </c>
      <c r="AJ192" s="42">
        <f>Population!AJ192/SUM(Population!$AB192:$AN192)</f>
        <v>0</v>
      </c>
      <c r="AK192" s="42">
        <f>Population!AK192/SUM(Population!$AB192:$AN192)</f>
        <v>0</v>
      </c>
      <c r="AL192" s="42">
        <f>Population!AL192/SUM(Population!$AB192:$AN192)</f>
        <v>2.0024179665682151E-2</v>
      </c>
      <c r="AM192" s="42">
        <f>Population!AM192/SUM(Population!$AB192:$AN192)</f>
        <v>1.0019384787304211E-2</v>
      </c>
      <c r="AN192" s="42">
        <f>Population!AN192/SUM(Population!$AB192:$AN192)</f>
        <v>8.0719673069618286E-3</v>
      </c>
      <c r="AO192" s="40">
        <f>Population!AO192/SUM(Population!$AO192:$BA192)</f>
        <v>0.85016743868372779</v>
      </c>
      <c r="AP192" s="42">
        <f>Population!AP192/SUM(Population!$AO192:$BA192)</f>
        <v>1.720205771397125E-2</v>
      </c>
      <c r="AQ192" s="42">
        <f>Population!AQ192/SUM(Population!$AO192:$BA192)</f>
        <v>5.0178172854572142E-2</v>
      </c>
      <c r="AR192" s="42">
        <f>Population!AR192/SUM(Population!$AO192:$BA192)</f>
        <v>5.1659119762919647E-2</v>
      </c>
      <c r="AS192" s="42">
        <f>Population!AS192/SUM(Population!$AO192:$BA192)</f>
        <v>1.544863763642652E-2</v>
      </c>
      <c r="AT192" s="42">
        <f>Population!AT192/SUM(Population!$AO192:$BA192)</f>
        <v>2.9652089052419864E-3</v>
      </c>
      <c r="AU192" s="42">
        <f>Population!AU192/SUM(Population!$AO192:$BA192)</f>
        <v>2.494709177528281E-3</v>
      </c>
      <c r="AV192" s="42">
        <f>Population!AV192/SUM(Population!$AO192:$BA192)</f>
        <v>0</v>
      </c>
      <c r="AW192" s="42">
        <f>Population!AW192/SUM(Population!$AO192:$BA192)</f>
        <v>0</v>
      </c>
      <c r="AX192" s="42">
        <f>Population!AX192/SUM(Population!$AO192:$BA192)</f>
        <v>0</v>
      </c>
      <c r="AY192" s="42">
        <f>Population!AY192/SUM(Population!$AO192:$BA192)</f>
        <v>5.223320775248206E-3</v>
      </c>
      <c r="AZ192" s="42">
        <f>Population!AZ192/SUM(Population!$AO192:$BA192)</f>
        <v>2.5927176461961127E-3</v>
      </c>
      <c r="BA192" s="43">
        <f>Population!BA192/SUM(Population!$AO192:$BA192)</f>
        <v>2.0686168441681981E-3</v>
      </c>
      <c r="BB192" s="40">
        <f>Population!BB192/SUM(Population!$BB192:$BN192)</f>
        <v>0.4005823017134148</v>
      </c>
      <c r="BC192" s="42">
        <f>Population!BC192/SUM(Population!$BB192:$BN192)</f>
        <v>7.6735586823813387E-2</v>
      </c>
      <c r="BD192" s="42">
        <f>Population!BD192/SUM(Population!$BB192:$BN192)</f>
        <v>0.21230106789113359</v>
      </c>
      <c r="BE192" s="42">
        <f>Population!BE192/SUM(Population!$BB192:$BN192)</f>
        <v>0.20309308513531821</v>
      </c>
      <c r="BF192" s="42">
        <f>Population!BF192/SUM(Population!$BB192:$BN192)</f>
        <v>5.7417229627126684E-2</v>
      </c>
      <c r="BG192" s="42">
        <f>Population!BG192/SUM(Population!$BB192:$BN192)</f>
        <v>1.0584662263430227E-2</v>
      </c>
      <c r="BH192" s="42">
        <f>Population!BH192/SUM(Population!$BB192:$BN192)</f>
        <v>8.3034668010679175E-3</v>
      </c>
      <c r="BI192" s="42">
        <f>Population!BI192/SUM(Population!$BB192:$BN192)</f>
        <v>0</v>
      </c>
      <c r="BJ192" s="42">
        <f>Population!BJ192/SUM(Population!$BB192:$BN192)</f>
        <v>0</v>
      </c>
      <c r="BK192" s="42">
        <f>Population!BK192/SUM(Population!$BB192:$BN192)</f>
        <v>0</v>
      </c>
      <c r="BL192" s="42">
        <f>Population!BL192/SUM(Population!$BB192:$BN192)</f>
        <v>1.7290520157259754E-2</v>
      </c>
      <c r="BM192" s="42">
        <f>Population!BM192/SUM(Population!$BB192:$BN192)</f>
        <v>7.9244942828952045E-3</v>
      </c>
      <c r="BN192" s="43">
        <f>Population!BN192/SUM(Population!$BB192:$BN192)</f>
        <v>5.7675853045400342E-3</v>
      </c>
    </row>
    <row r="193" spans="1:66" x14ac:dyDescent="0.25">
      <c r="A193">
        <f t="shared" si="5"/>
        <v>94.5</v>
      </c>
      <c r="B193" s="40">
        <f>Population!B193/SUM(Population!$B193:$N193)</f>
        <v>0.94391425555027364</v>
      </c>
      <c r="C193" s="42">
        <f>Population!C193/SUM(Population!$B193:$N193)</f>
        <v>6.4389883340101898E-3</v>
      </c>
      <c r="D193" s="42">
        <f>Population!D193/SUM(Population!$B193:$N193)</f>
        <v>1.8781765866724115E-2</v>
      </c>
      <c r="E193" s="42">
        <f>Population!E193/SUM(Population!$B193:$N193)</f>
        <v>1.9336026404818654E-2</v>
      </c>
      <c r="F193" s="42">
        <f>Population!F193/SUM(Population!$B193:$N193)</f>
        <v>5.7826443544095477E-3</v>
      </c>
      <c r="G193" s="42">
        <f>Population!G193/SUM(Population!$B193:$N193)</f>
        <v>1.1099884894334514E-3</v>
      </c>
      <c r="H193" s="42">
        <f>Population!H193/SUM(Population!$B193:$N193)</f>
        <v>9.3406530384399487E-4</v>
      </c>
      <c r="I193" s="42">
        <f>Population!I193/SUM(Population!$B193:$N193)</f>
        <v>0</v>
      </c>
      <c r="J193" s="42">
        <f>Population!J193/SUM(Population!$B193:$N193)</f>
        <v>0</v>
      </c>
      <c r="K193" s="42">
        <f>Population!K193/SUM(Population!$B193:$N193)</f>
        <v>0</v>
      </c>
      <c r="L193" s="42">
        <f>Population!L193/SUM(Population!$B193:$N193)</f>
        <v>1.9557158425866413E-3</v>
      </c>
      <c r="M193" s="42">
        <f>Population!M193/SUM(Population!$B193:$N193)</f>
        <v>9.7112460376941225E-4</v>
      </c>
      <c r="N193" s="42">
        <f>Population!N193/SUM(Population!$B193:$N193)</f>
        <v>7.7542525013026074E-4</v>
      </c>
      <c r="O193" s="40">
        <f>Population!O193/SUM(Population!$O193:$AA193)</f>
        <v>0.97344317043889805</v>
      </c>
      <c r="P193" s="42">
        <f>Population!P193/SUM(Population!$O193:$AA193)</f>
        <v>3.0513239097783528E-3</v>
      </c>
      <c r="Q193" s="42">
        <f>Population!Q193/SUM(Population!$O193:$AA193)</f>
        <v>8.8970405391937384E-3</v>
      </c>
      <c r="R193" s="42">
        <f>Population!R193/SUM(Population!$O193:$AA193)</f>
        <v>9.154832668143556E-3</v>
      </c>
      <c r="S193" s="42">
        <f>Population!S193/SUM(Population!$O193:$AA193)</f>
        <v>2.7367644097857323E-3</v>
      </c>
      <c r="T193" s="42">
        <f>Population!T193/SUM(Population!$O193:$AA193)</f>
        <v>5.2517565274561712E-4</v>
      </c>
      <c r="U193" s="42">
        <f>Population!U193/SUM(Population!$O193:$AA193)</f>
        <v>4.4171496285461094E-4</v>
      </c>
      <c r="V193" s="42">
        <f>Population!V193/SUM(Population!$O193:$AA193)</f>
        <v>0</v>
      </c>
      <c r="W193" s="42">
        <f>Population!W193/SUM(Population!$O193:$AA193)</f>
        <v>0</v>
      </c>
      <c r="X193" s="42">
        <f>Population!X193/SUM(Population!$O193:$AA193)</f>
        <v>0</v>
      </c>
      <c r="Y193" s="42">
        <f>Population!Y193/SUM(Population!$O193:$AA193)</f>
        <v>9.2480969360704307E-4</v>
      </c>
      <c r="Z193" s="42">
        <f>Population!Z193/SUM(Population!$O193:$AA193)</f>
        <v>4.5895425442102442E-4</v>
      </c>
      <c r="AA193" s="42">
        <f>Population!AA193/SUM(Population!$O193:$AA193)</f>
        <v>3.6621347057239084E-4</v>
      </c>
      <c r="AB193" s="40">
        <f>Population!AB193/SUM(Population!$AB193:$AN193)</f>
        <v>0.43592451461039644</v>
      </c>
      <c r="AC193" s="42">
        <f>Population!AC193/SUM(Population!$AB193:$AN193)</f>
        <v>6.4053895356844651E-2</v>
      </c>
      <c r="AD193" s="42">
        <f>Population!AD193/SUM(Population!$AB193:$AN193)</f>
        <v>0.18779782052638749</v>
      </c>
      <c r="AE193" s="42">
        <f>Population!AE193/SUM(Population!$AB193:$AN193)</f>
        <v>0.19472035126727788</v>
      </c>
      <c r="AF193" s="42">
        <f>Population!AF193/SUM(Population!$AB193:$AN193)</f>
        <v>5.8547228073942262E-2</v>
      </c>
      <c r="AG193" s="42">
        <f>Population!AG193/SUM(Population!$AB193:$AN193)</f>
        <v>1.1281805815855223E-2</v>
      </c>
      <c r="AH193" s="42">
        <f>Population!AH193/SUM(Population!$AB193:$AN193)</f>
        <v>9.55842567782407E-3</v>
      </c>
      <c r="AI193" s="42">
        <f>Population!AI193/SUM(Population!$AB193:$AN193)</f>
        <v>0</v>
      </c>
      <c r="AJ193" s="42">
        <f>Population!AJ193/SUM(Population!$AB193:$AN193)</f>
        <v>0</v>
      </c>
      <c r="AK193" s="42">
        <f>Population!AK193/SUM(Population!$AB193:$AN193)</f>
        <v>0</v>
      </c>
      <c r="AL193" s="42">
        <f>Population!AL193/SUM(Population!$AB193:$AN193)</f>
        <v>2.0024360710177592E-2</v>
      </c>
      <c r="AM193" s="42">
        <f>Population!AM193/SUM(Population!$AB193:$AN193)</f>
        <v>1.0019502052274238E-2</v>
      </c>
      <c r="AN193" s="42">
        <f>Population!AN193/SUM(Population!$AB193:$AN193)</f>
        <v>8.0720959090202441E-3</v>
      </c>
      <c r="AO193" s="40">
        <f>Population!AO193/SUM(Population!$AO193:$BA193)</f>
        <v>0.85014623171403159</v>
      </c>
      <c r="AP193" s="42">
        <f>Population!AP193/SUM(Population!$AO193:$BA193)</f>
        <v>1.7204118162004785E-2</v>
      </c>
      <c r="AQ193" s="42">
        <f>Population!AQ193/SUM(Population!$AO193:$BA193)</f>
        <v>5.0184574473760367E-2</v>
      </c>
      <c r="AR193" s="42">
        <f>Population!AR193/SUM(Population!$AO193:$BA193)</f>
        <v>5.1666408389605629E-2</v>
      </c>
      <c r="AS193" s="42">
        <f>Population!AS193/SUM(Population!$AO193:$BA193)</f>
        <v>1.5451007742075966E-2</v>
      </c>
      <c r="AT193" s="42">
        <f>Population!AT193/SUM(Population!$AO193:$BA193)</f>
        <v>2.9656953047854525E-3</v>
      </c>
      <c r="AU193" s="42">
        <f>Population!AU193/SUM(Population!$AO193:$BA193)</f>
        <v>2.4951773885304564E-3</v>
      </c>
      <c r="AV193" s="42">
        <f>Population!AV193/SUM(Population!$AO193:$BA193)</f>
        <v>0</v>
      </c>
      <c r="AW193" s="42">
        <f>Population!AW193/SUM(Population!$AO193:$BA193)</f>
        <v>0</v>
      </c>
      <c r="AX193" s="42">
        <f>Population!AX193/SUM(Population!$AO193:$BA193)</f>
        <v>0</v>
      </c>
      <c r="AY193" s="42">
        <f>Population!AY193/SUM(Population!$AO193:$BA193)</f>
        <v>5.2243093391361808E-3</v>
      </c>
      <c r="AZ193" s="42">
        <f>Population!AZ193/SUM(Population!$AO193:$BA193)</f>
        <v>2.5932927612083707E-3</v>
      </c>
      <c r="BA193" s="43">
        <f>Population!BA193/SUM(Population!$AO193:$BA193)</f>
        <v>2.0691847248610245E-3</v>
      </c>
      <c r="BB193" s="40">
        <f>Population!BB193/SUM(Population!$BB193:$BN193)</f>
        <v>0.40058201935575244</v>
      </c>
      <c r="BC193" s="42">
        <f>Population!BC193/SUM(Population!$BB193:$BN193)</f>
        <v>7.6735572461461718E-2</v>
      </c>
      <c r="BD193" s="42">
        <f>Population!BD193/SUM(Population!$BB193:$BN193)</f>
        <v>0.21230108625337521</v>
      </c>
      <c r="BE193" s="42">
        <f>Population!BE193/SUM(Population!$BB193:$BN193)</f>
        <v>0.20309319454905775</v>
      </c>
      <c r="BF193" s="42">
        <f>Population!BF193/SUM(Population!$BB193:$BN193)</f>
        <v>5.7417283858070642E-2</v>
      </c>
      <c r="BG193" s="42">
        <f>Population!BG193/SUM(Population!$BB193:$BN193)</f>
        <v>1.0584675805336315E-2</v>
      </c>
      <c r="BH193" s="42">
        <f>Population!BH193/SUM(Population!$BB193:$BN193)</f>
        <v>8.3034832025906339E-3</v>
      </c>
      <c r="BI193" s="42">
        <f>Population!BI193/SUM(Population!$BB193:$BN193)</f>
        <v>0</v>
      </c>
      <c r="BJ193" s="42">
        <f>Population!BJ193/SUM(Population!$BB193:$BN193)</f>
        <v>0</v>
      </c>
      <c r="BK193" s="42">
        <f>Population!BK193/SUM(Population!$BB193:$BN193)</f>
        <v>0</v>
      </c>
      <c r="BL193" s="42">
        <f>Population!BL193/SUM(Population!$BB193:$BN193)</f>
        <v>1.729055531923137E-2</v>
      </c>
      <c r="BM193" s="42">
        <f>Population!BM193/SUM(Population!$BB193:$BN193)</f>
        <v>7.9245180854453159E-3</v>
      </c>
      <c r="BN193" s="43">
        <f>Population!BN193/SUM(Population!$BB193:$BN193)</f>
        <v>5.7676111096786192E-3</v>
      </c>
    </row>
    <row r="194" spans="1:66" x14ac:dyDescent="0.25">
      <c r="A194">
        <f t="shared" si="5"/>
        <v>95</v>
      </c>
      <c r="B194" s="40">
        <f>Population!B194/SUM(Population!$B194:$N194)</f>
        <v>0.94391377204913585</v>
      </c>
      <c r="C194" s="42">
        <f>Population!C194/SUM(Population!$B194:$N194)</f>
        <v>6.4390284272422627E-3</v>
      </c>
      <c r="D194" s="42">
        <f>Population!D194/SUM(Population!$B194:$N194)</f>
        <v>1.8781900257306357E-2</v>
      </c>
      <c r="E194" s="42">
        <f>Population!E194/SUM(Population!$B194:$N194)</f>
        <v>1.9336193993142334E-2</v>
      </c>
      <c r="F194" s="42">
        <f>Population!F194/SUM(Population!$B194:$N194)</f>
        <v>5.7827020675111709E-3</v>
      </c>
      <c r="G194" s="42">
        <f>Population!G194/SUM(Population!$B194:$N194)</f>
        <v>1.1100007692193491E-3</v>
      </c>
      <c r="H194" s="42">
        <f>Population!H194/SUM(Population!$B194:$N194)</f>
        <v>9.3407777655890665E-4</v>
      </c>
      <c r="I194" s="42">
        <f>Population!I194/SUM(Population!$B194:$N194)</f>
        <v>0</v>
      </c>
      <c r="J194" s="42">
        <f>Population!J194/SUM(Population!$B194:$N194)</f>
        <v>0</v>
      </c>
      <c r="K194" s="42">
        <f>Population!K194/SUM(Population!$B194:$N194)</f>
        <v>0</v>
      </c>
      <c r="L194" s="42">
        <f>Population!L194/SUM(Population!$B194:$N194)</f>
        <v>1.9557422713230828E-3</v>
      </c>
      <c r="M194" s="42">
        <f>Population!M194/SUM(Population!$B194:$N194)</f>
        <v>9.7114067805602637E-4</v>
      </c>
      <c r="N194" s="42">
        <f>Population!N194/SUM(Population!$B194:$N194)</f>
        <v>7.7544171050436864E-4</v>
      </c>
      <c r="O194" s="40">
        <f>Population!O194/SUM(Population!$O194:$AA194)</f>
        <v>0.9734429076053801</v>
      </c>
      <c r="P194" s="42">
        <f>Population!P194/SUM(Population!$O194:$AA194)</f>
        <v>3.0513447526921995E-3</v>
      </c>
      <c r="Q194" s="42">
        <f>Population!Q194/SUM(Population!$O194:$AA194)</f>
        <v>8.8971119244950145E-3</v>
      </c>
      <c r="R194" s="42">
        <f>Population!R194/SUM(Population!$O194:$AA194)</f>
        <v>9.1549238696864103E-3</v>
      </c>
      <c r="S194" s="42">
        <f>Population!S194/SUM(Population!$O194:$AA194)</f>
        <v>2.7367962794091036E-3</v>
      </c>
      <c r="T194" s="42">
        <f>Population!T194/SUM(Population!$O194:$AA194)</f>
        <v>5.2518249628799997E-4</v>
      </c>
      <c r="U194" s="42">
        <f>Population!U194/SUM(Population!$O194:$AA194)</f>
        <v>4.417220082662396E-4</v>
      </c>
      <c r="V194" s="42">
        <f>Population!V194/SUM(Population!$O194:$AA194)</f>
        <v>0</v>
      </c>
      <c r="W194" s="42">
        <f>Population!W194/SUM(Population!$O194:$AA194)</f>
        <v>0</v>
      </c>
      <c r="X194" s="42">
        <f>Population!X194/SUM(Population!$O194:$AA194)</f>
        <v>0</v>
      </c>
      <c r="Y194" s="42">
        <f>Population!Y194/SUM(Population!$O194:$AA194)</f>
        <v>9.2482464517506732E-4</v>
      </c>
      <c r="Z194" s="42">
        <f>Population!Z194/SUM(Population!$O194:$AA194)</f>
        <v>4.589634552644989E-4</v>
      </c>
      <c r="AA194" s="42">
        <f>Population!AA194/SUM(Population!$O194:$AA194)</f>
        <v>3.6622296334309863E-4</v>
      </c>
      <c r="AB194" s="40">
        <f>Population!AB194/SUM(Population!$AB194:$AN194)</f>
        <v>0.4359218360930654</v>
      </c>
      <c r="AC194" s="42">
        <f>Population!AC194/SUM(Population!$AB194:$AN194)</f>
        <v>6.405407527262072E-2</v>
      </c>
      <c r="AD194" s="42">
        <f>Population!AD194/SUM(Population!$AB194:$AN194)</f>
        <v>0.1877984846804801</v>
      </c>
      <c r="AE194" s="42">
        <f>Population!AE194/SUM(Population!$AB194:$AN194)</f>
        <v>0.19472127490575408</v>
      </c>
      <c r="AF194" s="42">
        <f>Population!AF194/SUM(Population!$AB194:$AN194)</f>
        <v>5.8547567985445158E-2</v>
      </c>
      <c r="AG194" s="42">
        <f>Population!AG194/SUM(Population!$AB194:$AN194)</f>
        <v>1.1281881354317586E-2</v>
      </c>
      <c r="AH194" s="42">
        <f>Population!AH194/SUM(Population!$AB194:$AN194)</f>
        <v>9.5585080964174767E-3</v>
      </c>
      <c r="AI194" s="42">
        <f>Population!AI194/SUM(Population!$AB194:$AN194)</f>
        <v>0</v>
      </c>
      <c r="AJ194" s="42">
        <f>Population!AJ194/SUM(Population!$AB194:$AN194)</f>
        <v>0</v>
      </c>
      <c r="AK194" s="42">
        <f>Population!AK194/SUM(Population!$AB194:$AN194)</f>
        <v>0</v>
      </c>
      <c r="AL194" s="42">
        <f>Population!AL194/SUM(Population!$AB194:$AN194)</f>
        <v>2.0024535803792463E-2</v>
      </c>
      <c r="AM194" s="42">
        <f>Population!AM194/SUM(Population!$AB194:$AN194)</f>
        <v>1.0019615480072786E-2</v>
      </c>
      <c r="AN194" s="42">
        <f>Population!AN194/SUM(Population!$AB194:$AN194)</f>
        <v>8.0722203280341083E-3</v>
      </c>
      <c r="AO194" s="40">
        <f>Population!AO194/SUM(Population!$AO194:$BA194)</f>
        <v>0.85012597256397204</v>
      </c>
      <c r="AP194" s="42">
        <f>Population!AP194/SUM(Population!$AO194:$BA194)</f>
        <v>1.7206086227167069E-2</v>
      </c>
      <c r="AQ194" s="42">
        <f>Population!AQ194/SUM(Population!$AO194:$BA194)</f>
        <v>5.0190688495472723E-2</v>
      </c>
      <c r="AR194" s="42">
        <f>Population!AR194/SUM(Population!$AO194:$BA194)</f>
        <v>5.1673369794887833E-2</v>
      </c>
      <c r="AS194" s="42">
        <f>Population!AS194/SUM(Population!$AO194:$BA194)</f>
        <v>1.5453271759749997E-2</v>
      </c>
      <c r="AT194" s="42">
        <f>Population!AT194/SUM(Population!$AO194:$BA194)</f>
        <v>2.966160023741398E-3</v>
      </c>
      <c r="AU194" s="42">
        <f>Population!AU194/SUM(Population!$AO194:$BA194)</f>
        <v>2.4956249962295968E-3</v>
      </c>
      <c r="AV194" s="42">
        <f>Population!AV194/SUM(Population!$AO194:$BA194)</f>
        <v>0</v>
      </c>
      <c r="AW194" s="42">
        <f>Population!AW194/SUM(Population!$AO194:$BA194)</f>
        <v>0</v>
      </c>
      <c r="AX194" s="42">
        <f>Population!AX194/SUM(Population!$AO194:$BA194)</f>
        <v>0</v>
      </c>
      <c r="AY194" s="42">
        <f>Population!AY194/SUM(Population!$AO194:$BA194)</f>
        <v>5.2252543821086905E-3</v>
      </c>
      <c r="AZ194" s="42">
        <f>Population!AZ194/SUM(Population!$AO194:$BA194)</f>
        <v>2.593842988219382E-3</v>
      </c>
      <c r="BA194" s="43">
        <f>Population!BA194/SUM(Population!$AO194:$BA194)</f>
        <v>2.0697287684512651E-3</v>
      </c>
      <c r="BB194" s="40">
        <f>Population!BB194/SUM(Population!$BB194:$BN194)</f>
        <v>0.4005817472102986</v>
      </c>
      <c r="BC194" s="42">
        <f>Population!BC194/SUM(Population!$BB194:$BN194)</f>
        <v>7.6735558606127102E-2</v>
      </c>
      <c r="BD194" s="42">
        <f>Population!BD194/SUM(Population!$BB194:$BN194)</f>
        <v>0.21230110388521475</v>
      </c>
      <c r="BE194" s="42">
        <f>Population!BE194/SUM(Population!$BB194:$BN194)</f>
        <v>0.20309329995405637</v>
      </c>
      <c r="BF194" s="42">
        <f>Population!BF194/SUM(Population!$BB194:$BN194)</f>
        <v>5.7417336128398111E-2</v>
      </c>
      <c r="BG194" s="42">
        <f>Population!BG194/SUM(Population!$BB194:$BN194)</f>
        <v>1.0584688861617651E-2</v>
      </c>
      <c r="BH194" s="42">
        <f>Population!BH194/SUM(Population!$BB194:$BN194)</f>
        <v>8.3034990246686063E-3</v>
      </c>
      <c r="BI194" s="42">
        <f>Population!BI194/SUM(Population!$BB194:$BN194)</f>
        <v>0</v>
      </c>
      <c r="BJ194" s="42">
        <f>Population!BJ194/SUM(Population!$BB194:$BN194)</f>
        <v>0</v>
      </c>
      <c r="BK194" s="42">
        <f>Population!BK194/SUM(Population!$BB194:$BN194)</f>
        <v>0</v>
      </c>
      <c r="BL194" s="42">
        <f>Population!BL194/SUM(Population!$BB194:$BN194)</f>
        <v>1.7290589238723675E-2</v>
      </c>
      <c r="BM194" s="42">
        <f>Population!BM194/SUM(Population!$BB194:$BN194)</f>
        <v>7.9245410578775918E-3</v>
      </c>
      <c r="BN194" s="43">
        <f>Population!BN194/SUM(Population!$BB194:$BN194)</f>
        <v>5.7676360330173896E-3</v>
      </c>
    </row>
    <row r="195" spans="1:66" x14ac:dyDescent="0.25">
      <c r="A195">
        <f t="shared" si="5"/>
        <v>95.5</v>
      </c>
      <c r="B195" s="40">
        <f>Population!B195/SUM(Population!$B195:$N195)</f>
        <v>0.94391330468350376</v>
      </c>
      <c r="C195" s="42">
        <f>Population!C195/SUM(Population!$B195:$N195)</f>
        <v>6.439067163261967E-3</v>
      </c>
      <c r="D195" s="42">
        <f>Population!D195/SUM(Population!$B195:$N195)</f>
        <v>1.8782030124677974E-2</v>
      </c>
      <c r="E195" s="42">
        <f>Population!E195/SUM(Population!$B195:$N195)</f>
        <v>1.9336355985945922E-2</v>
      </c>
      <c r="F195" s="42">
        <f>Population!F195/SUM(Population!$B195:$N195)</f>
        <v>5.7827578643435294E-3</v>
      </c>
      <c r="G195" s="42">
        <f>Population!G195/SUM(Population!$B195:$N195)</f>
        <v>1.1100126428150202E-3</v>
      </c>
      <c r="H195" s="42">
        <f>Population!H195/SUM(Population!$B195:$N195)</f>
        <v>9.340898394894784E-4</v>
      </c>
      <c r="I195" s="42">
        <f>Population!I195/SUM(Population!$B195:$N195)</f>
        <v>0</v>
      </c>
      <c r="J195" s="42">
        <f>Population!J195/SUM(Population!$B195:$N195)</f>
        <v>0</v>
      </c>
      <c r="K195" s="42">
        <f>Population!K195/SUM(Population!$B195:$N195)</f>
        <v>0</v>
      </c>
      <c r="L195" s="42">
        <f>Population!L195/SUM(Population!$B195:$N195)</f>
        <v>1.9557678315511545E-3</v>
      </c>
      <c r="M195" s="42">
        <f>Population!M195/SUM(Population!$B195:$N195)</f>
        <v>9.7115622689971227E-4</v>
      </c>
      <c r="N195" s="42">
        <f>Population!N195/SUM(Population!$B195:$N195)</f>
        <v>7.7545763751146583E-4</v>
      </c>
      <c r="O195" s="40">
        <f>Population!O195/SUM(Population!$O195:$AA195)</f>
        <v>0.97344265331364399</v>
      </c>
      <c r="P195" s="42">
        <f>Population!P195/SUM(Population!$O195:$AA195)</f>
        <v>3.0513649124995087E-3</v>
      </c>
      <c r="Q195" s="42">
        <f>Population!Q195/SUM(Population!$O195:$AA195)</f>
        <v>8.8971809781557588E-3</v>
      </c>
      <c r="R195" s="42">
        <f>Population!R195/SUM(Population!$O195:$AA195)</f>
        <v>9.1550121054114961E-3</v>
      </c>
      <c r="S195" s="42">
        <f>Population!S195/SUM(Population!$O195:$AA195)</f>
        <v>2.7368271155537569E-3</v>
      </c>
      <c r="T195" s="42">
        <f>Population!T195/SUM(Population!$O195:$AA195)</f>
        <v>5.2518911832452218E-4</v>
      </c>
      <c r="U195" s="42">
        <f>Population!U195/SUM(Population!$O195:$AA195)</f>
        <v>4.4172882677285066E-4</v>
      </c>
      <c r="V195" s="42">
        <f>Population!V195/SUM(Population!$O195:$AA195)</f>
        <v>0</v>
      </c>
      <c r="W195" s="42">
        <f>Population!W195/SUM(Population!$O195:$AA195)</f>
        <v>0</v>
      </c>
      <c r="X195" s="42">
        <f>Population!X195/SUM(Population!$O195:$AA195)</f>
        <v>0</v>
      </c>
      <c r="Y195" s="42">
        <f>Population!Y195/SUM(Population!$O195:$AA195)</f>
        <v>9.2483911419006951E-4</v>
      </c>
      <c r="Z195" s="42">
        <f>Population!Z195/SUM(Population!$O195:$AA195)</f>
        <v>4.5897236016414312E-4</v>
      </c>
      <c r="AA195" s="42">
        <f>Population!AA195/SUM(Population!$O195:$AA195)</f>
        <v>3.6623215528371137E-4</v>
      </c>
      <c r="AB195" s="40">
        <f>Population!AB195/SUM(Population!$AB195:$AN195)</f>
        <v>0.43591924676939986</v>
      </c>
      <c r="AC195" s="42">
        <f>Population!AC195/SUM(Population!$AB195:$AN195)</f>
        <v>6.4054249152971671E-2</v>
      </c>
      <c r="AD195" s="42">
        <f>Population!AD195/SUM(Population!$AB195:$AN195)</f>
        <v>0.18779912656795633</v>
      </c>
      <c r="AE195" s="42">
        <f>Population!AE195/SUM(Population!$AB195:$AN195)</f>
        <v>0.19472216770808481</v>
      </c>
      <c r="AF195" s="42">
        <f>Population!AF195/SUM(Population!$AB195:$AN195)</f>
        <v>5.8547896594589074E-2</v>
      </c>
      <c r="AG195" s="42">
        <f>Population!AG195/SUM(Population!$AB195:$AN195)</f>
        <v>1.1281954389133307E-2</v>
      </c>
      <c r="AH195" s="42">
        <f>Population!AH195/SUM(Population!$AB195:$AN195)</f>
        <v>9.5585878001653943E-3</v>
      </c>
      <c r="AI195" s="42">
        <f>Population!AI195/SUM(Population!$AB195:$AN195)</f>
        <v>0</v>
      </c>
      <c r="AJ195" s="42">
        <f>Population!AJ195/SUM(Population!$AB195:$AN195)</f>
        <v>0</v>
      </c>
      <c r="AK195" s="42">
        <f>Population!AK195/SUM(Population!$AB195:$AN195)</f>
        <v>0</v>
      </c>
      <c r="AL195" s="42">
        <f>Population!AL195/SUM(Population!$AB195:$AN195)</f>
        <v>2.0024705131451038E-2</v>
      </c>
      <c r="AM195" s="42">
        <f>Population!AM195/SUM(Population!$AB195:$AN195)</f>
        <v>1.0019725190817537E-2</v>
      </c>
      <c r="AN195" s="42">
        <f>Population!AN195/SUM(Population!$AB195:$AN195)</f>
        <v>8.0723406954308925E-3</v>
      </c>
      <c r="AO195" s="40">
        <f>Population!AO195/SUM(Population!$AO195:$BA195)</f>
        <v>0.85010662578374596</v>
      </c>
      <c r="AP195" s="42">
        <f>Population!AP195/SUM(Population!$AO195:$BA195)</f>
        <v>1.720796538022298E-2</v>
      </c>
      <c r="AQ195" s="42">
        <f>Population!AQ195/SUM(Population!$AO195:$BA195)</f>
        <v>5.0196525733854538E-2</v>
      </c>
      <c r="AR195" s="42">
        <f>Population!AR195/SUM(Population!$AO195:$BA195)</f>
        <v>5.1680016263152696E-2</v>
      </c>
      <c r="AS195" s="42">
        <f>Population!AS195/SUM(Population!$AO195:$BA195)</f>
        <v>1.5455433659348043E-2</v>
      </c>
      <c r="AT195" s="42">
        <f>Population!AT195/SUM(Population!$AO195:$BA195)</f>
        <v>2.9666038701294502E-3</v>
      </c>
      <c r="AU195" s="42">
        <f>Population!AU195/SUM(Population!$AO195:$BA195)</f>
        <v>2.4960527593191712E-3</v>
      </c>
      <c r="AV195" s="42">
        <f>Population!AV195/SUM(Population!$AO195:$BA195)</f>
        <v>0</v>
      </c>
      <c r="AW195" s="42">
        <f>Population!AW195/SUM(Population!$AO195:$BA195)</f>
        <v>0</v>
      </c>
      <c r="AX195" s="42">
        <f>Population!AX195/SUM(Population!$AO195:$BA195)</f>
        <v>0</v>
      </c>
      <c r="AY195" s="42">
        <f>Population!AY195/SUM(Population!$AO195:$BA195)</f>
        <v>5.2261575073965219E-3</v>
      </c>
      <c r="AZ195" s="42">
        <f>Population!AZ195/SUM(Population!$AO195:$BA195)</f>
        <v>2.5943692292753912E-3</v>
      </c>
      <c r="BA195" s="43">
        <f>Population!BA195/SUM(Population!$AO195:$BA195)</f>
        <v>2.070249813555477E-3</v>
      </c>
      <c r="BB195" s="40">
        <f>Population!BB195/SUM(Population!$BB195:$BN195)</f>
        <v>0.40058148494163931</v>
      </c>
      <c r="BC195" s="42">
        <f>Population!BC195/SUM(Population!$BB195:$BN195)</f>
        <v>7.6735545241456579E-2</v>
      </c>
      <c r="BD195" s="42">
        <f>Population!BD195/SUM(Population!$BB195:$BN195)</f>
        <v>0.21230112081217925</v>
      </c>
      <c r="BE195" s="42">
        <f>Population!BE195/SUM(Population!$BB195:$BN195)</f>
        <v>0.20309340148320434</v>
      </c>
      <c r="BF195" s="42">
        <f>Population!BF195/SUM(Population!$BB195:$BN195)</f>
        <v>5.7417386502537984E-2</v>
      </c>
      <c r="BG195" s="42">
        <f>Population!BG195/SUM(Population!$BB195:$BN195)</f>
        <v>1.0584701448147162E-2</v>
      </c>
      <c r="BH195" s="42">
        <f>Population!BH195/SUM(Population!$BB195:$BN195)</f>
        <v>8.3035142860097191E-3</v>
      </c>
      <c r="BI195" s="42">
        <f>Population!BI195/SUM(Population!$BB195:$BN195)</f>
        <v>0</v>
      </c>
      <c r="BJ195" s="42">
        <f>Population!BJ195/SUM(Population!$BB195:$BN195)</f>
        <v>0</v>
      </c>
      <c r="BK195" s="42">
        <f>Population!BK195/SUM(Population!$BB195:$BN195)</f>
        <v>0</v>
      </c>
      <c r="BL195" s="42">
        <f>Population!BL195/SUM(Population!$BB195:$BN195)</f>
        <v>1.7290621955971856E-2</v>
      </c>
      <c r="BM195" s="42">
        <f>Population!BM195/SUM(Population!$BB195:$BN195)</f>
        <v>7.9245632268041023E-3</v>
      </c>
      <c r="BN195" s="43">
        <f>Population!BN195/SUM(Population!$BB195:$BN195)</f>
        <v>5.767660102049833E-3</v>
      </c>
    </row>
    <row r="196" spans="1:66" x14ac:dyDescent="0.25">
      <c r="A196">
        <f t="shared" si="5"/>
        <v>96</v>
      </c>
      <c r="B196" s="40">
        <f>Population!B196/SUM(Population!$B196:$N196)</f>
        <v>0.94391285294563221</v>
      </c>
      <c r="C196" s="42">
        <f>Population!C196/SUM(Population!$B196:$N196)</f>
        <v>6.4391045851695076E-3</v>
      </c>
      <c r="D196" s="42">
        <f>Population!D196/SUM(Population!$B196:$N196)</f>
        <v>1.8782155611676423E-2</v>
      </c>
      <c r="E196" s="42">
        <f>Population!E196/SUM(Population!$B196:$N196)</f>
        <v>1.9336512558973201E-2</v>
      </c>
      <c r="F196" s="42">
        <f>Population!F196/SUM(Population!$B196:$N196)</f>
        <v>5.7828118049614175E-3</v>
      </c>
      <c r="G196" s="42">
        <f>Population!G196/SUM(Population!$B196:$N196)</f>
        <v>1.1100241229453328E-3</v>
      </c>
      <c r="H196" s="42">
        <f>Population!H196/SUM(Population!$B196:$N196)</f>
        <v>9.3410150546189489E-4</v>
      </c>
      <c r="I196" s="42">
        <f>Population!I196/SUM(Population!$B196:$N196)</f>
        <v>0</v>
      </c>
      <c r="J196" s="42">
        <f>Population!J196/SUM(Population!$B196:$N196)</f>
        <v>0</v>
      </c>
      <c r="K196" s="42">
        <f>Population!K196/SUM(Population!$B196:$N196)</f>
        <v>0</v>
      </c>
      <c r="L196" s="42">
        <f>Population!L196/SUM(Population!$B196:$N196)</f>
        <v>1.955792550542589E-3</v>
      </c>
      <c r="M196" s="42">
        <f>Population!M196/SUM(Population!$B196:$N196)</f>
        <v>9.711712668532609E-4</v>
      </c>
      <c r="N196" s="42">
        <f>Population!N196/SUM(Population!$B196:$N196)</f>
        <v>7.7547304778429306E-4</v>
      </c>
      <c r="O196" s="40">
        <f>Population!O196/SUM(Population!$O196:$AA196)</f>
        <v>0.9734424073035266</v>
      </c>
      <c r="P196" s="42">
        <f>Population!P196/SUM(Population!$O196:$AA196)</f>
        <v>3.0513844098231432E-3</v>
      </c>
      <c r="Q196" s="42">
        <f>Population!Q196/SUM(Population!$O196:$AA196)</f>
        <v>8.8972477708092641E-3</v>
      </c>
      <c r="R196" s="42">
        <f>Population!R196/SUM(Population!$O196:$AA196)</f>
        <v>9.1550974657198907E-3</v>
      </c>
      <c r="S196" s="42">
        <f>Population!S196/SUM(Population!$O196:$AA196)</f>
        <v>2.7368569498828483E-3</v>
      </c>
      <c r="T196" s="42">
        <f>Population!T196/SUM(Population!$O196:$AA196)</f>
        <v>5.2519552566476974E-4</v>
      </c>
      <c r="U196" s="42">
        <f>Population!U196/SUM(Population!$O196:$AA196)</f>
        <v>4.4173542534104457E-4</v>
      </c>
      <c r="V196" s="42">
        <f>Population!V196/SUM(Population!$O196:$AA196)</f>
        <v>0</v>
      </c>
      <c r="W196" s="42">
        <f>Population!W196/SUM(Population!$O196:$AA196)</f>
        <v>0</v>
      </c>
      <c r="X196" s="42">
        <f>Population!X196/SUM(Population!$O196:$AA196)</f>
        <v>0</v>
      </c>
      <c r="Y196" s="42">
        <f>Population!Y196/SUM(Population!$O196:$AA196)</f>
        <v>9.2485311559664923E-4</v>
      </c>
      <c r="Z196" s="42">
        <f>Population!Z196/SUM(Population!$O196:$AA196)</f>
        <v>4.5898097829023886E-4</v>
      </c>
      <c r="AA196" s="42">
        <f>Population!AA196/SUM(Population!$O196:$AA196)</f>
        <v>3.6624105534553437E-4</v>
      </c>
      <c r="AB196" s="40">
        <f>Population!AB196/SUM(Population!$AB196:$AN196)</f>
        <v>0.43591674384957002</v>
      </c>
      <c r="AC196" s="42">
        <f>Population!AC196/SUM(Population!$AB196:$AN196)</f>
        <v>6.405441718993829E-2</v>
      </c>
      <c r="AD196" s="42">
        <f>Population!AD196/SUM(Population!$AB196:$AN196)</f>
        <v>0.18779974689031531</v>
      </c>
      <c r="AE196" s="42">
        <f>Population!AE196/SUM(Population!$AB196:$AN196)</f>
        <v>0.1947230306357475</v>
      </c>
      <c r="AF196" s="42">
        <f>Population!AF196/SUM(Population!$AB196:$AN196)</f>
        <v>5.8548214252105005E-2</v>
      </c>
      <c r="AG196" s="42">
        <f>Population!AG196/SUM(Population!$AB196:$AN196)</f>
        <v>1.1282024997896123E-2</v>
      </c>
      <c r="AH196" s="42">
        <f>Population!AH196/SUM(Population!$AB196:$AN196)</f>
        <v>9.5586648732686342E-3</v>
      </c>
      <c r="AI196" s="42">
        <f>Population!AI196/SUM(Population!$AB196:$AN196)</f>
        <v>0</v>
      </c>
      <c r="AJ196" s="42">
        <f>Population!AJ196/SUM(Population!$AB196:$AN196)</f>
        <v>0</v>
      </c>
      <c r="AK196" s="42">
        <f>Population!AK196/SUM(Population!$AB196:$AN196)</f>
        <v>0</v>
      </c>
      <c r="AL196" s="42">
        <f>Population!AL196/SUM(Population!$AB196:$AN196)</f>
        <v>2.0024868872166934E-2</v>
      </c>
      <c r="AM196" s="42">
        <f>Population!AM196/SUM(Population!$AB196:$AN196)</f>
        <v>1.0019831300673868E-2</v>
      </c>
      <c r="AN196" s="42">
        <f>Population!AN196/SUM(Population!$AB196:$AN196)</f>
        <v>8.0724571383181606E-3</v>
      </c>
      <c r="AO196" s="40">
        <f>Population!AO196/SUM(Population!$AO196:$BA196)</f>
        <v>0.85008815704800722</v>
      </c>
      <c r="AP196" s="42">
        <f>Population!AP196/SUM(Population!$AO196:$BA196)</f>
        <v>1.7209758980794097E-2</v>
      </c>
      <c r="AQ196" s="42">
        <f>Population!AQ196/SUM(Population!$AO196:$BA196)</f>
        <v>5.0202096656967468E-2</v>
      </c>
      <c r="AR196" s="42">
        <f>Population!AR196/SUM(Population!$AO196:$BA196)</f>
        <v>5.168635968732694E-2</v>
      </c>
      <c r="AS196" s="42">
        <f>Population!AS196/SUM(Population!$AO196:$BA196)</f>
        <v>1.5457497284981756E-2</v>
      </c>
      <c r="AT196" s="42">
        <f>Population!AT196/SUM(Population!$AO196:$BA196)</f>
        <v>2.9670276265289248E-3</v>
      </c>
      <c r="AU196" s="42">
        <f>Population!AU196/SUM(Population!$AO196:$BA196)</f>
        <v>2.4964614130242009E-3</v>
      </c>
      <c r="AV196" s="42">
        <f>Population!AV196/SUM(Population!$AO196:$BA196)</f>
        <v>0</v>
      </c>
      <c r="AW196" s="42">
        <f>Population!AW196/SUM(Population!$AO196:$BA196)</f>
        <v>0</v>
      </c>
      <c r="AX196" s="42">
        <f>Population!AX196/SUM(Population!$AO196:$BA196)</f>
        <v>0</v>
      </c>
      <c r="AY196" s="42">
        <f>Population!AY196/SUM(Population!$AO196:$BA196)</f>
        <v>5.2270202686246622E-3</v>
      </c>
      <c r="AZ196" s="42">
        <f>Population!AZ196/SUM(Population!$AO196:$BA196)</f>
        <v>2.5948723591784403E-3</v>
      </c>
      <c r="BA196" s="43">
        <f>Population!BA196/SUM(Population!$AO196:$BA196)</f>
        <v>2.070748674566465E-3</v>
      </c>
      <c r="BB196" s="40">
        <f>Population!BB196/SUM(Population!$BB196:$BN196)</f>
        <v>0.40058123222454223</v>
      </c>
      <c r="BC196" s="42">
        <f>Population!BC196/SUM(Population!$BB196:$BN196)</f>
        <v>7.6735532351584299E-2</v>
      </c>
      <c r="BD196" s="42">
        <f>Population!BD196/SUM(Population!$BB196:$BN196)</f>
        <v>0.21230113705898093</v>
      </c>
      <c r="BE196" s="42">
        <f>Population!BE196/SUM(Population!$BB196:$BN196)</f>
        <v>0.20309349926530867</v>
      </c>
      <c r="BF196" s="42">
        <f>Population!BF196/SUM(Population!$BB196:$BN196)</f>
        <v>5.7417435042949452E-2</v>
      </c>
      <c r="BG196" s="42">
        <f>Population!BG196/SUM(Population!$BB196:$BN196)</f>
        <v>1.0584713580314516E-2</v>
      </c>
      <c r="BH196" s="42">
        <f>Population!BH196/SUM(Population!$BB196:$BN196)</f>
        <v>8.3035290047632267E-3</v>
      </c>
      <c r="BI196" s="42">
        <f>Population!BI196/SUM(Population!$BB196:$BN196)</f>
        <v>0</v>
      </c>
      <c r="BJ196" s="42">
        <f>Population!BJ196/SUM(Population!$BB196:$BN196)</f>
        <v>0</v>
      </c>
      <c r="BK196" s="42">
        <f>Population!BK196/SUM(Population!$BB196:$BN196)</f>
        <v>0</v>
      </c>
      <c r="BL196" s="42">
        <f>Population!BL196/SUM(Population!$BB196:$BN196)</f>
        <v>1.729065350999491E-2</v>
      </c>
      <c r="BM196" s="42">
        <f>Population!BM196/SUM(Population!$BB196:$BN196)</f>
        <v>7.9245846180462844E-3</v>
      </c>
      <c r="BN196" s="43">
        <f>Population!BN196/SUM(Population!$BB196:$BN196)</f>
        <v>5.7676833435154912E-3</v>
      </c>
    </row>
    <row r="197" spans="1:66" x14ac:dyDescent="0.25">
      <c r="A197">
        <f t="shared" ref="A197:A204" si="6">A196+step</f>
        <v>96.5</v>
      </c>
      <c r="B197" s="40">
        <f>Population!B197/SUM(Population!$B197:$N197)</f>
        <v>0.94391241634368583</v>
      </c>
      <c r="C197" s="42">
        <f>Population!C197/SUM(Population!$B197:$N197)</f>
        <v>6.4391407347245706E-3</v>
      </c>
      <c r="D197" s="42">
        <f>Population!D197/SUM(Population!$B197:$N197)</f>
        <v>1.8782276856698737E-2</v>
      </c>
      <c r="E197" s="42">
        <f>Population!E197/SUM(Population!$B197:$N197)</f>
        <v>1.9336663882474125E-2</v>
      </c>
      <c r="F197" s="42">
        <f>Population!F197/SUM(Population!$B197:$N197)</f>
        <v>5.7828639475282261E-3</v>
      </c>
      <c r="G197" s="42">
        <f>Population!G197/SUM(Population!$B197:$N197)</f>
        <v>1.1100352219317639E-3</v>
      </c>
      <c r="H197" s="42">
        <f>Population!H197/SUM(Population!$B197:$N197)</f>
        <v>9.3411278689430901E-4</v>
      </c>
      <c r="I197" s="42">
        <f>Population!I197/SUM(Population!$B197:$N197)</f>
        <v>0</v>
      </c>
      <c r="J197" s="42">
        <f>Population!J197/SUM(Population!$B197:$N197)</f>
        <v>0</v>
      </c>
      <c r="K197" s="42">
        <f>Population!K197/SUM(Population!$B197:$N197)</f>
        <v>0</v>
      </c>
      <c r="L197" s="42">
        <f>Population!L197/SUM(Population!$B197:$N197)</f>
        <v>1.9558164546900039E-3</v>
      </c>
      <c r="M197" s="42">
        <f>Population!M197/SUM(Population!$B197:$N197)</f>
        <v>9.7118581393135619E-4</v>
      </c>
      <c r="N197" s="42">
        <f>Population!N197/SUM(Population!$B197:$N197)</f>
        <v>7.7548795744128418E-4</v>
      </c>
      <c r="O197" s="40">
        <f>Population!O197/SUM(Population!$O197:$AA197)</f>
        <v>0.97344216932279659</v>
      </c>
      <c r="P197" s="42">
        <f>Population!P197/SUM(Population!$O197:$AA197)</f>
        <v>3.0514032646761415E-3</v>
      </c>
      <c r="Q197" s="42">
        <f>Population!Q197/SUM(Population!$O197:$AA197)</f>
        <v>8.897312370964805E-3</v>
      </c>
      <c r="R197" s="42">
        <f>Population!R197/SUM(Population!$O197:$AA197)</f>
        <v>9.1551800382276196E-3</v>
      </c>
      <c r="S197" s="42">
        <f>Population!S197/SUM(Population!$O197:$AA197)</f>
        <v>2.7368858130686464E-3</v>
      </c>
      <c r="T197" s="42">
        <f>Population!T197/SUM(Population!$O197:$AA197)</f>
        <v>5.2520172490381079E-4</v>
      </c>
      <c r="U197" s="42">
        <f>Population!U197/SUM(Population!$O197:$AA197)</f>
        <v>4.4174181072188779E-4</v>
      </c>
      <c r="V197" s="42">
        <f>Population!V197/SUM(Population!$O197:$AA197)</f>
        <v>0</v>
      </c>
      <c r="W197" s="42">
        <f>Population!W197/SUM(Population!$O197:$AA197)</f>
        <v>0</v>
      </c>
      <c r="X197" s="42">
        <f>Population!X197/SUM(Population!$O197:$AA197)</f>
        <v>0</v>
      </c>
      <c r="Y197" s="42">
        <f>Population!Y197/SUM(Population!$O197:$AA197)</f>
        <v>9.2486666386502935E-4</v>
      </c>
      <c r="Z197" s="42">
        <f>Population!Z197/SUM(Population!$O197:$AA197)</f>
        <v>4.5898931852851799E-4</v>
      </c>
      <c r="AA197" s="42">
        <f>Population!AA197/SUM(Population!$O197:$AA197)</f>
        <v>3.6624967224689831E-4</v>
      </c>
      <c r="AB197" s="40">
        <f>Population!AB197/SUM(Population!$AB197:$AN197)</f>
        <v>0.43591432463061819</v>
      </c>
      <c r="AC197" s="42">
        <f>Population!AC197/SUM(Population!$AB197:$AN197)</f>
        <v>6.4054579569464504E-2</v>
      </c>
      <c r="AD197" s="42">
        <f>Population!AD197/SUM(Population!$AB197:$AN197)</f>
        <v>0.18780034632724815</v>
      </c>
      <c r="AE197" s="42">
        <f>Population!AE197/SUM(Population!$AB197:$AN197)</f>
        <v>0.19472386462070243</v>
      </c>
      <c r="AF197" s="42">
        <f>Population!AF197/SUM(Population!$AB197:$AN197)</f>
        <v>5.8548521297949095E-2</v>
      </c>
      <c r="AG197" s="42">
        <f>Population!AG197/SUM(Population!$AB197:$AN197)</f>
        <v>1.1282093255799598E-2</v>
      </c>
      <c r="AH197" s="42">
        <f>Population!AH197/SUM(Population!$AB197:$AN197)</f>
        <v>9.5587393972811144E-3</v>
      </c>
      <c r="AI197" s="42">
        <f>Population!AI197/SUM(Population!$AB197:$AN197)</f>
        <v>0</v>
      </c>
      <c r="AJ197" s="42">
        <f>Population!AJ197/SUM(Population!$AB197:$AN197)</f>
        <v>0</v>
      </c>
      <c r="AK197" s="42">
        <f>Population!AK197/SUM(Population!$AB197:$AN197)</f>
        <v>0</v>
      </c>
      <c r="AL197" s="42">
        <f>Population!AL197/SUM(Population!$AB197:$AN197)</f>
        <v>2.0025027199274768E-2</v>
      </c>
      <c r="AM197" s="42">
        <f>Population!AM197/SUM(Population!$AB197:$AN197)</f>
        <v>1.0019933922015055E-2</v>
      </c>
      <c r="AN197" s="42">
        <f>Population!AN197/SUM(Population!$AB197:$AN197)</f>
        <v>8.0725697796469095E-3</v>
      </c>
      <c r="AO197" s="40">
        <f>Population!AO197/SUM(Population!$AO197:$BA197)</f>
        <v>0.85007053312750114</v>
      </c>
      <c r="AP197" s="42">
        <f>Population!AP197/SUM(Population!$AO197:$BA197)</f>
        <v>1.7211470280239699E-2</v>
      </c>
      <c r="AQ197" s="42">
        <f>Population!AQ197/SUM(Population!$AO197:$BA197)</f>
        <v>5.0207411395714448E-2</v>
      </c>
      <c r="AR197" s="42">
        <f>Population!AR197/SUM(Population!$AO197:$BA197)</f>
        <v>5.1692411578835903E-2</v>
      </c>
      <c r="AS197" s="42">
        <f>Population!AS197/SUM(Population!$AO197:$BA197)</f>
        <v>1.5459466358127012E-2</v>
      </c>
      <c r="AT197" s="42">
        <f>Population!AT197/SUM(Population!$AO197:$BA197)</f>
        <v>2.9674320507065439E-3</v>
      </c>
      <c r="AU197" s="42">
        <f>Population!AU197/SUM(Population!$AO197:$BA197)</f>
        <v>2.4968516696571115E-3</v>
      </c>
      <c r="AV197" s="42">
        <f>Population!AV197/SUM(Population!$AO197:$BA197)</f>
        <v>0</v>
      </c>
      <c r="AW197" s="42">
        <f>Population!AW197/SUM(Population!$AO197:$BA197)</f>
        <v>0</v>
      </c>
      <c r="AX197" s="42">
        <f>Population!AX197/SUM(Population!$AO197:$BA197)</f>
        <v>0</v>
      </c>
      <c r="AY197" s="42">
        <f>Population!AY197/SUM(Population!$AO197:$BA197)</f>
        <v>5.2278441709865788E-3</v>
      </c>
      <c r="AZ197" s="42">
        <f>Population!AZ197/SUM(Population!$AO197:$BA197)</f>
        <v>2.5953532260947604E-3</v>
      </c>
      <c r="BA197" s="43">
        <f>Population!BA197/SUM(Population!$AO197:$BA197)</f>
        <v>2.0712261421368902E-3</v>
      </c>
      <c r="BB197" s="40">
        <f>Population!BB197/SUM(Population!$BB197:$BN197)</f>
        <v>0.40058098874366604</v>
      </c>
      <c r="BC197" s="42">
        <f>Population!BC197/SUM(Population!$BB197:$BN197)</f>
        <v>7.6735519921118531E-2</v>
      </c>
      <c r="BD197" s="42">
        <f>Population!BD197/SUM(Population!$BB197:$BN197)</f>
        <v>0.21230115264954447</v>
      </c>
      <c r="BE197" s="42">
        <f>Population!BE197/SUM(Population!$BB197:$BN197)</f>
        <v>0.20309359342521652</v>
      </c>
      <c r="BF197" s="42">
        <f>Population!BF197/SUM(Population!$BB197:$BN197)</f>
        <v>5.7417481810180436E-2</v>
      </c>
      <c r="BG197" s="42">
        <f>Population!BG197/SUM(Population!$BB197:$BN197)</f>
        <v>1.0584725273040276E-2</v>
      </c>
      <c r="BH197" s="42">
        <f>Population!BH197/SUM(Population!$BB197:$BN197)</f>
        <v>8.3035431985349645E-3</v>
      </c>
      <c r="BI197" s="42">
        <f>Population!BI197/SUM(Population!$BB197:$BN197)</f>
        <v>0</v>
      </c>
      <c r="BJ197" s="42">
        <f>Population!BJ197/SUM(Population!$BB197:$BN197)</f>
        <v>0</v>
      </c>
      <c r="BK197" s="42">
        <f>Population!BK197/SUM(Population!$BB197:$BN197)</f>
        <v>0</v>
      </c>
      <c r="BL197" s="42">
        <f>Population!BL197/SUM(Population!$BB197:$BN197)</f>
        <v>1.7290683938630098E-2</v>
      </c>
      <c r="BM197" s="42">
        <f>Population!BM197/SUM(Population!$BB197:$BN197)</f>
        <v>7.924605256655599E-3</v>
      </c>
      <c r="BN197" s="43">
        <f>Population!BN197/SUM(Population!$BB197:$BN197)</f>
        <v>5.7677057834131422E-3</v>
      </c>
    </row>
    <row r="198" spans="1:66" x14ac:dyDescent="0.25">
      <c r="A198">
        <f t="shared" si="6"/>
        <v>97</v>
      </c>
      <c r="B198" s="40">
        <f>Population!B198/SUM(Population!$B198:$N198)</f>
        <v>0.94391199440118134</v>
      </c>
      <c r="C198" s="42">
        <f>Population!C198/SUM(Population!$B198:$N198)</f>
        <v>6.4391756523919479E-3</v>
      </c>
      <c r="D198" s="42">
        <f>Population!D198/SUM(Population!$B198:$N198)</f>
        <v>1.8782393993854597E-2</v>
      </c>
      <c r="E198" s="42">
        <f>Population!E198/SUM(Population!$B198:$N198)</f>
        <v>1.9336810121399161E-2</v>
      </c>
      <c r="F198" s="42">
        <f>Population!F198/SUM(Population!$B198:$N198)</f>
        <v>5.7829143483841298E-3</v>
      </c>
      <c r="G198" s="42">
        <f>Population!G198/SUM(Population!$B198:$N198)</f>
        <v>1.1100459517070704E-3</v>
      </c>
      <c r="H198" s="42">
        <f>Population!H198/SUM(Population!$B198:$N198)</f>
        <v>9.3412369581138E-4</v>
      </c>
      <c r="I198" s="42">
        <f>Population!I198/SUM(Population!$B198:$N198)</f>
        <v>0</v>
      </c>
      <c r="J198" s="42">
        <f>Population!J198/SUM(Population!$B198:$N198)</f>
        <v>0</v>
      </c>
      <c r="K198" s="42">
        <f>Population!K198/SUM(Population!$B198:$N198)</f>
        <v>0</v>
      </c>
      <c r="L198" s="42">
        <f>Population!L198/SUM(Population!$B198:$N198)</f>
        <v>1.9558395695392686E-3</v>
      </c>
      <c r="M198" s="42">
        <f>Population!M198/SUM(Population!$B198:$N198)</f>
        <v>9.711998836298717E-4</v>
      </c>
      <c r="N198" s="42">
        <f>Population!N198/SUM(Population!$B198:$N198)</f>
        <v>7.7550238210123473E-4</v>
      </c>
      <c r="O198" s="40">
        <f>Population!O198/SUM(Population!$O198:$AA198)</f>
        <v>0.97344193912688237</v>
      </c>
      <c r="P198" s="42">
        <f>Population!P198/SUM(Population!$O198:$AA198)</f>
        <v>3.0514214964826435E-3</v>
      </c>
      <c r="Q198" s="42">
        <f>Population!Q198/SUM(Population!$O198:$AA198)</f>
        <v>8.8973748450822711E-3</v>
      </c>
      <c r="R198" s="42">
        <f>Population!R198/SUM(Population!$O198:$AA198)</f>
        <v>9.1552599078660798E-3</v>
      </c>
      <c r="S198" s="42">
        <f>Population!S198/SUM(Population!$O198:$AA198)</f>
        <v>2.7369137348284807E-3</v>
      </c>
      <c r="T198" s="42">
        <f>Population!T198/SUM(Population!$O198:$AA198)</f>
        <v>5.2520772242987349E-4</v>
      </c>
      <c r="U198" s="42">
        <f>Population!U198/SUM(Population!$O198:$AA198)</f>
        <v>4.4174798945781054E-4</v>
      </c>
      <c r="V198" s="42">
        <f>Population!V198/SUM(Population!$O198:$AA198)</f>
        <v>0</v>
      </c>
      <c r="W198" s="42">
        <f>Population!W198/SUM(Population!$O198:$AA198)</f>
        <v>0</v>
      </c>
      <c r="X198" s="42">
        <f>Population!X198/SUM(Population!$O198:$AA198)</f>
        <v>0</v>
      </c>
      <c r="Y198" s="42">
        <f>Population!Y198/SUM(Population!$O198:$AA198)</f>
        <v>9.2487977300713614E-4</v>
      </c>
      <c r="Z198" s="42">
        <f>Population!Z198/SUM(Population!$O198:$AA198)</f>
        <v>4.5899738948840252E-4</v>
      </c>
      <c r="AA198" s="42">
        <f>Population!AA198/SUM(Population!$O198:$AA198)</f>
        <v>3.662580144750048E-4</v>
      </c>
      <c r="AB198" s="40">
        <f>Population!AB198/SUM(Population!$AB198:$AN198)</f>
        <v>0.43591198649337703</v>
      </c>
      <c r="AC198" s="42">
        <f>Population!AC198/SUM(Population!$AB198:$AN198)</f>
        <v>6.4054736471608795E-2</v>
      </c>
      <c r="AD198" s="42">
        <f>Population!AD198/SUM(Population!$AB198:$AN198)</f>
        <v>0.18780092553738456</v>
      </c>
      <c r="AE198" s="42">
        <f>Population!AE198/SUM(Population!$AB198:$AN198)</f>
        <v>0.19472467056641762</v>
      </c>
      <c r="AF198" s="42">
        <f>Population!AF198/SUM(Population!$AB198:$AN198)</f>
        <v>5.8548818061686186E-2</v>
      </c>
      <c r="AG198" s="42">
        <f>Population!AG198/SUM(Population!$AB198:$AN198)</f>
        <v>1.1282159235724653E-2</v>
      </c>
      <c r="AH198" s="42">
        <f>Population!AH198/SUM(Population!$AB198:$AN198)</f>
        <v>9.5588114512091555E-3</v>
      </c>
      <c r="AI198" s="42">
        <f>Population!AI198/SUM(Population!$AB198:$AN198)</f>
        <v>0</v>
      </c>
      <c r="AJ198" s="42">
        <f>Population!AJ198/SUM(Population!$AB198:$AN198)</f>
        <v>0</v>
      </c>
      <c r="AK198" s="42">
        <f>Population!AK198/SUM(Population!$AB198:$AN198)</f>
        <v>0</v>
      </c>
      <c r="AL198" s="42">
        <f>Population!AL198/SUM(Population!$AB198:$AN198)</f>
        <v>2.0025180280649601E-2</v>
      </c>
      <c r="AM198" s="42">
        <f>Population!AM198/SUM(Population!$AB198:$AN198)</f>
        <v>1.0020033163574204E-2</v>
      </c>
      <c r="AN198" s="42">
        <f>Population!AN198/SUM(Population!$AB198:$AN198)</f>
        <v>8.0726787383681841E-3</v>
      </c>
      <c r="AO198" s="40">
        <f>Population!AO198/SUM(Population!$AO198:$BA198)</f>
        <v>0.85005372186109074</v>
      </c>
      <c r="AP198" s="42">
        <f>Population!AP198/SUM(Population!$AO198:$BA198)</f>
        <v>1.721310242449188E-2</v>
      </c>
      <c r="AQ198" s="42">
        <f>Population!AQ198/SUM(Population!$AO198:$BA198)</f>
        <v>5.0212479752626826E-2</v>
      </c>
      <c r="AR198" s="42">
        <f>Population!AR198/SUM(Population!$AO198:$BA198)</f>
        <v>5.1698183077419434E-2</v>
      </c>
      <c r="AS198" s="42">
        <f>Population!AS198/SUM(Population!$AO198:$BA198)</f>
        <v>1.5461344480734371E-2</v>
      </c>
      <c r="AT198" s="42">
        <f>Population!AT198/SUM(Population!$AO198:$BA198)</f>
        <v>2.9678178762365744E-3</v>
      </c>
      <c r="AU198" s="42">
        <f>Population!AU198/SUM(Population!$AO198:$BA198)</f>
        <v>2.4972242191684171E-3</v>
      </c>
      <c r="AV198" s="42">
        <f>Population!AV198/SUM(Population!$AO198:$BA198)</f>
        <v>0</v>
      </c>
      <c r="AW198" s="42">
        <f>Population!AW198/SUM(Population!$AO198:$BA198)</f>
        <v>0</v>
      </c>
      <c r="AX198" s="42">
        <f>Population!AX198/SUM(Population!$AO198:$BA198)</f>
        <v>0</v>
      </c>
      <c r="AY198" s="42">
        <f>Population!AY198/SUM(Population!$AO198:$BA198)</f>
        <v>5.228630672407723E-3</v>
      </c>
      <c r="AZ198" s="42">
        <f>Population!AZ198/SUM(Population!$AO198:$BA198)</f>
        <v>2.5958126521600428E-3</v>
      </c>
      <c r="BA198" s="43">
        <f>Population!BA198/SUM(Population!$AO198:$BA198)</f>
        <v>2.0716829836641389E-3</v>
      </c>
      <c r="BB198" s="40">
        <f>Population!BB198/SUM(Population!$BB198:$BN198)</f>
        <v>0.40058075419327493</v>
      </c>
      <c r="BC198" s="42">
        <f>Population!BC198/SUM(Population!$BB198:$BN198)</f>
        <v>7.6735507935128705E-2</v>
      </c>
      <c r="BD198" s="42">
        <f>Population!BD198/SUM(Population!$BB198:$BN198)</f>
        <v>0.21230116760703202</v>
      </c>
      <c r="BE198" s="42">
        <f>Population!BE198/SUM(Population!$BB198:$BN198)</f>
        <v>0.20309368408393305</v>
      </c>
      <c r="BF198" s="42">
        <f>Population!BF198/SUM(Population!$BB198:$BN198)</f>
        <v>5.7417526862924284E-2</v>
      </c>
      <c r="BG198" s="42">
        <f>Population!BG198/SUM(Population!$BB198:$BN198)</f>
        <v>1.0584736540789614E-2</v>
      </c>
      <c r="BH198" s="42">
        <f>Population!BH198/SUM(Population!$BB198:$BN198)</f>
        <v>8.3035568844022287E-3</v>
      </c>
      <c r="BI198" s="42">
        <f>Population!BI198/SUM(Population!$BB198:$BN198)</f>
        <v>0</v>
      </c>
      <c r="BJ198" s="42">
        <f>Population!BJ198/SUM(Population!$BB198:$BN198)</f>
        <v>0</v>
      </c>
      <c r="BK198" s="42">
        <f>Population!BK198/SUM(Population!$BB198:$BN198)</f>
        <v>0</v>
      </c>
      <c r="BL198" s="42">
        <f>Population!BL198/SUM(Population!$BB198:$BN198)</f>
        <v>1.7290713278566572E-2</v>
      </c>
      <c r="BM198" s="42">
        <f>Population!BM198/SUM(Population!$BB198:$BN198)</f>
        <v>7.9246251669339383E-3</v>
      </c>
      <c r="BN198" s="43">
        <f>Population!BN198/SUM(Population!$BB198:$BN198)</f>
        <v>5.767727447014548E-3</v>
      </c>
    </row>
    <row r="199" spans="1:66" x14ac:dyDescent="0.25">
      <c r="A199">
        <f t="shared" si="6"/>
        <v>97.5</v>
      </c>
      <c r="B199" s="40">
        <f>Population!B199/SUM(Population!$B199:$N199)</f>
        <v>0.94391158665645603</v>
      </c>
      <c r="C199" s="42">
        <f>Population!C199/SUM(Population!$B199:$N199)</f>
        <v>6.4392093773851522E-3</v>
      </c>
      <c r="D199" s="42">
        <f>Population!D199/SUM(Population!$B199:$N199)</f>
        <v>1.8782507153112745E-2</v>
      </c>
      <c r="E199" s="42">
        <f>Population!E199/SUM(Population!$B199:$N199)</f>
        <v>1.9336951435584854E-2</v>
      </c>
      <c r="F199" s="42">
        <f>Population!F199/SUM(Population!$B199:$N199)</f>
        <v>5.7829630621111976E-3</v>
      </c>
      <c r="G199" s="42">
        <f>Population!G199/SUM(Population!$B199:$N199)</f>
        <v>1.110056323829307E-3</v>
      </c>
      <c r="H199" s="42">
        <f>Population!H199/SUM(Population!$B199:$N199)</f>
        <v>9.3413424385823372E-4</v>
      </c>
      <c r="I199" s="42">
        <f>Population!I199/SUM(Population!$B199:$N199)</f>
        <v>0</v>
      </c>
      <c r="J199" s="42">
        <f>Population!J199/SUM(Population!$B199:$N199)</f>
        <v>0</v>
      </c>
      <c r="K199" s="42">
        <f>Population!K199/SUM(Population!$B199:$N199)</f>
        <v>0</v>
      </c>
      <c r="L199" s="42">
        <f>Population!L199/SUM(Population!$B199:$N199)</f>
        <v>1.9558619198205133E-3</v>
      </c>
      <c r="M199" s="42">
        <f>Population!M199/SUM(Population!$B199:$N199)</f>
        <v>9.712134909444837E-4</v>
      </c>
      <c r="N199" s="42">
        <f>Population!N199/SUM(Population!$B199:$N199)</f>
        <v>7.7551633689786482E-4</v>
      </c>
      <c r="O199" s="40">
        <f>Population!O199/SUM(Population!$O199:$AA199)</f>
        <v>0.973441716478609</v>
      </c>
      <c r="P199" s="42">
        <f>Population!P199/SUM(Population!$O199:$AA199)</f>
        <v>3.0514391240978262E-3</v>
      </c>
      <c r="Q199" s="42">
        <f>Population!Q199/SUM(Population!$O199:$AA199)</f>
        <v>8.8974352576433602E-3</v>
      </c>
      <c r="R199" s="42">
        <f>Population!R199/SUM(Population!$O199:$AA199)</f>
        <v>9.1553371569779302E-3</v>
      </c>
      <c r="S199" s="42">
        <f>Population!S199/SUM(Population!$O199:$AA199)</f>
        <v>2.7369407439591766E-3</v>
      </c>
      <c r="T199" s="42">
        <f>Population!T199/SUM(Population!$O199:$AA199)</f>
        <v>5.2521352443172695E-4</v>
      </c>
      <c r="U199" s="42">
        <f>Population!U199/SUM(Population!$O199:$AA199)</f>
        <v>4.4175396788933598E-4</v>
      </c>
      <c r="V199" s="42">
        <f>Population!V199/SUM(Population!$O199:$AA199)</f>
        <v>0</v>
      </c>
      <c r="W199" s="42">
        <f>Population!W199/SUM(Population!$O199:$AA199)</f>
        <v>0</v>
      </c>
      <c r="X199" s="42">
        <f>Population!X199/SUM(Population!$O199:$AA199)</f>
        <v>0</v>
      </c>
      <c r="Y199" s="42">
        <f>Population!Y199/SUM(Population!$O199:$AA199)</f>
        <v>9.2489245659222125E-4</v>
      </c>
      <c r="Z199" s="42">
        <f>Population!Z199/SUM(Population!$O199:$AA199)</f>
        <v>4.5900519951119328E-4</v>
      </c>
      <c r="AA199" s="42">
        <f>Population!AA199/SUM(Population!$O199:$AA199)</f>
        <v>3.6626609028835055E-4</v>
      </c>
      <c r="AB199" s="40">
        <f>Population!AB199/SUM(Population!$AB199:$AN199)</f>
        <v>0.43590972689952895</v>
      </c>
      <c r="AC199" s="42">
        <f>Population!AC199/SUM(Population!$AB199:$AN199)</f>
        <v>6.4054888070747287E-2</v>
      </c>
      <c r="AD199" s="42">
        <f>Population!AD199/SUM(Population!$AB199:$AN199)</f>
        <v>0.18780148515900819</v>
      </c>
      <c r="AE199" s="42">
        <f>Population!AE199/SUM(Population!$AB199:$AN199)</f>
        <v>0.19472544934884625</v>
      </c>
      <c r="AF199" s="42">
        <f>Population!AF199/SUM(Population!$AB199:$AN199)</f>
        <v>5.854910486285457E-2</v>
      </c>
      <c r="AG199" s="42">
        <f>Population!AG199/SUM(Population!$AB199:$AN199)</f>
        <v>1.1282223008322668E-2</v>
      </c>
      <c r="AH199" s="42">
        <f>Population!AH199/SUM(Population!$AB199:$AN199)</f>
        <v>9.5588811116057958E-3</v>
      </c>
      <c r="AI199" s="42">
        <f>Population!AI199/SUM(Population!$AB199:$AN199)</f>
        <v>0</v>
      </c>
      <c r="AJ199" s="42">
        <f>Population!AJ199/SUM(Population!$AB199:$AN199)</f>
        <v>0</v>
      </c>
      <c r="AK199" s="42">
        <f>Population!AK199/SUM(Population!$AB199:$AN199)</f>
        <v>0</v>
      </c>
      <c r="AL199" s="42">
        <f>Population!AL199/SUM(Population!$AB199:$AN199)</f>
        <v>2.002532827891482E-2</v>
      </c>
      <c r="AM199" s="42">
        <f>Population!AM199/SUM(Population!$AB199:$AN199)</f>
        <v>1.0020129130588324E-2</v>
      </c>
      <c r="AN199" s="42">
        <f>Population!AN199/SUM(Population!$AB199:$AN199)</f>
        <v>8.0727841295831163E-3</v>
      </c>
      <c r="AO199" s="40">
        <f>Population!AO199/SUM(Population!$AO199:$BA199)</f>
        <v>0.8500376921281888</v>
      </c>
      <c r="AP199" s="42">
        <f>Population!AP199/SUM(Population!$AO199:$BA199)</f>
        <v>1.7214658456843755E-2</v>
      </c>
      <c r="AQ199" s="42">
        <f>Population!AQ199/SUM(Population!$AO199:$BA199)</f>
        <v>5.0217311210510936E-2</v>
      </c>
      <c r="AR199" s="42">
        <f>Population!AR199/SUM(Population!$AO199:$BA199)</f>
        <v>5.1703684960801133E-2</v>
      </c>
      <c r="AS199" s="42">
        <f>Population!AS199/SUM(Population!$AO199:$BA199)</f>
        <v>1.5463135138296433E-2</v>
      </c>
      <c r="AT199" s="42">
        <f>Population!AT199/SUM(Population!$AO199:$BA199)</f>
        <v>2.9681858131130152E-3</v>
      </c>
      <c r="AU199" s="42">
        <f>Population!AU199/SUM(Population!$AO199:$BA199)</f>
        <v>2.4975797296917894E-3</v>
      </c>
      <c r="AV199" s="42">
        <f>Population!AV199/SUM(Population!$AO199:$BA199)</f>
        <v>0</v>
      </c>
      <c r="AW199" s="42">
        <f>Population!AW199/SUM(Population!$AO199:$BA199)</f>
        <v>0</v>
      </c>
      <c r="AX199" s="42">
        <f>Population!AX199/SUM(Population!$AO199:$BA199)</f>
        <v>0</v>
      </c>
      <c r="AY199" s="42">
        <f>Population!AY199/SUM(Population!$AO199:$BA199)</f>
        <v>5.2293811846973017E-3</v>
      </c>
      <c r="AZ199" s="42">
        <f>Population!AZ199/SUM(Population!$AO199:$BA199)</f>
        <v>2.5962514340809122E-3</v>
      </c>
      <c r="BA199" s="43">
        <f>Population!BA199/SUM(Population!$AO199:$BA199)</f>
        <v>2.0721199437756998E-3</v>
      </c>
      <c r="BB199" s="40">
        <f>Population!BB199/SUM(Population!$BB199:$BN199)</f>
        <v>0.40058052827696233</v>
      </c>
      <c r="BC199" s="42">
        <f>Population!BC199/SUM(Population!$BB199:$BN199)</f>
        <v>7.673549637913285E-2</v>
      </c>
      <c r="BD199" s="42">
        <f>Population!BD199/SUM(Population!$BB199:$BN199)</f>
        <v>0.21230118195386807</v>
      </c>
      <c r="BE199" s="42">
        <f>Population!BE199/SUM(Population!$BB199:$BN199)</f>
        <v>0.20309377135873716</v>
      </c>
      <c r="BF199" s="42">
        <f>Population!BF199/SUM(Population!$BB199:$BN199)</f>
        <v>5.7417570258074785E-2</v>
      </c>
      <c r="BG199" s="42">
        <f>Population!BG199/SUM(Population!$BB199:$BN199)</f>
        <v>1.058474739758569E-2</v>
      </c>
      <c r="BH199" s="42">
        <f>Population!BH199/SUM(Population!$BB199:$BN199)</f>
        <v>8.3035700789283965E-3</v>
      </c>
      <c r="BI199" s="42">
        <f>Population!BI199/SUM(Population!$BB199:$BN199)</f>
        <v>0</v>
      </c>
      <c r="BJ199" s="42">
        <f>Population!BJ199/SUM(Population!$BB199:$BN199)</f>
        <v>0</v>
      </c>
      <c r="BK199" s="42">
        <f>Population!BK199/SUM(Population!$BB199:$BN199)</f>
        <v>0</v>
      </c>
      <c r="BL199" s="42">
        <f>Population!BL199/SUM(Population!$BB199:$BN199)</f>
        <v>1.7290741565378284E-2</v>
      </c>
      <c r="BM199" s="42">
        <f>Population!BM199/SUM(Population!$BB199:$BN199)</f>
        <v>7.9246443724537794E-3</v>
      </c>
      <c r="BN199" s="43">
        <f>Population!BN199/SUM(Population!$BB199:$BN199)</f>
        <v>5.7677483588787016E-3</v>
      </c>
    </row>
    <row r="200" spans="1:66" x14ac:dyDescent="0.25">
      <c r="A200">
        <f t="shared" si="6"/>
        <v>98</v>
      </c>
      <c r="B200" s="40">
        <f>Population!B200/SUM(Population!$B200:$N200)</f>
        <v>0.94391119266215484</v>
      </c>
      <c r="C200" s="42">
        <f>Population!C200/SUM(Population!$B200:$N200)</f>
        <v>6.4392419477081637E-3</v>
      </c>
      <c r="D200" s="42">
        <f>Population!D200/SUM(Population!$B200:$N200)</f>
        <v>1.8782616460440823E-2</v>
      </c>
      <c r="E200" s="42">
        <f>Population!E200/SUM(Population!$B200:$N200)</f>
        <v>1.9337087979931E-2</v>
      </c>
      <c r="F200" s="42">
        <f>Population!F200/SUM(Population!$B200:$N200)</f>
        <v>5.783010141595513E-3</v>
      </c>
      <c r="G200" s="42">
        <f>Population!G200/SUM(Population!$B200:$N200)</f>
        <v>1.1100663494952173E-3</v>
      </c>
      <c r="H200" s="42">
        <f>Population!H200/SUM(Population!$B200:$N200)</f>
        <v>9.3414444231385702E-4</v>
      </c>
      <c r="I200" s="42">
        <f>Population!I200/SUM(Population!$B200:$N200)</f>
        <v>0</v>
      </c>
      <c r="J200" s="42">
        <f>Population!J200/SUM(Population!$B200:$N200)</f>
        <v>0</v>
      </c>
      <c r="K200" s="42">
        <f>Population!K200/SUM(Population!$B200:$N200)</f>
        <v>0</v>
      </c>
      <c r="L200" s="42">
        <f>Population!L200/SUM(Population!$B200:$N200)</f>
        <v>1.9558835294778143E-3</v>
      </c>
      <c r="M200" s="42">
        <f>Population!M200/SUM(Population!$B200:$N200)</f>
        <v>9.712266503885985E-4</v>
      </c>
      <c r="N200" s="42">
        <f>Population!N200/SUM(Population!$B200:$N200)</f>
        <v>7.7552983649422334E-4</v>
      </c>
      <c r="O200" s="40">
        <f>Population!O200/SUM(Population!$O200:$AA200)</f>
        <v>0.97344150114794747</v>
      </c>
      <c r="P200" s="42">
        <f>Population!P200/SUM(Population!$O200:$AA200)</f>
        <v>3.0514561658269161E-3</v>
      </c>
      <c r="Q200" s="42">
        <f>Population!Q200/SUM(Population!$O200:$AA200)</f>
        <v>8.8974936712194978E-3</v>
      </c>
      <c r="R200" s="42">
        <f>Population!R200/SUM(Population!$O200:$AA200)</f>
        <v>9.1554118654087659E-3</v>
      </c>
      <c r="S200" s="42">
        <f>Population!S200/SUM(Population!$O200:$AA200)</f>
        <v>2.7369668683700334E-3</v>
      </c>
      <c r="T200" s="42">
        <f>Population!T200/SUM(Population!$O200:$AA200)</f>
        <v>5.2521913690577518E-4</v>
      </c>
      <c r="U200" s="42">
        <f>Population!U200/SUM(Population!$O200:$AA200)</f>
        <v>4.4175975216163621E-4</v>
      </c>
      <c r="V200" s="42">
        <f>Population!V200/SUM(Population!$O200:$AA200)</f>
        <v>0</v>
      </c>
      <c r="W200" s="42">
        <f>Population!W200/SUM(Population!$O200:$AA200)</f>
        <v>0</v>
      </c>
      <c r="X200" s="42">
        <f>Population!X200/SUM(Population!$O200:$AA200)</f>
        <v>0</v>
      </c>
      <c r="Y200" s="42">
        <f>Population!Y200/SUM(Population!$O200:$AA200)</f>
        <v>9.2490472776202051E-4</v>
      </c>
      <c r="Z200" s="42">
        <f>Population!Z200/SUM(Population!$O200:$AA200)</f>
        <v>4.5901275667817657E-4</v>
      </c>
      <c r="AA200" s="42">
        <f>Population!AA200/SUM(Population!$O200:$AA200)</f>
        <v>3.6627390771964833E-4</v>
      </c>
      <c r="AB200" s="40">
        <f>Population!AB200/SUM(Population!$AB200:$AN200)</f>
        <v>0.43590754338880022</v>
      </c>
      <c r="AC200" s="42">
        <f>Population!AC200/SUM(Population!$AB200:$AN200)</f>
        <v>6.4055034535768759E-2</v>
      </c>
      <c r="AD200" s="42">
        <f>Population!AD200/SUM(Population!$AB200:$AN200)</f>
        <v>0.18780202581074215</v>
      </c>
      <c r="AE200" s="42">
        <f>Population!AE200/SUM(Population!$AB200:$AN200)</f>
        <v>0.19472620181735961</v>
      </c>
      <c r="AF200" s="42">
        <f>Population!AF200/SUM(Population!$AB200:$AN200)</f>
        <v>5.8549382011313239E-2</v>
      </c>
      <c r="AG200" s="42">
        <f>Population!AG200/SUM(Population!$AB200:$AN200)</f>
        <v>1.1282284642094508E-2</v>
      </c>
      <c r="AH200" s="42">
        <f>Population!AH200/SUM(Population!$AB200:$AN200)</f>
        <v>9.5589484526604068E-3</v>
      </c>
      <c r="AI200" s="42">
        <f>Population!AI200/SUM(Population!$AB200:$AN200)</f>
        <v>0</v>
      </c>
      <c r="AJ200" s="42">
        <f>Population!AJ200/SUM(Population!$AB200:$AN200)</f>
        <v>0</v>
      </c>
      <c r="AK200" s="42">
        <f>Population!AK200/SUM(Population!$AB200:$AN200)</f>
        <v>0</v>
      </c>
      <c r="AL200" s="42">
        <f>Population!AL200/SUM(Population!$AB200:$AN200)</f>
        <v>2.0025471351639314E-2</v>
      </c>
      <c r="AM200" s="42">
        <f>Population!AM200/SUM(Population!$AB200:$AN200)</f>
        <v>1.0020221924935015E-2</v>
      </c>
      <c r="AN200" s="42">
        <f>Population!AN200/SUM(Population!$AB200:$AN200)</f>
        <v>8.0728860646866584E-3</v>
      </c>
      <c r="AO200" s="40">
        <f>Population!AO200/SUM(Population!$AO200:$BA200)</f>
        <v>0.85002241382160904</v>
      </c>
      <c r="AP200" s="42">
        <f>Population!AP200/SUM(Population!$AO200:$BA200)</f>
        <v>1.7216141320690374E-2</v>
      </c>
      <c r="AQ200" s="42">
        <f>Population!AQ200/SUM(Population!$AO200:$BA200)</f>
        <v>5.0221914940951948E-2</v>
      </c>
      <c r="AR200" s="42">
        <f>Population!AR200/SUM(Population!$AO200:$BA200)</f>
        <v>5.1708927654207579E-2</v>
      </c>
      <c r="AS200" s="42">
        <f>Population!AS200/SUM(Population!$AO200:$BA200)</f>
        <v>1.5464841702870758E-2</v>
      </c>
      <c r="AT200" s="42">
        <f>Population!AT200/SUM(Population!$AO200:$BA200)</f>
        <v>2.9685365483535209E-3</v>
      </c>
      <c r="AU200" s="42">
        <f>Population!AU200/SUM(Population!$AO200:$BA200)</f>
        <v>2.4979188480831224E-3</v>
      </c>
      <c r="AV200" s="42">
        <f>Population!AV200/SUM(Population!$AO200:$BA200)</f>
        <v>0</v>
      </c>
      <c r="AW200" s="42">
        <f>Population!AW200/SUM(Population!$AO200:$BA200)</f>
        <v>0</v>
      </c>
      <c r="AX200" s="42">
        <f>Population!AX200/SUM(Population!$AO200:$BA200)</f>
        <v>0</v>
      </c>
      <c r="AY200" s="42">
        <f>Population!AY200/SUM(Population!$AO200:$BA200)</f>
        <v>5.2300970746874797E-3</v>
      </c>
      <c r="AZ200" s="42">
        <f>Population!AZ200/SUM(Population!$AO200:$BA200)</f>
        <v>2.5966703437320104E-3</v>
      </c>
      <c r="BA200" s="43">
        <f>Population!BA200/SUM(Population!$AO200:$BA200)</f>
        <v>2.0725377448143271E-3</v>
      </c>
      <c r="BB200" s="40">
        <f>Population!BB200/SUM(Population!$BB200:$BN200)</f>
        <v>0.40058031070738098</v>
      </c>
      <c r="BC200" s="42">
        <f>Population!BC200/SUM(Population!$BB200:$BN200)</f>
        <v>7.6735485239085008E-2</v>
      </c>
      <c r="BD200" s="42">
        <f>Population!BD200/SUM(Population!$BB200:$BN200)</f>
        <v>0.21230119571176245</v>
      </c>
      <c r="BE200" s="42">
        <f>Population!BE200/SUM(Population!$BB200:$BN200)</f>
        <v>0.20309385536329175</v>
      </c>
      <c r="BF200" s="42">
        <f>Population!BF200/SUM(Population!$BB200:$BN200)</f>
        <v>5.7417612050779464E-2</v>
      </c>
      <c r="BG200" s="42">
        <f>Population!BG200/SUM(Population!$BB200:$BN200)</f>
        <v>1.0584757857022623E-2</v>
      </c>
      <c r="BH200" s="42">
        <f>Population!BH200/SUM(Population!$BB200:$BN200)</f>
        <v>8.3035827981772208E-3</v>
      </c>
      <c r="BI200" s="42">
        <f>Population!BI200/SUM(Population!$BB200:$BN200)</f>
        <v>0</v>
      </c>
      <c r="BJ200" s="42">
        <f>Population!BJ200/SUM(Population!$BB200:$BN200)</f>
        <v>0</v>
      </c>
      <c r="BK200" s="42">
        <f>Population!BK200/SUM(Population!$BB200:$BN200)</f>
        <v>0</v>
      </c>
      <c r="BL200" s="42">
        <f>Population!BL200/SUM(Population!$BB200:$BN200)</f>
        <v>1.729076883355608E-2</v>
      </c>
      <c r="BM200" s="42">
        <f>Population!BM200/SUM(Population!$BB200:$BN200)</f>
        <v>7.9246628960780371E-3</v>
      </c>
      <c r="BN200" s="43">
        <f>Population!BN200/SUM(Population!$BB200:$BN200)</f>
        <v>5.7677685428664397E-3</v>
      </c>
    </row>
    <row r="201" spans="1:66" x14ac:dyDescent="0.25">
      <c r="A201">
        <f t="shared" si="6"/>
        <v>98.5</v>
      </c>
      <c r="B201" s="40">
        <f>Population!B201/SUM(Population!$B201:$N201)</f>
        <v>0.94391081198474636</v>
      </c>
      <c r="C201" s="42">
        <f>Population!C201/SUM(Population!$B201:$N201)</f>
        <v>6.4392734001954459E-3</v>
      </c>
      <c r="D201" s="42">
        <f>Population!D201/SUM(Population!$B201:$N201)</f>
        <v>1.8782722037939337E-2</v>
      </c>
      <c r="E201" s="42">
        <f>Population!E201/SUM(Population!$B201:$N201)</f>
        <v>1.9337219904570064E-2</v>
      </c>
      <c r="F201" s="42">
        <f>Population!F201/SUM(Population!$B201:$N201)</f>
        <v>5.7830556380865754E-3</v>
      </c>
      <c r="G201" s="42">
        <f>Population!G201/SUM(Population!$B201:$N201)</f>
        <v>1.1100760395530308E-3</v>
      </c>
      <c r="H201" s="42">
        <f>Population!H201/SUM(Population!$B201:$N201)</f>
        <v>9.3415430210395749E-4</v>
      </c>
      <c r="I201" s="42">
        <f>Population!I201/SUM(Population!$B201:$N201)</f>
        <v>0</v>
      </c>
      <c r="J201" s="42">
        <f>Population!J201/SUM(Population!$B201:$N201)</f>
        <v>0</v>
      </c>
      <c r="K201" s="42">
        <f>Population!K201/SUM(Population!$B201:$N201)</f>
        <v>0</v>
      </c>
      <c r="L201" s="42">
        <f>Population!L201/SUM(Population!$B201:$N201)</f>
        <v>1.9559044216976326E-3</v>
      </c>
      <c r="M201" s="42">
        <f>Population!M201/SUM(Population!$B201:$N201)</f>
        <v>9.7123937601062199E-4</v>
      </c>
      <c r="N201" s="42">
        <f>Population!N201/SUM(Population!$B201:$N201)</f>
        <v>7.7554289509690008E-4</v>
      </c>
      <c r="O201" s="40">
        <f>Population!O201/SUM(Population!$O201:$AA201)</f>
        <v>0.97344129291177395</v>
      </c>
      <c r="P201" s="42">
        <f>Population!P201/SUM(Population!$O201:$AA201)</f>
        <v>3.0514726394433212E-3</v>
      </c>
      <c r="Q201" s="42">
        <f>Population!Q201/SUM(Population!$O201:$AA201)</f>
        <v>8.8975501465366584E-3</v>
      </c>
      <c r="R201" s="42">
        <f>Population!R201/SUM(Population!$O201:$AA201)</f>
        <v>9.1554841105947003E-3</v>
      </c>
      <c r="S201" s="42">
        <f>Population!S201/SUM(Population!$O201:$AA201)</f>
        <v>2.7369921351144025E-3</v>
      </c>
      <c r="T201" s="42">
        <f>Population!T201/SUM(Population!$O201:$AA201)</f>
        <v>5.2522456566286846E-4</v>
      </c>
      <c r="U201" s="42">
        <f>Population!U201/SUM(Population!$O201:$AA201)</f>
        <v>4.4176534823090835E-4</v>
      </c>
      <c r="V201" s="42">
        <f>Population!V201/SUM(Population!$O201:$AA201)</f>
        <v>0</v>
      </c>
      <c r="W201" s="42">
        <f>Population!W201/SUM(Population!$O201:$AA201)</f>
        <v>0</v>
      </c>
      <c r="X201" s="42">
        <f>Population!X201/SUM(Population!$O201:$AA201)</f>
        <v>0</v>
      </c>
      <c r="Y201" s="42">
        <f>Population!Y201/SUM(Population!$O201:$AA201)</f>
        <v>9.2491659924544007E-4</v>
      </c>
      <c r="Z201" s="42">
        <f>Population!Z201/SUM(Population!$O201:$AA201)</f>
        <v>4.5902006881862379E-4</v>
      </c>
      <c r="AA201" s="42">
        <f>Population!AA201/SUM(Population!$O201:$AA201)</f>
        <v>3.6628147457916821E-4</v>
      </c>
      <c r="AB201" s="40">
        <f>Population!AB201/SUM(Population!$AB201:$AN201)</f>
        <v>0.43590543357628136</v>
      </c>
      <c r="AC201" s="42">
        <f>Population!AC201/SUM(Population!$AB201:$AN201)</f>
        <v>6.405517603026141E-2</v>
      </c>
      <c r="AD201" s="42">
        <f>Population!AD201/SUM(Population!$AB201:$AN201)</f>
        <v>0.1878025480922054</v>
      </c>
      <c r="AE201" s="42">
        <f>Population!AE201/SUM(Population!$AB201:$AN201)</f>
        <v>0.1947269287956378</v>
      </c>
      <c r="AF201" s="42">
        <f>Population!AF201/SUM(Population!$AB201:$AN201)</f>
        <v>5.8549649807572594E-2</v>
      </c>
      <c r="AG201" s="42">
        <f>Population!AG201/SUM(Population!$AB201:$AN201)</f>
        <v>1.1282344203465607E-2</v>
      </c>
      <c r="AH201" s="42">
        <f>Population!AH201/SUM(Population!$AB201:$AN201)</f>
        <v>9.5590135462839017E-3</v>
      </c>
      <c r="AI201" s="42">
        <f>Population!AI201/SUM(Population!$AB201:$AN201)</f>
        <v>0</v>
      </c>
      <c r="AJ201" s="42">
        <f>Population!AJ201/SUM(Population!$AB201:$AN201)</f>
        <v>0</v>
      </c>
      <c r="AK201" s="42">
        <f>Population!AK201/SUM(Population!$AB201:$AN201)</f>
        <v>0</v>
      </c>
      <c r="AL201" s="42">
        <f>Population!AL201/SUM(Population!$AB201:$AN201)</f>
        <v>2.0025609651524383E-2</v>
      </c>
      <c r="AM201" s="42">
        <f>Population!AM201/SUM(Population!$AB201:$AN201)</f>
        <v>1.0020311645262158E-2</v>
      </c>
      <c r="AN201" s="42">
        <f>Population!AN201/SUM(Population!$AB201:$AN201)</f>
        <v>8.0729846515051659E-3</v>
      </c>
      <c r="AO201" s="40">
        <f>Population!AO201/SUM(Population!$AO201:$BA201)</f>
        <v>0.8500078578208381</v>
      </c>
      <c r="AP201" s="42">
        <f>Population!AP201/SUM(Population!$AO201:$BA201)</f>
        <v>1.7217553862221634E-2</v>
      </c>
      <c r="AQ201" s="42">
        <f>Population!AQ201/SUM(Population!$AO201:$BA201)</f>
        <v>5.0226299812672057E-2</v>
      </c>
      <c r="AR201" s="42">
        <f>Population!AR201/SUM(Population!$AO201:$BA201)</f>
        <v>5.1713921239733861E-2</v>
      </c>
      <c r="AS201" s="42">
        <f>Population!AS201/SUM(Population!$AO201:$BA201)</f>
        <v>1.5466467436056864E-2</v>
      </c>
      <c r="AT201" s="42">
        <f>Population!AT201/SUM(Population!$AO201:$BA201)</f>
        <v>2.9688707465947203E-3</v>
      </c>
      <c r="AU201" s="42">
        <f>Population!AU201/SUM(Population!$AO201:$BA201)</f>
        <v>2.4982422004532021E-3</v>
      </c>
      <c r="AV201" s="42">
        <f>Population!AV201/SUM(Population!$AO201:$BA201)</f>
        <v>0</v>
      </c>
      <c r="AW201" s="42">
        <f>Population!AW201/SUM(Population!$AO201:$BA201)</f>
        <v>0</v>
      </c>
      <c r="AX201" s="42">
        <f>Population!AX201/SUM(Population!$AO201:$BA201)</f>
        <v>0</v>
      </c>
      <c r="AY201" s="42">
        <f>Population!AY201/SUM(Population!$AO201:$BA201)</f>
        <v>5.2307796653591589E-3</v>
      </c>
      <c r="AZ201" s="42">
        <f>Population!AZ201/SUM(Population!$AO201:$BA201)</f>
        <v>2.5970701287480885E-3</v>
      </c>
      <c r="BA201" s="43">
        <f>Population!BA201/SUM(Population!$AO201:$BA201)</f>
        <v>2.0729370873222843E-3</v>
      </c>
      <c r="BB201" s="40">
        <f>Population!BB201/SUM(Population!$BB201:$BN201)</f>
        <v>0.40058010120598181</v>
      </c>
      <c r="BC201" s="42">
        <f>Population!BC201/SUM(Population!$BB201:$BN201)</f>
        <v>7.6735474501363019E-2</v>
      </c>
      <c r="BD201" s="42">
        <f>Population!BD201/SUM(Population!$BB201:$BN201)</f>
        <v>0.21230120890173299</v>
      </c>
      <c r="BE201" s="42">
        <f>Population!BE201/SUM(Population!$BB201:$BN201)</f>
        <v>0.20309393620775198</v>
      </c>
      <c r="BF201" s="42">
        <f>Population!BF201/SUM(Population!$BB201:$BN201)</f>
        <v>5.741765229449141E-2</v>
      </c>
      <c r="BG201" s="42">
        <f>Population!BG201/SUM(Population!$BB201:$BN201)</f>
        <v>1.0584767932278111E-2</v>
      </c>
      <c r="BH201" s="42">
        <f>Population!BH201/SUM(Population!$BB201:$BN201)</f>
        <v>8.3035950577268359E-3</v>
      </c>
      <c r="BI201" s="42">
        <f>Population!BI201/SUM(Population!$BB201:$BN201)</f>
        <v>0</v>
      </c>
      <c r="BJ201" s="42">
        <f>Population!BJ201/SUM(Population!$BB201:$BN201)</f>
        <v>0</v>
      </c>
      <c r="BK201" s="42">
        <f>Population!BK201/SUM(Population!$BB201:$BN201)</f>
        <v>0</v>
      </c>
      <c r="BL201" s="42">
        <f>Population!BL201/SUM(Population!$BB201:$BN201)</f>
        <v>1.7290795116539033E-2</v>
      </c>
      <c r="BM201" s="42">
        <f>Population!BM201/SUM(Population!$BB201:$BN201)</f>
        <v>7.9246807599795844E-3</v>
      </c>
      <c r="BN201" s="43">
        <f>Population!BN201/SUM(Population!$BB201:$BN201)</f>
        <v>5.7677880221553559E-3</v>
      </c>
    </row>
    <row r="202" spans="1:66" x14ac:dyDescent="0.25">
      <c r="A202">
        <f t="shared" si="6"/>
        <v>99</v>
      </c>
      <c r="B202" s="40">
        <f>Population!B202/SUM(Population!$B202:$N202)</f>
        <v>0.94391044420405223</v>
      </c>
      <c r="C202" s="42">
        <f>Population!C202/SUM(Population!$B202:$N202)</f>
        <v>6.4393037705502351E-3</v>
      </c>
      <c r="D202" s="42">
        <f>Population!D202/SUM(Population!$B202:$N202)</f>
        <v>1.8782824003969741E-2</v>
      </c>
      <c r="E202" s="42">
        <f>Population!E202/SUM(Population!$B202:$N202)</f>
        <v>1.9337347355028976E-2</v>
      </c>
      <c r="F202" s="42">
        <f>Population!F202/SUM(Population!$B202:$N202)</f>
        <v>5.7830996012539753E-3</v>
      </c>
      <c r="G202" s="42">
        <f>Population!G202/SUM(Population!$B202:$N202)</f>
        <v>1.1100854045146887E-3</v>
      </c>
      <c r="H202" s="42">
        <f>Population!H202/SUM(Population!$B202:$N202)</f>
        <v>9.3416383381329348E-4</v>
      </c>
      <c r="I202" s="42">
        <f>Population!I202/SUM(Population!$B202:$N202)</f>
        <v>0</v>
      </c>
      <c r="J202" s="42">
        <f>Population!J202/SUM(Population!$B202:$N202)</f>
        <v>0</v>
      </c>
      <c r="K202" s="42">
        <f>Population!K202/SUM(Population!$B202:$N202)</f>
        <v>0</v>
      </c>
      <c r="L202" s="42">
        <f>Population!L202/SUM(Population!$B202:$N202)</f>
        <v>1.9559246189360161E-3</v>
      </c>
      <c r="M202" s="42">
        <f>Population!M202/SUM(Population!$B202:$N202)</f>
        <v>9.7125168141056677E-4</v>
      </c>
      <c r="N202" s="42">
        <f>Population!N202/SUM(Population!$B202:$N202)</f>
        <v>7.7555552647000055E-4</v>
      </c>
      <c r="O202" s="40">
        <f>Population!O202/SUM(Population!$O202:$AA202)</f>
        <v>0.97344109155363667</v>
      </c>
      <c r="P202" s="42">
        <f>Population!P202/SUM(Population!$O202:$AA202)</f>
        <v>3.0514885622059517E-3</v>
      </c>
      <c r="Q202" s="42">
        <f>Population!Q202/SUM(Population!$O202:$AA202)</f>
        <v>8.8976047425371949E-3</v>
      </c>
      <c r="R202" s="42">
        <f>Population!R202/SUM(Population!$O202:$AA202)</f>
        <v>9.1555539676460105E-3</v>
      </c>
      <c r="S202" s="42">
        <f>Population!S202/SUM(Population!$O202:$AA202)</f>
        <v>2.737016570419898E-3</v>
      </c>
      <c r="T202" s="42">
        <f>Population!T202/SUM(Population!$O202:$AA202)</f>
        <v>5.2522981633483978E-4</v>
      </c>
      <c r="U202" s="42">
        <f>Population!U202/SUM(Population!$O202:$AA202)</f>
        <v>4.4177076187056411E-4</v>
      </c>
      <c r="V202" s="42">
        <f>Population!V202/SUM(Population!$O202:$AA202)</f>
        <v>0</v>
      </c>
      <c r="W202" s="42">
        <f>Population!W202/SUM(Population!$O202:$AA202)</f>
        <v>0</v>
      </c>
      <c r="X202" s="42">
        <f>Population!X202/SUM(Population!$O202:$AA202)</f>
        <v>0</v>
      </c>
      <c r="Y202" s="42">
        <f>Population!Y202/SUM(Population!$O202:$AA202)</f>
        <v>9.2492808337276409E-4</v>
      </c>
      <c r="Z202" s="42">
        <f>Population!Z202/SUM(Population!$O202:$AA202)</f>
        <v>4.5902714351765808E-4</v>
      </c>
      <c r="AA202" s="42">
        <f>Population!AA202/SUM(Population!$O202:$AA202)</f>
        <v>3.6628879845843212E-4</v>
      </c>
      <c r="AB202" s="40">
        <f>Population!AB202/SUM(Population!$AB202:$AN202)</f>
        <v>0.43590339514986676</v>
      </c>
      <c r="AC202" s="42">
        <f>Population!AC202/SUM(Population!$AB202:$AN202)</f>
        <v>6.405531271269288E-2</v>
      </c>
      <c r="AD202" s="42">
        <f>Population!AD202/SUM(Population!$AB202:$AN202)</f>
        <v>0.18780305258464183</v>
      </c>
      <c r="AE202" s="42">
        <f>Population!AE202/SUM(Population!$AB202:$AN202)</f>
        <v>0.19472763108252128</v>
      </c>
      <c r="AF202" s="42">
        <f>Population!AF202/SUM(Population!$AB202:$AN202)</f>
        <v>5.8549908543109562E-2</v>
      </c>
      <c r="AG202" s="42">
        <f>Population!AG202/SUM(Population!$AB202:$AN202)</f>
        <v>1.1282401756857465E-2</v>
      </c>
      <c r="AH202" s="42">
        <f>Population!AH202/SUM(Population!$AB202:$AN202)</f>
        <v>9.5590764621897844E-3</v>
      </c>
      <c r="AI202" s="42">
        <f>Population!AI202/SUM(Population!$AB202:$AN202)</f>
        <v>0</v>
      </c>
      <c r="AJ202" s="42">
        <f>Population!AJ202/SUM(Population!$AB202:$AN202)</f>
        <v>0</v>
      </c>
      <c r="AK202" s="42">
        <f>Population!AK202/SUM(Population!$AB202:$AN202)</f>
        <v>0</v>
      </c>
      <c r="AL202" s="42">
        <f>Population!AL202/SUM(Population!$AB202:$AN202)</f>
        <v>2.0025743326581191E-2</v>
      </c>
      <c r="AM202" s="42">
        <f>Population!AM202/SUM(Population!$AB202:$AN202)</f>
        <v>1.0020398387110985E-2</v>
      </c>
      <c r="AN202" s="42">
        <f>Population!AN202/SUM(Population!$AB202:$AN202)</f>
        <v>8.0730799944280923E-3</v>
      </c>
      <c r="AO202" s="40">
        <f>Population!AO202/SUM(Population!$AO202:$BA202)</f>
        <v>0.84999399596574987</v>
      </c>
      <c r="AP202" s="42">
        <f>Population!AP202/SUM(Population!$AO202:$BA202)</f>
        <v>1.7218898833066799E-2</v>
      </c>
      <c r="AQ202" s="42">
        <f>Population!AQ202/SUM(Population!$AO202:$BA202)</f>
        <v>5.0230474399742667E-2</v>
      </c>
      <c r="AR202" s="42">
        <f>Population!AR202/SUM(Population!$AO202:$BA202)</f>
        <v>5.1718675465553282E-2</v>
      </c>
      <c r="AS202" s="42">
        <f>Population!AS202/SUM(Population!$AO202:$BA202)</f>
        <v>1.5468015491926435E-2</v>
      </c>
      <c r="AT202" s="42">
        <f>Population!AT202/SUM(Population!$AO202:$BA202)</f>
        <v>2.9691890506787048E-3</v>
      </c>
      <c r="AU202" s="42">
        <f>Population!AU202/SUM(Population!$AO202:$BA202)</f>
        <v>2.4985503926936783E-3</v>
      </c>
      <c r="AV202" s="42">
        <f>Population!AV202/SUM(Population!$AO202:$BA202)</f>
        <v>0</v>
      </c>
      <c r="AW202" s="42">
        <f>Population!AW202/SUM(Population!$AO202:$BA202)</f>
        <v>0</v>
      </c>
      <c r="AX202" s="42">
        <f>Population!AX202/SUM(Population!$AO202:$BA202)</f>
        <v>0</v>
      </c>
      <c r="AY202" s="42">
        <f>Population!AY202/SUM(Population!$AO202:$BA202)</f>
        <v>5.2314302369537045E-3</v>
      </c>
      <c r="AZ202" s="42">
        <f>Population!AZ202/SUM(Population!$AO202:$BA202)</f>
        <v>2.5974515131106171E-3</v>
      </c>
      <c r="BA202" s="43">
        <f>Population!BA202/SUM(Population!$AO202:$BA202)</f>
        <v>2.0733186505240775E-3</v>
      </c>
      <c r="BB202" s="40">
        <f>Population!BB202/SUM(Population!$BB202:$BN202)</f>
        <v>0.40057989950275819</v>
      </c>
      <c r="BC202" s="42">
        <f>Population!BC202/SUM(Population!$BB202:$BN202)</f>
        <v>7.6735464152756908E-2</v>
      </c>
      <c r="BD202" s="42">
        <f>Population!BD202/SUM(Population!$BB202:$BN202)</f>
        <v>0.21230122154412673</v>
      </c>
      <c r="BE202" s="42">
        <f>Population!BE202/SUM(Population!$BB202:$BN202)</f>
        <v>0.20309401399886923</v>
      </c>
      <c r="BF202" s="42">
        <f>Population!BF202/SUM(Population!$BB202:$BN202)</f>
        <v>5.7417691041019334E-2</v>
      </c>
      <c r="BG202" s="42">
        <f>Population!BG202/SUM(Population!$BB202:$BN202)</f>
        <v>1.0584777636125675E-2</v>
      </c>
      <c r="BH202" s="42">
        <f>Population!BH202/SUM(Population!$BB202:$BN202)</f>
        <v>8.303606872683434E-3</v>
      </c>
      <c r="BI202" s="42">
        <f>Population!BI202/SUM(Population!$BB202:$BN202)</f>
        <v>0</v>
      </c>
      <c r="BJ202" s="42">
        <f>Population!BJ202/SUM(Population!$BB202:$BN202)</f>
        <v>0</v>
      </c>
      <c r="BK202" s="42">
        <f>Population!BK202/SUM(Population!$BB202:$BN202)</f>
        <v>0</v>
      </c>
      <c r="BL202" s="42">
        <f>Population!BL202/SUM(Population!$BB202:$BN202)</f>
        <v>1.7290820446744976E-2</v>
      </c>
      <c r="BM202" s="42">
        <f>Population!BM202/SUM(Population!$BB202:$BN202)</f>
        <v>7.9246979856604297E-3</v>
      </c>
      <c r="BN202" s="43">
        <f>Population!BN202/SUM(Population!$BB202:$BN202)</f>
        <v>5.7678068192549004E-3</v>
      </c>
    </row>
    <row r="203" spans="1:66" x14ac:dyDescent="0.25">
      <c r="A203">
        <f t="shared" si="6"/>
        <v>99.5</v>
      </c>
      <c r="B203" s="40">
        <f>Population!B203/SUM(Population!$B203:$N203)</f>
        <v>0.94391008891280148</v>
      </c>
      <c r="C203" s="42">
        <f>Population!C203/SUM(Population!$B203:$N203)</f>
        <v>6.439333093381315E-3</v>
      </c>
      <c r="D203" s="42">
        <f>Population!D203/SUM(Population!$B203:$N203)</f>
        <v>1.8782922473277227E-2</v>
      </c>
      <c r="E203" s="42">
        <f>Population!E203/SUM(Population!$B203:$N203)</f>
        <v>1.933747047238402E-2</v>
      </c>
      <c r="F203" s="42">
        <f>Population!F203/SUM(Population!$B203:$N203)</f>
        <v>5.7831420792416243E-3</v>
      </c>
      <c r="G203" s="42">
        <f>Population!G203/SUM(Population!$B203:$N203)</f>
        <v>1.1100944545675369E-3</v>
      </c>
      <c r="H203" s="42">
        <f>Population!H203/SUM(Population!$B203:$N203)</f>
        <v>9.3417304769750702E-4</v>
      </c>
      <c r="I203" s="42">
        <f>Population!I203/SUM(Population!$B203:$N203)</f>
        <v>0</v>
      </c>
      <c r="J203" s="42">
        <f>Population!J203/SUM(Population!$B203:$N203)</f>
        <v>0</v>
      </c>
      <c r="K203" s="42">
        <f>Population!K203/SUM(Population!$B203:$N203)</f>
        <v>0</v>
      </c>
      <c r="L203" s="42">
        <f>Population!L203/SUM(Population!$B203:$N203)</f>
        <v>1.9559441429446585E-3</v>
      </c>
      <c r="M203" s="42">
        <f>Population!M203/SUM(Population!$B203:$N203)</f>
        <v>9.7126357975602703E-4</v>
      </c>
      <c r="N203" s="42">
        <f>Population!N203/SUM(Population!$B203:$N203)</f>
        <v>7.7556774394886227E-4</v>
      </c>
      <c r="O203" s="40">
        <f>Population!O203/SUM(Population!$O203:$AA203)</f>
        <v>0.97344089686353541</v>
      </c>
      <c r="P203" s="42">
        <f>Population!P203/SUM(Population!$O203:$AA203)</f>
        <v>3.0515039508757524E-3</v>
      </c>
      <c r="Q203" s="42">
        <f>Population!Q203/SUM(Population!$O203:$AA203)</f>
        <v>8.8976575164389209E-3</v>
      </c>
      <c r="R203" s="42">
        <f>Population!R203/SUM(Population!$O203:$AA203)</f>
        <v>9.1556215094270831E-3</v>
      </c>
      <c r="S203" s="42">
        <f>Population!S203/SUM(Population!$O203:$AA203)</f>
        <v>2.7370401997173187E-3</v>
      </c>
      <c r="T203" s="42">
        <f>Population!T203/SUM(Population!$O203:$AA203)</f>
        <v>5.2523489438077687E-4</v>
      </c>
      <c r="U203" s="42">
        <f>Population!U203/SUM(Population!$O203:$AA203)</f>
        <v>4.4177599867723367E-4</v>
      </c>
      <c r="V203" s="42">
        <f>Population!V203/SUM(Population!$O203:$AA203)</f>
        <v>0</v>
      </c>
      <c r="W203" s="42">
        <f>Population!W203/SUM(Population!$O203:$AA203)</f>
        <v>0</v>
      </c>
      <c r="X203" s="42">
        <f>Population!X203/SUM(Population!$O203:$AA203)</f>
        <v>0</v>
      </c>
      <c r="Y203" s="42">
        <f>Population!Y203/SUM(Population!$O203:$AA203)</f>
        <v>9.2493919208938547E-4</v>
      </c>
      <c r="Z203" s="42">
        <f>Population!Z203/SUM(Population!$O203:$AA203)</f>
        <v>4.5903398812397389E-4</v>
      </c>
      <c r="AA203" s="42">
        <f>Population!AA203/SUM(Population!$O203:$AA203)</f>
        <v>3.6629588673420233E-4</v>
      </c>
      <c r="AB203" s="40">
        <f>Population!AB203/SUM(Population!$AB203:$AN203)</f>
        <v>0.43590142586780778</v>
      </c>
      <c r="AC203" s="42">
        <f>Population!AC203/SUM(Population!$AB203:$AN203)</f>
        <v>6.4055444736582201E-2</v>
      </c>
      <c r="AD203" s="42">
        <f>Population!AD203/SUM(Population!$AB203:$AN203)</f>
        <v>0.18780353985152448</v>
      </c>
      <c r="AE203" s="42">
        <f>Population!AE203/SUM(Population!$AB203:$AN203)</f>
        <v>0.19472830945282427</v>
      </c>
      <c r="AF203" s="42">
        <f>Population!AF203/SUM(Population!$AB203:$AN203)</f>
        <v>5.855015850066813E-2</v>
      </c>
      <c r="AG203" s="42">
        <f>Population!AG203/SUM(Population!$AB203:$AN203)</f>
        <v>1.1282457364755671E-2</v>
      </c>
      <c r="AH203" s="42">
        <f>Population!AH203/SUM(Population!$AB203:$AN203)</f>
        <v>9.5591372679712516E-3</v>
      </c>
      <c r="AI203" s="42">
        <f>Population!AI203/SUM(Population!$AB203:$AN203)</f>
        <v>0</v>
      </c>
      <c r="AJ203" s="42">
        <f>Population!AJ203/SUM(Population!$AB203:$AN203)</f>
        <v>0</v>
      </c>
      <c r="AK203" s="42">
        <f>Population!AK203/SUM(Population!$AB203:$AN203)</f>
        <v>0</v>
      </c>
      <c r="AL203" s="42">
        <f>Population!AL203/SUM(Population!$AB203:$AN203)</f>
        <v>2.002587252029921E-2</v>
      </c>
      <c r="AM203" s="42">
        <f>Population!AM203/SUM(Population!$AB203:$AN203)</f>
        <v>1.0020482243032897E-2</v>
      </c>
      <c r="AN203" s="42">
        <f>Population!AN203/SUM(Population!$AB203:$AN203)</f>
        <v>8.0731721945339809E-3</v>
      </c>
      <c r="AO203" s="40">
        <f>Population!AO203/SUM(Population!$AO203:$BA203)</f>
        <v>0.84998080103075657</v>
      </c>
      <c r="AP203" s="42">
        <f>Population!AP203/SUM(Population!$AO203:$BA203)</f>
        <v>1.7220178892890271E-2</v>
      </c>
      <c r="AQ203" s="42">
        <f>Population!AQ203/SUM(Population!$AO203:$BA203)</f>
        <v>5.0234446989647547E-2</v>
      </c>
      <c r="AR203" s="42">
        <f>Population!AR203/SUM(Population!$AO203:$BA203)</f>
        <v>5.1723199754968266E-2</v>
      </c>
      <c r="AS203" s="42">
        <f>Population!AS203/SUM(Population!$AO203:$BA203)</f>
        <v>1.546948891990556E-2</v>
      </c>
      <c r="AT203" s="42">
        <f>Population!AT203/SUM(Population!$AO203:$BA203)</f>
        <v>2.9694920822304128E-3</v>
      </c>
      <c r="AU203" s="42">
        <f>Population!AU203/SUM(Population!$AO203:$BA203)</f>
        <v>2.4988440109959976E-3</v>
      </c>
      <c r="AV203" s="42">
        <f>Population!AV203/SUM(Population!$AO203:$BA203)</f>
        <v>0</v>
      </c>
      <c r="AW203" s="42">
        <f>Population!AW203/SUM(Population!$AO203:$BA203)</f>
        <v>0</v>
      </c>
      <c r="AX203" s="42">
        <f>Population!AX203/SUM(Population!$AO203:$BA203)</f>
        <v>0</v>
      </c>
      <c r="AY203" s="42">
        <f>Population!AY203/SUM(Population!$AO203:$BA203)</f>
        <v>5.2320500280698687E-3</v>
      </c>
      <c r="AZ203" s="42">
        <f>Population!AZ203/SUM(Population!$AO203:$BA203)</f>
        <v>2.5978151977284029E-3</v>
      </c>
      <c r="BA203" s="43">
        <f>Population!BA203/SUM(Population!$AO203:$BA203)</f>
        <v>2.0736830928070413E-3</v>
      </c>
      <c r="BB203" s="40">
        <f>Population!BB203/SUM(Population!$BB203:$BN203)</f>
        <v>0.4005797053359999</v>
      </c>
      <c r="BC203" s="42">
        <f>Population!BC203/SUM(Population!$BB203:$BN203)</f>
        <v>7.6735454180457088E-2</v>
      </c>
      <c r="BD203" s="42">
        <f>Population!BD203/SUM(Population!$BB203:$BN203)</f>
        <v>0.21230123365864101</v>
      </c>
      <c r="BE203" s="42">
        <f>Population!BE203/SUM(Population!$BB203:$BN203)</f>
        <v>0.20309408884009228</v>
      </c>
      <c r="BF203" s="42">
        <f>Population!BF203/SUM(Population!$BB203:$BN203)</f>
        <v>5.7417728340576311E-2</v>
      </c>
      <c r="BG203" s="42">
        <f>Population!BG203/SUM(Population!$BB203:$BN203)</f>
        <v>1.0584786980946566E-2</v>
      </c>
      <c r="BH203" s="42">
        <f>Population!BH203/SUM(Population!$BB203:$BN203)</f>
        <v>8.30361825769463E-3</v>
      </c>
      <c r="BI203" s="42">
        <f>Population!BI203/SUM(Population!$BB203:$BN203)</f>
        <v>0</v>
      </c>
      <c r="BJ203" s="42">
        <f>Population!BJ203/SUM(Population!$BB203:$BN203)</f>
        <v>0</v>
      </c>
      <c r="BK203" s="42">
        <f>Population!BK203/SUM(Population!$BB203:$BN203)</f>
        <v>0</v>
      </c>
      <c r="BL203" s="42">
        <f>Population!BL203/SUM(Population!$BB203:$BN203)</f>
        <v>1.7290844855600264E-2</v>
      </c>
      <c r="BM203" s="42">
        <f>Population!BM203/SUM(Population!$BB203:$BN203)</f>
        <v>7.9247145939705162E-3</v>
      </c>
      <c r="BN203" s="43">
        <f>Population!BN203/SUM(Population!$BB203:$BN203)</f>
        <v>5.7678249560216416E-3</v>
      </c>
    </row>
    <row r="204" spans="1:66" x14ac:dyDescent="0.25">
      <c r="A204">
        <f t="shared" si="6"/>
        <v>100</v>
      </c>
      <c r="B204" s="40">
        <f>Population!B204/SUM(Population!$B204:$N204)</f>
        <v>0.94390974571619835</v>
      </c>
      <c r="C204" s="42">
        <f>Population!C204/SUM(Population!$B204:$N204)</f>
        <v>6.4393614022382334E-3</v>
      </c>
      <c r="D204" s="42">
        <f>Population!D204/SUM(Population!$B204:$N204)</f>
        <v>1.8783017557108258E-2</v>
      </c>
      <c r="E204" s="42">
        <f>Population!E204/SUM(Population!$B204:$N204)</f>
        <v>1.9337589393408846E-2</v>
      </c>
      <c r="F204" s="42">
        <f>Population!F204/SUM(Population!$B204:$N204)</f>
        <v>5.783183118719535E-3</v>
      </c>
      <c r="G204" s="42">
        <f>Population!G204/SUM(Population!$B204:$N204)</f>
        <v>1.110103199585496E-3</v>
      </c>
      <c r="H204" s="42">
        <f>Population!H204/SUM(Population!$B204:$N204)</f>
        <v>9.3418195369446625E-4</v>
      </c>
      <c r="I204" s="42">
        <f>Population!I204/SUM(Population!$B204:$N204)</f>
        <v>0</v>
      </c>
      <c r="J204" s="42">
        <f>Population!J204/SUM(Population!$B204:$N204)</f>
        <v>0</v>
      </c>
      <c r="K204" s="42">
        <f>Population!K204/SUM(Population!$B204:$N204)</f>
        <v>0</v>
      </c>
      <c r="L204" s="42">
        <f>Population!L204/SUM(Population!$B204:$N204)</f>
        <v>1.955963014795818E-3</v>
      </c>
      <c r="M204" s="42">
        <f>Population!M204/SUM(Population!$B204:$N204)</f>
        <v>9.7127508379752422E-4</v>
      </c>
      <c r="N204" s="42">
        <f>Population!N204/SUM(Population!$B204:$N204)</f>
        <v>7.7557956045348146E-4</v>
      </c>
      <c r="O204" s="40">
        <f>Population!O204/SUM(Population!$O204:$AA204)</f>
        <v>0.97344070863770715</v>
      </c>
      <c r="P204" s="42">
        <f>Population!P204/SUM(Population!$O204:$AA204)</f>
        <v>3.0515188217314923E-3</v>
      </c>
      <c r="Q204" s="42">
        <f>Population!Q204/SUM(Population!$O204:$AA204)</f>
        <v>8.8977085237915195E-3</v>
      </c>
      <c r="R204" s="42">
        <f>Population!R204/SUM(Population!$O204:$AA204)</f>
        <v>9.1556868066328088E-3</v>
      </c>
      <c r="S204" s="42">
        <f>Population!S204/SUM(Population!$O204:$AA204)</f>
        <v>2.7370630476683086E-3</v>
      </c>
      <c r="T204" s="42">
        <f>Population!T204/SUM(Population!$O204:$AA204)</f>
        <v>5.252398050930359E-4</v>
      </c>
      <c r="U204" s="42">
        <f>Population!U204/SUM(Population!$O204:$AA204)</f>
        <v>4.4178106407658126E-4</v>
      </c>
      <c r="V204" s="42">
        <f>Population!V204/SUM(Population!$O204:$AA204)</f>
        <v>0</v>
      </c>
      <c r="W204" s="42">
        <f>Population!W204/SUM(Population!$O204:$AA204)</f>
        <v>0</v>
      </c>
      <c r="X204" s="42">
        <f>Population!X204/SUM(Population!$O204:$AA204)</f>
        <v>0</v>
      </c>
      <c r="Y204" s="42">
        <f>Population!Y204/SUM(Population!$O204:$AA204)</f>
        <v>9.2494993696906407E-4</v>
      </c>
      <c r="Z204" s="42">
        <f>Population!Z204/SUM(Population!$O204:$AA204)</f>
        <v>4.5904060975739125E-4</v>
      </c>
      <c r="AA204" s="42">
        <f>Population!AA204/SUM(Population!$O204:$AA204)</f>
        <v>3.6630274657270762E-4</v>
      </c>
      <c r="AB204" s="40">
        <f>Population!AB204/SUM(Population!$AB204:$AN204)</f>
        <v>0.43589952355637313</v>
      </c>
      <c r="AC204" s="42">
        <f>Population!AC204/SUM(Population!$AB204:$AN204)</f>
        <v>6.4055572250665854E-2</v>
      </c>
      <c r="AD204" s="42">
        <f>Population!AD204/SUM(Population!$AB204:$AN204)</f>
        <v>0.187804010439134</v>
      </c>
      <c r="AE204" s="42">
        <f>Population!AE204/SUM(Population!$AB204:$AN204)</f>
        <v>0.19472896465811351</v>
      </c>
      <c r="AF204" s="42">
        <f>Population!AF204/SUM(Population!$AB204:$AN204)</f>
        <v>5.8550399954546264E-2</v>
      </c>
      <c r="AG204" s="42">
        <f>Population!AG204/SUM(Population!$AB204:$AN204)</f>
        <v>1.1282511087774795E-2</v>
      </c>
      <c r="AH204" s="42">
        <f>Population!AH204/SUM(Population!$AB204:$AN204)</f>
        <v>9.5591960291746356E-3</v>
      </c>
      <c r="AI204" s="42">
        <f>Population!AI204/SUM(Population!$AB204:$AN204)</f>
        <v>0</v>
      </c>
      <c r="AJ204" s="42">
        <f>Population!AJ204/SUM(Population!$AB204:$AN204)</f>
        <v>0</v>
      </c>
      <c r="AK204" s="42">
        <f>Population!AK204/SUM(Population!$AB204:$AN204)</f>
        <v>0</v>
      </c>
      <c r="AL204" s="42">
        <f>Population!AL204/SUM(Population!$AB204:$AN204)</f>
        <v>2.002599737180628E-2</v>
      </c>
      <c r="AM204" s="42">
        <f>Population!AM204/SUM(Population!$AB204:$AN204)</f>
        <v>1.0020563302700436E-2</v>
      </c>
      <c r="AN204" s="42">
        <f>Population!AN204/SUM(Population!$AB204:$AN204)</f>
        <v>8.0732613497109963E-3</v>
      </c>
      <c r="AO204" s="40">
        <f>Population!AO204/SUM(Population!$AO204:$BA204)</f>
        <v>0.84996824669941051</v>
      </c>
      <c r="AP204" s="42">
        <f>Population!AP204/SUM(Population!$AO204:$BA204)</f>
        <v>1.7221396611938344E-2</v>
      </c>
      <c r="AQ204" s="42">
        <f>Population!AQ204/SUM(Population!$AO204:$BA204)</f>
        <v>5.0238225591197019E-2</v>
      </c>
      <c r="AR204" s="42">
        <f>Population!AR204/SUM(Population!$AO204:$BA204)</f>
        <v>5.1727503215300896E-2</v>
      </c>
      <c r="AS204" s="42">
        <f>Population!AS204/SUM(Population!$AO204:$BA204)</f>
        <v>1.5470890667608251E-2</v>
      </c>
      <c r="AT204" s="42">
        <f>Population!AT204/SUM(Population!$AO204:$BA204)</f>
        <v>2.9697804422257235E-3</v>
      </c>
      <c r="AU204" s="42">
        <f>Population!AU204/SUM(Population!$AO204:$BA204)</f>
        <v>2.4991236223630589E-3</v>
      </c>
      <c r="AV204" s="42">
        <f>Population!AV204/SUM(Population!$AO204:$BA204)</f>
        <v>0</v>
      </c>
      <c r="AW204" s="42">
        <f>Population!AW204/SUM(Population!$AO204:$BA204)</f>
        <v>0</v>
      </c>
      <c r="AX204" s="42">
        <f>Population!AX204/SUM(Population!$AO204:$BA204)</f>
        <v>0</v>
      </c>
      <c r="AY204" s="42">
        <f>Population!AY204/SUM(Population!$AO204:$BA204)</f>
        <v>5.2326402367453909E-3</v>
      </c>
      <c r="AZ204" s="42">
        <f>Population!AZ204/SUM(Population!$AO204:$BA204)</f>
        <v>2.5981618610117895E-3</v>
      </c>
      <c r="BA204" s="43">
        <f>Population!BA204/SUM(Population!$AO204:$BA204)</f>
        <v>2.0740310521992567E-3</v>
      </c>
      <c r="BB204" s="40">
        <f>Population!BB204/SUM(Population!$BB204:$BN204)</f>
        <v>0.40057951845205003</v>
      </c>
      <c r="BC204" s="42">
        <f>Population!BC204/SUM(Population!$BB204:$BN204)</f>
        <v>7.673544457204319E-2</v>
      </c>
      <c r="BD204" s="42">
        <f>Population!BD204/SUM(Population!$BB204:$BN204)</f>
        <v>0.21230124526434255</v>
      </c>
      <c r="BE204" s="42">
        <f>Population!BE204/SUM(Population!$BB204:$BN204)</f>
        <v>0.20309416083166451</v>
      </c>
      <c r="BF204" s="42">
        <f>Population!BF204/SUM(Population!$BB204:$BN204)</f>
        <v>5.7417764241826763E-2</v>
      </c>
      <c r="BG204" s="42">
        <f>Population!BG204/SUM(Population!$BB204:$BN204)</f>
        <v>1.0584795978741278E-2</v>
      </c>
      <c r="BH204" s="42">
        <f>Population!BH204/SUM(Population!$BB204:$BN204)</f>
        <v>8.3036292269624643E-3</v>
      </c>
      <c r="BI204" s="42">
        <f>Population!BI204/SUM(Population!$BB204:$BN204)</f>
        <v>0</v>
      </c>
      <c r="BJ204" s="42">
        <f>Population!BJ204/SUM(Population!$BB204:$BN204)</f>
        <v>0</v>
      </c>
      <c r="BK204" s="42">
        <f>Population!BK204/SUM(Population!$BB204:$BN204)</f>
        <v>0</v>
      </c>
      <c r="BL204" s="42">
        <f>Population!BL204/SUM(Population!$BB204:$BN204)</f>
        <v>1.7290868373568653E-2</v>
      </c>
      <c r="BM204" s="42">
        <f>Population!BM204/SUM(Population!$BB204:$BN204)</f>
        <v>7.9247306051261138E-3</v>
      </c>
      <c r="BN204" s="43">
        <f>Population!BN204/SUM(Population!$BB204:$BN204)</f>
        <v>5.7678424536745532E-3</v>
      </c>
    </row>
  </sheetData>
  <mergeCells count="5">
    <mergeCell ref="B2:N2"/>
    <mergeCell ref="O2:AA2"/>
    <mergeCell ref="AB2:AN2"/>
    <mergeCell ref="AO2:BA2"/>
    <mergeCell ref="BB2:BN2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DI204"/>
  <sheetViews>
    <sheetView zoomScale="90" zoomScaleNormal="90" workbookViewId="0">
      <pane xSplit="1" ySplit="3" topLeftCell="B15" activePane="bottomRight" state="frozen"/>
      <selection pane="topRight" activeCell="B1" sqref="B1"/>
      <selection pane="bottomLeft" activeCell="A3" sqref="A3"/>
      <selection pane="bottomRight" activeCell="G44" sqref="G44"/>
    </sheetView>
  </sheetViews>
  <sheetFormatPr defaultRowHeight="15" x14ac:dyDescent="0.25"/>
  <cols>
    <col min="1" max="1" width="6.85546875" bestFit="1" customWidth="1"/>
    <col min="2" max="2" width="11.140625" style="10" bestFit="1" customWidth="1"/>
    <col min="3" max="3" width="10.85546875" style="5" customWidth="1"/>
    <col min="4" max="8" width="9.28515625" style="5" bestFit="1" customWidth="1"/>
    <col min="9" max="9" width="7.140625" style="5" customWidth="1"/>
    <col min="10" max="13" width="9.28515625" style="5" bestFit="1" customWidth="1"/>
    <col min="14" max="14" width="9.28515625" style="11" bestFit="1" customWidth="1"/>
    <col min="15" max="15" width="12.7109375" style="10" bestFit="1" customWidth="1"/>
    <col min="16" max="16" width="10.85546875" style="5" customWidth="1"/>
    <col min="17" max="21" width="12.7109375" style="5" bestFit="1" customWidth="1"/>
    <col min="22" max="22" width="7.140625" style="5" customWidth="1"/>
    <col min="23" max="26" width="12.7109375" style="5" bestFit="1" customWidth="1"/>
    <col min="27" max="27" width="12.7109375" style="11" bestFit="1" customWidth="1"/>
    <col min="28" max="28" width="11.140625" style="10" bestFit="1" customWidth="1"/>
    <col min="29" max="29" width="10.85546875" style="5" customWidth="1"/>
    <col min="30" max="34" width="9.28515625" style="5" bestFit="1" customWidth="1"/>
    <col min="35" max="35" width="7.140625" style="5" customWidth="1"/>
    <col min="36" max="40" width="9.28515625" style="5" bestFit="1" customWidth="1"/>
    <col min="41" max="41" width="11.140625" style="10" bestFit="1" customWidth="1"/>
    <col min="42" max="42" width="10.85546875" style="5" customWidth="1"/>
    <col min="43" max="47" width="9.28515625" style="5" bestFit="1" customWidth="1"/>
    <col min="48" max="48" width="7.140625" style="5" customWidth="1"/>
    <col min="49" max="52" width="9.28515625" style="5" bestFit="1" customWidth="1"/>
    <col min="53" max="53" width="9.28515625" style="11" bestFit="1" customWidth="1"/>
    <col min="54" max="54" width="11.140625" style="10" bestFit="1" customWidth="1"/>
    <col min="55" max="55" width="10.85546875" style="5" customWidth="1"/>
    <col min="56" max="60" width="9.28515625" style="5" bestFit="1" customWidth="1"/>
    <col min="61" max="61" width="7.140625" style="5" customWidth="1"/>
    <col min="62" max="65" width="9.28515625" style="5" bestFit="1" customWidth="1"/>
    <col min="66" max="66" width="7.5703125" style="11" customWidth="1"/>
  </cols>
  <sheetData>
    <row r="1" spans="1:113" x14ac:dyDescent="0.25">
      <c r="BB1" s="10" t="s">
        <v>167</v>
      </c>
    </row>
    <row r="2" spans="1:113" x14ac:dyDescent="0.25">
      <c r="B2" s="247" t="s">
        <v>144</v>
      </c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9"/>
      <c r="O2" s="250" t="s">
        <v>145</v>
      </c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2"/>
      <c r="AB2" s="253" t="s">
        <v>93</v>
      </c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5"/>
      <c r="AO2" s="256" t="s">
        <v>92</v>
      </c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259" t="s">
        <v>139</v>
      </c>
      <c r="BC2" s="260"/>
      <c r="BD2" s="260"/>
      <c r="BE2" s="260"/>
      <c r="BF2" s="260"/>
      <c r="BG2" s="260"/>
      <c r="BH2" s="260"/>
      <c r="BI2" s="260"/>
      <c r="BJ2" s="260"/>
      <c r="BK2" s="260"/>
      <c r="BL2" s="260"/>
      <c r="BM2" s="260"/>
      <c r="BN2" s="261"/>
    </row>
    <row r="3" spans="1:113" x14ac:dyDescent="0.25">
      <c r="A3" t="s">
        <v>4</v>
      </c>
      <c r="B3" s="24" t="s">
        <v>7</v>
      </c>
      <c r="C3" s="25" t="s">
        <v>111</v>
      </c>
      <c r="D3" s="25" t="s">
        <v>8</v>
      </c>
      <c r="E3" s="25" t="s">
        <v>54</v>
      </c>
      <c r="F3" s="25" t="s">
        <v>9</v>
      </c>
      <c r="G3" s="25" t="s">
        <v>55</v>
      </c>
      <c r="H3" s="25" t="s">
        <v>0</v>
      </c>
      <c r="I3" s="25" t="s">
        <v>114</v>
      </c>
      <c r="J3" s="25" t="s">
        <v>52</v>
      </c>
      <c r="K3" s="25" t="s">
        <v>56</v>
      </c>
      <c r="L3" s="25" t="s">
        <v>10</v>
      </c>
      <c r="M3" s="25" t="s">
        <v>53</v>
      </c>
      <c r="N3" s="26" t="s">
        <v>11</v>
      </c>
      <c r="O3" s="203" t="s">
        <v>7</v>
      </c>
      <c r="P3" s="123" t="s">
        <v>111</v>
      </c>
      <c r="Q3" s="123" t="s">
        <v>8</v>
      </c>
      <c r="R3" s="123" t="s">
        <v>54</v>
      </c>
      <c r="S3" s="123" t="s">
        <v>9</v>
      </c>
      <c r="T3" s="123" t="s">
        <v>55</v>
      </c>
      <c r="U3" s="123" t="s">
        <v>0</v>
      </c>
      <c r="V3" s="123" t="s">
        <v>114</v>
      </c>
      <c r="W3" s="123" t="s">
        <v>52</v>
      </c>
      <c r="X3" s="123" t="s">
        <v>56</v>
      </c>
      <c r="Y3" s="123" t="s">
        <v>10</v>
      </c>
      <c r="Z3" s="123" t="s">
        <v>53</v>
      </c>
      <c r="AA3" s="204" t="s">
        <v>11</v>
      </c>
      <c r="AB3" s="205" t="s">
        <v>7</v>
      </c>
      <c r="AC3" s="206" t="s">
        <v>111</v>
      </c>
      <c r="AD3" s="206" t="s">
        <v>8</v>
      </c>
      <c r="AE3" s="206" t="s">
        <v>54</v>
      </c>
      <c r="AF3" s="206" t="s">
        <v>9</v>
      </c>
      <c r="AG3" s="206" t="s">
        <v>55</v>
      </c>
      <c r="AH3" s="206" t="s">
        <v>0</v>
      </c>
      <c r="AI3" s="206" t="s">
        <v>114</v>
      </c>
      <c r="AJ3" s="206" t="s">
        <v>52</v>
      </c>
      <c r="AK3" s="206" t="s">
        <v>56</v>
      </c>
      <c r="AL3" s="206" t="s">
        <v>10</v>
      </c>
      <c r="AM3" s="206" t="s">
        <v>53</v>
      </c>
      <c r="AN3" s="206" t="s">
        <v>11</v>
      </c>
      <c r="AO3" s="207" t="s">
        <v>7</v>
      </c>
      <c r="AP3" s="208" t="s">
        <v>111</v>
      </c>
      <c r="AQ3" s="208" t="s">
        <v>8</v>
      </c>
      <c r="AR3" s="208" t="s">
        <v>54</v>
      </c>
      <c r="AS3" s="208" t="s">
        <v>9</v>
      </c>
      <c r="AT3" s="208" t="s">
        <v>55</v>
      </c>
      <c r="AU3" s="208" t="s">
        <v>0</v>
      </c>
      <c r="AV3" s="208" t="s">
        <v>114</v>
      </c>
      <c r="AW3" s="208" t="s">
        <v>52</v>
      </c>
      <c r="AX3" s="208" t="s">
        <v>56</v>
      </c>
      <c r="AY3" s="208" t="s">
        <v>10</v>
      </c>
      <c r="AZ3" s="208" t="s">
        <v>53</v>
      </c>
      <c r="BA3" s="209" t="s">
        <v>11</v>
      </c>
      <c r="BB3" s="134" t="s">
        <v>7</v>
      </c>
      <c r="BC3" s="135" t="s">
        <v>111</v>
      </c>
      <c r="BD3" s="135" t="s">
        <v>8</v>
      </c>
      <c r="BE3" s="135" t="s">
        <v>54</v>
      </c>
      <c r="BF3" s="135" t="s">
        <v>9</v>
      </c>
      <c r="BG3" s="135" t="s">
        <v>55</v>
      </c>
      <c r="BH3" s="135" t="s">
        <v>0</v>
      </c>
      <c r="BI3" s="135" t="s">
        <v>114</v>
      </c>
      <c r="BJ3" s="135" t="s">
        <v>52</v>
      </c>
      <c r="BK3" s="135" t="s">
        <v>56</v>
      </c>
      <c r="BL3" s="135" t="s">
        <v>10</v>
      </c>
      <c r="BM3" s="135" t="s">
        <v>53</v>
      </c>
      <c r="BN3" s="136" t="s">
        <v>11</v>
      </c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</row>
    <row r="4" spans="1:113" x14ac:dyDescent="0.25">
      <c r="A4">
        <v>0</v>
      </c>
      <c r="B4" s="227">
        <f>((1-(1-prop_idu_part)*SUMPRODUCT(Population!$BB4:$BN4,'By group'!$BB$27:$BN$27)*(1-prop_idu_male)/SUMPRODUCT(Population!$B4:$N4,'By group'!$B$27:$N$27))*Probability!O4*'By group'!$B$24*'By group'!O$23+(1-prop_idu_part)*SUMPRODUCT(Population!$BB4:$BN4,'By group'!$BB$27:$BN$27)*(1-prop_idu_male)/SUMPRODUCT(Population!$B4:$N4,'By group'!$B$27:$N$27)*Probability!BB4*'By group'!$B$24*'By group'!BB$23+Probability!AB4*Population!$DE4*(1-'By group'!AB$28*cond_eff)*'By group'!AB$23*prop_sw_use)*(1-Population!$DG4*circ_eff)</f>
        <v>0</v>
      </c>
      <c r="C4" s="228">
        <f>((1-(1-prop_idu_part)*SUMPRODUCT(Population!$BB4:$BN4,'By group'!$BB$27:$BN$27)*(1-prop_idu_male)/SUMPRODUCT(Population!$B4:$N4,'By group'!$B$27:$N$27))*Probability!P4*'By group'!$B$24*'By group'!P$23+(1-prop_idu_part)*SUMPRODUCT(Population!$BB4:$BN4,'By group'!$BB$27:$BN$27)*(1-prop_idu_male)/SUMPRODUCT(Population!$B4:$N4,'By group'!$B$27:$N$27)*Probability!BC4*'By group'!$B$24*'By group'!BC$23+Probability!AC4*Population!$DE4*(1-'By group'!AC$28*cond_eff)*'By group'!AC$23*prop_sw_use)*(1-Population!$DG4*circ_eff)</f>
        <v>1.6315178438582175E-3</v>
      </c>
      <c r="D4" s="228">
        <f>((1-(1-prop_idu_part)*SUMPRODUCT(Population!$BB4:$BN4,'By group'!$BB$27:$BN$27)*(1-prop_idu_male)/SUMPRODUCT(Population!$B4:$N4,'By group'!$B$27:$N$27))*Probability!Q4*'By group'!$B$24*'By group'!Q$23+(1-prop_idu_part)*SUMPRODUCT(Population!$BB4:$BN4,'By group'!$BB$27:$BN$27)*(1-prop_idu_male)/SUMPRODUCT(Population!$B4:$N4,'By group'!$B$27:$N$27)*Probability!BD4*'By group'!$B$24*'By group'!BD$23+Probability!AD4*Population!$DE4*(1-'By group'!AD$28*cond_eff)*'By group'!AD$23*prop_sw_use)*(1-Population!$DG4*circ_eff)</f>
        <v>4.0787946096455426E-3</v>
      </c>
      <c r="E4" s="228">
        <f>((1-(1-prop_idu_part)*SUMPRODUCT(Population!$BB4:$BN4,'By group'!$BB$27:$BN$27)*(1-prop_idu_male)/SUMPRODUCT(Population!$B4:$N4,'By group'!$B$27:$N$27))*Probability!R4*'By group'!$B$24*'By group'!R$23+(1-prop_idu_part)*SUMPRODUCT(Population!$BB4:$BN4,'By group'!$BB$27:$BN$27)*(1-prop_idu_male)/SUMPRODUCT(Population!$B4:$N4,'By group'!$B$27:$N$27)*Probability!BE4*'By group'!$B$24*'By group'!BE$23+Probability!AE4*Population!$DE4*(1-'By group'!AE$28*cond_eff)*'By group'!AE$23*prop_sw_use)*(1-Population!$DG4*circ_eff)</f>
        <v>3.6709151486809893E-3</v>
      </c>
      <c r="F4" s="228">
        <f>((1-(1-prop_idu_part)*SUMPRODUCT(Population!$BB4:$BN4,'By group'!$BB$27:$BN$27)*(1-prop_idu_male)/SUMPRODUCT(Population!$B4:$N4,'By group'!$B$27:$N$27))*Probability!S4*'By group'!$B$24*'By group'!S$23+(1-prop_idu_part)*SUMPRODUCT(Population!$BB4:$BN4,'By group'!$BB$27:$BN$27)*(1-prop_idu_male)/SUMPRODUCT(Population!$B4:$N4,'By group'!$B$27:$N$27)*Probability!BF4*'By group'!$B$24*'By group'!BF$23+Probability!AF4*Population!$DE4*(1-'By group'!AF$28*cond_eff)*'By group'!AF$23*prop_sw_use)*(1-Population!$DG4*circ_eff)</f>
        <v>6.5260713754328702E-3</v>
      </c>
      <c r="G4" s="228">
        <f>((1-(1-prop_idu_part)*SUMPRODUCT(Population!$BB4:$BN4,'By group'!$BB$27:$BN$27)*(1-prop_idu_male)/SUMPRODUCT(Population!$B4:$N4,'By group'!$B$27:$N$27))*Probability!T4*'By group'!$B$24*'By group'!T$23+(1-prop_idu_part)*SUMPRODUCT(Population!$BB4:$BN4,'By group'!$BB$27:$BN$27)*(1-prop_idu_male)/SUMPRODUCT(Population!$B4:$N4,'By group'!$B$27:$N$27)*Probability!BG4*'By group'!$B$24*'By group'!BG$23+Probability!AG4*Population!$DE4*(1-'By group'!AG$28*cond_eff)*'By group'!AG$23*prop_sw_use)*(1-Population!$DG4*circ_eff)</f>
        <v>1.6315178438582174E-2</v>
      </c>
      <c r="H4" s="228">
        <f>((1-(1-prop_idu_part)*SUMPRODUCT(Population!$BB4:$BN4,'By group'!$BB$27:$BN$27)*(1-prop_idu_male)/SUMPRODUCT(Population!$B4:$N4,'By group'!$B$27:$N$27))*Probability!U4*'By group'!$B$24*'By group'!U$23+(1-prop_idu_part)*SUMPRODUCT(Population!$BB4:$BN4,'By group'!$BB$27:$BN$27)*(1-prop_idu_male)/SUMPRODUCT(Population!$B4:$N4,'By group'!$B$27:$N$27)*Probability!BH4*'By group'!$B$24*'By group'!BH$23+Probability!AH4*Population!$DE4*(1-'By group'!AH$28*cond_eff)*'By group'!AH$23*prop_sw_use)*(1-Population!$DG4*circ_eff)</f>
        <v>7.1378905668796995E-3</v>
      </c>
      <c r="I4" s="228">
        <f>((1-(1-prop_idu_part)*SUMPRODUCT(Population!$BB4:$BN4,'By group'!$BB$27:$BN$27)*(1-prop_idu_male)/SUMPRODUCT(Population!$B4:$N4,'By group'!$B$27:$N$27))*Probability!V4*'By group'!$B$24*'By group'!V$23+(1-prop_idu_part)*SUMPRODUCT(Population!$BB4:$BN4,'By group'!$BB$27:$BN$27)*(1-prop_idu_male)/SUMPRODUCT(Population!$B4:$N4,'By group'!$B$27:$N$27)*Probability!BI4*'By group'!$B$24*'By group'!BI$23+Probability!AI4*Population!$DE4*(1-'By group'!AI$28*cond_eff)*'By group'!AI$23*prop_sw_use)*(1-Population!$DG4*circ_eff)</f>
        <v>0</v>
      </c>
      <c r="J4" s="228">
        <f>((1-(1-prop_idu_part)*SUMPRODUCT(Population!$BB4:$BN4,'By group'!$BB$27:$BN$27)*(1-prop_idu_male)/SUMPRODUCT(Population!$B4:$N4,'By group'!$B$27:$N$27))*Probability!W4*'By group'!$B$24*'By group'!W$23+(1-prop_idu_part)*SUMPRODUCT(Population!$BB4:$BN4,'By group'!$BB$27:$BN$27)*(1-prop_idu_male)/SUMPRODUCT(Population!$B4:$N4,'By group'!$B$27:$N$27)*Probability!BJ4*'By group'!$B$24*'By group'!BJ$23+Probability!AJ4*Population!$DE4*(1-'By group'!AJ$28*cond_eff)*'By group'!AJ$23*prop_sw_use)*(1-Population!$DG4*circ_eff)</f>
        <v>0</v>
      </c>
      <c r="K4" s="228">
        <f>((1-(1-prop_idu_part)*SUMPRODUCT(Population!$BB4:$BN4,'By group'!$BB$27:$BN$27)*(1-prop_idu_male)/SUMPRODUCT(Population!$B4:$N4,'By group'!$B$27:$N$27))*Probability!X4*'By group'!$B$24*'By group'!X$23+(1-prop_idu_part)*SUMPRODUCT(Population!$BB4:$BN4,'By group'!$BB$27:$BN$27)*(1-prop_idu_male)/SUMPRODUCT(Population!$B4:$N4,'By group'!$B$27:$N$27)*Probability!BK4*'By group'!$B$24*'By group'!BK$23+Probability!AK4*Population!$DE4*(1-'By group'!AK$28*cond_eff)*'By group'!AK$23*prop_sw_use)*(1-Population!$DG4*circ_eff)</f>
        <v>0</v>
      </c>
      <c r="L4" s="228">
        <f>((1-(1-prop_idu_part)*SUMPRODUCT(Population!$BB4:$BN4,'By group'!$BB$27:$BN$27)*(1-prop_idu_male)/SUMPRODUCT(Population!$B4:$N4,'By group'!$B$27:$N$27))*Probability!Y4*'By group'!$B$24*'By group'!Y$23+(1-prop_idu_part)*SUMPRODUCT(Population!$BB4:$BN4,'By group'!$BB$27:$BN$27)*(1-prop_idu_male)/SUMPRODUCT(Population!$B4:$N4,'By group'!$B$27:$N$27)*Probability!BL4*'By group'!$B$24*'By group'!BL$23+Probability!AL4*Population!$DE4*(1-'By group'!AL$28*cond_eff)*'By group'!AL$23*prop_sw_use)*(1-Population!$DG4*circ_eff)</f>
        <v>0</v>
      </c>
      <c r="M4" s="228">
        <f>((1-(1-prop_idu_part)*SUMPRODUCT(Population!$BB4:$BN4,'By group'!$BB$27:$BN$27)*(1-prop_idu_male)/SUMPRODUCT(Population!$B4:$N4,'By group'!$B$27:$N$27))*Probability!Z4*'By group'!$B$24*'By group'!Z$23+(1-prop_idu_part)*SUMPRODUCT(Population!$BB4:$BN4,'By group'!$BB$27:$BN$27)*(1-prop_idu_male)/SUMPRODUCT(Population!$B4:$N4,'By group'!$B$27:$N$27)*Probability!BM4*'By group'!$B$24*'By group'!BM$23+Probability!AM4*Population!$DE4*(1-'By group'!AM$28*cond_eff)*'By group'!AM$23*prop_sw_use)*(1-Population!$DG4*circ_eff)</f>
        <v>2.0393973048227736E-4</v>
      </c>
      <c r="N4" s="228">
        <f>((1-(1-prop_idu_part)*SUMPRODUCT(Population!$BB4:$BN4,'By group'!$BB$27:$BN$27)*(1-prop_idu_male)/SUMPRODUCT(Population!$B4:$N4,'By group'!$B$27:$N$27))*Probability!AA4*'By group'!$B$24*'By group'!AA$23+(1-prop_idu_part)*SUMPRODUCT(Population!$BB4:$BN4,'By group'!$BB$27:$BN$27)*(1-prop_idu_male)/SUMPRODUCT(Population!$B4:$N4,'By group'!$B$27:$N$27)*Probability!BN4*'By group'!$B$24*'By group'!BN$23+Probability!AN4*Population!$DE4*(1-'By group'!AN$28*cond_eff)*'By group'!AN$23*prop_sw_use)*(1-Population!$DG4*circ_eff)</f>
        <v>1.5295479786170798E-4</v>
      </c>
      <c r="O4" s="227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group'!$BB$27:$BN$27)*prop_idu_male))*Probability!B4*Population!$DC4*(1-'By group'!O$28*'By group'!O$29)*'By group'!B$23+(1-prop_idu_part)*SUMPRODUCT(Population!$BB4:$BN4,'By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group'!$BB$27:$BN$27)*prop_idu_male)*Probability!BB4*Population!$DD4*(1-'By group'!BB$28*'By group'!BB$29)*'By group'!BB$23</f>
        <v>0</v>
      </c>
      <c r="P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group'!$BB$27:$BN$27)*prop_idu_male))*Probability!C4*Population!$DC4*(1-'By group'!P$28*'By group'!P$29)*'By group'!C$23+(1-prop_idu_part)*SUMPRODUCT(Population!$BB4:$BN4,'By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group'!$BB$27:$BN$27)*prop_idu_male)*Probability!BC4*Population!$DD4*(1-'By group'!BC$28*'By group'!BC$29)*'By group'!BC$23</f>
        <v>5.5130136189104494E-4</v>
      </c>
      <c r="Q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group'!$BB$27:$BN$27)*prop_idu_male))*Probability!D4*Population!$DC4*(1-'By group'!Q$28*'By group'!Q$29)*'By group'!D$23+(1-prop_idu_part)*SUMPRODUCT(Population!$BB4:$BN4,'By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group'!$BB$27:$BN$27)*prop_idu_male)*Probability!BD4*Population!$DD4*(1-'By group'!BD$28*'By group'!BD$29)*'By group'!BD$23</f>
        <v>1.3782534047276122E-3</v>
      </c>
      <c r="R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group'!$BB$27:$BN$27)*prop_idu_male))*Probability!E4*Population!$DC4*(1-'By group'!R$28*'By group'!R$29)*'By group'!E$23+(1-prop_idu_part)*SUMPRODUCT(Population!$BB4:$BN4,'By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group'!$BB$27:$BN$27)*prop_idu_male)*Probability!BE4*Population!$DD4*(1-'By group'!BE$28*'By group'!BE$29)*'By group'!BE$23</f>
        <v>1.2404280642548508E-3</v>
      </c>
      <c r="S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group'!$BB$27:$BN$27)*prop_idu_male))*Probability!F4*Population!$DC4*(1-'By group'!S$28*'By group'!S$29)*'By group'!F$23+(1-prop_idu_part)*SUMPRODUCT(Population!$BB4:$BN4,'By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group'!$BB$27:$BN$27)*prop_idu_male)*Probability!BF4*Population!$DD4*(1-'By group'!BF$28*'By group'!BF$29)*'By group'!BF$23</f>
        <v>2.2052054475641797E-3</v>
      </c>
      <c r="T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group'!$BB$27:$BN$27)*prop_idu_male))*Probability!G4*Population!$DC4*(1-'By group'!T$28*'By group'!T$29)*'By group'!G$23+(1-prop_idu_part)*SUMPRODUCT(Population!$BB4:$BN4,'By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group'!$BB$27:$BN$27)*prop_idu_male)*Probability!BG4*Population!$DD4*(1-'By group'!BG$28*'By group'!BG$29)*'By group'!BG$23</f>
        <v>5.5130136189104496E-3</v>
      </c>
      <c r="U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group'!$BB$27:$BN$27)*prop_idu_male))*Probability!H4*Population!$DC4*(1-'By group'!U$28*'By group'!U$29)*'By group'!H$23+(1-prop_idu_part)*SUMPRODUCT(Population!$BB4:$BN4,'By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group'!$BB$27:$BN$27)*prop_idu_male)*Probability!BH4*Population!$DD4*(1-'By group'!BH$28*'By group'!BH$29)*'By group'!BH$23</f>
        <v>2.4119434582733209E-3</v>
      </c>
      <c r="V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group'!$BB$27:$BN$27)*prop_idu_male))*Probability!I4*Population!$DC4*(1-'By group'!V$28*'By group'!V$29)*'By group'!I$23+(1-prop_idu_part)*SUMPRODUCT(Population!$BB4:$BN4,'By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group'!$BB$27:$BN$27)*prop_idu_male)*Probability!BI4*Population!$DD4*(1-'By group'!BI$28*'By group'!BI$29)*'By group'!BI$23</f>
        <v>0</v>
      </c>
      <c r="W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group'!$BB$27:$BN$27)*prop_idu_male))*Probability!J4*Population!$DC4*(1-'By group'!W$28*'By group'!W$29)*'By group'!J$23+(1-prop_idu_part)*SUMPRODUCT(Population!$BB4:$BN4,'By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group'!$BB$27:$BN$27)*prop_idu_male)*Probability!BJ4*Population!$DD4*(1-'By group'!BJ$28*'By group'!BJ$29)*'By group'!BJ$23</f>
        <v>0</v>
      </c>
      <c r="X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group'!$BB$27:$BN$27)*prop_idu_male))*Probability!K4*Population!$DC4*(1-'By group'!X$28*'By group'!X$29)*'By group'!K$23+(1-prop_idu_part)*SUMPRODUCT(Population!$BB4:$BN4,'By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group'!$BB$27:$BN$27)*prop_idu_male)*Probability!BK4*Population!$DD4*(1-'By group'!BK$28*'By group'!BK$29)*'By group'!BK$23</f>
        <v>0</v>
      </c>
      <c r="Y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group'!$BB$27:$BN$27)*prop_idu_male))*Probability!L4*Population!$DC4*(1-'By group'!Y$28*'By group'!Y$29)*'By group'!L$23+(1-prop_idu_part)*SUMPRODUCT(Population!$BB4:$BN4,'By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group'!$BB$27:$BN$27)*prop_idu_male)*Probability!BL4*Population!$DD4*(1-'By group'!BL$28*'By group'!BL$29)*'By group'!BL$23</f>
        <v>0</v>
      </c>
      <c r="Z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group'!$BB$27:$BN$27)*prop_idu_male))*Probability!M4*Population!$DC4*(1-'By group'!Z$28*'By group'!Z$29)*'By group'!M$23+(1-prop_idu_part)*SUMPRODUCT(Population!$BB4:$BN4,'By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group'!$BB$27:$BN$27)*prop_idu_male)*Probability!BM4*Population!$DD4*(1-'By group'!BM$28*'By group'!BM$29)*'By group'!BM$23</f>
        <v>6.8912670236380685E-5</v>
      </c>
      <c r="AA4" s="228">
        <f>(1-(1-prop_idu_part)*SUMPRODUCT(Population!$BB4:$BN4,'By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group'!$BB$27:$BN$27)*prop_idu_male))*Probability!N4*Population!$DC4*(1-'By group'!AA$28*'By group'!AA$29)*'By group'!N$23+(1-prop_idu_part)*SUMPRODUCT(Population!$BB4:$BN4,'By group'!$BB$27:$BN$27)*prop_idu_male/(SUMPRODUCT(Population!$B4:$N4,'By group'!$B$27:$N$27)-(1-prop_idu_part)*SUMPRODUCT(Population!$BB4:$BN4,'By group'!$BB$27:$BN$27)*(1-prop_idu_male)+(1-prop_idu_part)*SUMPRODUCT(Population!$BB4:$BN4,'By group'!$BB$27:$BN$27)*prop_idu_male)*Probability!BN4*Population!$DD4*(1-'By group'!BN$28*'By group'!BN$29)*'By group'!BN$23</f>
        <v>5.1684502677285486E-5</v>
      </c>
      <c r="AB4" s="229">
        <f>Probability!B4*'By group'!$AB$24*'By group'!B$23</f>
        <v>0</v>
      </c>
      <c r="AC4" s="229">
        <f>Probability!C4*'By group'!$AB$24*'By group'!C$23</f>
        <v>2.3775360000000002E-2</v>
      </c>
      <c r="AD4" s="229">
        <f>Probability!D4*'By group'!$AB$24*'By group'!D$23</f>
        <v>5.9438400000000002E-2</v>
      </c>
      <c r="AE4" s="229">
        <f>Probability!E4*'By group'!$AB$24*'By group'!E$23</f>
        <v>5.3494560000000003E-2</v>
      </c>
      <c r="AF4" s="229">
        <f>Probability!F4*'By group'!$AB$24*'By group'!F$23</f>
        <v>9.5101440000000009E-2</v>
      </c>
      <c r="AG4" s="229">
        <f>Probability!G4*'By group'!$AB$24*'By group'!G$23</f>
        <v>0.23775360000000004</v>
      </c>
      <c r="AH4" s="229">
        <f>Probability!H4*'By group'!$AB$24*'By group'!H$23</f>
        <v>0.10401719999999999</v>
      </c>
      <c r="AI4" s="229">
        <f>Probability!I4*'By group'!$AB$24*'By group'!I$23</f>
        <v>0</v>
      </c>
      <c r="AJ4" s="229">
        <f>Probability!J4*'By group'!$AB$24*'By group'!J$23</f>
        <v>0</v>
      </c>
      <c r="AK4" s="229">
        <f>Probability!K4*'By group'!$AB$24*'By group'!K$23</f>
        <v>0</v>
      </c>
      <c r="AL4" s="229">
        <f>Probability!L4*'By group'!$AB$24*'By group'!L$23</f>
        <v>0</v>
      </c>
      <c r="AM4" s="229">
        <f>Probability!M4*'By group'!$AB$24*'By group'!M$23</f>
        <v>2.9719200000000029E-3</v>
      </c>
      <c r="AN4" s="229">
        <f>Probability!N4*'By group'!$AB$24*'By group'!N$23</f>
        <v>2.2289400000000017E-3</v>
      </c>
      <c r="AO4" s="229">
        <f>Probability!AO4*'By group'!$AO$24*'By group'!AO$23</f>
        <v>0</v>
      </c>
      <c r="AP4" s="230">
        <f>Probability!AP4*'By group'!$AO$24*'By group'!AP$23</f>
        <v>7.8483600000000002E-4</v>
      </c>
      <c r="AQ4" s="230">
        <f>Probability!AQ4*'By group'!$AO$24*'By group'!AQ$23</f>
        <v>1.9620900000000001E-3</v>
      </c>
      <c r="AR4" s="230">
        <f>Probability!AR4*'By group'!$AO$24*'By group'!AR$23</f>
        <v>1.7658810000000002E-3</v>
      </c>
      <c r="AS4" s="230">
        <f>Probability!AS4*'By group'!$AO$24*'By group'!AS$23</f>
        <v>3.1393440000000001E-3</v>
      </c>
      <c r="AT4" s="230">
        <f>Probability!AT4*'By group'!$AO$24*'By group'!AT$23</f>
        <v>7.8483600000000021E-3</v>
      </c>
      <c r="AU4" s="230">
        <f>Probability!AU4*'By group'!$AO$24*'By group'!AU$23</f>
        <v>3.4336575000000003E-3</v>
      </c>
      <c r="AV4" s="230">
        <f>Probability!AV4*'By group'!$AO$24*'By group'!AV$23</f>
        <v>0</v>
      </c>
      <c r="AW4" s="230">
        <f>Probability!AW4*'By group'!$AO$24*'By group'!AW$23</f>
        <v>0</v>
      </c>
      <c r="AX4" s="230">
        <f>Probability!AX4*'By group'!$AO$24*'By group'!AX$23</f>
        <v>0</v>
      </c>
      <c r="AY4" s="230">
        <f>Probability!AY4*'By group'!$AO$24*'By group'!AY$23</f>
        <v>0</v>
      </c>
      <c r="AZ4" s="230">
        <f>Probability!AZ4*'By group'!$AO$24*'By group'!AZ$23</f>
        <v>9.8104500000000097E-5</v>
      </c>
      <c r="BA4" s="231">
        <f>Probability!BA4*'By group'!$AO$24*'By group'!BA$23</f>
        <v>7.3578375000000066E-5</v>
      </c>
      <c r="BB4" s="228">
        <f>prop_idu_part*Probability!BB4*'By group'!$BB$24*'By group'!BB$23+Probability!BB4*'By group'!$BB$30*'By group'!BB$31</f>
        <v>0</v>
      </c>
      <c r="BC4" s="228">
        <f>prop_idu_part*Probability!BC4*'By group'!$BB$24*'By group'!BC$23+Probability!BC4*'By group'!$BB$30*'By group'!BC$31</f>
        <v>1.5283200000000004E-2</v>
      </c>
      <c r="BD4" s="228">
        <f>prop_idu_part*Probability!BD4*'By group'!$BB$24*'By group'!BD$23+Probability!BD4*'By group'!$BB$30*'By group'!BD$31</f>
        <v>6.4608000000000013E-2</v>
      </c>
      <c r="BE4" s="228">
        <f>prop_idu_part*Probability!BE4*'By group'!$BB$24*'By group'!BE$23+Probability!BE4*'By group'!$BB$30*'By group'!BE$31</f>
        <v>5.2867200000000017E-2</v>
      </c>
      <c r="BF4" s="228">
        <f>prop_idu_part*Probability!BF4*'By group'!$BB$24*'By group'!BF$23+Probability!BF4*'By group'!$BB$30*'By group'!BF$31</f>
        <v>6.1132800000000015E-2</v>
      </c>
      <c r="BG4" s="228">
        <f>prop_idu_part*Probability!BG4*'By group'!$BB$24*'By group'!BG$23+Probability!BG4*'By group'!$BB$30*'By group'!BG$31</f>
        <v>8.1024000000000027E-2</v>
      </c>
      <c r="BH4" s="228">
        <f>prop_idu_part*Probability!BH4*'By group'!$BB$24*'By group'!BH$23+Probability!BH4*'By group'!$BB$30*'By group'!BH$31</f>
        <v>3.5448000000000007E-2</v>
      </c>
      <c r="BI4" s="228">
        <f>prop_idu_part*Probability!BI4*'By group'!$BB$24*'By group'!BI$23+Probability!BI4*'By group'!$BB$30*'By group'!BI$31</f>
        <v>0</v>
      </c>
      <c r="BJ4" s="228">
        <f>prop_idu_part*Probability!BJ4*'By group'!$BB$24*'By group'!BJ$23+Probability!BJ4*'By group'!$BB$30*'By group'!BJ$31</f>
        <v>0</v>
      </c>
      <c r="BK4" s="228">
        <f>prop_idu_part*Probability!BK4*'By group'!$BB$24*'By group'!BK$23+Probability!BK4*'By group'!$BB$30*'By group'!BK$31</f>
        <v>0</v>
      </c>
      <c r="BL4" s="228">
        <f>prop_idu_part*Probability!BL4*'By group'!$BB$24*'By group'!BL$23+Probability!BL4*'By group'!$BB$30*'By group'!BL$31</f>
        <v>0</v>
      </c>
      <c r="BM4" s="228">
        <f>prop_idu_part*Probability!BM4*'By group'!$BB$24*'By group'!BM$23+Probability!BM4*'By group'!$BB$30*'By group'!BM$31</f>
        <v>4.8144000000000017E-3</v>
      </c>
      <c r="BN4" s="232">
        <f>prop_idu_part*Probability!BN4*'By group'!$BB$24*'By group'!BN$23+Probability!BN4*'By group'!$BB$30*'By group'!BN$31</f>
        <v>3.6108000000000012E-3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</row>
    <row r="5" spans="1:113" x14ac:dyDescent="0.25">
      <c r="A5">
        <f t="shared" ref="A5:A68" si="0">A4+step</f>
        <v>0.5</v>
      </c>
      <c r="B5" s="233">
        <f>((1-(1-prop_idu_part)*SUMPRODUCT(Population!$BB5:$BN5,'By group'!$BB$27:$BN$27)*(1-prop_idu_male)/SUMPRODUCT(Population!$B5:$N5,'By group'!$B$27:$N$27))*Probability!O5*'By group'!$B$24*'By group'!O$23+(1-prop_idu_part)*SUMPRODUCT(Population!$BB5:$BN5,'By group'!$BB$27:$BN$27)*(1-prop_idu_male)/SUMPRODUCT(Population!$B5:$N5,'By group'!$B$27:$N$27)*Probability!BB5*'By group'!$B$24*'By group'!BB$23+Probability!AB5*Population!$DE5*(1-'By group'!AB$28*cond_eff)*'By group'!AB$23*prop_sw_use)*(1-Population!$DG5*circ_eff)</f>
        <v>0</v>
      </c>
      <c r="C5" s="228">
        <f>((1-(1-prop_idu_part)*SUMPRODUCT(Population!$BB5:$BN5,'By group'!$BB$27:$BN$27)*(1-prop_idu_male)/SUMPRODUCT(Population!$B5:$N5,'By group'!$B$27:$N$27))*Probability!P5*'By group'!$B$24*'By group'!P$23+(1-prop_idu_part)*SUMPRODUCT(Population!$BB5:$BN5,'By group'!$BB$27:$BN$27)*(1-prop_idu_male)/SUMPRODUCT(Population!$B5:$N5,'By group'!$B$27:$N$27)*Probability!BC5*'By group'!$B$24*'By group'!BC$23+Probability!AC5*Population!$DE5*(1-'By group'!AC$28*cond_eff)*'By group'!AC$23*prop_sw_use)*(1-Population!$DG5*circ_eff)</f>
        <v>4.5243547838464925E-3</v>
      </c>
      <c r="D5" s="234">
        <f>((1-(1-prop_idu_part)*SUMPRODUCT(Population!$BB5:$BN5,'By group'!$BB$27:$BN$27)*(1-prop_idu_male)/SUMPRODUCT(Population!$B5:$N5,'By group'!$B$27:$N$27))*Probability!Q5*'By group'!$B$24*'By group'!Q$23+(1-prop_idu_part)*SUMPRODUCT(Population!$BB5:$BN5,'By group'!$BB$27:$BN$27)*(1-prop_idu_male)/SUMPRODUCT(Population!$B5:$N5,'By group'!$B$27:$N$27)*Probability!BD5*'By group'!$B$24*'By group'!BD$23+Probability!AD5*Population!$DE5*(1-'By group'!AD$28*cond_eff)*'By group'!AD$23*prop_sw_use)*(1-Population!$DG5*circ_eff)</f>
        <v>3.5317114383639258E-3</v>
      </c>
      <c r="E5" s="228">
        <f>((1-(1-prop_idu_part)*SUMPRODUCT(Population!$BB5:$BN5,'By group'!$BB$27:$BN$27)*(1-prop_idu_male)/SUMPRODUCT(Population!$B5:$N5,'By group'!$B$27:$N$27))*Probability!R5*'By group'!$B$24*'By group'!R$23+(1-prop_idu_part)*SUMPRODUCT(Population!$BB5:$BN5,'By group'!$BB$27:$BN$27)*(1-prop_idu_male)/SUMPRODUCT(Population!$B5:$N5,'By group'!$B$27:$N$27)*Probability!BE5*'By group'!$B$24*'By group'!BE$23+Probability!AE5*Population!$DE5*(1-'By group'!AE$28*cond_eff)*'By group'!AE$23*prop_sw_use)*(1-Population!$DG5*circ_eff)</f>
        <v>3.9601421696049957E-3</v>
      </c>
      <c r="F5" s="228">
        <f>((1-(1-prop_idu_part)*SUMPRODUCT(Population!$BB5:$BN5,'By group'!$BB$27:$BN$27)*(1-prop_idu_male)/SUMPRODUCT(Population!$B5:$N5,'By group'!$B$27:$N$27))*Probability!S5*'By group'!$B$24*'By group'!S$23+(1-prop_idu_part)*SUMPRODUCT(Population!$BB5:$BN5,'By group'!$BB$27:$BN$27)*(1-prop_idu_male)/SUMPRODUCT(Population!$B5:$N5,'By group'!$B$27:$N$27)*Probability!BF5*'By group'!$B$24*'By group'!BF$23+Probability!AF5*Population!$DE5*(1-'By group'!AF$28*cond_eff)*'By group'!AF$23*prop_sw_use)*(1-Population!$DG5*circ_eff)</f>
        <v>4.9968491509906777E-3</v>
      </c>
      <c r="G5" s="228">
        <f>((1-(1-prop_idu_part)*SUMPRODUCT(Population!$BB5:$BN5,'By group'!$BB$27:$BN$27)*(1-prop_idu_male)/SUMPRODUCT(Population!$B5:$N5,'By group'!$B$27:$N$27))*Probability!T5*'By group'!$B$24*'By group'!T$23+(1-prop_idu_part)*SUMPRODUCT(Population!$BB5:$BN5,'By group'!$BB$27:$BN$27)*(1-prop_idu_male)/SUMPRODUCT(Population!$B5:$N5,'By group'!$B$27:$N$27)*Probability!BG5*'By group'!$B$24*'By group'!BG$23+Probability!AG5*Population!$DE5*(1-'By group'!AG$28*cond_eff)*'By group'!AG$23*prop_sw_use)*(1-Population!$DG5*circ_eff)</f>
        <v>9.7335280242621114E-3</v>
      </c>
      <c r="H5" s="228">
        <f>((1-(1-prop_idu_part)*SUMPRODUCT(Population!$BB5:$BN5,'By group'!$BB$27:$BN$27)*(1-prop_idu_male)/SUMPRODUCT(Population!$B5:$N5,'By group'!$B$27:$N$27))*Probability!U5*'By group'!$B$24*'By group'!U$23+(1-prop_idu_part)*SUMPRODUCT(Population!$BB5:$BN5,'By group'!$BB$27:$BN$27)*(1-prop_idu_male)/SUMPRODUCT(Population!$B5:$N5,'By group'!$B$27:$N$27)*Probability!BH5*'By group'!$B$24*'By group'!BH$23+Probability!AH5*Population!$DE5*(1-'By group'!AH$28*cond_eff)*'By group'!AH$23*prop_sw_use)*(1-Population!$DG5*circ_eff)</f>
        <v>9.0923451399744799E-3</v>
      </c>
      <c r="I5" s="228">
        <f>((1-(1-prop_idu_part)*SUMPRODUCT(Population!$BB5:$BN5,'By group'!$BB$27:$BN$27)*(1-prop_idu_male)/SUMPRODUCT(Population!$B5:$N5,'By group'!$B$27:$N$27))*Probability!V5*'By group'!$B$24*'By group'!V$23+(1-prop_idu_part)*SUMPRODUCT(Population!$BB5:$BN5,'By group'!$BB$27:$BN$27)*(1-prop_idu_male)/SUMPRODUCT(Population!$B5:$N5,'By group'!$B$27:$N$27)*Probability!BI5*'By group'!$B$24*'By group'!BI$23+Probability!AI5*Population!$DE5*(1-'By group'!AI$28*cond_eff)*'By group'!AI$23*prop_sw_use)*(1-Population!$DG5*circ_eff)</f>
        <v>0</v>
      </c>
      <c r="J5" s="228">
        <f>((1-(1-prop_idu_part)*SUMPRODUCT(Population!$BB5:$BN5,'By group'!$BB$27:$BN$27)*(1-prop_idu_male)/SUMPRODUCT(Population!$B5:$N5,'By group'!$B$27:$N$27))*Probability!W5*'By group'!$B$24*'By group'!W$23+(1-prop_idu_part)*SUMPRODUCT(Population!$BB5:$BN5,'By group'!$BB$27:$BN$27)*(1-prop_idu_male)/SUMPRODUCT(Population!$B5:$N5,'By group'!$B$27:$N$27)*Probability!BJ5*'By group'!$B$24*'By group'!BJ$23+Probability!AJ5*Population!$DE5*(1-'By group'!AJ$28*cond_eff)*'By group'!AJ$23*prop_sw_use)*(1-Population!$DG5*circ_eff)</f>
        <v>0</v>
      </c>
      <c r="K5" s="228">
        <f>((1-(1-prop_idu_part)*SUMPRODUCT(Population!$BB5:$BN5,'By group'!$BB$27:$BN$27)*(1-prop_idu_male)/SUMPRODUCT(Population!$B5:$N5,'By group'!$B$27:$N$27))*Probability!X5*'By group'!$B$24*'By group'!X$23+(1-prop_idu_part)*SUMPRODUCT(Population!$BB5:$BN5,'By group'!$BB$27:$BN$27)*(1-prop_idu_male)/SUMPRODUCT(Population!$B5:$N5,'By group'!$B$27:$N$27)*Probability!BK5*'By group'!$B$24*'By group'!BK$23+Probability!AK5*Population!$DE5*(1-'By group'!AK$28*cond_eff)*'By group'!AK$23*prop_sw_use)*(1-Population!$DG5*circ_eff)</f>
        <v>0</v>
      </c>
      <c r="L5" s="228">
        <f>((1-(1-prop_idu_part)*SUMPRODUCT(Population!$BB5:$BN5,'By group'!$BB$27:$BN$27)*(1-prop_idu_male)/SUMPRODUCT(Population!$B5:$N5,'By group'!$B$27:$N$27))*Probability!Y5*'By group'!$B$24*'By group'!Y$23+(1-prop_idu_part)*SUMPRODUCT(Population!$BB5:$BN5,'By group'!$BB$27:$BN$27)*(1-prop_idu_male)/SUMPRODUCT(Population!$B5:$N5,'By group'!$B$27:$N$27)*Probability!BL5*'By group'!$B$24*'By group'!BL$23+Probability!AL5*Population!$DE5*(1-'By group'!AL$28*cond_eff)*'By group'!AL$23*prop_sw_use)*(1-Population!$DG5*circ_eff)</f>
        <v>1.6347228759790114E-5</v>
      </c>
      <c r="M5" s="228">
        <f>((1-(1-prop_idu_part)*SUMPRODUCT(Population!$BB5:$BN5,'By group'!$BB$27:$BN$27)*(1-prop_idu_male)/SUMPRODUCT(Population!$B5:$N5,'By group'!$B$27:$N$27))*Probability!Z5*'By group'!$B$24*'By group'!Z$23+(1-prop_idu_part)*SUMPRODUCT(Population!$BB5:$BN5,'By group'!$BB$27:$BN$27)*(1-prop_idu_male)/SUMPRODUCT(Population!$B5:$N5,'By group'!$B$27:$N$27)*Probability!BM5*'By group'!$B$24*'By group'!BM$23+Probability!AM5*Population!$DE5*(1-'By group'!AM$28*cond_eff)*'By group'!AM$23*prop_sw_use)*(1-Population!$DG5*circ_eff)</f>
        <v>2.1438853842521105E-4</v>
      </c>
      <c r="N5" s="228">
        <f>((1-(1-prop_idu_part)*SUMPRODUCT(Population!$BB5:$BN5,'By group'!$BB$27:$BN$27)*(1-prop_idu_male)/SUMPRODUCT(Population!$B5:$N5,'By group'!$B$27:$N$27))*Probability!AA5*'By group'!$B$24*'By group'!AA$23+(1-prop_idu_part)*SUMPRODUCT(Population!$BB5:$BN5,'By group'!$BB$27:$BN$27)*(1-prop_idu_male)/SUMPRODUCT(Population!$B5:$N5,'By group'!$B$27:$N$27)*Probability!BN5*'By group'!$B$24*'By group'!BN$23+Probability!AN5*Population!$DE5*(1-'By group'!AN$28*cond_eff)*'By group'!AN$23*prop_sw_use)*(1-Population!$DG5*circ_eff)</f>
        <v>1.6360108376199721E-4</v>
      </c>
      <c r="O5" s="227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group'!$BB$27:$BN$27)*prop_idu_male))*Probability!B5*Population!$DC5*(1-'By group'!O$28*'By group'!O$29)*'By group'!B$23+(1-prop_idu_part)*SUMPRODUCT(Population!$BB5:$BN5,'By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group'!$BB$27:$BN$27)*prop_idu_male)*Probability!BB5*Population!$DD5*(1-'By group'!BB$28*'By group'!BB$29)*'By group'!BB$23</f>
        <v>0</v>
      </c>
      <c r="P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group'!$BB$27:$BN$27)*prop_idu_male))*Probability!C5*Population!$DC5*(1-'By group'!P$28*'By group'!P$29)*'By group'!C$23+(1-prop_idu_part)*SUMPRODUCT(Population!$BB5:$BN5,'By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group'!$BB$27:$BN$27)*prop_idu_male)*Probability!BC5*Population!$DD5*(1-'By group'!BC$28*'By group'!BC$29)*'By group'!BC$23</f>
        <v>3.3565274199789654E-3</v>
      </c>
      <c r="Q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group'!$BB$27:$BN$27)*prop_idu_male))*Probability!D5*Population!$DC5*(1-'By group'!Q$28*'By group'!Q$29)*'By group'!D$23+(1-prop_idu_part)*SUMPRODUCT(Population!$BB5:$BN5,'By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group'!$BB$27:$BN$27)*prop_idu_male)*Probability!BD5*Population!$DD5*(1-'By group'!BD$28*'By group'!BD$29)*'By group'!BD$23</f>
        <v>1.1881332105779176E-3</v>
      </c>
      <c r="R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group'!$BB$27:$BN$27)*prop_idu_male))*Probability!E5*Population!$DC5*(1-'By group'!R$28*'By group'!R$29)*'By group'!E$23+(1-prop_idu_part)*SUMPRODUCT(Population!$BB5:$BN5,'By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group'!$BB$27:$BN$27)*prop_idu_male)*Probability!BE5*Population!$DD5*(1-'By group'!BE$28*'By group'!BE$29)*'By group'!BE$23</f>
        <v>1.3335569350400535E-3</v>
      </c>
      <c r="S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group'!$BB$27:$BN$27)*prop_idu_male))*Probability!F5*Population!$DC5*(1-'By group'!S$28*'By group'!S$29)*'By group'!F$23+(1-prop_idu_part)*SUMPRODUCT(Population!$BB5:$BN5,'By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group'!$BB$27:$BN$27)*prop_idu_male)*Probability!BF5*Population!$DD5*(1-'By group'!BF$28*'By group'!BF$29)*'By group'!BF$23</f>
        <v>1.679952079234794E-3</v>
      </c>
      <c r="T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group'!$BB$27:$BN$27)*prop_idu_male))*Probability!G5*Population!$DC5*(1-'By group'!T$28*'By group'!T$29)*'By group'!G$23+(1-prop_idu_part)*SUMPRODUCT(Population!$BB5:$BN5,'By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group'!$BB$27:$BN$27)*prop_idu_male)*Probability!BG5*Population!$DD5*(1-'By group'!BG$28*'By group'!BG$29)*'By group'!BG$23</f>
        <v>3.2672788609578291E-3</v>
      </c>
      <c r="U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group'!$BB$27:$BN$27)*prop_idu_male))*Probability!H5*Population!$DC5*(1-'By group'!U$28*'By group'!U$29)*'By group'!H$23+(1-prop_idu_part)*SUMPRODUCT(Population!$BB5:$BN5,'By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group'!$BB$27:$BN$27)*prop_idu_male)*Probability!BH5*Population!$DD5*(1-'By group'!BH$28*'By group'!BH$29)*'By group'!BH$23</f>
        <v>3.0636456410365756E-3</v>
      </c>
      <c r="V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group'!$BB$27:$BN$27)*prop_idu_male))*Probability!I5*Population!$DC5*(1-'By group'!V$28*'By group'!V$29)*'By group'!I$23+(1-prop_idu_part)*SUMPRODUCT(Population!$BB5:$BN5,'By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group'!$BB$27:$BN$27)*prop_idu_male)*Probability!BI5*Population!$DD5*(1-'By group'!BI$28*'By group'!BI$29)*'By group'!BI$23</f>
        <v>0</v>
      </c>
      <c r="W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group'!$BB$27:$BN$27)*prop_idu_male))*Probability!J5*Population!$DC5*(1-'By group'!W$28*'By group'!W$29)*'By group'!J$23+(1-prop_idu_part)*SUMPRODUCT(Population!$BB5:$BN5,'By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group'!$BB$27:$BN$27)*prop_idu_male)*Probability!BJ5*Population!$DD5*(1-'By group'!BJ$28*'By group'!BJ$29)*'By group'!BJ$23</f>
        <v>0</v>
      </c>
      <c r="X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group'!$BB$27:$BN$27)*prop_idu_male))*Probability!K5*Population!$DC5*(1-'By group'!X$28*'By group'!X$29)*'By group'!K$23+(1-prop_idu_part)*SUMPRODUCT(Population!$BB5:$BN5,'By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group'!$BB$27:$BN$27)*prop_idu_male)*Probability!BK5*Population!$DD5*(1-'By group'!BK$28*'By group'!BK$29)*'By group'!BK$23</f>
        <v>0</v>
      </c>
      <c r="Y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group'!$BB$27:$BN$27)*prop_idu_male))*Probability!L5*Population!$DC5*(1-'By group'!Y$28*'By group'!Y$29)*'By group'!L$23+(1-prop_idu_part)*SUMPRODUCT(Population!$BB5:$BN5,'By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group'!$BB$27:$BN$27)*prop_idu_male)*Probability!BL5*Population!$DD5*(1-'By group'!BL$28*'By group'!BL$29)*'By group'!BL$23</f>
        <v>5.5265264422468563E-6</v>
      </c>
      <c r="Z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group'!$BB$27:$BN$27)*prop_idu_male))*Probability!M5*Population!$DC5*(1-'By group'!Z$28*'By group'!Z$29)*'By group'!M$23+(1-prop_idu_part)*SUMPRODUCT(Population!$BB5:$BN5,'By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group'!$BB$27:$BN$27)*prop_idu_male)*Probability!BM5*Population!$DD5*(1-'By group'!BM$28*'By group'!BM$29)*'By group'!BM$23</f>
        <v>7.2186752926591777E-5</v>
      </c>
      <c r="AA5" s="228">
        <f>(1-(1-prop_idu_part)*SUMPRODUCT(Population!$BB5:$BN5,'By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group'!$BB$27:$BN$27)*prop_idu_male))*Probability!N5*Population!$DC5*(1-'By group'!AA$28*'By group'!AA$29)*'By group'!N$23+(1-prop_idu_part)*SUMPRODUCT(Population!$BB5:$BN5,'By group'!$BB$27:$BN$27)*prop_idu_male/(SUMPRODUCT(Population!$B5:$N5,'By group'!$B$27:$N$27)-(1-prop_idu_part)*SUMPRODUCT(Population!$BB5:$BN5,'By group'!$BB$27:$BN$27)*(1-prop_idu_male)+(1-prop_idu_part)*SUMPRODUCT(Population!$BB5:$BN5,'By group'!$BB$27:$BN$27)*prop_idu_male)*Probability!BN5*Population!$DD5*(1-'By group'!BN$28*'By group'!BN$29)*'By group'!BN$23</f>
        <v>5.5089936427205012E-5</v>
      </c>
      <c r="AB5" s="229">
        <f>Probability!B5*'By group'!$AB$24*'By group'!B$23</f>
        <v>0</v>
      </c>
      <c r="AC5" s="229">
        <f>Probability!C5*'By group'!$AB$24*'By group'!C$23</f>
        <v>0.14462573653294236</v>
      </c>
      <c r="AD5" s="229">
        <f>Probability!D5*'By group'!$AB$24*'By group'!D$23</f>
        <v>5.1191677108088314E-2</v>
      </c>
      <c r="AE5" s="229">
        <f>Probability!E5*'By group'!$AB$24*'By group'!E$23</f>
        <v>5.7457326051057002E-2</v>
      </c>
      <c r="AF5" s="229">
        <f>Probability!F5*'By group'!$AB$24*'By group'!F$23</f>
        <v>7.2382130878277745E-2</v>
      </c>
      <c r="AG5" s="229">
        <f>Probability!G5*'By group'!$AB$24*'By group'!G$23</f>
        <v>0.14077362135883253</v>
      </c>
      <c r="AH5" s="229">
        <f>Probability!H5*'By group'!$AB$24*'By group'!H$23</f>
        <v>0.13199945776695315</v>
      </c>
      <c r="AI5" s="229">
        <f>Probability!I5*'By group'!$AB$24*'By group'!I$23</f>
        <v>0</v>
      </c>
      <c r="AJ5" s="229">
        <f>Probability!J5*'By group'!$AB$24*'By group'!J$23</f>
        <v>0</v>
      </c>
      <c r="AK5" s="229">
        <f>Probability!K5*'By group'!$AB$24*'By group'!K$23</f>
        <v>0</v>
      </c>
      <c r="AL5" s="229">
        <f>Probability!L5*'By group'!$AB$24*'By group'!L$23</f>
        <v>2.3811381236658898E-4</v>
      </c>
      <c r="AM5" s="229">
        <f>Probability!M5*'By group'!$AB$24*'By group'!M$23</f>
        <v>3.1102220465021547E-3</v>
      </c>
      <c r="AN5" s="229">
        <f>Probability!N5*'By group'!$AB$24*'By group'!N$23</f>
        <v>2.3735923463771235E-3</v>
      </c>
      <c r="AO5" s="229">
        <f>Probability!AO5*'By group'!$AO$24*'By group'!AO$23</f>
        <v>0</v>
      </c>
      <c r="AP5" s="230">
        <f>Probability!AP5*'By group'!$AO$24*'By group'!AP$23</f>
        <v>3.659735221308056E-3</v>
      </c>
      <c r="AQ5" s="230">
        <f>Probability!AQ5*'By group'!$AO$24*'By group'!AQ$23</f>
        <v>1.6856548458215452E-3</v>
      </c>
      <c r="AR5" s="230">
        <f>Probability!AR5*'By group'!$AO$24*'By group'!AR$23</f>
        <v>1.8919515580572636E-3</v>
      </c>
      <c r="AS5" s="230">
        <f>Probability!AS5*'By group'!$AO$24*'By group'!AS$23</f>
        <v>2.3834375494406965E-3</v>
      </c>
      <c r="AT5" s="230">
        <f>Probability!AT5*'By group'!$AO$24*'By group'!AT$23</f>
        <v>4.6355508260092493E-3</v>
      </c>
      <c r="AU5" s="230">
        <f>Probability!AU5*'By group'!$AO$24*'By group'!AU$23</f>
        <v>4.3464414193131124E-3</v>
      </c>
      <c r="AV5" s="230">
        <f>Probability!AV5*'By group'!$AO$24*'By group'!AV$23</f>
        <v>0</v>
      </c>
      <c r="AW5" s="230">
        <f>Probability!AW5*'By group'!$AO$24*'By group'!AW$23</f>
        <v>0</v>
      </c>
      <c r="AX5" s="230">
        <f>Probability!AX5*'By group'!$AO$24*'By group'!AX$23</f>
        <v>0</v>
      </c>
      <c r="AY5" s="230">
        <f>Probability!AY5*'By group'!$AO$24*'By group'!AY$23</f>
        <v>7.8402550968444045E-6</v>
      </c>
      <c r="AZ5" s="230">
        <f>Probability!AZ5*'By group'!$AO$24*'By group'!AZ$23</f>
        <v>1.0241333220253002E-4</v>
      </c>
      <c r="BA5" s="231">
        <f>Probability!BA5*'By group'!$AO$24*'By group'!BA$23</f>
        <v>7.815754299666764E-5</v>
      </c>
      <c r="BB5" s="228">
        <f>prop_idu_part*Probability!BB5*'By group'!$BB$24*'By group'!BB$23+Probability!BB5*'By group'!$BB$30*'By group'!BB$31</f>
        <v>0</v>
      </c>
      <c r="BC5" s="228">
        <f>prop_idu_part*Probability!BC5*'By group'!$BB$24*'By group'!BC$23+Probability!BC5*'By group'!$BB$30*'By group'!BC$31</f>
        <v>7.1367393393401785E-2</v>
      </c>
      <c r="BD5" s="228">
        <f>prop_idu_part*Probability!BD5*'By group'!$BB$24*'By group'!BD$23+Probability!BD5*'By group'!$BB$30*'By group'!BD$31</f>
        <v>5.3898779403977304E-2</v>
      </c>
      <c r="BE5" s="228">
        <f>prop_idu_part*Probability!BE5*'By group'!$BB$24*'By group'!BE$23+Probability!BE5*'By group'!$BB$30*'By group'!BE$31</f>
        <v>5.5204075164419851E-2</v>
      </c>
      <c r="BF5" s="228">
        <f>prop_idu_part*Probability!BF5*'By group'!$BB$24*'By group'!BF$23+Probability!BF5*'By group'!$BB$30*'By group'!BF$31</f>
        <v>4.4959420248008267E-2</v>
      </c>
      <c r="BG5" s="228">
        <f>prop_idu_part*Probability!BG5*'By group'!$BB$24*'By group'!BG$23+Probability!BG5*'By group'!$BB$30*'By group'!BG$31</f>
        <v>4.6078830782314686E-2</v>
      </c>
      <c r="BH5" s="228">
        <f>prop_idu_part*Probability!BH5*'By group'!$BB$24*'By group'!BH$23+Probability!BH5*'By group'!$BB$30*'By group'!BH$31</f>
        <v>4.3832114815459566E-2</v>
      </c>
      <c r="BI5" s="228">
        <f>prop_idu_part*Probability!BI5*'By group'!$BB$24*'By group'!BI$23+Probability!BI5*'By group'!$BB$30*'By group'!BI$31</f>
        <v>0</v>
      </c>
      <c r="BJ5" s="228">
        <f>prop_idu_part*Probability!BJ5*'By group'!$BB$24*'By group'!BJ$23+Probability!BJ5*'By group'!$BB$30*'By group'!BJ$31</f>
        <v>0</v>
      </c>
      <c r="BK5" s="228">
        <f>prop_idu_part*Probability!BK5*'By group'!$BB$24*'By group'!BK$23+Probability!BK5*'By group'!$BB$30*'By group'!BK$31</f>
        <v>0</v>
      </c>
      <c r="BL5" s="228">
        <f>prop_idu_part*Probability!BL5*'By group'!$BB$24*'By group'!BL$23+Probability!BL5*'By group'!$BB$30*'By group'!BL$31</f>
        <v>1.0900431741397909E-3</v>
      </c>
      <c r="BM5" s="228">
        <f>prop_idu_part*Probability!BM5*'By group'!$BB$24*'By group'!BM$23+Probability!BM5*'By group'!$BB$30*'By group'!BM$31</f>
        <v>4.8963964343287751E-3</v>
      </c>
      <c r="BN5" s="232">
        <f>prop_idu_part*Probability!BN5*'By group'!$BB$24*'By group'!BN$23+Probability!BN5*'By group'!$BB$30*'By group'!BN$31</f>
        <v>3.7377039474197245E-3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</row>
    <row r="6" spans="1:113" x14ac:dyDescent="0.25">
      <c r="A6">
        <f t="shared" si="0"/>
        <v>1</v>
      </c>
      <c r="B6" s="190">
        <f>((1-(1-prop_idu_part)*SUMPRODUCT(Population!$BB6:$BN6,'By group'!$BB$27:$BN$27)*(1-prop_idu_male)/SUMPRODUCT(Population!$B6:$N6,'By group'!$B$27:$N$27))*Probability!O6*'By group'!$B$24*'By group'!O$23+(1-prop_idu_part)*SUMPRODUCT(Population!$BB6:$BN6,'By group'!$BB$27:$BN$27)*(1-prop_idu_male)/SUMPRODUCT(Population!$B6:$N6,'By group'!$B$27:$N$27)*Probability!BB6*'By group'!$B$24*'By group'!BB$23+Probability!AB6*Population!$DE6*(1-'By group'!AB$28*cond_eff)*'By group'!AB$23*prop_sw_use)*(1-Population!$DG6*circ_eff)</f>
        <v>0</v>
      </c>
      <c r="C6" s="191">
        <f>((1-(1-prop_idu_part)*SUMPRODUCT(Population!$BB6:$BN6,'By group'!$BB$27:$BN$27)*(1-prop_idu_male)/SUMPRODUCT(Population!$B6:$N6,'By group'!$B$27:$N$27))*Probability!P6*'By group'!$B$24*'By group'!P$23+(1-prop_idu_part)*SUMPRODUCT(Population!$BB6:$BN6,'By group'!$BB$27:$BN$27)*(1-prop_idu_male)/SUMPRODUCT(Population!$B6:$N6,'By group'!$B$27:$N$27)*Probability!BC6*'By group'!$B$24*'By group'!BC$23+Probability!AC6*Population!$DE6*(1-'By group'!AC$28*cond_eff)*'By group'!AC$23*prop_sw_use)*(1-Population!$DG6*circ_eff)</f>
        <v>4.0339274828905848E-3</v>
      </c>
      <c r="D6" s="191">
        <f>((1-(1-prop_idu_part)*SUMPRODUCT(Population!$BB6:$BN6,'By group'!$BB$27:$BN$27)*(1-prop_idu_male)/SUMPRODUCT(Population!$B6:$N6,'By group'!$B$27:$N$27))*Probability!Q6*'By group'!$B$24*'By group'!Q$23+(1-prop_idu_part)*SUMPRODUCT(Population!$BB6:$BN6,'By group'!$BB$27:$BN$27)*(1-prop_idu_male)/SUMPRODUCT(Population!$B6:$N6,'By group'!$B$27:$N$27)*Probability!BD6*'By group'!$B$24*'By group'!BD$23+Probability!AD6*Population!$DE6*(1-'By group'!AD$28*cond_eff)*'By group'!AD$23*prop_sw_use)*(1-Population!$DG6*circ_eff)</f>
        <v>4.6113242590212974E-3</v>
      </c>
      <c r="E6" s="191">
        <f>((1-(1-prop_idu_part)*SUMPRODUCT(Population!$BB6:$BN6,'By group'!$BB$27:$BN$27)*(1-prop_idu_male)/SUMPRODUCT(Population!$B6:$N6,'By group'!$B$27:$N$27))*Probability!R6*'By group'!$B$24*'By group'!R$23+(1-prop_idu_part)*SUMPRODUCT(Population!$BB6:$BN6,'By group'!$BB$27:$BN$27)*(1-prop_idu_male)/SUMPRODUCT(Population!$B6:$N6,'By group'!$B$27:$N$27)*Probability!BE6*'By group'!$B$24*'By group'!BE$23+Probability!AE6*Population!$DE6*(1-'By group'!AE$28*cond_eff)*'By group'!AE$23*prop_sw_use)*(1-Population!$DG6*circ_eff)</f>
        <v>4.0228145575655072E-3</v>
      </c>
      <c r="F6" s="191">
        <f>((1-(1-prop_idu_part)*SUMPRODUCT(Population!$BB6:$BN6,'By group'!$BB$27:$BN$27)*(1-prop_idu_male)/SUMPRODUCT(Population!$B6:$N6,'By group'!$B$27:$N$27))*Probability!S6*'By group'!$B$24*'By group'!S$23+(1-prop_idu_part)*SUMPRODUCT(Population!$BB6:$BN6,'By group'!$BB$27:$BN$27)*(1-prop_idu_male)/SUMPRODUCT(Population!$B6:$N6,'By group'!$B$27:$N$27)*Probability!BF6*'By group'!$B$24*'By group'!BF$23+Probability!AF6*Population!$DE6*(1-'By group'!AF$28*cond_eff)*'By group'!AF$23*prop_sw_use)*(1-Population!$DG6*circ_eff)</f>
        <v>4.0341841937101223E-3</v>
      </c>
      <c r="G6" s="191">
        <f>((1-(1-prop_idu_part)*SUMPRODUCT(Population!$BB6:$BN6,'By group'!$BB$27:$BN$27)*(1-prop_idu_male)/SUMPRODUCT(Population!$B6:$N6,'By group'!$B$27:$N$27))*Probability!T6*'By group'!$B$24*'By group'!T$23+(1-prop_idu_part)*SUMPRODUCT(Population!$BB6:$BN6,'By group'!$BB$27:$BN$27)*(1-prop_idu_male)/SUMPRODUCT(Population!$B6:$N6,'By group'!$B$27:$N$27)*Probability!BG6*'By group'!$B$24*'By group'!BG$23+Probability!AG6*Population!$DE6*(1-'By group'!AG$28*cond_eff)*'By group'!AG$23*prop_sw_use)*(1-Population!$DG6*circ_eff)</f>
        <v>6.1914976941941802E-3</v>
      </c>
      <c r="H6" s="191">
        <f>((1-(1-prop_idu_part)*SUMPRODUCT(Population!$BB6:$BN6,'By group'!$BB$27:$BN$27)*(1-prop_idu_male)/SUMPRODUCT(Population!$B6:$N6,'By group'!$B$27:$N$27))*Probability!U6*'By group'!$B$24*'By group'!U$23+(1-prop_idu_part)*SUMPRODUCT(Population!$BB6:$BN6,'By group'!$BB$27:$BN$27)*(1-prop_idu_male)/SUMPRODUCT(Population!$B6:$N6,'By group'!$B$27:$N$27)*Probability!BH6*'By group'!$B$24*'By group'!BH$23+Probability!AH6*Population!$DE6*(1-'By group'!AH$28*cond_eff)*'By group'!AH$23*prop_sw_use)*(1-Population!$DG6*circ_eff)</f>
        <v>8.7885869088136729E-3</v>
      </c>
      <c r="I6" s="191">
        <f>((1-(1-prop_idu_part)*SUMPRODUCT(Population!$BB6:$BN6,'By group'!$BB$27:$BN$27)*(1-prop_idu_male)/SUMPRODUCT(Population!$B6:$N6,'By group'!$B$27:$N$27))*Probability!V6*'By group'!$B$24*'By group'!V$23+(1-prop_idu_part)*SUMPRODUCT(Population!$BB6:$BN6,'By group'!$BB$27:$BN$27)*(1-prop_idu_male)/SUMPRODUCT(Population!$B6:$N6,'By group'!$B$27:$N$27)*Probability!BI6*'By group'!$B$24*'By group'!BI$23+Probability!AI6*Population!$DE6*(1-'By group'!AI$28*cond_eff)*'By group'!AI$23*prop_sw_use)*(1-Population!$DG6*circ_eff)</f>
        <v>0</v>
      </c>
      <c r="J6" s="191">
        <f>((1-(1-prop_idu_part)*SUMPRODUCT(Population!$BB6:$BN6,'By group'!$BB$27:$BN$27)*(1-prop_idu_male)/SUMPRODUCT(Population!$B6:$N6,'By group'!$B$27:$N$27))*Probability!W6*'By group'!$B$24*'By group'!W$23+(1-prop_idu_part)*SUMPRODUCT(Population!$BB6:$BN6,'By group'!$BB$27:$BN$27)*(1-prop_idu_male)/SUMPRODUCT(Population!$B6:$N6,'By group'!$B$27:$N$27)*Probability!BJ6*'By group'!$B$24*'By group'!BJ$23+Probability!AJ6*Population!$DE6*(1-'By group'!AJ$28*cond_eff)*'By group'!AJ$23*prop_sw_use)*(1-Population!$DG6*circ_eff)</f>
        <v>0</v>
      </c>
      <c r="K6" s="191">
        <f>((1-(1-prop_idu_part)*SUMPRODUCT(Population!$BB6:$BN6,'By group'!$BB$27:$BN$27)*(1-prop_idu_male)/SUMPRODUCT(Population!$B6:$N6,'By group'!$B$27:$N$27))*Probability!X6*'By group'!$B$24*'By group'!X$23+(1-prop_idu_part)*SUMPRODUCT(Population!$BB6:$BN6,'By group'!$BB$27:$BN$27)*(1-prop_idu_male)/SUMPRODUCT(Population!$B6:$N6,'By group'!$B$27:$N$27)*Probability!BK6*'By group'!$B$24*'By group'!BK$23+Probability!AK6*Population!$DE6*(1-'By group'!AK$28*cond_eff)*'By group'!AK$23*prop_sw_use)*(1-Population!$DG6*circ_eff)</f>
        <v>0</v>
      </c>
      <c r="L6" s="191">
        <f>((1-(1-prop_idu_part)*SUMPRODUCT(Population!$BB6:$BN6,'By group'!$BB$27:$BN$27)*(1-prop_idu_male)/SUMPRODUCT(Population!$B6:$N6,'By group'!$B$27:$N$27))*Probability!Y6*'By group'!$B$24*'By group'!Y$23+(1-prop_idu_part)*SUMPRODUCT(Population!$BB6:$BN6,'By group'!$BB$27:$BN$27)*(1-prop_idu_male)/SUMPRODUCT(Population!$B6:$N6,'By group'!$B$27:$N$27)*Probability!BL6*'By group'!$B$24*'By group'!BL$23+Probability!AL6*Population!$DE6*(1-'By group'!AL$28*cond_eff)*'By group'!AL$23*prop_sw_use)*(1-Population!$DG6*circ_eff)</f>
        <v>2.6559633222050987E-5</v>
      </c>
      <c r="M6" s="191">
        <f>((1-(1-prop_idu_part)*SUMPRODUCT(Population!$BB6:$BN6,'By group'!$BB$27:$BN$27)*(1-prop_idu_male)/SUMPRODUCT(Population!$B6:$N6,'By group'!$B$27:$N$27))*Probability!Z6*'By group'!$B$24*'By group'!Z$23+(1-prop_idu_part)*SUMPRODUCT(Population!$BB6:$BN6,'By group'!$BB$27:$BN$27)*(1-prop_idu_male)/SUMPRODUCT(Population!$B6:$N6,'By group'!$B$27:$N$27)*Probability!BM6*'By group'!$B$24*'By group'!BM$23+Probability!AM6*Population!$DE6*(1-'By group'!AM$28*cond_eff)*'By group'!AM$23*prop_sw_use)*(1-Population!$DG6*circ_eff)</f>
        <v>2.0911150492229459E-4</v>
      </c>
      <c r="N6" s="191">
        <f>((1-(1-prop_idu_part)*SUMPRODUCT(Population!$BB6:$BN6,'By group'!$BB$27:$BN$27)*(1-prop_idu_male)/SUMPRODUCT(Population!$B6:$N6,'By group'!$B$27:$N$27))*Probability!AA6*'By group'!$B$24*'By group'!AA$23+(1-prop_idu_part)*SUMPRODUCT(Population!$BB6:$BN6,'By group'!$BB$27:$BN$27)*(1-prop_idu_male)/SUMPRODUCT(Population!$B6:$N6,'By group'!$B$27:$N$27)*Probability!BN6*'By group'!$B$24*'By group'!BN$23+Probability!AN6*Population!$DE6*(1-'By group'!AN$28*cond_eff)*'By group'!AN$23*prop_sw_use)*(1-Population!$DG6*circ_eff)</f>
        <v>1.782478930807982E-4</v>
      </c>
      <c r="O6" s="190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group'!$BB$27:$BN$27)*prop_idu_male))*Probability!B6*Population!$DC6*(1-'By group'!O$28*'By group'!O$29)*'By group'!B$23+(1-prop_idu_part)*SUMPRODUCT(Population!$BB6:$BN6,'By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group'!$BB$27:$BN$27)*prop_idu_male)*Probability!BB6*Population!$DD6*(1-'By group'!BB$28*'By group'!BB$29)*'By group'!BB$23</f>
        <v>0</v>
      </c>
      <c r="P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group'!$BB$27:$BN$27)*prop_idu_male))*Probability!C6*Population!$DC6*(1-'By group'!P$28*'By group'!P$29)*'By group'!C$23+(1-prop_idu_part)*SUMPRODUCT(Population!$BB6:$BN6,'By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group'!$BB$27:$BN$27)*prop_idu_male)*Probability!BC6*Population!$DD6*(1-'By group'!BC$28*'By group'!BC$29)*'By group'!BC$23</f>
        <v>2.9156340509626467E-3</v>
      </c>
      <c r="Q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group'!$BB$27:$BN$27)*prop_idu_male))*Probability!D6*Population!$DC6*(1-'By group'!Q$28*'By group'!Q$29)*'By group'!D$23+(1-prop_idu_part)*SUMPRODUCT(Population!$BB6:$BN6,'By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group'!$BB$27:$BN$27)*prop_idu_male)*Probability!BD6*Population!$DD6*(1-'By group'!BD$28*'By group'!BD$29)*'By group'!BD$23</f>
        <v>2.4650368550428558E-3</v>
      </c>
      <c r="R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group'!$BB$27:$BN$27)*prop_idu_male))*Probability!E6*Population!$DC6*(1-'By group'!R$28*'By group'!R$29)*'By group'!E$23+(1-prop_idu_part)*SUMPRODUCT(Population!$BB6:$BN6,'By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group'!$BB$27:$BN$27)*prop_idu_male)*Probability!BE6*Population!$DD6*(1-'By group'!BE$28*'By group'!BE$29)*'By group'!BE$23</f>
        <v>1.3490577244840739E-3</v>
      </c>
      <c r="S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group'!$BB$27:$BN$27)*prop_idu_male))*Probability!F6*Population!$DC6*(1-'By group'!S$28*'By group'!S$29)*'By group'!F$23+(1-prop_idu_part)*SUMPRODUCT(Population!$BB6:$BN6,'By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group'!$BB$27:$BN$27)*prop_idu_male)*Probability!BF6*Population!$DD6*(1-'By group'!BF$28*'By group'!BF$29)*'By group'!BF$23</f>
        <v>1.3499838497771401E-3</v>
      </c>
      <c r="T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group'!$BB$27:$BN$27)*prop_idu_male))*Probability!G6*Population!$DC6*(1-'By group'!T$28*'By group'!T$29)*'By group'!G$23+(1-prop_idu_part)*SUMPRODUCT(Population!$BB6:$BN6,'By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group'!$BB$27:$BN$27)*prop_idu_male)*Probability!BG6*Population!$DD6*(1-'By group'!BG$28*'By group'!BG$29)*'By group'!BG$23</f>
        <v>2.066096416078668E-3</v>
      </c>
      <c r="U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group'!$BB$27:$BN$27)*prop_idu_male))*Probability!H6*Population!$DC6*(1-'By group'!U$28*'By group'!U$29)*'By group'!H$23+(1-prop_idu_part)*SUMPRODUCT(Population!$BB6:$BN6,'By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group'!$BB$27:$BN$27)*prop_idu_male)*Probability!BH6*Population!$DD6*(1-'By group'!BH$28*'By group'!BH$29)*'By group'!BH$23</f>
        <v>2.9459939886024109E-3</v>
      </c>
      <c r="V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group'!$BB$27:$BN$27)*prop_idu_male))*Probability!I6*Population!$DC6*(1-'By group'!V$28*'By group'!V$29)*'By group'!I$23+(1-prop_idu_part)*SUMPRODUCT(Population!$BB6:$BN6,'By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group'!$BB$27:$BN$27)*prop_idu_male)*Probability!BI6*Population!$DD6*(1-'By group'!BI$28*'By group'!BI$29)*'By group'!BI$23</f>
        <v>0</v>
      </c>
      <c r="W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group'!$BB$27:$BN$27)*prop_idu_male))*Probability!J6*Population!$DC6*(1-'By group'!W$28*'By group'!W$29)*'By group'!J$23+(1-prop_idu_part)*SUMPRODUCT(Population!$BB6:$BN6,'By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group'!$BB$27:$BN$27)*prop_idu_male)*Probability!BJ6*Population!$DD6*(1-'By group'!BJ$28*'By group'!BJ$29)*'By group'!BJ$23</f>
        <v>0</v>
      </c>
      <c r="X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group'!$BB$27:$BN$27)*prop_idu_male))*Probability!K6*Population!$DC6*(1-'By group'!X$28*'By group'!X$29)*'By group'!K$23+(1-prop_idu_part)*SUMPRODUCT(Population!$BB6:$BN6,'By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group'!$BB$27:$BN$27)*prop_idu_male)*Probability!BK6*Population!$DD6*(1-'By group'!BK$28*'By group'!BK$29)*'By group'!BK$23</f>
        <v>0</v>
      </c>
      <c r="Y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group'!$BB$27:$BN$27)*prop_idu_male))*Probability!L6*Population!$DC6*(1-'By group'!Y$28*'By group'!Y$29)*'By group'!L$23+(1-prop_idu_part)*SUMPRODUCT(Population!$BB6:$BN6,'By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group'!$BB$27:$BN$27)*prop_idu_male)*Probability!BL6*Population!$DD6*(1-'By group'!BL$28*'By group'!BL$29)*'By group'!BL$23</f>
        <v>8.9344466987377625E-6</v>
      </c>
      <c r="Z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group'!$BB$27:$BN$27)*prop_idu_male))*Probability!M6*Population!$DC6*(1-'By group'!Z$28*'By group'!Z$29)*'By group'!M$23+(1-prop_idu_part)*SUMPRODUCT(Population!$BB6:$BN6,'By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group'!$BB$27:$BN$27)*prop_idu_male)*Probability!BM6*Population!$DD6*(1-'By group'!BM$28*'By group'!BM$29)*'By group'!BM$23</f>
        <v>7.010170899573457E-5</v>
      </c>
      <c r="AA6" s="191">
        <f>(1-(1-prop_idu_part)*SUMPRODUCT(Population!$BB6:$BN6,'By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group'!$BB$27:$BN$27)*prop_idu_male))*Probability!N6*Population!$DC6*(1-'By group'!AA$28*'By group'!AA$29)*'By group'!N$23+(1-prop_idu_part)*SUMPRODUCT(Population!$BB6:$BN6,'By group'!$BB$27:$BN$27)*prop_idu_male/(SUMPRODUCT(Population!$B6:$N6,'By group'!$B$27:$N$27)-(1-prop_idu_part)*SUMPRODUCT(Population!$BB6:$BN6,'By group'!$BB$27:$BN$27)*(1-prop_idu_male)+(1-prop_idu_part)*SUMPRODUCT(Population!$BB6:$BN6,'By group'!$BB$27:$BN$27)*prop_idu_male)*Probability!BN6*Population!$DD6*(1-'By group'!BN$28*'By group'!BN$29)*'By group'!BN$23</f>
        <v>5.9809513309960146E-5</v>
      </c>
      <c r="AB6" s="229">
        <f>Probability!B6*'By group'!$AB$24*'By group'!B$23</f>
        <v>0</v>
      </c>
      <c r="AC6" s="229">
        <f>Probability!C6*'By group'!$AB$24*'By group'!C$23</f>
        <v>0.12556250777110622</v>
      </c>
      <c r="AD6" s="229">
        <f>Probability!D6*'By group'!$AB$24*'By group'!D$23</f>
        <v>0.10615779142787546</v>
      </c>
      <c r="AE6" s="229">
        <f>Probability!E6*'By group'!$AB$24*'By group'!E$23</f>
        <v>5.8095813636416353E-2</v>
      </c>
      <c r="AF6" s="229">
        <f>Probability!F6*'By group'!$AB$24*'By group'!F$23</f>
        <v>5.8135806441799616E-2</v>
      </c>
      <c r="AG6" s="229">
        <f>Probability!G6*'By group'!$AB$24*'By group'!G$23</f>
        <v>8.8974753391305408E-2</v>
      </c>
      <c r="AH6" s="229">
        <f>Probability!H6*'By group'!$AB$24*'By group'!H$23</f>
        <v>0.1268663178724824</v>
      </c>
      <c r="AI6" s="229">
        <f>Probability!I6*'By group'!$AB$24*'By group'!I$23</f>
        <v>0</v>
      </c>
      <c r="AJ6" s="229">
        <f>Probability!J6*'By group'!$AB$24*'By group'!J$23</f>
        <v>0</v>
      </c>
      <c r="AK6" s="229">
        <f>Probability!K6*'By group'!$AB$24*'By group'!K$23</f>
        <v>0</v>
      </c>
      <c r="AL6" s="229">
        <f>Probability!L6*'By group'!$AB$24*'By group'!L$23</f>
        <v>3.8475190109791397E-4</v>
      </c>
      <c r="AM6" s="229">
        <f>Probability!M6*'By group'!$AB$24*'By group'!M$23</f>
        <v>3.0188605030389698E-3</v>
      </c>
      <c r="AN6" s="229">
        <f>Probability!N6*'By group'!$AB$24*'By group'!N$23</f>
        <v>2.5756352053036909E-3</v>
      </c>
      <c r="AO6" s="40">
        <f>Probability!AO6*'By group'!$AO$24*'By group'!AO$23</f>
        <v>0</v>
      </c>
      <c r="AP6" s="42">
        <f>Probability!AP6*'By group'!$AO$24*'By group'!AP$23</f>
        <v>3.4704769578707182E-3</v>
      </c>
      <c r="AQ6" s="42">
        <f>Probability!AQ6*'By group'!$AO$24*'By group'!AQ$23</f>
        <v>2.9379314569522664E-3</v>
      </c>
      <c r="AR6" s="42">
        <f>Probability!AR6*'By group'!$AO$24*'By group'!AR$23</f>
        <v>1.9090700710559035E-3</v>
      </c>
      <c r="AS6" s="42">
        <f>Probability!AS6*'By group'!$AO$24*'By group'!AS$23</f>
        <v>1.9104302466638272E-3</v>
      </c>
      <c r="AT6" s="42">
        <f>Probability!AT6*'By group'!$AO$24*'By group'!AT$23</f>
        <v>2.9239372124159205E-3</v>
      </c>
      <c r="AU6" s="42">
        <f>Probability!AU6*'By group'!$AO$24*'By group'!AU$23</f>
        <v>4.1689382382879029E-3</v>
      </c>
      <c r="AV6" s="42">
        <f>Probability!AV6*'By group'!$AO$24*'By group'!AV$23</f>
        <v>0</v>
      </c>
      <c r="AW6" s="42">
        <f>Probability!AW6*'By group'!$AO$24*'By group'!AW$23</f>
        <v>0</v>
      </c>
      <c r="AX6" s="42">
        <f>Probability!AX6*'By group'!$AO$24*'By group'!AX$23</f>
        <v>0</v>
      </c>
      <c r="AY6" s="42">
        <f>Probability!AY6*'By group'!$AO$24*'By group'!AY$23</f>
        <v>1.2642783348476006E-5</v>
      </c>
      <c r="AZ6" s="42">
        <f>Probability!AZ6*'By group'!$AO$24*'By group'!AZ$23</f>
        <v>9.9202304095210997E-5</v>
      </c>
      <c r="BA6" s="43">
        <f>Probability!BA6*'By group'!$AO$24*'By group'!BA$23</f>
        <v>8.463668256718739E-5</v>
      </c>
      <c r="BB6" s="191">
        <f>prop_idu_part*Probability!BB6*'By group'!$BB$24*'By group'!BB$23+Probability!BB6*'By group'!$BB$30*'By group'!BB$31</f>
        <v>0</v>
      </c>
      <c r="BC6" s="191">
        <f>prop_idu_part*Probability!BC6*'By group'!$BB$24*'By group'!BC$23+Probability!BC6*'By group'!$BB$30*'By group'!BC$31</f>
        <v>6.6427644177688011E-2</v>
      </c>
      <c r="BD6" s="191">
        <f>prop_idu_part*Probability!BD6*'By group'!$BB$24*'By group'!BD$23+Probability!BD6*'By group'!$BB$30*'By group'!BD$31</f>
        <v>9.339279967140604E-2</v>
      </c>
      <c r="BE6" s="191">
        <f>prop_idu_part*Probability!BE6*'By group'!$BB$24*'By group'!BE$23+Probability!BE6*'By group'!$BB$30*'By group'!BE$31</f>
        <v>5.3906813581574731E-2</v>
      </c>
      <c r="BF6" s="191">
        <f>prop_idu_part*Probability!BF6*'By group'!$BB$24*'By group'!BF$23+Probability!BF6*'By group'!$BB$30*'By group'!BF$31</f>
        <v>3.4806060301526331E-2</v>
      </c>
      <c r="BG6" s="191">
        <f>prop_idu_part*Probability!BG6*'By group'!$BB$24*'By group'!BG$23+Probability!BG6*'By group'!$BB$30*'By group'!BG$31</f>
        <v>2.7940979950716441E-2</v>
      </c>
      <c r="BH6" s="191">
        <f>prop_idu_part*Probability!BH6*'By group'!$BB$24*'By group'!BH$23+Probability!BH6*'By group'!$BB$30*'By group'!BH$31</f>
        <v>4.0524707271725594E-2</v>
      </c>
      <c r="BI6" s="191">
        <f>prop_idu_part*Probability!BI6*'By group'!$BB$24*'By group'!BI$23+Probability!BI6*'By group'!$BB$30*'By group'!BI$31</f>
        <v>0</v>
      </c>
      <c r="BJ6" s="191">
        <f>prop_idu_part*Probability!BJ6*'By group'!$BB$24*'By group'!BJ$23+Probability!BJ6*'By group'!$BB$30*'By group'!BJ$31</f>
        <v>0</v>
      </c>
      <c r="BK6" s="191">
        <f>prop_idu_part*Probability!BK6*'By group'!$BB$24*'By group'!BK$23+Probability!BK6*'By group'!$BB$30*'By group'!BK$31</f>
        <v>0</v>
      </c>
      <c r="BL6" s="191">
        <f>prop_idu_part*Probability!BL6*'By group'!$BB$24*'By group'!BL$23+Probability!BL6*'By group'!$BB$30*'By group'!BL$31</f>
        <v>1.6957662129829533E-3</v>
      </c>
      <c r="BM6" s="191">
        <f>prop_idu_part*Probability!BM6*'By group'!$BB$24*'By group'!BM$23+Probability!BM6*'By group'!$BB$30*'By group'!BM$31</f>
        <v>4.5856535983847223E-3</v>
      </c>
      <c r="BN6" s="192">
        <f>prop_idu_part*Probability!BN6*'By group'!$BB$24*'By group'!BN$23+Probability!BN6*'By group'!$BB$30*'By group'!BN$31</f>
        <v>3.9259712973213432E-3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</row>
    <row r="7" spans="1:113" x14ac:dyDescent="0.25">
      <c r="A7">
        <f t="shared" si="0"/>
        <v>1.5</v>
      </c>
      <c r="B7" s="190">
        <f>((1-(1-prop_idu_part)*SUMPRODUCT(Population!$BB7:$BN7,'By group'!$BB$27:$BN$27)*(1-prop_idu_male)/SUMPRODUCT(Population!$B7:$N7,'By group'!$B$27:$N$27))*Probability!O7*'By group'!$B$24*'By group'!O$23+(1-prop_idu_part)*SUMPRODUCT(Population!$BB7:$BN7,'By group'!$BB$27:$BN$27)*(1-prop_idu_male)/SUMPRODUCT(Population!$B7:$N7,'By group'!$B$27:$N$27)*Probability!BB7*'By group'!$B$24*'By group'!BB$23+Probability!AB7*Population!$DE7*(1-'By group'!AB$28*cond_eff)*'By group'!AB$23*prop_sw_use)*(1-Population!$DG7*circ_eff)</f>
        <v>0</v>
      </c>
      <c r="C7" s="191">
        <f>((1-(1-prop_idu_part)*SUMPRODUCT(Population!$BB7:$BN7,'By group'!$BB$27:$BN$27)*(1-prop_idu_male)/SUMPRODUCT(Population!$B7:$N7,'By group'!$B$27:$N$27))*Probability!P7*'By group'!$B$24*'By group'!P$23+(1-prop_idu_part)*SUMPRODUCT(Population!$BB7:$BN7,'By group'!$BB$27:$BN$27)*(1-prop_idu_male)/SUMPRODUCT(Population!$B7:$N7,'By group'!$B$27:$N$27)*Probability!BC7*'By group'!$B$24*'By group'!BC$23+Probability!AC7*Population!$DE7*(1-'By group'!AC$28*cond_eff)*'By group'!AC$23*prop_sw_use)*(1-Population!$DG7*circ_eff)</f>
        <v>3.4227652774774281E-3</v>
      </c>
      <c r="D7" s="191">
        <f>((1-(1-prop_idu_part)*SUMPRODUCT(Population!$BB7:$BN7,'By group'!$BB$27:$BN$27)*(1-prop_idu_male)/SUMPRODUCT(Population!$B7:$N7,'By group'!$B$27:$N$27))*Probability!Q7*'By group'!$B$24*'By group'!Q$23+(1-prop_idu_part)*SUMPRODUCT(Population!$BB7:$BN7,'By group'!$BB$27:$BN$27)*(1-prop_idu_male)/SUMPRODUCT(Population!$B7:$N7,'By group'!$B$27:$N$27)*Probability!BD7*'By group'!$B$24*'By group'!BD$23+Probability!AD7*Population!$DE7*(1-'By group'!AD$28*cond_eff)*'By group'!AD$23*prop_sw_use)*(1-Population!$DG7*circ_eff)</f>
        <v>5.0745246563513365E-3</v>
      </c>
      <c r="E7" s="191">
        <f>((1-(1-prop_idu_part)*SUMPRODUCT(Population!$BB7:$BN7,'By group'!$BB$27:$BN$27)*(1-prop_idu_male)/SUMPRODUCT(Population!$B7:$N7,'By group'!$B$27:$N$27))*Probability!R7*'By group'!$B$24*'By group'!R$23+(1-prop_idu_part)*SUMPRODUCT(Population!$BB7:$BN7,'By group'!$BB$27:$BN$27)*(1-prop_idu_male)/SUMPRODUCT(Population!$B7:$N7,'By group'!$B$27:$N$27)*Probability!BE7*'By group'!$B$24*'By group'!BE$23+Probability!AE7*Population!$DE7*(1-'By group'!AE$28*cond_eff)*'By group'!AE$23*prop_sw_use)*(1-Population!$DG7*circ_eff)</f>
        <v>4.3726610765235808E-3</v>
      </c>
      <c r="F7" s="191">
        <f>((1-(1-prop_idu_part)*SUMPRODUCT(Population!$BB7:$BN7,'By group'!$BB$27:$BN$27)*(1-prop_idu_male)/SUMPRODUCT(Population!$B7:$N7,'By group'!$B$27:$N$27))*Probability!S7*'By group'!$B$24*'By group'!S$23+(1-prop_idu_part)*SUMPRODUCT(Population!$BB7:$BN7,'By group'!$BB$27:$BN$27)*(1-prop_idu_male)/SUMPRODUCT(Population!$B7:$N7,'By group'!$B$27:$N$27)*Probability!BF7*'By group'!$B$24*'By group'!BF$23+Probability!AF7*Population!$DE7*(1-'By group'!AF$28*cond_eff)*'By group'!AF$23*prop_sw_use)*(1-Population!$DG7*circ_eff)</f>
        <v>3.4089431031640435E-3</v>
      </c>
      <c r="G7" s="191">
        <f>((1-(1-prop_idu_part)*SUMPRODUCT(Population!$BB7:$BN7,'By group'!$BB$27:$BN$27)*(1-prop_idu_male)/SUMPRODUCT(Population!$B7:$N7,'By group'!$B$27:$N$27))*Probability!T7*'By group'!$B$24*'By group'!T$23+(1-prop_idu_part)*SUMPRODUCT(Population!$BB7:$BN7,'By group'!$BB$27:$BN$27)*(1-prop_idu_male)/SUMPRODUCT(Population!$B7:$N7,'By group'!$B$27:$N$27)*Probability!BG7*'By group'!$B$24*'By group'!BG$23+Probability!AG7*Population!$DE7*(1-'By group'!AG$28*cond_eff)*'By group'!AG$23*prop_sw_use)*(1-Population!$DG7*circ_eff)</f>
        <v>4.2403357480309345E-3</v>
      </c>
      <c r="H7" s="191">
        <f>((1-(1-prop_idu_part)*SUMPRODUCT(Population!$BB7:$BN7,'By group'!$BB$27:$BN$27)*(1-prop_idu_male)/SUMPRODUCT(Population!$B7:$N7,'By group'!$B$27:$N$27))*Probability!U7*'By group'!$B$24*'By group'!U$23+(1-prop_idu_part)*SUMPRODUCT(Population!$BB7:$BN7,'By group'!$BB$27:$BN$27)*(1-prop_idu_male)/SUMPRODUCT(Population!$B7:$N7,'By group'!$B$27:$N$27)*Probability!BH7*'By group'!$B$24*'By group'!BH$23+Probability!AH7*Population!$DE7*(1-'By group'!AH$28*cond_eff)*'By group'!AH$23*prop_sw_use)*(1-Population!$DG7*circ_eff)</f>
        <v>7.6964612997221325E-3</v>
      </c>
      <c r="I7" s="191">
        <f>((1-(1-prop_idu_part)*SUMPRODUCT(Population!$BB7:$BN7,'By group'!$BB$27:$BN$27)*(1-prop_idu_male)/SUMPRODUCT(Population!$B7:$N7,'By group'!$B$27:$N$27))*Probability!V7*'By group'!$B$24*'By group'!V$23+(1-prop_idu_part)*SUMPRODUCT(Population!$BB7:$BN7,'By group'!$BB$27:$BN$27)*(1-prop_idu_male)/SUMPRODUCT(Population!$B7:$N7,'By group'!$B$27:$N$27)*Probability!BI7*'By group'!$B$24*'By group'!BI$23+Probability!AI7*Population!$DE7*(1-'By group'!AI$28*cond_eff)*'By group'!AI$23*prop_sw_use)*(1-Population!$DG7*circ_eff)</f>
        <v>0</v>
      </c>
      <c r="J7" s="191">
        <f>((1-(1-prop_idu_part)*SUMPRODUCT(Population!$BB7:$BN7,'By group'!$BB$27:$BN$27)*(1-prop_idu_male)/SUMPRODUCT(Population!$B7:$N7,'By group'!$B$27:$N$27))*Probability!W7*'By group'!$B$24*'By group'!W$23+(1-prop_idu_part)*SUMPRODUCT(Population!$BB7:$BN7,'By group'!$BB$27:$BN$27)*(1-prop_idu_male)/SUMPRODUCT(Population!$B7:$N7,'By group'!$B$27:$N$27)*Probability!BJ7*'By group'!$B$24*'By group'!BJ$23+Probability!AJ7*Population!$DE7*(1-'By group'!AJ$28*cond_eff)*'By group'!AJ$23*prop_sw_use)*(1-Population!$DG7*circ_eff)</f>
        <v>0</v>
      </c>
      <c r="K7" s="191">
        <f>((1-(1-prop_idu_part)*SUMPRODUCT(Population!$BB7:$BN7,'By group'!$BB$27:$BN$27)*(1-prop_idu_male)/SUMPRODUCT(Population!$B7:$N7,'By group'!$B$27:$N$27))*Probability!X7*'By group'!$B$24*'By group'!X$23+(1-prop_idu_part)*SUMPRODUCT(Population!$BB7:$BN7,'By group'!$BB$27:$BN$27)*(1-prop_idu_male)/SUMPRODUCT(Population!$B7:$N7,'By group'!$B$27:$N$27)*Probability!BK7*'By group'!$B$24*'By group'!BK$23+Probability!AK7*Population!$DE7*(1-'By group'!AK$28*cond_eff)*'By group'!AK$23*prop_sw_use)*(1-Population!$DG7*circ_eff)</f>
        <v>0</v>
      </c>
      <c r="L7" s="191">
        <f>((1-(1-prop_idu_part)*SUMPRODUCT(Population!$BB7:$BN7,'By group'!$BB$27:$BN$27)*(1-prop_idu_male)/SUMPRODUCT(Population!$B7:$N7,'By group'!$B$27:$N$27))*Probability!Y7*'By group'!$B$24*'By group'!Y$23+(1-prop_idu_part)*SUMPRODUCT(Population!$BB7:$BN7,'By group'!$BB$27:$BN$27)*(1-prop_idu_male)/SUMPRODUCT(Population!$B7:$N7,'By group'!$B$27:$N$27)*Probability!BL7*'By group'!$B$24*'By group'!BL$23+Probability!AL7*Population!$DE7*(1-'By group'!AL$28*cond_eff)*'By group'!AL$23*prop_sw_use)*(1-Population!$DG7*circ_eff)</f>
        <v>3.2917188524703786E-5</v>
      </c>
      <c r="M7" s="191">
        <f>((1-(1-prop_idu_part)*SUMPRODUCT(Population!$BB7:$BN7,'By group'!$BB$27:$BN$27)*(1-prop_idu_male)/SUMPRODUCT(Population!$B7:$N7,'By group'!$B$27:$N$27))*Probability!Z7*'By group'!$B$24*'By group'!Z$23+(1-prop_idu_part)*SUMPRODUCT(Population!$BB7:$BN7,'By group'!$BB$27:$BN$27)*(1-prop_idu_male)/SUMPRODUCT(Population!$B7:$N7,'By group'!$B$27:$N$27)*Probability!BM7*'By group'!$B$24*'By group'!BM$23+Probability!AM7*Population!$DE7*(1-'By group'!AM$28*cond_eff)*'By group'!AM$23*prop_sw_use)*(1-Population!$DG7*circ_eff)</f>
        <v>1.9726837452208214E-4</v>
      </c>
      <c r="N7" s="191">
        <f>((1-(1-prop_idu_part)*SUMPRODUCT(Population!$BB7:$BN7,'By group'!$BB$27:$BN$27)*(1-prop_idu_male)/SUMPRODUCT(Population!$B7:$N7,'By group'!$B$27:$N$27))*Probability!AA7*'By group'!$B$24*'By group'!AA$23+(1-prop_idu_part)*SUMPRODUCT(Population!$BB7:$BN7,'By group'!$BB$27:$BN$27)*(1-prop_idu_male)/SUMPRODUCT(Population!$B7:$N7,'By group'!$B$27:$N$27)*Probability!BN7*'By group'!$B$24*'By group'!BN$23+Probability!AN7*Population!$DE7*(1-'By group'!AN$28*cond_eff)*'By group'!AN$23*prop_sw_use)*(1-Population!$DG7*circ_eff)</f>
        <v>1.900968018294274E-4</v>
      </c>
      <c r="O7" s="190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group'!$BB$27:$BN$27)*prop_idu_male))*Probability!B7*Population!$DC7*(1-'By group'!O$28*'By group'!O$29)*'By group'!B$23+(1-prop_idu_part)*SUMPRODUCT(Population!$BB7:$BN7,'By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group'!$BB$27:$BN$27)*prop_idu_male)*Probability!BB7*Population!$DD7*(1-'By group'!BB$28*'By group'!BB$29)*'By group'!BB$23</f>
        <v>0</v>
      </c>
      <c r="P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group'!$BB$27:$BN$27)*prop_idu_male))*Probability!C7*Population!$DC7*(1-'By group'!P$28*'By group'!P$29)*'By group'!C$23+(1-prop_idu_part)*SUMPRODUCT(Population!$BB7:$BN7,'By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group'!$BB$27:$BN$27)*prop_idu_male)*Probability!BC7*Population!$DD7*(1-'By group'!BC$28*'By group'!BC$29)*'By group'!BC$23</f>
        <v>2.560364465504139E-3</v>
      </c>
      <c r="Q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group'!$BB$27:$BN$27)*prop_idu_male))*Probability!D7*Population!$DC7*(1-'By group'!Q$28*'By group'!Q$29)*'By group'!D$23+(1-prop_idu_part)*SUMPRODUCT(Population!$BB7:$BN7,'By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group'!$BB$27:$BN$27)*prop_idu_male)*Probability!BD7*Population!$DD7*(1-'By group'!BD$28*'By group'!BD$29)*'By group'!BD$23</f>
        <v>3.0848763495268292E-3</v>
      </c>
      <c r="R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group'!$BB$27:$BN$27)*prop_idu_male))*Probability!E7*Population!$DC7*(1-'By group'!R$28*'By group'!R$29)*'By group'!E$23+(1-prop_idu_part)*SUMPRODUCT(Population!$BB7:$BN7,'By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group'!$BB$27:$BN$27)*prop_idu_male)*Probability!BE7*Population!$DD7*(1-'By group'!BE$28*'By group'!BE$29)*'By group'!BE$23</f>
        <v>1.7186526119186158E-3</v>
      </c>
      <c r="S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group'!$BB$27:$BN$27)*prop_idu_male))*Probability!F7*Population!$DC7*(1-'By group'!S$28*'By group'!S$29)*'By group'!F$23+(1-prop_idu_part)*SUMPRODUCT(Population!$BB7:$BN7,'By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group'!$BB$27:$BN$27)*prop_idu_male)*Probability!BF7*Population!$DD7*(1-'By group'!BF$28*'By group'!BF$29)*'By group'!BF$23</f>
        <v>1.1353169926325095E-3</v>
      </c>
      <c r="T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group'!$BB$27:$BN$27)*prop_idu_male))*Probability!G7*Population!$DC7*(1-'By group'!T$28*'By group'!T$29)*'By group'!G$23+(1-prop_idu_part)*SUMPRODUCT(Population!$BB7:$BN7,'By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group'!$BB$27:$BN$27)*prop_idu_male)*Probability!BG7*Population!$DD7*(1-'By group'!BG$28*'By group'!BG$29)*'By group'!BG$23</f>
        <v>1.4073398695853192E-3</v>
      </c>
      <c r="U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group'!$BB$27:$BN$27)*prop_idu_male))*Probability!H7*Population!$DC7*(1-'By group'!U$28*'By group'!U$29)*'By group'!H$23+(1-prop_idu_part)*SUMPRODUCT(Population!$BB7:$BN7,'By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group'!$BB$27:$BN$27)*prop_idu_male)*Probability!BH7*Population!$DD7*(1-'By group'!BH$28*'By group'!BH$29)*'By group'!BH$23</f>
        <v>2.5645030882204948E-3</v>
      </c>
      <c r="V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group'!$BB$27:$BN$27)*prop_idu_male))*Probability!I7*Population!$DC7*(1-'By group'!V$28*'By group'!V$29)*'By group'!I$23+(1-prop_idu_part)*SUMPRODUCT(Population!$BB7:$BN7,'By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group'!$BB$27:$BN$27)*prop_idu_male)*Probability!BI7*Population!$DD7*(1-'By group'!BI$28*'By group'!BI$29)*'By group'!BI$23</f>
        <v>0</v>
      </c>
      <c r="W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group'!$BB$27:$BN$27)*prop_idu_male))*Probability!J7*Population!$DC7*(1-'By group'!W$28*'By group'!W$29)*'By group'!J$23+(1-prop_idu_part)*SUMPRODUCT(Population!$BB7:$BN7,'By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group'!$BB$27:$BN$27)*prop_idu_male)*Probability!BJ7*Population!$DD7*(1-'By group'!BJ$28*'By group'!BJ$29)*'By group'!BJ$23</f>
        <v>0</v>
      </c>
      <c r="X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group'!$BB$27:$BN$27)*prop_idu_male))*Probability!K7*Population!$DC7*(1-'By group'!X$28*'By group'!X$29)*'By group'!K$23+(1-prop_idu_part)*SUMPRODUCT(Population!$BB7:$BN7,'By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group'!$BB$27:$BN$27)*prop_idu_male)*Probability!BK7*Population!$DD7*(1-'By group'!BK$28*'By group'!BK$29)*'By group'!BK$23</f>
        <v>0</v>
      </c>
      <c r="Y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group'!$BB$27:$BN$27)*prop_idu_male))*Probability!L7*Population!$DC7*(1-'By group'!Y$28*'By group'!Y$29)*'By group'!L$23+(1-prop_idu_part)*SUMPRODUCT(Population!$BB7:$BN7,'By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group'!$BB$27:$BN$27)*prop_idu_male)*Probability!BL7*Population!$DD7*(1-'By group'!BL$28*'By group'!BL$29)*'By group'!BL$23</f>
        <v>1.1014394024749572E-5</v>
      </c>
      <c r="Z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group'!$BB$27:$BN$27)*prop_idu_male))*Probability!M7*Population!$DC7*(1-'By group'!Z$28*'By group'!Z$29)*'By group'!M$23+(1-prop_idu_part)*SUMPRODUCT(Population!$BB7:$BN7,'By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group'!$BB$27:$BN$27)*prop_idu_male)*Probability!BM7*Population!$DD7*(1-'By group'!BM$28*'By group'!BM$29)*'By group'!BM$23</f>
        <v>6.5799225030387117E-5</v>
      </c>
      <c r="AA7" s="191">
        <f>(1-(1-prop_idu_part)*SUMPRODUCT(Population!$BB7:$BN7,'By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group'!$BB$27:$BN$27)*prop_idu_male))*Probability!N7*Population!$DC7*(1-'By group'!AA$28*'By group'!AA$29)*'By group'!N$23+(1-prop_idu_part)*SUMPRODUCT(Population!$BB7:$BN7,'By group'!$BB$27:$BN$27)*prop_idu_male/(SUMPRODUCT(Population!$B7:$N7,'By group'!$B$27:$N$27)-(1-prop_idu_part)*SUMPRODUCT(Population!$BB7:$BN7,'By group'!$BB$27:$BN$27)*(1-prop_idu_male)+(1-prop_idu_part)*SUMPRODUCT(Population!$BB7:$BN7,'By group'!$BB$27:$BN$27)*prop_idu_male)*Probability!BN7*Population!$DD7*(1-'By group'!BN$28*'By group'!BN$29)*'By group'!BN$23</f>
        <v>6.35048026821791E-5</v>
      </c>
      <c r="AB7" s="229">
        <f>Probability!B7*'By group'!$AB$24*'By group'!B$23</f>
        <v>0</v>
      </c>
      <c r="AC7" s="229">
        <f>Probability!C7*'By group'!$AB$24*'By group'!C$23</f>
        <v>0.11031407761998262</v>
      </c>
      <c r="AD7" s="229">
        <f>Probability!D7*'By group'!$AB$24*'By group'!D$23</f>
        <v>0.13291680372742062</v>
      </c>
      <c r="AE7" s="229">
        <f>Probability!E7*'By group'!$AB$24*'By group'!E$23</f>
        <v>7.4049552780833069E-2</v>
      </c>
      <c r="AF7" s="229">
        <f>Probability!F7*'By group'!$AB$24*'By group'!F$23</f>
        <v>4.8915550409578686E-2</v>
      </c>
      <c r="AG7" s="229">
        <f>Probability!G7*'By group'!$AB$24*'By group'!G$23</f>
        <v>6.0635941209395708E-2</v>
      </c>
      <c r="AH7" s="229">
        <f>Probability!H7*'By group'!$AB$24*'By group'!H$23</f>
        <v>0.11049251462106489</v>
      </c>
      <c r="AI7" s="229">
        <f>Probability!I7*'By group'!$AB$24*'By group'!I$23</f>
        <v>0</v>
      </c>
      <c r="AJ7" s="229">
        <f>Probability!J7*'By group'!$AB$24*'By group'!J$23</f>
        <v>0</v>
      </c>
      <c r="AK7" s="229">
        <f>Probability!K7*'By group'!$AB$24*'By group'!K$23</f>
        <v>0</v>
      </c>
      <c r="AL7" s="229">
        <f>Probability!L7*'By group'!$AB$24*'By group'!L$23</f>
        <v>4.7455724057979048E-4</v>
      </c>
      <c r="AM7" s="229">
        <f>Probability!M7*'By group'!$AB$24*'By group'!M$23</f>
        <v>2.8349799942534574E-3</v>
      </c>
      <c r="AN7" s="229">
        <f>Probability!N7*'By group'!$AB$24*'By group'!N$23</f>
        <v>2.736120309374718E-3</v>
      </c>
      <c r="AO7" s="40">
        <f>Probability!AO7*'By group'!$AO$24*'By group'!AO$23</f>
        <v>0</v>
      </c>
      <c r="AP7" s="42">
        <f>Probability!AP7*'By group'!$AO$24*'By group'!AP$23</f>
        <v>3.2205958938285296E-3</v>
      </c>
      <c r="AQ7" s="42">
        <f>Probability!AQ7*'By group'!$AO$24*'By group'!AQ$23</f>
        <v>3.6685319009804452E-3</v>
      </c>
      <c r="AR7" s="42">
        <f>Probability!AR7*'By group'!$AO$24*'By group'!AR$23</f>
        <v>2.2736281941535294E-3</v>
      </c>
      <c r="AS7" s="42">
        <f>Probability!AS7*'By group'!$AO$24*'By group'!AS$23</f>
        <v>1.6040851579615626E-3</v>
      </c>
      <c r="AT7" s="42">
        <f>Probability!AT7*'By group'!$AO$24*'By group'!AT$23</f>
        <v>1.9885096570060748E-3</v>
      </c>
      <c r="AU7" s="42">
        <f>Probability!AU7*'By group'!$AO$24*'By group'!AU$23</f>
        <v>3.6233547014614701E-3</v>
      </c>
      <c r="AV7" s="42">
        <f>Probability!AV7*'By group'!$AO$24*'By group'!AV$23</f>
        <v>0</v>
      </c>
      <c r="AW7" s="42">
        <f>Probability!AW7*'By group'!$AO$24*'By group'!AW$23</f>
        <v>0</v>
      </c>
      <c r="AX7" s="42">
        <f>Probability!AX7*'By group'!$AO$24*'By group'!AX$23</f>
        <v>0</v>
      </c>
      <c r="AY7" s="42">
        <f>Probability!AY7*'By group'!$AO$24*'By group'!AY$23</f>
        <v>1.5561301573103006E-5</v>
      </c>
      <c r="AZ7" s="42">
        <f>Probability!AZ7*'By group'!$AO$24*'By group'!AZ$23</f>
        <v>9.2965731312486915E-5</v>
      </c>
      <c r="BA7" s="43">
        <f>Probability!BA7*'By group'!$AO$24*'By group'!BA$23</f>
        <v>8.972232389203539E-5</v>
      </c>
      <c r="BB7" s="191">
        <f>prop_idu_part*Probability!BB7*'By group'!$BB$24*'By group'!BB$23+Probability!BB7*'By group'!$BB$30*'By group'!BB$31</f>
        <v>0</v>
      </c>
      <c r="BC7" s="191">
        <f>prop_idu_part*Probability!BC7*'By group'!$BB$24*'By group'!BC$23+Probability!BC7*'By group'!$BB$30*'By group'!BC$31</f>
        <v>6.4154842811619775E-2</v>
      </c>
      <c r="BD7" s="191">
        <f>prop_idu_part*Probability!BD7*'By group'!$BB$24*'By group'!BD$23+Probability!BD7*'By group'!$BB$30*'By group'!BD$31</f>
        <v>0.11417660269973354</v>
      </c>
      <c r="BE7" s="191">
        <f>prop_idu_part*Probability!BE7*'By group'!$BB$24*'By group'!BE$23+Probability!BE7*'By group'!$BB$30*'By group'!BE$31</f>
        <v>6.2859253800042328E-2</v>
      </c>
      <c r="BF7" s="191">
        <f>prop_idu_part*Probability!BF7*'By group'!$BB$24*'By group'!BF$23+Probability!BF7*'By group'!$BB$30*'By group'!BF$31</f>
        <v>2.8264730063327706E-2</v>
      </c>
      <c r="BG7" s="191">
        <f>prop_idu_part*Probability!BG7*'By group'!$BB$24*'By group'!BG$23+Probability!BG7*'By group'!$BB$30*'By group'!BG$31</f>
        <v>1.8333497597741076E-2</v>
      </c>
      <c r="BH7" s="191">
        <f>prop_idu_part*Probability!BH7*'By group'!$BB$24*'By group'!BH$23+Probability!BH7*'By group'!$BB$30*'By group'!BH$31</f>
        <v>3.3906019596930473E-2</v>
      </c>
      <c r="BI7" s="191">
        <f>prop_idu_part*Probability!BI7*'By group'!$BB$24*'By group'!BI$23+Probability!BI7*'By group'!$BB$30*'By group'!BI$31</f>
        <v>0</v>
      </c>
      <c r="BJ7" s="191">
        <f>prop_idu_part*Probability!BJ7*'By group'!$BB$24*'By group'!BJ$23+Probability!BJ7*'By group'!$BB$30*'By group'!BJ$31</f>
        <v>0</v>
      </c>
      <c r="BK7" s="191">
        <f>prop_idu_part*Probability!BK7*'By group'!$BB$24*'By group'!BK$23+Probability!BK7*'By group'!$BB$30*'By group'!BK$31</f>
        <v>0</v>
      </c>
      <c r="BL7" s="191">
        <f>prop_idu_part*Probability!BL7*'By group'!$BB$24*'By group'!BL$23+Probability!BL7*'By group'!$BB$30*'By group'!BL$31</f>
        <v>2.014586072512209E-3</v>
      </c>
      <c r="BM7" s="191">
        <f>prop_idu_part*Probability!BM7*'By group'!$BB$24*'By group'!BM$23+Probability!BM7*'By group'!$BB$30*'By group'!BM$31</f>
        <v>4.1519991535650903E-3</v>
      </c>
      <c r="BN7" s="192">
        <f>prop_idu_part*Probability!BN7*'By group'!$BB$24*'By group'!BN$23+Probability!BN7*'By group'!$BB$30*'By group'!BN$31</f>
        <v>4.0307026858121073E-3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</row>
    <row r="8" spans="1:113" x14ac:dyDescent="0.25">
      <c r="A8">
        <f t="shared" si="0"/>
        <v>2</v>
      </c>
      <c r="B8" s="190">
        <f>((1-(1-prop_idu_part)*SUMPRODUCT(Population!$BB8:$BN8,'By group'!$BB$27:$BN$27)*(1-prop_idu_male)/SUMPRODUCT(Population!$B8:$N8,'By group'!$B$27:$N$27))*Probability!O8*'By group'!$B$24*'By group'!O$23+(1-prop_idu_part)*SUMPRODUCT(Population!$BB8:$BN8,'By group'!$BB$27:$BN$27)*(1-prop_idu_male)/SUMPRODUCT(Population!$B8:$N8,'By group'!$B$27:$N$27)*Probability!BB8*'By group'!$B$24*'By group'!BB$23+Probability!AB8*Population!$DE8*(1-'By group'!AB$28*cond_eff)*'By group'!AB$23*prop_sw_use)*(1-Population!$DG8*circ_eff)</f>
        <v>0</v>
      </c>
      <c r="C8" s="191">
        <f>((1-(1-prop_idu_part)*SUMPRODUCT(Population!$BB8:$BN8,'By group'!$BB$27:$BN$27)*(1-prop_idu_male)/SUMPRODUCT(Population!$B8:$N8,'By group'!$B$27:$N$27))*Probability!P8*'By group'!$B$24*'By group'!P$23+(1-prop_idu_part)*SUMPRODUCT(Population!$BB8:$BN8,'By group'!$BB$27:$BN$27)*(1-prop_idu_male)/SUMPRODUCT(Population!$B8:$N8,'By group'!$B$27:$N$27)*Probability!BC8*'By group'!$B$24*'By group'!BC$23+Probability!AC8*Population!$DE8*(1-'By group'!AC$28*cond_eff)*'By group'!AC$23*prop_sw_use)*(1-Population!$DG8*circ_eff)</f>
        <v>3.0800264983256217E-3</v>
      </c>
      <c r="D8" s="191">
        <f>((1-(1-prop_idu_part)*SUMPRODUCT(Population!$BB8:$BN8,'By group'!$BB$27:$BN$27)*(1-prop_idu_male)/SUMPRODUCT(Population!$B8:$N8,'By group'!$B$27:$N$27))*Probability!Q8*'By group'!$B$24*'By group'!Q$23+(1-prop_idu_part)*SUMPRODUCT(Population!$BB8:$BN8,'By group'!$BB$27:$BN$27)*(1-prop_idu_male)/SUMPRODUCT(Population!$B8:$N8,'By group'!$B$27:$N$27)*Probability!BD8*'By group'!$B$24*'By group'!BD$23+Probability!AD8*Population!$DE8*(1-'By group'!AD$28*cond_eff)*'By group'!AD$23*prop_sw_use)*(1-Population!$DG8*circ_eff)</f>
        <v>5.0730835255438419E-3</v>
      </c>
      <c r="E8" s="191">
        <f>((1-(1-prop_idu_part)*SUMPRODUCT(Population!$BB8:$BN8,'By group'!$BB$27:$BN$27)*(1-prop_idu_male)/SUMPRODUCT(Population!$B8:$N8,'By group'!$B$27:$N$27))*Probability!R8*'By group'!$B$24*'By group'!R$23+(1-prop_idu_part)*SUMPRODUCT(Population!$BB8:$BN8,'By group'!$BB$27:$BN$27)*(1-prop_idu_male)/SUMPRODUCT(Population!$B8:$N8,'By group'!$B$27:$N$27)*Probability!BE8*'By group'!$B$24*'By group'!BE$23+Probability!AE8*Population!$DE8*(1-'By group'!AE$28*cond_eff)*'By group'!AE$23*prop_sw_use)*(1-Population!$DG8*circ_eff)</f>
        <v>4.7674612515125718E-3</v>
      </c>
      <c r="F8" s="191">
        <f>((1-(1-prop_idu_part)*SUMPRODUCT(Population!$BB8:$BN8,'By group'!$BB$27:$BN$27)*(1-prop_idu_male)/SUMPRODUCT(Population!$B8:$N8,'By group'!$B$27:$N$27))*Probability!S8*'By group'!$B$24*'By group'!S$23+(1-prop_idu_part)*SUMPRODUCT(Population!$BB8:$BN8,'By group'!$BB$27:$BN$27)*(1-prop_idu_male)/SUMPRODUCT(Population!$B8:$N8,'By group'!$B$27:$N$27)*Probability!BF8*'By group'!$B$24*'By group'!BF$23+Probability!AF8*Population!$DE8*(1-'By group'!AF$28*cond_eff)*'By group'!AF$23*prop_sw_use)*(1-Population!$DG8*circ_eff)</f>
        <v>3.0581612580778744E-3</v>
      </c>
      <c r="G8" s="191">
        <f>((1-(1-prop_idu_part)*SUMPRODUCT(Population!$BB8:$BN8,'By group'!$BB$27:$BN$27)*(1-prop_idu_male)/SUMPRODUCT(Population!$B8:$N8,'By group'!$B$27:$N$27))*Probability!T8*'By group'!$B$24*'By group'!T$23+(1-prop_idu_part)*SUMPRODUCT(Population!$BB8:$BN8,'By group'!$BB$27:$BN$27)*(1-prop_idu_male)/SUMPRODUCT(Population!$B8:$N8,'By group'!$B$27:$N$27)*Probability!BG8*'By group'!$B$24*'By group'!BG$23+Probability!AG8*Population!$DE8*(1-'By group'!AG$28*cond_eff)*'By group'!AG$23*prop_sw_use)*(1-Population!$DG8*circ_eff)</f>
        <v>3.1321997835751748E-3</v>
      </c>
      <c r="H8" s="191">
        <f>((1-(1-prop_idu_part)*SUMPRODUCT(Population!$BB8:$BN8,'By group'!$BB$27:$BN$27)*(1-prop_idu_male)/SUMPRODUCT(Population!$B8:$N8,'By group'!$B$27:$N$27))*Probability!U8*'By group'!$B$24*'By group'!U$23+(1-prop_idu_part)*SUMPRODUCT(Population!$BB8:$BN8,'By group'!$BB$27:$BN$27)*(1-prop_idu_male)/SUMPRODUCT(Population!$B8:$N8,'By group'!$B$27:$N$27)*Probability!BH8*'By group'!$B$24*'By group'!BH$23+Probability!AH8*Population!$DE8*(1-'By group'!AH$28*cond_eff)*'By group'!AH$23*prop_sw_use)*(1-Population!$DG8*circ_eff)</f>
        <v>6.4596919783497832E-3</v>
      </c>
      <c r="I8" s="191">
        <f>((1-(1-prop_idu_part)*SUMPRODUCT(Population!$BB8:$BN8,'By group'!$BB$27:$BN$27)*(1-prop_idu_male)/SUMPRODUCT(Population!$B8:$N8,'By group'!$B$27:$N$27))*Probability!V8*'By group'!$B$24*'By group'!V$23+(1-prop_idu_part)*SUMPRODUCT(Population!$BB8:$BN8,'By group'!$BB$27:$BN$27)*(1-prop_idu_male)/SUMPRODUCT(Population!$B8:$N8,'By group'!$B$27:$N$27)*Probability!BI8*'By group'!$B$24*'By group'!BI$23+Probability!AI8*Population!$DE8*(1-'By group'!AI$28*cond_eff)*'By group'!AI$23*prop_sw_use)*(1-Population!$DG8*circ_eff)</f>
        <v>0</v>
      </c>
      <c r="J8" s="191">
        <f>((1-(1-prop_idu_part)*SUMPRODUCT(Population!$BB8:$BN8,'By group'!$BB$27:$BN$27)*(1-prop_idu_male)/SUMPRODUCT(Population!$B8:$N8,'By group'!$B$27:$N$27))*Probability!W8*'By group'!$B$24*'By group'!W$23+(1-prop_idu_part)*SUMPRODUCT(Population!$BB8:$BN8,'By group'!$BB$27:$BN$27)*(1-prop_idu_male)/SUMPRODUCT(Population!$B8:$N8,'By group'!$B$27:$N$27)*Probability!BJ8*'By group'!$B$24*'By group'!BJ$23+Probability!AJ8*Population!$DE8*(1-'By group'!AJ$28*cond_eff)*'By group'!AJ$23*prop_sw_use)*(1-Population!$DG8*circ_eff)</f>
        <v>0</v>
      </c>
      <c r="K8" s="191">
        <f>((1-(1-prop_idu_part)*SUMPRODUCT(Population!$BB8:$BN8,'By group'!$BB$27:$BN$27)*(1-prop_idu_male)/SUMPRODUCT(Population!$B8:$N8,'By group'!$B$27:$N$27))*Probability!X8*'By group'!$B$24*'By group'!X$23+(1-prop_idu_part)*SUMPRODUCT(Population!$BB8:$BN8,'By group'!$BB$27:$BN$27)*(1-prop_idu_male)/SUMPRODUCT(Population!$B8:$N8,'By group'!$B$27:$N$27)*Probability!BK8*'By group'!$B$24*'By group'!BK$23+Probability!AK8*Population!$DE8*(1-'By group'!AK$28*cond_eff)*'By group'!AK$23*prop_sw_use)*(1-Population!$DG8*circ_eff)</f>
        <v>0</v>
      </c>
      <c r="L8" s="191">
        <f>((1-(1-prop_idu_part)*SUMPRODUCT(Population!$BB8:$BN8,'By group'!$BB$27:$BN$27)*(1-prop_idu_male)/SUMPRODUCT(Population!$B8:$N8,'By group'!$B$27:$N$27))*Probability!Y8*'By group'!$B$24*'By group'!Y$23+(1-prop_idu_part)*SUMPRODUCT(Population!$BB8:$BN8,'By group'!$BB$27:$BN$27)*(1-prop_idu_male)/SUMPRODUCT(Population!$B8:$N8,'By group'!$B$27:$N$27)*Probability!BL8*'By group'!$B$24*'By group'!BL$23+Probability!AL8*Population!$DE8*(1-'By group'!AL$28*cond_eff)*'By group'!AL$23*prop_sw_use)*(1-Population!$DG8*circ_eff)</f>
        <v>3.6807884466710431E-5</v>
      </c>
      <c r="M8" s="191">
        <f>((1-(1-prop_idu_part)*SUMPRODUCT(Population!$BB8:$BN8,'By group'!$BB$27:$BN$27)*(1-prop_idu_male)/SUMPRODUCT(Population!$B8:$N8,'By group'!$B$27:$N$27))*Probability!Z8*'By group'!$B$24*'By group'!Z$23+(1-prop_idu_part)*SUMPRODUCT(Population!$BB8:$BN8,'By group'!$BB$27:$BN$27)*(1-prop_idu_male)/SUMPRODUCT(Population!$B8:$N8,'By group'!$B$27:$N$27)*Probability!BM8*'By group'!$B$24*'By group'!BM$23+Probability!AM8*Population!$DE8*(1-'By group'!AM$28*cond_eff)*'By group'!AM$23*prop_sw_use)*(1-Population!$DG8*circ_eff)</f>
        <v>1.8327272727177552E-4</v>
      </c>
      <c r="N8" s="191">
        <f>((1-(1-prop_idu_part)*SUMPRODUCT(Population!$BB8:$BN8,'By group'!$BB$27:$BN$27)*(1-prop_idu_male)/SUMPRODUCT(Population!$B8:$N8,'By group'!$B$27:$N$27))*Probability!AA8*'By group'!$B$24*'By group'!AA$23+(1-prop_idu_part)*SUMPRODUCT(Population!$BB8:$BN8,'By group'!$BB$27:$BN$27)*(1-prop_idu_male)/SUMPRODUCT(Population!$B8:$N8,'By group'!$B$27:$N$27)*Probability!BN8*'By group'!$B$24*'By group'!BN$23+Probability!AN8*Population!$DE8*(1-'By group'!AN$28*cond_eff)*'By group'!AN$23*prop_sw_use)*(1-Population!$DG8*circ_eff)</f>
        <v>1.9720140076983454E-4</v>
      </c>
      <c r="O8" s="190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group'!$BB$27:$BN$27)*prop_idu_male))*Probability!B8*Population!$DC8*(1-'By group'!O$28*'By group'!O$29)*'By group'!B$23+(1-prop_idu_part)*SUMPRODUCT(Population!$BB8:$BN8,'By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group'!$BB$27:$BN$27)*prop_idu_male)*Probability!BB8*Population!$DD8*(1-'By group'!BB$28*'By group'!BB$29)*'By group'!BB$23</f>
        <v>0</v>
      </c>
      <c r="P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group'!$BB$27:$BN$27)*prop_idu_male))*Probability!C8*Population!$DC8*(1-'By group'!P$28*'By group'!P$29)*'By group'!C$23+(1-prop_idu_part)*SUMPRODUCT(Population!$BB8:$BN8,'By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group'!$BB$27:$BN$27)*prop_idu_male)*Probability!BC8*Population!$DD8*(1-'By group'!BC$28*'By group'!BC$29)*'By group'!BC$23</f>
        <v>2.268355873706461E-3</v>
      </c>
      <c r="Q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group'!$BB$27:$BN$27)*prop_idu_male))*Probability!D8*Population!$DC8*(1-'By group'!Q$28*'By group'!Q$29)*'By group'!D$23+(1-prop_idu_part)*SUMPRODUCT(Population!$BB8:$BN8,'By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group'!$BB$27:$BN$27)*prop_idu_male)*Probability!BD8*Population!$DD8*(1-'By group'!BD$28*'By group'!BD$29)*'By group'!BD$23</f>
        <v>3.3139247206299392E-3</v>
      </c>
      <c r="R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group'!$BB$27:$BN$27)*prop_idu_male))*Probability!E8*Population!$DC8*(1-'By group'!R$28*'By group'!R$29)*'By group'!E$23+(1-prop_idu_part)*SUMPRODUCT(Population!$BB8:$BN8,'By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group'!$BB$27:$BN$27)*prop_idu_male)*Probability!BE8*Population!$DD8*(1-'By group'!BE$28*'By group'!BE$29)*'By group'!BE$23</f>
        <v>2.1723211959267649E-3</v>
      </c>
      <c r="S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group'!$BB$27:$BN$27)*prop_idu_male))*Probability!F8*Population!$DC8*(1-'By group'!S$28*'By group'!S$29)*'By group'!F$23+(1-prop_idu_part)*SUMPRODUCT(Population!$BB8:$BN8,'By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group'!$BB$27:$BN$27)*prop_idu_male)*Probability!BF8*Population!$DD8*(1-'By group'!BF$28*'By group'!BF$29)*'By group'!BF$23</f>
        <v>1.0596198099639528E-3</v>
      </c>
      <c r="T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group'!$BB$27:$BN$27)*prop_idu_male))*Probability!G8*Population!$DC8*(1-'By group'!T$28*'By group'!T$29)*'By group'!G$23+(1-prop_idu_part)*SUMPRODUCT(Population!$BB8:$BN8,'By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group'!$BB$27:$BN$27)*prop_idu_male)*Probability!BG8*Population!$DD8*(1-'By group'!BG$28*'By group'!BG$29)*'By group'!BG$23</f>
        <v>1.0343300815599831E-3</v>
      </c>
      <c r="U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group'!$BB$27:$BN$27)*prop_idu_male))*Probability!H8*Population!$DC8*(1-'By group'!U$28*'By group'!U$29)*'By group'!H$23+(1-prop_idu_part)*SUMPRODUCT(Population!$BB8:$BN8,'By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group'!$BB$27:$BN$27)*prop_idu_male)*Probability!BH8*Population!$DD8*(1-'By group'!BH$28*'By group'!BH$29)*'By group'!BH$23</f>
        <v>2.1387749982450075E-3</v>
      </c>
      <c r="V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group'!$BB$27:$BN$27)*prop_idu_male))*Probability!I8*Population!$DC8*(1-'By group'!V$28*'By group'!V$29)*'By group'!I$23+(1-prop_idu_part)*SUMPRODUCT(Population!$BB8:$BN8,'By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group'!$BB$27:$BN$27)*prop_idu_male)*Probability!BI8*Population!$DD8*(1-'By group'!BI$28*'By group'!BI$29)*'By group'!BI$23</f>
        <v>0</v>
      </c>
      <c r="W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group'!$BB$27:$BN$27)*prop_idu_male))*Probability!J8*Population!$DC8*(1-'By group'!W$28*'By group'!W$29)*'By group'!J$23+(1-prop_idu_part)*SUMPRODUCT(Population!$BB8:$BN8,'By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group'!$BB$27:$BN$27)*prop_idu_male)*Probability!BJ8*Population!$DD8*(1-'By group'!BJ$28*'By group'!BJ$29)*'By group'!BJ$23</f>
        <v>0</v>
      </c>
      <c r="X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group'!$BB$27:$BN$27)*prop_idu_male))*Probability!K8*Population!$DC8*(1-'By group'!X$28*'By group'!X$29)*'By group'!K$23+(1-prop_idu_part)*SUMPRODUCT(Population!$BB8:$BN8,'By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group'!$BB$27:$BN$27)*prop_idu_male)*Probability!BK8*Population!$DD8*(1-'By group'!BK$28*'By group'!BK$29)*'By group'!BK$23</f>
        <v>0</v>
      </c>
      <c r="Y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group'!$BB$27:$BN$27)*prop_idu_male))*Probability!L8*Population!$DC8*(1-'By group'!Y$28*'By group'!Y$29)*'By group'!L$23+(1-prop_idu_part)*SUMPRODUCT(Population!$BB8:$BN8,'By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group'!$BB$27:$BN$27)*prop_idu_male)*Probability!BL8*Population!$DD8*(1-'By group'!BL$28*'By group'!BL$29)*'By group'!BL$23</f>
        <v>1.2247213926548469E-5</v>
      </c>
      <c r="Z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group'!$BB$27:$BN$27)*prop_idu_male))*Probability!M8*Population!$DC8*(1-'By group'!Z$28*'By group'!Z$29)*'By group'!M$23+(1-prop_idu_part)*SUMPRODUCT(Population!$BB8:$BN8,'By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group'!$BB$27:$BN$27)*prop_idu_male)*Probability!BM8*Population!$DD8*(1-'By group'!BM$28*'By group'!BM$29)*'By group'!BM$23</f>
        <v>6.0797501388864049E-5</v>
      </c>
      <c r="AA8" s="191">
        <f>(1-(1-prop_idu_part)*SUMPRODUCT(Population!$BB8:$BN8,'By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group'!$BB$27:$BN$27)*prop_idu_male))*Probability!N8*Population!$DC8*(1-'By group'!AA$28*'By group'!AA$29)*'By group'!N$23+(1-prop_idu_part)*SUMPRODUCT(Population!$BB8:$BN8,'By group'!$BB$27:$BN$27)*prop_idu_male/(SUMPRODUCT(Population!$B8:$N8,'By group'!$B$27:$N$27)-(1-prop_idu_part)*SUMPRODUCT(Population!$BB8:$BN8,'By group'!$BB$27:$BN$27)*(1-prop_idu_male)+(1-prop_idu_part)*SUMPRODUCT(Population!$BB8:$BN8,'By group'!$BB$27:$BN$27)*prop_idu_male)*Probability!BN8*Population!$DD8*(1-'By group'!BN$28*'By group'!BN$29)*'By group'!BN$23</f>
        <v>6.55403391968832E-5</v>
      </c>
      <c r="AB8" s="229">
        <f>Probability!B8*'By group'!$AB$24*'By group'!B$23</f>
        <v>0</v>
      </c>
      <c r="AC8" s="229">
        <f>Probability!C8*'By group'!$AB$24*'By group'!C$23</f>
        <v>9.7862780007002922E-2</v>
      </c>
      <c r="AD8" s="229">
        <f>Probability!D8*'By group'!$AB$24*'By group'!D$23</f>
        <v>0.14297861740600115</v>
      </c>
      <c r="AE8" s="229">
        <f>Probability!E8*'By group'!$AB$24*'By group'!E$23</f>
        <v>9.3724397324351755E-2</v>
      </c>
      <c r="AF8" s="229">
        <f>Probability!F8*'By group'!$AB$24*'By group'!F$23</f>
        <v>4.5716471204592997E-2</v>
      </c>
      <c r="AG8" s="229">
        <f>Probability!G8*'By group'!$AB$24*'By group'!G$23</f>
        <v>4.4625358303377771E-2</v>
      </c>
      <c r="AH8" s="229">
        <f>Probability!H8*'By group'!$AB$24*'By group'!H$23</f>
        <v>9.2275556978288556E-2</v>
      </c>
      <c r="AI8" s="229">
        <f>Probability!I8*'By group'!$AB$24*'By group'!I$23</f>
        <v>0</v>
      </c>
      <c r="AJ8" s="229">
        <f>Probability!J8*'By group'!$AB$24*'By group'!J$23</f>
        <v>0</v>
      </c>
      <c r="AK8" s="229">
        <f>Probability!K8*'By group'!$AB$24*'By group'!K$23</f>
        <v>0</v>
      </c>
      <c r="AL8" s="229">
        <f>Probability!L8*'By group'!$AB$24*'By group'!L$23</f>
        <v>5.2839288094493639E-4</v>
      </c>
      <c r="AM8" s="229">
        <f>Probability!M8*'By group'!$AB$24*'By group'!M$23</f>
        <v>2.6230499046997241E-3</v>
      </c>
      <c r="AN8" s="229">
        <f>Probability!N8*'By group'!$AB$24*'By group'!N$23</f>
        <v>2.8276703551286604E-3</v>
      </c>
      <c r="AO8" s="40">
        <f>Probability!AO8*'By group'!$AO$24*'By group'!AO$23</f>
        <v>0</v>
      </c>
      <c r="AP8" s="42">
        <f>Probability!AP8*'By group'!$AO$24*'By group'!AP$23</f>
        <v>3.0411272366805929E-3</v>
      </c>
      <c r="AQ8" s="42">
        <f>Probability!AQ8*'By group'!$AO$24*'By group'!AQ$23</f>
        <v>4.0255247521354806E-3</v>
      </c>
      <c r="AR8" s="42">
        <f>Probability!AR8*'By group'!$AO$24*'By group'!AR$23</f>
        <v>2.7556218919467575E-3</v>
      </c>
      <c r="AS8" s="42">
        <f>Probability!AS8*'By group'!$AO$24*'By group'!AS$23</f>
        <v>1.4684871089754017E-3</v>
      </c>
      <c r="AT8" s="42">
        <f>Probability!AT8*'By group'!$AO$24*'By group'!AT$23</f>
        <v>1.4602958234937857E-3</v>
      </c>
      <c r="AU8" s="42">
        <f>Probability!AU8*'By group'!$AO$24*'By group'!AU$23</f>
        <v>3.0194828535638932E-3</v>
      </c>
      <c r="AV8" s="42">
        <f>Probability!AV8*'By group'!$AO$24*'By group'!AV$23</f>
        <v>0</v>
      </c>
      <c r="AW8" s="42">
        <f>Probability!AW8*'By group'!$AO$24*'By group'!AW$23</f>
        <v>0</v>
      </c>
      <c r="AX8" s="42">
        <f>Probability!AX8*'By group'!$AO$24*'By group'!AX$23</f>
        <v>0</v>
      </c>
      <c r="AY8" s="42">
        <f>Probability!AY8*'By group'!$AO$24*'By group'!AY$23</f>
        <v>1.7289337922495128E-5</v>
      </c>
      <c r="AZ8" s="42">
        <f>Probability!AZ8*'By group'!$AO$24*'By group'!AZ$23</f>
        <v>8.5830750086535659E-5</v>
      </c>
      <c r="BA8" s="43">
        <f>Probability!BA8*'By group'!$AO$24*'By group'!BA$23</f>
        <v>9.2524314209484681E-5</v>
      </c>
      <c r="BB8" s="191">
        <f>prop_idu_part*Probability!BB8*'By group'!$BB$24*'By group'!BB$23+Probability!BB8*'By group'!$BB$30*'By group'!BB$31</f>
        <v>0</v>
      </c>
      <c r="BC8" s="191">
        <f>prop_idu_part*Probability!BC8*'By group'!$BB$24*'By group'!BC$23+Probability!BC8*'By group'!$BB$30*'By group'!BC$31</f>
        <v>6.2634423282265539E-2</v>
      </c>
      <c r="BD8" s="191">
        <f>prop_idu_part*Probability!BD8*'By group'!$BB$24*'By group'!BD$23+Probability!BD8*'By group'!$BB$30*'By group'!BD$31</f>
        <v>0.12552856712366386</v>
      </c>
      <c r="BE8" s="191">
        <f>prop_idu_part*Probability!BE8*'By group'!$BB$24*'By group'!BE$23+Probability!BE8*'By group'!$BB$30*'By group'!BE$31</f>
        <v>7.4685928044687822E-2</v>
      </c>
      <c r="BF8" s="191">
        <f>prop_idu_part*Probability!BF8*'By group'!$BB$24*'By group'!BF$23+Probability!BF8*'By group'!$BB$30*'By group'!BF$31</f>
        <v>2.5191801055310978E-2</v>
      </c>
      <c r="BG8" s="191">
        <f>prop_idu_part*Probability!BG8*'By group'!$BB$24*'By group'!BG$23+Probability!BG8*'By group'!$BB$30*'By group'!BG$31</f>
        <v>1.304585204454967E-2</v>
      </c>
      <c r="BH8" s="191">
        <f>prop_idu_part*Probability!BH8*'By group'!$BB$24*'By group'!BH$23+Probability!BH8*'By group'!$BB$30*'By group'!BH$31</f>
        <v>2.7239194551399878E-2</v>
      </c>
      <c r="BI8" s="191">
        <f>prop_idu_part*Probability!BI8*'By group'!$BB$24*'By group'!BI$23+Probability!BI8*'By group'!$BB$30*'By group'!BI$31</f>
        <v>0</v>
      </c>
      <c r="BJ8" s="191">
        <f>prop_idu_part*Probability!BJ8*'By group'!$BB$24*'By group'!BJ$23+Probability!BJ8*'By group'!$BB$30*'By group'!BJ$31</f>
        <v>0</v>
      </c>
      <c r="BK8" s="191">
        <f>prop_idu_part*Probability!BK8*'By group'!$BB$24*'By group'!BK$23+Probability!BK8*'By group'!$BB$30*'By group'!BK$31</f>
        <v>0</v>
      </c>
      <c r="BL8" s="191">
        <f>prop_idu_part*Probability!BL8*'By group'!$BB$24*'By group'!BL$23+Probability!BL8*'By group'!$BB$30*'By group'!BL$31</f>
        <v>2.1639208827828132E-3</v>
      </c>
      <c r="BM8" s="191">
        <f>prop_idu_part*Probability!BM8*'By group'!$BB$24*'By group'!BM$23+Probability!BM8*'By group'!$BB$30*'By group'!BM$31</f>
        <v>3.7079940297473231E-3</v>
      </c>
      <c r="BN8" s="192">
        <f>prop_idu_part*Probability!BN8*'By group'!$BB$24*'By group'!BN$23+Probability!BN8*'By group'!$BB$30*'By group'!BN$31</f>
        <v>4.025611091075648E-3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</row>
    <row r="9" spans="1:113" x14ac:dyDescent="0.25">
      <c r="A9">
        <f t="shared" si="0"/>
        <v>2.5</v>
      </c>
      <c r="B9" s="190">
        <f>((1-(1-prop_idu_part)*SUMPRODUCT(Population!$BB9:$BN9,'By group'!$BB$27:$BN$27)*(1-prop_idu_male)/SUMPRODUCT(Population!$B9:$N9,'By group'!$B$27:$N$27))*Probability!O9*'By group'!$B$24*'By group'!O$23+(1-prop_idu_part)*SUMPRODUCT(Population!$BB9:$BN9,'By group'!$BB$27:$BN$27)*(1-prop_idu_male)/SUMPRODUCT(Population!$B9:$N9,'By group'!$B$27:$N$27)*Probability!BB9*'By group'!$B$24*'By group'!BB$23+Probability!AB9*Population!$DE9*(1-'By group'!AB$28*cond_eff)*'By group'!AB$23*prop_sw_use)*(1-Population!$DG9*circ_eff)</f>
        <v>0</v>
      </c>
      <c r="C9" s="191">
        <f>((1-(1-prop_idu_part)*SUMPRODUCT(Population!$BB9:$BN9,'By group'!$BB$27:$BN$27)*(1-prop_idu_male)/SUMPRODUCT(Population!$B9:$N9,'By group'!$B$27:$N$27))*Probability!P9*'By group'!$B$24*'By group'!P$23+(1-prop_idu_part)*SUMPRODUCT(Population!$BB9:$BN9,'By group'!$BB$27:$BN$27)*(1-prop_idu_male)/SUMPRODUCT(Population!$B9:$N9,'By group'!$B$27:$N$27)*Probability!BC9*'By group'!$B$24*'By group'!BC$23+Probability!AC9*Population!$DE9*(1-'By group'!AC$28*cond_eff)*'By group'!AC$23*prop_sw_use)*(1-Population!$DG9*circ_eff)</f>
        <v>2.8739711977560319E-3</v>
      </c>
      <c r="D9" s="191">
        <f>((1-(1-prop_idu_part)*SUMPRODUCT(Population!$BB9:$BN9,'By group'!$BB$27:$BN$27)*(1-prop_idu_male)/SUMPRODUCT(Population!$B9:$N9,'By group'!$B$27:$N$27))*Probability!Q9*'By group'!$B$24*'By group'!Q$23+(1-prop_idu_part)*SUMPRODUCT(Population!$BB9:$BN9,'By group'!$BB$27:$BN$27)*(1-prop_idu_male)/SUMPRODUCT(Population!$B9:$N9,'By group'!$B$27:$N$27)*Probability!BD9*'By group'!$B$24*'By group'!BD$23+Probability!AD9*Population!$DE9*(1-'By group'!AD$28*cond_eff)*'By group'!AD$23*prop_sw_use)*(1-Population!$DG9*circ_eff)</f>
        <v>4.9001736067698382E-3</v>
      </c>
      <c r="E9" s="191">
        <f>((1-(1-prop_idu_part)*SUMPRODUCT(Population!$BB9:$BN9,'By group'!$BB$27:$BN$27)*(1-prop_idu_male)/SUMPRODUCT(Population!$B9:$N9,'By group'!$B$27:$N$27))*Probability!R9*'By group'!$B$24*'By group'!R$23+(1-prop_idu_part)*SUMPRODUCT(Population!$BB9:$BN9,'By group'!$BB$27:$BN$27)*(1-prop_idu_male)/SUMPRODUCT(Population!$B9:$N9,'By group'!$B$27:$N$27)*Probability!BE9*'By group'!$B$24*'By group'!BE$23+Probability!AE9*Population!$DE9*(1-'By group'!AE$28*cond_eff)*'By group'!AE$23*prop_sw_use)*(1-Population!$DG9*circ_eff)</f>
        <v>5.0661687552918024E-3</v>
      </c>
      <c r="F9" s="191">
        <f>((1-(1-prop_idu_part)*SUMPRODUCT(Population!$BB9:$BN9,'By group'!$BB$27:$BN$27)*(1-prop_idu_male)/SUMPRODUCT(Population!$B9:$N9,'By group'!$B$27:$N$27))*Probability!S9*'By group'!$B$24*'By group'!S$23+(1-prop_idu_part)*SUMPRODUCT(Population!$BB9:$BN9,'By group'!$BB$27:$BN$27)*(1-prop_idu_male)/SUMPRODUCT(Population!$B9:$N9,'By group'!$B$27:$N$27)*Probability!BF9*'By group'!$B$24*'By group'!BF$23+Probability!AF9*Population!$DE9*(1-'By group'!AF$28*cond_eff)*'By group'!AF$23*prop_sw_use)*(1-Population!$DG9*circ_eff)</f>
        <v>2.8966310318047175E-3</v>
      </c>
      <c r="G9" s="191">
        <f>((1-(1-prop_idu_part)*SUMPRODUCT(Population!$BB9:$BN9,'By group'!$BB$27:$BN$27)*(1-prop_idu_male)/SUMPRODUCT(Population!$B9:$N9,'By group'!$B$27:$N$27))*Probability!T9*'By group'!$B$24*'By group'!T$23+(1-prop_idu_part)*SUMPRODUCT(Population!$BB9:$BN9,'By group'!$BB$27:$BN$27)*(1-prop_idu_male)/SUMPRODUCT(Population!$B9:$N9,'By group'!$B$27:$N$27)*Probability!BG9*'By group'!$B$24*'By group'!BG$23+Probability!AG9*Population!$DE9*(1-'By group'!AG$28*cond_eff)*'By group'!AG$23*prop_sw_use)*(1-Population!$DG9*circ_eff)</f>
        <v>2.5008704609936604E-3</v>
      </c>
      <c r="H9" s="191">
        <f>((1-(1-prop_idu_part)*SUMPRODUCT(Population!$BB9:$BN9,'By group'!$BB$27:$BN$27)*(1-prop_idu_male)/SUMPRODUCT(Population!$B9:$N9,'By group'!$B$27:$N$27))*Probability!U9*'By group'!$B$24*'By group'!U$23+(1-prop_idu_part)*SUMPRODUCT(Population!$BB9:$BN9,'By group'!$BB$27:$BN$27)*(1-prop_idu_male)/SUMPRODUCT(Population!$B9:$N9,'By group'!$B$27:$N$27)*Probability!BH9*'By group'!$B$24*'By group'!BH$23+Probability!AH9*Population!$DE9*(1-'By group'!AH$28*cond_eff)*'By group'!AH$23*prop_sw_use)*(1-Population!$DG9*circ_eff)</f>
        <v>5.3329156515924854E-3</v>
      </c>
      <c r="I9" s="191">
        <f>((1-(1-prop_idu_part)*SUMPRODUCT(Population!$BB9:$BN9,'By group'!$BB$27:$BN$27)*(1-prop_idu_male)/SUMPRODUCT(Population!$B9:$N9,'By group'!$B$27:$N$27))*Probability!V9*'By group'!$B$24*'By group'!V$23+(1-prop_idu_part)*SUMPRODUCT(Population!$BB9:$BN9,'By group'!$BB$27:$BN$27)*(1-prop_idu_male)/SUMPRODUCT(Population!$B9:$N9,'By group'!$B$27:$N$27)*Probability!BI9*'By group'!$B$24*'By group'!BI$23+Probability!AI9*Population!$DE9*(1-'By group'!AI$28*cond_eff)*'By group'!AI$23*prop_sw_use)*(1-Population!$DG9*circ_eff)</f>
        <v>0</v>
      </c>
      <c r="J9" s="191">
        <f>((1-(1-prop_idu_part)*SUMPRODUCT(Population!$BB9:$BN9,'By group'!$BB$27:$BN$27)*(1-prop_idu_male)/SUMPRODUCT(Population!$B9:$N9,'By group'!$B$27:$N$27))*Probability!W9*'By group'!$B$24*'By group'!W$23+(1-prop_idu_part)*SUMPRODUCT(Population!$BB9:$BN9,'By group'!$BB$27:$BN$27)*(1-prop_idu_male)/SUMPRODUCT(Population!$B9:$N9,'By group'!$B$27:$N$27)*Probability!BJ9*'By group'!$B$24*'By group'!BJ$23+Probability!AJ9*Population!$DE9*(1-'By group'!AJ$28*cond_eff)*'By group'!AJ$23*prop_sw_use)*(1-Population!$DG9*circ_eff)</f>
        <v>0</v>
      </c>
      <c r="K9" s="191">
        <f>((1-(1-prop_idu_part)*SUMPRODUCT(Population!$BB9:$BN9,'By group'!$BB$27:$BN$27)*(1-prop_idu_male)/SUMPRODUCT(Population!$B9:$N9,'By group'!$B$27:$N$27))*Probability!X9*'By group'!$B$24*'By group'!X$23+(1-prop_idu_part)*SUMPRODUCT(Population!$BB9:$BN9,'By group'!$BB$27:$BN$27)*(1-prop_idu_male)/SUMPRODUCT(Population!$B9:$N9,'By group'!$B$27:$N$27)*Probability!BK9*'By group'!$B$24*'By group'!BK$23+Probability!AK9*Population!$DE9*(1-'By group'!AK$28*cond_eff)*'By group'!AK$23*prop_sw_use)*(1-Population!$DG9*circ_eff)</f>
        <v>0</v>
      </c>
      <c r="L9" s="191">
        <f>((1-(1-prop_idu_part)*SUMPRODUCT(Population!$BB9:$BN9,'By group'!$BB$27:$BN$27)*(1-prop_idu_male)/SUMPRODUCT(Population!$B9:$N9,'By group'!$B$27:$N$27))*Probability!Y9*'By group'!$B$24*'By group'!Y$23+(1-prop_idu_part)*SUMPRODUCT(Population!$BB9:$BN9,'By group'!$BB$27:$BN$27)*(1-prop_idu_male)/SUMPRODUCT(Population!$B9:$N9,'By group'!$B$27:$N$27)*Probability!BL9*'By group'!$B$24*'By group'!BL$23+Probability!AL9*Population!$DE9*(1-'By group'!AL$28*cond_eff)*'By group'!AL$23*prop_sw_use)*(1-Population!$DG9*circ_eff)</f>
        <v>3.9268013029783799E-5</v>
      </c>
      <c r="M9" s="191">
        <f>((1-(1-prop_idu_part)*SUMPRODUCT(Population!$BB9:$BN9,'By group'!$BB$27:$BN$27)*(1-prop_idu_male)/SUMPRODUCT(Population!$B9:$N9,'By group'!$B$27:$N$27))*Probability!Z9*'By group'!$B$24*'By group'!Z$23+(1-prop_idu_part)*SUMPRODUCT(Population!$BB9:$BN9,'By group'!$BB$27:$BN$27)*(1-prop_idu_male)/SUMPRODUCT(Population!$B9:$N9,'By group'!$B$27:$N$27)*Probability!BM9*'By group'!$B$24*'By group'!BM$23+Probability!AM9*Population!$DE9*(1-'By group'!AM$28*cond_eff)*'By group'!AM$23*prop_sw_use)*(1-Population!$DG9*circ_eff)</f>
        <v>1.6919835814805203E-4</v>
      </c>
      <c r="N9" s="191">
        <f>((1-(1-prop_idu_part)*SUMPRODUCT(Population!$BB9:$BN9,'By group'!$BB$27:$BN$27)*(1-prop_idu_male)/SUMPRODUCT(Population!$B9:$N9,'By group'!$B$27:$N$27))*Probability!AA9*'By group'!$B$24*'By group'!AA$23+(1-prop_idu_part)*SUMPRODUCT(Population!$BB9:$BN9,'By group'!$BB$27:$BN$27)*(1-prop_idu_male)/SUMPRODUCT(Population!$B9:$N9,'By group'!$B$27:$N$27)*Probability!BN9*'By group'!$B$24*'By group'!BN$23+Probability!AN9*Population!$DE9*(1-'By group'!AN$28*cond_eff)*'By group'!AN$23*prop_sw_use)*(1-Population!$DG9*circ_eff)</f>
        <v>1.996613029580981E-4</v>
      </c>
      <c r="O9" s="190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group'!$BB$27:$BN$27)*prop_idu_male))*Probability!B9*Population!$DC9*(1-'By group'!O$28*'By group'!O$29)*'By group'!B$23+(1-prop_idu_part)*SUMPRODUCT(Population!$BB9:$BN9,'By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group'!$BB$27:$BN$27)*prop_idu_male)*Probability!BB9*Population!$DD9*(1-'By group'!BB$28*'By group'!BB$29)*'By group'!BB$23</f>
        <v>0</v>
      </c>
      <c r="P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group'!$BB$27:$BN$27)*prop_idu_male))*Probability!C9*Population!$DC9*(1-'By group'!P$28*'By group'!P$29)*'By group'!C$23+(1-prop_idu_part)*SUMPRODUCT(Population!$BB9:$BN9,'By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group'!$BB$27:$BN$27)*prop_idu_male)*Probability!BC9*Population!$DD9*(1-'By group'!BC$28*'By group'!BC$29)*'By group'!BC$23</f>
        <v>2.0481960677324962E-3</v>
      </c>
      <c r="Q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group'!$BB$27:$BN$27)*prop_idu_male))*Probability!D9*Population!$DC9*(1-'By group'!Q$28*'By group'!Q$29)*'By group'!D$23+(1-prop_idu_part)*SUMPRODUCT(Population!$BB9:$BN9,'By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group'!$BB$27:$BN$27)*prop_idu_male)*Probability!BD9*Population!$DD9*(1-'By group'!BD$28*'By group'!BD$29)*'By group'!BD$23</f>
        <v>3.3173252358975206E-3</v>
      </c>
      <c r="R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group'!$BB$27:$BN$27)*prop_idu_male))*Probability!E9*Population!$DC9*(1-'By group'!R$28*'By group'!R$29)*'By group'!E$23+(1-prop_idu_part)*SUMPRODUCT(Population!$BB9:$BN9,'By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group'!$BB$27:$BN$27)*prop_idu_male)*Probability!BE9*Population!$DD9*(1-'By group'!BE$28*'By group'!BE$29)*'By group'!BE$23</f>
        <v>2.5798815127999596E-3</v>
      </c>
      <c r="S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group'!$BB$27:$BN$27)*prop_idu_male))*Probability!F9*Population!$DC9*(1-'By group'!S$28*'By group'!S$29)*'By group'!F$23+(1-prop_idu_part)*SUMPRODUCT(Population!$BB9:$BN9,'By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group'!$BB$27:$BN$27)*prop_idu_male)*Probability!BF9*Population!$DD9*(1-'By group'!BF$28*'By group'!BF$29)*'By group'!BF$23</f>
        <v>1.0903359020998672E-3</v>
      </c>
      <c r="T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group'!$BB$27:$BN$27)*prop_idu_male))*Probability!G9*Population!$DC9*(1-'By group'!T$28*'By group'!T$29)*'By group'!G$23+(1-prop_idu_part)*SUMPRODUCT(Population!$BB9:$BN9,'By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group'!$BB$27:$BN$27)*prop_idu_male)*Probability!BG9*Population!$DD9*(1-'By group'!BG$28*'By group'!BG$29)*'By group'!BG$23</f>
        <v>8.3629265267294616E-4</v>
      </c>
      <c r="U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group'!$BB$27:$BN$27)*prop_idu_male))*Probability!H9*Population!$DC9*(1-'By group'!U$28*'By group'!U$29)*'By group'!H$23+(1-prop_idu_part)*SUMPRODUCT(Population!$BB9:$BN9,'By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group'!$BB$27:$BN$27)*prop_idu_male)*Probability!BH9*Population!$DD9*(1-'By group'!BH$28*'By group'!BH$29)*'By group'!BH$23</f>
        <v>1.7542563921184439E-3</v>
      </c>
      <c r="V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group'!$BB$27:$BN$27)*prop_idu_male))*Probability!I9*Population!$DC9*(1-'By group'!V$28*'By group'!V$29)*'By group'!I$23+(1-prop_idu_part)*SUMPRODUCT(Population!$BB9:$BN9,'By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group'!$BB$27:$BN$27)*prop_idu_male)*Probability!BI9*Population!$DD9*(1-'By group'!BI$28*'By group'!BI$29)*'By group'!BI$23</f>
        <v>0</v>
      </c>
      <c r="W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group'!$BB$27:$BN$27)*prop_idu_male))*Probability!J9*Population!$DC9*(1-'By group'!W$28*'By group'!W$29)*'By group'!J$23+(1-prop_idu_part)*SUMPRODUCT(Population!$BB9:$BN9,'By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group'!$BB$27:$BN$27)*prop_idu_male)*Probability!BJ9*Population!$DD9*(1-'By group'!BJ$28*'By group'!BJ$29)*'By group'!BJ$23</f>
        <v>0</v>
      </c>
      <c r="X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group'!$BB$27:$BN$27)*prop_idu_male))*Probability!K9*Population!$DC9*(1-'By group'!X$28*'By group'!X$29)*'By group'!K$23+(1-prop_idu_part)*SUMPRODUCT(Population!$BB9:$BN9,'By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group'!$BB$27:$BN$27)*prop_idu_male)*Probability!BK9*Population!$DD9*(1-'By group'!BK$28*'By group'!BK$29)*'By group'!BK$23</f>
        <v>0</v>
      </c>
      <c r="Y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group'!$BB$27:$BN$27)*prop_idu_male))*Probability!L9*Population!$DC9*(1-'By group'!Y$28*'By group'!Y$29)*'By group'!L$23+(1-prop_idu_part)*SUMPRODUCT(Population!$BB9:$BN9,'By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group'!$BB$27:$BN$27)*prop_idu_male)*Probability!BL9*Population!$DD9*(1-'By group'!BL$28*'By group'!BL$29)*'By group'!BL$23</f>
        <v>1.3104492753253113E-5</v>
      </c>
      <c r="Z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group'!$BB$27:$BN$27)*prop_idu_male))*Probability!M9*Population!$DC9*(1-'By group'!Z$28*'By group'!Z$29)*'By group'!M$23+(1-prop_idu_part)*SUMPRODUCT(Population!$BB9:$BN9,'By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group'!$BB$27:$BN$27)*prop_idu_male)*Probability!BM9*Population!$DD9*(1-'By group'!BM$28*'By group'!BM$29)*'By group'!BM$23</f>
        <v>5.580508719373569E-5</v>
      </c>
      <c r="AA9" s="191">
        <f>(1-(1-prop_idu_part)*SUMPRODUCT(Population!$BB9:$BN9,'By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group'!$BB$27:$BN$27)*prop_idu_male))*Probability!N9*Population!$DC9*(1-'By group'!AA$28*'By group'!AA$29)*'By group'!N$23+(1-prop_idu_part)*SUMPRODUCT(Population!$BB9:$BN9,'By group'!$BB$27:$BN$27)*prop_idu_male/(SUMPRODUCT(Population!$B9:$N9,'By group'!$B$27:$N$27)-(1-prop_idu_part)*SUMPRODUCT(Population!$BB9:$BN9,'By group'!$BB$27:$BN$27)*(1-prop_idu_male)+(1-prop_idu_part)*SUMPRODUCT(Population!$BB9:$BN9,'By group'!$BB$27:$BN$27)*prop_idu_male)*Probability!BN9*Population!$DD9*(1-'By group'!BN$28*'By group'!BN$29)*'By group'!BN$23</f>
        <v>6.5981932994714951E-5</v>
      </c>
      <c r="AB9" s="229">
        <f>Probability!B9*'By group'!$AB$24*'By group'!B$23</f>
        <v>0</v>
      </c>
      <c r="AC9" s="229">
        <f>Probability!C9*'By group'!$AB$24*'By group'!C$23</f>
        <v>8.8545444766084766E-2</v>
      </c>
      <c r="AD9" s="229">
        <f>Probability!D9*'By group'!$AB$24*'By group'!D$23</f>
        <v>0.14342066922067587</v>
      </c>
      <c r="AE9" s="229">
        <f>Probability!E9*'By group'!$AB$24*'By group'!E$23</f>
        <v>0.11154006790176721</v>
      </c>
      <c r="AF9" s="229">
        <f>Probability!F9*'By group'!$AB$24*'By group'!F$23</f>
        <v>4.7139807146220084E-2</v>
      </c>
      <c r="AG9" s="229">
        <f>Probability!G9*'By group'!$AB$24*'By group'!G$23</f>
        <v>3.6156295332929154E-2</v>
      </c>
      <c r="AH9" s="229">
        <f>Probability!H9*'By group'!$AB$24*'By group'!H$23</f>
        <v>7.5843412127597501E-2</v>
      </c>
      <c r="AI9" s="229">
        <f>Probability!I9*'By group'!$AB$24*'By group'!I$23</f>
        <v>0</v>
      </c>
      <c r="AJ9" s="229">
        <f>Probability!J9*'By group'!$AB$24*'By group'!J$23</f>
        <v>0</v>
      </c>
      <c r="AK9" s="229">
        <f>Probability!K9*'By group'!$AB$24*'By group'!K$23</f>
        <v>0</v>
      </c>
      <c r="AL9" s="229">
        <f>Probability!L9*'By group'!$AB$24*'By group'!L$23</f>
        <v>5.6655638144516827E-4</v>
      </c>
      <c r="AM9" s="229">
        <f>Probability!M9*'By group'!$AB$24*'By group'!M$23</f>
        <v>2.4126679420668463E-3</v>
      </c>
      <c r="AN9" s="229">
        <f>Probability!N9*'By group'!$AB$24*'By group'!N$23</f>
        <v>2.8526470013603015E-3</v>
      </c>
      <c r="AO9" s="40">
        <f>Probability!AO9*'By group'!$AO$24*'By group'!AO$23</f>
        <v>0</v>
      </c>
      <c r="AP9" s="42">
        <f>Probability!AP9*'By group'!$AO$24*'By group'!AP$23</f>
        <v>2.924710079470432E-3</v>
      </c>
      <c r="AQ9" s="42">
        <f>Probability!AQ9*'By group'!$AO$24*'By group'!AQ$23</f>
        <v>4.171730677084963E-3</v>
      </c>
      <c r="AR9" s="42">
        <f>Probability!AR9*'By group'!$AO$24*'By group'!AR$23</f>
        <v>3.2220650450287248E-3</v>
      </c>
      <c r="AS9" s="42">
        <f>Probability!AS9*'By group'!$AO$24*'By group'!AS$23</f>
        <v>1.4657390809712191E-3</v>
      </c>
      <c r="AT9" s="42">
        <f>Probability!AT9*'By group'!$AO$24*'By group'!AT$23</f>
        <v>1.1719582042282702E-3</v>
      </c>
      <c r="AU9" s="42">
        <f>Probability!AU9*'By group'!$AO$24*'By group'!AU$23</f>
        <v>2.4763106874407283E-3</v>
      </c>
      <c r="AV9" s="42">
        <f>Probability!AV9*'By group'!$AO$24*'By group'!AV$23</f>
        <v>0</v>
      </c>
      <c r="AW9" s="42">
        <f>Probability!AW9*'By group'!$AO$24*'By group'!AW$23</f>
        <v>0</v>
      </c>
      <c r="AX9" s="42">
        <f>Probability!AX9*'By group'!$AO$24*'By group'!AX$23</f>
        <v>0</v>
      </c>
      <c r="AY9" s="42">
        <f>Probability!AY9*'By group'!$AO$24*'By group'!AY$23</f>
        <v>1.8428513632256041E-5</v>
      </c>
      <c r="AZ9" s="42">
        <f>Probability!AZ9*'By group'!$AO$24*'By group'!AZ$23</f>
        <v>7.8771944506390087E-5</v>
      </c>
      <c r="BA9" s="43">
        <f>Probability!BA9*'By group'!$AO$24*'By group'!BA$23</f>
        <v>9.3134849958271157E-5</v>
      </c>
      <c r="BB9" s="191">
        <f>prop_idu_part*Probability!BB9*'By group'!$BB$24*'By group'!BB$23+Probability!BB9*'By group'!$BB$30*'By group'!BB$31</f>
        <v>0</v>
      </c>
      <c r="BC9" s="191">
        <f>prop_idu_part*Probability!BC9*'By group'!$BB$24*'By group'!BC$23+Probability!BC9*'By group'!$BB$30*'By group'!BC$31</f>
        <v>6.1662769951770321E-2</v>
      </c>
      <c r="BD9" s="191">
        <f>prop_idu_part*Probability!BD9*'By group'!$BB$24*'By group'!BD$23+Probability!BD9*'By group'!$BB$30*'By group'!BD$31</f>
        <v>0.13166316792958105</v>
      </c>
      <c r="BE9" s="191">
        <f>prop_idu_part*Probability!BE9*'By group'!$BB$24*'By group'!BE$23+Probability!BE9*'By group'!$BB$30*'By group'!BE$31</f>
        <v>8.6333734713030297E-2</v>
      </c>
      <c r="BF9" s="191">
        <f>prop_idu_part*Probability!BF9*'By group'!$BB$24*'By group'!BF$23+Probability!BF9*'By group'!$BB$30*'By group'!BF$31</f>
        <v>2.4644834788076081E-2</v>
      </c>
      <c r="BG9" s="191">
        <f>prop_idu_part*Probability!BG9*'By group'!$BB$24*'By group'!BG$23+Probability!BG9*'By group'!$BB$30*'By group'!BG$31</f>
        <v>1.0208441578750393E-2</v>
      </c>
      <c r="BH9" s="191">
        <f>prop_idu_part*Probability!BH9*'By group'!$BB$24*'By group'!BH$23+Probability!BH9*'By group'!$BB$30*'By group'!BH$31</f>
        <v>2.1594328699254064E-2</v>
      </c>
      <c r="BI9" s="191">
        <f>prop_idu_part*Probability!BI9*'By group'!$BB$24*'By group'!BI$23+Probability!BI9*'By group'!$BB$30*'By group'!BI$31</f>
        <v>0</v>
      </c>
      <c r="BJ9" s="191">
        <f>prop_idu_part*Probability!BJ9*'By group'!$BB$24*'By group'!BJ$23+Probability!BJ9*'By group'!$BB$30*'By group'!BJ$31</f>
        <v>0</v>
      </c>
      <c r="BK9" s="191">
        <f>prop_idu_part*Probability!BK9*'By group'!$BB$24*'By group'!BK$23+Probability!BK9*'By group'!$BB$30*'By group'!BK$31</f>
        <v>0</v>
      </c>
      <c r="BL9" s="191">
        <f>prop_idu_part*Probability!BL9*'By group'!$BB$24*'By group'!BL$23+Probability!BL9*'By group'!$BB$30*'By group'!BL$31</f>
        <v>2.2370255639374073E-3</v>
      </c>
      <c r="BM9" s="191">
        <f>prop_idu_part*Probability!BM9*'By group'!$BB$24*'By group'!BM$23+Probability!BM9*'By group'!$BB$30*'By group'!BM$31</f>
        <v>3.2986591426516216E-3</v>
      </c>
      <c r="BN9" s="192">
        <f>prop_idu_part*Probability!BN9*'By group'!$BB$24*'By group'!BN$23+Probability!BN9*'By group'!$BB$30*'By group'!BN$31</f>
        <v>3.9292622644892493E-3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</row>
    <row r="10" spans="1:113" x14ac:dyDescent="0.25">
      <c r="A10">
        <f t="shared" si="0"/>
        <v>3</v>
      </c>
      <c r="B10" s="190">
        <f>((1-(1-prop_idu_part)*SUMPRODUCT(Population!$BB10:$BN10,'By group'!$BB$27:$BN$27)*(1-prop_idu_male)/SUMPRODUCT(Population!$B10:$N10,'By group'!$B$27:$N$27))*Probability!O10*'By group'!$B$24*'By group'!O$23+(1-prop_idu_part)*SUMPRODUCT(Population!$BB10:$BN10,'By group'!$BB$27:$BN$27)*(1-prop_idu_male)/SUMPRODUCT(Population!$B10:$N10,'By group'!$B$27:$N$27)*Probability!BB10*'By group'!$B$24*'By group'!BB$23+Probability!AB10*Population!$DE10*(1-'By group'!AB$28*cond_eff)*'By group'!AB$23*prop_sw_use)*(1-Population!$DG10*circ_eff)</f>
        <v>0</v>
      </c>
      <c r="C10" s="191">
        <f>((1-(1-prop_idu_part)*SUMPRODUCT(Population!$BB10:$BN10,'By group'!$BB$27:$BN$27)*(1-prop_idu_male)/SUMPRODUCT(Population!$B10:$N10,'By group'!$B$27:$N$27))*Probability!P10*'By group'!$B$24*'By group'!P$23+(1-prop_idu_part)*SUMPRODUCT(Population!$BB10:$BN10,'By group'!$BB$27:$BN$27)*(1-prop_idu_male)/SUMPRODUCT(Population!$B10:$N10,'By group'!$B$27:$N$27)*Probability!BC10*'By group'!$B$24*'By group'!BC$23+Probability!AC10*Population!$DE10*(1-'By group'!AC$28*cond_eff)*'By group'!AC$23*prop_sw_use)*(1-Population!$DG10*circ_eff)</f>
        <v>2.7532049715232095E-3</v>
      </c>
      <c r="D10" s="191">
        <f>((1-(1-prop_idu_part)*SUMPRODUCT(Population!$BB10:$BN10,'By group'!$BB$27:$BN$27)*(1-prop_idu_male)/SUMPRODUCT(Population!$B10:$N10,'By group'!$B$27:$N$27))*Probability!Q10*'By group'!$B$24*'By group'!Q$23+(1-prop_idu_part)*SUMPRODUCT(Population!$BB10:$BN10,'By group'!$BB$27:$BN$27)*(1-prop_idu_male)/SUMPRODUCT(Population!$B10:$N10,'By group'!$B$27:$N$27)*Probability!BD10*'By group'!$B$24*'By group'!BD$23+Probability!AD10*Population!$DE10*(1-'By group'!AD$28*cond_eff)*'By group'!AD$23*prop_sw_use)*(1-Population!$DG10*circ_eff)</f>
        <v>4.6827570702195082E-3</v>
      </c>
      <c r="E10" s="191">
        <f>((1-(1-prop_idu_part)*SUMPRODUCT(Population!$BB10:$BN10,'By group'!$BB$27:$BN$27)*(1-prop_idu_male)/SUMPRODUCT(Population!$B10:$N10,'By group'!$B$27:$N$27))*Probability!R10*'By group'!$B$24*'By group'!R$23+(1-prop_idu_part)*SUMPRODUCT(Population!$BB10:$BN10,'By group'!$BB$27:$BN$27)*(1-prop_idu_male)/SUMPRODUCT(Population!$B10:$N10,'By group'!$B$27:$N$27)*Probability!BE10*'By group'!$B$24*'By group'!BE$23+Probability!AE10*Population!$DE10*(1-'By group'!AE$28*cond_eff)*'By group'!AE$23*prop_sw_use)*(1-Population!$DG10*circ_eff)</f>
        <v>5.243927471892151E-3</v>
      </c>
      <c r="F10" s="191">
        <f>((1-(1-prop_idu_part)*SUMPRODUCT(Population!$BB10:$BN10,'By group'!$BB$27:$BN$27)*(1-prop_idu_male)/SUMPRODUCT(Population!$B10:$N10,'By group'!$B$27:$N$27))*Probability!S10*'By group'!$B$24*'By group'!S$23+(1-prop_idu_part)*SUMPRODUCT(Population!$BB10:$BN10,'By group'!$BB$27:$BN$27)*(1-prop_idu_male)/SUMPRODUCT(Population!$B10:$N10,'By group'!$B$27:$N$27)*Probability!BF10*'By group'!$B$24*'By group'!BF$23+Probability!AF10*Population!$DE10*(1-'By group'!AF$28*cond_eff)*'By group'!AF$23*prop_sw_use)*(1-Population!$DG10*circ_eff)</f>
        <v>2.8429628187251633E-3</v>
      </c>
      <c r="G10" s="191">
        <f>((1-(1-prop_idu_part)*SUMPRODUCT(Population!$BB10:$BN10,'By group'!$BB$27:$BN$27)*(1-prop_idu_male)/SUMPRODUCT(Population!$B10:$N10,'By group'!$B$27:$N$27))*Probability!T10*'By group'!$B$24*'By group'!T$23+(1-prop_idu_part)*SUMPRODUCT(Population!$BB10:$BN10,'By group'!$BB$27:$BN$27)*(1-prop_idu_male)/SUMPRODUCT(Population!$B10:$N10,'By group'!$B$27:$N$27)*Probability!BG10*'By group'!$B$24*'By group'!BG$23+Probability!AG10*Population!$DE10*(1-'By group'!AG$28*cond_eff)*'By group'!AG$23*prop_sw_use)*(1-Population!$DG10*circ_eff)</f>
        <v>2.150124615046922E-3</v>
      </c>
      <c r="H10" s="191">
        <f>((1-(1-prop_idu_part)*SUMPRODUCT(Population!$BB10:$BN10,'By group'!$BB$27:$BN$27)*(1-prop_idu_male)/SUMPRODUCT(Population!$B10:$N10,'By group'!$B$27:$N$27))*Probability!U10*'By group'!$B$24*'By group'!U$23+(1-prop_idu_part)*SUMPRODUCT(Population!$BB10:$BN10,'By group'!$BB$27:$BN$27)*(1-prop_idu_male)/SUMPRODUCT(Population!$B10:$N10,'By group'!$B$27:$N$27)*Probability!BH10*'By group'!$B$24*'By group'!BH$23+Probability!AH10*Population!$DE10*(1-'By group'!AH$28*cond_eff)*'By group'!AH$23*prop_sw_use)*(1-Population!$DG10*circ_eff)</f>
        <v>4.3994192834094486E-3</v>
      </c>
      <c r="I10" s="191">
        <f>((1-(1-prop_idu_part)*SUMPRODUCT(Population!$BB10:$BN10,'By group'!$BB$27:$BN$27)*(1-prop_idu_male)/SUMPRODUCT(Population!$B10:$N10,'By group'!$B$27:$N$27))*Probability!V10*'By group'!$B$24*'By group'!V$23+(1-prop_idu_part)*SUMPRODUCT(Population!$BB10:$BN10,'By group'!$BB$27:$BN$27)*(1-prop_idu_male)/SUMPRODUCT(Population!$B10:$N10,'By group'!$B$27:$N$27)*Probability!BI10*'By group'!$B$24*'By group'!BI$23+Probability!AI10*Population!$DE10*(1-'By group'!AI$28*cond_eff)*'By group'!AI$23*prop_sw_use)*(1-Population!$DG10*circ_eff)</f>
        <v>0</v>
      </c>
      <c r="J10" s="191">
        <f>((1-(1-prop_idu_part)*SUMPRODUCT(Population!$BB10:$BN10,'By group'!$BB$27:$BN$27)*(1-prop_idu_male)/SUMPRODUCT(Population!$B10:$N10,'By group'!$B$27:$N$27))*Probability!W10*'By group'!$B$24*'By group'!W$23+(1-prop_idu_part)*SUMPRODUCT(Population!$BB10:$BN10,'By group'!$BB$27:$BN$27)*(1-prop_idu_male)/SUMPRODUCT(Population!$B10:$N10,'By group'!$B$27:$N$27)*Probability!BJ10*'By group'!$B$24*'By group'!BJ$23+Probability!AJ10*Population!$DE10*(1-'By group'!AJ$28*cond_eff)*'By group'!AJ$23*prop_sw_use)*(1-Population!$DG10*circ_eff)</f>
        <v>0</v>
      </c>
      <c r="K10" s="191">
        <f>((1-(1-prop_idu_part)*SUMPRODUCT(Population!$BB10:$BN10,'By group'!$BB$27:$BN$27)*(1-prop_idu_male)/SUMPRODUCT(Population!$B10:$N10,'By group'!$B$27:$N$27))*Probability!X10*'By group'!$B$24*'By group'!X$23+(1-prop_idu_part)*SUMPRODUCT(Population!$BB10:$BN10,'By group'!$BB$27:$BN$27)*(1-prop_idu_male)/SUMPRODUCT(Population!$B10:$N10,'By group'!$B$27:$N$27)*Probability!BK10*'By group'!$B$24*'By group'!BK$23+Probability!AK10*Population!$DE10*(1-'By group'!AK$28*cond_eff)*'By group'!AK$23*prop_sw_use)*(1-Population!$DG10*circ_eff)</f>
        <v>0</v>
      </c>
      <c r="L10" s="191">
        <f>((1-(1-prop_idu_part)*SUMPRODUCT(Population!$BB10:$BN10,'By group'!$BB$27:$BN$27)*(1-prop_idu_male)/SUMPRODUCT(Population!$B10:$N10,'By group'!$B$27:$N$27))*Probability!Y10*'By group'!$B$24*'By group'!Y$23+(1-prop_idu_part)*SUMPRODUCT(Population!$BB10:$BN10,'By group'!$BB$27:$BN$27)*(1-prop_idu_male)/SUMPRODUCT(Population!$B10:$N10,'By group'!$B$27:$N$27)*Probability!BL10*'By group'!$B$24*'By group'!BL$23+Probability!AL10*Population!$DE10*(1-'By group'!AL$28*cond_eff)*'By group'!AL$23*prop_sw_use)*(1-Population!$DG10*circ_eff)</f>
        <v>4.0973396330645612E-5</v>
      </c>
      <c r="M10" s="191">
        <f>((1-(1-prop_idu_part)*SUMPRODUCT(Population!$BB10:$BN10,'By group'!$BB$27:$BN$27)*(1-prop_idu_male)/SUMPRODUCT(Population!$B10:$N10,'By group'!$B$27:$N$27))*Probability!Z10*'By group'!$B$24*'By group'!Z$23+(1-prop_idu_part)*SUMPRODUCT(Population!$BB10:$BN10,'By group'!$BB$27:$BN$27)*(1-prop_idu_male)/SUMPRODUCT(Population!$B10:$N10,'By group'!$B$27:$N$27)*Probability!BM10*'By group'!$B$24*'By group'!BM$23+Probability!AM10*Population!$DE10*(1-'By group'!AM$28*cond_eff)*'By group'!AM$23*prop_sw_use)*(1-Population!$DG10*circ_eff)</f>
        <v>1.5603903317970306E-4</v>
      </c>
      <c r="N10" s="191">
        <f>((1-(1-prop_idu_part)*SUMPRODUCT(Population!$BB10:$BN10,'By group'!$BB$27:$BN$27)*(1-prop_idu_male)/SUMPRODUCT(Population!$B10:$N10,'By group'!$B$27:$N$27))*Probability!AA10*'By group'!$B$24*'By group'!AA$23+(1-prop_idu_part)*SUMPRODUCT(Population!$BB10:$BN10,'By group'!$BB$27:$BN$27)*(1-prop_idu_male)/SUMPRODUCT(Population!$B10:$N10,'By group'!$B$27:$N$27)*Probability!BN10*'By group'!$B$24*'By group'!BN$23+Probability!AN10*Population!$DE10*(1-'By group'!AN$28*cond_eff)*'By group'!AN$23*prop_sw_use)*(1-Population!$DG10*circ_eff)</f>
        <v>1.9829677303133988E-4</v>
      </c>
      <c r="O10" s="190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group'!$BB$27:$BN$27)*prop_idu_male))*Probability!B10*Population!$DC10*(1-'By group'!O$28*'By group'!O$29)*'By group'!B$23+(1-prop_idu_part)*SUMPRODUCT(Population!$BB10:$BN10,'By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group'!$BB$27:$BN$27)*prop_idu_male)*Probability!BB10*Population!$DD10*(1-'By group'!BB$28*'By group'!BB$29)*'By group'!BB$23</f>
        <v>0</v>
      </c>
      <c r="P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group'!$BB$27:$BN$27)*prop_idu_male))*Probability!C10*Population!$DC10*(1-'By group'!P$28*'By group'!P$29)*'By group'!C$23+(1-prop_idu_part)*SUMPRODUCT(Population!$BB10:$BN10,'By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group'!$BB$27:$BN$27)*prop_idu_male)*Probability!BC10*Population!$DD10*(1-'By group'!BC$28*'By group'!BC$29)*'By group'!BC$23</f>
        <v>1.8823917947651885E-3</v>
      </c>
      <c r="Q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group'!$BB$27:$BN$27)*prop_idu_male))*Probability!D10*Population!$DC10*(1-'By group'!Q$28*'By group'!Q$29)*'By group'!D$23+(1-prop_idu_part)*SUMPRODUCT(Population!$BB10:$BN10,'By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group'!$BB$27:$BN$27)*prop_idu_male)*Probability!BD10*Population!$DD10*(1-'By group'!BD$28*'By group'!BD$29)*'By group'!BD$23</f>
        <v>3.2083969087049382E-3</v>
      </c>
      <c r="R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group'!$BB$27:$BN$27)*prop_idu_male))*Probability!E10*Population!$DC10*(1-'By group'!R$28*'By group'!R$29)*'By group'!E$23+(1-prop_idu_part)*SUMPRODUCT(Population!$BB10:$BN10,'By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group'!$BB$27:$BN$27)*prop_idu_male)*Probability!BE10*Population!$DD10*(1-'By group'!BE$28*'By group'!BE$29)*'By group'!BE$23</f>
        <v>2.8891031927394404E-3</v>
      </c>
      <c r="S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group'!$BB$27:$BN$27)*prop_idu_male))*Probability!F10*Population!$DC10*(1-'By group'!S$28*'By group'!S$29)*'By group'!F$23+(1-prop_idu_part)*SUMPRODUCT(Population!$BB10:$BN10,'By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group'!$BB$27:$BN$27)*prop_idu_male)*Probability!BF10*Population!$DD10*(1-'By group'!BF$28*'By group'!BF$29)*'By group'!BF$23</f>
        <v>1.182932657011339E-3</v>
      </c>
      <c r="T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group'!$BB$27:$BN$27)*prop_idu_male))*Probability!G10*Population!$DC10*(1-'By group'!T$28*'By group'!T$29)*'By group'!G$23+(1-prop_idu_part)*SUMPRODUCT(Population!$BB10:$BN10,'By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group'!$BB$27:$BN$27)*prop_idu_male)*Probability!BG10*Population!$DD10*(1-'By group'!BG$28*'By group'!BG$29)*'By group'!BG$23</f>
        <v>7.5212027037314499E-4</v>
      </c>
      <c r="U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group'!$BB$27:$BN$27)*prop_idu_male))*Probability!H10*Population!$DC10*(1-'By group'!U$28*'By group'!U$29)*'By group'!H$23+(1-prop_idu_part)*SUMPRODUCT(Population!$BB10:$BN10,'By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group'!$BB$27:$BN$27)*prop_idu_male)*Probability!BH10*Population!$DD10*(1-'By group'!BH$28*'By group'!BH$29)*'By group'!BH$23</f>
        <v>1.4414092284772075E-3</v>
      </c>
      <c r="V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group'!$BB$27:$BN$27)*prop_idu_male))*Probability!I10*Population!$DC10*(1-'By group'!V$28*'By group'!V$29)*'By group'!I$23+(1-prop_idu_part)*SUMPRODUCT(Population!$BB10:$BN10,'By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group'!$BB$27:$BN$27)*prop_idu_male)*Probability!BI10*Population!$DD10*(1-'By group'!BI$28*'By group'!BI$29)*'By group'!BI$23</f>
        <v>0</v>
      </c>
      <c r="W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group'!$BB$27:$BN$27)*prop_idu_male))*Probability!J10*Population!$DC10*(1-'By group'!W$28*'By group'!W$29)*'By group'!J$23+(1-prop_idu_part)*SUMPRODUCT(Population!$BB10:$BN10,'By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group'!$BB$27:$BN$27)*prop_idu_male)*Probability!BJ10*Population!$DD10*(1-'By group'!BJ$28*'By group'!BJ$29)*'By group'!BJ$23</f>
        <v>0</v>
      </c>
      <c r="X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group'!$BB$27:$BN$27)*prop_idu_male))*Probability!K10*Population!$DC10*(1-'By group'!X$28*'By group'!X$29)*'By group'!K$23+(1-prop_idu_part)*SUMPRODUCT(Population!$BB10:$BN10,'By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group'!$BB$27:$BN$27)*prop_idu_male)*Probability!BK10*Population!$DD10*(1-'By group'!BK$28*'By group'!BK$29)*'By group'!BK$23</f>
        <v>0</v>
      </c>
      <c r="Y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group'!$BB$27:$BN$27)*prop_idu_male))*Probability!L10*Population!$DC10*(1-'By group'!Y$28*'By group'!Y$29)*'By group'!L$23+(1-prop_idu_part)*SUMPRODUCT(Population!$BB10:$BN10,'By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group'!$BB$27:$BN$27)*prop_idu_male)*Probability!BL10*Population!$DD10*(1-'By group'!BL$28*'By group'!BL$29)*'By group'!BL$23</f>
        <v>1.3907984565834659E-5</v>
      </c>
      <c r="Z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group'!$BB$27:$BN$27)*prop_idu_male))*Probability!M10*Population!$DC10*(1-'By group'!Z$28*'By group'!Z$29)*'By group'!M$23+(1-prop_idu_part)*SUMPRODUCT(Population!$BB10:$BN10,'By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group'!$BB$27:$BN$27)*prop_idu_male)*Probability!BM10*Population!$DD10*(1-'By group'!BM$28*'By group'!BM$29)*'By group'!BM$23</f>
        <v>5.1211493638632468E-5</v>
      </c>
      <c r="AA10" s="191">
        <f>(1-(1-prop_idu_part)*SUMPRODUCT(Population!$BB10:$BN10,'By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group'!$BB$27:$BN$27)*prop_idu_male))*Probability!N10*Population!$DC10*(1-'By group'!AA$28*'By group'!AA$29)*'By group'!N$23+(1-prop_idu_part)*SUMPRODUCT(Population!$BB10:$BN10,'By group'!$BB$27:$BN$27)*prop_idu_male/(SUMPRODUCT(Population!$B10:$N10,'By group'!$B$27:$N$27)-(1-prop_idu_part)*SUMPRODUCT(Population!$BB10:$BN10,'By group'!$BB$27:$BN$27)*(1-prop_idu_male)+(1-prop_idu_part)*SUMPRODUCT(Population!$BB10:$BN10,'By group'!$BB$27:$BN$27)*prop_idu_male)*Probability!BN10*Population!$DD10*(1-'By group'!BN$28*'By group'!BN$29)*'By group'!BN$23</f>
        <v>6.5135810429373789E-5</v>
      </c>
      <c r="AB10" s="229">
        <f>Probability!B10*'By group'!$AB$24*'By group'!B$23</f>
        <v>0</v>
      </c>
      <c r="AC10" s="229">
        <f>Probability!C10*'By group'!$AB$24*'By group'!C$23</f>
        <v>8.1589140552669942E-2</v>
      </c>
      <c r="AD10" s="229">
        <f>Probability!D10*'By group'!$AB$24*'By group'!D$23</f>
        <v>0.1390734589143427</v>
      </c>
      <c r="AE10" s="229">
        <f>Probability!E10*'By group'!$AB$24*'By group'!E$23</f>
        <v>0.12523718087853494</v>
      </c>
      <c r="AF10" s="229">
        <f>Probability!F10*'By group'!$AB$24*'By group'!F$23</f>
        <v>5.1277922757101878E-2</v>
      </c>
      <c r="AG10" s="229">
        <f>Probability!G10*'By group'!$AB$24*'By group'!G$23</f>
        <v>3.2602843655903997E-2</v>
      </c>
      <c r="AH10" s="229">
        <f>Probability!H10*'By group'!$AB$24*'By group'!H$23</f>
        <v>6.2481882877160763E-2</v>
      </c>
      <c r="AI10" s="229">
        <f>Probability!I10*'By group'!$AB$24*'By group'!I$23</f>
        <v>0</v>
      </c>
      <c r="AJ10" s="229">
        <f>Probability!J10*'By group'!$AB$24*'By group'!J$23</f>
        <v>0</v>
      </c>
      <c r="AK10" s="229">
        <f>Probability!K10*'By group'!$AB$24*'By group'!K$23</f>
        <v>0</v>
      </c>
      <c r="AL10" s="229">
        <f>Probability!L10*'By group'!$AB$24*'By group'!L$23</f>
        <v>6.0287814850323342E-4</v>
      </c>
      <c r="AM10" s="229">
        <f>Probability!M10*'By group'!$AB$24*'By group'!M$23</f>
        <v>2.2198978480538032E-3</v>
      </c>
      <c r="AN10" s="229">
        <f>Probability!N10*'By group'!$AB$24*'By group'!N$23</f>
        <v>2.8234792517787448E-3</v>
      </c>
      <c r="AO10" s="40">
        <f>Probability!AO10*'By group'!$AO$24*'By group'!AO$23</f>
        <v>0</v>
      </c>
      <c r="AP10" s="42">
        <f>Probability!AP10*'By group'!$AO$24*'By group'!AP$23</f>
        <v>2.8586933798247257E-3</v>
      </c>
      <c r="AQ10" s="42">
        <f>Probability!AQ10*'By group'!$AO$24*'By group'!AQ$23</f>
        <v>4.2106112975052066E-3</v>
      </c>
      <c r="AR10" s="42">
        <f>Probability!AR10*'By group'!$AO$24*'By group'!AR$23</f>
        <v>3.6176988757941142E-3</v>
      </c>
      <c r="AS10" s="42">
        <f>Probability!AS10*'By group'!$AO$24*'By group'!AS$23</f>
        <v>1.5475443380551059E-3</v>
      </c>
      <c r="AT10" s="42">
        <f>Probability!AT10*'By group'!$AO$24*'By group'!AT$23</f>
        <v>1.0352796966919499E-3</v>
      </c>
      <c r="AU10" s="42">
        <f>Probability!AU10*'By group'!$AO$24*'By group'!AU$23</f>
        <v>2.0333736888529679E-3</v>
      </c>
      <c r="AV10" s="42">
        <f>Probability!AV10*'By group'!$AO$24*'By group'!AV$23</f>
        <v>0</v>
      </c>
      <c r="AW10" s="42">
        <f>Probability!AW10*'By group'!$AO$24*'By group'!AW$23</f>
        <v>0</v>
      </c>
      <c r="AX10" s="42">
        <f>Probability!AX10*'By group'!$AO$24*'By group'!AX$23</f>
        <v>0</v>
      </c>
      <c r="AY10" s="42">
        <f>Probability!AY10*'By group'!$AO$24*'By group'!AY$23</f>
        <v>1.9397296901224788E-5</v>
      </c>
      <c r="AZ10" s="42">
        <f>Probability!AZ10*'By group'!$AO$24*'By group'!AZ$23</f>
        <v>7.2284331771310973E-5</v>
      </c>
      <c r="BA10" s="43">
        <f>Probability!BA10*'By group'!$AO$24*'By group'!BA$23</f>
        <v>9.1976943138455776E-5</v>
      </c>
      <c r="BB10" s="191">
        <f>prop_idu_part*Probability!BB10*'By group'!$BB$24*'By group'!BB$23+Probability!BB10*'By group'!$BB$30*'By group'!BB$31</f>
        <v>0</v>
      </c>
      <c r="BC10" s="191">
        <f>prop_idu_part*Probability!BC10*'By group'!$BB$24*'By group'!BC$23+Probability!BC10*'By group'!$BB$30*'By group'!BC$31</f>
        <v>6.1046113647202409E-2</v>
      </c>
      <c r="BD10" s="191">
        <f>prop_idu_part*Probability!BD10*'By group'!$BB$24*'By group'!BD$23+Probability!BD10*'By group'!$BB$30*'By group'!BD$31</f>
        <v>0.135013278040338</v>
      </c>
      <c r="BE10" s="191">
        <f>prop_idu_part*Probability!BE10*'By group'!$BB$24*'By group'!BE$23+Probability!BE10*'By group'!$BB$30*'By group'!BE$31</f>
        <v>9.6608285620780915E-2</v>
      </c>
      <c r="BF10" s="191">
        <f>prop_idu_part*Probability!BF10*'By group'!$BB$24*'By group'!BF$23+Probability!BF10*'By group'!$BB$30*'By group'!BF$31</f>
        <v>2.5683137405332263E-2</v>
      </c>
      <c r="BG10" s="191">
        <f>prop_idu_part*Probability!BG10*'By group'!$BB$24*'By group'!BG$23+Probability!BG10*'By group'!$BB$30*'By group'!BG$31</f>
        <v>8.8540685131648766E-3</v>
      </c>
      <c r="BH10" s="191">
        <f>prop_idu_part*Probability!BH10*'By group'!$BB$24*'By group'!BH$23+Probability!BH10*'By group'!$BB$30*'By group'!BH$31</f>
        <v>1.7203263720689289E-2</v>
      </c>
      <c r="BI10" s="191">
        <f>prop_idu_part*Probability!BI10*'By group'!$BB$24*'By group'!BI$23+Probability!BI10*'By group'!$BB$30*'By group'!BI$31</f>
        <v>0</v>
      </c>
      <c r="BJ10" s="191">
        <f>prop_idu_part*Probability!BJ10*'By group'!$BB$24*'By group'!BJ$23+Probability!BJ10*'By group'!$BB$30*'By group'!BJ$31</f>
        <v>0</v>
      </c>
      <c r="BK10" s="191">
        <f>prop_idu_part*Probability!BK10*'By group'!$BB$24*'By group'!BK$23+Probability!BK10*'By group'!$BB$30*'By group'!BK$31</f>
        <v>0</v>
      </c>
      <c r="BL10" s="191">
        <f>prop_idu_part*Probability!BL10*'By group'!$BB$24*'By group'!BL$23+Probability!BL10*'By group'!$BB$30*'By group'!BL$31</f>
        <v>2.2930194163618585E-3</v>
      </c>
      <c r="BM10" s="191">
        <f>prop_idu_part*Probability!BM10*'By group'!$BB$24*'By group'!BM$23+Probability!BM10*'By group'!$BB$30*'By group'!BM$31</f>
        <v>2.9417652458564999E-3</v>
      </c>
      <c r="BN10" s="192">
        <f>prop_idu_part*Probability!BN10*'By group'!$BB$24*'By group'!BN$23+Probability!BN10*'By group'!$BB$30*'By group'!BN$31</f>
        <v>3.769736449382556E-3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</row>
    <row r="11" spans="1:113" x14ac:dyDescent="0.25">
      <c r="A11">
        <f t="shared" si="0"/>
        <v>3.5</v>
      </c>
      <c r="B11" s="190">
        <f>((1-(1-prop_idu_part)*SUMPRODUCT(Population!$BB11:$BN11,'By group'!$BB$27:$BN$27)*(1-prop_idu_male)/SUMPRODUCT(Population!$B11:$N11,'By group'!$B$27:$N$27))*Probability!O11*'By group'!$B$24*'By group'!O$23+(1-prop_idu_part)*SUMPRODUCT(Population!$BB11:$BN11,'By group'!$BB$27:$BN$27)*(1-prop_idu_male)/SUMPRODUCT(Population!$B11:$N11,'By group'!$B$27:$N$27)*Probability!BB11*'By group'!$B$24*'By group'!BB$23+Probability!AB11*Population!$DE11*(1-'By group'!AB$28*cond_eff)*'By group'!AB$23*prop_sw_use)*(1-Population!$DG11*circ_eff)</f>
        <v>0</v>
      </c>
      <c r="C11" s="191">
        <f>((1-(1-prop_idu_part)*SUMPRODUCT(Population!$BB11:$BN11,'By group'!$BB$27:$BN$27)*(1-prop_idu_male)/SUMPRODUCT(Population!$B11:$N11,'By group'!$B$27:$N$27))*Probability!P11*'By group'!$B$24*'By group'!P$23+(1-prop_idu_part)*SUMPRODUCT(Population!$BB11:$BN11,'By group'!$BB$27:$BN$27)*(1-prop_idu_male)/SUMPRODUCT(Population!$B11:$N11,'By group'!$B$27:$N$27)*Probability!BC11*'By group'!$B$24*'By group'!BC$23+Probability!AC11*Population!$DE11*(1-'By group'!AC$28*cond_eff)*'By group'!AC$23*prop_sw_use)*(1-Population!$DG11*circ_eff)</f>
        <v>2.6836343735132185E-3</v>
      </c>
      <c r="D11" s="191">
        <f>((1-(1-prop_idu_part)*SUMPRODUCT(Population!$BB11:$BN11,'By group'!$BB$27:$BN$27)*(1-prop_idu_male)/SUMPRODUCT(Population!$B11:$N11,'By group'!$B$27:$N$27))*Probability!Q11*'By group'!$B$24*'By group'!Q$23+(1-prop_idu_part)*SUMPRODUCT(Population!$BB11:$BN11,'By group'!$BB$27:$BN$27)*(1-prop_idu_male)/SUMPRODUCT(Population!$B11:$N11,'By group'!$B$27:$N$27)*Probability!BD11*'By group'!$B$24*'By group'!BD$23+Probability!AD11*Population!$DE11*(1-'By group'!AD$28*cond_eff)*'By group'!AD$23*prop_sw_use)*(1-Population!$DG11*circ_eff)</f>
        <v>4.4786495997489288E-3</v>
      </c>
      <c r="E11" s="191">
        <f>((1-(1-prop_idu_part)*SUMPRODUCT(Population!$BB11:$BN11,'By group'!$BB$27:$BN$27)*(1-prop_idu_male)/SUMPRODUCT(Population!$B11:$N11,'By group'!$B$27:$N$27))*Probability!R11*'By group'!$B$24*'By group'!R$23+(1-prop_idu_part)*SUMPRODUCT(Population!$BB11:$BN11,'By group'!$BB$27:$BN$27)*(1-prop_idu_male)/SUMPRODUCT(Population!$B11:$N11,'By group'!$B$27:$N$27)*Probability!BE11*'By group'!$B$24*'By group'!BE$23+Probability!AE11*Population!$DE11*(1-'By group'!AE$28*cond_eff)*'By group'!AE$23*prop_sw_use)*(1-Population!$DG11*circ_eff)</f>
        <v>5.3173750511258718E-3</v>
      </c>
      <c r="F11" s="191">
        <f>((1-(1-prop_idu_part)*SUMPRODUCT(Population!$BB11:$BN11,'By group'!$BB$27:$BN$27)*(1-prop_idu_male)/SUMPRODUCT(Population!$B11:$N11,'By group'!$B$27:$N$27))*Probability!S11*'By group'!$B$24*'By group'!S$23+(1-prop_idu_part)*SUMPRODUCT(Population!$BB11:$BN11,'By group'!$BB$27:$BN$27)*(1-prop_idu_male)/SUMPRODUCT(Population!$B11:$N11,'By group'!$B$27:$N$27)*Probability!BF11*'By group'!$B$24*'By group'!BF$23+Probability!AF11*Population!$DE11*(1-'By group'!AF$28*cond_eff)*'By group'!AF$23*prop_sw_use)*(1-Population!$DG11*circ_eff)</f>
        <v>2.8390326961576619E-3</v>
      </c>
      <c r="G11" s="191">
        <f>((1-(1-prop_idu_part)*SUMPRODUCT(Population!$BB11:$BN11,'By group'!$BB$27:$BN$27)*(1-prop_idu_male)/SUMPRODUCT(Population!$B11:$N11,'By group'!$B$27:$N$27))*Probability!T11*'By group'!$B$24*'By group'!T$23+(1-prop_idu_part)*SUMPRODUCT(Population!$BB11:$BN11,'By group'!$BB$27:$BN$27)*(1-prop_idu_male)/SUMPRODUCT(Population!$B11:$N11,'By group'!$B$27:$N$27)*Probability!BG11*'By group'!$B$24*'By group'!BG$23+Probability!AG11*Population!$DE11*(1-'By group'!AG$28*cond_eff)*'By group'!AG$23*prop_sw_use)*(1-Population!$DG11*circ_eff)</f>
        <v>1.9637277082822759E-3</v>
      </c>
      <c r="H11" s="191">
        <f>((1-(1-prop_idu_part)*SUMPRODUCT(Population!$BB11:$BN11,'By group'!$BB$27:$BN$27)*(1-prop_idu_male)/SUMPRODUCT(Population!$B11:$N11,'By group'!$B$27:$N$27))*Probability!U11*'By group'!$B$24*'By group'!U$23+(1-prop_idu_part)*SUMPRODUCT(Population!$BB11:$BN11,'By group'!$BB$27:$BN$27)*(1-prop_idu_male)/SUMPRODUCT(Population!$B11:$N11,'By group'!$B$27:$N$27)*Probability!BH11*'By group'!$B$24*'By group'!BH$23+Probability!AH11*Population!$DE11*(1-'By group'!AH$28*cond_eff)*'By group'!AH$23*prop_sw_use)*(1-Population!$DG11*circ_eff)</f>
        <v>3.6675752726670124E-3</v>
      </c>
      <c r="I11" s="191">
        <f>((1-(1-prop_idu_part)*SUMPRODUCT(Population!$BB11:$BN11,'By group'!$BB$27:$BN$27)*(1-prop_idu_male)/SUMPRODUCT(Population!$B11:$N11,'By group'!$B$27:$N$27))*Probability!V11*'By group'!$B$24*'By group'!V$23+(1-prop_idu_part)*SUMPRODUCT(Population!$BB11:$BN11,'By group'!$BB$27:$BN$27)*(1-prop_idu_male)/SUMPRODUCT(Population!$B11:$N11,'By group'!$B$27:$N$27)*Probability!BI11*'By group'!$B$24*'By group'!BI$23+Probability!AI11*Population!$DE11*(1-'By group'!AI$28*cond_eff)*'By group'!AI$23*prop_sw_use)*(1-Population!$DG11*circ_eff)</f>
        <v>0</v>
      </c>
      <c r="J11" s="191">
        <f>((1-(1-prop_idu_part)*SUMPRODUCT(Population!$BB11:$BN11,'By group'!$BB$27:$BN$27)*(1-prop_idu_male)/SUMPRODUCT(Population!$B11:$N11,'By group'!$B$27:$N$27))*Probability!W11*'By group'!$B$24*'By group'!W$23+(1-prop_idu_part)*SUMPRODUCT(Population!$BB11:$BN11,'By group'!$BB$27:$BN$27)*(1-prop_idu_male)/SUMPRODUCT(Population!$B11:$N11,'By group'!$B$27:$N$27)*Probability!BJ11*'By group'!$B$24*'By group'!BJ$23+Probability!AJ11*Population!$DE11*(1-'By group'!AJ$28*cond_eff)*'By group'!AJ$23*prop_sw_use)*(1-Population!$DG11*circ_eff)</f>
        <v>0</v>
      </c>
      <c r="K11" s="191">
        <f>((1-(1-prop_idu_part)*SUMPRODUCT(Population!$BB11:$BN11,'By group'!$BB$27:$BN$27)*(1-prop_idu_male)/SUMPRODUCT(Population!$B11:$N11,'By group'!$B$27:$N$27))*Probability!X11*'By group'!$B$24*'By group'!X$23+(1-prop_idu_part)*SUMPRODUCT(Population!$BB11:$BN11,'By group'!$BB$27:$BN$27)*(1-prop_idu_male)/SUMPRODUCT(Population!$B11:$N11,'By group'!$B$27:$N$27)*Probability!BK11*'By group'!$B$24*'By group'!BK$23+Probability!AK11*Population!$DE11*(1-'By group'!AK$28*cond_eff)*'By group'!AK$23*prop_sw_use)*(1-Population!$DG11*circ_eff)</f>
        <v>0</v>
      </c>
      <c r="L11" s="191">
        <f>((1-(1-prop_idu_part)*SUMPRODUCT(Population!$BB11:$BN11,'By group'!$BB$27:$BN$27)*(1-prop_idu_male)/SUMPRODUCT(Population!$B11:$N11,'By group'!$B$27:$N$27))*Probability!Y11*'By group'!$B$24*'By group'!Y$23+(1-prop_idu_part)*SUMPRODUCT(Population!$BB11:$BN11,'By group'!$BB$27:$BN$27)*(1-prop_idu_male)/SUMPRODUCT(Population!$B11:$N11,'By group'!$B$27:$N$27)*Probability!BL11*'By group'!$B$24*'By group'!BL$23+Probability!AL11*Population!$DE11*(1-'By group'!AL$28*cond_eff)*'By group'!AL$23*prop_sw_use)*(1-Population!$DG11*circ_eff)</f>
        <v>4.2299703997566903E-5</v>
      </c>
      <c r="M11" s="191">
        <f>((1-(1-prop_idu_part)*SUMPRODUCT(Population!$BB11:$BN11,'By group'!$BB$27:$BN$27)*(1-prop_idu_male)/SUMPRODUCT(Population!$B11:$N11,'By group'!$B$27:$N$27))*Probability!Z11*'By group'!$B$24*'By group'!Z$23+(1-prop_idu_part)*SUMPRODUCT(Population!$BB11:$BN11,'By group'!$BB$27:$BN$27)*(1-prop_idu_male)/SUMPRODUCT(Population!$B11:$N11,'By group'!$B$27:$N$27)*Probability!BM11*'By group'!$B$24*'By group'!BM$23+Probability!AM11*Population!$DE11*(1-'By group'!AM$28*cond_eff)*'By group'!AM$23*prop_sw_use)*(1-Population!$DG11*circ_eff)</f>
        <v>1.4424567457947107E-4</v>
      </c>
      <c r="N11" s="191">
        <f>((1-(1-prop_idu_part)*SUMPRODUCT(Population!$BB11:$BN11,'By group'!$BB$27:$BN$27)*(1-prop_idu_male)/SUMPRODUCT(Population!$B11:$N11,'By group'!$B$27:$N$27))*Probability!AA11*'By group'!$B$24*'By group'!AA$23+(1-prop_idu_part)*SUMPRODUCT(Population!$BB11:$BN11,'By group'!$BB$27:$BN$27)*(1-prop_idu_male)/SUMPRODUCT(Population!$B11:$N11,'By group'!$B$27:$N$27)*Probability!BN11*'By group'!$B$24*'By group'!BN$23+Probability!AN11*Population!$DE11*(1-'By group'!AN$28*cond_eff)*'By group'!AN$23*prop_sw_use)*(1-Population!$DG11*circ_eff)</f>
        <v>1.940850564246628E-4</v>
      </c>
      <c r="O11" s="190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group'!$BB$27:$BN$27)*prop_idu_male))*Probability!B11*Population!$DC11*(1-'By group'!O$28*'By group'!O$29)*'By group'!B$23+(1-prop_idu_part)*SUMPRODUCT(Population!$BB11:$BN11,'By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group'!$BB$27:$BN$27)*prop_idu_male)*Probability!BB11*Population!$DD11*(1-'By group'!BB$28*'By group'!BB$29)*'By group'!BB$23</f>
        <v>0</v>
      </c>
      <c r="P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group'!$BB$27:$BN$27)*prop_idu_male))*Probability!C11*Population!$DC11*(1-'By group'!P$28*'By group'!P$29)*'By group'!C$23+(1-prop_idu_part)*SUMPRODUCT(Population!$BB11:$BN11,'By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group'!$BB$27:$BN$27)*prop_idu_male)*Probability!BC11*Population!$DD11*(1-'By group'!BC$28*'By group'!BC$29)*'By group'!BC$23</f>
        <v>1.7582374516019795E-3</v>
      </c>
      <c r="Q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group'!$BB$27:$BN$27)*prop_idu_male))*Probability!D11*Population!$DC11*(1-'By group'!Q$28*'By group'!Q$29)*'By group'!D$23+(1-prop_idu_part)*SUMPRODUCT(Population!$BB11:$BN11,'By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group'!$BB$27:$BN$27)*prop_idu_male)*Probability!BD11*Population!$DD11*(1-'By group'!BD$28*'By group'!BD$29)*'By group'!BD$23</f>
        <v>3.0530209227215307E-3</v>
      </c>
      <c r="R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group'!$BB$27:$BN$27)*prop_idu_male))*Probability!E11*Population!$DC11*(1-'By group'!R$28*'By group'!R$29)*'By group'!E$23+(1-prop_idu_part)*SUMPRODUCT(Population!$BB11:$BN11,'By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group'!$BB$27:$BN$27)*prop_idu_male)*Probability!BE11*Population!$DD11*(1-'By group'!BE$28*'By group'!BE$29)*'By group'!BE$23</f>
        <v>3.0923073864887905E-3</v>
      </c>
      <c r="S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group'!$BB$27:$BN$27)*prop_idu_male))*Probability!F11*Population!$DC11*(1-'By group'!S$28*'By group'!S$29)*'By group'!F$23+(1-prop_idu_part)*SUMPRODUCT(Population!$BB11:$BN11,'By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group'!$BB$27:$BN$27)*prop_idu_male)*Probability!BF11*Population!$DD11*(1-'By group'!BF$28*'By group'!BF$29)*'By group'!BF$23</f>
        <v>1.2988847632184565E-3</v>
      </c>
      <c r="T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group'!$BB$27:$BN$27)*prop_idu_male))*Probability!G11*Population!$DC11*(1-'By group'!T$28*'By group'!T$29)*'By group'!G$23+(1-prop_idu_part)*SUMPRODUCT(Population!$BB11:$BN11,'By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group'!$BB$27:$BN$27)*prop_idu_male)*Probability!BG11*Population!$DD11*(1-'By group'!BG$28*'By group'!BG$29)*'By group'!BG$23</f>
        <v>7.3986338012823141E-4</v>
      </c>
      <c r="U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group'!$BB$27:$BN$27)*prop_idu_male))*Probability!H11*Population!$DC11*(1-'By group'!U$28*'By group'!U$29)*'By group'!H$23+(1-prop_idu_part)*SUMPRODUCT(Population!$BB11:$BN11,'By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group'!$BB$27:$BN$27)*prop_idu_male)*Probability!BH11*Population!$DD11*(1-'By group'!BH$28*'By group'!BH$29)*'By group'!BH$23</f>
        <v>1.2056968142367603E-3</v>
      </c>
      <c r="V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group'!$BB$27:$BN$27)*prop_idu_male))*Probability!I11*Population!$DC11*(1-'By group'!V$28*'By group'!V$29)*'By group'!I$23+(1-prop_idu_part)*SUMPRODUCT(Population!$BB11:$BN11,'By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group'!$BB$27:$BN$27)*prop_idu_male)*Probability!BI11*Population!$DD11*(1-'By group'!BI$28*'By group'!BI$29)*'By group'!BI$23</f>
        <v>0</v>
      </c>
      <c r="W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group'!$BB$27:$BN$27)*prop_idu_male))*Probability!J11*Population!$DC11*(1-'By group'!W$28*'By group'!W$29)*'By group'!J$23+(1-prop_idu_part)*SUMPRODUCT(Population!$BB11:$BN11,'By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group'!$BB$27:$BN$27)*prop_idu_male)*Probability!BJ11*Population!$DD11*(1-'By group'!BJ$28*'By group'!BJ$29)*'By group'!BJ$23</f>
        <v>0</v>
      </c>
      <c r="X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group'!$BB$27:$BN$27)*prop_idu_male))*Probability!K11*Population!$DC11*(1-'By group'!X$28*'By group'!X$29)*'By group'!K$23+(1-prop_idu_part)*SUMPRODUCT(Population!$BB11:$BN11,'By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group'!$BB$27:$BN$27)*prop_idu_male)*Probability!BK11*Population!$DD11*(1-'By group'!BK$28*'By group'!BK$29)*'By group'!BK$23</f>
        <v>0</v>
      </c>
      <c r="Y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group'!$BB$27:$BN$27)*prop_idu_male))*Probability!L11*Population!$DC11*(1-'By group'!Y$28*'By group'!Y$29)*'By group'!L$23+(1-prop_idu_part)*SUMPRODUCT(Population!$BB11:$BN11,'By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group'!$BB$27:$BN$27)*prop_idu_male)*Probability!BL11*Population!$DD11*(1-'By group'!BL$28*'By group'!BL$29)*'By group'!BL$23</f>
        <v>1.4820990847294421E-5</v>
      </c>
      <c r="Z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group'!$BB$27:$BN$27)*prop_idu_male))*Probability!M11*Population!$DC11*(1-'By group'!Z$28*'By group'!Z$29)*'By group'!M$23+(1-prop_idu_part)*SUMPRODUCT(Population!$BB11:$BN11,'By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group'!$BB$27:$BN$27)*prop_idu_male)*Probability!BM11*Population!$DD11*(1-'By group'!BM$28*'By group'!BM$29)*'By group'!BM$23</f>
        <v>4.7238603656661805E-5</v>
      </c>
      <c r="AA11" s="191">
        <f>(1-(1-prop_idu_part)*SUMPRODUCT(Population!$BB11:$BN11,'By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group'!$BB$27:$BN$27)*prop_idu_male))*Probability!N11*Population!$DC11*(1-'By group'!AA$28*'By group'!AA$29)*'By group'!N$23+(1-prop_idu_part)*SUMPRODUCT(Population!$BB11:$BN11,'By group'!$BB$27:$BN$27)*prop_idu_male/(SUMPRODUCT(Population!$B11:$N11,'By group'!$B$27:$N$27)-(1-prop_idu_part)*SUMPRODUCT(Population!$BB11:$BN11,'By group'!$BB$27:$BN$27)*(1-prop_idu_male)+(1-prop_idu_part)*SUMPRODUCT(Population!$BB11:$BN11,'By group'!$BB$27:$BN$27)*prop_idu_male)*Probability!BN11*Population!$DD11*(1-'By group'!BN$28*'By group'!BN$29)*'By group'!BN$23</f>
        <v>6.3365037189045342E-5</v>
      </c>
      <c r="AB11" s="229">
        <f>Probability!B11*'By group'!$AB$24*'By group'!B$23</f>
        <v>0</v>
      </c>
      <c r="AC11" s="229">
        <f>Probability!C11*'By group'!$AB$24*'By group'!C$23</f>
        <v>7.6436150311357864E-2</v>
      </c>
      <c r="AD11" s="229">
        <f>Probability!D11*'By group'!$AB$24*'By group'!D$23</f>
        <v>0.13273564444972727</v>
      </c>
      <c r="AE11" s="229">
        <f>Probability!E11*'By group'!$AB$24*'By group'!E$23</f>
        <v>0.13444991572487369</v>
      </c>
      <c r="AF11" s="229">
        <f>Probability!F11*'By group'!$AB$24*'By group'!F$23</f>
        <v>5.647452893378703E-2</v>
      </c>
      <c r="AG11" s="229">
        <f>Probability!G11*'By group'!$AB$24*'By group'!G$23</f>
        <v>3.2168629569202148E-2</v>
      </c>
      <c r="AH11" s="229">
        <f>Probability!H11*'By group'!$AB$24*'By group'!H$23</f>
        <v>5.2422431542729887E-2</v>
      </c>
      <c r="AI11" s="229">
        <f>Probability!I11*'By group'!$AB$24*'By group'!I$23</f>
        <v>0</v>
      </c>
      <c r="AJ11" s="229">
        <f>Probability!J11*'By group'!$AB$24*'By group'!J$23</f>
        <v>0</v>
      </c>
      <c r="AK11" s="229">
        <f>Probability!K11*'By group'!$AB$24*'By group'!K$23</f>
        <v>0</v>
      </c>
      <c r="AL11" s="229">
        <f>Probability!L11*'By group'!$AB$24*'By group'!L$23</f>
        <v>6.4439966125809194E-4</v>
      </c>
      <c r="AM11" s="229">
        <f>Probability!M11*'By group'!$AB$24*'By group'!M$23</f>
        <v>2.0538778554719818E-3</v>
      </c>
      <c r="AN11" s="229">
        <f>Probability!N11*'By group'!$AB$24*'By group'!N$23</f>
        <v>2.7550307901373842E-3</v>
      </c>
      <c r="AO11" s="40">
        <f>Probability!AO11*'By group'!$AO$24*'By group'!AO$23</f>
        <v>0</v>
      </c>
      <c r="AP11" s="42">
        <f>Probability!AP11*'By group'!$AO$24*'By group'!AP$23</f>
        <v>2.8313717067729605E-3</v>
      </c>
      <c r="AQ11" s="42">
        <f>Probability!AQ11*'By group'!$AO$24*'By group'!AQ$23</f>
        <v>4.2039287985448232E-3</v>
      </c>
      <c r="AR11" s="42">
        <f>Probability!AR11*'By group'!$AO$24*'By group'!AR$23</f>
        <v>3.929552791499937E-3</v>
      </c>
      <c r="AS11" s="42">
        <f>Probability!AS11*'By group'!$AO$24*'By group'!AS$23</f>
        <v>1.6724654163392395E-3</v>
      </c>
      <c r="AT11" s="42">
        <f>Probability!AT11*'By group'!$AO$24*'By group'!AT$23</f>
        <v>9.9493204403524834E-4</v>
      </c>
      <c r="AU11" s="42">
        <f>Probability!AU11*'By group'!$AO$24*'By group'!AU$23</f>
        <v>1.6958857789532451E-3</v>
      </c>
      <c r="AV11" s="42">
        <f>Probability!AV11*'By group'!$AO$24*'By group'!AV$23</f>
        <v>0</v>
      </c>
      <c r="AW11" s="42">
        <f>Probability!AW11*'By group'!$AO$24*'By group'!AW$23</f>
        <v>0</v>
      </c>
      <c r="AX11" s="42">
        <f>Probability!AX11*'By group'!$AO$24*'By group'!AX$23</f>
        <v>0</v>
      </c>
      <c r="AY11" s="42">
        <f>Probability!AY11*'By group'!$AO$24*'By group'!AY$23</f>
        <v>2.0432060928783483E-5</v>
      </c>
      <c r="AZ11" s="42">
        <f>Probability!AZ11*'By group'!$AO$24*'By group'!AZ$23</f>
        <v>6.6629212085522621E-5</v>
      </c>
      <c r="BA11" s="43">
        <f>Probability!BA11*'By group'!$AO$24*'By group'!BA$23</f>
        <v>8.9543186588597227E-5</v>
      </c>
      <c r="BB11" s="191">
        <f>prop_idu_part*Probability!BB11*'By group'!$BB$24*'By group'!BB$23+Probability!BB11*'By group'!$BB$30*'By group'!BB$31</f>
        <v>0</v>
      </c>
      <c r="BC11" s="191">
        <f>prop_idu_part*Probability!BC11*'By group'!$BB$24*'By group'!BC$23+Probability!BC11*'By group'!$BB$30*'By group'!BC$31</f>
        <v>6.0645926613162475E-2</v>
      </c>
      <c r="BD11" s="191">
        <f>prop_idu_part*Probability!BD11*'By group'!$BB$24*'By group'!BD$23+Probability!BD11*'By group'!$BB$30*'By group'!BD$31</f>
        <v>0.13691300507253321</v>
      </c>
      <c r="BE11" s="191">
        <f>prop_idu_part*Probability!BE11*'By group'!$BB$24*'By group'!BE$23+Probability!BE11*'By group'!$BB$30*'By group'!BE$31</f>
        <v>0.10521807635408587</v>
      </c>
      <c r="BF11" s="191">
        <f>prop_idu_part*Probability!BF11*'By group'!$BB$24*'By group'!BF$23+Probability!BF11*'By group'!$BB$30*'By group'!BF$31</f>
        <v>2.7578437841537806E-2</v>
      </c>
      <c r="BG11" s="191">
        <f>prop_idu_part*Probability!BG11*'By group'!$BB$24*'By group'!BG$23+Probability!BG11*'By group'!$BB$30*'By group'!BG$31</f>
        <v>8.4110481857469551E-3</v>
      </c>
      <c r="BH11" s="191">
        <f>prop_idu_part*Probability!BH11*'By group'!$BB$24*'By group'!BH$23+Probability!BH11*'By group'!$BB$30*'By group'!BH$31</f>
        <v>1.3983191648267033E-2</v>
      </c>
      <c r="BI11" s="191">
        <f>prop_idu_part*Probability!BI11*'By group'!$BB$24*'By group'!BI$23+Probability!BI11*'By group'!$BB$30*'By group'!BI$31</f>
        <v>0</v>
      </c>
      <c r="BJ11" s="191">
        <f>prop_idu_part*Probability!BJ11*'By group'!$BB$24*'By group'!BJ$23+Probability!BJ11*'By group'!$BB$30*'By group'!BJ$31</f>
        <v>0</v>
      </c>
      <c r="BK11" s="191">
        <f>prop_idu_part*Probability!BK11*'By group'!$BB$24*'By group'!BK$23+Probability!BK11*'By group'!$BB$30*'By group'!BK$31</f>
        <v>0</v>
      </c>
      <c r="BL11" s="191">
        <f>prop_idu_part*Probability!BL11*'By group'!$BB$24*'By group'!BL$23+Probability!BL11*'By group'!$BB$30*'By group'!BL$31</f>
        <v>2.3634264449912887E-3</v>
      </c>
      <c r="BM11" s="191">
        <f>prop_idu_part*Probability!BM11*'By group'!$BB$24*'By group'!BM$23+Probability!BM11*'By group'!$BB$30*'By group'!BM$31</f>
        <v>2.642920795143759E-3</v>
      </c>
      <c r="BN11" s="192">
        <f>prop_idu_part*Probability!BN11*'By group'!$BB$24*'By group'!BN$23+Probability!BN11*'By group'!$BB$30*'By group'!BN$31</f>
        <v>3.5729997752046183E-3</v>
      </c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</row>
    <row r="12" spans="1:113" x14ac:dyDescent="0.25">
      <c r="A12">
        <f t="shared" si="0"/>
        <v>4</v>
      </c>
      <c r="B12" s="190">
        <f>((1-(1-prop_idu_part)*SUMPRODUCT(Population!$BB12:$BN12,'By group'!$BB$27:$BN$27)*(1-prop_idu_male)/SUMPRODUCT(Population!$B12:$N12,'By group'!$B$27:$N$27))*Probability!O12*'By group'!$B$24*'By group'!O$23+(1-prop_idu_part)*SUMPRODUCT(Population!$BB12:$BN12,'By group'!$BB$27:$BN$27)*(1-prop_idu_male)/SUMPRODUCT(Population!$B12:$N12,'By group'!$B$27:$N$27)*Probability!BB12*'By group'!$B$24*'By group'!BB$23+Probability!AB12*Population!$DE12*(1-'By group'!AB$28*cond_eff)*'By group'!AB$23*prop_sw_use)*(1-Population!$DG12*circ_eff)</f>
        <v>0</v>
      </c>
      <c r="C12" s="191">
        <f>((1-(1-prop_idu_part)*SUMPRODUCT(Population!$BB12:$BN12,'By group'!$BB$27:$BN$27)*(1-prop_idu_male)/SUMPRODUCT(Population!$B12:$N12,'By group'!$B$27:$N$27))*Probability!P12*'By group'!$B$24*'By group'!P$23+(1-prop_idu_part)*SUMPRODUCT(Population!$BB12:$BN12,'By group'!$BB$27:$BN$27)*(1-prop_idu_male)/SUMPRODUCT(Population!$B12:$N12,'By group'!$B$27:$N$27)*Probability!BC12*'By group'!$B$24*'By group'!BC$23+Probability!AC12*Population!$DE12*(1-'By group'!AC$28*cond_eff)*'By group'!AC$23*prop_sw_use)*(1-Population!$DG12*circ_eff)</f>
        <v>2.6442612041624926E-3</v>
      </c>
      <c r="D12" s="191">
        <f>((1-(1-prop_idu_part)*SUMPRODUCT(Population!$BB12:$BN12,'By group'!$BB$27:$BN$27)*(1-prop_idu_male)/SUMPRODUCT(Population!$B12:$N12,'By group'!$B$27:$N$27))*Probability!Q12*'By group'!$B$24*'By group'!Q$23+(1-prop_idu_part)*SUMPRODUCT(Population!$BB12:$BN12,'By group'!$BB$27:$BN$27)*(1-prop_idu_male)/SUMPRODUCT(Population!$B12:$N12,'By group'!$B$27:$N$27)*Probability!BD12*'By group'!$B$24*'By group'!BD$23+Probability!AD12*Population!$DE12*(1-'By group'!AD$28*cond_eff)*'By group'!AD$23*prop_sw_use)*(1-Population!$DG12*circ_eff)</f>
        <v>4.3088677068776364E-3</v>
      </c>
      <c r="E12" s="191">
        <f>((1-(1-prop_idu_part)*SUMPRODUCT(Population!$BB12:$BN12,'By group'!$BB$27:$BN$27)*(1-prop_idu_male)/SUMPRODUCT(Population!$B12:$N12,'By group'!$B$27:$N$27))*Probability!R12*'By group'!$B$24*'By group'!R$23+(1-prop_idu_part)*SUMPRODUCT(Population!$BB12:$BN12,'By group'!$BB$27:$BN$27)*(1-prop_idu_male)/SUMPRODUCT(Population!$B12:$N12,'By group'!$B$27:$N$27)*Probability!BE12*'By group'!$B$24*'By group'!BE$23+Probability!AE12*Population!$DE12*(1-'By group'!AE$28*cond_eff)*'By group'!AE$23*prop_sw_use)*(1-Population!$DG12*circ_eff)</f>
        <v>5.3152847162452168E-3</v>
      </c>
      <c r="F12" s="191">
        <f>((1-(1-prop_idu_part)*SUMPRODUCT(Population!$BB12:$BN12,'By group'!$BB$27:$BN$27)*(1-prop_idu_male)/SUMPRODUCT(Population!$B12:$N12,'By group'!$B$27:$N$27))*Probability!S12*'By group'!$B$24*'By group'!S$23+(1-prop_idu_part)*SUMPRODUCT(Population!$BB12:$BN12,'By group'!$BB$27:$BN$27)*(1-prop_idu_male)/SUMPRODUCT(Population!$B12:$N12,'By group'!$B$27:$N$27)*Probability!BF12*'By group'!$B$24*'By group'!BF$23+Probability!AF12*Population!$DE12*(1-'By group'!AF$28*cond_eff)*'By group'!AF$23*prop_sw_use)*(1-Population!$DG12*circ_eff)</f>
        <v>2.8494275513261955E-3</v>
      </c>
      <c r="G12" s="191">
        <f>((1-(1-prop_idu_part)*SUMPRODUCT(Population!$BB12:$BN12,'By group'!$BB$27:$BN$27)*(1-prop_idu_male)/SUMPRODUCT(Population!$B12:$N12,'By group'!$B$27:$N$27))*Probability!T12*'By group'!$B$24*'By group'!T$23+(1-prop_idu_part)*SUMPRODUCT(Population!$BB12:$BN12,'By group'!$BB$27:$BN$27)*(1-prop_idu_male)/SUMPRODUCT(Population!$B12:$N12,'By group'!$B$27:$N$27)*Probability!BG12*'By group'!$B$24*'By group'!BG$23+Probability!AG12*Population!$DE12*(1-'By group'!AG$28*cond_eff)*'By group'!AG$23*prop_sw_use)*(1-Population!$DG12*circ_eff)</f>
        <v>1.8697533987235403E-3</v>
      </c>
      <c r="H12" s="191">
        <f>((1-(1-prop_idu_part)*SUMPRODUCT(Population!$BB12:$BN12,'By group'!$BB$27:$BN$27)*(1-prop_idu_male)/SUMPRODUCT(Population!$B12:$N12,'By group'!$B$27:$N$27))*Probability!U12*'By group'!$B$24*'By group'!U$23+(1-prop_idu_part)*SUMPRODUCT(Population!$BB12:$BN12,'By group'!$BB$27:$BN$27)*(1-prop_idu_male)/SUMPRODUCT(Population!$B12:$N12,'By group'!$B$27:$N$27)*Probability!BH12*'By group'!$B$24*'By group'!BH$23+Probability!AH12*Population!$DE12*(1-'By group'!AH$28*cond_eff)*'By group'!AH$23*prop_sw_use)*(1-Population!$DG12*circ_eff)</f>
        <v>3.1143980115203463E-3</v>
      </c>
      <c r="I12" s="191">
        <f>((1-(1-prop_idu_part)*SUMPRODUCT(Population!$BB12:$BN12,'By group'!$BB$27:$BN$27)*(1-prop_idu_male)/SUMPRODUCT(Population!$B12:$N12,'By group'!$B$27:$N$27))*Probability!V12*'By group'!$B$24*'By group'!V$23+(1-prop_idu_part)*SUMPRODUCT(Population!$BB12:$BN12,'By group'!$BB$27:$BN$27)*(1-prop_idu_male)/SUMPRODUCT(Population!$B12:$N12,'By group'!$B$27:$N$27)*Probability!BI12*'By group'!$B$24*'By group'!BI$23+Probability!AI12*Population!$DE12*(1-'By group'!AI$28*cond_eff)*'By group'!AI$23*prop_sw_use)*(1-Population!$DG12*circ_eff)</f>
        <v>0</v>
      </c>
      <c r="J12" s="191">
        <f>((1-(1-prop_idu_part)*SUMPRODUCT(Population!$BB12:$BN12,'By group'!$BB$27:$BN$27)*(1-prop_idu_male)/SUMPRODUCT(Population!$B12:$N12,'By group'!$B$27:$N$27))*Probability!W12*'By group'!$B$24*'By group'!W$23+(1-prop_idu_part)*SUMPRODUCT(Population!$BB12:$BN12,'By group'!$BB$27:$BN$27)*(1-prop_idu_male)/SUMPRODUCT(Population!$B12:$N12,'By group'!$B$27:$N$27)*Probability!BJ12*'By group'!$B$24*'By group'!BJ$23+Probability!AJ12*Population!$DE12*(1-'By group'!AJ$28*cond_eff)*'By group'!AJ$23*prop_sw_use)*(1-Population!$DG12*circ_eff)</f>
        <v>0</v>
      </c>
      <c r="K12" s="191">
        <f>((1-(1-prop_idu_part)*SUMPRODUCT(Population!$BB12:$BN12,'By group'!$BB$27:$BN$27)*(1-prop_idu_male)/SUMPRODUCT(Population!$B12:$N12,'By group'!$B$27:$N$27))*Probability!X12*'By group'!$B$24*'By group'!X$23+(1-prop_idu_part)*SUMPRODUCT(Population!$BB12:$BN12,'By group'!$BB$27:$BN$27)*(1-prop_idu_male)/SUMPRODUCT(Population!$B12:$N12,'By group'!$B$27:$N$27)*Probability!BK12*'By group'!$B$24*'By group'!BK$23+Probability!AK12*Population!$DE12*(1-'By group'!AK$28*cond_eff)*'By group'!AK$23*prop_sw_use)*(1-Population!$DG12*circ_eff)</f>
        <v>0</v>
      </c>
      <c r="L12" s="191">
        <f>((1-(1-prop_idu_part)*SUMPRODUCT(Population!$BB12:$BN12,'By group'!$BB$27:$BN$27)*(1-prop_idu_male)/SUMPRODUCT(Population!$B12:$N12,'By group'!$B$27:$N$27))*Probability!Y12*'By group'!$B$24*'By group'!Y$23+(1-prop_idu_part)*SUMPRODUCT(Population!$BB12:$BN12,'By group'!$BB$27:$BN$27)*(1-prop_idu_male)/SUMPRODUCT(Population!$B12:$N12,'By group'!$B$27:$N$27)*Probability!BL12*'By group'!$B$24*'By group'!BL$23+Probability!AL12*Population!$DE12*(1-'By group'!AL$28*cond_eff)*'By group'!AL$23*prop_sw_use)*(1-Population!$DG12*circ_eff)</f>
        <v>4.3423523559608862E-5</v>
      </c>
      <c r="M12" s="191">
        <f>((1-(1-prop_idu_part)*SUMPRODUCT(Population!$BB12:$BN12,'By group'!$BB$27:$BN$27)*(1-prop_idu_male)/SUMPRODUCT(Population!$B12:$N12,'By group'!$B$27:$N$27))*Probability!Z12*'By group'!$B$24*'By group'!Z$23+(1-prop_idu_part)*SUMPRODUCT(Population!$BB12:$BN12,'By group'!$BB$27:$BN$27)*(1-prop_idu_male)/SUMPRODUCT(Population!$B12:$N12,'By group'!$B$27:$N$27)*Probability!BM12*'By group'!$B$24*'By group'!BM$23+Probability!AM12*Population!$DE12*(1-'By group'!AM$28*cond_eff)*'By group'!AM$23*prop_sw_use)*(1-Population!$DG12*circ_eff)</f>
        <v>1.3396493165620228E-4</v>
      </c>
      <c r="N12" s="191">
        <f>((1-(1-prop_idu_part)*SUMPRODUCT(Population!$BB12:$BN12,'By group'!$BB$27:$BN$27)*(1-prop_idu_male)/SUMPRODUCT(Population!$B12:$N12,'By group'!$B$27:$N$27))*Probability!AA12*'By group'!$B$24*'By group'!AA$23+(1-prop_idu_part)*SUMPRODUCT(Population!$BB12:$BN12,'By group'!$BB$27:$BN$27)*(1-prop_idu_male)/SUMPRODUCT(Population!$B12:$N12,'By group'!$B$27:$N$27)*Probability!BN12*'By group'!$B$24*'By group'!BN$23+Probability!AN12*Population!$DE12*(1-'By group'!AN$28*cond_eff)*'By group'!AN$23*prop_sw_use)*(1-Population!$DG12*circ_eff)</f>
        <v>1.879299350029185E-4</v>
      </c>
      <c r="O12" s="190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group'!$BB$27:$BN$27)*prop_idu_male))*Probability!B12*Population!$DC12*(1-'By group'!O$28*'By group'!O$29)*'By group'!B$23+(1-prop_idu_part)*SUMPRODUCT(Population!$BB12:$BN12,'By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group'!$BB$27:$BN$27)*prop_idu_male)*Probability!BB12*Population!$DD12*(1-'By group'!BB$28*'By group'!BB$29)*'By group'!BB$23</f>
        <v>0</v>
      </c>
      <c r="P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group'!$BB$27:$BN$27)*prop_idu_male))*Probability!C12*Population!$DC12*(1-'By group'!P$28*'By group'!P$29)*'By group'!C$23+(1-prop_idu_part)*SUMPRODUCT(Population!$BB12:$BN12,'By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group'!$BB$27:$BN$27)*prop_idu_male)*Probability!BC12*Population!$DD12*(1-'By group'!BC$28*'By group'!BC$29)*'By group'!BC$23</f>
        <v>1.6649561186940335E-3</v>
      </c>
      <c r="Q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group'!$BB$27:$BN$27)*prop_idu_male))*Probability!D12*Population!$DC12*(1-'By group'!Q$28*'By group'!Q$29)*'By group'!D$23+(1-prop_idu_part)*SUMPRODUCT(Population!$BB12:$BN12,'By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group'!$BB$27:$BN$27)*prop_idu_male)*Probability!BD12*Population!$DD12*(1-'By group'!BD$28*'By group'!BD$29)*'By group'!BD$23</f>
        <v>2.8881507080059359E-3</v>
      </c>
      <c r="R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group'!$BB$27:$BN$27)*prop_idu_male))*Probability!E12*Population!$DC12*(1-'By group'!R$28*'By group'!R$29)*'By group'!E$23+(1-prop_idu_part)*SUMPRODUCT(Population!$BB12:$BN12,'By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group'!$BB$27:$BN$27)*prop_idu_male)*Probability!BE12*Population!$DD12*(1-'By group'!BE$28*'By group'!BE$29)*'By group'!BE$23</f>
        <v>3.2022202391779734E-3</v>
      </c>
      <c r="S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group'!$BB$27:$BN$27)*prop_idu_male))*Probability!F12*Population!$DC12*(1-'By group'!S$28*'By group'!S$29)*'By group'!F$23+(1-prop_idu_part)*SUMPRODUCT(Population!$BB12:$BN12,'By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group'!$BB$27:$BN$27)*prop_idu_male)*Probability!BF12*Population!$DD12*(1-'By group'!BF$28*'By group'!BF$29)*'By group'!BF$23</f>
        <v>1.4115140253723553E-3</v>
      </c>
      <c r="T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group'!$BB$27:$BN$27)*prop_idu_male))*Probability!G12*Population!$DC12*(1-'By group'!T$28*'By group'!T$29)*'By group'!G$23+(1-prop_idu_part)*SUMPRODUCT(Population!$BB12:$BN12,'By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group'!$BB$27:$BN$27)*prop_idu_male)*Probability!BG12*Population!$DD12*(1-'By group'!BG$28*'By group'!BG$29)*'By group'!BG$23</f>
        <v>7.6827573747785744E-4</v>
      </c>
      <c r="U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group'!$BB$27:$BN$27)*prop_idu_male))*Probability!H12*Population!$DC12*(1-'By group'!U$28*'By group'!U$29)*'By group'!H$23+(1-prop_idu_part)*SUMPRODUCT(Population!$BB12:$BN12,'By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group'!$BB$27:$BN$27)*prop_idu_male)*Probability!BH12*Population!$DD12*(1-'By group'!BH$28*'By group'!BH$29)*'By group'!BH$23</f>
        <v>1.040397830321092E-3</v>
      </c>
      <c r="V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group'!$BB$27:$BN$27)*prop_idu_male))*Probability!I12*Population!$DC12*(1-'By group'!V$28*'By group'!V$29)*'By group'!I$23+(1-prop_idu_part)*SUMPRODUCT(Population!$BB12:$BN12,'By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group'!$BB$27:$BN$27)*prop_idu_male)*Probability!BI12*Population!$DD12*(1-'By group'!BI$28*'By group'!BI$29)*'By group'!BI$23</f>
        <v>0</v>
      </c>
      <c r="W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group'!$BB$27:$BN$27)*prop_idu_male))*Probability!J12*Population!$DC12*(1-'By group'!W$28*'By group'!W$29)*'By group'!J$23+(1-prop_idu_part)*SUMPRODUCT(Population!$BB12:$BN12,'By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group'!$BB$27:$BN$27)*prop_idu_male)*Probability!BJ12*Population!$DD12*(1-'By group'!BJ$28*'By group'!BJ$29)*'By group'!BJ$23</f>
        <v>0</v>
      </c>
      <c r="X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group'!$BB$27:$BN$27)*prop_idu_male))*Probability!K12*Population!$DC12*(1-'By group'!X$28*'By group'!X$29)*'By group'!K$23+(1-prop_idu_part)*SUMPRODUCT(Population!$BB12:$BN12,'By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group'!$BB$27:$BN$27)*prop_idu_male)*Probability!BK12*Population!$DD12*(1-'By group'!BK$28*'By group'!BK$29)*'By group'!BK$23</f>
        <v>0</v>
      </c>
      <c r="Y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group'!$BB$27:$BN$27)*prop_idu_male))*Probability!L12*Population!$DC12*(1-'By group'!Y$28*'By group'!Y$29)*'By group'!L$23+(1-prop_idu_part)*SUMPRODUCT(Population!$BB12:$BN12,'By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group'!$BB$27:$BN$27)*prop_idu_male)*Probability!BL12*Population!$DD12*(1-'By group'!BL$28*'By group'!BL$29)*'By group'!BL$23</f>
        <v>1.5886467365807229E-5</v>
      </c>
      <c r="Z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group'!$BB$27:$BN$27)*prop_idu_male))*Probability!M12*Population!$DC12*(1-'By group'!Z$28*'By group'!Z$29)*'By group'!M$23+(1-prop_idu_part)*SUMPRODUCT(Population!$BB12:$BN12,'By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group'!$BB$27:$BN$27)*prop_idu_male)*Probability!BM12*Population!$DD12*(1-'By group'!BM$28*'By group'!BM$29)*'By group'!BM$23</f>
        <v>4.3991219808868887E-5</v>
      </c>
      <c r="AA12" s="191">
        <f>(1-(1-prop_idu_part)*SUMPRODUCT(Population!$BB12:$BN12,'By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group'!$BB$27:$BN$27)*prop_idu_male))*Probability!N12*Population!$DC12*(1-'By group'!AA$28*'By group'!AA$29)*'By group'!N$23+(1-prop_idu_part)*SUMPRODUCT(Population!$BB12:$BN12,'By group'!$BB$27:$BN$27)*prop_idu_male/(SUMPRODUCT(Population!$B12:$N12,'By group'!$B$27:$N$27)-(1-prop_idu_part)*SUMPRODUCT(Population!$BB12:$BN12,'By group'!$BB$27:$BN$27)*(1-prop_idu_male)+(1-prop_idu_part)*SUMPRODUCT(Population!$BB12:$BN12,'By group'!$BB$27:$BN$27)*prop_idu_male)*Probability!BN12*Population!$DD12*(1-'By group'!BN$28*'By group'!BN$29)*'By group'!BN$23</f>
        <v>6.1011530448133947E-5</v>
      </c>
      <c r="AB12" s="229">
        <f>Probability!B12*'By group'!$AB$24*'By group'!B$23</f>
        <v>0</v>
      </c>
      <c r="AC12" s="229">
        <f>Probability!C12*'By group'!$AB$24*'By group'!C$23</f>
        <v>7.2616228747306971E-2</v>
      </c>
      <c r="AD12" s="229">
        <f>Probability!D12*'By group'!$AB$24*'By group'!D$23</f>
        <v>0.12597603301343141</v>
      </c>
      <c r="AE12" s="229">
        <f>Probability!E12*'By group'!$AB$24*'By group'!E$23</f>
        <v>0.1396833764017833</v>
      </c>
      <c r="AF12" s="229">
        <f>Probability!F12*'By group'!$AB$24*'By group'!F$23</f>
        <v>6.1572455276126321E-2</v>
      </c>
      <c r="AG12" s="229">
        <f>Probability!G12*'By group'!$AB$24*'By group'!G$23</f>
        <v>3.3513477227576041E-2</v>
      </c>
      <c r="AH12" s="229">
        <f>Probability!H12*'By group'!$AB$24*'By group'!H$23</f>
        <v>4.5383708057537081E-2</v>
      </c>
      <c r="AI12" s="229">
        <f>Probability!I12*'By group'!$AB$24*'By group'!I$23</f>
        <v>0</v>
      </c>
      <c r="AJ12" s="229">
        <f>Probability!J12*'By group'!$AB$24*'By group'!J$23</f>
        <v>0</v>
      </c>
      <c r="AK12" s="229">
        <f>Probability!K12*'By group'!$AB$24*'By group'!K$23</f>
        <v>0</v>
      </c>
      <c r="AL12" s="229">
        <f>Probability!L12*'By group'!$AB$24*'By group'!L$23</f>
        <v>6.9299021458532053E-4</v>
      </c>
      <c r="AM12" s="229">
        <f>Probability!M12*'By group'!$AB$24*'By group'!M$23</f>
        <v>1.918955178954061E-3</v>
      </c>
      <c r="AN12" s="229">
        <f>Probability!N12*'By group'!$AB$24*'By group'!N$23</f>
        <v>2.6613982781480664E-3</v>
      </c>
      <c r="AO12" s="40">
        <f>Probability!AO12*'By group'!$AO$24*'By group'!AO$23</f>
        <v>0</v>
      </c>
      <c r="AP12" s="42">
        <f>Probability!AP12*'By group'!$AO$24*'By group'!AP$23</f>
        <v>2.8325123320381528E-3</v>
      </c>
      <c r="AQ12" s="42">
        <f>Probability!AQ12*'By group'!$AO$24*'By group'!AQ$23</f>
        <v>4.186492420196415E-3</v>
      </c>
      <c r="AR12" s="42">
        <f>Probability!AR12*'By group'!$AO$24*'By group'!AR$23</f>
        <v>4.1650480510924577E-3</v>
      </c>
      <c r="AS12" s="42">
        <f>Probability!AS12*'By group'!$AO$24*'By group'!AS$23</f>
        <v>1.8109924302838782E-3</v>
      </c>
      <c r="AT12" s="42">
        <f>Probability!AT12*'By group'!$AO$24*'By group'!AT$23</f>
        <v>1.0127128487129194E-3</v>
      </c>
      <c r="AU12" s="42">
        <f>Probability!AU12*'By group'!$AO$24*'By group'!AU$23</f>
        <v>1.4538714202845054E-3</v>
      </c>
      <c r="AV12" s="42">
        <f>Probability!AV12*'By group'!$AO$24*'By group'!AV$23</f>
        <v>0</v>
      </c>
      <c r="AW12" s="42">
        <f>Probability!AW12*'By group'!$AO$24*'By group'!AW$23</f>
        <v>0</v>
      </c>
      <c r="AX12" s="42">
        <f>Probability!AX12*'By group'!$AO$24*'By group'!AX$23</f>
        <v>0</v>
      </c>
      <c r="AY12" s="42">
        <f>Probability!AY12*'By group'!$AO$24*'By group'!AY$23</f>
        <v>2.1631011636162228E-5</v>
      </c>
      <c r="AZ12" s="42">
        <f>Probability!AZ12*'By group'!$AO$24*'By group'!AZ$23</f>
        <v>6.192551579547377E-5</v>
      </c>
      <c r="BA12" s="43">
        <f>Probability!BA12*'By group'!$AO$24*'By group'!BA$23</f>
        <v>8.6291133910446809E-5</v>
      </c>
      <c r="BB12" s="191">
        <f>prop_idu_part*Probability!BB12*'By group'!$BB$24*'By group'!BB$23+Probability!BB12*'By group'!$BB$30*'By group'!BB$31</f>
        <v>0</v>
      </c>
      <c r="BC12" s="191">
        <f>prop_idu_part*Probability!BC12*'By group'!$BB$24*'By group'!BC$23+Probability!BC12*'By group'!$BB$30*'By group'!BC$31</f>
        <v>6.0368189153088329E-2</v>
      </c>
      <c r="BD12" s="191">
        <f>prop_idu_part*Probability!BD12*'By group'!$BB$24*'By group'!BD$23+Probability!BD12*'By group'!$BB$30*'By group'!BD$31</f>
        <v>0.13806522939600244</v>
      </c>
      <c r="BE12" s="191">
        <f>prop_idu_part*Probability!BE12*'By group'!$BB$24*'By group'!BE$23+Probability!BE12*'By group'!$BB$30*'By group'!BE$31</f>
        <v>0.11225817705106592</v>
      </c>
      <c r="BF12" s="191">
        <f>prop_idu_part*Probability!BF12*'By group'!$BB$24*'By group'!BF$23+Probability!BF12*'By group'!$BB$30*'By group'!BF$31</f>
        <v>2.9835704173747667E-2</v>
      </c>
      <c r="BG12" s="191">
        <f>prop_idu_part*Probability!BG12*'By group'!$BB$24*'By group'!BG$23+Probability!BG12*'By group'!$BB$30*'By group'!BG$31</f>
        <v>8.5131484744741422E-3</v>
      </c>
      <c r="BH12" s="191">
        <f>prop_idu_part*Probability!BH12*'By group'!$BB$24*'By group'!BH$23+Probability!BH12*'By group'!$BB$30*'By group'!BH$31</f>
        <v>1.174581775547049E-2</v>
      </c>
      <c r="BI12" s="191">
        <f>prop_idu_part*Probability!BI12*'By group'!$BB$24*'By group'!BI$23+Probability!BI12*'By group'!$BB$30*'By group'!BI$31</f>
        <v>0</v>
      </c>
      <c r="BJ12" s="191">
        <f>prop_idu_part*Probability!BJ12*'By group'!$BB$24*'By group'!BJ$23+Probability!BJ12*'By group'!$BB$30*'By group'!BJ$31</f>
        <v>0</v>
      </c>
      <c r="BK12" s="191">
        <f>prop_idu_part*Probability!BK12*'By group'!$BB$24*'By group'!BK$23+Probability!BK12*'By group'!$BB$30*'By group'!BK$31</f>
        <v>0</v>
      </c>
      <c r="BL12" s="191">
        <f>prop_idu_part*Probability!BL12*'By group'!$BB$24*'By group'!BL$23+Probability!BL12*'By group'!$BB$30*'By group'!BL$31</f>
        <v>2.461123488239549E-3</v>
      </c>
      <c r="BM12" s="191">
        <f>prop_idu_part*Probability!BM12*'By group'!$BB$24*'By group'!BM$23+Probability!BM12*'By group'!$BB$30*'By group'!BM$31</f>
        <v>2.401642619517618E-3</v>
      </c>
      <c r="BN12" s="192">
        <f>prop_idu_part*Probability!BN12*'By group'!$BB$24*'By group'!BN$23+Probability!BN12*'By group'!$BB$30*'By group'!BN$31</f>
        <v>3.359726774777673E-3</v>
      </c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</row>
    <row r="13" spans="1:113" x14ac:dyDescent="0.25">
      <c r="A13">
        <f t="shared" si="0"/>
        <v>4.5</v>
      </c>
      <c r="B13" s="190">
        <f>((1-(1-prop_idu_part)*SUMPRODUCT(Population!$BB13:$BN13,'By group'!$BB$27:$BN$27)*(1-prop_idu_male)/SUMPRODUCT(Population!$B13:$N13,'By group'!$B$27:$N$27))*Probability!O13*'By group'!$B$24*'By group'!O$23+(1-prop_idu_part)*SUMPRODUCT(Population!$BB13:$BN13,'By group'!$BB$27:$BN$27)*(1-prop_idu_male)/SUMPRODUCT(Population!$B13:$N13,'By group'!$B$27:$N$27)*Probability!BB13*'By group'!$B$24*'By group'!BB$23+Probability!AB13*Population!$DE13*(1-'By group'!AB$28*cond_eff)*'By group'!AB$23*prop_sw_use)*(1-Population!$DG13*circ_eff)</f>
        <v>0</v>
      </c>
      <c r="C13" s="191">
        <f>((1-(1-prop_idu_part)*SUMPRODUCT(Population!$BB13:$BN13,'By group'!$BB$27:$BN$27)*(1-prop_idu_male)/SUMPRODUCT(Population!$B13:$N13,'By group'!$B$27:$N$27))*Probability!P13*'By group'!$B$24*'By group'!P$23+(1-prop_idu_part)*SUMPRODUCT(Population!$BB13:$BN13,'By group'!$BB$27:$BN$27)*(1-prop_idu_male)/SUMPRODUCT(Population!$B13:$N13,'By group'!$B$27:$N$27)*Probability!BC13*'By group'!$B$24*'By group'!BC$23+Probability!AC13*Population!$DE13*(1-'By group'!AC$28*cond_eff)*'By group'!AC$23*prop_sw_use)*(1-Population!$DG13*circ_eff)</f>
        <v>2.6214286494468534E-3</v>
      </c>
      <c r="D13" s="191">
        <f>((1-(1-prop_idu_part)*SUMPRODUCT(Population!$BB13:$BN13,'By group'!$BB$27:$BN$27)*(1-prop_idu_male)/SUMPRODUCT(Population!$B13:$N13,'By group'!$B$27:$N$27))*Probability!Q13*'By group'!$B$24*'By group'!Q$23+(1-prop_idu_part)*SUMPRODUCT(Population!$BB13:$BN13,'By group'!$BB$27:$BN$27)*(1-prop_idu_male)/SUMPRODUCT(Population!$B13:$N13,'By group'!$B$27:$N$27)*Probability!BD13*'By group'!$B$24*'By group'!BD$23+Probability!AD13*Population!$DE13*(1-'By group'!AD$28*cond_eff)*'By group'!AD$23*prop_sw_use)*(1-Population!$DG13*circ_eff)</f>
        <v>4.1767627807290444E-3</v>
      </c>
      <c r="E13" s="191">
        <f>((1-(1-prop_idu_part)*SUMPRODUCT(Population!$BB13:$BN13,'By group'!$BB$27:$BN$27)*(1-prop_idu_male)/SUMPRODUCT(Population!$B13:$N13,'By group'!$B$27:$N$27))*Probability!R13*'By group'!$B$24*'By group'!R$23+(1-prop_idu_part)*SUMPRODUCT(Population!$BB13:$BN13,'By group'!$BB$27:$BN$27)*(1-prop_idu_male)/SUMPRODUCT(Population!$B13:$N13,'By group'!$B$27:$N$27)*Probability!BE13*'By group'!$B$24*'By group'!BE$23+Probability!AE13*Population!$DE13*(1-'By group'!AE$28*cond_eff)*'By group'!AE$23*prop_sw_use)*(1-Population!$DG13*circ_eff)</f>
        <v>5.2653729455597407E-3</v>
      </c>
      <c r="F13" s="191">
        <f>((1-(1-prop_idu_part)*SUMPRODUCT(Population!$BB13:$BN13,'By group'!$BB$27:$BN$27)*(1-prop_idu_male)/SUMPRODUCT(Population!$B13:$N13,'By group'!$B$27:$N$27))*Probability!S13*'By group'!$B$24*'By group'!S$23+(1-prop_idu_part)*SUMPRODUCT(Population!$BB13:$BN13,'By group'!$BB$27:$BN$27)*(1-prop_idu_male)/SUMPRODUCT(Population!$B13:$N13,'By group'!$B$27:$N$27)*Probability!BF13*'By group'!$B$24*'By group'!BF$23+Probability!AF13*Population!$DE13*(1-'By group'!AF$28*cond_eff)*'By group'!AF$23*prop_sw_use)*(1-Population!$DG13*circ_eff)</f>
        <v>2.8558604965784815E-3</v>
      </c>
      <c r="G13" s="191">
        <f>((1-(1-prop_idu_part)*SUMPRODUCT(Population!$BB13:$BN13,'By group'!$BB$27:$BN$27)*(1-prop_idu_male)/SUMPRODUCT(Population!$B13:$N13,'By group'!$B$27:$N$27))*Probability!T13*'By group'!$B$24*'By group'!T$23+(1-prop_idu_part)*SUMPRODUCT(Population!$BB13:$BN13,'By group'!$BB$27:$BN$27)*(1-prop_idu_male)/SUMPRODUCT(Population!$B13:$N13,'By group'!$B$27:$N$27)*Probability!BG13*'By group'!$B$24*'By group'!BG$23+Probability!AG13*Population!$DE13*(1-'By group'!AG$28*cond_eff)*'By group'!AG$23*prop_sw_use)*(1-Population!$DG13*circ_eff)</f>
        <v>1.8238485720984518E-3</v>
      </c>
      <c r="H13" s="191">
        <f>((1-(1-prop_idu_part)*SUMPRODUCT(Population!$BB13:$BN13,'By group'!$BB$27:$BN$27)*(1-prop_idu_male)/SUMPRODUCT(Population!$B13:$N13,'By group'!$B$27:$N$27))*Probability!U13*'By group'!$B$24*'By group'!U$23+(1-prop_idu_part)*SUMPRODUCT(Population!$BB13:$BN13,'By group'!$BB$27:$BN$27)*(1-prop_idu_male)/SUMPRODUCT(Population!$B13:$N13,'By group'!$B$27:$N$27)*Probability!BH13*'By group'!$B$24*'By group'!BH$23+Probability!AH13*Population!$DE13*(1-'By group'!AH$28*cond_eff)*'By group'!AH$23*prop_sw_use)*(1-Population!$DG13*circ_eff)</f>
        <v>2.706442233471518E-3</v>
      </c>
      <c r="I13" s="191">
        <f>((1-(1-prop_idu_part)*SUMPRODUCT(Population!$BB13:$BN13,'By group'!$BB$27:$BN$27)*(1-prop_idu_male)/SUMPRODUCT(Population!$B13:$N13,'By group'!$B$27:$N$27))*Probability!V13*'By group'!$B$24*'By group'!V$23+(1-prop_idu_part)*SUMPRODUCT(Population!$BB13:$BN13,'By group'!$BB$27:$BN$27)*(1-prop_idu_male)/SUMPRODUCT(Population!$B13:$N13,'By group'!$B$27:$N$27)*Probability!BI13*'By group'!$B$24*'By group'!BI$23+Probability!AI13*Population!$DE13*(1-'By group'!AI$28*cond_eff)*'By group'!AI$23*prop_sw_use)*(1-Population!$DG13*circ_eff)</f>
        <v>0</v>
      </c>
      <c r="J13" s="191">
        <f>((1-(1-prop_idu_part)*SUMPRODUCT(Population!$BB13:$BN13,'By group'!$BB$27:$BN$27)*(1-prop_idu_male)/SUMPRODUCT(Population!$B13:$N13,'By group'!$B$27:$N$27))*Probability!W13*'By group'!$B$24*'By group'!W$23+(1-prop_idu_part)*SUMPRODUCT(Population!$BB13:$BN13,'By group'!$BB$27:$BN$27)*(1-prop_idu_male)/SUMPRODUCT(Population!$B13:$N13,'By group'!$B$27:$N$27)*Probability!BJ13*'By group'!$B$24*'By group'!BJ$23+Probability!AJ13*Population!$DE13*(1-'By group'!AJ$28*cond_eff)*'By group'!AJ$23*prop_sw_use)*(1-Population!$DG13*circ_eff)</f>
        <v>0</v>
      </c>
      <c r="K13" s="191">
        <f>((1-(1-prop_idu_part)*SUMPRODUCT(Population!$BB13:$BN13,'By group'!$BB$27:$BN$27)*(1-prop_idu_male)/SUMPRODUCT(Population!$B13:$N13,'By group'!$B$27:$N$27))*Probability!X13*'By group'!$B$24*'By group'!X$23+(1-prop_idu_part)*SUMPRODUCT(Population!$BB13:$BN13,'By group'!$BB$27:$BN$27)*(1-prop_idu_male)/SUMPRODUCT(Population!$B13:$N13,'By group'!$B$27:$N$27)*Probability!BK13*'By group'!$B$24*'By group'!BK$23+Probability!AK13*Population!$DE13*(1-'By group'!AK$28*cond_eff)*'By group'!AK$23*prop_sw_use)*(1-Population!$DG13*circ_eff)</f>
        <v>0</v>
      </c>
      <c r="L13" s="191">
        <f>((1-(1-prop_idu_part)*SUMPRODUCT(Population!$BB13:$BN13,'By group'!$BB$27:$BN$27)*(1-prop_idu_male)/SUMPRODUCT(Population!$B13:$N13,'By group'!$B$27:$N$27))*Probability!Y13*'By group'!$B$24*'By group'!Y$23+(1-prop_idu_part)*SUMPRODUCT(Population!$BB13:$BN13,'By group'!$BB$27:$BN$27)*(1-prop_idu_male)/SUMPRODUCT(Population!$B13:$N13,'By group'!$B$27:$N$27)*Probability!BL13*'By group'!$B$24*'By group'!BL$23+Probability!AL13*Population!$DE13*(1-'By group'!AL$28*cond_eff)*'By group'!AL$23*prop_sw_use)*(1-Population!$DG13*circ_eff)</f>
        <v>4.4407756615832971E-5</v>
      </c>
      <c r="M13" s="191">
        <f>((1-(1-prop_idu_part)*SUMPRODUCT(Population!$BB13:$BN13,'By group'!$BB$27:$BN$27)*(1-prop_idu_male)/SUMPRODUCT(Population!$B13:$N13,'By group'!$B$27:$N$27))*Probability!Z13*'By group'!$B$24*'By group'!Z$23+(1-prop_idu_part)*SUMPRODUCT(Population!$BB13:$BN13,'By group'!$BB$27:$BN$27)*(1-prop_idu_male)/SUMPRODUCT(Population!$B13:$N13,'By group'!$B$27:$N$27)*Probability!BM13*'By group'!$B$24*'By group'!BM$23+Probability!AM13*Population!$DE13*(1-'By group'!AM$28*cond_eff)*'By group'!AM$23*prop_sw_use)*(1-Population!$DG13*circ_eff)</f>
        <v>1.2516704755814647E-4</v>
      </c>
      <c r="N13" s="191">
        <f>((1-(1-prop_idu_part)*SUMPRODUCT(Population!$BB13:$BN13,'By group'!$BB$27:$BN$27)*(1-prop_idu_male)/SUMPRODUCT(Population!$B13:$N13,'By group'!$B$27:$N$27))*Probability!AA13*'By group'!$B$24*'By group'!AA$23+(1-prop_idu_part)*SUMPRODUCT(Population!$BB13:$BN13,'By group'!$BB$27:$BN$27)*(1-prop_idu_male)/SUMPRODUCT(Population!$B13:$N13,'By group'!$B$27:$N$27)*Probability!BN13*'By group'!$B$24*'By group'!BN$23+Probability!AN13*Population!$DE13*(1-'By group'!AN$28*cond_eff)*'By group'!AN$23*prop_sw_use)*(1-Population!$DG13*circ_eff)</f>
        <v>1.8057847006471505E-4</v>
      </c>
      <c r="O13" s="190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group'!$BB$27:$BN$27)*prop_idu_male))*Probability!B13*Population!$DC13*(1-'By group'!O$28*'By group'!O$29)*'By group'!B$23+(1-prop_idu_part)*SUMPRODUCT(Population!$BB13:$BN13,'By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group'!$BB$27:$BN$27)*prop_idu_male)*Probability!BB13*Population!$DD13*(1-'By group'!BB$28*'By group'!BB$29)*'By group'!BB$23</f>
        <v>0</v>
      </c>
      <c r="P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group'!$BB$27:$BN$27)*prop_idu_male))*Probability!C13*Population!$DC13*(1-'By group'!P$28*'By group'!P$29)*'By group'!C$23+(1-prop_idu_part)*SUMPRODUCT(Population!$BB13:$BN13,'By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group'!$BB$27:$BN$27)*prop_idu_male)*Probability!BC13*Population!$DD13*(1-'By group'!BC$28*'By group'!BC$29)*'By group'!BC$23</f>
        <v>1.5940703370072929E-3</v>
      </c>
      <c r="Q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group'!$BB$27:$BN$27)*prop_idu_male))*Probability!D13*Population!$DC13*(1-'By group'!Q$28*'By group'!Q$29)*'By group'!D$23+(1-prop_idu_part)*SUMPRODUCT(Population!$BB13:$BN13,'By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group'!$BB$27:$BN$27)*prop_idu_male)*Probability!BD13*Population!$DD13*(1-'By group'!BD$28*'By group'!BD$29)*'By group'!BD$23</f>
        <v>2.732650811233174E-3</v>
      </c>
      <c r="R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group'!$BB$27:$BN$27)*prop_idu_male))*Probability!E13*Population!$DC13*(1-'By group'!R$28*'By group'!R$29)*'By group'!E$23+(1-prop_idu_part)*SUMPRODUCT(Population!$BB13:$BN13,'By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group'!$BB$27:$BN$27)*prop_idu_male)*Probability!BE13*Population!$DD13*(1-'By group'!BE$28*'By group'!BE$29)*'By group'!BE$23</f>
        <v>3.2388717227356204E-3</v>
      </c>
      <c r="S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group'!$BB$27:$BN$27)*prop_idu_male))*Probability!F13*Population!$DC13*(1-'By group'!S$28*'By group'!S$29)*'By group'!F$23+(1-prop_idu_part)*SUMPRODUCT(Population!$BB13:$BN13,'By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group'!$BB$27:$BN$27)*prop_idu_male)*Probability!BF13*Population!$DD13*(1-'By group'!BF$28*'By group'!BF$29)*'By group'!BF$23</f>
        <v>1.5055260466862231E-3</v>
      </c>
      <c r="T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group'!$BB$27:$BN$27)*prop_idu_male))*Probability!G13*Population!$DC13*(1-'By group'!T$28*'By group'!T$29)*'By group'!G$23+(1-prop_idu_part)*SUMPRODUCT(Population!$BB13:$BN13,'By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group'!$BB$27:$BN$27)*prop_idu_male)*Probability!BG13*Population!$DD13*(1-'By group'!BG$28*'By group'!BG$29)*'By group'!BG$23</f>
        <v>8.1471459545318483E-4</v>
      </c>
      <c r="U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group'!$BB$27:$BN$27)*prop_idu_male))*Probability!H13*Population!$DC13*(1-'By group'!U$28*'By group'!U$29)*'By group'!H$23+(1-prop_idu_part)*SUMPRODUCT(Population!$BB13:$BN13,'By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group'!$BB$27:$BN$27)*prop_idu_male)*Probability!BH13*Population!$DD13*(1-'By group'!BH$28*'By group'!BH$29)*'By group'!BH$23</f>
        <v>9.3319347639674315E-4</v>
      </c>
      <c r="V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group'!$BB$27:$BN$27)*prop_idu_male))*Probability!I13*Population!$DC13*(1-'By group'!V$28*'By group'!V$29)*'By group'!I$23+(1-prop_idu_part)*SUMPRODUCT(Population!$BB13:$BN13,'By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group'!$BB$27:$BN$27)*prop_idu_male)*Probability!BI13*Population!$DD13*(1-'By group'!BI$28*'By group'!BI$29)*'By group'!BI$23</f>
        <v>0</v>
      </c>
      <c r="W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group'!$BB$27:$BN$27)*prop_idu_male))*Probability!J13*Population!$DC13*(1-'By group'!W$28*'By group'!W$29)*'By group'!J$23+(1-prop_idu_part)*SUMPRODUCT(Population!$BB13:$BN13,'By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group'!$BB$27:$BN$27)*prop_idu_male)*Probability!BJ13*Population!$DD13*(1-'By group'!BJ$28*'By group'!BJ$29)*'By group'!BJ$23</f>
        <v>0</v>
      </c>
      <c r="X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group'!$BB$27:$BN$27)*prop_idu_male))*Probability!K13*Population!$DC13*(1-'By group'!X$28*'By group'!X$29)*'By group'!K$23+(1-prop_idu_part)*SUMPRODUCT(Population!$BB13:$BN13,'By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group'!$BB$27:$BN$27)*prop_idu_male)*Probability!BK13*Population!$DD13*(1-'By group'!BK$28*'By group'!BK$29)*'By group'!BK$23</f>
        <v>0</v>
      </c>
      <c r="Y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group'!$BB$27:$BN$27)*prop_idu_male))*Probability!L13*Population!$DC13*(1-'By group'!Y$28*'By group'!Y$29)*'By group'!L$23+(1-prop_idu_part)*SUMPRODUCT(Population!$BB13:$BN13,'By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group'!$BB$27:$BN$27)*prop_idu_male)*Probability!BL13*Population!$DD13*(1-'By group'!BL$28*'By group'!BL$29)*'By group'!BL$23</f>
        <v>1.7074297054820222E-5</v>
      </c>
      <c r="Z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group'!$BB$27:$BN$27)*prop_idu_male))*Probability!M13*Population!$DC13*(1-'By group'!Z$28*'By group'!Z$29)*'By group'!M$23+(1-prop_idu_part)*SUMPRODUCT(Population!$BB13:$BN13,'By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group'!$BB$27:$BN$27)*prop_idu_male)*Probability!BM13*Population!$DD13*(1-'By group'!BM$28*'By group'!BM$29)*'By group'!BM$23</f>
        <v>4.1484348830331609E-5</v>
      </c>
      <c r="AA13" s="191">
        <f>(1-(1-prop_idu_part)*SUMPRODUCT(Population!$BB13:$BN13,'By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group'!$BB$27:$BN$27)*prop_idu_male))*Probability!N13*Population!$DC13*(1-'By group'!AA$28*'By group'!AA$29)*'By group'!N$23+(1-prop_idu_part)*SUMPRODUCT(Population!$BB13:$BN13,'By group'!$BB$27:$BN$27)*prop_idu_male/(SUMPRODUCT(Population!$B13:$N13,'By group'!$B$27:$N$27)-(1-prop_idu_part)*SUMPRODUCT(Population!$BB13:$BN13,'By group'!$BB$27:$BN$27)*(1-prop_idu_male)+(1-prop_idu_part)*SUMPRODUCT(Population!$BB13:$BN13,'By group'!$BB$27:$BN$27)*prop_idu_male)*Probability!BN13*Population!$DD13*(1-'By group'!BN$28*'By group'!BN$29)*'By group'!BN$23</f>
        <v>5.8362468077516527E-5</v>
      </c>
      <c r="AB13" s="229">
        <f>Probability!B13*'By group'!$AB$24*'By group'!B$23</f>
        <v>0</v>
      </c>
      <c r="AC13" s="229">
        <f>Probability!C13*'By group'!$AB$24*'By group'!C$23</f>
        <v>6.9760132724838483E-2</v>
      </c>
      <c r="AD13" s="229">
        <f>Probability!D13*'By group'!$AB$24*'By group'!D$23</f>
        <v>0.11959697649753</v>
      </c>
      <c r="AE13" s="229">
        <f>Probability!E13*'By group'!$AB$24*'By group'!E$23</f>
        <v>0.14176197257438161</v>
      </c>
      <c r="AF13" s="229">
        <f>Probability!F13*'By group'!$AB$24*'By group'!F$23</f>
        <v>6.5896943331030355E-2</v>
      </c>
      <c r="AG13" s="229">
        <f>Probability!G13*'By group'!$AB$24*'By group'!G$23</f>
        <v>3.5660366409762501E-2</v>
      </c>
      <c r="AH13" s="229">
        <f>Probability!H13*'By group'!$AB$24*'By group'!H$23</f>
        <v>4.0846172395949024E-2</v>
      </c>
      <c r="AI13" s="229">
        <f>Probability!I13*'By group'!$AB$24*'By group'!I$23</f>
        <v>0</v>
      </c>
      <c r="AJ13" s="229">
        <f>Probability!J13*'By group'!$AB$24*'By group'!J$23</f>
        <v>0</v>
      </c>
      <c r="AK13" s="229">
        <f>Probability!K13*'By group'!$AB$24*'By group'!K$23</f>
        <v>0</v>
      </c>
      <c r="AL13" s="229">
        <f>Probability!L13*'By group'!$AB$24*'By group'!L$23</f>
        <v>7.4734565315927716E-4</v>
      </c>
      <c r="AM13" s="229">
        <f>Probability!M13*'By group'!$AB$24*'By group'!M$23</f>
        <v>1.8157752721090473E-3</v>
      </c>
      <c r="AN13" s="229">
        <f>Probability!N13*'By group'!$AB$24*'By group'!N$23</f>
        <v>2.5545270500987021E-3</v>
      </c>
      <c r="AO13" s="40">
        <f>Probability!AO13*'By group'!$AO$24*'By group'!AO$23</f>
        <v>0</v>
      </c>
      <c r="AP13" s="42">
        <f>Probability!AP13*'By group'!$AO$24*'By group'!AP$23</f>
        <v>2.8536065090562376E-3</v>
      </c>
      <c r="AQ13" s="42">
        <f>Probability!AQ13*'By group'!$AO$24*'By group'!AQ$23</f>
        <v>4.1761187216388194E-3</v>
      </c>
      <c r="AR13" s="42">
        <f>Probability!AR13*'By group'!$AO$24*'By group'!AR$23</f>
        <v>4.3395389694261413E-3</v>
      </c>
      <c r="AS13" s="42">
        <f>Probability!AS13*'By group'!$AO$24*'By group'!AS$23</f>
        <v>1.9450226480254044E-3</v>
      </c>
      <c r="AT13" s="42">
        <f>Probability!AT13*'By group'!$AO$24*'By group'!AT$23</f>
        <v>1.0619263826100876E-3</v>
      </c>
      <c r="AU13" s="42">
        <f>Probability!AU13*'By group'!$AO$24*'By group'!AU$23</f>
        <v>1.2912293435502788E-3</v>
      </c>
      <c r="AV13" s="42">
        <f>Probability!AV13*'By group'!$AO$24*'By group'!AV$23</f>
        <v>0</v>
      </c>
      <c r="AW13" s="42">
        <f>Probability!AW13*'By group'!$AO$24*'By group'!AW$23</f>
        <v>0</v>
      </c>
      <c r="AX13" s="42">
        <f>Probability!AX13*'By group'!$AO$24*'By group'!AX$23</f>
        <v>0</v>
      </c>
      <c r="AY13" s="42">
        <f>Probability!AY13*'By group'!$AO$24*'By group'!AY$23</f>
        <v>2.3004245131046106E-5</v>
      </c>
      <c r="AZ13" s="42">
        <f>Probability!AZ13*'By group'!$AO$24*'By group'!AZ$23</f>
        <v>5.8193784143870804E-5</v>
      </c>
      <c r="BA13" s="43">
        <f>Probability!BA13*'By group'!$AO$24*'By group'!BA$23</f>
        <v>8.2603412451223859E-5</v>
      </c>
      <c r="BB13" s="191">
        <f>prop_idu_part*Probability!BB13*'By group'!$BB$24*'By group'!BB$23+Probability!BB13*'By group'!$BB$30*'By group'!BB$31</f>
        <v>0</v>
      </c>
      <c r="BC13" s="191">
        <f>prop_idu_part*Probability!BC13*'By group'!$BB$24*'By group'!BC$23+Probability!BC13*'By group'!$BB$30*'By group'!BC$31</f>
        <v>6.0153091952279761E-2</v>
      </c>
      <c r="BD13" s="191">
        <f>prop_idu_part*Probability!BD13*'By group'!$BB$24*'By group'!BD$23+Probability!BD13*'By group'!$BB$30*'By group'!BD$31</f>
        <v>0.13882253677421863</v>
      </c>
      <c r="BE13" s="191">
        <f>prop_idu_part*Probability!BE13*'By group'!$BB$24*'By group'!BE$23+Probability!BE13*'By group'!$BB$30*'By group'!BE$31</f>
        <v>0.1179546234125633</v>
      </c>
      <c r="BF13" s="191">
        <f>prop_idu_part*Probability!BF13*'By group'!$BB$24*'By group'!BF$23+Probability!BF13*'By group'!$BB$30*'By group'!BF$31</f>
        <v>3.214881319269669E-2</v>
      </c>
      <c r="BG13" s="191">
        <f>prop_idu_part*Probability!BG13*'By group'!$BB$24*'By group'!BG$23+Probability!BG13*'By group'!$BB$30*'By group'!BG$31</f>
        <v>8.9198975633297383E-3</v>
      </c>
      <c r="BH13" s="191">
        <f>prop_idu_part*Probability!BH13*'By group'!$BB$24*'By group'!BH$23+Probability!BH13*'By group'!$BB$30*'By group'!BH$31</f>
        <v>1.0283508107617453E-2</v>
      </c>
      <c r="BI13" s="191">
        <f>prop_idu_part*Probability!BI13*'By group'!$BB$24*'By group'!BI$23+Probability!BI13*'By group'!$BB$30*'By group'!BI$31</f>
        <v>0</v>
      </c>
      <c r="BJ13" s="191">
        <f>prop_idu_part*Probability!BJ13*'By group'!$BB$24*'By group'!BJ$23+Probability!BJ13*'By group'!$BB$30*'By group'!BJ$31</f>
        <v>0</v>
      </c>
      <c r="BK13" s="191">
        <f>prop_idu_part*Probability!BK13*'By group'!$BB$24*'By group'!BK$23+Probability!BK13*'By group'!$BB$30*'By group'!BK$31</f>
        <v>0</v>
      </c>
      <c r="BL13" s="191">
        <f>prop_idu_part*Probability!BL13*'By group'!$BB$24*'By group'!BL$23+Probability!BL13*'By group'!$BB$30*'By group'!BL$31</f>
        <v>2.5878725179394211E-3</v>
      </c>
      <c r="BM13" s="191">
        <f>prop_idu_part*Probability!BM13*'By group'!$BB$24*'By group'!BM$23+Probability!BM13*'By group'!$BB$30*'By group'!BM$31</f>
        <v>2.2141613017419171E-3</v>
      </c>
      <c r="BN13" s="192">
        <f>prop_idu_part*Probability!BN13*'By group'!$BB$24*'By group'!BN$23+Probability!BN13*'By group'!$BB$30*'By group'!BN$31</f>
        <v>3.1450866458814352E-3</v>
      </c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</row>
    <row r="14" spans="1:113" x14ac:dyDescent="0.25">
      <c r="A14">
        <f t="shared" si="0"/>
        <v>5</v>
      </c>
      <c r="B14" s="190">
        <f>((1-(1-prop_idu_part)*SUMPRODUCT(Population!$BB14:$BN14,'By group'!$BB$27:$BN$27)*(1-prop_idu_male)/SUMPRODUCT(Population!$B14:$N14,'By group'!$B$27:$N$27))*Probability!O14*'By group'!$B$24*'By group'!O$23+(1-prop_idu_part)*SUMPRODUCT(Population!$BB14:$BN14,'By group'!$BB$27:$BN$27)*(1-prop_idu_male)/SUMPRODUCT(Population!$B14:$N14,'By group'!$B$27:$N$27)*Probability!BB14*'By group'!$B$24*'By group'!BB$23+Probability!AB14*Population!$DE14*(1-'By group'!AB$28*cond_eff)*'By group'!AB$23*prop_sw_use)*(1-Population!$DG14*circ_eff)</f>
        <v>0</v>
      </c>
      <c r="C14" s="191">
        <f>((1-(1-prop_idu_part)*SUMPRODUCT(Population!$BB14:$BN14,'By group'!$BB$27:$BN$27)*(1-prop_idu_male)/SUMPRODUCT(Population!$B14:$N14,'By group'!$B$27:$N$27))*Probability!P14*'By group'!$B$24*'By group'!P$23+(1-prop_idu_part)*SUMPRODUCT(Population!$BB14:$BN14,'By group'!$BB$27:$BN$27)*(1-prop_idu_male)/SUMPRODUCT(Population!$B14:$N14,'By group'!$B$27:$N$27)*Probability!BC14*'By group'!$B$24*'By group'!BC$23+Probability!AC14*Population!$DE14*(1-'By group'!AC$28*cond_eff)*'By group'!AC$23*prop_sw_use)*(1-Population!$DG14*circ_eff)</f>
        <v>2.6064137723195309E-3</v>
      </c>
      <c r="D14" s="191">
        <f>((1-(1-prop_idu_part)*SUMPRODUCT(Population!$BB14:$BN14,'By group'!$BB$27:$BN$27)*(1-prop_idu_male)/SUMPRODUCT(Population!$B14:$N14,'By group'!$B$27:$N$27))*Probability!Q14*'By group'!$B$24*'By group'!Q$23+(1-prop_idu_part)*SUMPRODUCT(Population!$BB14:$BN14,'By group'!$BB$27:$BN$27)*(1-prop_idu_male)/SUMPRODUCT(Population!$B14:$N14,'By group'!$B$27:$N$27)*Probability!BD14*'By group'!$B$24*'By group'!BD$23+Probability!AD14*Population!$DE14*(1-'By group'!AD$28*cond_eff)*'By group'!AD$23*prop_sw_use)*(1-Population!$DG14*circ_eff)</f>
        <v>4.0777232325671202E-3</v>
      </c>
      <c r="E14" s="191">
        <f>((1-(1-prop_idu_part)*SUMPRODUCT(Population!$BB14:$BN14,'By group'!$BB$27:$BN$27)*(1-prop_idu_male)/SUMPRODUCT(Population!$B14:$N14,'By group'!$B$27:$N$27))*Probability!R14*'By group'!$B$24*'By group'!R$23+(1-prop_idu_part)*SUMPRODUCT(Population!$BB14:$BN14,'By group'!$BB$27:$BN$27)*(1-prop_idu_male)/SUMPRODUCT(Population!$B14:$N14,'By group'!$B$27:$N$27)*Probability!BE14*'By group'!$B$24*'By group'!BE$23+Probability!AE14*Population!$DE14*(1-'By group'!AE$28*cond_eff)*'By group'!AE$23*prop_sw_use)*(1-Population!$DG14*circ_eff)</f>
        <v>5.1896344601605844E-3</v>
      </c>
      <c r="F14" s="191">
        <f>((1-(1-prop_idu_part)*SUMPRODUCT(Population!$BB14:$BN14,'By group'!$BB$27:$BN$27)*(1-prop_idu_male)/SUMPRODUCT(Population!$B14:$N14,'By group'!$B$27:$N$27))*Probability!S14*'By group'!$B$24*'By group'!S$23+(1-prop_idu_part)*SUMPRODUCT(Population!$BB14:$BN14,'By group'!$BB$27:$BN$27)*(1-prop_idu_male)/SUMPRODUCT(Population!$B14:$N14,'By group'!$B$27:$N$27)*Probability!BF14*'By group'!$B$24*'By group'!BF$23+Probability!AF14*Population!$DE14*(1-'By group'!AF$28*cond_eff)*'By group'!AF$23*prop_sw_use)*(1-Population!$DG14*circ_eff)</f>
        <v>2.8511568269430068E-3</v>
      </c>
      <c r="G14" s="191">
        <f>((1-(1-prop_idu_part)*SUMPRODUCT(Population!$BB14:$BN14,'By group'!$BB$27:$BN$27)*(1-prop_idu_male)/SUMPRODUCT(Population!$B14:$N14,'By group'!$B$27:$N$27))*Probability!T14*'By group'!$B$24*'By group'!T$23+(1-prop_idu_part)*SUMPRODUCT(Population!$BB14:$BN14,'By group'!$BB$27:$BN$27)*(1-prop_idu_male)/SUMPRODUCT(Population!$B14:$N14,'By group'!$B$27:$N$27)*Probability!BG14*'By group'!$B$24*'By group'!BG$23+Probability!AG14*Population!$DE14*(1-'By group'!AG$28*cond_eff)*'By group'!AG$23*prop_sw_use)*(1-Population!$DG14*circ_eff)</f>
        <v>1.7997340090053354E-3</v>
      </c>
      <c r="H14" s="191">
        <f>((1-(1-prop_idu_part)*SUMPRODUCT(Population!$BB14:$BN14,'By group'!$BB$27:$BN$27)*(1-prop_idu_male)/SUMPRODUCT(Population!$B14:$N14,'By group'!$B$27:$N$27))*Probability!U14*'By group'!$B$24*'By group'!U$23+(1-prop_idu_part)*SUMPRODUCT(Population!$BB14:$BN14,'By group'!$BB$27:$BN$27)*(1-prop_idu_male)/SUMPRODUCT(Population!$B14:$N14,'By group'!$B$27:$N$27)*Probability!BH14*'By group'!$B$24*'By group'!BH$23+Probability!AH14*Population!$DE14*(1-'By group'!AH$28*cond_eff)*'By group'!AH$23*prop_sw_use)*(1-Population!$DG14*circ_eff)</f>
        <v>2.409925922364625E-3</v>
      </c>
      <c r="I14" s="191">
        <f>((1-(1-prop_idu_part)*SUMPRODUCT(Population!$BB14:$BN14,'By group'!$BB$27:$BN$27)*(1-prop_idu_male)/SUMPRODUCT(Population!$B14:$N14,'By group'!$B$27:$N$27))*Probability!V14*'By group'!$B$24*'By group'!V$23+(1-prop_idu_part)*SUMPRODUCT(Population!$BB14:$BN14,'By group'!$BB$27:$BN$27)*(1-prop_idu_male)/SUMPRODUCT(Population!$B14:$N14,'By group'!$B$27:$N$27)*Probability!BI14*'By group'!$B$24*'By group'!BI$23+Probability!AI14*Population!$DE14*(1-'By group'!AI$28*cond_eff)*'By group'!AI$23*prop_sw_use)*(1-Population!$DG14*circ_eff)</f>
        <v>0</v>
      </c>
      <c r="J14" s="191">
        <f>((1-(1-prop_idu_part)*SUMPRODUCT(Population!$BB14:$BN14,'By group'!$BB$27:$BN$27)*(1-prop_idu_male)/SUMPRODUCT(Population!$B14:$N14,'By group'!$B$27:$N$27))*Probability!W14*'By group'!$B$24*'By group'!W$23+(1-prop_idu_part)*SUMPRODUCT(Population!$BB14:$BN14,'By group'!$BB$27:$BN$27)*(1-prop_idu_male)/SUMPRODUCT(Population!$B14:$N14,'By group'!$B$27:$N$27)*Probability!BJ14*'By group'!$B$24*'By group'!BJ$23+Probability!AJ14*Population!$DE14*(1-'By group'!AJ$28*cond_eff)*'By group'!AJ$23*prop_sw_use)*(1-Population!$DG14*circ_eff)</f>
        <v>0</v>
      </c>
      <c r="K14" s="191">
        <f>((1-(1-prop_idu_part)*SUMPRODUCT(Population!$BB14:$BN14,'By group'!$BB$27:$BN$27)*(1-prop_idu_male)/SUMPRODUCT(Population!$B14:$N14,'By group'!$B$27:$N$27))*Probability!X14*'By group'!$B$24*'By group'!X$23+(1-prop_idu_part)*SUMPRODUCT(Population!$BB14:$BN14,'By group'!$BB$27:$BN$27)*(1-prop_idu_male)/SUMPRODUCT(Population!$B14:$N14,'By group'!$B$27:$N$27)*Probability!BK14*'By group'!$B$24*'By group'!BK$23+Probability!AK14*Population!$DE14*(1-'By group'!AK$28*cond_eff)*'By group'!AK$23*prop_sw_use)*(1-Population!$DG14*circ_eff)</f>
        <v>0</v>
      </c>
      <c r="L14" s="191">
        <f>((1-(1-prop_idu_part)*SUMPRODUCT(Population!$BB14:$BN14,'By group'!$BB$27:$BN$27)*(1-prop_idu_male)/SUMPRODUCT(Population!$B14:$N14,'By group'!$B$27:$N$27))*Probability!Y14*'By group'!$B$24*'By group'!Y$23+(1-prop_idu_part)*SUMPRODUCT(Population!$BB14:$BN14,'By group'!$BB$27:$BN$27)*(1-prop_idu_male)/SUMPRODUCT(Population!$B14:$N14,'By group'!$B$27:$N$27)*Probability!BL14*'By group'!$B$24*'By group'!BL$23+Probability!AL14*Population!$DE14*(1-'By group'!AL$28*cond_eff)*'By group'!AL$23*prop_sw_use)*(1-Population!$DG14*circ_eff)</f>
        <v>4.526082729143889E-5</v>
      </c>
      <c r="M14" s="191">
        <f>((1-(1-prop_idu_part)*SUMPRODUCT(Population!$BB14:$BN14,'By group'!$BB$27:$BN$27)*(1-prop_idu_male)/SUMPRODUCT(Population!$B14:$N14,'By group'!$B$27:$N$27))*Probability!Z14*'By group'!$B$24*'By group'!Z$23+(1-prop_idu_part)*SUMPRODUCT(Population!$BB14:$BN14,'By group'!$BB$27:$BN$27)*(1-prop_idu_male)/SUMPRODUCT(Population!$B14:$N14,'By group'!$B$27:$N$27)*Probability!BM14*'By group'!$B$24*'By group'!BM$23+Probability!AM14*Population!$DE14*(1-'By group'!AM$28*cond_eff)*'By group'!AM$23*prop_sw_use)*(1-Population!$DG14*circ_eff)</f>
        <v>1.1772497114386239E-4</v>
      </c>
      <c r="N14" s="191">
        <f>((1-(1-prop_idu_part)*SUMPRODUCT(Population!$BB14:$BN14,'By group'!$BB$27:$BN$27)*(1-prop_idu_male)/SUMPRODUCT(Population!$B14:$N14,'By group'!$B$27:$N$27))*Probability!AA14*'By group'!$B$24*'By group'!AA$23+(1-prop_idu_part)*SUMPRODUCT(Population!$BB14:$BN14,'By group'!$BB$27:$BN$27)*(1-prop_idu_male)/SUMPRODUCT(Population!$B14:$N14,'By group'!$B$27:$N$27)*Probability!BN14*'By group'!$B$24*'By group'!BN$23+Probability!AN14*Population!$DE14*(1-'By group'!AN$28*cond_eff)*'By group'!AN$23*prop_sw_use)*(1-Population!$DG14*circ_eff)</f>
        <v>1.7260542573991524E-4</v>
      </c>
      <c r="O14" s="190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group'!$BB$27:$BN$27)*prop_idu_male))*Probability!B14*Population!$DC14*(1-'By group'!O$28*'By group'!O$29)*'By group'!B$23+(1-prop_idu_part)*SUMPRODUCT(Population!$BB14:$BN14,'By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group'!$BB$27:$BN$27)*prop_idu_male)*Probability!BB14*Population!$DD14*(1-'By group'!BB$28*'By group'!BB$29)*'By group'!BB$23</f>
        <v>0</v>
      </c>
      <c r="P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group'!$BB$27:$BN$27)*prop_idu_male))*Probability!C14*Population!$DC14*(1-'By group'!P$28*'By group'!P$29)*'By group'!C$23+(1-prop_idu_part)*SUMPRODUCT(Population!$BB14:$BN14,'By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group'!$BB$27:$BN$27)*prop_idu_male)*Probability!BC14*Population!$DD14*(1-'By group'!BC$28*'By group'!BC$29)*'By group'!BC$23</f>
        <v>1.5391242544968804E-3</v>
      </c>
      <c r="Q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group'!$BB$27:$BN$27)*prop_idu_male))*Probability!D14*Population!$DC14*(1-'By group'!Q$28*'By group'!Q$29)*'By group'!D$23+(1-prop_idu_part)*SUMPRODUCT(Population!$BB14:$BN14,'By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group'!$BB$27:$BN$27)*prop_idu_male)*Probability!BD14*Population!$DD14*(1-'By group'!BD$28*'By group'!BD$29)*'By group'!BD$23</f>
        <v>2.594641267973913E-3</v>
      </c>
      <c r="R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group'!$BB$27:$BN$27)*prop_idu_male))*Probability!E14*Population!$DC14*(1-'By group'!R$28*'By group'!R$29)*'By group'!E$23+(1-prop_idu_part)*SUMPRODUCT(Population!$BB14:$BN14,'By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group'!$BB$27:$BN$27)*prop_idu_male)*Probability!BE14*Population!$DD14*(1-'By group'!BE$28*'By group'!BE$29)*'By group'!BE$23</f>
        <v>3.2227269517459923E-3</v>
      </c>
      <c r="S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group'!$BB$27:$BN$27)*prop_idu_male))*Probability!F14*Population!$DC14*(1-'By group'!S$28*'By group'!S$29)*'By group'!F$23+(1-prop_idu_part)*SUMPRODUCT(Population!$BB14:$BN14,'By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group'!$BB$27:$BN$27)*prop_idu_male)*Probability!BF14*Population!$DD14*(1-'By group'!BF$28*'By group'!BF$29)*'By group'!BF$23</f>
        <v>1.574385636097415E-3</v>
      </c>
      <c r="T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group'!$BB$27:$BN$27)*prop_idu_male))*Probability!G14*Population!$DC14*(1-'By group'!T$28*'By group'!T$29)*'By group'!G$23+(1-prop_idu_part)*SUMPRODUCT(Population!$BB14:$BN14,'By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group'!$BB$27:$BN$27)*prop_idu_male)*Probability!BG14*Population!$DD14*(1-'By group'!BG$28*'By group'!BG$29)*'By group'!BG$23</f>
        <v>8.6401380230856297E-4</v>
      </c>
      <c r="U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group'!$BB$27:$BN$27)*prop_idu_male))*Probability!H14*Population!$DC14*(1-'By group'!U$28*'By group'!U$29)*'By group'!H$23+(1-prop_idu_part)*SUMPRODUCT(Population!$BB14:$BN14,'By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group'!$BB$27:$BN$27)*prop_idu_male)*Probability!BH14*Population!$DD14*(1-'By group'!BH$28*'By group'!BH$29)*'By group'!BH$23</f>
        <v>8.7010392311388275E-4</v>
      </c>
      <c r="V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group'!$BB$27:$BN$27)*prop_idu_male))*Probability!I14*Population!$DC14*(1-'By group'!V$28*'By group'!V$29)*'By group'!I$23+(1-prop_idu_part)*SUMPRODUCT(Population!$BB14:$BN14,'By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group'!$BB$27:$BN$27)*prop_idu_male)*Probability!BI14*Population!$DD14*(1-'By group'!BI$28*'By group'!BI$29)*'By group'!BI$23</f>
        <v>0</v>
      </c>
      <c r="W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group'!$BB$27:$BN$27)*prop_idu_male))*Probability!J14*Population!$DC14*(1-'By group'!W$28*'By group'!W$29)*'By group'!J$23+(1-prop_idu_part)*SUMPRODUCT(Population!$BB14:$BN14,'By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group'!$BB$27:$BN$27)*prop_idu_male)*Probability!BJ14*Population!$DD14*(1-'By group'!BJ$28*'By group'!BJ$29)*'By group'!BJ$23</f>
        <v>0</v>
      </c>
      <c r="X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group'!$BB$27:$BN$27)*prop_idu_male))*Probability!K14*Population!$DC14*(1-'By group'!X$28*'By group'!X$29)*'By group'!K$23+(1-prop_idu_part)*SUMPRODUCT(Population!$BB14:$BN14,'By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group'!$BB$27:$BN$27)*prop_idu_male)*Probability!BK14*Population!$DD14*(1-'By group'!BK$28*'By group'!BK$29)*'By group'!BK$23</f>
        <v>0</v>
      </c>
      <c r="Y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group'!$BB$27:$BN$27)*prop_idu_male))*Probability!L14*Population!$DC14*(1-'By group'!Y$28*'By group'!Y$29)*'By group'!L$23+(1-prop_idu_part)*SUMPRODUCT(Population!$BB14:$BN14,'By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group'!$BB$27:$BN$27)*prop_idu_male)*Probability!BL14*Population!$DD14*(1-'By group'!BL$28*'By group'!BL$29)*'By group'!BL$23</f>
        <v>1.8320494555342863E-5</v>
      </c>
      <c r="Z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group'!$BB$27:$BN$27)*prop_idu_male))*Probability!M14*Population!$DC14*(1-'By group'!Z$28*'By group'!Z$29)*'By group'!M$23+(1-prop_idu_part)*SUMPRODUCT(Population!$BB14:$BN14,'By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group'!$BB$27:$BN$27)*prop_idu_male)*Probability!BM14*Population!$DD14*(1-'By group'!BM$28*'By group'!BM$29)*'By group'!BM$23</f>
        <v>3.9668091594277695E-5</v>
      </c>
      <c r="AA14" s="191">
        <f>(1-(1-prop_idu_part)*SUMPRODUCT(Population!$BB14:$BN14,'By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group'!$BB$27:$BN$27)*prop_idu_male))*Probability!N14*Population!$DC14*(1-'By group'!AA$28*'By group'!AA$29)*'By group'!N$23+(1-prop_idu_part)*SUMPRODUCT(Population!$BB14:$BN14,'By group'!$BB$27:$BN$27)*prop_idu_male/(SUMPRODUCT(Population!$B14:$N14,'By group'!$B$27:$N$27)-(1-prop_idu_part)*SUMPRODUCT(Population!$BB14:$BN14,'By group'!$BB$27:$BN$27)*(1-prop_idu_male)+(1-prop_idu_part)*SUMPRODUCT(Population!$BB14:$BN14,'By group'!$BB$27:$BN$27)*prop_idu_male)*Probability!BN14*Population!$DD14*(1-'By group'!BN$28*'By group'!BN$29)*'By group'!BN$23</f>
        <v>5.563876826878252E-5</v>
      </c>
      <c r="AB14" s="229">
        <f>Probability!B14*'By group'!$AB$24*'By group'!B$23</f>
        <v>0</v>
      </c>
      <c r="AC14" s="229">
        <f>Probability!C14*'By group'!$AB$24*'By group'!C$23</f>
        <v>6.7586506025099927E-2</v>
      </c>
      <c r="AD14" s="229">
        <f>Probability!D14*'By group'!$AB$24*'By group'!D$23</f>
        <v>0.11394567490168295</v>
      </c>
      <c r="AE14" s="229">
        <f>Probability!E14*'By group'!$AB$24*'By group'!E$23</f>
        <v>0.14153942474455269</v>
      </c>
      <c r="AF14" s="229">
        <f>Probability!F14*'By group'!$AB$24*'By group'!F$23</f>
        <v>6.9147885223944563E-2</v>
      </c>
      <c r="AG14" s="229">
        <f>Probability!G14*'By group'!$AB$24*'By group'!G$23</f>
        <v>3.7948431402819768E-2</v>
      </c>
      <c r="AH14" s="229">
        <f>Probability!H14*'By group'!$AB$24*'By group'!H$23</f>
        <v>3.8216040479297976E-2</v>
      </c>
      <c r="AI14" s="229">
        <f>Probability!I14*'By group'!$AB$24*'By group'!I$23</f>
        <v>0</v>
      </c>
      <c r="AJ14" s="229">
        <f>Probability!J14*'By group'!$AB$24*'By group'!J$23</f>
        <v>0</v>
      </c>
      <c r="AK14" s="229">
        <f>Probability!K14*'By group'!$AB$24*'By group'!K$23</f>
        <v>0</v>
      </c>
      <c r="AL14" s="229">
        <f>Probability!L14*'By group'!$AB$24*'By group'!L$23</f>
        <v>8.0465589892128749E-4</v>
      </c>
      <c r="AM14" s="229">
        <f>Probability!M14*'By group'!$AB$24*'By group'!M$23</f>
        <v>1.7422646329897915E-3</v>
      </c>
      <c r="AN14" s="229">
        <f>Probability!N14*'By group'!$AB$24*'By group'!N$23</f>
        <v>2.4437081310606022E-3</v>
      </c>
      <c r="AO14" s="40">
        <f>Probability!AO14*'By group'!$AO$24*'By group'!AO$23</f>
        <v>0</v>
      </c>
      <c r="AP14" s="42">
        <f>Probability!AP14*'By group'!$AO$24*'By group'!AP$23</f>
        <v>2.8879440441808252E-3</v>
      </c>
      <c r="AQ14" s="42">
        <f>Probability!AQ14*'By group'!$AO$24*'By group'!AQ$23</f>
        <v>4.1803031756779668E-3</v>
      </c>
      <c r="AR14" s="42">
        <f>Probability!AR14*'By group'!$AO$24*'By group'!AR$23</f>
        <v>4.4696550233373905E-3</v>
      </c>
      <c r="AS14" s="42">
        <f>Probability!AS14*'By group'!$AO$24*'By group'!AS$23</f>
        <v>2.0653377023537828E-3</v>
      </c>
      <c r="AT14" s="42">
        <f>Probability!AT14*'By group'!$AO$24*'By group'!AT$23</f>
        <v>1.1246658588973009E-3</v>
      </c>
      <c r="AU14" s="42">
        <f>Probability!AU14*'By group'!$AO$24*'By group'!AU$23</f>
        <v>1.1904955317912393E-3</v>
      </c>
      <c r="AV14" s="42">
        <f>Probability!AV14*'By group'!$AO$24*'By group'!AV$23</f>
        <v>0</v>
      </c>
      <c r="AW14" s="42">
        <f>Probability!AW14*'By group'!$AO$24*'By group'!AW$23</f>
        <v>0</v>
      </c>
      <c r="AX14" s="42">
        <f>Probability!AX14*'By group'!$AO$24*'By group'!AX$23</f>
        <v>0</v>
      </c>
      <c r="AY14" s="42">
        <f>Probability!AY14*'By group'!$AO$24*'By group'!AY$23</f>
        <v>2.4515126825350892E-5</v>
      </c>
      <c r="AZ14" s="42">
        <f>Probability!AZ14*'By group'!$AO$24*'By group'!AZ$23</f>
        <v>5.5386694116052932E-5</v>
      </c>
      <c r="BA14" s="43">
        <f>Probability!BA14*'By group'!$AO$24*'By group'!BA$23</f>
        <v>7.8777160140989643E-5</v>
      </c>
      <c r="BB14" s="191">
        <f>prop_idu_part*Probability!BB14*'By group'!$BB$24*'By group'!BB$23+Probability!BB14*'By group'!$BB$30*'By group'!BB$31</f>
        <v>0</v>
      </c>
      <c r="BC14" s="191">
        <f>prop_idu_part*Probability!BC14*'By group'!$BB$24*'By group'!BC$23+Probability!BC14*'By group'!$BB$30*'By group'!BC$31</f>
        <v>5.9965814086424457E-2</v>
      </c>
      <c r="BD14" s="191">
        <f>prop_idu_part*Probability!BD14*'By group'!$BB$24*'By group'!BD$23+Probability!BD14*'By group'!$BB$30*'By group'!BD$31</f>
        <v>0.13935148381160128</v>
      </c>
      <c r="BE14" s="191">
        <f>prop_idu_part*Probability!BE14*'By group'!$BB$24*'By group'!BE$23+Probability!BE14*'By group'!$BB$30*'By group'!BE$31</f>
        <v>0.12254833583606897</v>
      </c>
      <c r="BF14" s="191">
        <f>prop_idu_part*Probability!BF14*'By group'!$BB$24*'By group'!BF$23+Probability!BF14*'By group'!$BB$30*'By group'!BF$31</f>
        <v>3.4345289950832004E-2</v>
      </c>
      <c r="BG14" s="191">
        <f>prop_idu_part*Probability!BG14*'By group'!$BB$24*'By group'!BG$23+Probability!BG14*'By group'!$BB$30*'By group'!BG$31</f>
        <v>9.4752823795013399E-3</v>
      </c>
      <c r="BH14" s="191">
        <f>prop_idu_part*Probability!BH14*'By group'!$BB$24*'By group'!BH$23+Probability!BH14*'By group'!$BB$30*'By group'!BH$31</f>
        <v>9.4049126430462097E-3</v>
      </c>
      <c r="BI14" s="191">
        <f>prop_idu_part*Probability!BI14*'By group'!$BB$24*'By group'!BI$23+Probability!BI14*'By group'!$BB$30*'By group'!BI$31</f>
        <v>0</v>
      </c>
      <c r="BJ14" s="191">
        <f>prop_idu_part*Probability!BJ14*'By group'!$BB$24*'By group'!BJ$23+Probability!BJ14*'By group'!$BB$30*'By group'!BJ$31</f>
        <v>0</v>
      </c>
      <c r="BK14" s="191">
        <f>prop_idu_part*Probability!BK14*'By group'!$BB$24*'By group'!BK$23+Probability!BK14*'By group'!$BB$30*'By group'!BK$31</f>
        <v>0</v>
      </c>
      <c r="BL14" s="191">
        <f>prop_idu_part*Probability!BL14*'By group'!$BB$24*'By group'!BL$23+Probability!BL14*'By group'!$BB$30*'By group'!BL$31</f>
        <v>2.7396248777394713E-3</v>
      </c>
      <c r="BM14" s="191">
        <f>prop_idu_part*Probability!BM14*'By group'!$BB$24*'By group'!BM$23+Probability!BM14*'By group'!$BB$30*'By group'!BM$31</f>
        <v>2.0749655140233467E-3</v>
      </c>
      <c r="BN14" s="192">
        <f>prop_idu_part*Probability!BN14*'By group'!$BB$24*'By group'!BN$23+Probability!BN14*'By group'!$BB$30*'By group'!BN$31</f>
        <v>2.9394779933674515E-3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</row>
    <row r="15" spans="1:113" x14ac:dyDescent="0.25">
      <c r="A15">
        <f t="shared" si="0"/>
        <v>5.5</v>
      </c>
      <c r="B15" s="190">
        <f>((1-(1-prop_idu_part)*SUMPRODUCT(Population!$BB15:$BN15,'By group'!$BB$27:$BN$27)*(1-prop_idu_male)/SUMPRODUCT(Population!$B15:$N15,'By group'!$B$27:$N$27))*Probability!O15*'By group'!$B$24*'By group'!O$23+(1-prop_idu_part)*SUMPRODUCT(Population!$BB15:$BN15,'By group'!$BB$27:$BN$27)*(1-prop_idu_male)/SUMPRODUCT(Population!$B15:$N15,'By group'!$B$27:$N$27)*Probability!BB15*'By group'!$B$24*'By group'!BB$23+Probability!AB15*Population!$DE15*(1-'By group'!AB$28*cond_eff)*'By group'!AB$23*prop_sw_use)*(1-Population!$DG15*circ_eff)</f>
        <v>0</v>
      </c>
      <c r="C15" s="191">
        <f>((1-(1-prop_idu_part)*SUMPRODUCT(Population!$BB15:$BN15,'By group'!$BB$27:$BN$27)*(1-prop_idu_male)/SUMPRODUCT(Population!$B15:$N15,'By group'!$B$27:$N$27))*Probability!P15*'By group'!$B$24*'By group'!P$23+(1-prop_idu_part)*SUMPRODUCT(Population!$BB15:$BN15,'By group'!$BB$27:$BN$27)*(1-prop_idu_male)/SUMPRODUCT(Population!$B15:$N15,'By group'!$B$27:$N$27)*Probability!BC15*'By group'!$B$24*'By group'!BC$23+Probability!AC15*Population!$DE15*(1-'By group'!AC$28*cond_eff)*'By group'!AC$23*prop_sw_use)*(1-Population!$DG15*circ_eff)</f>
        <v>2.5939390813313466E-3</v>
      </c>
      <c r="D15" s="191">
        <f>((1-(1-prop_idu_part)*SUMPRODUCT(Population!$BB15:$BN15,'By group'!$BB$27:$BN$27)*(1-prop_idu_male)/SUMPRODUCT(Population!$B15:$N15,'By group'!$B$27:$N$27))*Probability!Q15*'By group'!$B$24*'By group'!Q$23+(1-prop_idu_part)*SUMPRODUCT(Population!$BB15:$BN15,'By group'!$BB$27:$BN$27)*(1-prop_idu_male)/SUMPRODUCT(Population!$B15:$N15,'By group'!$B$27:$N$27)*Probability!BD15*'By group'!$B$24*'By group'!BD$23+Probability!AD15*Population!$DE15*(1-'By group'!AD$28*cond_eff)*'By group'!AD$23*prop_sw_use)*(1-Population!$DG15*circ_eff)</f>
        <v>4.0043550241703595E-3</v>
      </c>
      <c r="E15" s="191">
        <f>((1-(1-prop_idu_part)*SUMPRODUCT(Population!$BB15:$BN15,'By group'!$BB$27:$BN$27)*(1-prop_idu_male)/SUMPRODUCT(Population!$B15:$N15,'By group'!$B$27:$N$27))*Probability!R15*'By group'!$B$24*'By group'!R$23+(1-prop_idu_part)*SUMPRODUCT(Population!$BB15:$BN15,'By group'!$BB$27:$BN$27)*(1-prop_idu_male)/SUMPRODUCT(Population!$B15:$N15,'By group'!$B$27:$N$27)*Probability!BE15*'By group'!$B$24*'By group'!BE$23+Probability!AE15*Population!$DE15*(1-'By group'!AE$28*cond_eff)*'By group'!AE$23*prop_sw_use)*(1-Population!$DG15*circ_eff)</f>
        <v>5.103501329049194E-3</v>
      </c>
      <c r="F15" s="191">
        <f>((1-(1-prop_idu_part)*SUMPRODUCT(Population!$BB15:$BN15,'By group'!$BB$27:$BN$27)*(1-prop_idu_male)/SUMPRODUCT(Population!$B15:$N15,'By group'!$B$27:$N$27))*Probability!S15*'By group'!$B$24*'By group'!S$23+(1-prop_idu_part)*SUMPRODUCT(Population!$BB15:$BN15,'By group'!$BB$27:$BN$27)*(1-prop_idu_male)/SUMPRODUCT(Population!$B15:$N15,'By group'!$B$27:$N$27)*Probability!BF15*'By group'!$B$24*'By group'!BF$23+Probability!AF15*Population!$DE15*(1-'By group'!AF$28*cond_eff)*'By group'!AF$23*prop_sw_use)*(1-Population!$DG15*circ_eff)</f>
        <v>2.8344663035276699E-3</v>
      </c>
      <c r="G15" s="191">
        <f>((1-(1-prop_idu_part)*SUMPRODUCT(Population!$BB15:$BN15,'By group'!$BB$27:$BN$27)*(1-prop_idu_male)/SUMPRODUCT(Population!$B15:$N15,'By group'!$B$27:$N$27))*Probability!T15*'By group'!$B$24*'By group'!T$23+(1-prop_idu_part)*SUMPRODUCT(Population!$BB15:$BN15,'By group'!$BB$27:$BN$27)*(1-prop_idu_male)/SUMPRODUCT(Population!$B15:$N15,'By group'!$B$27:$N$27)*Probability!BG15*'By group'!$B$24*'By group'!BG$23+Probability!AG15*Population!$DE15*(1-'By group'!AG$28*cond_eff)*'By group'!AG$23*prop_sw_use)*(1-Population!$DG15*circ_eff)</f>
        <v>1.7829374713444833E-3</v>
      </c>
      <c r="H15" s="191">
        <f>((1-(1-prop_idu_part)*SUMPRODUCT(Population!$BB15:$BN15,'By group'!$BB$27:$BN$27)*(1-prop_idu_male)/SUMPRODUCT(Population!$B15:$N15,'By group'!$B$27:$N$27))*Probability!U15*'By group'!$B$24*'By group'!U$23+(1-prop_idu_part)*SUMPRODUCT(Population!$BB15:$BN15,'By group'!$BB$27:$BN$27)*(1-prop_idu_male)/SUMPRODUCT(Population!$B15:$N15,'By group'!$B$27:$N$27)*Probability!BH15*'By group'!$B$24*'By group'!BH$23+Probability!AH15*Population!$DE15*(1-'By group'!AH$28*cond_eff)*'By group'!AH$23*prop_sw_use)*(1-Population!$DG15*circ_eff)</f>
        <v>2.1952937491399047E-3</v>
      </c>
      <c r="I15" s="191">
        <f>((1-(1-prop_idu_part)*SUMPRODUCT(Population!$BB15:$BN15,'By group'!$BB$27:$BN$27)*(1-prop_idu_male)/SUMPRODUCT(Population!$B15:$N15,'By group'!$B$27:$N$27))*Probability!V15*'By group'!$B$24*'By group'!V$23+(1-prop_idu_part)*SUMPRODUCT(Population!$BB15:$BN15,'By group'!$BB$27:$BN$27)*(1-prop_idu_male)/SUMPRODUCT(Population!$B15:$N15,'By group'!$B$27:$N$27)*Probability!BI15*'By group'!$B$24*'By group'!BI$23+Probability!AI15*Population!$DE15*(1-'By group'!AI$28*cond_eff)*'By group'!AI$23*prop_sw_use)*(1-Population!$DG15*circ_eff)</f>
        <v>0</v>
      </c>
      <c r="J15" s="191">
        <f>((1-(1-prop_idu_part)*SUMPRODUCT(Population!$BB15:$BN15,'By group'!$BB$27:$BN$27)*(1-prop_idu_male)/SUMPRODUCT(Population!$B15:$N15,'By group'!$B$27:$N$27))*Probability!W15*'By group'!$B$24*'By group'!W$23+(1-prop_idu_part)*SUMPRODUCT(Population!$BB15:$BN15,'By group'!$BB$27:$BN$27)*(1-prop_idu_male)/SUMPRODUCT(Population!$B15:$N15,'By group'!$B$27:$N$27)*Probability!BJ15*'By group'!$B$24*'By group'!BJ$23+Probability!AJ15*Population!$DE15*(1-'By group'!AJ$28*cond_eff)*'By group'!AJ$23*prop_sw_use)*(1-Population!$DG15*circ_eff)</f>
        <v>0</v>
      </c>
      <c r="K15" s="191">
        <f>((1-(1-prop_idu_part)*SUMPRODUCT(Population!$BB15:$BN15,'By group'!$BB$27:$BN$27)*(1-prop_idu_male)/SUMPRODUCT(Population!$B15:$N15,'By group'!$B$27:$N$27))*Probability!X15*'By group'!$B$24*'By group'!X$23+(1-prop_idu_part)*SUMPRODUCT(Population!$BB15:$BN15,'By group'!$BB$27:$BN$27)*(1-prop_idu_male)/SUMPRODUCT(Population!$B15:$N15,'By group'!$B$27:$N$27)*Probability!BK15*'By group'!$B$24*'By group'!BK$23+Probability!AK15*Population!$DE15*(1-'By group'!AK$28*cond_eff)*'By group'!AK$23*prop_sw_use)*(1-Population!$DG15*circ_eff)</f>
        <v>0</v>
      </c>
      <c r="L15" s="191">
        <f>((1-(1-prop_idu_part)*SUMPRODUCT(Population!$BB15:$BN15,'By group'!$BB$27:$BN$27)*(1-prop_idu_male)/SUMPRODUCT(Population!$B15:$N15,'By group'!$B$27:$N$27))*Probability!Y15*'By group'!$B$24*'By group'!Y$23+(1-prop_idu_part)*SUMPRODUCT(Population!$BB15:$BN15,'By group'!$BB$27:$BN$27)*(1-prop_idu_male)/SUMPRODUCT(Population!$B15:$N15,'By group'!$B$27:$N$27)*Probability!BL15*'By group'!$B$24*'By group'!BL$23+Probability!AL15*Population!$DE15*(1-'By group'!AL$28*cond_eff)*'By group'!AL$23*prop_sw_use)*(1-Population!$DG15*circ_eff)</f>
        <v>4.5972342664956692E-5</v>
      </c>
      <c r="M15" s="191">
        <f>((1-(1-prop_idu_part)*SUMPRODUCT(Population!$BB15:$BN15,'By group'!$BB$27:$BN$27)*(1-prop_idu_male)/SUMPRODUCT(Population!$B15:$N15,'By group'!$B$27:$N$27))*Probability!Z15*'By group'!$B$24*'By group'!Z$23+(1-prop_idu_part)*SUMPRODUCT(Population!$BB15:$BN15,'By group'!$BB$27:$BN$27)*(1-prop_idu_male)/SUMPRODUCT(Population!$B15:$N15,'By group'!$B$27:$N$27)*Probability!BM15*'By group'!$B$24*'By group'!BM$23+Probability!AM15*Population!$DE15*(1-'By group'!AM$28*cond_eff)*'By group'!AM$23*prop_sw_use)*(1-Population!$DG15*circ_eff)</f>
        <v>1.1146641879016374E-4</v>
      </c>
      <c r="N15" s="191">
        <f>((1-(1-prop_idu_part)*SUMPRODUCT(Population!$BB15:$BN15,'By group'!$BB$27:$BN$27)*(1-prop_idu_male)/SUMPRODUCT(Population!$B15:$N15,'By group'!$B$27:$N$27))*Probability!AA15*'By group'!$B$24*'By group'!AA$23+(1-prop_idu_part)*SUMPRODUCT(Population!$BB15:$BN15,'By group'!$BB$27:$BN$27)*(1-prop_idu_male)/SUMPRODUCT(Population!$B15:$N15,'By group'!$B$27:$N$27)*Probability!BN15*'By group'!$B$24*'By group'!BN$23+Probability!AN15*Population!$DE15*(1-'By group'!AN$28*cond_eff)*'By group'!AN$23*prop_sw_use)*(1-Population!$DG15*circ_eff)</f>
        <v>1.6442822357032322E-4</v>
      </c>
      <c r="O15" s="190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group'!$BB$27:$BN$27)*prop_idu_male))*Probability!B15*Population!$DC15*(1-'By group'!O$28*'By group'!O$29)*'By group'!B$23+(1-prop_idu_part)*SUMPRODUCT(Population!$BB15:$BN15,'By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group'!$BB$27:$BN$27)*prop_idu_male)*Probability!BB15*Population!$DD15*(1-'By group'!BB$28*'By group'!BB$29)*'By group'!BB$23</f>
        <v>0</v>
      </c>
      <c r="P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group'!$BB$27:$BN$27)*prop_idu_male))*Probability!C15*Population!$DC15*(1-'By group'!P$28*'By group'!P$29)*'By group'!C$23+(1-prop_idu_part)*SUMPRODUCT(Population!$BB15:$BN15,'By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group'!$BB$27:$BN$27)*prop_idu_male)*Probability!BC15*Population!$DD15*(1-'By group'!BC$28*'By group'!BC$29)*'By group'!BC$23</f>
        <v>1.4953685934292736E-3</v>
      </c>
      <c r="Q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group'!$BB$27:$BN$27)*prop_idu_male))*Probability!D15*Population!$DC15*(1-'By group'!Q$28*'By group'!Q$29)*'By group'!D$23+(1-prop_idu_part)*SUMPRODUCT(Population!$BB15:$BN15,'By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group'!$BB$27:$BN$27)*prop_idu_male)*Probability!BD15*Population!$DD15*(1-'By group'!BD$28*'By group'!BD$29)*'By group'!BD$23</f>
        <v>2.4761966082284814E-3</v>
      </c>
      <c r="R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group'!$BB$27:$BN$27)*prop_idu_male))*Probability!E15*Population!$DC15*(1-'By group'!R$28*'By group'!R$29)*'By group'!E$23+(1-prop_idu_part)*SUMPRODUCT(Population!$BB15:$BN15,'By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group'!$BB$27:$BN$27)*prop_idu_male)*Probability!BE15*Population!$DD15*(1-'By group'!BE$28*'By group'!BE$29)*'By group'!BE$23</f>
        <v>3.1715560338736667E-3</v>
      </c>
      <c r="S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group'!$BB$27:$BN$27)*prop_idu_male))*Probability!F15*Population!$DC15*(1-'By group'!S$28*'By group'!S$29)*'By group'!F$23+(1-prop_idu_part)*SUMPRODUCT(Population!$BB15:$BN15,'By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group'!$BB$27:$BN$27)*prop_idu_male)*Probability!BF15*Population!$DD15*(1-'By group'!BF$28*'By group'!BF$29)*'By group'!BF$23</f>
        <v>1.6173838201826642E-3</v>
      </c>
      <c r="T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group'!$BB$27:$BN$27)*prop_idu_male))*Probability!G15*Population!$DC15*(1-'By group'!T$28*'By group'!T$29)*'By group'!G$23+(1-prop_idu_part)*SUMPRODUCT(Population!$BB15:$BN15,'By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group'!$BB$27:$BN$27)*prop_idu_male)*Probability!BG15*Population!$DD15*(1-'By group'!BG$28*'By group'!BG$29)*'By group'!BG$23</f>
        <v>9.0714555121749769E-4</v>
      </c>
      <c r="U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group'!$BB$27:$BN$27)*prop_idu_male))*Probability!H15*Population!$DC15*(1-'By group'!U$28*'By group'!U$29)*'By group'!H$23+(1-prop_idu_part)*SUMPRODUCT(Population!$BB15:$BN15,'By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group'!$BB$27:$BN$27)*prop_idu_male)*Probability!BH15*Population!$DD15*(1-'By group'!BH$28*'By group'!BH$29)*'By group'!BH$23</f>
        <v>8.3787282600435652E-4</v>
      </c>
      <c r="V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group'!$BB$27:$BN$27)*prop_idu_male))*Probability!I15*Population!$DC15*(1-'By group'!V$28*'By group'!V$29)*'By group'!I$23+(1-prop_idu_part)*SUMPRODUCT(Population!$BB15:$BN15,'By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group'!$BB$27:$BN$27)*prop_idu_male)*Probability!BI15*Population!$DD15*(1-'By group'!BI$28*'By group'!BI$29)*'By group'!BI$23</f>
        <v>0</v>
      </c>
      <c r="W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group'!$BB$27:$BN$27)*prop_idu_male))*Probability!J15*Population!$DC15*(1-'By group'!W$28*'By group'!W$29)*'By group'!J$23+(1-prop_idu_part)*SUMPRODUCT(Population!$BB15:$BN15,'By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group'!$BB$27:$BN$27)*prop_idu_male)*Probability!BJ15*Population!$DD15*(1-'By group'!BJ$28*'By group'!BJ$29)*'By group'!BJ$23</f>
        <v>0</v>
      </c>
      <c r="X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group'!$BB$27:$BN$27)*prop_idu_male))*Probability!K15*Population!$DC15*(1-'By group'!X$28*'By group'!X$29)*'By group'!K$23+(1-prop_idu_part)*SUMPRODUCT(Population!$BB15:$BN15,'By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group'!$BB$27:$BN$27)*prop_idu_male)*Probability!BK15*Population!$DD15*(1-'By group'!BK$28*'By group'!BK$29)*'By group'!BK$23</f>
        <v>0</v>
      </c>
      <c r="Y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group'!$BB$27:$BN$27)*prop_idu_male))*Probability!L15*Population!$DC15*(1-'By group'!Y$28*'By group'!Y$29)*'By group'!L$23+(1-prop_idu_part)*SUMPRODUCT(Population!$BB15:$BN15,'By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group'!$BB$27:$BN$27)*prop_idu_male)*Probability!BL15*Population!$DD15*(1-'By group'!BL$28*'By group'!BL$29)*'By group'!BL$23</f>
        <v>1.9554082953010247E-5</v>
      </c>
      <c r="Z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group'!$BB$27:$BN$27)*prop_idu_male))*Probability!M15*Population!$DC15*(1-'By group'!Z$28*'By group'!Z$29)*'By group'!M$23+(1-prop_idu_part)*SUMPRODUCT(Population!$BB15:$BN15,'By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group'!$BB$27:$BN$27)*prop_idu_male)*Probability!BM15*Population!$DD15*(1-'By group'!BM$28*'By group'!BM$29)*'By group'!BM$23</f>
        <v>3.8451701765319197E-5</v>
      </c>
      <c r="AA15" s="191">
        <f>(1-(1-prop_idu_part)*SUMPRODUCT(Population!$BB15:$BN15,'By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group'!$BB$27:$BN$27)*prop_idu_male))*Probability!N15*Population!$DC15*(1-'By group'!AA$28*'By group'!AA$29)*'By group'!N$23+(1-prop_idu_part)*SUMPRODUCT(Population!$BB15:$BN15,'By group'!$BB$27:$BN$27)*prop_idu_male/(SUMPRODUCT(Population!$B15:$N15,'By group'!$B$27:$N$27)-(1-prop_idu_part)*SUMPRODUCT(Population!$BB15:$BN15,'By group'!$BB$27:$BN$27)*(1-prop_idu_male)+(1-prop_idu_part)*SUMPRODUCT(Population!$BB15:$BN15,'By group'!$BB$27:$BN$27)*prop_idu_male)*Probability!BN15*Population!$DD15*(1-'By group'!BN$28*'By group'!BN$29)*'By group'!BN$23</f>
        <v>5.2996073767945235E-5</v>
      </c>
      <c r="AB15" s="229">
        <f>Probability!B15*'By group'!$AB$24*'By group'!B$23</f>
        <v>0</v>
      </c>
      <c r="AC15" s="229">
        <f>Probability!C15*'By group'!$AB$24*'By group'!C$23</f>
        <v>6.5887975420484177E-2</v>
      </c>
      <c r="AD15" s="229">
        <f>Probability!D15*'By group'!$AB$24*'By group'!D$23</f>
        <v>0.109112528893964</v>
      </c>
      <c r="AE15" s="229">
        <f>Probability!E15*'By group'!$AB$24*'By group'!E$23</f>
        <v>0.13976473583993712</v>
      </c>
      <c r="AF15" s="229">
        <f>Probability!F15*'By group'!$AB$24*'By group'!F$23</f>
        <v>7.127786292282795E-2</v>
      </c>
      <c r="AG15" s="229">
        <f>Probability!G15*'By group'!$AB$24*'By group'!G$23</f>
        <v>3.9978430591210368E-2</v>
      </c>
      <c r="AH15" s="229">
        <f>Probability!H15*'By group'!$AB$24*'By group'!H$23</f>
        <v>3.692587359812223E-2</v>
      </c>
      <c r="AI15" s="229">
        <f>Probability!I15*'By group'!$AB$24*'By group'!I$23</f>
        <v>0</v>
      </c>
      <c r="AJ15" s="229">
        <f>Probability!J15*'By group'!$AB$24*'By group'!J$23</f>
        <v>0</v>
      </c>
      <c r="AK15" s="229">
        <f>Probability!K15*'By group'!$AB$24*'By group'!K$23</f>
        <v>0</v>
      </c>
      <c r="AL15" s="229">
        <f>Probability!L15*'By group'!$AB$24*'By group'!L$23</f>
        <v>8.6176307148879186E-4</v>
      </c>
      <c r="AM15" s="229">
        <f>Probability!M15*'By group'!$AB$24*'By group'!M$23</f>
        <v>1.6945991003266211E-3</v>
      </c>
      <c r="AN15" s="229">
        <f>Probability!N15*'By group'!$AB$24*'By group'!N$23</f>
        <v>2.3355773623179458E-3</v>
      </c>
      <c r="AO15" s="40">
        <f>Probability!AO15*'By group'!$AO$24*'By group'!AO$23</f>
        <v>0</v>
      </c>
      <c r="AP15" s="42">
        <f>Probability!AP15*'By group'!$AO$24*'By group'!AP$23</f>
        <v>2.9305113440873253E-3</v>
      </c>
      <c r="AQ15" s="42">
        <f>Probability!AQ15*'By group'!$AO$24*'By group'!AQ$23</f>
        <v>4.2006432752549538E-3</v>
      </c>
      <c r="AR15" s="42">
        <f>Probability!AR15*'By group'!$AO$24*'By group'!AR$23</f>
        <v>4.5701144077760318E-3</v>
      </c>
      <c r="AS15" s="42">
        <f>Probability!AS15*'By group'!$AO$24*'By group'!AS$23</f>
        <v>2.1687834077513094E-3</v>
      </c>
      <c r="AT15" s="42">
        <f>Probability!AT15*'By group'!$AO$24*'By group'!AT$23</f>
        <v>1.1897980483560799E-3</v>
      </c>
      <c r="AU15" s="42">
        <f>Probability!AU15*'By group'!$AO$24*'By group'!AU$23</f>
        <v>1.1354150083285825E-3</v>
      </c>
      <c r="AV15" s="42">
        <f>Probability!AV15*'By group'!$AO$24*'By group'!AV$23</f>
        <v>0</v>
      </c>
      <c r="AW15" s="42">
        <f>Probability!AW15*'By group'!$AO$24*'By group'!AW$23</f>
        <v>0</v>
      </c>
      <c r="AX15" s="42">
        <f>Probability!AX15*'By group'!$AO$24*'By group'!AX$23</f>
        <v>0</v>
      </c>
      <c r="AY15" s="42">
        <f>Probability!AY15*'By group'!$AO$24*'By group'!AY$23</f>
        <v>2.610930265593446E-5</v>
      </c>
      <c r="AZ15" s="42">
        <f>Probability!AZ15*'By group'!$AO$24*'By group'!AZ$23</f>
        <v>5.3414296777419657E-5</v>
      </c>
      <c r="BA15" s="43">
        <f>Probability!BA15*'By group'!$AO$24*'By group'!BA$23</f>
        <v>7.5027878893427747E-5</v>
      </c>
      <c r="BB15" s="191">
        <f>prop_idu_part*Probability!BB15*'By group'!$BB$24*'By group'!BB$23+Probability!BB15*'By group'!$BB$30*'By group'!BB$31</f>
        <v>0</v>
      </c>
      <c r="BC15" s="191">
        <f>prop_idu_part*Probability!BC15*'By group'!$BB$24*'By group'!BC$23+Probability!BC15*'By group'!$BB$30*'By group'!BC$31</f>
        <v>5.9788721004415318E-2</v>
      </c>
      <c r="BD15" s="191">
        <f>prop_idu_part*Probability!BD15*'By group'!$BB$24*'By group'!BD$23+Probability!BD15*'By group'!$BB$30*'By group'!BD$31</f>
        <v>0.1397258368242042</v>
      </c>
      <c r="BE15" s="191">
        <f>prop_idu_part*Probability!BE15*'By group'!$BB$24*'By group'!BE$23+Probability!BE15*'By group'!$BB$30*'By group'!BE$31</f>
        <v>0.12625008567481594</v>
      </c>
      <c r="BF15" s="191">
        <f>prop_idu_part*Probability!BF15*'By group'!$BB$24*'By group'!BF$23+Probability!BF15*'By group'!$BB$30*'By group'!BF$31</f>
        <v>3.633937003609515E-2</v>
      </c>
      <c r="BG15" s="191">
        <f>prop_idu_part*Probability!BG15*'By group'!$BB$24*'By group'!BG$23+Probability!BG15*'By group'!$BB$30*'By group'!BG$31</f>
        <v>1.0081432506505087E-2</v>
      </c>
      <c r="BH15" s="191">
        <f>prop_idu_part*Probability!BH15*'By group'!$BB$24*'By group'!BH$23+Probability!BH15*'By group'!$BB$30*'By group'!BH$31</f>
        <v>8.9482462734904802E-3</v>
      </c>
      <c r="BI15" s="191">
        <f>prop_idu_part*Probability!BI15*'By group'!$BB$24*'By group'!BI$23+Probability!BI15*'By group'!$BB$30*'By group'!BI$31</f>
        <v>0</v>
      </c>
      <c r="BJ15" s="191">
        <f>prop_idu_part*Probability!BJ15*'By group'!$BB$24*'By group'!BJ$23+Probability!BJ15*'By group'!$BB$30*'By group'!BJ$31</f>
        <v>0</v>
      </c>
      <c r="BK15" s="191">
        <f>prop_idu_part*Probability!BK15*'By group'!$BB$24*'By group'!BK$23+Probability!BK15*'By group'!$BB$30*'By group'!BK$31</f>
        <v>0</v>
      </c>
      <c r="BL15" s="191">
        <f>prop_idu_part*Probability!BL15*'By group'!$BB$24*'By group'!BL$23+Probability!BL15*'By group'!$BB$30*'By group'!BL$31</f>
        <v>2.909876938719639E-3</v>
      </c>
      <c r="BM15" s="191">
        <f>prop_idu_part*Probability!BM15*'By group'!$BB$24*'By group'!BM$23+Probability!BM15*'By group'!$BB$30*'By group'!BM$31</f>
        <v>1.9777649390987149E-3</v>
      </c>
      <c r="BN15" s="192">
        <f>prop_idu_part*Probability!BN15*'By group'!$BB$24*'By group'!BN$23+Probability!BN15*'By group'!$BB$30*'By group'!BN$31</f>
        <v>2.7494832829919459E-3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</row>
    <row r="16" spans="1:113" x14ac:dyDescent="0.25">
      <c r="A16">
        <f t="shared" si="0"/>
        <v>6</v>
      </c>
      <c r="B16" s="190">
        <f>((1-(1-prop_idu_part)*SUMPRODUCT(Population!$BB16:$BN16,'By group'!$BB$27:$BN$27)*(1-prop_idu_male)/SUMPRODUCT(Population!$B16:$N16,'By group'!$B$27:$N$27))*Probability!O16*'By group'!$B$24*'By group'!O$23+(1-prop_idu_part)*SUMPRODUCT(Population!$BB16:$BN16,'By group'!$BB$27:$BN$27)*(1-prop_idu_male)/SUMPRODUCT(Population!$B16:$N16,'By group'!$B$27:$N$27)*Probability!BB16*'By group'!$B$24*'By group'!BB$23+Probability!AB16*Population!$DE16*(1-'By group'!AB$28*cond_eff)*'By group'!AB$23*prop_sw_use)*(1-Population!$DG16*circ_eff)</f>
        <v>0</v>
      </c>
      <c r="C16" s="191">
        <f>((1-(1-prop_idu_part)*SUMPRODUCT(Population!$BB16:$BN16,'By group'!$BB$27:$BN$27)*(1-prop_idu_male)/SUMPRODUCT(Population!$B16:$N16,'By group'!$B$27:$N$27))*Probability!P16*'By group'!$B$24*'By group'!P$23+(1-prop_idu_part)*SUMPRODUCT(Population!$BB16:$BN16,'By group'!$BB$27:$BN$27)*(1-prop_idu_male)/SUMPRODUCT(Population!$B16:$N16,'By group'!$B$27:$N$27)*Probability!BC16*'By group'!$B$24*'By group'!BC$23+Probability!AC16*Population!$DE16*(1-'By group'!AC$28*cond_eff)*'By group'!AC$23*prop_sw_use)*(1-Population!$DG16*circ_eff)</f>
        <v>2.5811397476023664E-3</v>
      </c>
      <c r="D16" s="191">
        <f>((1-(1-prop_idu_part)*SUMPRODUCT(Population!$BB16:$BN16,'By group'!$BB$27:$BN$27)*(1-prop_idu_male)/SUMPRODUCT(Population!$B16:$N16,'By group'!$B$27:$N$27))*Probability!Q16*'By group'!$B$24*'By group'!Q$23+(1-prop_idu_part)*SUMPRODUCT(Population!$BB16:$BN16,'By group'!$BB$27:$BN$27)*(1-prop_idu_male)/SUMPRODUCT(Population!$B16:$N16,'By group'!$B$27:$N$27)*Probability!BD16*'By group'!$B$24*'By group'!BD$23+Probability!AD16*Population!$DE16*(1-'By group'!AD$28*cond_eff)*'By group'!AD$23*prop_sw_use)*(1-Population!$DG16*circ_eff)</f>
        <v>3.9491509458339999E-3</v>
      </c>
      <c r="E16" s="191">
        <f>((1-(1-prop_idu_part)*SUMPRODUCT(Population!$BB16:$BN16,'By group'!$BB$27:$BN$27)*(1-prop_idu_male)/SUMPRODUCT(Population!$B16:$N16,'By group'!$B$27:$N$27))*Probability!R16*'By group'!$B$24*'By group'!R$23+(1-prop_idu_part)*SUMPRODUCT(Population!$BB16:$BN16,'By group'!$BB$27:$BN$27)*(1-prop_idu_male)/SUMPRODUCT(Population!$B16:$N16,'By group'!$B$27:$N$27)*Probability!BE16*'By group'!$B$24*'By group'!BE$23+Probability!AE16*Population!$DE16*(1-'By group'!AE$28*cond_eff)*'By group'!AE$23*prop_sw_use)*(1-Population!$DG16*circ_eff)</f>
        <v>5.0166437919579639E-3</v>
      </c>
      <c r="F16" s="191">
        <f>((1-(1-prop_idu_part)*SUMPRODUCT(Population!$BB16:$BN16,'By group'!$BB$27:$BN$27)*(1-prop_idu_male)/SUMPRODUCT(Population!$B16:$N16,'By group'!$B$27:$N$27))*Probability!S16*'By group'!$B$24*'By group'!S$23+(1-prop_idu_part)*SUMPRODUCT(Population!$BB16:$BN16,'By group'!$BB$27:$BN$27)*(1-prop_idu_male)/SUMPRODUCT(Population!$B16:$N16,'By group'!$B$27:$N$27)*Probability!BF16*'By group'!$B$24*'By group'!BF$23+Probability!AF16*Population!$DE16*(1-'By group'!AF$28*cond_eff)*'By group'!AF$23*prop_sw_use)*(1-Population!$DG16*circ_eff)</f>
        <v>2.8079569276597592E-3</v>
      </c>
      <c r="G16" s="191">
        <f>((1-(1-prop_idu_part)*SUMPRODUCT(Population!$BB16:$BN16,'By group'!$BB$27:$BN$27)*(1-prop_idu_male)/SUMPRODUCT(Population!$B16:$N16,'By group'!$B$27:$N$27))*Probability!T16*'By group'!$B$24*'By group'!T$23+(1-prop_idu_part)*SUMPRODUCT(Population!$BB16:$BN16,'By group'!$BB$27:$BN$27)*(1-prop_idu_male)/SUMPRODUCT(Population!$B16:$N16,'By group'!$B$27:$N$27)*Probability!BG16*'By group'!$B$24*'By group'!BG$23+Probability!AG16*Population!$DE16*(1-'By group'!AG$28*cond_eff)*'By group'!AG$23*prop_sw_use)*(1-Population!$DG16*circ_eff)</f>
        <v>1.7664103033771927E-3</v>
      </c>
      <c r="H16" s="191">
        <f>((1-(1-prop_idu_part)*SUMPRODUCT(Population!$BB16:$BN16,'By group'!$BB$27:$BN$27)*(1-prop_idu_male)/SUMPRODUCT(Population!$B16:$N16,'By group'!$B$27:$N$27))*Probability!U16*'By group'!$B$24*'By group'!U$23+(1-prop_idu_part)*SUMPRODUCT(Population!$BB16:$BN16,'By group'!$BB$27:$BN$27)*(1-prop_idu_male)/SUMPRODUCT(Population!$B16:$N16,'By group'!$B$27:$N$27)*Probability!BH16*'By group'!$B$24*'By group'!BH$23+Probability!AH16*Population!$DE16*(1-'By group'!AH$28*cond_eff)*'By group'!AH$23*prop_sw_use)*(1-Population!$DG16*circ_eff)</f>
        <v>2.0387865515649481E-3</v>
      </c>
      <c r="I16" s="191">
        <f>((1-(1-prop_idu_part)*SUMPRODUCT(Population!$BB16:$BN16,'By group'!$BB$27:$BN$27)*(1-prop_idu_male)/SUMPRODUCT(Population!$B16:$N16,'By group'!$B$27:$N$27))*Probability!V16*'By group'!$B$24*'By group'!V$23+(1-prop_idu_part)*SUMPRODUCT(Population!$BB16:$BN16,'By group'!$BB$27:$BN$27)*(1-prop_idu_male)/SUMPRODUCT(Population!$B16:$N16,'By group'!$B$27:$N$27)*Probability!BI16*'By group'!$B$24*'By group'!BI$23+Probability!AI16*Population!$DE16*(1-'By group'!AI$28*cond_eff)*'By group'!AI$23*prop_sw_use)*(1-Population!$DG16*circ_eff)</f>
        <v>0</v>
      </c>
      <c r="J16" s="191">
        <f>((1-(1-prop_idu_part)*SUMPRODUCT(Population!$BB16:$BN16,'By group'!$BB$27:$BN$27)*(1-prop_idu_male)/SUMPRODUCT(Population!$B16:$N16,'By group'!$B$27:$N$27))*Probability!W16*'By group'!$B$24*'By group'!W$23+(1-prop_idu_part)*SUMPRODUCT(Population!$BB16:$BN16,'By group'!$BB$27:$BN$27)*(1-prop_idu_male)/SUMPRODUCT(Population!$B16:$N16,'By group'!$B$27:$N$27)*Probability!BJ16*'By group'!$B$24*'By group'!BJ$23+Probability!AJ16*Population!$DE16*(1-'By group'!AJ$28*cond_eff)*'By group'!AJ$23*prop_sw_use)*(1-Population!$DG16*circ_eff)</f>
        <v>0</v>
      </c>
      <c r="K16" s="191">
        <f>((1-(1-prop_idu_part)*SUMPRODUCT(Population!$BB16:$BN16,'By group'!$BB$27:$BN$27)*(1-prop_idu_male)/SUMPRODUCT(Population!$B16:$N16,'By group'!$B$27:$N$27))*Probability!X16*'By group'!$B$24*'By group'!X$23+(1-prop_idu_part)*SUMPRODUCT(Population!$BB16:$BN16,'By group'!$BB$27:$BN$27)*(1-prop_idu_male)/SUMPRODUCT(Population!$B16:$N16,'By group'!$B$27:$N$27)*Probability!BK16*'By group'!$B$24*'By group'!BK$23+Probability!AK16*Population!$DE16*(1-'By group'!AK$28*cond_eff)*'By group'!AK$23*prop_sw_use)*(1-Population!$DG16*circ_eff)</f>
        <v>0</v>
      </c>
      <c r="L16" s="191">
        <f>((1-(1-prop_idu_part)*SUMPRODUCT(Population!$BB16:$BN16,'By group'!$BB$27:$BN$27)*(1-prop_idu_male)/SUMPRODUCT(Population!$B16:$N16,'By group'!$B$27:$N$27))*Probability!Y16*'By group'!$B$24*'By group'!Y$23+(1-prop_idu_part)*SUMPRODUCT(Population!$BB16:$BN16,'By group'!$BB$27:$BN$27)*(1-prop_idu_male)/SUMPRODUCT(Population!$B16:$N16,'By group'!$B$27:$N$27)*Probability!BL16*'By group'!$B$24*'By group'!BL$23+Probability!AL16*Population!$DE16*(1-'By group'!AL$28*cond_eff)*'By group'!AL$23*prop_sw_use)*(1-Population!$DG16*circ_eff)</f>
        <v>4.6531636418340206E-5</v>
      </c>
      <c r="M16" s="191">
        <f>((1-(1-prop_idu_part)*SUMPRODUCT(Population!$BB16:$BN16,'By group'!$BB$27:$BN$27)*(1-prop_idu_male)/SUMPRODUCT(Population!$B16:$N16,'By group'!$B$27:$N$27))*Probability!Z16*'By group'!$B$24*'By group'!Z$23+(1-prop_idu_part)*SUMPRODUCT(Population!$BB16:$BN16,'By group'!$BB$27:$BN$27)*(1-prop_idu_male)/SUMPRODUCT(Population!$B16:$N16,'By group'!$B$27:$N$27)*Probability!BM16*'By group'!$B$24*'By group'!BM$23+Probability!AM16*Population!$DE16*(1-'By group'!AM$28*cond_eff)*'By group'!AM$23*prop_sw_use)*(1-Population!$DG16*circ_eff)</f>
        <v>1.0620761845694098E-4</v>
      </c>
      <c r="N16" s="191">
        <f>((1-(1-prop_idu_part)*SUMPRODUCT(Population!$BB16:$BN16,'By group'!$BB$27:$BN$27)*(1-prop_idu_male)/SUMPRODUCT(Population!$B16:$N16,'By group'!$B$27:$N$27))*Probability!AA16*'By group'!$B$24*'By group'!AA$23+(1-prop_idu_part)*SUMPRODUCT(Population!$BB16:$BN16,'By group'!$BB$27:$BN$27)*(1-prop_idu_male)/SUMPRODUCT(Population!$B16:$N16,'By group'!$B$27:$N$27)*Probability!BN16*'By group'!$B$24*'By group'!BN$23+Probability!AN16*Population!$DE16*(1-'By group'!AN$28*cond_eff)*'By group'!AN$23*prop_sw_use)*(1-Population!$DG16*circ_eff)</f>
        <v>1.5633379588854521E-4</v>
      </c>
      <c r="O16" s="190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group'!$BB$27:$BN$27)*prop_idu_male))*Probability!B16*Population!$DC16*(1-'By group'!O$28*'By group'!O$29)*'By group'!B$23+(1-prop_idu_part)*SUMPRODUCT(Population!$BB16:$BN16,'By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group'!$BB$27:$BN$27)*prop_idu_male)*Probability!BB16*Population!$DD16*(1-'By group'!BB$28*'By group'!BB$29)*'By group'!BB$23</f>
        <v>0</v>
      </c>
      <c r="P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group'!$BB$27:$BN$27)*prop_idu_male))*Probability!C16*Population!$DC16*(1-'By group'!P$28*'By group'!P$29)*'By group'!C$23+(1-prop_idu_part)*SUMPRODUCT(Population!$BB16:$BN16,'By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group'!$BB$27:$BN$27)*prop_idu_male)*Probability!BC16*Population!$DD16*(1-'By group'!BC$28*'By group'!BC$29)*'By group'!BC$23</f>
        <v>1.4594150936468638E-3</v>
      </c>
      <c r="Q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group'!$BB$27:$BN$27)*prop_idu_male))*Probability!D16*Population!$DC16*(1-'By group'!Q$28*'By group'!Q$29)*'By group'!D$23+(1-prop_idu_part)*SUMPRODUCT(Population!$BB16:$BN16,'By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group'!$BB$27:$BN$27)*prop_idu_male)*Probability!BD16*Population!$DD16*(1-'By group'!BD$28*'By group'!BD$29)*'By group'!BD$23</f>
        <v>2.3762785454269479E-3</v>
      </c>
      <c r="R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group'!$BB$27:$BN$27)*prop_idu_male))*Probability!E16*Population!$DC16*(1-'By group'!R$28*'By group'!R$29)*'By group'!E$23+(1-prop_idu_part)*SUMPRODUCT(Population!$BB16:$BN16,'By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group'!$BB$27:$BN$27)*prop_idu_male)*Probability!BE16*Population!$DD16*(1-'By group'!BE$28*'By group'!BE$29)*'By group'!BE$23</f>
        <v>3.0993887174627522E-3</v>
      </c>
      <c r="S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group'!$BB$27:$BN$27)*prop_idu_male))*Probability!F16*Population!$DC16*(1-'By group'!S$28*'By group'!S$29)*'By group'!F$23+(1-prop_idu_part)*SUMPRODUCT(Population!$BB16:$BN16,'By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group'!$BB$27:$BN$27)*prop_idu_male)*Probability!BF16*Population!$DD16*(1-'By group'!BF$28*'By group'!BF$29)*'By group'!BF$23</f>
        <v>1.6371643097539935E-3</v>
      </c>
      <c r="T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group'!$BB$27:$BN$27)*prop_idu_male))*Probability!G16*Population!$DC16*(1-'By group'!T$28*'By group'!T$29)*'By group'!G$23+(1-prop_idu_part)*SUMPRODUCT(Population!$BB16:$BN16,'By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group'!$BB$27:$BN$27)*prop_idu_male)*Probability!BG16*Population!$DD16*(1-'By group'!BG$28*'By group'!BG$29)*'By group'!BG$23</f>
        <v>9.3969747436028995E-4</v>
      </c>
      <c r="U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group'!$BB$27:$BN$27)*prop_idu_male))*Probability!H16*Population!$DC16*(1-'By group'!U$28*'By group'!U$29)*'By group'!H$23+(1-prop_idu_part)*SUMPRODUCT(Population!$BB16:$BN16,'By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group'!$BB$27:$BN$27)*prop_idu_male)*Probability!BH16*Population!$DD16*(1-'By group'!BH$28*'By group'!BH$29)*'By group'!BH$23</f>
        <v>8.2525136454724779E-4</v>
      </c>
      <c r="V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group'!$BB$27:$BN$27)*prop_idu_male))*Probability!I16*Population!$DC16*(1-'By group'!V$28*'By group'!V$29)*'By group'!I$23+(1-prop_idu_part)*SUMPRODUCT(Population!$BB16:$BN16,'By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group'!$BB$27:$BN$27)*prop_idu_male)*Probability!BI16*Population!$DD16*(1-'By group'!BI$28*'By group'!BI$29)*'By group'!BI$23</f>
        <v>0</v>
      </c>
      <c r="W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group'!$BB$27:$BN$27)*prop_idu_male))*Probability!J16*Population!$DC16*(1-'By group'!W$28*'By group'!W$29)*'By group'!J$23+(1-prop_idu_part)*SUMPRODUCT(Population!$BB16:$BN16,'By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group'!$BB$27:$BN$27)*prop_idu_male)*Probability!BJ16*Population!$DD16*(1-'By group'!BJ$28*'By group'!BJ$29)*'By group'!BJ$23</f>
        <v>0</v>
      </c>
      <c r="X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group'!$BB$27:$BN$27)*prop_idu_male))*Probability!K16*Population!$DC16*(1-'By group'!X$28*'By group'!X$29)*'By group'!K$23+(1-prop_idu_part)*SUMPRODUCT(Population!$BB16:$BN16,'By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group'!$BB$27:$BN$27)*prop_idu_male)*Probability!BK16*Population!$DD16*(1-'By group'!BK$28*'By group'!BK$29)*'By group'!BK$23</f>
        <v>0</v>
      </c>
      <c r="Y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group'!$BB$27:$BN$27)*prop_idu_male))*Probability!L16*Population!$DC16*(1-'By group'!Y$28*'By group'!Y$29)*'By group'!L$23+(1-prop_idu_part)*SUMPRODUCT(Population!$BB16:$BN16,'By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group'!$BB$27:$BN$27)*prop_idu_male)*Probability!BL16*Population!$DD16*(1-'By group'!BL$28*'By group'!BL$29)*'By group'!BL$23</f>
        <v>2.0712680120075503E-5</v>
      </c>
      <c r="Z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group'!$BB$27:$BN$27)*prop_idu_male))*Probability!M16*Population!$DC16*(1-'By group'!Z$28*'By group'!Z$29)*'By group'!M$23+(1-prop_idu_part)*SUMPRODUCT(Population!$BB16:$BN16,'By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group'!$BB$27:$BN$27)*prop_idu_male)*Probability!BM16*Population!$DD16*(1-'By group'!BM$28*'By group'!BM$29)*'By group'!BM$23</f>
        <v>3.772454590677512E-5</v>
      </c>
      <c r="AA16" s="191">
        <f>(1-(1-prop_idu_part)*SUMPRODUCT(Population!$BB16:$BN16,'By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group'!$BB$27:$BN$27)*prop_idu_male))*Probability!N16*Population!$DC16*(1-'By group'!AA$28*'By group'!AA$29)*'By group'!N$23+(1-prop_idu_part)*SUMPRODUCT(Population!$BB16:$BN16,'By group'!$BB$27:$BN$27)*prop_idu_male/(SUMPRODUCT(Population!$B16:$N16,'By group'!$B$27:$N$27)-(1-prop_idu_part)*SUMPRODUCT(Population!$BB16:$BN16,'By group'!$BB$27:$BN$27)*(1-prop_idu_male)+(1-prop_idu_part)*SUMPRODUCT(Population!$BB16:$BN16,'By group'!$BB$27:$BN$27)*prop_idu_male)*Probability!BN16*Population!$DD16*(1-'By group'!BN$28*'By group'!BN$29)*'By group'!BN$23</f>
        <v>5.0532738134637421E-5</v>
      </c>
      <c r="AB16" s="229">
        <f>Probability!B16*'By group'!$AB$24*'By group'!B$23</f>
        <v>0</v>
      </c>
      <c r="AC16" s="229">
        <f>Probability!C16*'By group'!$AB$24*'By group'!C$23</f>
        <v>6.4516278778245548E-2</v>
      </c>
      <c r="AD16" s="229">
        <f>Probability!D16*'By group'!$AB$24*'By group'!D$23</f>
        <v>0.10505497524584499</v>
      </c>
      <c r="AE16" s="229">
        <f>Probability!E16*'By group'!$AB$24*'By group'!E$23</f>
        <v>0.13703524545572604</v>
      </c>
      <c r="AF16" s="229">
        <f>Probability!F16*'By group'!$AB$24*'By group'!F$23</f>
        <v>7.2388060615007549E-2</v>
      </c>
      <c r="AG16" s="229">
        <f>Probability!G16*'By group'!$AB$24*'By group'!G$23</f>
        <v>4.1550046069218818E-2</v>
      </c>
      <c r="AH16" s="229">
        <f>Probability!H16*'By group'!$AB$24*'By group'!H$23</f>
        <v>3.6490197730760461E-2</v>
      </c>
      <c r="AI16" s="229">
        <f>Probability!I16*'By group'!$AB$24*'By group'!I$23</f>
        <v>0</v>
      </c>
      <c r="AJ16" s="229">
        <f>Probability!J16*'By group'!$AB$24*'By group'!J$23</f>
        <v>0</v>
      </c>
      <c r="AK16" s="229">
        <f>Probability!K16*'By group'!$AB$24*'By group'!K$23</f>
        <v>0</v>
      </c>
      <c r="AL16" s="229">
        <f>Probability!L16*'By group'!$AB$24*'By group'!L$23</f>
        <v>9.1584797710361201E-4</v>
      </c>
      <c r="AM16" s="229">
        <f>Probability!M16*'By group'!$AB$24*'By group'!M$23</f>
        <v>1.6680674806980929E-3</v>
      </c>
      <c r="AN16" s="229">
        <f>Probability!N16*'By group'!$AB$24*'By group'!N$23</f>
        <v>2.2344053923762756E-3</v>
      </c>
      <c r="AO16" s="40">
        <f>Probability!AO16*'By group'!$AO$24*'By group'!AO$23</f>
        <v>0</v>
      </c>
      <c r="AP16" s="42">
        <f>Probability!AP16*'By group'!$AO$24*'By group'!AP$23</f>
        <v>2.977766849203711E-3</v>
      </c>
      <c r="AQ16" s="42">
        <f>Probability!AQ16*'By group'!$AO$24*'By group'!AQ$23</f>
        <v>4.2356972615037363E-3</v>
      </c>
      <c r="AR16" s="42">
        <f>Probability!AR16*'By group'!$AO$24*'By group'!AR$23</f>
        <v>4.6525397510505375E-3</v>
      </c>
      <c r="AS16" s="42">
        <f>Probability!AS16*'By group'!$AO$24*'By group'!AS$23</f>
        <v>2.2558603867458634E-3</v>
      </c>
      <c r="AT16" s="42">
        <f>Probability!AT16*'By group'!$AO$24*'By group'!AT$23</f>
        <v>1.2511733197454198E-3</v>
      </c>
      <c r="AU16" s="42">
        <f>Probability!AU16*'By group'!$AO$24*'By group'!AU$23</f>
        <v>1.1122020468347013E-3</v>
      </c>
      <c r="AV16" s="42">
        <f>Probability!AV16*'By group'!$AO$24*'By group'!AV$23</f>
        <v>0</v>
      </c>
      <c r="AW16" s="42">
        <f>Probability!AW16*'By group'!$AO$24*'By group'!AW$23</f>
        <v>0</v>
      </c>
      <c r="AX16" s="42">
        <f>Probability!AX16*'By group'!$AO$24*'By group'!AX$23</f>
        <v>0</v>
      </c>
      <c r="AY16" s="42">
        <f>Probability!AY16*'By group'!$AO$24*'By group'!AY$23</f>
        <v>2.7732429153570395E-5</v>
      </c>
      <c r="AZ16" s="42">
        <f>Probability!AZ16*'By group'!$AO$24*'By group'!AZ$23</f>
        <v>5.2164733141922636E-5</v>
      </c>
      <c r="BA16" s="43">
        <f>Probability!BA16*'By group'!$AO$24*'By group'!BA$23</f>
        <v>7.1500312399212052E-5</v>
      </c>
      <c r="BB16" s="191">
        <f>prop_idu_part*Probability!BB16*'By group'!$BB$24*'By group'!BB$23+Probability!BB16*'By group'!$BB$30*'By group'!BB$31</f>
        <v>0</v>
      </c>
      <c r="BC16" s="191">
        <f>prop_idu_part*Probability!BC16*'By group'!$BB$24*'By group'!BC$23+Probability!BC16*'By group'!$BB$30*'By group'!BC$31</f>
        <v>5.96151489339206E-2</v>
      </c>
      <c r="BD16" s="191">
        <f>prop_idu_part*Probability!BD16*'By group'!$BB$24*'By group'!BD$23+Probability!BD16*'By group'!$BB$30*'By group'!BD$31</f>
        <v>0.13997739279962715</v>
      </c>
      <c r="BE16" s="191">
        <f>prop_idu_part*Probability!BE16*'By group'!$BB$24*'By group'!BE$23+Probability!BE16*'By group'!$BB$30*'By group'!BE$31</f>
        <v>0.12922932936664461</v>
      </c>
      <c r="BF16" s="191">
        <f>prop_idu_part*Probability!BF16*'By group'!$BB$24*'By group'!BF$23+Probability!BF16*'By group'!$BB$30*'By group'!BF$31</f>
        <v>3.8097712075289482E-2</v>
      </c>
      <c r="BG16" s="191">
        <f>prop_idu_part*Probability!BG16*'By group'!$BB$24*'By group'!BG$23+Probability!BG16*'By group'!$BB$30*'By group'!BG$31</f>
        <v>1.067996901246164E-2</v>
      </c>
      <c r="BH16" s="191">
        <f>prop_idu_part*Probability!BH16*'By group'!$BB$24*'By group'!BH$23+Probability!BH16*'By group'!$BB$30*'By group'!BH$31</f>
        <v>8.7840451032762789E-3</v>
      </c>
      <c r="BI16" s="191">
        <f>prop_idu_part*Probability!BI16*'By group'!$BB$24*'By group'!BI$23+Probability!BI16*'By group'!$BB$30*'By group'!BI$31</f>
        <v>0</v>
      </c>
      <c r="BJ16" s="191">
        <f>prop_idu_part*Probability!BJ16*'By group'!$BB$24*'By group'!BJ$23+Probability!BJ16*'By group'!$BB$30*'By group'!BJ$31</f>
        <v>0</v>
      </c>
      <c r="BK16" s="191">
        <f>prop_idu_part*Probability!BK16*'By group'!$BB$24*'By group'!BK$23+Probability!BK16*'By group'!$BB$30*'By group'!BK$31</f>
        <v>0</v>
      </c>
      <c r="BL16" s="191">
        <f>prop_idu_part*Probability!BL16*'By group'!$BB$24*'By group'!BL$23+Probability!BL16*'By group'!$BB$30*'By group'!BL$31</f>
        <v>3.0916104496007428E-3</v>
      </c>
      <c r="BM16" s="191">
        <f>prop_idu_part*Probability!BM16*'By group'!$BB$24*'By group'!BM$23+Probability!BM16*'By group'!$BB$30*'By group'!BM$31</f>
        <v>1.9161153591800329E-3</v>
      </c>
      <c r="BN16" s="192">
        <f>prop_idu_part*Probability!BN16*'By group'!$BB$24*'By group'!BN$23+Probability!BN16*'By group'!$BB$30*'By group'!BN$31</f>
        <v>2.5787825758154018E-3</v>
      </c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</row>
    <row r="17" spans="1:113" x14ac:dyDescent="0.25">
      <c r="A17">
        <f t="shared" si="0"/>
        <v>6.5</v>
      </c>
      <c r="B17" s="190">
        <f>((1-(1-prop_idu_part)*SUMPRODUCT(Population!$BB17:$BN17,'By group'!$BB$27:$BN$27)*(1-prop_idu_male)/SUMPRODUCT(Population!$B17:$N17,'By group'!$B$27:$N$27))*Probability!O17*'By group'!$B$24*'By group'!O$23+(1-prop_idu_part)*SUMPRODUCT(Population!$BB17:$BN17,'By group'!$BB$27:$BN$27)*(1-prop_idu_male)/SUMPRODUCT(Population!$B17:$N17,'By group'!$B$27:$N$27)*Probability!BB17*'By group'!$B$24*'By group'!BB$23+Probability!AB17*Population!$DE17*(1-'By group'!AB$28*cond_eff)*'By group'!AB$23*prop_sw_use)*(1-Population!$DG17*circ_eff)</f>
        <v>0</v>
      </c>
      <c r="C17" s="191">
        <f>((1-(1-prop_idu_part)*SUMPRODUCT(Population!$BB17:$BN17,'By group'!$BB$27:$BN$27)*(1-prop_idu_male)/SUMPRODUCT(Population!$B17:$N17,'By group'!$B$27:$N$27))*Probability!P17*'By group'!$B$24*'By group'!P$23+(1-prop_idu_part)*SUMPRODUCT(Population!$BB17:$BN17,'By group'!$BB$27:$BN$27)*(1-prop_idu_male)/SUMPRODUCT(Population!$B17:$N17,'By group'!$B$27:$N$27)*Probability!BC17*'By group'!$B$24*'By group'!BC$23+Probability!AC17*Population!$DE17*(1-'By group'!AC$28*cond_eff)*'By group'!AC$23*prop_sw_use)*(1-Population!$DG17*circ_eff)</f>
        <v>2.5667692855411697E-3</v>
      </c>
      <c r="D17" s="191">
        <f>((1-(1-prop_idu_part)*SUMPRODUCT(Population!$BB17:$BN17,'By group'!$BB$27:$BN$27)*(1-prop_idu_male)/SUMPRODUCT(Population!$B17:$N17,'By group'!$B$27:$N$27))*Probability!Q17*'By group'!$B$24*'By group'!Q$23+(1-prop_idu_part)*SUMPRODUCT(Population!$BB17:$BN17,'By group'!$BB$27:$BN$27)*(1-prop_idu_male)/SUMPRODUCT(Population!$B17:$N17,'By group'!$B$27:$N$27)*Probability!BD17*'By group'!$B$24*'By group'!BD$23+Probability!AD17*Population!$DE17*(1-'By group'!AD$28*cond_eff)*'By group'!AD$23*prop_sw_use)*(1-Population!$DG17*circ_eff)</f>
        <v>3.9057348961271969E-3</v>
      </c>
      <c r="E17" s="191">
        <f>((1-(1-prop_idu_part)*SUMPRODUCT(Population!$BB17:$BN17,'By group'!$BB$27:$BN$27)*(1-prop_idu_male)/SUMPRODUCT(Population!$B17:$N17,'By group'!$B$27:$N$27))*Probability!R17*'By group'!$B$24*'By group'!R$23+(1-prop_idu_part)*SUMPRODUCT(Population!$BB17:$BN17,'By group'!$BB$27:$BN$27)*(1-prop_idu_male)/SUMPRODUCT(Population!$B17:$N17,'By group'!$B$27:$N$27)*Probability!BE17*'By group'!$B$24*'By group'!BE$23+Probability!AE17*Population!$DE17*(1-'By group'!AE$28*cond_eff)*'By group'!AE$23*prop_sw_use)*(1-Population!$DG17*circ_eff)</f>
        <v>4.9343205434122257E-3</v>
      </c>
      <c r="F17" s="191">
        <f>((1-(1-prop_idu_part)*SUMPRODUCT(Population!$BB17:$BN17,'By group'!$BB$27:$BN$27)*(1-prop_idu_male)/SUMPRODUCT(Population!$B17:$N17,'By group'!$B$27:$N$27))*Probability!S17*'By group'!$B$24*'By group'!S$23+(1-prop_idu_part)*SUMPRODUCT(Population!$BB17:$BN17,'By group'!$BB$27:$BN$27)*(1-prop_idu_male)/SUMPRODUCT(Population!$B17:$N17,'By group'!$B$27:$N$27)*Probability!BF17*'By group'!$B$24*'By group'!BF$23+Probability!AF17*Population!$DE17*(1-'By group'!AF$28*cond_eff)*'By group'!AF$23*prop_sw_use)*(1-Population!$DG17*circ_eff)</f>
        <v>2.7747740190423812E-3</v>
      </c>
      <c r="G17" s="191">
        <f>((1-(1-prop_idu_part)*SUMPRODUCT(Population!$BB17:$BN17,'By group'!$BB$27:$BN$27)*(1-prop_idu_male)/SUMPRODUCT(Population!$B17:$N17,'By group'!$B$27:$N$27))*Probability!T17*'By group'!$B$24*'By group'!T$23+(1-prop_idu_part)*SUMPRODUCT(Population!$BB17:$BN17,'By group'!$BB$27:$BN$27)*(1-prop_idu_male)/SUMPRODUCT(Population!$B17:$N17,'By group'!$B$27:$N$27)*Probability!BG17*'By group'!$B$24*'By group'!BG$23+Probability!AG17*Population!$DE17*(1-'By group'!AG$28*cond_eff)*'By group'!AG$23*prop_sw_use)*(1-Population!$DG17*circ_eff)</f>
        <v>1.7474771433304797E-3</v>
      </c>
      <c r="H17" s="191">
        <f>((1-(1-prop_idu_part)*SUMPRODUCT(Population!$BB17:$BN17,'By group'!$BB$27:$BN$27)*(1-prop_idu_male)/SUMPRODUCT(Population!$B17:$N17,'By group'!$B$27:$N$27))*Probability!U17*'By group'!$B$24*'By group'!U$23+(1-prop_idu_part)*SUMPRODUCT(Population!$BB17:$BN17,'By group'!$BB$27:$BN$27)*(1-prop_idu_male)/SUMPRODUCT(Population!$B17:$N17,'By group'!$B$27:$N$27)*Probability!BH17*'By group'!$B$24*'By group'!BH$23+Probability!AH17*Population!$DE17*(1-'By group'!AH$28*cond_eff)*'By group'!AH$23*prop_sw_use)*(1-Population!$DG17*circ_eff)</f>
        <v>1.922431970030784E-3</v>
      </c>
      <c r="I17" s="191">
        <f>((1-(1-prop_idu_part)*SUMPRODUCT(Population!$BB17:$BN17,'By group'!$BB$27:$BN$27)*(1-prop_idu_male)/SUMPRODUCT(Population!$B17:$N17,'By group'!$B$27:$N$27))*Probability!V17*'By group'!$B$24*'By group'!V$23+(1-prop_idu_part)*SUMPRODUCT(Population!$BB17:$BN17,'By group'!$BB$27:$BN$27)*(1-prop_idu_male)/SUMPRODUCT(Population!$B17:$N17,'By group'!$B$27:$N$27)*Probability!BI17*'By group'!$B$24*'By group'!BI$23+Probability!AI17*Population!$DE17*(1-'By group'!AI$28*cond_eff)*'By group'!AI$23*prop_sw_use)*(1-Population!$DG17*circ_eff)</f>
        <v>0</v>
      </c>
      <c r="J17" s="191">
        <f>((1-(1-prop_idu_part)*SUMPRODUCT(Population!$BB17:$BN17,'By group'!$BB$27:$BN$27)*(1-prop_idu_male)/SUMPRODUCT(Population!$B17:$N17,'By group'!$B$27:$N$27))*Probability!W17*'By group'!$B$24*'By group'!W$23+(1-prop_idu_part)*SUMPRODUCT(Population!$BB17:$BN17,'By group'!$BB$27:$BN$27)*(1-prop_idu_male)/SUMPRODUCT(Population!$B17:$N17,'By group'!$B$27:$N$27)*Probability!BJ17*'By group'!$B$24*'By group'!BJ$23+Probability!AJ17*Population!$DE17*(1-'By group'!AJ$28*cond_eff)*'By group'!AJ$23*prop_sw_use)*(1-Population!$DG17*circ_eff)</f>
        <v>0</v>
      </c>
      <c r="K17" s="191">
        <f>((1-(1-prop_idu_part)*SUMPRODUCT(Population!$BB17:$BN17,'By group'!$BB$27:$BN$27)*(1-prop_idu_male)/SUMPRODUCT(Population!$B17:$N17,'By group'!$B$27:$N$27))*Probability!X17*'By group'!$B$24*'By group'!X$23+(1-prop_idu_part)*SUMPRODUCT(Population!$BB17:$BN17,'By group'!$BB$27:$BN$27)*(1-prop_idu_male)/SUMPRODUCT(Population!$B17:$N17,'By group'!$B$27:$N$27)*Probability!BK17*'By group'!$B$24*'By group'!BK$23+Probability!AK17*Population!$DE17*(1-'By group'!AK$28*cond_eff)*'By group'!AK$23*prop_sw_use)*(1-Population!$DG17*circ_eff)</f>
        <v>0</v>
      </c>
      <c r="L17" s="191">
        <f>((1-(1-prop_idu_part)*SUMPRODUCT(Population!$BB17:$BN17,'By group'!$BB$27:$BN$27)*(1-prop_idu_male)/SUMPRODUCT(Population!$B17:$N17,'By group'!$B$27:$N$27))*Probability!Y17*'By group'!$B$24*'By group'!Y$23+(1-prop_idu_part)*SUMPRODUCT(Population!$BB17:$BN17,'By group'!$BB$27:$BN$27)*(1-prop_idu_male)/SUMPRODUCT(Population!$B17:$N17,'By group'!$B$27:$N$27)*Probability!BL17*'By group'!$B$24*'By group'!BL$23+Probability!AL17*Population!$DE17*(1-'By group'!AL$28*cond_eff)*'By group'!AL$23*prop_sw_use)*(1-Population!$DG17*circ_eff)</f>
        <v>4.6935352733891639E-5</v>
      </c>
      <c r="M17" s="191">
        <f>((1-(1-prop_idu_part)*SUMPRODUCT(Population!$BB17:$BN17,'By group'!$BB$27:$BN$27)*(1-prop_idu_male)/SUMPRODUCT(Population!$B17:$N17,'By group'!$B$27:$N$27))*Probability!Z17*'By group'!$B$24*'By group'!Z$23+(1-prop_idu_part)*SUMPRODUCT(Population!$BB17:$BN17,'By group'!$BB$27:$BN$27)*(1-prop_idu_male)/SUMPRODUCT(Population!$B17:$N17,'By group'!$B$27:$N$27)*Probability!BM17*'By group'!$B$24*'By group'!BM$23+Probability!AM17*Population!$DE17*(1-'By group'!AM$28*cond_eff)*'By group'!AM$23*prop_sw_use)*(1-Population!$DG17*circ_eff)</f>
        <v>1.0177369200404401E-4</v>
      </c>
      <c r="N17" s="191">
        <f>((1-(1-prop_idu_part)*SUMPRODUCT(Population!$BB17:$BN17,'By group'!$BB$27:$BN$27)*(1-prop_idu_male)/SUMPRODUCT(Population!$B17:$N17,'By group'!$B$27:$N$27))*Probability!AA17*'By group'!$B$24*'By group'!AA$23+(1-prop_idu_part)*SUMPRODUCT(Population!$BB17:$BN17,'By group'!$BB$27:$BN$27)*(1-prop_idu_male)/SUMPRODUCT(Population!$B17:$N17,'By group'!$B$27:$N$27)*Probability!BN17*'By group'!$B$24*'By group'!BN$23+Probability!AN17*Population!$DE17*(1-'By group'!AN$28*cond_eff)*'By group'!AN$23*prop_sw_use)*(1-Population!$DG17*circ_eff)</f>
        <v>1.4850770899329846E-4</v>
      </c>
      <c r="O17" s="190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group'!$BB$27:$BN$27)*prop_idu_male))*Probability!B17*Population!$DC17*(1-'By group'!O$28*'By group'!O$29)*'By group'!B$23+(1-prop_idu_part)*SUMPRODUCT(Population!$BB17:$BN17,'By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group'!$BB$27:$BN$27)*prop_idu_male)*Probability!BB17*Population!$DD17*(1-'By group'!BB$28*'By group'!BB$29)*'By group'!BB$23</f>
        <v>0</v>
      </c>
      <c r="P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group'!$BB$27:$BN$27)*prop_idu_male))*Probability!C17*Population!$DC17*(1-'By group'!P$28*'By group'!P$29)*'By group'!C$23+(1-prop_idu_part)*SUMPRODUCT(Population!$BB17:$BN17,'By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group'!$BB$27:$BN$27)*prop_idu_male)*Probability!BC17*Population!$DD17*(1-'By group'!BC$28*'By group'!BC$29)*'By group'!BC$23</f>
        <v>1.4289135121561738E-3</v>
      </c>
      <c r="Q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group'!$BB$27:$BN$27)*prop_idu_male))*Probability!D17*Population!$DC17*(1-'By group'!Q$28*'By group'!Q$29)*'By group'!D$23+(1-prop_idu_part)*SUMPRODUCT(Population!$BB17:$BN17,'By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group'!$BB$27:$BN$27)*prop_idu_male)*Probability!BD17*Population!$DD17*(1-'By group'!BD$28*'By group'!BD$29)*'By group'!BD$23</f>
        <v>2.2924898296655806E-3</v>
      </c>
      <c r="R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group'!$BB$27:$BN$27)*prop_idu_male))*Probability!E17*Population!$DC17*(1-'By group'!R$28*'By group'!R$29)*'By group'!E$23+(1-prop_idu_part)*SUMPRODUCT(Population!$BB17:$BN17,'By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group'!$BB$27:$BN$27)*prop_idu_male)*Probability!BE17*Population!$DD17*(1-'By group'!BE$28*'By group'!BE$29)*'By group'!BE$23</f>
        <v>3.0165488884505809E-3</v>
      </c>
      <c r="S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group'!$BB$27:$BN$27)*prop_idu_male))*Probability!F17*Population!$DC17*(1-'By group'!S$28*'By group'!S$29)*'By group'!F$23+(1-prop_idu_part)*SUMPRODUCT(Population!$BB17:$BN17,'By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group'!$BB$27:$BN$27)*prop_idu_male)*Probability!BF17*Population!$DD17*(1-'By group'!BF$28*'By group'!BF$29)*'By group'!BF$23</f>
        <v>1.6379182825288995E-3</v>
      </c>
      <c r="T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group'!$BB$27:$BN$27)*prop_idu_male))*Probability!G17*Population!$DC17*(1-'By group'!T$28*'By group'!T$29)*'By group'!G$23+(1-prop_idu_part)*SUMPRODUCT(Population!$BB17:$BN17,'By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group'!$BB$27:$BN$27)*prop_idu_male)*Probability!BG17*Population!$DD17*(1-'By group'!BG$28*'By group'!BG$29)*'By group'!BG$23</f>
        <v>9.6041093265380735E-4</v>
      </c>
      <c r="U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group'!$BB$27:$BN$27)*prop_idu_male))*Probability!H17*Population!$DC17*(1-'By group'!U$28*'By group'!U$29)*'By group'!H$23+(1-prop_idu_part)*SUMPRODUCT(Population!$BB17:$BN17,'By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group'!$BB$27:$BN$27)*prop_idu_male)*Probability!BH17*Population!$DD17*(1-'By group'!BH$28*'By group'!BH$29)*'By group'!BH$23</f>
        <v>8.2349270755872114E-4</v>
      </c>
      <c r="V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group'!$BB$27:$BN$27)*prop_idu_male))*Probability!I17*Population!$DC17*(1-'By group'!V$28*'By group'!V$29)*'By group'!I$23+(1-prop_idu_part)*SUMPRODUCT(Population!$BB17:$BN17,'By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group'!$BB$27:$BN$27)*prop_idu_male)*Probability!BI17*Population!$DD17*(1-'By group'!BI$28*'By group'!BI$29)*'By group'!BI$23</f>
        <v>0</v>
      </c>
      <c r="W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group'!$BB$27:$BN$27)*prop_idu_male))*Probability!J17*Population!$DC17*(1-'By group'!W$28*'By group'!W$29)*'By group'!J$23+(1-prop_idu_part)*SUMPRODUCT(Population!$BB17:$BN17,'By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group'!$BB$27:$BN$27)*prop_idu_male)*Probability!BJ17*Population!$DD17*(1-'By group'!BJ$28*'By group'!BJ$29)*'By group'!BJ$23</f>
        <v>0</v>
      </c>
      <c r="X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group'!$BB$27:$BN$27)*prop_idu_male))*Probability!K17*Population!$DC17*(1-'By group'!X$28*'By group'!X$29)*'By group'!K$23+(1-prop_idu_part)*SUMPRODUCT(Population!$BB17:$BN17,'By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group'!$BB$27:$BN$27)*prop_idu_male)*Probability!BK17*Population!$DD17*(1-'By group'!BK$28*'By group'!BK$29)*'By group'!BK$23</f>
        <v>0</v>
      </c>
      <c r="Y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group'!$BB$27:$BN$27)*prop_idu_male))*Probability!L17*Population!$DC17*(1-'By group'!Y$28*'By group'!Y$29)*'By group'!L$23+(1-prop_idu_part)*SUMPRODUCT(Population!$BB17:$BN17,'By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group'!$BB$27:$BN$27)*prop_idu_male)*Probability!BL17*Population!$DD17*(1-'By group'!BL$28*'By group'!BL$29)*'By group'!BL$23</f>
        <v>2.1749608885496406E-5</v>
      </c>
      <c r="Z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group'!$BB$27:$BN$27)*prop_idu_male))*Probability!M17*Population!$DC17*(1-'By group'!Z$28*'By group'!Z$29)*'By group'!M$23+(1-prop_idu_part)*SUMPRODUCT(Population!$BB17:$BN17,'By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group'!$BB$27:$BN$27)*prop_idu_male)*Probability!BM17*Population!$DD17*(1-'By group'!BM$28*'By group'!BM$29)*'By group'!BM$23</f>
        <v>3.7372282493934069E-5</v>
      </c>
      <c r="AA17" s="191">
        <f>(1-(1-prop_idu_part)*SUMPRODUCT(Population!$BB17:$BN17,'By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group'!$BB$27:$BN$27)*prop_idu_male))*Probability!N17*Population!$DC17*(1-'By group'!AA$28*'By group'!AA$29)*'By group'!N$23+(1-prop_idu_part)*SUMPRODUCT(Population!$BB17:$BN17,'By group'!$BB$27:$BN$27)*prop_idu_male/(SUMPRODUCT(Population!$B17:$N17,'By group'!$B$27:$N$27)-(1-prop_idu_part)*SUMPRODUCT(Population!$BB17:$BN17,'By group'!$BB$27:$BN$27)*(1-prop_idu_male)+(1-prop_idu_part)*SUMPRODUCT(Population!$BB17:$BN17,'By group'!$BB$27:$BN$27)*prop_idu_male)*Probability!BN17*Population!$DD17*(1-'By group'!BN$28*'By group'!BN$29)*'By group'!BN$23</f>
        <v>4.8301037658143596E-5</v>
      </c>
      <c r="AB17" s="229">
        <f>Probability!B17*'By group'!$AB$24*'By group'!B$23</f>
        <v>0</v>
      </c>
      <c r="AC17" s="229">
        <f>Probability!C17*'By group'!$AB$24*'By group'!C$23</f>
        <v>6.3368445344957641E-2</v>
      </c>
      <c r="AD17" s="229">
        <f>Probability!D17*'By group'!$AB$24*'By group'!D$23</f>
        <v>0.10167183669070567</v>
      </c>
      <c r="AE17" s="229">
        <f>Probability!E17*'By group'!$AB$24*'By group'!E$23</f>
        <v>0.13379529386729425</v>
      </c>
      <c r="AF17" s="229">
        <f>Probability!F17*'By group'!$AB$24*'By group'!F$23</f>
        <v>7.265120000288379E-2</v>
      </c>
      <c r="AG17" s="229">
        <f>Probability!G17*'By group'!$AB$24*'By group'!G$23</f>
        <v>4.260080333761504E-2</v>
      </c>
      <c r="AH17" s="229">
        <f>Probability!H17*'By group'!$AB$24*'By group'!H$23</f>
        <v>3.6528302315777701E-2</v>
      </c>
      <c r="AI17" s="229">
        <f>Probability!I17*'By group'!$AB$24*'By group'!I$23</f>
        <v>0</v>
      </c>
      <c r="AJ17" s="229">
        <f>Probability!J17*'By group'!$AB$24*'By group'!J$23</f>
        <v>0</v>
      </c>
      <c r="AK17" s="229">
        <f>Probability!K17*'By group'!$AB$24*'By group'!K$23</f>
        <v>0</v>
      </c>
      <c r="AL17" s="229">
        <f>Probability!L17*'By group'!$AB$24*'By group'!L$23</f>
        <v>9.6475681739667215E-4</v>
      </c>
      <c r="AM17" s="229">
        <f>Probability!M17*'By group'!$AB$24*'By group'!M$23</f>
        <v>1.6577545879644985E-3</v>
      </c>
      <c r="AN17" s="229">
        <f>Probability!N17*'By group'!$AB$24*'By group'!N$23</f>
        <v>2.1425319307745421E-3</v>
      </c>
      <c r="AO17" s="40">
        <f>Probability!AO17*'By group'!$AO$24*'By group'!AO$23</f>
        <v>0</v>
      </c>
      <c r="AP17" s="42">
        <f>Probability!AP17*'By group'!$AO$24*'By group'!AP$23</f>
        <v>3.027358436558168E-3</v>
      </c>
      <c r="AQ17" s="42">
        <f>Probability!AQ17*'By group'!$AO$24*'By group'!AQ$23</f>
        <v>4.2827539646398925E-3</v>
      </c>
      <c r="AR17" s="42">
        <f>Probability!AR17*'By group'!$AO$24*'By group'!AR$23</f>
        <v>4.7253557956530605E-3</v>
      </c>
      <c r="AS17" s="42">
        <f>Probability!AS17*'By group'!$AO$24*'By group'!AS$23</f>
        <v>2.3289334258522515E-3</v>
      </c>
      <c r="AT17" s="42">
        <f>Probability!AT17*'By group'!$AO$24*'By group'!AT$23</f>
        <v>1.3060631902225832E-3</v>
      </c>
      <c r="AU17" s="42">
        <f>Probability!AU17*'By group'!$AO$24*'By group'!AU$23</f>
        <v>1.1099639799256626E-3</v>
      </c>
      <c r="AV17" s="42">
        <f>Probability!AV17*'By group'!$AO$24*'By group'!AV$23</f>
        <v>0</v>
      </c>
      <c r="AW17" s="42">
        <f>Probability!AW17*'By group'!$AO$24*'By group'!AW$23</f>
        <v>0</v>
      </c>
      <c r="AX17" s="42">
        <f>Probability!AX17*'By group'!$AO$24*'By group'!AX$23</f>
        <v>0</v>
      </c>
      <c r="AY17" s="42">
        <f>Probability!AY17*'By group'!$AO$24*'By group'!AY$23</f>
        <v>2.9339302811257549E-5</v>
      </c>
      <c r="AZ17" s="42">
        <f>Probability!AZ17*'By group'!$AO$24*'By group'!AZ$23</f>
        <v>5.1519998943420312E-5</v>
      </c>
      <c r="BA17" s="43">
        <f>Probability!BA17*'By group'!$AO$24*'By group'!BA$23</f>
        <v>6.8282077713981037E-5</v>
      </c>
      <c r="BB17" s="191">
        <f>prop_idu_part*Probability!BB17*'By group'!$BB$24*'By group'!BB$23+Probability!BB17*'By group'!$BB$30*'By group'!BB$31</f>
        <v>0</v>
      </c>
      <c r="BC17" s="191">
        <f>prop_idu_part*Probability!BC17*'By group'!$BB$24*'By group'!BC$23+Probability!BC17*'By group'!$BB$30*'By group'!BC$31</f>
        <v>5.9444741705662885E-2</v>
      </c>
      <c r="BD17" s="191">
        <f>prop_idu_part*Probability!BD17*'By group'!$BB$24*'By group'!BD$23+Probability!BD17*'By group'!$BB$30*'By group'!BD$31</f>
        <v>0.14012203825142627</v>
      </c>
      <c r="BE17" s="191">
        <f>prop_idu_part*Probability!BE17*'By group'!$BB$24*'By group'!BE$23+Probability!BE17*'By group'!$BB$30*'By group'!BE$31</f>
        <v>0.1316174479889973</v>
      </c>
      <c r="BF17" s="191">
        <f>prop_idu_part*Probability!BF17*'By group'!$BB$24*'By group'!BF$23+Probability!BF17*'By group'!$BB$30*'By group'!BF$31</f>
        <v>3.9616516523780121E-2</v>
      </c>
      <c r="BG17" s="191">
        <f>prop_idu_part*Probability!BG17*'By group'!$BB$24*'By group'!BG$23+Probability!BG17*'By group'!$BB$30*'By group'!BG$31</f>
        <v>1.123852640592325E-2</v>
      </c>
      <c r="BH17" s="191">
        <f>prop_idu_part*Probability!BH17*'By group'!$BB$24*'By group'!BH$23+Probability!BH17*'By group'!$BB$30*'By group'!BH$31</f>
        <v>8.8129317040933249E-3</v>
      </c>
      <c r="BI17" s="191">
        <f>prop_idu_part*Probability!BI17*'By group'!$BB$24*'By group'!BI$23+Probability!BI17*'By group'!$BB$30*'By group'!BI$31</f>
        <v>0</v>
      </c>
      <c r="BJ17" s="191">
        <f>prop_idu_part*Probability!BJ17*'By group'!$BB$24*'By group'!BJ$23+Probability!BJ17*'By group'!$BB$30*'By group'!BJ$31</f>
        <v>0</v>
      </c>
      <c r="BK17" s="191">
        <f>prop_idu_part*Probability!BK17*'By group'!$BB$24*'By group'!BK$23+Probability!BK17*'By group'!$BB$30*'By group'!BK$31</f>
        <v>0</v>
      </c>
      <c r="BL17" s="191">
        <f>prop_idu_part*Probability!BL17*'By group'!$BB$24*'By group'!BL$23+Probability!BL17*'By group'!$BB$30*'By group'!BL$31</f>
        <v>3.2783050527002058E-3</v>
      </c>
      <c r="BM17" s="191">
        <f>prop_idu_part*Probability!BM17*'By group'!$BB$24*'By group'!BM$23+Probability!BM17*'By group'!$BB$30*'By group'!BM$31</f>
        <v>1.883814396997936E-3</v>
      </c>
      <c r="BN17" s="192">
        <f>prop_idu_part*Probability!BN17*'By group'!$BB$24*'By group'!BN$23+Probability!BN17*'By group'!$BB$30*'By group'!BN$31</f>
        <v>2.4289392896609118E-3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</row>
    <row r="18" spans="1:113" x14ac:dyDescent="0.25">
      <c r="A18">
        <f t="shared" si="0"/>
        <v>7</v>
      </c>
      <c r="B18" s="190">
        <f>((1-(1-prop_idu_part)*SUMPRODUCT(Population!$BB18:$BN18,'By group'!$BB$27:$BN$27)*(1-prop_idu_male)/SUMPRODUCT(Population!$B18:$N18,'By group'!$B$27:$N$27))*Probability!O18*'By group'!$B$24*'By group'!O$23+(1-prop_idu_part)*SUMPRODUCT(Population!$BB18:$BN18,'By group'!$BB$27:$BN$27)*(1-prop_idu_male)/SUMPRODUCT(Population!$B18:$N18,'By group'!$B$27:$N$27)*Probability!BB18*'By group'!$B$24*'By group'!BB$23+Probability!AB18*Population!$DE18*(1-'By group'!AB$28*cond_eff)*'By group'!AB$23*prop_sw_use)*(1-Population!$DG18*circ_eff)</f>
        <v>0</v>
      </c>
      <c r="C18" s="191">
        <f>((1-(1-prop_idu_part)*SUMPRODUCT(Population!$BB18:$BN18,'By group'!$BB$27:$BN$27)*(1-prop_idu_male)/SUMPRODUCT(Population!$B18:$N18,'By group'!$B$27:$N$27))*Probability!P18*'By group'!$B$24*'By group'!P$23+(1-prop_idu_part)*SUMPRODUCT(Population!$BB18:$BN18,'By group'!$BB$27:$BN$27)*(1-prop_idu_male)/SUMPRODUCT(Population!$B18:$N18,'By group'!$B$27:$N$27)*Probability!BC18*'By group'!$B$24*'By group'!BC$23+Probability!AC18*Population!$DE18*(1-'By group'!AC$28*cond_eff)*'By group'!AC$23*prop_sw_use)*(1-Population!$DG18*circ_eff)</f>
        <v>2.5505870173074354E-3</v>
      </c>
      <c r="D18" s="191">
        <f>((1-(1-prop_idu_part)*SUMPRODUCT(Population!$BB18:$BN18,'By group'!$BB$27:$BN$27)*(1-prop_idu_male)/SUMPRODUCT(Population!$B18:$N18,'By group'!$B$27:$N$27))*Probability!Q18*'By group'!$B$24*'By group'!Q$23+(1-prop_idu_part)*SUMPRODUCT(Population!$BB18:$BN18,'By group'!$BB$27:$BN$27)*(1-prop_idu_male)/SUMPRODUCT(Population!$B18:$N18,'By group'!$B$27:$N$27)*Probability!BD18*'By group'!$B$24*'By group'!BD$23+Probability!AD18*Population!$DE18*(1-'By group'!AD$28*cond_eff)*'By group'!AD$23*prop_sw_use)*(1-Population!$DG18*circ_eff)</f>
        <v>3.8692859215662305E-3</v>
      </c>
      <c r="E18" s="191">
        <f>((1-(1-prop_idu_part)*SUMPRODUCT(Population!$BB18:$BN18,'By group'!$BB$27:$BN$27)*(1-prop_idu_male)/SUMPRODUCT(Population!$B18:$N18,'By group'!$B$27:$N$27))*Probability!R18*'By group'!$B$24*'By group'!R$23+(1-prop_idu_part)*SUMPRODUCT(Population!$BB18:$BN18,'By group'!$BB$27:$BN$27)*(1-prop_idu_male)/SUMPRODUCT(Population!$B18:$N18,'By group'!$B$27:$N$27)*Probability!BE18*'By group'!$B$24*'By group'!BE$23+Probability!AE18*Population!$DE18*(1-'By group'!AE$28*cond_eff)*'By group'!AE$23*prop_sw_use)*(1-Population!$DG18*circ_eff)</f>
        <v>4.8587514154784048E-3</v>
      </c>
      <c r="F18" s="191">
        <f>((1-(1-prop_idu_part)*SUMPRODUCT(Population!$BB18:$BN18,'By group'!$BB$27:$BN$27)*(1-prop_idu_male)/SUMPRODUCT(Population!$B18:$N18,'By group'!$B$27:$N$27))*Probability!S18*'By group'!$B$24*'By group'!S$23+(1-prop_idu_part)*SUMPRODUCT(Population!$BB18:$BN18,'By group'!$BB$27:$BN$27)*(1-prop_idu_male)/SUMPRODUCT(Population!$B18:$N18,'By group'!$B$27:$N$27)*Probability!BF18*'By group'!$B$24*'By group'!BF$23+Probability!AF18*Population!$DE18*(1-'By group'!AF$28*cond_eff)*'By group'!AF$23*prop_sw_use)*(1-Population!$DG18*circ_eff)</f>
        <v>2.7379305862023692E-3</v>
      </c>
      <c r="G18" s="191">
        <f>((1-(1-prop_idu_part)*SUMPRODUCT(Population!$BB18:$BN18,'By group'!$BB$27:$BN$27)*(1-prop_idu_male)/SUMPRODUCT(Population!$B18:$N18,'By group'!$B$27:$N$27))*Probability!T18*'By group'!$B$24*'By group'!T$23+(1-prop_idu_part)*SUMPRODUCT(Population!$BB18:$BN18,'By group'!$BB$27:$BN$27)*(1-prop_idu_male)/SUMPRODUCT(Population!$B18:$N18,'By group'!$B$27:$N$27)*Probability!BG18*'By group'!$B$24*'By group'!BG$23+Probability!AG18*Population!$DE18*(1-'By group'!AG$28*cond_eff)*'By group'!AG$23*prop_sw_use)*(1-Population!$DG18*circ_eff)</f>
        <v>1.7257947928678912E-3</v>
      </c>
      <c r="H18" s="191">
        <f>((1-(1-prop_idu_part)*SUMPRODUCT(Population!$BB18:$BN18,'By group'!$BB$27:$BN$27)*(1-prop_idu_male)/SUMPRODUCT(Population!$B18:$N18,'By group'!$B$27:$N$27))*Probability!U18*'By group'!$B$24*'By group'!U$23+(1-prop_idu_part)*SUMPRODUCT(Population!$BB18:$BN18,'By group'!$BB$27:$BN$27)*(1-prop_idu_male)/SUMPRODUCT(Population!$B18:$N18,'By group'!$B$27:$N$27)*Probability!BH18*'By group'!$B$24*'By group'!BH$23+Probability!AH18*Population!$DE18*(1-'By group'!AH$28*cond_eff)*'By group'!AH$23*prop_sw_use)*(1-Population!$DG18*circ_eff)</f>
        <v>1.8332856249722216E-3</v>
      </c>
      <c r="I18" s="191">
        <f>((1-(1-prop_idu_part)*SUMPRODUCT(Population!$BB18:$BN18,'By group'!$BB$27:$BN$27)*(1-prop_idu_male)/SUMPRODUCT(Population!$B18:$N18,'By group'!$B$27:$N$27))*Probability!V18*'By group'!$B$24*'By group'!V$23+(1-prop_idu_part)*SUMPRODUCT(Population!$BB18:$BN18,'By group'!$BB$27:$BN$27)*(1-prop_idu_male)/SUMPRODUCT(Population!$B18:$N18,'By group'!$B$27:$N$27)*Probability!BI18*'By group'!$B$24*'By group'!BI$23+Probability!AI18*Population!$DE18*(1-'By group'!AI$28*cond_eff)*'By group'!AI$23*prop_sw_use)*(1-Population!$DG18*circ_eff)</f>
        <v>0</v>
      </c>
      <c r="J18" s="191">
        <f>((1-(1-prop_idu_part)*SUMPRODUCT(Population!$BB18:$BN18,'By group'!$BB$27:$BN$27)*(1-prop_idu_male)/SUMPRODUCT(Population!$B18:$N18,'By group'!$B$27:$N$27))*Probability!W18*'By group'!$B$24*'By group'!W$23+(1-prop_idu_part)*SUMPRODUCT(Population!$BB18:$BN18,'By group'!$BB$27:$BN$27)*(1-prop_idu_male)/SUMPRODUCT(Population!$B18:$N18,'By group'!$B$27:$N$27)*Probability!BJ18*'By group'!$B$24*'By group'!BJ$23+Probability!AJ18*Population!$DE18*(1-'By group'!AJ$28*cond_eff)*'By group'!AJ$23*prop_sw_use)*(1-Population!$DG18*circ_eff)</f>
        <v>0</v>
      </c>
      <c r="K18" s="191">
        <f>((1-(1-prop_idu_part)*SUMPRODUCT(Population!$BB18:$BN18,'By group'!$BB$27:$BN$27)*(1-prop_idu_male)/SUMPRODUCT(Population!$B18:$N18,'By group'!$B$27:$N$27))*Probability!X18*'By group'!$B$24*'By group'!X$23+(1-prop_idu_part)*SUMPRODUCT(Population!$BB18:$BN18,'By group'!$BB$27:$BN$27)*(1-prop_idu_male)/SUMPRODUCT(Population!$B18:$N18,'By group'!$B$27:$N$27)*Probability!BK18*'By group'!$B$24*'By group'!BK$23+Probability!AK18*Population!$DE18*(1-'By group'!AK$28*cond_eff)*'By group'!AK$23*prop_sw_use)*(1-Population!$DG18*circ_eff)</f>
        <v>0</v>
      </c>
      <c r="L18" s="191">
        <f>((1-(1-prop_idu_part)*SUMPRODUCT(Population!$BB18:$BN18,'By group'!$BB$27:$BN$27)*(1-prop_idu_male)/SUMPRODUCT(Population!$B18:$N18,'By group'!$B$27:$N$27))*Probability!Y18*'By group'!$B$24*'By group'!Y$23+(1-prop_idu_part)*SUMPRODUCT(Population!$BB18:$BN18,'By group'!$BB$27:$BN$27)*(1-prop_idu_male)/SUMPRODUCT(Population!$B18:$N18,'By group'!$B$27:$N$27)*Probability!BL18*'By group'!$B$24*'By group'!BL$23+Probability!AL18*Population!$DE18*(1-'By group'!AL$28*cond_eff)*'By group'!AL$23*prop_sw_use)*(1-Population!$DG18*circ_eff)</f>
        <v>4.718881054570292E-5</v>
      </c>
      <c r="M18" s="191">
        <f>((1-(1-prop_idu_part)*SUMPRODUCT(Population!$BB18:$BN18,'By group'!$BB$27:$BN$27)*(1-prop_idu_male)/SUMPRODUCT(Population!$B18:$N18,'By group'!$B$27:$N$27))*Probability!Z18*'By group'!$B$24*'By group'!Z$23+(1-prop_idu_part)*SUMPRODUCT(Population!$BB18:$BN18,'By group'!$BB$27:$BN$27)*(1-prop_idu_male)/SUMPRODUCT(Population!$B18:$N18,'By group'!$B$27:$N$27)*Probability!BM18*'By group'!$B$24*'By group'!BM$23+Probability!AM18*Population!$DE18*(1-'By group'!AM$28*cond_eff)*'By group'!AM$23*prop_sw_use)*(1-Population!$DG18*circ_eff)</f>
        <v>9.8009405407827686E-5</v>
      </c>
      <c r="N18" s="191">
        <f>((1-(1-prop_idu_part)*SUMPRODUCT(Population!$BB18:$BN18,'By group'!$BB$27:$BN$27)*(1-prop_idu_male)/SUMPRODUCT(Population!$B18:$N18,'By group'!$B$27:$N$27))*Probability!AA18*'By group'!$B$24*'By group'!AA$23+(1-prop_idu_part)*SUMPRODUCT(Population!$BB18:$BN18,'By group'!$BB$27:$BN$27)*(1-prop_idu_male)/SUMPRODUCT(Population!$B18:$N18,'By group'!$B$27:$N$27)*Probability!BN18*'By group'!$B$24*'By group'!BN$23+Probability!AN18*Population!$DE18*(1-'By group'!AN$28*cond_eff)*'By group'!AN$23*prop_sw_use)*(1-Population!$DG18*circ_eff)</f>
        <v>1.4106078783191294E-4</v>
      </c>
      <c r="O18" s="190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group'!$BB$27:$BN$27)*prop_idu_male))*Probability!B18*Population!$DC18*(1-'By group'!O$28*'By group'!O$29)*'By group'!B$23+(1-prop_idu_part)*SUMPRODUCT(Population!$BB18:$BN18,'By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group'!$BB$27:$BN$27)*prop_idu_male)*Probability!BB18*Population!$DD18*(1-'By group'!BB$28*'By group'!BB$29)*'By group'!BB$23</f>
        <v>0</v>
      </c>
      <c r="P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group'!$BB$27:$BN$27)*prop_idu_male))*Probability!C18*Population!$DC18*(1-'By group'!P$28*'By group'!P$29)*'By group'!C$23+(1-prop_idu_part)*SUMPRODUCT(Population!$BB18:$BN18,'By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group'!$BB$27:$BN$27)*prop_idu_male)*Probability!BC18*Population!$DD18*(1-'By group'!BC$28*'By group'!BC$29)*'By group'!BC$23</f>
        <v>1.4022740194228939E-3</v>
      </c>
      <c r="Q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group'!$BB$27:$BN$27)*prop_idu_male))*Probability!D18*Population!$DC18*(1-'By group'!Q$28*'By group'!Q$29)*'By group'!D$23+(1-prop_idu_part)*SUMPRODUCT(Population!$BB18:$BN18,'By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group'!$BB$27:$BN$27)*prop_idu_male)*Probability!BD18*Population!$DD18*(1-'By group'!BD$28*'By group'!BD$29)*'By group'!BD$23</f>
        <v>2.222064132995315E-3</v>
      </c>
      <c r="R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group'!$BB$27:$BN$27)*prop_idu_male))*Probability!E18*Population!$DC18*(1-'By group'!R$28*'By group'!R$29)*'By group'!E$23+(1-prop_idu_part)*SUMPRODUCT(Population!$BB18:$BN18,'By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group'!$BB$27:$BN$27)*prop_idu_male)*Probability!BE18*Population!$DD18*(1-'By group'!BE$28*'By group'!BE$29)*'By group'!BE$23</f>
        <v>2.9301740840898451E-3</v>
      </c>
      <c r="S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group'!$BB$27:$BN$27)*prop_idu_male))*Probability!F18*Population!$DC18*(1-'By group'!S$28*'By group'!S$29)*'By group'!F$23+(1-prop_idu_part)*SUMPRODUCT(Population!$BB18:$BN18,'By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group'!$BB$27:$BN$27)*prop_idu_male)*Probability!BF18*Population!$DD18*(1-'By group'!BF$28*'By group'!BF$29)*'By group'!BF$23</f>
        <v>1.624206569035524E-3</v>
      </c>
      <c r="T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group'!$BB$27:$BN$27)*prop_idu_male))*Probability!G18*Population!$DC18*(1-'By group'!T$28*'By group'!T$29)*'By group'!G$23+(1-prop_idu_part)*SUMPRODUCT(Population!$BB18:$BN18,'By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group'!$BB$27:$BN$27)*prop_idu_male)*Probability!BG18*Population!$DD18*(1-'By group'!BG$28*'By group'!BG$29)*'By group'!BG$23</f>
        <v>9.6995512135326131E-4</v>
      </c>
      <c r="U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group'!$BB$27:$BN$27)*prop_idu_male))*Probability!H18*Population!$DC18*(1-'By group'!U$28*'By group'!U$29)*'By group'!H$23+(1-prop_idu_part)*SUMPRODUCT(Population!$BB18:$BN18,'By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group'!$BB$27:$BN$27)*prop_idu_male)*Probability!BH18*Population!$DD18*(1-'By group'!BH$28*'By group'!BH$29)*'By group'!BH$23</f>
        <v>8.2632708542065218E-4</v>
      </c>
      <c r="V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group'!$BB$27:$BN$27)*prop_idu_male))*Probability!I18*Population!$DC18*(1-'By group'!V$28*'By group'!V$29)*'By group'!I$23+(1-prop_idu_part)*SUMPRODUCT(Population!$BB18:$BN18,'By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group'!$BB$27:$BN$27)*prop_idu_male)*Probability!BI18*Population!$DD18*(1-'By group'!BI$28*'By group'!BI$29)*'By group'!BI$23</f>
        <v>0</v>
      </c>
      <c r="W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group'!$BB$27:$BN$27)*prop_idu_male))*Probability!J18*Population!$DC18*(1-'By group'!W$28*'By group'!W$29)*'By group'!J$23+(1-prop_idu_part)*SUMPRODUCT(Population!$BB18:$BN18,'By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group'!$BB$27:$BN$27)*prop_idu_male)*Probability!BJ18*Population!$DD18*(1-'By group'!BJ$28*'By group'!BJ$29)*'By group'!BJ$23</f>
        <v>0</v>
      </c>
      <c r="X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group'!$BB$27:$BN$27)*prop_idu_male))*Probability!K18*Population!$DC18*(1-'By group'!X$28*'By group'!X$29)*'By group'!K$23+(1-prop_idu_part)*SUMPRODUCT(Population!$BB18:$BN18,'By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group'!$BB$27:$BN$27)*prop_idu_male)*Probability!BK18*Population!$DD18*(1-'By group'!BK$28*'By group'!BK$29)*'By group'!BK$23</f>
        <v>0</v>
      </c>
      <c r="Y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group'!$BB$27:$BN$27)*prop_idu_male))*Probability!L18*Population!$DC18*(1-'By group'!Y$28*'By group'!Y$29)*'By group'!L$23+(1-prop_idu_part)*SUMPRODUCT(Population!$BB18:$BN18,'By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group'!$BB$27:$BN$27)*prop_idu_male)*Probability!BL18*Population!$DD18*(1-'By group'!BL$28*'By group'!BL$29)*'By group'!BL$23</f>
        <v>2.2635453058008274E-5</v>
      </c>
      <c r="Z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group'!$BB$27:$BN$27)*prop_idu_male))*Probability!M18*Population!$DC18*(1-'By group'!Z$28*'By group'!Z$29)*'By group'!M$23+(1-prop_idu_part)*SUMPRODUCT(Population!$BB18:$BN18,'By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group'!$BB$27:$BN$27)*prop_idu_male)*Probability!BM18*Population!$DD18*(1-'By group'!BM$28*'By group'!BM$29)*'By group'!BM$23</f>
        <v>3.7287883885096229E-5</v>
      </c>
      <c r="AA18" s="191">
        <f>(1-(1-prop_idu_part)*SUMPRODUCT(Population!$BB18:$BN18,'By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group'!$BB$27:$BN$27)*prop_idu_male))*Probability!N18*Population!$DC18*(1-'By group'!AA$28*'By group'!AA$29)*'By group'!N$23+(1-prop_idu_part)*SUMPRODUCT(Population!$BB18:$BN18,'By group'!$BB$27:$BN$27)*prop_idu_male/(SUMPRODUCT(Population!$B18:$N18,'By group'!$B$27:$N$27)-(1-prop_idu_part)*SUMPRODUCT(Population!$BB18:$BN18,'By group'!$BB$27:$BN$27)*(1-prop_idu_male)+(1-prop_idu_part)*SUMPRODUCT(Population!$BB18:$BN18,'By group'!$BB$27:$BN$27)*prop_idu_male)*Probability!BN18*Population!$DD18*(1-'By group'!BN$28*'By group'!BN$29)*'By group'!BN$23</f>
        <v>4.631900582701502E-5</v>
      </c>
      <c r="AB18" s="229">
        <f>Probability!B18*'By group'!$AB$24*'By group'!B$23</f>
        <v>0</v>
      </c>
      <c r="AC18" s="229">
        <f>Probability!C18*'By group'!$AB$24*'By group'!C$23</f>
        <v>6.2374888016552624E-2</v>
      </c>
      <c r="AD18" s="229">
        <f>Probability!D18*'By group'!$AB$24*'By group'!D$23</f>
        <v>9.8845582160170767E-2</v>
      </c>
      <c r="AE18" s="229">
        <f>Probability!E18*'By group'!$AB$24*'By group'!E$23</f>
        <v>0.13035593041654153</v>
      </c>
      <c r="AF18" s="229">
        <f>Probability!F18*'By group'!$AB$24*'By group'!F$23</f>
        <v>7.2260329853603519E-2</v>
      </c>
      <c r="AG18" s="229">
        <f>Probability!G18*'By group'!$AB$24*'By group'!G$23</f>
        <v>4.3154051755842408E-2</v>
      </c>
      <c r="AH18" s="229">
        <f>Probability!H18*'By group'!$AB$24*'By group'!H$23</f>
        <v>3.676489259313874E-2</v>
      </c>
      <c r="AI18" s="229">
        <f>Probability!I18*'By group'!$AB$24*'By group'!I$23</f>
        <v>0</v>
      </c>
      <c r="AJ18" s="229">
        <f>Probability!J18*'By group'!$AB$24*'By group'!J$23</f>
        <v>0</v>
      </c>
      <c r="AK18" s="229">
        <f>Probability!K18*'By group'!$AB$24*'By group'!K$23</f>
        <v>0</v>
      </c>
      <c r="AL18" s="229">
        <f>Probability!L18*'By group'!$AB$24*'By group'!L$23</f>
        <v>1.0070868663137982E-3</v>
      </c>
      <c r="AM18" s="229">
        <f>Probability!M18*'By group'!$AB$24*'By group'!M$23</f>
        <v>1.6590193390371808E-3</v>
      </c>
      <c r="AN18" s="229">
        <f>Probability!N18*'By group'!$AB$24*'By group'!N$23</f>
        <v>2.0608393565066181E-3</v>
      </c>
      <c r="AO18" s="40">
        <f>Probability!AO18*'By group'!$AO$24*'By group'!AO$23</f>
        <v>0</v>
      </c>
      <c r="AP18" s="42">
        <f>Probability!AP18*'By group'!$AO$24*'By group'!AP$23</f>
        <v>3.0778352639095397E-3</v>
      </c>
      <c r="AQ18" s="42">
        <f>Probability!AQ18*'By group'!$AO$24*'By group'!AQ$23</f>
        <v>4.3388576762254183E-3</v>
      </c>
      <c r="AR18" s="42">
        <f>Probability!AR18*'By group'!$AO$24*'By group'!AR$23</f>
        <v>4.7942047641434679E-3</v>
      </c>
      <c r="AS18" s="42">
        <f>Probability!AS18*'By group'!$AO$24*'By group'!AS$23</f>
        <v>2.391035880676805E-3</v>
      </c>
      <c r="AT18" s="42">
        <f>Probability!AT18*'By group'!$AO$24*'By group'!AT$23</f>
        <v>1.3538916892782229E-3</v>
      </c>
      <c r="AU18" s="42">
        <f>Probability!AU18*'By group'!$AO$24*'By group'!AU$23</f>
        <v>1.1206104665977775E-3</v>
      </c>
      <c r="AV18" s="42">
        <f>Probability!AV18*'By group'!$AO$24*'By group'!AV$23</f>
        <v>0</v>
      </c>
      <c r="AW18" s="42">
        <f>Probability!AW18*'By group'!$AO$24*'By group'!AW$23</f>
        <v>0</v>
      </c>
      <c r="AX18" s="42">
        <f>Probability!AX18*'By group'!$AO$24*'By group'!AX$23</f>
        <v>0</v>
      </c>
      <c r="AY18" s="42">
        <f>Probability!AY18*'By group'!$AO$24*'By group'!AY$23</f>
        <v>3.0897189158125658E-5</v>
      </c>
      <c r="AZ18" s="42">
        <f>Probability!AZ18*'By group'!$AO$24*'By group'!AZ$23</f>
        <v>5.1366785262327354E-5</v>
      </c>
      <c r="BA18" s="43">
        <f>Probability!BA18*'By group'!$AO$24*'By group'!BA$23</f>
        <v>6.5417439929205492E-5</v>
      </c>
      <c r="BB18" s="191">
        <f>prop_idu_part*Probability!BB18*'By group'!$BB$24*'By group'!BB$23+Probability!BB18*'By group'!$BB$30*'By group'!BB$31</f>
        <v>0</v>
      </c>
      <c r="BC18" s="191">
        <f>prop_idu_part*Probability!BC18*'By group'!$BB$24*'By group'!BC$23+Probability!BC18*'By group'!$BB$30*'By group'!BC$31</f>
        <v>5.9280180245320065E-2</v>
      </c>
      <c r="BD18" s="191">
        <f>prop_idu_part*Probability!BD18*'By group'!$BB$24*'By group'!BD$23+Probability!BD18*'By group'!$BB$30*'By group'!BD$31</f>
        <v>0.14017181091881764</v>
      </c>
      <c r="BE18" s="191">
        <f>prop_idu_part*Probability!BE18*'By group'!$BB$24*'By group'!BE$23+Probability!BE18*'By group'!$BB$30*'By group'!BE$31</f>
        <v>0.1335156887387175</v>
      </c>
      <c r="BF18" s="191">
        <f>prop_idu_part*Probability!BF18*'By group'!$BB$24*'By group'!BF$23+Probability!BF18*'By group'!$BB$30*'By group'!BF$31</f>
        <v>4.0907282494446862E-2</v>
      </c>
      <c r="BG18" s="191">
        <f>prop_idu_part*Probability!BG18*'By group'!$BB$24*'By group'!BG$23+Probability!BG18*'By group'!$BB$30*'By group'!BG$31</f>
        <v>1.174122812446919E-2</v>
      </c>
      <c r="BH18" s="191">
        <f>prop_idu_part*Probability!BH18*'By group'!$BB$24*'By group'!BH$23+Probability!BH18*'By group'!$BB$30*'By group'!BH$31</f>
        <v>8.9612572327682841E-3</v>
      </c>
      <c r="BI18" s="191">
        <f>prop_idu_part*Probability!BI18*'By group'!$BB$24*'By group'!BI$23+Probability!BI18*'By group'!$BB$30*'By group'!BI$31</f>
        <v>0</v>
      </c>
      <c r="BJ18" s="191">
        <f>prop_idu_part*Probability!BJ18*'By group'!$BB$24*'By group'!BJ$23+Probability!BJ18*'By group'!$BB$30*'By group'!BJ$31</f>
        <v>0</v>
      </c>
      <c r="BK18" s="191">
        <f>prop_idu_part*Probability!BK18*'By group'!$BB$24*'By group'!BK$23+Probability!BK18*'By group'!$BB$30*'By group'!BK$31</f>
        <v>0</v>
      </c>
      <c r="BL18" s="191">
        <f>prop_idu_part*Probability!BL18*'By group'!$BB$24*'By group'!BL$23+Probability!BL18*'By group'!$BB$30*'By group'!BL$31</f>
        <v>3.4643875892781191E-3</v>
      </c>
      <c r="BM18" s="191">
        <f>prop_idu_part*Probability!BM18*'By group'!$BB$24*'By group'!BM$23+Probability!BM18*'By group'!$BB$30*'By group'!BM$31</f>
        <v>1.875134215615882E-3</v>
      </c>
      <c r="BN18" s="192">
        <f>prop_idu_part*Probability!BN18*'By group'!$BB$24*'By group'!BN$23+Probability!BN18*'By group'!$BB$30*'By group'!BN$31</f>
        <v>2.300037805388956E-3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</row>
    <row r="19" spans="1:113" x14ac:dyDescent="0.25">
      <c r="A19">
        <f t="shared" si="0"/>
        <v>7.5</v>
      </c>
      <c r="B19" s="190">
        <f>((1-(1-prop_idu_part)*SUMPRODUCT(Population!$BB19:$BN19,'By group'!$BB$27:$BN$27)*(1-prop_idu_male)/SUMPRODUCT(Population!$B19:$N19,'By group'!$B$27:$N$27))*Probability!O19*'By group'!$B$24*'By group'!O$23+(1-prop_idu_part)*SUMPRODUCT(Population!$BB19:$BN19,'By group'!$BB$27:$BN$27)*(1-prop_idu_male)/SUMPRODUCT(Population!$B19:$N19,'By group'!$B$27:$N$27)*Probability!BB19*'By group'!$B$24*'By group'!BB$23+Probability!AB19*Population!$DE19*(1-'By group'!AB$28*cond_eff)*'By group'!AB$23*prop_sw_use)*(1-Population!$DG19*circ_eff)</f>
        <v>0</v>
      </c>
      <c r="C19" s="191">
        <f>((1-(1-prop_idu_part)*SUMPRODUCT(Population!$BB19:$BN19,'By group'!$BB$27:$BN$27)*(1-prop_idu_male)/SUMPRODUCT(Population!$B19:$N19,'By group'!$B$27:$N$27))*Probability!P19*'By group'!$B$24*'By group'!P$23+(1-prop_idu_part)*SUMPRODUCT(Population!$BB19:$BN19,'By group'!$BB$27:$BN$27)*(1-prop_idu_male)/SUMPRODUCT(Population!$B19:$N19,'By group'!$B$27:$N$27)*Probability!BC19*'By group'!$B$24*'By group'!BC$23+Probability!AC19*Population!$DE19*(1-'By group'!AC$28*cond_eff)*'By group'!AC$23*prop_sw_use)*(1-Population!$DG19*circ_eff)</f>
        <v>2.5329069281779474E-3</v>
      </c>
      <c r="D19" s="191">
        <f>((1-(1-prop_idu_part)*SUMPRODUCT(Population!$BB19:$BN19,'By group'!$BB$27:$BN$27)*(1-prop_idu_male)/SUMPRODUCT(Population!$B19:$N19,'By group'!$B$27:$N$27))*Probability!Q19*'By group'!$B$24*'By group'!Q$23+(1-prop_idu_part)*SUMPRODUCT(Population!$BB19:$BN19,'By group'!$BB$27:$BN$27)*(1-prop_idu_male)/SUMPRODUCT(Population!$B19:$N19,'By group'!$B$27:$N$27)*Probability!BD19*'By group'!$B$24*'By group'!BD$23+Probability!AD19*Population!$DE19*(1-'By group'!AD$28*cond_eff)*'By group'!AD$23*prop_sw_use)*(1-Population!$DG19*circ_eff)</f>
        <v>3.8365117450489634E-3</v>
      </c>
      <c r="E19" s="191">
        <f>((1-(1-prop_idu_part)*SUMPRODUCT(Population!$BB19:$BN19,'By group'!$BB$27:$BN$27)*(1-prop_idu_male)/SUMPRODUCT(Population!$B19:$N19,'By group'!$B$27:$N$27))*Probability!R19*'By group'!$B$24*'By group'!R$23+(1-prop_idu_part)*SUMPRODUCT(Population!$BB19:$BN19,'By group'!$BB$27:$BN$27)*(1-prop_idu_male)/SUMPRODUCT(Population!$B19:$N19,'By group'!$B$27:$N$27)*Probability!BE19*'By group'!$B$24*'By group'!BE$23+Probability!AE19*Population!$DE19*(1-'By group'!AE$28*cond_eff)*'By group'!AE$23*prop_sw_use)*(1-Population!$DG19*circ_eff)</f>
        <v>4.7902793985176535E-3</v>
      </c>
      <c r="F19" s="191">
        <f>((1-(1-prop_idu_part)*SUMPRODUCT(Population!$BB19:$BN19,'By group'!$BB$27:$BN$27)*(1-prop_idu_male)/SUMPRODUCT(Population!$B19:$N19,'By group'!$B$27:$N$27))*Probability!S19*'By group'!$B$24*'By group'!S$23+(1-prop_idu_part)*SUMPRODUCT(Population!$BB19:$BN19,'By group'!$BB$27:$BN$27)*(1-prop_idu_male)/SUMPRODUCT(Population!$B19:$N19,'By group'!$B$27:$N$27)*Probability!BF19*'By group'!$B$24*'By group'!BF$23+Probability!AF19*Population!$DE19*(1-'By group'!AF$28*cond_eff)*'By group'!AF$23*prop_sw_use)*(1-Population!$DG19*circ_eff)</f>
        <v>2.6998163367855156E-3</v>
      </c>
      <c r="G19" s="191">
        <f>((1-(1-prop_idu_part)*SUMPRODUCT(Population!$BB19:$BN19,'By group'!$BB$27:$BN$27)*(1-prop_idu_male)/SUMPRODUCT(Population!$B19:$N19,'By group'!$B$27:$N$27))*Probability!T19*'By group'!$B$24*'By group'!T$23+(1-prop_idu_part)*SUMPRODUCT(Population!$BB19:$BN19,'By group'!$BB$27:$BN$27)*(1-prop_idu_male)/SUMPRODUCT(Population!$B19:$N19,'By group'!$B$27:$N$27)*Probability!BG19*'By group'!$B$24*'By group'!BG$23+Probability!AG19*Population!$DE19*(1-'By group'!AG$28*cond_eff)*'By group'!AG$23*prop_sw_use)*(1-Population!$DG19*circ_eff)</f>
        <v>1.7020659925375363E-3</v>
      </c>
      <c r="H19" s="191">
        <f>((1-(1-prop_idu_part)*SUMPRODUCT(Population!$BB19:$BN19,'By group'!$BB$27:$BN$27)*(1-prop_idu_male)/SUMPRODUCT(Population!$B19:$N19,'By group'!$B$27:$N$27))*Probability!U19*'By group'!$B$24*'By group'!U$23+(1-prop_idu_part)*SUMPRODUCT(Population!$BB19:$BN19,'By group'!$BB$27:$BN$27)*(1-prop_idu_male)/SUMPRODUCT(Population!$B19:$N19,'By group'!$B$27:$N$27)*Probability!BH19*'By group'!$B$24*'By group'!BH$23+Probability!AH19*Population!$DE19*(1-'By group'!AH$28*cond_eff)*'By group'!AH$23*prop_sw_use)*(1-Population!$DG19*circ_eff)</f>
        <v>1.7624093246574293E-3</v>
      </c>
      <c r="I19" s="191">
        <f>((1-(1-prop_idu_part)*SUMPRODUCT(Population!$BB19:$BN19,'By group'!$BB$27:$BN$27)*(1-prop_idu_male)/SUMPRODUCT(Population!$B19:$N19,'By group'!$B$27:$N$27))*Probability!V19*'By group'!$B$24*'By group'!V$23+(1-prop_idu_part)*SUMPRODUCT(Population!$BB19:$BN19,'By group'!$BB$27:$BN$27)*(1-prop_idu_male)/SUMPRODUCT(Population!$B19:$N19,'By group'!$B$27:$N$27)*Probability!BI19*'By group'!$B$24*'By group'!BI$23+Probability!AI19*Population!$DE19*(1-'By group'!AI$28*cond_eff)*'By group'!AI$23*prop_sw_use)*(1-Population!$DG19*circ_eff)</f>
        <v>0</v>
      </c>
      <c r="J19" s="191">
        <f>((1-(1-prop_idu_part)*SUMPRODUCT(Population!$BB19:$BN19,'By group'!$BB$27:$BN$27)*(1-prop_idu_male)/SUMPRODUCT(Population!$B19:$N19,'By group'!$B$27:$N$27))*Probability!W19*'By group'!$B$24*'By group'!W$23+(1-prop_idu_part)*SUMPRODUCT(Population!$BB19:$BN19,'By group'!$BB$27:$BN$27)*(1-prop_idu_male)/SUMPRODUCT(Population!$B19:$N19,'By group'!$B$27:$N$27)*Probability!BJ19*'By group'!$B$24*'By group'!BJ$23+Probability!AJ19*Population!$DE19*(1-'By group'!AJ$28*cond_eff)*'By group'!AJ$23*prop_sw_use)*(1-Population!$DG19*circ_eff)</f>
        <v>0</v>
      </c>
      <c r="K19" s="191">
        <f>((1-(1-prop_idu_part)*SUMPRODUCT(Population!$BB19:$BN19,'By group'!$BB$27:$BN$27)*(1-prop_idu_male)/SUMPRODUCT(Population!$B19:$N19,'By group'!$B$27:$N$27))*Probability!X19*'By group'!$B$24*'By group'!X$23+(1-prop_idu_part)*SUMPRODUCT(Population!$BB19:$BN19,'By group'!$BB$27:$BN$27)*(1-prop_idu_male)/SUMPRODUCT(Population!$B19:$N19,'By group'!$B$27:$N$27)*Probability!BK19*'By group'!$B$24*'By group'!BK$23+Probability!AK19*Population!$DE19*(1-'By group'!AK$28*cond_eff)*'By group'!AK$23*prop_sw_use)*(1-Population!$DG19*circ_eff)</f>
        <v>0</v>
      </c>
      <c r="L19" s="191">
        <f>((1-(1-prop_idu_part)*SUMPRODUCT(Population!$BB19:$BN19,'By group'!$BB$27:$BN$27)*(1-prop_idu_male)/SUMPRODUCT(Population!$B19:$N19,'By group'!$B$27:$N$27))*Probability!Y19*'By group'!$B$24*'By group'!Y$23+(1-prop_idu_part)*SUMPRODUCT(Population!$BB19:$BN19,'By group'!$BB$27:$BN$27)*(1-prop_idu_male)/SUMPRODUCT(Population!$B19:$N19,'By group'!$B$27:$N$27)*Probability!BL19*'By group'!$B$24*'By group'!BL$23+Probability!AL19*Population!$DE19*(1-'By group'!AL$28*cond_eff)*'By group'!AL$23*prop_sw_use)*(1-Population!$DG19*circ_eff)</f>
        <v>4.7304377710518197E-5</v>
      </c>
      <c r="M19" s="191">
        <f>((1-(1-prop_idu_part)*SUMPRODUCT(Population!$BB19:$BN19,'By group'!$BB$27:$BN$27)*(1-prop_idu_male)/SUMPRODUCT(Population!$B19:$N19,'By group'!$B$27:$N$27))*Probability!Z19*'By group'!$B$24*'By group'!Z$23+(1-prop_idu_part)*SUMPRODUCT(Population!$BB19:$BN19,'By group'!$BB$27:$BN$27)*(1-prop_idu_male)/SUMPRODUCT(Population!$B19:$N19,'By group'!$B$27:$N$27)*Probability!BM19*'By group'!$B$24*'By group'!BM$23+Probability!AM19*Population!$DE19*(1-'By group'!AM$28*cond_eff)*'By group'!AM$23*prop_sw_use)*(1-Population!$DG19*circ_eff)</f>
        <v>9.4783345620158473E-5</v>
      </c>
      <c r="N19" s="191">
        <f>((1-(1-prop_idu_part)*SUMPRODUCT(Population!$BB19:$BN19,'By group'!$BB$27:$BN$27)*(1-prop_idu_male)/SUMPRODUCT(Population!$B19:$N19,'By group'!$B$27:$N$27))*Probability!AA19*'By group'!$B$24*'By group'!AA$23+(1-prop_idu_part)*SUMPRODUCT(Population!$BB19:$BN19,'By group'!$BB$27:$BN$27)*(1-prop_idu_male)/SUMPRODUCT(Population!$B19:$N19,'By group'!$B$27:$N$27)*Probability!BN19*'By group'!$B$24*'By group'!BN$23+Probability!AN19*Population!$DE19*(1-'By group'!AN$28*cond_eff)*'By group'!AN$23*prop_sw_use)*(1-Population!$DG19*circ_eff)</f>
        <v>1.3405124511160587E-4</v>
      </c>
      <c r="O19" s="190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group'!$BB$27:$BN$27)*prop_idu_male))*Probability!B19*Population!$DC19*(1-'By group'!O$28*'By group'!O$29)*'By group'!B$23+(1-prop_idu_part)*SUMPRODUCT(Population!$BB19:$BN19,'By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group'!$BB$27:$BN$27)*prop_idu_male)*Probability!BB19*Population!$DD19*(1-'By group'!BB$28*'By group'!BB$29)*'By group'!BB$23</f>
        <v>0</v>
      </c>
      <c r="P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group'!$BB$27:$BN$27)*prop_idu_male))*Probability!C19*Population!$DC19*(1-'By group'!P$28*'By group'!P$29)*'By group'!C$23+(1-prop_idu_part)*SUMPRODUCT(Population!$BB19:$BN19,'By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group'!$BB$27:$BN$27)*prop_idu_male)*Probability!BC19*Population!$DD19*(1-'By group'!BC$28*'By group'!BC$29)*'By group'!BC$23</f>
        <v>1.3784437258312432E-3</v>
      </c>
      <c r="Q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group'!$BB$27:$BN$27)*prop_idu_male))*Probability!D19*Population!$DC19*(1-'By group'!Q$28*'By group'!Q$29)*'By group'!D$23+(1-prop_idu_part)*SUMPRODUCT(Population!$BB19:$BN19,'By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group'!$BB$27:$BN$27)*prop_idu_male)*Probability!BD19*Population!$DD19*(1-'By group'!BD$28*'By group'!BD$29)*'By group'!BD$23</f>
        <v>2.1623766971062418E-3</v>
      </c>
      <c r="R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group'!$BB$27:$BN$27)*prop_idu_male))*Probability!E19*Population!$DC19*(1-'By group'!R$28*'By group'!R$29)*'By group'!E$23+(1-prop_idu_part)*SUMPRODUCT(Population!$BB19:$BN19,'By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group'!$BB$27:$BN$27)*prop_idu_male)*Probability!BE19*Population!$DD19*(1-'By group'!BE$28*'By group'!BE$29)*'By group'!BE$23</f>
        <v>2.8448869625672325E-3</v>
      </c>
      <c r="S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group'!$BB$27:$BN$27)*prop_idu_male))*Probability!F19*Population!$DC19*(1-'By group'!S$28*'By group'!S$29)*'By group'!F$23+(1-prop_idu_part)*SUMPRODUCT(Population!$BB19:$BN19,'By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group'!$BB$27:$BN$27)*prop_idu_male)*Probability!BF19*Population!$DD19*(1-'By group'!BF$28*'By group'!BF$29)*'By group'!BF$23</f>
        <v>1.6002777865346018E-3</v>
      </c>
      <c r="T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group'!$BB$27:$BN$27)*prop_idu_male))*Probability!G19*Population!$DC19*(1-'By group'!T$28*'By group'!T$29)*'By group'!G$23+(1-prop_idu_part)*SUMPRODUCT(Population!$BB19:$BN19,'By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group'!$BB$27:$BN$27)*prop_idu_male)*Probability!BG19*Population!$DD19*(1-'By group'!BG$28*'By group'!BG$29)*'By group'!BG$23</f>
        <v>9.7000297998643616E-4</v>
      </c>
      <c r="U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group'!$BB$27:$BN$27)*prop_idu_male))*Probability!H19*Population!$DC19*(1-'By group'!U$28*'By group'!U$29)*'By group'!H$23+(1-prop_idu_part)*SUMPRODUCT(Population!$BB19:$BN19,'By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group'!$BB$27:$BN$27)*prop_idu_male)*Probability!BH19*Population!$DD19*(1-'By group'!BH$28*'By group'!BH$29)*'By group'!BH$23</f>
        <v>8.2964300728507556E-4</v>
      </c>
      <c r="V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group'!$BB$27:$BN$27)*prop_idu_male))*Probability!I19*Population!$DC19*(1-'By group'!V$28*'By group'!V$29)*'By group'!I$23+(1-prop_idu_part)*SUMPRODUCT(Population!$BB19:$BN19,'By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group'!$BB$27:$BN$27)*prop_idu_male)*Probability!BI19*Population!$DD19*(1-'By group'!BI$28*'By group'!BI$29)*'By group'!BI$23</f>
        <v>0</v>
      </c>
      <c r="W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group'!$BB$27:$BN$27)*prop_idu_male))*Probability!J19*Population!$DC19*(1-'By group'!W$28*'By group'!W$29)*'By group'!J$23+(1-prop_idu_part)*SUMPRODUCT(Population!$BB19:$BN19,'By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group'!$BB$27:$BN$27)*prop_idu_male)*Probability!BJ19*Population!$DD19*(1-'By group'!BJ$28*'By group'!BJ$29)*'By group'!BJ$23</f>
        <v>0</v>
      </c>
      <c r="X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group'!$BB$27:$BN$27)*prop_idu_male))*Probability!K19*Population!$DC19*(1-'By group'!X$28*'By group'!X$29)*'By group'!K$23+(1-prop_idu_part)*SUMPRODUCT(Population!$BB19:$BN19,'By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group'!$BB$27:$BN$27)*prop_idu_male)*Probability!BK19*Population!$DD19*(1-'By group'!BK$28*'By group'!BK$29)*'By group'!BK$23</f>
        <v>0</v>
      </c>
      <c r="Y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group'!$BB$27:$BN$27)*prop_idu_male))*Probability!L19*Population!$DC19*(1-'By group'!Y$28*'By group'!Y$29)*'By group'!L$23+(1-prop_idu_part)*SUMPRODUCT(Population!$BB19:$BN19,'By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group'!$BB$27:$BN$27)*prop_idu_male)*Probability!BL19*Population!$DD19*(1-'By group'!BL$28*'By group'!BL$29)*'By group'!BL$23</f>
        <v>2.3356446403735779E-5</v>
      </c>
      <c r="Z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group'!$BB$27:$BN$27)*prop_idu_male))*Probability!M19*Population!$DC19*(1-'By group'!Z$28*'By group'!Z$29)*'By group'!M$23+(1-prop_idu_part)*SUMPRODUCT(Population!$BB19:$BN19,'By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group'!$BB$27:$BN$27)*prop_idu_male)*Probability!BM19*Population!$DD19*(1-'By group'!BM$28*'By group'!BM$29)*'By group'!BM$23</f>
        <v>3.737806382957803E-5</v>
      </c>
      <c r="AA19" s="191">
        <f>(1-(1-prop_idu_part)*SUMPRODUCT(Population!$BB19:$BN19,'By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group'!$BB$27:$BN$27)*prop_idu_male))*Probability!N19*Population!$DC19*(1-'By group'!AA$28*'By group'!AA$29)*'By group'!N$23+(1-prop_idu_part)*SUMPRODUCT(Population!$BB19:$BN19,'By group'!$BB$27:$BN$27)*prop_idu_male/(SUMPRODUCT(Population!$B19:$N19,'By group'!$B$27:$N$27)-(1-prop_idu_part)*SUMPRODUCT(Population!$BB19:$BN19,'By group'!$BB$27:$BN$27)*(1-prop_idu_male)+(1-prop_idu_part)*SUMPRODUCT(Population!$BB19:$BN19,'By group'!$BB$27:$BN$27)*prop_idu_male)*Probability!BN19*Population!$DD19*(1-'By group'!BN$28*'By group'!BN$29)*'By group'!BN$23</f>
        <v>4.4581268668933481E-5</v>
      </c>
      <c r="AB19" s="229">
        <f>Probability!B19*'By group'!$AB$24*'By group'!B$23</f>
        <v>0</v>
      </c>
      <c r="AC19" s="229">
        <f>Probability!C19*'By group'!$AB$24*'By group'!C$23</f>
        <v>6.1489752736854364E-2</v>
      </c>
      <c r="AD19" s="229">
        <f>Probability!D19*'By group'!$AB$24*'By group'!D$23</f>
        <v>9.6464353204245942E-2</v>
      </c>
      <c r="AE19" s="229">
        <f>Probability!E19*'By group'!$AB$24*'By group'!E$23</f>
        <v>0.12692177214752287</v>
      </c>
      <c r="AF19" s="229">
        <f>Probability!F19*'By group'!$AB$24*'By group'!F$23</f>
        <v>7.1398416716116131E-2</v>
      </c>
      <c r="AG19" s="229">
        <f>Probability!G19*'By group'!$AB$24*'By group'!G$23</f>
        <v>4.3279121692578984E-2</v>
      </c>
      <c r="AH19" s="229">
        <f>Probability!H19*'By group'!$AB$24*'By group'!H$23</f>
        <v>3.701775852781676E-2</v>
      </c>
      <c r="AI19" s="229">
        <f>Probability!I19*'By group'!$AB$24*'By group'!I$23</f>
        <v>0</v>
      </c>
      <c r="AJ19" s="229">
        <f>Probability!J19*'By group'!$AB$24*'By group'!J$23</f>
        <v>0</v>
      </c>
      <c r="AK19" s="229">
        <f>Probability!K19*'By group'!$AB$24*'By group'!K$23</f>
        <v>0</v>
      </c>
      <c r="AL19" s="229">
        <f>Probability!L19*'By group'!$AB$24*'By group'!L$23</f>
        <v>1.042130263145064E-3</v>
      </c>
      <c r="AM19" s="229">
        <f>Probability!M19*'By group'!$AB$24*'By group'!M$23</f>
        <v>1.6677837145318822E-3</v>
      </c>
      <c r="AN19" s="229">
        <f>Probability!N19*'By group'!$AB$24*'By group'!N$23</f>
        <v>1.9891968943965056E-3</v>
      </c>
      <c r="AO19" s="40">
        <f>Probability!AO19*'By group'!$AO$24*'By group'!AO$23</f>
        <v>0</v>
      </c>
      <c r="AP19" s="42">
        <f>Probability!AP19*'By group'!$AO$24*'By group'!AP$23</f>
        <v>3.1283880587736055E-3</v>
      </c>
      <c r="AQ19" s="42">
        <f>Probability!AQ19*'By group'!$AO$24*'By group'!AQ$23</f>
        <v>4.4013399275201629E-3</v>
      </c>
      <c r="AR19" s="42">
        <f>Probability!AR19*'By group'!$AO$24*'By group'!AR$23</f>
        <v>4.8625473350112349E-3</v>
      </c>
      <c r="AS19" s="42">
        <f>Probability!AS19*'By group'!$AO$24*'By group'!AS$23</f>
        <v>2.4451554816491234E-3</v>
      </c>
      <c r="AT19" s="42">
        <f>Probability!AT19*'By group'!$AO$24*'By group'!AT$23</f>
        <v>1.3952843305208799E-3</v>
      </c>
      <c r="AU19" s="42">
        <f>Probability!AU19*'By group'!$AO$24*'By group'!AU$23</f>
        <v>1.138483262277579E-3</v>
      </c>
      <c r="AV19" s="42">
        <f>Probability!AV19*'By group'!$AO$24*'By group'!AV$23</f>
        <v>0</v>
      </c>
      <c r="AW19" s="42">
        <f>Probability!AW19*'By group'!$AO$24*'By group'!AW$23</f>
        <v>0</v>
      </c>
      <c r="AX19" s="42">
        <f>Probability!AX19*'By group'!$AO$24*'By group'!AX$23</f>
        <v>0</v>
      </c>
      <c r="AY19" s="42">
        <f>Probability!AY19*'By group'!$AO$24*'By group'!AY$23</f>
        <v>3.2385681753657985E-5</v>
      </c>
      <c r="AZ19" s="42">
        <f>Probability!AZ19*'By group'!$AO$24*'By group'!AZ$23</f>
        <v>5.1603000617364321E-5</v>
      </c>
      <c r="BA19" s="43">
        <f>Probability!BA19*'By group'!$AO$24*'By group'!BA$23</f>
        <v>6.2919718051686495E-5</v>
      </c>
      <c r="BB19" s="191">
        <f>prop_idu_part*Probability!BB19*'By group'!$BB$24*'By group'!BB$23+Probability!BB19*'By group'!$BB$30*'By group'!BB$31</f>
        <v>0</v>
      </c>
      <c r="BC19" s="191">
        <f>prop_idu_part*Probability!BC19*'By group'!$BB$24*'By group'!BC$23+Probability!BC19*'By group'!$BB$30*'By group'!BC$31</f>
        <v>5.9125067605836787E-2</v>
      </c>
      <c r="BD19" s="191">
        <f>prop_idu_part*Probability!BD19*'By group'!$BB$24*'By group'!BD$23+Probability!BD19*'By group'!$BB$30*'By group'!BD$31</f>
        <v>0.14013944517803789</v>
      </c>
      <c r="BE19" s="191">
        <f>prop_idu_part*Probability!BE19*'By group'!$BB$24*'By group'!BE$23+Probability!BE19*'By group'!$BB$30*'By group'!BE$31</f>
        <v>0.13500334660890237</v>
      </c>
      <c r="BF19" s="191">
        <f>prop_idu_part*Probability!BF19*'By group'!$BB$24*'By group'!BF$23+Probability!BF19*'By group'!$BB$30*'By group'!BF$31</f>
        <v>4.1988494060481066E-2</v>
      </c>
      <c r="BG19" s="191">
        <f>prop_idu_part*Probability!BG19*'By group'!$BB$24*'By group'!BG$23+Probability!BG19*'By group'!$BB$30*'By group'!BG$31</f>
        <v>1.2182203616671841E-2</v>
      </c>
      <c r="BH19" s="191">
        <f>prop_idu_part*Probability!BH19*'By group'!$BB$24*'By group'!BH$23+Probability!BH19*'By group'!$BB$30*'By group'!BH$31</f>
        <v>9.1761777897523267E-3</v>
      </c>
      <c r="BI19" s="191">
        <f>prop_idu_part*Probability!BI19*'By group'!$BB$24*'By group'!BI$23+Probability!BI19*'By group'!$BB$30*'By group'!BI$31</f>
        <v>0</v>
      </c>
      <c r="BJ19" s="191">
        <f>prop_idu_part*Probability!BJ19*'By group'!$BB$24*'By group'!BJ$23+Probability!BJ19*'By group'!$BB$30*'By group'!BJ$31</f>
        <v>0</v>
      </c>
      <c r="BK19" s="191">
        <f>prop_idu_part*Probability!BK19*'By group'!$BB$24*'By group'!BK$23+Probability!BK19*'By group'!$BB$30*'By group'!BK$31</f>
        <v>0</v>
      </c>
      <c r="BL19" s="191">
        <f>prop_idu_part*Probability!BL19*'By group'!$BB$24*'By group'!BL$23+Probability!BL19*'By group'!$BB$30*'By group'!BL$31</f>
        <v>3.6453639592718139E-3</v>
      </c>
      <c r="BM19" s="191">
        <f>prop_idu_part*Probability!BM19*'By group'!$BB$24*'By group'!BM$23+Probability!BM19*'By group'!$BB$30*'By group'!BM$31</f>
        <v>1.8849404443007629E-3</v>
      </c>
      <c r="BN19" s="192">
        <f>prop_idu_part*Probability!BN19*'By group'!$BB$24*'By group'!BN$23+Probability!BN19*'By group'!$BB$30*'By group'!BN$31</f>
        <v>2.1911801260994538E-3</v>
      </c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</row>
    <row r="20" spans="1:113" x14ac:dyDescent="0.25">
      <c r="A20">
        <f t="shared" si="0"/>
        <v>8</v>
      </c>
      <c r="B20" s="190">
        <f>((1-(1-prop_idu_part)*SUMPRODUCT(Population!$BB20:$BN20,'By group'!$BB$27:$BN$27)*(1-prop_idu_male)/SUMPRODUCT(Population!$B20:$N20,'By group'!$B$27:$N$27))*Probability!O20*'By group'!$B$24*'By group'!O$23+(1-prop_idu_part)*SUMPRODUCT(Population!$BB20:$BN20,'By group'!$BB$27:$BN$27)*(1-prop_idu_male)/SUMPRODUCT(Population!$B20:$N20,'By group'!$B$27:$N$27)*Probability!BB20*'By group'!$B$24*'By group'!BB$23+Probability!AB20*Population!$DE20*(1-'By group'!AB$28*cond_eff)*'By group'!AB$23*prop_sw_use)*(1-Population!$DG20*circ_eff)</f>
        <v>0</v>
      </c>
      <c r="C20" s="191">
        <f>((1-(1-prop_idu_part)*SUMPRODUCT(Population!$BB20:$BN20,'By group'!$BB$27:$BN$27)*(1-prop_idu_male)/SUMPRODUCT(Population!$B20:$N20,'By group'!$B$27:$N$27))*Probability!P20*'By group'!$B$24*'By group'!P$23+(1-prop_idu_part)*SUMPRODUCT(Population!$BB20:$BN20,'By group'!$BB$27:$BN$27)*(1-prop_idu_male)/SUMPRODUCT(Population!$B20:$N20,'By group'!$B$27:$N$27)*Probability!BC20*'By group'!$B$24*'By group'!BC$23+Probability!AC20*Population!$DE20*(1-'By group'!AC$28*cond_eff)*'By group'!AC$23*prop_sw_use)*(1-Population!$DG20*circ_eff)</f>
        <v>2.5142878828840684E-3</v>
      </c>
      <c r="D20" s="191">
        <f>((1-(1-prop_idu_part)*SUMPRODUCT(Population!$BB20:$BN20,'By group'!$BB$27:$BN$27)*(1-prop_idu_male)/SUMPRODUCT(Population!$B20:$N20,'By group'!$B$27:$N$27))*Probability!Q20*'By group'!$B$24*'By group'!Q$23+(1-prop_idu_part)*SUMPRODUCT(Population!$BB20:$BN20,'By group'!$BB$27:$BN$27)*(1-prop_idu_male)/SUMPRODUCT(Population!$B20:$N20,'By group'!$B$27:$N$27)*Probability!BD20*'By group'!$B$24*'By group'!BD$23+Probability!AD20*Population!$DE20*(1-'By group'!AD$28*cond_eff)*'By group'!AD$23*prop_sw_use)*(1-Population!$DG20*circ_eff)</f>
        <v>3.805405504721639E-3</v>
      </c>
      <c r="E20" s="191">
        <f>((1-(1-prop_idu_part)*SUMPRODUCT(Population!$BB20:$BN20,'By group'!$BB$27:$BN$27)*(1-prop_idu_male)/SUMPRODUCT(Population!$B20:$N20,'By group'!$B$27:$N$27))*Probability!R20*'By group'!$B$24*'By group'!R$23+(1-prop_idu_part)*SUMPRODUCT(Population!$BB20:$BN20,'By group'!$BB$27:$BN$27)*(1-prop_idu_male)/SUMPRODUCT(Population!$B20:$N20,'By group'!$B$27:$N$27)*Probability!BE20*'By group'!$B$24*'By group'!BE$23+Probability!AE20*Population!$DE20*(1-'By group'!AE$28*cond_eff)*'By group'!AE$23*prop_sw_use)*(1-Population!$DG20*circ_eff)</f>
        <v>4.7282470921612288E-3</v>
      </c>
      <c r="F20" s="191">
        <f>((1-(1-prop_idu_part)*SUMPRODUCT(Population!$BB20:$BN20,'By group'!$BB$27:$BN$27)*(1-prop_idu_male)/SUMPRODUCT(Population!$B20:$N20,'By group'!$B$27:$N$27))*Probability!S20*'By group'!$B$24*'By group'!S$23+(1-prop_idu_part)*SUMPRODUCT(Population!$BB20:$BN20,'By group'!$BB$27:$BN$27)*(1-prop_idu_male)/SUMPRODUCT(Population!$B20:$N20,'By group'!$B$27:$N$27)*Probability!BF20*'By group'!$B$24*'By group'!BF$23+Probability!AF20*Population!$DE20*(1-'By group'!AF$28*cond_eff)*'By group'!AF$23*prop_sw_use)*(1-Population!$DG20*circ_eff)</f>
        <v>2.662078086781114E-3</v>
      </c>
      <c r="G20" s="191">
        <f>((1-(1-prop_idu_part)*SUMPRODUCT(Population!$BB20:$BN20,'By group'!$BB$27:$BN$27)*(1-prop_idu_male)/SUMPRODUCT(Population!$B20:$N20,'By group'!$B$27:$N$27))*Probability!T20*'By group'!$B$24*'By group'!T$23+(1-prop_idu_part)*SUMPRODUCT(Population!$BB20:$BN20,'By group'!$BB$27:$BN$27)*(1-prop_idu_male)/SUMPRODUCT(Population!$B20:$N20,'By group'!$B$27:$N$27)*Probability!BG20*'By group'!$B$24*'By group'!BG$23+Probability!AG20*Population!$DE20*(1-'By group'!AG$28*cond_eff)*'By group'!AG$23*prop_sw_use)*(1-Population!$DG20*circ_eff)</f>
        <v>1.6772933279767441E-3</v>
      </c>
      <c r="H20" s="191">
        <f>((1-(1-prop_idu_part)*SUMPRODUCT(Population!$BB20:$BN20,'By group'!$BB$27:$BN$27)*(1-prop_idu_male)/SUMPRODUCT(Population!$B20:$N20,'By group'!$B$27:$N$27))*Probability!U20*'By group'!$B$24*'By group'!U$23+(1-prop_idu_part)*SUMPRODUCT(Population!$BB20:$BN20,'By group'!$BB$27:$BN$27)*(1-prop_idu_male)/SUMPRODUCT(Population!$B20:$N20,'By group'!$B$27:$N$27)*Probability!BH20*'By group'!$B$24*'By group'!BH$23+Probability!AH20*Population!$DE20*(1-'By group'!AH$28*cond_eff)*'By group'!AH$23*prop_sw_use)*(1-Population!$DG20*circ_eff)</f>
        <v>1.7038560633775904E-3</v>
      </c>
      <c r="I20" s="191">
        <f>((1-(1-prop_idu_part)*SUMPRODUCT(Population!$BB20:$BN20,'By group'!$BB$27:$BN$27)*(1-prop_idu_male)/SUMPRODUCT(Population!$B20:$N20,'By group'!$B$27:$N$27))*Probability!V20*'By group'!$B$24*'By group'!V$23+(1-prop_idu_part)*SUMPRODUCT(Population!$BB20:$BN20,'By group'!$BB$27:$BN$27)*(1-prop_idu_male)/SUMPRODUCT(Population!$B20:$N20,'By group'!$B$27:$N$27)*Probability!BI20*'By group'!$B$24*'By group'!BI$23+Probability!AI20*Population!$DE20*(1-'By group'!AI$28*cond_eff)*'By group'!AI$23*prop_sw_use)*(1-Population!$DG20*circ_eff)</f>
        <v>0</v>
      </c>
      <c r="J20" s="191">
        <f>((1-(1-prop_idu_part)*SUMPRODUCT(Population!$BB20:$BN20,'By group'!$BB$27:$BN$27)*(1-prop_idu_male)/SUMPRODUCT(Population!$B20:$N20,'By group'!$B$27:$N$27))*Probability!W20*'By group'!$B$24*'By group'!W$23+(1-prop_idu_part)*SUMPRODUCT(Population!$BB20:$BN20,'By group'!$BB$27:$BN$27)*(1-prop_idu_male)/SUMPRODUCT(Population!$B20:$N20,'By group'!$B$27:$N$27)*Probability!BJ20*'By group'!$B$24*'By group'!BJ$23+Probability!AJ20*Population!$DE20*(1-'By group'!AJ$28*cond_eff)*'By group'!AJ$23*prop_sw_use)*(1-Population!$DG20*circ_eff)</f>
        <v>0</v>
      </c>
      <c r="K20" s="191">
        <f>((1-(1-prop_idu_part)*SUMPRODUCT(Population!$BB20:$BN20,'By group'!$BB$27:$BN$27)*(1-prop_idu_male)/SUMPRODUCT(Population!$B20:$N20,'By group'!$B$27:$N$27))*Probability!X20*'By group'!$B$24*'By group'!X$23+(1-prop_idu_part)*SUMPRODUCT(Population!$BB20:$BN20,'By group'!$BB$27:$BN$27)*(1-prop_idu_male)/SUMPRODUCT(Population!$B20:$N20,'By group'!$B$27:$N$27)*Probability!BK20*'By group'!$B$24*'By group'!BK$23+Probability!AK20*Population!$DE20*(1-'By group'!AK$28*cond_eff)*'By group'!AK$23*prop_sw_use)*(1-Population!$DG20*circ_eff)</f>
        <v>0</v>
      </c>
      <c r="L20" s="191">
        <f>((1-(1-prop_idu_part)*SUMPRODUCT(Population!$BB20:$BN20,'By group'!$BB$27:$BN$27)*(1-prop_idu_male)/SUMPRODUCT(Population!$B20:$N20,'By group'!$B$27:$N$27))*Probability!Y20*'By group'!$B$24*'By group'!Y$23+(1-prop_idu_part)*SUMPRODUCT(Population!$BB20:$BN20,'By group'!$BB$27:$BN$27)*(1-prop_idu_male)/SUMPRODUCT(Population!$B20:$N20,'By group'!$B$27:$N$27)*Probability!BL20*'By group'!$B$24*'By group'!BL$23+Probability!AL20*Population!$DE20*(1-'By group'!AL$28*cond_eff)*'By group'!AL$23*prop_sw_use)*(1-Population!$DG20*circ_eff)</f>
        <v>4.7298841086057538E-5</v>
      </c>
      <c r="M20" s="191">
        <f>((1-(1-prop_idu_part)*SUMPRODUCT(Population!$BB20:$BN20,'By group'!$BB$27:$BN$27)*(1-prop_idu_male)/SUMPRODUCT(Population!$B20:$N20,'By group'!$B$27:$N$27))*Probability!Z20*'By group'!$B$24*'By group'!Z$23+(1-prop_idu_part)*SUMPRODUCT(Population!$BB20:$BN20,'By group'!$BB$27:$BN$27)*(1-prop_idu_male)/SUMPRODUCT(Population!$B20:$N20,'By group'!$B$27:$N$27)*Probability!BM20*'By group'!$B$24*'By group'!BM$23+Probability!AM20*Population!$DE20*(1-'By group'!AM$28*cond_eff)*'By group'!AM$23*prop_sw_use)*(1-Population!$DG20*circ_eff)</f>
        <v>9.1987968327473732E-5</v>
      </c>
      <c r="N20" s="191">
        <f>((1-(1-prop_idu_part)*SUMPRODUCT(Population!$BB20:$BN20,'By group'!$BB$27:$BN$27)*(1-prop_idu_male)/SUMPRODUCT(Population!$B20:$N20,'By group'!$B$27:$N$27))*Probability!AA20*'By group'!$B$24*'By group'!AA$23+(1-prop_idu_part)*SUMPRODUCT(Population!$BB20:$BN20,'By group'!$BB$27:$BN$27)*(1-prop_idu_male)/SUMPRODUCT(Population!$B20:$N20,'By group'!$B$27:$N$27)*Probability!BN20*'By group'!$B$24*'By group'!BN$23+Probability!AN20*Population!$DE20*(1-'By group'!AN$28*cond_eff)*'By group'!AN$23*prop_sw_use)*(1-Population!$DG20*circ_eff)</f>
        <v>1.2750188764923441E-4</v>
      </c>
      <c r="O20" s="190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group'!$BB$27:$BN$27)*prop_idu_male))*Probability!B20*Population!$DC20*(1-'By group'!O$28*'By group'!O$29)*'By group'!B$23+(1-prop_idu_part)*SUMPRODUCT(Population!$BB20:$BN20,'By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group'!$BB$27:$BN$27)*prop_idu_male)*Probability!BB20*Population!$DD20*(1-'By group'!BB$28*'By group'!BB$29)*'By group'!BB$23</f>
        <v>0</v>
      </c>
      <c r="P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group'!$BB$27:$BN$27)*prop_idu_male))*Probability!C20*Population!$DC20*(1-'By group'!P$28*'By group'!P$29)*'By group'!C$23+(1-prop_idu_part)*SUMPRODUCT(Population!$BB20:$BN20,'By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group'!$BB$27:$BN$27)*prop_idu_male)*Probability!BC20*Population!$DD20*(1-'By group'!BC$28*'By group'!BC$29)*'By group'!BC$23</f>
        <v>1.3567362235131217E-3</v>
      </c>
      <c r="Q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group'!$BB$27:$BN$27)*prop_idu_male))*Probability!D20*Population!$DC20*(1-'By group'!Q$28*'By group'!Q$29)*'By group'!D$23+(1-prop_idu_part)*SUMPRODUCT(Population!$BB20:$BN20,'By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group'!$BB$27:$BN$27)*prop_idu_male)*Probability!BD20*Population!$DD20*(1-'By group'!BD$28*'By group'!BD$29)*'By group'!BD$23</f>
        <v>2.1111673401445373E-3</v>
      </c>
      <c r="R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group'!$BB$27:$BN$27)*prop_idu_male))*Probability!E20*Population!$DC20*(1-'By group'!R$28*'By group'!R$29)*'By group'!E$23+(1-prop_idu_part)*SUMPRODUCT(Population!$BB20:$BN20,'By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group'!$BB$27:$BN$27)*prop_idu_male)*Probability!BE20*Population!$DD20*(1-'By group'!BE$28*'By group'!BE$29)*'By group'!BE$23</f>
        <v>2.7634469672659628E-3</v>
      </c>
      <c r="S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group'!$BB$27:$BN$27)*prop_idu_male))*Probability!F20*Population!$DC20*(1-'By group'!S$28*'By group'!S$29)*'By group'!F$23+(1-prop_idu_part)*SUMPRODUCT(Population!$BB20:$BN20,'By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group'!$BB$27:$BN$27)*prop_idu_male)*Probability!BF20*Population!$DD20*(1-'By group'!BF$28*'By group'!BF$29)*'By group'!BF$23</f>
        <v>1.5697379700946833E-3</v>
      </c>
      <c r="T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group'!$BB$27:$BN$27)*prop_idu_male))*Probability!G20*Population!$DC20*(1-'By group'!T$28*'By group'!T$29)*'By group'!G$23+(1-prop_idu_part)*SUMPRODUCT(Population!$BB20:$BN20,'By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group'!$BB$27:$BN$27)*prop_idu_male)*Probability!BG20*Population!$DD20*(1-'By group'!BG$28*'By group'!BG$29)*'By group'!BG$23</f>
        <v>9.6259798183307853E-4</v>
      </c>
      <c r="U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group'!$BB$27:$BN$27)*prop_idu_male))*Probability!H20*Population!$DC20*(1-'By group'!U$28*'By group'!U$29)*'By group'!H$23+(1-prop_idu_part)*SUMPRODUCT(Population!$BB20:$BN20,'By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group'!$BB$27:$BN$27)*prop_idu_male)*Probability!BH20*Population!$DD20*(1-'By group'!BH$28*'By group'!BH$29)*'By group'!BH$23</f>
        <v>8.3104348973252564E-4</v>
      </c>
      <c r="V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group'!$BB$27:$BN$27)*prop_idu_male))*Probability!I20*Population!$DC20*(1-'By group'!V$28*'By group'!V$29)*'By group'!I$23+(1-prop_idu_part)*SUMPRODUCT(Population!$BB20:$BN20,'By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group'!$BB$27:$BN$27)*prop_idu_male)*Probability!BI20*Population!$DD20*(1-'By group'!BI$28*'By group'!BI$29)*'By group'!BI$23</f>
        <v>0</v>
      </c>
      <c r="W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group'!$BB$27:$BN$27)*prop_idu_male))*Probability!J20*Population!$DC20*(1-'By group'!W$28*'By group'!W$29)*'By group'!J$23+(1-prop_idu_part)*SUMPRODUCT(Population!$BB20:$BN20,'By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group'!$BB$27:$BN$27)*prop_idu_male)*Probability!BJ20*Population!$DD20*(1-'By group'!BJ$28*'By group'!BJ$29)*'By group'!BJ$23</f>
        <v>0</v>
      </c>
      <c r="X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group'!$BB$27:$BN$27)*prop_idu_male))*Probability!K20*Population!$DC20*(1-'By group'!X$28*'By group'!X$29)*'By group'!K$23+(1-prop_idu_part)*SUMPRODUCT(Population!$BB20:$BN20,'By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group'!$BB$27:$BN$27)*prop_idu_male)*Probability!BK20*Population!$DD20*(1-'By group'!BK$28*'By group'!BK$29)*'By group'!BK$23</f>
        <v>0</v>
      </c>
      <c r="Y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group'!$BB$27:$BN$27)*prop_idu_male))*Probability!L20*Population!$DC20*(1-'By group'!Y$28*'By group'!Y$29)*'By group'!L$23+(1-prop_idu_part)*SUMPRODUCT(Population!$BB20:$BN20,'By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group'!$BB$27:$BN$27)*prop_idu_male)*Probability!BL20*Population!$DD20*(1-'By group'!BL$28*'By group'!BL$29)*'By group'!BL$23</f>
        <v>2.3911399554424863E-5</v>
      </c>
      <c r="Z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group'!$BB$27:$BN$27)*prop_idu_male))*Probability!M20*Population!$DC20*(1-'By group'!Z$28*'By group'!Z$29)*'By group'!M$23+(1-prop_idu_part)*SUMPRODUCT(Population!$BB20:$BN20,'By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group'!$BB$27:$BN$27)*prop_idu_male)*Probability!BM20*Population!$DD20*(1-'By group'!BM$28*'By group'!BM$29)*'By group'!BM$23</f>
        <v>3.7566111255443876E-5</v>
      </c>
      <c r="AA20" s="191">
        <f>(1-(1-prop_idu_part)*SUMPRODUCT(Population!$BB20:$BN20,'By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group'!$BB$27:$BN$27)*prop_idu_male))*Probability!N20*Population!$DC20*(1-'By group'!AA$28*'By group'!AA$29)*'By group'!N$23+(1-prop_idu_part)*SUMPRODUCT(Population!$BB20:$BN20,'By group'!$BB$27:$BN$27)*prop_idu_male/(SUMPRODUCT(Population!$B20:$N20,'By group'!$B$27:$N$27)-(1-prop_idu_part)*SUMPRODUCT(Population!$BB20:$BN20,'By group'!$BB$27:$BN$27)*(1-prop_idu_male)+(1-prop_idu_part)*SUMPRODUCT(Population!$BB20:$BN20,'By group'!$BB$27:$BN$27)*prop_idu_male)*Probability!BN20*Population!$DD20*(1-'By group'!BN$28*'By group'!BN$29)*'By group'!BN$23</f>
        <v>4.3068050099833673E-5</v>
      </c>
      <c r="AB20" s="229">
        <f>Probability!B20*'By group'!$AB$24*'By group'!B$23</f>
        <v>0</v>
      </c>
      <c r="AC20" s="229">
        <f>Probability!C20*'By group'!$AB$24*'By group'!C$23</f>
        <v>6.0683491456240704E-2</v>
      </c>
      <c r="AD20" s="229">
        <f>Probability!D20*'By group'!$AB$24*'By group'!D$23</f>
        <v>9.443174044587363E-2</v>
      </c>
      <c r="AE20" s="229">
        <f>Probability!E20*'By group'!$AB$24*'By group'!E$23</f>
        <v>0.1236176923904284</v>
      </c>
      <c r="AF20" s="229">
        <f>Probability!F20*'By group'!$AB$24*'By group'!F$23</f>
        <v>7.0222962007555886E-2</v>
      </c>
      <c r="AG20" s="229">
        <f>Probability!G20*'By group'!$AB$24*'By group'!G$23</f>
        <v>4.3063545232765947E-2</v>
      </c>
      <c r="AH20" s="229">
        <f>Probability!H20*'By group'!$AB$24*'By group'!H$23</f>
        <v>3.7179534805846279E-2</v>
      </c>
      <c r="AI20" s="229">
        <f>Probability!I20*'By group'!$AB$24*'By group'!I$23</f>
        <v>0</v>
      </c>
      <c r="AJ20" s="229">
        <f>Probability!J20*'By group'!$AB$24*'By group'!J$23</f>
        <v>0</v>
      </c>
      <c r="AK20" s="229">
        <f>Probability!K20*'By group'!$AB$24*'By group'!K$23</f>
        <v>0</v>
      </c>
      <c r="AL20" s="229">
        <f>Probability!L20*'By group'!$AB$24*'By group'!L$23</f>
        <v>1.0697485347547595E-3</v>
      </c>
      <c r="AM20" s="229">
        <f>Probability!M20*'By group'!$AB$24*'By group'!M$23</f>
        <v>1.6806692258459948E-3</v>
      </c>
      <c r="AN20" s="229">
        <f>Probability!N20*'By group'!$AB$24*'By group'!N$23</f>
        <v>1.9268373121276528E-3</v>
      </c>
      <c r="AO20" s="40">
        <f>Probability!AO20*'By group'!$AO$24*'By group'!AO$23</f>
        <v>0</v>
      </c>
      <c r="AP20" s="42">
        <f>Probability!AP20*'By group'!$AO$24*'By group'!AP$23</f>
        <v>3.1786348941034051E-3</v>
      </c>
      <c r="AQ20" s="42">
        <f>Probability!AQ20*'By group'!$AO$24*'By group'!AQ$23</f>
        <v>4.4680406716738914E-3</v>
      </c>
      <c r="AR20" s="42">
        <f>Probability!AR20*'By group'!$AO$24*'By group'!AR$23</f>
        <v>4.9322673019404897E-3</v>
      </c>
      <c r="AS20" s="42">
        <f>Probability!AS20*'By group'!$AO$24*'By group'!AS$23</f>
        <v>2.4938691130740594E-3</v>
      </c>
      <c r="AT20" s="42">
        <f>Probability!AT20*'By group'!$AO$24*'By group'!AT$23</f>
        <v>1.4314109327941017E-3</v>
      </c>
      <c r="AU20" s="42">
        <f>Probability!AU20*'By group'!$AO$24*'By group'!AU$23</f>
        <v>1.1598725939774186E-3</v>
      </c>
      <c r="AV20" s="42">
        <f>Probability!AV20*'By group'!$AO$24*'By group'!AV$23</f>
        <v>0</v>
      </c>
      <c r="AW20" s="42">
        <f>Probability!AW20*'By group'!$AO$24*'By group'!AW$23</f>
        <v>0</v>
      </c>
      <c r="AX20" s="42">
        <f>Probability!AX20*'By group'!$AO$24*'By group'!AX$23</f>
        <v>0</v>
      </c>
      <c r="AY20" s="42">
        <f>Probability!AY20*'By group'!$AO$24*'By group'!AY$23</f>
        <v>3.37947977055335E-5</v>
      </c>
      <c r="AZ20" s="42">
        <f>Probability!AZ20*'By group'!$AO$24*'By group'!AZ$23</f>
        <v>5.2140899311410225E-5</v>
      </c>
      <c r="BA20" s="43">
        <f>Probability!BA20*'By group'!$AO$24*'By group'!BA$23</f>
        <v>6.0781593445890437E-5</v>
      </c>
      <c r="BB20" s="191">
        <f>prop_idu_part*Probability!BB20*'By group'!$BB$24*'By group'!BB$23+Probability!BB20*'By group'!$BB$30*'By group'!BB$31</f>
        <v>0</v>
      </c>
      <c r="BC20" s="191">
        <f>prop_idu_part*Probability!BC20*'By group'!$BB$24*'By group'!BC$23+Probability!BC20*'By group'!$BB$30*'By group'!BC$31</f>
        <v>5.8982703791998381E-2</v>
      </c>
      <c r="BD20" s="191">
        <f>prop_idu_part*Probability!BD20*'By group'!$BB$24*'By group'!BD$23+Probability!BD20*'By group'!$BB$30*'By group'!BD$31</f>
        <v>0.1400392162324367</v>
      </c>
      <c r="BE20" s="191">
        <f>prop_idu_part*Probability!BE20*'By group'!$BB$24*'By group'!BE$23+Probability!BE20*'By group'!$BB$30*'By group'!BE$31</f>
        <v>0.13614445224320298</v>
      </c>
      <c r="BF20" s="191">
        <f>prop_idu_part*Probability!BF20*'By group'!$BB$24*'By group'!BF$23+Probability!BF20*'By group'!$BB$30*'By group'!BF$31</f>
        <v>4.2881088159636462E-2</v>
      </c>
      <c r="BG20" s="191">
        <f>prop_idu_part*Probability!BG20*'By group'!$BB$24*'By group'!BG$23+Probability!BG20*'By group'!$BB$30*'By group'!BG$31</f>
        <v>1.2561358296255966E-2</v>
      </c>
      <c r="BH20" s="191">
        <f>prop_idu_part*Probability!BH20*'By group'!$BB$24*'By group'!BH$23+Probability!BH20*'By group'!$BB$30*'By group'!BH$31</f>
        <v>9.4209871584184438E-3</v>
      </c>
      <c r="BI20" s="191">
        <f>prop_idu_part*Probability!BI20*'By group'!$BB$24*'By group'!BI$23+Probability!BI20*'By group'!$BB$30*'By group'!BI$31</f>
        <v>0</v>
      </c>
      <c r="BJ20" s="191">
        <f>prop_idu_part*Probability!BJ20*'By group'!$BB$24*'By group'!BJ$23+Probability!BJ20*'By group'!$BB$30*'By group'!BJ$31</f>
        <v>0</v>
      </c>
      <c r="BK20" s="191">
        <f>prop_idu_part*Probability!BK20*'By group'!$BB$24*'By group'!BK$23+Probability!BK20*'By group'!$BB$30*'By group'!BK$31</f>
        <v>0</v>
      </c>
      <c r="BL20" s="191">
        <f>prop_idu_part*Probability!BL20*'By group'!$BB$24*'By group'!BL$23+Probability!BL20*'By group'!$BB$30*'By group'!BL$31</f>
        <v>3.8177873401189157E-3</v>
      </c>
      <c r="BM20" s="191">
        <f>prop_idu_part*Probability!BM20*'By group'!$BB$24*'By group'!BM$23+Probability!BM20*'By group'!$BB$30*'By group'!BM$31</f>
        <v>1.9087353155849865E-3</v>
      </c>
      <c r="BN20" s="192">
        <f>prop_idu_part*Probability!BN20*'By group'!$BB$24*'By group'!BN$23+Probability!BN20*'By group'!$BB$30*'By group'!BN$31</f>
        <v>2.1008598575235171E-3</v>
      </c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</row>
    <row r="21" spans="1:113" x14ac:dyDescent="0.25">
      <c r="A21">
        <f t="shared" si="0"/>
        <v>8.5</v>
      </c>
      <c r="B21" s="190">
        <f>((1-(1-prop_idu_part)*SUMPRODUCT(Population!$BB21:$BN21,'By group'!$BB$27:$BN$27)*(1-prop_idu_male)/SUMPRODUCT(Population!$B21:$N21,'By group'!$B$27:$N$27))*Probability!O21*'By group'!$B$24*'By group'!O$23+(1-prop_idu_part)*SUMPRODUCT(Population!$BB21:$BN21,'By group'!$BB$27:$BN$27)*(1-prop_idu_male)/SUMPRODUCT(Population!$B21:$N21,'By group'!$B$27:$N$27)*Probability!BB21*'By group'!$B$24*'By group'!BB$23+Probability!AB21*Population!$DE21*(1-'By group'!AB$28*cond_eff)*'By group'!AB$23*prop_sw_use)*(1-Population!$DG21*circ_eff)</f>
        <v>0</v>
      </c>
      <c r="C21" s="191">
        <f>((1-(1-prop_idu_part)*SUMPRODUCT(Population!$BB21:$BN21,'By group'!$BB$27:$BN$27)*(1-prop_idu_male)/SUMPRODUCT(Population!$B21:$N21,'By group'!$B$27:$N$27))*Probability!P21*'By group'!$B$24*'By group'!P$23+(1-prop_idu_part)*SUMPRODUCT(Population!$BB21:$BN21,'By group'!$BB$27:$BN$27)*(1-prop_idu_male)/SUMPRODUCT(Population!$B21:$N21,'By group'!$B$27:$N$27)*Probability!BC21*'By group'!$B$24*'By group'!BC$23+Probability!AC21*Population!$DE21*(1-'By group'!AC$28*cond_eff)*'By group'!AC$23*prop_sw_use)*(1-Population!$DG21*circ_eff)</f>
        <v>2.4953385752566923E-3</v>
      </c>
      <c r="D21" s="191">
        <f>((1-(1-prop_idu_part)*SUMPRODUCT(Population!$BB21:$BN21,'By group'!$BB$27:$BN$27)*(1-prop_idu_male)/SUMPRODUCT(Population!$B21:$N21,'By group'!$B$27:$N$27))*Probability!Q21*'By group'!$B$24*'By group'!Q$23+(1-prop_idu_part)*SUMPRODUCT(Population!$BB21:$BN21,'By group'!$BB$27:$BN$27)*(1-prop_idu_male)/SUMPRODUCT(Population!$B21:$N21,'By group'!$B$27:$N$27)*Probability!BD21*'By group'!$B$24*'By group'!BD$23+Probability!AD21*Population!$DE21*(1-'By group'!AD$28*cond_eff)*'By group'!AD$23*prop_sw_use)*(1-Population!$DG21*circ_eff)</f>
        <v>3.7749300743871511E-3</v>
      </c>
      <c r="E21" s="191">
        <f>((1-(1-prop_idu_part)*SUMPRODUCT(Population!$BB21:$BN21,'By group'!$BB$27:$BN$27)*(1-prop_idu_male)/SUMPRODUCT(Population!$B21:$N21,'By group'!$B$27:$N$27))*Probability!R21*'By group'!$B$24*'By group'!R$23+(1-prop_idu_part)*SUMPRODUCT(Population!$BB21:$BN21,'By group'!$BB$27:$BN$27)*(1-prop_idu_male)/SUMPRODUCT(Population!$B21:$N21,'By group'!$B$27:$N$27)*Probability!BE21*'By group'!$B$24*'By group'!BE$23+Probability!AE21*Population!$DE21*(1-'By group'!AE$28*cond_eff)*'By group'!AE$23*prop_sw_use)*(1-Population!$DG21*circ_eff)</f>
        <v>4.6715954387863612E-3</v>
      </c>
      <c r="F21" s="191">
        <f>((1-(1-prop_idu_part)*SUMPRODUCT(Population!$BB21:$BN21,'By group'!$BB$27:$BN$27)*(1-prop_idu_male)/SUMPRODUCT(Population!$B21:$N21,'By group'!$B$27:$N$27))*Probability!S21*'By group'!$B$24*'By group'!S$23+(1-prop_idu_part)*SUMPRODUCT(Population!$BB21:$BN21,'By group'!$BB$27:$BN$27)*(1-prop_idu_male)/SUMPRODUCT(Population!$B21:$N21,'By group'!$B$27:$N$27)*Probability!BF21*'By group'!$B$24*'By group'!BF$23+Probability!AF21*Population!$DE21*(1-'By group'!AF$28*cond_eff)*'By group'!AF$23*prop_sw_use)*(1-Population!$DG21*circ_eff)</f>
        <v>2.6256951493880687E-3</v>
      </c>
      <c r="G21" s="191">
        <f>((1-(1-prop_idu_part)*SUMPRODUCT(Population!$BB21:$BN21,'By group'!$BB$27:$BN$27)*(1-prop_idu_male)/SUMPRODUCT(Population!$B21:$N21,'By group'!$B$27:$N$27))*Probability!T21*'By group'!$B$24*'By group'!T$23+(1-prop_idu_part)*SUMPRODUCT(Population!$BB21:$BN21,'By group'!$BB$27:$BN$27)*(1-prop_idu_male)/SUMPRODUCT(Population!$B21:$N21,'By group'!$B$27:$N$27)*Probability!BG21*'By group'!$B$24*'By group'!BG$23+Probability!AG21*Population!$DE21*(1-'By group'!AG$28*cond_eff)*'By group'!AG$23*prop_sw_use)*(1-Population!$DG21*circ_eff)</f>
        <v>1.6523972983840203E-3</v>
      </c>
      <c r="H21" s="191">
        <f>((1-(1-prop_idu_part)*SUMPRODUCT(Population!$BB21:$BN21,'By group'!$BB$27:$BN$27)*(1-prop_idu_male)/SUMPRODUCT(Population!$B21:$N21,'By group'!$B$27:$N$27))*Probability!U21*'By group'!$B$24*'By group'!U$23+(1-prop_idu_part)*SUMPRODUCT(Population!$BB21:$BN21,'By group'!$BB$27:$BN$27)*(1-prop_idu_male)/SUMPRODUCT(Population!$B21:$N21,'By group'!$B$27:$N$27)*Probability!BH21*'By group'!$B$24*'By group'!BH$23+Probability!AH21*Population!$DE21*(1-'By group'!AH$28*cond_eff)*'By group'!AH$23*prop_sw_use)*(1-Population!$DG21*circ_eff)</f>
        <v>1.6537931760246269E-3</v>
      </c>
      <c r="I21" s="191">
        <f>((1-(1-prop_idu_part)*SUMPRODUCT(Population!$BB21:$BN21,'By group'!$BB$27:$BN$27)*(1-prop_idu_male)/SUMPRODUCT(Population!$B21:$N21,'By group'!$B$27:$N$27))*Probability!V21*'By group'!$B$24*'By group'!V$23+(1-prop_idu_part)*SUMPRODUCT(Population!$BB21:$BN21,'By group'!$BB$27:$BN$27)*(1-prop_idu_male)/SUMPRODUCT(Population!$B21:$N21,'By group'!$B$27:$N$27)*Probability!BI21*'By group'!$B$24*'By group'!BI$23+Probability!AI21*Population!$DE21*(1-'By group'!AI$28*cond_eff)*'By group'!AI$23*prop_sw_use)*(1-Population!$DG21*circ_eff)</f>
        <v>0</v>
      </c>
      <c r="J21" s="191">
        <f>((1-(1-prop_idu_part)*SUMPRODUCT(Population!$BB21:$BN21,'By group'!$BB$27:$BN$27)*(1-prop_idu_male)/SUMPRODUCT(Population!$B21:$N21,'By group'!$B$27:$N$27))*Probability!W21*'By group'!$B$24*'By group'!W$23+(1-prop_idu_part)*SUMPRODUCT(Population!$BB21:$BN21,'By group'!$BB$27:$BN$27)*(1-prop_idu_male)/SUMPRODUCT(Population!$B21:$N21,'By group'!$B$27:$N$27)*Probability!BJ21*'By group'!$B$24*'By group'!BJ$23+Probability!AJ21*Population!$DE21*(1-'By group'!AJ$28*cond_eff)*'By group'!AJ$23*prop_sw_use)*(1-Population!$DG21*circ_eff)</f>
        <v>0</v>
      </c>
      <c r="K21" s="191">
        <f>((1-(1-prop_idu_part)*SUMPRODUCT(Population!$BB21:$BN21,'By group'!$BB$27:$BN$27)*(1-prop_idu_male)/SUMPRODUCT(Population!$B21:$N21,'By group'!$B$27:$N$27))*Probability!X21*'By group'!$B$24*'By group'!X$23+(1-prop_idu_part)*SUMPRODUCT(Population!$BB21:$BN21,'By group'!$BB$27:$BN$27)*(1-prop_idu_male)/SUMPRODUCT(Population!$B21:$N21,'By group'!$B$27:$N$27)*Probability!BK21*'By group'!$B$24*'By group'!BK$23+Probability!AK21*Population!$DE21*(1-'By group'!AK$28*cond_eff)*'By group'!AK$23*prop_sw_use)*(1-Population!$DG21*circ_eff)</f>
        <v>0</v>
      </c>
      <c r="L21" s="191">
        <f>((1-(1-prop_idu_part)*SUMPRODUCT(Population!$BB21:$BN21,'By group'!$BB$27:$BN$27)*(1-prop_idu_male)/SUMPRODUCT(Population!$B21:$N21,'By group'!$B$27:$N$27))*Probability!Y21*'By group'!$B$24*'By group'!Y$23+(1-prop_idu_part)*SUMPRODUCT(Population!$BB21:$BN21,'By group'!$BB$27:$BN$27)*(1-prop_idu_male)/SUMPRODUCT(Population!$B21:$N21,'By group'!$B$27:$N$27)*Probability!BL21*'By group'!$B$24*'By group'!BL$23+Probability!AL21*Population!$DE21*(1-'By group'!AL$28*cond_eff)*'By group'!AL$23*prop_sw_use)*(1-Population!$DG21*circ_eff)</f>
        <v>4.7190854212330523E-5</v>
      </c>
      <c r="M21" s="191">
        <f>((1-(1-prop_idu_part)*SUMPRODUCT(Population!$BB21:$BN21,'By group'!$BB$27:$BN$27)*(1-prop_idu_male)/SUMPRODUCT(Population!$B21:$N21,'By group'!$B$27:$N$27))*Probability!Z21*'By group'!$B$24*'By group'!Z$23+(1-prop_idu_part)*SUMPRODUCT(Population!$BB21:$BN21,'By group'!$BB$27:$BN$27)*(1-prop_idu_male)/SUMPRODUCT(Population!$B21:$N21,'By group'!$B$27:$N$27)*Probability!BM21*'By group'!$B$24*'By group'!BM$23+Probability!AM21*Population!$DE21*(1-'By group'!AM$28*cond_eff)*'By group'!AM$23*prop_sw_use)*(1-Population!$DG21*circ_eff)</f>
        <v>8.9537352910292779E-5</v>
      </c>
      <c r="N21" s="191">
        <f>((1-(1-prop_idu_part)*SUMPRODUCT(Population!$BB21:$BN21,'By group'!$BB$27:$BN$27)*(1-prop_idu_male)/SUMPRODUCT(Population!$B21:$N21,'By group'!$B$27:$N$27))*Probability!AA21*'By group'!$B$24*'By group'!AA$23+(1-prop_idu_part)*SUMPRODUCT(Population!$BB21:$BN21,'By group'!$BB$27:$BN$27)*(1-prop_idu_male)/SUMPRODUCT(Population!$B21:$N21,'By group'!$B$27:$N$27)*Probability!BN21*'By group'!$B$24*'By group'!BN$23+Probability!AN21*Population!$DE21*(1-'By group'!AN$28*cond_eff)*'By group'!AN$23*prop_sw_use)*(1-Population!$DG21*circ_eff)</f>
        <v>1.214127995496934E-4</v>
      </c>
      <c r="O21" s="190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group'!$BB$27:$BN$27)*prop_idu_male))*Probability!B21*Population!$DC21*(1-'By group'!O$28*'By group'!O$29)*'By group'!B$23+(1-prop_idu_part)*SUMPRODUCT(Population!$BB21:$BN21,'By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group'!$BB$27:$BN$27)*prop_idu_male)*Probability!BB21*Population!$DD21*(1-'By group'!BB$28*'By group'!BB$29)*'By group'!BB$23</f>
        <v>0</v>
      </c>
      <c r="P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group'!$BB$27:$BN$27)*prop_idu_male))*Probability!C21*Population!$DC21*(1-'By group'!P$28*'By group'!P$29)*'By group'!C$23+(1-prop_idu_part)*SUMPRODUCT(Population!$BB21:$BN21,'By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group'!$BB$27:$BN$27)*prop_idu_male)*Probability!BC21*Population!$DD21*(1-'By group'!BC$28*'By group'!BC$29)*'By group'!BC$23</f>
        <v>1.336707588831475E-3</v>
      </c>
      <c r="Q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group'!$BB$27:$BN$27)*prop_idu_male))*Probability!D21*Population!$DC21*(1-'By group'!Q$28*'By group'!Q$29)*'By group'!D$23+(1-prop_idu_part)*SUMPRODUCT(Population!$BB21:$BN21,'By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group'!$BB$27:$BN$27)*prop_idu_male)*Probability!BD21*Population!$DD21*(1-'By group'!BD$28*'By group'!BD$29)*'By group'!BD$23</f>
        <v>2.0666011354417558E-3</v>
      </c>
      <c r="R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group'!$BB$27:$BN$27)*prop_idu_male))*Probability!E21*Population!$DC21*(1-'By group'!R$28*'By group'!R$29)*'By group'!E$23+(1-prop_idu_part)*SUMPRODUCT(Population!$BB21:$BN21,'By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group'!$BB$27:$BN$27)*prop_idu_male)*Probability!BE21*Population!$DD21*(1-'By group'!BE$28*'By group'!BE$29)*'By group'!BE$23</f>
        <v>2.6873061540294185E-3</v>
      </c>
      <c r="S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group'!$BB$27:$BN$27)*prop_idu_male))*Probability!F21*Population!$DC21*(1-'By group'!S$28*'By group'!S$29)*'By group'!F$23+(1-prop_idu_part)*SUMPRODUCT(Population!$BB21:$BN21,'By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group'!$BB$27:$BN$27)*prop_idu_male)*Probability!BF21*Population!$DD21*(1-'By group'!BF$28*'By group'!BF$29)*'By group'!BF$23</f>
        <v>1.5354471016838379E-3</v>
      </c>
      <c r="T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group'!$BB$27:$BN$27)*prop_idu_male))*Probability!G21*Population!$DC21*(1-'By group'!T$28*'By group'!T$29)*'By group'!G$23+(1-prop_idu_part)*SUMPRODUCT(Population!$BB21:$BN21,'By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group'!$BB$27:$BN$27)*prop_idu_male)*Probability!BG21*Population!$DD21*(1-'By group'!BG$28*'By group'!BG$29)*'By group'!BG$23</f>
        <v>9.4976209542437071E-4</v>
      </c>
      <c r="U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group'!$BB$27:$BN$27)*prop_idu_male))*Probability!H21*Population!$DC21*(1-'By group'!U$28*'By group'!U$29)*'By group'!H$23+(1-prop_idu_part)*SUMPRODUCT(Population!$BB21:$BN21,'By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group'!$BB$27:$BN$27)*prop_idu_male)*Probability!BH21*Population!$DD21*(1-'By group'!BH$28*'By group'!BH$29)*'By group'!BH$23</f>
        <v>8.2938900771329586E-4</v>
      </c>
      <c r="V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group'!$BB$27:$BN$27)*prop_idu_male))*Probability!I21*Population!$DC21*(1-'By group'!V$28*'By group'!V$29)*'By group'!I$23+(1-prop_idu_part)*SUMPRODUCT(Population!$BB21:$BN21,'By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group'!$BB$27:$BN$27)*prop_idu_male)*Probability!BI21*Population!$DD21*(1-'By group'!BI$28*'By group'!BI$29)*'By group'!BI$23</f>
        <v>0</v>
      </c>
      <c r="W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group'!$BB$27:$BN$27)*prop_idu_male))*Probability!J21*Population!$DC21*(1-'By group'!W$28*'By group'!W$29)*'By group'!J$23+(1-prop_idu_part)*SUMPRODUCT(Population!$BB21:$BN21,'By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group'!$BB$27:$BN$27)*prop_idu_male)*Probability!BJ21*Population!$DD21*(1-'By group'!BJ$28*'By group'!BJ$29)*'By group'!BJ$23</f>
        <v>0</v>
      </c>
      <c r="X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group'!$BB$27:$BN$27)*prop_idu_male))*Probability!K21*Population!$DC21*(1-'By group'!X$28*'By group'!X$29)*'By group'!K$23+(1-prop_idu_part)*SUMPRODUCT(Population!$BB21:$BN21,'By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group'!$BB$27:$BN$27)*prop_idu_male)*Probability!BK21*Population!$DD21*(1-'By group'!BK$28*'By group'!BK$29)*'By group'!BK$23</f>
        <v>0</v>
      </c>
      <c r="Y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group'!$BB$27:$BN$27)*prop_idu_male))*Probability!L21*Population!$DC21*(1-'By group'!Y$28*'By group'!Y$29)*'By group'!L$23+(1-prop_idu_part)*SUMPRODUCT(Population!$BB21:$BN21,'By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group'!$BB$27:$BN$27)*prop_idu_male)*Probability!BL21*Population!$DD21*(1-'By group'!BL$28*'By group'!BL$29)*'By group'!BL$23</f>
        <v>2.4308256673509397E-5</v>
      </c>
      <c r="Z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group'!$BB$27:$BN$27)*prop_idu_male))*Probability!M21*Population!$DC21*(1-'By group'!Z$28*'By group'!Z$29)*'By group'!M$23+(1-prop_idu_part)*SUMPRODUCT(Population!$BB21:$BN21,'By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group'!$BB$27:$BN$27)*prop_idu_male)*Probability!BM21*Population!$DD21*(1-'By group'!BM$28*'By group'!BM$29)*'By group'!BM$23</f>
        <v>3.7792204652191881E-5</v>
      </c>
      <c r="AA21" s="191">
        <f>(1-(1-prop_idu_part)*SUMPRODUCT(Population!$BB21:$BN21,'By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group'!$BB$27:$BN$27)*prop_idu_male))*Probability!N21*Population!$DC21*(1-'By group'!AA$28*'By group'!AA$29)*'By group'!N$23+(1-prop_idu_part)*SUMPRODUCT(Population!$BB21:$BN21,'By group'!$BB$27:$BN$27)*prop_idu_male/(SUMPRODUCT(Population!$B21:$N21,'By group'!$B$27:$N$27)-(1-prop_idu_part)*SUMPRODUCT(Population!$BB21:$BN21,'By group'!$BB$27:$BN$27)*(1-prop_idu_male)+(1-prop_idu_part)*SUMPRODUCT(Population!$BB21:$BN21,'By group'!$BB$27:$BN$27)*prop_idu_male)*Probability!BN21*Population!$DD21*(1-'By group'!BN$28*'By group'!BN$29)*'By group'!BN$23</f>
        <v>4.1752088334224453E-5</v>
      </c>
      <c r="AB21" s="229">
        <f>Probability!B21*'By group'!$AB$24*'By group'!B$23</f>
        <v>0</v>
      </c>
      <c r="AC21" s="229">
        <f>Probability!C21*'By group'!$AB$24*'By group'!C$23</f>
        <v>5.9937404938478059E-2</v>
      </c>
      <c r="AD21" s="229">
        <f>Probability!D21*'By group'!$AB$24*'By group'!D$23</f>
        <v>9.2669565827800879E-2</v>
      </c>
      <c r="AE21" s="229">
        <f>Probability!E21*'By group'!$AB$24*'By group'!E$23</f>
        <v>0.12051196039184386</v>
      </c>
      <c r="AF21" s="229">
        <f>Probability!F21*'By group'!$AB$24*'By group'!F$23</f>
        <v>6.8860535327685893E-2</v>
      </c>
      <c r="AG21" s="229">
        <f>Probability!G21*'By group'!$AB$24*'By group'!G$23</f>
        <v>4.2595498228399233E-2</v>
      </c>
      <c r="AH21" s="229">
        <f>Probability!H21*'By group'!$AB$24*'By group'!H$23</f>
        <v>3.7198389363717249E-2</v>
      </c>
      <c r="AI21" s="229">
        <f>Probability!I21*'By group'!$AB$24*'By group'!I$23</f>
        <v>0</v>
      </c>
      <c r="AJ21" s="229">
        <f>Probability!J21*'By group'!$AB$24*'By group'!J$23</f>
        <v>0</v>
      </c>
      <c r="AK21" s="229">
        <f>Probability!K21*'By group'!$AB$24*'By group'!K$23</f>
        <v>0</v>
      </c>
      <c r="AL21" s="229">
        <f>Probability!L21*'By group'!$AB$24*'By group'!L$23</f>
        <v>1.0902257720582628E-3</v>
      </c>
      <c r="AM21" s="229">
        <f>Probability!M21*'By group'!$AB$24*'By group'!M$23</f>
        <v>1.695023214918541E-3</v>
      </c>
      <c r="AN21" s="229">
        <f>Probability!N21*'By group'!$AB$24*'By group'!N$23</f>
        <v>1.8726515683797024E-3</v>
      </c>
      <c r="AO21" s="40">
        <f>Probability!AO21*'By group'!$AO$24*'By group'!AO$23</f>
        <v>0</v>
      </c>
      <c r="AP21" s="42">
        <f>Probability!AP21*'By group'!$AO$24*'By group'!AP$23</f>
        <v>3.2284568971546806E-3</v>
      </c>
      <c r="AQ21" s="42">
        <f>Probability!AQ21*'By group'!$AO$24*'By group'!AQ$23</f>
        <v>4.5373474598826092E-3</v>
      </c>
      <c r="AR21" s="42">
        <f>Probability!AR21*'By group'!$AO$24*'By group'!AR$23</f>
        <v>5.0041925413239286E-3</v>
      </c>
      <c r="AS21" s="42">
        <f>Probability!AS21*'By group'!$AO$24*'By group'!AS$23</f>
        <v>2.5392078385840758E-3</v>
      </c>
      <c r="AT21" s="42">
        <f>Probability!AT21*'By group'!$AO$24*'By group'!AT$23</f>
        <v>1.4635707453759072E-3</v>
      </c>
      <c r="AU21" s="42">
        <f>Probability!AU21*'By group'!$AO$24*'By group'!AU$23</f>
        <v>1.1825277364182604E-3</v>
      </c>
      <c r="AV21" s="42">
        <f>Probability!AV21*'By group'!$AO$24*'By group'!AV$23</f>
        <v>0</v>
      </c>
      <c r="AW21" s="42">
        <f>Probability!AW21*'By group'!$AO$24*'By group'!AW$23</f>
        <v>0</v>
      </c>
      <c r="AX21" s="42">
        <f>Probability!AX21*'By group'!$AO$24*'By group'!AX$23</f>
        <v>0</v>
      </c>
      <c r="AY21" s="42">
        <f>Probability!AY21*'By group'!$AO$24*'By group'!AY$23</f>
        <v>3.5122437502160009E-5</v>
      </c>
      <c r="AZ21" s="42">
        <f>Probability!AZ21*'By group'!$AO$24*'By group'!AZ$23</f>
        <v>5.2907800098273015E-5</v>
      </c>
      <c r="BA21" s="43">
        <f>Probability!BA21*'By group'!$AO$24*'By group'!BA$23</f>
        <v>5.8983130347947511E-5</v>
      </c>
      <c r="BB21" s="191">
        <f>prop_idu_part*Probability!BB21*'By group'!$BB$24*'By group'!BB$23+Probability!BB21*'By group'!$BB$30*'By group'!BB$31</f>
        <v>0</v>
      </c>
      <c r="BC21" s="191">
        <f>prop_idu_part*Probability!BC21*'By group'!$BB$24*'By group'!BC$23+Probability!BC21*'By group'!$BB$30*'By group'!BC$31</f>
        <v>5.8855495102140776E-2</v>
      </c>
      <c r="BD21" s="191">
        <f>prop_idu_part*Probability!BD21*'By group'!$BB$24*'By group'!BD$23+Probability!BD21*'By group'!$BB$30*'By group'!BD$31</f>
        <v>0.1398862421009355</v>
      </c>
      <c r="BE21" s="191">
        <f>prop_idu_part*Probability!BE21*'By group'!$BB$24*'By group'!BE$23+Probability!BE21*'By group'!$BB$30*'By group'!BE$31</f>
        <v>0.13699257624187317</v>
      </c>
      <c r="BF21" s="191">
        <f>prop_idu_part*Probability!BF21*'By group'!$BB$24*'By group'!BF$23+Probability!BF21*'By group'!$BB$30*'By group'!BF$31</f>
        <v>4.3606176099291599E-2</v>
      </c>
      <c r="BG21" s="191">
        <f>prop_idu_part*Probability!BG21*'By group'!$BB$24*'By group'!BG$23+Probability!BG21*'By group'!$BB$30*'By group'!BG$31</f>
        <v>1.2881731673120109E-2</v>
      </c>
      <c r="BH21" s="191">
        <f>prop_idu_part*Probability!BH21*'By group'!$BB$24*'By group'!BH$23+Probability!BH21*'By group'!$BB$30*'By group'!BH$31</f>
        <v>9.6710875169573052E-3</v>
      </c>
      <c r="BI21" s="191">
        <f>prop_idu_part*Probability!BI21*'By group'!$BB$24*'By group'!BI$23+Probability!BI21*'By group'!$BB$30*'By group'!BI$31</f>
        <v>0</v>
      </c>
      <c r="BJ21" s="191">
        <f>prop_idu_part*Probability!BJ21*'By group'!$BB$24*'By group'!BJ$23+Probability!BJ21*'By group'!$BB$30*'By group'!BJ$31</f>
        <v>0</v>
      </c>
      <c r="BK21" s="191">
        <f>prop_idu_part*Probability!BK21*'By group'!$BB$24*'By group'!BK$23+Probability!BK21*'By group'!$BB$30*'By group'!BK$31</f>
        <v>0</v>
      </c>
      <c r="BL21" s="191">
        <f>prop_idu_part*Probability!BL21*'By group'!$BB$24*'By group'!BL$23+Probability!BL21*'By group'!$BB$30*'By group'!BL$31</f>
        <v>3.9791527519984918E-3</v>
      </c>
      <c r="BM21" s="191">
        <f>prop_idu_part*Probability!BM21*'By group'!$BB$24*'By group'!BM$23+Probability!BM21*'By group'!$BB$30*'By group'!BM$31</f>
        <v>1.9426532769346999E-3</v>
      </c>
      <c r="BN21" s="192">
        <f>prop_idu_part*Probability!BN21*'By group'!$BB$24*'By group'!BN$23+Probability!BN21*'By group'!$BB$30*'By group'!BN$31</f>
        <v>2.0272352045983652E-3</v>
      </c>
    </row>
    <row r="22" spans="1:113" x14ac:dyDescent="0.25">
      <c r="A22">
        <f t="shared" si="0"/>
        <v>9</v>
      </c>
      <c r="B22" s="190">
        <f>((1-(1-prop_idu_part)*SUMPRODUCT(Population!$BB22:$BN22,'By group'!$BB$27:$BN$27)*(1-prop_idu_male)/SUMPRODUCT(Population!$B22:$N22,'By group'!$B$27:$N$27))*Probability!O22*'By group'!$B$24*'By group'!O$23+(1-prop_idu_part)*SUMPRODUCT(Population!$BB22:$BN22,'By group'!$BB$27:$BN$27)*(1-prop_idu_male)/SUMPRODUCT(Population!$B22:$N22,'By group'!$B$27:$N$27)*Probability!BB22*'By group'!$B$24*'By group'!BB$23+Probability!AB22*Population!$DE22*(1-'By group'!AB$28*cond_eff)*'By group'!AB$23*prop_sw_use)*(1-Population!$DG22*circ_eff)</f>
        <v>0</v>
      </c>
      <c r="C22" s="191">
        <f>((1-(1-prop_idu_part)*SUMPRODUCT(Population!$BB22:$BN22,'By group'!$BB$27:$BN$27)*(1-prop_idu_male)/SUMPRODUCT(Population!$B22:$N22,'By group'!$B$27:$N$27))*Probability!P22*'By group'!$B$24*'By group'!P$23+(1-prop_idu_part)*SUMPRODUCT(Population!$BB22:$BN22,'By group'!$BB$27:$BN$27)*(1-prop_idu_male)/SUMPRODUCT(Population!$B22:$N22,'By group'!$B$27:$N$27)*Probability!BC22*'By group'!$B$24*'By group'!BC$23+Probability!AC22*Population!$DE22*(1-'By group'!AC$28*cond_eff)*'By group'!AC$23*prop_sw_use)*(1-Population!$DG22*circ_eff)</f>
        <v>2.4766080390750313E-3</v>
      </c>
      <c r="D22" s="191">
        <f>((1-(1-prop_idu_part)*SUMPRODUCT(Population!$BB22:$BN22,'By group'!$BB$27:$BN$27)*(1-prop_idu_male)/SUMPRODUCT(Population!$B22:$N22,'By group'!$B$27:$N$27))*Probability!Q22*'By group'!$B$24*'By group'!Q$23+(1-prop_idu_part)*SUMPRODUCT(Population!$BB22:$BN22,'By group'!$BB$27:$BN$27)*(1-prop_idu_male)/SUMPRODUCT(Population!$B22:$N22,'By group'!$B$27:$N$27)*Probability!BD22*'By group'!$B$24*'By group'!BD$23+Probability!AD22*Population!$DE22*(1-'By group'!AD$28*cond_eff)*'By group'!AD$23*prop_sw_use)*(1-Population!$DG22*circ_eff)</f>
        <v>3.7447120385564574E-3</v>
      </c>
      <c r="E22" s="191">
        <f>((1-(1-prop_idu_part)*SUMPRODUCT(Population!$BB22:$BN22,'By group'!$BB$27:$BN$27)*(1-prop_idu_male)/SUMPRODUCT(Population!$B22:$N22,'By group'!$B$27:$N$27))*Probability!R22*'By group'!$B$24*'By group'!R$23+(1-prop_idu_part)*SUMPRODUCT(Population!$BB22:$BN22,'By group'!$BB$27:$BN$27)*(1-prop_idu_male)/SUMPRODUCT(Population!$B22:$N22,'By group'!$B$27:$N$27)*Probability!BE22*'By group'!$B$24*'By group'!BE$23+Probability!AE22*Population!$DE22*(1-'By group'!AE$28*cond_eff)*'By group'!AE$23*prop_sw_use)*(1-Population!$DG22*circ_eff)</f>
        <v>4.6192309065999707E-3</v>
      </c>
      <c r="F22" s="191">
        <f>((1-(1-prop_idu_part)*SUMPRODUCT(Population!$BB22:$BN22,'By group'!$BB$27:$BN$27)*(1-prop_idu_male)/SUMPRODUCT(Population!$B22:$N22,'By group'!$B$27:$N$27))*Probability!S22*'By group'!$B$24*'By group'!S$23+(1-prop_idu_part)*SUMPRODUCT(Population!$BB22:$BN22,'By group'!$BB$27:$BN$27)*(1-prop_idu_male)/SUMPRODUCT(Population!$B22:$N22,'By group'!$B$27:$N$27)*Probability!BF22*'By group'!$B$24*'By group'!BF$23+Probability!AF22*Population!$DE22*(1-'By group'!AF$28*cond_eff)*'By group'!AF$23*prop_sw_use)*(1-Population!$DG22*circ_eff)</f>
        <v>2.5911345721595096E-3</v>
      </c>
      <c r="G22" s="191">
        <f>((1-(1-prop_idu_part)*SUMPRODUCT(Population!$BB22:$BN22,'By group'!$BB$27:$BN$27)*(1-prop_idu_male)/SUMPRODUCT(Population!$B22:$N22,'By group'!$B$27:$N$27))*Probability!T22*'By group'!$B$24*'By group'!T$23+(1-prop_idu_part)*SUMPRODUCT(Population!$BB22:$BN22,'By group'!$BB$27:$BN$27)*(1-prop_idu_male)/SUMPRODUCT(Population!$B22:$N22,'By group'!$B$27:$N$27)*Probability!BG22*'By group'!$B$24*'By group'!BG$23+Probability!AG22*Population!$DE22*(1-'By group'!AG$28*cond_eff)*'By group'!AG$23*prop_sw_use)*(1-Population!$DG22*circ_eff)</f>
        <v>1.628062614500434E-3</v>
      </c>
      <c r="H22" s="191">
        <f>((1-(1-prop_idu_part)*SUMPRODUCT(Population!$BB22:$BN22,'By group'!$BB$27:$BN$27)*(1-prop_idu_male)/SUMPRODUCT(Population!$B22:$N22,'By group'!$B$27:$N$27))*Probability!U22*'By group'!$B$24*'By group'!U$23+(1-prop_idu_part)*SUMPRODUCT(Population!$BB22:$BN22,'By group'!$BB$27:$BN$27)*(1-prop_idu_male)/SUMPRODUCT(Population!$B22:$N22,'By group'!$B$27:$N$27)*Probability!BH22*'By group'!$B$24*'By group'!BH$23+Probability!AH22*Population!$DE22*(1-'By group'!AH$28*cond_eff)*'By group'!AH$23*prop_sw_use)*(1-Population!$DG22*circ_eff)</f>
        <v>1.6098099155359862E-3</v>
      </c>
      <c r="I22" s="191">
        <f>((1-(1-prop_idu_part)*SUMPRODUCT(Population!$BB22:$BN22,'By group'!$BB$27:$BN$27)*(1-prop_idu_male)/SUMPRODUCT(Population!$B22:$N22,'By group'!$B$27:$N$27))*Probability!V22*'By group'!$B$24*'By group'!V$23+(1-prop_idu_part)*SUMPRODUCT(Population!$BB22:$BN22,'By group'!$BB$27:$BN$27)*(1-prop_idu_male)/SUMPRODUCT(Population!$B22:$N22,'By group'!$B$27:$N$27)*Probability!BI22*'By group'!$B$24*'By group'!BI$23+Probability!AI22*Population!$DE22*(1-'By group'!AI$28*cond_eff)*'By group'!AI$23*prop_sw_use)*(1-Population!$DG22*circ_eff)</f>
        <v>0</v>
      </c>
      <c r="J22" s="191">
        <f>((1-(1-prop_idu_part)*SUMPRODUCT(Population!$BB22:$BN22,'By group'!$BB$27:$BN$27)*(1-prop_idu_male)/SUMPRODUCT(Population!$B22:$N22,'By group'!$B$27:$N$27))*Probability!W22*'By group'!$B$24*'By group'!W$23+(1-prop_idu_part)*SUMPRODUCT(Population!$BB22:$BN22,'By group'!$BB$27:$BN$27)*(1-prop_idu_male)/SUMPRODUCT(Population!$B22:$N22,'By group'!$B$27:$N$27)*Probability!BJ22*'By group'!$B$24*'By group'!BJ$23+Probability!AJ22*Population!$DE22*(1-'By group'!AJ$28*cond_eff)*'By group'!AJ$23*prop_sw_use)*(1-Population!$DG22*circ_eff)</f>
        <v>0</v>
      </c>
      <c r="K22" s="191">
        <f>((1-(1-prop_idu_part)*SUMPRODUCT(Population!$BB22:$BN22,'By group'!$BB$27:$BN$27)*(1-prop_idu_male)/SUMPRODUCT(Population!$B22:$N22,'By group'!$B$27:$N$27))*Probability!X22*'By group'!$B$24*'By group'!X$23+(1-prop_idu_part)*SUMPRODUCT(Population!$BB22:$BN22,'By group'!$BB$27:$BN$27)*(1-prop_idu_male)/SUMPRODUCT(Population!$B22:$N22,'By group'!$B$27:$N$27)*Probability!BK22*'By group'!$B$24*'By group'!BK$23+Probability!AK22*Population!$DE22*(1-'By group'!AK$28*cond_eff)*'By group'!AK$23*prop_sw_use)*(1-Population!$DG22*circ_eff)</f>
        <v>0</v>
      </c>
      <c r="L22" s="191">
        <f>((1-(1-prop_idu_part)*SUMPRODUCT(Population!$BB22:$BN22,'By group'!$BB$27:$BN$27)*(1-prop_idu_male)/SUMPRODUCT(Population!$B22:$N22,'By group'!$B$27:$N$27))*Probability!Y22*'By group'!$B$24*'By group'!Y$23+(1-prop_idu_part)*SUMPRODUCT(Population!$BB22:$BN22,'By group'!$BB$27:$BN$27)*(1-prop_idu_male)/SUMPRODUCT(Population!$B22:$N22,'By group'!$B$27:$N$27)*Probability!BL22*'By group'!$B$24*'By group'!BL$23+Probability!AL22*Population!$DE22*(1-'By group'!AL$28*cond_eff)*'By group'!AL$23*prop_sw_use)*(1-Population!$DG22*circ_eff)</f>
        <v>4.6998945379079605E-5</v>
      </c>
      <c r="M22" s="191">
        <f>((1-(1-prop_idu_part)*SUMPRODUCT(Population!$BB22:$BN22,'By group'!$BB$27:$BN$27)*(1-prop_idu_male)/SUMPRODUCT(Population!$B22:$N22,'By group'!$B$27:$N$27))*Probability!Z22*'By group'!$B$24*'By group'!Z$23+(1-prop_idu_part)*SUMPRODUCT(Population!$BB22:$BN22,'By group'!$BB$27:$BN$27)*(1-prop_idu_male)/SUMPRODUCT(Population!$B22:$N22,'By group'!$B$27:$N$27)*Probability!BM22*'By group'!$B$24*'By group'!BM$23+Probability!AM22*Population!$DE22*(1-'By group'!AM$28*cond_eff)*'By group'!AM$23*prop_sw_use)*(1-Population!$DG22*circ_eff)</f>
        <v>8.7363945188168425E-5</v>
      </c>
      <c r="N22" s="191">
        <f>((1-(1-prop_idu_part)*SUMPRODUCT(Population!$BB22:$BN22,'By group'!$BB$27:$BN$27)*(1-prop_idu_male)/SUMPRODUCT(Population!$B22:$N22,'By group'!$B$27:$N$27))*Probability!AA22*'By group'!$B$24*'By group'!AA$23+(1-prop_idu_part)*SUMPRODUCT(Population!$BB22:$BN22,'By group'!$BB$27:$BN$27)*(1-prop_idu_male)/SUMPRODUCT(Population!$B22:$N22,'By group'!$B$27:$N$27)*Probability!BN22*'By group'!$B$24*'By group'!BN$23+Probability!AN22*Population!$DE22*(1-'By group'!AN$28*cond_eff)*'By group'!AN$23*prop_sw_use)*(1-Population!$DG22*circ_eff)</f>
        <v>1.1577026485984212E-4</v>
      </c>
      <c r="O22" s="190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group'!$BB$27:$BN$27)*prop_idu_male))*Probability!B22*Population!$DC22*(1-'By group'!O$28*'By group'!O$29)*'By group'!B$23+(1-prop_idu_part)*SUMPRODUCT(Population!$BB22:$BN22,'By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group'!$BB$27:$BN$27)*prop_idu_male)*Probability!BB22*Population!$DD22*(1-'By group'!BB$28*'By group'!BB$29)*'By group'!BB$23</f>
        <v>0</v>
      </c>
      <c r="P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group'!$BB$27:$BN$27)*prop_idu_male))*Probability!C22*Population!$DC22*(1-'By group'!P$28*'By group'!P$29)*'By group'!C$23+(1-prop_idu_part)*SUMPRODUCT(Population!$BB22:$BN22,'By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group'!$BB$27:$BN$27)*prop_idu_male)*Probability!BC22*Population!$DD22*(1-'By group'!BC$28*'By group'!BC$29)*'By group'!BC$23</f>
        <v>1.3180699741786484E-3</v>
      </c>
      <c r="Q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group'!$BB$27:$BN$27)*prop_idu_male))*Probability!D22*Population!$DC22*(1-'By group'!Q$28*'By group'!Q$29)*'By group'!D$23+(1-prop_idu_part)*SUMPRODUCT(Population!$BB22:$BN22,'By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group'!$BB$27:$BN$27)*prop_idu_male)*Probability!BD22*Population!$DD22*(1-'By group'!BD$28*'By group'!BD$29)*'By group'!BD$23</f>
        <v>2.0272457768397627E-3</v>
      </c>
      <c r="R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group'!$BB$27:$BN$27)*prop_idu_male))*Probability!E22*Population!$DC22*(1-'By group'!R$28*'By group'!R$29)*'By group'!E$23+(1-prop_idu_part)*SUMPRODUCT(Population!$BB22:$BN22,'By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group'!$BB$27:$BN$27)*prop_idu_male)*Probability!BE22*Population!$DD22*(1-'By group'!BE$28*'By group'!BE$29)*'By group'!BE$23</f>
        <v>2.617046884041848E-3</v>
      </c>
      <c r="S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group'!$BB$27:$BN$27)*prop_idu_male))*Probability!F22*Population!$DC22*(1-'By group'!S$28*'By group'!S$29)*'By group'!F$23+(1-prop_idu_part)*SUMPRODUCT(Population!$BB22:$BN22,'By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group'!$BB$27:$BN$27)*prop_idu_male)*Probability!BF22*Population!$DD22*(1-'By group'!BF$28*'By group'!BF$29)*'By group'!BF$23</f>
        <v>1.4995476907263803E-3</v>
      </c>
      <c r="T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group'!$BB$27:$BN$27)*prop_idu_male))*Probability!G22*Population!$DC22*(1-'By group'!T$28*'By group'!T$29)*'By group'!G$23+(1-prop_idu_part)*SUMPRODUCT(Population!$BB22:$BN22,'By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group'!$BB$27:$BN$27)*prop_idu_male)*Probability!BG22*Population!$DD22*(1-'By group'!BG$28*'By group'!BG$29)*'By group'!BG$23</f>
        <v>9.3328378761023054E-4</v>
      </c>
      <c r="U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group'!$BB$27:$BN$27)*prop_idu_male))*Probability!H22*Population!$DC22*(1-'By group'!U$28*'By group'!U$29)*'By group'!H$23+(1-prop_idu_part)*SUMPRODUCT(Population!$BB22:$BN22,'By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group'!$BB$27:$BN$27)*prop_idu_male)*Probability!BH22*Population!$DD22*(1-'By group'!BH$28*'By group'!BH$29)*'By group'!BH$23</f>
        <v>8.2439068453301516E-4</v>
      </c>
      <c r="V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group'!$BB$27:$BN$27)*prop_idu_male))*Probability!I22*Population!$DC22*(1-'By group'!V$28*'By group'!V$29)*'By group'!I$23+(1-prop_idu_part)*SUMPRODUCT(Population!$BB22:$BN22,'By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group'!$BB$27:$BN$27)*prop_idu_male)*Probability!BI22*Population!$DD22*(1-'By group'!BI$28*'By group'!BI$29)*'By group'!BI$23</f>
        <v>0</v>
      </c>
      <c r="W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group'!$BB$27:$BN$27)*prop_idu_male))*Probability!J22*Population!$DC22*(1-'By group'!W$28*'By group'!W$29)*'By group'!J$23+(1-prop_idu_part)*SUMPRODUCT(Population!$BB22:$BN22,'By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group'!$BB$27:$BN$27)*prop_idu_male)*Probability!BJ22*Population!$DD22*(1-'By group'!BJ$28*'By group'!BJ$29)*'By group'!BJ$23</f>
        <v>0</v>
      </c>
      <c r="X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group'!$BB$27:$BN$27)*prop_idu_male))*Probability!K22*Population!$DC22*(1-'By group'!X$28*'By group'!X$29)*'By group'!K$23+(1-prop_idu_part)*SUMPRODUCT(Population!$BB22:$BN22,'By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group'!$BB$27:$BN$27)*prop_idu_male)*Probability!BK22*Population!$DD22*(1-'By group'!BK$28*'By group'!BK$29)*'By group'!BK$23</f>
        <v>0</v>
      </c>
      <c r="Y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group'!$BB$27:$BN$27)*prop_idu_male))*Probability!L22*Population!$DC22*(1-'By group'!Y$28*'By group'!Y$29)*'By group'!L$23+(1-prop_idu_part)*SUMPRODUCT(Population!$BB22:$BN22,'By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group'!$BB$27:$BN$27)*prop_idu_male)*Probability!BL22*Population!$DD22*(1-'By group'!BL$28*'By group'!BL$29)*'By group'!BL$23</f>
        <v>2.456090134860285E-5</v>
      </c>
      <c r="Z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group'!$BB$27:$BN$27)*prop_idu_male))*Probability!M22*Population!$DC22*(1-'By group'!Z$28*'By group'!Z$29)*'By group'!M$23+(1-prop_idu_part)*SUMPRODUCT(Population!$BB22:$BN22,'By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group'!$BB$27:$BN$27)*prop_idu_male)*Probability!BM22*Population!$DD22*(1-'By group'!BM$28*'By group'!BM$29)*'By group'!BM$23</f>
        <v>3.8012153467384005E-5</v>
      </c>
      <c r="AA22" s="191">
        <f>(1-(1-prop_idu_part)*SUMPRODUCT(Population!$BB22:$BN22,'By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group'!$BB$27:$BN$27)*prop_idu_male))*Probability!N22*Population!$DC22*(1-'By group'!AA$28*'By group'!AA$29)*'By group'!N$23+(1-prop_idu_part)*SUMPRODUCT(Population!$BB22:$BN22,'By group'!$BB$27:$BN$27)*prop_idu_male/(SUMPRODUCT(Population!$B22:$N22,'By group'!$B$27:$N$27)-(1-prop_idu_part)*SUMPRODUCT(Population!$BB22:$BN22,'By group'!$BB$27:$BN$27)*(1-prop_idu_male)+(1-prop_idu_part)*SUMPRODUCT(Population!$BB22:$BN22,'By group'!$BB$27:$BN$27)*prop_idu_male)*Probability!BN22*Population!$DD22*(1-'By group'!BN$28*'By group'!BN$29)*'By group'!BN$23</f>
        <v>4.0603566563593503E-5</v>
      </c>
      <c r="AB22" s="229">
        <f>Probability!B22*'By group'!$AB$24*'By group'!B$23</f>
        <v>0</v>
      </c>
      <c r="AC22" s="229">
        <f>Probability!C22*'By group'!$AB$24*'By group'!C$23</f>
        <v>5.9239799385431273E-2</v>
      </c>
      <c r="AD22" s="229">
        <f>Probability!D22*'By group'!$AB$24*'By group'!D$23</f>
        <v>9.1117019616664907E-2</v>
      </c>
      <c r="AE22" s="229">
        <f>Probability!E22*'By group'!$AB$24*'By group'!E$23</f>
        <v>0.11763471032503957</v>
      </c>
      <c r="AF22" s="229">
        <f>Probability!F22*'By group'!$AB$24*'By group'!F$23</f>
        <v>6.7407243569260672E-2</v>
      </c>
      <c r="AG22" s="229">
        <f>Probability!G22*'By group'!$AB$24*'By group'!G$23</f>
        <v>4.1954024993577164E-2</v>
      </c>
      <c r="AH22" s="229">
        <f>Probability!H22*'By group'!$AB$24*'By group'!H$23</f>
        <v>3.7060506234674606E-2</v>
      </c>
      <c r="AI22" s="229">
        <f>Probability!I22*'By group'!$AB$24*'By group'!I$23</f>
        <v>0</v>
      </c>
      <c r="AJ22" s="229">
        <f>Probability!J22*'By group'!$AB$24*'By group'!J$23</f>
        <v>0</v>
      </c>
      <c r="AK22" s="229">
        <f>Probability!K22*'By group'!$AB$24*'By group'!K$23</f>
        <v>0</v>
      </c>
      <c r="AL22" s="229">
        <f>Probability!L22*'By group'!$AB$24*'By group'!L$23</f>
        <v>1.1041287518956957E-3</v>
      </c>
      <c r="AM22" s="229">
        <f>Probability!M22*'By group'!$AB$24*'By group'!M$23</f>
        <v>1.7088739649589379E-3</v>
      </c>
      <c r="AN22" s="229">
        <f>Probability!N22*'By group'!$AB$24*'By group'!N$23</f>
        <v>1.8254025958898917E-3</v>
      </c>
      <c r="AO22" s="40">
        <f>Probability!AO22*'By group'!$AO$24*'By group'!AO$23</f>
        <v>0</v>
      </c>
      <c r="AP22" s="42">
        <f>Probability!AP22*'By group'!$AO$24*'By group'!AP$23</f>
        <v>3.2778804200254332E-3</v>
      </c>
      <c r="AQ22" s="42">
        <f>Probability!AQ22*'By group'!$AO$24*'By group'!AQ$23</f>
        <v>4.6081395206726827E-3</v>
      </c>
      <c r="AR22" s="42">
        <f>Probability!AR22*'By group'!$AO$24*'By group'!AR$23</f>
        <v>5.0785016982456159E-3</v>
      </c>
      <c r="AS22" s="42">
        <f>Probability!AS22*'By group'!$AO$24*'By group'!AS$23</f>
        <v>2.5826588644361189E-3</v>
      </c>
      <c r="AT22" s="42">
        <f>Probability!AT22*'By group'!$AO$24*'By group'!AT$23</f>
        <v>1.4929597114320551E-3</v>
      </c>
      <c r="AU22" s="42">
        <f>Probability!AU22*'By group'!$AO$24*'By group'!AU$23</f>
        <v>1.2052226671070651E-3</v>
      </c>
      <c r="AV22" s="42">
        <f>Probability!AV22*'By group'!$AO$24*'By group'!AV$23</f>
        <v>0</v>
      </c>
      <c r="AW22" s="42">
        <f>Probability!AW22*'By group'!$AO$24*'By group'!AW$23</f>
        <v>0</v>
      </c>
      <c r="AX22" s="42">
        <f>Probability!AX22*'By group'!$AO$24*'By group'!AX$23</f>
        <v>0</v>
      </c>
      <c r="AY22" s="42">
        <f>Probability!AY22*'By group'!$AO$24*'By group'!AY$23</f>
        <v>3.6371876669297778E-5</v>
      </c>
      <c r="AZ22" s="42">
        <f>Probability!AZ22*'By group'!$AO$24*'By group'!AZ$23</f>
        <v>5.3845272472491195E-5</v>
      </c>
      <c r="BA22" s="43">
        <f>Probability!BA22*'By group'!$AO$24*'By group'!BA$23</f>
        <v>5.7497652585379996E-5</v>
      </c>
      <c r="BB22" s="191">
        <f>prop_idu_part*Probability!BB22*'By group'!$BB$24*'By group'!BB$23+Probability!BB22*'By group'!$BB$30*'By group'!BB$31</f>
        <v>0</v>
      </c>
      <c r="BC22" s="191">
        <f>prop_idu_part*Probability!BC22*'By group'!$BB$24*'By group'!BC$23+Probability!BC22*'By group'!$BB$30*'By group'!BC$31</f>
        <v>5.8744778590841956E-2</v>
      </c>
      <c r="BD22" s="191">
        <f>prop_idu_part*Probability!BD22*'By group'!$BB$24*'By group'!BD$23+Probability!BD22*'By group'!$BB$30*'By group'!BD$31</f>
        <v>0.13969538568026815</v>
      </c>
      <c r="BE22" s="191">
        <f>prop_idu_part*Probability!BE22*'By group'!$BB$24*'By group'!BE$23+Probability!BE22*'By group'!$BB$30*'By group'!BE$31</f>
        <v>0.13759395533521943</v>
      </c>
      <c r="BF22" s="191">
        <f>prop_idu_part*Probability!BF22*'By group'!$BB$24*'By group'!BF$23+Probability!BF22*'By group'!$BB$30*'By group'!BF$31</f>
        <v>4.4184013062162027E-2</v>
      </c>
      <c r="BG22" s="191">
        <f>prop_idu_part*Probability!BG22*'By group'!$BB$24*'By group'!BG$23+Probability!BG22*'By group'!$BB$30*'By group'!BG$31</f>
        <v>1.3147919002126167E-2</v>
      </c>
      <c r="BH22" s="191">
        <f>prop_idu_part*Probability!BH22*'By group'!$BB$24*'By group'!BH$23+Probability!BH22*'By group'!$BB$30*'By group'!BH$31</f>
        <v>9.9107172987496338E-3</v>
      </c>
      <c r="BI22" s="191">
        <f>prop_idu_part*Probability!BI22*'By group'!$BB$24*'By group'!BI$23+Probability!BI22*'By group'!$BB$30*'By group'!BI$31</f>
        <v>0</v>
      </c>
      <c r="BJ22" s="191">
        <f>prop_idu_part*Probability!BJ22*'By group'!$BB$24*'By group'!BJ$23+Probability!BJ22*'By group'!$BB$30*'By group'!BJ$31</f>
        <v>0</v>
      </c>
      <c r="BK22" s="191">
        <f>prop_idu_part*Probability!BK22*'By group'!$BB$24*'By group'!BK$23+Probability!BK22*'By group'!$BB$30*'By group'!BK$31</f>
        <v>0</v>
      </c>
      <c r="BL22" s="191">
        <f>prop_idu_part*Probability!BL22*'By group'!$BB$24*'By group'!BL$23+Probability!BL22*'By group'!$BB$30*'By group'!BL$31</f>
        <v>4.127766861334075E-3</v>
      </c>
      <c r="BM22" s="191">
        <f>prop_idu_part*Probability!BM22*'By group'!$BB$24*'By group'!BM$23+Probability!BM22*'By group'!$BB$30*'By group'!BM$31</f>
        <v>1.983428944050489E-3</v>
      </c>
      <c r="BN22" s="192">
        <f>prop_idu_part*Probability!BN22*'By group'!$BB$24*'By group'!BN$23+Probability!BN22*'By group'!$BB$30*'By group'!BN$31</f>
        <v>1.9683222169140954E-3</v>
      </c>
    </row>
    <row r="23" spans="1:113" x14ac:dyDescent="0.25">
      <c r="A23">
        <f t="shared" si="0"/>
        <v>9.5</v>
      </c>
      <c r="B23" s="190">
        <f>((1-(1-prop_idu_part)*SUMPRODUCT(Population!$BB23:$BN23,'By group'!$BB$27:$BN$27)*(1-prop_idu_male)/SUMPRODUCT(Population!$B23:$N23,'By group'!$B$27:$N$27))*Probability!O23*'By group'!$B$24*'By group'!O$23+(1-prop_idu_part)*SUMPRODUCT(Population!$BB23:$BN23,'By group'!$BB$27:$BN$27)*(1-prop_idu_male)/SUMPRODUCT(Population!$B23:$N23,'By group'!$B$27:$N$27)*Probability!BB23*'By group'!$B$24*'By group'!BB$23+Probability!AB23*Population!$DE23*(1-'By group'!AB$28*cond_eff)*'By group'!AB$23*prop_sw_use)*(1-Population!$DG23*circ_eff)</f>
        <v>0</v>
      </c>
      <c r="C23" s="191">
        <f>((1-(1-prop_idu_part)*SUMPRODUCT(Population!$BB23:$BN23,'By group'!$BB$27:$BN$27)*(1-prop_idu_male)/SUMPRODUCT(Population!$B23:$N23,'By group'!$B$27:$N$27))*Probability!P23*'By group'!$B$24*'By group'!P$23+(1-prop_idu_part)*SUMPRODUCT(Population!$BB23:$BN23,'By group'!$BB$27:$BN$27)*(1-prop_idu_male)/SUMPRODUCT(Population!$B23:$N23,'By group'!$B$27:$N$27)*Probability!BC23*'By group'!$B$24*'By group'!BC$23+Probability!AC23*Population!$DE23*(1-'By group'!AC$28*cond_eff)*'By group'!AC$23*prop_sw_use)*(1-Population!$DG23*circ_eff)</f>
        <v>2.4585349384137031E-3</v>
      </c>
      <c r="D23" s="191">
        <f>((1-(1-prop_idu_part)*SUMPRODUCT(Population!$BB23:$BN23,'By group'!$BB$27:$BN$27)*(1-prop_idu_male)/SUMPRODUCT(Population!$B23:$N23,'By group'!$B$27:$N$27))*Probability!Q23*'By group'!$B$24*'By group'!Q$23+(1-prop_idu_part)*SUMPRODUCT(Population!$BB23:$BN23,'By group'!$BB$27:$BN$27)*(1-prop_idu_male)/SUMPRODUCT(Population!$B23:$N23,'By group'!$B$27:$N$27)*Probability!BD23*'By group'!$B$24*'By group'!BD$23+Probability!AD23*Population!$DE23*(1-'By group'!AD$28*cond_eff)*'By group'!AD$23*prop_sw_use)*(1-Population!$DG23*circ_eff)</f>
        <v>3.7147849339396973E-3</v>
      </c>
      <c r="E23" s="191">
        <f>((1-(1-prop_idu_part)*SUMPRODUCT(Population!$BB23:$BN23,'By group'!$BB$27:$BN$27)*(1-prop_idu_male)/SUMPRODUCT(Population!$B23:$N23,'By group'!$B$27:$N$27))*Probability!R23*'By group'!$B$24*'By group'!R$23+(1-prop_idu_part)*SUMPRODUCT(Population!$BB23:$BN23,'By group'!$BB$27:$BN$27)*(1-prop_idu_male)/SUMPRODUCT(Population!$B23:$N23,'By group'!$B$27:$N$27)*Probability!BE23*'By group'!$B$24*'By group'!BE$23+Probability!AE23*Population!$DE23*(1-'By group'!AE$28*cond_eff)*'By group'!AE$23*prop_sw_use)*(1-Population!$DG23*circ_eff)</f>
        <v>4.5702191789085966E-3</v>
      </c>
      <c r="F23" s="191">
        <f>((1-(1-prop_idu_part)*SUMPRODUCT(Population!$BB23:$BN23,'By group'!$BB$27:$BN$27)*(1-prop_idu_male)/SUMPRODUCT(Population!$B23:$N23,'By group'!$B$27:$N$27))*Probability!S23*'By group'!$B$24*'By group'!S$23+(1-prop_idu_part)*SUMPRODUCT(Population!$BB23:$BN23,'By group'!$BB$27:$BN$27)*(1-prop_idu_male)/SUMPRODUCT(Population!$B23:$N23,'By group'!$B$27:$N$27)*Probability!BF23*'By group'!$B$24*'By group'!BF$23+Probability!AF23*Population!$DE23*(1-'By group'!AF$28*cond_eff)*'By group'!AF$23*prop_sw_use)*(1-Population!$DG23*circ_eff)</f>
        <v>2.5585183194520517E-3</v>
      </c>
      <c r="G23" s="191">
        <f>((1-(1-prop_idu_part)*SUMPRODUCT(Population!$BB23:$BN23,'By group'!$BB$27:$BN$27)*(1-prop_idu_male)/SUMPRODUCT(Population!$B23:$N23,'By group'!$B$27:$N$27))*Probability!T23*'By group'!$B$24*'By group'!T$23+(1-prop_idu_part)*SUMPRODUCT(Population!$BB23:$BN23,'By group'!$BB$27:$BN$27)*(1-prop_idu_male)/SUMPRODUCT(Population!$B23:$N23,'By group'!$B$27:$N$27)*Probability!BG23*'By group'!$B$24*'By group'!BG$23+Probability!AG23*Population!$DE23*(1-'By group'!AG$28*cond_eff)*'By group'!AG$23*prop_sw_use)*(1-Population!$DG23*circ_eff)</f>
        <v>1.6047143665667615E-3</v>
      </c>
      <c r="H23" s="191">
        <f>((1-(1-prop_idu_part)*SUMPRODUCT(Population!$BB23:$BN23,'By group'!$BB$27:$BN$27)*(1-prop_idu_male)/SUMPRODUCT(Population!$B23:$N23,'By group'!$B$27:$N$27))*Probability!U23*'By group'!$B$24*'By group'!U$23+(1-prop_idu_part)*SUMPRODUCT(Population!$BB23:$BN23,'By group'!$BB$27:$BN$27)*(1-prop_idu_male)/SUMPRODUCT(Population!$B23:$N23,'By group'!$B$27:$N$27)*Probability!BH23*'By group'!$B$24*'By group'!BH$23+Probability!AH23*Population!$DE23*(1-'By group'!AH$28*cond_eff)*'By group'!AH$23*prop_sw_use)*(1-Population!$DG23*circ_eff)</f>
        <v>1.5704073963796437E-3</v>
      </c>
      <c r="I23" s="191">
        <f>((1-(1-prop_idu_part)*SUMPRODUCT(Population!$BB23:$BN23,'By group'!$BB$27:$BN$27)*(1-prop_idu_male)/SUMPRODUCT(Population!$B23:$N23,'By group'!$B$27:$N$27))*Probability!V23*'By group'!$B$24*'By group'!V$23+(1-prop_idu_part)*SUMPRODUCT(Population!$BB23:$BN23,'By group'!$BB$27:$BN$27)*(1-prop_idu_male)/SUMPRODUCT(Population!$B23:$N23,'By group'!$B$27:$N$27)*Probability!BI23*'By group'!$B$24*'By group'!BI$23+Probability!AI23*Population!$DE23*(1-'By group'!AI$28*cond_eff)*'By group'!AI$23*prop_sw_use)*(1-Population!$DG23*circ_eff)</f>
        <v>0</v>
      </c>
      <c r="J23" s="191">
        <f>((1-(1-prop_idu_part)*SUMPRODUCT(Population!$BB23:$BN23,'By group'!$BB$27:$BN$27)*(1-prop_idu_male)/SUMPRODUCT(Population!$B23:$N23,'By group'!$B$27:$N$27))*Probability!W23*'By group'!$B$24*'By group'!W$23+(1-prop_idu_part)*SUMPRODUCT(Population!$BB23:$BN23,'By group'!$BB$27:$BN$27)*(1-prop_idu_male)/SUMPRODUCT(Population!$B23:$N23,'By group'!$B$27:$N$27)*Probability!BJ23*'By group'!$B$24*'By group'!BJ$23+Probability!AJ23*Population!$DE23*(1-'By group'!AJ$28*cond_eff)*'By group'!AJ$23*prop_sw_use)*(1-Population!$DG23*circ_eff)</f>
        <v>0</v>
      </c>
      <c r="K23" s="191">
        <f>((1-(1-prop_idu_part)*SUMPRODUCT(Population!$BB23:$BN23,'By group'!$BB$27:$BN$27)*(1-prop_idu_male)/SUMPRODUCT(Population!$B23:$N23,'By group'!$B$27:$N$27))*Probability!X23*'By group'!$B$24*'By group'!X$23+(1-prop_idu_part)*SUMPRODUCT(Population!$BB23:$BN23,'By group'!$BB$27:$BN$27)*(1-prop_idu_male)/SUMPRODUCT(Population!$B23:$N23,'By group'!$B$27:$N$27)*Probability!BK23*'By group'!$B$24*'By group'!BK$23+Probability!AK23*Population!$DE23*(1-'By group'!AK$28*cond_eff)*'By group'!AK$23*prop_sw_use)*(1-Population!$DG23*circ_eff)</f>
        <v>0</v>
      </c>
      <c r="L23" s="191">
        <f>((1-(1-prop_idu_part)*SUMPRODUCT(Population!$BB23:$BN23,'By group'!$BB$27:$BN$27)*(1-prop_idu_male)/SUMPRODUCT(Population!$B23:$N23,'By group'!$B$27:$N$27))*Probability!Y23*'By group'!$B$24*'By group'!Y$23+(1-prop_idu_part)*SUMPRODUCT(Population!$BB23:$BN23,'By group'!$BB$27:$BN$27)*(1-prop_idu_male)/SUMPRODUCT(Population!$B23:$N23,'By group'!$B$27:$N$27)*Probability!BL23*'By group'!$B$24*'By group'!BL$23+Probability!AL23*Population!$DE23*(1-'By group'!AL$28*cond_eff)*'By group'!AL$23*prop_sw_use)*(1-Population!$DG23*circ_eff)</f>
        <v>4.6740208864416298E-5</v>
      </c>
      <c r="M23" s="191">
        <f>((1-(1-prop_idu_part)*SUMPRODUCT(Population!$BB23:$BN23,'By group'!$BB$27:$BN$27)*(1-prop_idu_male)/SUMPRODUCT(Population!$B23:$N23,'By group'!$B$27:$N$27))*Probability!Z23*'By group'!$B$24*'By group'!Z$23+(1-prop_idu_part)*SUMPRODUCT(Population!$BB23:$BN23,'By group'!$BB$27:$BN$27)*(1-prop_idu_male)/SUMPRODUCT(Population!$B23:$N23,'By group'!$B$27:$N$27)*Probability!BM23*'By group'!$B$24*'By group'!BM$23+Probability!AM23*Population!$DE23*(1-'By group'!AM$28*cond_eff)*'By group'!AM$23*prop_sw_use)*(1-Population!$DG23*circ_eff)</f>
        <v>8.5415105678132093E-5</v>
      </c>
      <c r="N23" s="191">
        <f>((1-(1-prop_idu_part)*SUMPRODUCT(Population!$BB23:$BN23,'By group'!$BB$27:$BN$27)*(1-prop_idu_male)/SUMPRODUCT(Population!$B23:$N23,'By group'!$B$27:$N$27))*Probability!AA23*'By group'!$B$24*'By group'!AA$23+(1-prop_idu_part)*SUMPRODUCT(Population!$BB23:$BN23,'By group'!$BB$27:$BN$27)*(1-prop_idu_male)/SUMPRODUCT(Population!$B23:$N23,'By group'!$B$27:$N$27)*Probability!BN23*'By group'!$B$24*'By group'!BN$23+Probability!AN23*Population!$DE23*(1-'By group'!AN$28*cond_eff)*'By group'!AN$23*prop_sw_use)*(1-Population!$DG23*circ_eff)</f>
        <v>1.1055277807219007E-4</v>
      </c>
      <c r="O23" s="190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group'!$BB$27:$BN$27)*prop_idu_male))*Probability!B23*Population!$DC23*(1-'By group'!O$28*'By group'!O$29)*'By group'!B$23+(1-prop_idu_part)*SUMPRODUCT(Population!$BB23:$BN23,'By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group'!$BB$27:$BN$27)*prop_idu_male)*Probability!BB23*Population!$DD23*(1-'By group'!BB$28*'By group'!BB$29)*'By group'!BB$23</f>
        <v>0</v>
      </c>
      <c r="P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group'!$BB$27:$BN$27)*prop_idu_male))*Probability!C23*Population!$DC23*(1-'By group'!P$28*'By group'!P$29)*'By group'!C$23+(1-prop_idu_part)*SUMPRODUCT(Population!$BB23:$BN23,'By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group'!$BB$27:$BN$27)*prop_idu_male)*Probability!BC23*Population!$DD23*(1-'By group'!BC$28*'By group'!BC$29)*'By group'!BC$23</f>
        <v>1.3006337167516299E-3</v>
      </c>
      <c r="Q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group'!$BB$27:$BN$27)*prop_idu_male))*Probability!D23*Population!$DC23*(1-'By group'!Q$28*'By group'!Q$29)*'By group'!D$23+(1-prop_idu_part)*SUMPRODUCT(Population!$BB23:$BN23,'By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group'!$BB$27:$BN$27)*prop_idu_male)*Probability!BD23*Population!$DD23*(1-'By group'!BD$28*'By group'!BD$29)*'By group'!BD$23</f>
        <v>1.9920130788716171E-3</v>
      </c>
      <c r="R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group'!$BB$27:$BN$27)*prop_idu_male))*Probability!E23*Population!$DC23*(1-'By group'!R$28*'By group'!R$29)*'By group'!E$23+(1-prop_idu_part)*SUMPRODUCT(Population!$BB23:$BN23,'By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group'!$BB$27:$BN$27)*prop_idu_male)*Probability!BE23*Population!$DD23*(1-'By group'!BE$28*'By group'!BE$29)*'By group'!BE$23</f>
        <v>2.5527067071604852E-3</v>
      </c>
      <c r="S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group'!$BB$27:$BN$27)*prop_idu_male))*Probability!F23*Population!$DC23*(1-'By group'!S$28*'By group'!S$29)*'By group'!F$23+(1-prop_idu_part)*SUMPRODUCT(Population!$BB23:$BN23,'By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group'!$BB$27:$BN$27)*prop_idu_male)*Probability!BF23*Population!$DD23*(1-'By group'!BF$28*'By group'!BF$29)*'By group'!BF$23</f>
        <v>1.4635594102151166E-3</v>
      </c>
      <c r="T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group'!$BB$27:$BN$27)*prop_idu_male))*Probability!G23*Population!$DC23*(1-'By group'!T$28*'By group'!T$29)*'By group'!G$23+(1-prop_idu_part)*SUMPRODUCT(Population!$BB23:$BN23,'By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group'!$BB$27:$BN$27)*prop_idu_male)*Probability!BG23*Population!$DD23*(1-'By group'!BG$28*'By group'!BG$29)*'By group'!BG$23</f>
        <v>9.1462895603166975E-4</v>
      </c>
      <c r="U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group'!$BB$27:$BN$27)*prop_idu_male))*Probability!H23*Population!$DC23*(1-'By group'!U$28*'By group'!U$29)*'By group'!H$23+(1-prop_idu_part)*SUMPRODUCT(Population!$BB23:$BN23,'By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group'!$BB$27:$BN$27)*prop_idu_male)*Probability!BH23*Population!$DD23*(1-'By group'!BH$28*'By group'!BH$29)*'By group'!BH$23</f>
        <v>8.1628179167834221E-4</v>
      </c>
      <c r="V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group'!$BB$27:$BN$27)*prop_idu_male))*Probability!I23*Population!$DC23*(1-'By group'!V$28*'By group'!V$29)*'By group'!I$23+(1-prop_idu_part)*SUMPRODUCT(Population!$BB23:$BN23,'By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group'!$BB$27:$BN$27)*prop_idu_male)*Probability!BI23*Population!$DD23*(1-'By group'!BI$28*'By group'!BI$29)*'By group'!BI$23</f>
        <v>0</v>
      </c>
      <c r="W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group'!$BB$27:$BN$27)*prop_idu_male))*Probability!J23*Population!$DC23*(1-'By group'!W$28*'By group'!W$29)*'By group'!J$23+(1-prop_idu_part)*SUMPRODUCT(Population!$BB23:$BN23,'By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group'!$BB$27:$BN$27)*prop_idu_male)*Probability!BJ23*Population!$DD23*(1-'By group'!BJ$28*'By group'!BJ$29)*'By group'!BJ$23</f>
        <v>0</v>
      </c>
      <c r="X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group'!$BB$27:$BN$27)*prop_idu_male))*Probability!K23*Population!$DC23*(1-'By group'!X$28*'By group'!X$29)*'By group'!K$23+(1-prop_idu_part)*SUMPRODUCT(Population!$BB23:$BN23,'By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group'!$BB$27:$BN$27)*prop_idu_male)*Probability!BK23*Population!$DD23*(1-'By group'!BK$28*'By group'!BK$29)*'By group'!BK$23</f>
        <v>0</v>
      </c>
      <c r="Y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group'!$BB$27:$BN$27)*prop_idu_male))*Probability!L23*Population!$DC23*(1-'By group'!Y$28*'By group'!Y$29)*'By group'!L$23+(1-prop_idu_part)*SUMPRODUCT(Population!$BB23:$BN23,'By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group'!$BB$27:$BN$27)*prop_idu_male)*Probability!BL23*Population!$DD23*(1-'By group'!BL$28*'By group'!BL$29)*'By group'!BL$23</f>
        <v>2.4686503283244378E-5</v>
      </c>
      <c r="Z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group'!$BB$27:$BN$27)*prop_idu_male))*Probability!M23*Population!$DC23*(1-'By group'!Z$28*'By group'!Z$29)*'By group'!M$23+(1-prop_idu_part)*SUMPRODUCT(Population!$BB23:$BN23,'By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group'!$BB$27:$BN$27)*prop_idu_male)*Probability!BM23*Population!$DD23*(1-'By group'!BM$28*'By group'!BM$29)*'By group'!BM$23</f>
        <v>3.8195304994898643E-5</v>
      </c>
      <c r="AA23" s="191">
        <f>(1-(1-prop_idu_part)*SUMPRODUCT(Population!$BB23:$BN23,'By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group'!$BB$27:$BN$27)*prop_idu_male))*Probability!N23*Population!$DC23*(1-'By group'!AA$28*'By group'!AA$29)*'By group'!N$23+(1-prop_idu_part)*SUMPRODUCT(Population!$BB23:$BN23,'By group'!$BB$27:$BN$27)*prop_idu_male/(SUMPRODUCT(Population!$B23:$N23,'By group'!$B$27:$N$27)-(1-prop_idu_part)*SUMPRODUCT(Population!$BB23:$BN23,'By group'!$BB$27:$BN$27)*(1-prop_idu_male)+(1-prop_idu_part)*SUMPRODUCT(Population!$BB23:$BN23,'By group'!$BB$27:$BN$27)*prop_idu_male)*Probability!BN23*Population!$DD23*(1-'By group'!BN$28*'By group'!BN$29)*'By group'!BN$23</f>
        <v>3.9593352328643947E-5</v>
      </c>
      <c r="AB23" s="229">
        <f>Probability!B23*'By group'!$AB$24*'By group'!B$23</f>
        <v>0</v>
      </c>
      <c r="AC23" s="229">
        <f>Probability!C23*'By group'!$AB$24*'By group'!C$23</f>
        <v>5.8583383496533623E-2</v>
      </c>
      <c r="AD23" s="229">
        <f>Probability!D23*'By group'!$AB$24*'By group'!D$23</f>
        <v>8.9728190267871363E-2</v>
      </c>
      <c r="AE23" s="229">
        <f>Probability!E23*'By group'!$AB$24*'By group'!E$23</f>
        <v>0.11499181648079763</v>
      </c>
      <c r="AF23" s="229">
        <f>Probability!F23*'By group'!$AB$24*'By group'!F$23</f>
        <v>6.5932301466831128E-2</v>
      </c>
      <c r="AG23" s="229">
        <f>Probability!G23*'By group'!$AB$24*'By group'!G$23</f>
        <v>4.120468295773104E-2</v>
      </c>
      <c r="AH23" s="229">
        <f>Probability!H23*'By group'!$AB$24*'By group'!H$23</f>
        <v>3.6775722337187018E-2</v>
      </c>
      <c r="AI23" s="229">
        <f>Probability!I23*'By group'!$AB$24*'By group'!I$23</f>
        <v>0</v>
      </c>
      <c r="AJ23" s="229">
        <f>Probability!J23*'By group'!$AB$24*'By group'!J$23</f>
        <v>0</v>
      </c>
      <c r="AK23" s="229">
        <f>Probability!K23*'By group'!$AB$24*'By group'!K$23</f>
        <v>0</v>
      </c>
      <c r="AL23" s="229">
        <f>Probability!L23*'By group'!$AB$24*'By group'!L$23</f>
        <v>1.1121882088121087E-3</v>
      </c>
      <c r="AM23" s="229">
        <f>Probability!M23*'By group'!$AB$24*'By group'!M$23</f>
        <v>1.7208461265568133E-3</v>
      </c>
      <c r="AN23" s="229">
        <f>Probability!N23*'By group'!$AB$24*'By group'!N$23</f>
        <v>1.7838683851914754E-3</v>
      </c>
      <c r="AO23" s="40">
        <f>Probability!AO23*'By group'!$AO$24*'By group'!AO$23</f>
        <v>0</v>
      </c>
      <c r="AP23" s="42">
        <f>Probability!AP23*'By group'!$AO$24*'By group'!AP$23</f>
        <v>3.3269981574157457E-3</v>
      </c>
      <c r="AQ23" s="42">
        <f>Probability!AQ23*'By group'!$AO$24*'By group'!AQ$23</f>
        <v>4.6796922830827968E-3</v>
      </c>
      <c r="AR23" s="42">
        <f>Probability!AR23*'By group'!$AO$24*'By group'!AR$23</f>
        <v>5.155017544626655E-3</v>
      </c>
      <c r="AS23" s="42">
        <f>Probability!AS23*'By group'!$AO$24*'By group'!AS$23</f>
        <v>2.6252377185135155E-3</v>
      </c>
      <c r="AT23" s="42">
        <f>Probability!AT23*'By group'!$AO$24*'By group'!AT$23</f>
        <v>1.5205635397711856E-3</v>
      </c>
      <c r="AU23" s="42">
        <f>Probability!AU23*'By group'!$AO$24*'By group'!AU$23</f>
        <v>1.2274036628947258E-3</v>
      </c>
      <c r="AV23" s="42">
        <f>Probability!AV23*'By group'!$AO$24*'By group'!AV$23</f>
        <v>0</v>
      </c>
      <c r="AW23" s="42">
        <f>Probability!AW23*'By group'!$AO$24*'By group'!AW$23</f>
        <v>0</v>
      </c>
      <c r="AX23" s="42">
        <f>Probability!AX23*'By group'!$AO$24*'By group'!AX$23</f>
        <v>0</v>
      </c>
      <c r="AY23" s="42">
        <f>Probability!AY23*'By group'!$AO$24*'By group'!AY$23</f>
        <v>3.7549626778186091E-5</v>
      </c>
      <c r="AZ23" s="42">
        <f>Probability!AZ23*'By group'!$AO$24*'By group'!AZ$23</f>
        <v>5.4907485576433833E-5</v>
      </c>
      <c r="BA23" s="43">
        <f>Probability!BA23*'By group'!$AO$24*'By group'!BA$23</f>
        <v>5.6295795958855713E-5</v>
      </c>
      <c r="BB23" s="191">
        <f>prop_idu_part*Probability!BB23*'By group'!$BB$24*'By group'!BB$23+Probability!BB23*'By group'!$BB$30*'By group'!BB$31</f>
        <v>0</v>
      </c>
      <c r="BC23" s="191">
        <f>prop_idu_part*Probability!BC23*'By group'!$BB$24*'By group'!BC$23+Probability!BC23*'By group'!$BB$30*'By group'!BC$31</f>
        <v>5.865088974146479E-2</v>
      </c>
      <c r="BD23" s="191">
        <f>prop_idu_part*Probability!BD23*'By group'!$BB$24*'By group'!BD$23+Probability!BD23*'By group'!$BB$30*'By group'!BD$31</f>
        <v>0.13948029231109654</v>
      </c>
      <c r="BE23" s="191">
        <f>prop_idu_part*Probability!BE23*'By group'!$BB$24*'By group'!BE$23+Probability!BE23*'By group'!$BB$30*'By group'!BE$31</f>
        <v>0.13798934814511532</v>
      </c>
      <c r="BF23" s="191">
        <f>prop_idu_part*Probability!BF23*'By group'!$BB$24*'By group'!BF$23+Probability!BF23*'By group'!$BB$30*'By group'!BF$31</f>
        <v>4.4633599092212109E-2</v>
      </c>
      <c r="BG23" s="191">
        <f>prop_idu_part*Probability!BG23*'By group'!$BB$24*'By group'!BG$23+Probability!BG23*'By group'!$BB$30*'By group'!BG$31</f>
        <v>1.3365169072902694E-2</v>
      </c>
      <c r="BH23" s="191">
        <f>prop_idu_part*Probability!BH23*'By group'!$BB$24*'By group'!BH$23+Probability!BH23*'By group'!$BB$30*'By group'!BH$31</f>
        <v>1.013040921665901E-2</v>
      </c>
      <c r="BI23" s="191">
        <f>prop_idu_part*Probability!BI23*'By group'!$BB$24*'By group'!BI$23+Probability!BI23*'By group'!$BB$30*'By group'!BI$31</f>
        <v>0</v>
      </c>
      <c r="BJ23" s="191">
        <f>prop_idu_part*Probability!BJ23*'By group'!$BB$24*'By group'!BJ$23+Probability!BJ23*'By group'!$BB$30*'By group'!BJ$31</f>
        <v>0</v>
      </c>
      <c r="BK23" s="191">
        <f>prop_idu_part*Probability!BK23*'By group'!$BB$24*'By group'!BK$23+Probability!BK23*'By group'!$BB$30*'By group'!BK$31</f>
        <v>0</v>
      </c>
      <c r="BL23" s="191">
        <f>prop_idu_part*Probability!BL23*'By group'!$BB$24*'By group'!BL$23+Probability!BL23*'By group'!$BB$30*'By group'!BL$31</f>
        <v>4.2626171581259496E-3</v>
      </c>
      <c r="BM23" s="191">
        <f>prop_idu_part*Probability!BM23*'By group'!$BB$24*'By group'!BM$23+Probability!BM23*'By group'!$BB$30*'By group'!BM$31</f>
        <v>2.0283505224317558E-3</v>
      </c>
      <c r="BN23" s="192">
        <f>prop_idu_part*Probability!BN23*'By group'!$BB$24*'By group'!BN$23+Probability!BN23*'By group'!$BB$30*'By group'!BN$31</f>
        <v>1.9221271164256406E-3</v>
      </c>
    </row>
    <row r="24" spans="1:113" x14ac:dyDescent="0.25">
      <c r="A24">
        <f t="shared" si="0"/>
        <v>10</v>
      </c>
      <c r="B24" s="190">
        <f>((1-(1-prop_idu_part)*SUMPRODUCT(Population!$BB24:$BN24,'By group'!$BB$27:$BN$27)*(1-prop_idu_male)/SUMPRODUCT(Population!$B24:$N24,'By group'!$B$27:$N$27))*Probability!O24*'By group'!$B$24*'By group'!O$23+(1-prop_idu_part)*SUMPRODUCT(Population!$BB24:$BN24,'By group'!$BB$27:$BN$27)*(1-prop_idu_male)/SUMPRODUCT(Population!$B24:$N24,'By group'!$B$27:$N$27)*Probability!BB24*'By group'!$B$24*'By group'!BB$23+Probability!AB24*Population!$DE24*(1-'By group'!AB$28*cond_eff)*'By group'!AB$23*prop_sw_use)*(1-Population!$DG24*circ_eff)</f>
        <v>0</v>
      </c>
      <c r="C24" s="191">
        <f>((1-(1-prop_idu_part)*SUMPRODUCT(Population!$BB24:$BN24,'By group'!$BB$27:$BN$27)*(1-prop_idu_male)/SUMPRODUCT(Population!$B24:$N24,'By group'!$B$27:$N$27))*Probability!P24*'By group'!$B$24*'By group'!P$23+(1-prop_idu_part)*SUMPRODUCT(Population!$BB24:$BN24,'By group'!$BB$27:$BN$27)*(1-prop_idu_male)/SUMPRODUCT(Population!$B24:$N24,'By group'!$B$27:$N$27)*Probability!BC24*'By group'!$B$24*'By group'!BC$23+Probability!AC24*Population!$DE24*(1-'By group'!AC$28*cond_eff)*'By group'!AC$23*prop_sw_use)*(1-Population!$DG24*circ_eff)</f>
        <v>2.4414340061187372E-3</v>
      </c>
      <c r="D24" s="191">
        <f>((1-(1-prop_idu_part)*SUMPRODUCT(Population!$BB24:$BN24,'By group'!$BB$27:$BN$27)*(1-prop_idu_male)/SUMPRODUCT(Population!$B24:$N24,'By group'!$B$27:$N$27))*Probability!Q24*'By group'!$B$24*'By group'!Q$23+(1-prop_idu_part)*SUMPRODUCT(Population!$BB24:$BN24,'By group'!$BB$27:$BN$27)*(1-prop_idu_male)/SUMPRODUCT(Population!$B24:$N24,'By group'!$B$27:$N$27)*Probability!BD24*'By group'!$B$24*'By group'!BD$23+Probability!AD24*Population!$DE24*(1-'By group'!AD$28*cond_eff)*'By group'!AD$23*prop_sw_use)*(1-Population!$DG24*circ_eff)</f>
        <v>3.685394492659172E-3</v>
      </c>
      <c r="E24" s="191">
        <f>((1-(1-prop_idu_part)*SUMPRODUCT(Population!$BB24:$BN24,'By group'!$BB$27:$BN$27)*(1-prop_idu_male)/SUMPRODUCT(Population!$B24:$N24,'By group'!$B$27:$N$27))*Probability!R24*'By group'!$B$24*'By group'!R$23+(1-prop_idu_part)*SUMPRODUCT(Population!$BB24:$BN24,'By group'!$BB$27:$BN$27)*(1-prop_idu_male)/SUMPRODUCT(Population!$B24:$N24,'By group'!$B$27:$N$27)*Probability!BE24*'By group'!$B$24*'By group'!BE$23+Probability!AE24*Population!$DE24*(1-'By group'!AE$28*cond_eff)*'By group'!AE$23*prop_sw_use)*(1-Population!$DG24*circ_eff)</f>
        <v>4.5238606246287422E-3</v>
      </c>
      <c r="F24" s="191">
        <f>((1-(1-prop_idu_part)*SUMPRODUCT(Population!$BB24:$BN24,'By group'!$BB$27:$BN$27)*(1-prop_idu_male)/SUMPRODUCT(Population!$B24:$N24,'By group'!$B$27:$N$27))*Probability!S24*'By group'!$B$24*'By group'!S$23+(1-prop_idu_part)*SUMPRODUCT(Population!$BB24:$BN24,'By group'!$BB$27:$BN$27)*(1-prop_idu_male)/SUMPRODUCT(Population!$B24:$N24,'By group'!$B$27:$N$27)*Probability!BF24*'By group'!$B$24*'By group'!BF$23+Probability!AF24*Population!$DE24*(1-'By group'!AF$28*cond_eff)*'By group'!AF$23*prop_sw_use)*(1-Population!$DG24*circ_eff)</f>
        <v>2.5277677925366893E-3</v>
      </c>
      <c r="G24" s="191">
        <f>((1-(1-prop_idu_part)*SUMPRODUCT(Population!$BB24:$BN24,'By group'!$BB$27:$BN$27)*(1-prop_idu_male)/SUMPRODUCT(Population!$B24:$N24,'By group'!$B$27:$N$27))*Probability!T24*'By group'!$B$24*'By group'!T$23+(1-prop_idu_part)*SUMPRODUCT(Population!$BB24:$BN24,'By group'!$BB$27:$BN$27)*(1-prop_idu_male)/SUMPRODUCT(Population!$B24:$N24,'By group'!$B$27:$N$27)*Probability!BG24*'By group'!$B$24*'By group'!BG$23+Probability!AG24*Population!$DE24*(1-'By group'!AG$28*cond_eff)*'By group'!AG$23*prop_sw_use)*(1-Population!$DG24*circ_eff)</f>
        <v>1.5825577247902173E-3</v>
      </c>
      <c r="H24" s="191">
        <f>((1-(1-prop_idu_part)*SUMPRODUCT(Population!$BB24:$BN24,'By group'!$BB$27:$BN$27)*(1-prop_idu_male)/SUMPRODUCT(Population!$B24:$N24,'By group'!$B$27:$N$27))*Probability!U24*'By group'!$B$24*'By group'!U$23+(1-prop_idu_part)*SUMPRODUCT(Population!$BB24:$BN24,'By group'!$BB$27:$BN$27)*(1-prop_idu_male)/SUMPRODUCT(Population!$B24:$N24,'By group'!$B$27:$N$27)*Probability!BH24*'By group'!$B$24*'By group'!BH$23+Probability!AH24*Population!$DE24*(1-'By group'!AH$28*cond_eff)*'By group'!AH$23*prop_sw_use)*(1-Population!$DG24*circ_eff)</f>
        <v>1.534645108953818E-3</v>
      </c>
      <c r="I24" s="191">
        <f>((1-(1-prop_idu_part)*SUMPRODUCT(Population!$BB24:$BN24,'By group'!$BB$27:$BN$27)*(1-prop_idu_male)/SUMPRODUCT(Population!$B24:$N24,'By group'!$B$27:$N$27))*Probability!V24*'By group'!$B$24*'By group'!V$23+(1-prop_idu_part)*SUMPRODUCT(Population!$BB24:$BN24,'By group'!$BB$27:$BN$27)*(1-prop_idu_male)/SUMPRODUCT(Population!$B24:$N24,'By group'!$B$27:$N$27)*Probability!BI24*'By group'!$B$24*'By group'!BI$23+Probability!AI24*Population!$DE24*(1-'By group'!AI$28*cond_eff)*'By group'!AI$23*prop_sw_use)*(1-Population!$DG24*circ_eff)</f>
        <v>0</v>
      </c>
      <c r="J24" s="191">
        <f>((1-(1-prop_idu_part)*SUMPRODUCT(Population!$BB24:$BN24,'By group'!$BB$27:$BN$27)*(1-prop_idu_male)/SUMPRODUCT(Population!$B24:$N24,'By group'!$B$27:$N$27))*Probability!W24*'By group'!$B$24*'By group'!W$23+(1-prop_idu_part)*SUMPRODUCT(Population!$BB24:$BN24,'By group'!$BB$27:$BN$27)*(1-prop_idu_male)/SUMPRODUCT(Population!$B24:$N24,'By group'!$B$27:$N$27)*Probability!BJ24*'By group'!$B$24*'By group'!BJ$23+Probability!AJ24*Population!$DE24*(1-'By group'!AJ$28*cond_eff)*'By group'!AJ$23*prop_sw_use)*(1-Population!$DG24*circ_eff)</f>
        <v>0</v>
      </c>
      <c r="K24" s="191">
        <f>((1-(1-prop_idu_part)*SUMPRODUCT(Population!$BB24:$BN24,'By group'!$BB$27:$BN$27)*(1-prop_idu_male)/SUMPRODUCT(Population!$B24:$N24,'By group'!$B$27:$N$27))*Probability!X24*'By group'!$B$24*'By group'!X$23+(1-prop_idu_part)*SUMPRODUCT(Population!$BB24:$BN24,'By group'!$BB$27:$BN$27)*(1-prop_idu_male)/SUMPRODUCT(Population!$B24:$N24,'By group'!$B$27:$N$27)*Probability!BK24*'By group'!$B$24*'By group'!BK$23+Probability!AK24*Population!$DE24*(1-'By group'!AK$28*cond_eff)*'By group'!AK$23*prop_sw_use)*(1-Population!$DG24*circ_eff)</f>
        <v>0</v>
      </c>
      <c r="L24" s="191">
        <f>((1-(1-prop_idu_part)*SUMPRODUCT(Population!$BB24:$BN24,'By group'!$BB$27:$BN$27)*(1-prop_idu_male)/SUMPRODUCT(Population!$B24:$N24,'By group'!$B$27:$N$27))*Probability!Y24*'By group'!$B$24*'By group'!Y$23+(1-prop_idu_part)*SUMPRODUCT(Population!$BB24:$BN24,'By group'!$BB$27:$BN$27)*(1-prop_idu_male)/SUMPRODUCT(Population!$B24:$N24,'By group'!$B$27:$N$27)*Probability!BL24*'By group'!$B$24*'By group'!BL$23+Probability!AL24*Population!$DE24*(1-'By group'!AL$28*cond_eff)*'By group'!AL$23*prop_sw_use)*(1-Population!$DG24*circ_eff)</f>
        <v>4.642961234933389E-5</v>
      </c>
      <c r="M24" s="191">
        <f>((1-(1-prop_idu_part)*SUMPRODUCT(Population!$BB24:$BN24,'By group'!$BB$27:$BN$27)*(1-prop_idu_male)/SUMPRODUCT(Population!$B24:$N24,'By group'!$B$27:$N$27))*Probability!Z24*'By group'!$B$24*'By group'!Z$23+(1-prop_idu_part)*SUMPRODUCT(Population!$BB24:$BN24,'By group'!$BB$27:$BN$27)*(1-prop_idu_male)/SUMPRODUCT(Population!$B24:$N24,'By group'!$B$27:$N$27)*Probability!BM24*'By group'!$B$24*'By group'!BM$23+Probability!AM24*Population!$DE24*(1-'By group'!AM$28*cond_eff)*'By group'!AM$23*prop_sw_use)*(1-Population!$DG24*circ_eff)</f>
        <v>8.3649927304292338E-5</v>
      </c>
      <c r="N24" s="191">
        <f>((1-(1-prop_idu_part)*SUMPRODUCT(Population!$BB24:$BN24,'By group'!$BB$27:$BN$27)*(1-prop_idu_male)/SUMPRODUCT(Population!$B24:$N24,'By group'!$B$27:$N$27))*Probability!AA24*'By group'!$B$24*'By group'!AA$23+(1-prop_idu_part)*SUMPRODUCT(Population!$BB24:$BN24,'By group'!$BB$27:$BN$27)*(1-prop_idu_male)/SUMPRODUCT(Population!$B24:$N24,'By group'!$B$27:$N$27)*Probability!BN24*'By group'!$B$24*'By group'!BN$23+Probability!AN24*Population!$DE24*(1-'By group'!AN$28*cond_eff)*'By group'!AN$23*prop_sw_use)*(1-Population!$DG24*circ_eff)</f>
        <v>1.0573492561538676E-4</v>
      </c>
      <c r="O24" s="190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group'!$BB$27:$BN$27)*prop_idu_male))*Probability!B24*Population!$DC24*(1-'By group'!O$28*'By group'!O$29)*'By group'!B$23+(1-prop_idu_part)*SUMPRODUCT(Population!$BB24:$BN24,'By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group'!$BB$27:$BN$27)*prop_idu_male)*Probability!BB24*Population!$DD24*(1-'By group'!BB$28*'By group'!BB$29)*'By group'!BB$23</f>
        <v>0</v>
      </c>
      <c r="P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group'!$BB$27:$BN$27)*prop_idu_male))*Probability!C24*Population!$DC24*(1-'By group'!P$28*'By group'!P$29)*'By group'!C$23+(1-prop_idu_part)*SUMPRODUCT(Population!$BB24:$BN24,'By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group'!$BB$27:$BN$27)*prop_idu_male)*Probability!BC24*Population!$DD24*(1-'By group'!BC$28*'By group'!BC$29)*'By group'!BC$23</f>
        <v>1.2842699148358663E-3</v>
      </c>
      <c r="Q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group'!$BB$27:$BN$27)*prop_idu_male))*Probability!D24*Population!$DC24*(1-'By group'!Q$28*'By group'!Q$29)*'By group'!D$23+(1-prop_idu_part)*SUMPRODUCT(Population!$BB24:$BN24,'By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group'!$BB$27:$BN$27)*prop_idu_male)*Probability!BD24*Population!$DD24*(1-'By group'!BD$28*'By group'!BD$29)*'By group'!BD$23</f>
        <v>1.9600912341319514E-3</v>
      </c>
      <c r="R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group'!$BB$27:$BN$27)*prop_idu_male))*Probability!E24*Population!$DC24*(1-'By group'!R$28*'By group'!R$29)*'By group'!E$23+(1-prop_idu_part)*SUMPRODUCT(Population!$BB24:$BN24,'By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group'!$BB$27:$BN$27)*prop_idu_male)*Probability!BE24*Population!$DD24*(1-'By group'!BE$28*'By group'!BE$29)*'By group'!BE$23</f>
        <v>2.4940077880952088E-3</v>
      </c>
      <c r="S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group'!$BB$27:$BN$27)*prop_idu_male))*Probability!F24*Population!$DC24*(1-'By group'!S$28*'By group'!S$29)*'By group'!F$23+(1-prop_idu_part)*SUMPRODUCT(Population!$BB24:$BN24,'By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group'!$BB$27:$BN$27)*prop_idu_male)*Probability!BF24*Population!$DD24*(1-'By group'!BF$28*'By group'!BF$29)*'By group'!BF$23</f>
        <v>1.4284974851487182E-3</v>
      </c>
      <c r="T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group'!$BB$27:$BN$27)*prop_idu_male))*Probability!G24*Population!$DC24*(1-'By group'!T$28*'By group'!T$29)*'By group'!G$23+(1-prop_idu_part)*SUMPRODUCT(Population!$BB24:$BN24,'By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group'!$BB$27:$BN$27)*prop_idu_male)*Probability!BG24*Population!$DD24*(1-'By group'!BG$28*'By group'!BG$29)*'By group'!BG$23</f>
        <v>8.9492841723605356E-4</v>
      </c>
      <c r="U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group'!$BB$27:$BN$27)*prop_idu_male))*Probability!H24*Population!$DC24*(1-'By group'!U$28*'By group'!U$29)*'By group'!H$23+(1-prop_idu_part)*SUMPRODUCT(Population!$BB24:$BN24,'By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group'!$BB$27:$BN$27)*prop_idu_male)*Probability!BH24*Population!$DD24*(1-'By group'!BH$28*'By group'!BH$29)*'By group'!BH$23</f>
        <v>8.0557259089044633E-4</v>
      </c>
      <c r="V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group'!$BB$27:$BN$27)*prop_idu_male))*Probability!I24*Population!$DC24*(1-'By group'!V$28*'By group'!V$29)*'By group'!I$23+(1-prop_idu_part)*SUMPRODUCT(Population!$BB24:$BN24,'By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group'!$BB$27:$BN$27)*prop_idu_male)*Probability!BI24*Population!$DD24*(1-'By group'!BI$28*'By group'!BI$29)*'By group'!BI$23</f>
        <v>0</v>
      </c>
      <c r="W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group'!$BB$27:$BN$27)*prop_idu_male))*Probability!J24*Population!$DC24*(1-'By group'!W$28*'By group'!W$29)*'By group'!J$23+(1-prop_idu_part)*SUMPRODUCT(Population!$BB24:$BN24,'By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group'!$BB$27:$BN$27)*prop_idu_male)*Probability!BJ24*Population!$DD24*(1-'By group'!BJ$28*'By group'!BJ$29)*'By group'!BJ$23</f>
        <v>0</v>
      </c>
      <c r="X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group'!$BB$27:$BN$27)*prop_idu_male))*Probability!K24*Population!$DC24*(1-'By group'!X$28*'By group'!X$29)*'By group'!K$23+(1-prop_idu_part)*SUMPRODUCT(Population!$BB24:$BN24,'By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group'!$BB$27:$BN$27)*prop_idu_male)*Probability!BK24*Population!$DD24*(1-'By group'!BK$28*'By group'!BK$29)*'By group'!BK$23</f>
        <v>0</v>
      </c>
      <c r="Y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group'!$BB$27:$BN$27)*prop_idu_male))*Probability!L24*Population!$DC24*(1-'By group'!Y$28*'By group'!Y$29)*'By group'!L$23+(1-prop_idu_part)*SUMPRODUCT(Population!$BB24:$BN24,'By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group'!$BB$27:$BN$27)*prop_idu_male)*Probability!BL24*Population!$DD24*(1-'By group'!BL$28*'By group'!BL$29)*'By group'!BL$23</f>
        <v>2.4703490081621634E-5</v>
      </c>
      <c r="Z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group'!$BB$27:$BN$27)*prop_idu_male))*Probability!M24*Population!$DC24*(1-'By group'!Z$28*'By group'!Z$29)*'By group'!M$23+(1-prop_idu_part)*SUMPRODUCT(Population!$BB24:$BN24,'By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group'!$BB$27:$BN$27)*prop_idu_male)*Probability!BM24*Population!$DD24*(1-'By group'!BM$28*'By group'!BM$29)*'By group'!BM$23</f>
        <v>3.8322140331286159E-5</v>
      </c>
      <c r="AA24" s="191">
        <f>(1-(1-prop_idu_part)*SUMPRODUCT(Population!$BB24:$BN24,'By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group'!$BB$27:$BN$27)*prop_idu_male))*Probability!N24*Population!$DC24*(1-'By group'!AA$28*'By group'!AA$29)*'By group'!N$23+(1-prop_idu_part)*SUMPRODUCT(Population!$BB24:$BN24,'By group'!$BB$27:$BN$27)*prop_idu_male/(SUMPRODUCT(Population!$B24:$N24,'By group'!$B$27:$N$27)-(1-prop_idu_part)*SUMPRODUCT(Population!$BB24:$BN24,'By group'!$BB$27:$BN$27)*(1-prop_idu_male)+(1-prop_idu_part)*SUMPRODUCT(Population!$BB24:$BN24,'By group'!$BB$27:$BN$27)*prop_idu_male)*Probability!BN24*Population!$DD24*(1-'By group'!BN$28*'By group'!BN$29)*'By group'!BN$23</f>
        <v>3.8694909367115578E-5</v>
      </c>
      <c r="AB24" s="229">
        <f>Probability!B24*'By group'!$AB$24*'By group'!B$23</f>
        <v>0</v>
      </c>
      <c r="AC24" s="229">
        <f>Probability!C24*'By group'!$AB$24*'By group'!C$23</f>
        <v>5.7963567741441006E-2</v>
      </c>
      <c r="AD24" s="229">
        <f>Probability!D24*'By group'!$AB$24*'By group'!D$23</f>
        <v>8.8469149137726619E-2</v>
      </c>
      <c r="AE24" s="229">
        <f>Probability!E24*'By group'!$AB$24*'By group'!E$23</f>
        <v>0.11257480421500569</v>
      </c>
      <c r="AF24" s="229">
        <f>Probability!F24*'By group'!$AB$24*'By group'!F$23</f>
        <v>6.4482840867358893E-2</v>
      </c>
      <c r="AG24" s="229">
        <f>Probability!G24*'By group'!$AB$24*'By group'!G$23</f>
        <v>4.0398637777921548E-2</v>
      </c>
      <c r="AH24" s="229">
        <f>Probability!H24*'By group'!$AB$24*'By group'!H$23</f>
        <v>3.6366661585010444E-2</v>
      </c>
      <c r="AI24" s="229">
        <f>Probability!I24*'By group'!$AB$24*'By group'!I$23</f>
        <v>0</v>
      </c>
      <c r="AJ24" s="229">
        <f>Probability!J24*'By group'!$AB$24*'By group'!J$23</f>
        <v>0</v>
      </c>
      <c r="AK24" s="229">
        <f>Probability!K24*'By group'!$AB$24*'By group'!K$23</f>
        <v>0</v>
      </c>
      <c r="AL24" s="229">
        <f>Probability!L24*'By group'!$AB$24*'By group'!L$23</f>
        <v>1.1152062241250979E-3</v>
      </c>
      <c r="AM24" s="229">
        <f>Probability!M24*'By group'!$AB$24*'By group'!M$23</f>
        <v>1.7300595304970247E-3</v>
      </c>
      <c r="AN24" s="229">
        <f>Probability!N24*'By group'!$AB$24*'By group'!N$23</f>
        <v>1.7469283867300547E-3</v>
      </c>
      <c r="AO24" s="40">
        <f>Probability!AO24*'By group'!$AO$24*'By group'!AO$23</f>
        <v>0</v>
      </c>
      <c r="AP24" s="42">
        <f>Probability!AP24*'By group'!$AO$24*'By group'!AP$23</f>
        <v>3.3759204047835536E-3</v>
      </c>
      <c r="AQ24" s="42">
        <f>Probability!AQ24*'By group'!$AO$24*'By group'!AQ$23</f>
        <v>4.7515752100276698E-3</v>
      </c>
      <c r="AR24" s="42">
        <f>Probability!AR24*'By group'!$AO$24*'By group'!AR$23</f>
        <v>5.2334032043790512E-3</v>
      </c>
      <c r="AS24" s="42">
        <f>Probability!AS24*'By group'!$AO$24*'By group'!AS$23</f>
        <v>2.6675869019604642E-3</v>
      </c>
      <c r="AT24" s="42">
        <f>Probability!AT24*'By group'!$AO$24*'By group'!AT$23</f>
        <v>1.5471301917143461E-3</v>
      </c>
      <c r="AU24" s="42">
        <f>Probability!AU24*'By group'!$AO$24*'By group'!AU$23</f>
        <v>1.2489234092446148E-3</v>
      </c>
      <c r="AV24" s="42">
        <f>Probability!AV24*'By group'!$AO$24*'By group'!AV$23</f>
        <v>0</v>
      </c>
      <c r="AW24" s="42">
        <f>Probability!AW24*'By group'!$AO$24*'By group'!AW$23</f>
        <v>0</v>
      </c>
      <c r="AX24" s="42">
        <f>Probability!AX24*'By group'!$AO$24*'By group'!AX$23</f>
        <v>0</v>
      </c>
      <c r="AY24" s="42">
        <f>Probability!AY24*'By group'!$AO$24*'By group'!AY$23</f>
        <v>3.8663787617141861E-5</v>
      </c>
      <c r="AZ24" s="42">
        <f>Probability!AZ24*'By group'!$AO$24*'By group'!AZ$23</f>
        <v>5.6059219221297561E-5</v>
      </c>
      <c r="BA24" s="43">
        <f>Probability!BA24*'By group'!$AO$24*'By group'!BA$23</f>
        <v>5.5348117692700271E-5</v>
      </c>
      <c r="BB24" s="191">
        <f>prop_idu_part*Probability!BB24*'By group'!$BB$24*'By group'!BB$23+Probability!BB24*'By group'!$BB$30*'By group'!BB$31</f>
        <v>0</v>
      </c>
      <c r="BC24" s="191">
        <f>prop_idu_part*Probability!BC24*'By group'!$BB$24*'By group'!BC$23+Probability!BC24*'By group'!$BB$30*'By group'!BC$31</f>
        <v>5.8573349715749352E-2</v>
      </c>
      <c r="BD24" s="191">
        <f>prop_idu_part*Probability!BD24*'By group'!$BB$24*'By group'!BD$23+Probability!BD24*'By group'!$BB$30*'By group'!BD$31</f>
        <v>0.13925275420834257</v>
      </c>
      <c r="BE24" s="191">
        <f>prop_idu_part*Probability!BE24*'By group'!$BB$24*'By group'!BE$23+Probability!BE24*'By group'!$BB$30*'By group'!BE$31</f>
        <v>0.13821503786162953</v>
      </c>
      <c r="BF24" s="191">
        <f>prop_idu_part*Probability!BF24*'By group'!$BB$24*'By group'!BF$23+Probability!BF24*'By group'!$BB$30*'By group'!BF$31</f>
        <v>4.4972561870693831E-2</v>
      </c>
      <c r="BG24" s="191">
        <f>prop_idu_part*Probability!BG24*'By group'!$BB$24*'By group'!BG$23+Probability!BG24*'By group'!$BB$30*'By group'!BG$31</f>
        <v>1.3538889536283207E-2</v>
      </c>
      <c r="BH24" s="191">
        <f>prop_idu_part*Probability!BH24*'By group'!$BB$24*'By group'!BH$23+Probability!BH24*'By group'!$BB$30*'By group'!BH$31</f>
        <v>1.0325081103797951E-2</v>
      </c>
      <c r="BI24" s="191">
        <f>prop_idu_part*Probability!BI24*'By group'!$BB$24*'By group'!BI$23+Probability!BI24*'By group'!$BB$30*'By group'!BI$31</f>
        <v>0</v>
      </c>
      <c r="BJ24" s="191">
        <f>prop_idu_part*Probability!BJ24*'By group'!$BB$24*'By group'!BJ$23+Probability!BJ24*'By group'!$BB$30*'By group'!BJ$31</f>
        <v>0</v>
      </c>
      <c r="BK24" s="191">
        <f>prop_idu_part*Probability!BK24*'By group'!$BB$24*'By group'!BK$23+Probability!BK24*'By group'!$BB$30*'By group'!BK$31</f>
        <v>0</v>
      </c>
      <c r="BL24" s="191">
        <f>prop_idu_part*Probability!BL24*'By group'!$BB$24*'By group'!BL$23+Probability!BL24*'By group'!$BB$30*'By group'!BL$31</f>
        <v>4.3832507759367124E-3</v>
      </c>
      <c r="BM24" s="191">
        <f>prop_idu_part*Probability!BM24*'By group'!$BB$24*'By group'!BM$23+Probability!BM24*'By group'!$BB$30*'By group'!BM$31</f>
        <v>2.075206836216952E-3</v>
      </c>
      <c r="BN24" s="192">
        <f>prop_idu_part*Probability!BN24*'By group'!$BB$24*'By group'!BN$23+Probability!BN24*'By group'!$BB$30*'By group'!BN$31</f>
        <v>1.8867333640078291E-3</v>
      </c>
    </row>
    <row r="25" spans="1:113" x14ac:dyDescent="0.25">
      <c r="A25">
        <f t="shared" si="0"/>
        <v>10.5</v>
      </c>
      <c r="B25" s="190">
        <f>((1-(1-prop_idu_part)*SUMPRODUCT(Population!$BB25:$BN25,'By group'!$BB$27:$BN$27)*(1-prop_idu_male)/SUMPRODUCT(Population!$B25:$N25,'By group'!$B$27:$N$27))*Probability!O25*'By group'!$B$24*'By group'!O$23+(1-prop_idu_part)*SUMPRODUCT(Population!$BB25:$BN25,'By group'!$BB$27:$BN$27)*(1-prop_idu_male)/SUMPRODUCT(Population!$B25:$N25,'By group'!$B$27:$N$27)*Probability!BB25*'By group'!$B$24*'By group'!BB$23+Probability!AB25*Population!$DE25*(1-'By group'!AB$28*cond_eff)*'By group'!AB$23*prop_sw_use)*(1-Population!$DG25*circ_eff)</f>
        <v>0</v>
      </c>
      <c r="C25" s="191">
        <f>((1-(1-prop_idu_part)*SUMPRODUCT(Population!$BB25:$BN25,'By group'!$BB$27:$BN$27)*(1-prop_idu_male)/SUMPRODUCT(Population!$B25:$N25,'By group'!$B$27:$N$27))*Probability!P25*'By group'!$B$24*'By group'!P$23+(1-prop_idu_part)*SUMPRODUCT(Population!$BB25:$BN25,'By group'!$BB$27:$BN$27)*(1-prop_idu_male)/SUMPRODUCT(Population!$B25:$N25,'By group'!$B$27:$N$27)*Probability!BC25*'By group'!$B$24*'By group'!BC$23+Probability!AC25*Population!$DE25*(1-'By group'!AC$28*cond_eff)*'By group'!AC$23*prop_sw_use)*(1-Population!$DG25*circ_eff)</f>
        <v>2.4255037430589198E-3</v>
      </c>
      <c r="D25" s="191">
        <f>((1-(1-prop_idu_part)*SUMPRODUCT(Population!$BB25:$BN25,'By group'!$BB$27:$BN$27)*(1-prop_idu_male)/SUMPRODUCT(Population!$B25:$N25,'By group'!$B$27:$N$27))*Probability!Q25*'By group'!$B$24*'By group'!Q$23+(1-prop_idu_part)*SUMPRODUCT(Population!$BB25:$BN25,'By group'!$BB$27:$BN$27)*(1-prop_idu_male)/SUMPRODUCT(Population!$B25:$N25,'By group'!$B$27:$N$27)*Probability!BD25*'By group'!$B$24*'By group'!BD$23+Probability!AD25*Population!$DE25*(1-'By group'!AD$28*cond_eff)*'By group'!AD$23*prop_sw_use)*(1-Population!$DG25*circ_eff)</f>
        <v>3.6568634427179311E-3</v>
      </c>
      <c r="E25" s="191">
        <f>((1-(1-prop_idu_part)*SUMPRODUCT(Population!$BB25:$BN25,'By group'!$BB$27:$BN$27)*(1-prop_idu_male)/SUMPRODUCT(Population!$B25:$N25,'By group'!$B$27:$N$27))*Probability!R25*'By group'!$B$24*'By group'!R$23+(1-prop_idu_part)*SUMPRODUCT(Population!$BB25:$BN25,'By group'!$BB$27:$BN$27)*(1-prop_idu_male)/SUMPRODUCT(Population!$B25:$N25,'By group'!$B$27:$N$27)*Probability!BE25*'By group'!$B$24*'By group'!BE$23+Probability!AE25*Population!$DE25*(1-'By group'!AE$28*cond_eff)*'By group'!AE$23*prop_sw_use)*(1-Population!$DG25*circ_eff)</f>
        <v>4.4796931899251345E-3</v>
      </c>
      <c r="F25" s="191">
        <f>((1-(1-prop_idu_part)*SUMPRODUCT(Population!$BB25:$BN25,'By group'!$BB$27:$BN$27)*(1-prop_idu_male)/SUMPRODUCT(Population!$B25:$N25,'By group'!$B$27:$N$27))*Probability!S25*'By group'!$B$24*'By group'!S$23+(1-prop_idu_part)*SUMPRODUCT(Population!$BB25:$BN25,'By group'!$BB$27:$BN$27)*(1-prop_idu_male)/SUMPRODUCT(Population!$B25:$N25,'By group'!$B$27:$N$27)*Probability!BF25*'By group'!$B$24*'By group'!BF$23+Probability!AF25*Population!$DE25*(1-'By group'!AF$28*cond_eff)*'By group'!AF$23*prop_sw_use)*(1-Population!$DG25*circ_eff)</f>
        <v>2.4987125793663341E-3</v>
      </c>
      <c r="G25" s="191">
        <f>((1-(1-prop_idu_part)*SUMPRODUCT(Population!$BB25:$BN25,'By group'!$BB$27:$BN$27)*(1-prop_idu_male)/SUMPRODUCT(Population!$B25:$N25,'By group'!$B$27:$N$27))*Probability!T25*'By group'!$B$24*'By group'!T$23+(1-prop_idu_part)*SUMPRODUCT(Population!$BB25:$BN25,'By group'!$BB$27:$BN$27)*(1-prop_idu_male)/SUMPRODUCT(Population!$B25:$N25,'By group'!$B$27:$N$27)*Probability!BG25*'By group'!$B$24*'By group'!BG$23+Probability!AG25*Population!$DE25*(1-'By group'!AG$28*cond_eff)*'By group'!AG$23*prop_sw_use)*(1-Population!$DG25*circ_eff)</f>
        <v>1.5616399343559941E-3</v>
      </c>
      <c r="H25" s="191">
        <f>((1-(1-prop_idu_part)*SUMPRODUCT(Population!$BB25:$BN25,'By group'!$BB$27:$BN$27)*(1-prop_idu_male)/SUMPRODUCT(Population!$B25:$N25,'By group'!$B$27:$N$27))*Probability!U25*'By group'!$B$24*'By group'!U$23+(1-prop_idu_part)*SUMPRODUCT(Population!$BB25:$BN25,'By group'!$BB$27:$BN$27)*(1-prop_idu_male)/SUMPRODUCT(Population!$B25:$N25,'By group'!$B$27:$N$27)*Probability!BH25*'By group'!$B$24*'By group'!BH$23+Probability!AH25*Population!$DE25*(1-'By group'!AH$28*cond_eff)*'By group'!AH$23*prop_sw_use)*(1-Population!$DG25*circ_eff)</f>
        <v>1.5019099338447995E-3</v>
      </c>
      <c r="I25" s="191">
        <f>((1-(1-prop_idu_part)*SUMPRODUCT(Population!$BB25:$BN25,'By group'!$BB$27:$BN$27)*(1-prop_idu_male)/SUMPRODUCT(Population!$B25:$N25,'By group'!$B$27:$N$27))*Probability!V25*'By group'!$B$24*'By group'!V$23+(1-prop_idu_part)*SUMPRODUCT(Population!$BB25:$BN25,'By group'!$BB$27:$BN$27)*(1-prop_idu_male)/SUMPRODUCT(Population!$B25:$N25,'By group'!$B$27:$N$27)*Probability!BI25*'By group'!$B$24*'By group'!BI$23+Probability!AI25*Population!$DE25*(1-'By group'!AI$28*cond_eff)*'By group'!AI$23*prop_sw_use)*(1-Population!$DG25*circ_eff)</f>
        <v>0</v>
      </c>
      <c r="J25" s="191">
        <f>((1-(1-prop_idu_part)*SUMPRODUCT(Population!$BB25:$BN25,'By group'!$BB$27:$BN$27)*(1-prop_idu_male)/SUMPRODUCT(Population!$B25:$N25,'By group'!$B$27:$N$27))*Probability!W25*'By group'!$B$24*'By group'!W$23+(1-prop_idu_part)*SUMPRODUCT(Population!$BB25:$BN25,'By group'!$BB$27:$BN$27)*(1-prop_idu_male)/SUMPRODUCT(Population!$B25:$N25,'By group'!$B$27:$N$27)*Probability!BJ25*'By group'!$B$24*'By group'!BJ$23+Probability!AJ25*Population!$DE25*(1-'By group'!AJ$28*cond_eff)*'By group'!AJ$23*prop_sw_use)*(1-Population!$DG25*circ_eff)</f>
        <v>0</v>
      </c>
      <c r="K25" s="191">
        <f>((1-(1-prop_idu_part)*SUMPRODUCT(Population!$BB25:$BN25,'By group'!$BB$27:$BN$27)*(1-prop_idu_male)/SUMPRODUCT(Population!$B25:$N25,'By group'!$B$27:$N$27))*Probability!X25*'By group'!$B$24*'By group'!X$23+(1-prop_idu_part)*SUMPRODUCT(Population!$BB25:$BN25,'By group'!$BB$27:$BN$27)*(1-prop_idu_male)/SUMPRODUCT(Population!$B25:$N25,'By group'!$B$27:$N$27)*Probability!BK25*'By group'!$B$24*'By group'!BK$23+Probability!AK25*Population!$DE25*(1-'By group'!AK$28*cond_eff)*'By group'!AK$23*prop_sw_use)*(1-Population!$DG25*circ_eff)</f>
        <v>0</v>
      </c>
      <c r="L25" s="191">
        <f>((1-(1-prop_idu_part)*SUMPRODUCT(Population!$BB25:$BN25,'By group'!$BB$27:$BN$27)*(1-prop_idu_male)/SUMPRODUCT(Population!$B25:$N25,'By group'!$B$27:$N$27))*Probability!Y25*'By group'!$B$24*'By group'!Y$23+(1-prop_idu_part)*SUMPRODUCT(Population!$BB25:$BN25,'By group'!$BB$27:$BN$27)*(1-prop_idu_male)/SUMPRODUCT(Population!$B25:$N25,'By group'!$B$27:$N$27)*Probability!BL25*'By group'!$B$24*'By group'!BL$23+Probability!AL25*Population!$DE25*(1-'By group'!AL$28*cond_eff)*'By group'!AL$23*prop_sw_use)*(1-Population!$DG25*circ_eff)</f>
        <v>4.6079774966840751E-5</v>
      </c>
      <c r="M25" s="191">
        <f>((1-(1-prop_idu_part)*SUMPRODUCT(Population!$BB25:$BN25,'By group'!$BB$27:$BN$27)*(1-prop_idu_male)/SUMPRODUCT(Population!$B25:$N25,'By group'!$B$27:$N$27))*Probability!Z25*'By group'!$B$24*'By group'!Z$23+(1-prop_idu_part)*SUMPRODUCT(Population!$BB25:$BN25,'By group'!$BB$27:$BN$27)*(1-prop_idu_male)/SUMPRODUCT(Population!$B25:$N25,'By group'!$B$27:$N$27)*Probability!BM25*'By group'!$B$24*'By group'!BM$23+Probability!AM25*Population!$DE25*(1-'By group'!AM$28*cond_eff)*'By group'!AM$23*prop_sw_use)*(1-Population!$DG25*circ_eff)</f>
        <v>8.203653765090333E-5</v>
      </c>
      <c r="N25" s="191">
        <f>((1-(1-prop_idu_part)*SUMPRODUCT(Population!$BB25:$BN25,'By group'!$BB$27:$BN$27)*(1-prop_idu_male)/SUMPRODUCT(Population!$B25:$N25,'By group'!$B$27:$N$27))*Probability!AA25*'By group'!$B$24*'By group'!AA$23+(1-prop_idu_part)*SUMPRODUCT(Population!$BB25:$BN25,'By group'!$BB$27:$BN$27)*(1-prop_idu_male)/SUMPRODUCT(Population!$B25:$N25,'By group'!$B$27:$N$27)*Probability!BN25*'By group'!$B$24*'By group'!BN$23+Probability!AN25*Population!$DE25*(1-'By group'!AN$28*cond_eff)*'By group'!AN$23*prop_sw_use)*(1-Population!$DG25*circ_eff)</f>
        <v>1.0128978824782805E-4</v>
      </c>
      <c r="O25" s="190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group'!$BB$27:$BN$27)*prop_idu_male))*Probability!B25*Population!$DC25*(1-'By group'!O$28*'By group'!O$29)*'By group'!B$23+(1-prop_idu_part)*SUMPRODUCT(Population!$BB25:$BN25,'By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group'!$BB$27:$BN$27)*prop_idu_male)*Probability!BB25*Population!$DD25*(1-'By group'!BB$28*'By group'!BB$29)*'By group'!BB$23</f>
        <v>0</v>
      </c>
      <c r="P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group'!$BB$27:$BN$27)*prop_idu_male))*Probability!C25*Population!$DC25*(1-'By group'!P$28*'By group'!P$29)*'By group'!C$23+(1-prop_idu_part)*SUMPRODUCT(Population!$BB25:$BN25,'By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group'!$BB$27:$BN$27)*prop_idu_male)*Probability!BC25*Population!$DD25*(1-'By group'!BC$28*'By group'!BC$29)*'By group'!BC$23</f>
        <v>1.2688869804148204E-3</v>
      </c>
      <c r="Q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group'!$BB$27:$BN$27)*prop_idu_male))*Probability!D25*Population!$DC25*(1-'By group'!Q$28*'By group'!Q$29)*'By group'!D$23+(1-prop_idu_part)*SUMPRODUCT(Population!$BB25:$BN25,'By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group'!$BB$27:$BN$27)*prop_idu_male)*Probability!BD25*Population!$DD25*(1-'By group'!BD$28*'By group'!BD$29)*'By group'!BD$23</f>
        <v>1.9308812875150621E-3</v>
      </c>
      <c r="R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group'!$BB$27:$BN$27)*prop_idu_male))*Probability!E25*Population!$DC25*(1-'By group'!R$28*'By group'!R$29)*'By group'!E$23+(1-prop_idu_part)*SUMPRODUCT(Population!$BB25:$BN25,'By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group'!$BB$27:$BN$27)*prop_idu_male)*Probability!BE25*Population!$DD25*(1-'By group'!BE$28*'By group'!BE$29)*'By group'!BE$23</f>
        <v>2.4405114820100658E-3</v>
      </c>
      <c r="S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group'!$BB$27:$BN$27)*prop_idu_male))*Probability!F25*Population!$DC25*(1-'By group'!S$28*'By group'!S$29)*'By group'!F$23+(1-prop_idu_part)*SUMPRODUCT(Population!$BB25:$BN25,'By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group'!$BB$27:$BN$27)*prop_idu_male)*Probability!BF25*Population!$DD25*(1-'By group'!BF$28*'By group'!BF$29)*'By group'!BF$23</f>
        <v>1.3949901293401228E-3</v>
      </c>
      <c r="T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group'!$BB$27:$BN$27)*prop_idu_male))*Probability!G25*Population!$DC25*(1-'By group'!T$28*'By group'!T$29)*'By group'!G$23+(1-prop_idu_part)*SUMPRODUCT(Population!$BB25:$BN25,'By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group'!$BB$27:$BN$27)*prop_idu_male)*Probability!BG25*Population!$DD25*(1-'By group'!BG$28*'By group'!BG$29)*'By group'!BG$23</f>
        <v>8.7500777204479064E-4</v>
      </c>
      <c r="U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group'!$BB$27:$BN$27)*prop_idu_male))*Probability!H25*Population!$DC25*(1-'By group'!U$28*'By group'!U$29)*'By group'!H$23+(1-prop_idu_part)*SUMPRODUCT(Population!$BB25:$BN25,'By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group'!$BB$27:$BN$27)*prop_idu_male)*Probability!BH25*Population!$DD25*(1-'By group'!BH$28*'By group'!BH$29)*'By group'!BH$23</f>
        <v>7.9288056126094412E-4</v>
      </c>
      <c r="V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group'!$BB$27:$BN$27)*prop_idu_male))*Probability!I25*Population!$DC25*(1-'By group'!V$28*'By group'!V$29)*'By group'!I$23+(1-prop_idu_part)*SUMPRODUCT(Population!$BB25:$BN25,'By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group'!$BB$27:$BN$27)*prop_idu_male)*Probability!BI25*Population!$DD25*(1-'By group'!BI$28*'By group'!BI$29)*'By group'!BI$23</f>
        <v>0</v>
      </c>
      <c r="W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group'!$BB$27:$BN$27)*prop_idu_male))*Probability!J25*Population!$DC25*(1-'By group'!W$28*'By group'!W$29)*'By group'!J$23+(1-prop_idu_part)*SUMPRODUCT(Population!$BB25:$BN25,'By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group'!$BB$27:$BN$27)*prop_idu_male)*Probability!BJ25*Population!$DD25*(1-'By group'!BJ$28*'By group'!BJ$29)*'By group'!BJ$23</f>
        <v>0</v>
      </c>
      <c r="X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group'!$BB$27:$BN$27)*prop_idu_male))*Probability!K25*Population!$DC25*(1-'By group'!X$28*'By group'!X$29)*'By group'!K$23+(1-prop_idu_part)*SUMPRODUCT(Population!$BB25:$BN25,'By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group'!$BB$27:$BN$27)*prop_idu_male)*Probability!BK25*Population!$DD25*(1-'By group'!BK$28*'By group'!BK$29)*'By group'!BK$23</f>
        <v>0</v>
      </c>
      <c r="Y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group'!$BB$27:$BN$27)*prop_idu_male))*Probability!L25*Population!$DC25*(1-'By group'!Y$28*'By group'!Y$29)*'By group'!L$23+(1-prop_idu_part)*SUMPRODUCT(Population!$BB25:$BN25,'By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group'!$BB$27:$BN$27)*prop_idu_male)*Probability!BL25*Population!$DD25*(1-'By group'!BL$28*'By group'!BL$29)*'By group'!BL$23</f>
        <v>2.4630110882540203E-5</v>
      </c>
      <c r="Z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group'!$BB$27:$BN$27)*prop_idu_male))*Probability!M25*Population!$DC25*(1-'By group'!Z$28*'By group'!Z$29)*'By group'!M$23+(1-prop_idu_part)*SUMPRODUCT(Population!$BB25:$BN25,'By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group'!$BB$27:$BN$27)*prop_idu_male)*Probability!BM25*Population!$DD25*(1-'By group'!BM$28*'By group'!BM$29)*'By group'!BM$23</f>
        <v>3.8381897282298793E-5</v>
      </c>
      <c r="AA25" s="191">
        <f>(1-(1-prop_idu_part)*SUMPRODUCT(Population!$BB25:$BN25,'By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group'!$BB$27:$BN$27)*prop_idu_male))*Probability!N25*Population!$DC25*(1-'By group'!AA$28*'By group'!AA$29)*'By group'!N$23+(1-prop_idu_part)*SUMPRODUCT(Population!$BB25:$BN25,'By group'!$BB$27:$BN$27)*prop_idu_male/(SUMPRODUCT(Population!$B25:$N25,'By group'!$B$27:$N$27)-(1-prop_idu_part)*SUMPRODUCT(Population!$BB25:$BN25,'By group'!$BB$27:$BN$27)*(1-prop_idu_male)+(1-prop_idu_part)*SUMPRODUCT(Population!$BB25:$BN25,'By group'!$BB$27:$BN$27)*prop_idu_male)*Probability!BN25*Population!$DD25*(1-'By group'!BN$28*'By group'!BN$29)*'By group'!BN$23</f>
        <v>3.7885238810866123E-5</v>
      </c>
      <c r="AB25" s="229">
        <f>Probability!B25*'By group'!$AB$24*'By group'!B$23</f>
        <v>0</v>
      </c>
      <c r="AC25" s="229">
        <f>Probability!C25*'By group'!$AB$24*'By group'!C$23</f>
        <v>5.737738813528262E-2</v>
      </c>
      <c r="AD25" s="229">
        <f>Probability!D25*'By group'!$AB$24*'By group'!D$23</f>
        <v>8.7315189568785603E-2</v>
      </c>
      <c r="AE25" s="229">
        <f>Probability!E25*'By group'!$AB$24*'By group'!E$23</f>
        <v>0.11036760467781014</v>
      </c>
      <c r="AF25" s="229">
        <f>Probability!F25*'By group'!$AB$24*'By group'!F$23</f>
        <v>6.3088837919196603E-2</v>
      </c>
      <c r="AG25" s="229">
        <f>Probability!G25*'By group'!$AB$24*'By group'!G$23</f>
        <v>3.9573724486569456E-2</v>
      </c>
      <c r="AH25" s="229">
        <f>Probability!H25*'By group'!$AB$24*'By group'!H$23</f>
        <v>3.5861110774501437E-2</v>
      </c>
      <c r="AI25" s="229">
        <f>Probability!I25*'By group'!$AB$24*'By group'!I$23</f>
        <v>0</v>
      </c>
      <c r="AJ25" s="229">
        <f>Probability!J25*'By group'!$AB$24*'By group'!J$23</f>
        <v>0</v>
      </c>
      <c r="AK25" s="229">
        <f>Probability!K25*'By group'!$AB$24*'By group'!K$23</f>
        <v>0</v>
      </c>
      <c r="AL25" s="229">
        <f>Probability!L25*'By group'!$AB$24*'By group'!L$23</f>
        <v>1.1139892198558006E-3</v>
      </c>
      <c r="AM25" s="229">
        <f>Probability!M25*'By group'!$AB$24*'By group'!M$23</f>
        <v>1.7360267871018883E-3</v>
      </c>
      <c r="AN25" s="229">
        <f>Probability!N25*'By group'!$AB$24*'By group'!N$23</f>
        <v>1.7136076907005417E-3</v>
      </c>
      <c r="AO25" s="40">
        <f>Probability!AO25*'By group'!$AO$24*'By group'!AO$23</f>
        <v>0</v>
      </c>
      <c r="AP25" s="42">
        <f>Probability!AP25*'By group'!$AO$24*'By group'!AP$23</f>
        <v>3.4247480542112024E-3</v>
      </c>
      <c r="AQ25" s="42">
        <f>Probability!AQ25*'By group'!$AO$24*'By group'!AQ$23</f>
        <v>4.8235602218578942E-3</v>
      </c>
      <c r="AR25" s="42">
        <f>Probability!AR25*'By group'!$AO$24*'By group'!AR$23</f>
        <v>5.3132827107014238E-3</v>
      </c>
      <c r="AS25" s="42">
        <f>Probability!AS25*'By group'!$AO$24*'By group'!AS$23</f>
        <v>2.71007504482356E-3</v>
      </c>
      <c r="AT25" s="42">
        <f>Probability!AT25*'By group'!$AO$24*'By group'!AT$23</f>
        <v>1.5731870244377352E-3</v>
      </c>
      <c r="AU25" s="42">
        <f>Probability!AU25*'By group'!$AO$24*'By group'!AU$23</f>
        <v>1.2698534077012157E-3</v>
      </c>
      <c r="AV25" s="42">
        <f>Probability!AV25*'By group'!$AO$24*'By group'!AV$23</f>
        <v>0</v>
      </c>
      <c r="AW25" s="42">
        <f>Probability!AW25*'By group'!$AO$24*'By group'!AW$23</f>
        <v>0</v>
      </c>
      <c r="AX25" s="42">
        <f>Probability!AX25*'By group'!$AO$24*'By group'!AX$23</f>
        <v>0</v>
      </c>
      <c r="AY25" s="42">
        <f>Probability!AY25*'By group'!$AO$24*'By group'!AY$23</f>
        <v>3.9722885324830499E-5</v>
      </c>
      <c r="AZ25" s="42">
        <f>Probability!AZ25*'By group'!$AO$24*'By group'!AZ$23</f>
        <v>5.7273862598125265E-5</v>
      </c>
      <c r="BA25" s="43">
        <f>Probability!BA25*'By group'!$AO$24*'By group'!BA$23</f>
        <v>5.462663438372726E-5</v>
      </c>
      <c r="BB25" s="191">
        <f>prop_idu_part*Probability!BB25*'By group'!$BB$24*'By group'!BB$23+Probability!BB25*'By group'!$BB$30*'By group'!BB$31</f>
        <v>0</v>
      </c>
      <c r="BC25" s="191">
        <f>prop_idu_part*Probability!BC25*'By group'!$BB$24*'By group'!BC$23+Probability!BC25*'By group'!$BB$30*'By group'!BC$31</f>
        <v>5.8511090872754704E-2</v>
      </c>
      <c r="BD25" s="191">
        <f>prop_idu_part*Probability!BD25*'By group'!$BB$24*'By group'!BD$23+Probability!BD25*'By group'!$BB$30*'By group'!BD$31</f>
        <v>0.13902241442602439</v>
      </c>
      <c r="BE25" s="191">
        <f>prop_idu_part*Probability!BE25*'By group'!$BB$24*'By group'!BE$23+Probability!BE25*'By group'!$BB$30*'By group'!BE$31</f>
        <v>0.13830332702500772</v>
      </c>
      <c r="BF25" s="191">
        <f>prop_idu_part*Probability!BF25*'By group'!$BB$24*'By group'!BF$23+Probability!BF25*'By group'!$BB$30*'By group'!BF$31</f>
        <v>4.5217141891402343E-2</v>
      </c>
      <c r="BG25" s="191">
        <f>prop_idu_part*Probability!BG25*'By group'!$BB$24*'By group'!BG$23+Probability!BG25*'By group'!$BB$30*'By group'!BG$31</f>
        <v>1.3674384578528497E-2</v>
      </c>
      <c r="BH25" s="191">
        <f>prop_idu_part*Probability!BH25*'By group'!$BB$24*'By group'!BH$23+Probability!BH25*'By group'!$BB$30*'By group'!BH$31</f>
        <v>1.0492638861657792E-2</v>
      </c>
      <c r="BI25" s="191">
        <f>prop_idu_part*Probability!BI25*'By group'!$BB$24*'By group'!BI$23+Probability!BI25*'By group'!$BB$30*'By group'!BI$31</f>
        <v>0</v>
      </c>
      <c r="BJ25" s="191">
        <f>prop_idu_part*Probability!BJ25*'By group'!$BB$24*'By group'!BJ$23+Probability!BJ25*'By group'!$BB$30*'By group'!BJ$31</f>
        <v>0</v>
      </c>
      <c r="BK25" s="191">
        <f>prop_idu_part*Probability!BK25*'By group'!$BB$24*'By group'!BK$23+Probability!BK25*'By group'!$BB$30*'By group'!BK$31</f>
        <v>0</v>
      </c>
      <c r="BL25" s="191">
        <f>prop_idu_part*Probability!BL25*'By group'!$BB$24*'By group'!BL$23+Probability!BL25*'By group'!$BB$30*'By group'!BL$31</f>
        <v>4.4896661477175906E-3</v>
      </c>
      <c r="BM25" s="191">
        <f>prop_idu_part*Probability!BM25*'By group'!$BB$24*'By group'!BM$23+Probability!BM25*'By group'!$BB$30*'By group'!BM$31</f>
        <v>2.1222326940737333E-3</v>
      </c>
      <c r="BN25" s="192">
        <f>prop_idu_part*Probability!BN25*'By group'!$BB$24*'By group'!BN$23+Probability!BN25*'By group'!$BB$30*'By group'!BN$31</f>
        <v>1.8603558688314739E-3</v>
      </c>
    </row>
    <row r="26" spans="1:113" x14ac:dyDescent="0.25">
      <c r="A26">
        <f t="shared" si="0"/>
        <v>11</v>
      </c>
      <c r="B26" s="190">
        <f>((1-(1-prop_idu_part)*SUMPRODUCT(Population!$BB26:$BN26,'By group'!$BB$27:$BN$27)*(1-prop_idu_male)/SUMPRODUCT(Population!$B26:$N26,'By group'!$B$27:$N$27))*Probability!O26*'By group'!$B$24*'By group'!O$23+(1-prop_idu_part)*SUMPRODUCT(Population!$BB26:$BN26,'By group'!$BB$27:$BN$27)*(1-prop_idu_male)/SUMPRODUCT(Population!$B26:$N26,'By group'!$B$27:$N$27)*Probability!BB26*'By group'!$B$24*'By group'!BB$23+Probability!AB26*Population!$DE26*(1-'By group'!AB$28*cond_eff)*'By group'!AB$23*prop_sw_use)*(1-Population!$DG26*circ_eff)</f>
        <v>0</v>
      </c>
      <c r="C26" s="191">
        <f>((1-(1-prop_idu_part)*SUMPRODUCT(Population!$BB26:$BN26,'By group'!$BB$27:$BN$27)*(1-prop_idu_male)/SUMPRODUCT(Population!$B26:$N26,'By group'!$B$27:$N$27))*Probability!P26*'By group'!$B$24*'By group'!P$23+(1-prop_idu_part)*SUMPRODUCT(Population!$BB26:$BN26,'By group'!$BB$27:$BN$27)*(1-prop_idu_male)/SUMPRODUCT(Population!$B26:$N26,'By group'!$B$27:$N$27)*Probability!BC26*'By group'!$B$24*'By group'!BC$23+Probability!AC26*Population!$DE26*(1-'By group'!AC$28*cond_eff)*'By group'!AC$23*prop_sw_use)*(1-Population!$DG26*circ_eff)</f>
        <v>2.410844564922199E-3</v>
      </c>
      <c r="D26" s="191">
        <f>((1-(1-prop_idu_part)*SUMPRODUCT(Population!$BB26:$BN26,'By group'!$BB$27:$BN$27)*(1-prop_idu_male)/SUMPRODUCT(Population!$B26:$N26,'By group'!$B$27:$N$27))*Probability!Q26*'By group'!$B$24*'By group'!Q$23+(1-prop_idu_part)*SUMPRODUCT(Population!$BB26:$BN26,'By group'!$BB$27:$BN$27)*(1-prop_idu_male)/SUMPRODUCT(Population!$B26:$N26,'By group'!$B$27:$N$27)*Probability!BD26*'By group'!$B$24*'By group'!BD$23+Probability!AD26*Population!$DE26*(1-'By group'!AD$28*cond_eff)*'By group'!AD$23*prop_sw_use)*(1-Population!$DG26*circ_eff)</f>
        <v>3.629506276616486E-3</v>
      </c>
      <c r="E26" s="191">
        <f>((1-(1-prop_idu_part)*SUMPRODUCT(Population!$BB26:$BN26,'By group'!$BB$27:$BN$27)*(1-prop_idu_male)/SUMPRODUCT(Population!$B26:$N26,'By group'!$B$27:$N$27))*Probability!R26*'By group'!$B$24*'By group'!R$23+(1-prop_idu_part)*SUMPRODUCT(Population!$BB26:$BN26,'By group'!$BB$27:$BN$27)*(1-prop_idu_male)/SUMPRODUCT(Population!$B26:$N26,'By group'!$B$27:$N$27)*Probability!BE26*'By group'!$B$24*'By group'!BE$23+Probability!AE26*Population!$DE26*(1-'By group'!AE$28*cond_eff)*'By group'!AE$23*prop_sw_use)*(1-Population!$DG26*circ_eff)</f>
        <v>4.4374567600699751E-3</v>
      </c>
      <c r="F26" s="191">
        <f>((1-(1-prop_idu_part)*SUMPRODUCT(Population!$BB26:$BN26,'By group'!$BB$27:$BN$27)*(1-prop_idu_male)/SUMPRODUCT(Population!$B26:$N26,'By group'!$B$27:$N$27))*Probability!S26*'By group'!$B$24*'By group'!S$23+(1-prop_idu_part)*SUMPRODUCT(Population!$BB26:$BN26,'By group'!$BB$27:$BN$27)*(1-prop_idu_male)/SUMPRODUCT(Population!$B26:$N26,'By group'!$B$27:$N$27)*Probability!BF26*'By group'!$B$24*'By group'!BF$23+Probability!AF26*Population!$DE26*(1-'By group'!AF$28*cond_eff)*'By group'!AF$23*prop_sw_use)*(1-Population!$DG26*circ_eff)</f>
        <v>2.4711628209630907E-3</v>
      </c>
      <c r="G26" s="191">
        <f>((1-(1-prop_idu_part)*SUMPRODUCT(Population!$BB26:$BN26,'By group'!$BB$27:$BN$27)*(1-prop_idu_male)/SUMPRODUCT(Population!$B26:$N26,'By group'!$B$27:$N$27))*Probability!T26*'By group'!$B$24*'By group'!T$23+(1-prop_idu_part)*SUMPRODUCT(Population!$BB26:$BN26,'By group'!$BB$27:$BN$27)*(1-prop_idu_male)/SUMPRODUCT(Population!$B26:$N26,'By group'!$B$27:$N$27)*Probability!BG26*'By group'!$B$24*'By group'!BG$23+Probability!AG26*Population!$DE26*(1-'By group'!AG$28*cond_eff)*'By group'!AG$23*prop_sw_use)*(1-Population!$DG26*circ_eff)</f>
        <v>1.541911591100785E-3</v>
      </c>
      <c r="H26" s="191">
        <f>((1-(1-prop_idu_part)*SUMPRODUCT(Population!$BB26:$BN26,'By group'!$BB$27:$BN$27)*(1-prop_idu_male)/SUMPRODUCT(Population!$B26:$N26,'By group'!$B$27:$N$27))*Probability!U26*'By group'!$B$24*'By group'!U$23+(1-prop_idu_part)*SUMPRODUCT(Population!$BB26:$BN26,'By group'!$BB$27:$BN$27)*(1-prop_idu_male)/SUMPRODUCT(Population!$B26:$N26,'By group'!$B$27:$N$27)*Probability!BH26*'By group'!$B$24*'By group'!BH$23+Probability!AH26*Population!$DE26*(1-'By group'!AH$28*cond_eff)*'By group'!AH$23*prop_sw_use)*(1-Population!$DG26*circ_eff)</f>
        <v>1.4717741707502708E-3</v>
      </c>
      <c r="I26" s="191">
        <f>((1-(1-prop_idu_part)*SUMPRODUCT(Population!$BB26:$BN26,'By group'!$BB$27:$BN$27)*(1-prop_idu_male)/SUMPRODUCT(Population!$B26:$N26,'By group'!$B$27:$N$27))*Probability!V26*'By group'!$B$24*'By group'!V$23+(1-prop_idu_part)*SUMPRODUCT(Population!$BB26:$BN26,'By group'!$BB$27:$BN$27)*(1-prop_idu_male)/SUMPRODUCT(Population!$B26:$N26,'By group'!$B$27:$N$27)*Probability!BI26*'By group'!$B$24*'By group'!BI$23+Probability!AI26*Population!$DE26*(1-'By group'!AI$28*cond_eff)*'By group'!AI$23*prop_sw_use)*(1-Population!$DG26*circ_eff)</f>
        <v>0</v>
      </c>
      <c r="J26" s="191">
        <f>((1-(1-prop_idu_part)*SUMPRODUCT(Population!$BB26:$BN26,'By group'!$BB$27:$BN$27)*(1-prop_idu_male)/SUMPRODUCT(Population!$B26:$N26,'By group'!$B$27:$N$27))*Probability!W26*'By group'!$B$24*'By group'!W$23+(1-prop_idu_part)*SUMPRODUCT(Population!$BB26:$BN26,'By group'!$BB$27:$BN$27)*(1-prop_idu_male)/SUMPRODUCT(Population!$B26:$N26,'By group'!$B$27:$N$27)*Probability!BJ26*'By group'!$B$24*'By group'!BJ$23+Probability!AJ26*Population!$DE26*(1-'By group'!AJ$28*cond_eff)*'By group'!AJ$23*prop_sw_use)*(1-Population!$DG26*circ_eff)</f>
        <v>0</v>
      </c>
      <c r="K26" s="191">
        <f>((1-(1-prop_idu_part)*SUMPRODUCT(Population!$BB26:$BN26,'By group'!$BB$27:$BN$27)*(1-prop_idu_male)/SUMPRODUCT(Population!$B26:$N26,'By group'!$B$27:$N$27))*Probability!X26*'By group'!$B$24*'By group'!X$23+(1-prop_idu_part)*SUMPRODUCT(Population!$BB26:$BN26,'By group'!$BB$27:$BN$27)*(1-prop_idu_male)/SUMPRODUCT(Population!$B26:$N26,'By group'!$B$27:$N$27)*Probability!BK26*'By group'!$B$24*'By group'!BK$23+Probability!AK26*Population!$DE26*(1-'By group'!AK$28*cond_eff)*'By group'!AK$23*prop_sw_use)*(1-Population!$DG26*circ_eff)</f>
        <v>0</v>
      </c>
      <c r="L26" s="191">
        <f>((1-(1-prop_idu_part)*SUMPRODUCT(Population!$BB26:$BN26,'By group'!$BB$27:$BN$27)*(1-prop_idu_male)/SUMPRODUCT(Population!$B26:$N26,'By group'!$B$27:$N$27))*Probability!Y26*'By group'!$B$24*'By group'!Y$23+(1-prop_idu_part)*SUMPRODUCT(Population!$BB26:$BN26,'By group'!$BB$27:$BN$27)*(1-prop_idu_male)/SUMPRODUCT(Population!$B26:$N26,'By group'!$B$27:$N$27)*Probability!BL26*'By group'!$B$24*'By group'!BL$23+Probability!AL26*Population!$DE26*(1-'By group'!AL$28*cond_eff)*'By group'!AL$23*prop_sw_use)*(1-Population!$DG26*circ_eff)</f>
        <v>4.570105765082958E-5</v>
      </c>
      <c r="M26" s="191">
        <f>((1-(1-prop_idu_part)*SUMPRODUCT(Population!$BB26:$BN26,'By group'!$BB$27:$BN$27)*(1-prop_idu_male)/SUMPRODUCT(Population!$B26:$N26,'By group'!$B$27:$N$27))*Probability!Z26*'By group'!$B$24*'By group'!Z$23+(1-prop_idu_part)*SUMPRODUCT(Population!$BB26:$BN26,'By group'!$BB$27:$BN$27)*(1-prop_idu_male)/SUMPRODUCT(Population!$B26:$N26,'By group'!$B$27:$N$27)*Probability!BM26*'By group'!$B$24*'By group'!BM$23+Probability!AM26*Population!$DE26*(1-'By group'!AM$28*cond_eff)*'By group'!AM$23*prop_sw_use)*(1-Population!$DG26*circ_eff)</f>
        <v>8.0549940974212995E-5</v>
      </c>
      <c r="N26" s="191">
        <f>((1-(1-prop_idu_part)*SUMPRODUCT(Population!$BB26:$BN26,'By group'!$BB$27:$BN$27)*(1-prop_idu_male)/SUMPRODUCT(Population!$B26:$N26,'By group'!$B$27:$N$27))*Probability!AA26*'By group'!$B$24*'By group'!AA$23+(1-prop_idu_part)*SUMPRODUCT(Population!$BB26:$BN26,'By group'!$BB$27:$BN$27)*(1-prop_idu_male)/SUMPRODUCT(Population!$B26:$N26,'By group'!$B$27:$N$27)*Probability!BN26*'By group'!$B$24*'By group'!BN$23+Probability!AN26*Population!$DE26*(1-'By group'!AN$28*cond_eff)*'By group'!AN$23*prop_sw_use)*(1-Population!$DG26*circ_eff)</f>
        <v>9.7190364089412681E-5</v>
      </c>
      <c r="O26" s="190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group'!$BB$27:$BN$27)*prop_idu_male))*Probability!B26*Population!$DC26*(1-'By group'!O$28*'By group'!O$29)*'By group'!B$23+(1-prop_idu_part)*SUMPRODUCT(Population!$BB26:$BN26,'By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group'!$BB$27:$BN$27)*prop_idu_male)*Probability!BB26*Population!$DD26*(1-'By group'!BB$28*'By group'!BB$29)*'By group'!BB$23</f>
        <v>0</v>
      </c>
      <c r="P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group'!$BB$27:$BN$27)*prop_idu_male))*Probability!C26*Population!$DC26*(1-'By group'!P$28*'By group'!P$29)*'By group'!C$23+(1-prop_idu_part)*SUMPRODUCT(Population!$BB26:$BN26,'By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group'!$BB$27:$BN$27)*prop_idu_male)*Probability!BC26*Population!$DD26*(1-'By group'!BC$28*'By group'!BC$29)*'By group'!BC$23</f>
        <v>1.2544163077059516E-3</v>
      </c>
      <c r="Q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group'!$BB$27:$BN$27)*prop_idu_male))*Probability!D26*Population!$DC26*(1-'By group'!Q$28*'By group'!Q$29)*'By group'!D$23+(1-prop_idu_part)*SUMPRODUCT(Population!$BB26:$BN26,'By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group'!$BB$27:$BN$27)*prop_idu_male)*Probability!BD26*Population!$DD26*(1-'By group'!BD$28*'By group'!BD$29)*'By group'!BD$23</f>
        <v>1.9039434215382335E-3</v>
      </c>
      <c r="R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group'!$BB$27:$BN$27)*prop_idu_male))*Probability!E26*Population!$DC26*(1-'By group'!R$28*'By group'!R$29)*'By group'!E$23+(1-prop_idu_part)*SUMPRODUCT(Population!$BB26:$BN26,'By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group'!$BB$27:$BN$27)*prop_idu_male)*Probability!BE26*Population!$DD26*(1-'By group'!BE$28*'By group'!BE$29)*'By group'!BE$23</f>
        <v>2.3917174359165761E-3</v>
      </c>
      <c r="S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group'!$BB$27:$BN$27)*prop_idu_male))*Probability!F26*Population!$DC26*(1-'By group'!S$28*'By group'!S$29)*'By group'!F$23+(1-prop_idu_part)*SUMPRODUCT(Population!$BB26:$BN26,'By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group'!$BB$27:$BN$27)*prop_idu_male)*Probability!BF26*Population!$DD26*(1-'By group'!BF$28*'By group'!BF$29)*'By group'!BF$23</f>
        <v>1.3633824133688114E-3</v>
      </c>
      <c r="T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group'!$BB$27:$BN$27)*prop_idu_male))*Probability!G26*Population!$DC26*(1-'By group'!T$28*'By group'!T$29)*'By group'!G$23+(1-prop_idu_part)*SUMPRODUCT(Population!$BB26:$BN26,'By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group'!$BB$27:$BN$27)*prop_idu_male)*Probability!BG26*Population!$DD26*(1-'By group'!BG$28*'By group'!BG$29)*'By group'!BG$23</f>
        <v>8.5543644693904892E-4</v>
      </c>
      <c r="U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group'!$BB$27:$BN$27)*prop_idu_male))*Probability!H26*Population!$DC26*(1-'By group'!U$28*'By group'!U$29)*'By group'!H$23+(1-prop_idu_part)*SUMPRODUCT(Population!$BB26:$BN26,'By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group'!$BB$27:$BN$27)*prop_idu_male)*Probability!BH26*Population!$DD26*(1-'By group'!BH$28*'By group'!BH$29)*'By group'!BH$23</f>
        <v>7.7882223077725796E-4</v>
      </c>
      <c r="V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group'!$BB$27:$BN$27)*prop_idu_male))*Probability!I26*Population!$DC26*(1-'By group'!V$28*'By group'!V$29)*'By group'!I$23+(1-prop_idu_part)*SUMPRODUCT(Population!$BB26:$BN26,'By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group'!$BB$27:$BN$27)*prop_idu_male)*Probability!BI26*Population!$DD26*(1-'By group'!BI$28*'By group'!BI$29)*'By group'!BI$23</f>
        <v>0</v>
      </c>
      <c r="W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group'!$BB$27:$BN$27)*prop_idu_male))*Probability!J26*Population!$DC26*(1-'By group'!W$28*'By group'!W$29)*'By group'!J$23+(1-prop_idu_part)*SUMPRODUCT(Population!$BB26:$BN26,'By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group'!$BB$27:$BN$27)*prop_idu_male)*Probability!BJ26*Population!$DD26*(1-'By group'!BJ$28*'By group'!BJ$29)*'By group'!BJ$23</f>
        <v>0</v>
      </c>
      <c r="X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group'!$BB$27:$BN$27)*prop_idu_male))*Probability!K26*Population!$DC26*(1-'By group'!X$28*'By group'!X$29)*'By group'!K$23+(1-prop_idu_part)*SUMPRODUCT(Population!$BB26:$BN26,'By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group'!$BB$27:$BN$27)*prop_idu_male)*Probability!BK26*Population!$DD26*(1-'By group'!BK$28*'By group'!BK$29)*'By group'!BK$23</f>
        <v>0</v>
      </c>
      <c r="Y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group'!$BB$27:$BN$27)*prop_idu_male))*Probability!L26*Population!$DC26*(1-'By group'!Y$28*'By group'!Y$29)*'By group'!L$23+(1-prop_idu_part)*SUMPRODUCT(Population!$BB26:$BN26,'By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group'!$BB$27:$BN$27)*prop_idu_male)*Probability!BL26*Population!$DD26*(1-'By group'!BL$28*'By group'!BL$29)*'By group'!BL$23</f>
        <v>2.4483502238482651E-5</v>
      </c>
      <c r="Z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group'!$BB$27:$BN$27)*prop_idu_male))*Probability!M26*Population!$DC26*(1-'By group'!Z$28*'By group'!Z$29)*'By group'!M$23+(1-prop_idu_part)*SUMPRODUCT(Population!$BB26:$BN26,'By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group'!$BB$27:$BN$27)*prop_idu_male)*Probability!BM26*Population!$DD26*(1-'By group'!BM$28*'By group'!BM$29)*'By group'!BM$23</f>
        <v>3.8370414253100376E-5</v>
      </c>
      <c r="AA26" s="191">
        <f>(1-(1-prop_idu_part)*SUMPRODUCT(Population!$BB26:$BN26,'By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group'!$BB$27:$BN$27)*prop_idu_male))*Probability!N26*Population!$DC26*(1-'By group'!AA$28*'By group'!AA$29)*'By group'!N$23+(1-prop_idu_part)*SUMPRODUCT(Population!$BB26:$BN26,'By group'!$BB$27:$BN$27)*prop_idu_male/(SUMPRODUCT(Population!$B26:$N26,'By group'!$B$27:$N$27)-(1-prop_idu_part)*SUMPRODUCT(Population!$BB26:$BN26,'By group'!$BB$27:$BN$27)*(1-prop_idu_male)+(1-prop_idu_part)*SUMPRODUCT(Population!$BB26:$BN26,'By group'!$BB$27:$BN$27)*prop_idu_male)*Probability!BN26*Population!$DD26*(1-'By group'!BN$28*'By group'!BN$29)*'By group'!BN$23</f>
        <v>3.7145159244451905E-5</v>
      </c>
      <c r="AB26" s="229">
        <f>Probability!B26*'By group'!$AB$24*'By group'!B$23</f>
        <v>0</v>
      </c>
      <c r="AC26" s="229">
        <f>Probability!C26*'By group'!$AB$24*'By group'!C$23</f>
        <v>5.6822843142758019E-2</v>
      </c>
      <c r="AD26" s="229">
        <f>Probability!D26*'By group'!$AB$24*'By group'!D$23</f>
        <v>8.6248477862881312E-2</v>
      </c>
      <c r="AE26" s="229">
        <f>Probability!E26*'By group'!$AB$24*'By group'!E$23</f>
        <v>0.10835094017537063</v>
      </c>
      <c r="AF26" s="229">
        <f>Probability!F26*'By group'!$AB$24*'By group'!F$23</f>
        <v>6.1767560390351486E-2</v>
      </c>
      <c r="AG26" s="229">
        <f>Probability!G26*'By group'!$AB$24*'By group'!G$23</f>
        <v>3.8756445373428927E-2</v>
      </c>
      <c r="AH26" s="229">
        <f>Probability!H26*'By group'!$AB$24*'By group'!H$23</f>
        <v>3.5287092895205839E-2</v>
      </c>
      <c r="AI26" s="229">
        <f>Probability!I26*'By group'!$AB$24*'By group'!I$23</f>
        <v>0</v>
      </c>
      <c r="AJ26" s="229">
        <f>Probability!J26*'By group'!$AB$24*'By group'!J$23</f>
        <v>0</v>
      </c>
      <c r="AK26" s="229">
        <f>Probability!K26*'By group'!$AB$24*'By group'!K$23</f>
        <v>0</v>
      </c>
      <c r="AL26" s="229">
        <f>Probability!L26*'By group'!$AB$24*'By group'!L$23</f>
        <v>1.1093032292481526E-3</v>
      </c>
      <c r="AM26" s="229">
        <f>Probability!M26*'By group'!$AB$24*'By group'!M$23</f>
        <v>1.7385588928717868E-3</v>
      </c>
      <c r="AN26" s="229">
        <f>Probability!N26*'By group'!$AB$24*'By group'!N$23</f>
        <v>1.6830919335111519E-3</v>
      </c>
      <c r="AO26" s="40">
        <f>Probability!AO26*'By group'!$AO$24*'By group'!AO$23</f>
        <v>0</v>
      </c>
      <c r="AP26" s="42">
        <f>Probability!AP26*'By group'!$AO$24*'By group'!AP$23</f>
        <v>3.4735602000801947E-3</v>
      </c>
      <c r="AQ26" s="42">
        <f>Probability!AQ26*'By group'!$AO$24*'By group'!AQ$23</f>
        <v>4.8955479175856569E-3</v>
      </c>
      <c r="AR26" s="42">
        <f>Probability!AR26*'By group'!$AO$24*'By group'!AR$23</f>
        <v>5.394307024328083E-3</v>
      </c>
      <c r="AS26" s="42">
        <f>Probability!AS26*'By group'!$AO$24*'By group'!AS$23</f>
        <v>2.7528832125076402E-3</v>
      </c>
      <c r="AT26" s="42">
        <f>Probability!AT26*'By group'!$AO$24*'By group'!AT$23</f>
        <v>1.599078644701614E-3</v>
      </c>
      <c r="AU26" s="42">
        <f>Probability!AU26*'By group'!$AO$24*'By group'!AU$23</f>
        <v>1.290360590075172E-3</v>
      </c>
      <c r="AV26" s="42">
        <f>Probability!AV26*'By group'!$AO$24*'By group'!AV$23</f>
        <v>0</v>
      </c>
      <c r="AW26" s="42">
        <f>Probability!AW26*'By group'!$AO$24*'By group'!AW$23</f>
        <v>0</v>
      </c>
      <c r="AX26" s="42">
        <f>Probability!AX26*'By group'!$AO$24*'By group'!AX$23</f>
        <v>0</v>
      </c>
      <c r="AY26" s="42">
        <f>Probability!AY26*'By group'!$AO$24*'By group'!AY$23</f>
        <v>4.073512712328409E-5</v>
      </c>
      <c r="AZ26" s="42">
        <f>Probability!AZ26*'By group'!$AO$24*'By group'!AZ$23</f>
        <v>5.8531588522759923E-5</v>
      </c>
      <c r="BA26" s="43">
        <f>Probability!BA26*'By group'!$AO$24*'By group'!BA$23</f>
        <v>5.4105610945743084E-5</v>
      </c>
      <c r="BB26" s="191">
        <f>prop_idu_part*Probability!BB26*'By group'!$BB$24*'By group'!BB$23+Probability!BB26*'By group'!$BB$30*'By group'!BB$31</f>
        <v>0</v>
      </c>
      <c r="BC26" s="191">
        <f>prop_idu_part*Probability!BC26*'By group'!$BB$24*'By group'!BC$23+Probability!BC26*'By group'!$BB$30*'By group'!BC$31</f>
        <v>5.8462672578215261E-2</v>
      </c>
      <c r="BD26" s="191">
        <f>prop_idu_part*Probability!BD26*'By group'!$BB$24*'By group'!BD$23+Probability!BD26*'By group'!$BB$30*'By group'!BD$31</f>
        <v>0.13879674434742342</v>
      </c>
      <c r="BE26" s="191">
        <f>prop_idu_part*Probability!BE26*'By group'!$BB$24*'By group'!BE$23+Probability!BE26*'By group'!$BB$30*'By group'!BE$31</f>
        <v>0.13828277490746149</v>
      </c>
      <c r="BF26" s="191">
        <f>prop_idu_part*Probability!BF26*'By group'!$BB$24*'By group'!BF$23+Probability!BF26*'By group'!$BB$30*'By group'!BF$31</f>
        <v>4.5382201283516277E-2</v>
      </c>
      <c r="BG26" s="191">
        <f>prop_idu_part*Probability!BG26*'By group'!$BB$24*'By group'!BG$23+Probability!BG26*'By group'!$BB$30*'By group'!BG$31</f>
        <v>1.3776717731305548E-2</v>
      </c>
      <c r="BH26" s="191">
        <f>prop_idu_part*Probability!BH26*'By group'!$BB$24*'By group'!BH$23+Probability!BH26*'By group'!$BB$30*'By group'!BH$31</f>
        <v>1.0632974055734441E-2</v>
      </c>
      <c r="BI26" s="191">
        <f>prop_idu_part*Probability!BI26*'By group'!$BB$24*'By group'!BI$23+Probability!BI26*'By group'!$BB$30*'By group'!BI$31</f>
        <v>0</v>
      </c>
      <c r="BJ26" s="191">
        <f>prop_idu_part*Probability!BJ26*'By group'!$BB$24*'By group'!BJ$23+Probability!BJ26*'By group'!$BB$30*'By group'!BJ$31</f>
        <v>0</v>
      </c>
      <c r="BK26" s="191">
        <f>prop_idu_part*Probability!BK26*'By group'!$BB$24*'By group'!BK$23+Probability!BK26*'By group'!$BB$30*'By group'!BK$31</f>
        <v>0</v>
      </c>
      <c r="BL26" s="191">
        <f>prop_idu_part*Probability!BL26*'By group'!$BB$24*'By group'!BL$23+Probability!BL26*'By group'!$BB$30*'By group'!BL$31</f>
        <v>4.5822175543044612E-3</v>
      </c>
      <c r="BM26" s="191">
        <f>prop_idu_part*Probability!BM26*'By group'!$BB$24*'By group'!BM$23+Probability!BM26*'By group'!$BB$30*'By group'!BM$31</f>
        <v>2.1680551703711168E-3</v>
      </c>
      <c r="BN26" s="192">
        <f>prop_idu_part*Probability!BN26*'By group'!$BB$24*'By group'!BN$23+Probability!BN26*'By group'!$BB$30*'By group'!BN$31</f>
        <v>1.8413718070546723E-3</v>
      </c>
    </row>
    <row r="27" spans="1:113" x14ac:dyDescent="0.25">
      <c r="A27">
        <f t="shared" si="0"/>
        <v>11.5</v>
      </c>
      <c r="B27" s="190">
        <f>((1-(1-prop_idu_part)*SUMPRODUCT(Population!$BB27:$BN27,'By group'!$BB$27:$BN$27)*(1-prop_idu_male)/SUMPRODUCT(Population!$B27:$N27,'By group'!$B$27:$N$27))*Probability!O27*'By group'!$B$24*'By group'!O$23+(1-prop_idu_part)*SUMPRODUCT(Population!$BB27:$BN27,'By group'!$BB$27:$BN$27)*(1-prop_idu_male)/SUMPRODUCT(Population!$B27:$N27,'By group'!$B$27:$N$27)*Probability!BB27*'By group'!$B$24*'By group'!BB$23+Probability!AB27*Population!$DE27*(1-'By group'!AB$28*cond_eff)*'By group'!AB$23*prop_sw_use)*(1-Population!$DG27*circ_eff)</f>
        <v>0</v>
      </c>
      <c r="C27" s="191">
        <f>((1-(1-prop_idu_part)*SUMPRODUCT(Population!$BB27:$BN27,'By group'!$BB$27:$BN$27)*(1-prop_idu_male)/SUMPRODUCT(Population!$B27:$N27,'By group'!$B$27:$N$27))*Probability!P27*'By group'!$B$24*'By group'!P$23+(1-prop_idu_part)*SUMPRODUCT(Population!$BB27:$BN27,'By group'!$BB$27:$BN$27)*(1-prop_idu_male)/SUMPRODUCT(Population!$B27:$N27,'By group'!$B$27:$N$27)*Probability!BC27*'By group'!$B$24*'By group'!BC$23+Probability!AC27*Population!$DE27*(1-'By group'!AC$28*cond_eff)*'By group'!AC$23*prop_sw_use)*(1-Population!$DG27*circ_eff)</f>
        <v>2.3974805302879906E-3</v>
      </c>
      <c r="D27" s="191">
        <f>((1-(1-prop_idu_part)*SUMPRODUCT(Population!$BB27:$BN27,'By group'!$BB$27:$BN$27)*(1-prop_idu_male)/SUMPRODUCT(Population!$B27:$N27,'By group'!$B$27:$N$27))*Probability!Q27*'By group'!$B$24*'By group'!Q$23+(1-prop_idu_part)*SUMPRODUCT(Population!$BB27:$BN27,'By group'!$BB$27:$BN$27)*(1-prop_idu_male)/SUMPRODUCT(Population!$B27:$N27,'By group'!$B$27:$N$27)*Probability!BD27*'By group'!$B$24*'By group'!BD$23+Probability!AD27*Population!$DE27*(1-'By group'!AD$28*cond_eff)*'By group'!AD$23*prop_sw_use)*(1-Population!$DG27*circ_eff)</f>
        <v>3.6035822293172676E-3</v>
      </c>
      <c r="E27" s="191">
        <f>((1-(1-prop_idu_part)*SUMPRODUCT(Population!$BB27:$BN27,'By group'!$BB$27:$BN$27)*(1-prop_idu_male)/SUMPRODUCT(Population!$B27:$N27,'By group'!$B$27:$N$27))*Probability!R27*'By group'!$B$24*'By group'!R$23+(1-prop_idu_part)*SUMPRODUCT(Population!$BB27:$BN27,'By group'!$BB$27:$BN$27)*(1-prop_idu_male)/SUMPRODUCT(Population!$B27:$N27,'By group'!$B$27:$N$27)*Probability!BE27*'By group'!$B$24*'By group'!BE$23+Probability!AE27*Population!$DE27*(1-'By group'!AE$28*cond_eff)*'By group'!AE$23*prop_sw_use)*(1-Population!$DG27*circ_eff)</f>
        <v>4.3970422121710623E-3</v>
      </c>
      <c r="F27" s="191">
        <f>((1-(1-prop_idu_part)*SUMPRODUCT(Population!$BB27:$BN27,'By group'!$BB$27:$BN$27)*(1-prop_idu_male)/SUMPRODUCT(Population!$B27:$N27,'By group'!$B$27:$N$27))*Probability!S27*'By group'!$B$24*'By group'!S$23+(1-prop_idu_part)*SUMPRODUCT(Population!$BB27:$BN27,'By group'!$BB$27:$BN$27)*(1-prop_idu_male)/SUMPRODUCT(Population!$B27:$N27,'By group'!$B$27:$N$27)*Probability!BF27*'By group'!$B$24*'By group'!BF$23+Probability!AF27*Population!$DE27*(1-'By group'!AF$28*cond_eff)*'By group'!AF$23*prop_sw_use)*(1-Population!$DG27*circ_eff)</f>
        <v>2.4449507839184753E-3</v>
      </c>
      <c r="G27" s="191">
        <f>((1-(1-prop_idu_part)*SUMPRODUCT(Population!$BB27:$BN27,'By group'!$BB$27:$BN$27)*(1-prop_idu_male)/SUMPRODUCT(Population!$B27:$N27,'By group'!$B$27:$N$27))*Probability!T27*'By group'!$B$24*'By group'!T$23+(1-prop_idu_part)*SUMPRODUCT(Population!$BB27:$BN27,'By group'!$BB$27:$BN$27)*(1-prop_idu_male)/SUMPRODUCT(Population!$B27:$N27,'By group'!$B$27:$N$27)*Probability!BG27*'By group'!$B$24*'By group'!BG$23+Probability!AG27*Population!$DE27*(1-'By group'!AG$28*cond_eff)*'By group'!AG$23*prop_sw_use)*(1-Population!$DG27*circ_eff)</f>
        <v>1.5232764354619053E-3</v>
      </c>
      <c r="H27" s="191">
        <f>((1-(1-prop_idu_part)*SUMPRODUCT(Population!$BB27:$BN27,'By group'!$BB$27:$BN$27)*(1-prop_idu_male)/SUMPRODUCT(Population!$B27:$N27,'By group'!$B$27:$N$27))*Probability!U27*'By group'!$B$24*'By group'!U$23+(1-prop_idu_part)*SUMPRODUCT(Population!$BB27:$BN27,'By group'!$BB$27:$BN$27)*(1-prop_idu_male)/SUMPRODUCT(Population!$B27:$N27,'By group'!$B$27:$N$27)*Probability!BH27*'By group'!$B$24*'By group'!BH$23+Probability!AH27*Population!$DE27*(1-'By group'!AH$28*cond_eff)*'By group'!AH$23*prop_sw_use)*(1-Population!$DG27*circ_eff)</f>
        <v>1.4439140302444765E-3</v>
      </c>
      <c r="I27" s="191">
        <f>((1-(1-prop_idu_part)*SUMPRODUCT(Population!$BB27:$BN27,'By group'!$BB$27:$BN$27)*(1-prop_idu_male)/SUMPRODUCT(Population!$B27:$N27,'By group'!$B$27:$N$27))*Probability!V27*'By group'!$B$24*'By group'!V$23+(1-prop_idu_part)*SUMPRODUCT(Population!$BB27:$BN27,'By group'!$BB$27:$BN$27)*(1-prop_idu_male)/SUMPRODUCT(Population!$B27:$N27,'By group'!$B$27:$N$27)*Probability!BI27*'By group'!$B$24*'By group'!BI$23+Probability!AI27*Population!$DE27*(1-'By group'!AI$28*cond_eff)*'By group'!AI$23*prop_sw_use)*(1-Population!$DG27*circ_eff)</f>
        <v>0</v>
      </c>
      <c r="J27" s="191">
        <f>((1-(1-prop_idu_part)*SUMPRODUCT(Population!$BB27:$BN27,'By group'!$BB$27:$BN$27)*(1-prop_idu_male)/SUMPRODUCT(Population!$B27:$N27,'By group'!$B$27:$N$27))*Probability!W27*'By group'!$B$24*'By group'!W$23+(1-prop_idu_part)*SUMPRODUCT(Population!$BB27:$BN27,'By group'!$BB$27:$BN$27)*(1-prop_idu_male)/SUMPRODUCT(Population!$B27:$N27,'By group'!$B$27:$N$27)*Probability!BJ27*'By group'!$B$24*'By group'!BJ$23+Probability!AJ27*Population!$DE27*(1-'By group'!AJ$28*cond_eff)*'By group'!AJ$23*prop_sw_use)*(1-Population!$DG27*circ_eff)</f>
        <v>0</v>
      </c>
      <c r="K27" s="191">
        <f>((1-(1-prop_idu_part)*SUMPRODUCT(Population!$BB27:$BN27,'By group'!$BB$27:$BN$27)*(1-prop_idu_male)/SUMPRODUCT(Population!$B27:$N27,'By group'!$B$27:$N$27))*Probability!X27*'By group'!$B$24*'By group'!X$23+(1-prop_idu_part)*SUMPRODUCT(Population!$BB27:$BN27,'By group'!$BB$27:$BN$27)*(1-prop_idu_male)/SUMPRODUCT(Population!$B27:$N27,'By group'!$B$27:$N$27)*Probability!BK27*'By group'!$B$24*'By group'!BK$23+Probability!AK27*Population!$DE27*(1-'By group'!AK$28*cond_eff)*'By group'!AK$23*prop_sw_use)*(1-Population!$DG27*circ_eff)</f>
        <v>0</v>
      </c>
      <c r="L27" s="191">
        <f>((1-(1-prop_idu_part)*SUMPRODUCT(Population!$BB27:$BN27,'By group'!$BB$27:$BN$27)*(1-prop_idu_male)/SUMPRODUCT(Population!$B27:$N27,'By group'!$B$27:$N$27))*Probability!Y27*'By group'!$B$24*'By group'!Y$23+(1-prop_idu_part)*SUMPRODUCT(Population!$BB27:$BN27,'By group'!$BB$27:$BN$27)*(1-prop_idu_male)/SUMPRODUCT(Population!$B27:$N27,'By group'!$B$27:$N$27)*Probability!BL27*'By group'!$B$24*'By group'!BL$23+Probability!AL27*Population!$DE27*(1-'By group'!AL$28*cond_eff)*'By group'!AL$23*prop_sw_use)*(1-Population!$DG27*circ_eff)</f>
        <v>4.5301828289355939E-5</v>
      </c>
      <c r="M27" s="191">
        <f>((1-(1-prop_idu_part)*SUMPRODUCT(Population!$BB27:$BN27,'By group'!$BB$27:$BN$27)*(1-prop_idu_male)/SUMPRODUCT(Population!$B27:$N27,'By group'!$B$27:$N$27))*Probability!Z27*'By group'!$B$24*'By group'!Z$23+(1-prop_idu_part)*SUMPRODUCT(Population!$BB27:$BN27,'By group'!$BB$27:$BN$27)*(1-prop_idu_male)/SUMPRODUCT(Population!$B27:$N27,'By group'!$B$27:$N$27)*Probability!BM27*'By group'!$B$24*'By group'!BM$23+Probability!AM27*Population!$DE27*(1-'By group'!AM$28*cond_eff)*'By group'!AM$23*prop_sw_use)*(1-Population!$DG27*circ_eff)</f>
        <v>7.9170363742258145E-5</v>
      </c>
      <c r="N27" s="191">
        <f>((1-(1-prop_idu_part)*SUMPRODUCT(Population!$BB27:$BN27,'By group'!$BB$27:$BN$27)*(1-prop_idu_male)/SUMPRODUCT(Population!$B27:$N27,'By group'!$B$27:$N$27))*Probability!AA27*'By group'!$B$24*'By group'!AA$23+(1-prop_idu_part)*SUMPRODUCT(Population!$BB27:$BN27,'By group'!$BB$27:$BN$27)*(1-prop_idu_male)/SUMPRODUCT(Population!$B27:$N27,'By group'!$B$27:$N$27)*Probability!BN27*'By group'!$B$24*'By group'!BN$23+Probability!AN27*Population!$DE27*(1-'By group'!AN$28*cond_eff)*'By group'!AN$23*prop_sw_use)*(1-Population!$DG27*circ_eff)</f>
        <v>9.3410373086475534E-5</v>
      </c>
      <c r="O27" s="190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group'!$BB$27:$BN$27)*prop_idu_male))*Probability!B27*Population!$DC27*(1-'By group'!O$28*'By group'!O$29)*'By group'!B$23+(1-prop_idu_part)*SUMPRODUCT(Population!$BB27:$BN27,'By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group'!$BB$27:$BN$27)*prop_idu_male)*Probability!BB27*Population!$DD27*(1-'By group'!BB$28*'By group'!BB$29)*'By group'!BB$23</f>
        <v>0</v>
      </c>
      <c r="P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group'!$BB$27:$BN$27)*prop_idu_male))*Probability!C27*Population!$DC27*(1-'By group'!P$28*'By group'!P$29)*'By group'!C$23+(1-prop_idu_part)*SUMPRODUCT(Population!$BB27:$BN27,'By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group'!$BB$27:$BN$27)*prop_idu_male)*Probability!BC27*Population!$DD27*(1-'By group'!BC$28*'By group'!BC$29)*'By group'!BC$23</f>
        <v>1.2408036407207741E-3</v>
      </c>
      <c r="Q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group'!$BB$27:$BN$27)*prop_idu_male))*Probability!D27*Population!$DC27*(1-'By group'!Q$28*'By group'!Q$29)*'By group'!D$23+(1-prop_idu_part)*SUMPRODUCT(Population!$BB27:$BN27,'By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group'!$BB$27:$BN$27)*prop_idu_male)*Probability!BD27*Population!$DD27*(1-'By group'!BD$28*'By group'!BD$29)*'By group'!BD$23</f>
        <v>1.8789542948461665E-3</v>
      </c>
      <c r="R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group'!$BB$27:$BN$27)*prop_idu_male))*Probability!E27*Population!$DC27*(1-'By group'!R$28*'By group'!R$29)*'By group'!E$23+(1-prop_idu_part)*SUMPRODUCT(Population!$BB27:$BN27,'By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group'!$BB$27:$BN$27)*prop_idu_male)*Probability!BE27*Population!$DD27*(1-'By group'!BE$28*'By group'!BE$29)*'By group'!BE$23</f>
        <v>2.3471234551735954E-3</v>
      </c>
      <c r="S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group'!$BB$27:$BN$27)*prop_idu_male))*Probability!F27*Population!$DC27*(1-'By group'!S$28*'By group'!S$29)*'By group'!F$23+(1-prop_idu_part)*SUMPRODUCT(Population!$BB27:$BN27,'By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group'!$BB$27:$BN$27)*prop_idu_male)*Probability!BF27*Population!$DD27*(1-'By group'!BF$28*'By group'!BF$29)*'By group'!BF$23</f>
        <v>1.3338216476333593E-3</v>
      </c>
      <c r="T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group'!$BB$27:$BN$27)*prop_idu_male))*Probability!G27*Population!$DC27*(1-'By group'!T$28*'By group'!T$29)*'By group'!G$23+(1-prop_idu_part)*SUMPRODUCT(Population!$BB27:$BN27,'By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group'!$BB$27:$BN$27)*prop_idu_male)*Probability!BG27*Population!$DD27*(1-'By group'!BG$28*'By group'!BG$29)*'By group'!BG$23</f>
        <v>8.3658143392174096E-4</v>
      </c>
      <c r="U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group'!$BB$27:$BN$27)*prop_idu_male))*Probability!H27*Population!$DC27*(1-'By group'!U$28*'By group'!U$29)*'By group'!H$23+(1-prop_idu_part)*SUMPRODUCT(Population!$BB27:$BN27,'By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group'!$BB$27:$BN$27)*prop_idu_male)*Probability!BH27*Population!$DD27*(1-'By group'!BH$28*'By group'!BH$29)*'By group'!BH$23</f>
        <v>7.6395156885646662E-4</v>
      </c>
      <c r="V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group'!$BB$27:$BN$27)*prop_idu_male))*Probability!I27*Population!$DC27*(1-'By group'!V$28*'By group'!V$29)*'By group'!I$23+(1-prop_idu_part)*SUMPRODUCT(Population!$BB27:$BN27,'By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group'!$BB$27:$BN$27)*prop_idu_male)*Probability!BI27*Population!$DD27*(1-'By group'!BI$28*'By group'!BI$29)*'By group'!BI$23</f>
        <v>0</v>
      </c>
      <c r="W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group'!$BB$27:$BN$27)*prop_idu_male))*Probability!J27*Population!$DC27*(1-'By group'!W$28*'By group'!W$29)*'By group'!J$23+(1-prop_idu_part)*SUMPRODUCT(Population!$BB27:$BN27,'By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group'!$BB$27:$BN$27)*prop_idu_male)*Probability!BJ27*Population!$DD27*(1-'By group'!BJ$28*'By group'!BJ$29)*'By group'!BJ$23</f>
        <v>0</v>
      </c>
      <c r="X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group'!$BB$27:$BN$27)*prop_idu_male))*Probability!K27*Population!$DC27*(1-'By group'!X$28*'By group'!X$29)*'By group'!K$23+(1-prop_idu_part)*SUMPRODUCT(Population!$BB27:$BN27,'By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group'!$BB$27:$BN$27)*prop_idu_male)*Probability!BK27*Population!$DD27*(1-'By group'!BK$28*'By group'!BK$29)*'By group'!BK$23</f>
        <v>0</v>
      </c>
      <c r="Y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group'!$BB$27:$BN$27)*prop_idu_male))*Probability!L27*Population!$DC27*(1-'By group'!Y$28*'By group'!Y$29)*'By group'!L$23+(1-prop_idu_part)*SUMPRODUCT(Population!$BB27:$BN27,'By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group'!$BB$27:$BN$27)*prop_idu_male)*Probability!BL27*Population!$DD27*(1-'By group'!BL$28*'By group'!BL$29)*'By group'!BL$23</f>
        <v>2.4279148624573626E-5</v>
      </c>
      <c r="Z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group'!$BB$27:$BN$27)*prop_idu_male))*Probability!M27*Population!$DC27*(1-'By group'!Z$28*'By group'!Z$29)*'By group'!M$23+(1-prop_idu_part)*SUMPRODUCT(Population!$BB27:$BN27,'By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group'!$BB$27:$BN$27)*prop_idu_male)*Probability!BM27*Population!$DD27*(1-'By group'!BM$28*'By group'!BM$29)*'By group'!BM$23</f>
        <v>3.8288286792579197E-5</v>
      </c>
      <c r="AA27" s="191">
        <f>(1-(1-prop_idu_part)*SUMPRODUCT(Population!$BB27:$BN27,'By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group'!$BB$27:$BN$27)*prop_idu_male))*Probability!N27*Population!$DC27*(1-'By group'!AA$28*'By group'!AA$29)*'By group'!N$23+(1-prop_idu_part)*SUMPRODUCT(Population!$BB27:$BN27,'By group'!$BB$27:$BN$27)*prop_idu_male/(SUMPRODUCT(Population!$B27:$N27,'By group'!$B$27:$N$27)-(1-prop_idu_part)*SUMPRODUCT(Population!$BB27:$BN27,'By group'!$BB$27:$BN$27)*(1-prop_idu_male)+(1-prop_idu_part)*SUMPRODUCT(Population!$BB27:$BN27,'By group'!$BB$27:$BN$27)*prop_idu_male)*Probability!BN27*Population!$DD27*(1-'By group'!BN$28*'By group'!BN$29)*'By group'!BN$23</f>
        <v>3.6459172144140161E-5</v>
      </c>
      <c r="AB27" s="229">
        <f>Probability!B27*'By group'!$AB$24*'By group'!B$23</f>
        <v>0</v>
      </c>
      <c r="AC27" s="229">
        <f>Probability!C27*'By group'!$AB$24*'By group'!C$23</f>
        <v>5.6298492784171907E-2</v>
      </c>
      <c r="AD27" s="229">
        <f>Probability!D27*'By group'!$AB$24*'By group'!D$23</f>
        <v>8.5256180645451055E-2</v>
      </c>
      <c r="AE27" s="229">
        <f>Probability!E27*'By group'!$AB$24*'By group'!E$23</f>
        <v>0.10650501453406681</v>
      </c>
      <c r="AF27" s="229">
        <f>Probability!F27*'By group'!$AB$24*'By group'!F$23</f>
        <v>6.0527279615374435E-2</v>
      </c>
      <c r="AG27" s="229">
        <f>Probability!G27*'By group'!$AB$24*'By group'!G$23</f>
        <v>3.7964247672503684E-2</v>
      </c>
      <c r="AH27" s="229">
        <f>Probability!H27*'By group'!$AB$24*'By group'!H$23</f>
        <v>3.4670009972118207E-2</v>
      </c>
      <c r="AI27" s="229">
        <f>Probability!I27*'By group'!$AB$24*'By group'!I$23</f>
        <v>0</v>
      </c>
      <c r="AJ27" s="229">
        <f>Probability!J27*'By group'!$AB$24*'By group'!J$23</f>
        <v>0</v>
      </c>
      <c r="AK27" s="229">
        <f>Probability!K27*'By group'!$AB$24*'By group'!K$23</f>
        <v>0</v>
      </c>
      <c r="AL27" s="229">
        <f>Probability!L27*'By group'!$AB$24*'By group'!L$23</f>
        <v>1.1018470396853249E-3</v>
      </c>
      <c r="AM27" s="229">
        <f>Probability!M27*'By group'!$AB$24*'By group'!M$23</f>
        <v>1.7376835163114346E-3</v>
      </c>
      <c r="AN27" s="229">
        <f>Probability!N27*'By group'!$AB$24*'By group'!N$23</f>
        <v>1.6547234927741968E-3</v>
      </c>
      <c r="AO27" s="40">
        <f>Probability!AO27*'By group'!$AO$24*'By group'!AO$23</f>
        <v>0</v>
      </c>
      <c r="AP27" s="42">
        <f>Probability!AP27*'By group'!$AO$24*'By group'!AP$23</f>
        <v>3.5224108029122607E-3</v>
      </c>
      <c r="AQ27" s="42">
        <f>Probability!AQ27*'By group'!$AO$24*'By group'!AQ$23</f>
        <v>4.9675127962332836E-3</v>
      </c>
      <c r="AR27" s="42">
        <f>Probability!AR27*'By group'!$AO$24*'By group'!AR$23</f>
        <v>5.476183578692422E-3</v>
      </c>
      <c r="AS27" s="42">
        <f>Probability!AS27*'By group'!$AO$24*'By group'!AS$23</f>
        <v>2.7960732541363314E-3</v>
      </c>
      <c r="AT27" s="42">
        <f>Probability!AT27*'By group'!$AO$24*'By group'!AT$23</f>
        <v>1.6250103728542038E-3</v>
      </c>
      <c r="AU27" s="42">
        <f>Probability!AU27*'By group'!$AO$24*'By group'!AU$23</f>
        <v>1.3106326858412229E-3</v>
      </c>
      <c r="AV27" s="42">
        <f>Probability!AV27*'By group'!$AO$24*'By group'!AV$23</f>
        <v>0</v>
      </c>
      <c r="AW27" s="42">
        <f>Probability!AW27*'By group'!$AO$24*'By group'!AW$23</f>
        <v>0</v>
      </c>
      <c r="AX27" s="42">
        <f>Probability!AX27*'By group'!$AO$24*'By group'!AX$23</f>
        <v>0</v>
      </c>
      <c r="AY27" s="42">
        <f>Probability!AY27*'By group'!$AO$24*'By group'!AY$23</f>
        <v>4.170797998115416E-5</v>
      </c>
      <c r="AZ27" s="42">
        <f>Probability!AZ27*'By group'!$AO$24*'By group'!AZ$23</f>
        <v>5.9817791624552226E-5</v>
      </c>
      <c r="BA27" s="43">
        <f>Probability!BA27*'By group'!$AO$24*'By group'!BA$23</f>
        <v>5.3761858632006216E-5</v>
      </c>
      <c r="BB27" s="191">
        <f>prop_idu_part*Probability!BB27*'By group'!$BB$24*'By group'!BB$23+Probability!BB27*'By group'!$BB$30*'By group'!BB$31</f>
        <v>0</v>
      </c>
      <c r="BC27" s="191">
        <f>prop_idu_part*Probability!BC27*'By group'!$BB$24*'By group'!BC$23+Probability!BC27*'By group'!$BB$30*'By group'!BC$31</f>
        <v>5.8426463276264093E-2</v>
      </c>
      <c r="BD27" s="191">
        <f>prop_idu_part*Probability!BD27*'By group'!$BB$24*'By group'!BD$23+Probability!BD27*'By group'!$BB$30*'By group'!BD$31</f>
        <v>0.13858120657811446</v>
      </c>
      <c r="BE27" s="191">
        <f>prop_idu_part*Probability!BE27*'By group'!$BB$24*'By group'!BE$23+Probability!BE27*'By group'!$BB$30*'By group'!BE$31</f>
        <v>0.13817833972183552</v>
      </c>
      <c r="BF27" s="191">
        <f>prop_idu_part*Probability!BF27*'By group'!$BB$24*'By group'!BF$23+Probability!BF27*'By group'!$BB$30*'By group'!BF$31</f>
        <v>4.548123143726851E-2</v>
      </c>
      <c r="BG27" s="191">
        <f>prop_idu_part*Probability!BG27*'By group'!$BB$24*'By group'!BG$23+Probability!BG27*'By group'!$BB$30*'By group'!BG$31</f>
        <v>1.3850638713652117E-2</v>
      </c>
      <c r="BH27" s="191">
        <f>prop_idu_part*Probability!BH27*'By group'!$BB$24*'By group'!BH$23+Probability!BH27*'By group'!$BB$30*'By group'!BH$31</f>
        <v>1.0747254804022029E-2</v>
      </c>
      <c r="BI27" s="191">
        <f>prop_idu_part*Probability!BI27*'By group'!$BB$24*'By group'!BI$23+Probability!BI27*'By group'!$BB$30*'By group'!BI$31</f>
        <v>0</v>
      </c>
      <c r="BJ27" s="191">
        <f>prop_idu_part*Probability!BJ27*'By group'!$BB$24*'By group'!BJ$23+Probability!BJ27*'By group'!$BB$30*'By group'!BJ$31</f>
        <v>0</v>
      </c>
      <c r="BK27" s="191">
        <f>prop_idu_part*Probability!BK27*'By group'!$BB$24*'By group'!BK$23+Probability!BK27*'By group'!$BB$30*'By group'!BK$31</f>
        <v>0</v>
      </c>
      <c r="BL27" s="191">
        <f>prop_idu_part*Probability!BL27*'By group'!$BB$24*'By group'!BL$23+Probability!BL27*'By group'!$BB$30*'By group'!BL$31</f>
        <v>4.6615315662270618E-3</v>
      </c>
      <c r="BM27" s="191">
        <f>prop_idu_part*Probability!BM27*'By group'!$BB$24*'By group'!BM$23+Probability!BM27*'By group'!$BB$30*'By group'!BM$31</f>
        <v>2.2116421335898087E-3</v>
      </c>
      <c r="BN27" s="192">
        <f>prop_idu_part*Probability!BN27*'By group'!$BB$24*'By group'!BN$23+Probability!BN27*'By group'!$BB$30*'By group'!BN$31</f>
        <v>1.828335069291783E-3</v>
      </c>
    </row>
    <row r="28" spans="1:113" x14ac:dyDescent="0.25">
      <c r="A28">
        <f t="shared" si="0"/>
        <v>12</v>
      </c>
      <c r="B28" s="190">
        <f>((1-(1-prop_idu_part)*SUMPRODUCT(Population!$BB28:$BN28,'By group'!$BB$27:$BN$27)*(1-prop_idu_male)/SUMPRODUCT(Population!$B28:$N28,'By group'!$B$27:$N$27))*Probability!O28*'By group'!$B$24*'By group'!O$23+(1-prop_idu_part)*SUMPRODUCT(Population!$BB28:$BN28,'By group'!$BB$27:$BN$27)*(1-prop_idu_male)/SUMPRODUCT(Population!$B28:$N28,'By group'!$B$27:$N$27)*Probability!BB28*'By group'!$B$24*'By group'!BB$23+Probability!AB28*Population!$DE28*(1-'By group'!AB$28*cond_eff)*'By group'!AB$23*prop_sw_use)*(1-Population!$DG28*circ_eff)</f>
        <v>0</v>
      </c>
      <c r="C28" s="191">
        <f>((1-(1-prop_idu_part)*SUMPRODUCT(Population!$BB28:$BN28,'By group'!$BB$27:$BN$27)*(1-prop_idu_male)/SUMPRODUCT(Population!$B28:$N28,'By group'!$B$27:$N$27))*Probability!P28*'By group'!$B$24*'By group'!P$23+(1-prop_idu_part)*SUMPRODUCT(Population!$BB28:$BN28,'By group'!$BB$27:$BN$27)*(1-prop_idu_male)/SUMPRODUCT(Population!$B28:$N28,'By group'!$B$27:$N$27)*Probability!BC28*'By group'!$B$24*'By group'!BC$23+Probability!AC28*Population!$DE28*(1-'By group'!AC$28*cond_eff)*'By group'!AC$23*prop_sw_use)*(1-Population!$DG28*circ_eff)</f>
        <v>2.385380614258283E-3</v>
      </c>
      <c r="D28" s="191">
        <f>((1-(1-prop_idu_part)*SUMPRODUCT(Population!$BB28:$BN28,'By group'!$BB$27:$BN$27)*(1-prop_idu_male)/SUMPRODUCT(Population!$B28:$N28,'By group'!$B$27:$N$27))*Probability!Q28*'By group'!$B$24*'By group'!Q$23+(1-prop_idu_part)*SUMPRODUCT(Population!$BB28:$BN28,'By group'!$BB$27:$BN$27)*(1-prop_idu_male)/SUMPRODUCT(Population!$B28:$N28,'By group'!$B$27:$N$27)*Probability!BD28*'By group'!$B$24*'By group'!BD$23+Probability!AD28*Population!$DE28*(1-'By group'!AD$28*cond_eff)*'By group'!AD$23*prop_sw_use)*(1-Population!$DG28*circ_eff)</f>
        <v>3.5792752571737335E-3</v>
      </c>
      <c r="E28" s="191">
        <f>((1-(1-prop_idu_part)*SUMPRODUCT(Population!$BB28:$BN28,'By group'!$BB$27:$BN$27)*(1-prop_idu_male)/SUMPRODUCT(Population!$B28:$N28,'By group'!$B$27:$N$27))*Probability!R28*'By group'!$B$24*'By group'!R$23+(1-prop_idu_part)*SUMPRODUCT(Population!$BB28:$BN28,'By group'!$BB$27:$BN$27)*(1-prop_idu_male)/SUMPRODUCT(Population!$B28:$N28,'By group'!$B$27:$N$27)*Probability!BE28*'By group'!$B$24*'By group'!BE$23+Probability!AE28*Population!$DE28*(1-'By group'!AE$28*cond_eff)*'By group'!AE$23*prop_sw_use)*(1-Population!$DG28*circ_eff)</f>
        <v>4.3584395285578559E-3</v>
      </c>
      <c r="F28" s="191">
        <f>((1-(1-prop_idu_part)*SUMPRODUCT(Population!$BB28:$BN28,'By group'!$BB$27:$BN$27)*(1-prop_idu_male)/SUMPRODUCT(Population!$B28:$N28,'By group'!$B$27:$N$27))*Probability!S28*'By group'!$B$24*'By group'!S$23+(1-prop_idu_part)*SUMPRODUCT(Population!$BB28:$BN28,'By group'!$BB$27:$BN$27)*(1-prop_idu_male)/SUMPRODUCT(Population!$B28:$N28,'By group'!$B$27:$N$27)*Probability!BF28*'By group'!$B$24*'By group'!BF$23+Probability!AF28*Population!$DE28*(1-'By group'!AF$28*cond_eff)*'By group'!AF$23*prop_sw_use)*(1-Population!$DG28*circ_eff)</f>
        <v>2.419949412447137E-3</v>
      </c>
      <c r="G28" s="191">
        <f>((1-(1-prop_idu_part)*SUMPRODUCT(Population!$BB28:$BN28,'By group'!$BB$27:$BN$27)*(1-prop_idu_male)/SUMPRODUCT(Population!$B28:$N28,'By group'!$B$27:$N$27))*Probability!T28*'By group'!$B$24*'By group'!T$23+(1-prop_idu_part)*SUMPRODUCT(Population!$BB28:$BN28,'By group'!$BB$27:$BN$27)*(1-prop_idu_male)/SUMPRODUCT(Population!$B28:$N28,'By group'!$B$27:$N$27)*Probability!BG28*'By group'!$B$24*'By group'!BG$23+Probability!AG28*Population!$DE28*(1-'By group'!AG$28*cond_eff)*'By group'!AG$23*prop_sw_use)*(1-Population!$DG28*circ_eff)</f>
        <v>1.5056264494619179E-3</v>
      </c>
      <c r="H28" s="191">
        <f>((1-(1-prop_idu_part)*SUMPRODUCT(Population!$BB28:$BN28,'By group'!$BB$27:$BN$27)*(1-prop_idu_male)/SUMPRODUCT(Population!$B28:$N28,'By group'!$B$27:$N$27))*Probability!U28*'By group'!$B$24*'By group'!U$23+(1-prop_idu_part)*SUMPRODUCT(Population!$BB28:$BN28,'By group'!$BB$27:$BN$27)*(1-prop_idu_male)/SUMPRODUCT(Population!$B28:$N28,'By group'!$B$27:$N$27)*Probability!BH28*'By group'!$B$24*'By group'!BH$23+Probability!AH28*Population!$DE28*(1-'By group'!AH$28*cond_eff)*'By group'!AH$23*prop_sw_use)*(1-Population!$DG28*circ_eff)</f>
        <v>1.4180664513413399E-3</v>
      </c>
      <c r="I28" s="191">
        <f>((1-(1-prop_idu_part)*SUMPRODUCT(Population!$BB28:$BN28,'By group'!$BB$27:$BN$27)*(1-prop_idu_male)/SUMPRODUCT(Population!$B28:$N28,'By group'!$B$27:$N$27))*Probability!V28*'By group'!$B$24*'By group'!V$23+(1-prop_idu_part)*SUMPRODUCT(Population!$BB28:$BN28,'By group'!$BB$27:$BN$27)*(1-prop_idu_male)/SUMPRODUCT(Population!$B28:$N28,'By group'!$B$27:$N$27)*Probability!BI28*'By group'!$B$24*'By group'!BI$23+Probability!AI28*Population!$DE28*(1-'By group'!AI$28*cond_eff)*'By group'!AI$23*prop_sw_use)*(1-Population!$DG28*circ_eff)</f>
        <v>0</v>
      </c>
      <c r="J28" s="191">
        <f>((1-(1-prop_idu_part)*SUMPRODUCT(Population!$BB28:$BN28,'By group'!$BB$27:$BN$27)*(1-prop_idu_male)/SUMPRODUCT(Population!$B28:$N28,'By group'!$B$27:$N$27))*Probability!W28*'By group'!$B$24*'By group'!W$23+(1-prop_idu_part)*SUMPRODUCT(Population!$BB28:$BN28,'By group'!$BB$27:$BN$27)*(1-prop_idu_male)/SUMPRODUCT(Population!$B28:$N28,'By group'!$B$27:$N$27)*Probability!BJ28*'By group'!$B$24*'By group'!BJ$23+Probability!AJ28*Population!$DE28*(1-'By group'!AJ$28*cond_eff)*'By group'!AJ$23*prop_sw_use)*(1-Population!$DG28*circ_eff)</f>
        <v>0</v>
      </c>
      <c r="K28" s="191">
        <f>((1-(1-prop_idu_part)*SUMPRODUCT(Population!$BB28:$BN28,'By group'!$BB$27:$BN$27)*(1-prop_idu_male)/SUMPRODUCT(Population!$B28:$N28,'By group'!$B$27:$N$27))*Probability!X28*'By group'!$B$24*'By group'!X$23+(1-prop_idu_part)*SUMPRODUCT(Population!$BB28:$BN28,'By group'!$BB$27:$BN$27)*(1-prop_idu_male)/SUMPRODUCT(Population!$B28:$N28,'By group'!$B$27:$N$27)*Probability!BK28*'By group'!$B$24*'By group'!BK$23+Probability!AK28*Population!$DE28*(1-'By group'!AK$28*cond_eff)*'By group'!AK$23*prop_sw_use)*(1-Population!$DG28*circ_eff)</f>
        <v>0</v>
      </c>
      <c r="L28" s="191">
        <f>((1-(1-prop_idu_part)*SUMPRODUCT(Population!$BB28:$BN28,'By group'!$BB$27:$BN$27)*(1-prop_idu_male)/SUMPRODUCT(Population!$B28:$N28,'By group'!$B$27:$N$27))*Probability!Y28*'By group'!$B$24*'By group'!Y$23+(1-prop_idu_part)*SUMPRODUCT(Population!$BB28:$BN28,'By group'!$BB$27:$BN$27)*(1-prop_idu_male)/SUMPRODUCT(Population!$B28:$N28,'By group'!$B$27:$N$27)*Probability!BL28*'By group'!$B$24*'By group'!BL$23+Probability!AL28*Population!$DE28*(1-'By group'!AL$28*cond_eff)*'By group'!AL$23*prop_sw_use)*(1-Population!$DG28*circ_eff)</f>
        <v>4.4888797903515687E-5</v>
      </c>
      <c r="M28" s="191">
        <f>((1-(1-prop_idu_part)*SUMPRODUCT(Population!$BB28:$BN28,'By group'!$BB$27:$BN$27)*(1-prop_idu_male)/SUMPRODUCT(Population!$B28:$N28,'By group'!$B$27:$N$27))*Probability!Z28*'By group'!$B$24*'By group'!Z$23+(1-prop_idu_part)*SUMPRODUCT(Population!$BB28:$BN28,'By group'!$BB$27:$BN$27)*(1-prop_idu_male)/SUMPRODUCT(Population!$B28:$N28,'By group'!$B$27:$N$27)*Probability!BM28*'By group'!$B$24*'By group'!BM$23+Probability!AM28*Population!$DE28*(1-'By group'!AM$28*cond_eff)*'By group'!AM$23*prop_sw_use)*(1-Population!$DG28*circ_eff)</f>
        <v>7.78820242505217E-5</v>
      </c>
      <c r="N28" s="191">
        <f>((1-(1-prop_idu_part)*SUMPRODUCT(Population!$BB28:$BN28,'By group'!$BB$27:$BN$27)*(1-prop_idu_male)/SUMPRODUCT(Population!$B28:$N28,'By group'!$B$27:$N$27))*Probability!AA28*'By group'!$B$24*'By group'!AA$23+(1-prop_idu_part)*SUMPRODUCT(Population!$BB28:$BN28,'By group'!$BB$27:$BN$27)*(1-prop_idu_male)/SUMPRODUCT(Population!$B28:$N28,'By group'!$B$27:$N$27)*Probability!BN28*'By group'!$B$24*'By group'!BN$23+Probability!AN28*Population!$DE28*(1-'By group'!AN$28*cond_eff)*'By group'!AN$23*prop_sw_use)*(1-Population!$DG28*circ_eff)</f>
        <v>8.9924688822293761E-5</v>
      </c>
      <c r="O28" s="190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group'!$BB$27:$BN$27)*prop_idu_male))*Probability!B28*Population!$DC28*(1-'By group'!O$28*'By group'!O$29)*'By group'!B$23+(1-prop_idu_part)*SUMPRODUCT(Population!$BB28:$BN28,'By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group'!$BB$27:$BN$27)*prop_idu_male)*Probability!BB28*Population!$DD28*(1-'By group'!BB$28*'By group'!BB$29)*'By group'!BB$23</f>
        <v>0</v>
      </c>
      <c r="P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group'!$BB$27:$BN$27)*prop_idu_male))*Probability!C28*Population!$DC28*(1-'By group'!P$28*'By group'!P$29)*'By group'!C$23+(1-prop_idu_part)*SUMPRODUCT(Population!$BB28:$BN28,'By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group'!$BB$27:$BN$27)*prop_idu_male)*Probability!BC28*Population!$DD28*(1-'By group'!BC$28*'By group'!BC$29)*'By group'!BC$23</f>
        <v>1.2280038716317768E-3</v>
      </c>
      <c r="Q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group'!$BB$27:$BN$27)*prop_idu_male))*Probability!D28*Population!$DC28*(1-'By group'!Q$28*'By group'!Q$29)*'By group'!D$23+(1-prop_idu_part)*SUMPRODUCT(Population!$BB28:$BN28,'By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group'!$BB$27:$BN$27)*prop_idu_male)*Probability!BD28*Population!$DD28*(1-'By group'!BD$28*'By group'!BD$29)*'By group'!BD$23</f>
        <v>1.8556745372639968E-3</v>
      </c>
      <c r="R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group'!$BB$27:$BN$27)*prop_idu_male))*Probability!E28*Population!$DC28*(1-'By group'!R$28*'By group'!R$29)*'By group'!E$23+(1-prop_idu_part)*SUMPRODUCT(Population!$BB28:$BN28,'By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group'!$BB$27:$BN$27)*prop_idu_male)*Probability!BE28*Population!$DD28*(1-'By group'!BE$28*'By group'!BE$29)*'By group'!BE$23</f>
        <v>2.3062587791509398E-3</v>
      </c>
      <c r="S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group'!$BB$27:$BN$27)*prop_idu_male))*Probability!F28*Population!$DC28*(1-'By group'!S$28*'By group'!S$29)*'By group'!F$23+(1-prop_idu_part)*SUMPRODUCT(Population!$BB28:$BN28,'By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group'!$BB$27:$BN$27)*prop_idu_male)*Probability!BF28*Population!$DD28*(1-'By group'!BF$28*'By group'!BF$29)*'By group'!BF$23</f>
        <v>1.3063238650115755E-3</v>
      </c>
      <c r="T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group'!$BB$27:$BN$27)*prop_idu_male))*Probability!G28*Population!$DC28*(1-'By group'!T$28*'By group'!T$29)*'By group'!G$23+(1-prop_idu_part)*SUMPRODUCT(Population!$BB28:$BN28,'By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group'!$BB$27:$BN$27)*prop_idu_male)*Probability!BG28*Population!$DD28*(1-'By group'!BG$28*'By group'!BG$29)*'By group'!BG$23</f>
        <v>8.1865759842500701E-4</v>
      </c>
      <c r="U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group'!$BB$27:$BN$27)*prop_idu_male))*Probability!H28*Population!$DC28*(1-'By group'!U$28*'By group'!U$29)*'By group'!H$23+(1-prop_idu_part)*SUMPRODUCT(Population!$BB28:$BN28,'By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group'!$BB$27:$BN$27)*prop_idu_male)*Probability!BH28*Population!$DD28*(1-'By group'!BH$28*'By group'!BH$29)*'By group'!BH$23</f>
        <v>7.487311753955711E-4</v>
      </c>
      <c r="V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group'!$BB$27:$BN$27)*prop_idu_male))*Probability!I28*Population!$DC28*(1-'By group'!V$28*'By group'!V$29)*'By group'!I$23+(1-prop_idu_part)*SUMPRODUCT(Population!$BB28:$BN28,'By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group'!$BB$27:$BN$27)*prop_idu_male)*Probability!BI28*Population!$DD28*(1-'By group'!BI$28*'By group'!BI$29)*'By group'!BI$23</f>
        <v>0</v>
      </c>
      <c r="W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group'!$BB$27:$BN$27)*prop_idu_male))*Probability!J28*Population!$DC28*(1-'By group'!W$28*'By group'!W$29)*'By group'!J$23+(1-prop_idu_part)*SUMPRODUCT(Population!$BB28:$BN28,'By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group'!$BB$27:$BN$27)*prop_idu_male)*Probability!BJ28*Population!$DD28*(1-'By group'!BJ$28*'By group'!BJ$29)*'By group'!BJ$23</f>
        <v>0</v>
      </c>
      <c r="X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group'!$BB$27:$BN$27)*prop_idu_male))*Probability!K28*Population!$DC28*(1-'By group'!X$28*'By group'!X$29)*'By group'!K$23+(1-prop_idu_part)*SUMPRODUCT(Population!$BB28:$BN28,'By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group'!$BB$27:$BN$27)*prop_idu_male)*Probability!BK28*Population!$DD28*(1-'By group'!BK$28*'By group'!BK$29)*'By group'!BK$23</f>
        <v>0</v>
      </c>
      <c r="Y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group'!$BB$27:$BN$27)*prop_idu_male))*Probability!L28*Population!$DC28*(1-'By group'!Y$28*'By group'!Y$29)*'By group'!L$23+(1-prop_idu_part)*SUMPRODUCT(Population!$BB28:$BN28,'By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group'!$BB$27:$BN$27)*prop_idu_male)*Probability!BL28*Population!$DD28*(1-'By group'!BL$28*'By group'!BL$29)*'By group'!BL$23</f>
        <v>2.4030633700800709E-5</v>
      </c>
      <c r="Z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group'!$BB$27:$BN$27)*prop_idu_male))*Probability!M28*Population!$DC28*(1-'By group'!Z$28*'By group'!Z$29)*'By group'!M$23+(1-prop_idu_part)*SUMPRODUCT(Population!$BB28:$BN28,'By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group'!$BB$27:$BN$27)*prop_idu_male)*Probability!BM28*Population!$DD28*(1-'By group'!BM$28*'By group'!BM$29)*'By group'!BM$23</f>
        <v>3.8139361242637673E-5</v>
      </c>
      <c r="AA28" s="191">
        <f>(1-(1-prop_idu_part)*SUMPRODUCT(Population!$BB28:$BN28,'By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group'!$BB$27:$BN$27)*prop_idu_male))*Probability!N28*Population!$DC28*(1-'By group'!AA$28*'By group'!AA$29)*'By group'!N$23+(1-prop_idu_part)*SUMPRODUCT(Population!$BB28:$BN28,'By group'!$BB$27:$BN$27)*prop_idu_male/(SUMPRODUCT(Population!$B28:$N28,'By group'!$B$27:$N$27)-(1-prop_idu_part)*SUMPRODUCT(Population!$BB28:$BN28,'By group'!$BB$27:$BN$27)*(1-prop_idu_male)+(1-prop_idu_part)*SUMPRODUCT(Population!$BB28:$BN28,'By group'!$BB$27:$BN$27)*prop_idu_male)*Probability!BN28*Population!$DD28*(1-'By group'!BN$28*'By group'!BN$29)*'By group'!BN$23</f>
        <v>3.5815095854532281E-5</v>
      </c>
      <c r="AB28" s="229">
        <f>Probability!B28*'By group'!$AB$24*'By group'!B$23</f>
        <v>0</v>
      </c>
      <c r="AC28" s="229">
        <f>Probability!C28*'By group'!$AB$24*'By group'!C$23</f>
        <v>5.5803218176661055E-2</v>
      </c>
      <c r="AD28" s="229">
        <f>Probability!D28*'By group'!$AB$24*'By group'!D$23</f>
        <v>8.432903584788895E-2</v>
      </c>
      <c r="AE28" s="229">
        <f>Probability!E28*'By group'!$AB$24*'By group'!E$23</f>
        <v>0.10481104229552894</v>
      </c>
      <c r="AF28" s="229">
        <f>Probability!F28*'By group'!$AB$24*'By group'!F$23</f>
        <v>5.9370197834234827E-2</v>
      </c>
      <c r="AG28" s="229">
        <f>Probability!G28*'By group'!$AB$24*'By group'!G$23</f>
        <v>3.7207701591556695E-2</v>
      </c>
      <c r="AH28" s="229">
        <f>Probability!H28*'By group'!$AB$24*'By group'!H$23</f>
        <v>3.4031263758834168E-2</v>
      </c>
      <c r="AI28" s="229">
        <f>Probability!I28*'By group'!$AB$24*'By group'!I$23</f>
        <v>0</v>
      </c>
      <c r="AJ28" s="229">
        <f>Probability!J28*'By group'!$AB$24*'By group'!J$23</f>
        <v>0</v>
      </c>
      <c r="AK28" s="229">
        <f>Probability!K28*'By group'!$AB$24*'By group'!K$23</f>
        <v>0</v>
      </c>
      <c r="AL28" s="229">
        <f>Probability!L28*'By group'!$AB$24*'By group'!L$23</f>
        <v>1.0922387635041214E-3</v>
      </c>
      <c r="AM28" s="229">
        <f>Probability!M28*'By group'!$AB$24*'By group'!M$23</f>
        <v>1.7335775470620192E-3</v>
      </c>
      <c r="AN28" s="229">
        <f>Probability!N28*'By group'!$AB$24*'By group'!N$23</f>
        <v>1.6279869716660899E-3</v>
      </c>
      <c r="AO28" s="40">
        <f>Probability!AO28*'By group'!$AO$24*'By group'!AO$23</f>
        <v>0</v>
      </c>
      <c r="AP28" s="42">
        <f>Probability!AP28*'By group'!$AO$24*'By group'!AP$23</f>
        <v>3.5713303917090915E-3</v>
      </c>
      <c r="AQ28" s="42">
        <f>Probability!AQ28*'By group'!$AO$24*'By group'!AQ$23</f>
        <v>5.0394655072116398E-3</v>
      </c>
      <c r="AR28" s="42">
        <f>Probability!AR28*'By group'!$AO$24*'By group'!AR$23</f>
        <v>5.5586834159378502E-3</v>
      </c>
      <c r="AS28" s="42">
        <f>Probability!AS28*'By group'!$AO$24*'By group'!AS$23</f>
        <v>2.8396379765593662E-3</v>
      </c>
      <c r="AT28" s="42">
        <f>Probability!AT28*'By group'!$AO$24*'By group'!AT$23</f>
        <v>1.6510888136709555E-3</v>
      </c>
      <c r="AU28" s="42">
        <f>Probability!AU28*'By group'!$AO$24*'By group'!AU$23</f>
        <v>1.3308381258157467E-3</v>
      </c>
      <c r="AV28" s="42">
        <f>Probability!AV28*'By group'!$AO$24*'By group'!AV$23</f>
        <v>0</v>
      </c>
      <c r="AW28" s="42">
        <f>Probability!AW28*'By group'!$AO$24*'By group'!AW$23</f>
        <v>0</v>
      </c>
      <c r="AX28" s="42">
        <f>Probability!AX28*'By group'!$AO$24*'By group'!AX$23</f>
        <v>0</v>
      </c>
      <c r="AY28" s="42">
        <f>Probability!AY28*'By group'!$AO$24*'By group'!AY$23</f>
        <v>4.2647981229961677E-5</v>
      </c>
      <c r="AZ28" s="42">
        <f>Probability!AZ28*'By group'!$AO$24*'By group'!AZ$23</f>
        <v>6.1121813274349083E-5</v>
      </c>
      <c r="BA28" s="43">
        <f>Probability!BA28*'By group'!$AO$24*'By group'!BA$23</f>
        <v>5.3574735231520332E-5</v>
      </c>
      <c r="BB28" s="191">
        <f>prop_idu_part*Probability!BB28*'By group'!$BB$24*'By group'!BB$23+Probability!BB28*'By group'!$BB$30*'By group'!BB$31</f>
        <v>0</v>
      </c>
      <c r="BC28" s="191">
        <f>prop_idu_part*Probability!BC28*'By group'!$BB$24*'By group'!BC$23+Probability!BC28*'By group'!$BB$30*'By group'!BC$31</f>
        <v>5.8400780522943146E-2</v>
      </c>
      <c r="BD28" s="191">
        <f>prop_idu_part*Probability!BD28*'By group'!$BB$24*'By group'!BD$23+Probability!BD28*'By group'!$BB$30*'By group'!BD$31</f>
        <v>0.13837952162981998</v>
      </c>
      <c r="BE28" s="191">
        <f>prop_idu_part*Probability!BE28*'By group'!$BB$24*'By group'!BE$23+Probability!BE28*'By group'!$BB$30*'By group'!BE$31</f>
        <v>0.13801151773168038</v>
      </c>
      <c r="BF28" s="191">
        <f>prop_idu_part*Probability!BF28*'By group'!$BB$24*'By group'!BF$23+Probability!BF28*'By group'!$BB$30*'By group'!BF$31</f>
        <v>4.5526359370011815E-2</v>
      </c>
      <c r="BG28" s="191">
        <f>prop_idu_part*Probability!BG28*'By group'!$BB$24*'By group'!BG$23+Probability!BG28*'By group'!$BB$30*'By group'!BG$31</f>
        <v>1.3900542337638631E-2</v>
      </c>
      <c r="BH28" s="191">
        <f>prop_idu_part*Probability!BH28*'By group'!$BB$24*'By group'!BH$23+Probability!BH28*'By group'!$BB$30*'By group'!BH$31</f>
        <v>1.0837428945623876E-2</v>
      </c>
      <c r="BI28" s="191">
        <f>prop_idu_part*Probability!BI28*'By group'!$BB$24*'By group'!BI$23+Probability!BI28*'By group'!$BB$30*'By group'!BI$31</f>
        <v>0</v>
      </c>
      <c r="BJ28" s="191">
        <f>prop_idu_part*Probability!BJ28*'By group'!$BB$24*'By group'!BJ$23+Probability!BJ28*'By group'!$BB$30*'By group'!BJ$31</f>
        <v>0</v>
      </c>
      <c r="BK28" s="191">
        <f>prop_idu_part*Probability!BK28*'By group'!$BB$24*'By group'!BK$23+Probability!BK28*'By group'!$BB$30*'By group'!BK$31</f>
        <v>0</v>
      </c>
      <c r="BL28" s="191">
        <f>prop_idu_part*Probability!BL28*'By group'!$BB$24*'By group'!BL$23+Probability!BL28*'By group'!$BB$30*'By group'!BL$31</f>
        <v>4.7284342730297161E-3</v>
      </c>
      <c r="BM28" s="191">
        <f>prop_idu_part*Probability!BM28*'By group'!$BB$24*'By group'!BM$23+Probability!BM28*'By group'!$BB$30*'By group'!BM$31</f>
        <v>2.2522536988244454E-3</v>
      </c>
      <c r="BN28" s="192">
        <f>prop_idu_part*Probability!BN28*'By group'!$BB$24*'By group'!BN$23+Probability!BN28*'By group'!$BB$30*'By group'!BN$31</f>
        <v>1.8199794347218726E-3</v>
      </c>
    </row>
    <row r="29" spans="1:113" s="12" customFormat="1" x14ac:dyDescent="0.25">
      <c r="A29">
        <f t="shared" si="0"/>
        <v>12.5</v>
      </c>
      <c r="B29" s="190">
        <f>((1-(1-prop_idu_part)*SUMPRODUCT(Population!$BB29:$BN29,'By group'!$BB$27:$BN$27)*(1-prop_idu_male)/SUMPRODUCT(Population!$B29:$N29,'By group'!$B$27:$N$27))*Probability!O29*'By group'!$B$24*'By group'!O$23+(1-prop_idu_part)*SUMPRODUCT(Population!$BB29:$BN29,'By group'!$BB$27:$BN$27)*(1-prop_idu_male)/SUMPRODUCT(Population!$B29:$N29,'By group'!$B$27:$N$27)*Probability!BB29*'By group'!$B$24*'By group'!BB$23+Probability!AB29*Population!$DE29*(1-'By group'!AB$28*cond_eff)*'By group'!AB$23*prop_sw_use)*(1-Population!$DG29*circ_eff)</f>
        <v>0</v>
      </c>
      <c r="C29" s="191">
        <f>((1-(1-prop_idu_part)*SUMPRODUCT(Population!$BB29:$BN29,'By group'!$BB$27:$BN$27)*(1-prop_idu_male)/SUMPRODUCT(Population!$B29:$N29,'By group'!$B$27:$N$27))*Probability!P29*'By group'!$B$24*'By group'!P$23+(1-prop_idu_part)*SUMPRODUCT(Population!$BB29:$BN29,'By group'!$BB$27:$BN$27)*(1-prop_idu_male)/SUMPRODUCT(Population!$B29:$N29,'By group'!$B$27:$N$27)*Probability!BC29*'By group'!$B$24*'By group'!BC$23+Probability!AC29*Population!$DE29*(1-'By group'!AC$28*cond_eff)*'By group'!AC$23*prop_sw_use)*(1-Population!$DG29*circ_eff)</f>
        <v>2.3744774068752876E-3</v>
      </c>
      <c r="D29" s="191">
        <f>((1-(1-prop_idu_part)*SUMPRODUCT(Population!$BB29:$BN29,'By group'!$BB$27:$BN$27)*(1-prop_idu_male)/SUMPRODUCT(Population!$B29:$N29,'By group'!$B$27:$N$27))*Probability!Q29*'By group'!$B$24*'By group'!Q$23+(1-prop_idu_part)*SUMPRODUCT(Population!$BB29:$BN29,'By group'!$BB$27:$BN$27)*(1-prop_idu_male)/SUMPRODUCT(Population!$B29:$N29,'By group'!$B$27:$N$27)*Probability!BD29*'By group'!$B$24*'By group'!BD$23+Probability!AD29*Population!$DE29*(1-'By group'!AD$28*cond_eff)*'By group'!AD$23*prop_sw_use)*(1-Population!$DG29*circ_eff)</f>
        <v>3.5566915947990211E-3</v>
      </c>
      <c r="E29" s="191">
        <f>((1-(1-prop_idu_part)*SUMPRODUCT(Population!$BB29:$BN29,'By group'!$BB$27:$BN$27)*(1-prop_idu_male)/SUMPRODUCT(Population!$B29:$N29,'By group'!$B$27:$N$27))*Probability!R29*'By group'!$B$24*'By group'!R$23+(1-prop_idu_part)*SUMPRODUCT(Population!$BB29:$BN29,'By group'!$BB$27:$BN$27)*(1-prop_idu_male)/SUMPRODUCT(Population!$B29:$N29,'By group'!$B$27:$N$27)*Probability!BE29*'By group'!$B$24*'By group'!BE$23+Probability!AE29*Population!$DE29*(1-'By group'!AE$28*cond_eff)*'By group'!AE$23*prop_sw_use)*(1-Population!$DG29*circ_eff)</f>
        <v>4.3216927597680161E-3</v>
      </c>
      <c r="F29" s="191">
        <f>((1-(1-prop_idu_part)*SUMPRODUCT(Population!$BB29:$BN29,'By group'!$BB$27:$BN$27)*(1-prop_idu_male)/SUMPRODUCT(Population!$B29:$N29,'By group'!$B$27:$N$27))*Probability!S29*'By group'!$B$24*'By group'!S$23+(1-prop_idu_part)*SUMPRODUCT(Population!$BB29:$BN29,'By group'!$BB$27:$BN$27)*(1-prop_idu_male)/SUMPRODUCT(Population!$B29:$N29,'By group'!$B$27:$N$27)*Probability!BF29*'By group'!$B$24*'By group'!BF$23+Probability!AF29*Population!$DE29*(1-'By group'!AF$28*cond_eff)*'By group'!AF$23*prop_sw_use)*(1-Population!$DG29*circ_eff)</f>
        <v>2.396075515431161E-3</v>
      </c>
      <c r="G29" s="191">
        <f>((1-(1-prop_idu_part)*SUMPRODUCT(Population!$BB29:$BN29,'By group'!$BB$27:$BN$27)*(1-prop_idu_male)/SUMPRODUCT(Population!$B29:$N29,'By group'!$B$27:$N$27))*Probability!T29*'By group'!$B$24*'By group'!T$23+(1-prop_idu_part)*SUMPRODUCT(Population!$BB29:$BN29,'By group'!$BB$27:$BN$27)*(1-prop_idu_male)/SUMPRODUCT(Population!$B29:$N29,'By group'!$B$27:$N$27)*Probability!BG29*'By group'!$B$24*'By group'!BG$23+Probability!AG29*Population!$DE29*(1-'By group'!AG$28*cond_eff)*'By group'!AG$23*prop_sw_use)*(1-Population!$DG29*circ_eff)</f>
        <v>1.4888631796629147E-3</v>
      </c>
      <c r="H29" s="191">
        <f>((1-(1-prop_idu_part)*SUMPRODUCT(Population!$BB29:$BN29,'By group'!$BB$27:$BN$27)*(1-prop_idu_male)/SUMPRODUCT(Population!$B29:$N29,'By group'!$B$27:$N$27))*Probability!U29*'By group'!$B$24*'By group'!U$23+(1-prop_idu_part)*SUMPRODUCT(Population!$BB29:$BN29,'By group'!$BB$27:$BN$27)*(1-prop_idu_male)/SUMPRODUCT(Population!$B29:$N29,'By group'!$B$27:$N$27)*Probability!BH29*'By group'!$B$24*'By group'!BH$23+Probability!AH29*Population!$DE29*(1-'By group'!AH$28*cond_eff)*'By group'!AH$23*prop_sw_use)*(1-Population!$DG29*circ_eff)</f>
        <v>1.3940083608240477E-3</v>
      </c>
      <c r="I29" s="191">
        <f>((1-(1-prop_idu_part)*SUMPRODUCT(Population!$BB29:$BN29,'By group'!$BB$27:$BN$27)*(1-prop_idu_male)/SUMPRODUCT(Population!$B29:$N29,'By group'!$B$27:$N$27))*Probability!V29*'By group'!$B$24*'By group'!V$23+(1-prop_idu_part)*SUMPRODUCT(Population!$BB29:$BN29,'By group'!$BB$27:$BN$27)*(1-prop_idu_male)/SUMPRODUCT(Population!$B29:$N29,'By group'!$B$27:$N$27)*Probability!BI29*'By group'!$B$24*'By group'!BI$23+Probability!AI29*Population!$DE29*(1-'By group'!AI$28*cond_eff)*'By group'!AI$23*prop_sw_use)*(1-Population!$DG29*circ_eff)</f>
        <v>0</v>
      </c>
      <c r="J29" s="191">
        <f>((1-(1-prop_idu_part)*SUMPRODUCT(Population!$BB29:$BN29,'By group'!$BB$27:$BN$27)*(1-prop_idu_male)/SUMPRODUCT(Population!$B29:$N29,'By group'!$B$27:$N$27))*Probability!W29*'By group'!$B$24*'By group'!W$23+(1-prop_idu_part)*SUMPRODUCT(Population!$BB29:$BN29,'By group'!$BB$27:$BN$27)*(1-prop_idu_male)/SUMPRODUCT(Population!$B29:$N29,'By group'!$B$27:$N$27)*Probability!BJ29*'By group'!$B$24*'By group'!BJ$23+Probability!AJ29*Population!$DE29*(1-'By group'!AJ$28*cond_eff)*'By group'!AJ$23*prop_sw_use)*(1-Population!$DG29*circ_eff)</f>
        <v>0</v>
      </c>
      <c r="K29" s="191">
        <f>((1-(1-prop_idu_part)*SUMPRODUCT(Population!$BB29:$BN29,'By group'!$BB$27:$BN$27)*(1-prop_idu_male)/SUMPRODUCT(Population!$B29:$N29,'By group'!$B$27:$N$27))*Probability!X29*'By group'!$B$24*'By group'!X$23+(1-prop_idu_part)*SUMPRODUCT(Population!$BB29:$BN29,'By group'!$BB$27:$BN$27)*(1-prop_idu_male)/SUMPRODUCT(Population!$B29:$N29,'By group'!$B$27:$N$27)*Probability!BK29*'By group'!$B$24*'By group'!BK$23+Probability!AK29*Population!$DE29*(1-'By group'!AK$28*cond_eff)*'By group'!AK$23*prop_sw_use)*(1-Population!$DG29*circ_eff)</f>
        <v>0</v>
      </c>
      <c r="L29" s="191">
        <f>((1-(1-prop_idu_part)*SUMPRODUCT(Population!$BB29:$BN29,'By group'!$BB$27:$BN$27)*(1-prop_idu_male)/SUMPRODUCT(Population!$B29:$N29,'By group'!$B$27:$N$27))*Probability!Y29*'By group'!$B$24*'By group'!Y$23+(1-prop_idu_part)*SUMPRODUCT(Population!$BB29:$BN29,'By group'!$BB$27:$BN$27)*(1-prop_idu_male)/SUMPRODUCT(Population!$B29:$N29,'By group'!$B$27:$N$27)*Probability!BL29*'By group'!$B$24*'By group'!BL$23+Probability!AL29*Population!$DE29*(1-'By group'!AL$28*cond_eff)*'By group'!AL$23*prop_sw_use)*(1-Population!$DG29*circ_eff)</f>
        <v>4.446735860492602E-5</v>
      </c>
      <c r="M29" s="191">
        <f>((1-(1-prop_idu_part)*SUMPRODUCT(Population!$BB29:$BN29,'By group'!$BB$27:$BN$27)*(1-prop_idu_male)/SUMPRODUCT(Population!$B29:$N29,'By group'!$B$27:$N$27))*Probability!Z29*'By group'!$B$24*'By group'!Z$23+(1-prop_idu_part)*SUMPRODUCT(Population!$BB29:$BN29,'By group'!$BB$27:$BN$27)*(1-prop_idu_male)/SUMPRODUCT(Population!$B29:$N29,'By group'!$B$27:$N$27)*Probability!BM29*'By group'!$B$24*'By group'!BM$23+Probability!AM29*Population!$DE29*(1-'By group'!AM$28*cond_eff)*'By group'!AM$23*prop_sw_use)*(1-Population!$DG29*circ_eff)</f>
        <v>7.6672234648685967E-5</v>
      </c>
      <c r="N29" s="191">
        <f>((1-(1-prop_idu_part)*SUMPRODUCT(Population!$BB29:$BN29,'By group'!$BB$27:$BN$27)*(1-prop_idu_male)/SUMPRODUCT(Population!$B29:$N29,'By group'!$B$27:$N$27))*Probability!AA29*'By group'!$B$24*'By group'!AA$23+(1-prop_idu_part)*SUMPRODUCT(Population!$BB29:$BN29,'By group'!$BB$27:$BN$27)*(1-prop_idu_male)/SUMPRODUCT(Population!$B29:$N29,'By group'!$B$27:$N$27)*Probability!BN29*'By group'!$B$24*'By group'!BN$23+Probability!AN29*Population!$DE29*(1-'By group'!AN$28*cond_eff)*'By group'!AN$23*prop_sw_use)*(1-Population!$DG29*circ_eff)</f>
        <v>8.6709556000484178E-5</v>
      </c>
      <c r="O29" s="190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group'!$BB$27:$BN$27)*prop_idu_male))*Probability!B29*Population!$DC29*(1-'By group'!O$28*'By group'!O$29)*'By group'!B$23+(1-prop_idu_part)*SUMPRODUCT(Population!$BB29:$BN29,'By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group'!$BB$27:$BN$27)*prop_idu_male)*Probability!BB29*Population!$DD29*(1-'By group'!BB$28*'By group'!BB$29)*'By group'!BB$23</f>
        <v>0</v>
      </c>
      <c r="P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group'!$BB$27:$BN$27)*prop_idu_male))*Probability!C29*Population!$DC29*(1-'By group'!P$28*'By group'!P$29)*'By group'!C$23+(1-prop_idu_part)*SUMPRODUCT(Population!$BB29:$BN29,'By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group'!$BB$27:$BN$27)*prop_idu_male)*Probability!BC29*Population!$DD29*(1-'By group'!BC$28*'By group'!BC$29)*'By group'!BC$23</f>
        <v>1.215977844788075E-3</v>
      </c>
      <c r="Q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group'!$BB$27:$BN$27)*prop_idu_male))*Probability!D29*Population!$DC29*(1-'By group'!Q$28*'By group'!Q$29)*'By group'!D$23+(1-prop_idu_part)*SUMPRODUCT(Population!$BB29:$BN29,'By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group'!$BB$27:$BN$27)*prop_idu_male)*Probability!BD29*Population!$DD29*(1-'By group'!BD$28*'By group'!BD$29)*'By group'!BD$23</f>
        <v>1.8339246727918858E-3</v>
      </c>
      <c r="R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group'!$BB$27:$BN$27)*prop_idu_male))*Probability!E29*Population!$DC29*(1-'By group'!R$28*'By group'!R$29)*'By group'!E$23+(1-prop_idu_part)*SUMPRODUCT(Population!$BB29:$BN29,'By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group'!$BB$27:$BN$27)*prop_idu_male)*Probability!BE29*Population!$DD29*(1-'By group'!BE$28*'By group'!BE$29)*'By group'!BE$23</f>
        <v>2.2687000881631328E-3</v>
      </c>
      <c r="S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group'!$BB$27:$BN$27)*prop_idu_male))*Probability!F29*Population!$DC29*(1-'By group'!S$28*'By group'!S$29)*'By group'!F$23+(1-prop_idu_part)*SUMPRODUCT(Population!$BB29:$BN29,'By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group'!$BB$27:$BN$27)*prop_idu_male)*Probability!BF29*Population!$DD29*(1-'By group'!BF$28*'By group'!BF$29)*'By group'!BF$23</f>
        <v>1.280823313838324E-3</v>
      </c>
      <c r="T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group'!$BB$27:$BN$27)*prop_idu_male))*Probability!G29*Population!$DC29*(1-'By group'!T$28*'By group'!T$29)*'By group'!G$23+(1-prop_idu_part)*SUMPRODUCT(Population!$BB29:$BN29,'By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group'!$BB$27:$BN$27)*prop_idu_male)*Probability!BG29*Population!$DD29*(1-'By group'!BG$28*'By group'!BG$29)*'By group'!BG$23</f>
        <v>8.0177070423973461E-4</v>
      </c>
      <c r="U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group'!$BB$27:$BN$27)*prop_idu_male))*Probability!H29*Population!$DC29*(1-'By group'!U$28*'By group'!U$29)*'By group'!H$23+(1-prop_idu_part)*SUMPRODUCT(Population!$BB29:$BN29,'By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group'!$BB$27:$BN$27)*prop_idu_male)*Probability!BH29*Population!$DD29*(1-'By group'!BH$28*'By group'!BH$29)*'By group'!BH$23</f>
        <v>7.3352492425832541E-4</v>
      </c>
      <c r="V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group'!$BB$27:$BN$27)*prop_idu_male))*Probability!I29*Population!$DC29*(1-'By group'!V$28*'By group'!V$29)*'By group'!I$23+(1-prop_idu_part)*SUMPRODUCT(Population!$BB29:$BN29,'By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group'!$BB$27:$BN$27)*prop_idu_male)*Probability!BI29*Population!$DD29*(1-'By group'!BI$28*'By group'!BI$29)*'By group'!BI$23</f>
        <v>0</v>
      </c>
      <c r="W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group'!$BB$27:$BN$27)*prop_idu_male))*Probability!J29*Population!$DC29*(1-'By group'!W$28*'By group'!W$29)*'By group'!J$23+(1-prop_idu_part)*SUMPRODUCT(Population!$BB29:$BN29,'By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group'!$BB$27:$BN$27)*prop_idu_male)*Probability!BJ29*Population!$DD29*(1-'By group'!BJ$28*'By group'!BJ$29)*'By group'!BJ$23</f>
        <v>0</v>
      </c>
      <c r="X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group'!$BB$27:$BN$27)*prop_idu_male))*Probability!K29*Population!$DC29*(1-'By group'!X$28*'By group'!X$29)*'By group'!K$23+(1-prop_idu_part)*SUMPRODUCT(Population!$BB29:$BN29,'By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group'!$BB$27:$BN$27)*prop_idu_male)*Probability!BK29*Population!$DD29*(1-'By group'!BK$28*'By group'!BK$29)*'By group'!BK$23</f>
        <v>0</v>
      </c>
      <c r="Y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group'!$BB$27:$BN$27)*prop_idu_male))*Probability!L29*Population!$DC29*(1-'By group'!Y$28*'By group'!Y$29)*'By group'!L$23+(1-prop_idu_part)*SUMPRODUCT(Population!$BB29:$BN29,'By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group'!$BB$27:$BN$27)*prop_idu_male)*Probability!BL29*Population!$DD29*(1-'By group'!BL$28*'By group'!BL$29)*'By group'!BL$23</f>
        <v>2.3749592769046389E-5</v>
      </c>
      <c r="Z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group'!$BB$27:$BN$27)*prop_idu_male))*Probability!M29*Population!$DC29*(1-'By group'!Z$28*'By group'!Z$29)*'By group'!M$23+(1-prop_idu_part)*SUMPRODUCT(Population!$BB29:$BN29,'By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group'!$BB$27:$BN$27)*prop_idu_male)*Probability!BM29*Population!$DD29*(1-'By group'!BM$28*'By group'!BM$29)*'By group'!BM$23</f>
        <v>3.7929549707859461E-5</v>
      </c>
      <c r="AA29" s="191">
        <f>(1-(1-prop_idu_part)*SUMPRODUCT(Population!$BB29:$BN29,'By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group'!$BB$27:$BN$27)*prop_idu_male))*Probability!N29*Population!$DC29*(1-'By group'!AA$28*'By group'!AA$29)*'By group'!N$23+(1-prop_idu_part)*SUMPRODUCT(Population!$BB29:$BN29,'By group'!$BB$27:$BN$27)*prop_idu_male/(SUMPRODUCT(Population!$B29:$N29,'By group'!$B$27:$N$27)-(1-prop_idu_part)*SUMPRODUCT(Population!$BB29:$BN29,'By group'!$BB$27:$BN$27)*(1-prop_idu_male)+(1-prop_idu_part)*SUMPRODUCT(Population!$BB29:$BN29,'By group'!$BB$27:$BN$27)*prop_idu_male)*Probability!BN29*Population!$DD29*(1-'By group'!BN$28*'By group'!BN$29)*'By group'!BN$23</f>
        <v>3.5203595592196176E-5</v>
      </c>
      <c r="AB29" s="229">
        <f>Probability!B29*'By group'!$AB$24*'By group'!B$23</f>
        <v>0</v>
      </c>
      <c r="AC29" s="229">
        <f>Probability!C29*'By group'!$AB$24*'By group'!C$23</f>
        <v>5.5336076485898826E-2</v>
      </c>
      <c r="AD29" s="229">
        <f>Probability!D29*'By group'!$AB$24*'By group'!D$23</f>
        <v>8.3460294942334368E-2</v>
      </c>
      <c r="AE29" s="229">
        <f>Probability!E29*'By group'!$AB$24*'By group'!E$23</f>
        <v>0.10325201556177176</v>
      </c>
      <c r="AF29" s="229">
        <f>Probability!F29*'By group'!$AB$24*'By group'!F$23</f>
        <v>5.8294652928375629E-2</v>
      </c>
      <c r="AG29" s="229">
        <f>Probability!G29*'By group'!$AB$24*'By group'!G$23</f>
        <v>3.6492390420101328E-2</v>
      </c>
      <c r="AH29" s="229">
        <f>Probability!H29*'By group'!$AB$24*'By group'!H$23</f>
        <v>3.3387856784418232E-2</v>
      </c>
      <c r="AI29" s="229">
        <f>Probability!I29*'By group'!$AB$24*'By group'!I$23</f>
        <v>0</v>
      </c>
      <c r="AJ29" s="229">
        <f>Probability!J29*'By group'!$AB$24*'By group'!J$23</f>
        <v>0</v>
      </c>
      <c r="AK29" s="229">
        <f>Probability!K29*'By group'!$AB$24*'By group'!K$23</f>
        <v>0</v>
      </c>
      <c r="AL29" s="229">
        <f>Probability!L29*'By group'!$AB$24*'By group'!L$23</f>
        <v>1.0810118926089451E-3</v>
      </c>
      <c r="AM29" s="229">
        <f>Probability!M29*'By group'!$AB$24*'By group'!M$23</f>
        <v>1.7265135740525503E-3</v>
      </c>
      <c r="AN29" s="229">
        <f>Probability!N29*'By group'!$AB$24*'By group'!N$23</f>
        <v>1.6024896380711408E-3</v>
      </c>
      <c r="AO29" s="40">
        <f>Probability!AO29*'By group'!$AO$24*'By group'!AO$23</f>
        <v>0</v>
      </c>
      <c r="AP29" s="42">
        <f>Probability!AP29*'By group'!$AO$24*'By group'!AP$23</f>
        <v>3.6203300955576019E-3</v>
      </c>
      <c r="AQ29" s="42">
        <f>Probability!AQ29*'By group'!$AO$24*'By group'!AQ$23</f>
        <v>5.1114288295795443E-3</v>
      </c>
      <c r="AR29" s="42">
        <f>Probability!AR29*'By group'!$AO$24*'By group'!AR$23</f>
        <v>5.6416360511176546E-3</v>
      </c>
      <c r="AS29" s="42">
        <f>Probability!AS29*'By group'!$AO$24*'By group'!AS$23</f>
        <v>2.8835354509551469E-3</v>
      </c>
      <c r="AT29" s="42">
        <f>Probability!AT29*'By group'!$AO$24*'By group'!AT$23</f>
        <v>1.6773555626910682E-3</v>
      </c>
      <c r="AU29" s="42">
        <f>Probability!AU29*'By group'!$AO$24*'By group'!AU$23</f>
        <v>1.3511087226927849E-3</v>
      </c>
      <c r="AV29" s="42">
        <f>Probability!AV29*'By group'!$AO$24*'By group'!AV$23</f>
        <v>0</v>
      </c>
      <c r="AW29" s="42">
        <f>Probability!AW29*'By group'!$AO$24*'By group'!AW$23</f>
        <v>0</v>
      </c>
      <c r="AX29" s="42">
        <f>Probability!AX29*'By group'!$AO$24*'By group'!AX$23</f>
        <v>0</v>
      </c>
      <c r="AY29" s="42">
        <f>Probability!AY29*'By group'!$AO$24*'By group'!AY$23</f>
        <v>4.3560701983660941E-5</v>
      </c>
      <c r="AZ29" s="42">
        <f>Probability!AZ29*'By group'!$AO$24*'By group'!AZ$23</f>
        <v>6.2435937140756185E-5</v>
      </c>
      <c r="BA29" s="43">
        <f>Probability!BA29*'By group'!$AO$24*'By group'!BA$23</f>
        <v>5.3525983161869408E-5</v>
      </c>
      <c r="BB29" s="191">
        <f>prop_idu_part*Probability!BB29*'By group'!$BB$24*'By group'!BB$23+Probability!BB29*'By group'!$BB$30*'By group'!BB$31</f>
        <v>0</v>
      </c>
      <c r="BC29" s="191">
        <f>prop_idu_part*Probability!BC29*'By group'!$BB$24*'By group'!BC$23+Probability!BC29*'By group'!$BB$30*'By group'!BC$31</f>
        <v>5.838398997725433E-2</v>
      </c>
      <c r="BD29" s="191">
        <f>prop_idu_part*Probability!BD29*'By group'!$BB$24*'By group'!BD$23+Probability!BD29*'By group'!$BB$30*'By group'!BD$31</f>
        <v>0.138193974911065</v>
      </c>
      <c r="BE29" s="191">
        <f>prop_idu_part*Probability!BE29*'By group'!$BB$24*'By group'!BE$23+Probability!BE29*'By group'!$BB$30*'By group'!BE$31</f>
        <v>0.13780052157473771</v>
      </c>
      <c r="BF29" s="191">
        <f>prop_idu_part*Probability!BF29*'By group'!$BB$24*'By group'!BF$23+Probability!BF29*'By group'!$BB$30*'By group'!BF$31</f>
        <v>4.5528360945489461E-2</v>
      </c>
      <c r="BG29" s="191">
        <f>prop_idu_part*Probability!BG29*'By group'!$BB$24*'By group'!BG$23+Probability!BG29*'By group'!$BB$30*'By group'!BG$31</f>
        <v>1.3930444506854378E-2</v>
      </c>
      <c r="BH29" s="191">
        <f>prop_idu_part*Probability!BH29*'By group'!$BB$24*'By group'!BH$23+Probability!BH29*'By group'!$BB$30*'By group'!BH$31</f>
        <v>1.0905878190129843E-2</v>
      </c>
      <c r="BI29" s="191">
        <f>prop_idu_part*Probability!BI29*'By group'!$BB$24*'By group'!BI$23+Probability!BI29*'By group'!$BB$30*'By group'!BI$31</f>
        <v>0</v>
      </c>
      <c r="BJ29" s="191">
        <f>prop_idu_part*Probability!BJ29*'By group'!$BB$24*'By group'!BJ$23+Probability!BJ29*'By group'!$BB$30*'By group'!BJ$31</f>
        <v>0</v>
      </c>
      <c r="BK29" s="191">
        <f>prop_idu_part*Probability!BK29*'By group'!$BB$24*'By group'!BK$23+Probability!BK29*'By group'!$BB$30*'By group'!BK$31</f>
        <v>0</v>
      </c>
      <c r="BL29" s="191">
        <f>prop_idu_part*Probability!BL29*'By group'!$BB$24*'By group'!BL$23+Probability!BL29*'By group'!$BB$30*'By group'!BL$31</f>
        <v>4.783888408697359E-3</v>
      </c>
      <c r="BM29" s="191">
        <f>prop_idu_part*Probability!BM29*'By group'!$BB$24*'By group'!BM$23+Probability!BM29*'By group'!$BB$30*'By group'!BM$31</f>
        <v>2.289396972501231E-3</v>
      </c>
      <c r="BN29" s="192">
        <f>prop_idu_part*Probability!BN29*'By group'!$BB$24*'By group'!BN$23+Probability!BN29*'By group'!$BB$30*'By group'!BN$31</f>
        <v>1.8152141275762596E-3</v>
      </c>
    </row>
    <row r="30" spans="1:113" x14ac:dyDescent="0.25">
      <c r="A30">
        <f t="shared" si="0"/>
        <v>13</v>
      </c>
      <c r="B30" s="190">
        <f>((1-(1-prop_idu_part)*SUMPRODUCT(Population!$BB30:$BN30,'By group'!$BB$27:$BN$27)*(1-prop_idu_male)/SUMPRODUCT(Population!$B30:$N30,'By group'!$B$27:$N$27))*Probability!O30*'By group'!$B$24*'By group'!O$23+(1-prop_idu_part)*SUMPRODUCT(Population!$BB30:$BN30,'By group'!$BB$27:$BN$27)*(1-prop_idu_male)/SUMPRODUCT(Population!$B30:$N30,'By group'!$B$27:$N$27)*Probability!BB30*'By group'!$B$24*'By group'!BB$23+Probability!AB30*Population!$DE30*(1-'By group'!AB$28*cond_eff)*'By group'!AB$23*prop_sw_use)*(1-Population!$DG30*circ_eff)</f>
        <v>0</v>
      </c>
      <c r="C30" s="191">
        <f>((1-(1-prop_idu_part)*SUMPRODUCT(Population!$BB30:$BN30,'By group'!$BB$27:$BN$27)*(1-prop_idu_male)/SUMPRODUCT(Population!$B30:$N30,'By group'!$B$27:$N$27))*Probability!P30*'By group'!$B$24*'By group'!P$23+(1-prop_idu_part)*SUMPRODUCT(Population!$BB30:$BN30,'By group'!$BB$27:$BN$27)*(1-prop_idu_male)/SUMPRODUCT(Population!$B30:$N30,'By group'!$B$27:$N$27)*Probability!BC30*'By group'!$B$24*'By group'!BC$23+Probability!AC30*Population!$DE30*(1-'By group'!AC$28*cond_eff)*'By group'!AC$23*prop_sw_use)*(1-Population!$DG30*circ_eff)</f>
        <v>2.3646823486129249E-3</v>
      </c>
      <c r="D30" s="191">
        <f>((1-(1-prop_idu_part)*SUMPRODUCT(Population!$BB30:$BN30,'By group'!$BB$27:$BN$27)*(1-prop_idu_male)/SUMPRODUCT(Population!$B30:$N30,'By group'!$B$27:$N$27))*Probability!Q30*'By group'!$B$24*'By group'!Q$23+(1-prop_idu_part)*SUMPRODUCT(Population!$BB30:$BN30,'By group'!$BB$27:$BN$27)*(1-prop_idu_male)/SUMPRODUCT(Population!$B30:$N30,'By group'!$B$27:$N$27)*Probability!BD30*'By group'!$B$24*'By group'!BD$23+Probability!AD30*Population!$DE30*(1-'By group'!AD$28*cond_eff)*'By group'!AD$23*prop_sw_use)*(1-Population!$DG30*circ_eff)</f>
        <v>3.5358676071400967E-3</v>
      </c>
      <c r="E30" s="191">
        <f>((1-(1-prop_idu_part)*SUMPRODUCT(Population!$BB30:$BN30,'By group'!$BB$27:$BN$27)*(1-prop_idu_male)/SUMPRODUCT(Population!$B30:$N30,'By group'!$B$27:$N$27))*Probability!R30*'By group'!$B$24*'By group'!R$23+(1-prop_idu_part)*SUMPRODUCT(Population!$BB30:$BN30,'By group'!$BB$27:$BN$27)*(1-prop_idu_male)/SUMPRODUCT(Population!$B30:$N30,'By group'!$B$27:$N$27)*Probability!BE30*'By group'!$B$24*'By group'!BE$23+Probability!AE30*Population!$DE30*(1-'By group'!AE$28*cond_eff)*'By group'!AE$23*prop_sw_use)*(1-Population!$DG30*circ_eff)</f>
        <v>4.2868651200643291E-3</v>
      </c>
      <c r="F30" s="191">
        <f>((1-(1-prop_idu_part)*SUMPRODUCT(Population!$BB30:$BN30,'By group'!$BB$27:$BN$27)*(1-prop_idu_male)/SUMPRODUCT(Population!$B30:$N30,'By group'!$B$27:$N$27))*Probability!S30*'By group'!$B$24*'By group'!S$23+(1-prop_idu_part)*SUMPRODUCT(Population!$BB30:$BN30,'By group'!$BB$27:$BN$27)*(1-prop_idu_male)/SUMPRODUCT(Population!$B30:$N30,'By group'!$B$27:$N$27)*Probability!BF30*'By group'!$B$24*'By group'!BF$23+Probability!AF30*Population!$DE30*(1-'By group'!AF$28*cond_eff)*'By group'!AF$23*prop_sw_use)*(1-Population!$DG30*circ_eff)</f>
        <v>2.373284008234249E-3</v>
      </c>
      <c r="G30" s="191">
        <f>((1-(1-prop_idu_part)*SUMPRODUCT(Population!$BB30:$BN30,'By group'!$BB$27:$BN$27)*(1-prop_idu_male)/SUMPRODUCT(Population!$B30:$N30,'By group'!$B$27:$N$27))*Probability!T30*'By group'!$B$24*'By group'!T$23+(1-prop_idu_part)*SUMPRODUCT(Population!$BB30:$BN30,'By group'!$BB$27:$BN$27)*(1-prop_idu_male)/SUMPRODUCT(Population!$B30:$N30,'By group'!$B$27:$N$27)*Probability!BG30*'By group'!$B$24*'By group'!BG$23+Probability!AG30*Population!$DE30*(1-'By group'!AG$28*cond_eff)*'By group'!AG$23*prop_sw_use)*(1-Population!$DG30*circ_eff)</f>
        <v>1.4729080691609599E-3</v>
      </c>
      <c r="H30" s="191">
        <f>((1-(1-prop_idu_part)*SUMPRODUCT(Population!$BB30:$BN30,'By group'!$BB$27:$BN$27)*(1-prop_idu_male)/SUMPRODUCT(Population!$B30:$N30,'By group'!$B$27:$N$27))*Probability!U30*'By group'!$B$24*'By group'!U$23+(1-prop_idu_part)*SUMPRODUCT(Population!$BB30:$BN30,'By group'!$BB$27:$BN$27)*(1-prop_idu_male)/SUMPRODUCT(Population!$B30:$N30,'By group'!$B$27:$N$27)*Probability!BH30*'By group'!$B$24*'By group'!BH$23+Probability!AH30*Population!$DE30*(1-'By group'!AH$28*cond_eff)*'By group'!AH$23*prop_sw_use)*(1-Population!$DG30*circ_eff)</f>
        <v>1.371547782946203E-3</v>
      </c>
      <c r="I30" s="191">
        <f>((1-(1-prop_idu_part)*SUMPRODUCT(Population!$BB30:$BN30,'By group'!$BB$27:$BN$27)*(1-prop_idu_male)/SUMPRODUCT(Population!$B30:$N30,'By group'!$B$27:$N$27))*Probability!V30*'By group'!$B$24*'By group'!V$23+(1-prop_idu_part)*SUMPRODUCT(Population!$BB30:$BN30,'By group'!$BB$27:$BN$27)*(1-prop_idu_male)/SUMPRODUCT(Population!$B30:$N30,'By group'!$B$27:$N$27)*Probability!BI30*'By group'!$B$24*'By group'!BI$23+Probability!AI30*Population!$DE30*(1-'By group'!AI$28*cond_eff)*'By group'!AI$23*prop_sw_use)*(1-Population!$DG30*circ_eff)</f>
        <v>0</v>
      </c>
      <c r="J30" s="191">
        <f>((1-(1-prop_idu_part)*SUMPRODUCT(Population!$BB30:$BN30,'By group'!$BB$27:$BN$27)*(1-prop_idu_male)/SUMPRODUCT(Population!$B30:$N30,'By group'!$B$27:$N$27))*Probability!W30*'By group'!$B$24*'By group'!W$23+(1-prop_idu_part)*SUMPRODUCT(Population!$BB30:$BN30,'By group'!$BB$27:$BN$27)*(1-prop_idu_male)/SUMPRODUCT(Population!$B30:$N30,'By group'!$B$27:$N$27)*Probability!BJ30*'By group'!$B$24*'By group'!BJ$23+Probability!AJ30*Population!$DE30*(1-'By group'!AJ$28*cond_eff)*'By group'!AJ$23*prop_sw_use)*(1-Population!$DG30*circ_eff)</f>
        <v>0</v>
      </c>
      <c r="K30" s="191">
        <f>((1-(1-prop_idu_part)*SUMPRODUCT(Population!$BB30:$BN30,'By group'!$BB$27:$BN$27)*(1-prop_idu_male)/SUMPRODUCT(Population!$B30:$N30,'By group'!$B$27:$N$27))*Probability!X30*'By group'!$B$24*'By group'!X$23+(1-prop_idu_part)*SUMPRODUCT(Population!$BB30:$BN30,'By group'!$BB$27:$BN$27)*(1-prop_idu_male)/SUMPRODUCT(Population!$B30:$N30,'By group'!$B$27:$N$27)*Probability!BK30*'By group'!$B$24*'By group'!BK$23+Probability!AK30*Population!$DE30*(1-'By group'!AK$28*cond_eff)*'By group'!AK$23*prop_sw_use)*(1-Population!$DG30*circ_eff)</f>
        <v>0</v>
      </c>
      <c r="L30" s="191">
        <f>((1-(1-prop_idu_part)*SUMPRODUCT(Population!$BB30:$BN30,'By group'!$BB$27:$BN$27)*(1-prop_idu_male)/SUMPRODUCT(Population!$B30:$N30,'By group'!$B$27:$N$27))*Probability!Y30*'By group'!$B$24*'By group'!Y$23+(1-prop_idu_part)*SUMPRODUCT(Population!$BB30:$BN30,'By group'!$BB$27:$BN$27)*(1-prop_idu_male)/SUMPRODUCT(Population!$B30:$N30,'By group'!$B$27:$N$27)*Probability!BL30*'By group'!$B$24*'By group'!BL$23+Probability!AL30*Population!$DE30*(1-'By group'!AL$28*cond_eff)*'By group'!AL$23*prop_sw_use)*(1-Population!$DG30*circ_eff)</f>
        <v>4.4041883442254729E-5</v>
      </c>
      <c r="M30" s="191">
        <f>((1-(1-prop_idu_part)*SUMPRODUCT(Population!$BB30:$BN30,'By group'!$BB$27:$BN$27)*(1-prop_idu_male)/SUMPRODUCT(Population!$B30:$N30,'By group'!$B$27:$N$27))*Probability!Z30*'By group'!$B$24*'By group'!Z$23+(1-prop_idu_part)*SUMPRODUCT(Population!$BB30:$BN30,'By group'!$BB$27:$BN$27)*(1-prop_idu_male)/SUMPRODUCT(Population!$B30:$N30,'By group'!$B$27:$N$27)*Probability!BM30*'By group'!$B$24*'By group'!BM$23+Probability!AM30*Population!$DE30*(1-'By group'!AM$28*cond_eff)*'By group'!AM$23*prop_sw_use)*(1-Population!$DG30*circ_eff)</f>
        <v>7.5530749278583897E-5</v>
      </c>
      <c r="N30" s="191">
        <f>((1-(1-prop_idu_part)*SUMPRODUCT(Population!$BB30:$BN30,'By group'!$BB$27:$BN$27)*(1-prop_idu_male)/SUMPRODUCT(Population!$B30:$N30,'By group'!$B$27:$N$27))*Probability!AA30*'By group'!$B$24*'By group'!AA$23+(1-prop_idu_part)*SUMPRODUCT(Population!$BB30:$BN30,'By group'!$BB$27:$BN$27)*(1-prop_idu_male)/SUMPRODUCT(Population!$B30:$N30,'By group'!$B$27:$N$27)*Probability!BN30*'By group'!$B$24*'By group'!BN$23+Probability!AN30*Population!$DE30*(1-'By group'!AN$28*cond_eff)*'By group'!AN$23*prop_sw_use)*(1-Population!$DG30*circ_eff)</f>
        <v>8.3742689570886542E-5</v>
      </c>
      <c r="O30" s="190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group'!$BB$27:$BN$27)*prop_idu_male))*Probability!B30*Population!$DC30*(1-'By group'!O$28*'By group'!O$29)*'By group'!B$23+(1-prop_idu_part)*SUMPRODUCT(Population!$BB30:$BN30,'By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group'!$BB$27:$BN$27)*prop_idu_male)*Probability!BB30*Population!$DD30*(1-'By group'!BB$28*'By group'!BB$29)*'By group'!BB$23</f>
        <v>0</v>
      </c>
      <c r="P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group'!$BB$27:$BN$27)*prop_idu_male))*Probability!C30*Population!$DC30*(1-'By group'!P$28*'By group'!P$29)*'By group'!C$23+(1-prop_idu_part)*SUMPRODUCT(Population!$BB30:$BN30,'By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group'!$BB$27:$BN$27)*prop_idu_male)*Probability!BC30*Population!$DD30*(1-'By group'!BC$28*'By group'!BC$29)*'By group'!BC$23</f>
        <v>1.2046903184960564E-3</v>
      </c>
      <c r="Q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group'!$BB$27:$BN$27)*prop_idu_male))*Probability!D30*Population!$DC30*(1-'By group'!Q$28*'By group'!Q$29)*'By group'!D$23+(1-prop_idu_part)*SUMPRODUCT(Population!$BB30:$BN30,'By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group'!$BB$27:$BN$27)*prop_idu_male)*Probability!BD30*Population!$DD30*(1-'By group'!BD$28*'By group'!BD$29)*'By group'!BD$23</f>
        <v>1.8135676161612152E-3</v>
      </c>
      <c r="R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group'!$BB$27:$BN$27)*prop_idu_male))*Probability!E30*Population!$DC30*(1-'By group'!R$28*'By group'!R$29)*'By group'!E$23+(1-prop_idu_part)*SUMPRODUCT(Population!$BB30:$BN30,'By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group'!$BB$27:$BN$27)*prop_idu_male)*Probability!BE30*Population!$DD30*(1-'By group'!BE$28*'By group'!BE$29)*'By group'!BE$23</f>
        <v>2.2340768147698885E-3</v>
      </c>
      <c r="S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group'!$BB$27:$BN$27)*prop_idu_male))*Probability!F30*Population!$DC30*(1-'By group'!S$28*'By group'!S$29)*'By group'!F$23+(1-prop_idu_part)*SUMPRODUCT(Population!$BB30:$BN30,'By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group'!$BB$27:$BN$27)*prop_idu_male)*Probability!BF30*Population!$DD30*(1-'By group'!BF$28*'By group'!BF$29)*'By group'!BF$23</f>
        <v>1.2572078218857057E-3</v>
      </c>
      <c r="T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group'!$BB$27:$BN$27)*prop_idu_male))*Probability!G30*Population!$DC30*(1-'By group'!T$28*'By group'!T$29)*'By group'!G$23+(1-prop_idu_part)*SUMPRODUCT(Population!$BB30:$BN30,'By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group'!$BB$27:$BN$27)*prop_idu_male)*Probability!BG30*Population!$DD30*(1-'By group'!BG$28*'By group'!BG$29)*'By group'!BG$23</f>
        <v>7.8595197257614116E-4</v>
      </c>
      <c r="U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group'!$BB$27:$BN$27)*prop_idu_male))*Probability!H30*Population!$DC30*(1-'By group'!U$28*'By group'!U$29)*'By group'!H$23+(1-prop_idu_part)*SUMPRODUCT(Population!$BB30:$BN30,'By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group'!$BB$27:$BN$27)*prop_idu_male)*Probability!BH30*Population!$DD30*(1-'By group'!BH$28*'By group'!BH$29)*'By group'!BH$23</f>
        <v>7.1860341188805508E-4</v>
      </c>
      <c r="V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group'!$BB$27:$BN$27)*prop_idu_male))*Probability!I30*Population!$DC30*(1-'By group'!V$28*'By group'!V$29)*'By group'!I$23+(1-prop_idu_part)*SUMPRODUCT(Population!$BB30:$BN30,'By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group'!$BB$27:$BN$27)*prop_idu_male)*Probability!BI30*Population!$DD30*(1-'By group'!BI$28*'By group'!BI$29)*'By group'!BI$23</f>
        <v>0</v>
      </c>
      <c r="W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group'!$BB$27:$BN$27)*prop_idu_male))*Probability!J30*Population!$DC30*(1-'By group'!W$28*'By group'!W$29)*'By group'!J$23+(1-prop_idu_part)*SUMPRODUCT(Population!$BB30:$BN30,'By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group'!$BB$27:$BN$27)*prop_idu_male)*Probability!BJ30*Population!$DD30*(1-'By group'!BJ$28*'By group'!BJ$29)*'By group'!BJ$23</f>
        <v>0</v>
      </c>
      <c r="X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group'!$BB$27:$BN$27)*prop_idu_male))*Probability!K30*Population!$DC30*(1-'By group'!X$28*'By group'!X$29)*'By group'!K$23+(1-prop_idu_part)*SUMPRODUCT(Population!$BB30:$BN30,'By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group'!$BB$27:$BN$27)*prop_idu_male)*Probability!BK30*Population!$DD30*(1-'By group'!BK$28*'By group'!BK$29)*'By group'!BK$23</f>
        <v>0</v>
      </c>
      <c r="Y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group'!$BB$27:$BN$27)*prop_idu_male))*Probability!L30*Population!$DC30*(1-'By group'!Y$28*'By group'!Y$29)*'By group'!L$23+(1-prop_idu_part)*SUMPRODUCT(Population!$BB30:$BN30,'By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group'!$BB$27:$BN$27)*prop_idu_male)*Probability!BL30*Population!$DD30*(1-'By group'!BL$28*'By group'!BL$29)*'By group'!BL$23</f>
        <v>2.3445794810545609E-5</v>
      </c>
      <c r="Z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group'!$BB$27:$BN$27)*prop_idu_male))*Probability!M30*Population!$DC30*(1-'By group'!Z$28*'By group'!Z$29)*'By group'!M$23+(1-prop_idu_part)*SUMPRODUCT(Population!$BB30:$BN30,'By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group'!$BB$27:$BN$27)*prop_idu_male)*Probability!BM30*Population!$DD30*(1-'By group'!BM$28*'By group'!BM$29)*'By group'!BM$23</f>
        <v>3.766592951742079E-5</v>
      </c>
      <c r="AA30" s="191">
        <f>(1-(1-prop_idu_part)*SUMPRODUCT(Population!$BB30:$BN30,'By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group'!$BB$27:$BN$27)*prop_idu_male))*Probability!N30*Population!$DC30*(1-'By group'!AA$28*'By group'!AA$29)*'By group'!N$23+(1-prop_idu_part)*SUMPRODUCT(Population!$BB30:$BN30,'By group'!$BB$27:$BN$27)*prop_idu_male/(SUMPRODUCT(Population!$B30:$N30,'By group'!$B$27:$N$27)-(1-prop_idu_part)*SUMPRODUCT(Population!$BB30:$BN30,'By group'!$BB$27:$BN$27)*(1-prop_idu_male)+(1-prop_idu_part)*SUMPRODUCT(Population!$BB30:$BN30,'By group'!$BB$27:$BN$27)*prop_idu_male)*Probability!BN30*Population!$DD30*(1-'By group'!BN$28*'By group'!BN$29)*'By group'!BN$23</f>
        <v>3.4617692196440239E-5</v>
      </c>
      <c r="AB30" s="229">
        <f>Probability!B30*'By group'!$AB$24*'By group'!B$23</f>
        <v>0</v>
      </c>
      <c r="AC30" s="229">
        <f>Probability!C30*'By group'!$AB$24*'By group'!C$23</f>
        <v>5.4896211843335381E-2</v>
      </c>
      <c r="AD30" s="229">
        <f>Probability!D30*'By group'!$AB$24*'By group'!D$23</f>
        <v>8.2644956364281499E-2</v>
      </c>
      <c r="AE30" s="229">
        <f>Probability!E30*'By group'!$AB$24*'By group'!E$23</f>
        <v>0.10181299286206323</v>
      </c>
      <c r="AF30" s="229">
        <f>Probability!F30*'By group'!$AB$24*'By group'!F$23</f>
        <v>5.7296711982719108E-2</v>
      </c>
      <c r="AG30" s="229">
        <f>Probability!G30*'By group'!$AB$24*'By group'!G$23</f>
        <v>3.5820446356424278E-2</v>
      </c>
      <c r="AH30" s="229">
        <f>Probability!H30*'By group'!$AB$24*'By group'!H$23</f>
        <v>3.2752588301214934E-2</v>
      </c>
      <c r="AI30" s="229">
        <f>Probability!I30*'By group'!$AB$24*'By group'!I$23</f>
        <v>0</v>
      </c>
      <c r="AJ30" s="229">
        <f>Probability!J30*'By group'!$AB$24*'By group'!J$23</f>
        <v>0</v>
      </c>
      <c r="AK30" s="229">
        <f>Probability!K30*'By group'!$AB$24*'By group'!K$23</f>
        <v>0</v>
      </c>
      <c r="AL30" s="229">
        <f>Probability!L30*'By group'!$AB$24*'By group'!L$23</f>
        <v>1.0686176121608966E-3</v>
      </c>
      <c r="AM30" s="229">
        <f>Probability!M30*'By group'!$AB$24*'By group'!M$23</f>
        <v>1.7168189009842188E-3</v>
      </c>
      <c r="AN30" s="229">
        <f>Probability!N30*'By group'!$AB$24*'By group'!N$23</f>
        <v>1.5779405567633697E-3</v>
      </c>
      <c r="AO30" s="40">
        <f>Probability!AO30*'By group'!$AO$24*'By group'!AO$23</f>
        <v>0</v>
      </c>
      <c r="AP30" s="42">
        <f>Probability!AP30*'By group'!$AO$24*'By group'!AP$23</f>
        <v>3.6694063204678455E-3</v>
      </c>
      <c r="AQ30" s="42">
        <f>Probability!AQ30*'By group'!$AO$24*'By group'!AQ$23</f>
        <v>5.1834238565281803E-3</v>
      </c>
      <c r="AR30" s="42">
        <f>Probability!AR30*'By group'!$AO$24*'By group'!AR$23</f>
        <v>5.7249188470089056E-3</v>
      </c>
      <c r="AS30" s="42">
        <f>Probability!AS30*'By group'!$AO$24*'By group'!AS$23</f>
        <v>2.9277107358650161E-3</v>
      </c>
      <c r="AT30" s="42">
        <f>Probability!AT30*'By group'!$AO$24*'By group'!AT$23</f>
        <v>1.7038129319415707E-3</v>
      </c>
      <c r="AU30" s="42">
        <f>Probability!AU30*'By group'!$AO$24*'By group'!AU$23</f>
        <v>1.3715361528902363E-3</v>
      </c>
      <c r="AV30" s="42">
        <f>Probability!AV30*'By group'!$AO$24*'By group'!AV$23</f>
        <v>0</v>
      </c>
      <c r="AW30" s="42">
        <f>Probability!AW30*'By group'!$AO$24*'By group'!AW$23</f>
        <v>0</v>
      </c>
      <c r="AX30" s="42">
        <f>Probability!AX30*'By group'!$AO$24*'By group'!AX$23</f>
        <v>0</v>
      </c>
      <c r="AY30" s="42">
        <f>Probability!AY30*'By group'!$AO$24*'By group'!AY$23</f>
        <v>4.4450801486126588E-5</v>
      </c>
      <c r="AZ30" s="42">
        <f>Probability!AZ30*'By group'!$AO$24*'By group'!AZ$23</f>
        <v>6.3754619666611006E-5</v>
      </c>
      <c r="BA30" s="43">
        <f>Probability!BA30*'By group'!$AO$24*'By group'!BA$23</f>
        <v>5.3599494865515583E-5</v>
      </c>
      <c r="BB30" s="191">
        <f>prop_idu_part*Probability!BB30*'By group'!$BB$24*'By group'!BB$23+Probability!BB30*'By group'!$BB$30*'By group'!BB$31</f>
        <v>0</v>
      </c>
      <c r="BC30" s="191">
        <f>prop_idu_part*Probability!BC30*'By group'!$BB$24*'By group'!BC$23+Probability!BC30*'By group'!$BB$30*'By group'!BC$31</f>
        <v>5.8374569056966114E-2</v>
      </c>
      <c r="BD30" s="191">
        <f>prop_idu_part*Probability!BD30*'By group'!$BB$24*'By group'!BD$23+Probability!BD30*'By group'!$BB$30*'By group'!BD$31</f>
        <v>0.13802572076721378</v>
      </c>
      <c r="BE30" s="191">
        <f>prop_idu_part*Probability!BE30*'By group'!$BB$24*'By group'!BE$23+Probability!BE30*'By group'!$BB$30*'By group'!BE$31</f>
        <v>0.13756050842465151</v>
      </c>
      <c r="BF30" s="191">
        <f>prop_idu_part*Probability!BF30*'By group'!$BB$24*'By group'!BF$23+Probability!BF30*'By group'!$BB$30*'By group'!BF$31</f>
        <v>4.5496688908768415E-2</v>
      </c>
      <c r="BG30" s="191">
        <f>prop_idu_part*Probability!BG30*'By group'!$BB$24*'By group'!BG$23+Probability!BG30*'By group'!$BB$30*'By group'!BG$31</f>
        <v>1.3943969292084621E-2</v>
      </c>
      <c r="BH30" s="191">
        <f>prop_idu_part*Probability!BH30*'By group'!$BB$24*'By group'!BH$23+Probability!BH30*'By group'!$BB$30*'By group'!BH$31</f>
        <v>1.0955178724123139E-2</v>
      </c>
      <c r="BI30" s="191">
        <f>prop_idu_part*Probability!BI30*'By group'!$BB$24*'By group'!BI$23+Probability!BI30*'By group'!$BB$30*'By group'!BI$31</f>
        <v>0</v>
      </c>
      <c r="BJ30" s="191">
        <f>prop_idu_part*Probability!BJ30*'By group'!$BB$24*'By group'!BJ$23+Probability!BJ30*'By group'!$BB$30*'By group'!BJ$31</f>
        <v>0</v>
      </c>
      <c r="BK30" s="191">
        <f>prop_idu_part*Probability!BK30*'By group'!$BB$24*'By group'!BK$23+Probability!BK30*'By group'!$BB$30*'By group'!BK$31</f>
        <v>0</v>
      </c>
      <c r="BL30" s="191">
        <f>prop_idu_part*Probability!BL30*'By group'!$BB$24*'By group'!BL$23+Probability!BL30*'By group'!$BB$30*'By group'!BL$31</f>
        <v>4.8289397113105139E-3</v>
      </c>
      <c r="BM30" s="191">
        <f>prop_idu_part*Probability!BM30*'By group'!$BB$24*'By group'!BM$23+Probability!BM30*'By group'!$BB$30*'By group'!BM$31</f>
        <v>2.3227843244519124E-3</v>
      </c>
      <c r="BN30" s="192">
        <f>prop_idu_part*Probability!BN30*'By group'!$BB$24*'By group'!BN$23+Probability!BN30*'By group'!$BB$30*'By group'!BN$31</f>
        <v>1.8131143658316146E-3</v>
      </c>
    </row>
    <row r="31" spans="1:113" x14ac:dyDescent="0.25">
      <c r="A31">
        <f t="shared" si="0"/>
        <v>13.5</v>
      </c>
      <c r="B31" s="190">
        <f>((1-(1-prop_idu_part)*SUMPRODUCT(Population!$BB31:$BN31,'By group'!$BB$27:$BN$27)*(1-prop_idu_male)/SUMPRODUCT(Population!$B31:$N31,'By group'!$B$27:$N$27))*Probability!O31*'By group'!$B$24*'By group'!O$23+(1-prop_idu_part)*SUMPRODUCT(Population!$BB31:$BN31,'By group'!$BB$27:$BN$27)*(1-prop_idu_male)/SUMPRODUCT(Population!$B31:$N31,'By group'!$B$27:$N$27)*Probability!BB31*'By group'!$B$24*'By group'!BB$23+Probability!AB31*Population!$DE31*(1-'By group'!AB$28*cond_eff)*'By group'!AB$23*prop_sw_use)*(1-Population!$DG31*circ_eff)</f>
        <v>0</v>
      </c>
      <c r="C31" s="191">
        <f>((1-(1-prop_idu_part)*SUMPRODUCT(Population!$BB31:$BN31,'By group'!$BB$27:$BN$27)*(1-prop_idu_male)/SUMPRODUCT(Population!$B31:$N31,'By group'!$B$27:$N$27))*Probability!P31*'By group'!$B$24*'By group'!P$23+(1-prop_idu_part)*SUMPRODUCT(Population!$BB31:$BN31,'By group'!$BB$27:$BN$27)*(1-prop_idu_male)/SUMPRODUCT(Population!$B31:$N31,'By group'!$B$27:$N$27)*Probability!BC31*'By group'!$B$24*'By group'!BC$23+Probability!AC31*Population!$DE31*(1-'By group'!AC$28*cond_eff)*'By group'!AC$23*prop_sw_use)*(1-Population!$DG31*circ_eff)</f>
        <v>2.3558973676637732E-3</v>
      </c>
      <c r="D31" s="191">
        <f>((1-(1-prop_idu_part)*SUMPRODUCT(Population!$BB31:$BN31,'By group'!$BB$27:$BN$27)*(1-prop_idu_male)/SUMPRODUCT(Population!$B31:$N31,'By group'!$B$27:$N$27))*Probability!Q31*'By group'!$B$24*'By group'!Q$23+(1-prop_idu_part)*SUMPRODUCT(Population!$BB31:$BN31,'By group'!$BB$27:$BN$27)*(1-prop_idu_male)/SUMPRODUCT(Population!$B31:$N31,'By group'!$B$27:$N$27)*Probability!BD31*'By group'!$B$24*'By group'!BD$23+Probability!AD31*Population!$DE31*(1-'By group'!AD$28*cond_eff)*'By group'!AD$23*prop_sw_use)*(1-Population!$DG31*circ_eff)</f>
        <v>3.5167826858496917E-3</v>
      </c>
      <c r="E31" s="191">
        <f>((1-(1-prop_idu_part)*SUMPRODUCT(Population!$BB31:$BN31,'By group'!$BB$27:$BN$27)*(1-prop_idu_male)/SUMPRODUCT(Population!$B31:$N31,'By group'!$B$27:$N$27))*Probability!R31*'By group'!$B$24*'By group'!R$23+(1-prop_idu_part)*SUMPRODUCT(Population!$BB31:$BN31,'By group'!$BB$27:$BN$27)*(1-prop_idu_male)/SUMPRODUCT(Population!$B31:$N31,'By group'!$B$27:$N$27)*Probability!BE31*'By group'!$B$24*'By group'!BE$23+Probability!AE31*Population!$DE31*(1-'By group'!AE$28*cond_eff)*'By group'!AE$23*prop_sw_use)*(1-Population!$DG31*circ_eff)</f>
        <v>4.254014670963804E-3</v>
      </c>
      <c r="F31" s="191">
        <f>((1-(1-prop_idu_part)*SUMPRODUCT(Population!$BB31:$BN31,'By group'!$BB$27:$BN$27)*(1-prop_idu_male)/SUMPRODUCT(Population!$B31:$N31,'By group'!$B$27:$N$27))*Probability!S31*'By group'!$B$24*'By group'!S$23+(1-prop_idu_part)*SUMPRODUCT(Population!$BB31:$BN31,'By group'!$BB$27:$BN$27)*(1-prop_idu_male)/SUMPRODUCT(Population!$B31:$N31,'By group'!$B$27:$N$27)*Probability!BF31*'By group'!$B$24*'By group'!BF$23+Probability!AF31*Population!$DE31*(1-'By group'!AF$28*cond_eff)*'By group'!AF$23*prop_sw_use)*(1-Population!$DG31*circ_eff)</f>
        <v>2.3515580220877137E-3</v>
      </c>
      <c r="G31" s="191">
        <f>((1-(1-prop_idu_part)*SUMPRODUCT(Population!$BB31:$BN31,'By group'!$BB$27:$BN$27)*(1-prop_idu_male)/SUMPRODUCT(Population!$B31:$N31,'By group'!$B$27:$N$27))*Probability!T31*'By group'!$B$24*'By group'!T$23+(1-prop_idu_part)*SUMPRODUCT(Population!$BB31:$BN31,'By group'!$BB$27:$BN$27)*(1-prop_idu_male)/SUMPRODUCT(Population!$B31:$N31,'By group'!$B$27:$N$27)*Probability!BG31*'By group'!$B$24*'By group'!BG$23+Probability!AG31*Population!$DE31*(1-'By group'!AG$28*cond_eff)*'By group'!AG$23*prop_sw_use)*(1-Population!$DG31*circ_eff)</f>
        <v>1.4577050514347836E-3</v>
      </c>
      <c r="H31" s="191">
        <f>((1-(1-prop_idu_part)*SUMPRODUCT(Population!$BB31:$BN31,'By group'!$BB$27:$BN$27)*(1-prop_idu_male)/SUMPRODUCT(Population!$B31:$N31,'By group'!$B$27:$N$27))*Probability!U31*'By group'!$B$24*'By group'!U$23+(1-prop_idu_part)*SUMPRODUCT(Population!$BB31:$BN31,'By group'!$BB$27:$BN$27)*(1-prop_idu_male)/SUMPRODUCT(Population!$B31:$N31,'By group'!$B$27:$N$27)*Probability!BH31*'By group'!$B$24*'By group'!BH$23+Probability!AH31*Population!$DE31*(1-'By group'!AH$28*cond_eff)*'By group'!AH$23*prop_sw_use)*(1-Population!$DG31*circ_eff)</f>
        <v>1.3505202780323402E-3</v>
      </c>
      <c r="I31" s="191">
        <f>((1-(1-prop_idu_part)*SUMPRODUCT(Population!$BB31:$BN31,'By group'!$BB$27:$BN$27)*(1-prop_idu_male)/SUMPRODUCT(Population!$B31:$N31,'By group'!$B$27:$N$27))*Probability!V31*'By group'!$B$24*'By group'!V$23+(1-prop_idu_part)*SUMPRODUCT(Population!$BB31:$BN31,'By group'!$BB$27:$BN$27)*(1-prop_idu_male)/SUMPRODUCT(Population!$B31:$N31,'By group'!$B$27:$N$27)*Probability!BI31*'By group'!$B$24*'By group'!BI$23+Probability!AI31*Population!$DE31*(1-'By group'!AI$28*cond_eff)*'By group'!AI$23*prop_sw_use)*(1-Population!$DG31*circ_eff)</f>
        <v>0</v>
      </c>
      <c r="J31" s="191">
        <f>((1-(1-prop_idu_part)*SUMPRODUCT(Population!$BB31:$BN31,'By group'!$BB$27:$BN$27)*(1-prop_idu_male)/SUMPRODUCT(Population!$B31:$N31,'By group'!$B$27:$N$27))*Probability!W31*'By group'!$B$24*'By group'!W$23+(1-prop_idu_part)*SUMPRODUCT(Population!$BB31:$BN31,'By group'!$BB$27:$BN$27)*(1-prop_idu_male)/SUMPRODUCT(Population!$B31:$N31,'By group'!$B$27:$N$27)*Probability!BJ31*'By group'!$B$24*'By group'!BJ$23+Probability!AJ31*Population!$DE31*(1-'By group'!AJ$28*cond_eff)*'By group'!AJ$23*prop_sw_use)*(1-Population!$DG31*circ_eff)</f>
        <v>0</v>
      </c>
      <c r="K31" s="191">
        <f>((1-(1-prop_idu_part)*SUMPRODUCT(Population!$BB31:$BN31,'By group'!$BB$27:$BN$27)*(1-prop_idu_male)/SUMPRODUCT(Population!$B31:$N31,'By group'!$B$27:$N$27))*Probability!X31*'By group'!$B$24*'By group'!X$23+(1-prop_idu_part)*SUMPRODUCT(Population!$BB31:$BN31,'By group'!$BB$27:$BN$27)*(1-prop_idu_male)/SUMPRODUCT(Population!$B31:$N31,'By group'!$B$27:$N$27)*Probability!BK31*'By group'!$B$24*'By group'!BK$23+Probability!AK31*Population!$DE31*(1-'By group'!AK$28*cond_eff)*'By group'!AK$23*prop_sw_use)*(1-Population!$DG31*circ_eff)</f>
        <v>0</v>
      </c>
      <c r="L31" s="191">
        <f>((1-(1-prop_idu_part)*SUMPRODUCT(Population!$BB31:$BN31,'By group'!$BB$27:$BN$27)*(1-prop_idu_male)/SUMPRODUCT(Population!$B31:$N31,'By group'!$B$27:$N$27))*Probability!Y31*'By group'!$B$24*'By group'!Y$23+(1-prop_idu_part)*SUMPRODUCT(Population!$BB31:$BN31,'By group'!$BB$27:$BN$27)*(1-prop_idu_male)/SUMPRODUCT(Population!$B31:$N31,'By group'!$B$27:$N$27)*Probability!BL31*'By group'!$B$24*'By group'!BL$23+Probability!AL31*Population!$DE31*(1-'By group'!AL$28*cond_eff)*'By group'!AL$23*prop_sw_use)*(1-Population!$DG31*circ_eff)</f>
        <v>4.361597030711239E-5</v>
      </c>
      <c r="M31" s="191">
        <f>((1-(1-prop_idu_part)*SUMPRODUCT(Population!$BB31:$BN31,'By group'!$BB$27:$BN$27)*(1-prop_idu_male)/SUMPRODUCT(Population!$B31:$N31,'By group'!$B$27:$N$27))*Probability!Z31*'By group'!$B$24*'By group'!Z$23+(1-prop_idu_part)*SUMPRODUCT(Population!$BB31:$BN31,'By group'!$BB$27:$BN$27)*(1-prop_idu_male)/SUMPRODUCT(Population!$B31:$N31,'By group'!$B$27:$N$27)*Probability!BM31*'By group'!$B$24*'By group'!BM$23+Probability!AM31*Population!$DE31*(1-'By group'!AM$28*cond_eff)*'By group'!AM$23*prop_sw_use)*(1-Population!$DG31*circ_eff)</f>
        <v>7.4449287265312332E-5</v>
      </c>
      <c r="N31" s="191">
        <f>((1-(1-prop_idu_part)*SUMPRODUCT(Population!$BB31:$BN31,'By group'!$BB$27:$BN$27)*(1-prop_idu_male)/SUMPRODUCT(Population!$B31:$N31,'By group'!$B$27:$N$27))*Probability!AA31*'By group'!$B$24*'By group'!AA$23+(1-prop_idu_part)*SUMPRODUCT(Population!$BB31:$BN31,'By group'!$BB$27:$BN$27)*(1-prop_idu_male)/SUMPRODUCT(Population!$B31:$N31,'By group'!$B$27:$N$27)*Probability!BN31*'By group'!$B$24*'By group'!BN$23+Probability!AN31*Population!$DE31*(1-'By group'!AN$28*cond_eff)*'By group'!AN$23*prop_sw_use)*(1-Population!$DG31*circ_eff)</f>
        <v>8.1003309863805333E-5</v>
      </c>
      <c r="O31" s="190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group'!$BB$27:$BN$27)*prop_idu_male))*Probability!B31*Population!$DC31*(1-'By group'!O$28*'By group'!O$29)*'By group'!B$23+(1-prop_idu_part)*SUMPRODUCT(Population!$BB31:$BN31,'By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group'!$BB$27:$BN$27)*prop_idu_male)*Probability!BB31*Population!$DD31*(1-'By group'!BB$28*'By group'!BB$29)*'By group'!BB$23</f>
        <v>0</v>
      </c>
      <c r="P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group'!$BB$27:$BN$27)*prop_idu_male))*Probability!C31*Population!$DC31*(1-'By group'!P$28*'By group'!P$29)*'By group'!C$23+(1-prop_idu_part)*SUMPRODUCT(Population!$BB31:$BN31,'By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group'!$BB$27:$BN$27)*prop_idu_male)*Probability!BC31*Population!$DD31*(1-'By group'!BC$28*'By group'!BC$29)*'By group'!BC$23</f>
        <v>1.1941086068097651E-3</v>
      </c>
      <c r="Q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group'!$BB$27:$BN$27)*prop_idu_male))*Probability!D31*Population!$DC31*(1-'By group'!Q$28*'By group'!Q$29)*'By group'!D$23+(1-prop_idu_part)*SUMPRODUCT(Population!$BB31:$BN31,'By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group'!$BB$27:$BN$27)*prop_idu_male)*Probability!BD31*Population!$DD31*(1-'By group'!BD$28*'By group'!BD$29)*'By group'!BD$23</f>
        <v>1.7944960944545544E-3</v>
      </c>
      <c r="R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group'!$BB$27:$BN$27)*prop_idu_male))*Probability!E31*Population!$DC31*(1-'By group'!R$28*'By group'!R$29)*'By group'!E$23+(1-prop_idu_part)*SUMPRODUCT(Population!$BB31:$BN31,'By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group'!$BB$27:$BN$27)*prop_idu_male)*Probability!BE31*Population!$DD31*(1-'By group'!BE$28*'By group'!BE$29)*'By group'!BE$23</f>
        <v>2.2020702151886343E-3</v>
      </c>
      <c r="S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group'!$BB$27:$BN$27)*prop_idu_male))*Probability!F31*Population!$DC31*(1-'By group'!S$28*'By group'!S$29)*'By group'!F$23+(1-prop_idu_part)*SUMPRODUCT(Population!$BB31:$BN31,'By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group'!$BB$27:$BN$27)*prop_idu_male)*Probability!BF31*Population!$DD31*(1-'By group'!BF$28*'By group'!BF$29)*'By group'!BF$23</f>
        <v>1.2353430398939968E-3</v>
      </c>
      <c r="T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group'!$BB$27:$BN$27)*prop_idu_male))*Probability!G31*Population!$DC31*(1-'By group'!T$28*'By group'!T$29)*'By group'!G$23+(1-prop_idu_part)*SUMPRODUCT(Population!$BB31:$BN31,'By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group'!$BB$27:$BN$27)*prop_idu_male)*Probability!BG31*Population!$DD31*(1-'By group'!BG$28*'By group'!BG$29)*'By group'!BG$23</f>
        <v>7.7118450262807627E-4</v>
      </c>
      <c r="U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group'!$BB$27:$BN$27)*prop_idu_male))*Probability!H31*Population!$DC31*(1-'By group'!U$28*'By group'!U$29)*'By group'!H$23+(1-prop_idu_part)*SUMPRODUCT(Population!$BB31:$BN31,'By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group'!$BB$27:$BN$27)*prop_idu_male)*Probability!BH31*Population!$DD31*(1-'By group'!BH$28*'By group'!BH$29)*'By group'!BH$23</f>
        <v>7.0415604399590354E-4</v>
      </c>
      <c r="V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group'!$BB$27:$BN$27)*prop_idu_male))*Probability!I31*Population!$DC31*(1-'By group'!V$28*'By group'!V$29)*'By group'!I$23+(1-prop_idu_part)*SUMPRODUCT(Population!$BB31:$BN31,'By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group'!$BB$27:$BN$27)*prop_idu_male)*Probability!BI31*Population!$DD31*(1-'By group'!BI$28*'By group'!BI$29)*'By group'!BI$23</f>
        <v>0</v>
      </c>
      <c r="W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group'!$BB$27:$BN$27)*prop_idu_male))*Probability!J31*Population!$DC31*(1-'By group'!W$28*'By group'!W$29)*'By group'!J$23+(1-prop_idu_part)*SUMPRODUCT(Population!$BB31:$BN31,'By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group'!$BB$27:$BN$27)*prop_idu_male)*Probability!BJ31*Population!$DD31*(1-'By group'!BJ$28*'By group'!BJ$29)*'By group'!BJ$23</f>
        <v>0</v>
      </c>
      <c r="X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group'!$BB$27:$BN$27)*prop_idu_male))*Probability!K31*Population!$DC31*(1-'By group'!X$28*'By group'!X$29)*'By group'!K$23+(1-prop_idu_part)*SUMPRODUCT(Population!$BB31:$BN31,'By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group'!$BB$27:$BN$27)*prop_idu_male)*Probability!BK31*Population!$DD31*(1-'By group'!BK$28*'By group'!BK$29)*'By group'!BK$23</f>
        <v>0</v>
      </c>
      <c r="Y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group'!$BB$27:$BN$27)*prop_idu_male))*Probability!L31*Population!$DC31*(1-'By group'!Y$28*'By group'!Y$29)*'By group'!L$23+(1-prop_idu_part)*SUMPRODUCT(Population!$BB31:$BN31,'By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group'!$BB$27:$BN$27)*prop_idu_male)*Probability!BL31*Population!$DD31*(1-'By group'!BL$28*'By group'!BL$29)*'By group'!BL$23</f>
        <v>2.3127300120290464E-5</v>
      </c>
      <c r="Z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group'!$BB$27:$BN$27)*prop_idu_male))*Probability!M31*Population!$DC31*(1-'By group'!Z$28*'By group'!Z$29)*'By group'!M$23+(1-prop_idu_part)*SUMPRODUCT(Population!$BB31:$BN31,'By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group'!$BB$27:$BN$27)*prop_idu_male)*Probability!BM31*Population!$DD31*(1-'By group'!BM$28*'By group'!BM$29)*'By group'!BM$23</f>
        <v>3.7356082020325515E-5</v>
      </c>
      <c r="AA31" s="191">
        <f>(1-(1-prop_idu_part)*SUMPRODUCT(Population!$BB31:$BN31,'By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group'!$BB$27:$BN$27)*prop_idu_male))*Probability!N31*Population!$DC31*(1-'By group'!AA$28*'By group'!AA$29)*'By group'!N$23+(1-prop_idu_part)*SUMPRODUCT(Population!$BB31:$BN31,'By group'!$BB$27:$BN$27)*prop_idu_male/(SUMPRODUCT(Population!$B31:$N31,'By group'!$B$27:$N$27)-(1-prop_idu_part)*SUMPRODUCT(Population!$BB31:$BN31,'By group'!$BB$27:$BN$27)*(1-prop_idu_male)+(1-prop_idu_part)*SUMPRODUCT(Population!$BB31:$BN31,'By group'!$BB$27:$BN$27)*prop_idu_male)*Probability!BN31*Population!$DD31*(1-'By group'!BN$28*'By group'!BN$29)*'By group'!BN$23</f>
        <v>3.4052298744327513E-5</v>
      </c>
      <c r="AB31" s="229">
        <f>Probability!B31*'By group'!$AB$24*'By group'!B$23</f>
        <v>0</v>
      </c>
      <c r="AC31" s="229">
        <f>Probability!C31*'By group'!$AB$24*'By group'!C$23</f>
        <v>5.4482799461334157E-2</v>
      </c>
      <c r="AD31" s="229">
        <f>Probability!D31*'By group'!$AB$24*'By group'!D$23</f>
        <v>8.1879217808812993E-2</v>
      </c>
      <c r="AE31" s="229">
        <f>Probability!E31*'By group'!$AB$24*'By group'!E$23</f>
        <v>0.1004811047401527</v>
      </c>
      <c r="AF31" s="229">
        <f>Probability!F31*'By group'!$AB$24*'By group'!F$23</f>
        <v>5.637127737955841E-2</v>
      </c>
      <c r="AG31" s="229">
        <f>Probability!G31*'By group'!$AB$24*'By group'!G$23</f>
        <v>3.5191736585742747E-2</v>
      </c>
      <c r="AH31" s="229">
        <f>Probability!H31*'By group'!$AB$24*'By group'!H$23</f>
        <v>3.2134566470541248E-2</v>
      </c>
      <c r="AI31" s="229">
        <f>Probability!I31*'By group'!$AB$24*'By group'!I$23</f>
        <v>0</v>
      </c>
      <c r="AJ31" s="229">
        <f>Probability!J31*'By group'!$AB$24*'By group'!J$23</f>
        <v>0</v>
      </c>
      <c r="AK31" s="229">
        <f>Probability!K31*'By group'!$AB$24*'By group'!K$23</f>
        <v>0</v>
      </c>
      <c r="AL31" s="229">
        <f>Probability!L31*'By group'!$AB$24*'By group'!L$23</f>
        <v>1.0554308955057906E-3</v>
      </c>
      <c r="AM31" s="229">
        <f>Probability!M31*'By group'!$AB$24*'By group'!M$23</f>
        <v>1.7048452390640778E-3</v>
      </c>
      <c r="AN31" s="229">
        <f>Probability!N31*'By group'!$AB$24*'By group'!N$23</f>
        <v>1.5541306775499794E-3</v>
      </c>
      <c r="AO31" s="40">
        <f>Probability!AO31*'By group'!$AO$24*'By group'!AO$23</f>
        <v>0</v>
      </c>
      <c r="AP31" s="42">
        <f>Probability!AP31*'By group'!$AO$24*'By group'!AP$23</f>
        <v>3.718545131797544E-3</v>
      </c>
      <c r="AQ31" s="42">
        <f>Probability!AQ31*'By group'!$AO$24*'By group'!AQ$23</f>
        <v>5.2554632246137305E-3</v>
      </c>
      <c r="AR31" s="42">
        <f>Probability!AR31*'By group'!$AO$24*'By group'!AR$23</f>
        <v>5.8084450699048802E-3</v>
      </c>
      <c r="AS31" s="42">
        <f>Probability!AS31*'By group'!$AO$24*'By group'!AS$23</f>
        <v>2.9721083592222043E-3</v>
      </c>
      <c r="AT31" s="42">
        <f>Probability!AT31*'By group'!$AO$24*'By group'!AT$23</f>
        <v>1.7304421889240338E-3</v>
      </c>
      <c r="AU31" s="42">
        <f>Probability!AU31*'By group'!$AO$24*'By group'!AU$23</f>
        <v>1.3921758594617204E-3</v>
      </c>
      <c r="AV31" s="42">
        <f>Probability!AV31*'By group'!$AO$24*'By group'!AV$23</f>
        <v>0</v>
      </c>
      <c r="AW31" s="42">
        <f>Probability!AW31*'By group'!$AO$24*'By group'!AW$23</f>
        <v>0</v>
      </c>
      <c r="AX31" s="42">
        <f>Probability!AX31*'By group'!$AO$24*'By group'!AX$23</f>
        <v>0</v>
      </c>
      <c r="AY31" s="42">
        <f>Probability!AY31*'By group'!$AO$24*'By group'!AY$23</f>
        <v>4.5322127718259794E-5</v>
      </c>
      <c r="AZ31" s="42">
        <f>Probability!AZ31*'By group'!$AO$24*'By group'!AZ$23</f>
        <v>6.5073912987331371E-5</v>
      </c>
      <c r="BA31" s="43">
        <f>Probability!BA31*'By group'!$AO$24*'By group'!BA$23</f>
        <v>5.378106010364141E-5</v>
      </c>
      <c r="BB31" s="191">
        <f>prop_idu_part*Probability!BB31*'By group'!$BB$24*'By group'!BB$23+Probability!BB31*'By group'!$BB$30*'By group'!BB$31</f>
        <v>0</v>
      </c>
      <c r="BC31" s="191">
        <f>prop_idu_part*Probability!BC31*'By group'!$BB$24*'By group'!BC$23+Probability!BC31*'By group'!$BB$30*'By group'!BC$31</f>
        <v>5.8371142686006128E-2</v>
      </c>
      <c r="BD31" s="191">
        <f>prop_idu_part*Probability!BD31*'By group'!$BB$24*'By group'!BD$23+Probability!BD31*'By group'!$BB$30*'By group'!BD$31</f>
        <v>0.13787505799070177</v>
      </c>
      <c r="BE31" s="191">
        <f>prop_idu_part*Probability!BE31*'By group'!$BB$24*'By group'!BE$23+Probability!BE31*'By group'!$BB$30*'By group'!BE$31</f>
        <v>0.13730385095292466</v>
      </c>
      <c r="BF31" s="191">
        <f>prop_idu_part*Probability!BF31*'By group'!$BB$24*'By group'!BF$23+Probability!BF31*'By group'!$BB$30*'By group'!BF$31</f>
        <v>4.543952028115783E-2</v>
      </c>
      <c r="BG31" s="191">
        <f>prop_idu_part*Probability!BG31*'By group'!$BB$24*'By group'!BG$23+Probability!BG31*'By group'!$BB$30*'By group'!BG$31</f>
        <v>1.3944345114481676E-2</v>
      </c>
      <c r="BH31" s="191">
        <f>prop_idu_part*Probability!BH31*'By group'!$BB$24*'By group'!BH$23+Probability!BH31*'By group'!$BB$30*'By group'!BH$31</f>
        <v>1.0987936877043565E-2</v>
      </c>
      <c r="BI31" s="191">
        <f>prop_idu_part*Probability!BI31*'By group'!$BB$24*'By group'!BI$23+Probability!BI31*'By group'!$BB$30*'By group'!BI$31</f>
        <v>0</v>
      </c>
      <c r="BJ31" s="191">
        <f>prop_idu_part*Probability!BJ31*'By group'!$BB$24*'By group'!BJ$23+Probability!BJ31*'By group'!$BB$30*'By group'!BJ$31</f>
        <v>0</v>
      </c>
      <c r="BK31" s="191">
        <f>prop_idu_part*Probability!BK31*'By group'!$BB$24*'By group'!BK$23+Probability!BK31*'By group'!$BB$30*'By group'!BK$31</f>
        <v>0</v>
      </c>
      <c r="BL31" s="191">
        <f>prop_idu_part*Probability!BL31*'By group'!$BB$24*'By group'!BL$23+Probability!BL31*'By group'!$BB$30*'By group'!BL$31</f>
        <v>4.8646719861639813E-3</v>
      </c>
      <c r="BM31" s="191">
        <f>prop_idu_part*Probability!BM31*'By group'!$BB$24*'By group'!BM$23+Probability!BM31*'By group'!$BB$30*'By group'!BM$31</f>
        <v>2.352295359332538E-3</v>
      </c>
      <c r="BN31" s="192">
        <f>prop_idu_part*Probability!BN31*'By group'!$BB$24*'By group'!BN$23+Probability!BN31*'By group'!$BB$30*'By group'!BN$31</f>
        <v>1.8129087705179155E-3</v>
      </c>
    </row>
    <row r="32" spans="1:113" x14ac:dyDescent="0.25">
      <c r="A32">
        <f t="shared" si="0"/>
        <v>14</v>
      </c>
      <c r="B32" s="190">
        <f>((1-(1-prop_idu_part)*SUMPRODUCT(Population!$BB32:$BN32,'By group'!$BB$27:$BN$27)*(1-prop_idu_male)/SUMPRODUCT(Population!$B32:$N32,'By group'!$B$27:$N$27))*Probability!O32*'By group'!$B$24*'By group'!O$23+(1-prop_idu_part)*SUMPRODUCT(Population!$BB32:$BN32,'By group'!$BB$27:$BN$27)*(1-prop_idu_male)/SUMPRODUCT(Population!$B32:$N32,'By group'!$B$27:$N$27)*Probability!BB32*'By group'!$B$24*'By group'!BB$23+Probability!AB32*Population!$DE32*(1-'By group'!AB$28*cond_eff)*'By group'!AB$23*prop_sw_use)*(1-Population!$DG32*circ_eff)</f>
        <v>0</v>
      </c>
      <c r="C32" s="191">
        <f>((1-(1-prop_idu_part)*SUMPRODUCT(Population!$BB32:$BN32,'By group'!$BB$27:$BN$27)*(1-prop_idu_male)/SUMPRODUCT(Population!$B32:$N32,'By group'!$B$27:$N$27))*Probability!P32*'By group'!$B$24*'By group'!P$23+(1-prop_idu_part)*SUMPRODUCT(Population!$BB32:$BN32,'By group'!$BB$27:$BN$27)*(1-prop_idu_male)/SUMPRODUCT(Population!$B32:$N32,'By group'!$B$27:$N$27)*Probability!BC32*'By group'!$B$24*'By group'!BC$23+Probability!AC32*Population!$DE32*(1-'By group'!AC$28*cond_eff)*'By group'!AC$23*prop_sw_use)*(1-Population!$DG32*circ_eff)</f>
        <v>2.3480232089283714E-3</v>
      </c>
      <c r="D32" s="191">
        <f>((1-(1-prop_idu_part)*SUMPRODUCT(Population!$BB32:$BN32,'By group'!$BB$27:$BN$27)*(1-prop_idu_male)/SUMPRODUCT(Population!$B32:$N32,'By group'!$B$27:$N$27))*Probability!Q32*'By group'!$B$24*'By group'!Q$23+(1-prop_idu_part)*SUMPRODUCT(Population!$BB32:$BN32,'By group'!$BB$27:$BN$27)*(1-prop_idu_male)/SUMPRODUCT(Population!$B32:$N32,'By group'!$B$27:$N$27)*Probability!BD32*'By group'!$B$24*'By group'!BD$23+Probability!AD32*Population!$DE32*(1-'By group'!AD$28*cond_eff)*'By group'!AD$23*prop_sw_use)*(1-Population!$DG32*circ_eff)</f>
        <v>3.4993736578027212E-3</v>
      </c>
      <c r="E32" s="191">
        <f>((1-(1-prop_idu_part)*SUMPRODUCT(Population!$BB32:$BN32,'By group'!$BB$27:$BN$27)*(1-prop_idu_male)/SUMPRODUCT(Population!$B32:$N32,'By group'!$B$27:$N$27))*Probability!R32*'By group'!$B$24*'By group'!R$23+(1-prop_idu_part)*SUMPRODUCT(Population!$BB32:$BN32,'By group'!$BB$27:$BN$27)*(1-prop_idu_male)/SUMPRODUCT(Population!$B32:$N32,'By group'!$B$27:$N$27)*Probability!BE32*'By group'!$B$24*'By group'!BE$23+Probability!AE32*Population!$DE32*(1-'By group'!AE$28*cond_eff)*'By group'!AE$23*prop_sw_use)*(1-Population!$DG32*circ_eff)</f>
        <v>4.2231794674257609E-3</v>
      </c>
      <c r="F32" s="191">
        <f>((1-(1-prop_idu_part)*SUMPRODUCT(Population!$BB32:$BN32,'By group'!$BB$27:$BN$27)*(1-prop_idu_male)/SUMPRODUCT(Population!$B32:$N32,'By group'!$B$27:$N$27))*Probability!S32*'By group'!$B$24*'By group'!S$23+(1-prop_idu_part)*SUMPRODUCT(Population!$BB32:$BN32,'By group'!$BB$27:$BN$27)*(1-prop_idu_male)/SUMPRODUCT(Population!$B32:$N32,'By group'!$B$27:$N$27)*Probability!BF32*'By group'!$B$24*'By group'!BF$23+Probability!AF32*Population!$DE32*(1-'By group'!AF$28*cond_eff)*'By group'!AF$23*prop_sw_use)*(1-Population!$DG32*circ_eff)</f>
        <v>2.3308981374629018E-3</v>
      </c>
      <c r="G32" s="191">
        <f>((1-(1-prop_idu_part)*SUMPRODUCT(Population!$BB32:$BN32,'By group'!$BB$27:$BN$27)*(1-prop_idu_male)/SUMPRODUCT(Population!$B32:$N32,'By group'!$B$27:$N$27))*Probability!T32*'By group'!$B$24*'By group'!T$23+(1-prop_idu_part)*SUMPRODUCT(Population!$BB32:$BN32,'By group'!$BB$27:$BN$27)*(1-prop_idu_male)/SUMPRODUCT(Population!$B32:$N32,'By group'!$B$27:$N$27)*Probability!BG32*'By group'!$B$24*'By group'!BG$23+Probability!AG32*Population!$DE32*(1-'By group'!AG$28*cond_eff)*'By group'!AG$23*prop_sw_use)*(1-Population!$DG32*circ_eff)</f>
        <v>1.4432183769601161E-3</v>
      </c>
      <c r="H32" s="191">
        <f>((1-(1-prop_idu_part)*SUMPRODUCT(Population!$BB32:$BN32,'By group'!$BB$27:$BN$27)*(1-prop_idu_male)/SUMPRODUCT(Population!$B32:$N32,'By group'!$B$27:$N$27))*Probability!U32*'By group'!$B$24*'By group'!U$23+(1-prop_idu_part)*SUMPRODUCT(Population!$BB32:$BN32,'By group'!$BB$27:$BN$27)*(1-prop_idu_male)/SUMPRODUCT(Population!$B32:$N32,'By group'!$B$27:$N$27)*Probability!BH32*'By group'!$B$24*'By group'!BH$23+Probability!AH32*Population!$DE32*(1-'By group'!AH$28*cond_eff)*'By group'!AH$23*prop_sw_use)*(1-Population!$DG32*circ_eff)</f>
        <v>1.3307870785509584E-3</v>
      </c>
      <c r="I32" s="191">
        <f>((1-(1-prop_idu_part)*SUMPRODUCT(Population!$BB32:$BN32,'By group'!$BB$27:$BN$27)*(1-prop_idu_male)/SUMPRODUCT(Population!$B32:$N32,'By group'!$B$27:$N$27))*Probability!V32*'By group'!$B$24*'By group'!V$23+(1-prop_idu_part)*SUMPRODUCT(Population!$BB32:$BN32,'By group'!$BB$27:$BN$27)*(1-prop_idu_male)/SUMPRODUCT(Population!$B32:$N32,'By group'!$B$27:$N$27)*Probability!BI32*'By group'!$B$24*'By group'!BI$23+Probability!AI32*Population!$DE32*(1-'By group'!AI$28*cond_eff)*'By group'!AI$23*prop_sw_use)*(1-Population!$DG32*circ_eff)</f>
        <v>0</v>
      </c>
      <c r="J32" s="191">
        <f>((1-(1-prop_idu_part)*SUMPRODUCT(Population!$BB32:$BN32,'By group'!$BB$27:$BN$27)*(1-prop_idu_male)/SUMPRODUCT(Population!$B32:$N32,'By group'!$B$27:$N$27))*Probability!W32*'By group'!$B$24*'By group'!W$23+(1-prop_idu_part)*SUMPRODUCT(Population!$BB32:$BN32,'By group'!$BB$27:$BN$27)*(1-prop_idu_male)/SUMPRODUCT(Population!$B32:$N32,'By group'!$B$27:$N$27)*Probability!BJ32*'By group'!$B$24*'By group'!BJ$23+Probability!AJ32*Population!$DE32*(1-'By group'!AJ$28*cond_eff)*'By group'!AJ$23*prop_sw_use)*(1-Population!$DG32*circ_eff)</f>
        <v>0</v>
      </c>
      <c r="K32" s="191">
        <f>((1-(1-prop_idu_part)*SUMPRODUCT(Population!$BB32:$BN32,'By group'!$BB$27:$BN$27)*(1-prop_idu_male)/SUMPRODUCT(Population!$B32:$N32,'By group'!$B$27:$N$27))*Probability!X32*'By group'!$B$24*'By group'!X$23+(1-prop_idu_part)*SUMPRODUCT(Population!$BB32:$BN32,'By group'!$BB$27:$BN$27)*(1-prop_idu_male)/SUMPRODUCT(Population!$B32:$N32,'By group'!$B$27:$N$27)*Probability!BK32*'By group'!$B$24*'By group'!BK$23+Probability!AK32*Population!$DE32*(1-'By group'!AK$28*cond_eff)*'By group'!AK$23*prop_sw_use)*(1-Population!$DG32*circ_eff)</f>
        <v>0</v>
      </c>
      <c r="L32" s="191">
        <f>((1-(1-prop_idu_part)*SUMPRODUCT(Population!$BB32:$BN32,'By group'!$BB$27:$BN$27)*(1-prop_idu_male)/SUMPRODUCT(Population!$B32:$N32,'By group'!$B$27:$N$27))*Probability!Y32*'By group'!$B$24*'By group'!Y$23+(1-prop_idu_part)*SUMPRODUCT(Population!$BB32:$BN32,'By group'!$BB$27:$BN$27)*(1-prop_idu_male)/SUMPRODUCT(Population!$B32:$N32,'By group'!$B$27:$N$27)*Probability!BL32*'By group'!$B$24*'By group'!BL$23+Probability!AL32*Population!$DE32*(1-'By group'!AL$28*cond_eff)*'By group'!AL$23*prop_sw_use)*(1-Population!$DG32*circ_eff)</f>
        <v>4.3192626914075966E-5</v>
      </c>
      <c r="M32" s="191">
        <f>((1-(1-prop_idu_part)*SUMPRODUCT(Population!$BB32:$BN32,'By group'!$BB$27:$BN$27)*(1-prop_idu_male)/SUMPRODUCT(Population!$B32:$N32,'By group'!$B$27:$N$27))*Probability!Z32*'By group'!$B$24*'By group'!Z$23+(1-prop_idu_part)*SUMPRODUCT(Population!$BB32:$BN32,'By group'!$BB$27:$BN$27)*(1-prop_idu_male)/SUMPRODUCT(Population!$B32:$N32,'By group'!$B$27:$N$27)*Probability!BM32*'By group'!$B$24*'By group'!BM$23+Probability!AM32*Population!$DE32*(1-'By group'!AM$28*cond_eff)*'By group'!AM$23*prop_sw_use)*(1-Population!$DG32*circ_eff)</f>
        <v>7.3421173853301249E-5</v>
      </c>
      <c r="N32" s="191">
        <f>((1-(1-prop_idu_part)*SUMPRODUCT(Population!$BB32:$BN32,'By group'!$BB$27:$BN$27)*(1-prop_idu_male)/SUMPRODUCT(Population!$B32:$N32,'By group'!$B$27:$N$27))*Probability!AA32*'By group'!$B$24*'By group'!AA$23+(1-prop_idu_part)*SUMPRODUCT(Population!$BB32:$BN32,'By group'!$BB$27:$BN$27)*(1-prop_idu_male)/SUMPRODUCT(Population!$B32:$N32,'By group'!$B$27:$N$27)*Probability!BN32*'By group'!$B$24*'By group'!BN$23+Probability!AN32*Population!$DE32*(1-'By group'!AN$28*cond_eff)*'By group'!AN$23*prop_sw_use)*(1-Population!$DG32*circ_eff)</f>
        <v>7.8472142182841581E-5</v>
      </c>
      <c r="O32" s="190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group'!$BB$27:$BN$27)*prop_idu_male))*Probability!B32*Population!$DC32*(1-'By group'!O$28*'By group'!O$29)*'By group'!B$23+(1-prop_idu_part)*SUMPRODUCT(Population!$BB32:$BN32,'By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group'!$BB$27:$BN$27)*prop_idu_male)*Probability!BB32*Population!$DD32*(1-'By group'!BB$28*'By group'!BB$29)*'By group'!BB$23</f>
        <v>0</v>
      </c>
      <c r="P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group'!$BB$27:$BN$27)*prop_idu_male))*Probability!C32*Population!$DC32*(1-'By group'!P$28*'By group'!P$29)*'By group'!C$23+(1-prop_idu_part)*SUMPRODUCT(Population!$BB32:$BN32,'By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group'!$BB$27:$BN$27)*prop_idu_male)*Probability!BC32*Population!$DD32*(1-'By group'!BC$28*'By group'!BC$29)*'By group'!BC$23</f>
        <v>1.1842016452299469E-3</v>
      </c>
      <c r="Q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group'!$BB$27:$BN$27)*prop_idu_male))*Probability!D32*Population!$DC32*(1-'By group'!Q$28*'By group'!Q$29)*'By group'!D$23+(1-prop_idu_part)*SUMPRODUCT(Population!$BB32:$BN32,'By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group'!$BB$27:$BN$27)*prop_idu_male)*Probability!BD32*Population!$DD32*(1-'By group'!BD$28*'By group'!BD$29)*'By group'!BD$23</f>
        <v>1.7766236659654152E-3</v>
      </c>
      <c r="R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group'!$BB$27:$BN$27)*prop_idu_male))*Probability!E32*Population!$DC32*(1-'By group'!R$28*'By group'!R$29)*'By group'!E$23+(1-prop_idu_part)*SUMPRODUCT(Population!$BB32:$BN32,'By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group'!$BB$27:$BN$27)*prop_idu_male)*Probability!BE32*Population!$DD32*(1-'By group'!BE$28*'By group'!BE$29)*'By group'!BE$23</f>
        <v>2.1724091105373728E-3</v>
      </c>
      <c r="S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group'!$BB$27:$BN$27)*prop_idu_male))*Probability!F32*Population!$DC32*(1-'By group'!S$28*'By group'!S$29)*'By group'!F$23+(1-prop_idu_part)*SUMPRODUCT(Population!$BB32:$BN32,'By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group'!$BB$27:$BN$27)*prop_idu_male)*Probability!BF32*Population!$DD32*(1-'By group'!BF$28*'By group'!BF$29)*'By group'!BF$23</f>
        <v>1.2150883048830227E-3</v>
      </c>
      <c r="T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group'!$BB$27:$BN$27)*prop_idu_male))*Probability!G32*Population!$DC32*(1-'By group'!T$28*'By group'!T$29)*'By group'!G$23+(1-prop_idu_part)*SUMPRODUCT(Population!$BB32:$BN32,'By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group'!$BB$27:$BN$27)*prop_idu_male)*Probability!BG32*Population!$DD32*(1-'By group'!BG$28*'By group'!BG$29)*'By group'!BG$23</f>
        <v>7.5742261659500953E-4</v>
      </c>
      <c r="U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group'!$BB$27:$BN$27)*prop_idu_male))*Probability!H32*Population!$DC32*(1-'By group'!U$28*'By group'!U$29)*'By group'!H$23+(1-prop_idu_part)*SUMPRODUCT(Population!$BB32:$BN32,'By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group'!$BB$27:$BN$27)*prop_idu_male)*Probability!BH32*Population!$DD32*(1-'By group'!BH$28*'By group'!BH$29)*'By group'!BH$23</f>
        <v>6.9030564935196412E-4</v>
      </c>
      <c r="V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group'!$BB$27:$BN$27)*prop_idu_male))*Probability!I32*Population!$DC32*(1-'By group'!V$28*'By group'!V$29)*'By group'!I$23+(1-prop_idu_part)*SUMPRODUCT(Population!$BB32:$BN32,'By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group'!$BB$27:$BN$27)*prop_idu_male)*Probability!BI32*Population!$DD32*(1-'By group'!BI$28*'By group'!BI$29)*'By group'!BI$23</f>
        <v>0</v>
      </c>
      <c r="W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group'!$BB$27:$BN$27)*prop_idu_male))*Probability!J32*Population!$DC32*(1-'By group'!W$28*'By group'!W$29)*'By group'!J$23+(1-prop_idu_part)*SUMPRODUCT(Population!$BB32:$BN32,'By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group'!$BB$27:$BN$27)*prop_idu_male)*Probability!BJ32*Population!$DD32*(1-'By group'!BJ$28*'By group'!BJ$29)*'By group'!BJ$23</f>
        <v>0</v>
      </c>
      <c r="X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group'!$BB$27:$BN$27)*prop_idu_male))*Probability!K32*Population!$DC32*(1-'By group'!X$28*'By group'!X$29)*'By group'!K$23+(1-prop_idu_part)*SUMPRODUCT(Population!$BB32:$BN32,'By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group'!$BB$27:$BN$27)*prop_idu_male)*Probability!BK32*Population!$DD32*(1-'By group'!BK$28*'By group'!BK$29)*'By group'!BK$23</f>
        <v>0</v>
      </c>
      <c r="Y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group'!$BB$27:$BN$27)*prop_idu_male))*Probability!L32*Population!$DC32*(1-'By group'!Y$28*'By group'!Y$29)*'By group'!L$23+(1-prop_idu_part)*SUMPRODUCT(Population!$BB32:$BN32,'By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group'!$BB$27:$BN$27)*prop_idu_male)*Probability!BL32*Population!$DD32*(1-'By group'!BL$28*'By group'!BL$29)*'By group'!BL$23</f>
        <v>2.2800654940381031E-5</v>
      </c>
      <c r="Z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group'!$BB$27:$BN$27)*prop_idu_male))*Probability!M32*Population!$DC32*(1-'By group'!Z$28*'By group'!Z$29)*'By group'!M$23+(1-prop_idu_part)*SUMPRODUCT(Population!$BB32:$BN32,'By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group'!$BB$27:$BN$27)*prop_idu_male)*Probability!BM32*Population!$DD32*(1-'By group'!BM$28*'By group'!BM$29)*'By group'!BM$23</f>
        <v>3.7007625010221969E-5</v>
      </c>
      <c r="AA32" s="191">
        <f>(1-(1-prop_idu_part)*SUMPRODUCT(Population!$BB32:$BN32,'By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group'!$BB$27:$BN$27)*prop_idu_male))*Probability!N32*Population!$DC32*(1-'By group'!AA$28*'By group'!AA$29)*'By group'!N$23+(1-prop_idu_part)*SUMPRODUCT(Population!$BB32:$BN32,'By group'!$BB$27:$BN$27)*prop_idu_male/(SUMPRODUCT(Population!$B32:$N32,'By group'!$B$27:$N$27)-(1-prop_idu_part)*SUMPRODUCT(Population!$BB32:$BN32,'By group'!$BB$27:$BN$27)*(1-prop_idu_male)+(1-prop_idu_part)*SUMPRODUCT(Population!$BB32:$BN32,'By group'!$BB$27:$BN$27)*prop_idu_male)*Probability!BN32*Population!$DD32*(1-'By group'!BN$28*'By group'!BN$29)*'By group'!BN$23</f>
        <v>3.3503810438407208E-5</v>
      </c>
      <c r="AB32" s="229">
        <f>Probability!B32*'By group'!$AB$24*'By group'!B$23</f>
        <v>0</v>
      </c>
      <c r="AC32" s="229">
        <f>Probability!C32*'By group'!$AB$24*'By group'!C$23</f>
        <v>5.4095010356312541E-2</v>
      </c>
      <c r="AD32" s="229">
        <f>Probability!D32*'By group'!$AB$24*'By group'!D$23</f>
        <v>8.1160088550877529E-2</v>
      </c>
      <c r="AE32" s="229">
        <f>Probability!E32*'By group'!$AB$24*'By group'!E$23</f>
        <v>9.9245404419433747E-2</v>
      </c>
      <c r="AF32" s="229">
        <f>Probability!F32*'By group'!$AB$24*'By group'!F$23</f>
        <v>5.5512821321597537E-2</v>
      </c>
      <c r="AG32" s="229">
        <f>Probability!G32*'By group'!$AB$24*'By group'!G$23</f>
        <v>3.4604740160354065E-2</v>
      </c>
      <c r="AH32" s="229">
        <f>Probability!H32*'By group'!$AB$24*'By group'!H$23</f>
        <v>3.1539848509349967E-2</v>
      </c>
      <c r="AI32" s="229">
        <f>Probability!I32*'By group'!$AB$24*'By group'!I$23</f>
        <v>0</v>
      </c>
      <c r="AJ32" s="229">
        <f>Probability!J32*'By group'!$AB$24*'By group'!J$23</f>
        <v>0</v>
      </c>
      <c r="AK32" s="229">
        <f>Probability!K32*'By group'!$AB$24*'By group'!K$23</f>
        <v>0</v>
      </c>
      <c r="AL32" s="229">
        <f>Probability!L32*'By group'!$AB$24*'By group'!L$23</f>
        <v>1.0417585761351767E-3</v>
      </c>
      <c r="AM32" s="229">
        <f>Probability!M32*'By group'!$AB$24*'By group'!M$23</f>
        <v>1.6909471217120898E-3</v>
      </c>
      <c r="AN32" s="229">
        <f>Probability!N32*'By group'!$AB$24*'By group'!N$23</f>
        <v>1.5309150841006293E-3</v>
      </c>
      <c r="AO32" s="40">
        <f>Probability!AO32*'By group'!$AO$24*'By group'!AO$23</f>
        <v>0</v>
      </c>
      <c r="AP32" s="42">
        <f>Probability!AP32*'By group'!$AO$24*'By group'!AP$23</f>
        <v>3.7677259054210242E-3</v>
      </c>
      <c r="AQ32" s="42">
        <f>Probability!AQ32*'By group'!$AO$24*'By group'!AQ$23</f>
        <v>5.3275488372962511E-3</v>
      </c>
      <c r="AR32" s="42">
        <f>Probability!AR32*'By group'!$AO$24*'By group'!AR$23</f>
        <v>5.8921529129566125E-3</v>
      </c>
      <c r="AS32" s="42">
        <f>Probability!AS32*'By group'!$AO$24*'By group'!AS$23</f>
        <v>3.0166784857251533E-3</v>
      </c>
      <c r="AT32" s="42">
        <f>Probability!AT32*'By group'!$AO$24*'By group'!AT$23</f>
        <v>1.7572155590406206E-3</v>
      </c>
      <c r="AU32" s="42">
        <f>Probability!AU32*'By group'!$AO$24*'By group'!AU$23</f>
        <v>1.4130541574194403E-3</v>
      </c>
      <c r="AV32" s="42">
        <f>Probability!AV32*'By group'!$AO$24*'By group'!AV$23</f>
        <v>0</v>
      </c>
      <c r="AW32" s="42">
        <f>Probability!AW32*'By group'!$AO$24*'By group'!AW$23</f>
        <v>0</v>
      </c>
      <c r="AX32" s="42">
        <f>Probability!AX32*'By group'!$AO$24*'By group'!AX$23</f>
        <v>0</v>
      </c>
      <c r="AY32" s="42">
        <f>Probability!AY32*'By group'!$AO$24*'By group'!AY$23</f>
        <v>4.6177834449245774E-5</v>
      </c>
      <c r="AZ32" s="42">
        <f>Probability!AZ32*'By group'!$AO$24*'By group'!AZ$23</f>
        <v>6.639103876544922E-5</v>
      </c>
      <c r="BA32" s="43">
        <f>Probability!BA32*'By group'!$AO$24*'By group'!BA$23</f>
        <v>5.4058125222306391E-5</v>
      </c>
      <c r="BB32" s="191">
        <f>prop_idu_part*Probability!BB32*'By group'!$BB$24*'By group'!BB$23+Probability!BB32*'By group'!$BB$30*'By group'!BB$31</f>
        <v>0</v>
      </c>
      <c r="BC32" s="191">
        <f>prop_idu_part*Probability!BC32*'By group'!$BB$24*'By group'!BC$23+Probability!BC32*'By group'!$BB$30*'By group'!BC$31</f>
        <v>5.8372498515556474E-2</v>
      </c>
      <c r="BD32" s="191">
        <f>prop_idu_part*Probability!BD32*'By group'!$BB$24*'By group'!BD$23+Probability!BD32*'By group'!$BB$30*'By group'!BD$31</f>
        <v>0.13774166465982668</v>
      </c>
      <c r="BE32" s="191">
        <f>prop_idu_part*Probability!BE32*'By group'!$BB$24*'By group'!BE$23+Probability!BE32*'By group'!$BB$30*'By group'!BE$31</f>
        <v>0.13704043620148817</v>
      </c>
      <c r="BF32" s="191">
        <f>prop_idu_part*Probability!BF32*'By group'!$BB$24*'By group'!BF$23+Probability!BF32*'By group'!$BB$30*'By group'!BF$31</f>
        <v>4.5363823755328762E-2</v>
      </c>
      <c r="BG32" s="191">
        <f>prop_idu_part*Probability!BG32*'By group'!$BB$24*'By group'!BG$23+Probability!BG32*'By group'!$BB$30*'By group'!BG$31</f>
        <v>1.3934409404975963E-2</v>
      </c>
      <c r="BH32" s="191">
        <f>prop_idu_part*Probability!BH32*'By group'!$BB$24*'By group'!BH$23+Probability!BH32*'By group'!$BB$30*'By group'!BH$31</f>
        <v>1.1006678101336757E-2</v>
      </c>
      <c r="BI32" s="191">
        <f>prop_idu_part*Probability!BI32*'By group'!$BB$24*'By group'!BI$23+Probability!BI32*'By group'!$BB$30*'By group'!BI$31</f>
        <v>0</v>
      </c>
      <c r="BJ32" s="191">
        <f>prop_idu_part*Probability!BJ32*'By group'!$BB$24*'By group'!BJ$23+Probability!BJ32*'By group'!$BB$30*'By group'!BJ$31</f>
        <v>0</v>
      </c>
      <c r="BK32" s="191">
        <f>prop_idu_part*Probability!BK32*'By group'!$BB$24*'By group'!BK$23+Probability!BK32*'By group'!$BB$30*'By group'!BK$31</f>
        <v>0</v>
      </c>
      <c r="BL32" s="191">
        <f>prop_idu_part*Probability!BL32*'By group'!$BB$24*'By group'!BL$23+Probability!BL32*'By group'!$BB$30*'By group'!BL$31</f>
        <v>4.8921703625802492E-3</v>
      </c>
      <c r="BM32" s="191">
        <f>prop_idu_part*Probability!BM32*'By group'!$BB$24*'By group'!BM$23+Probability!BM32*'By group'!$BB$30*'By group'!BM$31</f>
        <v>2.3779427094741388E-3</v>
      </c>
      <c r="BN32" s="192">
        <f>prop_idu_part*Probability!BN32*'By group'!$BB$24*'By group'!BN$23+Probability!BN32*'By group'!$BB$30*'By group'!BN$31</f>
        <v>1.813964983609158E-3</v>
      </c>
    </row>
    <row r="33" spans="1:66" x14ac:dyDescent="0.25">
      <c r="A33">
        <f t="shared" si="0"/>
        <v>14.5</v>
      </c>
      <c r="B33" s="190">
        <f>((1-(1-prop_idu_part)*SUMPRODUCT(Population!$BB33:$BN33,'By group'!$BB$27:$BN$27)*(1-prop_idu_male)/SUMPRODUCT(Population!$B33:$N33,'By group'!$B$27:$N$27))*Probability!O33*'By group'!$B$24*'By group'!O$23+(1-prop_idu_part)*SUMPRODUCT(Population!$BB33:$BN33,'By group'!$BB$27:$BN$27)*(1-prop_idu_male)/SUMPRODUCT(Population!$B33:$N33,'By group'!$B$27:$N$27)*Probability!BB33*'By group'!$B$24*'By group'!BB$23+Probability!AB33*Population!$DE33*(1-'By group'!AB$28*cond_eff)*'By group'!AB$23*prop_sw_use)*(1-Population!$DG33*circ_eff)</f>
        <v>0</v>
      </c>
      <c r="C33" s="191">
        <f>((1-(1-prop_idu_part)*SUMPRODUCT(Population!$BB33:$BN33,'By group'!$BB$27:$BN$27)*(1-prop_idu_male)/SUMPRODUCT(Population!$B33:$N33,'By group'!$B$27:$N$27))*Probability!P33*'By group'!$B$24*'By group'!P$23+(1-prop_idu_part)*SUMPRODUCT(Population!$BB33:$BN33,'By group'!$BB$27:$BN$27)*(1-prop_idu_male)/SUMPRODUCT(Population!$B33:$N33,'By group'!$B$27:$N$27)*Probability!BC33*'By group'!$B$24*'By group'!BC$23+Probability!AC33*Population!$DE33*(1-'By group'!AC$28*cond_eff)*'By group'!AC$23*prop_sw_use)*(1-Population!$DG33*circ_eff)</f>
        <v>2.3409649530993083E-3</v>
      </c>
      <c r="D33" s="191">
        <f>((1-(1-prop_idu_part)*SUMPRODUCT(Population!$BB33:$BN33,'By group'!$BB$27:$BN$27)*(1-prop_idu_male)/SUMPRODUCT(Population!$B33:$N33,'By group'!$B$27:$N$27))*Probability!Q33*'By group'!$B$24*'By group'!Q$23+(1-prop_idu_part)*SUMPRODUCT(Population!$BB33:$BN33,'By group'!$BB$27:$BN$27)*(1-prop_idu_male)/SUMPRODUCT(Population!$B33:$N33,'By group'!$B$27:$N$27)*Probability!BD33*'By group'!$B$24*'By group'!BD$23+Probability!AD33*Population!$DE33*(1-'By group'!AD$28*cond_eff)*'By group'!AD$23*prop_sw_use)*(1-Population!$DG33*circ_eff)</f>
        <v>3.4835485213774425E-3</v>
      </c>
      <c r="E33" s="191">
        <f>((1-(1-prop_idu_part)*SUMPRODUCT(Population!$BB33:$BN33,'By group'!$BB$27:$BN$27)*(1-prop_idu_male)/SUMPRODUCT(Population!$B33:$N33,'By group'!$B$27:$N$27))*Probability!R33*'By group'!$B$24*'By group'!R$23+(1-prop_idu_part)*SUMPRODUCT(Population!$BB33:$BN33,'By group'!$BB$27:$BN$27)*(1-prop_idu_male)/SUMPRODUCT(Population!$B33:$N33,'By group'!$B$27:$N$27)*Probability!BE33*'By group'!$B$24*'By group'!BE$23+Probability!AE33*Population!$DE33*(1-'By group'!AE$28*cond_eff)*'By group'!AE$23*prop_sw_use)*(1-Population!$DG33*circ_eff)</f>
        <v>4.1943703209506552E-3</v>
      </c>
      <c r="F33" s="191">
        <f>((1-(1-prop_idu_part)*SUMPRODUCT(Population!$BB33:$BN33,'By group'!$BB$27:$BN$27)*(1-prop_idu_male)/SUMPRODUCT(Population!$B33:$N33,'By group'!$B$27:$N$27))*Probability!S33*'By group'!$B$24*'By group'!S$23+(1-prop_idu_part)*SUMPRODUCT(Population!$BB33:$BN33,'By group'!$BB$27:$BN$27)*(1-prop_idu_male)/SUMPRODUCT(Population!$B33:$N33,'By group'!$B$27:$N$27)*Probability!BF33*'By group'!$B$24*'By group'!BF$23+Probability!AF33*Population!$DE33*(1-'By group'!AF$28*cond_eff)*'By group'!AF$23*prop_sw_use)*(1-Population!$DG33*circ_eff)</f>
        <v>2.3113126938958204E-3</v>
      </c>
      <c r="G33" s="191">
        <f>((1-(1-prop_idu_part)*SUMPRODUCT(Population!$BB33:$BN33,'By group'!$BB$27:$BN$27)*(1-prop_idu_male)/SUMPRODUCT(Population!$B33:$N33,'By group'!$B$27:$N$27))*Probability!T33*'By group'!$B$24*'By group'!T$23+(1-prop_idu_part)*SUMPRODUCT(Population!$BB33:$BN33,'By group'!$BB$27:$BN$27)*(1-prop_idu_male)/SUMPRODUCT(Population!$B33:$N33,'By group'!$B$27:$N$27)*Probability!BG33*'By group'!$B$24*'By group'!BG$23+Probability!AG33*Population!$DE33*(1-'By group'!AG$28*cond_eff)*'By group'!AG$23*prop_sw_use)*(1-Population!$DG33*circ_eff)</f>
        <v>1.429428033341569E-3</v>
      </c>
      <c r="H33" s="191">
        <f>((1-(1-prop_idu_part)*SUMPRODUCT(Population!$BB33:$BN33,'By group'!$BB$27:$BN$27)*(1-prop_idu_male)/SUMPRODUCT(Population!$B33:$N33,'By group'!$B$27:$N$27))*Probability!U33*'By group'!$B$24*'By group'!U$23+(1-prop_idu_part)*SUMPRODUCT(Population!$BB33:$BN33,'By group'!$BB$27:$BN$27)*(1-prop_idu_male)/SUMPRODUCT(Population!$B33:$N33,'By group'!$B$27:$N$27)*Probability!BH33*'By group'!$B$24*'By group'!BH$23+Probability!AH33*Population!$DE33*(1-'By group'!AH$28*cond_eff)*'By group'!AH$23*prop_sw_use)*(1-Population!$DG33*circ_eff)</f>
        <v>1.3122331900438686E-3</v>
      </c>
      <c r="I33" s="191">
        <f>((1-(1-prop_idu_part)*SUMPRODUCT(Population!$BB33:$BN33,'By group'!$BB$27:$BN$27)*(1-prop_idu_male)/SUMPRODUCT(Population!$B33:$N33,'By group'!$B$27:$N$27))*Probability!V33*'By group'!$B$24*'By group'!V$23+(1-prop_idu_part)*SUMPRODUCT(Population!$BB33:$BN33,'By group'!$BB$27:$BN$27)*(1-prop_idu_male)/SUMPRODUCT(Population!$B33:$N33,'By group'!$B$27:$N$27)*Probability!BI33*'By group'!$B$24*'By group'!BI$23+Probability!AI33*Population!$DE33*(1-'By group'!AI$28*cond_eff)*'By group'!AI$23*prop_sw_use)*(1-Population!$DG33*circ_eff)</f>
        <v>0</v>
      </c>
      <c r="J33" s="191">
        <f>((1-(1-prop_idu_part)*SUMPRODUCT(Population!$BB33:$BN33,'By group'!$BB$27:$BN$27)*(1-prop_idu_male)/SUMPRODUCT(Population!$B33:$N33,'By group'!$B$27:$N$27))*Probability!W33*'By group'!$B$24*'By group'!W$23+(1-prop_idu_part)*SUMPRODUCT(Population!$BB33:$BN33,'By group'!$BB$27:$BN$27)*(1-prop_idu_male)/SUMPRODUCT(Population!$B33:$N33,'By group'!$B$27:$N$27)*Probability!BJ33*'By group'!$B$24*'By group'!BJ$23+Probability!AJ33*Population!$DE33*(1-'By group'!AJ$28*cond_eff)*'By group'!AJ$23*prop_sw_use)*(1-Population!$DG33*circ_eff)</f>
        <v>0</v>
      </c>
      <c r="K33" s="191">
        <f>((1-(1-prop_idu_part)*SUMPRODUCT(Population!$BB33:$BN33,'By group'!$BB$27:$BN$27)*(1-prop_idu_male)/SUMPRODUCT(Population!$B33:$N33,'By group'!$B$27:$N$27))*Probability!X33*'By group'!$B$24*'By group'!X$23+(1-prop_idu_part)*SUMPRODUCT(Population!$BB33:$BN33,'By group'!$BB$27:$BN$27)*(1-prop_idu_male)/SUMPRODUCT(Population!$B33:$N33,'By group'!$B$27:$N$27)*Probability!BK33*'By group'!$B$24*'By group'!BK$23+Probability!AK33*Population!$DE33*(1-'By group'!AK$28*cond_eff)*'By group'!AK$23*prop_sw_use)*(1-Population!$DG33*circ_eff)</f>
        <v>0</v>
      </c>
      <c r="L33" s="191">
        <f>((1-(1-prop_idu_part)*SUMPRODUCT(Population!$BB33:$BN33,'By group'!$BB$27:$BN$27)*(1-prop_idu_male)/SUMPRODUCT(Population!$B33:$N33,'By group'!$B$27:$N$27))*Probability!Y33*'By group'!$B$24*'By group'!Y$23+(1-prop_idu_part)*SUMPRODUCT(Population!$BB33:$BN33,'By group'!$BB$27:$BN$27)*(1-prop_idu_male)/SUMPRODUCT(Population!$B33:$N33,'By group'!$B$27:$N$27)*Probability!BL33*'By group'!$B$24*'By group'!BL$23+Probability!AL33*Population!$DE33*(1-'By group'!AL$28*cond_eff)*'By group'!AL$23*prop_sw_use)*(1-Population!$DG33*circ_eff)</f>
        <v>4.277440264652709E-5</v>
      </c>
      <c r="M33" s="191">
        <f>((1-(1-prop_idu_part)*SUMPRODUCT(Population!$BB33:$BN33,'By group'!$BB$27:$BN$27)*(1-prop_idu_male)/SUMPRODUCT(Population!$B33:$N33,'By group'!$B$27:$N$27))*Probability!Z33*'By group'!$B$24*'By group'!Z$23+(1-prop_idu_part)*SUMPRODUCT(Population!$BB33:$BN33,'By group'!$BB$27:$BN$27)*(1-prop_idu_male)/SUMPRODUCT(Population!$B33:$N33,'By group'!$B$27:$N$27)*Probability!BM33*'By group'!$B$24*'By group'!BM$23+Probability!AM33*Population!$DE33*(1-'By group'!AM$28*cond_eff)*'By group'!AM$23*prop_sw_use)*(1-Population!$DG33*circ_eff)</f>
        <v>7.2441060611231657E-5</v>
      </c>
      <c r="N33" s="191">
        <f>((1-(1-prop_idu_part)*SUMPRODUCT(Population!$BB33:$BN33,'By group'!$BB$27:$BN$27)*(1-prop_idu_male)/SUMPRODUCT(Population!$B33:$N33,'By group'!$B$27:$N$27))*Probability!AA33*'By group'!$B$24*'By group'!AA$23+(1-prop_idu_part)*SUMPRODUCT(Population!$BB33:$BN33,'By group'!$BB$27:$BN$27)*(1-prop_idu_male)/SUMPRODUCT(Population!$B33:$N33,'By group'!$B$27:$N$27)*Probability!BN33*'By group'!$B$24*'By group'!BN$23+Probability!AN33*Population!$DE33*(1-'By group'!AN$28*cond_eff)*'By group'!AN$23*prop_sw_use)*(1-Population!$DG33*circ_eff)</f>
        <v>7.6131394417705263E-5</v>
      </c>
      <c r="O33" s="190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group'!$BB$27:$BN$27)*prop_idu_male))*Probability!B33*Population!$DC33*(1-'By group'!O$28*'By group'!O$29)*'By group'!B$23+(1-prop_idu_part)*SUMPRODUCT(Population!$BB33:$BN33,'By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group'!$BB$27:$BN$27)*prop_idu_male)*Probability!BB33*Population!$DD33*(1-'By group'!BB$28*'By group'!BB$29)*'By group'!BB$23</f>
        <v>0</v>
      </c>
      <c r="P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group'!$BB$27:$BN$27)*prop_idu_male))*Probability!C33*Population!$DC33*(1-'By group'!P$28*'By group'!P$29)*'By group'!C$23+(1-prop_idu_part)*SUMPRODUCT(Population!$BB33:$BN33,'By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group'!$BB$27:$BN$27)*prop_idu_male)*Probability!BC33*Population!$DD33*(1-'By group'!BC$28*'By group'!BC$29)*'By group'!BC$23</f>
        <v>1.1749393470541316E-3</v>
      </c>
      <c r="Q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group'!$BB$27:$BN$27)*prop_idu_male))*Probability!D33*Population!$DC33*(1-'By group'!Q$28*'By group'!Q$29)*'By group'!D$23+(1-prop_idu_part)*SUMPRODUCT(Population!$BB33:$BN33,'By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group'!$BB$27:$BN$27)*prop_idu_male)*Probability!BD33*Population!$DD33*(1-'By group'!BD$28*'By group'!BD$29)*'By group'!BD$23</f>
        <v>1.7598783306287348E-3</v>
      </c>
      <c r="R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group'!$BB$27:$BN$27)*prop_idu_male))*Probability!E33*Population!$DC33*(1-'By group'!R$28*'By group'!R$29)*'By group'!E$23+(1-prop_idu_part)*SUMPRODUCT(Population!$BB33:$BN33,'By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group'!$BB$27:$BN$27)*prop_idu_male)*Probability!BE33*Population!$DD33*(1-'By group'!BE$28*'By group'!BE$29)*'By group'!BE$23</f>
        <v>2.1448641265663119E-3</v>
      </c>
      <c r="S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group'!$BB$27:$BN$27)*prop_idu_male))*Probability!F33*Population!$DC33*(1-'By group'!S$28*'By group'!S$29)*'By group'!F$23+(1-prop_idu_part)*SUMPRODUCT(Population!$BB33:$BN33,'By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group'!$BB$27:$BN$27)*prop_idu_male)*Probability!BF33*Population!$DD33*(1-'By group'!BF$28*'By group'!BF$29)*'By group'!BF$23</f>
        <v>1.1963064211985943E-3</v>
      </c>
      <c r="T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group'!$BB$27:$BN$27)*prop_idu_male))*Probability!G33*Population!$DC33*(1-'By group'!T$28*'By group'!T$29)*'By group'!G$23+(1-prop_idu_part)*SUMPRODUCT(Population!$BB33:$BN33,'By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group'!$BB$27:$BN$27)*prop_idu_male)*Probability!BG33*Population!$DD33*(1-'By group'!BG$28*'By group'!BG$29)*'By group'!BG$23</f>
        <v>7.446054463795263E-4</v>
      </c>
      <c r="U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group'!$BB$27:$BN$27)*prop_idu_male))*Probability!H33*Population!$DC33*(1-'By group'!U$28*'By group'!U$29)*'By group'!H$23+(1-prop_idu_part)*SUMPRODUCT(Population!$BB33:$BN33,'By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group'!$BB$27:$BN$27)*prop_idu_male)*Probability!BH33*Population!$DD33*(1-'By group'!BH$28*'By group'!BH$29)*'By group'!BH$23</f>
        <v>6.7712308676988269E-4</v>
      </c>
      <c r="V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group'!$BB$27:$BN$27)*prop_idu_male))*Probability!I33*Population!$DC33*(1-'By group'!V$28*'By group'!V$29)*'By group'!I$23+(1-prop_idu_part)*SUMPRODUCT(Population!$BB33:$BN33,'By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group'!$BB$27:$BN$27)*prop_idu_male)*Probability!BI33*Population!$DD33*(1-'By group'!BI$28*'By group'!BI$29)*'By group'!BI$23</f>
        <v>0</v>
      </c>
      <c r="W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group'!$BB$27:$BN$27)*prop_idu_male))*Probability!J33*Population!$DC33*(1-'By group'!W$28*'By group'!W$29)*'By group'!J$23+(1-prop_idu_part)*SUMPRODUCT(Population!$BB33:$BN33,'By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group'!$BB$27:$BN$27)*prop_idu_male)*Probability!BJ33*Population!$DD33*(1-'By group'!BJ$28*'By group'!BJ$29)*'By group'!BJ$23</f>
        <v>0</v>
      </c>
      <c r="X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group'!$BB$27:$BN$27)*prop_idu_male))*Probability!K33*Population!$DC33*(1-'By group'!X$28*'By group'!X$29)*'By group'!K$23+(1-prop_idu_part)*SUMPRODUCT(Population!$BB33:$BN33,'By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group'!$BB$27:$BN$27)*prop_idu_male)*Probability!BK33*Population!$DD33*(1-'By group'!BK$28*'By group'!BK$29)*'By group'!BK$23</f>
        <v>0</v>
      </c>
      <c r="Y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group'!$BB$27:$BN$27)*prop_idu_male))*Probability!L33*Population!$DC33*(1-'By group'!Y$28*'By group'!Y$29)*'By group'!L$23+(1-prop_idu_part)*SUMPRODUCT(Population!$BB33:$BN33,'By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group'!$BB$27:$BN$27)*prop_idu_male)*Probability!BL33*Population!$DD33*(1-'By group'!BL$28*'By group'!BL$29)*'By group'!BL$23</f>
        <v>2.2471096942385541E-5</v>
      </c>
      <c r="Z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group'!$BB$27:$BN$27)*prop_idu_male))*Probability!M33*Population!$DC33*(1-'By group'!Z$28*'By group'!Z$29)*'By group'!M$23+(1-prop_idu_part)*SUMPRODUCT(Population!$BB33:$BN33,'By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group'!$BB$27:$BN$27)*prop_idu_male)*Probability!BM33*Population!$DD33*(1-'By group'!BM$28*'By group'!BM$29)*'By group'!BM$23</f>
        <v>3.6627896825506084E-5</v>
      </c>
      <c r="AA33" s="191">
        <f>(1-(1-prop_idu_part)*SUMPRODUCT(Population!$BB33:$BN33,'By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group'!$BB$27:$BN$27)*prop_idu_male))*Probability!N33*Population!$DC33*(1-'By group'!AA$28*'By group'!AA$29)*'By group'!N$23+(1-prop_idu_part)*SUMPRODUCT(Population!$BB33:$BN33,'By group'!$BB$27:$BN$27)*prop_idu_male/(SUMPRODUCT(Population!$B33:$N33,'By group'!$B$27:$N$27)-(1-prop_idu_part)*SUMPRODUCT(Population!$BB33:$BN33,'By group'!$BB$27:$BN$27)*(1-prop_idu_male)+(1-prop_idu_part)*SUMPRODUCT(Population!$BB33:$BN33,'By group'!$BB$27:$BN$27)*prop_idu_male)*Probability!BN33*Population!$DD33*(1-'By group'!BN$28*'By group'!BN$29)*'By group'!BN$23</f>
        <v>3.2969757471403461E-5</v>
      </c>
      <c r="AB33" s="229">
        <f>Probability!B33*'By group'!$AB$24*'By group'!B$23</f>
        <v>0</v>
      </c>
      <c r="AC33" s="229">
        <f>Probability!C33*'By group'!$AB$24*'By group'!C$23</f>
        <v>5.3731989870091326E-2</v>
      </c>
      <c r="AD33" s="229">
        <f>Probability!D33*'By group'!$AB$24*'By group'!D$23</f>
        <v>8.048511690005368E-2</v>
      </c>
      <c r="AE33" s="229">
        <f>Probability!E33*'By group'!$AB$24*'By group'!E$23</f>
        <v>9.8096645021987186E-2</v>
      </c>
      <c r="AF33" s="229">
        <f>Probability!F33*'By group'!$AB$24*'By group'!F$23</f>
        <v>5.4715847789035009E-2</v>
      </c>
      <c r="AG33" s="229">
        <f>Probability!G33*'By group'!$AB$24*'By group'!G$23</f>
        <v>3.405717011174951E-2</v>
      </c>
      <c r="AH33" s="229">
        <f>Probability!H33*'By group'!$AB$24*'By group'!H$23</f>
        <v>3.097209098365292E-2</v>
      </c>
      <c r="AI33" s="229">
        <f>Probability!I33*'By group'!$AB$24*'By group'!I$23</f>
        <v>0</v>
      </c>
      <c r="AJ33" s="229">
        <f>Probability!J33*'By group'!$AB$24*'By group'!J$23</f>
        <v>0</v>
      </c>
      <c r="AK33" s="229">
        <f>Probability!K33*'By group'!$AB$24*'By group'!K$23</f>
        <v>0</v>
      </c>
      <c r="AL33" s="229">
        <f>Probability!L33*'By group'!$AB$24*'By group'!L$23</f>
        <v>1.0278481506157309E-3</v>
      </c>
      <c r="AM33" s="229">
        <f>Probability!M33*'By group'!$AB$24*'By group'!M$23</f>
        <v>1.6754672056853678E-3</v>
      </c>
      <c r="AN33" s="229">
        <f>Probability!N33*'By group'!$AB$24*'By group'!N$23</f>
        <v>1.5081978965925255E-3</v>
      </c>
      <c r="AO33" s="40">
        <f>Probability!AO33*'By group'!$AO$24*'By group'!AO$23</f>
        <v>0</v>
      </c>
      <c r="AP33" s="42">
        <f>Probability!AP33*'By group'!$AO$24*'By group'!AP$23</f>
        <v>3.8169241240043209E-3</v>
      </c>
      <c r="AQ33" s="42">
        <f>Probability!AQ33*'By group'!$AO$24*'By group'!AQ$23</f>
        <v>5.3996721847676477E-3</v>
      </c>
      <c r="AR33" s="42">
        <f>Probability!AR33*'By group'!$AO$24*'By group'!AR$23</f>
        <v>5.9759965122325037E-3</v>
      </c>
      <c r="AS33" s="42">
        <f>Probability!AS33*'By group'!$AO$24*'By group'!AS$23</f>
        <v>3.0613790939147275E-3</v>
      </c>
      <c r="AT33" s="42">
        <f>Probability!AT33*'By group'!$AO$24*'By group'!AT$23</f>
        <v>1.7841034603698052E-3</v>
      </c>
      <c r="AU33" s="42">
        <f>Probability!AU33*'By group'!$AO$24*'By group'!AU$23</f>
        <v>1.4341759796632405E-3</v>
      </c>
      <c r="AV33" s="42">
        <f>Probability!AV33*'By group'!$AO$24*'By group'!AV$23</f>
        <v>0</v>
      </c>
      <c r="AW33" s="42">
        <f>Probability!AW33*'By group'!$AO$24*'By group'!AW$23</f>
        <v>0</v>
      </c>
      <c r="AX33" s="42">
        <f>Probability!AX33*'By group'!$AO$24*'By group'!AX$23</f>
        <v>0</v>
      </c>
      <c r="AY33" s="42">
        <f>Probability!AY33*'By group'!$AO$24*'By group'!AY$23</f>
        <v>4.7020496569112009E-5</v>
      </c>
      <c r="AZ33" s="42">
        <f>Probability!AZ33*'By group'!$AO$24*'By group'!AZ$23</f>
        <v>6.7704076399793895E-5</v>
      </c>
      <c r="BA33" s="43">
        <f>Probability!BA33*'By group'!$AO$24*'By group'!BA$23</f>
        <v>5.4419578311631109E-5</v>
      </c>
      <c r="BB33" s="191">
        <f>prop_idu_part*Probability!BB33*'By group'!$BB$24*'By group'!BB$23+Probability!BB33*'By group'!$BB$30*'By group'!BB$31</f>
        <v>0</v>
      </c>
      <c r="BC33" s="191">
        <f>prop_idu_part*Probability!BC33*'By group'!$BB$24*'By group'!BC$23+Probability!BC33*'By group'!$BB$30*'By group'!BC$31</f>
        <v>5.8377588056635087E-2</v>
      </c>
      <c r="BD33" s="191">
        <f>prop_idu_part*Probability!BD33*'By group'!$BB$24*'By group'!BD$23+Probability!BD33*'By group'!$BB$30*'By group'!BD$31</f>
        <v>0.13762478929091337</v>
      </c>
      <c r="BE33" s="191">
        <f>prop_idu_part*Probability!BE33*'By group'!$BB$24*'By group'!BE$23+Probability!BE33*'By group'!$BB$30*'By group'!BE$31</f>
        <v>0.13677797581786041</v>
      </c>
      <c r="BF33" s="191">
        <f>prop_idu_part*Probability!BF33*'By group'!$BB$24*'By group'!BF$23+Probability!BF33*'By group'!$BB$30*'By group'!BF$31</f>
        <v>4.5275444632815819E-2</v>
      </c>
      <c r="BG33" s="191">
        <f>prop_idu_part*Probability!BG33*'By group'!$BB$24*'By group'!BG$23+Probability!BG33*'By group'!$BB$30*'By group'!BG$31</f>
        <v>1.3916621164022973E-2</v>
      </c>
      <c r="BH33" s="191">
        <f>prop_idu_part*Probability!BH33*'By group'!$BB$24*'By group'!BH$23+Probability!BH33*'By group'!$BB$30*'By group'!BH$31</f>
        <v>1.1013774285192691E-2</v>
      </c>
      <c r="BI33" s="191">
        <f>prop_idu_part*Probability!BI33*'By group'!$BB$24*'By group'!BI$23+Probability!BI33*'By group'!$BB$30*'By group'!BI$31</f>
        <v>0</v>
      </c>
      <c r="BJ33" s="191">
        <f>prop_idu_part*Probability!BJ33*'By group'!$BB$24*'By group'!BJ$23+Probability!BJ33*'By group'!$BB$30*'By group'!BJ$31</f>
        <v>0</v>
      </c>
      <c r="BK33" s="191">
        <f>prop_idu_part*Probability!BK33*'By group'!$BB$24*'By group'!BK$23+Probability!BK33*'By group'!$BB$30*'By group'!BK$31</f>
        <v>0</v>
      </c>
      <c r="BL33" s="191">
        <f>prop_idu_part*Probability!BL33*'By group'!$BB$24*'By group'!BL$23+Probability!BL33*'By group'!$BB$30*'By group'!BL$31</f>
        <v>4.9124921778997003E-3</v>
      </c>
      <c r="BM33" s="191">
        <f>prop_idu_part*Probability!BM33*'By group'!$BB$24*'By group'!BM$23+Probability!BM33*'By group'!$BB$30*'By group'!BM$31</f>
        <v>2.3998417114279099E-3</v>
      </c>
      <c r="BN33" s="192">
        <f>prop_idu_part*Probability!BN33*'By group'!$BB$24*'By group'!BN$23+Probability!BN33*'By group'!$BB$30*'By group'!BN$31</f>
        <v>1.8157744752339846E-3</v>
      </c>
    </row>
    <row r="34" spans="1:66" s="12" customFormat="1" x14ac:dyDescent="0.25">
      <c r="A34">
        <f t="shared" si="0"/>
        <v>15</v>
      </c>
      <c r="B34" s="190">
        <f>((1-(1-prop_idu_part)*SUMPRODUCT(Population!$BB34:$BN34,'By group'!$BB$27:$BN$27)*(1-prop_idu_male)/SUMPRODUCT(Population!$B34:$N34,'By group'!$B$27:$N$27))*Probability!O34*'By group'!$B$24*'By group'!O$23+(1-prop_idu_part)*SUMPRODUCT(Population!$BB34:$BN34,'By group'!$BB$27:$BN$27)*(1-prop_idu_male)/SUMPRODUCT(Population!$B34:$N34,'By group'!$B$27:$N$27)*Probability!BB34*'By group'!$B$24*'By group'!BB$23+Probability!AB34*Population!$DE34*(1-'By group'!AB$28*cond_eff)*'By group'!AB$23*prop_sw_use)*(1-Population!$DG34*circ_eff)</f>
        <v>0</v>
      </c>
      <c r="C34" s="191">
        <f>((1-(1-prop_idu_part)*SUMPRODUCT(Population!$BB34:$BN34,'By group'!$BB$27:$BN$27)*(1-prop_idu_male)/SUMPRODUCT(Population!$B34:$N34,'By group'!$B$27:$N$27))*Probability!P34*'By group'!$B$24*'By group'!P$23+(1-prop_idu_part)*SUMPRODUCT(Population!$BB34:$BN34,'By group'!$BB$27:$BN$27)*(1-prop_idu_male)/SUMPRODUCT(Population!$B34:$N34,'By group'!$B$27:$N$27)*Probability!BC34*'By group'!$B$24*'By group'!BC$23+Probability!AC34*Population!$DE34*(1-'By group'!AC$28*cond_eff)*'By group'!AC$23*prop_sw_use)*(1-Population!$DG34*circ_eff)</f>
        <v>2.3346352939017873E-3</v>
      </c>
      <c r="D34" s="191">
        <f>((1-(1-prop_idu_part)*SUMPRODUCT(Population!$BB34:$BN34,'By group'!$BB$27:$BN$27)*(1-prop_idu_male)/SUMPRODUCT(Population!$B34:$N34,'By group'!$B$27:$N$27))*Probability!Q34*'By group'!$B$24*'By group'!Q$23+(1-prop_idu_part)*SUMPRODUCT(Population!$BB34:$BN34,'By group'!$BB$27:$BN$27)*(1-prop_idu_male)/SUMPRODUCT(Population!$B34:$N34,'By group'!$B$27:$N$27)*Probability!BD34*'By group'!$B$24*'By group'!BD$23+Probability!AD34*Population!$DE34*(1-'By group'!AD$28*cond_eff)*'By group'!AD$23*prop_sw_use)*(1-Population!$DG34*circ_eff)</f>
        <v>3.4691983202479936E-3</v>
      </c>
      <c r="E34" s="191">
        <f>((1-(1-prop_idu_part)*SUMPRODUCT(Population!$BB34:$BN34,'By group'!$BB$27:$BN$27)*(1-prop_idu_male)/SUMPRODUCT(Population!$B34:$N34,'By group'!$B$27:$N$27))*Probability!R34*'By group'!$B$24*'By group'!R$23+(1-prop_idu_part)*SUMPRODUCT(Population!$BB34:$BN34,'By group'!$BB$27:$BN$27)*(1-prop_idu_male)/SUMPRODUCT(Population!$B34:$N34,'By group'!$B$27:$N$27)*Probability!BE34*'By group'!$B$24*'By group'!BE$23+Probability!AE34*Population!$DE34*(1-'By group'!AE$28*cond_eff)*'By group'!AE$23*prop_sw_use)*(1-Population!$DG34*circ_eff)</f>
        <v>4.1675691638509644E-3</v>
      </c>
      <c r="F34" s="191">
        <f>((1-(1-prop_idu_part)*SUMPRODUCT(Population!$BB34:$BN34,'By group'!$BB$27:$BN$27)*(1-prop_idu_male)/SUMPRODUCT(Population!$B34:$N34,'By group'!$B$27:$N$27))*Probability!S34*'By group'!$B$24*'By group'!S$23+(1-prop_idu_part)*SUMPRODUCT(Population!$BB34:$BN34,'By group'!$BB$27:$BN$27)*(1-prop_idu_male)/SUMPRODUCT(Population!$B34:$N34,'By group'!$B$27:$N$27)*Probability!BF34*'By group'!$B$24*'By group'!BF$23+Probability!AF34*Population!$DE34*(1-'By group'!AF$28*cond_eff)*'By group'!AF$23*prop_sw_use)*(1-Population!$DG34*circ_eff)</f>
        <v>2.2928101422377009E-3</v>
      </c>
      <c r="G34" s="191">
        <f>((1-(1-prop_idu_part)*SUMPRODUCT(Population!$BB34:$BN34,'By group'!$BB$27:$BN$27)*(1-prop_idu_male)/SUMPRODUCT(Population!$B34:$N34,'By group'!$B$27:$N$27))*Probability!T34*'By group'!$B$24*'By group'!T$23+(1-prop_idu_part)*SUMPRODUCT(Population!$BB34:$BN34,'By group'!$BB$27:$BN$27)*(1-prop_idu_male)/SUMPRODUCT(Population!$B34:$N34,'By group'!$B$27:$N$27)*Probability!BG34*'By group'!$B$24*'By group'!BG$23+Probability!AG34*Population!$DE34*(1-'By group'!AG$28*cond_eff)*'By group'!AG$23*prop_sw_use)*(1-Population!$DG34*circ_eff)</f>
        <v>1.4163244375812499E-3</v>
      </c>
      <c r="H34" s="191">
        <f>((1-(1-prop_idu_part)*SUMPRODUCT(Population!$BB34:$BN34,'By group'!$BB$27:$BN$27)*(1-prop_idu_male)/SUMPRODUCT(Population!$B34:$N34,'By group'!$B$27:$N$27))*Probability!U34*'By group'!$B$24*'By group'!U$23+(1-prop_idu_part)*SUMPRODUCT(Population!$BB34:$BN34,'By group'!$BB$27:$BN$27)*(1-prop_idu_male)/SUMPRODUCT(Population!$B34:$N34,'By group'!$B$27:$N$27)*Probability!BH34*'By group'!$B$24*'By group'!BH$23+Probability!AH34*Population!$DE34*(1-'By group'!AH$28*cond_eff)*'By group'!AH$23*prop_sw_use)*(1-Population!$DG34*circ_eff)</f>
        <v>1.2947648660085822E-3</v>
      </c>
      <c r="I34" s="191">
        <f>((1-(1-prop_idu_part)*SUMPRODUCT(Population!$BB34:$BN34,'By group'!$BB$27:$BN$27)*(1-prop_idu_male)/SUMPRODUCT(Population!$B34:$N34,'By group'!$B$27:$N$27))*Probability!V34*'By group'!$B$24*'By group'!V$23+(1-prop_idu_part)*SUMPRODUCT(Population!$BB34:$BN34,'By group'!$BB$27:$BN$27)*(1-prop_idu_male)/SUMPRODUCT(Population!$B34:$N34,'By group'!$B$27:$N$27)*Probability!BI34*'By group'!$B$24*'By group'!BI$23+Probability!AI34*Population!$DE34*(1-'By group'!AI$28*cond_eff)*'By group'!AI$23*prop_sw_use)*(1-Population!$DG34*circ_eff)</f>
        <v>0</v>
      </c>
      <c r="J34" s="191">
        <f>((1-(1-prop_idu_part)*SUMPRODUCT(Population!$BB34:$BN34,'By group'!$BB$27:$BN$27)*(1-prop_idu_male)/SUMPRODUCT(Population!$B34:$N34,'By group'!$B$27:$N$27))*Probability!W34*'By group'!$B$24*'By group'!W$23+(1-prop_idu_part)*SUMPRODUCT(Population!$BB34:$BN34,'By group'!$BB$27:$BN$27)*(1-prop_idu_male)/SUMPRODUCT(Population!$B34:$N34,'By group'!$B$27:$N$27)*Probability!BJ34*'By group'!$B$24*'By group'!BJ$23+Probability!AJ34*Population!$DE34*(1-'By group'!AJ$28*cond_eff)*'By group'!AJ$23*prop_sw_use)*(1-Population!$DG34*circ_eff)</f>
        <v>0</v>
      </c>
      <c r="K34" s="191">
        <f>((1-(1-prop_idu_part)*SUMPRODUCT(Population!$BB34:$BN34,'By group'!$BB$27:$BN$27)*(1-prop_idu_male)/SUMPRODUCT(Population!$B34:$N34,'By group'!$B$27:$N$27))*Probability!X34*'By group'!$B$24*'By group'!X$23+(1-prop_idu_part)*SUMPRODUCT(Population!$BB34:$BN34,'By group'!$BB$27:$BN$27)*(1-prop_idu_male)/SUMPRODUCT(Population!$B34:$N34,'By group'!$B$27:$N$27)*Probability!BK34*'By group'!$B$24*'By group'!BK$23+Probability!AK34*Population!$DE34*(1-'By group'!AK$28*cond_eff)*'By group'!AK$23*prop_sw_use)*(1-Population!$DG34*circ_eff)</f>
        <v>0</v>
      </c>
      <c r="L34" s="191">
        <f>((1-(1-prop_idu_part)*SUMPRODUCT(Population!$BB34:$BN34,'By group'!$BB$27:$BN$27)*(1-prop_idu_male)/SUMPRODUCT(Population!$B34:$N34,'By group'!$B$27:$N$27))*Probability!Y34*'By group'!$B$24*'By group'!Y$23+(1-prop_idu_part)*SUMPRODUCT(Population!$BB34:$BN34,'By group'!$BB$27:$BN$27)*(1-prop_idu_male)/SUMPRODUCT(Population!$B34:$N34,'By group'!$B$27:$N$27)*Probability!BL34*'By group'!$B$24*'By group'!BL$23+Probability!AL34*Population!$DE34*(1-'By group'!AL$28*cond_eff)*'By group'!AL$23*prop_sw_use)*(1-Population!$DG34*circ_eff)</f>
        <v>4.2363477270210482E-5</v>
      </c>
      <c r="M34" s="191">
        <f>((1-(1-prop_idu_part)*SUMPRODUCT(Population!$BB34:$BN34,'By group'!$BB$27:$BN$27)*(1-prop_idu_male)/SUMPRODUCT(Population!$B34:$N34,'By group'!$B$27:$N$27))*Probability!Z34*'By group'!$B$24*'By group'!Z$23+(1-prop_idu_part)*SUMPRODUCT(Population!$BB34:$BN34,'By group'!$BB$27:$BN$27)*(1-prop_idu_male)/SUMPRODUCT(Population!$B34:$N34,'By group'!$B$27:$N$27)*Probability!BM34*'By group'!$B$24*'By group'!BM$23+Probability!AM34*Population!$DE34*(1-'By group'!AM$28*cond_eff)*'By group'!AM$23*prop_sw_use)*(1-Population!$DG34*circ_eff)</f>
        <v>7.1504697696529916E-5</v>
      </c>
      <c r="N34" s="191">
        <f>((1-(1-prop_idu_part)*SUMPRODUCT(Population!$BB34:$BN34,'By group'!$BB$27:$BN$27)*(1-prop_idu_male)/SUMPRODUCT(Population!$B34:$N34,'By group'!$B$27:$N$27))*Probability!AA34*'By group'!$B$24*'By group'!AA$23+(1-prop_idu_part)*SUMPRODUCT(Population!$BB34:$BN34,'By group'!$BB$27:$BN$27)*(1-prop_idu_male)/SUMPRODUCT(Population!$B34:$N34,'By group'!$B$27:$N$27)*Probability!BN34*'By group'!$B$24*'By group'!BN$23+Probability!AN34*Population!$DE34*(1-'By group'!AN$28*cond_eff)*'By group'!AN$23*prop_sw_use)*(1-Population!$DG34*circ_eff)</f>
        <v>7.3964718563861528E-5</v>
      </c>
      <c r="O34" s="190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group'!$BB$27:$BN$27)*prop_idu_male))*Probability!B34*Population!$DC34*(1-'By group'!O$28*'By group'!O$29)*'By group'!B$23+(1-prop_idu_part)*SUMPRODUCT(Population!$BB34:$BN34,'By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group'!$BB$27:$BN$27)*prop_idu_male)*Probability!BB34*Population!$DD34*(1-'By group'!BB$28*'By group'!BB$29)*'By group'!BB$23</f>
        <v>0</v>
      </c>
      <c r="P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group'!$BB$27:$BN$27)*prop_idu_male))*Probability!C34*Population!$DC34*(1-'By group'!P$28*'By group'!P$29)*'By group'!C$23+(1-prop_idu_part)*SUMPRODUCT(Population!$BB34:$BN34,'By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group'!$BB$27:$BN$27)*prop_idu_male)*Probability!BC34*Population!$DD34*(1-'By group'!BC$28*'By group'!BC$29)*'By group'!BC$23</f>
        <v>1.1662921789562372E-3</v>
      </c>
      <c r="Q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group'!$BB$27:$BN$27)*prop_idu_male))*Probability!D34*Population!$DC34*(1-'By group'!Q$28*'By group'!Q$29)*'By group'!D$23+(1-prop_idu_part)*SUMPRODUCT(Population!$BB34:$BN34,'By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group'!$BB$27:$BN$27)*prop_idu_male)*Probability!BD34*Population!$DD34*(1-'By group'!BD$28*'By group'!BD$29)*'By group'!BD$23</f>
        <v>1.7441980002218325E-3</v>
      </c>
      <c r="R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group'!$BB$27:$BN$27)*prop_idu_male))*Probability!E34*Population!$DC34*(1-'By group'!R$28*'By group'!R$29)*'By group'!E$23+(1-prop_idu_part)*SUMPRODUCT(Population!$BB34:$BN34,'By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group'!$BB$27:$BN$27)*prop_idu_male)*Probability!BE34*Population!$DD34*(1-'By group'!BE$28*'By group'!BE$29)*'By group'!BE$23</f>
        <v>2.1192415321818702E-3</v>
      </c>
      <c r="S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group'!$BB$27:$BN$27)*prop_idu_male))*Probability!F34*Population!$DC34*(1-'By group'!S$28*'By group'!S$29)*'By group'!F$23+(1-prop_idu_part)*SUMPRODUCT(Population!$BB34:$BN34,'By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group'!$BB$27:$BN$27)*prop_idu_male)*Probability!BF34*Population!$DD34*(1-'By group'!BF$28*'By group'!BF$29)*'By group'!BF$23</f>
        <v>1.178869181248805E-3</v>
      </c>
      <c r="T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group'!$BB$27:$BN$27)*prop_idu_male))*Probability!G34*Population!$DC34*(1-'By group'!T$28*'By group'!T$29)*'By group'!G$23+(1-prop_idu_part)*SUMPRODUCT(Population!$BB34:$BN34,'By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group'!$BB$27:$BN$27)*prop_idu_male)*Probability!BG34*Population!$DD34*(1-'By group'!BG$28*'By group'!BG$29)*'By group'!BG$23</f>
        <v>7.3266606038391107E-4</v>
      </c>
      <c r="U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group'!$BB$27:$BN$27)*prop_idu_male))*Probability!H34*Population!$DC34*(1-'By group'!U$28*'By group'!U$29)*'By group'!H$23+(1-prop_idu_part)*SUMPRODUCT(Population!$BB34:$BN34,'By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group'!$BB$27:$BN$27)*prop_idu_male)*Probability!BH34*Population!$DD34*(1-'By group'!BH$28*'By group'!BH$29)*'By group'!BH$23</f>
        <v>6.6464044523076716E-4</v>
      </c>
      <c r="V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group'!$BB$27:$BN$27)*prop_idu_male))*Probability!I34*Population!$DC34*(1-'By group'!V$28*'By group'!V$29)*'By group'!I$23+(1-prop_idu_part)*SUMPRODUCT(Population!$BB34:$BN34,'By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group'!$BB$27:$BN$27)*prop_idu_male)*Probability!BI34*Population!$DD34*(1-'By group'!BI$28*'By group'!BI$29)*'By group'!BI$23</f>
        <v>0</v>
      </c>
      <c r="W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group'!$BB$27:$BN$27)*prop_idu_male))*Probability!J34*Population!$DC34*(1-'By group'!W$28*'By group'!W$29)*'By group'!J$23+(1-prop_idu_part)*SUMPRODUCT(Population!$BB34:$BN34,'By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group'!$BB$27:$BN$27)*prop_idu_male)*Probability!BJ34*Population!$DD34*(1-'By group'!BJ$28*'By group'!BJ$29)*'By group'!BJ$23</f>
        <v>0</v>
      </c>
      <c r="X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group'!$BB$27:$BN$27)*prop_idu_male))*Probability!K34*Population!$DC34*(1-'By group'!X$28*'By group'!X$29)*'By group'!K$23+(1-prop_idu_part)*SUMPRODUCT(Population!$BB34:$BN34,'By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group'!$BB$27:$BN$27)*prop_idu_male)*Probability!BK34*Population!$DD34*(1-'By group'!BK$28*'By group'!BK$29)*'By group'!BK$23</f>
        <v>0</v>
      </c>
      <c r="Y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group'!$BB$27:$BN$27)*prop_idu_male))*Probability!L34*Population!$DC34*(1-'By group'!Y$28*'By group'!Y$29)*'By group'!L$23+(1-prop_idu_part)*SUMPRODUCT(Population!$BB34:$BN34,'By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group'!$BB$27:$BN$27)*prop_idu_male)*Probability!BL34*Population!$DD34*(1-'By group'!BL$28*'By group'!BL$29)*'By group'!BL$23</f>
        <v>2.2142754927264716E-5</v>
      </c>
      <c r="Z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group'!$BB$27:$BN$27)*prop_idu_male))*Probability!M34*Population!$DC34*(1-'By group'!Z$28*'By group'!Z$29)*'By group'!M$23+(1-prop_idu_part)*SUMPRODUCT(Population!$BB34:$BN34,'By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group'!$BB$27:$BN$27)*prop_idu_male)*Probability!BM34*Population!$DD34*(1-'By group'!BM$28*'By group'!BM$29)*'By group'!BM$23</f>
        <v>3.6223755894973867E-5</v>
      </c>
      <c r="AA34" s="191">
        <f>(1-(1-prop_idu_part)*SUMPRODUCT(Population!$BB34:$BN34,'By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group'!$BB$27:$BN$27)*prop_idu_male))*Probability!N34*Population!$DC34*(1-'By group'!AA$28*'By group'!AA$29)*'By group'!N$23+(1-prop_idu_part)*SUMPRODUCT(Population!$BB34:$BN34,'By group'!$BB$27:$BN$27)*prop_idu_male/(SUMPRODUCT(Population!$B34:$N34,'By group'!$B$27:$N$27)-(1-prop_idu_part)*SUMPRODUCT(Population!$BB34:$BN34,'By group'!$BB$27:$BN$27)*(1-prop_idu_male)+(1-prop_idu_part)*SUMPRODUCT(Population!$BB34:$BN34,'By group'!$BB$27:$BN$27)*prop_idu_male)*Probability!BN34*Population!$DD34*(1-'By group'!BN$28*'By group'!BN$29)*'By group'!BN$23</f>
        <v>3.244852091259859E-5</v>
      </c>
      <c r="AB34" s="229">
        <f>Probability!B34*'By group'!$AB$24*'By group'!B$23</f>
        <v>0</v>
      </c>
      <c r="AC34" s="229">
        <f>Probability!C34*'By group'!$AB$24*'By group'!C$23</f>
        <v>5.3392846198096859E-2</v>
      </c>
      <c r="AD34" s="229">
        <f>Probability!D34*'By group'!$AB$24*'By group'!D$23</f>
        <v>7.9852199972345037E-2</v>
      </c>
      <c r="AE34" s="229">
        <f>Probability!E34*'By group'!$AB$24*'By group'!E$23</f>
        <v>9.7027032948207317E-2</v>
      </c>
      <c r="AF34" s="229">
        <f>Probability!F34*'By group'!$AB$24*'By group'!F$23</f>
        <v>5.3975161520654472E-2</v>
      </c>
      <c r="AG34" s="229">
        <f>Probability!G34*'By group'!$AB$24*'By group'!G$23</f>
        <v>3.3546396218106483E-2</v>
      </c>
      <c r="AH34" s="229">
        <f>Probability!H34*'By group'!$AB$24*'By group'!H$23</f>
        <v>3.043314379037192E-2</v>
      </c>
      <c r="AI34" s="229">
        <f>Probability!I34*'By group'!$AB$24*'By group'!I$23</f>
        <v>0</v>
      </c>
      <c r="AJ34" s="229">
        <f>Probability!J34*'By group'!$AB$24*'By group'!J$23</f>
        <v>0</v>
      </c>
      <c r="AK34" s="229">
        <f>Probability!K34*'By group'!$AB$24*'By group'!K$23</f>
        <v>0</v>
      </c>
      <c r="AL34" s="229">
        <f>Probability!L34*'By group'!$AB$24*'By group'!L$23</f>
        <v>1.0138965015210875E-3</v>
      </c>
      <c r="AM34" s="229">
        <f>Probability!M34*'By group'!$AB$24*'By group'!M$23</f>
        <v>1.6587268492559808E-3</v>
      </c>
      <c r="AN34" s="229">
        <f>Probability!N34*'By group'!$AB$24*'By group'!N$23</f>
        <v>1.4859198766286835E-3</v>
      </c>
      <c r="AO34" s="40">
        <f>Probability!AO34*'By group'!$AO$24*'By group'!AO$23</f>
        <v>0</v>
      </c>
      <c r="AP34" s="42">
        <f>Probability!AP34*'By group'!$AO$24*'By group'!AP$23</f>
        <v>3.8661133699846462E-3</v>
      </c>
      <c r="AQ34" s="42">
        <f>Probability!AQ34*'By group'!$AO$24*'By group'!AQ$23</f>
        <v>5.4718159479839722E-3</v>
      </c>
      <c r="AR34" s="42">
        <f>Probability!AR34*'By group'!$AO$24*'By group'!AR$23</f>
        <v>6.0599392041466391E-3</v>
      </c>
      <c r="AS34" s="42">
        <f>Probability!AS34*'By group'!$AO$24*'By group'!AS$23</f>
        <v>3.1061758714287465E-3</v>
      </c>
      <c r="AT34" s="42">
        <f>Probability!AT34*'By group'!$AO$24*'By group'!AT$23</f>
        <v>1.8110783548765264E-3</v>
      </c>
      <c r="AU34" s="42">
        <f>Probability!AU34*'By group'!$AO$24*'By group'!AU$23</f>
        <v>1.4555318829657861E-3</v>
      </c>
      <c r="AV34" s="42">
        <f>Probability!AV34*'By group'!$AO$24*'By group'!AV$23</f>
        <v>0</v>
      </c>
      <c r="AW34" s="42">
        <f>Probability!AW34*'By group'!$AO$24*'By group'!AW$23</f>
        <v>0</v>
      </c>
      <c r="AX34" s="42">
        <f>Probability!AX34*'By group'!$AO$24*'By group'!AX$23</f>
        <v>0</v>
      </c>
      <c r="AY34" s="42">
        <f>Probability!AY34*'By group'!$AO$24*'By group'!AY$23</f>
        <v>4.7852213992510949E-5</v>
      </c>
      <c r="AZ34" s="42">
        <f>Probability!AZ34*'By group'!$AO$24*'By group'!AZ$23</f>
        <v>6.9011735621756442E-5</v>
      </c>
      <c r="BA34" s="43">
        <f>Probability!BA34*'By group'!$AO$24*'By group'!BA$23</f>
        <v>5.4855564331969266E-5</v>
      </c>
      <c r="BB34" s="191">
        <f>prop_idu_part*Probability!BB34*'By group'!$BB$24*'By group'!BB$23+Probability!BB34*'By group'!$BB$30*'By group'!BB$31</f>
        <v>0</v>
      </c>
      <c r="BC34" s="191">
        <f>prop_idu_part*Probability!BC34*'By group'!$BB$24*'By group'!BC$23+Probability!BC34*'By group'!$BB$30*'By group'!BC$31</f>
        <v>5.8385518877450297E-2</v>
      </c>
      <c r="BD34" s="191">
        <f>prop_idu_part*Probability!BD34*'By group'!$BB$24*'By group'!BD$23+Probability!BD34*'By group'!$BB$30*'By group'!BD$31</f>
        <v>0.13752340078895273</v>
      </c>
      <c r="BE34" s="191">
        <f>prop_idu_part*Probability!BE34*'By group'!$BB$24*'By group'!BE$23+Probability!BE34*'By group'!$BB$30*'By group'!BE$31</f>
        <v>0.13652231288098249</v>
      </c>
      <c r="BF34" s="191">
        <f>prop_idu_part*Probability!BF34*'By group'!$BB$24*'By group'!BF$23+Probability!BF34*'By group'!$BB$30*'By group'!BF$31</f>
        <v>4.5179202953958511E-2</v>
      </c>
      <c r="BG34" s="191">
        <f>prop_idu_part*Probability!BG34*'By group'!$BB$24*'By group'!BG$23+Probability!BG34*'By group'!$BB$30*'By group'!BG$31</f>
        <v>1.3893080456290618E-2</v>
      </c>
      <c r="BH34" s="191">
        <f>prop_idu_part*Probability!BH34*'By group'!$BB$24*'By group'!BH$23+Probability!BH34*'By group'!$BB$30*'By group'!BH$31</f>
        <v>1.1011398983256634E-2</v>
      </c>
      <c r="BI34" s="191">
        <f>prop_idu_part*Probability!BI34*'By group'!$BB$24*'By group'!BI$23+Probability!BI34*'By group'!$BB$30*'By group'!BI$31</f>
        <v>0</v>
      </c>
      <c r="BJ34" s="191">
        <f>prop_idu_part*Probability!BJ34*'By group'!$BB$24*'By group'!BJ$23+Probability!BJ34*'By group'!$BB$30*'By group'!BJ$31</f>
        <v>0</v>
      </c>
      <c r="BK34" s="191">
        <f>prop_idu_part*Probability!BK34*'By group'!$BB$24*'By group'!BK$23+Probability!BK34*'By group'!$BB$30*'By group'!BK$31</f>
        <v>0</v>
      </c>
      <c r="BL34" s="191">
        <f>prop_idu_part*Probability!BL34*'By group'!$BB$24*'By group'!BL$23+Probability!BL34*'By group'!$BB$30*'By group'!BL$31</f>
        <v>4.9266448304938959E-3</v>
      </c>
      <c r="BM34" s="191">
        <f>prop_idu_part*Probability!BM34*'By group'!$BB$24*'By group'!BM$23+Probability!BM34*'By group'!$BB$30*'By group'!BM$31</f>
        <v>2.4181839553241461E-3</v>
      </c>
      <c r="BN34" s="192">
        <f>prop_idu_part*Probability!BN34*'By group'!$BB$24*'By group'!BN$23+Probability!BN34*'By group'!$BB$30*'By group'!BN$31</f>
        <v>1.8179372565043247E-3</v>
      </c>
    </row>
    <row r="35" spans="1:66" x14ac:dyDescent="0.25">
      <c r="A35">
        <f t="shared" si="0"/>
        <v>15.5</v>
      </c>
      <c r="B35" s="190">
        <f>((1-(1-prop_idu_part)*SUMPRODUCT(Population!$BB35:$BN35,'By group'!$BB$27:$BN$27)*(1-prop_idu_male)/SUMPRODUCT(Population!$B35:$N35,'By group'!$B$27:$N$27))*Probability!O35*'By group'!$B$24*'By group'!O$23+(1-prop_idu_part)*SUMPRODUCT(Population!$BB35:$BN35,'By group'!$BB$27:$BN$27)*(1-prop_idu_male)/SUMPRODUCT(Population!$B35:$N35,'By group'!$B$27:$N$27)*Probability!BB35*'By group'!$B$24*'By group'!BB$23+Probability!AB35*Population!$DE35*(1-'By group'!AB$28*cond_eff)*'By group'!AB$23*prop_sw_use)*(1-Population!$DG35*circ_eff)</f>
        <v>0</v>
      </c>
      <c r="C35" s="191">
        <f>((1-(1-prop_idu_part)*SUMPRODUCT(Population!$BB35:$BN35,'By group'!$BB$27:$BN$27)*(1-prop_idu_male)/SUMPRODUCT(Population!$B35:$N35,'By group'!$B$27:$N$27))*Probability!P35*'By group'!$B$24*'By group'!P$23+(1-prop_idu_part)*SUMPRODUCT(Population!$BB35:$BN35,'By group'!$BB$27:$BN$27)*(1-prop_idu_male)/SUMPRODUCT(Population!$B35:$N35,'By group'!$B$27:$N$27)*Probability!BC35*'By group'!$B$24*'By group'!BC$23+Probability!AC35*Population!$DE35*(1-'By group'!AC$28*cond_eff)*'By group'!AC$23*prop_sw_use)*(1-Population!$DG35*circ_eff)</f>
        <v>2.3289561267899228E-3</v>
      </c>
      <c r="D35" s="191">
        <f>((1-(1-prop_idu_part)*SUMPRODUCT(Population!$BB35:$BN35,'By group'!$BB$27:$BN$27)*(1-prop_idu_male)/SUMPRODUCT(Population!$B35:$N35,'By group'!$B$27:$N$27))*Probability!Q35*'By group'!$B$24*'By group'!Q$23+(1-prop_idu_part)*SUMPRODUCT(Population!$BB35:$BN35,'By group'!$BB$27:$BN$27)*(1-prop_idu_male)/SUMPRODUCT(Population!$B35:$N35,'By group'!$B$27:$N$27)*Probability!BD35*'By group'!$B$24*'By group'!BD$23+Probability!AD35*Population!$DE35*(1-'By group'!AD$28*cond_eff)*'By group'!AD$23*prop_sw_use)*(1-Population!$DG35*circ_eff)</f>
        <v>3.4562066554619693E-3</v>
      </c>
      <c r="E35" s="191">
        <f>((1-(1-prop_idu_part)*SUMPRODUCT(Population!$BB35:$BN35,'By group'!$BB$27:$BN$27)*(1-prop_idu_male)/SUMPRODUCT(Population!$B35:$N35,'By group'!$B$27:$N$27))*Probability!R35*'By group'!$B$24*'By group'!R$23+(1-prop_idu_part)*SUMPRODUCT(Population!$BB35:$BN35,'By group'!$BB$27:$BN$27)*(1-prop_idu_male)/SUMPRODUCT(Population!$B35:$N35,'By group'!$B$27:$N$27)*Probability!BE35*'By group'!$B$24*'By group'!BE$23+Probability!AE35*Population!$DE35*(1-'By group'!AE$28*cond_eff)*'By group'!AE$23*prop_sw_use)*(1-Population!$DG35*circ_eff)</f>
        <v>4.1427311484098514E-3</v>
      </c>
      <c r="F35" s="191">
        <f>((1-(1-prop_idu_part)*SUMPRODUCT(Population!$BB35:$BN35,'By group'!$BB$27:$BN$27)*(1-prop_idu_male)/SUMPRODUCT(Population!$B35:$N35,'By group'!$B$27:$N$27))*Probability!S35*'By group'!$B$24*'By group'!S$23+(1-prop_idu_part)*SUMPRODUCT(Population!$BB35:$BN35,'By group'!$BB$27:$BN$27)*(1-prop_idu_male)/SUMPRODUCT(Population!$B35:$N35,'By group'!$B$27:$N$27)*Probability!BF35*'By group'!$B$24*'By group'!BF$23+Probability!AF35*Population!$DE35*(1-'By group'!AF$28*cond_eff)*'By group'!AF$23*prop_sw_use)*(1-Population!$DG35*circ_eff)</f>
        <v>2.2753937246258178E-3</v>
      </c>
      <c r="G35" s="191">
        <f>((1-(1-prop_idu_part)*SUMPRODUCT(Population!$BB35:$BN35,'By group'!$BB$27:$BN$27)*(1-prop_idu_male)/SUMPRODUCT(Population!$B35:$N35,'By group'!$B$27:$N$27))*Probability!T35*'By group'!$B$24*'By group'!T$23+(1-prop_idu_part)*SUMPRODUCT(Population!$BB35:$BN35,'By group'!$BB$27:$BN$27)*(1-prop_idu_male)/SUMPRODUCT(Population!$B35:$N35,'By group'!$B$27:$N$27)*Probability!BG35*'By group'!$B$24*'By group'!BG$23+Probability!AG35*Population!$DE35*(1-'By group'!AG$28*cond_eff)*'By group'!AG$23*prop_sw_use)*(1-Population!$DG35*circ_eff)</f>
        <v>1.4039034623262519E-3</v>
      </c>
      <c r="H35" s="191">
        <f>((1-(1-prop_idu_part)*SUMPRODUCT(Population!$BB35:$BN35,'By group'!$BB$27:$BN$27)*(1-prop_idu_male)/SUMPRODUCT(Population!$B35:$N35,'By group'!$B$27:$N$27))*Probability!U35*'By group'!$B$24*'By group'!U$23+(1-prop_idu_part)*SUMPRODUCT(Population!$BB35:$BN35,'By group'!$BB$27:$BN$27)*(1-prop_idu_male)/SUMPRODUCT(Population!$B35:$N35,'By group'!$B$27:$N$27)*Probability!BH35*'By group'!$B$24*'By group'!BH$23+Probability!AH35*Population!$DE35*(1-'By group'!AH$28*cond_eff)*'By group'!AH$23*prop_sw_use)*(1-Population!$DG35*circ_eff)</f>
        <v>1.2783064738166676E-3</v>
      </c>
      <c r="I35" s="191">
        <f>((1-(1-prop_idu_part)*SUMPRODUCT(Population!$BB35:$BN35,'By group'!$BB$27:$BN$27)*(1-prop_idu_male)/SUMPRODUCT(Population!$B35:$N35,'By group'!$B$27:$N$27))*Probability!V35*'By group'!$B$24*'By group'!V$23+(1-prop_idu_part)*SUMPRODUCT(Population!$BB35:$BN35,'By group'!$BB$27:$BN$27)*(1-prop_idu_male)/SUMPRODUCT(Population!$B35:$N35,'By group'!$B$27:$N$27)*Probability!BI35*'By group'!$B$24*'By group'!BI$23+Probability!AI35*Population!$DE35*(1-'By group'!AI$28*cond_eff)*'By group'!AI$23*prop_sw_use)*(1-Population!$DG35*circ_eff)</f>
        <v>0</v>
      </c>
      <c r="J35" s="191">
        <f>((1-(1-prop_idu_part)*SUMPRODUCT(Population!$BB35:$BN35,'By group'!$BB$27:$BN$27)*(1-prop_idu_male)/SUMPRODUCT(Population!$B35:$N35,'By group'!$B$27:$N$27))*Probability!W35*'By group'!$B$24*'By group'!W$23+(1-prop_idu_part)*SUMPRODUCT(Population!$BB35:$BN35,'By group'!$BB$27:$BN$27)*(1-prop_idu_male)/SUMPRODUCT(Population!$B35:$N35,'By group'!$B$27:$N$27)*Probability!BJ35*'By group'!$B$24*'By group'!BJ$23+Probability!AJ35*Population!$DE35*(1-'By group'!AJ$28*cond_eff)*'By group'!AJ$23*prop_sw_use)*(1-Population!$DG35*circ_eff)</f>
        <v>0</v>
      </c>
      <c r="K35" s="191">
        <f>((1-(1-prop_idu_part)*SUMPRODUCT(Population!$BB35:$BN35,'By group'!$BB$27:$BN$27)*(1-prop_idu_male)/SUMPRODUCT(Population!$B35:$N35,'By group'!$B$27:$N$27))*Probability!X35*'By group'!$B$24*'By group'!X$23+(1-prop_idu_part)*SUMPRODUCT(Population!$BB35:$BN35,'By group'!$BB$27:$BN$27)*(1-prop_idu_male)/SUMPRODUCT(Population!$B35:$N35,'By group'!$B$27:$N$27)*Probability!BK35*'By group'!$B$24*'By group'!BK$23+Probability!AK35*Population!$DE35*(1-'By group'!AK$28*cond_eff)*'By group'!AK$23*prop_sw_use)*(1-Population!$DG35*circ_eff)</f>
        <v>0</v>
      </c>
      <c r="L35" s="191">
        <f>((1-(1-prop_idu_part)*SUMPRODUCT(Population!$BB35:$BN35,'By group'!$BB$27:$BN$27)*(1-prop_idu_male)/SUMPRODUCT(Population!$B35:$N35,'By group'!$B$27:$N$27))*Probability!Y35*'By group'!$B$24*'By group'!Y$23+(1-prop_idu_part)*SUMPRODUCT(Population!$BB35:$BN35,'By group'!$BB$27:$BN$27)*(1-prop_idu_male)/SUMPRODUCT(Population!$B35:$N35,'By group'!$B$27:$N$27)*Probability!BL35*'By group'!$B$24*'By group'!BL$23+Probability!AL35*Population!$DE35*(1-'By group'!AL$28*cond_eff)*'By group'!AL$23*prop_sw_use)*(1-Population!$DG35*circ_eff)</f>
        <v>4.1961717614364091E-5</v>
      </c>
      <c r="M35" s="191">
        <f>((1-(1-prop_idu_part)*SUMPRODUCT(Population!$BB35:$BN35,'By group'!$BB$27:$BN$27)*(1-prop_idu_male)/SUMPRODUCT(Population!$B35:$N35,'By group'!$B$27:$N$27))*Probability!Z35*'By group'!$B$24*'By group'!Z$23+(1-prop_idu_part)*SUMPRODUCT(Population!$BB35:$BN35,'By group'!$BB$27:$BN$27)*(1-prop_idu_male)/SUMPRODUCT(Population!$B35:$N35,'By group'!$B$27:$N$27)*Probability!BM35*'By group'!$B$24*'By group'!BM$23+Probability!AM35*Population!$DE35*(1-'By group'!AM$28*cond_eff)*'By group'!AM$23*prop_sw_use)*(1-Population!$DG35*circ_eff)</f>
        <v>7.0608741362754944E-5</v>
      </c>
      <c r="N35" s="191">
        <f>((1-(1-prop_idu_part)*SUMPRODUCT(Population!$BB35:$BN35,'By group'!$BB$27:$BN$27)*(1-prop_idu_male)/SUMPRODUCT(Population!$B35:$N35,'By group'!$B$27:$N$27))*Probability!AA35*'By group'!$B$24*'By group'!AA$23+(1-prop_idu_part)*SUMPRODUCT(Population!$BB35:$BN35,'By group'!$BB$27:$BN$27)*(1-prop_idu_male)/SUMPRODUCT(Population!$B35:$N35,'By group'!$B$27:$N$27)*Probability!BN35*'By group'!$B$24*'By group'!BN$23+Probability!AN35*Population!$DE35*(1-'By group'!AN$28*cond_eff)*'By group'!AN$23*prop_sw_use)*(1-Population!$DG35*circ_eff)</f>
        <v>7.1957158714856283E-5</v>
      </c>
      <c r="O35" s="190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group'!$BB$27:$BN$27)*prop_idu_male))*Probability!B35*Population!$DC35*(1-'By group'!O$28*'By group'!O$29)*'By group'!B$23+(1-prop_idu_part)*SUMPRODUCT(Population!$BB35:$BN35,'By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group'!$BB$27:$BN$27)*prop_idu_male)*Probability!BB35*Population!$DD35*(1-'By group'!BB$28*'By group'!BB$29)*'By group'!BB$23</f>
        <v>0</v>
      </c>
      <c r="P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group'!$BB$27:$BN$27)*prop_idu_male))*Probability!C35*Population!$DC35*(1-'By group'!P$28*'By group'!P$29)*'By group'!C$23+(1-prop_idu_part)*SUMPRODUCT(Population!$BB35:$BN35,'By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group'!$BB$27:$BN$27)*prop_idu_male)*Probability!BC35*Population!$DD35*(1-'By group'!BC$28*'By group'!BC$29)*'By group'!BC$23</f>
        <v>1.158230911676101E-3</v>
      </c>
      <c r="Q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group'!$BB$27:$BN$27)*prop_idu_male))*Probability!D35*Population!$DC35*(1-'By group'!Q$28*'By group'!Q$29)*'By group'!D$23+(1-prop_idu_part)*SUMPRODUCT(Population!$BB35:$BN35,'By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group'!$BB$27:$BN$27)*prop_idu_male)*Probability!BD35*Population!$DD35*(1-'By group'!BD$28*'By group'!BD$29)*'By group'!BD$23</f>
        <v>1.7295273082066306E-3</v>
      </c>
      <c r="R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group'!$BB$27:$BN$27)*prop_idu_male))*Probability!E35*Population!$DC35*(1-'By group'!R$28*'By group'!R$29)*'By group'!E$23+(1-prop_idu_part)*SUMPRODUCT(Population!$BB35:$BN35,'By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group'!$BB$27:$BN$27)*prop_idu_male)*Probability!BE35*Population!$DD35*(1-'By group'!BE$28*'By group'!BE$29)*'By group'!BE$23</f>
        <v>2.0953773024369516E-3</v>
      </c>
      <c r="S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group'!$BB$27:$BN$27)*prop_idu_male))*Probability!F35*Population!$DC35*(1-'By group'!S$28*'By group'!S$29)*'By group'!F$23+(1-prop_idu_part)*SUMPRODUCT(Population!$BB35:$BN35,'By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group'!$BB$27:$BN$27)*prop_idu_male)*Probability!BF35*Population!$DD35*(1-'By group'!BF$28*'By group'!BF$29)*'By group'!BF$23</f>
        <v>1.1626600106069689E-3</v>
      </c>
      <c r="T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group'!$BB$27:$BN$27)*prop_idu_male))*Probability!G35*Population!$DC35*(1-'By group'!T$28*'By group'!T$29)*'By group'!G$23+(1-prop_idu_part)*SUMPRODUCT(Population!$BB35:$BN35,'By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group'!$BB$27:$BN$27)*prop_idu_male)*Probability!BG35*Population!$DD35*(1-'By group'!BG$28*'By group'!BG$29)*'By group'!BG$23</f>
        <v>7.2153727507657031E-4</v>
      </c>
      <c r="U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group'!$BB$27:$BN$27)*prop_idu_male))*Probability!H35*Population!$DC35*(1-'By group'!U$28*'By group'!U$29)*'By group'!H$23+(1-prop_idu_part)*SUMPRODUCT(Population!$BB35:$BN35,'By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group'!$BB$27:$BN$27)*prop_idu_male)*Probability!BH35*Population!$DD35*(1-'By group'!BH$28*'By group'!BH$29)*'By group'!BH$23</f>
        <v>6.5286220297852617E-4</v>
      </c>
      <c r="V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group'!$BB$27:$BN$27)*prop_idu_male))*Probability!I35*Population!$DC35*(1-'By group'!V$28*'By group'!V$29)*'By group'!I$23+(1-prop_idu_part)*SUMPRODUCT(Population!$BB35:$BN35,'By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group'!$BB$27:$BN$27)*prop_idu_male)*Probability!BI35*Population!$DD35*(1-'By group'!BI$28*'By group'!BI$29)*'By group'!BI$23</f>
        <v>0</v>
      </c>
      <c r="W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group'!$BB$27:$BN$27)*prop_idu_male))*Probability!J35*Population!$DC35*(1-'By group'!W$28*'By group'!W$29)*'By group'!J$23+(1-prop_idu_part)*SUMPRODUCT(Population!$BB35:$BN35,'By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group'!$BB$27:$BN$27)*prop_idu_male)*Probability!BJ35*Population!$DD35*(1-'By group'!BJ$28*'By group'!BJ$29)*'By group'!BJ$23</f>
        <v>0</v>
      </c>
      <c r="X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group'!$BB$27:$BN$27)*prop_idu_male))*Probability!K35*Population!$DC35*(1-'By group'!X$28*'By group'!X$29)*'By group'!K$23+(1-prop_idu_part)*SUMPRODUCT(Population!$BB35:$BN35,'By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group'!$BB$27:$BN$27)*prop_idu_male)*Probability!BK35*Population!$DD35*(1-'By group'!BK$28*'By group'!BK$29)*'By group'!BK$23</f>
        <v>0</v>
      </c>
      <c r="Y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group'!$BB$27:$BN$27)*prop_idu_male))*Probability!L35*Population!$DC35*(1-'By group'!Y$28*'By group'!Y$29)*'By group'!L$23+(1-prop_idu_part)*SUMPRODUCT(Population!$BB35:$BN35,'By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group'!$BB$27:$BN$27)*prop_idu_male)*Probability!BL35*Population!$DD35*(1-'By group'!BL$28*'By group'!BL$29)*'By group'!BL$23</f>
        <v>2.1818833051993005E-5</v>
      </c>
      <c r="Z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group'!$BB$27:$BN$27)*prop_idu_male))*Probability!M35*Population!$DC35*(1-'By group'!Z$28*'By group'!Z$29)*'By group'!M$23+(1-prop_idu_part)*SUMPRODUCT(Population!$BB35:$BN35,'By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group'!$BB$27:$BN$27)*prop_idu_male)*Probability!BM35*Population!$DD35*(1-'By group'!BM$28*'By group'!BM$29)*'By group'!BM$23</f>
        <v>3.5801465761932452E-5</v>
      </c>
      <c r="AA35" s="191">
        <f>(1-(1-prop_idu_part)*SUMPRODUCT(Population!$BB35:$BN35,'By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group'!$BB$27:$BN$27)*prop_idu_male))*Probability!N35*Population!$DC35*(1-'By group'!AA$28*'By group'!AA$29)*'By group'!N$23+(1-prop_idu_part)*SUMPRODUCT(Population!$BB35:$BN35,'By group'!$BB$27:$BN$27)*prop_idu_male/(SUMPRODUCT(Population!$B35:$N35,'By group'!$B$27:$N$27)-(1-prop_idu_part)*SUMPRODUCT(Population!$BB35:$BN35,'By group'!$BB$27:$BN$27)*(1-prop_idu_male)+(1-prop_idu_part)*SUMPRODUCT(Population!$BB35:$BN35,'By group'!$BB$27:$BN$27)*prop_idu_male)*Probability!BN35*Population!$DD35*(1-'By group'!BN$28*'By group'!BN$29)*'By group'!BN$23</f>
        <v>3.1939106301456563E-5</v>
      </c>
      <c r="AB35" s="229">
        <f>Probability!B35*'By group'!$AB$24*'By group'!B$23</f>
        <v>0</v>
      </c>
      <c r="AC35" s="229">
        <f>Probability!C35*'By group'!$AB$24*'By group'!C$23</f>
        <v>5.3076646555744511E-2</v>
      </c>
      <c r="AD35" s="229">
        <f>Probability!D35*'By group'!$AB$24*'By group'!D$23</f>
        <v>7.9259452400131269E-2</v>
      </c>
      <c r="AE35" s="229">
        <f>Probability!E35*'By group'!$AB$24*'By group'!E$23</f>
        <v>9.6029986088943392E-2</v>
      </c>
      <c r="AF35" s="229">
        <f>Probability!F35*'By group'!$AB$24*'By group'!F$23</f>
        <v>5.3286005199005726E-2</v>
      </c>
      <c r="AG35" s="229">
        <f>Probability!G35*'By group'!$AB$24*'By group'!G$23</f>
        <v>3.3069718222036831E-2</v>
      </c>
      <c r="AH35" s="229">
        <f>Probability!H35*'By group'!$AB$24*'By group'!H$23</f>
        <v>2.9923556505887527E-2</v>
      </c>
      <c r="AI35" s="229">
        <f>Probability!I35*'By group'!$AB$24*'By group'!I$23</f>
        <v>0</v>
      </c>
      <c r="AJ35" s="229">
        <f>Probability!J35*'By group'!$AB$24*'By group'!J$23</f>
        <v>0</v>
      </c>
      <c r="AK35" s="229">
        <f>Probability!K35*'By group'!$AB$24*'By group'!K$23</f>
        <v>0</v>
      </c>
      <c r="AL35" s="229">
        <f>Probability!L35*'By group'!$AB$24*'By group'!L$23</f>
        <v>1.0000580521569804E-3</v>
      </c>
      <c r="AM35" s="229">
        <f>Probability!M35*'By group'!$AB$24*'By group'!M$23</f>
        <v>1.6410206214162771E-3</v>
      </c>
      <c r="AN35" s="229">
        <f>Probability!N35*'By group'!$AB$24*'By group'!N$23</f>
        <v>1.4640485310896056E-3</v>
      </c>
      <c r="AO35" s="40">
        <f>Probability!AO35*'By group'!$AO$24*'By group'!AO$23</f>
        <v>0</v>
      </c>
      <c r="AP35" s="42">
        <f>Probability!AP35*'By group'!$AO$24*'By group'!AP$23</f>
        <v>3.9152666487229804E-3</v>
      </c>
      <c r="AQ35" s="42">
        <f>Probability!AQ35*'By group'!$AO$24*'By group'!AQ$23</f>
        <v>5.543956048206628E-3</v>
      </c>
      <c r="AR35" s="42">
        <f>Probability!AR35*'By group'!$AO$24*'By group'!AR$23</f>
        <v>6.1439488463762475E-3</v>
      </c>
      <c r="AS35" s="42">
        <f>Probability!AS35*'By group'!$AO$24*'By group'!AS$23</f>
        <v>3.1510409963126456E-3</v>
      </c>
      <c r="AT35" s="42">
        <f>Probability!AT35*'By group'!$AO$24*'By group'!AT$23</f>
        <v>1.8381163719659323E-3</v>
      </c>
      <c r="AU35" s="42">
        <f>Probability!AU35*'By group'!$AO$24*'By group'!AU$23</f>
        <v>1.4771037163871571E-3</v>
      </c>
      <c r="AV35" s="42">
        <f>Probability!AV35*'By group'!$AO$24*'By group'!AV$23</f>
        <v>0</v>
      </c>
      <c r="AW35" s="42">
        <f>Probability!AW35*'By group'!$AO$24*'By group'!AW$23</f>
        <v>0</v>
      </c>
      <c r="AX35" s="42">
        <f>Probability!AX35*'By group'!$AO$24*'By group'!AX$23</f>
        <v>0</v>
      </c>
      <c r="AY35" s="42">
        <f>Probability!AY35*'By group'!$AO$24*'By group'!AY$23</f>
        <v>4.8674700106918418E-5</v>
      </c>
      <c r="AZ35" s="42">
        <f>Probability!AZ35*'By group'!$AO$24*'By group'!AZ$23</f>
        <v>7.0313190118916692E-5</v>
      </c>
      <c r="BA35" s="43">
        <f>Probability!BA35*'By group'!$AO$24*'By group'!BA$23</f>
        <v>5.5357328879989877E-5</v>
      </c>
      <c r="BB35" s="191">
        <f>prop_idu_part*Probability!BB35*'By group'!$BB$24*'By group'!BB$23+Probability!BB35*'By group'!$BB$30*'By group'!BB$31</f>
        <v>0</v>
      </c>
      <c r="BC35" s="191">
        <f>prop_idu_part*Probability!BC35*'By group'!$BB$24*'By group'!BC$23+Probability!BC35*'By group'!$BB$30*'By group'!BC$31</f>
        <v>5.8395541722616677E-2</v>
      </c>
      <c r="BD35" s="191">
        <f>prop_idu_part*Probability!BD35*'By group'!$BB$24*'By group'!BD$23+Probability!BD35*'By group'!$BB$30*'By group'!BD$31</f>
        <v>0.1374363024775842</v>
      </c>
      <c r="BE35" s="191">
        <f>prop_idu_part*Probability!BE35*'By group'!$BB$24*'By group'!BE$23+Probability!BE35*'By group'!$BB$30*'By group'!BE$31</f>
        <v>0.13627771384732995</v>
      </c>
      <c r="BF35" s="191">
        <f>prop_idu_part*Probability!BF35*'By group'!$BB$24*'By group'!BF$23+Probability!BF35*'By group'!$BB$30*'By group'!BF$31</f>
        <v>4.507899971156451E-2</v>
      </c>
      <c r="BG35" s="191">
        <f>prop_idu_part*Probability!BG35*'By group'!$BB$24*'By group'!BG$23+Probability!BG35*'By group'!$BB$30*'By group'!BG$31</f>
        <v>1.3865553474100387E-2</v>
      </c>
      <c r="BH35" s="191">
        <f>prop_idu_part*Probability!BH35*'By group'!$BB$24*'By group'!BH$23+Probability!BH35*'By group'!$BB$30*'By group'!BH$31</f>
        <v>1.1001503161748593E-2</v>
      </c>
      <c r="BI35" s="191">
        <f>prop_idu_part*Probability!BI35*'By group'!$BB$24*'By group'!BI$23+Probability!BI35*'By group'!$BB$30*'By group'!BI$31</f>
        <v>0</v>
      </c>
      <c r="BJ35" s="191">
        <f>prop_idu_part*Probability!BJ35*'By group'!$BB$24*'By group'!BJ$23+Probability!BJ35*'By group'!$BB$30*'By group'!BJ$31</f>
        <v>0</v>
      </c>
      <c r="BK35" s="191">
        <f>prop_idu_part*Probability!BK35*'By group'!$BB$24*'By group'!BK$23+Probability!BK35*'By group'!$BB$30*'By group'!BK$31</f>
        <v>0</v>
      </c>
      <c r="BL35" s="191">
        <f>prop_idu_part*Probability!BL35*'By group'!$BB$24*'By group'!BL$23+Probability!BL35*'By group'!$BB$30*'By group'!BL$31</f>
        <v>4.9355698536598172E-3</v>
      </c>
      <c r="BM35" s="191">
        <f>prop_idu_part*Probability!BM35*'By group'!$BB$24*'By group'!BM$23+Probability!BM35*'By group'!$BB$30*'By group'!BM$31</f>
        <v>2.4332146158951092E-3</v>
      </c>
      <c r="BN35" s="192">
        <f>prop_idu_part*Probability!BN35*'By group'!$BB$24*'By group'!BN$23+Probability!BN35*'By group'!$BB$30*'By group'!BN$31</f>
        <v>1.8201470177520592E-3</v>
      </c>
    </row>
    <row r="36" spans="1:66" x14ac:dyDescent="0.25">
      <c r="A36">
        <f t="shared" si="0"/>
        <v>16</v>
      </c>
      <c r="B36" s="190">
        <f>((1-(1-prop_idu_part)*SUMPRODUCT(Population!$BB36:$BN36,'By group'!$BB$27:$BN$27)*(1-prop_idu_male)/SUMPRODUCT(Population!$B36:$N36,'By group'!$B$27:$N$27))*Probability!O36*'By group'!$B$24*'By group'!O$23+(1-prop_idu_part)*SUMPRODUCT(Population!$BB36:$BN36,'By group'!$BB$27:$BN$27)*(1-prop_idu_male)/SUMPRODUCT(Population!$B36:$N36,'By group'!$B$27:$N$27)*Probability!BB36*'By group'!$B$24*'By group'!BB$23+Probability!AB36*Population!$DE36*(1-'By group'!AB$28*cond_eff)*'By group'!AB$23*prop_sw_use)*(1-Population!$DG36*circ_eff)</f>
        <v>0</v>
      </c>
      <c r="C36" s="191">
        <f>((1-(1-prop_idu_part)*SUMPRODUCT(Population!$BB36:$BN36,'By group'!$BB$27:$BN$27)*(1-prop_idu_male)/SUMPRODUCT(Population!$B36:$N36,'By group'!$B$27:$N$27))*Probability!P36*'By group'!$B$24*'By group'!P$23+(1-prop_idu_part)*SUMPRODUCT(Population!$BB36:$BN36,'By group'!$BB$27:$BN$27)*(1-prop_idu_male)/SUMPRODUCT(Population!$B36:$N36,'By group'!$B$27:$N$27)*Probability!BC36*'By group'!$B$24*'By group'!BC$23+Probability!AC36*Population!$DE36*(1-'By group'!AC$28*cond_eff)*'By group'!AC$23*prop_sw_use)*(1-Population!$DG36*circ_eff)</f>
        <v>2.3238589408324239E-3</v>
      </c>
      <c r="D36" s="191">
        <f>((1-(1-prop_idu_part)*SUMPRODUCT(Population!$BB36:$BN36,'By group'!$BB$27:$BN$27)*(1-prop_idu_male)/SUMPRODUCT(Population!$B36:$N36,'By group'!$B$27:$N$27))*Probability!Q36*'By group'!$B$24*'By group'!Q$23+(1-prop_idu_part)*SUMPRODUCT(Population!$BB36:$BN36,'By group'!$BB$27:$BN$27)*(1-prop_idu_male)/SUMPRODUCT(Population!$B36:$N36,'By group'!$B$27:$N$27)*Probability!BD36*'By group'!$B$24*'By group'!BD$23+Probability!AD36*Population!$DE36*(1-'By group'!AD$28*cond_eff)*'By group'!AD$23*prop_sw_use)*(1-Population!$DG36*circ_eff)</f>
        <v>3.4444567851610918E-3</v>
      </c>
      <c r="E36" s="191">
        <f>((1-(1-prop_idu_part)*SUMPRODUCT(Population!$BB36:$BN36,'By group'!$BB$27:$BN$27)*(1-prop_idu_male)/SUMPRODUCT(Population!$B36:$N36,'By group'!$B$27:$N$27))*Probability!R36*'By group'!$B$24*'By group'!R$23+(1-prop_idu_part)*SUMPRODUCT(Population!$BB36:$BN36,'By group'!$BB$27:$BN$27)*(1-prop_idu_male)/SUMPRODUCT(Population!$B36:$N36,'By group'!$B$27:$N$27)*Probability!BE36*'By group'!$B$24*'By group'!BE$23+Probability!AE36*Population!$DE36*(1-'By group'!AE$28*cond_eff)*'By group'!AE$23*prop_sw_use)*(1-Population!$DG36*circ_eff)</f>
        <v>4.1197889220545621E-3</v>
      </c>
      <c r="F36" s="191">
        <f>((1-(1-prop_idu_part)*SUMPRODUCT(Population!$BB36:$BN36,'By group'!$BB$27:$BN$27)*(1-prop_idu_male)/SUMPRODUCT(Population!$B36:$N36,'By group'!$B$27:$N$27))*Probability!S36*'By group'!$B$24*'By group'!S$23+(1-prop_idu_part)*SUMPRODUCT(Population!$BB36:$BN36,'By group'!$BB$27:$BN$27)*(1-prop_idu_male)/SUMPRODUCT(Population!$B36:$N36,'By group'!$B$27:$N$27)*Probability!BF36*'By group'!$B$24*'By group'!BF$23+Probability!AF36*Population!$DE36*(1-'By group'!AF$28*cond_eff)*'By group'!AF$23*prop_sw_use)*(1-Population!$DG36*circ_eff)</f>
        <v>2.2590583444022433E-3</v>
      </c>
      <c r="G36" s="191">
        <f>((1-(1-prop_idu_part)*SUMPRODUCT(Population!$BB36:$BN36,'By group'!$BB$27:$BN$27)*(1-prop_idu_male)/SUMPRODUCT(Population!$B36:$N36,'By group'!$B$27:$N$27))*Probability!T36*'By group'!$B$24*'By group'!T$23+(1-prop_idu_part)*SUMPRODUCT(Population!$BB36:$BN36,'By group'!$BB$27:$BN$27)*(1-prop_idu_male)/SUMPRODUCT(Population!$B36:$N36,'By group'!$B$27:$N$27)*Probability!BG36*'By group'!$B$24*'By group'!BG$23+Probability!AG36*Population!$DE36*(1-'By group'!AG$28*cond_eff)*'By group'!AG$23*prop_sw_use)*(1-Population!$DG36*circ_eff)</f>
        <v>1.3921623656783645E-3</v>
      </c>
      <c r="H36" s="191">
        <f>((1-(1-prop_idu_part)*SUMPRODUCT(Population!$BB36:$BN36,'By group'!$BB$27:$BN$27)*(1-prop_idu_male)/SUMPRODUCT(Population!$B36:$N36,'By group'!$B$27:$N$27))*Probability!U36*'By group'!$B$24*'By group'!U$23+(1-prop_idu_part)*SUMPRODUCT(Population!$BB36:$BN36,'By group'!$BB$27:$BN$27)*(1-prop_idu_male)/SUMPRODUCT(Population!$B36:$N36,'By group'!$B$27:$N$27)*Probability!BH36*'By group'!$B$24*'By group'!BH$23+Probability!AH36*Population!$DE36*(1-'By group'!AH$28*cond_eff)*'By group'!AH$23*prop_sw_use)*(1-Population!$DG36*circ_eff)</f>
        <v>1.2627970293616259E-3</v>
      </c>
      <c r="I36" s="191">
        <f>((1-(1-prop_idu_part)*SUMPRODUCT(Population!$BB36:$BN36,'By group'!$BB$27:$BN$27)*(1-prop_idu_male)/SUMPRODUCT(Population!$B36:$N36,'By group'!$B$27:$N$27))*Probability!V36*'By group'!$B$24*'By group'!V$23+(1-prop_idu_part)*SUMPRODUCT(Population!$BB36:$BN36,'By group'!$BB$27:$BN$27)*(1-prop_idu_male)/SUMPRODUCT(Population!$B36:$N36,'By group'!$B$27:$N$27)*Probability!BI36*'By group'!$B$24*'By group'!BI$23+Probability!AI36*Population!$DE36*(1-'By group'!AI$28*cond_eff)*'By group'!AI$23*prop_sw_use)*(1-Population!$DG36*circ_eff)</f>
        <v>0</v>
      </c>
      <c r="J36" s="191">
        <f>((1-(1-prop_idu_part)*SUMPRODUCT(Population!$BB36:$BN36,'By group'!$BB$27:$BN$27)*(1-prop_idu_male)/SUMPRODUCT(Population!$B36:$N36,'By group'!$B$27:$N$27))*Probability!W36*'By group'!$B$24*'By group'!W$23+(1-prop_idu_part)*SUMPRODUCT(Population!$BB36:$BN36,'By group'!$BB$27:$BN$27)*(1-prop_idu_male)/SUMPRODUCT(Population!$B36:$N36,'By group'!$B$27:$N$27)*Probability!BJ36*'By group'!$B$24*'By group'!BJ$23+Probability!AJ36*Population!$DE36*(1-'By group'!AJ$28*cond_eff)*'By group'!AJ$23*prop_sw_use)*(1-Population!$DG36*circ_eff)</f>
        <v>0</v>
      </c>
      <c r="K36" s="191">
        <f>((1-(1-prop_idu_part)*SUMPRODUCT(Population!$BB36:$BN36,'By group'!$BB$27:$BN$27)*(1-prop_idu_male)/SUMPRODUCT(Population!$B36:$N36,'By group'!$B$27:$N$27))*Probability!X36*'By group'!$B$24*'By group'!X$23+(1-prop_idu_part)*SUMPRODUCT(Population!$BB36:$BN36,'By group'!$BB$27:$BN$27)*(1-prop_idu_male)/SUMPRODUCT(Population!$B36:$N36,'By group'!$B$27:$N$27)*Probability!BK36*'By group'!$B$24*'By group'!BK$23+Probability!AK36*Population!$DE36*(1-'By group'!AK$28*cond_eff)*'By group'!AK$23*prop_sw_use)*(1-Population!$DG36*circ_eff)</f>
        <v>0</v>
      </c>
      <c r="L36" s="191">
        <f>((1-(1-prop_idu_part)*SUMPRODUCT(Population!$BB36:$BN36,'By group'!$BB$27:$BN$27)*(1-prop_idu_male)/SUMPRODUCT(Population!$B36:$N36,'By group'!$B$27:$N$27))*Probability!Y36*'By group'!$B$24*'By group'!Y$23+(1-prop_idu_part)*SUMPRODUCT(Population!$BB36:$BN36,'By group'!$BB$27:$BN$27)*(1-prop_idu_male)/SUMPRODUCT(Population!$B36:$N36,'By group'!$B$27:$N$27)*Probability!BL36*'By group'!$B$24*'By group'!BL$23+Probability!AL36*Population!$DE36*(1-'By group'!AL$28*cond_eff)*'By group'!AL$23*prop_sw_use)*(1-Population!$DG36*circ_eff)</f>
        <v>4.157071252483837E-5</v>
      </c>
      <c r="M36" s="191">
        <f>((1-(1-prop_idu_part)*SUMPRODUCT(Population!$BB36:$BN36,'By group'!$BB$27:$BN$27)*(1-prop_idu_male)/SUMPRODUCT(Population!$B36:$N36,'By group'!$B$27:$N$27))*Probability!Z36*'By group'!$B$24*'By group'!Z$23+(1-prop_idu_part)*SUMPRODUCT(Population!$BB36:$BN36,'By group'!$BB$27:$BN$27)*(1-prop_idu_male)/SUMPRODUCT(Population!$B36:$N36,'By group'!$B$27:$N$27)*Probability!BM36*'By group'!$B$24*'By group'!BM$23+Probability!AM36*Population!$DE36*(1-'By group'!AM$28*cond_eff)*'By group'!AM$23*prop_sw_use)*(1-Population!$DG36*circ_eff)</f>
        <v>6.9750586957963205E-5</v>
      </c>
      <c r="N36" s="191">
        <f>((1-(1-prop_idu_part)*SUMPRODUCT(Population!$BB36:$BN36,'By group'!$BB$27:$BN$27)*(1-prop_idu_male)/SUMPRODUCT(Population!$B36:$N36,'By group'!$B$27:$N$27))*Probability!AA36*'By group'!$B$24*'By group'!AA$23+(1-prop_idu_part)*SUMPRODUCT(Population!$BB36:$BN36,'By group'!$BB$27:$BN$27)*(1-prop_idu_male)/SUMPRODUCT(Population!$B36:$N36,'By group'!$B$27:$N$27)*Probability!BN36*'By group'!$B$24*'By group'!BN$23+Probability!AN36*Population!$DE36*(1-'By group'!AN$28*cond_eff)*'By group'!AN$23*prop_sw_use)*(1-Population!$DG36*circ_eff)</f>
        <v>7.0095087134531563E-5</v>
      </c>
      <c r="O36" s="190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group'!$BB$27:$BN$27)*prop_idu_male))*Probability!B36*Population!$DC36*(1-'By group'!O$28*'By group'!O$29)*'By group'!B$23+(1-prop_idu_part)*SUMPRODUCT(Population!$BB36:$BN36,'By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group'!$BB$27:$BN$27)*prop_idu_male)*Probability!BB36*Population!$DD36*(1-'By group'!BB$28*'By group'!BB$29)*'By group'!BB$23</f>
        <v>0</v>
      </c>
      <c r="P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group'!$BB$27:$BN$27)*prop_idu_male))*Probability!C36*Population!$DC36*(1-'By group'!P$28*'By group'!P$29)*'By group'!C$23+(1-prop_idu_part)*SUMPRODUCT(Population!$BB36:$BN36,'By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group'!$BB$27:$BN$27)*prop_idu_male)*Probability!BC36*Population!$DD36*(1-'By group'!BC$28*'By group'!BC$29)*'By group'!BC$23</f>
        <v>1.1507265116248099E-3</v>
      </c>
      <c r="Q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group'!$BB$27:$BN$27)*prop_idu_male))*Probability!D36*Population!$DC36*(1-'By group'!Q$28*'By group'!Q$29)*'By group'!D$23+(1-prop_idu_part)*SUMPRODUCT(Population!$BB36:$BN36,'By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group'!$BB$27:$BN$27)*prop_idu_male)*Probability!BD36*Population!$DD36*(1-'By group'!BD$28*'By group'!BD$29)*'By group'!BD$23</f>
        <v>1.7158153925785435E-3</v>
      </c>
      <c r="R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group'!$BB$27:$BN$27)*prop_idu_male))*Probability!E36*Population!$DC36*(1-'By group'!R$28*'By group'!R$29)*'By group'!E$23+(1-prop_idu_part)*SUMPRODUCT(Population!$BB36:$BN36,'By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group'!$BB$27:$BN$27)*prop_idu_male)*Probability!BE36*Population!$DD36*(1-'By group'!BE$28*'By group'!BE$29)*'By group'!BE$23</f>
        <v>2.0731317318558374E-3</v>
      </c>
      <c r="S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group'!$BB$27:$BN$27)*prop_idu_male))*Probability!F36*Population!$DC36*(1-'By group'!S$28*'By group'!S$29)*'By group'!F$23+(1-prop_idu_part)*SUMPRODUCT(Population!$BB36:$BN36,'By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group'!$BB$27:$BN$27)*prop_idu_male)*Probability!BF36*Population!$DD36*(1-'By group'!BF$28*'By group'!BF$29)*'By group'!BF$23</f>
        <v>1.1475747539613946E-3</v>
      </c>
      <c r="T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group'!$BB$27:$BN$27)*prop_idu_male))*Probability!G36*Population!$DC36*(1-'By group'!T$28*'By group'!T$29)*'By group'!G$23+(1-prop_idu_part)*SUMPRODUCT(Population!$BB36:$BN36,'By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group'!$BB$27:$BN$27)*prop_idu_male)*Probability!BG36*Population!$DD36*(1-'By group'!BG$28*'By group'!BG$29)*'By group'!BG$23</f>
        <v>7.1115509254497374E-4</v>
      </c>
      <c r="U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group'!$BB$27:$BN$27)*prop_idu_male))*Probability!H36*Population!$DC36*(1-'By group'!U$28*'By group'!U$29)*'By group'!H$23+(1-prop_idu_part)*SUMPRODUCT(Population!$BB36:$BN36,'By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group'!$BB$27:$BN$27)*prop_idu_male)*Probability!BH36*Population!$DD36*(1-'By group'!BH$28*'By group'!BH$29)*'By group'!BH$23</f>
        <v>6.4177419423365825E-4</v>
      </c>
      <c r="V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group'!$BB$27:$BN$27)*prop_idu_male))*Probability!I36*Population!$DC36*(1-'By group'!V$28*'By group'!V$29)*'By group'!I$23+(1-prop_idu_part)*SUMPRODUCT(Population!$BB36:$BN36,'By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group'!$BB$27:$BN$27)*prop_idu_male)*Probability!BI36*Population!$DD36*(1-'By group'!BI$28*'By group'!BI$29)*'By group'!BI$23</f>
        <v>0</v>
      </c>
      <c r="W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group'!$BB$27:$BN$27)*prop_idu_male))*Probability!J36*Population!$DC36*(1-'By group'!W$28*'By group'!W$29)*'By group'!J$23+(1-prop_idu_part)*SUMPRODUCT(Population!$BB36:$BN36,'By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group'!$BB$27:$BN$27)*prop_idu_male)*Probability!BJ36*Population!$DD36*(1-'By group'!BJ$28*'By group'!BJ$29)*'By group'!BJ$23</f>
        <v>0</v>
      </c>
      <c r="X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group'!$BB$27:$BN$27)*prop_idu_male))*Probability!K36*Population!$DC36*(1-'By group'!X$28*'By group'!X$29)*'By group'!K$23+(1-prop_idu_part)*SUMPRODUCT(Population!$BB36:$BN36,'By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group'!$BB$27:$BN$27)*prop_idu_male)*Probability!BK36*Population!$DD36*(1-'By group'!BK$28*'By group'!BK$29)*'By group'!BK$23</f>
        <v>0</v>
      </c>
      <c r="Y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group'!$BB$27:$BN$27)*prop_idu_male))*Probability!L36*Population!$DC36*(1-'By group'!Y$28*'By group'!Y$29)*'By group'!L$23+(1-prop_idu_part)*SUMPRODUCT(Population!$BB36:$BN36,'By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group'!$BB$27:$BN$27)*prop_idu_male)*Probability!BL36*Population!$DD36*(1-'By group'!BL$28*'By group'!BL$29)*'By group'!BL$23</f>
        <v>2.1501774732006439E-5</v>
      </c>
      <c r="Z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group'!$BB$27:$BN$27)*prop_idu_male))*Probability!M36*Population!$DC36*(1-'By group'!Z$28*'By group'!Z$29)*'By group'!M$23+(1-prop_idu_part)*SUMPRODUCT(Population!$BB36:$BN36,'By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group'!$BB$27:$BN$27)*prop_idu_male)*Probability!BM36*Population!$DD36*(1-'By group'!BM$28*'By group'!BM$29)*'By group'!BM$23</f>
        <v>3.5366641604671783E-5</v>
      </c>
      <c r="AA36" s="191">
        <f>(1-(1-prop_idu_part)*SUMPRODUCT(Population!$BB36:$BN36,'By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group'!$BB$27:$BN$27)*prop_idu_male))*Probability!N36*Population!$DC36*(1-'By group'!AA$28*'By group'!AA$29)*'By group'!N$23+(1-prop_idu_part)*SUMPRODUCT(Population!$BB36:$BN36,'By group'!$BB$27:$BN$27)*prop_idu_male/(SUMPRODUCT(Population!$B36:$N36,'By group'!$B$27:$N$27)-(1-prop_idu_part)*SUMPRODUCT(Population!$BB36:$BN36,'By group'!$BB$27:$BN$27)*(1-prop_idu_male)+(1-prop_idu_part)*SUMPRODUCT(Population!$BB36:$BN36,'By group'!$BB$27:$BN$27)*prop_idu_male)*Probability!BN36*Population!$DD36*(1-'By group'!BN$28*'By group'!BN$29)*'By group'!BN$23</f>
        <v>3.1440967160142572E-5</v>
      </c>
      <c r="AB36" s="229">
        <f>Probability!B36*'By group'!$AB$24*'By group'!B$23</f>
        <v>0</v>
      </c>
      <c r="AC36" s="229">
        <f>Probability!C36*'By group'!$AB$24*'By group'!C$23</f>
        <v>5.2782419208895107E-2</v>
      </c>
      <c r="AD36" s="229">
        <f>Probability!D36*'By group'!$AB$24*'By group'!D$23</f>
        <v>7.8705117503988037E-2</v>
      </c>
      <c r="AE36" s="229">
        <f>Probability!E36*'By group'!$AB$24*'By group'!E$23</f>
        <v>9.5099912213520044E-2</v>
      </c>
      <c r="AF36" s="229">
        <f>Probability!F36*'By group'!$AB$24*'By group'!F$23</f>
        <v>5.2644110209696934E-2</v>
      </c>
      <c r="AG36" s="229">
        <f>Probability!G36*'By group'!$AB$24*'By group'!G$23</f>
        <v>3.262453098957354E-2</v>
      </c>
      <c r="AH36" s="229">
        <f>Probability!H36*'By group'!$AB$24*'By group'!H$23</f>
        <v>2.9442988236411626E-2</v>
      </c>
      <c r="AI36" s="229">
        <f>Probability!I36*'By group'!$AB$24*'By group'!I$23</f>
        <v>0</v>
      </c>
      <c r="AJ36" s="229">
        <f>Probability!J36*'By group'!$AB$24*'By group'!J$23</f>
        <v>0</v>
      </c>
      <c r="AK36" s="229">
        <f>Probability!K36*'By group'!$AB$24*'By group'!K$23</f>
        <v>0</v>
      </c>
      <c r="AL36" s="229">
        <f>Probability!L36*'By group'!$AB$24*'By group'!L$23</f>
        <v>9.8645209374540474E-4</v>
      </c>
      <c r="AM36" s="229">
        <f>Probability!M36*'By group'!$AB$24*'By group'!M$23</f>
        <v>1.6226136557199785E-3</v>
      </c>
      <c r="AN36" s="229">
        <f>Probability!N36*'By group'!$AB$24*'By group'!N$23</f>
        <v>1.4425703909617341E-3</v>
      </c>
      <c r="AO36" s="40">
        <f>Probability!AO36*'By group'!$AO$24*'By group'!AO$23</f>
        <v>0</v>
      </c>
      <c r="AP36" s="42">
        <f>Probability!AP36*'By group'!$AO$24*'By group'!AP$23</f>
        <v>3.9643571988954686E-3</v>
      </c>
      <c r="AQ36" s="42">
        <f>Probability!AQ36*'By group'!$AO$24*'By group'!AQ$23</f>
        <v>5.6160636560661252E-3</v>
      </c>
      <c r="AR36" s="42">
        <f>Probability!AR36*'By group'!$AO$24*'By group'!AR$23</f>
        <v>6.2279948324619472E-3</v>
      </c>
      <c r="AS36" s="42">
        <f>Probability!AS36*'By group'!$AO$24*'By group'!AS$23</f>
        <v>3.1959515421776477E-3</v>
      </c>
      <c r="AT36" s="42">
        <f>Probability!AT36*'By group'!$AO$24*'By group'!AT$23</f>
        <v>1.8651975896544935E-3</v>
      </c>
      <c r="AU36" s="42">
        <f>Probability!AU36*'By group'!$AO$24*'By group'!AU$23</f>
        <v>1.4988688310274083E-3</v>
      </c>
      <c r="AV36" s="42">
        <f>Probability!AV36*'By group'!$AO$24*'By group'!AV$23</f>
        <v>0</v>
      </c>
      <c r="AW36" s="42">
        <f>Probability!AW36*'By group'!$AO$24*'By group'!AW$23</f>
        <v>0</v>
      </c>
      <c r="AX36" s="42">
        <f>Probability!AX36*'By group'!$AO$24*'By group'!AX$23</f>
        <v>0</v>
      </c>
      <c r="AY36" s="42">
        <f>Probability!AY36*'By group'!$AO$24*'By group'!AY$23</f>
        <v>4.9489354243121571E-5</v>
      </c>
      <c r="AZ36" s="42">
        <f>Probability!AZ36*'By group'!$AO$24*'By group'!AZ$23</f>
        <v>7.1607954730705458E-5</v>
      </c>
      <c r="BA36" s="43">
        <f>Probability!BA36*'By group'!$AO$24*'By group'!BA$23</f>
        <v>5.5917086791461164E-5</v>
      </c>
      <c r="BB36" s="191">
        <f>prop_idu_part*Probability!BB36*'By group'!$BB$24*'By group'!BB$23+Probability!BB36*'By group'!$BB$30*'By group'!BB$31</f>
        <v>0</v>
      </c>
      <c r="BC36" s="191">
        <f>prop_idu_part*Probability!BC36*'By group'!$BB$24*'By group'!BC$23+Probability!BC36*'By group'!$BB$30*'By group'!BC$31</f>
        <v>5.8407035271260385E-2</v>
      </c>
      <c r="BD36" s="191">
        <f>prop_idu_part*Probability!BD36*'By group'!$BB$24*'By group'!BD$23+Probability!BD36*'By group'!$BB$30*'By group'!BD$31</f>
        <v>0.13736221646207314</v>
      </c>
      <c r="BE36" s="191">
        <f>prop_idu_part*Probability!BE36*'By group'!$BB$24*'By group'!BE$23+Probability!BE36*'By group'!$BB$30*'By group'!BE$31</f>
        <v>0.13604713777698538</v>
      </c>
      <c r="BF36" s="191">
        <f>prop_idu_part*Probability!BF36*'By group'!$BB$24*'By group'!BF$23+Probability!BF36*'By group'!$BB$30*'By group'!BF$31</f>
        <v>4.4977926140867548E-2</v>
      </c>
      <c r="BG36" s="191">
        <f>prop_idu_part*Probability!BG36*'By group'!$BB$24*'By group'!BG$23+Probability!BG36*'By group'!$BB$30*'By group'!BG$31</f>
        <v>1.3835501569506622E-2</v>
      </c>
      <c r="BH36" s="191">
        <f>prop_idu_part*Probability!BH36*'By group'!$BB$24*'By group'!BH$23+Probability!BH36*'By group'!$BB$30*'By group'!BH$31</f>
        <v>1.0985806026824793E-2</v>
      </c>
      <c r="BI36" s="191">
        <f>prop_idu_part*Probability!BI36*'By group'!$BB$24*'By group'!BI$23+Probability!BI36*'By group'!$BB$30*'By group'!BI$31</f>
        <v>0</v>
      </c>
      <c r="BJ36" s="191">
        <f>prop_idu_part*Probability!BJ36*'By group'!$BB$24*'By group'!BJ$23+Probability!BJ36*'By group'!$BB$30*'By group'!BJ$31</f>
        <v>0</v>
      </c>
      <c r="BK36" s="191">
        <f>prop_idu_part*Probability!BK36*'By group'!$BB$24*'By group'!BK$23+Probability!BK36*'By group'!$BB$30*'By group'!BK$31</f>
        <v>0</v>
      </c>
      <c r="BL36" s="191">
        <f>prop_idu_part*Probability!BL36*'By group'!$BB$24*'By group'!BL$23+Probability!BL36*'By group'!$BB$30*'By group'!BL$31</f>
        <v>4.9401323979554948E-3</v>
      </c>
      <c r="BM36" s="191">
        <f>prop_idu_part*Probability!BM36*'By group'!$BB$24*'By group'!BM$23+Probability!BM36*'By group'!$BB$30*'By group'!BM$31</f>
        <v>2.4452133956729891E-3</v>
      </c>
      <c r="BN36" s="192">
        <f>prop_idu_part*Probability!BN36*'By group'!$BB$24*'By group'!BN$23+Probability!BN36*'By group'!$BB$30*'By group'!BN$31</f>
        <v>1.8221770608271371E-3</v>
      </c>
    </row>
    <row r="37" spans="1:66" x14ac:dyDescent="0.25">
      <c r="A37">
        <f t="shared" si="0"/>
        <v>16.5</v>
      </c>
      <c r="B37" s="190">
        <f>((1-(1-prop_idu_part)*SUMPRODUCT(Population!$BB37:$BN37,'By group'!$BB$27:$BN$27)*(1-prop_idu_male)/SUMPRODUCT(Population!$B37:$N37,'By group'!$B$27:$N$27))*Probability!O37*'By group'!$B$24*'By group'!O$23+(1-prop_idu_part)*SUMPRODUCT(Population!$BB37:$BN37,'By group'!$BB$27:$BN$27)*(1-prop_idu_male)/SUMPRODUCT(Population!$B37:$N37,'By group'!$B$27:$N$27)*Probability!BB37*'By group'!$B$24*'By group'!BB$23+Probability!AB37*Population!$DE37*(1-'By group'!AB$28*cond_eff)*'By group'!AB$23*prop_sw_use)*(1-Population!$DG37*circ_eff)</f>
        <v>0</v>
      </c>
      <c r="C37" s="191">
        <f>((1-(1-prop_idu_part)*SUMPRODUCT(Population!$BB37:$BN37,'By group'!$BB$27:$BN$27)*(1-prop_idu_male)/SUMPRODUCT(Population!$B37:$N37,'By group'!$B$27:$N$27))*Probability!P37*'By group'!$B$24*'By group'!P$23+(1-prop_idu_part)*SUMPRODUCT(Population!$BB37:$BN37,'By group'!$BB$27:$BN$27)*(1-prop_idu_male)/SUMPRODUCT(Population!$B37:$N37,'By group'!$B$27:$N$27)*Probability!BC37*'By group'!$B$24*'By group'!BC$23+Probability!AC37*Population!$DE37*(1-'By group'!AC$28*cond_eff)*'By group'!AC$23*prop_sw_use)*(1-Population!$DG37*circ_eff)</f>
        <v>2.319284422663148E-3</v>
      </c>
      <c r="D37" s="191">
        <f>((1-(1-prop_idu_part)*SUMPRODUCT(Population!$BB37:$BN37,'By group'!$BB$27:$BN$27)*(1-prop_idu_male)/SUMPRODUCT(Population!$B37:$N37,'By group'!$B$27:$N$27))*Probability!Q37*'By group'!$B$24*'By group'!Q$23+(1-prop_idu_part)*SUMPRODUCT(Population!$BB37:$BN37,'By group'!$BB$27:$BN$27)*(1-prop_idu_male)/SUMPRODUCT(Population!$B37:$N37,'By group'!$B$27:$N$27)*Probability!BD37*'By group'!$B$24*'By group'!BD$23+Probability!AD37*Population!$DE37*(1-'By group'!AD$28*cond_eff)*'By group'!AD$23*prop_sw_use)*(1-Population!$DG37*circ_eff)</f>
        <v>3.4338365263645388E-3</v>
      </c>
      <c r="E37" s="191">
        <f>((1-(1-prop_idu_part)*SUMPRODUCT(Population!$BB37:$BN37,'By group'!$BB$27:$BN$27)*(1-prop_idu_male)/SUMPRODUCT(Population!$B37:$N37,'By group'!$B$27:$N$27))*Probability!R37*'By group'!$B$24*'By group'!R$23+(1-prop_idu_part)*SUMPRODUCT(Population!$BB37:$BN37,'By group'!$BB$27:$BN$27)*(1-prop_idu_male)/SUMPRODUCT(Population!$B37:$N37,'By group'!$B$27:$N$27)*Probability!BE37*'By group'!$B$24*'By group'!BE$23+Probability!AE37*Population!$DE37*(1-'By group'!AE$28*cond_eff)*'By group'!AE$23*prop_sw_use)*(1-Population!$DG37*circ_eff)</f>
        <v>4.0986578792239154E-3</v>
      </c>
      <c r="F37" s="191">
        <f>((1-(1-prop_idu_part)*SUMPRODUCT(Population!$BB37:$BN37,'By group'!$BB$27:$BN$27)*(1-prop_idu_male)/SUMPRODUCT(Population!$B37:$N37,'By group'!$B$27:$N$27))*Probability!S37*'By group'!$B$24*'By group'!S$23+(1-prop_idu_part)*SUMPRODUCT(Population!$BB37:$BN37,'By group'!$BB$27:$BN$27)*(1-prop_idu_male)/SUMPRODUCT(Population!$B37:$N37,'By group'!$B$27:$N$27)*Probability!BF37*'By group'!$B$24*'By group'!BF$23+Probability!AF37*Population!$DE37*(1-'By group'!AF$28*cond_eff)*'By group'!AF$23*prop_sw_use)*(1-Population!$DG37*circ_eff)</f>
        <v>2.2437892626894075E-3</v>
      </c>
      <c r="G37" s="191">
        <f>((1-(1-prop_idu_part)*SUMPRODUCT(Population!$BB37:$BN37,'By group'!$BB$27:$BN$27)*(1-prop_idu_male)/SUMPRODUCT(Population!$B37:$N37,'By group'!$B$27:$N$27))*Probability!T37*'By group'!$B$24*'By group'!T$23+(1-prop_idu_part)*SUMPRODUCT(Population!$BB37:$BN37,'By group'!$BB$27:$BN$27)*(1-prop_idu_male)/SUMPRODUCT(Population!$B37:$N37,'By group'!$B$27:$N$27)*Probability!BG37*'By group'!$B$24*'By group'!BG$23+Probability!AG37*Population!$DE37*(1-'By group'!AG$28*cond_eff)*'By group'!AG$23*prop_sw_use)*(1-Population!$DG37*circ_eff)</f>
        <v>1.3810968385213188E-3</v>
      </c>
      <c r="H37" s="191">
        <f>((1-(1-prop_idu_part)*SUMPRODUCT(Population!$BB37:$BN37,'By group'!$BB$27:$BN$27)*(1-prop_idu_male)/SUMPRODUCT(Population!$B37:$N37,'By group'!$B$27:$N$27))*Probability!U37*'By group'!$B$24*'By group'!U$23+(1-prop_idu_part)*SUMPRODUCT(Population!$BB37:$BN37,'By group'!$BB$27:$BN$27)*(1-prop_idu_male)/SUMPRODUCT(Population!$B37:$N37,'By group'!$B$27:$N$27)*Probability!BH37*'By group'!$B$24*'By group'!BH$23+Probability!AH37*Population!$DE37*(1-'By group'!AH$28*cond_eff)*'By group'!AH$23*prop_sw_use)*(1-Population!$DG37*circ_eff)</f>
        <v>1.2481867330232466E-3</v>
      </c>
      <c r="I37" s="191">
        <f>((1-(1-prop_idu_part)*SUMPRODUCT(Population!$BB37:$BN37,'By group'!$BB$27:$BN$27)*(1-prop_idu_male)/SUMPRODUCT(Population!$B37:$N37,'By group'!$B$27:$N$27))*Probability!V37*'By group'!$B$24*'By group'!V$23+(1-prop_idu_part)*SUMPRODUCT(Population!$BB37:$BN37,'By group'!$BB$27:$BN$27)*(1-prop_idu_male)/SUMPRODUCT(Population!$B37:$N37,'By group'!$B$27:$N$27)*Probability!BI37*'By group'!$B$24*'By group'!BI$23+Probability!AI37*Population!$DE37*(1-'By group'!AI$28*cond_eff)*'By group'!AI$23*prop_sw_use)*(1-Population!$DG37*circ_eff)</f>
        <v>0</v>
      </c>
      <c r="J37" s="191">
        <f>((1-(1-prop_idu_part)*SUMPRODUCT(Population!$BB37:$BN37,'By group'!$BB$27:$BN$27)*(1-prop_idu_male)/SUMPRODUCT(Population!$B37:$N37,'By group'!$B$27:$N$27))*Probability!W37*'By group'!$B$24*'By group'!W$23+(1-prop_idu_part)*SUMPRODUCT(Population!$BB37:$BN37,'By group'!$BB$27:$BN$27)*(1-prop_idu_male)/SUMPRODUCT(Population!$B37:$N37,'By group'!$B$27:$N$27)*Probability!BJ37*'By group'!$B$24*'By group'!BJ$23+Probability!AJ37*Population!$DE37*(1-'By group'!AJ$28*cond_eff)*'By group'!AJ$23*prop_sw_use)*(1-Population!$DG37*circ_eff)</f>
        <v>0</v>
      </c>
      <c r="K37" s="191">
        <f>((1-(1-prop_idu_part)*SUMPRODUCT(Population!$BB37:$BN37,'By group'!$BB$27:$BN$27)*(1-prop_idu_male)/SUMPRODUCT(Population!$B37:$N37,'By group'!$B$27:$N$27))*Probability!X37*'By group'!$B$24*'By group'!X$23+(1-prop_idu_part)*SUMPRODUCT(Population!$BB37:$BN37,'By group'!$BB$27:$BN$27)*(1-prop_idu_male)/SUMPRODUCT(Population!$B37:$N37,'By group'!$B$27:$N$27)*Probability!BK37*'By group'!$B$24*'By group'!BK$23+Probability!AK37*Population!$DE37*(1-'By group'!AK$28*cond_eff)*'By group'!AK$23*prop_sw_use)*(1-Population!$DG37*circ_eff)</f>
        <v>0</v>
      </c>
      <c r="L37" s="191">
        <f>((1-(1-prop_idu_part)*SUMPRODUCT(Population!$BB37:$BN37,'By group'!$BB$27:$BN$27)*(1-prop_idu_male)/SUMPRODUCT(Population!$B37:$N37,'By group'!$B$27:$N$27))*Probability!Y37*'By group'!$B$24*'By group'!Y$23+(1-prop_idu_part)*SUMPRODUCT(Population!$BB37:$BN37,'By group'!$BB$27:$BN$27)*(1-prop_idu_male)/SUMPRODUCT(Population!$B37:$N37,'By group'!$B$27:$N$27)*Probability!BL37*'By group'!$B$24*'By group'!BL$23+Probability!AL37*Population!$DE37*(1-'By group'!AL$28*cond_eff)*'By group'!AL$23*prop_sw_use)*(1-Population!$DG37*circ_eff)</f>
        <v>4.1191794628366545E-5</v>
      </c>
      <c r="M37" s="191">
        <f>((1-(1-prop_idu_part)*SUMPRODUCT(Population!$BB37:$BN37,'By group'!$BB$27:$BN$27)*(1-prop_idu_male)/SUMPRODUCT(Population!$B37:$N37,'By group'!$B$27:$N$27))*Probability!Z37*'By group'!$B$24*'By group'!Z$23+(1-prop_idu_part)*SUMPRODUCT(Population!$BB37:$BN37,'By group'!$BB$27:$BN$27)*(1-prop_idu_male)/SUMPRODUCT(Population!$B37:$N37,'By group'!$B$27:$N$27)*Probability!BM37*'By group'!$B$24*'By group'!BM$23+Probability!AM37*Population!$DE37*(1-'By group'!AM$28*cond_eff)*'By group'!AM$23*prop_sw_use)*(1-Population!$DG37*circ_eff)</f>
        <v>6.8928222265218439E-5</v>
      </c>
      <c r="N37" s="191">
        <f>((1-(1-prop_idu_part)*SUMPRODUCT(Population!$BB37:$BN37,'By group'!$BB$27:$BN$27)*(1-prop_idu_male)/SUMPRODUCT(Population!$B37:$N37,'By group'!$B$27:$N$27))*Probability!AA37*'By group'!$B$24*'By group'!AA$23+(1-prop_idu_part)*SUMPRODUCT(Population!$BB37:$BN37,'By group'!$BB$27:$BN$27)*(1-prop_idu_male)/SUMPRODUCT(Population!$B37:$N37,'By group'!$B$27:$N$27)*Probability!BN37*'By group'!$B$24*'By group'!BN$23+Probability!AN37*Population!$DE37*(1-'By group'!AN$28*cond_eff)*'By group'!AN$23*prop_sw_use)*(1-Population!$DG37*circ_eff)</f>
        <v>6.8366130136118247E-5</v>
      </c>
      <c r="O37" s="190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group'!$BB$27:$BN$27)*prop_idu_male))*Probability!B37*Population!$DC37*(1-'By group'!O$28*'By group'!O$29)*'By group'!B$23+(1-prop_idu_part)*SUMPRODUCT(Population!$BB37:$BN37,'By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group'!$BB$27:$BN$27)*prop_idu_male)*Probability!BB37*Population!$DD37*(1-'By group'!BB$28*'By group'!BB$29)*'By group'!BB$23</f>
        <v>0</v>
      </c>
      <c r="P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group'!$BB$27:$BN$27)*prop_idu_male))*Probability!C37*Population!$DC37*(1-'By group'!P$28*'By group'!P$29)*'By group'!C$23+(1-prop_idu_part)*SUMPRODUCT(Population!$BB37:$BN37,'By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group'!$BB$27:$BN$27)*prop_idu_male)*Probability!BC37*Population!$DD37*(1-'By group'!BC$28*'By group'!BC$29)*'By group'!BC$23</f>
        <v>1.1437501419819726E-3</v>
      </c>
      <c r="Q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group'!$BB$27:$BN$27)*prop_idu_male))*Probability!D37*Population!$DC37*(1-'By group'!Q$28*'By group'!Q$29)*'By group'!D$23+(1-prop_idu_part)*SUMPRODUCT(Population!$BB37:$BN37,'By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group'!$BB$27:$BN$27)*prop_idu_male)*Probability!BD37*Population!$DD37*(1-'By group'!BD$28*'By group'!BD$29)*'By group'!BD$23</f>
        <v>1.7030143915848356E-3</v>
      </c>
      <c r="R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group'!$BB$27:$BN$27)*prop_idu_male))*Probability!E37*Population!$DC37*(1-'By group'!R$28*'By group'!R$29)*'By group'!E$23+(1-prop_idu_part)*SUMPRODUCT(Population!$BB37:$BN37,'By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group'!$BB$27:$BN$27)*prop_idu_male)*Probability!BE37*Population!$DD37*(1-'By group'!BE$28*'By group'!BE$29)*'By group'!BE$23</f>
        <v>2.0523847403053153E-3</v>
      </c>
      <c r="S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group'!$BB$27:$BN$27)*prop_idu_male))*Probability!F37*Population!$DC37*(1-'By group'!S$28*'By group'!S$29)*'By group'!F$23+(1-prop_idu_part)*SUMPRODUCT(Population!$BB37:$BN37,'By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group'!$BB$27:$BN$27)*prop_idu_male)*Probability!BF37*Population!$DD37*(1-'By group'!BF$28*'By group'!BF$29)*'By group'!BF$23</f>
        <v>1.1335213255461633E-3</v>
      </c>
      <c r="T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group'!$BB$27:$BN$27)*prop_idu_male))*Probability!G37*Population!$DC37*(1-'By group'!T$28*'By group'!T$29)*'By group'!G$23+(1-prop_idu_part)*SUMPRODUCT(Population!$BB37:$BN37,'By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group'!$BB$27:$BN$27)*prop_idu_male)*Probability!BG37*Population!$DD37*(1-'By group'!BG$28*'By group'!BG$29)*'By group'!BG$23</f>
        <v>7.0146050030655616E-4</v>
      </c>
      <c r="U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group'!$BB$27:$BN$27)*prop_idu_male))*Probability!H37*Population!$DC37*(1-'By group'!U$28*'By group'!U$29)*'By group'!H$23+(1-prop_idu_part)*SUMPRODUCT(Population!$BB37:$BN37,'By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group'!$BB$27:$BN$27)*prop_idu_male)*Probability!BH37*Population!$DD37*(1-'By group'!BH$28*'By group'!BH$29)*'By group'!BH$23</f>
        <v>6.3135051046749404E-4</v>
      </c>
      <c r="V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group'!$BB$27:$BN$27)*prop_idu_male))*Probability!I37*Population!$DC37*(1-'By group'!V$28*'By group'!V$29)*'By group'!I$23+(1-prop_idu_part)*SUMPRODUCT(Population!$BB37:$BN37,'By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group'!$BB$27:$BN$27)*prop_idu_male)*Probability!BI37*Population!$DD37*(1-'By group'!BI$28*'By group'!BI$29)*'By group'!BI$23</f>
        <v>0</v>
      </c>
      <c r="W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group'!$BB$27:$BN$27)*prop_idu_male))*Probability!J37*Population!$DC37*(1-'By group'!W$28*'By group'!W$29)*'By group'!J$23+(1-prop_idu_part)*SUMPRODUCT(Population!$BB37:$BN37,'By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group'!$BB$27:$BN$27)*prop_idu_male)*Probability!BJ37*Population!$DD37*(1-'By group'!BJ$28*'By group'!BJ$29)*'By group'!BJ$23</f>
        <v>0</v>
      </c>
      <c r="X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group'!$BB$27:$BN$27)*prop_idu_male))*Probability!K37*Population!$DC37*(1-'By group'!X$28*'By group'!X$29)*'By group'!K$23+(1-prop_idu_part)*SUMPRODUCT(Population!$BB37:$BN37,'By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group'!$BB$27:$BN$27)*prop_idu_male)*Probability!BK37*Population!$DD37*(1-'By group'!BK$28*'By group'!BK$29)*'By group'!BK$23</f>
        <v>0</v>
      </c>
      <c r="Y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group'!$BB$27:$BN$27)*prop_idu_male))*Probability!L37*Population!$DC37*(1-'By group'!Y$28*'By group'!Y$29)*'By group'!L$23+(1-prop_idu_part)*SUMPRODUCT(Population!$BB37:$BN37,'By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group'!$BB$27:$BN$27)*prop_idu_male)*Probability!BL37*Population!$DD37*(1-'By group'!BL$28*'By group'!BL$29)*'By group'!BL$23</f>
        <v>2.1193404588886057E-5</v>
      </c>
      <c r="Z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group'!$BB$27:$BN$27)*prop_idu_male))*Probability!M37*Population!$DC37*(1-'By group'!Z$28*'By group'!Z$29)*'By group'!M$23+(1-prop_idu_part)*SUMPRODUCT(Population!$BB37:$BN37,'By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group'!$BB$27:$BN$27)*prop_idu_male)*Probability!BM37*Population!$DD37*(1-'By group'!BM$28*'By group'!BM$29)*'By group'!BM$23</f>
        <v>3.4924239574568103E-5</v>
      </c>
      <c r="AA37" s="191">
        <f>(1-(1-prop_idu_part)*SUMPRODUCT(Population!$BB37:$BN37,'By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group'!$BB$27:$BN$27)*prop_idu_male))*Probability!N37*Population!$DC37*(1-'By group'!AA$28*'By group'!AA$29)*'By group'!N$23+(1-prop_idu_part)*SUMPRODUCT(Population!$BB37:$BN37,'By group'!$BB$27:$BN$27)*prop_idu_male/(SUMPRODUCT(Population!$B37:$N37,'By group'!$B$27:$N$27)-(1-prop_idu_part)*SUMPRODUCT(Population!$BB37:$BN37,'By group'!$BB$27:$BN$27)*(1-prop_idu_male)+(1-prop_idu_part)*SUMPRODUCT(Population!$BB37:$BN37,'By group'!$BB$27:$BN$27)*prop_idu_male)*Probability!BN37*Population!$DD37*(1-'By group'!BN$28*'By group'!BN$29)*'By group'!BN$23</f>
        <v>3.095386997640049E-5</v>
      </c>
      <c r="AB37" s="229">
        <f>Probability!B37*'By group'!$AB$24*'By group'!B$23</f>
        <v>0</v>
      </c>
      <c r="AC37" s="229">
        <f>Probability!C37*'By group'!$AB$24*'By group'!C$23</f>
        <v>5.2509159825699543E-2</v>
      </c>
      <c r="AD37" s="229">
        <f>Probability!D37*'By group'!$AB$24*'By group'!D$23</f>
        <v>7.8187509268742419E-2</v>
      </c>
      <c r="AE37" s="229">
        <f>Probability!E37*'By group'!$AB$24*'By group'!E$23</f>
        <v>9.4232014639904355E-2</v>
      </c>
      <c r="AF37" s="229">
        <f>Probability!F37*'By group'!$AB$24*'By group'!F$23</f>
        <v>5.204569359114819E-2</v>
      </c>
      <c r="AG37" s="229">
        <f>Probability!G37*'By group'!$AB$24*'By group'!G$23</f>
        <v>3.2208414408177552E-2</v>
      </c>
      <c r="AH37" s="229">
        <f>Probability!H37*'By group'!$AB$24*'By group'!H$23</f>
        <v>2.8990525279703461E-2</v>
      </c>
      <c r="AI37" s="229">
        <f>Probability!I37*'By group'!$AB$24*'By group'!I$23</f>
        <v>0</v>
      </c>
      <c r="AJ37" s="229">
        <f>Probability!J37*'By group'!$AB$24*'By group'!J$23</f>
        <v>0</v>
      </c>
      <c r="AK37" s="229">
        <f>Probability!K37*'By group'!$AB$24*'By group'!K$23</f>
        <v>0</v>
      </c>
      <c r="AL37" s="229">
        <f>Probability!L37*'By group'!$AB$24*'By group'!L$23</f>
        <v>9.7316918078707213E-4</v>
      </c>
      <c r="AM37" s="229">
        <f>Probability!M37*'By group'!$AB$24*'By group'!M$23</f>
        <v>1.6037409968873682E-3</v>
      </c>
      <c r="AN37" s="229">
        <f>Probability!N37*'By group'!$AB$24*'By group'!N$23</f>
        <v>1.4214851041359879E-3</v>
      </c>
      <c r="AO37" s="40">
        <f>Probability!AO37*'By group'!$AO$24*'By group'!AO$23</f>
        <v>0</v>
      </c>
      <c r="AP37" s="42">
        <f>Probability!AP37*'By group'!$AO$24*'By group'!AP$23</f>
        <v>4.013358938097256E-3</v>
      </c>
      <c r="AQ37" s="42">
        <f>Probability!AQ37*'By group'!$AO$24*'By group'!AQ$23</f>
        <v>5.6881069183097729E-3</v>
      </c>
      <c r="AR37" s="42">
        <f>Probability!AR37*'By group'!$AO$24*'By group'!AR$23</f>
        <v>6.3120463829828607E-3</v>
      </c>
      <c r="AS37" s="42">
        <f>Probability!AS37*'By group'!$AO$24*'By group'!AS$23</f>
        <v>3.2408879285057224E-3</v>
      </c>
      <c r="AT37" s="42">
        <f>Probability!AT37*'By group'!$AO$24*'By group'!AT$23</f>
        <v>1.8923056026051914E-3</v>
      </c>
      <c r="AU37" s="42">
        <f>Probability!AU37*'By group'!$AO$24*'By group'!AU$23</f>
        <v>1.5208029675611271E-3</v>
      </c>
      <c r="AV37" s="42">
        <f>Probability!AV37*'By group'!$AO$24*'By group'!AV$23</f>
        <v>0</v>
      </c>
      <c r="AW37" s="42">
        <f>Probability!AW37*'By group'!$AO$24*'By group'!AW$23</f>
        <v>0</v>
      </c>
      <c r="AX37" s="42">
        <f>Probability!AX37*'By group'!$AO$24*'By group'!AX$23</f>
        <v>0</v>
      </c>
      <c r="AY37" s="42">
        <f>Probability!AY37*'By group'!$AO$24*'By group'!AY$23</f>
        <v>5.0297319565134611E-5</v>
      </c>
      <c r="AZ37" s="42">
        <f>Probability!AZ37*'By group'!$AO$24*'By group'!AZ$23</f>
        <v>7.2895793611450928E-5</v>
      </c>
      <c r="BA37" s="43">
        <f>Probability!BA37*'By group'!$AO$24*'By group'!BA$23</f>
        <v>5.6527911076894242E-5</v>
      </c>
      <c r="BB37" s="191">
        <f>prop_idu_part*Probability!BB37*'By group'!$BB$24*'By group'!BB$23+Probability!BB37*'By group'!$BB$30*'By group'!BB$31</f>
        <v>0</v>
      </c>
      <c r="BC37" s="191">
        <f>prop_idu_part*Probability!BC37*'By group'!$BB$24*'By group'!BC$23+Probability!BC37*'By group'!$BB$30*'By group'!BC$31</f>
        <v>5.8419490331982113E-2</v>
      </c>
      <c r="BD37" s="191">
        <f>prop_idu_part*Probability!BD37*'By group'!$BB$24*'By group'!BD$23+Probability!BD37*'By group'!$BB$30*'By group'!BD$31</f>
        <v>0.13729984444860432</v>
      </c>
      <c r="BE37" s="191">
        <f>prop_idu_part*Probability!BE37*'By group'!$BB$24*'By group'!BE$23+Probability!BE37*'By group'!$BB$30*'By group'!BE$31</f>
        <v>0.13583247829606265</v>
      </c>
      <c r="BF37" s="191">
        <f>prop_idu_part*Probability!BF37*'By group'!$BB$24*'By group'!BF$23+Probability!BF37*'By group'!$BB$30*'By group'!BF$31</f>
        <v>4.4878371724941843E-2</v>
      </c>
      <c r="BG37" s="191">
        <f>prop_idu_part*Probability!BG37*'By group'!$BB$24*'By group'!BG$23+Probability!BG37*'By group'!$BB$30*'By group'!BG$31</f>
        <v>1.3804112621451653E-2</v>
      </c>
      <c r="BH37" s="191">
        <f>prop_idu_part*Probability!BH37*'By group'!$BB$24*'By group'!BH$23+Probability!BH37*'By group'!$BB$30*'By group'!BH$31</f>
        <v>1.0965796818915859E-2</v>
      </c>
      <c r="BI37" s="191">
        <f>prop_idu_part*Probability!BI37*'By group'!$BB$24*'By group'!BI$23+Probability!BI37*'By group'!$BB$30*'By group'!BI$31</f>
        <v>0</v>
      </c>
      <c r="BJ37" s="191">
        <f>prop_idu_part*Probability!BJ37*'By group'!$BB$24*'By group'!BJ$23+Probability!BJ37*'By group'!$BB$30*'By group'!BJ$31</f>
        <v>0</v>
      </c>
      <c r="BK37" s="191">
        <f>prop_idu_part*Probability!BK37*'By group'!$BB$24*'By group'!BK$23+Probability!BK37*'By group'!$BB$30*'By group'!BK$31</f>
        <v>0</v>
      </c>
      <c r="BL37" s="191">
        <f>prop_idu_part*Probability!BL37*'By group'!$BB$24*'By group'!BL$23+Probability!BL37*'By group'!$BB$30*'By group'!BL$31</f>
        <v>4.9411152823345674E-3</v>
      </c>
      <c r="BM37" s="191">
        <f>prop_idu_part*Probability!BM37*'By group'!$BB$24*'By group'!BM$23+Probability!BM37*'By group'!$BB$30*'By group'!BM$31</f>
        <v>2.4544788425607238E-3</v>
      </c>
      <c r="BN37" s="192">
        <f>prop_idu_part*Probability!BN37*'By group'!$BB$24*'By group'!BN$23+Probability!BN37*'By group'!$BB$30*'By group'!BN$31</f>
        <v>1.8238672745922468E-3</v>
      </c>
    </row>
    <row r="38" spans="1:66" x14ac:dyDescent="0.25">
      <c r="A38">
        <f t="shared" si="0"/>
        <v>17</v>
      </c>
      <c r="B38" s="190">
        <f>((1-(1-prop_idu_part)*SUMPRODUCT(Population!$BB38:$BN38,'By group'!$BB$27:$BN$27)*(1-prop_idu_male)/SUMPRODUCT(Population!$B38:$N38,'By group'!$B$27:$N$27))*Probability!O38*'By group'!$B$24*'By group'!O$23+(1-prop_idu_part)*SUMPRODUCT(Population!$BB38:$BN38,'By group'!$BB$27:$BN$27)*(1-prop_idu_male)/SUMPRODUCT(Population!$B38:$N38,'By group'!$B$27:$N$27)*Probability!BB38*'By group'!$B$24*'By group'!BB$23+Probability!AB38*Population!$DE38*(1-'By group'!AB$28*cond_eff)*'By group'!AB$23*prop_sw_use)*(1-Population!$DG38*circ_eff)</f>
        <v>0</v>
      </c>
      <c r="C38" s="191">
        <f>((1-(1-prop_idu_part)*SUMPRODUCT(Population!$BB38:$BN38,'By group'!$BB$27:$BN$27)*(1-prop_idu_male)/SUMPRODUCT(Population!$B38:$N38,'By group'!$B$27:$N$27))*Probability!P38*'By group'!$B$24*'By group'!P$23+(1-prop_idu_part)*SUMPRODUCT(Population!$BB38:$BN38,'By group'!$BB$27:$BN$27)*(1-prop_idu_male)/SUMPRODUCT(Population!$B38:$N38,'By group'!$B$27:$N$27)*Probability!BC38*'By group'!$B$24*'By group'!BC$23+Probability!AC38*Population!$DE38*(1-'By group'!AC$28*cond_eff)*'By group'!AC$23*prop_sw_use)*(1-Population!$DG38*circ_eff)</f>
        <v>2.315181593842901E-3</v>
      </c>
      <c r="D38" s="191">
        <f>((1-(1-prop_idu_part)*SUMPRODUCT(Population!$BB38:$BN38,'By group'!$BB$27:$BN$27)*(1-prop_idu_male)/SUMPRODUCT(Population!$B38:$N38,'By group'!$B$27:$N$27))*Probability!Q38*'By group'!$B$24*'By group'!Q$23+(1-prop_idu_part)*SUMPRODUCT(Population!$BB38:$BN38,'By group'!$BB$27:$BN$27)*(1-prop_idu_male)/SUMPRODUCT(Population!$B38:$N38,'By group'!$B$27:$N$27)*Probability!BD38*'By group'!$B$24*'By group'!BD$23+Probability!AD38*Population!$DE38*(1-'By group'!AD$28*cond_eff)*'By group'!AD$23*prop_sw_use)*(1-Population!$DG38*circ_eff)</f>
        <v>3.4242413064677966E-3</v>
      </c>
      <c r="E38" s="191">
        <f>((1-(1-prop_idu_part)*SUMPRODUCT(Population!$BB38:$BN38,'By group'!$BB$27:$BN$27)*(1-prop_idu_male)/SUMPRODUCT(Population!$B38:$N38,'By group'!$B$27:$N$27))*Probability!R38*'By group'!$B$24*'By group'!R$23+(1-prop_idu_part)*SUMPRODUCT(Population!$BB38:$BN38,'By group'!$BB$27:$BN$27)*(1-prop_idu_male)/SUMPRODUCT(Population!$B38:$N38,'By group'!$B$27:$N$27)*Probability!BE38*'By group'!$B$24*'By group'!BE$23+Probability!AE38*Population!$DE38*(1-'By group'!AE$28*cond_eff)*'By group'!AE$23*prop_sw_use)*(1-Population!$DG38*circ_eff)</f>
        <v>4.0792415383423888E-3</v>
      </c>
      <c r="F38" s="191">
        <f>((1-(1-prop_idu_part)*SUMPRODUCT(Population!$BB38:$BN38,'By group'!$BB$27:$BN$27)*(1-prop_idu_male)/SUMPRODUCT(Population!$B38:$N38,'By group'!$B$27:$N$27))*Probability!S38*'By group'!$B$24*'By group'!S$23+(1-prop_idu_part)*SUMPRODUCT(Population!$BB38:$BN38,'By group'!$BB$27:$BN$27)*(1-prop_idu_male)/SUMPRODUCT(Population!$B38:$N38,'By group'!$B$27:$N$27)*Probability!BF38*'By group'!$B$24*'By group'!BF$23+Probability!AF38*Population!$DE38*(1-'By group'!AF$28*cond_eff)*'By group'!AF$23*prop_sw_use)*(1-Population!$DG38*circ_eff)</f>
        <v>2.22956217224585E-3</v>
      </c>
      <c r="G38" s="191">
        <f>((1-(1-prop_idu_part)*SUMPRODUCT(Population!$BB38:$BN38,'By group'!$BB$27:$BN$27)*(1-prop_idu_male)/SUMPRODUCT(Population!$B38:$N38,'By group'!$B$27:$N$27))*Probability!T38*'By group'!$B$24*'By group'!T$23+(1-prop_idu_part)*SUMPRODUCT(Population!$BB38:$BN38,'By group'!$BB$27:$BN$27)*(1-prop_idu_male)/SUMPRODUCT(Population!$B38:$N38,'By group'!$B$27:$N$27)*Probability!BG38*'By group'!$B$24*'By group'!BG$23+Probability!AG38*Population!$DE38*(1-'By group'!AG$28*cond_eff)*'By group'!AG$23*prop_sw_use)*(1-Population!$DG38*circ_eff)</f>
        <v>1.3706991512656172E-3</v>
      </c>
      <c r="H38" s="191">
        <f>((1-(1-prop_idu_part)*SUMPRODUCT(Population!$BB38:$BN38,'By group'!$BB$27:$BN$27)*(1-prop_idu_male)/SUMPRODUCT(Population!$B38:$N38,'By group'!$B$27:$N$27))*Probability!U38*'By group'!$B$24*'By group'!U$23+(1-prop_idu_part)*SUMPRODUCT(Population!$BB38:$BN38,'By group'!$BB$27:$BN$27)*(1-prop_idu_male)/SUMPRODUCT(Population!$B38:$N38,'By group'!$B$27:$N$27)*Probability!BH38*'By group'!$B$24*'By group'!BH$23+Probability!AH38*Population!$DE38*(1-'By group'!AH$28*cond_eff)*'By group'!AH$23*prop_sw_use)*(1-Population!$DG38*circ_eff)</f>
        <v>1.2344337882230748E-3</v>
      </c>
      <c r="I38" s="191">
        <f>((1-(1-prop_idu_part)*SUMPRODUCT(Population!$BB38:$BN38,'By group'!$BB$27:$BN$27)*(1-prop_idu_male)/SUMPRODUCT(Population!$B38:$N38,'By group'!$B$27:$N$27))*Probability!V38*'By group'!$B$24*'By group'!V$23+(1-prop_idu_part)*SUMPRODUCT(Population!$BB38:$BN38,'By group'!$BB$27:$BN$27)*(1-prop_idu_male)/SUMPRODUCT(Population!$B38:$N38,'By group'!$B$27:$N$27)*Probability!BI38*'By group'!$B$24*'By group'!BI$23+Probability!AI38*Population!$DE38*(1-'By group'!AI$28*cond_eff)*'By group'!AI$23*prop_sw_use)*(1-Population!$DG38*circ_eff)</f>
        <v>0</v>
      </c>
      <c r="J38" s="191">
        <f>((1-(1-prop_idu_part)*SUMPRODUCT(Population!$BB38:$BN38,'By group'!$BB$27:$BN$27)*(1-prop_idu_male)/SUMPRODUCT(Population!$B38:$N38,'By group'!$B$27:$N$27))*Probability!W38*'By group'!$B$24*'By group'!W$23+(1-prop_idu_part)*SUMPRODUCT(Population!$BB38:$BN38,'By group'!$BB$27:$BN$27)*(1-prop_idu_male)/SUMPRODUCT(Population!$B38:$N38,'By group'!$B$27:$N$27)*Probability!BJ38*'By group'!$B$24*'By group'!BJ$23+Probability!AJ38*Population!$DE38*(1-'By group'!AJ$28*cond_eff)*'By group'!AJ$23*prop_sw_use)*(1-Population!$DG38*circ_eff)</f>
        <v>0</v>
      </c>
      <c r="K38" s="191">
        <f>((1-(1-prop_idu_part)*SUMPRODUCT(Population!$BB38:$BN38,'By group'!$BB$27:$BN$27)*(1-prop_idu_male)/SUMPRODUCT(Population!$B38:$N38,'By group'!$B$27:$N$27))*Probability!X38*'By group'!$B$24*'By group'!X$23+(1-prop_idu_part)*SUMPRODUCT(Population!$BB38:$BN38,'By group'!$BB$27:$BN$27)*(1-prop_idu_male)/SUMPRODUCT(Population!$B38:$N38,'By group'!$B$27:$N$27)*Probability!BK38*'By group'!$B$24*'By group'!BK$23+Probability!AK38*Population!$DE38*(1-'By group'!AK$28*cond_eff)*'By group'!AK$23*prop_sw_use)*(1-Population!$DG38*circ_eff)</f>
        <v>0</v>
      </c>
      <c r="L38" s="191">
        <f>((1-(1-prop_idu_part)*SUMPRODUCT(Population!$BB38:$BN38,'By group'!$BB$27:$BN$27)*(1-prop_idu_male)/SUMPRODUCT(Population!$B38:$N38,'By group'!$B$27:$N$27))*Probability!Y38*'By group'!$B$24*'By group'!Y$23+(1-prop_idu_part)*SUMPRODUCT(Population!$BB38:$BN38,'By group'!$BB$27:$BN$27)*(1-prop_idu_male)/SUMPRODUCT(Population!$B38:$N38,'By group'!$B$27:$N$27)*Probability!BL38*'By group'!$B$24*'By group'!BL$23+Probability!AL38*Population!$DE38*(1-'By group'!AL$28*cond_eff)*'By group'!AL$23*prop_sw_use)*(1-Population!$DG38*circ_eff)</f>
        <v>4.082605535195899E-5</v>
      </c>
      <c r="M38" s="191">
        <f>((1-(1-prop_idu_part)*SUMPRODUCT(Population!$BB38:$BN38,'By group'!$BB$27:$BN$27)*(1-prop_idu_male)/SUMPRODUCT(Population!$B38:$N38,'By group'!$B$27:$N$27))*Probability!Z38*'By group'!$B$24*'By group'!Z$23+(1-prop_idu_part)*SUMPRODUCT(Population!$BB38:$BN38,'By group'!$BB$27:$BN$27)*(1-prop_idu_male)/SUMPRODUCT(Population!$B38:$N38,'By group'!$B$27:$N$27)*Probability!BM38*'By group'!$B$24*'By group'!BM$23+Probability!AM38*Population!$DE38*(1-'By group'!AM$28*cond_eff)*'By group'!AM$23*prop_sw_use)*(1-Population!$DG38*circ_eff)</f>
        <v>6.8140098748790403E-5</v>
      </c>
      <c r="N38" s="191">
        <f>((1-(1-prop_idu_part)*SUMPRODUCT(Population!$BB38:$BN38,'By group'!$BB$27:$BN$27)*(1-prop_idu_male)/SUMPRODUCT(Population!$B38:$N38,'By group'!$B$27:$N$27))*Probability!AA38*'By group'!$B$24*'By group'!AA$23+(1-prop_idu_part)*SUMPRODUCT(Population!$BB38:$BN38,'By group'!$BB$27:$BN$27)*(1-prop_idu_male)/SUMPRODUCT(Population!$B38:$N38,'By group'!$B$27:$N$27)*Probability!BN38*'By group'!$B$24*'By group'!BN$23+Probability!AN38*Population!$DE38*(1-'By group'!AN$28*cond_eff)*'By group'!AN$23*prop_sw_use)*(1-Population!$DG38*circ_eff)</f>
        <v>6.6759085937290449E-5</v>
      </c>
      <c r="O38" s="190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group'!$BB$27:$BN$27)*prop_idu_male))*Probability!B38*Population!$DC38*(1-'By group'!O$28*'By group'!O$29)*'By group'!B$23+(1-prop_idu_part)*SUMPRODUCT(Population!$BB38:$BN38,'By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group'!$BB$27:$BN$27)*prop_idu_male)*Probability!BB38*Population!$DD38*(1-'By group'!BB$28*'By group'!BB$29)*'By group'!BB$23</f>
        <v>0</v>
      </c>
      <c r="P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group'!$BB$27:$BN$27)*prop_idu_male))*Probability!C38*Population!$DC38*(1-'By group'!P$28*'By group'!P$29)*'By group'!C$23+(1-prop_idu_part)*SUMPRODUCT(Population!$BB38:$BN38,'By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group'!$BB$27:$BN$27)*prop_idu_male)*Probability!BC38*Population!$DD38*(1-'By group'!BC$28*'By group'!BC$29)*'By group'!BC$23</f>
        <v>1.1372732429321773E-3</v>
      </c>
      <c r="Q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group'!$BB$27:$BN$27)*prop_idu_male))*Probability!D38*Population!$DC38*(1-'By group'!Q$28*'By group'!Q$29)*'By group'!D$23+(1-prop_idu_part)*SUMPRODUCT(Population!$BB38:$BN38,'By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group'!$BB$27:$BN$27)*prop_idu_male)*Probability!BD38*Population!$DD38*(1-'By group'!BD$28*'By group'!BD$29)*'By group'!BD$23</f>
        <v>1.6910784641124093E-3</v>
      </c>
      <c r="R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group'!$BB$27:$BN$27)*prop_idu_male))*Probability!E38*Population!$DC38*(1-'By group'!R$28*'By group'!R$29)*'By group'!E$23+(1-prop_idu_part)*SUMPRODUCT(Population!$BB38:$BN38,'By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group'!$BB$27:$BN$27)*prop_idu_male)*Probability!BE38*Population!$DD38*(1-'By group'!BE$28*'By group'!BE$29)*'By group'!BE$23</f>
        <v>2.0330319047681465E-3</v>
      </c>
      <c r="S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group'!$BB$27:$BN$27)*prop_idu_male))*Probability!F38*Population!$DC38*(1-'By group'!S$28*'By group'!S$29)*'By group'!F$23+(1-prop_idu_part)*SUMPRODUCT(Population!$BB38:$BN38,'By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group'!$BB$27:$BN$27)*prop_idu_male)*Probability!BF38*Population!$DD38*(1-'By group'!BF$28*'By group'!BF$29)*'By group'!BF$23</f>
        <v>1.1204187241769044E-3</v>
      </c>
      <c r="T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group'!$BB$27:$BN$27)*prop_idu_male))*Probability!G38*Population!$DC38*(1-'By group'!T$28*'By group'!T$29)*'By group'!G$23+(1-prop_idu_part)*SUMPRODUCT(Population!$BB38:$BN38,'By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group'!$BB$27:$BN$27)*prop_idu_male)*Probability!BG38*Population!$DD38*(1-'By group'!BG$28*'By group'!BG$29)*'By group'!BG$23</f>
        <v>6.9240018711362638E-4</v>
      </c>
      <c r="U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group'!$BB$27:$BN$27)*prop_idu_male))*Probability!H38*Population!$DC38*(1-'By group'!U$28*'By group'!U$29)*'By group'!H$23+(1-prop_idu_part)*SUMPRODUCT(Population!$BB38:$BN38,'By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group'!$BB$27:$BN$27)*prop_idu_male)*Probability!BH38*Population!$DD38*(1-'By group'!BH$28*'By group'!BH$29)*'By group'!BH$23</f>
        <v>6.2155860213544711E-4</v>
      </c>
      <c r="V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group'!$BB$27:$BN$27)*prop_idu_male))*Probability!I38*Population!$DC38*(1-'By group'!V$28*'By group'!V$29)*'By group'!I$23+(1-prop_idu_part)*SUMPRODUCT(Population!$BB38:$BN38,'By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group'!$BB$27:$BN$27)*prop_idu_male)*Probability!BI38*Population!$DD38*(1-'By group'!BI$28*'By group'!BI$29)*'By group'!BI$23</f>
        <v>0</v>
      </c>
      <c r="W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group'!$BB$27:$BN$27)*prop_idu_male))*Probability!J38*Population!$DC38*(1-'By group'!W$28*'By group'!W$29)*'By group'!J$23+(1-prop_idu_part)*SUMPRODUCT(Population!$BB38:$BN38,'By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group'!$BB$27:$BN$27)*prop_idu_male)*Probability!BJ38*Population!$DD38*(1-'By group'!BJ$28*'By group'!BJ$29)*'By group'!BJ$23</f>
        <v>0</v>
      </c>
      <c r="X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group'!$BB$27:$BN$27)*prop_idu_male))*Probability!K38*Population!$DC38*(1-'By group'!X$28*'By group'!X$29)*'By group'!K$23+(1-prop_idu_part)*SUMPRODUCT(Population!$BB38:$BN38,'By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group'!$BB$27:$BN$27)*prop_idu_male)*Probability!BK38*Population!$DD38*(1-'By group'!BK$28*'By group'!BK$29)*'By group'!BK$23</f>
        <v>0</v>
      </c>
      <c r="Y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group'!$BB$27:$BN$27)*prop_idu_male))*Probability!L38*Population!$DC38*(1-'By group'!Y$28*'By group'!Y$29)*'By group'!L$23+(1-prop_idu_part)*SUMPRODUCT(Population!$BB38:$BN38,'By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group'!$BB$27:$BN$27)*prop_idu_male)*Probability!BL38*Population!$DD38*(1-'By group'!BL$28*'By group'!BL$29)*'By group'!BL$23</f>
        <v>2.0895048837990671E-5</v>
      </c>
      <c r="Z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group'!$BB$27:$BN$27)*prop_idu_male))*Probability!M38*Population!$DC38*(1-'By group'!Z$28*'By group'!Z$29)*'By group'!M$23+(1-prop_idu_part)*SUMPRODUCT(Population!$BB38:$BN38,'By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group'!$BB$27:$BN$27)*prop_idu_male)*Probability!BM38*Population!$DD38*(1-'By group'!BM$28*'By group'!BM$29)*'By group'!BM$23</f>
        <v>3.4478574746872054E-5</v>
      </c>
      <c r="AA38" s="191">
        <f>(1-(1-prop_idu_part)*SUMPRODUCT(Population!$BB38:$BN38,'By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group'!$BB$27:$BN$27)*prop_idu_male))*Probability!N38*Population!$DC38*(1-'By group'!AA$28*'By group'!AA$29)*'By group'!N$23+(1-prop_idu_part)*SUMPRODUCT(Population!$BB38:$BN38,'By group'!$BB$27:$BN$27)*prop_idu_male/(SUMPRODUCT(Population!$B38:$N38,'By group'!$B$27:$N$27)-(1-prop_idu_part)*SUMPRODUCT(Population!$BB38:$BN38,'By group'!$BB$27:$BN$27)*(1-prop_idu_male)+(1-prop_idu_part)*SUMPRODUCT(Population!$BB38:$BN38,'By group'!$BB$27:$BN$27)*prop_idu_male)*Probability!BN38*Population!$DD38*(1-'By group'!BN$28*'By group'!BN$29)*'By group'!BN$23</f>
        <v>3.0477792596066148E-5</v>
      </c>
      <c r="AB38" s="229">
        <f>Probability!B38*'By group'!$AB$24*'By group'!B$23</f>
        <v>0</v>
      </c>
      <c r="AC38" s="229">
        <f>Probability!C38*'By group'!$AB$24*'By group'!C$23</f>
        <v>5.2255840729147608E-2</v>
      </c>
      <c r="AD38" s="229">
        <f>Probability!D38*'By group'!$AB$24*'By group'!D$23</f>
        <v>7.7704976733390399E-2</v>
      </c>
      <c r="AE38" s="229">
        <f>Probability!E38*'By group'!$AB$24*'By group'!E$23</f>
        <v>9.342212735554023E-2</v>
      </c>
      <c r="AF38" s="229">
        <f>Probability!F38*'By group'!$AB$24*'By group'!F$23</f>
        <v>5.1487423947148198E-2</v>
      </c>
      <c r="AG38" s="229">
        <f>Probability!G38*'By group'!$AB$24*'By group'!G$23</f>
        <v>3.1819172914545314E-2</v>
      </c>
      <c r="AH38" s="229">
        <f>Probability!H38*'By group'!$AB$24*'By group'!H$23</f>
        <v>2.8564917681304605E-2</v>
      </c>
      <c r="AI38" s="229">
        <f>Probability!I38*'By group'!$AB$24*'By group'!I$23</f>
        <v>0</v>
      </c>
      <c r="AJ38" s="229">
        <f>Probability!J38*'By group'!$AB$24*'By group'!J$23</f>
        <v>0</v>
      </c>
      <c r="AK38" s="229">
        <f>Probability!K38*'By group'!$AB$24*'By group'!K$23</f>
        <v>0</v>
      </c>
      <c r="AL38" s="229">
        <f>Probability!L38*'By group'!$AB$24*'By group'!L$23</f>
        <v>9.6027658999783263E-4</v>
      </c>
      <c r="AM38" s="229">
        <f>Probability!M38*'By group'!$AB$24*'By group'!M$23</f>
        <v>1.5846082887380024E-3</v>
      </c>
      <c r="AN38" s="229">
        <f>Probability!N38*'By group'!$AB$24*'By group'!N$23</f>
        <v>1.4008009931678743E-3</v>
      </c>
      <c r="AO38" s="40">
        <f>Probability!AO38*'By group'!$AO$24*'By group'!AO$23</f>
        <v>0</v>
      </c>
      <c r="AP38" s="42">
        <f>Probability!AP38*'By group'!$AO$24*'By group'!AP$23</f>
        <v>4.0622466671955508E-3</v>
      </c>
      <c r="AQ38" s="42">
        <f>Probability!AQ38*'By group'!$AO$24*'By group'!AQ$23</f>
        <v>5.7600523167148148E-3</v>
      </c>
      <c r="AR38" s="42">
        <f>Probability!AR38*'By group'!$AO$24*'By group'!AR$23</f>
        <v>6.3960717285069758E-3</v>
      </c>
      <c r="AS38" s="42">
        <f>Probability!AS38*'By group'!$AO$24*'By group'!AS$23</f>
        <v>3.2858326208665229E-3</v>
      </c>
      <c r="AT38" s="42">
        <f>Probability!AT38*'By group'!$AO$24*'By group'!AT$23</f>
        <v>1.9194267919381571E-3</v>
      </c>
      <c r="AU38" s="42">
        <f>Probability!AU38*'By group'!$AO$24*'By group'!AU$23</f>
        <v>1.54288207006208E-3</v>
      </c>
      <c r="AV38" s="42">
        <f>Probability!AV38*'By group'!$AO$24*'By group'!AV$23</f>
        <v>0</v>
      </c>
      <c r="AW38" s="42">
        <f>Probability!AW38*'By group'!$AO$24*'By group'!AW$23</f>
        <v>0</v>
      </c>
      <c r="AX38" s="42">
        <f>Probability!AX38*'By group'!$AO$24*'By group'!AX$23</f>
        <v>0</v>
      </c>
      <c r="AY38" s="42">
        <f>Probability!AY38*'By group'!$AO$24*'By group'!AY$23</f>
        <v>5.1099528625214626E-5</v>
      </c>
      <c r="AZ38" s="42">
        <f>Probability!AZ38*'By group'!$AO$24*'By group'!AZ$23</f>
        <v>7.4176650508411653E-5</v>
      </c>
      <c r="BA38" s="43">
        <f>Probability!BA38*'By group'!$AO$24*'By group'!BA$23</f>
        <v>5.7183637950523318E-5</v>
      </c>
      <c r="BB38" s="191">
        <f>prop_idu_part*Probability!BB38*'By group'!$BB$24*'By group'!BB$23+Probability!BB38*'By group'!$BB$30*'By group'!BB$31</f>
        <v>0</v>
      </c>
      <c r="BC38" s="191">
        <f>prop_idu_part*Probability!BC38*'By group'!$BB$24*'By group'!BC$23+Probability!BC38*'By group'!$BB$30*'By group'!BC$31</f>
        <v>5.8432494579282006E-2</v>
      </c>
      <c r="BD38" s="191">
        <f>prop_idu_part*Probability!BD38*'By group'!$BB$24*'By group'!BD$23+Probability!BD38*'By group'!$BB$30*'By group'!BD$31</f>
        <v>0.13724791043763421</v>
      </c>
      <c r="BE38" s="191">
        <f>prop_idu_part*Probability!BE38*'By group'!$BB$24*'By group'!BE$23+Probability!BE38*'By group'!$BB$30*'By group'!BE$31</f>
        <v>0.13563477641948316</v>
      </c>
      <c r="BF38" s="191">
        <f>prop_idu_part*Probability!BF38*'By group'!$BB$24*'By group'!BF$23+Probability!BF38*'By group'!$BB$30*'By group'!BF$31</f>
        <v>4.4782127471208667E-2</v>
      </c>
      <c r="BG38" s="191">
        <f>prop_idu_part*Probability!BG38*'By group'!$BB$24*'By group'!BG$23+Probability!BG38*'By group'!$BB$30*'By group'!BG$31</f>
        <v>1.3772333235609988E-2</v>
      </c>
      <c r="BH38" s="191">
        <f>prop_idu_part*Probability!BH38*'By group'!$BB$24*'By group'!BH$23+Probability!BH38*'By group'!$BB$30*'By group'!BH$31</f>
        <v>1.094274436910813E-2</v>
      </c>
      <c r="BI38" s="191">
        <f>prop_idu_part*Probability!BI38*'By group'!$BB$24*'By group'!BI$23+Probability!BI38*'By group'!$BB$30*'By group'!BI$31</f>
        <v>0</v>
      </c>
      <c r="BJ38" s="191">
        <f>prop_idu_part*Probability!BJ38*'By group'!$BB$24*'By group'!BJ$23+Probability!BJ38*'By group'!$BB$30*'By group'!BJ$31</f>
        <v>0</v>
      </c>
      <c r="BK38" s="191">
        <f>prop_idu_part*Probability!BK38*'By group'!$BB$24*'By group'!BK$23+Probability!BK38*'By group'!$BB$30*'By group'!BK$31</f>
        <v>0</v>
      </c>
      <c r="BL38" s="191">
        <f>prop_idu_part*Probability!BL38*'By group'!$BB$24*'By group'!BL$23+Probability!BL38*'By group'!$BB$30*'By group'!BL$31</f>
        <v>4.9392167857591832E-3</v>
      </c>
      <c r="BM38" s="191">
        <f>prop_idu_part*Probability!BM38*'By group'!$BB$24*'By group'!BM$23+Probability!BM38*'By group'!$BB$30*'By group'!BM$31</f>
        <v>2.4613157511283786E-3</v>
      </c>
      <c r="BN38" s="192">
        <f>prop_idu_part*Probability!BN38*'By group'!$BB$24*'By group'!BN$23+Probability!BN38*'By group'!$BB$30*'By group'!BN$31</f>
        <v>1.8251123068467674E-3</v>
      </c>
    </row>
    <row r="39" spans="1:66" x14ac:dyDescent="0.25">
      <c r="A39">
        <f t="shared" si="0"/>
        <v>17.5</v>
      </c>
      <c r="B39" s="190">
        <f>((1-(1-prop_idu_part)*SUMPRODUCT(Population!$BB39:$BN39,'By group'!$BB$27:$BN$27)*(1-prop_idu_male)/SUMPRODUCT(Population!$B39:$N39,'By group'!$B$27:$N$27))*Probability!O39*'By group'!$B$24*'By group'!O$23+(1-prop_idu_part)*SUMPRODUCT(Population!$BB39:$BN39,'By group'!$BB$27:$BN$27)*(1-prop_idu_male)/SUMPRODUCT(Population!$B39:$N39,'By group'!$B$27:$N$27)*Probability!BB39*'By group'!$B$24*'By group'!BB$23+Probability!AB39*Population!$DE39*(1-'By group'!AB$28*cond_eff)*'By group'!AB$23*prop_sw_use)*(1-Population!$DG39*circ_eff)</f>
        <v>0</v>
      </c>
      <c r="C39" s="191">
        <f>((1-(1-prop_idu_part)*SUMPRODUCT(Population!$BB39:$BN39,'By group'!$BB$27:$BN$27)*(1-prop_idu_male)/SUMPRODUCT(Population!$B39:$N39,'By group'!$B$27:$N$27))*Probability!P39*'By group'!$B$24*'By group'!P$23+(1-prop_idu_part)*SUMPRODUCT(Population!$BB39:$BN39,'By group'!$BB$27:$BN$27)*(1-prop_idu_male)/SUMPRODUCT(Population!$B39:$N39,'By group'!$B$27:$N$27)*Probability!BC39*'By group'!$B$24*'By group'!BC$23+Probability!AC39*Population!$DE39*(1-'By group'!AC$28*cond_eff)*'By group'!AC$23*prop_sw_use)*(1-Population!$DG39*circ_eff)</f>
        <v>2.3115067208770278E-3</v>
      </c>
      <c r="D39" s="191">
        <f>((1-(1-prop_idu_part)*SUMPRODUCT(Population!$BB39:$BN39,'By group'!$BB$27:$BN$27)*(1-prop_idu_male)/SUMPRODUCT(Population!$B39:$N39,'By group'!$B$27:$N$27))*Probability!Q39*'By group'!$B$24*'By group'!Q$23+(1-prop_idu_part)*SUMPRODUCT(Population!$BB39:$BN39,'By group'!$BB$27:$BN$27)*(1-prop_idu_male)/SUMPRODUCT(Population!$B39:$N39,'By group'!$B$27:$N$27)*Probability!BD39*'By group'!$B$24*'By group'!BD$23+Probability!AD39*Population!$DE39*(1-'By group'!AD$28*cond_eff)*'By group'!AD$23*prop_sw_use)*(1-Population!$DG39*circ_eff)</f>
        <v>3.4155757559842094E-3</v>
      </c>
      <c r="E39" s="191">
        <f>((1-(1-prop_idu_part)*SUMPRODUCT(Population!$BB39:$BN39,'By group'!$BB$27:$BN$27)*(1-prop_idu_male)/SUMPRODUCT(Population!$B39:$N39,'By group'!$B$27:$N$27))*Probability!R39*'By group'!$B$24*'By group'!R$23+(1-prop_idu_part)*SUMPRODUCT(Population!$BB39:$BN39,'By group'!$BB$27:$BN$27)*(1-prop_idu_male)/SUMPRODUCT(Population!$B39:$N39,'By group'!$B$27:$N$27)*Probability!BE39*'By group'!$B$24*'By group'!BE$23+Probability!AE39*Population!$DE39*(1-'By group'!AE$28*cond_eff)*'By group'!AE$23*prop_sw_use)*(1-Population!$DG39*circ_eff)</f>
        <v>4.0614364940764792E-3</v>
      </c>
      <c r="F39" s="191">
        <f>((1-(1-prop_idu_part)*SUMPRODUCT(Population!$BB39:$BN39,'By group'!$BB$27:$BN$27)*(1-prop_idu_male)/SUMPRODUCT(Population!$B39:$N39,'By group'!$B$27:$N$27))*Probability!S39*'By group'!$B$24*'By group'!S$23+(1-prop_idu_part)*SUMPRODUCT(Population!$BB39:$BN39,'By group'!$BB$27:$BN$27)*(1-prop_idu_male)/SUMPRODUCT(Population!$B39:$N39,'By group'!$B$27:$N$27)*Probability!BF39*'By group'!$B$24*'By group'!BF$23+Probability!AF39*Population!$DE39*(1-'By group'!AF$28*cond_eff)*'By group'!AF$23*prop_sw_use)*(1-Population!$DG39*circ_eff)</f>
        <v>2.2163442030738389E-3</v>
      </c>
      <c r="G39" s="191">
        <f>((1-(1-prop_idu_part)*SUMPRODUCT(Population!$BB39:$BN39,'By group'!$BB$27:$BN$27)*(1-prop_idu_male)/SUMPRODUCT(Population!$B39:$N39,'By group'!$B$27:$N$27))*Probability!T39*'By group'!$B$24*'By group'!T$23+(1-prop_idu_part)*SUMPRODUCT(Population!$BB39:$BN39,'By group'!$BB$27:$BN$27)*(1-prop_idu_male)/SUMPRODUCT(Population!$B39:$N39,'By group'!$B$27:$N$27)*Probability!BG39*'By group'!$B$24*'By group'!BG$23+Probability!AG39*Population!$DE39*(1-'By group'!AG$28*cond_eff)*'By group'!AG$23*prop_sw_use)*(1-Population!$DG39*circ_eff)</f>
        <v>1.360957249475961E-3</v>
      </c>
      <c r="H39" s="191">
        <f>((1-(1-prop_idu_part)*SUMPRODUCT(Population!$BB39:$BN39,'By group'!$BB$27:$BN$27)*(1-prop_idu_male)/SUMPRODUCT(Population!$B39:$N39,'By group'!$B$27:$N$27))*Probability!U39*'By group'!$B$24*'By group'!U$23+(1-prop_idu_part)*SUMPRODUCT(Population!$BB39:$BN39,'By group'!$BB$27:$BN$27)*(1-prop_idu_male)/SUMPRODUCT(Population!$B39:$N39,'By group'!$B$27:$N$27)*Probability!BH39*'By group'!$B$24*'By group'!BH$23+Probability!AH39*Population!$DE39*(1-'By group'!AH$28*cond_eff)*'By group'!AH$23*prop_sw_use)*(1-Population!$DG39*circ_eff)</f>
        <v>1.2215016908779575E-3</v>
      </c>
      <c r="I39" s="191">
        <f>((1-(1-prop_idu_part)*SUMPRODUCT(Population!$BB39:$BN39,'By group'!$BB$27:$BN$27)*(1-prop_idu_male)/SUMPRODUCT(Population!$B39:$N39,'By group'!$B$27:$N$27))*Probability!V39*'By group'!$B$24*'By group'!V$23+(1-prop_idu_part)*SUMPRODUCT(Population!$BB39:$BN39,'By group'!$BB$27:$BN$27)*(1-prop_idu_male)/SUMPRODUCT(Population!$B39:$N39,'By group'!$B$27:$N$27)*Probability!BI39*'By group'!$B$24*'By group'!BI$23+Probability!AI39*Population!$DE39*(1-'By group'!AI$28*cond_eff)*'By group'!AI$23*prop_sw_use)*(1-Population!$DG39*circ_eff)</f>
        <v>0</v>
      </c>
      <c r="J39" s="191">
        <f>((1-(1-prop_idu_part)*SUMPRODUCT(Population!$BB39:$BN39,'By group'!$BB$27:$BN$27)*(1-prop_idu_male)/SUMPRODUCT(Population!$B39:$N39,'By group'!$B$27:$N$27))*Probability!W39*'By group'!$B$24*'By group'!W$23+(1-prop_idu_part)*SUMPRODUCT(Population!$BB39:$BN39,'By group'!$BB$27:$BN$27)*(1-prop_idu_male)/SUMPRODUCT(Population!$B39:$N39,'By group'!$B$27:$N$27)*Probability!BJ39*'By group'!$B$24*'By group'!BJ$23+Probability!AJ39*Population!$DE39*(1-'By group'!AJ$28*cond_eff)*'By group'!AJ$23*prop_sw_use)*(1-Population!$DG39*circ_eff)</f>
        <v>0</v>
      </c>
      <c r="K39" s="191">
        <f>((1-(1-prop_idu_part)*SUMPRODUCT(Population!$BB39:$BN39,'By group'!$BB$27:$BN$27)*(1-prop_idu_male)/SUMPRODUCT(Population!$B39:$N39,'By group'!$B$27:$N$27))*Probability!X39*'By group'!$B$24*'By group'!X$23+(1-prop_idu_part)*SUMPRODUCT(Population!$BB39:$BN39,'By group'!$BB$27:$BN$27)*(1-prop_idu_male)/SUMPRODUCT(Population!$B39:$N39,'By group'!$B$27:$N$27)*Probability!BK39*'By group'!$B$24*'By group'!BK$23+Probability!AK39*Population!$DE39*(1-'By group'!AK$28*cond_eff)*'By group'!AK$23*prop_sw_use)*(1-Population!$DG39*circ_eff)</f>
        <v>0</v>
      </c>
      <c r="L39" s="191">
        <f>((1-(1-prop_idu_part)*SUMPRODUCT(Population!$BB39:$BN39,'By group'!$BB$27:$BN$27)*(1-prop_idu_male)/SUMPRODUCT(Population!$B39:$N39,'By group'!$B$27:$N$27))*Probability!Y39*'By group'!$B$24*'By group'!Y$23+(1-prop_idu_part)*SUMPRODUCT(Population!$BB39:$BN39,'By group'!$BB$27:$BN$27)*(1-prop_idu_male)/SUMPRODUCT(Population!$B39:$N39,'By group'!$B$27:$N$27)*Probability!BL39*'By group'!$B$24*'By group'!BL$23+Probability!AL39*Population!$DE39*(1-'By group'!AL$28*cond_eff)*'By group'!AL$23*prop_sw_use)*(1-Population!$DG39*circ_eff)</f>
        <v>4.0474357617716194E-5</v>
      </c>
      <c r="M39" s="191">
        <f>((1-(1-prop_idu_part)*SUMPRODUCT(Population!$BB39:$BN39,'By group'!$BB$27:$BN$27)*(1-prop_idu_male)/SUMPRODUCT(Population!$B39:$N39,'By group'!$B$27:$N$27))*Probability!Z39*'By group'!$B$24*'By group'!Z$23+(1-prop_idu_part)*SUMPRODUCT(Population!$BB39:$BN39,'By group'!$BB$27:$BN$27)*(1-prop_idu_male)/SUMPRODUCT(Population!$B39:$N39,'By group'!$B$27:$N$27)*Probability!BM39*'By group'!$B$24*'By group'!BM$23+Probability!AM39*Population!$DE39*(1-'By group'!AM$28*cond_eff)*'By group'!AM$23*prop_sw_use)*(1-Population!$DG39*circ_eff)</f>
        <v>6.7385019642510796E-5</v>
      </c>
      <c r="N39" s="191">
        <f>((1-(1-prop_idu_part)*SUMPRODUCT(Population!$BB39:$BN39,'By group'!$BB$27:$BN$27)*(1-prop_idu_male)/SUMPRODUCT(Population!$B39:$N39,'By group'!$B$27:$N$27))*Probability!AA39*'By group'!$B$24*'By group'!AA$23+(1-prop_idu_part)*SUMPRODUCT(Population!$BB39:$BN39,'By group'!$BB$27:$BN$27)*(1-prop_idu_male)/SUMPRODUCT(Population!$B39:$N39,'By group'!$B$27:$N$27)*Probability!BN39*'By group'!$B$24*'By group'!BN$23+Probability!AN39*Population!$DE39*(1-'By group'!AN$28*cond_eff)*'By group'!AN$23*prop_sw_use)*(1-Population!$DG39*circ_eff)</f>
        <v>6.5263837033928391E-5</v>
      </c>
      <c r="O39" s="190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group'!$BB$27:$BN$27)*prop_idu_male))*Probability!B39*Population!$DC39*(1-'By group'!O$28*'By group'!O$29)*'By group'!B$23+(1-prop_idu_part)*SUMPRODUCT(Population!$BB39:$BN39,'By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group'!$BB$27:$BN$27)*prop_idu_male)*Probability!BB39*Population!$DD39*(1-'By group'!BB$28*'By group'!BB$29)*'By group'!BB$23</f>
        <v>0</v>
      </c>
      <c r="P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group'!$BB$27:$BN$27)*prop_idu_male))*Probability!C39*Population!$DC39*(1-'By group'!P$28*'By group'!P$29)*'By group'!C$23+(1-prop_idu_part)*SUMPRODUCT(Population!$BB39:$BN39,'By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group'!$BB$27:$BN$27)*prop_idu_male)*Probability!BC39*Population!$DD39*(1-'By group'!BC$28*'By group'!BC$29)*'By group'!BC$23</f>
        <v>1.1312676624902302E-3</v>
      </c>
      <c r="Q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group'!$BB$27:$BN$27)*prop_idu_male))*Probability!D39*Population!$DC39*(1-'By group'!Q$28*'By group'!Q$29)*'By group'!D$23+(1-prop_idu_part)*SUMPRODUCT(Population!$BB39:$BN39,'By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group'!$BB$27:$BN$27)*prop_idu_male)*Probability!BD39*Population!$DD39*(1-'By group'!BD$28*'By group'!BD$29)*'By group'!BD$23</f>
        <v>1.6799631948186508E-3</v>
      </c>
      <c r="R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group'!$BB$27:$BN$27)*prop_idu_male))*Probability!E39*Population!$DC39*(1-'By group'!R$28*'By group'!R$29)*'By group'!E$23+(1-prop_idu_part)*SUMPRODUCT(Population!$BB39:$BN39,'By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group'!$BB$27:$BN$27)*prop_idu_male)*Probability!BE39*Population!$DD39*(1-'By group'!BE$28*'By group'!BE$29)*'By group'!BE$23</f>
        <v>2.0149811884601124E-3</v>
      </c>
      <c r="S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group'!$BB$27:$BN$27)*prop_idu_male))*Probability!F39*Population!$DC39*(1-'By group'!S$28*'By group'!S$29)*'By group'!F$23+(1-prop_idu_part)*SUMPRODUCT(Population!$BB39:$BN39,'By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group'!$BB$27:$BN$27)*prop_idu_male)*Probability!BF39*Population!$DD39*(1-'By group'!BF$28*'By group'!BF$29)*'By group'!BF$23</f>
        <v>1.1081957477752894E-3</v>
      </c>
      <c r="T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group'!$BB$27:$BN$27)*prop_idu_male))*Probability!G39*Population!$DC39*(1-'By group'!T$28*'By group'!T$29)*'By group'!G$23+(1-prop_idu_part)*SUMPRODUCT(Population!$BB39:$BN39,'By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group'!$BB$27:$BN$27)*prop_idu_male)*Probability!BG39*Population!$DD39*(1-'By group'!BG$28*'By group'!BG$29)*'By group'!BG$23</f>
        <v>6.8392657739983439E-4</v>
      </c>
      <c r="U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group'!$BB$27:$BN$27)*prop_idu_male))*Probability!H39*Population!$DC39*(1-'By group'!U$28*'By group'!U$29)*'By group'!H$23+(1-prop_idu_part)*SUMPRODUCT(Population!$BB39:$BN39,'By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group'!$BB$27:$BN$27)*prop_idu_male)*Probability!BH39*Population!$DD39*(1-'By group'!BH$28*'By group'!BH$29)*'By group'!BH$23</f>
        <v>6.1236289653372018E-4</v>
      </c>
      <c r="V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group'!$BB$27:$BN$27)*prop_idu_male))*Probability!I39*Population!$DC39*(1-'By group'!V$28*'By group'!V$29)*'By group'!I$23+(1-prop_idu_part)*SUMPRODUCT(Population!$BB39:$BN39,'By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group'!$BB$27:$BN$27)*prop_idu_male)*Probability!BI39*Population!$DD39*(1-'By group'!BI$28*'By group'!BI$29)*'By group'!BI$23</f>
        <v>0</v>
      </c>
      <c r="W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group'!$BB$27:$BN$27)*prop_idu_male))*Probability!J39*Population!$DC39*(1-'By group'!W$28*'By group'!W$29)*'By group'!J$23+(1-prop_idu_part)*SUMPRODUCT(Population!$BB39:$BN39,'By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group'!$BB$27:$BN$27)*prop_idu_male)*Probability!BJ39*Population!$DD39*(1-'By group'!BJ$28*'By group'!BJ$29)*'By group'!BJ$23</f>
        <v>0</v>
      </c>
      <c r="X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group'!$BB$27:$BN$27)*prop_idu_male))*Probability!K39*Population!$DC39*(1-'By group'!X$28*'By group'!X$29)*'By group'!K$23+(1-prop_idu_part)*SUMPRODUCT(Population!$BB39:$BN39,'By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group'!$BB$27:$BN$27)*prop_idu_male)*Probability!BK39*Population!$DD39*(1-'By group'!BK$28*'By group'!BK$29)*'By group'!BK$23</f>
        <v>0</v>
      </c>
      <c r="Y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group'!$BB$27:$BN$27)*prop_idu_male))*Probability!L39*Population!$DC39*(1-'By group'!Y$28*'By group'!Y$29)*'By group'!L$23+(1-prop_idu_part)*SUMPRODUCT(Population!$BB39:$BN39,'By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group'!$BB$27:$BN$27)*prop_idu_male)*Probability!BL39*Population!$DD39*(1-'By group'!BL$28*'By group'!BL$29)*'By group'!BL$23</f>
        <v>2.0607635687981554E-5</v>
      </c>
      <c r="Z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group'!$BB$27:$BN$27)*prop_idu_male))*Probability!M39*Population!$DC39*(1-'By group'!Z$28*'By group'!Z$29)*'By group'!M$23+(1-prop_idu_part)*SUMPRODUCT(Population!$BB39:$BN39,'By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group'!$BB$27:$BN$27)*prop_idu_male)*Probability!BM39*Population!$DD39*(1-'By group'!BM$28*'By group'!BM$29)*'By group'!BM$23</f>
        <v>3.4033357122759246E-5</v>
      </c>
      <c r="AA39" s="191">
        <f>(1-(1-prop_idu_part)*SUMPRODUCT(Population!$BB39:$BN39,'By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group'!$BB$27:$BN$27)*prop_idu_male))*Probability!N39*Population!$DC39*(1-'By group'!AA$28*'By group'!AA$29)*'By group'!N$23+(1-prop_idu_part)*SUMPRODUCT(Population!$BB39:$BN39,'By group'!$BB$27:$BN$27)*prop_idu_male/(SUMPRODUCT(Population!$B39:$N39,'By group'!$B$27:$N$27)-(1-prop_idu_part)*SUMPRODUCT(Population!$BB39:$BN39,'By group'!$BB$27:$BN$27)*(1-prop_idu_male)+(1-prop_idu_part)*SUMPRODUCT(Population!$BB39:$BN39,'By group'!$BB$27:$BN$27)*prop_idu_male)*Probability!BN39*Population!$DD39*(1-'By group'!BN$28*'By group'!BN$29)*'By group'!BN$23</f>
        <v>3.0012848882715501E-5</v>
      </c>
      <c r="AB39" s="229">
        <f>Probability!B39*'By group'!$AB$24*'By group'!B$23</f>
        <v>0</v>
      </c>
      <c r="AC39" s="229">
        <f>Probability!C39*'By group'!$AB$24*'By group'!C$23</f>
        <v>5.2021421759795981E-2</v>
      </c>
      <c r="AD39" s="229">
        <f>Probability!D39*'By group'!$AB$24*'By group'!D$23</f>
        <v>7.7255884598984026E-2</v>
      </c>
      <c r="AE39" s="229">
        <f>Probability!E39*'By group'!$AB$24*'By group'!E$23</f>
        <v>9.2666578901613922E-2</v>
      </c>
      <c r="AF39" s="229">
        <f>Probability!F39*'By group'!$AB$24*'By group'!F$23</f>
        <v>5.0966371745817723E-2</v>
      </c>
      <c r="AG39" s="229">
        <f>Probability!G39*'By group'!$AB$24*'By group'!G$23</f>
        <v>3.1454842905642731E-2</v>
      </c>
      <c r="AH39" s="229">
        <f>Probability!H39*'By group'!$AB$24*'By group'!H$23</f>
        <v>2.8164748393209853E-2</v>
      </c>
      <c r="AI39" s="229">
        <f>Probability!I39*'By group'!$AB$24*'By group'!I$23</f>
        <v>0</v>
      </c>
      <c r="AJ39" s="229">
        <f>Probability!J39*'By group'!$AB$24*'By group'!J$23</f>
        <v>0</v>
      </c>
      <c r="AK39" s="229">
        <f>Probability!K39*'By group'!$AB$24*'By group'!K$23</f>
        <v>0</v>
      </c>
      <c r="AL39" s="229">
        <f>Probability!L39*'By group'!$AB$24*'By group'!L$23</f>
        <v>9.4782289798034847E-4</v>
      </c>
      <c r="AM39" s="229">
        <f>Probability!M39*'By group'!$AB$24*'By group'!M$23</f>
        <v>1.5653933167937093E-3</v>
      </c>
      <c r="AN39" s="229">
        <f>Probability!N39*'By group'!$AB$24*'By group'!N$23</f>
        <v>1.3805317664160365E-3</v>
      </c>
      <c r="AO39" s="40">
        <f>Probability!AO39*'By group'!$AO$24*'By group'!AO$23</f>
        <v>0</v>
      </c>
      <c r="AP39" s="42">
        <f>Probability!AP39*'By group'!$AO$24*'By group'!AP$23</f>
        <v>4.1109961280339337E-3</v>
      </c>
      <c r="AQ39" s="42">
        <f>Probability!AQ39*'By group'!$AO$24*'By group'!AQ$23</f>
        <v>5.831865664448866E-3</v>
      </c>
      <c r="AR39" s="42">
        <f>Probability!AR39*'By group'!$AO$24*'By group'!AR$23</f>
        <v>6.4800378678011323E-3</v>
      </c>
      <c r="AS39" s="42">
        <f>Probability!AS39*'By group'!$AO$24*'By group'!AS$23</f>
        <v>3.3307691489350894E-3</v>
      </c>
      <c r="AT39" s="42">
        <f>Probability!AT39*'By group'!$AO$24*'By group'!AT$23</f>
        <v>1.9465495472755097E-3</v>
      </c>
      <c r="AU39" s="42">
        <f>Probability!AU39*'By group'!$AO$24*'By group'!AU$23</f>
        <v>1.5650832979434176E-3</v>
      </c>
      <c r="AV39" s="42">
        <f>Probability!AV39*'By group'!$AO$24*'By group'!AV$23</f>
        <v>0</v>
      </c>
      <c r="AW39" s="42">
        <f>Probability!AW39*'By group'!$AO$24*'By group'!AW$23</f>
        <v>0</v>
      </c>
      <c r="AX39" s="42">
        <f>Probability!AX39*'By group'!$AO$24*'By group'!AX$23</f>
        <v>0</v>
      </c>
      <c r="AY39" s="42">
        <f>Probability!AY39*'By group'!$AO$24*'By group'!AY$23</f>
        <v>5.189673901323199E-5</v>
      </c>
      <c r="AZ39" s="42">
        <f>Probability!AZ39*'By group'!$AO$24*'By group'!AZ$23</f>
        <v>7.5450595065737534E-5</v>
      </c>
      <c r="BA39" s="43">
        <f>Probability!BA39*'By group'!$AO$24*'By group'!BA$23</f>
        <v>5.7878784409853495E-5</v>
      </c>
      <c r="BB39" s="191">
        <f>prop_idu_part*Probability!BB39*'By group'!$BB$24*'By group'!BB$23+Probability!BB39*'By group'!$BB$30*'By group'!BB$31</f>
        <v>0</v>
      </c>
      <c r="BC39" s="191">
        <f>prop_idu_part*Probability!BC39*'By group'!$BB$24*'By group'!BC$23+Probability!BC39*'By group'!$BB$30*'By group'!BC$31</f>
        <v>5.8445718442342386E-2</v>
      </c>
      <c r="BD39" s="191">
        <f>prop_idu_part*Probability!BD39*'By group'!$BB$24*'By group'!BD$23+Probability!BD39*'By group'!$BB$30*'By group'!BD$31</f>
        <v>0.13720518978059781</v>
      </c>
      <c r="BE39" s="191">
        <f>prop_idu_part*Probability!BE39*'By group'!$BB$24*'By group'!BE$23+Probability!BE39*'By group'!$BB$30*'By group'!BE$31</f>
        <v>0.13545440432865877</v>
      </c>
      <c r="BF39" s="191">
        <f>prop_idu_part*Probability!BF39*'By group'!$BB$24*'By group'!BF$23+Probability!BF39*'By group'!$BB$30*'By group'!BF$31</f>
        <v>4.4690481995836251E-2</v>
      </c>
      <c r="BG39" s="191">
        <f>prop_idu_part*Probability!BG39*'By group'!$BB$24*'By group'!BG$23+Probability!BG39*'By group'!$BB$30*'By group'!BG$31</f>
        <v>1.3740900511086351E-2</v>
      </c>
      <c r="BH39" s="191">
        <f>prop_idu_part*Probability!BH39*'By group'!$BB$24*'By group'!BH$23+Probability!BH39*'By group'!$BB$30*'By group'!BH$31</f>
        <v>1.0917711888725371E-2</v>
      </c>
      <c r="BI39" s="191">
        <f>prop_idu_part*Probability!BI39*'By group'!$BB$24*'By group'!BI$23+Probability!BI39*'By group'!$BB$30*'By group'!BI$31</f>
        <v>0</v>
      </c>
      <c r="BJ39" s="191">
        <f>prop_idu_part*Probability!BJ39*'By group'!$BB$24*'By group'!BJ$23+Probability!BJ39*'By group'!$BB$30*'By group'!BJ$31</f>
        <v>0</v>
      </c>
      <c r="BK39" s="191">
        <f>prop_idu_part*Probability!BK39*'By group'!$BB$24*'By group'!BK$23+Probability!BK39*'By group'!$BB$30*'By group'!BK$31</f>
        <v>0</v>
      </c>
      <c r="BL39" s="191">
        <f>prop_idu_part*Probability!BL39*'By group'!$BB$24*'By group'!BL$23+Probability!BL39*'By group'!$BB$30*'By group'!BL$31</f>
        <v>4.9350513957481454E-3</v>
      </c>
      <c r="BM39" s="191">
        <f>prop_idu_part*Probability!BM39*'By group'!$BB$24*'By group'!BM$23+Probability!BM39*'By group'!$BB$30*'By group'!BM$31</f>
        <v>2.4660253220794067E-3</v>
      </c>
      <c r="BN39" s="192">
        <f>prop_idu_part*Probability!BN39*'By group'!$BB$24*'By group'!BN$23+Probability!BN39*'By group'!$BB$30*'By group'!BN$31</f>
        <v>1.8258510090295832E-3</v>
      </c>
    </row>
    <row r="40" spans="1:66" x14ac:dyDescent="0.25">
      <c r="A40">
        <f t="shared" si="0"/>
        <v>18</v>
      </c>
      <c r="B40" s="190">
        <f>((1-(1-prop_idu_part)*SUMPRODUCT(Population!$BB40:$BN40,'By group'!$BB$27:$BN$27)*(1-prop_idu_male)/SUMPRODUCT(Population!$B40:$N40,'By group'!$B$27:$N$27))*Probability!O40*'By group'!$B$24*'By group'!O$23+(1-prop_idu_part)*SUMPRODUCT(Population!$BB40:$BN40,'By group'!$BB$27:$BN$27)*(1-prop_idu_male)/SUMPRODUCT(Population!$B40:$N40,'By group'!$B$27:$N$27)*Probability!BB40*'By group'!$B$24*'By group'!BB$23+Probability!AB40*Population!$DE40*(1-'By group'!AB$28*cond_eff)*'By group'!AB$23*prop_sw_use)*(1-Population!$DG40*circ_eff)</f>
        <v>0</v>
      </c>
      <c r="C40" s="191">
        <f>((1-(1-prop_idu_part)*SUMPRODUCT(Population!$BB40:$BN40,'By group'!$BB$27:$BN$27)*(1-prop_idu_male)/SUMPRODUCT(Population!$B40:$N40,'By group'!$B$27:$N$27))*Probability!P40*'By group'!$B$24*'By group'!P$23+(1-prop_idu_part)*SUMPRODUCT(Population!$BB40:$BN40,'By group'!$BB$27:$BN$27)*(1-prop_idu_male)/SUMPRODUCT(Population!$B40:$N40,'By group'!$B$27:$N$27)*Probability!BC40*'By group'!$B$24*'By group'!BC$23+Probability!AC40*Population!$DE40*(1-'By group'!AC$28*cond_eff)*'By group'!AC$23*prop_sw_use)*(1-Population!$DG40*circ_eff)</f>
        <v>2.3082221658656996E-3</v>
      </c>
      <c r="D40" s="191">
        <f>((1-(1-prop_idu_part)*SUMPRODUCT(Population!$BB40:$BN40,'By group'!$BB$27:$BN$27)*(1-prop_idu_male)/SUMPRODUCT(Population!$B40:$N40,'By group'!$B$27:$N$27))*Probability!Q40*'By group'!$B$24*'By group'!Q$23+(1-prop_idu_part)*SUMPRODUCT(Population!$BB40:$BN40,'By group'!$BB$27:$BN$27)*(1-prop_idu_male)/SUMPRODUCT(Population!$B40:$N40,'By group'!$B$27:$N$27)*Probability!BD40*'By group'!$B$24*'By group'!BD$23+Probability!AD40*Population!$DE40*(1-'By group'!AD$28*cond_eff)*'By group'!AD$23*prop_sw_use)*(1-Population!$DG40*circ_eff)</f>
        <v>3.4077542216789103E-3</v>
      </c>
      <c r="E40" s="191">
        <f>((1-(1-prop_idu_part)*SUMPRODUCT(Population!$BB40:$BN40,'By group'!$BB$27:$BN$27)*(1-prop_idu_male)/SUMPRODUCT(Population!$B40:$N40,'By group'!$B$27:$N$27))*Probability!R40*'By group'!$B$24*'By group'!R$23+(1-prop_idu_part)*SUMPRODUCT(Population!$BB40:$BN40,'By group'!$BB$27:$BN$27)*(1-prop_idu_male)/SUMPRODUCT(Population!$B40:$N40,'By group'!$B$27:$N$27)*Probability!BE40*'By group'!$B$24*'By group'!BE$23+Probability!AE40*Population!$DE40*(1-'By group'!AE$28*cond_eff)*'By group'!AE$23*prop_sw_use)*(1-Population!$DG40*circ_eff)</f>
        <v>4.0451366367816356E-3</v>
      </c>
      <c r="F40" s="191">
        <f>((1-(1-prop_idu_part)*SUMPRODUCT(Population!$BB40:$BN40,'By group'!$BB$27:$BN$27)*(1-prop_idu_male)/SUMPRODUCT(Population!$B40:$N40,'By group'!$B$27:$N$27))*Probability!S40*'By group'!$B$24*'By group'!S$23+(1-prop_idu_part)*SUMPRODUCT(Population!$BB40:$BN40,'By group'!$BB$27:$BN$27)*(1-prop_idu_male)/SUMPRODUCT(Population!$B40:$N40,'By group'!$B$27:$N$27)*Probability!BF40*'By group'!$B$24*'By group'!BF$23+Probability!AF40*Population!$DE40*(1-'By group'!AF$28*cond_eff)*'By group'!AF$23*prop_sw_use)*(1-Population!$DG40*circ_eff)</f>
        <v>2.204095469424976E-3</v>
      </c>
      <c r="G40" s="191">
        <f>((1-(1-prop_idu_part)*SUMPRODUCT(Population!$BB40:$BN40,'By group'!$BB$27:$BN$27)*(1-prop_idu_male)/SUMPRODUCT(Population!$B40:$N40,'By group'!$B$27:$N$27))*Probability!T40*'By group'!$B$24*'By group'!T$23+(1-prop_idu_part)*SUMPRODUCT(Population!$BB40:$BN40,'By group'!$BB$27:$BN$27)*(1-prop_idu_male)/SUMPRODUCT(Population!$B40:$N40,'By group'!$B$27:$N$27)*Probability!BG40*'By group'!$B$24*'By group'!BG$23+Probability!AG40*Population!$DE40*(1-'By group'!AG$28*cond_eff)*'By group'!AG$23*prop_sw_use)*(1-Population!$DG40*circ_eff)</f>
        <v>1.3518545887686024E-3</v>
      </c>
      <c r="H40" s="191">
        <f>((1-(1-prop_idu_part)*SUMPRODUCT(Population!$BB40:$BN40,'By group'!$BB$27:$BN$27)*(1-prop_idu_male)/SUMPRODUCT(Population!$B40:$N40,'By group'!$B$27:$N$27))*Probability!U40*'By group'!$B$24*'By group'!U$23+(1-prop_idu_part)*SUMPRODUCT(Population!$BB40:$BN40,'By group'!$BB$27:$BN$27)*(1-prop_idu_male)/SUMPRODUCT(Population!$B40:$N40,'By group'!$B$27:$N$27)*Probability!BH40*'By group'!$B$24*'By group'!BH$23+Probability!AH40*Population!$DE40*(1-'By group'!AH$28*cond_eff)*'By group'!AH$23*prop_sw_use)*(1-Population!$DG40*circ_eff)</f>
        <v>1.2093570814703033E-3</v>
      </c>
      <c r="I40" s="191">
        <f>((1-(1-prop_idu_part)*SUMPRODUCT(Population!$BB40:$BN40,'By group'!$BB$27:$BN$27)*(1-prop_idu_male)/SUMPRODUCT(Population!$B40:$N40,'By group'!$B$27:$N$27))*Probability!V40*'By group'!$B$24*'By group'!V$23+(1-prop_idu_part)*SUMPRODUCT(Population!$BB40:$BN40,'By group'!$BB$27:$BN$27)*(1-prop_idu_male)/SUMPRODUCT(Population!$B40:$N40,'By group'!$B$27:$N$27)*Probability!BI40*'By group'!$B$24*'By group'!BI$23+Probability!AI40*Population!$DE40*(1-'By group'!AI$28*cond_eff)*'By group'!AI$23*prop_sw_use)*(1-Population!$DG40*circ_eff)</f>
        <v>0</v>
      </c>
      <c r="J40" s="191">
        <f>((1-(1-prop_idu_part)*SUMPRODUCT(Population!$BB40:$BN40,'By group'!$BB$27:$BN$27)*(1-prop_idu_male)/SUMPRODUCT(Population!$B40:$N40,'By group'!$B$27:$N$27))*Probability!W40*'By group'!$B$24*'By group'!W$23+(1-prop_idu_part)*SUMPRODUCT(Population!$BB40:$BN40,'By group'!$BB$27:$BN$27)*(1-prop_idu_male)/SUMPRODUCT(Population!$B40:$N40,'By group'!$B$27:$N$27)*Probability!BJ40*'By group'!$B$24*'By group'!BJ$23+Probability!AJ40*Population!$DE40*(1-'By group'!AJ$28*cond_eff)*'By group'!AJ$23*prop_sw_use)*(1-Population!$DG40*circ_eff)</f>
        <v>0</v>
      </c>
      <c r="K40" s="191">
        <f>((1-(1-prop_idu_part)*SUMPRODUCT(Population!$BB40:$BN40,'By group'!$BB$27:$BN$27)*(1-prop_idu_male)/SUMPRODUCT(Population!$B40:$N40,'By group'!$B$27:$N$27))*Probability!X40*'By group'!$B$24*'By group'!X$23+(1-prop_idu_part)*SUMPRODUCT(Population!$BB40:$BN40,'By group'!$BB$27:$BN$27)*(1-prop_idu_male)/SUMPRODUCT(Population!$B40:$N40,'By group'!$B$27:$N$27)*Probability!BK40*'By group'!$B$24*'By group'!BK$23+Probability!AK40*Population!$DE40*(1-'By group'!AK$28*cond_eff)*'By group'!AK$23*prop_sw_use)*(1-Population!$DG40*circ_eff)</f>
        <v>0</v>
      </c>
      <c r="L40" s="191">
        <f>((1-(1-prop_idu_part)*SUMPRODUCT(Population!$BB40:$BN40,'By group'!$BB$27:$BN$27)*(1-prop_idu_male)/SUMPRODUCT(Population!$B40:$N40,'By group'!$B$27:$N$27))*Probability!Y40*'By group'!$B$24*'By group'!Y$23+(1-prop_idu_part)*SUMPRODUCT(Population!$BB40:$BN40,'By group'!$BB$27:$BN$27)*(1-prop_idu_male)/SUMPRODUCT(Population!$B40:$N40,'By group'!$B$27:$N$27)*Probability!BL40*'By group'!$B$24*'By group'!BL$23+Probability!AL40*Population!$DE40*(1-'By group'!AL$28*cond_eff)*'By group'!AL$23*prop_sw_use)*(1-Population!$DG40*circ_eff)</f>
        <v>4.0137348899977566E-5</v>
      </c>
      <c r="M40" s="191">
        <f>((1-(1-prop_idu_part)*SUMPRODUCT(Population!$BB40:$BN40,'By group'!$BB$27:$BN$27)*(1-prop_idu_male)/SUMPRODUCT(Population!$B40:$N40,'By group'!$B$27:$N$27))*Probability!Z40*'By group'!$B$24*'By group'!Z$23+(1-prop_idu_part)*SUMPRODUCT(Population!$BB40:$BN40,'By group'!$BB$27:$BN$27)*(1-prop_idu_male)/SUMPRODUCT(Population!$B40:$N40,'By group'!$B$27:$N$27)*Probability!BM40*'By group'!$B$24*'By group'!BM$23+Probability!AM40*Population!$DE40*(1-'By group'!AM$28*cond_eff)*'By group'!AM$23*prop_sw_use)*(1-Population!$DG40*circ_eff)</f>
        <v>6.6662044319580415E-5</v>
      </c>
      <c r="N40" s="191">
        <f>((1-(1-prop_idu_part)*SUMPRODUCT(Population!$BB40:$BN40,'By group'!$BB$27:$BN$27)*(1-prop_idu_male)/SUMPRODUCT(Population!$B40:$N40,'By group'!$B$27:$N$27))*Probability!AA40*'By group'!$B$24*'By group'!AA$23+(1-prop_idu_part)*SUMPRODUCT(Population!$BB40:$BN40,'By group'!$BB$27:$BN$27)*(1-prop_idu_male)/SUMPRODUCT(Population!$B40:$N40,'By group'!$B$27:$N$27)*Probability!BN40*'By group'!$B$24*'By group'!BN$23+Probability!AN40*Population!$DE40*(1-'By group'!AN$28*cond_eff)*'By group'!AN$23*prop_sw_use)*(1-Population!$DG40*circ_eff)</f>
        <v>6.3871259783646023E-5</v>
      </c>
      <c r="O40" s="190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group'!$BB$27:$BN$27)*prop_idu_male))*Probability!B40*Population!$DC40*(1-'By group'!O$28*'By group'!O$29)*'By group'!B$23+(1-prop_idu_part)*SUMPRODUCT(Population!$BB40:$BN40,'By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group'!$BB$27:$BN$27)*prop_idu_male)*Probability!BB40*Population!$DD40*(1-'By group'!BB$28*'By group'!BB$29)*'By group'!BB$23</f>
        <v>0</v>
      </c>
      <c r="P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group'!$BB$27:$BN$27)*prop_idu_male))*Probability!C40*Population!$DC40*(1-'By group'!P$28*'By group'!P$29)*'By group'!C$23+(1-prop_idu_part)*SUMPRODUCT(Population!$BB40:$BN40,'By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group'!$BB$27:$BN$27)*prop_idu_male)*Probability!BC40*Population!$DD40*(1-'By group'!BC$28*'By group'!BC$29)*'By group'!BC$23</f>
        <v>1.1257058125756141E-3</v>
      </c>
      <c r="Q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group'!$BB$27:$BN$27)*prop_idu_male))*Probability!D40*Population!$DC40*(1-'By group'!Q$28*'By group'!Q$29)*'By group'!D$23+(1-prop_idu_part)*SUMPRODUCT(Population!$BB40:$BN40,'By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group'!$BB$27:$BN$27)*prop_idu_male)*Probability!BD40*Population!$DD40*(1-'By group'!BD$28*'By group'!BD$29)*'By group'!BD$23</f>
        <v>1.6696252770700508E-3</v>
      </c>
      <c r="R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group'!$BB$27:$BN$27)*prop_idu_male))*Probability!E40*Population!$DC40*(1-'By group'!R$28*'By group'!R$29)*'By group'!E$23+(1-prop_idu_part)*SUMPRODUCT(Population!$BB40:$BN40,'By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group'!$BB$27:$BN$27)*prop_idu_male)*Probability!BE40*Population!$DD40*(1-'By group'!BE$28*'By group'!BE$29)*'By group'!BE$23</f>
        <v>1.9981503056909536E-3</v>
      </c>
      <c r="S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group'!$BB$27:$BN$27)*prop_idu_male))*Probability!F40*Population!$DC40*(1-'By group'!S$28*'By group'!S$29)*'By group'!F$23+(1-prop_idu_part)*SUMPRODUCT(Population!$BB40:$BN40,'By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group'!$BB$27:$BN$27)*prop_idu_male)*Probability!BF40*Population!$DD40*(1-'By group'!BF$28*'By group'!BF$29)*'By group'!BF$23</f>
        <v>1.0967896232506812E-3</v>
      </c>
      <c r="T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group'!$BB$27:$BN$27)*prop_idu_male))*Probability!G40*Population!$DC40*(1-'By group'!T$28*'By group'!T$29)*'By group'!G$23+(1-prop_idu_part)*SUMPRODUCT(Population!$BB40:$BN40,'By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group'!$BB$27:$BN$27)*prop_idu_male)*Probability!BG40*Population!$DD40*(1-'By group'!BG$28*'By group'!BG$29)*'By group'!BG$23</f>
        <v>6.759974680820382E-4</v>
      </c>
      <c r="U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group'!$BB$27:$BN$27)*prop_idu_male))*Probability!H40*Population!$DC40*(1-'By group'!U$28*'By group'!U$29)*'By group'!H$23+(1-prop_idu_part)*SUMPRODUCT(Population!$BB40:$BN40,'By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group'!$BB$27:$BN$27)*prop_idu_male)*Probability!BH40*Population!$DD40*(1-'By group'!BH$28*'By group'!BH$29)*'By group'!BH$23</f>
        <v>6.0372724431018209E-4</v>
      </c>
      <c r="V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group'!$BB$27:$BN$27)*prop_idu_male))*Probability!I40*Population!$DC40*(1-'By group'!V$28*'By group'!V$29)*'By group'!I$23+(1-prop_idu_part)*SUMPRODUCT(Population!$BB40:$BN40,'By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group'!$BB$27:$BN$27)*prop_idu_male)*Probability!BI40*Population!$DD40*(1-'By group'!BI$28*'By group'!BI$29)*'By group'!BI$23</f>
        <v>0</v>
      </c>
      <c r="W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group'!$BB$27:$BN$27)*prop_idu_male))*Probability!J40*Population!$DC40*(1-'By group'!W$28*'By group'!W$29)*'By group'!J$23+(1-prop_idu_part)*SUMPRODUCT(Population!$BB40:$BN40,'By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group'!$BB$27:$BN$27)*prop_idu_male)*Probability!BJ40*Population!$DD40*(1-'By group'!BJ$28*'By group'!BJ$29)*'By group'!BJ$23</f>
        <v>0</v>
      </c>
      <c r="X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group'!$BB$27:$BN$27)*prop_idu_male))*Probability!K40*Population!$DC40*(1-'By group'!X$28*'By group'!X$29)*'By group'!K$23+(1-prop_idu_part)*SUMPRODUCT(Population!$BB40:$BN40,'By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group'!$BB$27:$BN$27)*prop_idu_male)*Probability!BK40*Population!$DD40*(1-'By group'!BK$28*'By group'!BK$29)*'By group'!BK$23</f>
        <v>0</v>
      </c>
      <c r="Y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group'!$BB$27:$BN$27)*prop_idu_male))*Probability!L40*Population!$DC40*(1-'By group'!Y$28*'By group'!Y$29)*'By group'!L$23+(1-prop_idu_part)*SUMPRODUCT(Population!$BB40:$BN40,'By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group'!$BB$27:$BN$27)*prop_idu_male)*Probability!BL40*Population!$DD40*(1-'By group'!BL$28*'By group'!BL$29)*'By group'!BL$23</f>
        <v>2.033177792161694E-5</v>
      </c>
      <c r="Z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group'!$BB$27:$BN$27)*prop_idu_male))*Probability!M40*Population!$DC40*(1-'By group'!Z$28*'By group'!Z$29)*'By group'!M$23+(1-prop_idu_part)*SUMPRODUCT(Population!$BB40:$BN40,'By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group'!$BB$27:$BN$27)*prop_idu_male)*Probability!BM40*Population!$DD40*(1-'By group'!BM$28*'By group'!BM$29)*'By group'!BM$23</f>
        <v>3.3591738009533562E-5</v>
      </c>
      <c r="AA40" s="191">
        <f>(1-(1-prop_idu_part)*SUMPRODUCT(Population!$BB40:$BN40,'By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group'!$BB$27:$BN$27)*prop_idu_male))*Probability!N40*Population!$DC40*(1-'By group'!AA$28*'By group'!AA$29)*'By group'!N$23+(1-prop_idu_part)*SUMPRODUCT(Population!$BB40:$BN40,'By group'!$BB$27:$BN$27)*prop_idu_male/(SUMPRODUCT(Population!$B40:$N40,'By group'!$B$27:$N$27)-(1-prop_idu_part)*SUMPRODUCT(Population!$BB40:$BN40,'By group'!$BB$27:$BN$27)*(1-prop_idu_male)+(1-prop_idu_part)*SUMPRODUCT(Population!$BB40:$BN40,'By group'!$BB$27:$BN$27)*prop_idu_male)*Probability!BN40*Population!$DD40*(1-'By group'!BN$28*'By group'!BN$29)*'By group'!BN$23</f>
        <v>2.9559233620810437E-5</v>
      </c>
      <c r="AB40" s="229">
        <f>Probability!B40*'By group'!$AB$24*'By group'!B$23</f>
        <v>0</v>
      </c>
      <c r="AC40" s="229">
        <f>Probability!C40*'By group'!$AB$24*'By group'!C$23</f>
        <v>5.180486163390708E-2</v>
      </c>
      <c r="AD40" s="229">
        <f>Probability!D40*'By group'!$AB$24*'By group'!D$23</f>
        <v>7.6838605354485029E-2</v>
      </c>
      <c r="AE40" s="229">
        <f>Probability!E40*'By group'!$AB$24*'By group'!E$23</f>
        <v>9.1962082765851494E-2</v>
      </c>
      <c r="AF40" s="229">
        <f>Probability!F40*'By group'!$AB$24*'By group'!F$23</f>
        <v>5.0479954087223763E-2</v>
      </c>
      <c r="AG40" s="229">
        <f>Probability!G40*'By group'!$AB$24*'By group'!G$23</f>
        <v>3.1113681005451806E-2</v>
      </c>
      <c r="AH40" s="229">
        <f>Probability!H40*'By group'!$AB$24*'By group'!H$23</f>
        <v>2.7788548868756438E-2</v>
      </c>
      <c r="AI40" s="229">
        <f>Probability!I40*'By group'!$AB$24*'By group'!I$23</f>
        <v>0</v>
      </c>
      <c r="AJ40" s="229">
        <f>Probability!J40*'By group'!$AB$24*'By group'!J$23</f>
        <v>0</v>
      </c>
      <c r="AK40" s="229">
        <f>Probability!K40*'By group'!$AB$24*'By group'!K$23</f>
        <v>0</v>
      </c>
      <c r="AL40" s="229">
        <f>Probability!L40*'By group'!$AB$24*'By group'!L$23</f>
        <v>9.3584176484752448E-4</v>
      </c>
      <c r="AM40" s="229">
        <f>Probability!M40*'By group'!$AB$24*'By group'!M$23</f>
        <v>1.5462480504359155E-3</v>
      </c>
      <c r="AN40" s="229">
        <f>Probability!N40*'By group'!$AB$24*'By group'!N$23</f>
        <v>1.3606941186071985E-3</v>
      </c>
      <c r="AO40" s="40">
        <f>Probability!AO40*'By group'!$AO$24*'By group'!AO$23</f>
        <v>0</v>
      </c>
      <c r="AP40" s="42">
        <f>Probability!AP40*'By group'!$AO$24*'By group'!AP$23</f>
        <v>4.1595839817567147E-3</v>
      </c>
      <c r="AQ40" s="42">
        <f>Probability!AQ40*'By group'!$AO$24*'By group'!AQ$23</f>
        <v>5.9035127905471812E-3</v>
      </c>
      <c r="AR40" s="42">
        <f>Probability!AR40*'By group'!$AO$24*'By group'!AR$23</f>
        <v>6.5639106621036454E-3</v>
      </c>
      <c r="AS40" s="42">
        <f>Probability!AS40*'By group'!$AO$24*'By group'!AS$23</f>
        <v>3.3756814320166904E-3</v>
      </c>
      <c r="AT40" s="42">
        <f>Probability!AT40*'By group'!$AO$24*'By group'!AT$23</f>
        <v>1.9736635743930592E-3</v>
      </c>
      <c r="AU40" s="42">
        <f>Probability!AU40*'By group'!$AO$24*'By group'!AU$23</f>
        <v>1.5873854830470498E-3</v>
      </c>
      <c r="AV40" s="42">
        <f>Probability!AV40*'By group'!$AO$24*'By group'!AV$23</f>
        <v>0</v>
      </c>
      <c r="AW40" s="42">
        <f>Probability!AW40*'By group'!$AO$24*'By group'!AW$23</f>
        <v>0</v>
      </c>
      <c r="AX40" s="42">
        <f>Probability!AX40*'By group'!$AO$24*'By group'!AX$23</f>
        <v>0</v>
      </c>
      <c r="AY40" s="42">
        <f>Probability!AY40*'By group'!$AO$24*'By group'!AY$23</f>
        <v>5.2689561344285558E-5</v>
      </c>
      <c r="AZ40" s="42">
        <f>Probability!AZ40*'By group'!$AO$24*'By group'!AZ$23</f>
        <v>7.67177810154461E-5</v>
      </c>
      <c r="BA40" s="43">
        <f>Probability!BA40*'By group'!$AO$24*'By group'!BA$23</f>
        <v>5.8608475630236712E-5</v>
      </c>
      <c r="BB40" s="191">
        <f>prop_idu_part*Probability!BB40*'By group'!$BB$24*'By group'!BB$23+Probability!BB40*'By group'!$BB$30*'By group'!BB$31</f>
        <v>0</v>
      </c>
      <c r="BC40" s="191">
        <f>prop_idu_part*Probability!BC40*'By group'!$BB$24*'By group'!BC$23+Probability!BC40*'By group'!$BB$30*'By group'!BC$31</f>
        <v>5.8458902424941082E-2</v>
      </c>
      <c r="BD40" s="191">
        <f>prop_idu_part*Probability!BD40*'By group'!$BB$24*'By group'!BD$23+Probability!BD40*'By group'!$BB$30*'By group'!BD$31</f>
        <v>0.13717052815055666</v>
      </c>
      <c r="BE40" s="191">
        <f>prop_idu_part*Probability!BE40*'By group'!$BB$24*'By group'!BE$23+Probability!BE40*'By group'!$BB$30*'By group'!BE$31</f>
        <v>0.13529122152957232</v>
      </c>
      <c r="BF40" s="191">
        <f>prop_idu_part*Probability!BF40*'By group'!$BB$24*'By group'!BF$23+Probability!BF40*'By group'!$BB$30*'By group'!BF$31</f>
        <v>4.4604308866018169E-2</v>
      </c>
      <c r="BG40" s="191">
        <f>prop_idu_part*Probability!BG40*'By group'!$BB$24*'By group'!BG$23+Probability!BG40*'By group'!$BB$30*'By group'!BG$31</f>
        <v>1.3710372392442407E-2</v>
      </c>
      <c r="BH40" s="191">
        <f>prop_idu_part*Probability!BH40*'By group'!$BB$24*'By group'!BH$23+Probability!BH40*'By group'!$BB$30*'By group'!BH$31</f>
        <v>1.0891574994694214E-2</v>
      </c>
      <c r="BI40" s="191">
        <f>prop_idu_part*Probability!BI40*'By group'!$BB$24*'By group'!BI$23+Probability!BI40*'By group'!$BB$30*'By group'!BI$31</f>
        <v>0</v>
      </c>
      <c r="BJ40" s="191">
        <f>prop_idu_part*Probability!BJ40*'By group'!$BB$24*'By group'!BJ$23+Probability!BJ40*'By group'!$BB$30*'By group'!BJ$31</f>
        <v>0</v>
      </c>
      <c r="BK40" s="191">
        <f>prop_idu_part*Probability!BK40*'By group'!$BB$24*'By group'!BK$23+Probability!BK40*'By group'!$BB$30*'By group'!BK$31</f>
        <v>0</v>
      </c>
      <c r="BL40" s="191">
        <f>prop_idu_part*Probability!BL40*'By group'!$BB$24*'By group'!BL$23+Probability!BL40*'By group'!$BB$30*'By group'!BL$31</f>
        <v>4.9291528001709313E-3</v>
      </c>
      <c r="BM40" s="191">
        <f>prop_idu_part*Probability!BM40*'By group'!$BB$24*'By group'!BM$23+Probability!BM40*'By group'!$BB$30*'By group'!BM$31</f>
        <v>2.4688977372845241E-3</v>
      </c>
      <c r="BN40" s="192">
        <f>prop_idu_part*Probability!BN40*'By group'!$BB$24*'By group'!BN$23+Probability!BN40*'By group'!$BB$30*'By group'!BN$31</f>
        <v>1.8260571693821124E-3</v>
      </c>
    </row>
    <row r="41" spans="1:66" x14ac:dyDescent="0.25">
      <c r="A41">
        <f t="shared" si="0"/>
        <v>18.5</v>
      </c>
      <c r="B41" s="190">
        <f>((1-(1-prop_idu_part)*SUMPRODUCT(Population!$BB41:$BN41,'By group'!$BB$27:$BN$27)*(1-prop_idu_male)/SUMPRODUCT(Population!$B41:$N41,'By group'!$B$27:$N$27))*Probability!O41*'By group'!$B$24*'By group'!O$23+(1-prop_idu_part)*SUMPRODUCT(Population!$BB41:$BN41,'By group'!$BB$27:$BN$27)*(1-prop_idu_male)/SUMPRODUCT(Population!$B41:$N41,'By group'!$B$27:$N$27)*Probability!BB41*'By group'!$B$24*'By group'!BB$23+Probability!AB41*Population!$DE41*(1-'By group'!AB$28*cond_eff)*'By group'!AB$23*prop_sw_use)*(1-Population!$DG41*circ_eff)</f>
        <v>0</v>
      </c>
      <c r="C41" s="191">
        <f>((1-(1-prop_idu_part)*SUMPRODUCT(Population!$BB41:$BN41,'By group'!$BB$27:$BN$27)*(1-prop_idu_male)/SUMPRODUCT(Population!$B41:$N41,'By group'!$B$27:$N$27))*Probability!P41*'By group'!$B$24*'By group'!P$23+(1-prop_idu_part)*SUMPRODUCT(Population!$BB41:$BN41,'By group'!$BB$27:$BN$27)*(1-prop_idu_male)/SUMPRODUCT(Population!$B41:$N41,'By group'!$B$27:$N$27)*Probability!BC41*'By group'!$B$24*'By group'!BC$23+Probability!AC41*Population!$DE41*(1-'By group'!AC$28*cond_eff)*'By group'!AC$23*prop_sw_use)*(1-Population!$DG41*circ_eff)</f>
        <v>2.3052952874953402E-3</v>
      </c>
      <c r="D41" s="191">
        <f>((1-(1-prop_idu_part)*SUMPRODUCT(Population!$BB41:$BN41,'By group'!$BB$27:$BN$27)*(1-prop_idu_male)/SUMPRODUCT(Population!$B41:$N41,'By group'!$B$27:$N$27))*Probability!Q41*'By group'!$B$24*'By group'!Q$23+(1-prop_idu_part)*SUMPRODUCT(Population!$BB41:$BN41,'By group'!$BB$27:$BN$27)*(1-prop_idu_male)/SUMPRODUCT(Population!$B41:$N41,'By group'!$B$27:$N$27)*Probability!BD41*'By group'!$B$24*'By group'!BD$23+Probability!AD41*Population!$DE41*(1-'By group'!AD$28*cond_eff)*'By group'!AD$23*prop_sw_use)*(1-Population!$DG41*circ_eff)</f>
        <v>3.4007005351875267E-3</v>
      </c>
      <c r="E41" s="191">
        <f>((1-(1-prop_idu_part)*SUMPRODUCT(Population!$BB41:$BN41,'By group'!$BB$27:$BN$27)*(1-prop_idu_male)/SUMPRODUCT(Population!$B41:$N41,'By group'!$B$27:$N$27))*Probability!R41*'By group'!$B$24*'By group'!R$23+(1-prop_idu_part)*SUMPRODUCT(Population!$BB41:$BN41,'By group'!$BB$27:$BN$27)*(1-prop_idu_male)/SUMPRODUCT(Population!$B41:$N41,'By group'!$B$27:$N$27)*Probability!BE41*'By group'!$B$24*'By group'!BE$23+Probability!AE41*Population!$DE41*(1-'By group'!AE$28*cond_eff)*'By group'!AE$23*prop_sw_use)*(1-Population!$DG41*circ_eff)</f>
        <v>4.0302365113463129E-3</v>
      </c>
      <c r="F41" s="191">
        <f>((1-(1-prop_idu_part)*SUMPRODUCT(Population!$BB41:$BN41,'By group'!$BB$27:$BN$27)*(1-prop_idu_male)/SUMPRODUCT(Population!$B41:$N41,'By group'!$B$27:$N$27))*Probability!S41*'By group'!$B$24*'By group'!S$23+(1-prop_idu_part)*SUMPRODUCT(Population!$BB41:$BN41,'By group'!$BB$27:$BN$27)*(1-prop_idu_male)/SUMPRODUCT(Population!$B41:$N41,'By group'!$B$27:$N$27)*Probability!BF41*'By group'!$B$24*'By group'!BF$23+Probability!AF41*Population!$DE41*(1-'By group'!AF$28*cond_eff)*'By group'!AF$23*prop_sw_use)*(1-Population!$DG41*circ_eff)</f>
        <v>2.1927708464314359E-3</v>
      </c>
      <c r="G41" s="191">
        <f>((1-(1-prop_idu_part)*SUMPRODUCT(Population!$BB41:$BN41,'By group'!$BB$27:$BN$27)*(1-prop_idu_male)/SUMPRODUCT(Population!$B41:$N41,'By group'!$B$27:$N$27))*Probability!T41*'By group'!$B$24*'By group'!T$23+(1-prop_idu_part)*SUMPRODUCT(Population!$BB41:$BN41,'By group'!$BB$27:$BN$27)*(1-prop_idu_male)/SUMPRODUCT(Population!$B41:$N41,'By group'!$B$27:$N$27)*Probability!BG41*'By group'!$B$24*'By group'!BG$23+Probability!AG41*Population!$DE41*(1-'By group'!AG$28*cond_eff)*'By group'!AG$23*prop_sw_use)*(1-Population!$DG41*circ_eff)</f>
        <v>1.343370489697098E-3</v>
      </c>
      <c r="H41" s="191">
        <f>((1-(1-prop_idu_part)*SUMPRODUCT(Population!$BB41:$BN41,'By group'!$BB$27:$BN$27)*(1-prop_idu_male)/SUMPRODUCT(Population!$B41:$N41,'By group'!$B$27:$N$27))*Probability!U41*'By group'!$B$24*'By group'!U$23+(1-prop_idu_part)*SUMPRODUCT(Population!$BB41:$BN41,'By group'!$BB$27:$BN$27)*(1-prop_idu_male)/SUMPRODUCT(Population!$B41:$N41,'By group'!$B$27:$N$27)*Probability!BH41*'By group'!$B$24*'By group'!BH$23+Probability!AH41*Population!$DE41*(1-'By group'!AH$28*cond_eff)*'By group'!AH$23*prop_sw_use)*(1-Population!$DG41*circ_eff)</f>
        <v>1.1979681706445393E-3</v>
      </c>
      <c r="I41" s="191">
        <f>((1-(1-prop_idu_part)*SUMPRODUCT(Population!$BB41:$BN41,'By group'!$BB$27:$BN$27)*(1-prop_idu_male)/SUMPRODUCT(Population!$B41:$N41,'By group'!$B$27:$N$27))*Probability!V41*'By group'!$B$24*'By group'!V$23+(1-prop_idu_part)*SUMPRODUCT(Population!$BB41:$BN41,'By group'!$BB$27:$BN$27)*(1-prop_idu_male)/SUMPRODUCT(Population!$B41:$N41,'By group'!$B$27:$N$27)*Probability!BI41*'By group'!$B$24*'By group'!BI$23+Probability!AI41*Population!$DE41*(1-'By group'!AI$28*cond_eff)*'By group'!AI$23*prop_sw_use)*(1-Population!$DG41*circ_eff)</f>
        <v>0</v>
      </c>
      <c r="J41" s="191">
        <f>((1-(1-prop_idu_part)*SUMPRODUCT(Population!$BB41:$BN41,'By group'!$BB$27:$BN$27)*(1-prop_idu_male)/SUMPRODUCT(Population!$B41:$N41,'By group'!$B$27:$N$27))*Probability!W41*'By group'!$B$24*'By group'!W$23+(1-prop_idu_part)*SUMPRODUCT(Population!$BB41:$BN41,'By group'!$BB$27:$BN$27)*(1-prop_idu_male)/SUMPRODUCT(Population!$B41:$N41,'By group'!$B$27:$N$27)*Probability!BJ41*'By group'!$B$24*'By group'!BJ$23+Probability!AJ41*Population!$DE41*(1-'By group'!AJ$28*cond_eff)*'By group'!AJ$23*prop_sw_use)*(1-Population!$DG41*circ_eff)</f>
        <v>0</v>
      </c>
      <c r="K41" s="191">
        <f>((1-(1-prop_idu_part)*SUMPRODUCT(Population!$BB41:$BN41,'By group'!$BB$27:$BN$27)*(1-prop_idu_male)/SUMPRODUCT(Population!$B41:$N41,'By group'!$B$27:$N$27))*Probability!X41*'By group'!$B$24*'By group'!X$23+(1-prop_idu_part)*SUMPRODUCT(Population!$BB41:$BN41,'By group'!$BB$27:$BN$27)*(1-prop_idu_male)/SUMPRODUCT(Population!$B41:$N41,'By group'!$B$27:$N$27)*Probability!BK41*'By group'!$B$24*'By group'!BK$23+Probability!AK41*Population!$DE41*(1-'By group'!AK$28*cond_eff)*'By group'!AK$23*prop_sw_use)*(1-Population!$DG41*circ_eff)</f>
        <v>0</v>
      </c>
      <c r="L41" s="191">
        <f>((1-(1-prop_idu_part)*SUMPRODUCT(Population!$BB41:$BN41,'By group'!$BB$27:$BN$27)*(1-prop_idu_male)/SUMPRODUCT(Population!$B41:$N41,'By group'!$B$27:$N$27))*Probability!Y41*'By group'!$B$24*'By group'!Y$23+(1-prop_idu_part)*SUMPRODUCT(Population!$BB41:$BN41,'By group'!$BB$27:$BN$27)*(1-prop_idu_male)/SUMPRODUCT(Population!$B41:$N41,'By group'!$B$27:$N$27)*Probability!BL41*'By group'!$B$24*'By group'!BL$23+Probability!AL41*Population!$DE41*(1-'By group'!AL$28*cond_eff)*'By group'!AL$23*prop_sw_use)*(1-Population!$DG41*circ_eff)</f>
        <v>3.981547597838071E-5</v>
      </c>
      <c r="M41" s="191">
        <f>((1-(1-prop_idu_part)*SUMPRODUCT(Population!$BB41:$BN41,'By group'!$BB$27:$BN$27)*(1-prop_idu_male)/SUMPRODUCT(Population!$B41:$N41,'By group'!$B$27:$N$27))*Probability!Z41*'By group'!$B$24*'By group'!Z$23+(1-prop_idu_part)*SUMPRODUCT(Population!$BB41:$BN41,'By group'!$BB$27:$BN$27)*(1-prop_idu_male)/SUMPRODUCT(Population!$B41:$N41,'By group'!$B$27:$N$27)*Probability!BM41*'By group'!$B$24*'By group'!BM$23+Probability!AM41*Population!$DE41*(1-'By group'!AM$28*cond_eff)*'By group'!AM$23*prop_sw_use)*(1-Population!$DG41*circ_eff)</f>
        <v>6.5970408381219704E-5</v>
      </c>
      <c r="N41" s="191">
        <f>((1-(1-prop_idu_part)*SUMPRODUCT(Population!$BB41:$BN41,'By group'!$BB$27:$BN$27)*(1-prop_idu_male)/SUMPRODUCT(Population!$B41:$N41,'By group'!$B$27:$N$27))*Probability!AA41*'By group'!$B$24*'By group'!AA$23+(1-prop_idu_part)*SUMPRODUCT(Population!$BB41:$BN41,'By group'!$BB$27:$BN$27)*(1-prop_idu_male)/SUMPRODUCT(Population!$B41:$N41,'By group'!$B$27:$N$27)*Probability!BN41*'By group'!$B$24*'By group'!BN$23+Probability!AN41*Population!$DE41*(1-'By group'!AN$28*cond_eff)*'By group'!AN$23*prop_sw_use)*(1-Population!$DG41*circ_eff)</f>
        <v>6.2573133792050218E-5</v>
      </c>
      <c r="O41" s="190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group'!$BB$27:$BN$27)*prop_idu_male))*Probability!B41*Population!$DC41*(1-'By group'!O$28*'By group'!O$29)*'By group'!B$23+(1-prop_idu_part)*SUMPRODUCT(Population!$BB41:$BN41,'By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group'!$BB$27:$BN$27)*prop_idu_male)*Probability!BB41*Population!$DD41*(1-'By group'!BB$28*'By group'!BB$29)*'By group'!BB$23</f>
        <v>0</v>
      </c>
      <c r="P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group'!$BB$27:$BN$27)*prop_idu_male))*Probability!C41*Population!$DC41*(1-'By group'!P$28*'By group'!P$29)*'By group'!C$23+(1-prop_idu_part)*SUMPRODUCT(Population!$BB41:$BN41,'By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group'!$BB$27:$BN$27)*prop_idu_male)*Probability!BC41*Population!$DD41*(1-'By group'!BC$28*'By group'!BC$29)*'By group'!BC$23</f>
        <v>1.1205608294047216E-3</v>
      </c>
      <c r="Q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group'!$BB$27:$BN$27)*prop_idu_male))*Probability!D41*Population!$DC41*(1-'By group'!Q$28*'By group'!Q$29)*'By group'!D$23+(1-prop_idu_part)*SUMPRODUCT(Population!$BB41:$BN41,'By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group'!$BB$27:$BN$27)*prop_idu_male)*Probability!BD41*Population!$DD41*(1-'By group'!BD$28*'By group'!BD$29)*'By group'!BD$23</f>
        <v>1.6600223903184921E-3</v>
      </c>
      <c r="R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group'!$BB$27:$BN$27)*prop_idu_male))*Probability!E41*Population!$DC41*(1-'By group'!R$28*'By group'!R$29)*'By group'!E$23+(1-prop_idu_part)*SUMPRODUCT(Population!$BB41:$BN41,'By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group'!$BB$27:$BN$27)*prop_idu_male)*Probability!BE41*Population!$DD41*(1-'By group'!BE$28*'By group'!BE$29)*'By group'!BE$23</f>
        <v>1.9824646453589102E-3</v>
      </c>
      <c r="S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group'!$BB$27:$BN$27)*prop_idu_male))*Probability!F41*Population!$DC41*(1-'By group'!S$28*'By group'!S$29)*'By group'!F$23+(1-prop_idu_part)*SUMPRODUCT(Population!$BB41:$BN41,'By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group'!$BB$27:$BN$27)*prop_idu_male)*Probability!BF41*Population!$DD41*(1-'By group'!BF$28*'By group'!BF$29)*'By group'!BF$23</f>
        <v>1.0861446838221018E-3</v>
      </c>
      <c r="T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group'!$BB$27:$BN$27)*prop_idu_male))*Probability!G41*Population!$DC41*(1-'By group'!T$28*'By group'!T$29)*'By group'!G$23+(1-prop_idu_part)*SUMPRODUCT(Population!$BB41:$BN41,'By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group'!$BB$27:$BN$27)*prop_idu_male)*Probability!BG41*Population!$DD41*(1-'By group'!BG$28*'By group'!BG$29)*'By group'!BG$23</f>
        <v>6.6857546126622978E-4</v>
      </c>
      <c r="U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group'!$BB$27:$BN$27)*prop_idu_male))*Probability!H41*Population!$DC41*(1-'By group'!U$28*'By group'!U$29)*'By group'!H$23+(1-prop_idu_part)*SUMPRODUCT(Population!$BB41:$BN41,'By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group'!$BB$27:$BN$27)*prop_idu_male)*Probability!BH41*Population!$DD41*(1-'By group'!BH$28*'By group'!BH$29)*'By group'!BH$23</f>
        <v>5.9561647595993215E-4</v>
      </c>
      <c r="V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group'!$BB$27:$BN$27)*prop_idu_male))*Probability!I41*Population!$DC41*(1-'By group'!V$28*'By group'!V$29)*'By group'!I$23+(1-prop_idu_part)*SUMPRODUCT(Population!$BB41:$BN41,'By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group'!$BB$27:$BN$27)*prop_idu_male)*Probability!BI41*Population!$DD41*(1-'By group'!BI$28*'By group'!BI$29)*'By group'!BI$23</f>
        <v>0</v>
      </c>
      <c r="W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group'!$BB$27:$BN$27)*prop_idu_male))*Probability!J41*Population!$DC41*(1-'By group'!W$28*'By group'!W$29)*'By group'!J$23+(1-prop_idu_part)*SUMPRODUCT(Population!$BB41:$BN41,'By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group'!$BB$27:$BN$27)*prop_idu_male)*Probability!BJ41*Population!$DD41*(1-'By group'!BJ$28*'By group'!BJ$29)*'By group'!BJ$23</f>
        <v>0</v>
      </c>
      <c r="X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group'!$BB$27:$BN$27)*prop_idu_male))*Probability!K41*Population!$DC41*(1-'By group'!X$28*'By group'!X$29)*'By group'!K$23+(1-prop_idu_part)*SUMPRODUCT(Population!$BB41:$BN41,'By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group'!$BB$27:$BN$27)*prop_idu_male)*Probability!BK41*Population!$DD41*(1-'By group'!BK$28*'By group'!BK$29)*'By group'!BK$23</f>
        <v>0</v>
      </c>
      <c r="Y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group'!$BB$27:$BN$27)*prop_idu_male))*Probability!L41*Population!$DC41*(1-'By group'!Y$28*'By group'!Y$29)*'By group'!L$23+(1-prop_idu_part)*SUMPRODUCT(Population!$BB41:$BN41,'By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group'!$BB$27:$BN$27)*prop_idu_male)*Probability!BL41*Population!$DD41*(1-'By group'!BL$28*'By group'!BL$29)*'By group'!BL$23</f>
        <v>2.0067840043827864E-5</v>
      </c>
      <c r="Z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group'!$BB$27:$BN$27)*prop_idu_male))*Probability!M41*Population!$DC41*(1-'By group'!Z$28*'By group'!Z$29)*'By group'!M$23+(1-prop_idu_part)*SUMPRODUCT(Population!$BB41:$BN41,'By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group'!$BB$27:$BN$27)*prop_idu_male)*Probability!BM41*Population!$DD41*(1-'By group'!BM$28*'By group'!BM$29)*'By group'!BM$23</f>
        <v>3.3156361345387943E-5</v>
      </c>
      <c r="AA41" s="191">
        <f>(1-(1-prop_idu_part)*SUMPRODUCT(Population!$BB41:$BN41,'By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group'!$BB$27:$BN$27)*prop_idu_male))*Probability!N41*Population!$DC41*(1-'By group'!AA$28*'By group'!AA$29)*'By group'!N$23+(1-prop_idu_part)*SUMPRODUCT(Population!$BB41:$BN41,'By group'!$BB$27:$BN$27)*prop_idu_male/(SUMPRODUCT(Population!$B41:$N41,'By group'!$B$27:$N$27)-(1-prop_idu_part)*SUMPRODUCT(Population!$BB41:$BN41,'By group'!$BB$27:$BN$27)*(1-prop_idu_male)+(1-prop_idu_part)*SUMPRODUCT(Population!$BB41:$BN41,'By group'!$BB$27:$BN$27)*prop_idu_male)*Probability!BN41*Population!$DD41*(1-'By group'!BN$28*'By group'!BN$29)*'By group'!BN$23</f>
        <v>2.9117182762790747E-5</v>
      </c>
      <c r="AB41" s="229">
        <f>Probability!B41*'By group'!$AB$24*'By group'!B$23</f>
        <v>0</v>
      </c>
      <c r="AC41" s="229">
        <f>Probability!C41*'By group'!$AB$24*'By group'!C$23</f>
        <v>5.1605128899439044E-2</v>
      </c>
      <c r="AD41" s="229">
        <f>Probability!D41*'By group'!$AB$24*'By group'!D$23</f>
        <v>7.645151928272545E-2</v>
      </c>
      <c r="AE41" s="229">
        <f>Probability!E41*'By group'!$AB$24*'By group'!E$23</f>
        <v>9.1305651249028993E-2</v>
      </c>
      <c r="AF41" s="229">
        <f>Probability!F41*'By group'!$AB$24*'By group'!F$23</f>
        <v>5.0025880227021528E-2</v>
      </c>
      <c r="AG41" s="229">
        <f>Probability!G41*'By group'!$AB$24*'By group'!G$23</f>
        <v>3.0794142120241664E-2</v>
      </c>
      <c r="AH41" s="229">
        <f>Probability!H41*'By group'!$AB$24*'By group'!H$23</f>
        <v>2.7434873696336258E-2</v>
      </c>
      <c r="AI41" s="229">
        <f>Probability!I41*'By group'!$AB$24*'By group'!I$23</f>
        <v>0</v>
      </c>
      <c r="AJ41" s="229">
        <f>Probability!J41*'By group'!$AB$24*'By group'!J$23</f>
        <v>0</v>
      </c>
      <c r="AK41" s="229">
        <f>Probability!K41*'By group'!$AB$24*'By group'!K$23</f>
        <v>0</v>
      </c>
      <c r="AL41" s="229">
        <f>Probability!L41*'By group'!$AB$24*'By group'!L$23</f>
        <v>9.2435502455725182E-4</v>
      </c>
      <c r="AM41" s="229">
        <f>Probability!M41*'By group'!$AB$24*'By group'!M$23</f>
        <v>1.5273009320391855E-3</v>
      </c>
      <c r="AN41" s="229">
        <f>Probability!N41*'By group'!$AB$24*'By group'!N$23</f>
        <v>1.3413060055785426E-3</v>
      </c>
      <c r="AO41" s="40">
        <f>Probability!AO41*'By group'!$AO$24*'By group'!AO$23</f>
        <v>0</v>
      </c>
      <c r="AP41" s="42">
        <f>Probability!AP41*'By group'!$AO$24*'By group'!AP$23</f>
        <v>4.2079877521676683E-3</v>
      </c>
      <c r="AQ41" s="42">
        <f>Probability!AQ41*'By group'!$AO$24*'By group'!AQ$23</f>
        <v>5.9749599794424622E-3</v>
      </c>
      <c r="AR41" s="42">
        <f>Probability!AR41*'By group'!$AO$24*'By group'!AR$23</f>
        <v>6.6476550977518124E-3</v>
      </c>
      <c r="AS41" s="42">
        <f>Probability!AS41*'By group'!$AO$24*'By group'!AS$23</f>
        <v>3.4205533638042959E-3</v>
      </c>
      <c r="AT41" s="42">
        <f>Probability!AT41*'By group'!$AO$24*'By group'!AT$23</f>
        <v>2.0007593445095931E-3</v>
      </c>
      <c r="AU41" s="42">
        <f>Probability!AU41*'By group'!$AO$24*'By group'!AU$23</f>
        <v>1.6097692330637576E-3</v>
      </c>
      <c r="AV41" s="42">
        <f>Probability!AV41*'By group'!$AO$24*'By group'!AV$23</f>
        <v>0</v>
      </c>
      <c r="AW41" s="42">
        <f>Probability!AW41*'By group'!$AO$24*'By group'!AW$23</f>
        <v>0</v>
      </c>
      <c r="AX41" s="42">
        <f>Probability!AX41*'By group'!$AO$24*'By group'!AX$23</f>
        <v>0</v>
      </c>
      <c r="AY41" s="42">
        <f>Probability!AY41*'By group'!$AO$24*'By group'!AY$23</f>
        <v>5.3478481474664641E-5</v>
      </c>
      <c r="AZ41" s="42">
        <f>Probability!AZ41*'By group'!$AO$24*'By group'!AZ$23</f>
        <v>7.7978413441371516E-5</v>
      </c>
      <c r="BA41" s="43">
        <f>Probability!BA41*'By group'!$AO$24*'By group'!BA$23</f>
        <v>5.9368380183246821E-5</v>
      </c>
      <c r="BB41" s="191">
        <f>prop_idu_part*Probability!BB41*'By group'!$BB$24*'By group'!BB$23+Probability!BB41*'By group'!$BB$30*'By group'!BB$31</f>
        <v>0</v>
      </c>
      <c r="BC41" s="191">
        <f>prop_idu_part*Probability!BC41*'By group'!$BB$24*'By group'!BC$23+Probability!BC41*'By group'!$BB$30*'By group'!BC$31</f>
        <v>5.8471845925495015E-2</v>
      </c>
      <c r="BD41" s="191">
        <f>prop_idu_part*Probability!BD41*'By group'!$BB$24*'By group'!BD$23+Probability!BD41*'By group'!$BB$30*'By group'!BD$31</f>
        <v>0.13714285314007604</v>
      </c>
      <c r="BE41" s="191">
        <f>prop_idu_part*Probability!BE41*'By group'!$BB$24*'By group'!BE$23+Probability!BE41*'By group'!$BB$30*'By group'!BE$31</f>
        <v>0.13514470562156941</v>
      </c>
      <c r="BF41" s="191">
        <f>prop_idu_part*Probability!BF41*'By group'!$BB$24*'By group'!BF$23+Probability!BF41*'By group'!$BB$30*'By group'!BF$31</f>
        <v>4.4524144423651171E-2</v>
      </c>
      <c r="BG41" s="191">
        <f>prop_idu_part*Probability!BG41*'By group'!$BB$24*'By group'!BG$23+Probability!BG41*'By group'!$BB$30*'By group'!BG$31</f>
        <v>1.3681155912645243E-2</v>
      </c>
      <c r="BH41" s="191">
        <f>prop_idu_part*Probability!BH41*'By group'!$BB$24*'By group'!BH$23+Probability!BH41*'By group'!$BB$30*'By group'!BH$31</f>
        <v>1.0865041411709145E-2</v>
      </c>
      <c r="BI41" s="191">
        <f>prop_idu_part*Probability!BI41*'By group'!$BB$24*'By group'!BI$23+Probability!BI41*'By group'!$BB$30*'By group'!BI$31</f>
        <v>0</v>
      </c>
      <c r="BJ41" s="191">
        <f>prop_idu_part*Probability!BJ41*'By group'!$BB$24*'By group'!BJ$23+Probability!BJ41*'By group'!$BB$30*'By group'!BJ$31</f>
        <v>0</v>
      </c>
      <c r="BK41" s="191">
        <f>prop_idu_part*Probability!BK41*'By group'!$BB$24*'By group'!BK$23+Probability!BK41*'By group'!$BB$30*'By group'!BK$31</f>
        <v>0</v>
      </c>
      <c r="BL41" s="191">
        <f>prop_idu_part*Probability!BL41*'By group'!$BB$24*'By group'!BL$23+Probability!BL41*'By group'!$BB$30*'By group'!BL$31</f>
        <v>4.9219784942676698E-3</v>
      </c>
      <c r="BM41" s="191">
        <f>prop_idu_part*Probability!BM41*'By group'!$BB$24*'By group'!BM$23+Probability!BM41*'By group'!$BB$30*'By group'!BM$31</f>
        <v>2.4702068067142422E-3</v>
      </c>
      <c r="BN41" s="192">
        <f>prop_idu_part*Probability!BN41*'By group'!$BB$24*'By group'!BN$23+Probability!BN41*'By group'!$BB$30*'By group'!BN$31</f>
        <v>1.8257315037923947E-3</v>
      </c>
    </row>
    <row r="42" spans="1:66" x14ac:dyDescent="0.25">
      <c r="A42">
        <f t="shared" si="0"/>
        <v>19</v>
      </c>
      <c r="B42" s="190">
        <f>((1-(1-prop_idu_part)*SUMPRODUCT(Population!$BB42:$BN42,'By group'!$BB$27:$BN$27)*(1-prop_idu_male)/SUMPRODUCT(Population!$B42:$N42,'By group'!$B$27:$N$27))*Probability!O42*'By group'!$B$24*'By group'!O$23+(1-prop_idu_part)*SUMPRODUCT(Population!$BB42:$BN42,'By group'!$BB$27:$BN$27)*(1-prop_idu_male)/SUMPRODUCT(Population!$B42:$N42,'By group'!$B$27:$N$27)*Probability!BB42*'By group'!$B$24*'By group'!BB$23+Probability!AB42*Population!$DE42*(1-'By group'!AB$28*cond_eff)*'By group'!AB$23*prop_sw_use)*(1-Population!$DG42*circ_eff)</f>
        <v>0</v>
      </c>
      <c r="C42" s="191">
        <f>((1-(1-prop_idu_part)*SUMPRODUCT(Population!$BB42:$BN42,'By group'!$BB$27:$BN$27)*(1-prop_idu_male)/SUMPRODUCT(Population!$B42:$N42,'By group'!$B$27:$N$27))*Probability!P42*'By group'!$B$24*'By group'!P$23+(1-prop_idu_part)*SUMPRODUCT(Population!$BB42:$BN42,'By group'!$BB$27:$BN$27)*(1-prop_idu_male)/SUMPRODUCT(Population!$B42:$N42,'By group'!$B$27:$N$27)*Probability!BC42*'By group'!$B$24*'By group'!BC$23+Probability!AC42*Population!$DE42*(1-'By group'!AC$28*cond_eff)*'By group'!AC$23*prop_sw_use)*(1-Population!$DG42*circ_eff)</f>
        <v>2.3026974568745606E-3</v>
      </c>
      <c r="D42" s="191">
        <f>((1-(1-prop_idu_part)*SUMPRODUCT(Population!$BB42:$BN42,'By group'!$BB$27:$BN$27)*(1-prop_idu_male)/SUMPRODUCT(Population!$B42:$N42,'By group'!$B$27:$N$27))*Probability!Q42*'By group'!$B$24*'By group'!Q$23+(1-prop_idu_part)*SUMPRODUCT(Population!$BB42:$BN42,'By group'!$BB$27:$BN$27)*(1-prop_idu_male)/SUMPRODUCT(Population!$B42:$N42,'By group'!$B$27:$N$27)*Probability!BD42*'By group'!$B$24*'By group'!BD$23+Probability!AD42*Population!$DE42*(1-'By group'!AD$28*cond_eff)*'By group'!AD$23*prop_sw_use)*(1-Population!$DG42*circ_eff)</f>
        <v>3.3943473137843174E-3</v>
      </c>
      <c r="E42" s="191">
        <f>((1-(1-prop_idu_part)*SUMPRODUCT(Population!$BB42:$BN42,'By group'!$BB$27:$BN$27)*(1-prop_idu_male)/SUMPRODUCT(Population!$B42:$N42,'By group'!$B$27:$N$27))*Probability!R42*'By group'!$B$24*'By group'!R$23+(1-prop_idu_part)*SUMPRODUCT(Population!$BB42:$BN42,'By group'!$BB$27:$BN$27)*(1-prop_idu_male)/SUMPRODUCT(Population!$B42:$N42,'By group'!$B$27:$N$27)*Probability!BE42*'By group'!$B$24*'By group'!BE$23+Probability!AE42*Population!$DE42*(1-'By group'!AE$28*cond_eff)*'By group'!AE$23*prop_sw_use)*(1-Population!$DG42*circ_eff)</f>
        <v>4.0166338123340493E-3</v>
      </c>
      <c r="F42" s="191">
        <f>((1-(1-prop_idu_part)*SUMPRODUCT(Population!$BB42:$BN42,'By group'!$BB$27:$BN$27)*(1-prop_idu_male)/SUMPRODUCT(Population!$B42:$N42,'By group'!$B$27:$N$27))*Probability!S42*'By group'!$B$24*'By group'!S$23+(1-prop_idu_part)*SUMPRODUCT(Population!$BB42:$BN42,'By group'!$BB$27:$BN$27)*(1-prop_idu_male)/SUMPRODUCT(Population!$B42:$N42,'By group'!$B$27:$N$27)*Probability!BF42*'By group'!$B$24*'By group'!BF$23+Probability!AF42*Population!$DE42*(1-'By group'!AF$28*cond_eff)*'By group'!AF$23*prop_sw_use)*(1-Population!$DG42*circ_eff)</f>
        <v>2.1823217479170227E-3</v>
      </c>
      <c r="G42" s="191">
        <f>((1-(1-prop_idu_part)*SUMPRODUCT(Population!$BB42:$BN42,'By group'!$BB$27:$BN$27)*(1-prop_idu_male)/SUMPRODUCT(Population!$B42:$N42,'By group'!$B$27:$N$27))*Probability!T42*'By group'!$B$24*'By group'!T$23+(1-prop_idu_part)*SUMPRODUCT(Population!$BB42:$BN42,'By group'!$BB$27:$BN$27)*(1-prop_idu_male)/SUMPRODUCT(Population!$B42:$N42,'By group'!$B$27:$N$27)*Probability!BG42*'By group'!$B$24*'By group'!BG$23+Probability!AG42*Population!$DE42*(1-'By group'!AG$28*cond_eff)*'By group'!AG$23*prop_sw_use)*(1-Population!$DG42*circ_eff)</f>
        <v>1.3354808135006713E-3</v>
      </c>
      <c r="H42" s="191">
        <f>((1-(1-prop_idu_part)*SUMPRODUCT(Population!$BB42:$BN42,'By group'!$BB$27:$BN$27)*(1-prop_idu_male)/SUMPRODUCT(Population!$B42:$N42,'By group'!$B$27:$N$27))*Probability!U42*'By group'!$B$24*'By group'!U$23+(1-prop_idu_part)*SUMPRODUCT(Population!$BB42:$BN42,'By group'!$BB$27:$BN$27)*(1-prop_idu_male)/SUMPRODUCT(Population!$B42:$N42,'By group'!$B$27:$N$27)*Probability!BH42*'By group'!$B$24*'By group'!BH$23+Probability!AH42*Population!$DE42*(1-'By group'!AH$28*cond_eff)*'By group'!AH$23*prop_sw_use)*(1-Population!$DG42*circ_eff)</f>
        <v>1.1873036914896609E-3</v>
      </c>
      <c r="I42" s="191">
        <f>((1-(1-prop_idu_part)*SUMPRODUCT(Population!$BB42:$BN42,'By group'!$BB$27:$BN$27)*(1-prop_idu_male)/SUMPRODUCT(Population!$B42:$N42,'By group'!$B$27:$N$27))*Probability!V42*'By group'!$B$24*'By group'!V$23+(1-prop_idu_part)*SUMPRODUCT(Population!$BB42:$BN42,'By group'!$BB$27:$BN$27)*(1-prop_idu_male)/SUMPRODUCT(Population!$B42:$N42,'By group'!$B$27:$N$27)*Probability!BI42*'By group'!$B$24*'By group'!BI$23+Probability!AI42*Population!$DE42*(1-'By group'!AI$28*cond_eff)*'By group'!AI$23*prop_sw_use)*(1-Population!$DG42*circ_eff)</f>
        <v>0</v>
      </c>
      <c r="J42" s="191">
        <f>((1-(1-prop_idu_part)*SUMPRODUCT(Population!$BB42:$BN42,'By group'!$BB$27:$BN$27)*(1-prop_idu_male)/SUMPRODUCT(Population!$B42:$N42,'By group'!$B$27:$N$27))*Probability!W42*'By group'!$B$24*'By group'!W$23+(1-prop_idu_part)*SUMPRODUCT(Population!$BB42:$BN42,'By group'!$BB$27:$BN$27)*(1-prop_idu_male)/SUMPRODUCT(Population!$B42:$N42,'By group'!$B$27:$N$27)*Probability!BJ42*'By group'!$B$24*'By group'!BJ$23+Probability!AJ42*Population!$DE42*(1-'By group'!AJ$28*cond_eff)*'By group'!AJ$23*prop_sw_use)*(1-Population!$DG42*circ_eff)</f>
        <v>0</v>
      </c>
      <c r="K42" s="191">
        <f>((1-(1-prop_idu_part)*SUMPRODUCT(Population!$BB42:$BN42,'By group'!$BB$27:$BN$27)*(1-prop_idu_male)/SUMPRODUCT(Population!$B42:$N42,'By group'!$B$27:$N$27))*Probability!X42*'By group'!$B$24*'By group'!X$23+(1-prop_idu_part)*SUMPRODUCT(Population!$BB42:$BN42,'By group'!$BB$27:$BN$27)*(1-prop_idu_male)/SUMPRODUCT(Population!$B42:$N42,'By group'!$B$27:$N$27)*Probability!BK42*'By group'!$B$24*'By group'!BK$23+Probability!AK42*Population!$DE42*(1-'By group'!AK$28*cond_eff)*'By group'!AK$23*prop_sw_use)*(1-Population!$DG42*circ_eff)</f>
        <v>0</v>
      </c>
      <c r="L42" s="191">
        <f>((1-(1-prop_idu_part)*SUMPRODUCT(Population!$BB42:$BN42,'By group'!$BB$27:$BN$27)*(1-prop_idu_male)/SUMPRODUCT(Population!$B42:$N42,'By group'!$B$27:$N$27))*Probability!Y42*'By group'!$B$24*'By group'!Y$23+(1-prop_idu_part)*SUMPRODUCT(Population!$BB42:$BN42,'By group'!$BB$27:$BN$27)*(1-prop_idu_male)/SUMPRODUCT(Population!$B42:$N42,'By group'!$B$27:$N$27)*Probability!BL42*'By group'!$B$24*'By group'!BL$23+Probability!AL42*Population!$DE42*(1-'By group'!AL$28*cond_eff)*'By group'!AL$23*prop_sw_use)*(1-Population!$DG42*circ_eff)</f>
        <v>3.9509001753273962E-5</v>
      </c>
      <c r="M42" s="191">
        <f>((1-(1-prop_idu_part)*SUMPRODUCT(Population!$BB42:$BN42,'By group'!$BB$27:$BN$27)*(1-prop_idu_male)/SUMPRODUCT(Population!$B42:$N42,'By group'!$B$27:$N$27))*Probability!Z42*'By group'!$B$24*'By group'!Z$23+(1-prop_idu_part)*SUMPRODUCT(Population!$BB42:$BN42,'By group'!$BB$27:$BN$27)*(1-prop_idu_male)/SUMPRODUCT(Population!$B42:$N42,'By group'!$B$27:$N$27)*Probability!BM42*'By group'!$B$24*'By group'!BM$23+Probability!AM42*Population!$DE42*(1-'By group'!AM$28*cond_eff)*'By group'!AM$23*prop_sw_use)*(1-Population!$DG42*circ_eff)</f>
        <v>6.5309458657791334E-5</v>
      </c>
      <c r="N42" s="191">
        <f>((1-(1-prop_idu_part)*SUMPRODUCT(Population!$BB42:$BN42,'By group'!$BB$27:$BN$27)*(1-prop_idu_male)/SUMPRODUCT(Population!$B42:$N42,'By group'!$B$27:$N$27))*Probability!AA42*'By group'!$B$24*'By group'!AA$23+(1-prop_idu_part)*SUMPRODUCT(Population!$BB42:$BN42,'By group'!$BB$27:$BN$27)*(1-prop_idu_male)/SUMPRODUCT(Population!$B42:$N42,'By group'!$B$27:$N$27)*Probability!BN42*'By group'!$B$24*'By group'!BN$23+Probability!AN42*Population!$DE42*(1-'By group'!AN$28*cond_eff)*'By group'!AN$23*prop_sw_use)*(1-Population!$DG42*circ_eff)</f>
        <v>6.1362053397350072E-5</v>
      </c>
      <c r="O42" s="190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group'!$BB$27:$BN$27)*prop_idu_male))*Probability!B42*Population!$DC42*(1-'By group'!O$28*'By group'!O$29)*'By group'!B$23+(1-prop_idu_part)*SUMPRODUCT(Population!$BB42:$BN42,'By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group'!$BB$27:$BN$27)*prop_idu_male)*Probability!BB42*Population!$DD42*(1-'By group'!BB$28*'By group'!BB$29)*'By group'!BB$23</f>
        <v>0</v>
      </c>
      <c r="P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group'!$BB$27:$BN$27)*prop_idu_male))*Probability!C42*Population!$DC42*(1-'By group'!P$28*'By group'!P$29)*'By group'!C$23+(1-prop_idu_part)*SUMPRODUCT(Population!$BB42:$BN42,'By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group'!$BB$27:$BN$27)*prop_idu_male)*Probability!BC42*Population!$DD42*(1-'By group'!BC$28*'By group'!BC$29)*'By group'!BC$23</f>
        <v>1.1158067223164295E-3</v>
      </c>
      <c r="Q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group'!$BB$27:$BN$27)*prop_idu_male))*Probability!D42*Population!$DC42*(1-'By group'!Q$28*'By group'!Q$29)*'By group'!D$23+(1-prop_idu_part)*SUMPRODUCT(Population!$BB42:$BN42,'By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group'!$BB$27:$BN$27)*prop_idu_male)*Probability!BD42*Population!$DD42*(1-'By group'!BD$28*'By group'!BD$29)*'By group'!BD$23</f>
        <v>1.6511132064402892E-3</v>
      </c>
      <c r="R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group'!$BB$27:$BN$27)*prop_idu_male))*Probability!E42*Population!$DC42*(1-'By group'!R$28*'By group'!R$29)*'By group'!E$23+(1-prop_idu_part)*SUMPRODUCT(Population!$BB42:$BN42,'By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group'!$BB$27:$BN$27)*prop_idu_male)*Probability!BE42*Population!$DD42*(1-'By group'!BE$28*'By group'!BE$29)*'By group'!BE$23</f>
        <v>1.967855671036627E-3</v>
      </c>
      <c r="S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group'!$BB$27:$BN$27)*prop_idu_male))*Probability!F42*Population!$DC42*(1-'By group'!S$28*'By group'!S$29)*'By group'!F$23+(1-prop_idu_part)*SUMPRODUCT(Population!$BB42:$BN42,'By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group'!$BB$27:$BN$27)*prop_idu_male)*Probability!BF42*Population!$DD42*(1-'By group'!BF$28*'By group'!BF$29)*'By group'!BF$23</f>
        <v>1.0762111681612888E-3</v>
      </c>
      <c r="T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group'!$BB$27:$BN$27)*prop_idu_male))*Probability!G42*Population!$DC42*(1-'By group'!T$28*'By group'!T$29)*'By group'!G$23+(1-prop_idu_part)*SUMPRODUCT(Population!$BB42:$BN42,'By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group'!$BB$27:$BN$27)*prop_idu_male)*Probability!BG42*Population!$DD42*(1-'By group'!BG$28*'By group'!BG$29)*'By group'!BG$23</f>
        <v>6.6162732008483085E-4</v>
      </c>
      <c r="U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group'!$BB$27:$BN$27)*prop_idu_male))*Probability!H42*Population!$DC42*(1-'By group'!U$28*'By group'!U$29)*'By group'!H$23+(1-prop_idu_part)*SUMPRODUCT(Population!$BB42:$BN42,'By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group'!$BB$27:$BN$27)*prop_idu_male)*Probability!BH42*Population!$DD42*(1-'By group'!BH$28*'By group'!BH$29)*'By group'!BH$23</f>
        <v>5.8799730641220544E-4</v>
      </c>
      <c r="V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group'!$BB$27:$BN$27)*prop_idu_male))*Probability!I42*Population!$DC42*(1-'By group'!V$28*'By group'!V$29)*'By group'!I$23+(1-prop_idu_part)*SUMPRODUCT(Population!$BB42:$BN42,'By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group'!$BB$27:$BN$27)*prop_idu_male)*Probability!BI42*Population!$DD42*(1-'By group'!BI$28*'By group'!BI$29)*'By group'!BI$23</f>
        <v>0</v>
      </c>
      <c r="W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group'!$BB$27:$BN$27)*prop_idu_male))*Probability!J42*Population!$DC42*(1-'By group'!W$28*'By group'!W$29)*'By group'!J$23+(1-prop_idu_part)*SUMPRODUCT(Population!$BB42:$BN42,'By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group'!$BB$27:$BN$27)*prop_idu_male)*Probability!BJ42*Population!$DD42*(1-'By group'!BJ$28*'By group'!BJ$29)*'By group'!BJ$23</f>
        <v>0</v>
      </c>
      <c r="X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group'!$BB$27:$BN$27)*prop_idu_male))*Probability!K42*Population!$DC42*(1-'By group'!X$28*'By group'!X$29)*'By group'!K$23+(1-prop_idu_part)*SUMPRODUCT(Population!$BB42:$BN42,'By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group'!$BB$27:$BN$27)*prop_idu_male)*Probability!BK42*Population!$DD42*(1-'By group'!BK$28*'By group'!BK$29)*'By group'!BK$23</f>
        <v>0</v>
      </c>
      <c r="Y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group'!$BB$27:$BN$27)*prop_idu_male))*Probability!L42*Population!$DC42*(1-'By group'!Y$28*'By group'!Y$29)*'By group'!L$23+(1-prop_idu_part)*SUMPRODUCT(Population!$BB42:$BN42,'By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group'!$BB$27:$BN$27)*prop_idu_male)*Probability!BL42*Population!$DD42*(1-'By group'!BL$28*'By group'!BL$29)*'By group'!BL$23</f>
        <v>1.9815992361506329E-5</v>
      </c>
      <c r="Z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group'!$BB$27:$BN$27)*prop_idu_male))*Probability!M42*Population!$DC42*(1-'By group'!Z$28*'By group'!Z$29)*'By group'!M$23+(1-prop_idu_part)*SUMPRODUCT(Population!$BB42:$BN42,'By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group'!$BB$27:$BN$27)*prop_idu_male)*Probability!BM42*Population!$DD42*(1-'By group'!BM$28*'By group'!BM$29)*'By group'!BM$23</f>
        <v>3.2729416238088868E-5</v>
      </c>
      <c r="AA42" s="191">
        <f>(1-(1-prop_idu_part)*SUMPRODUCT(Population!$BB42:$BN42,'By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group'!$BB$27:$BN$27)*prop_idu_male))*Probability!N42*Population!$DC42*(1-'By group'!AA$28*'By group'!AA$29)*'By group'!N$23+(1-prop_idu_part)*SUMPRODUCT(Population!$BB42:$BN42,'By group'!$BB$27:$BN$27)*prop_idu_male/(SUMPRODUCT(Population!$B42:$N42,'By group'!$B$27:$N$27)-(1-prop_idu_part)*SUMPRODUCT(Population!$BB42:$BN42,'By group'!$BB$27:$BN$27)*(1-prop_idu_male)+(1-prop_idu_part)*SUMPRODUCT(Population!$BB42:$BN42,'By group'!$BB$27:$BN$27)*prop_idu_male)*Probability!BN42*Population!$DD42*(1-'By group'!BN$28*'By group'!BN$29)*'By group'!BN$23</f>
        <v>2.8686945145556897E-5</v>
      </c>
      <c r="AB42" s="229">
        <f>Probability!B42*'By group'!$AB$24*'By group'!B$23</f>
        <v>0</v>
      </c>
      <c r="AC42" s="229">
        <f>Probability!C42*'By group'!$AB$24*'By group'!C$23</f>
        <v>5.142121182976573E-2</v>
      </c>
      <c r="AD42" s="229">
        <f>Probability!D42*'By group'!$AB$24*'By group'!D$23</f>
        <v>7.6093019508843188E-2</v>
      </c>
      <c r="AE42" s="229">
        <f>Probability!E42*'By group'!$AB$24*'By group'!E$23</f>
        <v>9.0694529470852353E-2</v>
      </c>
      <c r="AF42" s="229">
        <f>Probability!F42*'By group'!$AB$24*'By group'!F$23</f>
        <v>4.9602101504087885E-2</v>
      </c>
      <c r="AG42" s="229">
        <f>Probability!G42*'By group'!$AB$24*'By group'!G$23</f>
        <v>3.0494853219309975E-2</v>
      </c>
      <c r="AH42" s="229">
        <f>Probability!H42*'By group'!$AB$24*'By group'!H$23</f>
        <v>2.710234503251073E-2</v>
      </c>
      <c r="AI42" s="229">
        <f>Probability!I42*'By group'!$AB$24*'By group'!I$23</f>
        <v>0</v>
      </c>
      <c r="AJ42" s="229">
        <f>Probability!J42*'By group'!$AB$24*'By group'!J$23</f>
        <v>0</v>
      </c>
      <c r="AK42" s="229">
        <f>Probability!K42*'By group'!$AB$24*'By group'!K$23</f>
        <v>0</v>
      </c>
      <c r="AL42" s="229">
        <f>Probability!L42*'By group'!$AB$24*'By group'!L$23</f>
        <v>9.1337518443668296E-4</v>
      </c>
      <c r="AM42" s="229">
        <f>Probability!M42*'By group'!$AB$24*'By group'!M$23</f>
        <v>1.5086592387986801E-3</v>
      </c>
      <c r="AN42" s="229">
        <f>Probability!N42*'By group'!$AB$24*'By group'!N$23</f>
        <v>1.3223854227638531E-3</v>
      </c>
      <c r="AO42" s="40">
        <f>Probability!AO42*'By group'!$AO$24*'By group'!AO$23</f>
        <v>0</v>
      </c>
      <c r="AP42" s="42">
        <f>Probability!AP42*'By group'!$AO$24*'By group'!AP$23</f>
        <v>4.2561857610184444E-3</v>
      </c>
      <c r="AQ42" s="42">
        <f>Probability!AQ42*'By group'!$AO$24*'By group'!AQ$23</f>
        <v>6.0461742317966995E-3</v>
      </c>
      <c r="AR42" s="42">
        <f>Probability!AR42*'By group'!$AO$24*'By group'!AR$23</f>
        <v>6.7312356083682112E-3</v>
      </c>
      <c r="AS42" s="42">
        <f>Probability!AS42*'By group'!$AO$24*'By group'!AS$23</f>
        <v>3.4653685955527225E-3</v>
      </c>
      <c r="AT42" s="42">
        <f>Probability!AT42*'By group'!$AO$24*'By group'!AT$23</f>
        <v>2.0278276944509501E-3</v>
      </c>
      <c r="AU42" s="42">
        <f>Probability!AU42*'By group'!$AO$24*'By group'!AU$23</f>
        <v>1.6322168320916453E-3</v>
      </c>
      <c r="AV42" s="42">
        <f>Probability!AV42*'By group'!$AO$24*'By group'!AV$23</f>
        <v>0</v>
      </c>
      <c r="AW42" s="42">
        <f>Probability!AW42*'By group'!$AO$24*'By group'!AW$23</f>
        <v>0</v>
      </c>
      <c r="AX42" s="42">
        <f>Probability!AX42*'By group'!$AO$24*'By group'!AX$23</f>
        <v>0</v>
      </c>
      <c r="AY42" s="42">
        <f>Probability!AY42*'By group'!$AO$24*'By group'!AY$23</f>
        <v>5.4263878439139285E-5</v>
      </c>
      <c r="AZ42" s="42">
        <f>Probability!AZ42*'By group'!$AO$24*'By group'!AZ$23</f>
        <v>7.9232723172306479E-5</v>
      </c>
      <c r="BA42" s="43">
        <f>Probability!BA42*'By group'!$AO$24*'By group'!BA$23</f>
        <v>6.015465169314443E-5</v>
      </c>
      <c r="BB42" s="191">
        <f>prop_idu_part*Probability!BB42*'By group'!$BB$24*'By group'!BB$23+Probability!BB42*'By group'!$BB$30*'By group'!BB$31</f>
        <v>0</v>
      </c>
      <c r="BC42" s="191">
        <f>prop_idu_part*Probability!BC42*'By group'!$BB$24*'By group'!BC$23+Probability!BC42*'By group'!$BB$30*'By group'!BC$31</f>
        <v>5.8484397503962865E-2</v>
      </c>
      <c r="BD42" s="191">
        <f>prop_idu_part*Probability!BD42*'By group'!$BB$24*'By group'!BD$23+Probability!BD42*'By group'!$BB$30*'By group'!BD$31</f>
        <v>0.13712118050876124</v>
      </c>
      <c r="BE42" s="191">
        <f>prop_idu_part*Probability!BE42*'By group'!$BB$24*'By group'!BE$23+Probability!BE42*'By group'!$BB$30*'By group'!BE$31</f>
        <v>0.13501406031284843</v>
      </c>
      <c r="BF42" s="191">
        <f>prop_idu_part*Probability!BF42*'By group'!$BB$24*'By group'!BF$23+Probability!BF42*'By group'!$BB$30*'By group'!BF$31</f>
        <v>4.4450255921061679E-2</v>
      </c>
      <c r="BG42" s="191">
        <f>prop_idu_part*Probability!BG42*'By group'!$BB$24*'By group'!BG$23+Probability!BG42*'By group'!$BB$30*'By group'!BG$31</f>
        <v>1.3653532892901474E-2</v>
      </c>
      <c r="BH42" s="191">
        <f>prop_idu_part*Probability!BH42*'By group'!$BB$24*'By group'!BH$23+Probability!BH42*'By group'!$BB$30*'By group'!BH$31</f>
        <v>1.0838671162453111E-2</v>
      </c>
      <c r="BI42" s="191">
        <f>prop_idu_part*Probability!BI42*'By group'!$BB$24*'By group'!BI$23+Probability!BI42*'By group'!$BB$30*'By group'!BI$31</f>
        <v>0</v>
      </c>
      <c r="BJ42" s="191">
        <f>prop_idu_part*Probability!BJ42*'By group'!$BB$24*'By group'!BJ$23+Probability!BJ42*'By group'!$BB$30*'By group'!BJ$31</f>
        <v>0</v>
      </c>
      <c r="BK42" s="191">
        <f>prop_idu_part*Probability!BK42*'By group'!$BB$24*'By group'!BK$23+Probability!BK42*'By group'!$BB$30*'By group'!BK$31</f>
        <v>0</v>
      </c>
      <c r="BL42" s="191">
        <f>prop_idu_part*Probability!BL42*'By group'!$BB$24*'By group'!BL$23+Probability!BL42*'By group'!$BB$30*'By group'!BL$31</f>
        <v>4.9139154678056974E-3</v>
      </c>
      <c r="BM42" s="191">
        <f>prop_idu_part*Probability!BM42*'By group'!$BB$24*'By group'!BM$23+Probability!BM42*'By group'!$BB$30*'By group'!BM$31</f>
        <v>2.4702063555919326E-3</v>
      </c>
      <c r="BN42" s="192">
        <f>prop_idu_part*Probability!BN42*'By group'!$BB$24*'By group'!BN$23+Probability!BN42*'By group'!$BB$30*'By group'!BN$31</f>
        <v>1.824894839545124E-3</v>
      </c>
    </row>
    <row r="43" spans="1:66" x14ac:dyDescent="0.25">
      <c r="A43">
        <f t="shared" si="0"/>
        <v>19.5</v>
      </c>
      <c r="B43" s="190">
        <f>((1-(1-prop_idu_part)*SUMPRODUCT(Population!$BB43:$BN43,'By group'!$BB$27:$BN$27)*(1-prop_idu_male)/SUMPRODUCT(Population!$B43:$N43,'By group'!$B$27:$N$27))*Probability!O43*'By group'!$B$24*'By group'!O$23+(1-prop_idu_part)*SUMPRODUCT(Population!$BB43:$BN43,'By group'!$BB$27:$BN$27)*(1-prop_idu_male)/SUMPRODUCT(Population!$B43:$N43,'By group'!$B$27:$N$27)*Probability!BB43*'By group'!$B$24*'By group'!BB$23+Probability!AB43*Population!$DE43*(1-'By group'!AB$28*cond_eff)*'By group'!AB$23*prop_sw_use)*(1-Population!$DG43*circ_eff)</f>
        <v>0</v>
      </c>
      <c r="C43" s="191">
        <f>((1-(1-prop_idu_part)*SUMPRODUCT(Population!$BB43:$BN43,'By group'!$BB$27:$BN$27)*(1-prop_idu_male)/SUMPRODUCT(Population!$B43:$N43,'By group'!$B$27:$N$27))*Probability!P43*'By group'!$B$24*'By group'!P$23+(1-prop_idu_part)*SUMPRODUCT(Population!$BB43:$BN43,'By group'!$BB$27:$BN$27)*(1-prop_idu_male)/SUMPRODUCT(Population!$B43:$N43,'By group'!$B$27:$N$27)*Probability!BC43*'By group'!$B$24*'By group'!BC$23+Probability!AC43*Population!$DE43*(1-'By group'!AC$28*cond_eff)*'By group'!AC$23*prop_sw_use)*(1-Population!$DG43*circ_eff)</f>
        <v>2.300403219404115E-3</v>
      </c>
      <c r="D43" s="191">
        <f>((1-(1-prop_idu_part)*SUMPRODUCT(Population!$BB43:$BN43,'By group'!$BB$27:$BN$27)*(1-prop_idu_male)/SUMPRODUCT(Population!$B43:$N43,'By group'!$B$27:$N$27))*Probability!Q43*'By group'!$B$24*'By group'!Q$23+(1-prop_idu_part)*SUMPRODUCT(Population!$BB43:$BN43,'By group'!$BB$27:$BN$27)*(1-prop_idu_male)/SUMPRODUCT(Population!$B43:$N43,'By group'!$B$27:$N$27)*Probability!BD43*'By group'!$B$24*'By group'!BD$23+Probability!AD43*Population!$DE43*(1-'By group'!AD$28*cond_eff)*'By group'!AD$23*prop_sw_use)*(1-Population!$DG43*circ_eff)</f>
        <v>3.3886350086248206E-3</v>
      </c>
      <c r="E43" s="191">
        <f>((1-(1-prop_idu_part)*SUMPRODUCT(Population!$BB43:$BN43,'By group'!$BB$27:$BN$27)*(1-prop_idu_male)/SUMPRODUCT(Population!$B43:$N43,'By group'!$B$27:$N$27))*Probability!R43*'By group'!$B$24*'By group'!R$23+(1-prop_idu_part)*SUMPRODUCT(Population!$BB43:$BN43,'By group'!$BB$27:$BN$27)*(1-prop_idu_male)/SUMPRODUCT(Population!$B43:$N43,'By group'!$B$27:$N$27)*Probability!BE43*'By group'!$B$24*'By group'!BE$23+Probability!AE43*Population!$DE43*(1-'By group'!AE$28*cond_eff)*'By group'!AE$23*prop_sw_use)*(1-Population!$DG43*circ_eff)</f>
        <v>4.004231090709659E-3</v>
      </c>
      <c r="F43" s="191">
        <f>((1-(1-prop_idu_part)*SUMPRODUCT(Population!$BB43:$BN43,'By group'!$BB$27:$BN$27)*(1-prop_idu_male)/SUMPRODUCT(Population!$B43:$N43,'By group'!$B$27:$N$27))*Probability!S43*'By group'!$B$24*'By group'!S$23+(1-prop_idu_part)*SUMPRODUCT(Population!$BB43:$BN43,'By group'!$BB$27:$BN$27)*(1-prop_idu_male)/SUMPRODUCT(Population!$B43:$N43,'By group'!$B$27:$N$27)*Probability!BF43*'By group'!$B$24*'By group'!BF$23+Probability!AF43*Population!$DE43*(1-'By group'!AF$28*cond_eff)*'By group'!AF$23*prop_sw_use)*(1-Population!$DG43*circ_eff)</f>
        <v>2.1726977537168471E-3</v>
      </c>
      <c r="G43" s="191">
        <f>((1-(1-prop_idu_part)*SUMPRODUCT(Population!$BB43:$BN43,'By group'!$BB$27:$BN$27)*(1-prop_idu_male)/SUMPRODUCT(Population!$B43:$N43,'By group'!$B$27:$N$27))*Probability!T43*'By group'!$B$24*'By group'!T$23+(1-prop_idu_part)*SUMPRODUCT(Population!$BB43:$BN43,'By group'!$BB$27:$BN$27)*(1-prop_idu_male)/SUMPRODUCT(Population!$B43:$N43,'By group'!$B$27:$N$27)*Probability!BG43*'By group'!$B$24*'By group'!BG$23+Probability!AG43*Population!$DE43*(1-'By group'!AG$28*cond_eff)*'By group'!AG$23*prop_sw_use)*(1-Population!$DG43*circ_eff)</f>
        <v>1.3281587948428689E-3</v>
      </c>
      <c r="H43" s="191">
        <f>((1-(1-prop_idu_part)*SUMPRODUCT(Population!$BB43:$BN43,'By group'!$BB$27:$BN$27)*(1-prop_idu_male)/SUMPRODUCT(Population!$B43:$N43,'By group'!$B$27:$N$27))*Probability!U43*'By group'!$B$24*'By group'!U$23+(1-prop_idu_part)*SUMPRODUCT(Population!$BB43:$BN43,'By group'!$BB$27:$BN$27)*(1-prop_idu_male)/SUMPRODUCT(Population!$B43:$N43,'By group'!$B$27:$N$27)*Probability!BH43*'By group'!$B$24*'By group'!BH$23+Probability!AH43*Population!$DE43*(1-'By group'!AH$28*cond_eff)*'By group'!AH$23*prop_sw_use)*(1-Population!$DG43*circ_eff)</f>
        <v>1.1773322970819724E-3</v>
      </c>
      <c r="I43" s="191">
        <f>((1-(1-prop_idu_part)*SUMPRODUCT(Population!$BB43:$BN43,'By group'!$BB$27:$BN$27)*(1-prop_idu_male)/SUMPRODUCT(Population!$B43:$N43,'By group'!$B$27:$N$27))*Probability!V43*'By group'!$B$24*'By group'!V$23+(1-prop_idu_part)*SUMPRODUCT(Population!$BB43:$BN43,'By group'!$BB$27:$BN$27)*(1-prop_idu_male)/SUMPRODUCT(Population!$B43:$N43,'By group'!$B$27:$N$27)*Probability!BI43*'By group'!$B$24*'By group'!BI$23+Probability!AI43*Population!$DE43*(1-'By group'!AI$28*cond_eff)*'By group'!AI$23*prop_sw_use)*(1-Population!$DG43*circ_eff)</f>
        <v>0</v>
      </c>
      <c r="J43" s="191">
        <f>((1-(1-prop_idu_part)*SUMPRODUCT(Population!$BB43:$BN43,'By group'!$BB$27:$BN$27)*(1-prop_idu_male)/SUMPRODUCT(Population!$B43:$N43,'By group'!$B$27:$N$27))*Probability!W43*'By group'!$B$24*'By group'!W$23+(1-prop_idu_part)*SUMPRODUCT(Population!$BB43:$BN43,'By group'!$BB$27:$BN$27)*(1-prop_idu_male)/SUMPRODUCT(Population!$B43:$N43,'By group'!$B$27:$N$27)*Probability!BJ43*'By group'!$B$24*'By group'!BJ$23+Probability!AJ43*Population!$DE43*(1-'By group'!AJ$28*cond_eff)*'By group'!AJ$23*prop_sw_use)*(1-Population!$DG43*circ_eff)</f>
        <v>0</v>
      </c>
      <c r="K43" s="191">
        <f>((1-(1-prop_idu_part)*SUMPRODUCT(Population!$BB43:$BN43,'By group'!$BB$27:$BN$27)*(1-prop_idu_male)/SUMPRODUCT(Population!$B43:$N43,'By group'!$B$27:$N$27))*Probability!X43*'By group'!$B$24*'By group'!X$23+(1-prop_idu_part)*SUMPRODUCT(Population!$BB43:$BN43,'By group'!$BB$27:$BN$27)*(1-prop_idu_male)/SUMPRODUCT(Population!$B43:$N43,'By group'!$B$27:$N$27)*Probability!BK43*'By group'!$B$24*'By group'!BK$23+Probability!AK43*Population!$DE43*(1-'By group'!AK$28*cond_eff)*'By group'!AK$23*prop_sw_use)*(1-Population!$DG43*circ_eff)</f>
        <v>0</v>
      </c>
      <c r="L43" s="191">
        <f>((1-(1-prop_idu_part)*SUMPRODUCT(Population!$BB43:$BN43,'By group'!$BB$27:$BN$27)*(1-prop_idu_male)/SUMPRODUCT(Population!$B43:$N43,'By group'!$B$27:$N$27))*Probability!Y43*'By group'!$B$24*'By group'!Y$23+(1-prop_idu_part)*SUMPRODUCT(Population!$BB43:$BN43,'By group'!$BB$27:$BN$27)*(1-prop_idu_male)/SUMPRODUCT(Population!$B43:$N43,'By group'!$B$27:$N$27)*Probability!BL43*'By group'!$B$24*'By group'!BL$23+Probability!AL43*Population!$DE43*(1-'By group'!AL$28*cond_eff)*'By group'!AL$23*prop_sw_use)*(1-Population!$DG43*circ_eff)</f>
        <v>3.9218023866959356E-5</v>
      </c>
      <c r="M43" s="191">
        <f>((1-(1-prop_idu_part)*SUMPRODUCT(Population!$BB43:$BN43,'By group'!$BB$27:$BN$27)*(1-prop_idu_male)/SUMPRODUCT(Population!$B43:$N43,'By group'!$B$27:$N$27))*Probability!Z43*'By group'!$B$24*'By group'!Z$23+(1-prop_idu_part)*SUMPRODUCT(Population!$BB43:$BN43,'By group'!$BB$27:$BN$27)*(1-prop_idu_male)/SUMPRODUCT(Population!$B43:$N43,'By group'!$B$27:$N$27)*Probability!BM43*'By group'!$B$24*'By group'!BM$23+Probability!AM43*Population!$DE43*(1-'By group'!AM$28*cond_eff)*'By group'!AM$23*prop_sw_use)*(1-Population!$DG43*circ_eff)</f>
        <v>6.4678602004344384E-5</v>
      </c>
      <c r="N43" s="191">
        <f>((1-(1-prop_idu_part)*SUMPRODUCT(Population!$BB43:$BN43,'By group'!$BB$27:$BN$27)*(1-prop_idu_male)/SUMPRODUCT(Population!$B43:$N43,'By group'!$B$27:$N$27))*Probability!AA43*'By group'!$B$24*'By group'!AA$23+(1-prop_idu_part)*SUMPRODUCT(Population!$BB43:$BN43,'By group'!$BB$27:$BN$27)*(1-prop_idu_male)/SUMPRODUCT(Population!$B43:$N43,'By group'!$B$27:$N$27)*Probability!BN43*'By group'!$B$24*'By group'!BN$23+Probability!AN43*Population!$DE43*(1-'By group'!AN$28*cond_eff)*'By group'!AN$23*prop_sw_use)*(1-Population!$DG43*circ_eff)</f>
        <v>6.0231343124299603E-5</v>
      </c>
      <c r="O43" s="190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group'!$BB$27:$BN$27)*prop_idu_male))*Probability!B43*Population!$DC43*(1-'By group'!O$28*'By group'!O$29)*'By group'!B$23+(1-prop_idu_part)*SUMPRODUCT(Population!$BB43:$BN43,'By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group'!$BB$27:$BN$27)*prop_idu_male)*Probability!BB43*Population!$DD43*(1-'By group'!BB$28*'By group'!BB$29)*'By group'!BB$23</f>
        <v>0</v>
      </c>
      <c r="P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group'!$BB$27:$BN$27)*prop_idu_male))*Probability!C43*Population!$DC43*(1-'By group'!P$28*'By group'!P$29)*'By group'!C$23+(1-prop_idu_part)*SUMPRODUCT(Population!$BB43:$BN43,'By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group'!$BB$27:$BN$27)*prop_idu_male)*Probability!BC43*Population!$DD43*(1-'By group'!BC$28*'By group'!BC$29)*'By group'!BC$23</f>
        <v>1.1114185002370869E-3</v>
      </c>
      <c r="Q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group'!$BB$27:$BN$27)*prop_idu_male))*Probability!D43*Population!$DC43*(1-'By group'!Q$28*'By group'!Q$29)*'By group'!D$23+(1-prop_idu_part)*SUMPRODUCT(Population!$BB43:$BN43,'By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group'!$BB$27:$BN$27)*prop_idu_male)*Probability!BD43*Population!$DD43*(1-'By group'!BD$28*'By group'!BD$29)*'By group'!BD$23</f>
        <v>1.6428574739905839E-3</v>
      </c>
      <c r="R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group'!$BB$27:$BN$27)*prop_idu_male))*Probability!E43*Population!$DC43*(1-'By group'!R$28*'By group'!R$29)*'By group'!E$23+(1-prop_idu_part)*SUMPRODUCT(Population!$BB43:$BN43,'By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group'!$BB$27:$BN$27)*prop_idu_male)*Probability!BE43*Population!$DD43*(1-'By group'!BE$28*'By group'!BE$29)*'By group'!BE$23</f>
        <v>1.9542597170440785E-3</v>
      </c>
      <c r="S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group'!$BB$27:$BN$27)*prop_idu_male))*Probability!F43*Population!$DC43*(1-'By group'!S$28*'By group'!S$29)*'By group'!F$23+(1-prop_idu_part)*SUMPRODUCT(Population!$BB43:$BN43,'By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group'!$BB$27:$BN$27)*prop_idu_male)*Probability!BF43*Population!$DD43*(1-'By group'!BF$28*'By group'!BF$29)*'By group'!BF$23</f>
        <v>1.0669441769379008E-3</v>
      </c>
      <c r="T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group'!$BB$27:$BN$27)*prop_idu_male))*Probability!G43*Population!$DC43*(1-'By group'!T$28*'By group'!T$29)*'By group'!G$23+(1-prop_idu_part)*SUMPRODUCT(Population!$BB43:$BN43,'By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group'!$BB$27:$BN$27)*prop_idu_male)*Probability!BG43*Population!$DD43*(1-'By group'!BG$28*'By group'!BG$29)*'By group'!BG$23</f>
        <v>6.5512332736215818E-4</v>
      </c>
      <c r="U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group'!$BB$27:$BN$27)*prop_idu_male))*Probability!H43*Population!$DC43*(1-'By group'!U$28*'By group'!U$29)*'By group'!H$23+(1-prop_idu_part)*SUMPRODUCT(Population!$BB43:$BN43,'By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group'!$BB$27:$BN$27)*prop_idu_male)*Probability!BH43*Population!$DD43*(1-'By group'!BH$28*'By group'!BH$29)*'By group'!BH$23</f>
        <v>5.8083878025993888E-4</v>
      </c>
      <c r="V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group'!$BB$27:$BN$27)*prop_idu_male))*Probability!I43*Population!$DC43*(1-'By group'!V$28*'By group'!V$29)*'By group'!I$23+(1-prop_idu_part)*SUMPRODUCT(Population!$BB43:$BN43,'By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group'!$BB$27:$BN$27)*prop_idu_male)*Probability!BI43*Population!$DD43*(1-'By group'!BI$28*'By group'!BI$29)*'By group'!BI$23</f>
        <v>0</v>
      </c>
      <c r="W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group'!$BB$27:$BN$27)*prop_idu_male))*Probability!J43*Population!$DC43*(1-'By group'!W$28*'By group'!W$29)*'By group'!J$23+(1-prop_idu_part)*SUMPRODUCT(Population!$BB43:$BN43,'By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group'!$BB$27:$BN$27)*prop_idu_male)*Probability!BJ43*Population!$DD43*(1-'By group'!BJ$28*'By group'!BJ$29)*'By group'!BJ$23</f>
        <v>0</v>
      </c>
      <c r="X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group'!$BB$27:$BN$27)*prop_idu_male))*Probability!K43*Population!$DC43*(1-'By group'!X$28*'By group'!X$29)*'By group'!K$23+(1-prop_idu_part)*SUMPRODUCT(Population!$BB43:$BN43,'By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group'!$BB$27:$BN$27)*prop_idu_male)*Probability!BK43*Population!$DD43*(1-'By group'!BK$28*'By group'!BK$29)*'By group'!BK$23</f>
        <v>0</v>
      </c>
      <c r="Y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group'!$BB$27:$BN$27)*prop_idu_male))*Probability!L43*Population!$DC43*(1-'By group'!Y$28*'By group'!Y$29)*'By group'!L$23+(1-prop_idu_part)*SUMPRODUCT(Population!$BB43:$BN43,'By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group'!$BB$27:$BN$27)*prop_idu_male)*Probability!BL43*Population!$DD43*(1-'By group'!BL$28*'By group'!BL$29)*'By group'!BL$23</f>
        <v>1.9576254198736062E-5</v>
      </c>
      <c r="Z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group'!$BB$27:$BN$27)*prop_idu_male))*Probability!M43*Population!$DC43*(1-'By group'!Z$28*'By group'!Z$29)*'By group'!M$23+(1-prop_idu_part)*SUMPRODUCT(Population!$BB43:$BN43,'By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group'!$BB$27:$BN$27)*prop_idu_male)*Probability!BM43*Population!$DD43*(1-'By group'!BM$28*'By group'!BM$29)*'By group'!BM$23</f>
        <v>3.231268825810517E-5</v>
      </c>
      <c r="AA43" s="191">
        <f>(1-(1-prop_idu_part)*SUMPRODUCT(Population!$BB43:$BN43,'By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group'!$BB$27:$BN$27)*prop_idu_male))*Probability!N43*Population!$DC43*(1-'By group'!AA$28*'By group'!AA$29)*'By group'!N$23+(1-prop_idu_part)*SUMPRODUCT(Population!$BB43:$BN43,'By group'!$BB$27:$BN$27)*prop_idu_male/(SUMPRODUCT(Population!$B43:$N43,'By group'!$B$27:$N$27)-(1-prop_idu_part)*SUMPRODUCT(Population!$BB43:$BN43,'By group'!$BB$27:$BN$27)*(1-prop_idu_male)+(1-prop_idu_part)*SUMPRODUCT(Population!$BB43:$BN43,'By group'!$BB$27:$BN$27)*prop_idu_male)*Probability!BN43*Population!$DD43*(1-'By group'!BN$28*'By group'!BN$29)*'By group'!BN$23</f>
        <v>2.826876268184167E-5</v>
      </c>
      <c r="AB43" s="229">
        <f>Probability!B43*'By group'!$AB$24*'By group'!B$23</f>
        <v>0</v>
      </c>
      <c r="AC43" s="229">
        <f>Probability!C43*'By group'!$AB$24*'By group'!C$23</f>
        <v>5.1252126828619328E-2</v>
      </c>
      <c r="AD43" s="229">
        <f>Probability!D43*'By group'!$AB$24*'By group'!D$23</f>
        <v>7.576151989384021E-2</v>
      </c>
      <c r="AE43" s="229">
        <f>Probability!E43*'By group'!$AB$24*'By group'!E$23</f>
        <v>9.0126146175344951E-2</v>
      </c>
      <c r="AF43" s="229">
        <f>Probability!F43*'By group'!$AB$24*'By group'!F$23</f>
        <v>4.9206767525147771E-2</v>
      </c>
      <c r="AG43" s="229">
        <f>Probability!G43*'By group'!$AB$24*'By group'!G$23</f>
        <v>3.0214586613747711E-2</v>
      </c>
      <c r="AH43" s="229">
        <f>Probability!H43*'By group'!$AB$24*'By group'!H$23</f>
        <v>2.6789675599261698E-2</v>
      </c>
      <c r="AI43" s="229">
        <f>Probability!I43*'By group'!$AB$24*'By group'!I$23</f>
        <v>0</v>
      </c>
      <c r="AJ43" s="229">
        <f>Probability!J43*'By group'!$AB$24*'By group'!J$23</f>
        <v>0</v>
      </c>
      <c r="AK43" s="229">
        <f>Probability!K43*'By group'!$AB$24*'By group'!K$23</f>
        <v>0</v>
      </c>
      <c r="AL43" s="229">
        <f>Probability!L43*'By group'!$AB$24*'By group'!L$23</f>
        <v>9.0290743098198447E-4</v>
      </c>
      <c r="AM43" s="229">
        <f>Probability!M43*'By group'!$AB$24*'By group'!M$23</f>
        <v>1.4904114016093012E-3</v>
      </c>
      <c r="AN43" s="229">
        <f>Probability!N43*'By group'!$AB$24*'By group'!N$23</f>
        <v>1.3039495556624876E-3</v>
      </c>
      <c r="AO43" s="40">
        <f>Probability!AO43*'By group'!$AO$24*'By group'!AO$23</f>
        <v>0</v>
      </c>
      <c r="AP43" s="42">
        <f>Probability!AP43*'By group'!$AO$24*'By group'!AP$23</f>
        <v>4.3041570696570183E-3</v>
      </c>
      <c r="AQ43" s="42">
        <f>Probability!AQ43*'By group'!$AO$24*'By group'!AQ$23</f>
        <v>6.117123403691839E-3</v>
      </c>
      <c r="AR43" s="42">
        <f>Probability!AR43*'By group'!$AO$24*'By group'!AR$23</f>
        <v>6.8146163924155158E-3</v>
      </c>
      <c r="AS43" s="42">
        <f>Probability!AS43*'By group'!$AO$24*'By group'!AS$23</f>
        <v>3.5101104588596468E-3</v>
      </c>
      <c r="AT43" s="42">
        <f>Probability!AT43*'By group'!$AO$24*'By group'!AT$23</f>
        <v>2.0548595619176539E-3</v>
      </c>
      <c r="AU43" s="42">
        <f>Probability!AU43*'By group'!$AO$24*'By group'!AU$23</f>
        <v>1.6547120432378747E-3</v>
      </c>
      <c r="AV43" s="42">
        <f>Probability!AV43*'By group'!$AO$24*'By group'!AV$23</f>
        <v>0</v>
      </c>
      <c r="AW43" s="42">
        <f>Probability!AW43*'By group'!$AO$24*'By group'!AW$23</f>
        <v>0</v>
      </c>
      <c r="AX43" s="42">
        <f>Probability!AX43*'By group'!$AO$24*'By group'!AX$23</f>
        <v>0</v>
      </c>
      <c r="AY43" s="42">
        <f>Probability!AY43*'By group'!$AO$24*'By group'!AY$23</f>
        <v>5.5046039232061157E-5</v>
      </c>
      <c r="AZ43" s="42">
        <f>Probability!AZ43*'By group'!$AO$24*'By group'!AZ$23</f>
        <v>8.0480946916704785E-5</v>
      </c>
      <c r="BA43" s="43">
        <f>Probability!BA43*'By group'!$AO$24*'By group'!BA$23</f>
        <v>6.0963875995367857E-5</v>
      </c>
      <c r="BB43" s="191">
        <f>prop_idu_part*Probability!BB43*'By group'!$BB$24*'By group'!BB$23+Probability!BB43*'By group'!$BB$30*'By group'!BB$31</f>
        <v>0</v>
      </c>
      <c r="BC43" s="191">
        <f>prop_idu_part*Probability!BC43*'By group'!$BB$24*'By group'!BC$23+Probability!BC43*'By group'!$BB$30*'By group'!BC$31</f>
        <v>5.8496446479291836E-2</v>
      </c>
      <c r="BD43" s="191">
        <f>prop_idu_part*Probability!BD43*'By group'!$BB$24*'By group'!BD$23+Probability!BD43*'By group'!$BB$30*'By group'!BD$31</f>
        <v>0.13710461656349535</v>
      </c>
      <c r="BE43" s="191">
        <f>prop_idu_part*Probability!BE43*'By group'!$BB$24*'By group'!BE$23+Probability!BE43*'By group'!$BB$30*'By group'!BE$31</f>
        <v>0.13489830344223061</v>
      </c>
      <c r="BF43" s="191">
        <f>prop_idu_part*Probability!BF43*'By group'!$BB$24*'By group'!BF$23+Probability!BF43*'By group'!$BB$30*'By group'!BF$31</f>
        <v>4.4382700242678555E-2</v>
      </c>
      <c r="BG43" s="191">
        <f>prop_idu_part*Probability!BG43*'By group'!$BB$24*'By group'!BG$23+Probability!BG43*'By group'!$BB$30*'By group'!BG$31</f>
        <v>1.3627682883216129E-2</v>
      </c>
      <c r="BH43" s="191">
        <f>prop_idu_part*Probability!BH43*'By group'!$BB$24*'By group'!BH$23+Probability!BH43*'By group'!$BB$30*'By group'!BH$31</f>
        <v>1.081289637043366E-2</v>
      </c>
      <c r="BI43" s="191">
        <f>prop_idu_part*Probability!BI43*'By group'!$BB$24*'By group'!BI$23+Probability!BI43*'By group'!$BB$30*'By group'!BI$31</f>
        <v>0</v>
      </c>
      <c r="BJ43" s="191">
        <f>prop_idu_part*Probability!BJ43*'By group'!$BB$24*'By group'!BJ$23+Probability!BJ43*'By group'!$BB$30*'By group'!BJ$31</f>
        <v>0</v>
      </c>
      <c r="BK43" s="191">
        <f>prop_idu_part*Probability!BK43*'By group'!$BB$24*'By group'!BK$23+Probability!BK43*'By group'!$BB$30*'By group'!BK$31</f>
        <v>0</v>
      </c>
      <c r="BL43" s="191">
        <f>prop_idu_part*Probability!BL43*'By group'!$BB$24*'By group'!BL$23+Probability!BL43*'By group'!$BB$30*'By group'!BL$31</f>
        <v>4.9052865304708574E-3</v>
      </c>
      <c r="BM43" s="191">
        <f>prop_idu_part*Probability!BM43*'By group'!$BB$24*'By group'!BM$23+Probability!BM43*'By group'!$BB$30*'By group'!BM$31</f>
        <v>2.4691280418191628E-3</v>
      </c>
      <c r="BN43" s="192">
        <f>prop_idu_part*Probability!BN43*'By group'!$BB$24*'By group'!BN$23+Probability!BN43*'By group'!$BB$30*'By group'!BN$31</f>
        <v>1.823582403962902E-3</v>
      </c>
    </row>
    <row r="44" spans="1:66" s="12" customFormat="1" x14ac:dyDescent="0.25">
      <c r="A44" s="12">
        <f t="shared" si="0"/>
        <v>20</v>
      </c>
      <c r="B44" s="236">
        <f>((1-(1-prop_idu_part)*SUMPRODUCT(Population!$BB44:$BN44,'By group'!$BB$27:$BN$27)*(1-prop_idu_male)/SUMPRODUCT(Population!$B44:$N44,'By group'!$B$27:$N$27))*Probability!O44*'By group'!$B$24*'By group'!O$23+(1-prop_idu_part)*SUMPRODUCT(Population!$BB44:$BN44,'By group'!$BB$27:$BN$27)*(1-prop_idu_male)/SUMPRODUCT(Population!$B44:$N44,'By group'!$B$27:$N$27)*Probability!BB44*'By group'!$B$24*'By group'!BB$23+Probability!AB44*Population!$DE44*(1-'By group'!AB$28*cond_eff)*'By group'!AB$23*prop_sw_use)*(1-Population!$DG44*circ_eff)</f>
        <v>0</v>
      </c>
      <c r="C44" s="237">
        <f>((1-(1-prop_idu_part)*SUMPRODUCT(Population!$BB44:$BN44,'By group'!$BB$27:$BN$27)*(1-prop_idu_male)/SUMPRODUCT(Population!$B44:$N44,'By group'!$B$27:$N$27))*Probability!P44*'By group'!$B$24*'By group'!P$23+(1-prop_idu_part)*SUMPRODUCT(Population!$BB44:$BN44,'By group'!$BB$27:$BN$27)*(1-prop_idu_male)/SUMPRODUCT(Population!$B44:$N44,'By group'!$B$27:$N$27)*Probability!BC44*'By group'!$B$24*'By group'!BC$23+Probability!AC44*Population!$DE44*(1-'By group'!AC$28*cond_eff)*'By group'!AC$23*prop_sw_use)*(1-Population!$DG44*circ_eff)</f>
        <v>2.2983896106659038E-3</v>
      </c>
      <c r="D44" s="237">
        <f>((1-(1-prop_idu_part)*SUMPRODUCT(Population!$BB44:$BN44,'By group'!$BB$27:$BN$27)*(1-prop_idu_male)/SUMPRODUCT(Population!$B44:$N44,'By group'!$B$27:$N$27))*Probability!Q44*'By group'!$B$24*'By group'!Q$23+(1-prop_idu_part)*SUMPRODUCT(Population!$BB44:$BN44,'By group'!$BB$27:$BN$27)*(1-prop_idu_male)/SUMPRODUCT(Population!$B44:$N44,'By group'!$B$27:$N$27)*Probability!BD44*'By group'!$B$24*'By group'!BD$23+Probability!AD44*Population!$DE44*(1-'By group'!AD$28*cond_eff)*'By group'!AD$23*prop_sw_use)*(1-Population!$DG44*circ_eff)</f>
        <v>3.3835108585115814E-3</v>
      </c>
      <c r="E44" s="237">
        <f>((1-(1-prop_idu_part)*SUMPRODUCT(Population!$BB44:$BN44,'By group'!$BB$27:$BN$27)*(1-prop_idu_male)/SUMPRODUCT(Population!$B44:$N44,'By group'!$B$27:$N$27))*Probability!R44*'By group'!$B$24*'By group'!R$23+(1-prop_idu_part)*SUMPRODUCT(Population!$BB44:$BN44,'By group'!$BB$27:$BN$27)*(1-prop_idu_male)/SUMPRODUCT(Population!$B44:$N44,'By group'!$B$27:$N$27)*Probability!BE44*'By group'!$B$24*'By group'!BE$23+Probability!AE44*Population!$DE44*(1-'By group'!AE$28*cond_eff)*'By group'!AE$23*prop_sw_use)*(1-Population!$DG44*circ_eff)</f>
        <v>3.9929367897991938E-3</v>
      </c>
      <c r="F44" s="237">
        <f>((1-(1-prop_idu_part)*SUMPRODUCT(Population!$BB44:$BN44,'By group'!$BB$27:$BN$27)*(1-prop_idu_male)/SUMPRODUCT(Population!$B44:$N44,'By group'!$B$27:$N$27))*Probability!S44*'By group'!$B$24*'By group'!S$23+(1-prop_idu_part)*SUMPRODUCT(Population!$BB44:$BN44,'By group'!$BB$27:$BN$27)*(1-prop_idu_male)/SUMPRODUCT(Population!$B44:$N44,'By group'!$B$27:$N$27)*Probability!BF44*'By group'!$B$24*'By group'!BF$23+Probability!AF44*Population!$DE44*(1-'By group'!AF$28*cond_eff)*'By group'!AF$23*prop_sw_use)*(1-Population!$DG44*circ_eff)</f>
        <v>2.1638479992222613E-3</v>
      </c>
      <c r="G44" s="237">
        <f>((1-(1-prop_idu_part)*SUMPRODUCT(Population!$BB44:$BN44,'By group'!$BB$27:$BN$27)*(1-prop_idu_male)/SUMPRODUCT(Population!$B44:$N44,'By group'!$B$27:$N$27))*Probability!T44*'By group'!$B$24*'By group'!T$23+(1-prop_idu_part)*SUMPRODUCT(Population!$BB44:$BN44,'By group'!$BB$27:$BN$27)*(1-prop_idu_male)/SUMPRODUCT(Population!$B44:$N44,'By group'!$B$27:$N$27)*Probability!BG44*'By group'!$B$24*'By group'!BG$23+Probability!AG44*Population!$DE44*(1-'By group'!AG$28*cond_eff)*'By group'!AG$23*prop_sw_use)*(1-Population!$DG44*circ_eff)</f>
        <v>1.3213759077907422E-3</v>
      </c>
      <c r="H44" s="237">
        <f>((1-(1-prop_idu_part)*SUMPRODUCT(Population!$BB44:$BN44,'By group'!$BB$27:$BN$27)*(1-prop_idu_male)/SUMPRODUCT(Population!$B44:$N44,'By group'!$B$27:$N$27))*Probability!U44*'By group'!$B$24*'By group'!U$23+(1-prop_idu_part)*SUMPRODUCT(Population!$BB44:$BN44,'By group'!$BB$27:$BN$27)*(1-prop_idu_male)/SUMPRODUCT(Population!$B44:$N44,'By group'!$B$27:$N$27)*Probability!BH44*'By group'!$B$24*'By group'!BH$23+Probability!AH44*Population!$DE44*(1-'By group'!AH$28*cond_eff)*'By group'!AH$23*prop_sw_use)*(1-Population!$DG44*circ_eff)</f>
        <v>1.1680223068585001E-3</v>
      </c>
      <c r="I44" s="237">
        <f>((1-(1-prop_idu_part)*SUMPRODUCT(Population!$BB44:$BN44,'By group'!$BB$27:$BN$27)*(1-prop_idu_male)/SUMPRODUCT(Population!$B44:$N44,'By group'!$B$27:$N$27))*Probability!V44*'By group'!$B$24*'By group'!V$23+(1-prop_idu_part)*SUMPRODUCT(Population!$BB44:$BN44,'By group'!$BB$27:$BN$27)*(1-prop_idu_male)/SUMPRODUCT(Population!$B44:$N44,'By group'!$B$27:$N$27)*Probability!BI44*'By group'!$B$24*'By group'!BI$23+Probability!AI44*Population!$DE44*(1-'By group'!AI$28*cond_eff)*'By group'!AI$23*prop_sw_use)*(1-Population!$DG44*circ_eff)</f>
        <v>0</v>
      </c>
      <c r="J44" s="237">
        <f>((1-(1-prop_idu_part)*SUMPRODUCT(Population!$BB44:$BN44,'By group'!$BB$27:$BN$27)*(1-prop_idu_male)/SUMPRODUCT(Population!$B44:$N44,'By group'!$B$27:$N$27))*Probability!W44*'By group'!$B$24*'By group'!W$23+(1-prop_idu_part)*SUMPRODUCT(Population!$BB44:$BN44,'By group'!$BB$27:$BN$27)*(1-prop_idu_male)/SUMPRODUCT(Population!$B44:$N44,'By group'!$B$27:$N$27)*Probability!BJ44*'By group'!$B$24*'By group'!BJ$23+Probability!AJ44*Population!$DE44*(1-'By group'!AJ$28*cond_eff)*'By group'!AJ$23*prop_sw_use)*(1-Population!$DG44*circ_eff)</f>
        <v>0</v>
      </c>
      <c r="K44" s="237">
        <f>((1-(1-prop_idu_part)*SUMPRODUCT(Population!$BB44:$BN44,'By group'!$BB$27:$BN$27)*(1-prop_idu_male)/SUMPRODUCT(Population!$B44:$N44,'By group'!$B$27:$N$27))*Probability!X44*'By group'!$B$24*'By group'!X$23+(1-prop_idu_part)*SUMPRODUCT(Population!$BB44:$BN44,'By group'!$BB$27:$BN$27)*(1-prop_idu_male)/SUMPRODUCT(Population!$B44:$N44,'By group'!$B$27:$N$27)*Probability!BK44*'By group'!$B$24*'By group'!BK$23+Probability!AK44*Population!$DE44*(1-'By group'!AK$28*cond_eff)*'By group'!AK$23*prop_sw_use)*(1-Population!$DG44*circ_eff)</f>
        <v>0</v>
      </c>
      <c r="L44" s="237">
        <f>((1-(1-prop_idu_part)*SUMPRODUCT(Population!$BB44:$BN44,'By group'!$BB$27:$BN$27)*(1-prop_idu_male)/SUMPRODUCT(Population!$B44:$N44,'By group'!$B$27:$N$27))*Probability!Y44*'By group'!$B$24*'By group'!Y$23+(1-prop_idu_part)*SUMPRODUCT(Population!$BB44:$BN44,'By group'!$BB$27:$BN$27)*(1-prop_idu_male)/SUMPRODUCT(Population!$B44:$N44,'By group'!$B$27:$N$27)*Probability!BL44*'By group'!$B$24*'By group'!BL$23+Probability!AL44*Population!$DE44*(1-'By group'!AL$28*cond_eff)*'By group'!AL$23*prop_sw_use)*(1-Population!$DG44*circ_eff)</f>
        <v>3.8942494530717972E-5</v>
      </c>
      <c r="M44" s="237">
        <f>((1-(1-prop_idu_part)*SUMPRODUCT(Population!$BB44:$BN44,'By group'!$BB$27:$BN$27)*(1-prop_idu_male)/SUMPRODUCT(Population!$B44:$N44,'By group'!$B$27:$N$27))*Probability!Z44*'By group'!$B$24*'By group'!Z$23+(1-prop_idu_part)*SUMPRODUCT(Population!$BB44:$BN44,'By group'!$BB$27:$BN$27)*(1-prop_idu_male)/SUMPRODUCT(Population!$B44:$N44,'By group'!$B$27:$N$27)*Probability!BM44*'By group'!$B$24*'By group'!BM$23+Probability!AM44*Population!$DE44*(1-'By group'!AM$28*cond_eff)*'By group'!AM$23*prop_sw_use)*(1-Population!$DG44*circ_eff)</f>
        <v>6.4077266496315741E-5</v>
      </c>
      <c r="N44" s="237">
        <f>((1-(1-prop_idu_part)*SUMPRODUCT(Population!$BB44:$BN44,'By group'!$BB$27:$BN$27)*(1-prop_idu_male)/SUMPRODUCT(Population!$B44:$N44,'By group'!$B$27:$N$27))*Probability!AA44*'By group'!$B$24*'By group'!AA$23+(1-prop_idu_part)*SUMPRODUCT(Population!$BB44:$BN44,'By group'!$BB$27:$BN$27)*(1-prop_idu_male)/SUMPRODUCT(Population!$B44:$N44,'By group'!$B$27:$N$27)*Probability!BN44*'By group'!$B$24*'By group'!BN$23+Probability!AN44*Population!$DE44*(1-'By group'!AN$28*cond_eff)*'By group'!AN$23*prop_sw_use)*(1-Population!$DG44*circ_eff)</f>
        <v>5.9174978498205842E-5</v>
      </c>
      <c r="O44" s="236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group'!$BB$27:$BN$27)*prop_idu_male))*Probability!B44*Population!$DC44*(1-'By group'!O$28*'By group'!O$29)*'By group'!B$23+(1-prop_idu_part)*SUMPRODUCT(Population!$BB44:$BN44,'By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group'!$BB$27:$BN$27)*prop_idu_male)*Probability!BB44*Population!$DD44*(1-'By group'!BB$28*'By group'!BB$29)*'By group'!BB$23</f>
        <v>0</v>
      </c>
      <c r="P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group'!$BB$27:$BN$27)*prop_idu_male))*Probability!C44*Population!$DC44*(1-'By group'!P$28*'By group'!P$29)*'By group'!C$23+(1-prop_idu_part)*SUMPRODUCT(Population!$BB44:$BN44,'By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group'!$BB$27:$BN$27)*prop_idu_male)*Probability!BC44*Population!$DD44*(1-'By group'!BC$28*'By group'!BC$29)*'By group'!BC$23</f>
        <v>1.1073722696442604E-3</v>
      </c>
      <c r="Q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group'!$BB$27:$BN$27)*prop_idu_male))*Probability!D44*Population!$DC44*(1-'By group'!Q$28*'By group'!Q$29)*'By group'!D$23+(1-prop_idu_part)*SUMPRODUCT(Population!$BB44:$BN44,'By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group'!$BB$27:$BN$27)*prop_idu_male)*Probability!BD44*Population!$DD44*(1-'By group'!BD$28*'By group'!BD$29)*'By group'!BD$23</f>
        <v>1.6352161414481621E-3</v>
      </c>
      <c r="R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group'!$BB$27:$BN$27)*prop_idu_male))*Probability!E44*Population!$DC44*(1-'By group'!R$28*'By group'!R$29)*'By group'!E$23+(1-prop_idu_part)*SUMPRODUCT(Population!$BB44:$BN44,'By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group'!$BB$27:$BN$27)*prop_idu_male)*Probability!BE44*Population!$DD44*(1-'By group'!BE$28*'By group'!BE$29)*'By group'!BE$23</f>
        <v>1.9416171051483684E-3</v>
      </c>
      <c r="S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group'!$BB$27:$BN$27)*prop_idu_male))*Probability!F44*Population!$DC44*(1-'By group'!S$28*'By group'!S$29)*'By group'!F$23+(1-prop_idu_part)*SUMPRODUCT(Population!$BB44:$BN44,'By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group'!$BB$27:$BN$27)*prop_idu_male)*Probability!BF44*Population!$DD44*(1-'By group'!BF$28*'By group'!BF$29)*'By group'!BF$23</f>
        <v>1.0583027970307321E-3</v>
      </c>
      <c r="T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group'!$BB$27:$BN$27)*prop_idu_male))*Probability!G44*Population!$DC44*(1-'By group'!T$28*'By group'!T$29)*'By group'!G$23+(1-prop_idu_part)*SUMPRODUCT(Population!$BB44:$BN44,'By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group'!$BB$27:$BN$27)*prop_idu_male)*Probability!BG44*Population!$DD44*(1-'By group'!BG$28*'By group'!BG$29)*'By group'!BG$23</f>
        <v>6.490366935624956E-4</v>
      </c>
      <c r="U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group'!$BB$27:$BN$27)*prop_idu_male))*Probability!H44*Population!$DC44*(1-'By group'!U$28*'By group'!U$29)*'By group'!H$23+(1-prop_idu_part)*SUMPRODUCT(Population!$BB44:$BN44,'By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group'!$BB$27:$BN$27)*prop_idu_male)*Probability!BH44*Population!$DD44*(1-'By group'!BH$28*'By group'!BH$29)*'By group'!BH$23</f>
        <v>5.741124076422999E-4</v>
      </c>
      <c r="V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group'!$BB$27:$BN$27)*prop_idu_male))*Probability!I44*Population!$DC44*(1-'By group'!V$28*'By group'!V$29)*'By group'!I$23+(1-prop_idu_part)*SUMPRODUCT(Population!$BB44:$BN44,'By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group'!$BB$27:$BN$27)*prop_idu_male)*Probability!BI44*Population!$DD44*(1-'By group'!BI$28*'By group'!BI$29)*'By group'!BI$23</f>
        <v>0</v>
      </c>
      <c r="W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group'!$BB$27:$BN$27)*prop_idu_male))*Probability!J44*Population!$DC44*(1-'By group'!W$28*'By group'!W$29)*'By group'!J$23+(1-prop_idu_part)*SUMPRODUCT(Population!$BB44:$BN44,'By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group'!$BB$27:$BN$27)*prop_idu_male)*Probability!BJ44*Population!$DD44*(1-'By group'!BJ$28*'By group'!BJ$29)*'By group'!BJ$23</f>
        <v>0</v>
      </c>
      <c r="X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group'!$BB$27:$BN$27)*prop_idu_male))*Probability!K44*Population!$DC44*(1-'By group'!X$28*'By group'!X$29)*'By group'!K$23+(1-prop_idu_part)*SUMPRODUCT(Population!$BB44:$BN44,'By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group'!$BB$27:$BN$27)*prop_idu_male)*Probability!BK44*Population!$DD44*(1-'By group'!BK$28*'By group'!BK$29)*'By group'!BK$23</f>
        <v>0</v>
      </c>
      <c r="Y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group'!$BB$27:$BN$27)*prop_idu_male))*Probability!L44*Population!$DC44*(1-'By group'!Y$28*'By group'!Y$29)*'By group'!L$23+(1-prop_idu_part)*SUMPRODUCT(Population!$BB44:$BN44,'By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group'!$BB$27:$BN$27)*prop_idu_male)*Probability!BL44*Population!$DD44*(1-'By group'!BL$28*'By group'!BL$29)*'By group'!BL$23</f>
        <v>1.9348528218253647E-5</v>
      </c>
      <c r="Z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group'!$BB$27:$BN$27)*prop_idu_male))*Probability!M44*Population!$DC44*(1-'By group'!Z$28*'By group'!Z$29)*'By group'!M$23+(1-prop_idu_part)*SUMPRODUCT(Population!$BB44:$BN44,'By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group'!$BB$27:$BN$27)*prop_idu_male)*Probability!BM44*Population!$DD44*(1-'By group'!BM$28*'By group'!BM$29)*'By group'!BM$23</f>
        <v>3.190760795750614E-5</v>
      </c>
      <c r="AA44" s="237">
        <f>(1-(1-prop_idu_part)*SUMPRODUCT(Population!$BB44:$BN44,'By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group'!$BB$27:$BN$27)*prop_idu_male))*Probability!N44*Population!$DC44*(1-'By group'!AA$28*'By group'!AA$29)*'By group'!N$23+(1-prop_idu_part)*SUMPRODUCT(Population!$BB44:$BN44,'By group'!$BB$27:$BN$27)*prop_idu_male/(SUMPRODUCT(Population!$B44:$N44,'By group'!$B$27:$N$27)-(1-prop_idu_part)*SUMPRODUCT(Population!$BB44:$BN44,'By group'!$BB$27:$BN$27)*(1-prop_idu_male)+(1-prop_idu_part)*SUMPRODUCT(Population!$BB44:$BN44,'By group'!$BB$27:$BN$27)*prop_idu_male)*Probability!BN44*Population!$DD44*(1-'By group'!BN$28*'By group'!BN$29)*'By group'!BN$23</f>
        <v>2.7862856756413294E-5</v>
      </c>
      <c r="AB44" s="238">
        <f>Probability!B44*'By group'!$AB$24*'By group'!B$23</f>
        <v>0</v>
      </c>
      <c r="AC44" s="238">
        <f>Probability!C44*'By group'!$AB$24*'By group'!C$23</f>
        <v>5.1096925129774221E-2</v>
      </c>
      <c r="AD44" s="238">
        <f>Probability!D44*'By group'!$AB$24*'By group'!D$23</f>
        <v>7.545546411082113E-2</v>
      </c>
      <c r="AE44" s="238">
        <f>Probability!E44*'By group'!$AB$24*'By group'!E$23</f>
        <v>8.9598078170542134E-2</v>
      </c>
      <c r="AF44" s="238">
        <f>Probability!F44*'By group'!$AB$24*'By group'!F$23</f>
        <v>4.8838189271812688E-2</v>
      </c>
      <c r="AG44" s="238">
        <f>Probability!G44*'By group'!$AB$24*'By group'!G$23</f>
        <v>2.9952234979223235E-2</v>
      </c>
      <c r="AH44" s="238">
        <f>Probability!H44*'By group'!$AB$24*'By group'!H$23</f>
        <v>2.6495677117486318E-2</v>
      </c>
      <c r="AI44" s="238">
        <f>Probability!I44*'By group'!$AB$24*'By group'!I$23</f>
        <v>0</v>
      </c>
      <c r="AJ44" s="238">
        <f>Probability!J44*'By group'!$AB$24*'By group'!J$23</f>
        <v>0</v>
      </c>
      <c r="AK44" s="238">
        <f>Probability!K44*'By group'!$AB$24*'By group'!K$23</f>
        <v>0</v>
      </c>
      <c r="AL44" s="238">
        <f>Probability!L44*'By group'!$AB$24*'By group'!L$23</f>
        <v>8.9295122974341018E-4</v>
      </c>
      <c r="AM44" s="238">
        <f>Probability!M44*'By group'!$AB$24*'By group'!M$23</f>
        <v>1.4726292084187142E-3</v>
      </c>
      <c r="AN44" s="238">
        <f>Probability!N44*'By group'!$AB$24*'By group'!N$23</f>
        <v>1.2860142024502294E-3</v>
      </c>
      <c r="AO44" s="236">
        <f>Probability!AO44*'By group'!$AO$24*'By group'!AO$23</f>
        <v>0</v>
      </c>
      <c r="AP44" s="237">
        <f>Probability!AP44*'By group'!$AO$24*'By group'!AP$23</f>
        <v>4.3518814332341423E-3</v>
      </c>
      <c r="AQ44" s="237">
        <f>Probability!AQ44*'By group'!$AO$24*'By group'!AQ$23</f>
        <v>6.1877762689608404E-3</v>
      </c>
      <c r="AR44" s="237">
        <f>Probability!AR44*'By group'!$AO$24*'By group'!AR$23</f>
        <v>6.8977616932764689E-3</v>
      </c>
      <c r="AS44" s="237">
        <f>Probability!AS44*'By group'!$AO$24*'By group'!AS$23</f>
        <v>3.5547619783277994E-3</v>
      </c>
      <c r="AT44" s="237">
        <f>Probability!AT44*'By group'!$AO$24*'By group'!AT$23</f>
        <v>2.0818458294923408E-3</v>
      </c>
      <c r="AU44" s="237">
        <f>Probability!AU44*'By group'!$AO$24*'By group'!AU$23</f>
        <v>1.6772398806985957E-3</v>
      </c>
      <c r="AV44" s="237">
        <f>Probability!AV44*'By group'!$AO$24*'By group'!AV$23</f>
        <v>0</v>
      </c>
      <c r="AW44" s="237">
        <f>Probability!AW44*'By group'!$AO$24*'By group'!AW$23</f>
        <v>0</v>
      </c>
      <c r="AX44" s="237">
        <f>Probability!AX44*'By group'!$AO$24*'By group'!AX$23</f>
        <v>0</v>
      </c>
      <c r="AY44" s="237">
        <f>Probability!AY44*'By group'!$AO$24*'By group'!AY$23</f>
        <v>5.5825171243397163E-5</v>
      </c>
      <c r="AZ44" s="237">
        <f>Probability!AZ44*'By group'!$AO$24*'By group'!AZ$23</f>
        <v>8.1723312100893744E-5</v>
      </c>
      <c r="BA44" s="239">
        <f>Probability!BA44*'By group'!$AO$24*'By group'!BA$23</f>
        <v>6.1793023169112919E-5</v>
      </c>
      <c r="BB44" s="237">
        <f>prop_idu_part*Probability!BB44*'By group'!$BB$24*'By group'!BB$23+Probability!BB44*'By group'!$BB$30*'By group'!BB$31</f>
        <v>0</v>
      </c>
      <c r="BC44" s="237">
        <f>prop_idu_part*Probability!BC44*'By group'!$BB$24*'By group'!BC$23+Probability!BC44*'By group'!$BB$30*'By group'!BC$31</f>
        <v>5.8507915715821285E-2</v>
      </c>
      <c r="BD44" s="237">
        <f>prop_idu_part*Probability!BD44*'By group'!$BB$24*'By group'!BD$23+Probability!BD44*'By group'!$BB$30*'By group'!BD$31</f>
        <v>0.13709235775057044</v>
      </c>
      <c r="BE44" s="237">
        <f>prop_idu_part*Probability!BE44*'By group'!$BB$24*'By group'!BE$23+Probability!BE44*'By group'!$BB$30*'By group'!BE$31</f>
        <v>0.13479633770517929</v>
      </c>
      <c r="BF44" s="237">
        <f>prop_idu_part*Probability!BF44*'By group'!$BB$24*'By group'!BF$23+Probability!BF44*'By group'!$BB$30*'By group'!BF$31</f>
        <v>4.4321373784975818E-2</v>
      </c>
      <c r="BG44" s="237">
        <f>prop_idu_part*Probability!BG44*'By group'!$BB$24*'By group'!BG$23+Probability!BG44*'By group'!$BB$30*'By group'!BG$31</f>
        <v>1.3603703297653296E-2</v>
      </c>
      <c r="BH44" s="237">
        <f>prop_idu_part*Probability!BH44*'By group'!$BB$24*'By group'!BH$23+Probability!BH44*'By group'!$BB$30*'By group'!BH$31</f>
        <v>1.0788040061702446E-2</v>
      </c>
      <c r="BI44" s="237">
        <f>prop_idu_part*Probability!BI44*'By group'!$BB$24*'By group'!BI$23+Probability!BI44*'By group'!$BB$30*'By group'!BI$31</f>
        <v>0</v>
      </c>
      <c r="BJ44" s="237">
        <f>prop_idu_part*Probability!BJ44*'By group'!$BB$24*'By group'!BJ$23+Probability!BJ44*'By group'!$BB$30*'By group'!BJ$31</f>
        <v>0</v>
      </c>
      <c r="BK44" s="237">
        <f>prop_idu_part*Probability!BK44*'By group'!$BB$24*'By group'!BK$23+Probability!BK44*'By group'!$BB$30*'By group'!BK$31</f>
        <v>0</v>
      </c>
      <c r="BL44" s="237">
        <f>prop_idu_part*Probability!BL44*'By group'!$BB$24*'By group'!BL$23+Probability!BL44*'By group'!$BB$30*'By group'!BL$31</f>
        <v>4.8963569218844821E-3</v>
      </c>
      <c r="BM44" s="237">
        <f>prop_idu_part*Probability!BM44*'By group'!$BB$24*'By group'!BM$23+Probability!BM44*'By group'!$BB$30*'By group'!BM$31</f>
        <v>2.467180321950813E-3</v>
      </c>
      <c r="BN44" s="239">
        <f>prop_idu_part*Probability!BN44*'By group'!$BB$24*'By group'!BN$23+Probability!BN44*'By group'!$BB$30*'By group'!BN$31</f>
        <v>1.8218391157179578E-3</v>
      </c>
    </row>
    <row r="45" spans="1:66" x14ac:dyDescent="0.25">
      <c r="A45">
        <f t="shared" si="0"/>
        <v>20.5</v>
      </c>
      <c r="B45" s="190">
        <f>((1-(1-prop_idu_part)*SUMPRODUCT(Population!$BB45:$BN45,'By group'!$BB$27:$BN$27)*(1-prop_idu_male)/SUMPRODUCT(Population!$B45:$N45,'By group'!$B$27:$N$27))*Probability!O45*'By group'!$B$24*'By group'!O$23+(1-prop_idu_part)*SUMPRODUCT(Population!$BB45:$BN45,'By group'!$BB$27:$BN$27)*(1-prop_idu_male)/SUMPRODUCT(Population!$B45:$N45,'By group'!$B$27:$N$27)*Probability!BB45*'By group'!$B$24*'By group'!BB$23+Probability!AB45*Population!$DE45*(1-'By group'!AB$28*cond_eff)*'By group'!AB$23*prop_sw_use)*(1-Population!$DG45*circ_eff)</f>
        <v>0</v>
      </c>
      <c r="C45" s="191">
        <f>((1-(1-prop_idu_part)*SUMPRODUCT(Population!$BB45:$BN45,'By group'!$BB$27:$BN$27)*(1-prop_idu_male)/SUMPRODUCT(Population!$B45:$N45,'By group'!$B$27:$N$27))*Probability!P45*'By group'!$B$24*'By group'!P$23+(1-prop_idu_part)*SUMPRODUCT(Population!$BB45:$BN45,'By group'!$BB$27:$BN$27)*(1-prop_idu_male)/SUMPRODUCT(Population!$B45:$N45,'By group'!$B$27:$N$27)*Probability!BC45*'By group'!$B$24*'By group'!BC$23+Probability!AC45*Population!$DE45*(1-'By group'!AC$28*cond_eff)*'By group'!AC$23*prop_sw_use)*(1-Population!$DG45*circ_eff)</f>
        <v>2.2966356192500965E-3</v>
      </c>
      <c r="D45" s="191">
        <f>((1-(1-prop_idu_part)*SUMPRODUCT(Population!$BB45:$BN45,'By group'!$BB$27:$BN$27)*(1-prop_idu_male)/SUMPRODUCT(Population!$B45:$N45,'By group'!$B$27:$N$27))*Probability!Q45*'By group'!$B$24*'By group'!Q$23+(1-prop_idu_part)*SUMPRODUCT(Population!$BB45:$BN45,'By group'!$BB$27:$BN$27)*(1-prop_idu_male)/SUMPRODUCT(Population!$B45:$N45,'By group'!$B$27:$N$27)*Probability!BD45*'By group'!$B$24*'By group'!BD$23+Probability!AD45*Population!$DE45*(1-'By group'!AD$28*cond_eff)*'By group'!AD$23*prop_sw_use)*(1-Population!$DG45*circ_eff)</f>
        <v>3.3789278577253854E-3</v>
      </c>
      <c r="E45" s="191">
        <f>((1-(1-prop_idu_part)*SUMPRODUCT(Population!$BB45:$BN45,'By group'!$BB$27:$BN$27)*(1-prop_idu_male)/SUMPRODUCT(Population!$B45:$N45,'By group'!$B$27:$N$27))*Probability!R45*'By group'!$B$24*'By group'!R$23+(1-prop_idu_part)*SUMPRODUCT(Population!$BB45:$BN45,'By group'!$BB$27:$BN$27)*(1-prop_idu_male)/SUMPRODUCT(Population!$B45:$N45,'By group'!$B$27:$N$27)*Probability!BE45*'By group'!$B$24*'By group'!BE$23+Probability!AE45*Population!$DE45*(1-'By group'!AE$28*cond_eff)*'By group'!AE$23*prop_sw_use)*(1-Population!$DG45*circ_eff)</f>
        <v>3.9826657442565182E-3</v>
      </c>
      <c r="F45" s="191">
        <f>((1-(1-prop_idu_part)*SUMPRODUCT(Population!$BB45:$BN45,'By group'!$BB$27:$BN$27)*(1-prop_idu_male)/SUMPRODUCT(Population!$B45:$N45,'By group'!$B$27:$N$27))*Probability!S45*'By group'!$B$24*'By group'!S$23+(1-prop_idu_part)*SUMPRODUCT(Population!$BB45:$BN45,'By group'!$BB$27:$BN$27)*(1-prop_idu_male)/SUMPRODUCT(Population!$B45:$N45,'By group'!$B$27:$N$27)*Probability!BF45*'By group'!$B$24*'By group'!BF$23+Probability!AF45*Population!$DE45*(1-'By group'!AF$28*cond_eff)*'By group'!AF$23*prop_sw_use)*(1-Population!$DG45*circ_eff)</f>
        <v>2.1557222898084113E-3</v>
      </c>
      <c r="G45" s="191">
        <f>((1-(1-prop_idu_part)*SUMPRODUCT(Population!$BB45:$BN45,'By group'!$BB$27:$BN$27)*(1-prop_idu_male)/SUMPRODUCT(Population!$B45:$N45,'By group'!$B$27:$N$27))*Probability!T45*'By group'!$B$24*'By group'!T$23+(1-prop_idu_part)*SUMPRODUCT(Population!$BB45:$BN45,'By group'!$BB$27:$BN$27)*(1-prop_idu_male)/SUMPRODUCT(Population!$B45:$N45,'By group'!$B$27:$N$27)*Probability!BG45*'By group'!$B$24*'By group'!BG$23+Probability!AG45*Population!$DE45*(1-'By group'!AG$28*cond_eff)*'By group'!AG$23*prop_sw_use)*(1-Population!$DG45*circ_eff)</f>
        <v>1.3151026797926873E-3</v>
      </c>
      <c r="H45" s="191">
        <f>((1-(1-prop_idu_part)*SUMPRODUCT(Population!$BB45:$BN45,'By group'!$BB$27:$BN$27)*(1-prop_idu_male)/SUMPRODUCT(Population!$B45:$N45,'By group'!$B$27:$N$27))*Probability!U45*'By group'!$B$24*'By group'!U$23+(1-prop_idu_part)*SUMPRODUCT(Population!$BB45:$BN45,'By group'!$BB$27:$BN$27)*(1-prop_idu_male)/SUMPRODUCT(Population!$B45:$N45,'By group'!$B$27:$N$27)*Probability!BH45*'By group'!$B$24*'By group'!BH$23+Probability!AH45*Population!$DE45*(1-'By group'!AH$28*cond_eff)*'By group'!AH$23*prop_sw_use)*(1-Population!$DG45*circ_eff)</f>
        <v>1.1593417049896968E-3</v>
      </c>
      <c r="I45" s="191">
        <f>((1-(1-prop_idu_part)*SUMPRODUCT(Population!$BB45:$BN45,'By group'!$BB$27:$BN$27)*(1-prop_idu_male)/SUMPRODUCT(Population!$B45:$N45,'By group'!$B$27:$N$27))*Probability!V45*'By group'!$B$24*'By group'!V$23+(1-prop_idu_part)*SUMPRODUCT(Population!$BB45:$BN45,'By group'!$BB$27:$BN$27)*(1-prop_idu_male)/SUMPRODUCT(Population!$B45:$N45,'By group'!$B$27:$N$27)*Probability!BI45*'By group'!$B$24*'By group'!BI$23+Probability!AI45*Population!$DE45*(1-'By group'!AI$28*cond_eff)*'By group'!AI$23*prop_sw_use)*(1-Population!$DG45*circ_eff)</f>
        <v>0</v>
      </c>
      <c r="J45" s="191">
        <f>((1-(1-prop_idu_part)*SUMPRODUCT(Population!$BB45:$BN45,'By group'!$BB$27:$BN$27)*(1-prop_idu_male)/SUMPRODUCT(Population!$B45:$N45,'By group'!$B$27:$N$27))*Probability!W45*'By group'!$B$24*'By group'!W$23+(1-prop_idu_part)*SUMPRODUCT(Population!$BB45:$BN45,'By group'!$BB$27:$BN$27)*(1-prop_idu_male)/SUMPRODUCT(Population!$B45:$N45,'By group'!$B$27:$N$27)*Probability!BJ45*'By group'!$B$24*'By group'!BJ$23+Probability!AJ45*Population!$DE45*(1-'By group'!AJ$28*cond_eff)*'By group'!AJ$23*prop_sw_use)*(1-Population!$DG45*circ_eff)</f>
        <v>0</v>
      </c>
      <c r="K45" s="191">
        <f>((1-(1-prop_idu_part)*SUMPRODUCT(Population!$BB45:$BN45,'By group'!$BB$27:$BN$27)*(1-prop_idu_male)/SUMPRODUCT(Population!$B45:$N45,'By group'!$B$27:$N$27))*Probability!X45*'By group'!$B$24*'By group'!X$23+(1-prop_idu_part)*SUMPRODUCT(Population!$BB45:$BN45,'By group'!$BB$27:$BN$27)*(1-prop_idu_male)/SUMPRODUCT(Population!$B45:$N45,'By group'!$B$27:$N$27)*Probability!BK45*'By group'!$B$24*'By group'!BK$23+Probability!AK45*Population!$DE45*(1-'By group'!AK$28*cond_eff)*'By group'!AK$23*prop_sw_use)*(1-Population!$DG45*circ_eff)</f>
        <v>0</v>
      </c>
      <c r="L45" s="191">
        <f>((1-(1-prop_idu_part)*SUMPRODUCT(Population!$BB45:$BN45,'By group'!$BB$27:$BN$27)*(1-prop_idu_male)/SUMPRODUCT(Population!$B45:$N45,'By group'!$B$27:$N$27))*Probability!Y45*'By group'!$B$24*'By group'!Y$23+(1-prop_idu_part)*SUMPRODUCT(Population!$BB45:$BN45,'By group'!$BB$27:$BN$27)*(1-prop_idu_male)/SUMPRODUCT(Population!$B45:$N45,'By group'!$B$27:$N$27)*Probability!BL45*'By group'!$B$24*'By group'!BL$23+Probability!AL45*Population!$DE45*(1-'By group'!AL$28*cond_eff)*'By group'!AL$23*prop_sw_use)*(1-Population!$DG45*circ_eff)</f>
        <v>3.8682240823123758E-5</v>
      </c>
      <c r="M45" s="191">
        <f>((1-(1-prop_idu_part)*SUMPRODUCT(Population!$BB45:$BN45,'By group'!$BB$27:$BN$27)*(1-prop_idu_male)/SUMPRODUCT(Population!$B45:$N45,'By group'!$B$27:$N$27))*Probability!Z45*'By group'!$B$24*'By group'!Z$23+(1-prop_idu_part)*SUMPRODUCT(Population!$BB45:$BN45,'By group'!$BB$27:$BN$27)*(1-prop_idu_male)/SUMPRODUCT(Population!$B45:$N45,'By group'!$B$27:$N$27)*Probability!BM45*'By group'!$B$24*'By group'!BM$23+Probability!AM45*Population!$DE45*(1-'By group'!AM$28*cond_eff)*'By group'!AM$23*prop_sw_use)*(1-Population!$DG45*circ_eff)</f>
        <v>6.3504873441793617E-5</v>
      </c>
      <c r="N45" s="191">
        <f>((1-(1-prop_idu_part)*SUMPRODUCT(Population!$BB45:$BN45,'By group'!$BB$27:$BN$27)*(1-prop_idu_male)/SUMPRODUCT(Population!$B45:$N45,'By group'!$B$27:$N$27))*Probability!AA45*'By group'!$B$24*'By group'!AA$23+(1-prop_idu_part)*SUMPRODUCT(Population!$BB45:$BN45,'By group'!$BB$27:$BN$27)*(1-prop_idu_male)/SUMPRODUCT(Population!$B45:$N45,'By group'!$B$27:$N$27)*Probability!BN45*'By group'!$B$24*'By group'!BN$23+Probability!AN45*Population!$DE45*(1-'By group'!AN$28*cond_eff)*'By group'!AN$23*prop_sw_use)*(1-Population!$DG45*circ_eff)</f>
        <v>5.8187513132655809E-5</v>
      </c>
      <c r="O45" s="190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group'!$BB$27:$BN$27)*prop_idu_male))*Probability!B45*Population!$DC45*(1-'By group'!O$28*'By group'!O$29)*'By group'!B$23+(1-prop_idu_part)*SUMPRODUCT(Population!$BB45:$BN45,'By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group'!$BB$27:$BN$27)*prop_idu_male)*Probability!BB45*Population!$DD45*(1-'By group'!BB$28*'By group'!BB$29)*'By group'!BB$23</f>
        <v>0</v>
      </c>
      <c r="P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group'!$BB$27:$BN$27)*prop_idu_male))*Probability!C45*Population!$DC45*(1-'By group'!P$28*'By group'!P$29)*'By group'!C$23+(1-prop_idu_part)*SUMPRODUCT(Population!$BB45:$BN45,'By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group'!$BB$27:$BN$27)*prop_idu_male)*Probability!BC45*Population!$DD45*(1-'By group'!BC$28*'By group'!BC$29)*'By group'!BC$23</f>
        <v>1.1036453017920914E-3</v>
      </c>
      <c r="Q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group'!$BB$27:$BN$27)*prop_idu_male))*Probability!D45*Population!$DC45*(1-'By group'!Q$28*'By group'!Q$29)*'By group'!D$23+(1-prop_idu_part)*SUMPRODUCT(Population!$BB45:$BN45,'By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group'!$BB$27:$BN$27)*prop_idu_male)*Probability!BD45*Population!$DD45*(1-'By group'!BD$28*'By group'!BD$29)*'By group'!BD$23</f>
        <v>1.6281514908779112E-3</v>
      </c>
      <c r="R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group'!$BB$27:$BN$27)*prop_idu_male))*Probability!E45*Population!$DC45*(1-'By group'!R$28*'By group'!R$29)*'By group'!E$23+(1-prop_idu_part)*SUMPRODUCT(Population!$BB45:$BN45,'By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group'!$BB$27:$BN$27)*prop_idu_male)*Probability!BE45*Population!$DD45*(1-'By group'!BE$28*'By group'!BE$29)*'By group'!BE$23</f>
        <v>1.92987151397294E-3</v>
      </c>
      <c r="S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group'!$BB$27:$BN$27)*prop_idu_male))*Probability!F45*Population!$DC45*(1-'By group'!S$28*'By group'!S$29)*'By group'!F$23+(1-prop_idu_part)*SUMPRODUCT(Population!$BB45:$BN45,'By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group'!$BB$27:$BN$27)*prop_idu_male)*Probability!BF45*Population!$DD45*(1-'By group'!BF$28*'By group'!BF$29)*'By group'!BF$23</f>
        <v>1.0502493878482241E-3</v>
      </c>
      <c r="T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group'!$BB$27:$BN$27)*prop_idu_male))*Probability!G45*Population!$DC45*(1-'By group'!T$28*'By group'!T$29)*'By group'!G$23+(1-prop_idu_part)*SUMPRODUCT(Population!$BB45:$BN45,'By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group'!$BB$27:$BN$27)*prop_idu_male)*Probability!BG45*Population!$DD45*(1-'By group'!BG$28*'By group'!BG$29)*'By group'!BG$23</f>
        <v>6.4334303781253305E-4</v>
      </c>
      <c r="U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group'!$BB$27:$BN$27)*prop_idu_male))*Probability!H45*Population!$DC45*(1-'By group'!U$28*'By group'!U$29)*'By group'!H$23+(1-prop_idu_part)*SUMPRODUCT(Population!$BB45:$BN45,'By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group'!$BB$27:$BN$27)*prop_idu_male)*Probability!BH45*Population!$DD45*(1-'By group'!BH$28*'By group'!BH$29)*'By group'!BH$23</f>
        <v>5.6779210379147402E-4</v>
      </c>
      <c r="V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group'!$BB$27:$BN$27)*prop_idu_male))*Probability!I45*Population!$DC45*(1-'By group'!V$28*'By group'!V$29)*'By group'!I$23+(1-prop_idu_part)*SUMPRODUCT(Population!$BB45:$BN45,'By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group'!$BB$27:$BN$27)*prop_idu_male)*Probability!BI45*Population!$DD45*(1-'By group'!BI$28*'By group'!BI$29)*'By group'!BI$23</f>
        <v>0</v>
      </c>
      <c r="W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group'!$BB$27:$BN$27)*prop_idu_male))*Probability!J45*Population!$DC45*(1-'By group'!W$28*'By group'!W$29)*'By group'!J$23+(1-prop_idu_part)*SUMPRODUCT(Population!$BB45:$BN45,'By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group'!$BB$27:$BN$27)*prop_idu_male)*Probability!BJ45*Population!$DD45*(1-'By group'!BJ$28*'By group'!BJ$29)*'By group'!BJ$23</f>
        <v>0</v>
      </c>
      <c r="X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group'!$BB$27:$BN$27)*prop_idu_male))*Probability!K45*Population!$DC45*(1-'By group'!X$28*'By group'!X$29)*'By group'!K$23+(1-prop_idu_part)*SUMPRODUCT(Population!$BB45:$BN45,'By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group'!$BB$27:$BN$27)*prop_idu_male)*Probability!BK45*Population!$DD45*(1-'By group'!BK$28*'By group'!BK$29)*'By group'!BK$23</f>
        <v>0</v>
      </c>
      <c r="Y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group'!$BB$27:$BN$27)*prop_idu_male))*Probability!L45*Population!$DC45*(1-'By group'!Y$28*'By group'!Y$29)*'By group'!L$23+(1-prop_idu_part)*SUMPRODUCT(Population!$BB45:$BN45,'By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group'!$BB$27:$BN$27)*prop_idu_male)*Probability!BL45*Population!$DD45*(1-'By group'!BL$28*'By group'!BL$29)*'By group'!BL$23</f>
        <v>1.9132627558484629E-5</v>
      </c>
      <c r="Z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group'!$BB$27:$BN$27)*prop_idu_male))*Probability!M45*Population!$DC45*(1-'By group'!Z$28*'By group'!Z$29)*'By group'!M$23+(1-prop_idu_part)*SUMPRODUCT(Population!$BB45:$BN45,'By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group'!$BB$27:$BN$27)*prop_idu_male)*Probability!BM45*Population!$DD45*(1-'By group'!BM$28*'By group'!BM$29)*'By group'!BM$23</f>
        <v>3.15152957530249E-5</v>
      </c>
      <c r="AA45" s="191">
        <f>(1-(1-prop_idu_part)*SUMPRODUCT(Population!$BB45:$BN45,'By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group'!$BB$27:$BN$27)*prop_idu_male))*Probability!N45*Population!$DC45*(1-'By group'!AA$28*'By group'!AA$29)*'By group'!N$23+(1-prop_idu_part)*SUMPRODUCT(Population!$BB45:$BN45,'By group'!$BB$27:$BN$27)*prop_idu_male/(SUMPRODUCT(Population!$B45:$N45,'By group'!$B$27:$N$27)-(1-prop_idu_part)*SUMPRODUCT(Population!$BB45:$BN45,'By group'!$BB$27:$BN$27)*(1-prop_idu_male)+(1-prop_idu_part)*SUMPRODUCT(Population!$BB45:$BN45,'By group'!$BB$27:$BN$27)*prop_idu_male)*Probability!BN45*Population!$DD45*(1-'By group'!BN$28*'By group'!BN$29)*'By group'!BN$23</f>
        <v>2.7469419134617354E-5</v>
      </c>
      <c r="AB45" s="229">
        <f>Probability!B45*'By group'!$AB$24*'By group'!B$23</f>
        <v>0</v>
      </c>
      <c r="AC45" s="229">
        <f>Probability!C45*'By group'!$AB$24*'By group'!C$23</f>
        <v>5.0954697748660842E-2</v>
      </c>
      <c r="AD45" s="229">
        <f>Probability!D45*'By group'!$AB$24*'By group'!D$23</f>
        <v>7.5173334696603741E-2</v>
      </c>
      <c r="AE45" s="229">
        <f>Probability!E45*'By group'!$AB$24*'By group'!E$23</f>
        <v>8.9108025520364204E-2</v>
      </c>
      <c r="AF45" s="229">
        <f>Probability!F45*'By group'!$AB$24*'By group'!F$23</f>
        <v>4.8494809039508653E-2</v>
      </c>
      <c r="AG45" s="229">
        <f>Probability!G45*'By group'!$AB$24*'By group'!G$23</f>
        <v>2.9706789318283629E-2</v>
      </c>
      <c r="AH45" s="229">
        <f>Probability!H45*'By group'!$AB$24*'By group'!H$23</f>
        <v>2.6219259385447748E-2</v>
      </c>
      <c r="AI45" s="229">
        <f>Probability!I45*'By group'!$AB$24*'By group'!I$23</f>
        <v>0</v>
      </c>
      <c r="AJ45" s="229">
        <f>Probability!J45*'By group'!$AB$24*'By group'!J$23</f>
        <v>0</v>
      </c>
      <c r="AK45" s="229">
        <f>Probability!K45*'By group'!$AB$24*'By group'!K$23</f>
        <v>0</v>
      </c>
      <c r="AL45" s="229">
        <f>Probability!L45*'By group'!$AB$24*'By group'!L$23</f>
        <v>8.8350159609052749E-4</v>
      </c>
      <c r="AM45" s="229">
        <f>Probability!M45*'By group'!$AB$24*'By group'!M$23</f>
        <v>1.4553698504256882E-3</v>
      </c>
      <c r="AN45" s="229">
        <f>Probability!N45*'By group'!$AB$24*'By group'!N$23</f>
        <v>1.2685933943670294E-3</v>
      </c>
      <c r="AO45" s="40">
        <f>Probability!AO45*'By group'!$AO$24*'By group'!AO$23</f>
        <v>0</v>
      </c>
      <c r="AP45" s="42">
        <f>Probability!AP45*'By group'!$AO$24*'By group'!AP$23</f>
        <v>4.3993392686820119E-3</v>
      </c>
      <c r="AQ45" s="42">
        <f>Probability!AQ45*'By group'!$AO$24*'By group'!AQ$23</f>
        <v>6.2581025372466896E-3</v>
      </c>
      <c r="AR45" s="42">
        <f>Probability!AR45*'By group'!$AO$24*'By group'!AR$23</f>
        <v>6.9806360294176343E-3</v>
      </c>
      <c r="AS45" s="42">
        <f>Probability!AS45*'By group'!$AO$24*'By group'!AS$23</f>
        <v>3.5993059358117598E-3</v>
      </c>
      <c r="AT45" s="42">
        <f>Probability!AT45*'By group'!$AO$24*'By group'!AT$23</f>
        <v>2.1087772491727437E-3</v>
      </c>
      <c r="AU45" s="42">
        <f>Probability!AU45*'By group'!$AO$24*'By group'!AU$23</f>
        <v>1.6997863905927101E-3</v>
      </c>
      <c r="AV45" s="42">
        <f>Probability!AV45*'By group'!$AO$24*'By group'!AV$23</f>
        <v>0</v>
      </c>
      <c r="AW45" s="42">
        <f>Probability!AW45*'By group'!$AO$24*'By group'!AW$23</f>
        <v>0</v>
      </c>
      <c r="AX45" s="42">
        <f>Probability!AX45*'By group'!$AO$24*'By group'!AX$23</f>
        <v>0</v>
      </c>
      <c r="AY45" s="42">
        <f>Probability!AY45*'By group'!$AO$24*'By group'!AY$23</f>
        <v>5.660141291768323E-5</v>
      </c>
      <c r="AZ45" s="42">
        <f>Probability!AZ45*'By group'!$AO$24*'By group'!AZ$23</f>
        <v>8.2960025593169868E-5</v>
      </c>
      <c r="BA45" s="43">
        <f>Probability!BA45*'By group'!$AO$24*'By group'!BA$23</f>
        <v>6.2639404010518638E-5</v>
      </c>
      <c r="BB45" s="191">
        <f>prop_idu_part*Probability!BB45*'By group'!$BB$24*'By group'!BB$23+Probability!BB45*'By group'!$BB$30*'By group'!BB$31</f>
        <v>0</v>
      </c>
      <c r="BC45" s="191">
        <f>prop_idu_part*Probability!BC45*'By group'!$BB$24*'By group'!BC$23+Probability!BC45*'By group'!$BB$30*'By group'!BC$31</f>
        <v>5.8518755454169978E-2</v>
      </c>
      <c r="BD45" s="191">
        <f>prop_idu_part*Probability!BD45*'By group'!$BB$24*'By group'!BD$23+Probability!BD45*'By group'!$BB$30*'By group'!BD$31</f>
        <v>0.13708368824606001</v>
      </c>
      <c r="BE45" s="191">
        <f>prop_idu_part*Probability!BE45*'By group'!$BB$24*'By group'!BE$23+Probability!BE45*'By group'!$BB$30*'By group'!BE$31</f>
        <v>0.13470700660936732</v>
      </c>
      <c r="BF45" s="191">
        <f>prop_idu_part*Probability!BF45*'By group'!$BB$24*'By group'!BF$23+Probability!BF45*'By group'!$BB$30*'By group'!BF$31</f>
        <v>4.4266054246893248E-2</v>
      </c>
      <c r="BG45" s="191">
        <f>prop_idu_part*Probability!BG45*'By group'!$BB$24*'By group'!BG$23+Probability!BG45*'By group'!$BB$30*'By group'!BG$31</f>
        <v>1.3581626822411885E-2</v>
      </c>
      <c r="BH45" s="191">
        <f>prop_idu_part*Probability!BH45*'By group'!$BB$24*'By group'!BH$23+Probability!BH45*'By group'!$BB$30*'By group'!BH$31</f>
        <v>1.0764333565457179E-2</v>
      </c>
      <c r="BI45" s="191">
        <f>prop_idu_part*Probability!BI45*'By group'!$BB$24*'By group'!BI$23+Probability!BI45*'By group'!$BB$30*'By group'!BI$31</f>
        <v>0</v>
      </c>
      <c r="BJ45" s="191">
        <f>prop_idu_part*Probability!BJ45*'By group'!$BB$24*'By group'!BJ$23+Probability!BJ45*'By group'!$BB$30*'By group'!BJ$31</f>
        <v>0</v>
      </c>
      <c r="BK45" s="191">
        <f>prop_idu_part*Probability!BK45*'By group'!$BB$24*'By group'!BK$23+Probability!BK45*'By group'!$BB$30*'By group'!BK$31</f>
        <v>0</v>
      </c>
      <c r="BL45" s="191">
        <f>prop_idu_part*Probability!BL45*'By group'!$BB$24*'By group'!BL$23+Probability!BL45*'By group'!$BB$30*'By group'!BL$31</f>
        <v>4.8873409326724128E-3</v>
      </c>
      <c r="BM45" s="191">
        <f>prop_idu_part*Probability!BM45*'By group'!$BB$24*'By group'!BM$23+Probability!BM45*'By group'!$BB$30*'By group'!BM$31</f>
        <v>2.4645483158450294E-3</v>
      </c>
      <c r="BN45" s="192">
        <f>prop_idu_part*Probability!BN45*'By group'!$BB$24*'By group'!BN$23+Probability!BN45*'By group'!$BB$30*'By group'!BN$31</f>
        <v>1.8197157697208022E-3</v>
      </c>
    </row>
    <row r="46" spans="1:66" x14ac:dyDescent="0.25">
      <c r="A46">
        <f t="shared" si="0"/>
        <v>21</v>
      </c>
      <c r="B46" s="190">
        <f>((1-(1-prop_idu_part)*SUMPRODUCT(Population!$BB46:$BN46,'By group'!$BB$27:$BN$27)*(1-prop_idu_male)/SUMPRODUCT(Population!$B46:$N46,'By group'!$B$27:$N$27))*Probability!O46*'By group'!$B$24*'By group'!O$23+(1-prop_idu_part)*SUMPRODUCT(Population!$BB46:$BN46,'By group'!$BB$27:$BN$27)*(1-prop_idu_male)/SUMPRODUCT(Population!$B46:$N46,'By group'!$B$27:$N$27)*Probability!BB46*'By group'!$B$24*'By group'!BB$23+Probability!AB46*Population!$DE46*(1-'By group'!AB$28*cond_eff)*'By group'!AB$23*prop_sw_use)*(1-Population!$DG46*circ_eff)</f>
        <v>0</v>
      </c>
      <c r="C46" s="191">
        <f>((1-(1-prop_idu_part)*SUMPRODUCT(Population!$BB46:$BN46,'By group'!$BB$27:$BN$27)*(1-prop_idu_male)/SUMPRODUCT(Population!$B46:$N46,'By group'!$B$27:$N$27))*Probability!P46*'By group'!$B$24*'By group'!P$23+(1-prop_idu_part)*SUMPRODUCT(Population!$BB46:$BN46,'By group'!$BB$27:$BN$27)*(1-prop_idu_male)/SUMPRODUCT(Population!$B46:$N46,'By group'!$B$27:$N$27)*Probability!BC46*'By group'!$B$24*'By group'!BC$23+Probability!AC46*Population!$DE46*(1-'By group'!AC$28*cond_eff)*'By group'!AC$23*prop_sw_use)*(1-Population!$DG46*circ_eff)</f>
        <v>2.2951217806165877E-3</v>
      </c>
      <c r="D46" s="191">
        <f>((1-(1-prop_idu_part)*SUMPRODUCT(Population!$BB46:$BN46,'By group'!$BB$27:$BN$27)*(1-prop_idu_male)/SUMPRODUCT(Population!$B46:$N46,'By group'!$B$27:$N$27))*Probability!Q46*'By group'!$B$24*'By group'!Q$23+(1-prop_idu_part)*SUMPRODUCT(Population!$BB46:$BN46,'By group'!$BB$27:$BN$27)*(1-prop_idu_male)/SUMPRODUCT(Population!$B46:$N46,'By group'!$B$27:$N$27)*Probability!BD46*'By group'!$B$24*'By group'!BD$23+Probability!AD46*Population!$DE46*(1-'By group'!AD$28*cond_eff)*'By group'!AD$23*prop_sw_use)*(1-Population!$DG46*circ_eff)</f>
        <v>3.3748438061843829E-3</v>
      </c>
      <c r="E46" s="191">
        <f>((1-(1-prop_idu_part)*SUMPRODUCT(Population!$BB46:$BN46,'By group'!$BB$27:$BN$27)*(1-prop_idu_male)/SUMPRODUCT(Population!$B46:$N46,'By group'!$B$27:$N$27))*Probability!R46*'By group'!$B$24*'By group'!R$23+(1-prop_idu_part)*SUMPRODUCT(Population!$BB46:$BN46,'By group'!$BB$27:$BN$27)*(1-prop_idu_male)/SUMPRODUCT(Population!$B46:$N46,'By group'!$B$27:$N$27)*Probability!BE46*'By group'!$B$24*'By group'!BE$23+Probability!AE46*Population!$DE46*(1-'By group'!AE$28*cond_eff)*'By group'!AE$23*prop_sw_use)*(1-Population!$DG46*circ_eff)</f>
        <v>3.9733392741710515E-3</v>
      </c>
      <c r="F46" s="191">
        <f>((1-(1-prop_idu_part)*SUMPRODUCT(Population!$BB46:$BN46,'By group'!$BB$27:$BN$27)*(1-prop_idu_male)/SUMPRODUCT(Population!$B46:$N46,'By group'!$B$27:$N$27))*Probability!S46*'By group'!$B$24*'By group'!S$23+(1-prop_idu_part)*SUMPRODUCT(Population!$BB46:$BN46,'By group'!$BB$27:$BN$27)*(1-prop_idu_male)/SUMPRODUCT(Population!$B46:$N46,'By group'!$B$27:$N$27)*Probability!BF46*'By group'!$B$24*'By group'!BF$23+Probability!AF46*Population!$DE46*(1-'By group'!AF$28*cond_eff)*'By group'!AF$23*prop_sw_use)*(1-Population!$DG46*circ_eff)</f>
        <v>2.1482719386375438E-3</v>
      </c>
      <c r="G46" s="191">
        <f>((1-(1-prop_idu_part)*SUMPRODUCT(Population!$BB46:$BN46,'By group'!$BB$27:$BN$27)*(1-prop_idu_male)/SUMPRODUCT(Population!$B46:$N46,'By group'!$B$27:$N$27))*Probability!T46*'By group'!$B$24*'By group'!T$23+(1-prop_idu_part)*SUMPRODUCT(Population!$BB46:$BN46,'By group'!$BB$27:$BN$27)*(1-prop_idu_male)/SUMPRODUCT(Population!$B46:$N46,'By group'!$B$27:$N$27)*Probability!BG46*'By group'!$B$24*'By group'!BG$23+Probability!AG46*Population!$DE46*(1-'By group'!AG$28*cond_eff)*'By group'!AG$23*prop_sw_use)*(1-Population!$DG46*circ_eff)</f>
        <v>1.309309401702105E-3</v>
      </c>
      <c r="H46" s="191">
        <f>((1-(1-prop_idu_part)*SUMPRODUCT(Population!$BB46:$BN46,'By group'!$BB$27:$BN$27)*(1-prop_idu_male)/SUMPRODUCT(Population!$B46:$N46,'By group'!$B$27:$N$27))*Probability!U46*'By group'!$B$24*'By group'!U$23+(1-prop_idu_part)*SUMPRODUCT(Population!$BB46:$BN46,'By group'!$BB$27:$BN$27)*(1-prop_idu_male)/SUMPRODUCT(Population!$B46:$N46,'By group'!$B$27:$N$27)*Probability!BH46*'By group'!$B$24*'By group'!BH$23+Probability!AH46*Population!$DE46*(1-'By group'!AH$28*cond_eff)*'By group'!AH$23*prop_sw_use)*(1-Population!$DG46*circ_eff)</f>
        <v>1.1512583031136278E-3</v>
      </c>
      <c r="I46" s="191">
        <f>((1-(1-prop_idu_part)*SUMPRODUCT(Population!$BB46:$BN46,'By group'!$BB$27:$BN$27)*(1-prop_idu_male)/SUMPRODUCT(Population!$B46:$N46,'By group'!$B$27:$N$27))*Probability!V46*'By group'!$B$24*'By group'!V$23+(1-prop_idu_part)*SUMPRODUCT(Population!$BB46:$BN46,'By group'!$BB$27:$BN$27)*(1-prop_idu_male)/SUMPRODUCT(Population!$B46:$N46,'By group'!$B$27:$N$27)*Probability!BI46*'By group'!$B$24*'By group'!BI$23+Probability!AI46*Population!$DE46*(1-'By group'!AI$28*cond_eff)*'By group'!AI$23*prop_sw_use)*(1-Population!$DG46*circ_eff)</f>
        <v>0</v>
      </c>
      <c r="J46" s="191">
        <f>((1-(1-prop_idu_part)*SUMPRODUCT(Population!$BB46:$BN46,'By group'!$BB$27:$BN$27)*(1-prop_idu_male)/SUMPRODUCT(Population!$B46:$N46,'By group'!$B$27:$N$27))*Probability!W46*'By group'!$B$24*'By group'!W$23+(1-prop_idu_part)*SUMPRODUCT(Population!$BB46:$BN46,'By group'!$BB$27:$BN$27)*(1-prop_idu_male)/SUMPRODUCT(Population!$B46:$N46,'By group'!$B$27:$N$27)*Probability!BJ46*'By group'!$B$24*'By group'!BJ$23+Probability!AJ46*Population!$DE46*(1-'By group'!AJ$28*cond_eff)*'By group'!AJ$23*prop_sw_use)*(1-Population!$DG46*circ_eff)</f>
        <v>0</v>
      </c>
      <c r="K46" s="191">
        <f>((1-(1-prop_idu_part)*SUMPRODUCT(Population!$BB46:$BN46,'By group'!$BB$27:$BN$27)*(1-prop_idu_male)/SUMPRODUCT(Population!$B46:$N46,'By group'!$B$27:$N$27))*Probability!X46*'By group'!$B$24*'By group'!X$23+(1-prop_idu_part)*SUMPRODUCT(Population!$BB46:$BN46,'By group'!$BB$27:$BN$27)*(1-prop_idu_male)/SUMPRODUCT(Population!$B46:$N46,'By group'!$B$27:$N$27)*Probability!BK46*'By group'!$B$24*'By group'!BK$23+Probability!AK46*Population!$DE46*(1-'By group'!AK$28*cond_eff)*'By group'!AK$23*prop_sw_use)*(1-Population!$DG46*circ_eff)</f>
        <v>0</v>
      </c>
      <c r="L46" s="191">
        <f>((1-(1-prop_idu_part)*SUMPRODUCT(Population!$BB46:$BN46,'By group'!$BB$27:$BN$27)*(1-prop_idu_male)/SUMPRODUCT(Population!$B46:$N46,'By group'!$B$27:$N$27))*Probability!Y46*'By group'!$B$24*'By group'!Y$23+(1-prop_idu_part)*SUMPRODUCT(Population!$BB46:$BN46,'By group'!$BB$27:$BN$27)*(1-prop_idu_male)/SUMPRODUCT(Population!$B46:$N46,'By group'!$B$27:$N$27)*Probability!BL46*'By group'!$B$24*'By group'!BL$23+Probability!AL46*Population!$DE46*(1-'By group'!AL$28*cond_eff)*'By group'!AL$23*prop_sw_use)*(1-Population!$DG46*circ_eff)</f>
        <v>3.8436984734147959E-5</v>
      </c>
      <c r="M46" s="191">
        <f>((1-(1-prop_idu_part)*SUMPRODUCT(Population!$BB46:$BN46,'By group'!$BB$27:$BN$27)*(1-prop_idu_male)/SUMPRODUCT(Population!$B46:$N46,'By group'!$B$27:$N$27))*Probability!Z46*'By group'!$B$24*'By group'!Z$23+(1-prop_idu_part)*SUMPRODUCT(Population!$BB46:$BN46,'By group'!$BB$27:$BN$27)*(1-prop_idu_male)/SUMPRODUCT(Population!$B46:$N46,'By group'!$B$27:$N$27)*Probability!BM46*'By group'!$B$24*'By group'!BM$23+Probability!AM46*Population!$DE46*(1-'By group'!AM$28*cond_eff)*'By group'!AM$23*prop_sw_use)*(1-Population!$DG46*circ_eff)</f>
        <v>6.2960818540324138E-5</v>
      </c>
      <c r="N46" s="191">
        <f>((1-(1-prop_idu_part)*SUMPRODUCT(Population!$BB46:$BN46,'By group'!$BB$27:$BN$27)*(1-prop_idu_male)/SUMPRODUCT(Population!$B46:$N46,'By group'!$B$27:$N$27))*Probability!AA46*'By group'!$B$24*'By group'!AA$23+(1-prop_idu_part)*SUMPRODUCT(Population!$BB46:$BN46,'By group'!$BB$27:$BN$27)*(1-prop_idu_male)/SUMPRODUCT(Population!$B46:$N46,'By group'!$B$27:$N$27)*Probability!BN46*'By group'!$B$24*'By group'!BN$23+Probability!AN46*Population!$DE46*(1-'By group'!AN$28*cond_eff)*'By group'!AN$23*prop_sw_use)*(1-Population!$DG46*circ_eff)</f>
        <v>5.7264012572204467E-5</v>
      </c>
      <c r="O46" s="190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group'!$BB$27:$BN$27)*prop_idu_male))*Probability!B46*Population!$DC46*(1-'By group'!O$28*'By group'!O$29)*'By group'!B$23+(1-prop_idu_part)*SUMPRODUCT(Population!$BB46:$BN46,'By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group'!$BB$27:$BN$27)*prop_idu_male)*Probability!BB46*Population!$DD46*(1-'By group'!BB$28*'By group'!BB$29)*'By group'!BB$23</f>
        <v>0</v>
      </c>
      <c r="P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group'!$BB$27:$BN$27)*prop_idu_male))*Probability!C46*Population!$DC46*(1-'By group'!P$28*'By group'!P$29)*'By group'!C$23+(1-prop_idu_part)*SUMPRODUCT(Population!$BB46:$BN46,'By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group'!$BB$27:$BN$27)*prop_idu_male)*Probability!BC46*Population!$DD46*(1-'By group'!BC$28*'By group'!BC$29)*'By group'!BC$23</f>
        <v>1.1002160699671052E-3</v>
      </c>
      <c r="Q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group'!$BB$27:$BN$27)*prop_idu_male))*Probability!D46*Population!$DC46*(1-'By group'!Q$28*'By group'!Q$29)*'By group'!D$23+(1-prop_idu_part)*SUMPRODUCT(Population!$BB46:$BN46,'By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group'!$BB$27:$BN$27)*prop_idu_male)*Probability!BD46*Population!$DD46*(1-'By group'!BD$28*'By group'!BD$29)*'By group'!BD$23</f>
        <v>1.6216272622250343E-3</v>
      </c>
      <c r="R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group'!$BB$27:$BN$27)*prop_idu_male))*Probability!E46*Population!$DC46*(1-'By group'!R$28*'By group'!R$29)*'By group'!E$23+(1-prop_idu_part)*SUMPRODUCT(Population!$BB46:$BN46,'By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group'!$BB$27:$BN$27)*prop_idu_male)*Probability!BE46*Population!$DD46*(1-'By group'!BE$28*'By group'!BE$29)*'By group'!BE$23</f>
        <v>1.9189695417801396E-3</v>
      </c>
      <c r="S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group'!$BB$27:$BN$27)*prop_idu_male))*Probability!F46*Population!$DC46*(1-'By group'!S$28*'By group'!S$29)*'By group'!F$23+(1-prop_idu_part)*SUMPRODUCT(Population!$BB46:$BN46,'By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group'!$BB$27:$BN$27)*prop_idu_male)*Probability!BF46*Population!$DD46*(1-'By group'!BF$28*'By group'!BF$29)*'By group'!BF$23</f>
        <v>1.0427490149940264E-3</v>
      </c>
      <c r="T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group'!$BB$27:$BN$27)*prop_idu_male))*Probability!G46*Population!$DC46*(1-'By group'!T$28*'By group'!T$29)*'By group'!G$23+(1-prop_idu_part)*SUMPRODUCT(Population!$BB46:$BN46,'By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group'!$BB$27:$BN$27)*prop_idu_male)*Probability!BG46*Population!$DD46*(1-'By group'!BG$28*'By group'!BG$29)*'By group'!BG$23</f>
        <v>6.3801995080281135E-4</v>
      </c>
      <c r="U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group'!$BB$27:$BN$27)*prop_idu_male))*Probability!H46*Population!$DC46*(1-'By group'!U$28*'By group'!U$29)*'By group'!H$23+(1-prop_idu_part)*SUMPRODUCT(Population!$BB46:$BN46,'By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group'!$BB$27:$BN$27)*prop_idu_male)*Probability!BH46*Population!$DD46*(1-'By group'!BH$28*'By group'!BH$29)*'By group'!BH$23</f>
        <v>5.618540146064032E-4</v>
      </c>
      <c r="V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group'!$BB$27:$BN$27)*prop_idu_male))*Probability!I46*Population!$DC46*(1-'By group'!V$28*'By group'!V$29)*'By group'!I$23+(1-prop_idu_part)*SUMPRODUCT(Population!$BB46:$BN46,'By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group'!$BB$27:$BN$27)*prop_idu_male)*Probability!BI46*Population!$DD46*(1-'By group'!BI$28*'By group'!BI$29)*'By group'!BI$23</f>
        <v>0</v>
      </c>
      <c r="W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group'!$BB$27:$BN$27)*prop_idu_male))*Probability!J46*Population!$DC46*(1-'By group'!W$28*'By group'!W$29)*'By group'!J$23+(1-prop_idu_part)*SUMPRODUCT(Population!$BB46:$BN46,'By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group'!$BB$27:$BN$27)*prop_idu_male)*Probability!BJ46*Population!$DD46*(1-'By group'!BJ$28*'By group'!BJ$29)*'By group'!BJ$23</f>
        <v>0</v>
      </c>
      <c r="X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group'!$BB$27:$BN$27)*prop_idu_male))*Probability!K46*Population!$DC46*(1-'By group'!X$28*'By group'!X$29)*'By group'!K$23+(1-prop_idu_part)*SUMPRODUCT(Population!$BB46:$BN46,'By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group'!$BB$27:$BN$27)*prop_idu_male)*Probability!BK46*Population!$DD46*(1-'By group'!BK$28*'By group'!BK$29)*'By group'!BK$23</f>
        <v>0</v>
      </c>
      <c r="Y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group'!$BB$27:$BN$27)*prop_idu_male))*Probability!L46*Population!$DC46*(1-'By group'!Y$28*'By group'!Y$29)*'By group'!L$23+(1-prop_idu_part)*SUMPRODUCT(Population!$BB46:$BN46,'By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group'!$BB$27:$BN$27)*prop_idu_male)*Probability!BL46*Population!$DD46*(1-'By group'!BL$28*'By group'!BL$29)*'By group'!BL$23</f>
        <v>1.8928297233094165E-5</v>
      </c>
      <c r="Z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group'!$BB$27:$BN$27)*prop_idu_male))*Probability!M46*Population!$DC46*(1-'By group'!Z$28*'By group'!Z$29)*'By group'!M$23+(1-prop_idu_part)*SUMPRODUCT(Population!$BB46:$BN46,'By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group'!$BB$27:$BN$27)*prop_idu_male)*Probability!BM46*Population!$DD46*(1-'By group'!BM$28*'By group'!BM$29)*'By group'!BM$23</f>
        <v>3.1136602777495413E-5</v>
      </c>
      <c r="AA46" s="191">
        <f>(1-(1-prop_idu_part)*SUMPRODUCT(Population!$BB46:$BN46,'By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group'!$BB$27:$BN$27)*prop_idu_male))*Probability!N46*Population!$DC46*(1-'By group'!AA$28*'By group'!AA$29)*'By group'!N$23+(1-prop_idu_part)*SUMPRODUCT(Population!$BB46:$BN46,'By group'!$BB$27:$BN$27)*prop_idu_male/(SUMPRODUCT(Population!$B46:$N46,'By group'!$B$27:$N$27)-(1-prop_idu_part)*SUMPRODUCT(Population!$BB46:$BN46,'By group'!$BB$27:$BN$27)*(1-prop_idu_male)+(1-prop_idu_part)*SUMPRODUCT(Population!$BB46:$BN46,'By group'!$BB$27:$BN$27)*prop_idu_male)*Probability!BN46*Population!$DD46*(1-'By group'!BN$28*'By group'!BN$29)*'By group'!BN$23</f>
        <v>2.7088606139438513E-5</v>
      </c>
      <c r="AB46" s="229">
        <f>Probability!B46*'By group'!$AB$24*'By group'!B$23</f>
        <v>0</v>
      </c>
      <c r="AC46" s="229">
        <f>Probability!C46*'By group'!$AB$24*'By group'!C$23</f>
        <v>5.0824578774654343E-2</v>
      </c>
      <c r="AD46" s="229">
        <f>Probability!D46*'By group'!$AB$24*'By group'!D$23</f>
        <v>7.4913661256820752E-2</v>
      </c>
      <c r="AE46" s="229">
        <f>Probability!E46*'By group'!$AB$24*'By group'!E$23</f>
        <v>8.8653794950206782E-2</v>
      </c>
      <c r="AF46" s="229">
        <f>Probability!F46*'By group'!$AB$24*'By group'!F$23</f>
        <v>4.8175176665374318E-2</v>
      </c>
      <c r="AG46" s="229">
        <f>Probability!G46*'By group'!$AB$24*'By group'!G$23</f>
        <v>2.9477320355222124E-2</v>
      </c>
      <c r="AH46" s="229">
        <f>Probability!H46*'By group'!$AB$24*'By group'!H$23</f>
        <v>2.5959423821779869E-2</v>
      </c>
      <c r="AI46" s="229">
        <f>Probability!I46*'By group'!$AB$24*'By group'!I$23</f>
        <v>0</v>
      </c>
      <c r="AJ46" s="229">
        <f>Probability!J46*'By group'!$AB$24*'By group'!J$23</f>
        <v>0</v>
      </c>
      <c r="AK46" s="229">
        <f>Probability!K46*'By group'!$AB$24*'By group'!K$23</f>
        <v>0</v>
      </c>
      <c r="AL46" s="229">
        <f>Probability!L46*'By group'!$AB$24*'By group'!L$23</f>
        <v>8.7455010227513582E-4</v>
      </c>
      <c r="AM46" s="229">
        <f>Probability!M46*'By group'!$AB$24*'By group'!M$23</f>
        <v>1.4386777911738619E-3</v>
      </c>
      <c r="AN46" s="229">
        <f>Probability!N46*'By group'!$AB$24*'By group'!N$23</f>
        <v>1.2516991593053053E-3</v>
      </c>
      <c r="AO46" s="40">
        <f>Probability!AO46*'By group'!$AO$24*'By group'!AO$23</f>
        <v>0</v>
      </c>
      <c r="AP46" s="42">
        <f>Probability!AP46*'By group'!$AO$24*'By group'!AP$23</f>
        <v>4.4465116350088261E-3</v>
      </c>
      <c r="AQ46" s="42">
        <f>Probability!AQ46*'By group'!$AO$24*'By group'!AQ$23</f>
        <v>6.3280728498575529E-3</v>
      </c>
      <c r="AR46" s="42">
        <f>Probability!AR46*'By group'!$AO$24*'By group'!AR$23</f>
        <v>7.0632043742966779E-3</v>
      </c>
      <c r="AS46" s="42">
        <f>Probability!AS46*'By group'!$AO$24*'By group'!AS$23</f>
        <v>3.6437249590160281E-3</v>
      </c>
      <c r="AT46" s="42">
        <f>Probability!AT46*'By group'!$AO$24*'By group'!AT$23</f>
        <v>2.135644422054992E-3</v>
      </c>
      <c r="AU46" s="42">
        <f>Probability!AU46*'By group'!$AO$24*'By group'!AU$23</f>
        <v>1.722338460173097E-3</v>
      </c>
      <c r="AV46" s="42">
        <f>Probability!AV46*'By group'!$AO$24*'By group'!AV$23</f>
        <v>0</v>
      </c>
      <c r="AW46" s="42">
        <f>Probability!AW46*'By group'!$AO$24*'By group'!AW$23</f>
        <v>0</v>
      </c>
      <c r="AX46" s="42">
        <f>Probability!AX46*'By group'!$AO$24*'By group'!AX$23</f>
        <v>0</v>
      </c>
      <c r="AY46" s="42">
        <f>Probability!AY46*'By group'!$AO$24*'By group'!AY$23</f>
        <v>5.7374843024894023E-5</v>
      </c>
      <c r="AZ46" s="42">
        <f>Probability!AZ46*'By group'!$AO$24*'By group'!AZ$23</f>
        <v>8.4191265639995061E-5</v>
      </c>
      <c r="BA46" s="43">
        <f>Probability!BA46*'By group'!$AO$24*'By group'!BA$23</f>
        <v>6.3500630624291582E-5</v>
      </c>
      <c r="BB46" s="191">
        <f>prop_idu_part*Probability!BB46*'By group'!$BB$24*'By group'!BB$23+Probability!BB46*'By group'!$BB$30*'By group'!BB$31</f>
        <v>0</v>
      </c>
      <c r="BC46" s="191">
        <f>prop_idu_part*Probability!BC46*'By group'!$BB$24*'By group'!BC$23+Probability!BC46*'By group'!$BB$30*'By group'!BC$31</f>
        <v>5.8528938051196328E-2</v>
      </c>
      <c r="BD46" s="191">
        <f>prop_idu_part*Probability!BD46*'By group'!$BB$24*'By group'!BD$23+Probability!BD46*'By group'!$BB$30*'By group'!BD$31</f>
        <v>0.13707797612325556</v>
      </c>
      <c r="BE46" s="191">
        <f>prop_idu_part*Probability!BE46*'By group'!$BB$24*'By group'!BE$23+Probability!BE46*'By group'!$BB$30*'By group'!BE$31</f>
        <v>0.13462913795456727</v>
      </c>
      <c r="BF46" s="191">
        <f>prop_idu_part*Probability!BF46*'By group'!$BB$24*'By group'!BF$23+Probability!BF46*'By group'!$BB$30*'By group'!BF$31</f>
        <v>4.421643517171614E-2</v>
      </c>
      <c r="BG46" s="191">
        <f>prop_idu_part*Probability!BG46*'By group'!$BB$24*'By group'!BG$23+Probability!BG46*'By group'!$BB$30*'By group'!BG$31</f>
        <v>1.3561436258657144E-2</v>
      </c>
      <c r="BH46" s="191">
        <f>prop_idu_part*Probability!BH46*'By group'!$BB$24*'By group'!BH$23+Probability!BH46*'By group'!$BB$30*'By group'!BH$31</f>
        <v>1.0741932283105379E-2</v>
      </c>
      <c r="BI46" s="191">
        <f>prop_idu_part*Probability!BI46*'By group'!$BB$24*'By group'!BI$23+Probability!BI46*'By group'!$BB$30*'By group'!BI$31</f>
        <v>0</v>
      </c>
      <c r="BJ46" s="191">
        <f>prop_idu_part*Probability!BJ46*'By group'!$BB$24*'By group'!BJ$23+Probability!BJ46*'By group'!$BB$30*'By group'!BJ$31</f>
        <v>0</v>
      </c>
      <c r="BK46" s="191">
        <f>prop_idu_part*Probability!BK46*'By group'!$BB$24*'By group'!BK$23+Probability!BK46*'By group'!$BB$30*'By group'!BK$31</f>
        <v>0</v>
      </c>
      <c r="BL46" s="191">
        <f>prop_idu_part*Probability!BL46*'By group'!$BB$24*'By group'!BL$23+Probability!BL46*'By group'!$BB$30*'By group'!BL$31</f>
        <v>4.8784083329624127E-3</v>
      </c>
      <c r="BM46" s="191">
        <f>prop_idu_part*Probability!BM46*'By group'!$BB$24*'By group'!BM$23+Probability!BM46*'By group'!$BB$30*'By group'!BM$31</f>
        <v>2.4613943532268623E-3</v>
      </c>
      <c r="BN46" s="192">
        <f>prop_idu_part*Probability!BN46*'By group'!$BB$24*'By group'!BN$23+Probability!BN46*'By group'!$BB$30*'By group'!BN$31</f>
        <v>1.8172660053401588E-3</v>
      </c>
    </row>
    <row r="47" spans="1:66" x14ac:dyDescent="0.25">
      <c r="A47">
        <f t="shared" si="0"/>
        <v>21.5</v>
      </c>
      <c r="B47" s="190">
        <f>((1-(1-prop_idu_part)*SUMPRODUCT(Population!$BB47:$BN47,'By group'!$BB$27:$BN$27)*(1-prop_idu_male)/SUMPRODUCT(Population!$B47:$N47,'By group'!$B$27:$N$27))*Probability!O47*'By group'!$B$24*'By group'!O$23+(1-prop_idu_part)*SUMPRODUCT(Population!$BB47:$BN47,'By group'!$BB$27:$BN$27)*(1-prop_idu_male)/SUMPRODUCT(Population!$B47:$N47,'By group'!$B$27:$N$27)*Probability!BB47*'By group'!$B$24*'By group'!BB$23+Probability!AB47*Population!$DE47*(1-'By group'!AB$28*cond_eff)*'By group'!AB$23*prop_sw_use)*(1-Population!$DG47*circ_eff)</f>
        <v>0</v>
      </c>
      <c r="C47" s="191">
        <f>((1-(1-prop_idu_part)*SUMPRODUCT(Population!$BB47:$BN47,'By group'!$BB$27:$BN$27)*(1-prop_idu_male)/SUMPRODUCT(Population!$B47:$N47,'By group'!$B$27:$N$27))*Probability!P47*'By group'!$B$24*'By group'!P$23+(1-prop_idu_part)*SUMPRODUCT(Population!$BB47:$BN47,'By group'!$BB$27:$BN$27)*(1-prop_idu_male)/SUMPRODUCT(Population!$B47:$N47,'By group'!$B$27:$N$27)*Probability!BC47*'By group'!$B$24*'By group'!BC$23+Probability!AC47*Population!$DE47*(1-'By group'!AC$28*cond_eff)*'By group'!AC$23*prop_sw_use)*(1-Population!$DG47*circ_eff)</f>
        <v>2.2938298818285839E-3</v>
      </c>
      <c r="D47" s="191">
        <f>((1-(1-prop_idu_part)*SUMPRODUCT(Population!$BB47:$BN47,'By group'!$BB$27:$BN$27)*(1-prop_idu_male)/SUMPRODUCT(Population!$B47:$N47,'By group'!$B$27:$N$27))*Probability!Q47*'By group'!$B$24*'By group'!Q$23+(1-prop_idu_part)*SUMPRODUCT(Population!$BB47:$BN47,'By group'!$BB$27:$BN$27)*(1-prop_idu_male)/SUMPRODUCT(Population!$B47:$N47,'By group'!$B$27:$N$27)*Probability!BD47*'By group'!$B$24*'By group'!BD$23+Probability!AD47*Population!$DE47*(1-'By group'!AD$28*cond_eff)*'By group'!AD$23*prop_sw_use)*(1-Population!$DG47*circ_eff)</f>
        <v>3.371220479146586E-3</v>
      </c>
      <c r="E47" s="191">
        <f>((1-(1-prop_idu_part)*SUMPRODUCT(Population!$BB47:$BN47,'By group'!$BB$27:$BN$27)*(1-prop_idu_male)/SUMPRODUCT(Population!$B47:$N47,'By group'!$B$27:$N$27))*Probability!R47*'By group'!$B$24*'By group'!R$23+(1-prop_idu_part)*SUMPRODUCT(Population!$BB47:$BN47,'By group'!$BB$27:$BN$27)*(1-prop_idu_male)/SUMPRODUCT(Population!$B47:$N47,'By group'!$B$27:$N$27)*Probability!BE47*'By group'!$B$24*'By group'!BE$23+Probability!AE47*Population!$DE47*(1-'By group'!AE$28*cond_eff)*'By group'!AE$23*prop_sw_use)*(1-Population!$DG47*circ_eff)</f>
        <v>3.9648849939059152E-3</v>
      </c>
      <c r="F47" s="191">
        <f>((1-(1-prop_idu_part)*SUMPRODUCT(Population!$BB47:$BN47,'By group'!$BB$27:$BN$27)*(1-prop_idu_male)/SUMPRODUCT(Population!$B47:$N47,'By group'!$B$27:$N$27))*Probability!S47*'By group'!$B$24*'By group'!S$23+(1-prop_idu_part)*SUMPRODUCT(Population!$BB47:$BN47,'By group'!$BB$27:$BN$27)*(1-prop_idu_male)/SUMPRODUCT(Population!$B47:$N47,'By group'!$B$27:$N$27)*Probability!BF47*'By group'!$B$24*'By group'!BF$23+Probability!AF47*Population!$DE47*(1-'By group'!AF$28*cond_eff)*'By group'!AF$23*prop_sw_use)*(1-Population!$DG47*circ_eff)</f>
        <v>2.1414503497619881E-3</v>
      </c>
      <c r="G47" s="191">
        <f>((1-(1-prop_idu_part)*SUMPRODUCT(Population!$BB47:$BN47,'By group'!$BB$27:$BN$27)*(1-prop_idu_male)/SUMPRODUCT(Population!$B47:$N47,'By group'!$B$27:$N$27))*Probability!T47*'By group'!$B$24*'By group'!T$23+(1-prop_idu_part)*SUMPRODUCT(Population!$BB47:$BN47,'By group'!$BB$27:$BN$27)*(1-prop_idu_male)/SUMPRODUCT(Population!$B47:$N47,'By group'!$B$27:$N$27)*Probability!BG47*'By group'!$B$24*'By group'!BG$23+Probability!AG47*Population!$DE47*(1-'By group'!AG$28*cond_eff)*'By group'!AG$23*prop_sw_use)*(1-Population!$DG47*circ_eff)</f>
        <v>1.3039667084196065E-3</v>
      </c>
      <c r="H47" s="191">
        <f>((1-(1-prop_idu_part)*SUMPRODUCT(Population!$BB47:$BN47,'By group'!$BB$27:$BN$27)*(1-prop_idu_male)/SUMPRODUCT(Population!$B47:$N47,'By group'!$B$27:$N$27))*Probability!U47*'By group'!$B$24*'By group'!U$23+(1-prop_idu_part)*SUMPRODUCT(Population!$BB47:$BN47,'By group'!$BB$27:$BN$27)*(1-prop_idu_male)/SUMPRODUCT(Population!$B47:$N47,'By group'!$B$27:$N$27)*Probability!BH47*'By group'!$B$24*'By group'!BH$23+Probability!AH47*Population!$DE47*(1-'By group'!AH$28*cond_eff)*'By group'!AH$23*prop_sw_use)*(1-Population!$DG47*circ_eff)</f>
        <v>1.1437399942712924E-3</v>
      </c>
      <c r="I47" s="191">
        <f>((1-(1-prop_idu_part)*SUMPRODUCT(Population!$BB47:$BN47,'By group'!$BB$27:$BN$27)*(1-prop_idu_male)/SUMPRODUCT(Population!$B47:$N47,'By group'!$B$27:$N$27))*Probability!V47*'By group'!$B$24*'By group'!V$23+(1-prop_idu_part)*SUMPRODUCT(Population!$BB47:$BN47,'By group'!$BB$27:$BN$27)*(1-prop_idu_male)/SUMPRODUCT(Population!$B47:$N47,'By group'!$B$27:$N$27)*Probability!BI47*'By group'!$B$24*'By group'!BI$23+Probability!AI47*Population!$DE47*(1-'By group'!AI$28*cond_eff)*'By group'!AI$23*prop_sw_use)*(1-Population!$DG47*circ_eff)</f>
        <v>0</v>
      </c>
      <c r="J47" s="191">
        <f>((1-(1-prop_idu_part)*SUMPRODUCT(Population!$BB47:$BN47,'By group'!$BB$27:$BN$27)*(1-prop_idu_male)/SUMPRODUCT(Population!$B47:$N47,'By group'!$B$27:$N$27))*Probability!W47*'By group'!$B$24*'By group'!W$23+(1-prop_idu_part)*SUMPRODUCT(Population!$BB47:$BN47,'By group'!$BB$27:$BN$27)*(1-prop_idu_male)/SUMPRODUCT(Population!$B47:$N47,'By group'!$B$27:$N$27)*Probability!BJ47*'By group'!$B$24*'By group'!BJ$23+Probability!AJ47*Population!$DE47*(1-'By group'!AJ$28*cond_eff)*'By group'!AJ$23*prop_sw_use)*(1-Population!$DG47*circ_eff)</f>
        <v>0</v>
      </c>
      <c r="K47" s="191">
        <f>((1-(1-prop_idu_part)*SUMPRODUCT(Population!$BB47:$BN47,'By group'!$BB$27:$BN$27)*(1-prop_idu_male)/SUMPRODUCT(Population!$B47:$N47,'By group'!$B$27:$N$27))*Probability!X47*'By group'!$B$24*'By group'!X$23+(1-prop_idu_part)*SUMPRODUCT(Population!$BB47:$BN47,'By group'!$BB$27:$BN$27)*(1-prop_idu_male)/SUMPRODUCT(Population!$B47:$N47,'By group'!$B$27:$N$27)*Probability!BK47*'By group'!$B$24*'By group'!BK$23+Probability!AK47*Population!$DE47*(1-'By group'!AK$28*cond_eff)*'By group'!AK$23*prop_sw_use)*(1-Population!$DG47*circ_eff)</f>
        <v>0</v>
      </c>
      <c r="L47" s="191">
        <f>((1-(1-prop_idu_part)*SUMPRODUCT(Population!$BB47:$BN47,'By group'!$BB$27:$BN$27)*(1-prop_idu_male)/SUMPRODUCT(Population!$B47:$N47,'By group'!$B$27:$N$27))*Probability!Y47*'By group'!$B$24*'By group'!Y$23+(1-prop_idu_part)*SUMPRODUCT(Population!$BB47:$BN47,'By group'!$BB$27:$BN$27)*(1-prop_idu_male)/SUMPRODUCT(Population!$B47:$N47,'By group'!$B$27:$N$27)*Probability!BL47*'By group'!$B$24*'By group'!BL$23+Probability!AL47*Population!$DE47*(1-'By group'!AL$28*cond_eff)*'By group'!AL$23*prop_sw_use)*(1-Population!$DG47*circ_eff)</f>
        <v>3.82063623264889E-5</v>
      </c>
      <c r="M47" s="191">
        <f>((1-(1-prop_idu_part)*SUMPRODUCT(Population!$BB47:$BN47,'By group'!$BB$27:$BN$27)*(1-prop_idu_male)/SUMPRODUCT(Population!$B47:$N47,'By group'!$B$27:$N$27))*Probability!Z47*'By group'!$B$24*'By group'!Z$23+(1-prop_idu_part)*SUMPRODUCT(Population!$BB47:$BN47,'By group'!$BB$27:$BN$27)*(1-prop_idu_male)/SUMPRODUCT(Population!$B47:$N47,'By group'!$B$27:$N$27)*Probability!BM47*'By group'!$B$24*'By group'!BM$23+Probability!AM47*Population!$DE47*(1-'By group'!AM$28*cond_eff)*'By group'!AM$23*prop_sw_use)*(1-Population!$DG47*circ_eff)</f>
        <v>6.2444460528806049E-5</v>
      </c>
      <c r="N47" s="191">
        <f>((1-(1-prop_idu_part)*SUMPRODUCT(Population!$BB47:$BN47,'By group'!$BB$27:$BN$27)*(1-prop_idu_male)/SUMPRODUCT(Population!$B47:$N47,'By group'!$B$27:$N$27))*Probability!AA47*'By group'!$B$24*'By group'!AA$23+(1-prop_idu_part)*SUMPRODUCT(Population!$BB47:$BN47,'By group'!$BB$27:$BN$27)*(1-prop_idu_male)/SUMPRODUCT(Population!$B47:$N47,'By group'!$B$27:$N$27)*Probability!BN47*'By group'!$B$24*'By group'!BN$23+Probability!AN47*Population!$DE47*(1-'By group'!AN$28*cond_eff)*'By group'!AN$23*prop_sw_use)*(1-Population!$DG47*circ_eff)</f>
        <v>5.6399995008045039E-5</v>
      </c>
      <c r="O47" s="190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group'!$BB$27:$BN$27)*prop_idu_male))*Probability!B47*Population!$DC47*(1-'By group'!O$28*'By group'!O$29)*'By group'!B$23+(1-prop_idu_part)*SUMPRODUCT(Population!$BB47:$BN47,'By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group'!$BB$27:$BN$27)*prop_idu_male)*Probability!BB47*Population!$DD47*(1-'By group'!BB$28*'By group'!BB$29)*'By group'!BB$23</f>
        <v>0</v>
      </c>
      <c r="P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group'!$BB$27:$BN$27)*prop_idu_male))*Probability!C47*Population!$DC47*(1-'By group'!P$28*'By group'!P$29)*'By group'!C$23+(1-prop_idu_part)*SUMPRODUCT(Population!$BB47:$BN47,'By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group'!$BB$27:$BN$27)*prop_idu_male)*Probability!BC47*Population!$DD47*(1-'By group'!BC$28*'By group'!BC$29)*'By group'!BC$23</f>
        <v>1.097064259638591E-3</v>
      </c>
      <c r="Q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group'!$BB$27:$BN$27)*prop_idu_male))*Probability!D47*Population!$DC47*(1-'By group'!Q$28*'By group'!Q$29)*'By group'!D$23+(1-prop_idu_part)*SUMPRODUCT(Population!$BB47:$BN47,'By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group'!$BB$27:$BN$27)*prop_idu_male)*Probability!BD47*Population!$DD47*(1-'By group'!BD$28*'By group'!BD$29)*'By group'!BD$23</f>
        <v>1.6156087557456283E-3</v>
      </c>
      <c r="R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group'!$BB$27:$BN$27)*prop_idu_male))*Probability!E47*Population!$DC47*(1-'By group'!R$28*'By group'!R$29)*'By group'!E$23+(1-prop_idu_part)*SUMPRODUCT(Population!$BB47:$BN47,'By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group'!$BB$27:$BN$27)*prop_idu_male)*Probability!BE47*Population!$DD47*(1-'By group'!BE$28*'By group'!BE$29)*'By group'!BE$23</f>
        <v>1.908860412273995E-3</v>
      </c>
      <c r="S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group'!$BB$27:$BN$27)*prop_idu_male))*Probability!F47*Population!$DC47*(1-'By group'!S$28*'By group'!S$29)*'By group'!F$23+(1-prop_idu_part)*SUMPRODUCT(Population!$BB47:$BN47,'By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group'!$BB$27:$BN$27)*prop_idu_male)*Probability!BF47*Population!$DD47*(1-'By group'!BF$28*'By group'!BF$29)*'By group'!BF$23</f>
        <v>1.0357690118499134E-3</v>
      </c>
      <c r="T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group'!$BB$27:$BN$27)*prop_idu_male))*Probability!G47*Population!$DC47*(1-'By group'!T$28*'By group'!T$29)*'By group'!G$23+(1-prop_idu_part)*SUMPRODUCT(Population!$BB47:$BN47,'By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group'!$BB$27:$BN$27)*prop_idu_male)*Probability!BG47*Population!$DD47*(1-'By group'!BG$28*'By group'!BG$29)*'By group'!BG$23</f>
        <v>6.3304663886268005E-4</v>
      </c>
      <c r="U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group'!$BB$27:$BN$27)*prop_idu_male))*Probability!H47*Population!$DC47*(1-'By group'!U$28*'By group'!U$29)*'By group'!H$23+(1-prop_idu_part)*SUMPRODUCT(Population!$BB47:$BN47,'By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group'!$BB$27:$BN$27)*prop_idu_male)*Probability!BH47*Population!$DD47*(1-'By group'!BH$28*'By group'!BH$29)*'By group'!BH$23</f>
        <v>5.5627628615591035E-4</v>
      </c>
      <c r="V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group'!$BB$27:$BN$27)*prop_idu_male))*Probability!I47*Population!$DC47*(1-'By group'!V$28*'By group'!V$29)*'By group'!I$23+(1-prop_idu_part)*SUMPRODUCT(Population!$BB47:$BN47,'By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group'!$BB$27:$BN$27)*prop_idu_male)*Probability!BI47*Population!$DD47*(1-'By group'!BI$28*'By group'!BI$29)*'By group'!BI$23</f>
        <v>0</v>
      </c>
      <c r="W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group'!$BB$27:$BN$27)*prop_idu_male))*Probability!J47*Population!$DC47*(1-'By group'!W$28*'By group'!W$29)*'By group'!J$23+(1-prop_idu_part)*SUMPRODUCT(Population!$BB47:$BN47,'By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group'!$BB$27:$BN$27)*prop_idu_male)*Probability!BJ47*Population!$DD47*(1-'By group'!BJ$28*'By group'!BJ$29)*'By group'!BJ$23</f>
        <v>0</v>
      </c>
      <c r="X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group'!$BB$27:$BN$27)*prop_idu_male))*Probability!K47*Population!$DC47*(1-'By group'!X$28*'By group'!X$29)*'By group'!K$23+(1-prop_idu_part)*SUMPRODUCT(Population!$BB47:$BN47,'By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group'!$BB$27:$BN$27)*prop_idu_male)*Probability!BK47*Population!$DD47*(1-'By group'!BK$28*'By group'!BK$29)*'By group'!BK$23</f>
        <v>0</v>
      </c>
      <c r="Y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group'!$BB$27:$BN$27)*prop_idu_male))*Probability!L47*Population!$DC47*(1-'By group'!Y$28*'By group'!Y$29)*'By group'!L$23+(1-prop_idu_part)*SUMPRODUCT(Population!$BB47:$BN47,'By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group'!$BB$27:$BN$27)*prop_idu_male)*Probability!BL47*Population!$DD47*(1-'By group'!BL$28*'By group'!BL$29)*'By group'!BL$23</f>
        <v>1.8735230993053301E-5</v>
      </c>
      <c r="Z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group'!$BB$27:$BN$27)*prop_idu_male))*Probability!M47*Population!$DC47*(1-'By group'!Z$28*'By group'!Z$29)*'By group'!M$23+(1-prop_idu_part)*SUMPRODUCT(Population!$BB47:$BN47,'By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group'!$BB$27:$BN$27)*prop_idu_male)*Probability!BM47*Population!$DD47*(1-'By group'!BM$28*'By group'!BM$29)*'By group'!BM$23</f>
        <v>3.0772147618411821E-5</v>
      </c>
      <c r="AA47" s="191">
        <f>(1-(1-prop_idu_part)*SUMPRODUCT(Population!$BB47:$BN47,'By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group'!$BB$27:$BN$27)*prop_idu_male))*Probability!N47*Population!$DC47*(1-'By group'!AA$28*'By group'!AA$29)*'By group'!N$23+(1-prop_idu_part)*SUMPRODUCT(Population!$BB47:$BN47,'By group'!$BB$27:$BN$27)*prop_idu_male/(SUMPRODUCT(Population!$B47:$N47,'By group'!$B$27:$N$27)-(1-prop_idu_part)*SUMPRODUCT(Population!$BB47:$BN47,'By group'!$BB$27:$BN$27)*(1-prop_idu_male)+(1-prop_idu_part)*SUMPRODUCT(Population!$BB47:$BN47,'By group'!$BB$27:$BN$27)*prop_idu_male)*Probability!BN47*Population!$DD47*(1-'By group'!BN$28*'By group'!BN$29)*'By group'!BN$23</f>
        <v>2.6720535194149162E-5</v>
      </c>
      <c r="AB47" s="229">
        <f>Probability!B47*'By group'!$AB$24*'By group'!B$23</f>
        <v>0</v>
      </c>
      <c r="AC47" s="229">
        <f>Probability!C47*'By group'!$AB$24*'By group'!C$23</f>
        <v>5.0705747182285286E-2</v>
      </c>
      <c r="AD47" s="229">
        <f>Probability!D47*'By group'!$AB$24*'By group'!D$23</f>
        <v>7.4675027321823836E-2</v>
      </c>
      <c r="AE47" s="229">
        <f>Probability!E47*'By group'!$AB$24*'By group'!E$23</f>
        <v>8.8233289298257037E-2</v>
      </c>
      <c r="AF47" s="229">
        <f>Probability!F47*'By group'!$AB$24*'By group'!F$23</f>
        <v>4.7877931260768128E-2</v>
      </c>
      <c r="AG47" s="229">
        <f>Probability!G47*'By group'!$AB$24*'By group'!G$23</f>
        <v>2.9262963404444637E-2</v>
      </c>
      <c r="AH47" s="229">
        <f>Probability!H47*'By group'!$AB$24*'By group'!H$23</f>
        <v>2.5715254176395169E-2</v>
      </c>
      <c r="AI47" s="229">
        <f>Probability!I47*'By group'!$AB$24*'By group'!I$23</f>
        <v>0</v>
      </c>
      <c r="AJ47" s="229">
        <f>Probability!J47*'By group'!$AB$24*'By group'!J$23</f>
        <v>0</v>
      </c>
      <c r="AK47" s="229">
        <f>Probability!K47*'By group'!$AB$24*'By group'!K$23</f>
        <v>0</v>
      </c>
      <c r="AL47" s="229">
        <f>Probability!L47*'By group'!$AB$24*'By group'!L$23</f>
        <v>8.6608567531310931E-4</v>
      </c>
      <c r="AM47" s="229">
        <f>Probability!M47*'By group'!$AB$24*'By group'!M$23</f>
        <v>1.4225864532880293E-3</v>
      </c>
      <c r="AN47" s="229">
        <f>Probability!N47*'By group'!$AB$24*'By group'!N$23</f>
        <v>1.2353413890414254E-3</v>
      </c>
      <c r="AO47" s="40">
        <f>Probability!AO47*'By group'!$AO$24*'By group'!AO$23</f>
        <v>0</v>
      </c>
      <c r="AP47" s="42">
        <f>Probability!AP47*'By group'!$AO$24*'By group'!AP$23</f>
        <v>4.4933802233116096E-3</v>
      </c>
      <c r="AQ47" s="42">
        <f>Probability!AQ47*'By group'!$AO$24*'By group'!AQ$23</f>
        <v>6.3976587672240548E-3</v>
      </c>
      <c r="AR47" s="42">
        <f>Probability!AR47*'By group'!$AO$24*'By group'!AR$23</f>
        <v>7.1454322919301053E-3</v>
      </c>
      <c r="AS47" s="42">
        <f>Probability!AS47*'By group'!$AO$24*'By group'!AS$23</f>
        <v>3.6880016165859474E-3</v>
      </c>
      <c r="AT47" s="42">
        <f>Probability!AT47*'By group'!$AO$24*'By group'!AT$23</f>
        <v>2.1624378126341966E-3</v>
      </c>
      <c r="AU47" s="42">
        <f>Probability!AU47*'By group'!$AO$24*'By group'!AU$23</f>
        <v>1.744883662345314E-3</v>
      </c>
      <c r="AV47" s="42">
        <f>Probability!AV47*'By group'!$AO$24*'By group'!AV$23</f>
        <v>0</v>
      </c>
      <c r="AW47" s="42">
        <f>Probability!AW47*'By group'!$AO$24*'By group'!AW$23</f>
        <v>0</v>
      </c>
      <c r="AX47" s="42">
        <f>Probability!AX47*'By group'!$AO$24*'By group'!AX$23</f>
        <v>0</v>
      </c>
      <c r="AY47" s="42">
        <f>Probability!AY47*'By group'!$AO$24*'By group'!AY$23</f>
        <v>5.8145488807096179E-5</v>
      </c>
      <c r="AZ47" s="42">
        <f>Probability!AZ47*'By group'!$AO$24*'By group'!AZ$23</f>
        <v>8.541717644138395E-5</v>
      </c>
      <c r="BA47" s="43">
        <f>Probability!BA47*'By group'!$AO$24*'By group'!BA$23</f>
        <v>6.4374580867247548E-5</v>
      </c>
      <c r="BB47" s="191">
        <f>prop_idu_part*Probability!BB47*'By group'!$BB$24*'By group'!BB$23+Probability!BB47*'By group'!$BB$30*'By group'!BB$31</f>
        <v>0</v>
      </c>
      <c r="BC47" s="191">
        <f>prop_idu_part*Probability!BC47*'By group'!$BB$24*'By group'!BC$23+Probability!BC47*'By group'!$BB$30*'By group'!BC$31</f>
        <v>5.8538453507941554E-2</v>
      </c>
      <c r="BD47" s="191">
        <f>prop_idu_part*Probability!BD47*'By group'!$BB$24*'By group'!BD$23+Probability!BD47*'By group'!$BB$30*'By group'!BD$31</f>
        <v>0.13707466853077083</v>
      </c>
      <c r="BE47" s="191">
        <f>prop_idu_part*Probability!BE47*'By group'!$BB$24*'By group'!BE$23+Probability!BE47*'By group'!$BB$30*'By group'!BE$31</f>
        <v>0.13456157687913098</v>
      </c>
      <c r="BF47" s="191">
        <f>prop_idu_part*Probability!BF47*'By group'!$BB$24*'By group'!BF$23+Probability!BF47*'By group'!$BB$30*'By group'!BF$31</f>
        <v>4.4172154104129835E-2</v>
      </c>
      <c r="BG47" s="191">
        <f>prop_idu_part*Probability!BG47*'By group'!$BB$24*'By group'!BG$23+Probability!BG47*'By group'!$BB$30*'By group'!BG$31</f>
        <v>1.354307701295502E-2</v>
      </c>
      <c r="BH47" s="191">
        <f>prop_idu_part*Probability!BH47*'By group'!$BB$24*'By group'!BH$23+Probability!BH47*'By group'!$BB$30*'By group'!BH$31</f>
        <v>1.0720929725415849E-2</v>
      </c>
      <c r="BI47" s="191">
        <f>prop_idu_part*Probability!BI47*'By group'!$BB$24*'By group'!BI$23+Probability!BI47*'By group'!$BB$30*'By group'!BI$31</f>
        <v>0</v>
      </c>
      <c r="BJ47" s="191">
        <f>prop_idu_part*Probability!BJ47*'By group'!$BB$24*'By group'!BJ$23+Probability!BJ47*'By group'!$BB$30*'By group'!BJ$31</f>
        <v>0</v>
      </c>
      <c r="BK47" s="191">
        <f>prop_idu_part*Probability!BK47*'By group'!$BB$24*'By group'!BK$23+Probability!BK47*'By group'!$BB$30*'By group'!BK$31</f>
        <v>0</v>
      </c>
      <c r="BL47" s="191">
        <f>prop_idu_part*Probability!BL47*'By group'!$BB$24*'By group'!BL$23+Probability!BL47*'By group'!$BB$30*'By group'!BL$31</f>
        <v>4.8696904639177405E-3</v>
      </c>
      <c r="BM47" s="191">
        <f>prop_idu_part*Probability!BM47*'By group'!$BB$24*'By group'!BM$23+Probability!BM47*'By group'!$BB$30*'By group'!BM$31</f>
        <v>2.4578590179863045E-3</v>
      </c>
      <c r="BN47" s="192">
        <f>prop_idu_part*Probability!BN47*'By group'!$BB$24*'By group'!BN$23+Probability!BN47*'By group'!$BB$30*'By group'!BN$31</f>
        <v>1.8145439508135133E-3</v>
      </c>
    </row>
    <row r="48" spans="1:66" x14ac:dyDescent="0.25">
      <c r="A48">
        <f t="shared" si="0"/>
        <v>22</v>
      </c>
      <c r="B48" s="190">
        <f>((1-(1-prop_idu_part)*SUMPRODUCT(Population!$BB48:$BN48,'By group'!$BB$27:$BN$27)*(1-prop_idu_male)/SUMPRODUCT(Population!$B48:$N48,'By group'!$B$27:$N$27))*Probability!O48*'By group'!$B$24*'By group'!O$23+(1-prop_idu_part)*SUMPRODUCT(Population!$BB48:$BN48,'By group'!$BB$27:$BN$27)*(1-prop_idu_male)/SUMPRODUCT(Population!$B48:$N48,'By group'!$B$27:$N$27)*Probability!BB48*'By group'!$B$24*'By group'!BB$23+Probability!AB48*Population!$DE48*(1-'By group'!AB$28*cond_eff)*'By group'!AB$23*prop_sw_use)*(1-Population!$DG48*circ_eff)</f>
        <v>0</v>
      </c>
      <c r="C48" s="191">
        <f>((1-(1-prop_idu_part)*SUMPRODUCT(Population!$BB48:$BN48,'By group'!$BB$27:$BN$27)*(1-prop_idu_male)/SUMPRODUCT(Population!$B48:$N48,'By group'!$B$27:$N$27))*Probability!P48*'By group'!$B$24*'By group'!P$23+(1-prop_idu_part)*SUMPRODUCT(Population!$BB48:$BN48,'By group'!$BB$27:$BN$27)*(1-prop_idu_male)/SUMPRODUCT(Population!$B48:$N48,'By group'!$B$27:$N$27)*Probability!BC48*'By group'!$B$24*'By group'!BC$23+Probability!AC48*Population!$DE48*(1-'By group'!AC$28*cond_eff)*'By group'!AC$23*prop_sw_use)*(1-Population!$DG48*circ_eff)</f>
        <v>2.2927427559031694E-3</v>
      </c>
      <c r="D48" s="191">
        <f>((1-(1-prop_idu_part)*SUMPRODUCT(Population!$BB48:$BN48,'By group'!$BB$27:$BN$27)*(1-prop_idu_male)/SUMPRODUCT(Population!$B48:$N48,'By group'!$B$27:$N$27))*Probability!Q48*'By group'!$B$24*'By group'!Q$23+(1-prop_idu_part)*SUMPRODUCT(Population!$BB48:$BN48,'By group'!$BB$27:$BN$27)*(1-prop_idu_male)/SUMPRODUCT(Population!$B48:$N48,'By group'!$B$27:$N$27)*Probability!BD48*'By group'!$B$24*'By group'!BD$23+Probability!AD48*Population!$DE48*(1-'By group'!AD$28*cond_eff)*'By group'!AD$23*prop_sw_use)*(1-Population!$DG48*circ_eff)</f>
        <v>3.36802293101668E-3</v>
      </c>
      <c r="E48" s="191">
        <f>((1-(1-prop_idu_part)*SUMPRODUCT(Population!$BB48:$BN48,'By group'!$BB$27:$BN$27)*(1-prop_idu_male)/SUMPRODUCT(Population!$B48:$N48,'By group'!$B$27:$N$27))*Probability!R48*'By group'!$B$24*'By group'!R$23+(1-prop_idu_part)*SUMPRODUCT(Population!$BB48:$BN48,'By group'!$BB$27:$BN$27)*(1-prop_idu_male)/SUMPRODUCT(Population!$B48:$N48,'By group'!$B$27:$N$27)*Probability!BE48*'By group'!$B$24*'By group'!BE$23+Probability!AE48*Population!$DE48*(1-'By group'!AE$28*cond_eff)*'By group'!AE$23*prop_sw_use)*(1-Population!$DG48*circ_eff)</f>
        <v>3.9572364370148204E-3</v>
      </c>
      <c r="F48" s="191">
        <f>((1-(1-prop_idu_part)*SUMPRODUCT(Population!$BB48:$BN48,'By group'!$BB$27:$BN$27)*(1-prop_idu_male)/SUMPRODUCT(Population!$B48:$N48,'By group'!$B$27:$N$27))*Probability!S48*'By group'!$B$24*'By group'!S$23+(1-prop_idu_part)*SUMPRODUCT(Population!$BB48:$BN48,'By group'!$BB$27:$BN$27)*(1-prop_idu_male)/SUMPRODUCT(Population!$B48:$N48,'By group'!$B$27:$N$27)*Probability!BF48*'By group'!$B$24*'By group'!BF$23+Probability!AF48*Population!$DE48*(1-'By group'!AF$28*cond_eff)*'By group'!AF$23*prop_sw_use)*(1-Population!$DG48*circ_eff)</f>
        <v>2.1352133817894984E-3</v>
      </c>
      <c r="G48" s="191">
        <f>((1-(1-prop_idu_part)*SUMPRODUCT(Population!$BB48:$BN48,'By group'!$BB$27:$BN$27)*(1-prop_idu_male)/SUMPRODUCT(Population!$B48:$N48,'By group'!$B$27:$N$27))*Probability!T48*'By group'!$B$24*'By group'!T$23+(1-prop_idu_part)*SUMPRODUCT(Population!$BB48:$BN48,'By group'!$BB$27:$BN$27)*(1-prop_idu_male)/SUMPRODUCT(Population!$B48:$N48,'By group'!$B$27:$N$27)*Probability!BG48*'By group'!$B$24*'By group'!BG$23+Probability!AG48*Population!$DE48*(1-'By group'!AG$28*cond_eff)*'By group'!AG$23*prop_sw_use)*(1-Population!$DG48*circ_eff)</f>
        <v>1.2990460243055685E-3</v>
      </c>
      <c r="H48" s="191">
        <f>((1-(1-prop_idu_part)*SUMPRODUCT(Population!$BB48:$BN48,'By group'!$BB$27:$BN$27)*(1-prop_idu_male)/SUMPRODUCT(Population!$B48:$N48,'By group'!$B$27:$N$27))*Probability!U48*'By group'!$B$24*'By group'!U$23+(1-prop_idu_part)*SUMPRODUCT(Population!$BB48:$BN48,'By group'!$BB$27:$BN$27)*(1-prop_idu_male)/SUMPRODUCT(Population!$B48:$N48,'By group'!$B$27:$N$27)*Probability!BH48*'By group'!$B$24*'By group'!BH$23+Probability!AH48*Population!$DE48*(1-'By group'!AH$28*cond_eff)*'By group'!AH$23*prop_sw_use)*(1-Population!$DG48*circ_eff)</f>
        <v>1.136755041315737E-3</v>
      </c>
      <c r="I48" s="191">
        <f>((1-(1-prop_idu_part)*SUMPRODUCT(Population!$BB48:$BN48,'By group'!$BB$27:$BN$27)*(1-prop_idu_male)/SUMPRODUCT(Population!$B48:$N48,'By group'!$B$27:$N$27))*Probability!V48*'By group'!$B$24*'By group'!V$23+(1-prop_idu_part)*SUMPRODUCT(Population!$BB48:$BN48,'By group'!$BB$27:$BN$27)*(1-prop_idu_male)/SUMPRODUCT(Population!$B48:$N48,'By group'!$B$27:$N$27)*Probability!BI48*'By group'!$B$24*'By group'!BI$23+Probability!AI48*Population!$DE48*(1-'By group'!AI$28*cond_eff)*'By group'!AI$23*prop_sw_use)*(1-Population!$DG48*circ_eff)</f>
        <v>0</v>
      </c>
      <c r="J48" s="191">
        <f>((1-(1-prop_idu_part)*SUMPRODUCT(Population!$BB48:$BN48,'By group'!$BB$27:$BN$27)*(1-prop_idu_male)/SUMPRODUCT(Population!$B48:$N48,'By group'!$B$27:$N$27))*Probability!W48*'By group'!$B$24*'By group'!W$23+(1-prop_idu_part)*SUMPRODUCT(Population!$BB48:$BN48,'By group'!$BB$27:$BN$27)*(1-prop_idu_male)/SUMPRODUCT(Population!$B48:$N48,'By group'!$B$27:$N$27)*Probability!BJ48*'By group'!$B$24*'By group'!BJ$23+Probability!AJ48*Population!$DE48*(1-'By group'!AJ$28*cond_eff)*'By group'!AJ$23*prop_sw_use)*(1-Population!$DG48*circ_eff)</f>
        <v>0</v>
      </c>
      <c r="K48" s="191">
        <f>((1-(1-prop_idu_part)*SUMPRODUCT(Population!$BB48:$BN48,'By group'!$BB$27:$BN$27)*(1-prop_idu_male)/SUMPRODUCT(Population!$B48:$N48,'By group'!$B$27:$N$27))*Probability!X48*'By group'!$B$24*'By group'!X$23+(1-prop_idu_part)*SUMPRODUCT(Population!$BB48:$BN48,'By group'!$BB$27:$BN$27)*(1-prop_idu_male)/SUMPRODUCT(Population!$B48:$N48,'By group'!$B$27:$N$27)*Probability!BK48*'By group'!$B$24*'By group'!BK$23+Probability!AK48*Population!$DE48*(1-'By group'!AK$28*cond_eff)*'By group'!AK$23*prop_sw_use)*(1-Population!$DG48*circ_eff)</f>
        <v>0</v>
      </c>
      <c r="L48" s="191">
        <f>((1-(1-prop_idu_part)*SUMPRODUCT(Population!$BB48:$BN48,'By group'!$BB$27:$BN$27)*(1-prop_idu_male)/SUMPRODUCT(Population!$B48:$N48,'By group'!$B$27:$N$27))*Probability!Y48*'By group'!$B$24*'By group'!Y$23+(1-prop_idu_part)*SUMPRODUCT(Population!$BB48:$BN48,'By group'!$BB$27:$BN$27)*(1-prop_idu_male)/SUMPRODUCT(Population!$B48:$N48,'By group'!$B$27:$N$27)*Probability!BL48*'By group'!$B$24*'By group'!BL$23+Probability!AL48*Population!$DE48*(1-'By group'!AL$28*cond_eff)*'By group'!AL$23*prop_sw_use)*(1-Population!$DG48*circ_eff)</f>
        <v>3.7989941527032396E-5</v>
      </c>
      <c r="M48" s="191">
        <f>((1-(1-prop_idu_part)*SUMPRODUCT(Population!$BB48:$BN48,'By group'!$BB$27:$BN$27)*(1-prop_idu_male)/SUMPRODUCT(Population!$B48:$N48,'By group'!$B$27:$N$27))*Probability!Z48*'By group'!$B$24*'By group'!Z$23+(1-prop_idu_part)*SUMPRODUCT(Population!$BB48:$BN48,'By group'!$BB$27:$BN$27)*(1-prop_idu_male)/SUMPRODUCT(Population!$B48:$N48,'By group'!$B$27:$N$27)*Probability!BM48*'By group'!$B$24*'By group'!BM$23+Probability!AM48*Population!$DE48*(1-'By group'!AM$28*cond_eff)*'By group'!AM$23*prop_sw_use)*(1-Population!$DG48*circ_eff)</f>
        <v>6.1955115744859483E-5</v>
      </c>
      <c r="N48" s="191">
        <f>((1-(1-prop_idu_part)*SUMPRODUCT(Population!$BB48:$BN48,'By group'!$BB$27:$BN$27)*(1-prop_idu_male)/SUMPRODUCT(Population!$B48:$N48,'By group'!$B$27:$N$27))*Probability!AA48*'By group'!$B$24*'By group'!AA$23+(1-prop_idu_part)*SUMPRODUCT(Population!$BB48:$BN48,'By group'!$BB$27:$BN$27)*(1-prop_idu_male)/SUMPRODUCT(Population!$B48:$N48,'By group'!$B$27:$N$27)*Probability!BN48*'By group'!$B$24*'By group'!BN$23+Probability!AN48*Population!$DE48*(1-'By group'!AN$28*cond_eff)*'By group'!AN$23*prop_sw_use)*(1-Population!$DG48*circ_eff)</f>
        <v>5.5591378700943153E-5</v>
      </c>
      <c r="O48" s="190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group'!$BB$27:$BN$27)*prop_idu_male))*Probability!B48*Population!$DC48*(1-'By group'!O$28*'By group'!O$29)*'By group'!B$23+(1-prop_idu_part)*SUMPRODUCT(Population!$BB48:$BN48,'By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group'!$BB$27:$BN$27)*prop_idu_male)*Probability!BB48*Population!$DD48*(1-'By group'!BB$28*'By group'!BB$29)*'By group'!BB$23</f>
        <v>0</v>
      </c>
      <c r="P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group'!$BB$27:$BN$27)*prop_idu_male))*Probability!C48*Population!$DC48*(1-'By group'!P$28*'By group'!P$29)*'By group'!C$23+(1-prop_idu_part)*SUMPRODUCT(Population!$BB48:$BN48,'By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group'!$BB$27:$BN$27)*prop_idu_male)*Probability!BC48*Population!$DD48*(1-'By group'!BC$28*'By group'!BC$29)*'By group'!BC$23</f>
        <v>1.094170755633036E-3</v>
      </c>
      <c r="Q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group'!$BB$27:$BN$27)*prop_idu_male))*Probability!D48*Population!$DC48*(1-'By group'!Q$28*'By group'!Q$29)*'By group'!D$23+(1-prop_idu_part)*SUMPRODUCT(Population!$BB48:$BN48,'By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group'!$BB$27:$BN$27)*prop_idu_male)*Probability!BD48*Population!$DD48*(1-'By group'!BD$28*'By group'!BD$29)*'By group'!BD$23</f>
        <v>1.6100629059171835E-3</v>
      </c>
      <c r="R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group'!$BB$27:$BN$27)*prop_idu_male))*Probability!E48*Population!$DC48*(1-'By group'!R$28*'By group'!R$29)*'By group'!E$23+(1-prop_idu_part)*SUMPRODUCT(Population!$BB48:$BN48,'By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group'!$BB$27:$BN$27)*prop_idu_male)*Probability!BE48*Population!$DD48*(1-'By group'!BE$28*'By group'!BE$29)*'By group'!BE$23</f>
        <v>1.8994957819215507E-3</v>
      </c>
      <c r="S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group'!$BB$27:$BN$27)*prop_idu_male))*Probability!F48*Population!$DC48*(1-'By group'!S$28*'By group'!S$29)*'By group'!F$23+(1-prop_idu_part)*SUMPRODUCT(Population!$BB48:$BN48,'By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group'!$BB$27:$BN$27)*prop_idu_male)*Probability!BF48*Population!$DD48*(1-'By group'!BF$28*'By group'!BF$29)*'By group'!BF$23</f>
        <v>1.0292786480473825E-3</v>
      </c>
      <c r="T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group'!$BB$27:$BN$27)*prop_idu_male))*Probability!G48*Population!$DC48*(1-'By group'!T$28*'By group'!T$29)*'By group'!G$23+(1-prop_idu_part)*SUMPRODUCT(Population!$BB48:$BN48,'By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group'!$BB$27:$BN$27)*prop_idu_male)*Probability!BG48*Population!$DD48*(1-'By group'!BG$28*'By group'!BG$29)*'By group'!BG$23</f>
        <v>6.2840364284281124E-4</v>
      </c>
      <c r="U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group'!$BB$27:$BN$27)*prop_idu_male))*Probability!H48*Population!$DC48*(1-'By group'!U$28*'By group'!U$29)*'By group'!H$23+(1-prop_idu_part)*SUMPRODUCT(Population!$BB48:$BN48,'By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group'!$BB$27:$BN$27)*prop_idu_male)*Probability!BH48*Population!$DD48*(1-'By group'!BH$28*'By group'!BH$29)*'By group'!BH$23</f>
        <v>5.5103881709355667E-4</v>
      </c>
      <c r="V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group'!$BB$27:$BN$27)*prop_idu_male))*Probability!I48*Population!$DC48*(1-'By group'!V$28*'By group'!V$29)*'By group'!I$23+(1-prop_idu_part)*SUMPRODUCT(Population!$BB48:$BN48,'By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group'!$BB$27:$BN$27)*prop_idu_male)*Probability!BI48*Population!$DD48*(1-'By group'!BI$28*'By group'!BI$29)*'By group'!BI$23</f>
        <v>0</v>
      </c>
      <c r="W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group'!$BB$27:$BN$27)*prop_idu_male))*Probability!J48*Population!$DC48*(1-'By group'!W$28*'By group'!W$29)*'By group'!J$23+(1-prop_idu_part)*SUMPRODUCT(Population!$BB48:$BN48,'By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group'!$BB$27:$BN$27)*prop_idu_male)*Probability!BJ48*Population!$DD48*(1-'By group'!BJ$28*'By group'!BJ$29)*'By group'!BJ$23</f>
        <v>0</v>
      </c>
      <c r="X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group'!$BB$27:$BN$27)*prop_idu_male))*Probability!K48*Population!$DC48*(1-'By group'!X$28*'By group'!X$29)*'By group'!K$23+(1-prop_idu_part)*SUMPRODUCT(Population!$BB48:$BN48,'By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group'!$BB$27:$BN$27)*prop_idu_male)*Probability!BK48*Population!$DD48*(1-'By group'!BK$28*'By group'!BK$29)*'By group'!BK$23</f>
        <v>0</v>
      </c>
      <c r="Y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group'!$BB$27:$BN$27)*prop_idu_male))*Probability!L48*Population!$DC48*(1-'By group'!Y$28*'By group'!Y$29)*'By group'!L$23+(1-prop_idu_part)*SUMPRODUCT(Population!$BB48:$BN48,'By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group'!$BB$27:$BN$27)*prop_idu_male)*Probability!BL48*Population!$DD48*(1-'By group'!BL$28*'By group'!BL$29)*'By group'!BL$23</f>
        <v>1.8553084628693061E-5</v>
      </c>
      <c r="Z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group'!$BB$27:$BN$27)*prop_idu_male))*Probability!M48*Population!$DC48*(1-'By group'!Z$28*'By group'!Z$29)*'By group'!M$23+(1-prop_idu_part)*SUMPRODUCT(Population!$BB48:$BN48,'By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group'!$BB$27:$BN$27)*prop_idu_male)*Probability!BM48*Population!$DD48*(1-'By group'!BM$28*'By group'!BM$29)*'By group'!BM$23</f>
        <v>3.0422349065061481E-5</v>
      </c>
      <c r="AA48" s="191">
        <f>(1-(1-prop_idu_part)*SUMPRODUCT(Population!$BB48:$BN48,'By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group'!$BB$27:$BN$27)*prop_idu_male))*Probability!N48*Population!$DC48*(1-'By group'!AA$28*'By group'!AA$29)*'By group'!N$23+(1-prop_idu_part)*SUMPRODUCT(Population!$BB48:$BN48,'By group'!$BB$27:$BN$27)*prop_idu_male/(SUMPRODUCT(Population!$B48:$N48,'By group'!$B$27:$N$27)-(1-prop_idu_part)*SUMPRODUCT(Population!$BB48:$BN48,'By group'!$BB$27:$BN$27)*(1-prop_idu_male)+(1-prop_idu_part)*SUMPRODUCT(Population!$BB48:$BN48,'By group'!$BB$27:$BN$27)*prop_idu_male)*Probability!BN48*Population!$DD48*(1-'By group'!BN$28*'By group'!BN$29)*'By group'!BN$23</f>
        <v>2.63652830814677E-5</v>
      </c>
      <c r="AB48" s="229">
        <f>Probability!B48*'By group'!$AB$24*'By group'!B$23</f>
        <v>0</v>
      </c>
      <c r="AC48" s="229">
        <f>Probability!C48*'By group'!$AB$24*'By group'!C$23</f>
        <v>5.059742739118004E-2</v>
      </c>
      <c r="AD48" s="229">
        <f>Probability!D48*'By group'!$AB$24*'By group'!D$23</f>
        <v>7.4456075605713642E-2</v>
      </c>
      <c r="AE48" s="229">
        <f>Probability!E48*'By group'!$AB$24*'By group'!E$23</f>
        <v>8.7844501216862284E-2</v>
      </c>
      <c r="AF48" s="229">
        <f>Probability!F48*'By group'!$AB$24*'By group'!F$23</f>
        <v>4.7601787566674859E-2</v>
      </c>
      <c r="AG48" s="229">
        <f>Probability!G48*'By group'!$AB$24*'By group'!G$23</f>
        <v>2.9062906478605453E-2</v>
      </c>
      <c r="AH48" s="229">
        <f>Probability!H48*'By group'!$AB$24*'By group'!H$23</f>
        <v>2.5485906243867592E-2</v>
      </c>
      <c r="AI48" s="229">
        <f>Probability!I48*'By group'!$AB$24*'By group'!I$23</f>
        <v>0</v>
      </c>
      <c r="AJ48" s="229">
        <f>Probability!J48*'By group'!$AB$24*'By group'!J$23</f>
        <v>0</v>
      </c>
      <c r="AK48" s="229">
        <f>Probability!K48*'By group'!$AB$24*'By group'!K$23</f>
        <v>0</v>
      </c>
      <c r="AL48" s="229">
        <f>Probability!L48*'By group'!$AB$24*'By group'!L$23</f>
        <v>8.5809523026970306E-4</v>
      </c>
      <c r="AM48" s="229">
        <f>Probability!M48*'By group'!$AB$24*'By group'!M$23</f>
        <v>1.407119727127157E-3</v>
      </c>
      <c r="AN48" s="229">
        <f>Probability!N48*'By group'!$AB$24*'By group'!N$23</f>
        <v>1.2195277817166311E-3</v>
      </c>
      <c r="AO48" s="40">
        <f>Probability!AO48*'By group'!$AO$24*'By group'!AO$23</f>
        <v>0</v>
      </c>
      <c r="AP48" s="42">
        <f>Probability!AP48*'By group'!$AO$24*'By group'!AP$23</f>
        <v>4.5399273536945312E-3</v>
      </c>
      <c r="AQ48" s="42">
        <f>Probability!AQ48*'By group'!$AO$24*'By group'!AQ$23</f>
        <v>6.4668327557523709E-3</v>
      </c>
      <c r="AR48" s="42">
        <f>Probability!AR48*'By group'!$AO$24*'By group'!AR$23</f>
        <v>7.2272860364828708E-3</v>
      </c>
      <c r="AS48" s="42">
        <f>Probability!AS48*'By group'!$AO$24*'By group'!AS$23</f>
        <v>3.7321185090782396E-3</v>
      </c>
      <c r="AT48" s="42">
        <f>Probability!AT48*'By group'!$AO$24*'By group'!AT$23</f>
        <v>2.1891477824020609E-3</v>
      </c>
      <c r="AU48" s="42">
        <f>Probability!AU48*'By group'!$AO$24*'By group'!AU$23</f>
        <v>1.7674101349694502E-3</v>
      </c>
      <c r="AV48" s="42">
        <f>Probability!AV48*'By group'!$AO$24*'By group'!AV$23</f>
        <v>0</v>
      </c>
      <c r="AW48" s="42">
        <f>Probability!AW48*'By group'!$AO$24*'By group'!AW$23</f>
        <v>0</v>
      </c>
      <c r="AX48" s="42">
        <f>Probability!AX48*'By group'!$AO$24*'By group'!AX$23</f>
        <v>0</v>
      </c>
      <c r="AY48" s="42">
        <f>Probability!AY48*'By group'!$AO$24*'By group'!AY$23</f>
        <v>5.8913333181399106E-5</v>
      </c>
      <c r="AZ48" s="42">
        <f>Probability!AZ48*'By group'!$AO$24*'By group'!AZ$23</f>
        <v>8.6637864870536195E-5</v>
      </c>
      <c r="BA48" s="43">
        <f>Probability!BA48*'By group'!$AO$24*'By group'!BA$23</f>
        <v>6.5259366399202597E-5</v>
      </c>
      <c r="BB48" s="191">
        <f>prop_idu_part*Probability!BB48*'By group'!$BB$24*'By group'!BB$23+Probability!BB48*'By group'!$BB$30*'By group'!BB$31</f>
        <v>0</v>
      </c>
      <c r="BC48" s="191">
        <f>prop_idu_part*Probability!BC48*'By group'!$BB$24*'By group'!BC$23+Probability!BC48*'By group'!$BB$30*'By group'!BC$31</f>
        <v>5.8547305680061501E-2</v>
      </c>
      <c r="BD48" s="191">
        <f>prop_idu_part*Probability!BD48*'By group'!$BB$24*'By group'!BD$23+Probability!BD48*'By group'!$BB$30*'By group'!BD$31</f>
        <v>0.13707328621325585</v>
      </c>
      <c r="BE48" s="191">
        <f>prop_idu_part*Probability!BE48*'By group'!$BB$24*'By group'!BE$23+Probability!BE48*'By group'!$BB$30*'By group'!BE$31</f>
        <v>0.13450321026342513</v>
      </c>
      <c r="BF48" s="191">
        <f>prop_idu_part*Probability!BF48*'By group'!$BB$24*'By group'!BF$23+Probability!BF48*'By group'!$BB$30*'By group'!BF$31</f>
        <v>4.4132815203917902E-2</v>
      </c>
      <c r="BG48" s="191">
        <f>prop_idu_part*Probability!BG48*'By group'!$BB$24*'By group'!BG$23+Probability!BG48*'By group'!$BB$30*'By group'!BG$31</f>
        <v>1.3526467473723009E-2</v>
      </c>
      <c r="BH48" s="191">
        <f>prop_idu_part*Probability!BH48*'By group'!$BB$24*'By group'!BH$23+Probability!BH48*'By group'!$BB$30*'By group'!BH$31</f>
        <v>1.0701369813200079E-2</v>
      </c>
      <c r="BI48" s="191">
        <f>prop_idu_part*Probability!BI48*'By group'!$BB$24*'By group'!BI$23+Probability!BI48*'By group'!$BB$30*'By group'!BI$31</f>
        <v>0</v>
      </c>
      <c r="BJ48" s="191">
        <f>prop_idu_part*Probability!BJ48*'By group'!$BB$24*'By group'!BJ$23+Probability!BJ48*'By group'!$BB$30*'By group'!BJ$31</f>
        <v>0</v>
      </c>
      <c r="BK48" s="191">
        <f>prop_idu_part*Probability!BK48*'By group'!$BB$24*'By group'!BK$23+Probability!BK48*'By group'!$BB$30*'By group'!BK$31</f>
        <v>0</v>
      </c>
      <c r="BL48" s="191">
        <f>prop_idu_part*Probability!BL48*'By group'!$BB$24*'By group'!BL$23+Probability!BL48*'By group'!$BB$30*'By group'!BL$31</f>
        <v>4.8612858966497969E-3</v>
      </c>
      <c r="BM48" s="191">
        <f>prop_idu_part*Probability!BM48*'By group'!$BB$24*'By group'!BM$23+Probability!BM48*'By group'!$BB$30*'By group'!BM$31</f>
        <v>2.4540625368108904E-3</v>
      </c>
      <c r="BN48" s="192">
        <f>prop_idu_part*Probability!BN48*'By group'!$BB$24*'By group'!BN$23+Probability!BN48*'By group'!$BB$30*'By group'!BN$31</f>
        <v>1.8116024427969832E-3</v>
      </c>
    </row>
    <row r="49" spans="1:66" x14ac:dyDescent="0.25">
      <c r="A49">
        <f t="shared" si="0"/>
        <v>22.5</v>
      </c>
      <c r="B49" s="190">
        <f>((1-(1-prop_idu_part)*SUMPRODUCT(Population!$BB49:$BN49,'By group'!$BB$27:$BN$27)*(1-prop_idu_male)/SUMPRODUCT(Population!$B49:$N49,'By group'!$B$27:$N$27))*Probability!O49*'By group'!$B$24*'By group'!O$23+(1-prop_idu_part)*SUMPRODUCT(Population!$BB49:$BN49,'By group'!$BB$27:$BN$27)*(1-prop_idu_male)/SUMPRODUCT(Population!$B49:$N49,'By group'!$B$27:$N$27)*Probability!BB49*'By group'!$B$24*'By group'!BB$23+Probability!AB49*Population!$DE49*(1-'By group'!AB$28*cond_eff)*'By group'!AB$23*prop_sw_use)*(1-Population!$DG49*circ_eff)</f>
        <v>0</v>
      </c>
      <c r="C49" s="191">
        <f>((1-(1-prop_idu_part)*SUMPRODUCT(Population!$BB49:$BN49,'By group'!$BB$27:$BN$27)*(1-prop_idu_male)/SUMPRODUCT(Population!$B49:$N49,'By group'!$B$27:$N$27))*Probability!P49*'By group'!$B$24*'By group'!P$23+(1-prop_idu_part)*SUMPRODUCT(Population!$BB49:$BN49,'By group'!$BB$27:$BN$27)*(1-prop_idu_male)/SUMPRODUCT(Population!$B49:$N49,'By group'!$B$27:$N$27)*Probability!BC49*'By group'!$B$24*'By group'!BC$23+Probability!AC49*Population!$DE49*(1-'By group'!AC$28*cond_eff)*'By group'!AC$23*prop_sw_use)*(1-Population!$DG49*circ_eff)</f>
        <v>2.291844145483877E-3</v>
      </c>
      <c r="D49" s="191">
        <f>((1-(1-prop_idu_part)*SUMPRODUCT(Population!$BB49:$BN49,'By group'!$BB$27:$BN$27)*(1-prop_idu_male)/SUMPRODUCT(Population!$B49:$N49,'By group'!$B$27:$N$27))*Probability!Q49*'By group'!$B$24*'By group'!Q$23+(1-prop_idu_part)*SUMPRODUCT(Population!$BB49:$BN49,'By group'!$BB$27:$BN$27)*(1-prop_idu_male)/SUMPRODUCT(Population!$B49:$N49,'By group'!$B$27:$N$27)*Probability!BD49*'By group'!$B$24*'By group'!BD$23+Probability!AD49*Population!$DE49*(1-'By group'!AD$28*cond_eff)*'By group'!AD$23*prop_sw_use)*(1-Population!$DG49*circ_eff)</f>
        <v>3.3652189322974082E-3</v>
      </c>
      <c r="E49" s="191">
        <f>((1-(1-prop_idu_part)*SUMPRODUCT(Population!$BB49:$BN49,'By group'!$BB$27:$BN$27)*(1-prop_idu_male)/SUMPRODUCT(Population!$B49:$N49,'By group'!$B$27:$N$27))*Probability!R49*'By group'!$B$24*'By group'!R$23+(1-prop_idu_part)*SUMPRODUCT(Population!$BB49:$BN49,'By group'!$BB$27:$BN$27)*(1-prop_idu_male)/SUMPRODUCT(Population!$B49:$N49,'By group'!$B$27:$N$27)*Probability!BE49*'By group'!$B$24*'By group'!BE$23+Probability!AE49*Population!$DE49*(1-'By group'!AE$28*cond_eff)*'By group'!AE$23*prop_sw_use)*(1-Population!$DG49*circ_eff)</f>
        <v>3.9503325783740665E-3</v>
      </c>
      <c r="F49" s="191">
        <f>((1-(1-prop_idu_part)*SUMPRODUCT(Population!$BB49:$BN49,'By group'!$BB$27:$BN$27)*(1-prop_idu_male)/SUMPRODUCT(Population!$B49:$N49,'By group'!$B$27:$N$27))*Probability!S49*'By group'!$B$24*'By group'!S$23+(1-prop_idu_part)*SUMPRODUCT(Population!$BB49:$BN49,'By group'!$BB$27:$BN$27)*(1-prop_idu_male)/SUMPRODUCT(Population!$B49:$N49,'By group'!$B$27:$N$27)*Probability!BF49*'By group'!$B$24*'By group'!BF$23+Probability!AF49*Population!$DE49*(1-'By group'!AF$28*cond_eff)*'By group'!AF$23*prop_sw_use)*(1-Population!$DG49*circ_eff)</f>
        <v>2.1295195330527537E-3</v>
      </c>
      <c r="G49" s="191">
        <f>((1-(1-prop_idu_part)*SUMPRODUCT(Population!$BB49:$BN49,'By group'!$BB$27:$BN$27)*(1-prop_idu_male)/SUMPRODUCT(Population!$B49:$N49,'By group'!$B$27:$N$27))*Probability!T49*'By group'!$B$24*'By group'!T$23+(1-prop_idu_part)*SUMPRODUCT(Population!$BB49:$BN49,'By group'!$BB$27:$BN$27)*(1-prop_idu_male)/SUMPRODUCT(Population!$B49:$N49,'By group'!$B$27:$N$27)*Probability!BG49*'By group'!$B$24*'By group'!BG$23+Probability!AG49*Population!$DE49*(1-'By group'!AG$28*cond_eff)*'By group'!AG$23*prop_sw_use)*(1-Population!$DG49*circ_eff)</f>
        <v>1.2945198807775694E-3</v>
      </c>
      <c r="H49" s="191">
        <f>((1-(1-prop_idu_part)*SUMPRODUCT(Population!$BB49:$BN49,'By group'!$BB$27:$BN$27)*(1-prop_idu_male)/SUMPRODUCT(Population!$B49:$N49,'By group'!$B$27:$N$27))*Probability!U49*'By group'!$B$24*'By group'!U$23+(1-prop_idu_part)*SUMPRODUCT(Population!$BB49:$BN49,'By group'!$BB$27:$BN$27)*(1-prop_idu_male)/SUMPRODUCT(Population!$B49:$N49,'By group'!$B$27:$N$27)*Probability!BH49*'By group'!$B$24*'By group'!BH$23+Probability!AH49*Population!$DE49*(1-'By group'!AH$28*cond_eff)*'By group'!AH$23*prop_sw_use)*(1-Population!$DG49*circ_eff)</f>
        <v>1.130272359135672E-3</v>
      </c>
      <c r="I49" s="191">
        <f>((1-(1-prop_idu_part)*SUMPRODUCT(Population!$BB49:$BN49,'By group'!$BB$27:$BN$27)*(1-prop_idu_male)/SUMPRODUCT(Population!$B49:$N49,'By group'!$B$27:$N$27))*Probability!V49*'By group'!$B$24*'By group'!V$23+(1-prop_idu_part)*SUMPRODUCT(Population!$BB49:$BN49,'By group'!$BB$27:$BN$27)*(1-prop_idu_male)/SUMPRODUCT(Population!$B49:$N49,'By group'!$B$27:$N$27)*Probability!BI49*'By group'!$B$24*'By group'!BI$23+Probability!AI49*Population!$DE49*(1-'By group'!AI$28*cond_eff)*'By group'!AI$23*prop_sw_use)*(1-Population!$DG49*circ_eff)</f>
        <v>0</v>
      </c>
      <c r="J49" s="191">
        <f>((1-(1-prop_idu_part)*SUMPRODUCT(Population!$BB49:$BN49,'By group'!$BB$27:$BN$27)*(1-prop_idu_male)/SUMPRODUCT(Population!$B49:$N49,'By group'!$B$27:$N$27))*Probability!W49*'By group'!$B$24*'By group'!W$23+(1-prop_idu_part)*SUMPRODUCT(Population!$BB49:$BN49,'By group'!$BB$27:$BN$27)*(1-prop_idu_male)/SUMPRODUCT(Population!$B49:$N49,'By group'!$B$27:$N$27)*Probability!BJ49*'By group'!$B$24*'By group'!BJ$23+Probability!AJ49*Population!$DE49*(1-'By group'!AJ$28*cond_eff)*'By group'!AJ$23*prop_sw_use)*(1-Population!$DG49*circ_eff)</f>
        <v>0</v>
      </c>
      <c r="K49" s="191">
        <f>((1-(1-prop_idu_part)*SUMPRODUCT(Population!$BB49:$BN49,'By group'!$BB$27:$BN$27)*(1-prop_idu_male)/SUMPRODUCT(Population!$B49:$N49,'By group'!$B$27:$N$27))*Probability!X49*'By group'!$B$24*'By group'!X$23+(1-prop_idu_part)*SUMPRODUCT(Population!$BB49:$BN49,'By group'!$BB$27:$BN$27)*(1-prop_idu_male)/SUMPRODUCT(Population!$B49:$N49,'By group'!$B$27:$N$27)*Probability!BK49*'By group'!$B$24*'By group'!BK$23+Probability!AK49*Population!$DE49*(1-'By group'!AK$28*cond_eff)*'By group'!AK$23*prop_sw_use)*(1-Population!$DG49*circ_eff)</f>
        <v>0</v>
      </c>
      <c r="L49" s="191">
        <f>((1-(1-prop_idu_part)*SUMPRODUCT(Population!$BB49:$BN49,'By group'!$BB$27:$BN$27)*(1-prop_idu_male)/SUMPRODUCT(Population!$B49:$N49,'By group'!$B$27:$N$27))*Probability!Y49*'By group'!$B$24*'By group'!Y$23+(1-prop_idu_part)*SUMPRODUCT(Population!$BB49:$BN49,'By group'!$BB$27:$BN$27)*(1-prop_idu_male)/SUMPRODUCT(Population!$B49:$N49,'By group'!$B$27:$N$27)*Probability!BL49*'By group'!$B$24*'By group'!BL$23+Probability!AL49*Population!$DE49*(1-'By group'!AL$28*cond_eff)*'By group'!AL$23*prop_sw_use)*(1-Population!$DG49*circ_eff)</f>
        <v>3.778723821591042E-5</v>
      </c>
      <c r="M49" s="191">
        <f>((1-(1-prop_idu_part)*SUMPRODUCT(Population!$BB49:$BN49,'By group'!$BB$27:$BN$27)*(1-prop_idu_male)/SUMPRODUCT(Population!$B49:$N49,'By group'!$B$27:$N$27))*Probability!Z49*'By group'!$B$24*'By group'!Z$23+(1-prop_idu_part)*SUMPRODUCT(Population!$BB49:$BN49,'By group'!$BB$27:$BN$27)*(1-prop_idu_male)/SUMPRODUCT(Population!$B49:$N49,'By group'!$B$27:$N$27)*Probability!BM49*'By group'!$B$24*'By group'!BM$23+Probability!AM49*Population!$DE49*(1-'By group'!AM$28*cond_eff)*'By group'!AM$23*prop_sw_use)*(1-Population!$DG49*circ_eff)</f>
        <v>6.1492057184844493E-5</v>
      </c>
      <c r="N49" s="191">
        <f>((1-(1-prop_idu_part)*SUMPRODUCT(Population!$BB49:$BN49,'By group'!$BB$27:$BN$27)*(1-prop_idu_male)/SUMPRODUCT(Population!$B49:$N49,'By group'!$B$27:$N$27))*Probability!AA49*'By group'!$B$24*'By group'!AA$23+(1-prop_idu_part)*SUMPRODUCT(Population!$BB49:$BN49,'By group'!$BB$27:$BN$27)*(1-prop_idu_male)/SUMPRODUCT(Population!$B49:$N49,'By group'!$B$27:$N$27)*Probability!BN49*'By group'!$B$24*'By group'!BN$23+Probability!AN49*Population!$DE49*(1-'By group'!AN$28*cond_eff)*'By group'!AN$23*prop_sw_use)*(1-Population!$DG49*circ_eff)</f>
        <v>5.4834435741154358E-5</v>
      </c>
      <c r="O49" s="190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group'!$BB$27:$BN$27)*prop_idu_male))*Probability!B49*Population!$DC49*(1-'By group'!O$28*'By group'!O$29)*'By group'!B$23+(1-prop_idu_part)*SUMPRODUCT(Population!$BB49:$BN49,'By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group'!$BB$27:$BN$27)*prop_idu_male)*Probability!BB49*Population!$DD49*(1-'By group'!BB$28*'By group'!BB$29)*'By group'!BB$23</f>
        <v>0</v>
      </c>
      <c r="P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group'!$BB$27:$BN$27)*prop_idu_male))*Probability!C49*Population!$DC49*(1-'By group'!P$28*'By group'!P$29)*'By group'!C$23+(1-prop_idu_part)*SUMPRODUCT(Population!$BB49:$BN49,'By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group'!$BB$27:$BN$27)*prop_idu_male)*Probability!BC49*Population!$DD49*(1-'By group'!BC$28*'By group'!BC$29)*'By group'!BC$23</f>
        <v>1.0915176110337975E-3</v>
      </c>
      <c r="Q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group'!$BB$27:$BN$27)*prop_idu_male))*Probability!D49*Population!$DC49*(1-'By group'!Q$28*'By group'!Q$29)*'By group'!D$23+(1-prop_idu_part)*SUMPRODUCT(Population!$BB49:$BN49,'By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group'!$BB$27:$BN$27)*prop_idu_male)*Probability!BD49*Population!$DD49*(1-'By group'!BD$28*'By group'!BD$29)*'By group'!BD$23</f>
        <v>1.6049583246346135E-3</v>
      </c>
      <c r="R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group'!$BB$27:$BN$27)*prop_idu_male))*Probability!E49*Population!$DC49*(1-'By group'!R$28*'By group'!R$29)*'By group'!E$23+(1-prop_idu_part)*SUMPRODUCT(Population!$BB49:$BN49,'By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group'!$BB$27:$BN$27)*prop_idu_male)*Probability!BE49*Population!$DD49*(1-'By group'!BE$28*'By group'!BE$29)*'By group'!BE$23</f>
        <v>1.8908296156256576E-3</v>
      </c>
      <c r="S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group'!$BB$27:$BN$27)*prop_idu_male))*Probability!F49*Population!$DC49*(1-'By group'!S$28*'By group'!S$29)*'By group'!F$23+(1-prop_idu_part)*SUMPRODUCT(Population!$BB49:$BN49,'By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group'!$BB$27:$BN$27)*prop_idu_male)*Probability!BF49*Population!$DD49*(1-'By group'!BF$28*'By group'!BF$29)*'By group'!BF$23</f>
        <v>1.0232488841979677E-3</v>
      </c>
      <c r="T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group'!$BB$27:$BN$27)*prop_idu_male))*Probability!G49*Population!$DC49*(1-'By group'!T$28*'By group'!T$29)*'By group'!G$23+(1-prop_idu_part)*SUMPRODUCT(Population!$BB49:$BN49,'By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group'!$BB$27:$BN$27)*prop_idu_male)*Probability!BG49*Population!$DD49*(1-'By group'!BG$28*'By group'!BG$29)*'By group'!BG$23</f>
        <v>6.2407262244103885E-4</v>
      </c>
      <c r="U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group'!$BB$27:$BN$27)*prop_idu_male))*Probability!H49*Population!$DC49*(1-'By group'!U$28*'By group'!U$29)*'By group'!H$23+(1-prop_idu_part)*SUMPRODUCT(Population!$BB49:$BN49,'By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group'!$BB$27:$BN$27)*prop_idu_male)*Probability!BH49*Population!$DD49*(1-'By group'!BH$28*'By group'!BH$29)*'By group'!BH$23</f>
        <v>5.4612301874854777E-4</v>
      </c>
      <c r="V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group'!$BB$27:$BN$27)*prop_idu_male))*Probability!I49*Population!$DC49*(1-'By group'!V$28*'By group'!V$29)*'By group'!I$23+(1-prop_idu_part)*SUMPRODUCT(Population!$BB49:$BN49,'By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group'!$BB$27:$BN$27)*prop_idu_male)*Probability!BI49*Population!$DD49*(1-'By group'!BI$28*'By group'!BI$29)*'By group'!BI$23</f>
        <v>0</v>
      </c>
      <c r="W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group'!$BB$27:$BN$27)*prop_idu_male))*Probability!J49*Population!$DC49*(1-'By group'!W$28*'By group'!W$29)*'By group'!J$23+(1-prop_idu_part)*SUMPRODUCT(Population!$BB49:$BN49,'By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group'!$BB$27:$BN$27)*prop_idu_male)*Probability!BJ49*Population!$DD49*(1-'By group'!BJ$28*'By group'!BJ$29)*'By group'!BJ$23</f>
        <v>0</v>
      </c>
      <c r="X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group'!$BB$27:$BN$27)*prop_idu_male))*Probability!K49*Population!$DC49*(1-'By group'!X$28*'By group'!X$29)*'By group'!K$23+(1-prop_idu_part)*SUMPRODUCT(Population!$BB49:$BN49,'By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group'!$BB$27:$BN$27)*prop_idu_male)*Probability!BK49*Population!$DD49*(1-'By group'!BK$28*'By group'!BK$29)*'By group'!BK$23</f>
        <v>0</v>
      </c>
      <c r="Y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group'!$BB$27:$BN$27)*prop_idu_male))*Probability!L49*Population!$DC49*(1-'By group'!Y$28*'By group'!Y$29)*'By group'!L$23+(1-prop_idu_part)*SUMPRODUCT(Population!$BB49:$BN49,'By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group'!$BB$27:$BN$27)*prop_idu_male)*Probability!BL49*Population!$DD49*(1-'By group'!BL$28*'By group'!BL$29)*'By group'!BL$23</f>
        <v>1.8381486495095699E-5</v>
      </c>
      <c r="Z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group'!$BB$27:$BN$27)*prop_idu_male))*Probability!M49*Population!$DC49*(1-'By group'!Z$28*'By group'!Z$29)*'By group'!M$23+(1-prop_idu_part)*SUMPRODUCT(Population!$BB49:$BN49,'By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group'!$BB$27:$BN$27)*prop_idu_male)*Probability!BM49*Population!$DD49*(1-'By group'!BM$28*'By group'!BM$29)*'By group'!BM$23</f>
        <v>3.0087455107287825E-5</v>
      </c>
      <c r="AA49" s="191">
        <f>(1-(1-prop_idu_part)*SUMPRODUCT(Population!$BB49:$BN49,'By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group'!$BB$27:$BN$27)*prop_idu_male))*Probability!N49*Population!$DC49*(1-'By group'!AA$28*'By group'!AA$29)*'By group'!N$23+(1-prop_idu_part)*SUMPRODUCT(Population!$BB49:$BN49,'By group'!$BB$27:$BN$27)*prop_idu_male/(SUMPRODUCT(Population!$B49:$N49,'By group'!$B$27:$N$27)-(1-prop_idu_part)*SUMPRODUCT(Population!$BB49:$BN49,'By group'!$BB$27:$BN$27)*(1-prop_idu_male)+(1-prop_idu_part)*SUMPRODUCT(Population!$BB49:$BN49,'By group'!$BB$27:$BN$27)*prop_idu_male)*Probability!BN49*Population!$DD49*(1-'By group'!BN$28*'By group'!BN$29)*'By group'!BN$23</f>
        <v>2.6022885455663858E-5</v>
      </c>
      <c r="AB49" s="229">
        <f>Probability!B49*'By group'!$AB$24*'By group'!B$23</f>
        <v>0</v>
      </c>
      <c r="AC49" s="229">
        <f>Probability!C49*'By group'!$AB$24*'By group'!C$23</f>
        <v>5.0498888824665696E-2</v>
      </c>
      <c r="AD49" s="229">
        <f>Probability!D49*'By group'!$AB$24*'By group'!D$23</f>
        <v>7.4255511614911424E-2</v>
      </c>
      <c r="AE49" s="229">
        <f>Probability!E49*'By group'!$AB$24*'By group'!E$23</f>
        <v>8.7485509683959101E-2</v>
      </c>
      <c r="AF49" s="229">
        <f>Probability!F49*'By group'!$AB$24*'By group'!F$23</f>
        <v>4.7345526048663933E-2</v>
      </c>
      <c r="AG49" s="229">
        <f>Probability!G49*'By group'!$AB$24*'By group'!G$23</f>
        <v>2.8876381252006957E-2</v>
      </c>
      <c r="AH49" s="229">
        <f>Probability!H49*'By group'!$AB$24*'By group'!H$23</f>
        <v>2.5270597757134639E-2</v>
      </c>
      <c r="AI49" s="229">
        <f>Probability!I49*'By group'!$AB$24*'By group'!I$23</f>
        <v>0</v>
      </c>
      <c r="AJ49" s="229">
        <f>Probability!J49*'By group'!$AB$24*'By group'!J$23</f>
        <v>0</v>
      </c>
      <c r="AK49" s="229">
        <f>Probability!K49*'By group'!$AB$24*'By group'!K$23</f>
        <v>0</v>
      </c>
      <c r="AL49" s="229">
        <f>Probability!L49*'By group'!$AB$24*'By group'!L$23</f>
        <v>8.5056417479045202E-4</v>
      </c>
      <c r="AM49" s="229">
        <f>Probability!M49*'By group'!$AB$24*'By group'!M$23</f>
        <v>1.3922933114017056E-3</v>
      </c>
      <c r="AN49" s="229">
        <f>Probability!N49*'By group'!$AB$24*'By group'!N$23</f>
        <v>1.2042638393108401E-3</v>
      </c>
      <c r="AO49" s="40">
        <f>Probability!AO49*'By group'!$AO$24*'By group'!AO$23</f>
        <v>0</v>
      </c>
      <c r="AP49" s="42">
        <f>Probability!AP49*'By group'!$AO$24*'By group'!AP$23</f>
        <v>4.5861359765616066E-3</v>
      </c>
      <c r="AQ49" s="42">
        <f>Probability!AQ49*'By group'!$AO$24*'By group'!AQ$23</f>
        <v>6.5355681777989416E-3</v>
      </c>
      <c r="AR49" s="42">
        <f>Probability!AR49*'By group'!$AO$24*'By group'!AR$23</f>
        <v>7.3087326244162983E-3</v>
      </c>
      <c r="AS49" s="42">
        <f>Probability!AS49*'By group'!$AO$24*'By group'!AS$23</f>
        <v>3.7760583503778258E-3</v>
      </c>
      <c r="AT49" s="42">
        <f>Probability!AT49*'By group'!$AO$24*'By group'!AT$23</f>
        <v>2.2157646321259443E-3</v>
      </c>
      <c r="AU49" s="42">
        <f>Probability!AU49*'By group'!$AO$24*'By group'!AU$23</f>
        <v>1.7899064906306875E-3</v>
      </c>
      <c r="AV49" s="42">
        <f>Probability!AV49*'By group'!$AO$24*'By group'!AV$23</f>
        <v>0</v>
      </c>
      <c r="AW49" s="42">
        <f>Probability!AW49*'By group'!$AO$24*'By group'!AW$23</f>
        <v>0</v>
      </c>
      <c r="AX49" s="42">
        <f>Probability!AX49*'By group'!$AO$24*'By group'!AX$23</f>
        <v>0</v>
      </c>
      <c r="AY49" s="42">
        <f>Probability!AY49*'By group'!$AO$24*'By group'!AY$23</f>
        <v>5.9678321126704425E-5</v>
      </c>
      <c r="AZ49" s="42">
        <f>Probability!AZ49*'By group'!$AO$24*'By group'!AZ$23</f>
        <v>8.7853398908801012E-5</v>
      </c>
      <c r="BA49" s="43">
        <f>Probability!BA49*'By group'!$AO$24*'By group'!BA$23</f>
        <v>6.6153304100945328E-5</v>
      </c>
      <c r="BB49" s="191">
        <f>prop_idu_part*Probability!BB49*'By group'!$BB$24*'By group'!BB$23+Probability!BB49*'By group'!$BB$30*'By group'!BB$31</f>
        <v>0</v>
      </c>
      <c r="BC49" s="191">
        <f>prop_idu_part*Probability!BC49*'By group'!$BB$24*'By group'!BC$23+Probability!BC49*'By group'!$BB$30*'By group'!BC$31</f>
        <v>5.8555509079979473E-2</v>
      </c>
      <c r="BD49" s="191">
        <f>prop_idu_part*Probability!BD49*'By group'!$BB$24*'By group'!BD$23+Probability!BD49*'By group'!$BB$30*'By group'!BD$31</f>
        <v>0.13707341763434616</v>
      </c>
      <c r="BE49" s="191">
        <f>prop_idu_part*Probability!BE49*'By group'!$BB$24*'By group'!BE$23+Probability!BE49*'By group'!$BB$30*'By group'!BE$31</f>
        <v>0.13445298404234646</v>
      </c>
      <c r="BF49" s="191">
        <f>prop_idu_part*Probability!BF49*'By group'!$BB$24*'By group'!BF$23+Probability!BF49*'By group'!$BB$30*'By group'!BF$31</f>
        <v>4.4098007107145856E-2</v>
      </c>
      <c r="BG49" s="191">
        <f>prop_idu_part*Probability!BG49*'By group'!$BB$24*'By group'!BG$23+Probability!BG49*'By group'!$BB$30*'By group'!BG$31</f>
        <v>1.351150751923343E-2</v>
      </c>
      <c r="BH49" s="191">
        <f>prop_idu_part*Probability!BH49*'By group'!$BB$24*'By group'!BH$23+Probability!BH49*'By group'!$BB$30*'By group'!BH$31</f>
        <v>1.0683257504172289E-2</v>
      </c>
      <c r="BI49" s="191">
        <f>prop_idu_part*Probability!BI49*'By group'!$BB$24*'By group'!BI$23+Probability!BI49*'By group'!$BB$30*'By group'!BI$31</f>
        <v>0</v>
      </c>
      <c r="BJ49" s="191">
        <f>prop_idu_part*Probability!BJ49*'By group'!$BB$24*'By group'!BJ$23+Probability!BJ49*'By group'!$BB$30*'By group'!BJ$31</f>
        <v>0</v>
      </c>
      <c r="BK49" s="191">
        <f>prop_idu_part*Probability!BK49*'By group'!$BB$24*'By group'!BK$23+Probability!BK49*'By group'!$BB$30*'By group'!BK$31</f>
        <v>0</v>
      </c>
      <c r="BL49" s="191">
        <f>prop_idu_part*Probability!BL49*'By group'!$BB$24*'By group'!BL$23+Probability!BL49*'By group'!$BB$30*'By group'!BL$31</f>
        <v>4.853265601867573E-3</v>
      </c>
      <c r="BM49" s="191">
        <f>prop_idu_part*Probability!BM49*'By group'!$BB$24*'By group'!BM$23+Probability!BM49*'By group'!$BB$30*'By group'!BM$31</f>
        <v>2.4501063869163983E-3</v>
      </c>
      <c r="BN49" s="192">
        <f>prop_idu_part*Probability!BN49*'By group'!$BB$24*'By group'!BN$23+Probability!BN49*'By group'!$BB$30*'By group'!BN$31</f>
        <v>1.8084917280151449E-3</v>
      </c>
    </row>
    <row r="50" spans="1:66" x14ac:dyDescent="0.25">
      <c r="A50">
        <f t="shared" si="0"/>
        <v>23</v>
      </c>
      <c r="B50" s="190">
        <f>((1-(1-prop_idu_part)*SUMPRODUCT(Population!$BB50:$BN50,'By group'!$BB$27:$BN$27)*(1-prop_idu_male)/SUMPRODUCT(Population!$B50:$N50,'By group'!$B$27:$N$27))*Probability!O50*'By group'!$B$24*'By group'!O$23+(1-prop_idu_part)*SUMPRODUCT(Population!$BB50:$BN50,'By group'!$BB$27:$BN$27)*(1-prop_idu_male)/SUMPRODUCT(Population!$B50:$N50,'By group'!$B$27:$N$27)*Probability!BB50*'By group'!$B$24*'By group'!BB$23+Probability!AB50*Population!$DE50*(1-'By group'!AB$28*cond_eff)*'By group'!AB$23*prop_sw_use)*(1-Population!$DG50*circ_eff)</f>
        <v>0</v>
      </c>
      <c r="C50" s="191">
        <f>((1-(1-prop_idu_part)*SUMPRODUCT(Population!$BB50:$BN50,'By group'!$BB$27:$BN$27)*(1-prop_idu_male)/SUMPRODUCT(Population!$B50:$N50,'By group'!$B$27:$N$27))*Probability!P50*'By group'!$B$24*'By group'!P$23+(1-prop_idu_part)*SUMPRODUCT(Population!$BB50:$BN50,'By group'!$BB$27:$BN$27)*(1-prop_idu_male)/SUMPRODUCT(Population!$B50:$N50,'By group'!$B$27:$N$27)*Probability!BC50*'By group'!$B$24*'By group'!BC$23+Probability!AC50*Population!$DE50*(1-'By group'!AC$28*cond_eff)*'By group'!AC$23*prop_sw_use)*(1-Population!$DG50*circ_eff)</f>
        <v>2.2911186177077634E-3</v>
      </c>
      <c r="D50" s="191">
        <f>((1-(1-prop_idu_part)*SUMPRODUCT(Population!$BB50:$BN50,'By group'!$BB$27:$BN$27)*(1-prop_idu_male)/SUMPRODUCT(Population!$B50:$N50,'By group'!$B$27:$N$27))*Probability!Q50*'By group'!$B$24*'By group'!Q$23+(1-prop_idu_part)*SUMPRODUCT(Population!$BB50:$BN50,'By group'!$BB$27:$BN$27)*(1-prop_idu_male)/SUMPRODUCT(Population!$B50:$N50,'By group'!$B$27:$N$27)*Probability!BD50*'By group'!$B$24*'By group'!BD$23+Probability!AD50*Population!$DE50*(1-'By group'!AD$28*cond_eff)*'By group'!AD$23*prop_sw_use)*(1-Population!$DG50*circ_eff)</f>
        <v>3.3627785289479322E-3</v>
      </c>
      <c r="E50" s="191">
        <f>((1-(1-prop_idu_part)*SUMPRODUCT(Population!$BB50:$BN50,'By group'!$BB$27:$BN$27)*(1-prop_idu_male)/SUMPRODUCT(Population!$B50:$N50,'By group'!$B$27:$N$27))*Probability!R50*'By group'!$B$24*'By group'!R$23+(1-prop_idu_part)*SUMPRODUCT(Population!$BB50:$BN50,'By group'!$BB$27:$BN$27)*(1-prop_idu_male)/SUMPRODUCT(Population!$B50:$N50,'By group'!$B$27:$N$27)*Probability!BE50*'By group'!$B$24*'By group'!BE$23+Probability!AE50*Population!$DE50*(1-'By group'!AE$28*cond_eff)*'By group'!AE$23*prop_sw_use)*(1-Population!$DG50*circ_eff)</f>
        <v>3.9441173149591686E-3</v>
      </c>
      <c r="F50" s="191">
        <f>((1-(1-prop_idu_part)*SUMPRODUCT(Population!$BB50:$BN50,'By group'!$BB$27:$BN$27)*(1-prop_idu_male)/SUMPRODUCT(Population!$B50:$N50,'By group'!$B$27:$N$27))*Probability!S50*'By group'!$B$24*'By group'!S$23+(1-prop_idu_part)*SUMPRODUCT(Population!$BB50:$BN50,'By group'!$BB$27:$BN$27)*(1-prop_idu_male)/SUMPRODUCT(Population!$B50:$N50,'By group'!$B$27:$N$27)*Probability!BF50*'By group'!$B$24*'By group'!BF$23+Probability!AF50*Population!$DE50*(1-'By group'!AF$28*cond_eff)*'By group'!AF$23*prop_sw_use)*(1-Population!$DG50*circ_eff)</f>
        <v>2.1243299894966048E-3</v>
      </c>
      <c r="G50" s="191">
        <f>((1-(1-prop_idu_part)*SUMPRODUCT(Population!$BB50:$BN50,'By group'!$BB$27:$BN$27)*(1-prop_idu_male)/SUMPRODUCT(Population!$B50:$N50,'By group'!$B$27:$N$27))*Probability!T50*'By group'!$B$24*'By group'!T$23+(1-prop_idu_part)*SUMPRODUCT(Population!$BB50:$BN50,'By group'!$BB$27:$BN$27)*(1-prop_idu_male)/SUMPRODUCT(Population!$B50:$N50,'By group'!$B$27:$N$27)*Probability!BG50*'By group'!$B$24*'By group'!BG$23+Probability!AG50*Population!$DE50*(1-'By group'!AG$28*cond_eff)*'By group'!AG$23*prop_sw_use)*(1-Population!$DG50*circ_eff)</f>
        <v>1.2903621214925792E-3</v>
      </c>
      <c r="H50" s="191">
        <f>((1-(1-prop_idu_part)*SUMPRODUCT(Population!$BB50:$BN50,'By group'!$BB$27:$BN$27)*(1-prop_idu_male)/SUMPRODUCT(Population!$B50:$N50,'By group'!$B$27:$N$27))*Probability!U50*'By group'!$B$24*'By group'!U$23+(1-prop_idu_part)*SUMPRODUCT(Population!$BB50:$BN50,'By group'!$BB$27:$BN$27)*(1-prop_idu_male)/SUMPRODUCT(Population!$B50:$N50,'By group'!$B$27:$N$27)*Probability!BH50*'By group'!$B$24*'By group'!BH$23+Probability!AH50*Population!$DE50*(1-'By group'!AH$28*cond_eff)*'By group'!AH$23*prop_sw_use)*(1-Population!$DG50*circ_eff)</f>
        <v>1.1242617643053069E-3</v>
      </c>
      <c r="I50" s="191">
        <f>((1-(1-prop_idu_part)*SUMPRODUCT(Population!$BB50:$BN50,'By group'!$BB$27:$BN$27)*(1-prop_idu_male)/SUMPRODUCT(Population!$B50:$N50,'By group'!$B$27:$N$27))*Probability!V50*'By group'!$B$24*'By group'!V$23+(1-prop_idu_part)*SUMPRODUCT(Population!$BB50:$BN50,'By group'!$BB$27:$BN$27)*(1-prop_idu_male)/SUMPRODUCT(Population!$B50:$N50,'By group'!$B$27:$N$27)*Probability!BI50*'By group'!$B$24*'By group'!BI$23+Probability!AI50*Population!$DE50*(1-'By group'!AI$28*cond_eff)*'By group'!AI$23*prop_sw_use)*(1-Population!$DG50*circ_eff)</f>
        <v>0</v>
      </c>
      <c r="J50" s="191">
        <f>((1-(1-prop_idu_part)*SUMPRODUCT(Population!$BB50:$BN50,'By group'!$BB$27:$BN$27)*(1-prop_idu_male)/SUMPRODUCT(Population!$B50:$N50,'By group'!$B$27:$N$27))*Probability!W50*'By group'!$B$24*'By group'!W$23+(1-prop_idu_part)*SUMPRODUCT(Population!$BB50:$BN50,'By group'!$BB$27:$BN$27)*(1-prop_idu_male)/SUMPRODUCT(Population!$B50:$N50,'By group'!$B$27:$N$27)*Probability!BJ50*'By group'!$B$24*'By group'!BJ$23+Probability!AJ50*Population!$DE50*(1-'By group'!AJ$28*cond_eff)*'By group'!AJ$23*prop_sw_use)*(1-Population!$DG50*circ_eff)</f>
        <v>0</v>
      </c>
      <c r="K50" s="191">
        <f>((1-(1-prop_idu_part)*SUMPRODUCT(Population!$BB50:$BN50,'By group'!$BB$27:$BN$27)*(1-prop_idu_male)/SUMPRODUCT(Population!$B50:$N50,'By group'!$B$27:$N$27))*Probability!X50*'By group'!$B$24*'By group'!X$23+(1-prop_idu_part)*SUMPRODUCT(Population!$BB50:$BN50,'By group'!$BB$27:$BN$27)*(1-prop_idu_male)/SUMPRODUCT(Population!$B50:$N50,'By group'!$B$27:$N$27)*Probability!BK50*'By group'!$B$24*'By group'!BK$23+Probability!AK50*Population!$DE50*(1-'By group'!AK$28*cond_eff)*'By group'!AK$23*prop_sw_use)*(1-Population!$DG50*circ_eff)</f>
        <v>0</v>
      </c>
      <c r="L50" s="191">
        <f>((1-(1-prop_idu_part)*SUMPRODUCT(Population!$BB50:$BN50,'By group'!$BB$27:$BN$27)*(1-prop_idu_male)/SUMPRODUCT(Population!$B50:$N50,'By group'!$B$27:$N$27))*Probability!Y50*'By group'!$B$24*'By group'!Y$23+(1-prop_idu_part)*SUMPRODUCT(Population!$BB50:$BN50,'By group'!$BB$27:$BN$27)*(1-prop_idu_male)/SUMPRODUCT(Population!$B50:$N50,'By group'!$B$27:$N$27)*Probability!BL50*'By group'!$B$24*'By group'!BL$23+Probability!AL50*Population!$DE50*(1-'By group'!AL$28*cond_eff)*'By group'!AL$23*prop_sw_use)*(1-Population!$DG50*circ_eff)</f>
        <v>3.7597730427373485E-5</v>
      </c>
      <c r="M50" s="191">
        <f>((1-(1-prop_idu_part)*SUMPRODUCT(Population!$BB50:$BN50,'By group'!$BB$27:$BN$27)*(1-prop_idu_male)/SUMPRODUCT(Population!$B50:$N50,'By group'!$B$27:$N$27))*Probability!Z50*'By group'!$B$24*'By group'!Z$23+(1-prop_idu_part)*SUMPRODUCT(Population!$BB50:$BN50,'By group'!$BB$27:$BN$27)*(1-prop_idu_male)/SUMPRODUCT(Population!$B50:$N50,'By group'!$B$27:$N$27)*Probability!BM50*'By group'!$B$24*'By group'!BM$23+Probability!AM50*Population!$DE50*(1-'By group'!AM$28*cond_eff)*'By group'!AM$23*prop_sw_use)*(1-Population!$DG50*circ_eff)</f>
        <v>6.1054516815131925E-5</v>
      </c>
      <c r="N50" s="191">
        <f>((1-(1-prop_idu_part)*SUMPRODUCT(Population!$BB50:$BN50,'By group'!$BB$27:$BN$27)*(1-prop_idu_male)/SUMPRODUCT(Population!$B50:$N50,'By group'!$B$27:$N$27))*Probability!AA50*'By group'!$B$24*'By group'!AA$23+(1-prop_idu_part)*SUMPRODUCT(Population!$BB50:$BN50,'By group'!$BB$27:$BN$27)*(1-prop_idu_male)/SUMPRODUCT(Population!$B50:$N50,'By group'!$B$27:$N$27)*Probability!BN50*'By group'!$B$24*'By group'!BN$23+Probability!AN50*Population!$DE50*(1-'By group'!AN$28*cond_eff)*'By group'!AN$23*prop_sw_use)*(1-Population!$DG50*circ_eff)</f>
        <v>5.4125751642362244E-5</v>
      </c>
      <c r="O50" s="190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group'!$BB$27:$BN$27)*prop_idu_male))*Probability!B50*Population!$DC50*(1-'By group'!O$28*'By group'!O$29)*'By group'!B$23+(1-prop_idu_part)*SUMPRODUCT(Population!$BB50:$BN50,'By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group'!$BB$27:$BN$27)*prop_idu_male)*Probability!BB50*Population!$DD50*(1-'By group'!BB$28*'By group'!BB$29)*'By group'!BB$23</f>
        <v>0</v>
      </c>
      <c r="P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group'!$BB$27:$BN$27)*prop_idu_male))*Probability!C50*Population!$DC50*(1-'By group'!P$28*'By group'!P$29)*'By group'!C$23+(1-prop_idu_part)*SUMPRODUCT(Population!$BB50:$BN50,'By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group'!$BB$27:$BN$27)*prop_idu_male)*Probability!BC50*Population!$DD50*(1-'By group'!BC$28*'By group'!BC$29)*'By group'!BC$23</f>
        <v>1.0890880025447066E-3</v>
      </c>
      <c r="Q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group'!$BB$27:$BN$27)*prop_idu_male))*Probability!D50*Population!$DC50*(1-'By group'!Q$28*'By group'!Q$29)*'By group'!D$23+(1-prop_idu_part)*SUMPRODUCT(Population!$BB50:$BN50,'By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group'!$BB$27:$BN$27)*prop_idu_male)*Probability!BD50*Population!$DD50*(1-'By group'!BD$28*'By group'!BD$29)*'By group'!BD$23</f>
        <v>1.6002653147034645E-3</v>
      </c>
      <c r="R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group'!$BB$27:$BN$27)*prop_idu_male))*Probability!E50*Population!$DC50*(1-'By group'!R$28*'By group'!R$29)*'By group'!E$23+(1-prop_idu_part)*SUMPRODUCT(Population!$BB50:$BN50,'By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group'!$BB$27:$BN$27)*prop_idu_male)*Probability!BE50*Population!$DD50*(1-'By group'!BE$28*'By group'!BE$29)*'By group'!BE$23</f>
        <v>1.8828181051330586E-3</v>
      </c>
      <c r="S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group'!$BB$27:$BN$27)*prop_idu_male))*Probability!F50*Population!$DC50*(1-'By group'!S$28*'By group'!S$29)*'By group'!F$23+(1-prop_idu_part)*SUMPRODUCT(Population!$BB50:$BN50,'By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group'!$BB$27:$BN$27)*prop_idu_male)*Probability!BF50*Population!$DD50*(1-'By group'!BF$28*'By group'!BF$29)*'By group'!BF$23</f>
        <v>1.0176521938868922E-3</v>
      </c>
      <c r="T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group'!$BB$27:$BN$27)*prop_idu_male))*Probability!G50*Population!$DC50*(1-'By group'!T$28*'By group'!T$29)*'By group'!G$23+(1-prop_idu_part)*SUMPRODUCT(Population!$BB50:$BN50,'By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group'!$BB$27:$BN$27)*prop_idu_male)*Probability!BG50*Population!$DD50*(1-'By group'!BG$28*'By group'!BG$29)*'By group'!BG$23</f>
        <v>6.2003619541157876E-4</v>
      </c>
      <c r="U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group'!$BB$27:$BN$27)*prop_idu_male))*Probability!H50*Population!$DC50*(1-'By group'!U$28*'By group'!U$29)*'By group'!H$23+(1-prop_idu_part)*SUMPRODUCT(Population!$BB50:$BN50,'By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group'!$BB$27:$BN$27)*prop_idu_male)*Probability!BH50*Population!$DD50*(1-'By group'!BH$28*'By group'!BH$29)*'By group'!BH$23</f>
        <v>5.4151159728173367E-4</v>
      </c>
      <c r="V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group'!$BB$27:$BN$27)*prop_idu_male))*Probability!I50*Population!$DC50*(1-'By group'!V$28*'By group'!V$29)*'By group'!I$23+(1-prop_idu_part)*SUMPRODUCT(Population!$BB50:$BN50,'By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group'!$BB$27:$BN$27)*prop_idu_male)*Probability!BI50*Population!$DD50*(1-'By group'!BI$28*'By group'!BI$29)*'By group'!BI$23</f>
        <v>0</v>
      </c>
      <c r="W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group'!$BB$27:$BN$27)*prop_idu_male))*Probability!J50*Population!$DC50*(1-'By group'!W$28*'By group'!W$29)*'By group'!J$23+(1-prop_idu_part)*SUMPRODUCT(Population!$BB50:$BN50,'By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group'!$BB$27:$BN$27)*prop_idu_male)*Probability!BJ50*Population!$DD50*(1-'By group'!BJ$28*'By group'!BJ$29)*'By group'!BJ$23</f>
        <v>0</v>
      </c>
      <c r="X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group'!$BB$27:$BN$27)*prop_idu_male))*Probability!K50*Population!$DC50*(1-'By group'!X$28*'By group'!X$29)*'By group'!K$23+(1-prop_idu_part)*SUMPRODUCT(Population!$BB50:$BN50,'By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group'!$BB$27:$BN$27)*prop_idu_male)*Probability!BK50*Population!$DD50*(1-'By group'!BK$28*'By group'!BK$29)*'By group'!BK$23</f>
        <v>0</v>
      </c>
      <c r="Y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group'!$BB$27:$BN$27)*prop_idu_male))*Probability!L50*Population!$DC50*(1-'By group'!Y$28*'By group'!Y$29)*'By group'!L$23+(1-prop_idu_part)*SUMPRODUCT(Population!$BB50:$BN50,'By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group'!$BB$27:$BN$27)*prop_idu_male)*Probability!BL50*Population!$DD50*(1-'By group'!BL$28*'By group'!BL$29)*'By group'!BL$23</f>
        <v>1.8220045879258754E-5</v>
      </c>
      <c r="Z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group'!$BB$27:$BN$27)*prop_idu_male))*Probability!M50*Population!$DC50*(1-'By group'!Z$28*'By group'!Z$29)*'By group'!M$23+(1-prop_idu_part)*SUMPRODUCT(Population!$BB50:$BN50,'By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group'!$BB$27:$BN$27)*prop_idu_male)*Probability!BM50*Population!$DD50*(1-'By group'!BM$28*'By group'!BM$29)*'By group'!BM$23</f>
        <v>2.9767568493147937E-5</v>
      </c>
      <c r="AA50" s="191">
        <f>(1-(1-prop_idu_part)*SUMPRODUCT(Population!$BB50:$BN50,'By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group'!$BB$27:$BN$27)*prop_idu_male))*Probability!N50*Population!$DC50*(1-'By group'!AA$28*'By group'!AA$29)*'By group'!N$23+(1-prop_idu_part)*SUMPRODUCT(Population!$BB50:$BN50,'By group'!$BB$27:$BN$27)*prop_idu_male/(SUMPRODUCT(Population!$B50:$N50,'By group'!$B$27:$N$27)-(1-prop_idu_part)*SUMPRODUCT(Population!$BB50:$BN50,'By group'!$BB$27:$BN$27)*(1-prop_idu_male)+(1-prop_idu_part)*SUMPRODUCT(Population!$BB50:$BN50,'By group'!$BB$27:$BN$27)*prop_idu_male)*Probability!BN50*Population!$DD50*(1-'By group'!BN$28*'By group'!BN$29)*'By group'!BN$23</f>
        <v>2.5693337277158177E-5</v>
      </c>
      <c r="AB50" s="229">
        <f>Probability!B50*'By group'!$AB$24*'By group'!B$23</f>
        <v>0</v>
      </c>
      <c r="AC50" s="229">
        <f>Probability!C50*'By group'!$AB$24*'By group'!C$23</f>
        <v>5.0409444713122475E-2</v>
      </c>
      <c r="AD50" s="229">
        <f>Probability!D50*'By group'!$AB$24*'By group'!D$23</f>
        <v>7.4072105691115608E-2</v>
      </c>
      <c r="AE50" s="229">
        <f>Probability!E50*'By group'!$AB$24*'By group'!E$23</f>
        <v>8.7154478210391087E-2</v>
      </c>
      <c r="AF50" s="229">
        <f>Probability!F50*'By group'!$AB$24*'By group'!F$23</f>
        <v>4.7107985906980419E-2</v>
      </c>
      <c r="AG50" s="229">
        <f>Probability!G50*'By group'!$AB$24*'By group'!G$23</f>
        <v>2.8702656428787623E-2</v>
      </c>
      <c r="AH50" s="229">
        <f>Probability!H50*'By group'!$AB$24*'By group'!H$23</f>
        <v>2.506859915727052E-2</v>
      </c>
      <c r="AI50" s="229">
        <f>Probability!I50*'By group'!$AB$24*'By group'!I$23</f>
        <v>0</v>
      </c>
      <c r="AJ50" s="229">
        <f>Probability!J50*'By group'!$AB$24*'By group'!J$23</f>
        <v>0</v>
      </c>
      <c r="AK50" s="229">
        <f>Probability!K50*'By group'!$AB$24*'By group'!K$23</f>
        <v>0</v>
      </c>
      <c r="AL50" s="229">
        <f>Probability!L50*'By group'!$AB$24*'By group'!L$23</f>
        <v>8.4347681324553451E-4</v>
      </c>
      <c r="AM50" s="229">
        <f>Probability!M50*'By group'!$AB$24*'By group'!M$23</f>
        <v>1.3781158989151577E-3</v>
      </c>
      <c r="AN50" s="229">
        <f>Probability!N50*'By group'!$AB$24*'By group'!N$23</f>
        <v>1.1895529056721948E-3</v>
      </c>
      <c r="AO50" s="40">
        <f>Probability!AO50*'By group'!$AO$24*'By group'!AO$23</f>
        <v>0</v>
      </c>
      <c r="AP50" s="42">
        <f>Probability!AP50*'By group'!$AO$24*'By group'!AP$23</f>
        <v>4.6319896762467023E-3</v>
      </c>
      <c r="AQ50" s="42">
        <f>Probability!AQ50*'By group'!$AO$24*'By group'!AQ$23</f>
        <v>6.603839285952832E-3</v>
      </c>
      <c r="AR50" s="42">
        <f>Probability!AR50*'By group'!$AO$24*'By group'!AR$23</f>
        <v>7.3897398867238074E-3</v>
      </c>
      <c r="AS50" s="42">
        <f>Probability!AS50*'By group'!$AO$24*'By group'!AS$23</f>
        <v>3.819804037553574E-3</v>
      </c>
      <c r="AT50" s="42">
        <f>Probability!AT50*'By group'!$AO$24*'By group'!AT$23</f>
        <v>2.242278646011656E-3</v>
      </c>
      <c r="AU50" s="42">
        <f>Probability!AU50*'By group'!$AO$24*'By group'!AU$23</f>
        <v>1.8123617511475222E-3</v>
      </c>
      <c r="AV50" s="42">
        <f>Probability!AV50*'By group'!$AO$24*'By group'!AV$23</f>
        <v>0</v>
      </c>
      <c r="AW50" s="42">
        <f>Probability!AW50*'By group'!$AO$24*'By group'!AW$23</f>
        <v>0</v>
      </c>
      <c r="AX50" s="42">
        <f>Probability!AX50*'By group'!$AO$24*'By group'!AX$23</f>
        <v>0</v>
      </c>
      <c r="AY50" s="42">
        <f>Probability!AY50*'By group'!$AO$24*'By group'!AY$23</f>
        <v>6.0440365349474866E-5</v>
      </c>
      <c r="AZ50" s="42">
        <f>Probability!AZ50*'By group'!$AO$24*'By group'!AZ$23</f>
        <v>8.9063807426443506E-5</v>
      </c>
      <c r="BA50" s="43">
        <f>Probability!BA50*'By group'!$AO$24*'By group'!BA$23</f>
        <v>6.7054890616388607E-5</v>
      </c>
      <c r="BB50" s="191">
        <f>prop_idu_part*Probability!BB50*'By group'!$BB$24*'By group'!BB$23+Probability!BB50*'By group'!$BB$30*'By group'!BB$31</f>
        <v>0</v>
      </c>
      <c r="BC50" s="191">
        <f>prop_idu_part*Probability!BC50*'By group'!$BB$24*'By group'!BC$23+Probability!BC50*'By group'!$BB$30*'By group'!BC$31</f>
        <v>5.8563086192883126E-2</v>
      </c>
      <c r="BD50" s="191">
        <f>prop_idu_part*Probability!BD50*'By group'!$BB$24*'By group'!BD$23+Probability!BD50*'By group'!$BB$30*'By group'!BD$31</f>
        <v>0.13707471290829393</v>
      </c>
      <c r="BE50" s="191">
        <f>prop_idu_part*Probability!BE50*'By group'!$BB$24*'By group'!BE$23+Probability!BE50*'By group'!$BB$30*'By group'!BE$31</f>
        <v>0.13440991476100939</v>
      </c>
      <c r="BF50" s="191">
        <f>prop_idu_part*Probability!BF50*'By group'!$BB$24*'By group'!BF$23+Probability!BF50*'By group'!$BB$30*'By group'!BF$31</f>
        <v>4.4067316759066132E-2</v>
      </c>
      <c r="BG50" s="191">
        <f>prop_idu_part*Probability!BG50*'By group'!$BB$24*'By group'!BG$23+Probability!BG50*'By group'!$BB$30*'By group'!BG$31</f>
        <v>1.3498085397175053E-2</v>
      </c>
      <c r="BH50" s="191">
        <f>prop_idu_part*Probability!BH50*'By group'!$BB$24*'By group'!BH$23+Probability!BH50*'By group'!$BB$30*'By group'!BH$31</f>
        <v>1.0666567852758706E-2</v>
      </c>
      <c r="BI50" s="191">
        <f>prop_idu_part*Probability!BI50*'By group'!$BB$24*'By group'!BI$23+Probability!BI50*'By group'!$BB$30*'By group'!BI$31</f>
        <v>0</v>
      </c>
      <c r="BJ50" s="191">
        <f>prop_idu_part*Probability!BJ50*'By group'!$BB$24*'By group'!BJ$23+Probability!BJ50*'By group'!$BB$30*'By group'!BJ$31</f>
        <v>0</v>
      </c>
      <c r="BK50" s="191">
        <f>prop_idu_part*Probability!BK50*'By group'!$BB$24*'By group'!BK$23+Probability!BK50*'By group'!$BB$30*'By group'!BK$31</f>
        <v>0</v>
      </c>
      <c r="BL50" s="191">
        <f>prop_idu_part*Probability!BL50*'By group'!$BB$24*'By group'!BL$23+Probability!BL50*'By group'!$BB$30*'By group'!BL$31</f>
        <v>4.8456776040028734E-3</v>
      </c>
      <c r="BM50" s="191">
        <f>prop_idu_part*Probability!BM50*'By group'!$BB$24*'By group'!BM$23+Probability!BM50*'By group'!$BB$30*'By group'!BM$31</f>
        <v>2.44607502274299E-3</v>
      </c>
      <c r="BN50" s="192">
        <f>prop_idu_part*Probability!BN50*'By group'!$BB$24*'By group'!BN$23+Probability!BN50*'By group'!$BB$30*'By group'!BN$31</f>
        <v>1.8052585630547332E-3</v>
      </c>
    </row>
    <row r="51" spans="1:66" x14ac:dyDescent="0.25">
      <c r="A51">
        <f t="shared" si="0"/>
        <v>23.5</v>
      </c>
      <c r="B51" s="190">
        <f>((1-(1-prop_idu_part)*SUMPRODUCT(Population!$BB51:$BN51,'By group'!$BB$27:$BN$27)*(1-prop_idu_male)/SUMPRODUCT(Population!$B51:$N51,'By group'!$B$27:$N$27))*Probability!O51*'By group'!$B$24*'By group'!O$23+(1-prop_idu_part)*SUMPRODUCT(Population!$BB51:$BN51,'By group'!$BB$27:$BN$27)*(1-prop_idu_male)/SUMPRODUCT(Population!$B51:$N51,'By group'!$B$27:$N$27)*Probability!BB51*'By group'!$B$24*'By group'!BB$23+Probability!AB51*Population!$DE51*(1-'By group'!AB$28*cond_eff)*'By group'!AB$23*prop_sw_use)*(1-Population!$DG51*circ_eff)</f>
        <v>0</v>
      </c>
      <c r="C51" s="191">
        <f>((1-(1-prop_idu_part)*SUMPRODUCT(Population!$BB51:$BN51,'By group'!$BB$27:$BN$27)*(1-prop_idu_male)/SUMPRODUCT(Population!$B51:$N51,'By group'!$B$27:$N$27))*Probability!P51*'By group'!$B$24*'By group'!P$23+(1-prop_idu_part)*SUMPRODUCT(Population!$BB51:$BN51,'By group'!$BB$27:$BN$27)*(1-prop_idu_male)/SUMPRODUCT(Population!$B51:$N51,'By group'!$B$27:$N$27)*Probability!BC51*'By group'!$B$24*'By group'!BC$23+Probability!AC51*Population!$DE51*(1-'By group'!AC$28*cond_eff)*'By group'!AC$23*prop_sw_use)*(1-Population!$DG51*circ_eff)</f>
        <v>2.2905515148974004E-3</v>
      </c>
      <c r="D51" s="191">
        <f>((1-(1-prop_idu_part)*SUMPRODUCT(Population!$BB51:$BN51,'By group'!$BB$27:$BN$27)*(1-prop_idu_male)/SUMPRODUCT(Population!$B51:$N51,'By group'!$B$27:$N$27))*Probability!Q51*'By group'!$B$24*'By group'!Q$23+(1-prop_idu_part)*SUMPRODUCT(Population!$BB51:$BN51,'By group'!$BB$27:$BN$27)*(1-prop_idu_male)/SUMPRODUCT(Population!$B51:$N51,'By group'!$B$27:$N$27)*Probability!BD51*'By group'!$B$24*'By group'!BD$23+Probability!AD51*Population!$DE51*(1-'By group'!AD$28*cond_eff)*'By group'!AD$23*prop_sw_use)*(1-Population!$DG51*circ_eff)</f>
        <v>3.3606737080328856E-3</v>
      </c>
      <c r="E51" s="191">
        <f>((1-(1-prop_idu_part)*SUMPRODUCT(Population!$BB51:$BN51,'By group'!$BB$27:$BN$27)*(1-prop_idu_male)/SUMPRODUCT(Population!$B51:$N51,'By group'!$B$27:$N$27))*Probability!R51*'By group'!$B$24*'By group'!R$23+(1-prop_idu_part)*SUMPRODUCT(Population!$BB51:$BN51,'By group'!$BB$27:$BN$27)*(1-prop_idu_male)/SUMPRODUCT(Population!$B51:$N51,'By group'!$B$27:$N$27)*Probability!BE51*'By group'!$B$24*'By group'!BE$23+Probability!AE51*Population!$DE51*(1-'By group'!AE$28*cond_eff)*'By group'!AE$23*prop_sw_use)*(1-Population!$DG51*circ_eff)</f>
        <v>3.9385389489838864E-3</v>
      </c>
      <c r="F51" s="191">
        <f>((1-(1-prop_idu_part)*SUMPRODUCT(Population!$BB51:$BN51,'By group'!$BB$27:$BN$27)*(1-prop_idu_male)/SUMPRODUCT(Population!$B51:$N51,'By group'!$B$27:$N$27))*Probability!S51*'By group'!$B$24*'By group'!S$23+(1-prop_idu_part)*SUMPRODUCT(Population!$BB51:$BN51,'By group'!$BB$27:$BN$27)*(1-prop_idu_male)/SUMPRODUCT(Population!$B51:$N51,'By group'!$B$27:$N$27)*Probability!BF51*'By group'!$B$24*'By group'!BF$23+Probability!AF51*Population!$DE51*(1-'By group'!AF$28*cond_eff)*'By group'!AF$23*prop_sw_use)*(1-Population!$DG51*circ_eff)</f>
        <v>2.1196085732781175E-3</v>
      </c>
      <c r="G51" s="191">
        <f>((1-(1-prop_idu_part)*SUMPRODUCT(Population!$BB51:$BN51,'By group'!$BB$27:$BN$27)*(1-prop_idu_male)/SUMPRODUCT(Population!$B51:$N51,'By group'!$B$27:$N$27))*Probability!T51*'By group'!$B$24*'By group'!T$23+(1-prop_idu_part)*SUMPRODUCT(Population!$BB51:$BN51,'By group'!$BB$27:$BN$27)*(1-prop_idu_male)/SUMPRODUCT(Population!$B51:$N51,'By group'!$B$27:$N$27)*Probability!BG51*'By group'!$B$24*'By group'!BG$23+Probability!AG51*Population!$DE51*(1-'By group'!AG$28*cond_eff)*'By group'!AG$23*prop_sw_use)*(1-Population!$DG51*circ_eff)</f>
        <v>1.2865480143929441E-3</v>
      </c>
      <c r="H51" s="191">
        <f>((1-(1-prop_idu_part)*SUMPRODUCT(Population!$BB51:$BN51,'By group'!$BB$27:$BN$27)*(1-prop_idu_male)/SUMPRODUCT(Population!$B51:$N51,'By group'!$B$27:$N$27))*Probability!U51*'By group'!$B$24*'By group'!U$23+(1-prop_idu_part)*SUMPRODUCT(Population!$BB51:$BN51,'By group'!$BB$27:$BN$27)*(1-prop_idu_male)/SUMPRODUCT(Population!$B51:$N51,'By group'!$B$27:$N$27)*Probability!BH51*'By group'!$B$24*'By group'!BH$23+Probability!AH51*Population!$DE51*(1-'By group'!AH$28*cond_eff)*'By group'!AH$23*prop_sw_use)*(1-Population!$DG51*circ_eff)</f>
        <v>1.1186941775216494E-3</v>
      </c>
      <c r="I51" s="191">
        <f>((1-(1-prop_idu_part)*SUMPRODUCT(Population!$BB51:$BN51,'By group'!$BB$27:$BN$27)*(1-prop_idu_male)/SUMPRODUCT(Population!$B51:$N51,'By group'!$B$27:$N$27))*Probability!V51*'By group'!$B$24*'By group'!V$23+(1-prop_idu_part)*SUMPRODUCT(Population!$BB51:$BN51,'By group'!$BB$27:$BN$27)*(1-prop_idu_male)/SUMPRODUCT(Population!$B51:$N51,'By group'!$B$27:$N$27)*Probability!BI51*'By group'!$B$24*'By group'!BI$23+Probability!AI51*Population!$DE51*(1-'By group'!AI$28*cond_eff)*'By group'!AI$23*prop_sw_use)*(1-Population!$DG51*circ_eff)</f>
        <v>0</v>
      </c>
      <c r="J51" s="191">
        <f>((1-(1-prop_idu_part)*SUMPRODUCT(Population!$BB51:$BN51,'By group'!$BB$27:$BN$27)*(1-prop_idu_male)/SUMPRODUCT(Population!$B51:$N51,'By group'!$B$27:$N$27))*Probability!W51*'By group'!$B$24*'By group'!W$23+(1-prop_idu_part)*SUMPRODUCT(Population!$BB51:$BN51,'By group'!$BB$27:$BN$27)*(1-prop_idu_male)/SUMPRODUCT(Population!$B51:$N51,'By group'!$B$27:$N$27)*Probability!BJ51*'By group'!$B$24*'By group'!BJ$23+Probability!AJ51*Population!$DE51*(1-'By group'!AJ$28*cond_eff)*'By group'!AJ$23*prop_sw_use)*(1-Population!$DG51*circ_eff)</f>
        <v>0</v>
      </c>
      <c r="K51" s="191">
        <f>((1-(1-prop_idu_part)*SUMPRODUCT(Population!$BB51:$BN51,'By group'!$BB$27:$BN$27)*(1-prop_idu_male)/SUMPRODUCT(Population!$B51:$N51,'By group'!$B$27:$N$27))*Probability!X51*'By group'!$B$24*'By group'!X$23+(1-prop_idu_part)*SUMPRODUCT(Population!$BB51:$BN51,'By group'!$BB$27:$BN$27)*(1-prop_idu_male)/SUMPRODUCT(Population!$B51:$N51,'By group'!$B$27:$N$27)*Probability!BK51*'By group'!$B$24*'By group'!BK$23+Probability!AK51*Population!$DE51*(1-'By group'!AK$28*cond_eff)*'By group'!AK$23*prop_sw_use)*(1-Population!$DG51*circ_eff)</f>
        <v>0</v>
      </c>
      <c r="L51" s="191">
        <f>((1-(1-prop_idu_part)*SUMPRODUCT(Population!$BB51:$BN51,'By group'!$BB$27:$BN$27)*(1-prop_idu_male)/SUMPRODUCT(Population!$B51:$N51,'By group'!$B$27:$N$27))*Probability!Y51*'By group'!$B$24*'By group'!Y$23+(1-prop_idu_part)*SUMPRODUCT(Population!$BB51:$BN51,'By group'!$BB$27:$BN$27)*(1-prop_idu_male)/SUMPRODUCT(Population!$B51:$N51,'By group'!$B$27:$N$27)*Probability!BL51*'By group'!$B$24*'By group'!BL$23+Probability!AL51*Population!$DE51*(1-'By group'!AL$28*cond_eff)*'By group'!AL$23*prop_sw_use)*(1-Population!$DG51*circ_eff)</f>
        <v>3.7420870603313688E-5</v>
      </c>
      <c r="M51" s="191">
        <f>((1-(1-prop_idu_part)*SUMPRODUCT(Population!$BB51:$BN51,'By group'!$BB$27:$BN$27)*(1-prop_idu_male)/SUMPRODUCT(Population!$B51:$N51,'By group'!$B$27:$N$27))*Probability!Z51*'By group'!$B$24*'By group'!Z$23+(1-prop_idu_part)*SUMPRODUCT(Population!$BB51:$BN51,'By group'!$BB$27:$BN$27)*(1-prop_idu_male)/SUMPRODUCT(Population!$B51:$N51,'By group'!$B$27:$N$27)*Probability!BM51*'By group'!$B$24*'By group'!BM$23+Probability!AM51*Population!$DE51*(1-'By group'!AM$28*cond_eff)*'By group'!AM$23*prop_sw_use)*(1-Population!$DG51*circ_eff)</f>
        <v>6.0641690091682953E-5</v>
      </c>
      <c r="N51" s="191">
        <f>((1-(1-prop_idu_part)*SUMPRODUCT(Population!$BB51:$BN51,'By group'!$BB$27:$BN$27)*(1-prop_idu_male)/SUMPRODUCT(Population!$B51:$N51,'By group'!$B$27:$N$27))*Probability!AA51*'By group'!$B$24*'By group'!AA$23+(1-prop_idu_part)*SUMPRODUCT(Population!$BB51:$BN51,'By group'!$BB$27:$BN$27)*(1-prop_idu_male)/SUMPRODUCT(Population!$B51:$N51,'By group'!$B$27:$N$27)*Probability!BN51*'By group'!$B$24*'By group'!BN$23+Probability!AN51*Population!$DE51*(1-'By group'!AN$28*cond_eff)*'By group'!AN$23*prop_sw_use)*(1-Population!$DG51*circ_eff)</f>
        <v>5.3462190194661924E-5</v>
      </c>
      <c r="O51" s="190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group'!$BB$27:$BN$27)*prop_idu_male))*Probability!B51*Population!$DC51*(1-'By group'!O$28*'By group'!O$29)*'By group'!B$23+(1-prop_idu_part)*SUMPRODUCT(Population!$BB51:$BN51,'By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group'!$BB$27:$BN$27)*prop_idu_male)*Probability!BB51*Population!$DD51*(1-'By group'!BB$28*'By group'!BB$29)*'By group'!BB$23</f>
        <v>0</v>
      </c>
      <c r="P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group'!$BB$27:$BN$27)*prop_idu_male))*Probability!C51*Population!$DC51*(1-'By group'!P$28*'By group'!P$29)*'By group'!C$23+(1-prop_idu_part)*SUMPRODUCT(Population!$BB51:$BN51,'By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group'!$BB$27:$BN$27)*prop_idu_male)*Probability!BC51*Population!$DD51*(1-'By group'!BC$28*'By group'!BC$29)*'By group'!BC$23</f>
        <v>1.0868661767182669E-3</v>
      </c>
      <c r="Q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group'!$BB$27:$BN$27)*prop_idu_male))*Probability!D51*Population!$DC51*(1-'By group'!Q$28*'By group'!Q$29)*'By group'!D$23+(1-prop_idu_part)*SUMPRODUCT(Population!$BB51:$BN51,'By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group'!$BB$27:$BN$27)*prop_idu_male)*Probability!BD51*Population!$DD51*(1-'By group'!BD$28*'By group'!BD$29)*'By group'!BD$23</f>
        <v>1.5959558567534007E-3</v>
      </c>
      <c r="R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group'!$BB$27:$BN$27)*prop_idu_male))*Probability!E51*Population!$DC51*(1-'By group'!R$28*'By group'!R$29)*'By group'!E$23+(1-prop_idu_part)*SUMPRODUCT(Population!$BB51:$BN51,'By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group'!$BB$27:$BN$27)*prop_idu_male)*Probability!BE51*Population!$DD51*(1-'By group'!BE$28*'By group'!BE$29)*'By group'!BE$23</f>
        <v>1.8754196111636001E-3</v>
      </c>
      <c r="S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group'!$BB$27:$BN$27)*prop_idu_male))*Probability!F51*Population!$DC51*(1-'By group'!S$28*'By group'!S$29)*'By group'!F$23+(1-prop_idu_part)*SUMPRODUCT(Population!$BB51:$BN51,'By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group'!$BB$27:$BN$27)*prop_idu_male)*Probability!BF51*Population!$DD51*(1-'By group'!BF$28*'By group'!BF$29)*'By group'!BF$23</f>
        <v>1.0124624362568861E-3</v>
      </c>
      <c r="T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group'!$BB$27:$BN$27)*prop_idu_male))*Probability!G51*Population!$DC51*(1-'By group'!T$28*'By group'!T$29)*'By group'!G$23+(1-prop_idu_part)*SUMPRODUCT(Population!$BB51:$BN51,'By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group'!$BB$27:$BN$27)*prop_idu_male)*Probability!BG51*Population!$DD51*(1-'By group'!BG$28*'By group'!BG$29)*'By group'!BG$23</f>
        <v>6.1627782108463305E-4</v>
      </c>
      <c r="U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group'!$BB$27:$BN$27)*prop_idu_male))*Probability!H51*Population!$DC51*(1-'By group'!U$28*'By group'!U$29)*'By group'!H$23+(1-prop_idu_part)*SUMPRODUCT(Population!$BB51:$BN51,'By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group'!$BB$27:$BN$27)*prop_idu_male)*Probability!BH51*Population!$DD51*(1-'By group'!BH$28*'By group'!BH$29)*'By group'!BH$23</f>
        <v>5.3718836496973084E-4</v>
      </c>
      <c r="V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group'!$BB$27:$BN$27)*prop_idu_male))*Probability!I51*Population!$DC51*(1-'By group'!V$28*'By group'!V$29)*'By group'!I$23+(1-prop_idu_part)*SUMPRODUCT(Population!$BB51:$BN51,'By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group'!$BB$27:$BN$27)*prop_idu_male)*Probability!BI51*Population!$DD51*(1-'By group'!BI$28*'By group'!BI$29)*'By group'!BI$23</f>
        <v>0</v>
      </c>
      <c r="W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group'!$BB$27:$BN$27)*prop_idu_male))*Probability!J51*Population!$DC51*(1-'By group'!W$28*'By group'!W$29)*'By group'!J$23+(1-prop_idu_part)*SUMPRODUCT(Population!$BB51:$BN51,'By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group'!$BB$27:$BN$27)*prop_idu_male)*Probability!BJ51*Population!$DD51*(1-'By group'!BJ$28*'By group'!BJ$29)*'By group'!BJ$23</f>
        <v>0</v>
      </c>
      <c r="X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group'!$BB$27:$BN$27)*prop_idu_male))*Probability!K51*Population!$DC51*(1-'By group'!X$28*'By group'!X$29)*'By group'!K$23+(1-prop_idu_part)*SUMPRODUCT(Population!$BB51:$BN51,'By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group'!$BB$27:$BN$27)*prop_idu_male)*Probability!BK51*Population!$DD51*(1-'By group'!BK$28*'By group'!BK$29)*'By group'!BK$23</f>
        <v>0</v>
      </c>
      <c r="Y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group'!$BB$27:$BN$27)*prop_idu_male))*Probability!L51*Population!$DC51*(1-'By group'!Y$28*'By group'!Y$29)*'By group'!L$23+(1-prop_idu_part)*SUMPRODUCT(Population!$BB51:$BN51,'By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group'!$BB$27:$BN$27)*prop_idu_male)*Probability!BL51*Population!$DD51*(1-'By group'!BL$28*'By group'!BL$29)*'By group'!BL$23</f>
        <v>1.806835969056506E-5</v>
      </c>
      <c r="Z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group'!$BB$27:$BN$27)*prop_idu_male))*Probability!M51*Population!$DC51*(1-'By group'!Z$28*'By group'!Z$29)*'By group'!M$23+(1-prop_idu_part)*SUMPRODUCT(Population!$BB51:$BN51,'By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group'!$BB$27:$BN$27)*prop_idu_male)*Probability!BM51*Population!$DD51*(1-'By group'!BM$28*'By group'!BM$29)*'By group'!BM$23</f>
        <v>2.9462669177576375E-5</v>
      </c>
      <c r="AA51" s="191">
        <f>(1-(1-prop_idu_part)*SUMPRODUCT(Population!$BB51:$BN51,'By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group'!$BB$27:$BN$27)*prop_idu_male))*Probability!N51*Population!$DC51*(1-'By group'!AA$28*'By group'!AA$29)*'By group'!N$23+(1-prop_idu_part)*SUMPRODUCT(Population!$BB51:$BN51,'By group'!$BB$27:$BN$27)*prop_idu_male/(SUMPRODUCT(Population!$B51:$N51,'By group'!$B$27:$N$27)-(1-prop_idu_part)*SUMPRODUCT(Population!$BB51:$BN51,'By group'!$BB$27:$BN$27)*(1-prop_idu_male)+(1-prop_idu_part)*SUMPRODUCT(Population!$BB51:$BN51,'By group'!$BB$27:$BN$27)*prop_idu_male)*Probability!BN51*Population!$DD51*(1-'By group'!BN$28*'By group'!BN$29)*'By group'!BN$23</f>
        <v>2.5376593932954788E-5</v>
      </c>
      <c r="AB51" s="229">
        <f>Probability!B51*'By group'!$AB$24*'By group'!B$23</f>
        <v>0</v>
      </c>
      <c r="AC51" s="229">
        <f>Probability!C51*'By group'!$AB$24*'By group'!C$23</f>
        <v>5.0328450367691638E-2</v>
      </c>
      <c r="AD51" s="229">
        <f>Probability!D51*'By group'!$AB$24*'By group'!D$23</f>
        <v>7.3904693663354962E-2</v>
      </c>
      <c r="AE51" s="229">
        <f>Probability!E51*'By group'!$AB$24*'By group'!E$23</f>
        <v>8.6849653916302588E-2</v>
      </c>
      <c r="AF51" s="229">
        <f>Probability!F51*'By group'!$AB$24*'By group'!F$23</f>
        <v>4.6888060271344532E-2</v>
      </c>
      <c r="AG51" s="229">
        <f>Probability!G51*'By group'!$AB$24*'By group'!G$23</f>
        <v>2.8541033055851098E-2</v>
      </c>
      <c r="AH51" s="229">
        <f>Probability!H51*'By group'!$AB$24*'By group'!H$23</f>
        <v>2.4879225592496307E-2</v>
      </c>
      <c r="AI51" s="229">
        <f>Probability!I51*'By group'!$AB$24*'By group'!I$23</f>
        <v>0</v>
      </c>
      <c r="AJ51" s="229">
        <f>Probability!J51*'By group'!$AB$24*'By group'!J$23</f>
        <v>0</v>
      </c>
      <c r="AK51" s="229">
        <f>Probability!K51*'By group'!$AB$24*'By group'!K$23</f>
        <v>0</v>
      </c>
      <c r="AL51" s="229">
        <f>Probability!L51*'By group'!$AB$24*'By group'!L$23</f>
        <v>8.3681667262098971E-4</v>
      </c>
      <c r="AM51" s="229">
        <f>Probability!M51*'By group'!$AB$24*'By group'!M$23</f>
        <v>1.3645902218735152E-3</v>
      </c>
      <c r="AN51" s="229">
        <f>Probability!N51*'By group'!$AB$24*'By group'!N$23</f>
        <v>1.1753962347497986E-3</v>
      </c>
      <c r="AO51" s="40">
        <f>Probability!AO51*'By group'!$AO$24*'By group'!AO$23</f>
        <v>0</v>
      </c>
      <c r="AP51" s="42">
        <f>Probability!AP51*'By group'!$AO$24*'By group'!AP$23</f>
        <v>4.6774726754777538E-3</v>
      </c>
      <c r="AQ51" s="42">
        <f>Probability!AQ51*'By group'!$AO$24*'By group'!AQ$23</f>
        <v>6.6716212213851107E-3</v>
      </c>
      <c r="AR51" s="42">
        <f>Probability!AR51*'By group'!$AO$24*'By group'!AR$23</f>
        <v>7.4702765073063433E-3</v>
      </c>
      <c r="AS51" s="42">
        <f>Probability!AS51*'By group'!$AO$24*'By group'!AS$23</f>
        <v>3.8633387092128751E-3</v>
      </c>
      <c r="AT51" s="42">
        <f>Probability!AT51*'By group'!$AO$24*'By group'!AT$23</f>
        <v>2.2686801338099491E-3</v>
      </c>
      <c r="AU51" s="42">
        <f>Probability!AU51*'By group'!$AO$24*'By group'!AU$23</f>
        <v>1.8347653010702253E-3</v>
      </c>
      <c r="AV51" s="42">
        <f>Probability!AV51*'By group'!$AO$24*'By group'!AV$23</f>
        <v>0</v>
      </c>
      <c r="AW51" s="42">
        <f>Probability!AW51*'By group'!$AO$24*'By group'!AW$23</f>
        <v>0</v>
      </c>
      <c r="AX51" s="42">
        <f>Probability!AX51*'By group'!$AO$24*'By group'!AX$23</f>
        <v>0</v>
      </c>
      <c r="AY51" s="42">
        <f>Probability!AY51*'By group'!$AO$24*'By group'!AY$23</f>
        <v>6.1199351304773935E-5</v>
      </c>
      <c r="AZ51" s="42">
        <f>Probability!AZ51*'By group'!$AO$24*'By group'!AZ$23</f>
        <v>9.0269080994453385E-5</v>
      </c>
      <c r="BA51" s="43">
        <f>Probability!BA51*'By group'!$AO$24*'By group'!BA$23</f>
        <v>6.7962779772908201E-5</v>
      </c>
      <c r="BB51" s="191">
        <f>prop_idu_part*Probability!BB51*'By group'!$BB$24*'By group'!BB$23+Probability!BB51*'By group'!$BB$30*'By group'!BB$31</f>
        <v>0</v>
      </c>
      <c r="BC51" s="191">
        <f>prop_idu_part*Probability!BC51*'By group'!$BB$24*'By group'!BC$23+Probability!BC51*'By group'!$BB$30*'By group'!BC$31</f>
        <v>5.8570065239492528E-2</v>
      </c>
      <c r="BD51" s="191">
        <f>prop_idu_part*Probability!BD51*'By group'!$BB$24*'By group'!BD$23+Probability!BD51*'By group'!$BB$30*'By group'!BD$31</f>
        <v>0.13707687770578755</v>
      </c>
      <c r="BE51" s="191">
        <f>prop_idu_part*Probability!BE51*'By group'!$BB$24*'By group'!BE$23+Probability!BE51*'By group'!$BB$30*'By group'!BE$31</f>
        <v>0.13437309651231621</v>
      </c>
      <c r="BF51" s="191">
        <f>prop_idu_part*Probability!BF51*'By group'!$BB$24*'By group'!BF$23+Probability!BF51*'By group'!$BB$30*'By group'!BF$31</f>
        <v>4.404033986920225E-2</v>
      </c>
      <c r="BG51" s="191">
        <f>prop_idu_part*Probability!BG51*'By group'!$BB$24*'By group'!BG$23+Probability!BG51*'By group'!$BB$30*'By group'!BG$31</f>
        <v>1.3486083202177007E-2</v>
      </c>
      <c r="BH51" s="191">
        <f>prop_idu_part*Probability!BH51*'By group'!$BB$24*'By group'!BH$23+Probability!BH51*'By group'!$BB$30*'By group'!BH$31</f>
        <v>1.0651253635775067E-2</v>
      </c>
      <c r="BI51" s="191">
        <f>prop_idu_part*Probability!BI51*'By group'!$BB$24*'By group'!BI$23+Probability!BI51*'By group'!$BB$30*'By group'!BI$31</f>
        <v>0</v>
      </c>
      <c r="BJ51" s="191">
        <f>prop_idu_part*Probability!BJ51*'By group'!$BB$24*'By group'!BJ$23+Probability!BJ51*'By group'!$BB$30*'By group'!BJ$31</f>
        <v>0</v>
      </c>
      <c r="BK51" s="191">
        <f>prop_idu_part*Probability!BK51*'By group'!$BB$24*'By group'!BK$23+Probability!BK51*'By group'!$BB$30*'By group'!BK$31</f>
        <v>0</v>
      </c>
      <c r="BL51" s="191">
        <f>prop_idu_part*Probability!BL51*'By group'!$BB$24*'By group'!BL$23+Probability!BL51*'By group'!$BB$30*'By group'!BL$31</f>
        <v>4.8385511165141681E-3</v>
      </c>
      <c r="BM51" s="191">
        <f>prop_idu_part*Probability!BM51*'By group'!$BB$24*'By group'!BM$23+Probability!BM51*'By group'!$BB$30*'By group'!BM$31</f>
        <v>2.4420376433673769E-3</v>
      </c>
      <c r="BN51" s="192">
        <f>prop_idu_part*Probability!BN51*'By group'!$BB$24*'By group'!BN$23+Probability!BN51*'By group'!$BB$30*'By group'!BN$31</f>
        <v>1.8019456378461582E-3</v>
      </c>
    </row>
    <row r="52" spans="1:66" x14ac:dyDescent="0.25">
      <c r="A52">
        <f t="shared" si="0"/>
        <v>24</v>
      </c>
      <c r="B52" s="190">
        <f>((1-(1-prop_idu_part)*SUMPRODUCT(Population!$BB52:$BN52,'By group'!$BB$27:$BN$27)*(1-prop_idu_male)/SUMPRODUCT(Population!$B52:$N52,'By group'!$B$27:$N$27))*Probability!O52*'By group'!$B$24*'By group'!O$23+(1-prop_idu_part)*SUMPRODUCT(Population!$BB52:$BN52,'By group'!$BB$27:$BN$27)*(1-prop_idu_male)/SUMPRODUCT(Population!$B52:$N52,'By group'!$B$27:$N$27)*Probability!BB52*'By group'!$B$24*'By group'!BB$23+Probability!AB52*Population!$DE52*(1-'By group'!AB$28*cond_eff)*'By group'!AB$23*prop_sw_use)*(1-Population!$DG52*circ_eff)</f>
        <v>0</v>
      </c>
      <c r="C52" s="191">
        <f>((1-(1-prop_idu_part)*SUMPRODUCT(Population!$BB52:$BN52,'By group'!$BB$27:$BN$27)*(1-prop_idu_male)/SUMPRODUCT(Population!$B52:$N52,'By group'!$B$27:$N$27))*Probability!P52*'By group'!$B$24*'By group'!P$23+(1-prop_idu_part)*SUMPRODUCT(Population!$BB52:$BN52,'By group'!$BB$27:$BN$27)*(1-prop_idu_male)/SUMPRODUCT(Population!$B52:$N52,'By group'!$B$27:$N$27)*Probability!BC52*'By group'!$B$24*'By group'!BC$23+Probability!AC52*Population!$DE52*(1-'By group'!AC$28*cond_eff)*'By group'!AC$23*prop_sw_use)*(1-Population!$DG52*circ_eff)</f>
        <v>2.2901289286280839E-3</v>
      </c>
      <c r="D52" s="191">
        <f>((1-(1-prop_idu_part)*SUMPRODUCT(Population!$BB52:$BN52,'By group'!$BB$27:$BN$27)*(1-prop_idu_male)/SUMPRODUCT(Population!$B52:$N52,'By group'!$B$27:$N$27))*Probability!Q52*'By group'!$B$24*'By group'!Q$23+(1-prop_idu_part)*SUMPRODUCT(Population!$BB52:$BN52,'By group'!$BB$27:$BN$27)*(1-prop_idu_male)/SUMPRODUCT(Population!$B52:$N52,'By group'!$B$27:$N$27)*Probability!BD52*'By group'!$B$24*'By group'!BD$23+Probability!AD52*Population!$DE52*(1-'By group'!AD$28*cond_eff)*'By group'!AD$23*prop_sw_use)*(1-Population!$DG52*circ_eff)</f>
        <v>3.3588781513688246E-3</v>
      </c>
      <c r="E52" s="191">
        <f>((1-(1-prop_idu_part)*SUMPRODUCT(Population!$BB52:$BN52,'By group'!$BB$27:$BN$27)*(1-prop_idu_male)/SUMPRODUCT(Population!$B52:$N52,'By group'!$B$27:$N$27))*Probability!R52*'By group'!$B$24*'By group'!R$23+(1-prop_idu_part)*SUMPRODUCT(Population!$BB52:$BN52,'By group'!$BB$27:$BN$27)*(1-prop_idu_male)/SUMPRODUCT(Population!$B52:$N52,'By group'!$B$27:$N$27)*Probability!BE52*'By group'!$B$24*'By group'!BE$23+Probability!AE52*Population!$DE52*(1-'By group'!AE$28*cond_eff)*'By group'!AE$23*prop_sw_use)*(1-Population!$DG52*circ_eff)</f>
        <v>3.9335497021571776E-3</v>
      </c>
      <c r="F52" s="191">
        <f>((1-(1-prop_idu_part)*SUMPRODUCT(Population!$BB52:$BN52,'By group'!$BB$27:$BN$27)*(1-prop_idu_male)/SUMPRODUCT(Population!$B52:$N52,'By group'!$B$27:$N$27))*Probability!S52*'By group'!$B$24*'By group'!S$23+(1-prop_idu_part)*SUMPRODUCT(Population!$BB52:$BN52,'By group'!$BB$27:$BN$27)*(1-prop_idu_male)/SUMPRODUCT(Population!$B52:$N52,'By group'!$B$27:$N$27)*Probability!BF52*'By group'!$B$24*'By group'!BF$23+Probability!AF52*Population!$DE52*(1-'By group'!AF$28*cond_eff)*'By group'!AF$23*prop_sw_use)*(1-Population!$DG52*circ_eff)</f>
        <v>2.1153216248902202E-3</v>
      </c>
      <c r="G52" s="191">
        <f>((1-(1-prop_idu_part)*SUMPRODUCT(Population!$BB52:$BN52,'By group'!$BB$27:$BN$27)*(1-prop_idu_male)/SUMPRODUCT(Population!$B52:$N52,'By group'!$B$27:$N$27))*Probability!T52*'By group'!$B$24*'By group'!T$23+(1-prop_idu_part)*SUMPRODUCT(Population!$BB52:$BN52,'By group'!$BB$27:$BN$27)*(1-prop_idu_male)/SUMPRODUCT(Population!$B52:$N52,'By group'!$B$27:$N$27)*Probability!BG52*'By group'!$B$24*'By group'!BG$23+Probability!AG52*Population!$DE52*(1-'By group'!AG$28*cond_eff)*'By group'!AG$23*prop_sw_use)*(1-Population!$DG52*circ_eff)</f>
        <v>1.2830542907967132E-3</v>
      </c>
      <c r="H52" s="191">
        <f>((1-(1-prop_idu_part)*SUMPRODUCT(Population!$BB52:$BN52,'By group'!$BB$27:$BN$27)*(1-prop_idu_male)/SUMPRODUCT(Population!$B52:$N52,'By group'!$B$27:$N$27))*Probability!U52*'By group'!$B$24*'By group'!U$23+(1-prop_idu_part)*SUMPRODUCT(Population!$BB52:$BN52,'By group'!$BB$27:$BN$27)*(1-prop_idu_male)/SUMPRODUCT(Population!$B52:$N52,'By group'!$B$27:$N$27)*Probability!BH52*'By group'!$B$24*'By group'!BH$23+Probability!AH52*Population!$DE52*(1-'By group'!AH$28*cond_eff)*'By group'!AH$23*prop_sw_use)*(1-Population!$DG52*circ_eff)</f>
        <v>1.1135417732100442E-3</v>
      </c>
      <c r="I52" s="191">
        <f>((1-(1-prop_idu_part)*SUMPRODUCT(Population!$BB52:$BN52,'By group'!$BB$27:$BN$27)*(1-prop_idu_male)/SUMPRODUCT(Population!$B52:$N52,'By group'!$B$27:$N$27))*Probability!V52*'By group'!$B$24*'By group'!V$23+(1-prop_idu_part)*SUMPRODUCT(Population!$BB52:$BN52,'By group'!$BB$27:$BN$27)*(1-prop_idu_male)/SUMPRODUCT(Population!$B52:$N52,'By group'!$B$27:$N$27)*Probability!BI52*'By group'!$B$24*'By group'!BI$23+Probability!AI52*Population!$DE52*(1-'By group'!AI$28*cond_eff)*'By group'!AI$23*prop_sw_use)*(1-Population!$DG52*circ_eff)</f>
        <v>0</v>
      </c>
      <c r="J52" s="191">
        <f>((1-(1-prop_idu_part)*SUMPRODUCT(Population!$BB52:$BN52,'By group'!$BB$27:$BN$27)*(1-prop_idu_male)/SUMPRODUCT(Population!$B52:$N52,'By group'!$B$27:$N$27))*Probability!W52*'By group'!$B$24*'By group'!W$23+(1-prop_idu_part)*SUMPRODUCT(Population!$BB52:$BN52,'By group'!$BB$27:$BN$27)*(1-prop_idu_male)/SUMPRODUCT(Population!$B52:$N52,'By group'!$B$27:$N$27)*Probability!BJ52*'By group'!$B$24*'By group'!BJ$23+Probability!AJ52*Population!$DE52*(1-'By group'!AJ$28*cond_eff)*'By group'!AJ$23*prop_sw_use)*(1-Population!$DG52*circ_eff)</f>
        <v>0</v>
      </c>
      <c r="K52" s="191">
        <f>((1-(1-prop_idu_part)*SUMPRODUCT(Population!$BB52:$BN52,'By group'!$BB$27:$BN$27)*(1-prop_idu_male)/SUMPRODUCT(Population!$B52:$N52,'By group'!$B$27:$N$27))*Probability!X52*'By group'!$B$24*'By group'!X$23+(1-prop_idu_part)*SUMPRODUCT(Population!$BB52:$BN52,'By group'!$BB$27:$BN$27)*(1-prop_idu_male)/SUMPRODUCT(Population!$B52:$N52,'By group'!$B$27:$N$27)*Probability!BK52*'By group'!$B$24*'By group'!BK$23+Probability!AK52*Population!$DE52*(1-'By group'!AK$28*cond_eff)*'By group'!AK$23*prop_sw_use)*(1-Population!$DG52*circ_eff)</f>
        <v>0</v>
      </c>
      <c r="L52" s="191">
        <f>((1-(1-prop_idu_part)*SUMPRODUCT(Population!$BB52:$BN52,'By group'!$BB$27:$BN$27)*(1-prop_idu_male)/SUMPRODUCT(Population!$B52:$N52,'By group'!$B$27:$N$27))*Probability!Y52*'By group'!$B$24*'By group'!Y$23+(1-prop_idu_part)*SUMPRODUCT(Population!$BB52:$BN52,'By group'!$BB$27:$BN$27)*(1-prop_idu_male)/SUMPRODUCT(Population!$B52:$N52,'By group'!$B$27:$N$27)*Probability!BL52*'By group'!$B$24*'By group'!BL$23+Probability!AL52*Population!$DE52*(1-'By group'!AL$28*cond_eff)*'By group'!AL$23*prop_sw_use)*(1-Population!$DG52*circ_eff)</f>
        <v>3.7256095940987973E-5</v>
      </c>
      <c r="M52" s="191">
        <f>((1-(1-prop_idu_part)*SUMPRODUCT(Population!$BB52:$BN52,'By group'!$BB$27:$BN$27)*(1-prop_idu_male)/SUMPRODUCT(Population!$B52:$N52,'By group'!$B$27:$N$27))*Probability!Z52*'By group'!$B$24*'By group'!Z$23+(1-prop_idu_part)*SUMPRODUCT(Population!$BB52:$BN52,'By group'!$BB$27:$BN$27)*(1-prop_idu_male)/SUMPRODUCT(Population!$B52:$N52,'By group'!$B$27:$N$27)*Probability!BM52*'By group'!$B$24*'By group'!BM$23+Probability!AM52*Population!$DE52*(1-'By group'!AM$28*cond_eff)*'By group'!AM$23*prop_sw_use)*(1-Population!$DG52*circ_eff)</f>
        <v>6.0252741838852451E-5</v>
      </c>
      <c r="N52" s="191">
        <f>((1-(1-prop_idu_part)*SUMPRODUCT(Population!$BB52:$BN52,'By group'!$BB$27:$BN$27)*(1-prop_idu_male)/SUMPRODUCT(Population!$B52:$N52,'By group'!$B$27:$N$27))*Probability!AA52*'By group'!$B$24*'By group'!AA$23+(1-prop_idu_part)*SUMPRODUCT(Population!$BB52:$BN52,'By group'!$BB$27:$BN$27)*(1-prop_idu_male)/SUMPRODUCT(Population!$B52:$N52,'By group'!$B$27:$N$27)*Probability!BN52*'By group'!$B$24*'By group'!BN$23+Probability!AN52*Population!$DE52*(1-'By group'!AN$28*cond_eff)*'By group'!AN$23*prop_sw_use)*(1-Population!$DG52*circ_eff)</f>
        <v>5.2840862977559925E-5</v>
      </c>
      <c r="O52" s="190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group'!$BB$27:$BN$27)*prop_idu_male))*Probability!B52*Population!$DC52*(1-'By group'!O$28*'By group'!O$29)*'By group'!B$23+(1-prop_idu_part)*SUMPRODUCT(Population!$BB52:$BN52,'By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group'!$BB$27:$BN$27)*prop_idu_male)*Probability!BB52*Population!$DD52*(1-'By group'!BB$28*'By group'!BB$29)*'By group'!BB$23</f>
        <v>0</v>
      </c>
      <c r="P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group'!$BB$27:$BN$27)*prop_idu_male))*Probability!C52*Population!$DC52*(1-'By group'!P$28*'By group'!P$29)*'By group'!C$23+(1-prop_idu_part)*SUMPRODUCT(Population!$BB52:$BN52,'By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group'!$BB$27:$BN$27)*prop_idu_male)*Probability!BC52*Population!$DD52*(1-'By group'!BC$28*'By group'!BC$29)*'By group'!BC$23</f>
        <v>1.0848373908780449E-3</v>
      </c>
      <c r="Q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group'!$BB$27:$BN$27)*prop_idu_male))*Probability!D52*Population!$DC52*(1-'By group'!Q$28*'By group'!Q$29)*'By group'!D$23+(1-prop_idu_part)*SUMPRODUCT(Population!$BB52:$BN52,'By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group'!$BB$27:$BN$27)*prop_idu_male)*Probability!BD52*Population!$DD52*(1-'By group'!BD$28*'By group'!BD$29)*'By group'!BD$23</f>
        <v>1.592003573899065E-3</v>
      </c>
      <c r="R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group'!$BB$27:$BN$27)*prop_idu_male))*Probability!E52*Population!$DC52*(1-'By group'!R$28*'By group'!R$29)*'By group'!E$23+(1-prop_idu_part)*SUMPRODUCT(Population!$BB52:$BN52,'By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group'!$BB$27:$BN$27)*prop_idu_male)*Probability!BE52*Population!$DD52*(1-'By group'!BE$28*'By group'!BE$29)*'By group'!BE$23</f>
        <v>1.868594615821868E-3</v>
      </c>
      <c r="S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group'!$BB$27:$BN$27)*prop_idu_male))*Probability!F52*Population!$DC52*(1-'By group'!S$28*'By group'!S$29)*'By group'!F$23+(1-prop_idu_part)*SUMPRODUCT(Population!$BB52:$BN52,'By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group'!$BB$27:$BN$27)*prop_idu_male)*Probability!BF52*Population!$DD52*(1-'By group'!BF$28*'By group'!BF$29)*'By group'!BF$23</f>
        <v>1.0076547651291948E-3</v>
      </c>
      <c r="T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group'!$BB$27:$BN$27)*prop_idu_male))*Probability!G52*Population!$DC52*(1-'By group'!T$28*'By group'!T$29)*'By group'!G$23+(1-prop_idu_part)*SUMPRODUCT(Population!$BB52:$BN52,'By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group'!$BB$27:$BN$27)*prop_idu_male)*Probability!BG52*Population!$DD52*(1-'By group'!BG$28*'By group'!BG$29)*'By group'!BG$23</f>
        <v>6.1278171834734912E-4</v>
      </c>
      <c r="U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group'!$BB$27:$BN$27)*prop_idu_male))*Probability!H52*Population!$DC52*(1-'By group'!U$28*'By group'!U$29)*'By group'!H$23+(1-prop_idu_part)*SUMPRODUCT(Population!$BB52:$BN52,'By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group'!$BB$27:$BN$27)*prop_idu_male)*Probability!BH52*Population!$DD52*(1-'By group'!BH$28*'By group'!BH$29)*'By group'!BH$23</f>
        <v>5.3313808271324766E-4</v>
      </c>
      <c r="V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group'!$BB$27:$BN$27)*prop_idu_male))*Probability!I52*Population!$DC52*(1-'By group'!V$28*'By group'!V$29)*'By group'!I$23+(1-prop_idu_part)*SUMPRODUCT(Population!$BB52:$BN52,'By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group'!$BB$27:$BN$27)*prop_idu_male)*Probability!BI52*Population!$DD52*(1-'By group'!BI$28*'By group'!BI$29)*'By group'!BI$23</f>
        <v>0</v>
      </c>
      <c r="W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group'!$BB$27:$BN$27)*prop_idu_male))*Probability!J52*Population!$DC52*(1-'By group'!W$28*'By group'!W$29)*'By group'!J$23+(1-prop_idu_part)*SUMPRODUCT(Population!$BB52:$BN52,'By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group'!$BB$27:$BN$27)*prop_idu_male)*Probability!BJ52*Population!$DD52*(1-'By group'!BJ$28*'By group'!BJ$29)*'By group'!BJ$23</f>
        <v>0</v>
      </c>
      <c r="X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group'!$BB$27:$BN$27)*prop_idu_male))*Probability!K52*Population!$DC52*(1-'By group'!X$28*'By group'!X$29)*'By group'!K$23+(1-prop_idu_part)*SUMPRODUCT(Population!$BB52:$BN52,'By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group'!$BB$27:$BN$27)*prop_idu_male)*Probability!BK52*Population!$DD52*(1-'By group'!BK$28*'By group'!BK$29)*'By group'!BK$23</f>
        <v>0</v>
      </c>
      <c r="Y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group'!$BB$27:$BN$27)*prop_idu_male))*Probability!L52*Population!$DC52*(1-'By group'!Y$28*'By group'!Y$29)*'By group'!L$23+(1-prop_idu_part)*SUMPRODUCT(Population!$BB52:$BN52,'By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group'!$BB$27:$BN$27)*prop_idu_male)*Probability!BL52*Population!$DD52*(1-'By group'!BL$28*'By group'!BL$29)*'By group'!BL$23</f>
        <v>1.7926017844826959E-5</v>
      </c>
      <c r="Z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group'!$BB$27:$BN$27)*prop_idu_male))*Probability!M52*Population!$DC52*(1-'By group'!Z$28*'By group'!Z$29)*'By group'!M$23+(1-prop_idu_part)*SUMPRODUCT(Population!$BB52:$BN52,'By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group'!$BB$27:$BN$27)*prop_idu_male)*Probability!BM52*Population!$DD52*(1-'By group'!BM$28*'By group'!BM$29)*'By group'!BM$23</f>
        <v>2.9172633993175935E-5</v>
      </c>
      <c r="AA52" s="191">
        <f>(1-(1-prop_idu_part)*SUMPRODUCT(Population!$BB52:$BN52,'By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group'!$BB$27:$BN$27)*prop_idu_male))*Probability!N52*Population!$DC52*(1-'By group'!AA$28*'By group'!AA$29)*'By group'!N$23+(1-prop_idu_part)*SUMPRODUCT(Population!$BB52:$BN52,'By group'!$BB$27:$BN$27)*prop_idu_male/(SUMPRODUCT(Population!$B52:$N52,'By group'!$B$27:$N$27)-(1-prop_idu_part)*SUMPRODUCT(Population!$BB52:$BN52,'By group'!$BB$27:$BN$27)*(1-prop_idu_male)+(1-prop_idu_part)*SUMPRODUCT(Population!$BB52:$BN52,'By group'!$BB$27:$BN$27)*prop_idu_male)*Probability!BN52*Population!$DD52*(1-'By group'!BN$28*'By group'!BN$29)*'By group'!BN$23</f>
        <v>2.5072572871169271E-5</v>
      </c>
      <c r="AB52" s="229">
        <f>Probability!B52*'By group'!$AB$24*'By group'!B$23</f>
        <v>0</v>
      </c>
      <c r="AC52" s="229">
        <f>Probability!C52*'By group'!$AB$24*'By group'!C$23</f>
        <v>5.0255301119412205E-2</v>
      </c>
      <c r="AD52" s="229">
        <f>Probability!D52*'By group'!$AB$24*'By group'!D$23</f>
        <v>7.3752176333443206E-2</v>
      </c>
      <c r="AE52" s="229">
        <f>Probability!E52*'By group'!$AB$24*'By group'!E$23</f>
        <v>8.6569366894145738E-2</v>
      </c>
      <c r="AF52" s="229">
        <f>Probability!F52*'By group'!$AB$24*'By group'!F$23</f>
        <v>4.6684692960738648E-2</v>
      </c>
      <c r="AG52" s="229">
        <f>Probability!G52*'By group'!$AB$24*'By group'!G$23</f>
        <v>2.8390841346709699E-2</v>
      </c>
      <c r="AH52" s="229">
        <f>Probability!H52*'By group'!$AB$24*'By group'!H$23</f>
        <v>2.4701830265599616E-2</v>
      </c>
      <c r="AI52" s="229">
        <f>Probability!I52*'By group'!$AB$24*'By group'!I$23</f>
        <v>0</v>
      </c>
      <c r="AJ52" s="229">
        <f>Probability!J52*'By group'!$AB$24*'By group'!J$23</f>
        <v>0</v>
      </c>
      <c r="AK52" s="229">
        <f>Probability!K52*'By group'!$AB$24*'By group'!K$23</f>
        <v>0</v>
      </c>
      <c r="AL52" s="229">
        <f>Probability!L52*'By group'!$AB$24*'By group'!L$23</f>
        <v>8.3056676720477055E-4</v>
      </c>
      <c r="AM52" s="229">
        <f>Probability!M52*'By group'!$AB$24*'By group'!M$23</f>
        <v>1.3517139712861494E-3</v>
      </c>
      <c r="AN52" s="229">
        <f>Probability!N52*'By group'!$AB$24*'By group'!N$23</f>
        <v>1.1617930814918822E-3</v>
      </c>
      <c r="AO52" s="40">
        <f>Probability!AO52*'By group'!$AO$24*'By group'!AO$23</f>
        <v>0</v>
      </c>
      <c r="AP52" s="42">
        <f>Probability!AP52*'By group'!$AO$24*'By group'!AP$23</f>
        <v>4.7225698396536316E-3</v>
      </c>
      <c r="AQ52" s="42">
        <f>Probability!AQ52*'By group'!$AO$24*'By group'!AQ$23</f>
        <v>6.7388900153506253E-3</v>
      </c>
      <c r="AR52" s="42">
        <f>Probability!AR52*'By group'!$AO$24*'By group'!AR$23</f>
        <v>7.5503120520154258E-3</v>
      </c>
      <c r="AS52" s="42">
        <f>Probability!AS52*'By group'!$AO$24*'By group'!AS$23</f>
        <v>3.9066457935073573E-3</v>
      </c>
      <c r="AT52" s="42">
        <f>Probability!AT52*'By group'!$AO$24*'By group'!AT$23</f>
        <v>2.2949594689148593E-3</v>
      </c>
      <c r="AU52" s="42">
        <f>Probability!AU52*'By group'!$AO$24*'By group'!AU$23</f>
        <v>1.8571068551241408E-3</v>
      </c>
      <c r="AV52" s="42">
        <f>Probability!AV52*'By group'!$AO$24*'By group'!AV$23</f>
        <v>0</v>
      </c>
      <c r="AW52" s="42">
        <f>Probability!AW52*'By group'!$AO$24*'By group'!AW$23</f>
        <v>0</v>
      </c>
      <c r="AX52" s="42">
        <f>Probability!AX52*'By group'!$AO$24*'By group'!AX$23</f>
        <v>0</v>
      </c>
      <c r="AY52" s="42">
        <f>Probability!AY52*'By group'!$AO$24*'By group'!AY$23</f>
        <v>6.1955141637816586E-5</v>
      </c>
      <c r="AZ52" s="42">
        <f>Probability!AZ52*'By group'!$AO$24*'By group'!AZ$23</f>
        <v>9.1469173463160666E-5</v>
      </c>
      <c r="BA52" s="43">
        <f>Probability!BA52*'By group'!$AO$24*'By group'!BA$23</f>
        <v>6.8875762633685471E-5</v>
      </c>
      <c r="BB52" s="191">
        <f>prop_idu_part*Probability!BB52*'By group'!$BB$24*'By group'!BB$23+Probability!BB52*'By group'!$BB$30*'By group'!BB$31</f>
        <v>0</v>
      </c>
      <c r="BC52" s="191">
        <f>prop_idu_part*Probability!BC52*'By group'!$BB$24*'By group'!BC$23+Probability!BC52*'By group'!$BB$30*'By group'!BC$31</f>
        <v>5.8576478327370896E-2</v>
      </c>
      <c r="BD52" s="191">
        <f>prop_idu_part*Probability!BD52*'By group'!$BB$24*'By group'!BD$23+Probability!BD52*'By group'!$BB$30*'By group'!BD$31</f>
        <v>0.13707966726634427</v>
      </c>
      <c r="BE52" s="191">
        <f>prop_idu_part*Probability!BE52*'By group'!$BB$24*'By group'!BE$23+Probability!BE52*'By group'!$BB$30*'By group'!BE$31</f>
        <v>0.13434170422236366</v>
      </c>
      <c r="BF52" s="191">
        <f>prop_idu_part*Probability!BF52*'By group'!$BB$24*'By group'!BF$23+Probability!BF52*'By group'!$BB$30*'By group'!BF$31</f>
        <v>4.4016688564057986E-2</v>
      </c>
      <c r="BG52" s="191">
        <f>prop_idu_part*Probability!BG52*'By group'!$BB$24*'By group'!BG$23+Probability!BG52*'By group'!$BB$30*'By group'!BG$31</f>
        <v>1.3475381159462507E-2</v>
      </c>
      <c r="BH52" s="191">
        <f>prop_idu_part*Probability!BH52*'By group'!$BB$24*'By group'!BH$23+Probability!BH52*'By group'!$BB$30*'By group'!BH$31</f>
        <v>1.0637251689550662E-2</v>
      </c>
      <c r="BI52" s="191">
        <f>prop_idu_part*Probability!BI52*'By group'!$BB$24*'By group'!BI$23+Probability!BI52*'By group'!$BB$30*'By group'!BI$31</f>
        <v>0</v>
      </c>
      <c r="BJ52" s="191">
        <f>prop_idu_part*Probability!BJ52*'By group'!$BB$24*'By group'!BJ$23+Probability!BJ52*'By group'!$BB$30*'By group'!BJ$31</f>
        <v>0</v>
      </c>
      <c r="BK52" s="191">
        <f>prop_idu_part*Probability!BK52*'By group'!$BB$24*'By group'!BK$23+Probability!BK52*'By group'!$BB$30*'By group'!BK$31</f>
        <v>0</v>
      </c>
      <c r="BL52" s="191">
        <f>prop_idu_part*Probability!BL52*'By group'!$BB$24*'By group'!BL$23+Probability!BL52*'By group'!$BB$30*'By group'!BL$31</f>
        <v>4.8319001718387395E-3</v>
      </c>
      <c r="BM52" s="191">
        <f>prop_idu_part*Probability!BM52*'By group'!$BB$24*'By group'!BM$23+Probability!BM52*'By group'!$BB$30*'By group'!BM$31</f>
        <v>2.4380499410857092E-3</v>
      </c>
      <c r="BN52" s="192">
        <f>prop_idu_part*Probability!BN52*'By group'!$BB$24*'By group'!BN$23+Probability!BN52*'By group'!$BB$30*'By group'!BN$31</f>
        <v>1.7985912578121373E-3</v>
      </c>
    </row>
    <row r="53" spans="1:66" x14ac:dyDescent="0.25">
      <c r="A53">
        <f t="shared" si="0"/>
        <v>24.5</v>
      </c>
      <c r="B53" s="190">
        <f>((1-(1-prop_idu_part)*SUMPRODUCT(Population!$BB53:$BN53,'By group'!$BB$27:$BN$27)*(1-prop_idu_male)/SUMPRODUCT(Population!$B53:$N53,'By group'!$B$27:$N$27))*Probability!O53*'By group'!$B$24*'By group'!O$23+(1-prop_idu_part)*SUMPRODUCT(Population!$BB53:$BN53,'By group'!$BB$27:$BN$27)*(1-prop_idu_male)/SUMPRODUCT(Population!$B53:$N53,'By group'!$B$27:$N$27)*Probability!BB53*'By group'!$B$24*'By group'!BB$23+Probability!AB53*Population!$DE53*(1-'By group'!AB$28*cond_eff)*'By group'!AB$23*prop_sw_use)*(1-Population!$DG53*circ_eff)</f>
        <v>0</v>
      </c>
      <c r="C53" s="191">
        <f>((1-(1-prop_idu_part)*SUMPRODUCT(Population!$BB53:$BN53,'By group'!$BB$27:$BN$27)*(1-prop_idu_male)/SUMPRODUCT(Population!$B53:$N53,'By group'!$B$27:$N$27))*Probability!P53*'By group'!$B$24*'By group'!P$23+(1-prop_idu_part)*SUMPRODUCT(Population!$BB53:$BN53,'By group'!$BB$27:$BN$27)*(1-prop_idu_male)/SUMPRODUCT(Population!$B53:$N53,'By group'!$B$27:$N$27)*Probability!BC53*'By group'!$B$24*'By group'!BC$23+Probability!AC53*Population!$DE53*(1-'By group'!AC$28*cond_eff)*'By group'!AC$23*prop_sw_use)*(1-Population!$DG53*circ_eff)</f>
        <v>2.2898376875227699E-3</v>
      </c>
      <c r="D53" s="191">
        <f>((1-(1-prop_idu_part)*SUMPRODUCT(Population!$BB53:$BN53,'By group'!$BB$27:$BN$27)*(1-prop_idu_male)/SUMPRODUCT(Population!$B53:$N53,'By group'!$B$27:$N$27))*Probability!Q53*'By group'!$B$24*'By group'!Q$23+(1-prop_idu_part)*SUMPRODUCT(Population!$BB53:$BN53,'By group'!$BB$27:$BN$27)*(1-prop_idu_male)/SUMPRODUCT(Population!$B53:$N53,'By group'!$B$27:$N$27)*Probability!BD53*'By group'!$B$24*'By group'!BD$23+Probability!AD53*Population!$DE53*(1-'By group'!AD$28*cond_eff)*'By group'!AD$23*prop_sw_use)*(1-Population!$DG53*circ_eff)</f>
        <v>3.3573670588938256E-3</v>
      </c>
      <c r="E53" s="191">
        <f>((1-(1-prop_idu_part)*SUMPRODUCT(Population!$BB53:$BN53,'By group'!$BB$27:$BN$27)*(1-prop_idu_male)/SUMPRODUCT(Population!$B53:$N53,'By group'!$B$27:$N$27))*Probability!R53*'By group'!$B$24*'By group'!R$23+(1-prop_idu_part)*SUMPRODUCT(Population!$BB53:$BN53,'By group'!$BB$27:$BN$27)*(1-prop_idu_male)/SUMPRODUCT(Population!$B53:$N53,'By group'!$B$27:$N$27)*Probability!BE53*'By group'!$B$24*'By group'!BE$23+Probability!AE53*Population!$DE53*(1-'By group'!AE$28*cond_eff)*'By group'!AE$23*prop_sw_use)*(1-Population!$DG53*circ_eff)</f>
        <v>3.9291052778374514E-3</v>
      </c>
      <c r="F53" s="191">
        <f>((1-(1-prop_idu_part)*SUMPRODUCT(Population!$BB53:$BN53,'By group'!$BB$27:$BN$27)*(1-prop_idu_male)/SUMPRODUCT(Population!$B53:$N53,'By group'!$B$27:$N$27))*Probability!S53*'By group'!$B$24*'By group'!S$23+(1-prop_idu_part)*SUMPRODUCT(Population!$BB53:$BN53,'By group'!$BB$27:$BN$27)*(1-prop_idu_male)/SUMPRODUCT(Population!$B53:$N53,'By group'!$B$27:$N$27)*Probability!BF53*'By group'!$B$24*'By group'!BF$23+Probability!AF53*Population!$DE53*(1-'By group'!AF$28*cond_eff)*'By group'!AF$23*prop_sw_use)*(1-Population!$DG53*circ_eff)</f>
        <v>2.1114378456080253E-3</v>
      </c>
      <c r="G53" s="191">
        <f>((1-(1-prop_idu_part)*SUMPRODUCT(Population!$BB53:$BN53,'By group'!$BB$27:$BN$27)*(1-prop_idu_male)/SUMPRODUCT(Population!$B53:$N53,'By group'!$B$27:$N$27))*Probability!T53*'By group'!$B$24*'By group'!T$23+(1-prop_idu_part)*SUMPRODUCT(Population!$BB53:$BN53,'By group'!$BB$27:$BN$27)*(1-prop_idu_male)/SUMPRODUCT(Population!$B53:$N53,'By group'!$B$27:$N$27)*Probability!BG53*'By group'!$B$24*'By group'!BG$23+Probability!AG53*Population!$DE53*(1-'By group'!AG$28*cond_eff)*'By group'!AG$23*prop_sw_use)*(1-Population!$DG53*circ_eff)</f>
        <v>1.2798591306250413E-3</v>
      </c>
      <c r="H53" s="191">
        <f>((1-(1-prop_idu_part)*SUMPRODUCT(Population!$BB53:$BN53,'By group'!$BB$27:$BN$27)*(1-prop_idu_male)/SUMPRODUCT(Population!$B53:$N53,'By group'!$B$27:$N$27))*Probability!U53*'By group'!$B$24*'By group'!U$23+(1-prop_idu_part)*SUMPRODUCT(Population!$BB53:$BN53,'By group'!$BB$27:$BN$27)*(1-prop_idu_male)/SUMPRODUCT(Population!$B53:$N53,'By group'!$B$27:$N$27)*Probability!BH53*'By group'!$B$24*'By group'!BH$23+Probability!AH53*Population!$DE53*(1-'By group'!AH$28*cond_eff)*'By group'!AH$23*prop_sw_use)*(1-Population!$DG53*circ_eff)</f>
        <v>1.1087780771018294E-3</v>
      </c>
      <c r="I53" s="191">
        <f>((1-(1-prop_idu_part)*SUMPRODUCT(Population!$BB53:$BN53,'By group'!$BB$27:$BN$27)*(1-prop_idu_male)/SUMPRODUCT(Population!$B53:$N53,'By group'!$B$27:$N$27))*Probability!V53*'By group'!$B$24*'By group'!V$23+(1-prop_idu_part)*SUMPRODUCT(Population!$BB53:$BN53,'By group'!$BB$27:$BN$27)*(1-prop_idu_male)/SUMPRODUCT(Population!$B53:$N53,'By group'!$B$27:$N$27)*Probability!BI53*'By group'!$B$24*'By group'!BI$23+Probability!AI53*Population!$DE53*(1-'By group'!AI$28*cond_eff)*'By group'!AI$23*prop_sw_use)*(1-Population!$DG53*circ_eff)</f>
        <v>0</v>
      </c>
      <c r="J53" s="191">
        <f>((1-(1-prop_idu_part)*SUMPRODUCT(Population!$BB53:$BN53,'By group'!$BB$27:$BN$27)*(1-prop_idu_male)/SUMPRODUCT(Population!$B53:$N53,'By group'!$B$27:$N$27))*Probability!W53*'By group'!$B$24*'By group'!W$23+(1-prop_idu_part)*SUMPRODUCT(Population!$BB53:$BN53,'By group'!$BB$27:$BN$27)*(1-prop_idu_male)/SUMPRODUCT(Population!$B53:$N53,'By group'!$B$27:$N$27)*Probability!BJ53*'By group'!$B$24*'By group'!BJ$23+Probability!AJ53*Population!$DE53*(1-'By group'!AJ$28*cond_eff)*'By group'!AJ$23*prop_sw_use)*(1-Population!$DG53*circ_eff)</f>
        <v>0</v>
      </c>
      <c r="K53" s="191">
        <f>((1-(1-prop_idu_part)*SUMPRODUCT(Population!$BB53:$BN53,'By group'!$BB$27:$BN$27)*(1-prop_idu_male)/SUMPRODUCT(Population!$B53:$N53,'By group'!$B$27:$N$27))*Probability!X53*'By group'!$B$24*'By group'!X$23+(1-prop_idu_part)*SUMPRODUCT(Population!$BB53:$BN53,'By group'!$BB$27:$BN$27)*(1-prop_idu_male)/SUMPRODUCT(Population!$B53:$N53,'By group'!$B$27:$N$27)*Probability!BK53*'By group'!$B$24*'By group'!BK$23+Probability!AK53*Population!$DE53*(1-'By group'!AK$28*cond_eff)*'By group'!AK$23*prop_sw_use)*(1-Population!$DG53*circ_eff)</f>
        <v>0</v>
      </c>
      <c r="L53" s="191">
        <f>((1-(1-prop_idu_part)*SUMPRODUCT(Population!$BB53:$BN53,'By group'!$BB$27:$BN$27)*(1-prop_idu_male)/SUMPRODUCT(Population!$B53:$N53,'By group'!$B$27:$N$27))*Probability!Y53*'By group'!$B$24*'By group'!Y$23+(1-prop_idu_part)*SUMPRODUCT(Population!$BB53:$BN53,'By group'!$BB$27:$BN$27)*(1-prop_idu_male)/SUMPRODUCT(Population!$B53:$N53,'By group'!$B$27:$N$27)*Probability!BL53*'By group'!$B$24*'By group'!BL$23+Probability!AL53*Population!$DE53*(1-'By group'!AL$28*cond_eff)*'By group'!AL$23*prop_sw_use)*(1-Population!$DG53*circ_eff)</f>
        <v>3.7102836950132163E-5</v>
      </c>
      <c r="M53" s="191">
        <f>((1-(1-prop_idu_part)*SUMPRODUCT(Population!$BB53:$BN53,'By group'!$BB$27:$BN$27)*(1-prop_idu_male)/SUMPRODUCT(Population!$B53:$N53,'By group'!$B$27:$N$27))*Probability!Z53*'By group'!$B$24*'By group'!Z$23+(1-prop_idu_part)*SUMPRODUCT(Population!$BB53:$BN53,'By group'!$BB$27:$BN$27)*(1-prop_idu_male)/SUMPRODUCT(Population!$B53:$N53,'By group'!$B$27:$N$27)*Probability!BM53*'By group'!$B$24*'By group'!BM$23+Probability!AM53*Population!$DE53*(1-'By group'!AM$28*cond_eff)*'By group'!AM$23*prop_sw_use)*(1-Population!$DG53*circ_eff)</f>
        <v>5.9886812822263451E-5</v>
      </c>
      <c r="N53" s="191">
        <f>((1-(1-prop_idu_part)*SUMPRODUCT(Population!$BB53:$BN53,'By group'!$BB$27:$BN$27)*(1-prop_idu_male)/SUMPRODUCT(Population!$B53:$N53,'By group'!$B$27:$N$27))*Probability!AA53*'By group'!$B$24*'By group'!AA$23+(1-prop_idu_part)*SUMPRODUCT(Population!$BB53:$BN53,'By group'!$BB$27:$BN$27)*(1-prop_idu_male)/SUMPRODUCT(Population!$B53:$N53,'By group'!$B$27:$N$27)*Probability!BN53*'By group'!$B$24*'By group'!BN$23+Probability!AN53*Population!$DE53*(1-'By group'!AN$28*cond_eff)*'By group'!AN$23*prop_sw_use)*(1-Population!$DG53*circ_eff)</f>
        <v>5.2259102945333602E-5</v>
      </c>
      <c r="O53" s="190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group'!$BB$27:$BN$27)*prop_idu_male))*Probability!B53*Population!$DC53*(1-'By group'!O$28*'By group'!O$29)*'By group'!B$23+(1-prop_idu_part)*SUMPRODUCT(Population!$BB53:$BN53,'By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group'!$BB$27:$BN$27)*prop_idu_male)*Probability!BB53*Population!$DD53*(1-'By group'!BB$28*'By group'!BB$29)*'By group'!BB$23</f>
        <v>0</v>
      </c>
      <c r="P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group'!$BB$27:$BN$27)*prop_idu_male))*Probability!C53*Population!$DC53*(1-'By group'!P$28*'By group'!P$29)*'By group'!C$23+(1-prop_idu_part)*SUMPRODUCT(Population!$BB53:$BN53,'By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group'!$BB$27:$BN$27)*prop_idu_male)*Probability!BC53*Population!$DD53*(1-'By group'!BC$28*'By group'!BC$29)*'By group'!BC$23</f>
        <v>1.0829878518785621E-3</v>
      </c>
      <c r="Q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group'!$BB$27:$BN$27)*prop_idu_male))*Probability!D53*Population!$DC53*(1-'By group'!Q$28*'By group'!Q$29)*'By group'!D$23+(1-prop_idu_part)*SUMPRODUCT(Population!$BB53:$BN53,'By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group'!$BB$27:$BN$27)*prop_idu_male)*Probability!BD53*Population!$DD53*(1-'By group'!BD$28*'By group'!BD$29)*'By group'!BD$23</f>
        <v>1.5883836789674587E-3</v>
      </c>
      <c r="R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group'!$BB$27:$BN$27)*prop_idu_male))*Probability!E53*Population!$DC53*(1-'By group'!R$28*'By group'!R$29)*'By group'!E$23+(1-prop_idu_part)*SUMPRODUCT(Population!$BB53:$BN53,'By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group'!$BB$27:$BN$27)*prop_idu_male)*Probability!BE53*Population!$DD53*(1-'By group'!BE$28*'By group'!BE$29)*'By group'!BE$23</f>
        <v>1.8623056763967839E-3</v>
      </c>
      <c r="S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group'!$BB$27:$BN$27)*prop_idu_male))*Probability!F53*Population!$DC53*(1-'By group'!S$28*'By group'!S$29)*'By group'!F$23+(1-prop_idu_part)*SUMPRODUCT(Population!$BB53:$BN53,'By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group'!$BB$27:$BN$27)*prop_idu_male)*Probability!BF53*Population!$DD53*(1-'By group'!BF$28*'By group'!BF$29)*'By group'!BF$23</f>
        <v>1.0032055632564661E-3</v>
      </c>
      <c r="T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group'!$BB$27:$BN$27)*prop_idu_male))*Probability!G53*Population!$DC53*(1-'By group'!T$28*'By group'!T$29)*'By group'!G$23+(1-prop_idu_part)*SUMPRODUCT(Population!$BB53:$BN53,'By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group'!$BB$27:$BN$27)*prop_idu_male)*Probability!BG53*Population!$DD53*(1-'By group'!BG$28*'By group'!BG$29)*'By group'!BG$23</f>
        <v>6.0953280937947087E-4</v>
      </c>
      <c r="U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group'!$BB$27:$BN$27)*prop_idu_male))*Probability!H53*Population!$DC53*(1-'By group'!U$28*'By group'!U$29)*'By group'!H$23+(1-prop_idu_part)*SUMPRODUCT(Population!$BB53:$BN53,'By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group'!$BB$27:$BN$27)*prop_idu_male)*Probability!BH53*Population!$DD53*(1-'By group'!BH$28*'By group'!BH$29)*'By group'!BH$23</f>
        <v>5.2934633268055214E-4</v>
      </c>
      <c r="V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group'!$BB$27:$BN$27)*prop_idu_male))*Probability!I53*Population!$DC53*(1-'By group'!V$28*'By group'!V$29)*'By group'!I$23+(1-prop_idu_part)*SUMPRODUCT(Population!$BB53:$BN53,'By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group'!$BB$27:$BN$27)*prop_idu_male)*Probability!BI53*Population!$DD53*(1-'By group'!BI$28*'By group'!BI$29)*'By group'!BI$23</f>
        <v>0</v>
      </c>
      <c r="W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group'!$BB$27:$BN$27)*prop_idu_male))*Probability!J53*Population!$DC53*(1-'By group'!W$28*'By group'!W$29)*'By group'!J$23+(1-prop_idu_part)*SUMPRODUCT(Population!$BB53:$BN53,'By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group'!$BB$27:$BN$27)*prop_idu_male)*Probability!BJ53*Population!$DD53*(1-'By group'!BJ$28*'By group'!BJ$29)*'By group'!BJ$23</f>
        <v>0</v>
      </c>
      <c r="X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group'!$BB$27:$BN$27)*prop_idu_male))*Probability!K53*Population!$DC53*(1-'By group'!X$28*'By group'!X$29)*'By group'!K$23+(1-prop_idu_part)*SUMPRODUCT(Population!$BB53:$BN53,'By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group'!$BB$27:$BN$27)*prop_idu_male)*Probability!BK53*Population!$DD53*(1-'By group'!BK$28*'By group'!BK$29)*'By group'!BK$23</f>
        <v>0</v>
      </c>
      <c r="Y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group'!$BB$27:$BN$27)*prop_idu_male))*Probability!L53*Population!$DC53*(1-'By group'!Y$28*'By group'!Y$29)*'By group'!L$23+(1-prop_idu_part)*SUMPRODUCT(Population!$BB53:$BN53,'By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group'!$BB$27:$BN$27)*prop_idu_male)*Probability!BL53*Population!$DD53*(1-'By group'!BL$28*'By group'!BL$29)*'By group'!BL$23</f>
        <v>1.7792607623558187E-5</v>
      </c>
      <c r="Z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group'!$BB$27:$BN$27)*prop_idu_male))*Probability!M53*Population!$DC53*(1-'By group'!Z$28*'By group'!Z$29)*'By group'!M$23+(1-prop_idu_part)*SUMPRODUCT(Population!$BB53:$BN53,'By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group'!$BB$27:$BN$27)*prop_idu_male)*Probability!BM53*Population!$DD53*(1-'By group'!BM$28*'By group'!BM$29)*'By group'!BM$23</f>
        <v>2.8897253857376395E-5</v>
      </c>
      <c r="AA53" s="191">
        <f>(1-(1-prop_idu_part)*SUMPRODUCT(Population!$BB53:$BN53,'By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group'!$BB$27:$BN$27)*prop_idu_male))*Probability!N53*Population!$DC53*(1-'By group'!AA$28*'By group'!AA$29)*'By group'!N$23+(1-prop_idu_part)*SUMPRODUCT(Population!$BB53:$BN53,'By group'!$BB$27:$BN$27)*prop_idu_male/(SUMPRODUCT(Population!$B53:$N53,'By group'!$B$27:$N$27)-(1-prop_idu_part)*SUMPRODUCT(Population!$BB53:$BN53,'By group'!$BB$27:$BN$27)*(1-prop_idu_male)+(1-prop_idu_part)*SUMPRODUCT(Population!$BB53:$BN53,'By group'!$BB$27:$BN$27)*prop_idu_male)*Probability!BN53*Population!$DD53*(1-'By group'!BN$28*'By group'!BN$29)*'By group'!BN$23</f>
        <v>2.4781155622120464E-5</v>
      </c>
      <c r="AB53" s="229">
        <f>Probability!B53*'By group'!$AB$24*'By group'!B$23</f>
        <v>0</v>
      </c>
      <c r="AC53" s="229">
        <f>Probability!C53*'By group'!$AB$24*'By group'!C$23</f>
        <v>5.0189430083663694E-2</v>
      </c>
      <c r="AD53" s="229">
        <f>Probability!D53*'By group'!$AB$24*'By group'!D$23</f>
        <v>7.3613518037160958E-2</v>
      </c>
      <c r="AE53" s="229">
        <f>Probability!E53*'By group'!$AB$24*'By group'!E$23</f>
        <v>8.6312029476061092E-2</v>
      </c>
      <c r="AF53" s="229">
        <f>Probability!F53*'By group'!$AB$24*'By group'!F$23</f>
        <v>4.649687630293739E-2</v>
      </c>
      <c r="AG53" s="229">
        <f>Probability!G53*'By group'!$AB$24*'By group'!G$23</f>
        <v>2.8251438629557084E-2</v>
      </c>
      <c r="AH53" s="229">
        <f>Probability!H53*'By group'!$AB$24*'By group'!H$23</f>
        <v>2.4535799097438426E-2</v>
      </c>
      <c r="AI53" s="229">
        <f>Probability!I53*'By group'!$AB$24*'By group'!I$23</f>
        <v>0</v>
      </c>
      <c r="AJ53" s="229">
        <f>Probability!J53*'By group'!$AB$24*'By group'!J$23</f>
        <v>0</v>
      </c>
      <c r="AK53" s="229">
        <f>Probability!K53*'By group'!$AB$24*'By group'!K$23</f>
        <v>0</v>
      </c>
      <c r="AL53" s="229">
        <f>Probability!L53*'By group'!$AB$24*'By group'!L$23</f>
        <v>8.247098150543855E-4</v>
      </c>
      <c r="AM53" s="229">
        <f>Probability!M53*'By group'!$AB$24*'By group'!M$23</f>
        <v>1.3394806043162824E-3</v>
      </c>
      <c r="AN53" s="229">
        <f>Probability!N53*'By group'!$AB$24*'By group'!N$23</f>
        <v>1.1487408097791924E-3</v>
      </c>
      <c r="AO53" s="40">
        <f>Probability!AO53*'By group'!$AO$24*'By group'!AO$23</f>
        <v>0</v>
      </c>
      <c r="AP53" s="42">
        <f>Probability!AP53*'By group'!$AO$24*'By group'!AP$23</f>
        <v>4.7672666803013882E-3</v>
      </c>
      <c r="AQ53" s="42">
        <f>Probability!AQ53*'By group'!$AO$24*'By group'!AQ$23</f>
        <v>6.8056225927235654E-3</v>
      </c>
      <c r="AR53" s="42">
        <f>Probability!AR53*'By group'!$AO$24*'By group'!AR$23</f>
        <v>7.6298169915436174E-3</v>
      </c>
      <c r="AS53" s="42">
        <f>Probability!AS53*'By group'!$AO$24*'By group'!AS$23</f>
        <v>3.9497090473862555E-3</v>
      </c>
      <c r="AT53" s="42">
        <f>Probability!AT53*'By group'!$AO$24*'By group'!AT$23</f>
        <v>2.3211071217832053E-3</v>
      </c>
      <c r="AU53" s="42">
        <f>Probability!AU53*'By group'!$AO$24*'By group'!AU$23</f>
        <v>1.8793764355303025E-3</v>
      </c>
      <c r="AV53" s="42">
        <f>Probability!AV53*'By group'!$AO$24*'By group'!AV$23</f>
        <v>0</v>
      </c>
      <c r="AW53" s="42">
        <f>Probability!AW53*'By group'!$AO$24*'By group'!AW$23</f>
        <v>0</v>
      </c>
      <c r="AX53" s="42">
        <f>Probability!AX53*'By group'!$AO$24*'By group'!AX$23</f>
        <v>0</v>
      </c>
      <c r="AY53" s="42">
        <f>Probability!AY53*'By group'!$AO$24*'By group'!AY$23</f>
        <v>6.2707580104612006E-5</v>
      </c>
      <c r="AZ53" s="42">
        <f>Probability!AZ53*'By group'!$AO$24*'By group'!AZ$23</f>
        <v>9.2664004089417125E-5</v>
      </c>
      <c r="BA53" s="43">
        <f>Probability!BA53*'By group'!$AO$24*'By group'!BA$23</f>
        <v>6.9792749939850778E-5</v>
      </c>
      <c r="BB53" s="191">
        <f>prop_idu_part*Probability!BB53*'By group'!$BB$24*'By group'!BB$23+Probability!BB53*'By group'!$BB$30*'By group'!BB$31</f>
        <v>0</v>
      </c>
      <c r="BC53" s="191">
        <f>prop_idu_part*Probability!BC53*'By group'!$BB$24*'By group'!BC$23+Probability!BC53*'By group'!$BB$30*'By group'!BC$31</f>
        <v>5.8582359939740175E-2</v>
      </c>
      <c r="BD53" s="191">
        <f>prop_idu_part*Probability!BD53*'By group'!$BB$24*'By group'!BD$23+Probability!BD53*'By group'!$BB$30*'By group'!BD$31</f>
        <v>0.13708288062169485</v>
      </c>
      <c r="BE53" s="191">
        <f>prop_idu_part*Probability!BE53*'By group'!$BB$24*'By group'!BE$23+Probability!BE53*'By group'!$BB$30*'By group'!BE$31</f>
        <v>0.13431499409817529</v>
      </c>
      <c r="BF53" s="191">
        <f>prop_idu_part*Probability!BF53*'By group'!$BB$24*'By group'!BF$23+Probability!BF53*'By group'!$BB$30*'By group'!BF$31</f>
        <v>4.3995996740411492E-2</v>
      </c>
      <c r="BG53" s="191">
        <f>prop_idu_part*Probability!BG53*'By group'!$BB$24*'By group'!BG$23+Probability!BG53*'By group'!$BB$30*'By group'!BG$31</f>
        <v>1.3465860902388677E-2</v>
      </c>
      <c r="BH53" s="191">
        <f>prop_idu_part*Probability!BH53*'By group'!$BB$24*'By group'!BH$23+Probability!BH53*'By group'!$BB$30*'By group'!BH$31</f>
        <v>1.0624488107011842E-2</v>
      </c>
      <c r="BI53" s="191">
        <f>prop_idu_part*Probability!BI53*'By group'!$BB$24*'By group'!BI$23+Probability!BI53*'By group'!$BB$30*'By group'!BI$31</f>
        <v>0</v>
      </c>
      <c r="BJ53" s="191">
        <f>prop_idu_part*Probability!BJ53*'By group'!$BB$24*'By group'!BJ$23+Probability!BJ53*'By group'!$BB$30*'By group'!BJ$31</f>
        <v>0</v>
      </c>
      <c r="BK53" s="191">
        <f>prop_idu_part*Probability!BK53*'By group'!$BB$24*'By group'!BK$23+Probability!BK53*'By group'!$BB$30*'By group'!BK$31</f>
        <v>0</v>
      </c>
      <c r="BL53" s="191">
        <f>prop_idu_part*Probability!BL53*'By group'!$BB$24*'By group'!BL$23+Probability!BL53*'By group'!$BB$30*'By group'!BL$31</f>
        <v>4.8257267711771194E-3</v>
      </c>
      <c r="BM53" s="191">
        <f>prop_idu_part*Probability!BM53*'By group'!$BB$24*'By group'!BM$23+Probability!BM53*'By group'!$BB$30*'By group'!BM$31</f>
        <v>2.4341557873237044E-3</v>
      </c>
      <c r="BN53" s="192">
        <f>prop_idu_part*Probability!BN53*'By group'!$BB$24*'By group'!BN$23+Probability!BN53*'By group'!$BB$30*'By group'!BN$31</f>
        <v>1.7952292286976589E-3</v>
      </c>
    </row>
    <row r="54" spans="1:66" x14ac:dyDescent="0.25">
      <c r="A54">
        <f t="shared" si="0"/>
        <v>25</v>
      </c>
      <c r="B54" s="190">
        <f>((1-(1-prop_idu_part)*SUMPRODUCT(Population!$BB54:$BN54,'By group'!$BB$27:$BN$27)*(1-prop_idu_male)/SUMPRODUCT(Population!$B54:$N54,'By group'!$B$27:$N$27))*Probability!O54*'By group'!$B$24*'By group'!O$23+(1-prop_idu_part)*SUMPRODUCT(Population!$BB54:$BN54,'By group'!$BB$27:$BN$27)*(1-prop_idu_male)/SUMPRODUCT(Population!$B54:$N54,'By group'!$B$27:$N$27)*Probability!BB54*'By group'!$B$24*'By group'!BB$23+Probability!AB54*Population!$DE54*(1-'By group'!AB$28*cond_eff)*'By group'!AB$23*prop_sw_use)*(1-Population!$DG54*circ_eff)</f>
        <v>0</v>
      </c>
      <c r="C54" s="191">
        <f>((1-(1-prop_idu_part)*SUMPRODUCT(Population!$BB54:$BN54,'By group'!$BB$27:$BN$27)*(1-prop_idu_male)/SUMPRODUCT(Population!$B54:$N54,'By group'!$B$27:$N$27))*Probability!P54*'By group'!$B$24*'By group'!P$23+(1-prop_idu_part)*SUMPRODUCT(Population!$BB54:$BN54,'By group'!$BB$27:$BN$27)*(1-prop_idu_male)/SUMPRODUCT(Population!$B54:$N54,'By group'!$B$27:$N$27)*Probability!BC54*'By group'!$B$24*'By group'!BC$23+Probability!AC54*Population!$DE54*(1-'By group'!AC$28*cond_eff)*'By group'!AC$23*prop_sw_use)*(1-Population!$DG54*circ_eff)</f>
        <v>2.289665351644684E-3</v>
      </c>
      <c r="D54" s="191">
        <f>((1-(1-prop_idu_part)*SUMPRODUCT(Population!$BB54:$BN54,'By group'!$BB$27:$BN$27)*(1-prop_idu_male)/SUMPRODUCT(Population!$B54:$N54,'By group'!$B$27:$N$27))*Probability!Q54*'By group'!$B$24*'By group'!Q$23+(1-prop_idu_part)*SUMPRODUCT(Population!$BB54:$BN54,'By group'!$BB$27:$BN$27)*(1-prop_idu_male)/SUMPRODUCT(Population!$B54:$N54,'By group'!$B$27:$N$27)*Probability!BD54*'By group'!$B$24*'By group'!BD$23+Probability!AD54*Population!$DE54*(1-'By group'!AD$28*cond_eff)*'By group'!AD$23*prop_sw_use)*(1-Population!$DG54*circ_eff)</f>
        <v>3.3561170248963415E-3</v>
      </c>
      <c r="E54" s="191">
        <f>((1-(1-prop_idu_part)*SUMPRODUCT(Population!$BB54:$BN54,'By group'!$BB$27:$BN$27)*(1-prop_idu_male)/SUMPRODUCT(Population!$B54:$N54,'By group'!$B$27:$N$27))*Probability!R54*'By group'!$B$24*'By group'!R$23+(1-prop_idu_part)*SUMPRODUCT(Population!$BB54:$BN54,'By group'!$BB$27:$BN$27)*(1-prop_idu_male)/SUMPRODUCT(Population!$B54:$N54,'By group'!$B$27:$N$27)*Probability!BE54*'By group'!$B$24*'By group'!BE$23+Probability!AE54*Population!$DE54*(1-'By group'!AE$28*cond_eff)*'By group'!AE$23*prop_sw_use)*(1-Population!$DG54*circ_eff)</f>
        <v>3.9251644787704661E-3</v>
      </c>
      <c r="F54" s="191">
        <f>((1-(1-prop_idu_part)*SUMPRODUCT(Population!$BB54:$BN54,'By group'!$BB$27:$BN$27)*(1-prop_idu_male)/SUMPRODUCT(Population!$B54:$N54,'By group'!$B$27:$N$27))*Probability!S54*'By group'!$B$24*'By group'!S$23+(1-prop_idu_part)*SUMPRODUCT(Population!$BB54:$BN54,'By group'!$BB$27:$BN$27)*(1-prop_idu_male)/SUMPRODUCT(Population!$B54:$N54,'By group'!$B$27:$N$27)*Probability!BF54*'By group'!$B$24*'By group'!BF$23+Probability!AF54*Population!$DE54*(1-'By group'!AF$28*cond_eff)*'By group'!AF$23*prop_sw_use)*(1-Population!$DG54*circ_eff)</f>
        <v>2.1079281210109697E-3</v>
      </c>
      <c r="G54" s="191">
        <f>((1-(1-prop_idu_part)*SUMPRODUCT(Population!$BB54:$BN54,'By group'!$BB$27:$BN$27)*(1-prop_idu_male)/SUMPRODUCT(Population!$B54:$N54,'By group'!$B$27:$N$27))*Probability!T54*'By group'!$B$24*'By group'!T$23+(1-prop_idu_part)*SUMPRODUCT(Population!$BB54:$BN54,'By group'!$BB$27:$BN$27)*(1-prop_idu_male)/SUMPRODUCT(Population!$B54:$N54,'By group'!$B$27:$N$27)*Probability!BG54*'By group'!$B$24*'By group'!BG$23+Probability!AG54*Population!$DE54*(1-'By group'!AG$28*cond_eff)*'By group'!AG$23*prop_sw_use)*(1-Population!$DG54*circ_eff)</f>
        <v>1.276942110587459E-3</v>
      </c>
      <c r="H54" s="191">
        <f>((1-(1-prop_idu_part)*SUMPRODUCT(Population!$BB54:$BN54,'By group'!$BB$27:$BN$27)*(1-prop_idu_male)/SUMPRODUCT(Population!$B54:$N54,'By group'!$B$27:$N$27))*Probability!U54*'By group'!$B$24*'By group'!U$23+(1-prop_idu_part)*SUMPRODUCT(Population!$BB54:$BN54,'By group'!$BB$27:$BN$27)*(1-prop_idu_male)/SUMPRODUCT(Population!$B54:$N54,'By group'!$B$27:$N$27)*Probability!BH54*'By group'!$B$24*'By group'!BH$23+Probability!AH54*Population!$DE54*(1-'By group'!AH$28*cond_eff)*'By group'!AH$23*prop_sw_use)*(1-Population!$DG54*circ_eff)</f>
        <v>1.1043780167474958E-3</v>
      </c>
      <c r="I54" s="191">
        <f>((1-(1-prop_idu_part)*SUMPRODUCT(Population!$BB54:$BN54,'By group'!$BB$27:$BN$27)*(1-prop_idu_male)/SUMPRODUCT(Population!$B54:$N54,'By group'!$B$27:$N$27))*Probability!V54*'By group'!$B$24*'By group'!V$23+(1-prop_idu_part)*SUMPRODUCT(Population!$BB54:$BN54,'By group'!$BB$27:$BN$27)*(1-prop_idu_male)/SUMPRODUCT(Population!$B54:$N54,'By group'!$B$27:$N$27)*Probability!BI54*'By group'!$B$24*'By group'!BI$23+Probability!AI54*Population!$DE54*(1-'By group'!AI$28*cond_eff)*'By group'!AI$23*prop_sw_use)*(1-Population!$DG54*circ_eff)</f>
        <v>0</v>
      </c>
      <c r="J54" s="191">
        <f>((1-(1-prop_idu_part)*SUMPRODUCT(Population!$BB54:$BN54,'By group'!$BB$27:$BN$27)*(1-prop_idu_male)/SUMPRODUCT(Population!$B54:$N54,'By group'!$B$27:$N$27))*Probability!W54*'By group'!$B$24*'By group'!W$23+(1-prop_idu_part)*SUMPRODUCT(Population!$BB54:$BN54,'By group'!$BB$27:$BN$27)*(1-prop_idu_male)/SUMPRODUCT(Population!$B54:$N54,'By group'!$B$27:$N$27)*Probability!BJ54*'By group'!$B$24*'By group'!BJ$23+Probability!AJ54*Population!$DE54*(1-'By group'!AJ$28*cond_eff)*'By group'!AJ$23*prop_sw_use)*(1-Population!$DG54*circ_eff)</f>
        <v>0</v>
      </c>
      <c r="K54" s="191">
        <f>((1-(1-prop_idu_part)*SUMPRODUCT(Population!$BB54:$BN54,'By group'!$BB$27:$BN$27)*(1-prop_idu_male)/SUMPRODUCT(Population!$B54:$N54,'By group'!$B$27:$N$27))*Probability!X54*'By group'!$B$24*'By group'!X$23+(1-prop_idu_part)*SUMPRODUCT(Population!$BB54:$BN54,'By group'!$BB$27:$BN$27)*(1-prop_idu_male)/SUMPRODUCT(Population!$B54:$N54,'By group'!$B$27:$N$27)*Probability!BK54*'By group'!$B$24*'By group'!BK$23+Probability!AK54*Population!$DE54*(1-'By group'!AK$28*cond_eff)*'By group'!AK$23*prop_sw_use)*(1-Population!$DG54*circ_eff)</f>
        <v>0</v>
      </c>
      <c r="L54" s="191">
        <f>((1-(1-prop_idu_part)*SUMPRODUCT(Population!$BB54:$BN54,'By group'!$BB$27:$BN$27)*(1-prop_idu_male)/SUMPRODUCT(Population!$B54:$N54,'By group'!$B$27:$N$27))*Probability!Y54*'By group'!$B$24*'By group'!Y$23+(1-prop_idu_part)*SUMPRODUCT(Population!$BB54:$BN54,'By group'!$BB$27:$BN$27)*(1-prop_idu_male)/SUMPRODUCT(Population!$B54:$N54,'By group'!$B$27:$N$27)*Probability!BL54*'By group'!$B$24*'By group'!BL$23+Probability!AL54*Population!$DE54*(1-'By group'!AL$28*cond_eff)*'By group'!AL$23*prop_sw_use)*(1-Population!$DG54*circ_eff)</f>
        <v>3.6960524383049934E-5</v>
      </c>
      <c r="M54" s="191">
        <f>((1-(1-prop_idu_part)*SUMPRODUCT(Population!$BB54:$BN54,'By group'!$BB$27:$BN$27)*(1-prop_idu_male)/SUMPRODUCT(Population!$B54:$N54,'By group'!$B$27:$N$27))*Probability!Z54*'By group'!$B$24*'By group'!Z$23+(1-prop_idu_part)*SUMPRODUCT(Population!$BB54:$BN54,'By group'!$BB$27:$BN$27)*(1-prop_idu_male)/SUMPRODUCT(Population!$B54:$N54,'By group'!$B$27:$N$27)*Probability!BM54*'By group'!$B$24*'By group'!BM$23+Probability!AM54*Population!$DE54*(1-'By group'!AM$28*cond_eff)*'By group'!AM$23*prop_sw_use)*(1-Population!$DG54*circ_eff)</f>
        <v>5.9543026515282776E-5</v>
      </c>
      <c r="N54" s="191">
        <f>((1-(1-prop_idu_part)*SUMPRODUCT(Population!$BB54:$BN54,'By group'!$BB$27:$BN$27)*(1-prop_idu_male)/SUMPRODUCT(Population!$B54:$N54,'By group'!$B$27:$N$27))*Probability!AA54*'By group'!$B$24*'By group'!AA$23+(1-prop_idu_part)*SUMPRODUCT(Population!$BB54:$BN54,'By group'!$BB$27:$BN$27)*(1-prop_idu_male)/SUMPRODUCT(Population!$B54:$N54,'By group'!$B$27:$N$27)*Probability!BN54*'By group'!$B$24*'By group'!BN$23+Probability!AN54*Population!$DE54*(1-'By group'!AN$28*cond_eff)*'By group'!AN$23*prop_sw_use)*(1-Population!$DG54*circ_eff)</f>
        <v>5.1714441532597003E-5</v>
      </c>
      <c r="O54" s="190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group'!$BB$27:$BN$27)*prop_idu_male))*Probability!B54*Population!$DC54*(1-'By group'!O$28*'By group'!O$29)*'By group'!B$23+(1-prop_idu_part)*SUMPRODUCT(Population!$BB54:$BN54,'By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group'!$BB$27:$BN$27)*prop_idu_male)*Probability!BB54*Population!$DD54*(1-'By group'!BB$28*'By group'!BB$29)*'By group'!BB$23</f>
        <v>0</v>
      </c>
      <c r="P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group'!$BB$27:$BN$27)*prop_idu_male))*Probability!C54*Population!$DC54*(1-'By group'!P$28*'By group'!P$29)*'By group'!C$23+(1-prop_idu_part)*SUMPRODUCT(Population!$BB54:$BN54,'By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group'!$BB$27:$BN$27)*prop_idu_male)*Probability!BC54*Population!$DD54*(1-'By group'!BC$28*'By group'!BC$29)*'By group'!BC$23</f>
        <v>1.0813046551349042E-3</v>
      </c>
      <c r="Q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group'!$BB$27:$BN$27)*prop_idu_male))*Probability!D54*Population!$DC54*(1-'By group'!Q$28*'By group'!Q$29)*'By group'!D$23+(1-prop_idu_part)*SUMPRODUCT(Population!$BB54:$BN54,'By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group'!$BB$27:$BN$27)*prop_idu_male)*Probability!BD54*Population!$DD54*(1-'By group'!BD$28*'By group'!BD$29)*'By group'!BD$23</f>
        <v>1.5850729090786983E-3</v>
      </c>
      <c r="R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group'!$BB$27:$BN$27)*prop_idu_male))*Probability!E54*Population!$DC54*(1-'By group'!R$28*'By group'!R$29)*'By group'!E$23+(1-prop_idu_part)*SUMPRODUCT(Population!$BB54:$BN54,'By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group'!$BB$27:$BN$27)*prop_idu_male)*Probability!BE54*Population!$DD54*(1-'By group'!BE$28*'By group'!BE$29)*'By group'!BE$23</f>
        <v>1.8565173752195061E-3</v>
      </c>
      <c r="S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group'!$BB$27:$BN$27)*prop_idu_male))*Probability!F54*Population!$DC54*(1-'By group'!S$28*'By group'!S$29)*'By group'!F$23+(1-prop_idu_part)*SUMPRODUCT(Population!$BB54:$BN54,'By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group'!$BB$27:$BN$27)*prop_idu_male)*Probability!BF54*Population!$DD54*(1-'By group'!BF$28*'By group'!BF$29)*'By group'!BF$23</f>
        <v>9.9909239279722816E-4</v>
      </c>
      <c r="T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group'!$BB$27:$BN$27)*prop_idu_male))*Probability!G54*Population!$DC54*(1-'By group'!T$28*'By group'!T$29)*'By group'!G$23+(1-prop_idu_part)*SUMPRODUCT(Population!$BB54:$BN54,'By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group'!$BB$27:$BN$27)*prop_idu_male)*Probability!BG54*Population!$DD54*(1-'By group'!BG$28*'By group'!BG$29)*'By group'!BG$23</f>
        <v>6.0651668177236445E-4</v>
      </c>
      <c r="U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group'!$BB$27:$BN$27)*prop_idu_male))*Probability!H54*Population!$DC54*(1-'By group'!U$28*'By group'!U$29)*'By group'!H$23+(1-prop_idu_part)*SUMPRODUCT(Population!$BB54:$BN54,'By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group'!$BB$27:$BN$27)*prop_idu_male)*Probability!BH54*Population!$DD54*(1-'By group'!BH$28*'By group'!BH$29)*'By group'!BH$23</f>
        <v>5.2579941812363866E-4</v>
      </c>
      <c r="V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group'!$BB$27:$BN$27)*prop_idu_male))*Probability!I54*Population!$DC54*(1-'By group'!V$28*'By group'!V$29)*'By group'!I$23+(1-prop_idu_part)*SUMPRODUCT(Population!$BB54:$BN54,'By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group'!$BB$27:$BN$27)*prop_idu_male)*Probability!BI54*Population!$DD54*(1-'By group'!BI$28*'By group'!BI$29)*'By group'!BI$23</f>
        <v>0</v>
      </c>
      <c r="W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group'!$BB$27:$BN$27)*prop_idu_male))*Probability!J54*Population!$DC54*(1-'By group'!W$28*'By group'!W$29)*'By group'!J$23+(1-prop_idu_part)*SUMPRODUCT(Population!$BB54:$BN54,'By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group'!$BB$27:$BN$27)*prop_idu_male)*Probability!BJ54*Population!$DD54*(1-'By group'!BJ$28*'By group'!BJ$29)*'By group'!BJ$23</f>
        <v>0</v>
      </c>
      <c r="X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group'!$BB$27:$BN$27)*prop_idu_male))*Probability!K54*Population!$DC54*(1-'By group'!X$28*'By group'!X$29)*'By group'!K$23+(1-prop_idu_part)*SUMPRODUCT(Population!$BB54:$BN54,'By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group'!$BB$27:$BN$27)*prop_idu_male)*Probability!BK54*Population!$DD54*(1-'By group'!BK$28*'By group'!BK$29)*'By group'!BK$23</f>
        <v>0</v>
      </c>
      <c r="Y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group'!$BB$27:$BN$27)*prop_idu_male))*Probability!L54*Population!$DC54*(1-'By group'!Y$28*'By group'!Y$29)*'By group'!L$23+(1-prop_idu_part)*SUMPRODUCT(Population!$BB54:$BN54,'By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group'!$BB$27:$BN$27)*prop_idu_male)*Probability!BL54*Population!$DD54*(1-'By group'!BL$28*'By group'!BL$29)*'By group'!BL$23</f>
        <v>1.7667717220936625E-5</v>
      </c>
      <c r="Z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group'!$BB$27:$BN$27)*prop_idu_male))*Probability!M54*Population!$DC54*(1-'By group'!Z$28*'By group'!Z$29)*'By group'!M$23+(1-prop_idu_part)*SUMPRODUCT(Population!$BB54:$BN54,'By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group'!$BB$27:$BN$27)*prop_idu_male)*Probability!BM54*Population!$DD54*(1-'By group'!BM$28*'By group'!BM$29)*'By group'!BM$23</f>
        <v>2.8636248804570349E-5</v>
      </c>
      <c r="AA54" s="191">
        <f>(1-(1-prop_idu_part)*SUMPRODUCT(Population!$BB54:$BN54,'By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group'!$BB$27:$BN$27)*prop_idu_male))*Probability!N54*Population!$DC54*(1-'By group'!AA$28*'By group'!AA$29)*'By group'!N$23+(1-prop_idu_part)*SUMPRODUCT(Population!$BB54:$BN54,'By group'!$BB$27:$BN$27)*prop_idu_male/(SUMPRODUCT(Population!$B54:$N54,'By group'!$B$27:$N$27)-(1-prop_idu_part)*SUMPRODUCT(Population!$BB54:$BN54,'By group'!$BB$27:$BN$27)*(1-prop_idu_male)+(1-prop_idu_part)*SUMPRODUCT(Population!$BB54:$BN54,'By group'!$BB$27:$BN$27)*prop_idu_male)*Probability!BN54*Population!$DD54*(1-'By group'!BN$28*'By group'!BN$29)*'By group'!BN$23</f>
        <v>2.4502190108167378E-5</v>
      </c>
      <c r="AB54" s="229">
        <f>Probability!B54*'By group'!$AB$24*'By group'!B$23</f>
        <v>0</v>
      </c>
      <c r="AC54" s="229">
        <f>Probability!C54*'By group'!$AB$24*'By group'!C$23</f>
        <v>5.0130305874049048E-2</v>
      </c>
      <c r="AD54" s="229">
        <f>Probability!D54*'By group'!$AB$24*'By group'!D$23</f>
        <v>7.3487744518331399E-2</v>
      </c>
      <c r="AE54" s="229">
        <f>Probability!E54*'By group'!$AB$24*'By group'!E$23</f>
        <v>8.6076135181095664E-2</v>
      </c>
      <c r="AF54" s="229">
        <f>Probability!F54*'By group'!$AB$24*'By group'!F$23</f>
        <v>4.6323649618015786E-2</v>
      </c>
      <c r="AG54" s="229">
        <f>Probability!G54*'By group'!$AB$24*'By group'!G$23</f>
        <v>2.8122208090314807E-2</v>
      </c>
      <c r="AH54" s="229">
        <f>Probability!H54*'By group'!$AB$24*'By group'!H$23</f>
        <v>2.438054658379589E-2</v>
      </c>
      <c r="AI54" s="229">
        <f>Probability!I54*'By group'!$AB$24*'By group'!I$23</f>
        <v>0</v>
      </c>
      <c r="AJ54" s="229">
        <f>Probability!J54*'By group'!$AB$24*'By group'!J$23</f>
        <v>0</v>
      </c>
      <c r="AK54" s="229">
        <f>Probability!K54*'By group'!$AB$24*'By group'!K$23</f>
        <v>0</v>
      </c>
      <c r="AL54" s="229">
        <f>Probability!L54*'By group'!$AB$24*'By group'!L$23</f>
        <v>8.1922841605567361E-4</v>
      </c>
      <c r="AM54" s="229">
        <f>Probability!M54*'By group'!$AB$24*'By group'!M$23</f>
        <v>1.3278800523591346E-3</v>
      </c>
      <c r="AN54" s="229">
        <f>Probability!N54*'By group'!$AB$24*'By group'!N$23</f>
        <v>1.136235013039647E-3</v>
      </c>
      <c r="AO54" s="40">
        <f>Probability!AO54*'By group'!$AO$24*'By group'!AO$23</f>
        <v>0</v>
      </c>
      <c r="AP54" s="42">
        <f>Probability!AP54*'By group'!$AO$24*'By group'!AP$23</f>
        <v>4.8115493573711345E-3</v>
      </c>
      <c r="AQ54" s="42">
        <f>Probability!AQ54*'By group'!$AO$24*'By group'!AQ$23</f>
        <v>6.8717967765078982E-3</v>
      </c>
      <c r="AR54" s="42">
        <f>Probability!AR54*'By group'!$AO$24*'By group'!AR$23</f>
        <v>7.708762720259498E-3</v>
      </c>
      <c r="AS54" s="42">
        <f>Probability!AS54*'By group'!$AO$24*'By group'!AS$23</f>
        <v>3.9925125887436816E-3</v>
      </c>
      <c r="AT54" s="42">
        <f>Probability!AT54*'By group'!$AO$24*'By group'!AT$23</f>
        <v>2.3471136887554026E-3</v>
      </c>
      <c r="AU54" s="42">
        <f>Probability!AU54*'By group'!$AO$24*'By group'!AU$23</f>
        <v>1.9015643561278838E-3</v>
      </c>
      <c r="AV54" s="42">
        <f>Probability!AV54*'By group'!$AO$24*'By group'!AV$23</f>
        <v>0</v>
      </c>
      <c r="AW54" s="42">
        <f>Probability!AW54*'By group'!$AO$24*'By group'!AW$23</f>
        <v>0</v>
      </c>
      <c r="AX54" s="42">
        <f>Probability!AX54*'By group'!$AO$24*'By group'!AX$23</f>
        <v>0</v>
      </c>
      <c r="AY54" s="42">
        <f>Probability!AY54*'By group'!$AO$24*'By group'!AY$23</f>
        <v>6.3456495025709562E-5</v>
      </c>
      <c r="AZ54" s="42">
        <f>Probability!AZ54*'By group'!$AO$24*'By group'!AZ$23</f>
        <v>9.3853460035171101E-5</v>
      </c>
      <c r="BA54" s="43">
        <f>Probability!BA54*'By group'!$AO$24*'By group'!BA$23</f>
        <v>7.0712756708366889E-5</v>
      </c>
      <c r="BB54" s="191">
        <f>prop_idu_part*Probability!BB54*'By group'!$BB$24*'By group'!BB$23+Probability!BB54*'By group'!$BB$30*'By group'!BB$31</f>
        <v>0</v>
      </c>
      <c r="BC54" s="191">
        <f>prop_idu_part*Probability!BC54*'By group'!$BB$24*'By group'!BC$23+Probability!BC54*'By group'!$BB$30*'By group'!BC$31</f>
        <v>5.8587745716650513E-2</v>
      </c>
      <c r="BD54" s="191">
        <f>prop_idu_part*Probability!BD54*'By group'!$BB$24*'By group'!BD$23+Probability!BD54*'By group'!$BB$30*'By group'!BD$31</f>
        <v>0.13708635511028244</v>
      </c>
      <c r="BE54" s="191">
        <f>prop_idu_part*Probability!BE54*'By group'!$BB$24*'By group'!BE$23+Probability!BE54*'By group'!$BB$30*'By group'!BE$31</f>
        <v>0.1342923019201708</v>
      </c>
      <c r="BF54" s="191">
        <f>prop_idu_part*Probability!BF54*'By group'!$BB$24*'By group'!BF$23+Probability!BF54*'By group'!$BB$30*'By group'!BF$31</f>
        <v>4.3977923554382473E-2</v>
      </c>
      <c r="BG54" s="191">
        <f>prop_idu_part*Probability!BG54*'By group'!$BB$24*'By group'!BG$23+Probability!BG54*'By group'!$BB$30*'By group'!BG$31</f>
        <v>1.3457407910714085E-2</v>
      </c>
      <c r="BH54" s="191">
        <f>prop_idu_part*Probability!BH54*'By group'!$BB$24*'By group'!BH$23+Probability!BH54*'By group'!$BB$30*'By group'!BH$31</f>
        <v>1.0612882439485332E-2</v>
      </c>
      <c r="BI54" s="191">
        <f>prop_idu_part*Probability!BI54*'By group'!$BB$24*'By group'!BI$23+Probability!BI54*'By group'!$BB$30*'By group'!BI$31</f>
        <v>0</v>
      </c>
      <c r="BJ54" s="191">
        <f>prop_idu_part*Probability!BJ54*'By group'!$BB$24*'By group'!BJ$23+Probability!BJ54*'By group'!$BB$30*'By group'!BJ$31</f>
        <v>0</v>
      </c>
      <c r="BK54" s="191">
        <f>prop_idu_part*Probability!BK54*'By group'!$BB$24*'By group'!BK$23+Probability!BK54*'By group'!$BB$30*'By group'!BK$31</f>
        <v>0</v>
      </c>
      <c r="BL54" s="191">
        <f>prop_idu_part*Probability!BL54*'By group'!$BB$24*'By group'!BL$23+Probability!BL54*'By group'!$BB$30*'By group'!BL$31</f>
        <v>4.8200235869805194E-3</v>
      </c>
      <c r="BM54" s="191">
        <f>prop_idu_part*Probability!BM54*'By group'!$BB$24*'By group'!BM$23+Probability!BM54*'By group'!$BB$30*'By group'!BM$31</f>
        <v>2.4303888249883198E-3</v>
      </c>
      <c r="BN54" s="192">
        <f>prop_idu_part*Probability!BN54*'By group'!$BB$24*'By group'!BN$23+Probability!BN54*'By group'!$BB$30*'By group'!BN$31</f>
        <v>1.7918888965121277E-3</v>
      </c>
    </row>
    <row r="55" spans="1:66" x14ac:dyDescent="0.25">
      <c r="A55">
        <f t="shared" si="0"/>
        <v>25.5</v>
      </c>
      <c r="B55" s="190">
        <f>((1-(1-prop_idu_part)*SUMPRODUCT(Population!$BB55:$BN55,'By group'!$BB$27:$BN$27)*(1-prop_idu_male)/SUMPRODUCT(Population!$B55:$N55,'By group'!$B$27:$N$27))*Probability!O55*'By group'!$B$24*'By group'!O$23+(1-prop_idu_part)*SUMPRODUCT(Population!$BB55:$BN55,'By group'!$BB$27:$BN$27)*(1-prop_idu_male)/SUMPRODUCT(Population!$B55:$N55,'By group'!$B$27:$N$27)*Probability!BB55*'By group'!$B$24*'By group'!BB$23+Probability!AB55*Population!$DE55*(1-'By group'!AB$28*cond_eff)*'By group'!AB$23*prop_sw_use)*(1-Population!$DG55*circ_eff)</f>
        <v>0</v>
      </c>
      <c r="C55" s="191">
        <f>((1-(1-prop_idu_part)*SUMPRODUCT(Population!$BB55:$BN55,'By group'!$BB$27:$BN$27)*(1-prop_idu_male)/SUMPRODUCT(Population!$B55:$N55,'By group'!$B$27:$N$27))*Probability!P55*'By group'!$B$24*'By group'!P$23+(1-prop_idu_part)*SUMPRODUCT(Population!$BB55:$BN55,'By group'!$BB$27:$BN$27)*(1-prop_idu_male)/SUMPRODUCT(Population!$B55:$N55,'By group'!$B$27:$N$27)*Probability!BC55*'By group'!$B$24*'By group'!BC$23+Probability!AC55*Population!$DE55*(1-'By group'!AC$28*cond_eff)*'By group'!AC$23*prop_sw_use)*(1-Population!$DG55*circ_eff)</f>
        <v>2.2896002085055641E-3</v>
      </c>
      <c r="D55" s="191">
        <f>((1-(1-prop_idu_part)*SUMPRODUCT(Population!$BB55:$BN55,'By group'!$BB$27:$BN$27)*(1-prop_idu_male)/SUMPRODUCT(Population!$B55:$N55,'By group'!$B$27:$N$27))*Probability!Q55*'By group'!$B$24*'By group'!Q$23+(1-prop_idu_part)*SUMPRODUCT(Population!$BB55:$BN55,'By group'!$BB$27:$BN$27)*(1-prop_idu_male)/SUMPRODUCT(Population!$B55:$N55,'By group'!$B$27:$N$27)*Probability!BD55*'By group'!$B$24*'By group'!BD$23+Probability!AD55*Population!$DE55*(1-'By group'!AD$28*cond_eff)*'By group'!AD$23*prop_sw_use)*(1-Population!$DG55*circ_eff)</f>
        <v>3.3551059524260206E-3</v>
      </c>
      <c r="E55" s="191">
        <f>((1-(1-prop_idu_part)*SUMPRODUCT(Population!$BB55:$BN55,'By group'!$BB$27:$BN$27)*(1-prop_idu_male)/SUMPRODUCT(Population!$B55:$N55,'By group'!$B$27:$N$27))*Probability!R55*'By group'!$B$24*'By group'!R$23+(1-prop_idu_part)*SUMPRODUCT(Population!$BB55:$BN55,'By group'!$BB$27:$BN$27)*(1-prop_idu_male)/SUMPRODUCT(Population!$B55:$N55,'By group'!$B$27:$N$27)*Probability!BE55*'By group'!$B$24*'By group'!BE$23+Probability!AE55*Population!$DE55*(1-'By group'!AE$28*cond_eff)*'By group'!AE$23*prop_sw_use)*(1-Population!$DG55*circ_eff)</f>
        <v>3.9216888815829937E-3</v>
      </c>
      <c r="F55" s="191">
        <f>((1-(1-prop_idu_part)*SUMPRODUCT(Population!$BB55:$BN55,'By group'!$BB$27:$BN$27)*(1-prop_idu_male)/SUMPRODUCT(Population!$B55:$N55,'By group'!$B$27:$N$27))*Probability!S55*'By group'!$B$24*'By group'!S$23+(1-prop_idu_part)*SUMPRODUCT(Population!$BB55:$BN55,'By group'!$BB$27:$BN$27)*(1-prop_idu_male)/SUMPRODUCT(Population!$B55:$N55,'By group'!$B$27:$N$27)*Probability!BF55*'By group'!$B$24*'By group'!BF$23+Probability!AF55*Population!$DE55*(1-'By group'!AF$28*cond_eff)*'By group'!AF$23*prop_sw_use)*(1-Population!$DG55*circ_eff)</f>
        <v>2.1047653407605862E-3</v>
      </c>
      <c r="G55" s="191">
        <f>((1-(1-prop_idu_part)*SUMPRODUCT(Population!$BB55:$BN55,'By group'!$BB$27:$BN$27)*(1-prop_idu_male)/SUMPRODUCT(Population!$B55:$N55,'By group'!$B$27:$N$27))*Probability!T55*'By group'!$B$24*'By group'!T$23+(1-prop_idu_part)*SUMPRODUCT(Population!$BB55:$BN55,'By group'!$BB$27:$BN$27)*(1-prop_idu_male)/SUMPRODUCT(Population!$B55:$N55,'By group'!$B$27:$N$27)*Probability!BG55*'By group'!$B$24*'By group'!BG$23+Probability!AG55*Population!$DE55*(1-'By group'!AG$28*cond_eff)*'By group'!AG$23*prop_sw_use)*(1-Population!$DG55*circ_eff)</f>
        <v>1.2742841293048586E-3</v>
      </c>
      <c r="H55" s="191">
        <f>((1-(1-prop_idu_part)*SUMPRODUCT(Population!$BB55:$BN55,'By group'!$BB$27:$BN$27)*(1-prop_idu_male)/SUMPRODUCT(Population!$B55:$N55,'By group'!$B$27:$N$27))*Probability!U55*'By group'!$B$24*'By group'!U$23+(1-prop_idu_part)*SUMPRODUCT(Population!$BB55:$BN55,'By group'!$BB$27:$BN$27)*(1-prop_idu_male)/SUMPRODUCT(Population!$B55:$N55,'By group'!$B$27:$N$27)*Probability!BH55*'By group'!$B$24*'By group'!BH$23+Probability!AH55*Population!$DE55*(1-'By group'!AH$28*cond_eff)*'By group'!AH$23*prop_sw_use)*(1-Population!$DG55*circ_eff)</f>
        <v>1.1003179322487885E-3</v>
      </c>
      <c r="I55" s="191">
        <f>((1-(1-prop_idu_part)*SUMPRODUCT(Population!$BB55:$BN55,'By group'!$BB$27:$BN$27)*(1-prop_idu_male)/SUMPRODUCT(Population!$B55:$N55,'By group'!$B$27:$N$27))*Probability!V55*'By group'!$B$24*'By group'!V$23+(1-prop_idu_part)*SUMPRODUCT(Population!$BB55:$BN55,'By group'!$BB$27:$BN$27)*(1-prop_idu_male)/SUMPRODUCT(Population!$B55:$N55,'By group'!$B$27:$N$27)*Probability!BI55*'By group'!$B$24*'By group'!BI$23+Probability!AI55*Population!$DE55*(1-'By group'!AI$28*cond_eff)*'By group'!AI$23*prop_sw_use)*(1-Population!$DG55*circ_eff)</f>
        <v>0</v>
      </c>
      <c r="J55" s="191">
        <f>((1-(1-prop_idu_part)*SUMPRODUCT(Population!$BB55:$BN55,'By group'!$BB$27:$BN$27)*(1-prop_idu_male)/SUMPRODUCT(Population!$B55:$N55,'By group'!$B$27:$N$27))*Probability!W55*'By group'!$B$24*'By group'!W$23+(1-prop_idu_part)*SUMPRODUCT(Population!$BB55:$BN55,'By group'!$BB$27:$BN$27)*(1-prop_idu_male)/SUMPRODUCT(Population!$B55:$N55,'By group'!$B$27:$N$27)*Probability!BJ55*'By group'!$B$24*'By group'!BJ$23+Probability!AJ55*Population!$DE55*(1-'By group'!AJ$28*cond_eff)*'By group'!AJ$23*prop_sw_use)*(1-Population!$DG55*circ_eff)</f>
        <v>0</v>
      </c>
      <c r="K55" s="191">
        <f>((1-(1-prop_idu_part)*SUMPRODUCT(Population!$BB55:$BN55,'By group'!$BB$27:$BN$27)*(1-prop_idu_male)/SUMPRODUCT(Population!$B55:$N55,'By group'!$B$27:$N$27))*Probability!X55*'By group'!$B$24*'By group'!X$23+(1-prop_idu_part)*SUMPRODUCT(Population!$BB55:$BN55,'By group'!$BB$27:$BN$27)*(1-prop_idu_male)/SUMPRODUCT(Population!$B55:$N55,'By group'!$B$27:$N$27)*Probability!BK55*'By group'!$B$24*'By group'!BK$23+Probability!AK55*Population!$DE55*(1-'By group'!AK$28*cond_eff)*'By group'!AK$23*prop_sw_use)*(1-Population!$DG55*circ_eff)</f>
        <v>0</v>
      </c>
      <c r="L55" s="191">
        <f>((1-(1-prop_idu_part)*SUMPRODUCT(Population!$BB55:$BN55,'By group'!$BB$27:$BN$27)*(1-prop_idu_male)/SUMPRODUCT(Population!$B55:$N55,'By group'!$B$27:$N$27))*Probability!Y55*'By group'!$B$24*'By group'!Y$23+(1-prop_idu_part)*SUMPRODUCT(Population!$BB55:$BN55,'By group'!$BB$27:$BN$27)*(1-prop_idu_male)/SUMPRODUCT(Population!$B55:$N55,'By group'!$B$27:$N$27)*Probability!BL55*'By group'!$B$24*'By group'!BL$23+Probability!AL55*Population!$DE55*(1-'By group'!AL$28*cond_eff)*'By group'!AL$23*prop_sw_use)*(1-Population!$DG55*circ_eff)</f>
        <v>3.6828594727938711E-5</v>
      </c>
      <c r="M55" s="191">
        <f>((1-(1-prop_idu_part)*SUMPRODUCT(Population!$BB55:$BN55,'By group'!$BB$27:$BN$27)*(1-prop_idu_male)/SUMPRODUCT(Population!$B55:$N55,'By group'!$B$27:$N$27))*Probability!Z55*'By group'!$B$24*'By group'!Z$23+(1-prop_idu_part)*SUMPRODUCT(Population!$BB55:$BN55,'By group'!$BB$27:$BN$27)*(1-prop_idu_male)/SUMPRODUCT(Population!$B55:$N55,'By group'!$B$27:$N$27)*Probability!BM55*'By group'!$B$24*'By group'!BM$23+Probability!AM55*Population!$DE55*(1-'By group'!AM$28*cond_eff)*'By group'!AM$23*prop_sw_use)*(1-Population!$DG55*circ_eff)</f>
        <v>5.9220495700144864E-5</v>
      </c>
      <c r="N55" s="191">
        <f>((1-(1-prop_idu_part)*SUMPRODUCT(Population!$BB55:$BN55,'By group'!$BB$27:$BN$27)*(1-prop_idu_male)/SUMPRODUCT(Population!$B55:$N55,'By group'!$B$27:$N$27))*Probability!AA55*'By group'!$B$24*'By group'!AA$23+(1-prop_idu_part)*SUMPRODUCT(Population!$BB55:$BN55,'By group'!$BB$27:$BN$27)*(1-prop_idu_male)/SUMPRODUCT(Population!$B55:$N55,'By group'!$B$27:$N$27)*Probability!BN55*'By group'!$B$24*'By group'!BN$23+Probability!AN55*Population!$DE55*(1-'By group'!AN$28*cond_eff)*'By group'!AN$23*prop_sw_use)*(1-Population!$DG55*circ_eff)</f>
        <v>5.1204588778064172E-5</v>
      </c>
      <c r="O55" s="190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group'!$BB$27:$BN$27)*prop_idu_male))*Probability!B55*Population!$DC55*(1-'By group'!O$28*'By group'!O$29)*'By group'!B$23+(1-prop_idu_part)*SUMPRODUCT(Population!$BB55:$BN55,'By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group'!$BB$27:$BN$27)*prop_idu_male)*Probability!BB55*Population!$DD55*(1-'By group'!BB$28*'By group'!BB$29)*'By group'!BB$23</f>
        <v>0</v>
      </c>
      <c r="P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group'!$BB$27:$BN$27)*prop_idu_male))*Probability!C55*Population!$DC55*(1-'By group'!P$28*'By group'!P$29)*'By group'!C$23+(1-prop_idu_part)*SUMPRODUCT(Population!$BB55:$BN55,'By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group'!$BB$27:$BN$27)*prop_idu_male)*Probability!BC55*Population!$DD55*(1-'By group'!BC$28*'By group'!BC$29)*'By group'!BC$23</f>
        <v>1.0797757256816741E-3</v>
      </c>
      <c r="Q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group'!$BB$27:$BN$27)*prop_idu_male))*Probability!D55*Population!$DC55*(1-'By group'!Q$28*'By group'!Q$29)*'By group'!D$23+(1-prop_idu_part)*SUMPRODUCT(Population!$BB55:$BN55,'By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group'!$BB$27:$BN$27)*prop_idu_male)*Probability!BD55*Population!$DD55*(1-'By group'!BD$28*'By group'!BD$29)*'By group'!BD$23</f>
        <v>1.5820494519795077E-3</v>
      </c>
      <c r="R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group'!$BB$27:$BN$27)*prop_idu_male))*Probability!E55*Population!$DC55*(1-'By group'!R$28*'By group'!R$29)*'By group'!E$23+(1-prop_idu_part)*SUMPRODUCT(Population!$BB55:$BN55,'By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group'!$BB$27:$BN$27)*prop_idu_male)*Probability!BE55*Population!$DD55*(1-'By group'!BE$28*'By group'!BE$29)*'By group'!BE$23</f>
        <v>1.8511962629279752E-3</v>
      </c>
      <c r="S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group'!$BB$27:$BN$27)*prop_idu_male))*Probability!F55*Population!$DC55*(1-'By group'!S$28*'By group'!S$29)*'By group'!F$23+(1-prop_idu_part)*SUMPRODUCT(Population!$BB55:$BN55,'By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group'!$BB$27:$BN$27)*prop_idu_male)*Probability!BF55*Population!$DD55*(1-'By group'!BF$28*'By group'!BF$29)*'By group'!BF$23</f>
        <v>9.9529395533348741E-4</v>
      </c>
      <c r="T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group'!$BB$27:$BN$27)*prop_idu_male))*Probability!G55*Population!$DC55*(1-'By group'!T$28*'By group'!T$29)*'By group'!G$23+(1-prop_idu_part)*SUMPRODUCT(Population!$BB55:$BN55,'By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group'!$BB$27:$BN$27)*prop_idu_male)*Probability!BG55*Population!$DD55*(1-'By group'!BG$28*'By group'!BG$29)*'By group'!BG$23</f>
        <v>6.0371956303275492E-4</v>
      </c>
      <c r="U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group'!$BB$27:$BN$27)*prop_idu_male))*Probability!H55*Population!$DC55*(1-'By group'!U$28*'By group'!U$29)*'By group'!H$23+(1-prop_idu_part)*SUMPRODUCT(Population!$BB55:$BN55,'By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group'!$BB$27:$BN$27)*prop_idu_male)*Probability!BH55*Population!$DD55*(1-'By group'!BH$28*'By group'!BH$29)*'By group'!BH$23</f>
        <v>5.2248428646906313E-4</v>
      </c>
      <c r="V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group'!$BB$27:$BN$27)*prop_idu_male))*Probability!I55*Population!$DC55*(1-'By group'!V$28*'By group'!V$29)*'By group'!I$23+(1-prop_idu_part)*SUMPRODUCT(Population!$BB55:$BN55,'By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group'!$BB$27:$BN$27)*prop_idu_male)*Probability!BI55*Population!$DD55*(1-'By group'!BI$28*'By group'!BI$29)*'By group'!BI$23</f>
        <v>0</v>
      </c>
      <c r="W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group'!$BB$27:$BN$27)*prop_idu_male))*Probability!J55*Population!$DC55*(1-'By group'!W$28*'By group'!W$29)*'By group'!J$23+(1-prop_idu_part)*SUMPRODUCT(Population!$BB55:$BN55,'By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group'!$BB$27:$BN$27)*prop_idu_male)*Probability!BJ55*Population!$DD55*(1-'By group'!BJ$28*'By group'!BJ$29)*'By group'!BJ$23</f>
        <v>0</v>
      </c>
      <c r="X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group'!$BB$27:$BN$27)*prop_idu_male))*Probability!K55*Population!$DC55*(1-'By group'!X$28*'By group'!X$29)*'By group'!K$23+(1-prop_idu_part)*SUMPRODUCT(Population!$BB55:$BN55,'By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group'!$BB$27:$BN$27)*prop_idu_male)*Probability!BK55*Population!$DD55*(1-'By group'!BK$28*'By group'!BK$29)*'By group'!BK$23</f>
        <v>0</v>
      </c>
      <c r="Y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group'!$BB$27:$BN$27)*prop_idu_male))*Probability!L55*Population!$DC55*(1-'By group'!Y$28*'By group'!Y$29)*'By group'!L$23+(1-prop_idu_part)*SUMPRODUCT(Population!$BB55:$BN55,'By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group'!$BB$27:$BN$27)*prop_idu_male)*Probability!BL55*Population!$DD55*(1-'By group'!BL$28*'By group'!BL$29)*'By group'!BL$23</f>
        <v>1.7550938637955874E-5</v>
      </c>
      <c r="Z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group'!$BB$27:$BN$27)*prop_idu_male))*Probability!M55*Population!$DC55*(1-'By group'!Z$28*'By group'!Z$29)*'By group'!M$23+(1-prop_idu_part)*SUMPRODUCT(Population!$BB55:$BN55,'By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group'!$BB$27:$BN$27)*prop_idu_male)*Probability!BM55*Population!$DD55*(1-'By group'!BM$28*'By group'!BM$29)*'By group'!BM$23</f>
        <v>2.8389281102406223E-5</v>
      </c>
      <c r="AA55" s="191">
        <f>(1-(1-prop_idu_part)*SUMPRODUCT(Population!$BB55:$BN55,'By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group'!$BB$27:$BN$27)*prop_idu_male))*Probability!N55*Population!$DC55*(1-'By group'!AA$28*'By group'!AA$29)*'By group'!N$23+(1-prop_idu_part)*SUMPRODUCT(Population!$BB55:$BN55,'By group'!$BB$27:$BN$27)*prop_idu_male/(SUMPRODUCT(Population!$B55:$N55,'By group'!$B$27:$N$27)-(1-prop_idu_part)*SUMPRODUCT(Population!$BB55:$BN55,'By group'!$BB$27:$BN$27)*(1-prop_idu_male)+(1-prop_idu_part)*SUMPRODUCT(Population!$BB55:$BN55,'By group'!$BB$27:$BN$27)*prop_idu_male)*Probability!BN55*Population!$DD55*(1-'By group'!BN$28*'By group'!BN$29)*'By group'!BN$23</f>
        <v>2.4235493164343599E-5</v>
      </c>
      <c r="AB55" s="229">
        <f>Probability!B55*'By group'!$AB$24*'By group'!B$23</f>
        <v>0</v>
      </c>
      <c r="AC55" s="229">
        <f>Probability!C55*'By group'!$AB$24*'By group'!C$23</f>
        <v>5.0077430356424792E-2</v>
      </c>
      <c r="AD55" s="229">
        <f>Probability!D55*'By group'!$AB$24*'By group'!D$23</f>
        <v>7.3373940332191273E-2</v>
      </c>
      <c r="AE55" s="229">
        <f>Probability!E55*'By group'!$AB$24*'By group'!E$23</f>
        <v>8.5860257236505644E-2</v>
      </c>
      <c r="AF55" s="229">
        <f>Probability!F55*'By group'!$AB$24*'By group'!F$23</f>
        <v>4.6164098069017633E-2</v>
      </c>
      <c r="AG55" s="229">
        <f>Probability!G55*'By group'!$AB$24*'By group'!G$23</f>
        <v>2.8002558041685638E-2</v>
      </c>
      <c r="AH55" s="229">
        <f>Probability!H55*'By group'!$AB$24*'By group'!H$23</f>
        <v>2.423551267638225E-2</v>
      </c>
      <c r="AI55" s="229">
        <f>Probability!I55*'By group'!$AB$24*'By group'!I$23</f>
        <v>0</v>
      </c>
      <c r="AJ55" s="229">
        <f>Probability!J55*'By group'!$AB$24*'By group'!J$23</f>
        <v>0</v>
      </c>
      <c r="AK55" s="229">
        <f>Probability!K55*'By group'!$AB$24*'By group'!K$23</f>
        <v>0</v>
      </c>
      <c r="AL55" s="229">
        <f>Probability!L55*'By group'!$AB$24*'By group'!L$23</f>
        <v>8.1410519894696358E-4</v>
      </c>
      <c r="AM55" s="229">
        <f>Probability!M55*'By group'!$AB$24*'By group'!M$23</f>
        <v>1.3168993413595221E-3</v>
      </c>
      <c r="AN55" s="229">
        <f>Probability!N55*'By group'!$AB$24*'By group'!N$23</f>
        <v>1.1242696440410911E-3</v>
      </c>
      <c r="AO55" s="40">
        <f>Probability!AO55*'By group'!$AO$24*'By group'!AO$23</f>
        <v>0</v>
      </c>
      <c r="AP55" s="42">
        <f>Probability!AP55*'By group'!$AO$24*'By group'!AP$23</f>
        <v>4.8554046802253446E-3</v>
      </c>
      <c r="AQ55" s="42">
        <f>Probability!AQ55*'By group'!$AO$24*'By group'!AQ$23</f>
        <v>6.937391292447157E-3</v>
      </c>
      <c r="AR55" s="42">
        <f>Probability!AR55*'By group'!$AO$24*'By group'!AR$23</f>
        <v>7.787121572277479E-3</v>
      </c>
      <c r="AS55" s="42">
        <f>Probability!AS55*'By group'!$AO$24*'By group'!AS$23</f>
        <v>4.0350409229435395E-3</v>
      </c>
      <c r="AT55" s="42">
        <f>Probability!AT55*'By group'!$AO$24*'By group'!AT$23</f>
        <v>2.3729699167389239E-3</v>
      </c>
      <c r="AU55" s="42">
        <f>Probability!AU55*'By group'!$AO$24*'By group'!AU$23</f>
        <v>1.9236612110940664E-3</v>
      </c>
      <c r="AV55" s="42">
        <f>Probability!AV55*'By group'!$AO$24*'By group'!AV$23</f>
        <v>0</v>
      </c>
      <c r="AW55" s="42">
        <f>Probability!AW55*'By group'!$AO$24*'By group'!AW$23</f>
        <v>0</v>
      </c>
      <c r="AX55" s="42">
        <f>Probability!AX55*'By group'!$AO$24*'By group'!AX$23</f>
        <v>0</v>
      </c>
      <c r="AY55" s="42">
        <f>Probability!AY55*'By group'!$AO$24*'By group'!AY$23</f>
        <v>6.4201702323284088E-5</v>
      </c>
      <c r="AZ55" s="42">
        <f>Probability!AZ55*'By group'!$AO$24*'By group'!AZ$23</f>
        <v>9.5037399096159459E-5</v>
      </c>
      <c r="BA55" s="43">
        <f>Probability!BA55*'By group'!$AO$24*'By group'!BA$23</f>
        <v>7.163488876320863E-5</v>
      </c>
      <c r="BB55" s="191">
        <f>prop_idu_part*Probability!BB55*'By group'!$BB$24*'By group'!BB$23+Probability!BB55*'By group'!$BB$30*'By group'!BB$31</f>
        <v>0</v>
      </c>
      <c r="BC55" s="191">
        <f>prop_idu_part*Probability!BC55*'By group'!$BB$24*'By group'!BC$23+Probability!BC55*'By group'!$BB$30*'By group'!BC$31</f>
        <v>5.8592671488263817E-2</v>
      </c>
      <c r="BD55" s="191">
        <f>prop_idu_part*Probability!BD55*'By group'!$BB$24*'By group'!BD$23+Probability!BD55*'By group'!$BB$30*'By group'!BD$31</f>
        <v>0.13708996124162856</v>
      </c>
      <c r="BE55" s="191">
        <f>prop_idu_part*Probability!BE55*'By group'!$BB$24*'By group'!BE$23+Probability!BE55*'By group'!$BB$30*'By group'!BE$31</f>
        <v>0.13427303974701624</v>
      </c>
      <c r="BF55" s="191">
        <f>prop_idu_part*Probability!BF55*'By group'!$BB$24*'By group'!BF$23+Probability!BF55*'By group'!$BB$30*'By group'!BF$31</f>
        <v>4.3962155419512927E-2</v>
      </c>
      <c r="BG55" s="191">
        <f>prop_idu_part*Probability!BG55*'By group'!$BB$24*'By group'!BG$23+Probability!BG55*'By group'!$BB$30*'By group'!BG$31</f>
        <v>1.3449913256091198E-2</v>
      </c>
      <c r="BH55" s="191">
        <f>prop_idu_part*Probability!BH55*'By group'!$BB$24*'By group'!BH$23+Probability!BH55*'By group'!$BB$30*'By group'!BH$31</f>
        <v>1.0602351039903438E-2</v>
      </c>
      <c r="BI55" s="191">
        <f>prop_idu_part*Probability!BI55*'By group'!$BB$24*'By group'!BI$23+Probability!BI55*'By group'!$BB$30*'By group'!BI$31</f>
        <v>0</v>
      </c>
      <c r="BJ55" s="191">
        <f>prop_idu_part*Probability!BJ55*'By group'!$BB$24*'By group'!BJ$23+Probability!BJ55*'By group'!$BB$30*'By group'!BJ$31</f>
        <v>0</v>
      </c>
      <c r="BK55" s="191">
        <f>prop_idu_part*Probability!BK55*'By group'!$BB$24*'By group'!BK$23+Probability!BK55*'By group'!$BB$30*'By group'!BK$31</f>
        <v>0</v>
      </c>
      <c r="BL55" s="191">
        <f>prop_idu_part*Probability!BL55*'By group'!$BB$24*'By group'!BL$23+Probability!BL55*'By group'!$BB$30*'By group'!BL$31</f>
        <v>4.8147762555571412E-3</v>
      </c>
      <c r="BM55" s="191">
        <f>prop_idu_part*Probability!BM55*'By group'!$BB$24*'By group'!BM$23+Probability!BM55*'By group'!$BB$30*'By group'!BM$31</f>
        <v>2.4267739468890668E-3</v>
      </c>
      <c r="BN55" s="192">
        <f>prop_idu_part*Probability!BN55*'By group'!$BB$24*'By group'!BN$23+Probability!BN55*'By group'!$BB$30*'By group'!BN$31</f>
        <v>1.7885953026864584E-3</v>
      </c>
    </row>
    <row r="56" spans="1:66" x14ac:dyDescent="0.25">
      <c r="A56">
        <f t="shared" si="0"/>
        <v>26</v>
      </c>
      <c r="B56" s="190">
        <f>((1-(1-prop_idu_part)*SUMPRODUCT(Population!$BB56:$BN56,'By group'!$BB$27:$BN$27)*(1-prop_idu_male)/SUMPRODUCT(Population!$B56:$N56,'By group'!$B$27:$N$27))*Probability!O56*'By group'!$B$24*'By group'!O$23+(1-prop_idu_part)*SUMPRODUCT(Population!$BB56:$BN56,'By group'!$BB$27:$BN$27)*(1-prop_idu_male)/SUMPRODUCT(Population!$B56:$N56,'By group'!$B$27:$N$27)*Probability!BB56*'By group'!$B$24*'By group'!BB$23+Probability!AB56*Population!$DE56*(1-'By group'!AB$28*cond_eff)*'By group'!AB$23*prop_sw_use)*(1-Population!$DG56*circ_eff)</f>
        <v>0</v>
      </c>
      <c r="C56" s="191">
        <f>((1-(1-prop_idu_part)*SUMPRODUCT(Population!$BB56:$BN56,'By group'!$BB$27:$BN$27)*(1-prop_idu_male)/SUMPRODUCT(Population!$B56:$N56,'By group'!$B$27:$N$27))*Probability!P56*'By group'!$B$24*'By group'!P$23+(1-prop_idu_part)*SUMPRODUCT(Population!$BB56:$BN56,'By group'!$BB$27:$BN$27)*(1-prop_idu_male)/SUMPRODUCT(Population!$B56:$N56,'By group'!$B$27:$N$27)*Probability!BC56*'By group'!$B$24*'By group'!BC$23+Probability!AC56*Population!$DE56*(1-'By group'!AC$28*cond_eff)*'By group'!AC$23*prop_sw_use)*(1-Population!$DG56*circ_eff)</f>
        <v>2.289631267459851E-3</v>
      </c>
      <c r="D56" s="191">
        <f>((1-(1-prop_idu_part)*SUMPRODUCT(Population!$BB56:$BN56,'By group'!$BB$27:$BN$27)*(1-prop_idu_male)/SUMPRODUCT(Population!$B56:$N56,'By group'!$B$27:$N$27))*Probability!Q56*'By group'!$B$24*'By group'!Q$23+(1-prop_idu_part)*SUMPRODUCT(Population!$BB56:$BN56,'By group'!$BB$27:$BN$27)*(1-prop_idu_male)/SUMPRODUCT(Population!$B56:$N56,'By group'!$B$27:$N$27)*Probability!BD56*'By group'!$B$24*'By group'!BD$23+Probability!AD56*Population!$DE56*(1-'By group'!AD$28*cond_eff)*'By group'!AD$23*prop_sw_use)*(1-Population!$DG56*circ_eff)</f>
        <v>3.3543129937236237E-3</v>
      </c>
      <c r="E56" s="191">
        <f>((1-(1-prop_idu_part)*SUMPRODUCT(Population!$BB56:$BN56,'By group'!$BB$27:$BN$27)*(1-prop_idu_male)/SUMPRODUCT(Population!$B56:$N56,'By group'!$B$27:$N$27))*Probability!R56*'By group'!$B$24*'By group'!R$23+(1-prop_idu_part)*SUMPRODUCT(Population!$BB56:$BN56,'By group'!$BB$27:$BN$27)*(1-prop_idu_male)/SUMPRODUCT(Population!$B56:$N56,'By group'!$B$27:$N$27)*Probability!BE56*'By group'!$B$24*'By group'!BE$23+Probability!AE56*Population!$DE56*(1-'By group'!AE$28*cond_eff)*'By group'!AE$23*prop_sw_use)*(1-Population!$DG56*circ_eff)</f>
        <v>3.9186425648658164E-3</v>
      </c>
      <c r="F56" s="191">
        <f>((1-(1-prop_idu_part)*SUMPRODUCT(Population!$BB56:$BN56,'By group'!$BB$27:$BN$27)*(1-prop_idu_male)/SUMPRODUCT(Population!$B56:$N56,'By group'!$B$27:$N$27))*Probability!S56*'By group'!$B$24*'By group'!S$23+(1-prop_idu_part)*SUMPRODUCT(Population!$BB56:$BN56,'By group'!$BB$27:$BN$27)*(1-prop_idu_male)/SUMPRODUCT(Population!$B56:$N56,'By group'!$B$27:$N$27)*Probability!BF56*'By group'!$B$24*'By group'!BF$23+Probability!AF56*Population!$DE56*(1-'By group'!AF$28*cond_eff)*'By group'!AF$23*prop_sw_use)*(1-Population!$DG56*circ_eff)</f>
        <v>2.1019242249961157E-3</v>
      </c>
      <c r="G56" s="191">
        <f>((1-(1-prop_idu_part)*SUMPRODUCT(Population!$BB56:$BN56,'By group'!$BB$27:$BN$27)*(1-prop_idu_male)/SUMPRODUCT(Population!$B56:$N56,'By group'!$B$27:$N$27))*Probability!T56*'By group'!$B$24*'By group'!T$23+(1-prop_idu_part)*SUMPRODUCT(Population!$BB56:$BN56,'By group'!$BB$27:$BN$27)*(1-prop_idu_male)/SUMPRODUCT(Population!$B56:$N56,'By group'!$B$27:$N$27)*Probability!BG56*'By group'!$B$24*'By group'!BG$23+Probability!AG56*Population!$DE56*(1-'By group'!AG$28*cond_eff)*'By group'!AG$23*prop_sw_use)*(1-Population!$DG56*circ_eff)</f>
        <v>1.2718673203801437E-3</v>
      </c>
      <c r="H56" s="191">
        <f>((1-(1-prop_idu_part)*SUMPRODUCT(Population!$BB56:$BN56,'By group'!$BB$27:$BN$27)*(1-prop_idu_male)/SUMPRODUCT(Population!$B56:$N56,'By group'!$B$27:$N$27))*Probability!U56*'By group'!$B$24*'By group'!U$23+(1-prop_idu_part)*SUMPRODUCT(Population!$BB56:$BN56,'By group'!$BB$27:$BN$27)*(1-prop_idu_male)/SUMPRODUCT(Population!$B56:$N56,'By group'!$B$27:$N$27)*Probability!BH56*'By group'!$B$24*'By group'!BH$23+Probability!AH56*Population!$DE56*(1-'By group'!AH$28*cond_eff)*'By group'!AH$23*prop_sw_use)*(1-Population!$DG56*circ_eff)</f>
        <v>1.0965755554141507E-3</v>
      </c>
      <c r="I56" s="191">
        <f>((1-(1-prop_idu_part)*SUMPRODUCT(Population!$BB56:$BN56,'By group'!$BB$27:$BN$27)*(1-prop_idu_male)/SUMPRODUCT(Population!$B56:$N56,'By group'!$B$27:$N$27))*Probability!V56*'By group'!$B$24*'By group'!V$23+(1-prop_idu_part)*SUMPRODUCT(Population!$BB56:$BN56,'By group'!$BB$27:$BN$27)*(1-prop_idu_male)/SUMPRODUCT(Population!$B56:$N56,'By group'!$B$27:$N$27)*Probability!BI56*'By group'!$B$24*'By group'!BI$23+Probability!AI56*Population!$DE56*(1-'By group'!AI$28*cond_eff)*'By group'!AI$23*prop_sw_use)*(1-Population!$DG56*circ_eff)</f>
        <v>0</v>
      </c>
      <c r="J56" s="191">
        <f>((1-(1-prop_idu_part)*SUMPRODUCT(Population!$BB56:$BN56,'By group'!$BB$27:$BN$27)*(1-prop_idu_male)/SUMPRODUCT(Population!$B56:$N56,'By group'!$B$27:$N$27))*Probability!W56*'By group'!$B$24*'By group'!W$23+(1-prop_idu_part)*SUMPRODUCT(Population!$BB56:$BN56,'By group'!$BB$27:$BN$27)*(1-prop_idu_male)/SUMPRODUCT(Population!$B56:$N56,'By group'!$B$27:$N$27)*Probability!BJ56*'By group'!$B$24*'By group'!BJ$23+Probability!AJ56*Population!$DE56*(1-'By group'!AJ$28*cond_eff)*'By group'!AJ$23*prop_sw_use)*(1-Population!$DG56*circ_eff)</f>
        <v>0</v>
      </c>
      <c r="K56" s="191">
        <f>((1-(1-prop_idu_part)*SUMPRODUCT(Population!$BB56:$BN56,'By group'!$BB$27:$BN$27)*(1-prop_idu_male)/SUMPRODUCT(Population!$B56:$N56,'By group'!$B$27:$N$27))*Probability!X56*'By group'!$B$24*'By group'!X$23+(1-prop_idu_part)*SUMPRODUCT(Population!$BB56:$BN56,'By group'!$BB$27:$BN$27)*(1-prop_idu_male)/SUMPRODUCT(Population!$B56:$N56,'By group'!$B$27:$N$27)*Probability!BK56*'By group'!$B$24*'By group'!BK$23+Probability!AK56*Population!$DE56*(1-'By group'!AK$28*cond_eff)*'By group'!AK$23*prop_sw_use)*(1-Population!$DG56*circ_eff)</f>
        <v>0</v>
      </c>
      <c r="L56" s="191">
        <f>((1-(1-prop_idu_part)*SUMPRODUCT(Population!$BB56:$BN56,'By group'!$BB$27:$BN$27)*(1-prop_idu_male)/SUMPRODUCT(Population!$B56:$N56,'By group'!$B$27:$N$27))*Probability!Y56*'By group'!$B$24*'By group'!Y$23+(1-prop_idu_part)*SUMPRODUCT(Population!$BB56:$BN56,'By group'!$BB$27:$BN$27)*(1-prop_idu_male)/SUMPRODUCT(Population!$B56:$N56,'By group'!$B$27:$N$27)*Probability!BL56*'By group'!$B$24*'By group'!BL$23+Probability!AL56*Population!$DE56*(1-'By group'!AL$28*cond_eff)*'By group'!AL$23*prop_sw_use)*(1-Population!$DG56*circ_eff)</f>
        <v>3.6706494464957596E-5</v>
      </c>
      <c r="M56" s="191">
        <f>((1-(1-prop_idu_part)*SUMPRODUCT(Population!$BB56:$BN56,'By group'!$BB$27:$BN$27)*(1-prop_idu_male)/SUMPRODUCT(Population!$B56:$N56,'By group'!$B$27:$N$27))*Probability!Z56*'By group'!$B$24*'By group'!Z$23+(1-prop_idu_part)*SUMPRODUCT(Population!$BB56:$BN56,'By group'!$BB$27:$BN$27)*(1-prop_idu_male)/SUMPRODUCT(Population!$B56:$N56,'By group'!$B$27:$N$27)*Probability!BM56*'By group'!$B$24*'By group'!BM$23+Probability!AM56*Population!$DE56*(1-'By group'!AM$28*cond_eff)*'By group'!AM$23*prop_sw_use)*(1-Population!$DG56*circ_eff)</f>
        <v>5.8918328661889107E-5</v>
      </c>
      <c r="N56" s="191">
        <f>((1-(1-prop_idu_part)*SUMPRODUCT(Population!$BB56:$BN56,'By group'!$BB$27:$BN$27)*(1-prop_idu_male)/SUMPRODUCT(Population!$B56:$N56,'By group'!$B$27:$N$27))*Probability!AA56*'By group'!$B$24*'By group'!AA$23+(1-prop_idu_part)*SUMPRODUCT(Population!$BB56:$BN56,'By group'!$BB$27:$BN$27)*(1-prop_idu_male)/SUMPRODUCT(Population!$B56:$N56,'By group'!$B$27:$N$27)*Probability!BN56*'By group'!$B$24*'By group'!BN$23+Probability!AN56*Population!$DE56*(1-'By group'!AN$28*cond_eff)*'By group'!AN$23*prop_sw_use)*(1-Population!$DG56*circ_eff)</f>
        <v>5.0727416021779841E-5</v>
      </c>
      <c r="O56" s="190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group'!$BB$27:$BN$27)*prop_idu_male))*Probability!B56*Population!$DC56*(1-'By group'!O$28*'By group'!O$29)*'By group'!B$23+(1-prop_idu_part)*SUMPRODUCT(Population!$BB56:$BN56,'By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group'!$BB$27:$BN$27)*prop_idu_male)*Probability!BB56*Population!$DD56*(1-'By group'!BB$28*'By group'!BB$29)*'By group'!BB$23</f>
        <v>0</v>
      </c>
      <c r="P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group'!$BB$27:$BN$27)*prop_idu_male))*Probability!C56*Population!$DC56*(1-'By group'!P$28*'By group'!P$29)*'By group'!C$23+(1-prop_idu_part)*SUMPRODUCT(Population!$BB56:$BN56,'By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group'!$BB$27:$BN$27)*prop_idu_male)*Probability!BC56*Population!$DD56*(1-'By group'!BC$28*'By group'!BC$29)*'By group'!BC$23</f>
        <v>1.0783897624269073E-3</v>
      </c>
      <c r="Q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group'!$BB$27:$BN$27)*prop_idu_male))*Probability!D56*Population!$DC56*(1-'By group'!Q$28*'By group'!Q$29)*'By group'!D$23+(1-prop_idu_part)*SUMPRODUCT(Population!$BB56:$BN56,'By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group'!$BB$27:$BN$27)*prop_idu_male)*Probability!BD56*Population!$DD56*(1-'By group'!BD$28*'By group'!BD$29)*'By group'!BD$23</f>
        <v>1.579292867928744E-3</v>
      </c>
      <c r="R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group'!$BB$27:$BN$27)*prop_idu_male))*Probability!E56*Population!$DC56*(1-'By group'!R$28*'By group'!R$29)*'By group'!E$23+(1-prop_idu_part)*SUMPRODUCT(Population!$BB56:$BN56,'By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group'!$BB$27:$BN$27)*prop_idu_male)*Probability!BE56*Population!$DD56*(1-'By group'!BE$28*'By group'!BE$29)*'By group'!BE$23</f>
        <v>1.8463107943951112E-3</v>
      </c>
      <c r="S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group'!$BB$27:$BN$27)*prop_idu_male))*Probability!F56*Population!$DC56*(1-'By group'!S$28*'By group'!S$29)*'By group'!F$23+(1-prop_idu_part)*SUMPRODUCT(Population!$BB56:$BN56,'By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group'!$BB$27:$BN$27)*prop_idu_male)*Probability!BF56*Population!$DD56*(1-'By group'!BF$28*'By group'!BF$29)*'By group'!BF$23</f>
        <v>9.9179005666362712E-4</v>
      </c>
      <c r="T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group'!$BB$27:$BN$27)*prop_idu_male))*Probability!G56*Population!$DC56*(1-'By group'!T$28*'By group'!T$29)*'By group'!G$23+(1-prop_idu_part)*SUMPRODUCT(Population!$BB56:$BN56,'By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group'!$BB$27:$BN$27)*prop_idu_male)*Probability!BG56*Population!$DD56*(1-'By group'!BG$28*'By group'!BG$29)*'By group'!BG$23</f>
        <v>6.0112830277902834E-4</v>
      </c>
      <c r="U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group'!$BB$27:$BN$27)*prop_idu_male))*Probability!H56*Population!$DC56*(1-'By group'!U$28*'By group'!U$29)*'By group'!H$23+(1-prop_idu_part)*SUMPRODUCT(Population!$BB56:$BN56,'By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group'!$BB$27:$BN$27)*prop_idu_male)*Probability!BH56*Population!$DD56*(1-'By group'!BH$28*'By group'!BH$29)*'By group'!BH$23</f>
        <v>5.193884714953564E-4</v>
      </c>
      <c r="V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group'!$BB$27:$BN$27)*prop_idu_male))*Probability!I56*Population!$DC56*(1-'By group'!V$28*'By group'!V$29)*'By group'!I$23+(1-prop_idu_part)*SUMPRODUCT(Population!$BB56:$BN56,'By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group'!$BB$27:$BN$27)*prop_idu_male)*Probability!BI56*Population!$DD56*(1-'By group'!BI$28*'By group'!BI$29)*'By group'!BI$23</f>
        <v>0</v>
      </c>
      <c r="W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group'!$BB$27:$BN$27)*prop_idu_male))*Probability!J56*Population!$DC56*(1-'By group'!W$28*'By group'!W$29)*'By group'!J$23+(1-prop_idu_part)*SUMPRODUCT(Population!$BB56:$BN56,'By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group'!$BB$27:$BN$27)*prop_idu_male)*Probability!BJ56*Population!$DD56*(1-'By group'!BJ$28*'By group'!BJ$29)*'By group'!BJ$23</f>
        <v>0</v>
      </c>
      <c r="X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group'!$BB$27:$BN$27)*prop_idu_male))*Probability!K56*Population!$DC56*(1-'By group'!X$28*'By group'!X$29)*'By group'!K$23+(1-prop_idu_part)*SUMPRODUCT(Population!$BB56:$BN56,'By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group'!$BB$27:$BN$27)*prop_idu_male)*Probability!BK56*Population!$DD56*(1-'By group'!BK$28*'By group'!BK$29)*'By group'!BK$23</f>
        <v>0</v>
      </c>
      <c r="Y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group'!$BB$27:$BN$27)*prop_idu_male))*Probability!L56*Population!$DC56*(1-'By group'!Y$28*'By group'!Y$29)*'By group'!L$23+(1-prop_idu_part)*SUMPRODUCT(Population!$BB56:$BN56,'By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group'!$BB$27:$BN$27)*prop_idu_male)*Probability!BL56*Population!$DD56*(1-'By group'!BL$28*'By group'!BL$29)*'By group'!BL$23</f>
        <v>1.7441870043514892E-5</v>
      </c>
      <c r="Z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group'!$BB$27:$BN$27)*prop_idu_male))*Probability!M56*Population!$DC56*(1-'By group'!Z$28*'By group'!Z$29)*'By group'!M$23+(1-prop_idu_part)*SUMPRODUCT(Population!$BB56:$BN56,'By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group'!$BB$27:$BN$27)*prop_idu_male)*Probability!BM56*Population!$DD56*(1-'By group'!BM$28*'By group'!BM$29)*'By group'!BM$23</f>
        <v>2.8155966681479023E-5</v>
      </c>
      <c r="AA56" s="191">
        <f>(1-(1-prop_idu_part)*SUMPRODUCT(Population!$BB56:$BN56,'By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group'!$BB$27:$BN$27)*prop_idu_male))*Probability!N56*Population!$DC56*(1-'By group'!AA$28*'By group'!AA$29)*'By group'!N$23+(1-prop_idu_part)*SUMPRODUCT(Population!$BB56:$BN56,'By group'!$BB$27:$BN$27)*prop_idu_male/(SUMPRODUCT(Population!$B56:$N56,'By group'!$B$27:$N$27)-(1-prop_idu_part)*SUMPRODUCT(Population!$BB56:$BN56,'By group'!$BB$27:$BN$27)*(1-prop_idu_male)+(1-prop_idu_part)*SUMPRODUCT(Population!$BB56:$BN56,'By group'!$BB$27:$BN$27)*prop_idu_male)*Probability!BN56*Population!$DD56*(1-'By group'!BN$28*'By group'!BN$29)*'By group'!BN$23</f>
        <v>2.39808532052686E-5</v>
      </c>
      <c r="AB56" s="229">
        <f>Probability!B56*'By group'!$AB$24*'By group'!B$23</f>
        <v>0</v>
      </c>
      <c r="AC56" s="229">
        <f>Probability!C56*'By group'!$AB$24*'By group'!C$23</f>
        <v>5.0030336504448214E-2</v>
      </c>
      <c r="AD56" s="229">
        <f>Probability!D56*'By group'!$AB$24*'By group'!D$23</f>
        <v>7.3271245964498646E-2</v>
      </c>
      <c r="AE56" s="229">
        <f>Probability!E56*'By group'!$AB$24*'By group'!E$23</f>
        <v>8.5663046652133951E-2</v>
      </c>
      <c r="AF56" s="229">
        <f>Probability!F56*'By group'!$AB$24*'By group'!F$23</f>
        <v>4.6017351668324595E-2</v>
      </c>
      <c r="AG56" s="229">
        <f>Probability!G56*'By group'!$AB$24*'By group'!G$23</f>
        <v>2.789192150738062E-2</v>
      </c>
      <c r="AH56" s="229">
        <f>Probability!H56*'By group'!$AB$24*'By group'!H$23</f>
        <v>2.4100160502764076E-2</v>
      </c>
      <c r="AI56" s="229">
        <f>Probability!I56*'By group'!$AB$24*'By group'!I$23</f>
        <v>0</v>
      </c>
      <c r="AJ56" s="229">
        <f>Probability!J56*'By group'!$AB$24*'By group'!J$23</f>
        <v>0</v>
      </c>
      <c r="AK56" s="229">
        <f>Probability!K56*'By group'!$AB$24*'By group'!K$23</f>
        <v>0</v>
      </c>
      <c r="AL56" s="229">
        <f>Probability!L56*'By group'!$AB$24*'By group'!L$23</f>
        <v>8.0932294285399921E-4</v>
      </c>
      <c r="AM56" s="229">
        <f>Probability!M56*'By group'!$AB$24*'By group'!M$23</f>
        <v>1.3065231345804284E-3</v>
      </c>
      <c r="AN56" s="229">
        <f>Probability!N56*'By group'!$AB$24*'By group'!N$23</f>
        <v>1.112837150933844E-3</v>
      </c>
      <c r="AO56" s="40">
        <f>Probability!AO56*'By group'!$AO$24*'By group'!AO$23</f>
        <v>0</v>
      </c>
      <c r="AP56" s="42">
        <f>Probability!AP56*'By group'!$AO$24*'By group'!AP$23</f>
        <v>4.898820107305856E-3</v>
      </c>
      <c r="AQ56" s="42">
        <f>Probability!AQ56*'By group'!$AO$24*'By group'!AQ$23</f>
        <v>7.0023857730787216E-3</v>
      </c>
      <c r="AR56" s="42">
        <f>Probability!AR56*'By group'!$AO$24*'By group'!AR$23</f>
        <v>7.8648668354906644E-3</v>
      </c>
      <c r="AS56" s="42">
        <f>Probability!AS56*'By group'!$AO$24*'By group'!AS$23</f>
        <v>4.0772789649528947E-3</v>
      </c>
      <c r="AT56" s="42">
        <f>Probability!AT56*'By group'!$AO$24*'By group'!AT$23</f>
        <v>2.3986667243579476E-3</v>
      </c>
      <c r="AU56" s="42">
        <f>Probability!AU56*'By group'!$AO$24*'By group'!AU$23</f>
        <v>1.9456578667544772E-3</v>
      </c>
      <c r="AV56" s="42">
        <f>Probability!AV56*'By group'!$AO$24*'By group'!AV$23</f>
        <v>0</v>
      </c>
      <c r="AW56" s="42">
        <f>Probability!AW56*'By group'!$AO$24*'By group'!AW$23</f>
        <v>0</v>
      </c>
      <c r="AX56" s="42">
        <f>Probability!AX56*'By group'!$AO$24*'By group'!AX$23</f>
        <v>0</v>
      </c>
      <c r="AY56" s="42">
        <f>Probability!AY56*'By group'!$AO$24*'By group'!AY$23</f>
        <v>6.494300818816593E-5</v>
      </c>
      <c r="AZ56" s="42">
        <f>Probability!AZ56*'By group'!$AO$24*'By group'!AZ$23</f>
        <v>9.6215652550165717E-5</v>
      </c>
      <c r="BA56" s="43">
        <f>Probability!BA56*'By group'!$AO$24*'By group'!BA$23</f>
        <v>7.2558330991532921E-5</v>
      </c>
      <c r="BB56" s="191">
        <f>prop_idu_part*Probability!BB56*'By group'!$BB$24*'By group'!BB$23+Probability!BB56*'By group'!$BB$30*'By group'!BB$31</f>
        <v>0</v>
      </c>
      <c r="BC56" s="191">
        <f>prop_idu_part*Probability!BC56*'By group'!$BB$24*'By group'!BC$23+Probability!BC56*'By group'!$BB$30*'By group'!BC$31</f>
        <v>5.8597172524218408E-2</v>
      </c>
      <c r="BD56" s="191">
        <f>prop_idu_part*Probability!BD56*'By group'!$BB$24*'By group'!BD$23+Probability!BD56*'By group'!$BB$30*'By group'!BD$31</f>
        <v>0.13709359795053125</v>
      </c>
      <c r="BE56" s="191">
        <f>prop_idu_part*Probability!BE56*'By group'!$BB$24*'By group'!BE$23+Probability!BE56*'By group'!$BB$30*'By group'!BE$31</f>
        <v>0.13425669150106143</v>
      </c>
      <c r="BF56" s="191">
        <f>prop_idu_part*Probability!BF56*'By group'!$BB$24*'By group'!BF$23+Probability!BF56*'By group'!$BB$30*'By group'!BF$31</f>
        <v>4.3948406831371446E-2</v>
      </c>
      <c r="BG56" s="191">
        <f>prop_idu_part*Probability!BG56*'By group'!$BB$24*'By group'!BG$23+Probability!BG56*'By group'!$BB$30*'By group'!BG$31</f>
        <v>1.3443274782143898E-2</v>
      </c>
      <c r="BH56" s="191">
        <f>prop_idu_part*Probability!BH56*'By group'!$BB$24*'By group'!BH$23+Probability!BH56*'By group'!$BB$30*'By group'!BH$31</f>
        <v>1.0592809673463304E-2</v>
      </c>
      <c r="BI56" s="191">
        <f>prop_idu_part*Probability!BI56*'By group'!$BB$24*'By group'!BI$23+Probability!BI56*'By group'!$BB$30*'By group'!BI$31</f>
        <v>0</v>
      </c>
      <c r="BJ56" s="191">
        <f>prop_idu_part*Probability!BJ56*'By group'!$BB$24*'By group'!BJ$23+Probability!BJ56*'By group'!$BB$30*'By group'!BJ$31</f>
        <v>0</v>
      </c>
      <c r="BK56" s="191">
        <f>prop_idu_part*Probability!BK56*'By group'!$BB$24*'By group'!BK$23+Probability!BK56*'By group'!$BB$30*'By group'!BK$31</f>
        <v>0</v>
      </c>
      <c r="BL56" s="191">
        <f>prop_idu_part*Probability!BL56*'By group'!$BB$24*'By group'!BL$23+Probability!BL56*'By group'!$BB$30*'By group'!BL$31</f>
        <v>4.8099652993622245E-3</v>
      </c>
      <c r="BM56" s="191">
        <f>prop_idu_part*Probability!BM56*'By group'!$BB$24*'By group'!BM$23+Probability!BM56*'By group'!$BB$30*'By group'!BM$31</f>
        <v>2.4233286482386908E-3</v>
      </c>
      <c r="BN56" s="192">
        <f>prop_idu_part*Probability!BN56*'By group'!$BB$24*'By group'!BN$23+Probability!BN56*'By group'!$BB$30*'By group'!BN$31</f>
        <v>1.7853694214173515E-3</v>
      </c>
    </row>
    <row r="57" spans="1:66" x14ac:dyDescent="0.25">
      <c r="A57">
        <f t="shared" si="0"/>
        <v>26.5</v>
      </c>
      <c r="B57" s="190">
        <f>((1-(1-prop_idu_part)*SUMPRODUCT(Population!$BB57:$BN57,'By group'!$BB$27:$BN$27)*(1-prop_idu_male)/SUMPRODUCT(Population!$B57:$N57,'By group'!$B$27:$N$27))*Probability!O57*'By group'!$B$24*'By group'!O$23+(1-prop_idu_part)*SUMPRODUCT(Population!$BB57:$BN57,'By group'!$BB$27:$BN$27)*(1-prop_idu_male)/SUMPRODUCT(Population!$B57:$N57,'By group'!$B$27:$N$27)*Probability!BB57*'By group'!$B$24*'By group'!BB$23+Probability!AB57*Population!$DE57*(1-'By group'!AB$28*cond_eff)*'By group'!AB$23*prop_sw_use)*(1-Population!$DG57*circ_eff)</f>
        <v>0</v>
      </c>
      <c r="C57" s="191">
        <f>((1-(1-prop_idu_part)*SUMPRODUCT(Population!$BB57:$BN57,'By group'!$BB$27:$BN$27)*(1-prop_idu_male)/SUMPRODUCT(Population!$B57:$N57,'By group'!$B$27:$N$27))*Probability!P57*'By group'!$B$24*'By group'!P$23+(1-prop_idu_part)*SUMPRODUCT(Population!$BB57:$BN57,'By group'!$BB$27:$BN$27)*(1-prop_idu_male)/SUMPRODUCT(Population!$B57:$N57,'By group'!$B$27:$N$27)*Probability!BC57*'By group'!$B$24*'By group'!BC$23+Probability!AC57*Population!$DE57*(1-'By group'!AC$28*cond_eff)*'By group'!AC$23*prop_sw_use)*(1-Population!$DG57*circ_eff)</f>
        <v>2.2897482506236419E-3</v>
      </c>
      <c r="D57" s="191">
        <f>((1-(1-prop_idu_part)*SUMPRODUCT(Population!$BB57:$BN57,'By group'!$BB$27:$BN$27)*(1-prop_idu_male)/SUMPRODUCT(Population!$B57:$N57,'By group'!$B$27:$N$27))*Probability!Q57*'By group'!$B$24*'By group'!Q$23+(1-prop_idu_part)*SUMPRODUCT(Population!$BB57:$BN57,'By group'!$BB$27:$BN$27)*(1-prop_idu_male)/SUMPRODUCT(Population!$B57:$N57,'By group'!$B$27:$N$27)*Probability!BD57*'By group'!$B$24*'By group'!BD$23+Probability!AD57*Population!$DE57*(1-'By group'!AD$28*cond_eff)*'By group'!AD$23*prop_sw_use)*(1-Population!$DG57*circ_eff)</f>
        <v>3.3537185070402083E-3</v>
      </c>
      <c r="E57" s="191">
        <f>((1-(1-prop_idu_part)*SUMPRODUCT(Population!$BB57:$BN57,'By group'!$BB$27:$BN$27)*(1-prop_idu_male)/SUMPRODUCT(Population!$B57:$N57,'By group'!$B$27:$N$27))*Probability!R57*'By group'!$B$24*'By group'!R$23+(1-prop_idu_part)*SUMPRODUCT(Population!$BB57:$BN57,'By group'!$BB$27:$BN$27)*(1-prop_idu_male)/SUMPRODUCT(Population!$B57:$N57,'By group'!$B$27:$N$27)*Probability!BE57*'By group'!$B$24*'By group'!BE$23+Probability!AE57*Population!$DE57*(1-'By group'!AE$28*cond_eff)*'By group'!AE$23*prop_sw_use)*(1-Population!$DG57*circ_eff)</f>
        <v>3.9159918850842131E-3</v>
      </c>
      <c r="F57" s="191">
        <f>((1-(1-prop_idu_part)*SUMPRODUCT(Population!$BB57:$BN57,'By group'!$BB$27:$BN$27)*(1-prop_idu_male)/SUMPRODUCT(Population!$B57:$N57,'By group'!$B$27:$N$27))*Probability!S57*'By group'!$B$24*'By group'!S$23+(1-prop_idu_part)*SUMPRODUCT(Population!$BB57:$BN57,'By group'!$BB$27:$BN$27)*(1-prop_idu_male)/SUMPRODUCT(Population!$B57:$N57,'By group'!$B$27:$N$27)*Probability!BF57*'By group'!$B$24*'By group'!BF$23+Probability!AF57*Population!$DE57*(1-'By group'!AF$28*cond_eff)*'By group'!AF$23*prop_sw_use)*(1-Population!$DG57*circ_eff)</f>
        <v>2.09938116376612E-3</v>
      </c>
      <c r="G57" s="191">
        <f>((1-(1-prop_idu_part)*SUMPRODUCT(Population!$BB57:$BN57,'By group'!$BB$27:$BN$27)*(1-prop_idu_male)/SUMPRODUCT(Population!$B57:$N57,'By group'!$B$27:$N$27))*Probability!T57*'By group'!$B$24*'By group'!T$23+(1-prop_idu_part)*SUMPRODUCT(Population!$BB57:$BN57,'By group'!$BB$27:$BN$27)*(1-prop_idu_male)/SUMPRODUCT(Population!$B57:$N57,'By group'!$B$27:$N$27)*Probability!BG57*'By group'!$B$24*'By group'!BG$23+Probability!AG57*Population!$DE57*(1-'By group'!AG$28*cond_eff)*'By group'!AG$23*prop_sw_use)*(1-Population!$DG57*circ_eff)</f>
        <v>1.2696749616183797E-3</v>
      </c>
      <c r="H57" s="191">
        <f>((1-(1-prop_idu_part)*SUMPRODUCT(Population!$BB57:$BN57,'By group'!$BB$27:$BN$27)*(1-prop_idu_male)/SUMPRODUCT(Population!$B57:$N57,'By group'!$B$27:$N$27))*Probability!U57*'By group'!$B$24*'By group'!U$23+(1-prop_idu_part)*SUMPRODUCT(Population!$BB57:$BN57,'By group'!$BB$27:$BN$27)*(1-prop_idu_male)/SUMPRODUCT(Population!$B57:$N57,'By group'!$B$27:$N$27)*Probability!BH57*'By group'!$B$24*'By group'!BH$23+Probability!AH57*Population!$DE57*(1-'By group'!AH$28*cond_eff)*'By group'!AH$23*prop_sw_use)*(1-Population!$DG57*circ_eff)</f>
        <v>1.093129965471927E-3</v>
      </c>
      <c r="I57" s="191">
        <f>((1-(1-prop_idu_part)*SUMPRODUCT(Population!$BB57:$BN57,'By group'!$BB$27:$BN$27)*(1-prop_idu_male)/SUMPRODUCT(Population!$B57:$N57,'By group'!$B$27:$N$27))*Probability!V57*'By group'!$B$24*'By group'!V$23+(1-prop_idu_part)*SUMPRODUCT(Population!$BB57:$BN57,'By group'!$BB$27:$BN$27)*(1-prop_idu_male)/SUMPRODUCT(Population!$B57:$N57,'By group'!$B$27:$N$27)*Probability!BI57*'By group'!$B$24*'By group'!BI$23+Probability!AI57*Population!$DE57*(1-'By group'!AI$28*cond_eff)*'By group'!AI$23*prop_sw_use)*(1-Population!$DG57*circ_eff)</f>
        <v>0</v>
      </c>
      <c r="J57" s="191">
        <f>((1-(1-prop_idu_part)*SUMPRODUCT(Population!$BB57:$BN57,'By group'!$BB$27:$BN$27)*(1-prop_idu_male)/SUMPRODUCT(Population!$B57:$N57,'By group'!$B$27:$N$27))*Probability!W57*'By group'!$B$24*'By group'!W$23+(1-prop_idu_part)*SUMPRODUCT(Population!$BB57:$BN57,'By group'!$BB$27:$BN$27)*(1-prop_idu_male)/SUMPRODUCT(Population!$B57:$N57,'By group'!$B$27:$N$27)*Probability!BJ57*'By group'!$B$24*'By group'!BJ$23+Probability!AJ57*Population!$DE57*(1-'By group'!AJ$28*cond_eff)*'By group'!AJ$23*prop_sw_use)*(1-Population!$DG57*circ_eff)</f>
        <v>0</v>
      </c>
      <c r="K57" s="191">
        <f>((1-(1-prop_idu_part)*SUMPRODUCT(Population!$BB57:$BN57,'By group'!$BB$27:$BN$27)*(1-prop_idu_male)/SUMPRODUCT(Population!$B57:$N57,'By group'!$B$27:$N$27))*Probability!X57*'By group'!$B$24*'By group'!X$23+(1-prop_idu_part)*SUMPRODUCT(Population!$BB57:$BN57,'By group'!$BB$27:$BN$27)*(1-prop_idu_male)/SUMPRODUCT(Population!$B57:$N57,'By group'!$B$27:$N$27)*Probability!BK57*'By group'!$B$24*'By group'!BK$23+Probability!AK57*Population!$DE57*(1-'By group'!AK$28*cond_eff)*'By group'!AK$23*prop_sw_use)*(1-Population!$DG57*circ_eff)</f>
        <v>0</v>
      </c>
      <c r="L57" s="191">
        <f>((1-(1-prop_idu_part)*SUMPRODUCT(Population!$BB57:$BN57,'By group'!$BB$27:$BN$27)*(1-prop_idu_male)/SUMPRODUCT(Population!$B57:$N57,'By group'!$B$27:$N$27))*Probability!Y57*'By group'!$B$24*'By group'!Y$23+(1-prop_idu_part)*SUMPRODUCT(Population!$BB57:$BN57,'By group'!$BB$27:$BN$27)*(1-prop_idu_male)/SUMPRODUCT(Population!$B57:$N57,'By group'!$B$27:$N$27)*Probability!BL57*'By group'!$B$24*'By group'!BL$23+Probability!AL57*Population!$DE57*(1-'By group'!AL$28*cond_eff)*'By group'!AL$23*prop_sw_use)*(1-Population!$DG57*circ_eff)</f>
        <v>3.6593683280711945E-5</v>
      </c>
      <c r="M57" s="191">
        <f>((1-(1-prop_idu_part)*SUMPRODUCT(Population!$BB57:$BN57,'By group'!$BB$27:$BN$27)*(1-prop_idu_male)/SUMPRODUCT(Population!$B57:$N57,'By group'!$B$27:$N$27))*Probability!Z57*'By group'!$B$24*'By group'!Z$23+(1-prop_idu_part)*SUMPRODUCT(Population!$BB57:$BN57,'By group'!$BB$27:$BN$27)*(1-prop_idu_male)/SUMPRODUCT(Population!$B57:$N57,'By group'!$B$27:$N$27)*Probability!BM57*'By group'!$B$24*'By group'!BM$23+Probability!AM57*Population!$DE57*(1-'By group'!AM$28*cond_eff)*'By group'!AM$23*prop_sw_use)*(1-Population!$DG57*circ_eff)</f>
        <v>5.8635634826703029E-5</v>
      </c>
      <c r="N57" s="191">
        <f>((1-(1-prop_idu_part)*SUMPRODUCT(Population!$BB57:$BN57,'By group'!$BB$27:$BN$27)*(1-prop_idu_male)/SUMPRODUCT(Population!$B57:$N57,'By group'!$B$27:$N$27))*Probability!AA57*'By group'!$B$24*'By group'!AA$23+(1-prop_idu_part)*SUMPRODUCT(Population!$BB57:$BN57,'By group'!$BB$27:$BN$27)*(1-prop_idu_male)/SUMPRODUCT(Population!$B57:$N57,'By group'!$B$27:$N$27)*Probability!BN57*'By group'!$B$24*'By group'!BN$23+Probability!AN57*Population!$DE57*(1-'By group'!AN$28*cond_eff)*'By group'!AN$23*prop_sw_use)*(1-Population!$DG57*circ_eff)</f>
        <v>5.0280940789931811E-5</v>
      </c>
      <c r="O57" s="190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group'!$BB$27:$BN$27)*prop_idu_male))*Probability!B57*Population!$DC57*(1-'By group'!O$28*'By group'!O$29)*'By group'!B$23+(1-prop_idu_part)*SUMPRODUCT(Population!$BB57:$BN57,'By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group'!$BB$27:$BN$27)*prop_idu_male)*Probability!BB57*Population!$DD57*(1-'By group'!BB$28*'By group'!BB$29)*'By group'!BB$23</f>
        <v>0</v>
      </c>
      <c r="P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group'!$BB$27:$BN$27)*prop_idu_male))*Probability!C57*Population!$DC57*(1-'By group'!P$28*'By group'!P$29)*'By group'!C$23+(1-prop_idu_part)*SUMPRODUCT(Population!$BB57:$BN57,'By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group'!$BB$27:$BN$27)*prop_idu_male)*Probability!BC57*Population!$DD57*(1-'By group'!BC$28*'By group'!BC$29)*'By group'!BC$23</f>
        <v>1.0771361862716299E-3</v>
      </c>
      <c r="Q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group'!$BB$27:$BN$27)*prop_idu_male))*Probability!D57*Population!$DC57*(1-'By group'!Q$28*'By group'!Q$29)*'By group'!D$23+(1-prop_idu_part)*SUMPRODUCT(Population!$BB57:$BN57,'By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group'!$BB$27:$BN$27)*prop_idu_male)*Probability!BD57*Population!$DD57*(1-'By group'!BD$28*'By group'!BD$29)*'By group'!BD$23</f>
        <v>1.576784010235489E-3</v>
      </c>
      <c r="R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group'!$BB$27:$BN$27)*prop_idu_male))*Probability!E57*Population!$DC57*(1-'By group'!R$28*'By group'!R$29)*'By group'!E$23+(1-prop_idu_part)*SUMPRODUCT(Population!$BB57:$BN57,'By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group'!$BB$27:$BN$27)*prop_idu_male)*Probability!BE57*Population!$DD57*(1-'By group'!BE$28*'By group'!BE$29)*'By group'!BE$23</f>
        <v>1.8418312578461599E-3</v>
      </c>
      <c r="S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group'!$BB$27:$BN$27)*prop_idu_male))*Probability!F57*Population!$DC57*(1-'By group'!S$28*'By group'!S$29)*'By group'!F$23+(1-prop_idu_part)*SUMPRODUCT(Population!$BB57:$BN57,'By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group'!$BB$27:$BN$27)*prop_idu_male)*Probability!BF57*Population!$DD57*(1-'By group'!BF$28*'By group'!BF$29)*'By group'!BF$23</f>
        <v>9.8856157317352925E-4</v>
      </c>
      <c r="T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group'!$BB$27:$BN$27)*prop_idu_male))*Probability!G57*Population!$DC57*(1-'By group'!T$28*'By group'!T$29)*'By group'!G$23+(1-prop_idu_part)*SUMPRODUCT(Population!$BB57:$BN57,'By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group'!$BB$27:$BN$27)*prop_idu_male)*Probability!BG57*Population!$DD57*(1-'By group'!BG$28*'By group'!BG$29)*'By group'!BG$23</f>
        <v>5.9873035911449488E-4</v>
      </c>
      <c r="U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group'!$BB$27:$BN$27)*prop_idu_male))*Probability!H57*Population!$DC57*(1-'By group'!U$28*'By group'!U$29)*'By group'!H$23+(1-prop_idu_part)*SUMPRODUCT(Population!$BB57:$BN57,'By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group'!$BB$27:$BN$27)*prop_idu_male)*Probability!BH57*Population!$DD57*(1-'By group'!BH$28*'By group'!BH$29)*'By group'!BH$23</f>
        <v>5.1650005054078003E-4</v>
      </c>
      <c r="V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group'!$BB$27:$BN$27)*prop_idu_male))*Probability!I57*Population!$DC57*(1-'By group'!V$28*'By group'!V$29)*'By group'!I$23+(1-prop_idu_part)*SUMPRODUCT(Population!$BB57:$BN57,'By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group'!$BB$27:$BN$27)*prop_idu_male)*Probability!BI57*Population!$DD57*(1-'By group'!BI$28*'By group'!BI$29)*'By group'!BI$23</f>
        <v>0</v>
      </c>
      <c r="W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group'!$BB$27:$BN$27)*prop_idu_male))*Probability!J57*Population!$DC57*(1-'By group'!W$28*'By group'!W$29)*'By group'!J$23+(1-prop_idu_part)*SUMPRODUCT(Population!$BB57:$BN57,'By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group'!$BB$27:$BN$27)*prop_idu_male)*Probability!BJ57*Population!$DD57*(1-'By group'!BJ$28*'By group'!BJ$29)*'By group'!BJ$23</f>
        <v>0</v>
      </c>
      <c r="X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group'!$BB$27:$BN$27)*prop_idu_male))*Probability!K57*Population!$DC57*(1-'By group'!X$28*'By group'!X$29)*'By group'!K$23+(1-prop_idu_part)*SUMPRODUCT(Population!$BB57:$BN57,'By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group'!$BB$27:$BN$27)*prop_idu_male)*Probability!BK57*Population!$DD57*(1-'By group'!BK$28*'By group'!BK$29)*'By group'!BK$23</f>
        <v>0</v>
      </c>
      <c r="Y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group'!$BB$27:$BN$27)*prop_idu_male))*Probability!L57*Population!$DC57*(1-'By group'!Y$28*'By group'!Y$29)*'By group'!L$23+(1-prop_idu_part)*SUMPRODUCT(Population!$BB57:$BN57,'By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group'!$BB$27:$BN$27)*prop_idu_male)*Probability!BL57*Population!$DD57*(1-'By group'!BL$28*'By group'!BL$29)*'By group'!BL$23</f>
        <v>1.734011769294687E-5</v>
      </c>
      <c r="Z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group'!$BB$27:$BN$27)*prop_idu_male))*Probability!M57*Population!$DC57*(1-'By group'!Z$28*'By group'!Z$29)*'By group'!M$23+(1-prop_idu_part)*SUMPRODUCT(Population!$BB57:$BN57,'By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group'!$BB$27:$BN$27)*prop_idu_male)*Probability!BM57*Population!$DD57*(1-'By group'!BM$28*'By group'!BM$29)*'By group'!BM$23</f>
        <v>2.7935885079246102E-5</v>
      </c>
      <c r="AA57" s="191">
        <f>(1-(1-prop_idu_part)*SUMPRODUCT(Population!$BB57:$BN57,'By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group'!$BB$27:$BN$27)*prop_idu_male))*Probability!N57*Population!$DC57*(1-'By group'!AA$28*'By group'!AA$29)*'By group'!N$23+(1-prop_idu_part)*SUMPRODUCT(Population!$BB57:$BN57,'By group'!$BB$27:$BN$27)*prop_idu_male/(SUMPRODUCT(Population!$B57:$N57,'By group'!$B$27:$N$27)-(1-prop_idu_part)*SUMPRODUCT(Population!$BB57:$BN57,'By group'!$BB$27:$BN$27)*(1-prop_idu_male)+(1-prop_idu_part)*SUMPRODUCT(Population!$BB57:$BN57,'By group'!$BB$27:$BN$27)*prop_idu_male)*Probability!BN57*Population!$DD57*(1-'By group'!BN$28*'By group'!BN$29)*'By group'!BN$23</f>
        <v>2.3738032983212426E-5</v>
      </c>
      <c r="AB57" s="229">
        <f>Probability!B57*'By group'!$AB$24*'By group'!B$23</f>
        <v>0</v>
      </c>
      <c r="AC57" s="229">
        <f>Probability!C57*'By group'!$AB$24*'By group'!C$23</f>
        <v>4.9988586393648476E-2</v>
      </c>
      <c r="AD57" s="229">
        <f>Probability!D57*'By group'!$AB$24*'By group'!D$23</f>
        <v>7.317885481877362E-2</v>
      </c>
      <c r="AE57" s="229">
        <f>Probability!E57*'By group'!$AB$24*'By group'!E$23</f>
        <v>8.5483229883086043E-2</v>
      </c>
      <c r="AF57" s="229">
        <f>Probability!F57*'By group'!$AB$24*'By group'!F$23</f>
        <v>4.5882584298847159E-2</v>
      </c>
      <c r="AG57" s="229">
        <f>Probability!G57*'By group'!$AB$24*'By group'!G$23</f>
        <v>2.7789755963509979E-2</v>
      </c>
      <c r="AH57" s="229">
        <f>Probability!H57*'By group'!$AB$24*'By group'!H$23</f>
        <v>2.3973974744060583E-2</v>
      </c>
      <c r="AI57" s="229">
        <f>Probability!I57*'By group'!$AB$24*'By group'!I$23</f>
        <v>0</v>
      </c>
      <c r="AJ57" s="229">
        <f>Probability!J57*'By group'!$AB$24*'By group'!J$23</f>
        <v>0</v>
      </c>
      <c r="AK57" s="229">
        <f>Probability!K57*'By group'!$AB$24*'By group'!K$23</f>
        <v>0</v>
      </c>
      <c r="AL57" s="229">
        <f>Probability!L57*'By group'!$AB$24*'By group'!L$23</f>
        <v>8.0486467753521692E-4</v>
      </c>
      <c r="AM57" s="229">
        <f>Probability!M57*'By group'!$AB$24*'By group'!M$23</f>
        <v>1.2967342067943984E-3</v>
      </c>
      <c r="AN57" s="229">
        <f>Probability!N57*'By group'!$AB$24*'By group'!N$23</f>
        <v>1.1019286170195386E-3</v>
      </c>
      <c r="AO57" s="40">
        <f>Probability!AO57*'By group'!$AO$24*'By group'!AO$23</f>
        <v>0</v>
      </c>
      <c r="AP57" s="42">
        <f>Probability!AP57*'By group'!$AO$24*'By group'!AP$23</f>
        <v>4.9417837445341877E-3</v>
      </c>
      <c r="AQ57" s="42">
        <f>Probability!AQ57*'By group'!$AO$24*'By group'!AQ$23</f>
        <v>7.0667607607862292E-3</v>
      </c>
      <c r="AR57" s="42">
        <f>Probability!AR57*'By group'!$AO$24*'By group'!AR$23</f>
        <v>7.9419727639296819E-3</v>
      </c>
      <c r="AS57" s="42">
        <f>Probability!AS57*'By group'!$AO$24*'By group'!AS$23</f>
        <v>4.1192120580457346E-3</v>
      </c>
      <c r="AT57" s="42">
        <f>Probability!AT57*'By group'!$AO$24*'By group'!AT$23</f>
        <v>2.4241952201743871E-3</v>
      </c>
      <c r="AU57" s="42">
        <f>Probability!AU57*'By group'!$AO$24*'By group'!AU$23</f>
        <v>1.9675454554976268E-3</v>
      </c>
      <c r="AV57" s="42">
        <f>Probability!AV57*'By group'!$AO$24*'By group'!AV$23</f>
        <v>0</v>
      </c>
      <c r="AW57" s="42">
        <f>Probability!AW57*'By group'!$AO$24*'By group'!AW$23</f>
        <v>0</v>
      </c>
      <c r="AX57" s="42">
        <f>Probability!AX57*'By group'!$AO$24*'By group'!AX$23</f>
        <v>0</v>
      </c>
      <c r="AY57" s="42">
        <f>Probability!AY57*'By group'!$AO$24*'By group'!AY$23</f>
        <v>6.568021141969014E-5</v>
      </c>
      <c r="AZ57" s="42">
        <f>Probability!AZ57*'By group'!$AO$24*'By group'!AZ$23</f>
        <v>9.7388028040067091E-5</v>
      </c>
      <c r="BA57" s="43">
        <f>Probability!BA57*'By group'!$AO$24*'By group'!BA$23</f>
        <v>7.3482337132213218E-5</v>
      </c>
      <c r="BB57" s="191">
        <f>prop_idu_part*Probability!BB57*'By group'!$BB$24*'By group'!BB$23+Probability!BB57*'By group'!$BB$30*'By group'!BB$31</f>
        <v>0</v>
      </c>
      <c r="BC57" s="191">
        <f>prop_idu_part*Probability!BC57*'By group'!$BB$24*'By group'!BC$23+Probability!BC57*'By group'!$BB$30*'By group'!BC$31</f>
        <v>5.8601282966753793E-2</v>
      </c>
      <c r="BD57" s="191">
        <f>prop_idu_part*Probability!BD57*'By group'!$BB$24*'By group'!BD$23+Probability!BD57*'By group'!$BB$30*'By group'!BD$31</f>
        <v>0.13709718826472478</v>
      </c>
      <c r="BE57" s="191">
        <f>prop_idu_part*Probability!BE57*'By group'!$BB$24*'By group'!BE$23+Probability!BE57*'By group'!$BB$30*'By group'!BE$31</f>
        <v>0.13424280781665782</v>
      </c>
      <c r="BF57" s="191">
        <f>prop_idu_part*Probability!BF57*'By group'!$BB$24*'By group'!BF$23+Probability!BF57*'By group'!$BB$30*'By group'!BF$31</f>
        <v>4.3936420286638495E-2</v>
      </c>
      <c r="BG57" s="191">
        <f>prop_idu_part*Probability!BG57*'By group'!$BB$24*'By group'!BG$23+Probability!BG57*'By group'!$BB$30*'By group'!BG$31</f>
        <v>1.3437397828896042E-2</v>
      </c>
      <c r="BH57" s="191">
        <f>prop_idu_part*Probability!BH57*'By group'!$BB$24*'By group'!BH$23+Probability!BH57*'By group'!$BB$30*'By group'!BH$31</f>
        <v>1.0584175509895589E-2</v>
      </c>
      <c r="BI57" s="191">
        <f>prop_idu_part*Probability!BI57*'By group'!$BB$24*'By group'!BI$23+Probability!BI57*'By group'!$BB$30*'By group'!BI$31</f>
        <v>0</v>
      </c>
      <c r="BJ57" s="191">
        <f>prop_idu_part*Probability!BJ57*'By group'!$BB$24*'By group'!BJ$23+Probability!BJ57*'By group'!$BB$30*'By group'!BJ$31</f>
        <v>0</v>
      </c>
      <c r="BK57" s="191">
        <f>prop_idu_part*Probability!BK57*'By group'!$BB$24*'By group'!BK$23+Probability!BK57*'By group'!$BB$30*'By group'!BK$31</f>
        <v>0</v>
      </c>
      <c r="BL57" s="191">
        <f>prop_idu_part*Probability!BL57*'By group'!$BB$24*'By group'!BL$23+Probability!BL57*'By group'!$BB$30*'By group'!BL$31</f>
        <v>4.8055677189023666E-3</v>
      </c>
      <c r="BM57" s="191">
        <f>prop_idu_part*Probability!BM57*'By group'!$BB$24*'By group'!BM$23+Probability!BM57*'By group'!$BB$30*'By group'!BM$31</f>
        <v>2.4200642477975767E-3</v>
      </c>
      <c r="BN57" s="192">
        <f>prop_idu_part*Probability!BN57*'By group'!$BB$24*'By group'!BN$23+Probability!BN57*'By group'!$BB$30*'By group'!BN$31</f>
        <v>1.7822284522294174E-3</v>
      </c>
    </row>
    <row r="58" spans="1:66" x14ac:dyDescent="0.25">
      <c r="A58">
        <f t="shared" si="0"/>
        <v>27</v>
      </c>
      <c r="B58" s="190">
        <f>((1-(1-prop_idu_part)*SUMPRODUCT(Population!$BB58:$BN58,'By group'!$BB$27:$BN$27)*(1-prop_idu_male)/SUMPRODUCT(Population!$B58:$N58,'By group'!$B$27:$N$27))*Probability!O58*'By group'!$B$24*'By group'!O$23+(1-prop_idu_part)*SUMPRODUCT(Population!$BB58:$BN58,'By group'!$BB$27:$BN$27)*(1-prop_idu_male)/SUMPRODUCT(Population!$B58:$N58,'By group'!$B$27:$N$27)*Probability!BB58*'By group'!$B$24*'By group'!BB$23+Probability!AB58*Population!$DE58*(1-'By group'!AB$28*cond_eff)*'By group'!AB$23*prop_sw_use)*(1-Population!$DG58*circ_eff)</f>
        <v>0</v>
      </c>
      <c r="C58" s="191">
        <f>((1-(1-prop_idu_part)*SUMPRODUCT(Population!$BB58:$BN58,'By group'!$BB$27:$BN$27)*(1-prop_idu_male)/SUMPRODUCT(Population!$B58:$N58,'By group'!$B$27:$N$27))*Probability!P58*'By group'!$B$24*'By group'!P$23+(1-prop_idu_part)*SUMPRODUCT(Population!$BB58:$BN58,'By group'!$BB$27:$BN$27)*(1-prop_idu_male)/SUMPRODUCT(Population!$B58:$N58,'By group'!$B$27:$N$27)*Probability!BC58*'By group'!$B$24*'By group'!BC$23+Probability!AC58*Population!$DE58*(1-'By group'!AC$28*cond_eff)*'By group'!AC$23*prop_sw_use)*(1-Population!$DG58*circ_eff)</f>
        <v>2.2899415794775647E-3</v>
      </c>
      <c r="D58" s="191">
        <f>((1-(1-prop_idu_part)*SUMPRODUCT(Population!$BB58:$BN58,'By group'!$BB$27:$BN$27)*(1-prop_idu_male)/SUMPRODUCT(Population!$B58:$N58,'By group'!$B$27:$N$27))*Probability!Q58*'By group'!$B$24*'By group'!Q$23+(1-prop_idu_part)*SUMPRODUCT(Population!$BB58:$BN58,'By group'!$BB$27:$BN$27)*(1-prop_idu_male)/SUMPRODUCT(Population!$B58:$N58,'By group'!$B$27:$N$27)*Probability!BD58*'By group'!$B$24*'By group'!BD$23+Probability!AD58*Population!$DE58*(1-'By group'!AD$28*cond_eff)*'By group'!AD$23*prop_sw_use)*(1-Population!$DG58*circ_eff)</f>
        <v>3.3533040225690791E-3</v>
      </c>
      <c r="E58" s="191">
        <f>((1-(1-prop_idu_part)*SUMPRODUCT(Population!$BB58:$BN58,'By group'!$BB$27:$BN$27)*(1-prop_idu_male)/SUMPRODUCT(Population!$B58:$N58,'By group'!$B$27:$N$27))*Probability!R58*'By group'!$B$24*'By group'!R$23+(1-prop_idu_part)*SUMPRODUCT(Population!$BB58:$BN58,'By group'!$BB$27:$BN$27)*(1-prop_idu_male)/SUMPRODUCT(Population!$B58:$N58,'By group'!$B$27:$N$27)*Probability!BE58*'By group'!$B$24*'By group'!BE$23+Probability!AE58*Population!$DE58*(1-'By group'!AE$28*cond_eff)*'By group'!AE$23*prop_sw_use)*(1-Population!$DG58*circ_eff)</f>
        <v>3.9137052932872998E-3</v>
      </c>
      <c r="F58" s="191">
        <f>((1-(1-prop_idu_part)*SUMPRODUCT(Population!$BB58:$BN58,'By group'!$BB$27:$BN$27)*(1-prop_idu_male)/SUMPRODUCT(Population!$B58:$N58,'By group'!$B$27:$N$27))*Probability!S58*'By group'!$B$24*'By group'!S$23+(1-prop_idu_part)*SUMPRODUCT(Population!$BB58:$BN58,'By group'!$BB$27:$BN$27)*(1-prop_idu_male)/SUMPRODUCT(Population!$B58:$N58,'By group'!$B$27:$N$27)*Probability!BF58*'By group'!$B$24*'By group'!BF$23+Probability!AF58*Population!$DE58*(1-'By group'!AF$28*cond_eff)*'By group'!AF$23*prop_sw_use)*(1-Population!$DG58*circ_eff)</f>
        <v>2.0971140728475242E-3</v>
      </c>
      <c r="G58" s="191">
        <f>((1-(1-prop_idu_part)*SUMPRODUCT(Population!$BB58:$BN58,'By group'!$BB$27:$BN$27)*(1-prop_idu_male)/SUMPRODUCT(Population!$B58:$N58,'By group'!$B$27:$N$27))*Probability!T58*'By group'!$B$24*'By group'!T$23+(1-prop_idu_part)*SUMPRODUCT(Population!$BB58:$BN58,'By group'!$BB$27:$BN$27)*(1-prop_idu_male)/SUMPRODUCT(Population!$B58:$N58,'By group'!$B$27:$N$27)*Probability!BG58*'By group'!$B$24*'By group'!BG$23+Probability!AG58*Population!$DE58*(1-'By group'!AG$28*cond_eff)*'By group'!AG$23*prop_sw_use)*(1-Population!$DG58*circ_eff)</f>
        <v>1.267691386123384E-3</v>
      </c>
      <c r="H58" s="191">
        <f>((1-(1-prop_idu_part)*SUMPRODUCT(Population!$BB58:$BN58,'By group'!$BB$27:$BN$27)*(1-prop_idu_male)/SUMPRODUCT(Population!$B58:$N58,'By group'!$B$27:$N$27))*Probability!U58*'By group'!$B$24*'By group'!U$23+(1-prop_idu_part)*SUMPRODUCT(Population!$BB58:$BN58,'By group'!$BB$27:$BN$27)*(1-prop_idu_male)/SUMPRODUCT(Population!$B58:$N58,'By group'!$B$27:$N$27)*Probability!BH58*'By group'!$B$24*'By group'!BH$23+Probability!AH58*Population!$DE58*(1-'By group'!AH$28*cond_eff)*'By group'!AH$23*prop_sw_use)*(1-Population!$DG58*circ_eff)</f>
        <v>1.089961528765079E-3</v>
      </c>
      <c r="I58" s="191">
        <f>((1-(1-prop_idu_part)*SUMPRODUCT(Population!$BB58:$BN58,'By group'!$BB$27:$BN$27)*(1-prop_idu_male)/SUMPRODUCT(Population!$B58:$N58,'By group'!$B$27:$N$27))*Probability!V58*'By group'!$B$24*'By group'!V$23+(1-prop_idu_part)*SUMPRODUCT(Population!$BB58:$BN58,'By group'!$BB$27:$BN$27)*(1-prop_idu_male)/SUMPRODUCT(Population!$B58:$N58,'By group'!$B$27:$N$27)*Probability!BI58*'By group'!$B$24*'By group'!BI$23+Probability!AI58*Population!$DE58*(1-'By group'!AI$28*cond_eff)*'By group'!AI$23*prop_sw_use)*(1-Population!$DG58*circ_eff)</f>
        <v>0</v>
      </c>
      <c r="J58" s="191">
        <f>((1-(1-prop_idu_part)*SUMPRODUCT(Population!$BB58:$BN58,'By group'!$BB$27:$BN$27)*(1-prop_idu_male)/SUMPRODUCT(Population!$B58:$N58,'By group'!$B$27:$N$27))*Probability!W58*'By group'!$B$24*'By group'!W$23+(1-prop_idu_part)*SUMPRODUCT(Population!$BB58:$BN58,'By group'!$BB$27:$BN$27)*(1-prop_idu_male)/SUMPRODUCT(Population!$B58:$N58,'By group'!$B$27:$N$27)*Probability!BJ58*'By group'!$B$24*'By group'!BJ$23+Probability!AJ58*Population!$DE58*(1-'By group'!AJ$28*cond_eff)*'By group'!AJ$23*prop_sw_use)*(1-Population!$DG58*circ_eff)</f>
        <v>0</v>
      </c>
      <c r="K58" s="191">
        <f>((1-(1-prop_idu_part)*SUMPRODUCT(Population!$BB58:$BN58,'By group'!$BB$27:$BN$27)*(1-prop_idu_male)/SUMPRODUCT(Population!$B58:$N58,'By group'!$B$27:$N$27))*Probability!X58*'By group'!$B$24*'By group'!X$23+(1-prop_idu_part)*SUMPRODUCT(Population!$BB58:$BN58,'By group'!$BB$27:$BN$27)*(1-prop_idu_male)/SUMPRODUCT(Population!$B58:$N58,'By group'!$B$27:$N$27)*Probability!BK58*'By group'!$B$24*'By group'!BK$23+Probability!AK58*Population!$DE58*(1-'By group'!AK$28*cond_eff)*'By group'!AK$23*prop_sw_use)*(1-Population!$DG58*circ_eff)</f>
        <v>0</v>
      </c>
      <c r="L58" s="191">
        <f>((1-(1-prop_idu_part)*SUMPRODUCT(Population!$BB58:$BN58,'By group'!$BB$27:$BN$27)*(1-prop_idu_male)/SUMPRODUCT(Population!$B58:$N58,'By group'!$B$27:$N$27))*Probability!Y58*'By group'!$B$24*'By group'!Y$23+(1-prop_idu_part)*SUMPRODUCT(Population!$BB58:$BN58,'By group'!$BB$27:$BN$27)*(1-prop_idu_male)/SUMPRODUCT(Population!$B58:$N58,'By group'!$B$27:$N$27)*Probability!BL58*'By group'!$B$24*'By group'!BL$23+Probability!AL58*Population!$DE58*(1-'By group'!AL$28*cond_eff)*'By group'!AL$23*prop_sw_use)*(1-Population!$DG58*circ_eff)</f>
        <v>3.6489636423951512E-5</v>
      </c>
      <c r="M58" s="191">
        <f>((1-(1-prop_idu_part)*SUMPRODUCT(Population!$BB58:$BN58,'By group'!$BB$27:$BN$27)*(1-prop_idu_male)/SUMPRODUCT(Population!$B58:$N58,'By group'!$B$27:$N$27))*Probability!Z58*'By group'!$B$24*'By group'!Z$23+(1-prop_idu_part)*SUMPRODUCT(Population!$BB58:$BN58,'By group'!$BB$27:$BN$27)*(1-prop_idu_male)/SUMPRODUCT(Population!$B58:$N58,'By group'!$B$27:$N$27)*Probability!BM58*'By group'!$B$24*'By group'!BM$23+Probability!AM58*Population!$DE58*(1-'By group'!AM$28*cond_eff)*'By group'!AM$23*prop_sw_use)*(1-Population!$DG58*circ_eff)</f>
        <v>5.8371529768001129E-5</v>
      </c>
      <c r="N58" s="191">
        <f>((1-(1-prop_idu_part)*SUMPRODUCT(Population!$BB58:$BN58,'By group'!$BB$27:$BN$27)*(1-prop_idu_male)/SUMPRODUCT(Population!$B58:$N58,'By group'!$B$27:$N$27))*Probability!AA58*'By group'!$B$24*'By group'!AA$23+(1-prop_idu_part)*SUMPRODUCT(Population!$BB58:$BN58,'By group'!$BB$27:$BN$27)*(1-prop_idu_male)/SUMPRODUCT(Population!$B58:$N58,'By group'!$B$27:$N$27)*Probability!BN58*'By group'!$B$24*'By group'!BN$23+Probability!AN58*Population!$DE58*(1-'By group'!AN$28*cond_eff)*'By group'!AN$23*prop_sw_use)*(1-Population!$DG58*circ_eff)</f>
        <v>4.9863313537907056E-5</v>
      </c>
      <c r="O58" s="190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group'!$BB$27:$BN$27)*prop_idu_male))*Probability!B58*Population!$DC58*(1-'By group'!O$28*'By group'!O$29)*'By group'!B$23+(1-prop_idu_part)*SUMPRODUCT(Population!$BB58:$BN58,'By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group'!$BB$27:$BN$27)*prop_idu_male)*Probability!BB58*Population!$DD58*(1-'By group'!BB$28*'By group'!BB$29)*'By group'!BB$23</f>
        <v>0</v>
      </c>
      <c r="P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group'!$BB$27:$BN$27)*prop_idu_male))*Probability!C58*Population!$DC58*(1-'By group'!P$28*'By group'!P$29)*'By group'!C$23+(1-prop_idu_part)*SUMPRODUCT(Population!$BB58:$BN58,'By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group'!$BB$27:$BN$27)*prop_idu_male)*Probability!BC58*Population!$DD58*(1-'By group'!BC$28*'By group'!BC$29)*'By group'!BC$23</f>
        <v>1.0760050923758829E-3</v>
      </c>
      <c r="Q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group'!$BB$27:$BN$27)*prop_idu_male))*Probability!D58*Population!$DC58*(1-'By group'!Q$28*'By group'!Q$29)*'By group'!D$23+(1-prop_idu_part)*SUMPRODUCT(Population!$BB58:$BN58,'By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group'!$BB$27:$BN$27)*prop_idu_male)*Probability!BD58*Population!$DD58*(1-'By group'!BD$28*'By group'!BD$29)*'By group'!BD$23</f>
        <v>1.5745049468375888E-3</v>
      </c>
      <c r="R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group'!$BB$27:$BN$27)*prop_idu_male))*Probability!E58*Population!$DC58*(1-'By group'!R$28*'By group'!R$29)*'By group'!E$23+(1-prop_idu_part)*SUMPRODUCT(Population!$BB58:$BN58,'By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group'!$BB$27:$BN$27)*prop_idu_male)*Probability!BE58*Population!$DD58*(1-'By group'!BE$28*'By group'!BE$29)*'By group'!BE$23</f>
        <v>1.837729698448348E-3</v>
      </c>
      <c r="S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group'!$BB$27:$BN$27)*prop_idu_male))*Probability!F58*Population!$DC58*(1-'By group'!S$28*'By group'!S$29)*'By group'!F$23+(1-prop_idu_part)*SUMPRODUCT(Population!$BB58:$BN58,'By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group'!$BB$27:$BN$27)*prop_idu_male)*Probability!BF58*Population!$DD58*(1-'By group'!BF$28*'By group'!BF$29)*'By group'!BF$23</f>
        <v>9.8559041782863774E-4</v>
      </c>
      <c r="T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group'!$BB$27:$BN$27)*prop_idu_male))*Probability!G58*Population!$DC58*(1-'By group'!T$28*'By group'!T$29)*'By group'!G$23+(1-prop_idu_part)*SUMPRODUCT(Population!$BB58:$BN58,'By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group'!$BB$27:$BN$27)*prop_idu_male)*Probability!BG58*Population!$DD58*(1-'By group'!BG$28*'By group'!BG$29)*'By group'!BG$23</f>
        <v>5.9651378667440814E-4</v>
      </c>
      <c r="U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group'!$BB$27:$BN$27)*prop_idu_male))*Probability!H58*Population!$DC58*(1-'By group'!U$28*'By group'!U$29)*'By group'!H$23+(1-prop_idu_part)*SUMPRODUCT(Population!$BB58:$BN58,'By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group'!$BB$27:$BN$27)*prop_idu_male)*Probability!BH58*Population!$DD58*(1-'By group'!BH$28*'By group'!BH$29)*'By group'!BH$23</f>
        <v>5.1380761307124744E-4</v>
      </c>
      <c r="V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group'!$BB$27:$BN$27)*prop_idu_male))*Probability!I58*Population!$DC58*(1-'By group'!V$28*'By group'!V$29)*'By group'!I$23+(1-prop_idu_part)*SUMPRODUCT(Population!$BB58:$BN58,'By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group'!$BB$27:$BN$27)*prop_idu_male)*Probability!BI58*Population!$DD58*(1-'By group'!BI$28*'By group'!BI$29)*'By group'!BI$23</f>
        <v>0</v>
      </c>
      <c r="W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group'!$BB$27:$BN$27)*prop_idu_male))*Probability!J58*Population!$DC58*(1-'By group'!W$28*'By group'!W$29)*'By group'!J$23+(1-prop_idu_part)*SUMPRODUCT(Population!$BB58:$BN58,'By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group'!$BB$27:$BN$27)*prop_idu_male)*Probability!BJ58*Population!$DD58*(1-'By group'!BJ$28*'By group'!BJ$29)*'By group'!BJ$23</f>
        <v>0</v>
      </c>
      <c r="X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group'!$BB$27:$BN$27)*prop_idu_male))*Probability!K58*Population!$DC58*(1-'By group'!X$28*'By group'!X$29)*'By group'!K$23+(1-prop_idu_part)*SUMPRODUCT(Population!$BB58:$BN58,'By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group'!$BB$27:$BN$27)*prop_idu_male)*Probability!BK58*Population!$DD58*(1-'By group'!BK$28*'By group'!BK$29)*'By group'!BK$23</f>
        <v>0</v>
      </c>
      <c r="Y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group'!$BB$27:$BN$27)*prop_idu_male))*Probability!L58*Population!$DC58*(1-'By group'!Y$28*'By group'!Y$29)*'By group'!L$23+(1-prop_idu_part)*SUMPRODUCT(Population!$BB58:$BN58,'By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group'!$BB$27:$BN$27)*prop_idu_male)*Probability!BL58*Population!$DD58*(1-'By group'!BL$28*'By group'!BL$29)*'By group'!BL$23</f>
        <v>1.724529747337384E-5</v>
      </c>
      <c r="Z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group'!$BB$27:$BN$27)*prop_idu_male))*Probability!M58*Population!$DC58*(1-'By group'!Z$28*'By group'!Z$29)*'By group'!M$23+(1-prop_idu_part)*SUMPRODUCT(Population!$BB58:$BN58,'By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group'!$BB$27:$BN$27)*prop_idu_male)*Probability!BM58*Population!$DD58*(1-'By group'!BM$28*'By group'!BM$29)*'By group'!BM$23</f>
        <v>2.7728588073231675E-5</v>
      </c>
      <c r="AA58" s="191">
        <f>(1-(1-prop_idu_part)*SUMPRODUCT(Population!$BB58:$BN58,'By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group'!$BB$27:$BN$27)*prop_idu_male))*Probability!N58*Population!$DC58*(1-'By group'!AA$28*'By group'!AA$29)*'By group'!N$23+(1-prop_idu_part)*SUMPRODUCT(Population!$BB58:$BN58,'By group'!$BB$27:$BN$27)*prop_idu_male/(SUMPRODUCT(Population!$B58:$N58,'By group'!$B$27:$N$27)-(1-prop_idu_part)*SUMPRODUCT(Population!$BB58:$BN58,'By group'!$BB$27:$BN$27)*(1-prop_idu_male)+(1-prop_idu_part)*SUMPRODUCT(Population!$BB58:$BN58,'By group'!$BB$27:$BN$27)*prop_idu_male)*Probability!BN58*Population!$DD58*(1-'By group'!BN$28*'By group'!BN$29)*'By group'!BN$23</f>
        <v>2.3506772389213652E-5</v>
      </c>
      <c r="AB58" s="229">
        <f>Probability!B58*'By group'!$AB$24*'By group'!B$23</f>
        <v>0</v>
      </c>
      <c r="AC58" s="229">
        <f>Probability!C58*'By group'!$AB$24*'By group'!C$23</f>
        <v>4.9951769351846843E-2</v>
      </c>
      <c r="AD58" s="229">
        <f>Probability!D58*'By group'!$AB$24*'By group'!D$23</f>
        <v>7.3096010189746652E-2</v>
      </c>
      <c r="AE58" s="229">
        <f>Probability!E58*'By group'!$AB$24*'By group'!E$23</f>
        <v>8.5319606149290572E-2</v>
      </c>
      <c r="AF58" s="229">
        <f>Probability!F58*'By group'!$AB$24*'By group'!F$23</f>
        <v>4.575901266511434E-2</v>
      </c>
      <c r="AG58" s="229">
        <f>Probability!G58*'By group'!$AB$24*'By group'!G$23</f>
        <v>2.7695543124879662E-2</v>
      </c>
      <c r="AH58" s="229">
        <f>Probability!H58*'By group'!$AB$24*'By group'!H$23</f>
        <v>2.385646050555652E-2</v>
      </c>
      <c r="AI58" s="229">
        <f>Probability!I58*'By group'!$AB$24*'By group'!I$23</f>
        <v>0</v>
      </c>
      <c r="AJ58" s="229">
        <f>Probability!J58*'By group'!$AB$24*'By group'!J$23</f>
        <v>0</v>
      </c>
      <c r="AK58" s="229">
        <f>Probability!K58*'By group'!$AB$24*'By group'!K$23</f>
        <v>0</v>
      </c>
      <c r="AL58" s="229">
        <f>Probability!L58*'By group'!$AB$24*'By group'!L$23</f>
        <v>8.0071376556592076E-4</v>
      </c>
      <c r="AM58" s="229">
        <f>Probability!M58*'By group'!$AB$24*'By group'!M$23</f>
        <v>1.2875138577429217E-3</v>
      </c>
      <c r="AN58" s="229">
        <f>Probability!N58*'By group'!$AB$24*'By group'!N$23</f>
        <v>1.0915339020294435E-3</v>
      </c>
      <c r="AO58" s="40">
        <f>Probability!AO58*'By group'!$AO$24*'By group'!AO$23</f>
        <v>0</v>
      </c>
      <c r="AP58" s="42">
        <f>Probability!AP58*'By group'!$AO$24*'By group'!AP$23</f>
        <v>4.9842843425354447E-3</v>
      </c>
      <c r="AQ58" s="42">
        <f>Probability!AQ58*'By group'!$AO$24*'By group'!AQ$23</f>
        <v>7.1304977095775083E-3</v>
      </c>
      <c r="AR58" s="42">
        <f>Probability!AR58*'By group'!$AO$24*'By group'!AR$23</f>
        <v>8.0184145885912328E-3</v>
      </c>
      <c r="AS58" s="42">
        <f>Probability!AS58*'By group'!$AO$24*'By group'!AS$23</f>
        <v>4.1608259897946689E-3</v>
      </c>
      <c r="AT58" s="42">
        <f>Probability!AT58*'By group'!$AO$24*'By group'!AT$23</f>
        <v>2.4495467185149502E-3</v>
      </c>
      <c r="AU58" s="42">
        <f>Probability!AU58*'By group'!$AO$24*'By group'!AU$23</f>
        <v>1.989315371171248E-3</v>
      </c>
      <c r="AV58" s="42">
        <f>Probability!AV58*'By group'!$AO$24*'By group'!AV$23</f>
        <v>0</v>
      </c>
      <c r="AW58" s="42">
        <f>Probability!AW58*'By group'!$AO$24*'By group'!AW$23</f>
        <v>0</v>
      </c>
      <c r="AX58" s="42">
        <f>Probability!AX58*'By group'!$AO$24*'By group'!AX$23</f>
        <v>0</v>
      </c>
      <c r="AY58" s="42">
        <f>Probability!AY58*'By group'!$AO$24*'By group'!AY$23</f>
        <v>6.6413105477377039E-5</v>
      </c>
      <c r="AZ58" s="42">
        <f>Probability!AZ58*'By group'!$AO$24*'By group'!AZ$23</f>
        <v>9.8554312428114879E-5</v>
      </c>
      <c r="BA58" s="43">
        <f>Probability!BA58*'By group'!$AO$24*'By group'!BA$23</f>
        <v>7.4406220920471009E-5</v>
      </c>
      <c r="BB58" s="191">
        <f>prop_idu_part*Probability!BB58*'By group'!$BB$24*'By group'!BB$23+Probability!BB58*'By group'!$BB$30*'By group'!BB$31</f>
        <v>0</v>
      </c>
      <c r="BC58" s="191">
        <f>prop_idu_part*Probability!BC58*'By group'!$BB$24*'By group'!BC$23+Probability!BC58*'By group'!$BB$30*'By group'!BC$31</f>
        <v>5.8605035418635598E-2</v>
      </c>
      <c r="BD58" s="191">
        <f>prop_idu_part*Probability!BD58*'By group'!$BB$24*'By group'!BD$23+Probability!BD58*'By group'!$BB$30*'By group'!BD$31</f>
        <v>0.13710067539569198</v>
      </c>
      <c r="BE58" s="191">
        <f>prop_idu_part*Probability!BE58*'By group'!$BB$24*'By group'!BE$23+Probability!BE58*'By group'!$BB$30*'By group'!BE$31</f>
        <v>0.13423100045967098</v>
      </c>
      <c r="BF58" s="191">
        <f>prop_idu_part*Probability!BF58*'By group'!$BB$24*'By group'!BF$23+Probability!BF58*'By group'!$BB$30*'By group'!BF$31</f>
        <v>4.3925965520953833E-2</v>
      </c>
      <c r="BG58" s="191">
        <f>prop_idu_part*Probability!BG58*'By group'!$BB$24*'By group'!BG$23+Probability!BG58*'By group'!$BB$30*'By group'!BG$31</f>
        <v>1.3432195595399944E-2</v>
      </c>
      <c r="BH58" s="191">
        <f>prop_idu_part*Probability!BH58*'By group'!$BB$24*'By group'!BH$23+Probability!BH58*'By group'!$BB$30*'By group'!BH$31</f>
        <v>1.0576368599230359E-2</v>
      </c>
      <c r="BI58" s="191">
        <f>prop_idu_part*Probability!BI58*'By group'!$BB$24*'By group'!BI$23+Probability!BI58*'By group'!$BB$30*'By group'!BI$31</f>
        <v>0</v>
      </c>
      <c r="BJ58" s="191">
        <f>prop_idu_part*Probability!BJ58*'By group'!$BB$24*'By group'!BJ$23+Probability!BJ58*'By group'!$BB$30*'By group'!BJ$31</f>
        <v>0</v>
      </c>
      <c r="BK58" s="191">
        <f>prop_idu_part*Probability!BK58*'By group'!$BB$24*'By group'!BK$23+Probability!BK58*'By group'!$BB$30*'By group'!BK$31</f>
        <v>0</v>
      </c>
      <c r="BL58" s="191">
        <f>prop_idu_part*Probability!BL58*'By group'!$BB$24*'By group'!BL$23+Probability!BL58*'By group'!$BB$30*'By group'!BL$31</f>
        <v>4.8015582932612643E-3</v>
      </c>
      <c r="BM58" s="191">
        <f>prop_idu_part*Probability!BM58*'By group'!$BB$24*'By group'!BM$23+Probability!BM58*'By group'!$BB$30*'By group'!BM$31</f>
        <v>2.4169869772391449E-3</v>
      </c>
      <c r="BN58" s="192">
        <f>prop_idu_part*Probability!BN58*'By group'!$BB$24*'By group'!BN$23+Probability!BN58*'By group'!$BB$30*'By group'!BN$31</f>
        <v>1.7791861460585727E-3</v>
      </c>
    </row>
    <row r="59" spans="1:66" x14ac:dyDescent="0.25">
      <c r="A59">
        <f t="shared" si="0"/>
        <v>27.5</v>
      </c>
      <c r="B59" s="190">
        <f>((1-(1-prop_idu_part)*SUMPRODUCT(Population!$BB59:$BN59,'By group'!$BB$27:$BN$27)*(1-prop_idu_male)/SUMPRODUCT(Population!$B59:$N59,'By group'!$B$27:$N$27))*Probability!O59*'By group'!$B$24*'By group'!O$23+(1-prop_idu_part)*SUMPRODUCT(Population!$BB59:$BN59,'By group'!$BB$27:$BN$27)*(1-prop_idu_male)/SUMPRODUCT(Population!$B59:$N59,'By group'!$B$27:$N$27)*Probability!BB59*'By group'!$B$24*'By group'!BB$23+Probability!AB59*Population!$DE59*(1-'By group'!AB$28*cond_eff)*'By group'!AB$23*prop_sw_use)*(1-Population!$DG59*circ_eff)</f>
        <v>0</v>
      </c>
      <c r="C59" s="191">
        <f>((1-(1-prop_idu_part)*SUMPRODUCT(Population!$BB59:$BN59,'By group'!$BB$27:$BN$27)*(1-prop_idu_male)/SUMPRODUCT(Population!$B59:$N59,'By group'!$B$27:$N$27))*Probability!P59*'By group'!$B$24*'By group'!P$23+(1-prop_idu_part)*SUMPRODUCT(Population!$BB59:$BN59,'By group'!$BB$27:$BN$27)*(1-prop_idu_male)/SUMPRODUCT(Population!$B59:$N59,'By group'!$B$27:$N$27)*Probability!BC59*'By group'!$B$24*'By group'!BC$23+Probability!AC59*Population!$DE59*(1-'By group'!AC$28*cond_eff)*'By group'!AC$23*prop_sw_use)*(1-Population!$DG59*circ_eff)</f>
        <v>2.290202357033182E-3</v>
      </c>
      <c r="D59" s="191">
        <f>((1-(1-prop_idu_part)*SUMPRODUCT(Population!$BB59:$BN59,'By group'!$BB$27:$BN$27)*(1-prop_idu_male)/SUMPRODUCT(Population!$B59:$N59,'By group'!$B$27:$N$27))*Probability!Q59*'By group'!$B$24*'By group'!Q$23+(1-prop_idu_part)*SUMPRODUCT(Population!$BB59:$BN59,'By group'!$BB$27:$BN$27)*(1-prop_idu_male)/SUMPRODUCT(Population!$B59:$N59,'By group'!$B$27:$N$27)*Probability!BD59*'By group'!$B$24*'By group'!BD$23+Probability!AD59*Population!$DE59*(1-'By group'!AD$28*cond_eff)*'By group'!AD$23*prop_sw_use)*(1-Population!$DG59*circ_eff)</f>
        <v>3.3530522122749294E-3</v>
      </c>
      <c r="E59" s="191">
        <f>((1-(1-prop_idu_part)*SUMPRODUCT(Population!$BB59:$BN59,'By group'!$BB$27:$BN$27)*(1-prop_idu_male)/SUMPRODUCT(Population!$B59:$N59,'By group'!$B$27:$N$27))*Probability!R59*'By group'!$B$24*'By group'!R$23+(1-prop_idu_part)*SUMPRODUCT(Population!$BB59:$BN59,'By group'!$BB$27:$BN$27)*(1-prop_idu_male)/SUMPRODUCT(Population!$B59:$N59,'By group'!$B$27:$N$27)*Probability!BE59*'By group'!$B$24*'By group'!BE$23+Probability!AE59*Population!$DE59*(1-'By group'!AE$28*cond_eff)*'By group'!AE$23*prop_sw_use)*(1-Population!$DG59*circ_eff)</f>
        <v>3.91175318527902E-3</v>
      </c>
      <c r="F59" s="191">
        <f>((1-(1-prop_idu_part)*SUMPRODUCT(Population!$BB59:$BN59,'By group'!$BB$27:$BN$27)*(1-prop_idu_male)/SUMPRODUCT(Population!$B59:$N59,'By group'!$B$27:$N$27))*Probability!S59*'By group'!$B$24*'By group'!S$23+(1-prop_idu_part)*SUMPRODUCT(Population!$BB59:$BN59,'By group'!$BB$27:$BN$27)*(1-prop_idu_male)/SUMPRODUCT(Population!$B59:$N59,'By group'!$B$27:$N$27)*Probability!BF59*'By group'!$B$24*'By group'!BF$23+Probability!AF59*Population!$DE59*(1-'By group'!AF$28*cond_eff)*'By group'!AF$23*prop_sw_use)*(1-Population!$DG59*circ_eff)</f>
        <v>2.0951022670457472E-3</v>
      </c>
      <c r="G59" s="191">
        <f>((1-(1-prop_idu_part)*SUMPRODUCT(Population!$BB59:$BN59,'By group'!$BB$27:$BN$27)*(1-prop_idu_male)/SUMPRODUCT(Population!$B59:$N59,'By group'!$B$27:$N$27))*Probability!T59*'By group'!$B$24*'By group'!T$23+(1-prop_idu_part)*SUMPRODUCT(Population!$BB59:$BN59,'By group'!$BB$27:$BN$27)*(1-prop_idu_male)/SUMPRODUCT(Population!$B59:$N59,'By group'!$B$27:$N$27)*Probability!BG59*'By group'!$B$24*'By group'!BG$23+Probability!AG59*Population!$DE59*(1-'By group'!AG$28*cond_eff)*'By group'!AG$23*prop_sw_use)*(1-Population!$DG59*circ_eff)</f>
        <v>1.2659018989376102E-3</v>
      </c>
      <c r="H59" s="191">
        <f>((1-(1-prop_idu_part)*SUMPRODUCT(Population!$BB59:$BN59,'By group'!$BB$27:$BN$27)*(1-prop_idu_male)/SUMPRODUCT(Population!$B59:$N59,'By group'!$B$27:$N$27))*Probability!U59*'By group'!$B$24*'By group'!U$23+(1-prop_idu_part)*SUMPRODUCT(Population!$BB59:$BN59,'By group'!$BB$27:$BN$27)*(1-prop_idu_male)/SUMPRODUCT(Population!$B59:$N59,'By group'!$B$27:$N$27)*Probability!BH59*'By group'!$B$24*'By group'!BH$23+Probability!AH59*Population!$DE59*(1-'By group'!AH$28*cond_eff)*'By group'!AH$23*prop_sw_use)*(1-Population!$DG59*circ_eff)</f>
        <v>1.0870518287809799E-3</v>
      </c>
      <c r="I59" s="191">
        <f>((1-(1-prop_idu_part)*SUMPRODUCT(Population!$BB59:$BN59,'By group'!$BB$27:$BN$27)*(1-prop_idu_male)/SUMPRODUCT(Population!$B59:$N59,'By group'!$B$27:$N$27))*Probability!V59*'By group'!$B$24*'By group'!V$23+(1-prop_idu_part)*SUMPRODUCT(Population!$BB59:$BN59,'By group'!$BB$27:$BN$27)*(1-prop_idu_male)/SUMPRODUCT(Population!$B59:$N59,'By group'!$B$27:$N$27)*Probability!BI59*'By group'!$B$24*'By group'!BI$23+Probability!AI59*Population!$DE59*(1-'By group'!AI$28*cond_eff)*'By group'!AI$23*prop_sw_use)*(1-Population!$DG59*circ_eff)</f>
        <v>0</v>
      </c>
      <c r="J59" s="191">
        <f>((1-(1-prop_idu_part)*SUMPRODUCT(Population!$BB59:$BN59,'By group'!$BB$27:$BN$27)*(1-prop_idu_male)/SUMPRODUCT(Population!$B59:$N59,'By group'!$B$27:$N$27))*Probability!W59*'By group'!$B$24*'By group'!W$23+(1-prop_idu_part)*SUMPRODUCT(Population!$BB59:$BN59,'By group'!$BB$27:$BN$27)*(1-prop_idu_male)/SUMPRODUCT(Population!$B59:$N59,'By group'!$B$27:$N$27)*Probability!BJ59*'By group'!$B$24*'By group'!BJ$23+Probability!AJ59*Population!$DE59*(1-'By group'!AJ$28*cond_eff)*'By group'!AJ$23*prop_sw_use)*(1-Population!$DG59*circ_eff)</f>
        <v>0</v>
      </c>
      <c r="K59" s="191">
        <f>((1-(1-prop_idu_part)*SUMPRODUCT(Population!$BB59:$BN59,'By group'!$BB$27:$BN$27)*(1-prop_idu_male)/SUMPRODUCT(Population!$B59:$N59,'By group'!$B$27:$N$27))*Probability!X59*'By group'!$B$24*'By group'!X$23+(1-prop_idu_part)*SUMPRODUCT(Population!$BB59:$BN59,'By group'!$BB$27:$BN$27)*(1-prop_idu_male)/SUMPRODUCT(Population!$B59:$N59,'By group'!$B$27:$N$27)*Probability!BK59*'By group'!$B$24*'By group'!BK$23+Probability!AK59*Population!$DE59*(1-'By group'!AK$28*cond_eff)*'By group'!AK$23*prop_sw_use)*(1-Population!$DG59*circ_eff)</f>
        <v>0</v>
      </c>
      <c r="L59" s="191">
        <f>((1-(1-prop_idu_part)*SUMPRODUCT(Population!$BB59:$BN59,'By group'!$BB$27:$BN$27)*(1-prop_idu_male)/SUMPRODUCT(Population!$B59:$N59,'By group'!$B$27:$N$27))*Probability!Y59*'By group'!$B$24*'By group'!Y$23+(1-prop_idu_part)*SUMPRODUCT(Population!$BB59:$BN59,'By group'!$BB$27:$BN$27)*(1-prop_idu_male)/SUMPRODUCT(Population!$B59:$N59,'By group'!$B$27:$N$27)*Probability!BL59*'By group'!$B$24*'By group'!BL$23+Probability!AL59*Population!$DE59*(1-'By group'!AL$28*cond_eff)*'By group'!AL$23*prop_sw_use)*(1-Population!$DG59*circ_eff)</f>
        <v>3.6393846366810013E-5</v>
      </c>
      <c r="M59" s="191">
        <f>((1-(1-prop_idu_part)*SUMPRODUCT(Population!$BB59:$BN59,'By group'!$BB$27:$BN$27)*(1-prop_idu_male)/SUMPRODUCT(Population!$B59:$N59,'By group'!$B$27:$N$27))*Probability!Z59*'By group'!$B$24*'By group'!Z$23+(1-prop_idu_part)*SUMPRODUCT(Population!$BB59:$BN59,'By group'!$BB$27:$BN$27)*(1-prop_idu_male)/SUMPRODUCT(Population!$B59:$N59,'By group'!$B$27:$N$27)*Probability!BM59*'By group'!$B$24*'By group'!BM$23+Probability!AM59*Population!$DE59*(1-'By group'!AM$28*cond_eff)*'By group'!AM$23*prop_sw_use)*(1-Population!$DG59*circ_eff)</f>
        <v>5.8125139556360232E-5</v>
      </c>
      <c r="N59" s="191">
        <f>((1-(1-prop_idu_part)*SUMPRODUCT(Population!$BB59:$BN59,'By group'!$BB$27:$BN$27)*(1-prop_idu_male)/SUMPRODUCT(Population!$B59:$N59,'By group'!$B$27:$N$27))*Probability!AA59*'By group'!$B$24*'By group'!AA$23+(1-prop_idu_part)*SUMPRODUCT(Population!$BB59:$BN59,'By group'!$BB$27:$BN$27)*(1-prop_idu_male)/SUMPRODUCT(Population!$B59:$N59,'By group'!$B$27:$N$27)*Probability!BN59*'By group'!$B$24*'By group'!BN$23+Probability!AN59*Population!$DE59*(1-'By group'!AN$28*cond_eff)*'By group'!AN$23*prop_sw_use)*(1-Population!$DG59*circ_eff)</f>
        <v>4.9472805974088186E-5</v>
      </c>
      <c r="O59" s="190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group'!$BB$27:$BN$27)*prop_idu_male))*Probability!B59*Population!$DC59*(1-'By group'!O$28*'By group'!O$29)*'By group'!B$23+(1-prop_idu_part)*SUMPRODUCT(Population!$BB59:$BN59,'By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group'!$BB$27:$BN$27)*prop_idu_male)*Probability!BB59*Population!$DD59*(1-'By group'!BB$28*'By group'!BB$29)*'By group'!BB$23</f>
        <v>0</v>
      </c>
      <c r="P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group'!$BB$27:$BN$27)*prop_idu_male))*Probability!C59*Population!$DC59*(1-'By group'!P$28*'By group'!P$29)*'By group'!C$23+(1-prop_idu_part)*SUMPRODUCT(Population!$BB59:$BN59,'By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group'!$BB$27:$BN$27)*prop_idu_male)*Probability!BC59*Population!$DD59*(1-'By group'!BC$28*'By group'!BC$29)*'By group'!BC$23</f>
        <v>1.0749872065628711E-3</v>
      </c>
      <c r="Q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group'!$BB$27:$BN$27)*prop_idu_male))*Probability!D59*Population!$DC59*(1-'By group'!Q$28*'By group'!Q$29)*'By group'!D$23+(1-prop_idu_part)*SUMPRODUCT(Population!$BB59:$BN59,'By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group'!$BB$27:$BN$27)*prop_idu_male)*Probability!BD59*Population!$DD59*(1-'By group'!BD$28*'By group'!BD$29)*'By group'!BD$23</f>
        <v>1.5724388846405544E-3</v>
      </c>
      <c r="R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group'!$BB$27:$BN$27)*prop_idu_male))*Probability!E59*Population!$DC59*(1-'By group'!R$28*'By group'!R$29)*'By group'!E$23+(1-prop_idu_part)*SUMPRODUCT(Population!$BB59:$BN59,'By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group'!$BB$27:$BN$27)*prop_idu_male)*Probability!BE59*Population!$DD59*(1-'By group'!BE$28*'By group'!BE$29)*'By group'!BE$23</f>
        <v>1.8339798380245637E-3</v>
      </c>
      <c r="S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group'!$BB$27:$BN$27)*prop_idu_male))*Probability!F59*Population!$DC59*(1-'By group'!S$28*'By group'!S$29)*'By group'!F$23+(1-prop_idu_part)*SUMPRODUCT(Population!$BB59:$BN59,'By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group'!$BB$27:$BN$27)*prop_idu_male)*Probability!BF59*Population!$DD59*(1-'By group'!BF$28*'By group'!BF$29)*'By group'!BF$23</f>
        <v>9.8285950476621363E-4</v>
      </c>
      <c r="T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group'!$BB$27:$BN$27)*prop_idu_male))*Probability!G59*Population!$DC59*(1-'By group'!T$28*'By group'!T$29)*'By group'!G$23+(1-prop_idu_part)*SUMPRODUCT(Population!$BB59:$BN59,'By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group'!$BB$27:$BN$27)*prop_idu_male)*Probability!BG59*Population!$DD59*(1-'By group'!BG$28*'By group'!BG$29)*'By group'!BG$23</f>
        <v>5.9446722467939943E-4</v>
      </c>
      <c r="U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group'!$BB$27:$BN$27)*prop_idu_male))*Probability!H59*Population!$DC59*(1-'By group'!U$28*'By group'!U$29)*'By group'!H$23+(1-prop_idu_part)*SUMPRODUCT(Population!$BB59:$BN59,'By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group'!$BB$27:$BN$27)*prop_idu_male)*Probability!BH59*Population!$DD59*(1-'By group'!BH$28*'By group'!BH$29)*'By group'!BH$23</f>
        <v>5.1130023745632718E-4</v>
      </c>
      <c r="V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group'!$BB$27:$BN$27)*prop_idu_male))*Probability!I59*Population!$DC59*(1-'By group'!V$28*'By group'!V$29)*'By group'!I$23+(1-prop_idu_part)*SUMPRODUCT(Population!$BB59:$BN59,'By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group'!$BB$27:$BN$27)*prop_idu_male)*Probability!BI59*Population!$DD59*(1-'By group'!BI$28*'By group'!BI$29)*'By group'!BI$23</f>
        <v>0</v>
      </c>
      <c r="W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group'!$BB$27:$BN$27)*prop_idu_male))*Probability!J59*Population!$DC59*(1-'By group'!W$28*'By group'!W$29)*'By group'!J$23+(1-prop_idu_part)*SUMPRODUCT(Population!$BB59:$BN59,'By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group'!$BB$27:$BN$27)*prop_idu_male)*Probability!BJ59*Population!$DD59*(1-'By group'!BJ$28*'By group'!BJ$29)*'By group'!BJ$23</f>
        <v>0</v>
      </c>
      <c r="X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group'!$BB$27:$BN$27)*prop_idu_male))*Probability!K59*Population!$DC59*(1-'By group'!X$28*'By group'!X$29)*'By group'!K$23+(1-prop_idu_part)*SUMPRODUCT(Population!$BB59:$BN59,'By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group'!$BB$27:$BN$27)*prop_idu_male)*Probability!BK59*Population!$DD59*(1-'By group'!BK$28*'By group'!BK$29)*'By group'!BK$23</f>
        <v>0</v>
      </c>
      <c r="Y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group'!$BB$27:$BN$27)*prop_idu_male))*Probability!L59*Population!$DC59*(1-'By group'!Y$28*'By group'!Y$29)*'By group'!L$23+(1-prop_idu_part)*SUMPRODUCT(Population!$BB59:$BN59,'By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group'!$BB$27:$BN$27)*prop_idu_male)*Probability!BL59*Population!$DD59*(1-'By group'!BL$28*'By group'!BL$29)*'By group'!BL$23</f>
        <v>1.7157036130291584E-5</v>
      </c>
      <c r="Z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group'!$BB$27:$BN$27)*prop_idu_male))*Probability!M59*Population!$DC59*(1-'By group'!Z$28*'By group'!Z$29)*'By group'!M$23+(1-prop_idu_part)*SUMPRODUCT(Population!$BB59:$BN59,'By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group'!$BB$27:$BN$27)*prop_idu_male)*Probability!BM59*Population!$DD59*(1-'By group'!BM$28*'By group'!BM$29)*'By group'!BM$23</f>
        <v>2.7533607155957732E-5</v>
      </c>
      <c r="AA59" s="191">
        <f>(1-(1-prop_idu_part)*SUMPRODUCT(Population!$BB59:$BN59,'By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group'!$BB$27:$BN$27)*prop_idu_male))*Probability!N59*Population!$DC59*(1-'By group'!AA$28*'By group'!AA$29)*'By group'!N$23+(1-prop_idu_part)*SUMPRODUCT(Population!$BB59:$BN59,'By group'!$BB$27:$BN$27)*prop_idu_male/(SUMPRODUCT(Population!$B59:$N59,'By group'!$B$27:$N$27)-(1-prop_idu_part)*SUMPRODUCT(Population!$BB59:$BN59,'By group'!$BB$27:$BN$27)*(1-prop_idu_male)+(1-prop_idu_part)*SUMPRODUCT(Population!$BB59:$BN59,'By group'!$BB$27:$BN$27)*prop_idu_male)*Probability!BN59*Population!$DD59*(1-'By group'!BN$28*'By group'!BN$29)*'By group'!BN$23</f>
        <v>2.3286791254887393E-5</v>
      </c>
      <c r="AB59" s="229">
        <f>Probability!B59*'By group'!$AB$24*'By group'!B$23</f>
        <v>0</v>
      </c>
      <c r="AC59" s="229">
        <f>Probability!C59*'By group'!$AB$24*'By group'!C$23</f>
        <v>4.9919500269488645E-2</v>
      </c>
      <c r="AD59" s="229">
        <f>Probability!D59*'By group'!$AB$24*'By group'!D$23</f>
        <v>7.3022002309111475E-2</v>
      </c>
      <c r="AE59" s="229">
        <f>Probability!E59*'By group'!$AB$24*'By group'!E$23</f>
        <v>8.5171044496404363E-2</v>
      </c>
      <c r="AF59" s="229">
        <f>Probability!F59*'By group'!$AB$24*'By group'!F$23</f>
        <v>4.5645895131740215E-2</v>
      </c>
      <c r="AG59" s="229">
        <f>Probability!G59*'By group'!$AB$24*'By group'!G$23</f>
        <v>2.7608788701896661E-2</v>
      </c>
      <c r="AH59" s="229">
        <f>Probability!H59*'By group'!$AB$24*'By group'!H$23</f>
        <v>2.3747142538204726E-2</v>
      </c>
      <c r="AI59" s="229">
        <f>Probability!I59*'By group'!$AB$24*'By group'!I$23</f>
        <v>0</v>
      </c>
      <c r="AJ59" s="229">
        <f>Probability!J59*'By group'!$AB$24*'By group'!J$23</f>
        <v>0</v>
      </c>
      <c r="AK59" s="229">
        <f>Probability!K59*'By group'!$AB$24*'By group'!K$23</f>
        <v>0</v>
      </c>
      <c r="AL59" s="229">
        <f>Probability!L59*'By group'!$AB$24*'By group'!L$23</f>
        <v>7.9685396900167093E-4</v>
      </c>
      <c r="AM59" s="229">
        <f>Probability!M59*'By group'!$AB$24*'By group'!M$23</f>
        <v>1.2788422717184267E-3</v>
      </c>
      <c r="AN59" s="229">
        <f>Probability!N59*'By group'!$AB$24*'By group'!N$23</f>
        <v>1.0816417829508827E-3</v>
      </c>
      <c r="AO59" s="40">
        <f>Probability!AO59*'By group'!$AO$24*'By group'!AO$23</f>
        <v>0</v>
      </c>
      <c r="AP59" s="42">
        <f>Probability!AP59*'By group'!$AO$24*'By group'!AP$23</f>
        <v>5.0263112927868975E-3</v>
      </c>
      <c r="AQ59" s="42">
        <f>Probability!AQ59*'By group'!$AO$24*'By group'!AQ$23</f>
        <v>7.1935789854475499E-3</v>
      </c>
      <c r="AR59" s="42">
        <f>Probability!AR59*'By group'!$AO$24*'By group'!AR$23</f>
        <v>8.0941685267627156E-3</v>
      </c>
      <c r="AS59" s="42">
        <f>Probability!AS59*'By group'!$AO$24*'By group'!AS$23</f>
        <v>4.2021070058660074E-3</v>
      </c>
      <c r="AT59" s="42">
        <f>Probability!AT59*'By group'!$AO$24*'By group'!AT$23</f>
        <v>2.4747127533407747E-3</v>
      </c>
      <c r="AU59" s="42">
        <f>Probability!AU59*'By group'!$AO$24*'By group'!AU$23</f>
        <v>2.010959265578587E-3</v>
      </c>
      <c r="AV59" s="42">
        <f>Probability!AV59*'By group'!$AO$24*'By group'!AV$23</f>
        <v>0</v>
      </c>
      <c r="AW59" s="42">
        <f>Probability!AW59*'By group'!$AO$24*'By group'!AW$23</f>
        <v>0</v>
      </c>
      <c r="AX59" s="42">
        <f>Probability!AX59*'By group'!$AO$24*'By group'!AX$23</f>
        <v>0</v>
      </c>
      <c r="AY59" s="42">
        <f>Probability!AY59*'By group'!$AO$24*'By group'!AY$23</f>
        <v>6.7141480279549258E-5</v>
      </c>
      <c r="AZ59" s="42">
        <f>Probability!AZ59*'By group'!$AO$24*'By group'!AZ$23</f>
        <v>9.971427457506394E-5</v>
      </c>
      <c r="BA59" s="43">
        <f>Probability!BA59*'By group'!$AO$24*'By group'!BA$23</f>
        <v>7.532934842868896E-5</v>
      </c>
      <c r="BB59" s="191">
        <f>prop_idu_part*Probability!BB59*'By group'!$BB$24*'By group'!BB$23+Probability!BB59*'By group'!$BB$30*'By group'!BB$31</f>
        <v>0</v>
      </c>
      <c r="BC59" s="191">
        <f>prop_idu_part*Probability!BC59*'By group'!$BB$24*'By group'!BC$23+Probability!BC59*'By group'!$BB$30*'By group'!BC$31</f>
        <v>5.8608460660026306E-2</v>
      </c>
      <c r="BD59" s="191">
        <f>prop_idu_part*Probability!BD59*'By group'!$BB$24*'By group'!BD$23+Probability!BD59*'By group'!$BB$30*'By group'!BD$31</f>
        <v>0.13710401925070675</v>
      </c>
      <c r="BE59" s="191">
        <f>prop_idu_part*Probability!BE59*'By group'!$BB$24*'By group'!BE$23+Probability!BE59*'By group'!$BB$30*'By group'!BE$31</f>
        <v>0.13422093656307199</v>
      </c>
      <c r="BF59" s="191">
        <f>prop_idu_part*Probability!BF59*'By group'!$BB$24*'By group'!BF$23+Probability!BF59*'By group'!$BB$30*'By group'!BF$31</f>
        <v>4.3916838251587154E-2</v>
      </c>
      <c r="BG59" s="191">
        <f>prop_idu_part*Probability!BG59*'By group'!$BB$24*'By group'!BG$23+Probability!BG59*'By group'!$BB$30*'By group'!BG$31</f>
        <v>1.3427589220182001E-2</v>
      </c>
      <c r="BH59" s="191">
        <f>prop_idu_part*Probability!BH59*'By group'!$BB$24*'By group'!BH$23+Probability!BH59*'By group'!$BB$30*'By group'!BH$31</f>
        <v>1.056931292090661E-2</v>
      </c>
      <c r="BI59" s="191">
        <f>prop_idu_part*Probability!BI59*'By group'!$BB$24*'By group'!BI$23+Probability!BI59*'By group'!$BB$30*'By group'!BI$31</f>
        <v>0</v>
      </c>
      <c r="BJ59" s="191">
        <f>prop_idu_part*Probability!BJ59*'By group'!$BB$24*'By group'!BJ$23+Probability!BJ59*'By group'!$BB$30*'By group'!BJ$31</f>
        <v>0</v>
      </c>
      <c r="BK59" s="191">
        <f>prop_idu_part*Probability!BK59*'By group'!$BB$24*'By group'!BK$23+Probability!BK59*'By group'!$BB$30*'By group'!BK$31</f>
        <v>0</v>
      </c>
      <c r="BL59" s="191">
        <f>prop_idu_part*Probability!BL59*'By group'!$BB$24*'By group'!BL$23+Probability!BL59*'By group'!$BB$30*'By group'!BL$31</f>
        <v>4.7979106264336652E-3</v>
      </c>
      <c r="BM59" s="191">
        <f>prop_idu_part*Probability!BM59*'By group'!$BB$24*'By group'!BM$23+Probability!BM59*'By group'!$BB$30*'By group'!BM$31</f>
        <v>2.4140989420439467E-3</v>
      </c>
      <c r="BN59" s="192">
        <f>prop_idu_part*Probability!BN59*'By group'!$BB$24*'By group'!BN$23+Probability!BN59*'By group'!$BB$30*'By group'!BN$31</f>
        <v>1.7762531476940521E-3</v>
      </c>
    </row>
    <row r="60" spans="1:66" x14ac:dyDescent="0.25">
      <c r="A60">
        <f t="shared" si="0"/>
        <v>28</v>
      </c>
      <c r="B60" s="190">
        <f>((1-(1-prop_idu_part)*SUMPRODUCT(Population!$BB60:$BN60,'By group'!$BB$27:$BN$27)*(1-prop_idu_male)/SUMPRODUCT(Population!$B60:$N60,'By group'!$B$27:$N$27))*Probability!O60*'By group'!$B$24*'By group'!O$23+(1-prop_idu_part)*SUMPRODUCT(Population!$BB60:$BN60,'By group'!$BB$27:$BN$27)*(1-prop_idu_male)/SUMPRODUCT(Population!$B60:$N60,'By group'!$B$27:$N$27)*Probability!BB60*'By group'!$B$24*'By group'!BB$23+Probability!AB60*Population!$DE60*(1-'By group'!AB$28*cond_eff)*'By group'!AB$23*prop_sw_use)*(1-Population!$DG60*circ_eff)</f>
        <v>0</v>
      </c>
      <c r="C60" s="191">
        <f>((1-(1-prop_idu_part)*SUMPRODUCT(Population!$BB60:$BN60,'By group'!$BB$27:$BN$27)*(1-prop_idu_male)/SUMPRODUCT(Population!$B60:$N60,'By group'!$B$27:$N$27))*Probability!P60*'By group'!$B$24*'By group'!P$23+(1-prop_idu_part)*SUMPRODUCT(Population!$BB60:$BN60,'By group'!$BB$27:$BN$27)*(1-prop_idu_male)/SUMPRODUCT(Population!$B60:$N60,'By group'!$B$27:$N$27)*Probability!BC60*'By group'!$B$24*'By group'!BC$23+Probability!AC60*Population!$DE60*(1-'By group'!AC$28*cond_eff)*'By group'!AC$23*prop_sw_use)*(1-Population!$DG60*circ_eff)</f>
        <v>2.2905223459159783E-3</v>
      </c>
      <c r="D60" s="191">
        <f>((1-(1-prop_idu_part)*SUMPRODUCT(Population!$BB60:$BN60,'By group'!$BB$27:$BN$27)*(1-prop_idu_male)/SUMPRODUCT(Population!$B60:$N60,'By group'!$B$27:$N$27))*Probability!Q60*'By group'!$B$24*'By group'!Q$23+(1-prop_idu_part)*SUMPRODUCT(Population!$BB60:$BN60,'By group'!$BB$27:$BN$27)*(1-prop_idu_male)/SUMPRODUCT(Population!$B60:$N60,'By group'!$B$27:$N$27)*Probability!BD60*'By group'!$B$24*'By group'!BD$23+Probability!AD60*Population!$DE60*(1-'By group'!AD$28*cond_eff)*'By group'!AD$23*prop_sw_use)*(1-Population!$DG60*circ_eff)</f>
        <v>3.3529468601227433E-3</v>
      </c>
      <c r="E60" s="191">
        <f>((1-(1-prop_idu_part)*SUMPRODUCT(Population!$BB60:$BN60,'By group'!$BB$27:$BN$27)*(1-prop_idu_male)/SUMPRODUCT(Population!$B60:$N60,'By group'!$B$27:$N$27))*Probability!R60*'By group'!$B$24*'By group'!R$23+(1-prop_idu_part)*SUMPRODUCT(Population!$BB60:$BN60,'By group'!$BB$27:$BN$27)*(1-prop_idu_male)/SUMPRODUCT(Population!$B60:$N60,'By group'!$B$27:$N$27)*Probability!BE60*'By group'!$B$24*'By group'!BE$23+Probability!AE60*Population!$DE60*(1-'By group'!AE$28*cond_eff)*'By group'!AE$23*prop_sw_use)*(1-Population!$DG60*circ_eff)</f>
        <v>3.9101077782507723E-3</v>
      </c>
      <c r="F60" s="191">
        <f>((1-(1-prop_idu_part)*SUMPRODUCT(Population!$BB60:$BN60,'By group'!$BB$27:$BN$27)*(1-prop_idu_male)/SUMPRODUCT(Population!$B60:$N60,'By group'!$B$27:$N$27))*Probability!S60*'By group'!$B$24*'By group'!S$23+(1-prop_idu_part)*SUMPRODUCT(Population!$BB60:$BN60,'By group'!$BB$27:$BN$27)*(1-prop_idu_male)/SUMPRODUCT(Population!$B60:$N60,'By group'!$B$27:$N$27)*Probability!BF60*'By group'!$B$24*'By group'!BF$23+Probability!AF60*Population!$DE60*(1-'By group'!AF$28*cond_eff)*'By group'!AF$23*prop_sw_use)*(1-Population!$DG60*circ_eff)</f>
        <v>2.0933263505119089E-3</v>
      </c>
      <c r="G60" s="191">
        <f>((1-(1-prop_idu_part)*SUMPRODUCT(Population!$BB60:$BN60,'By group'!$BB$27:$BN$27)*(1-prop_idu_male)/SUMPRODUCT(Population!$B60:$N60,'By group'!$B$27:$N$27))*Probability!T60*'By group'!$B$24*'By group'!T$23+(1-prop_idu_part)*SUMPRODUCT(Population!$BB60:$BN60,'By group'!$BB$27:$BN$27)*(1-prop_idu_male)/SUMPRODUCT(Population!$B60:$N60,'By group'!$B$27:$N$27)*Probability!BG60*'By group'!$B$24*'By group'!BG$23+Probability!AG60*Population!$DE60*(1-'By group'!AG$28*cond_eff)*'By group'!AG$23*prop_sw_use)*(1-Population!$DG60*circ_eff)</f>
        <v>1.264292701264884E-3</v>
      </c>
      <c r="H60" s="191">
        <f>((1-(1-prop_idu_part)*SUMPRODUCT(Population!$BB60:$BN60,'By group'!$BB$27:$BN$27)*(1-prop_idu_male)/SUMPRODUCT(Population!$B60:$N60,'By group'!$B$27:$N$27))*Probability!U60*'By group'!$B$24*'By group'!U$23+(1-prop_idu_part)*SUMPRODUCT(Population!$BB60:$BN60,'By group'!$BB$27:$BN$27)*(1-prop_idu_male)/SUMPRODUCT(Population!$B60:$N60,'By group'!$B$27:$N$27)*Probability!BH60*'By group'!$B$24*'By group'!BH$23+Probability!AH60*Population!$DE60*(1-'By group'!AH$28*cond_eff)*'By group'!AH$23*prop_sw_use)*(1-Population!$DG60*circ_eff)</f>
        <v>1.0843835916525997E-3</v>
      </c>
      <c r="I60" s="191">
        <f>((1-(1-prop_idu_part)*SUMPRODUCT(Population!$BB60:$BN60,'By group'!$BB$27:$BN$27)*(1-prop_idu_male)/SUMPRODUCT(Population!$B60:$N60,'By group'!$B$27:$N$27))*Probability!V60*'By group'!$B$24*'By group'!V$23+(1-prop_idu_part)*SUMPRODUCT(Population!$BB60:$BN60,'By group'!$BB$27:$BN$27)*(1-prop_idu_male)/SUMPRODUCT(Population!$B60:$N60,'By group'!$B$27:$N$27)*Probability!BI60*'By group'!$B$24*'By group'!BI$23+Probability!AI60*Population!$DE60*(1-'By group'!AI$28*cond_eff)*'By group'!AI$23*prop_sw_use)*(1-Population!$DG60*circ_eff)</f>
        <v>0</v>
      </c>
      <c r="J60" s="191">
        <f>((1-(1-prop_idu_part)*SUMPRODUCT(Population!$BB60:$BN60,'By group'!$BB$27:$BN$27)*(1-prop_idu_male)/SUMPRODUCT(Population!$B60:$N60,'By group'!$B$27:$N$27))*Probability!W60*'By group'!$B$24*'By group'!W$23+(1-prop_idu_part)*SUMPRODUCT(Population!$BB60:$BN60,'By group'!$BB$27:$BN$27)*(1-prop_idu_male)/SUMPRODUCT(Population!$B60:$N60,'By group'!$B$27:$N$27)*Probability!BJ60*'By group'!$B$24*'By group'!BJ$23+Probability!AJ60*Population!$DE60*(1-'By group'!AJ$28*cond_eff)*'By group'!AJ$23*prop_sw_use)*(1-Population!$DG60*circ_eff)</f>
        <v>0</v>
      </c>
      <c r="K60" s="191">
        <f>((1-(1-prop_idu_part)*SUMPRODUCT(Population!$BB60:$BN60,'By group'!$BB$27:$BN$27)*(1-prop_idu_male)/SUMPRODUCT(Population!$B60:$N60,'By group'!$B$27:$N$27))*Probability!X60*'By group'!$B$24*'By group'!X$23+(1-prop_idu_part)*SUMPRODUCT(Population!$BB60:$BN60,'By group'!$BB$27:$BN$27)*(1-prop_idu_male)/SUMPRODUCT(Population!$B60:$N60,'By group'!$B$27:$N$27)*Probability!BK60*'By group'!$B$24*'By group'!BK$23+Probability!AK60*Population!$DE60*(1-'By group'!AK$28*cond_eff)*'By group'!AK$23*prop_sw_use)*(1-Population!$DG60*circ_eff)</f>
        <v>0</v>
      </c>
      <c r="L60" s="191">
        <f>((1-(1-prop_idu_part)*SUMPRODUCT(Population!$BB60:$BN60,'By group'!$BB$27:$BN$27)*(1-prop_idu_male)/SUMPRODUCT(Population!$B60:$N60,'By group'!$B$27:$N$27))*Probability!Y60*'By group'!$B$24*'By group'!Y$23+(1-prop_idu_part)*SUMPRODUCT(Population!$BB60:$BN60,'By group'!$BB$27:$BN$27)*(1-prop_idu_male)/SUMPRODUCT(Population!$B60:$N60,'By group'!$B$27:$N$27)*Probability!BL60*'By group'!$B$24*'By group'!BL$23+Probability!AL60*Population!$DE60*(1-'By group'!AL$28*cond_eff)*'By group'!AL$23*prop_sw_use)*(1-Population!$DG60*circ_eff)</f>
        <v>3.6305823914639875E-5</v>
      </c>
      <c r="M60" s="191">
        <f>((1-(1-prop_idu_part)*SUMPRODUCT(Population!$BB60:$BN60,'By group'!$BB$27:$BN$27)*(1-prop_idu_male)/SUMPRODUCT(Population!$B60:$N60,'By group'!$B$27:$N$27))*Probability!Z60*'By group'!$B$24*'By group'!Z$23+(1-prop_idu_part)*SUMPRODUCT(Population!$BB60:$BN60,'By group'!$BB$27:$BN$27)*(1-prop_idu_male)/SUMPRODUCT(Population!$B60:$N60,'By group'!$B$27:$N$27)*Probability!BM60*'By group'!$B$24*'By group'!BM$23+Probability!AM60*Population!$DE60*(1-'By group'!AM$28*cond_eff)*'By group'!AM$23*prop_sw_use)*(1-Population!$DG60*circ_eff)</f>
        <v>5.7895604466338434E-5</v>
      </c>
      <c r="N60" s="191">
        <f>((1-(1-prop_idu_part)*SUMPRODUCT(Population!$BB60:$BN60,'By group'!$BB$27:$BN$27)*(1-prop_idu_male)/SUMPRODUCT(Population!$B60:$N60,'By group'!$B$27:$N$27))*Probability!AA60*'By group'!$B$24*'By group'!AA$23+(1-prop_idu_part)*SUMPRODUCT(Population!$BB60:$BN60,'By group'!$BB$27:$BN$27)*(1-prop_idu_male)/SUMPRODUCT(Population!$B60:$N60,'By group'!$B$27:$N$27)*Probability!BN60*'By group'!$B$24*'By group'!BN$23+Probability!AN60*Population!$DE60*(1-'By group'!AN$28*cond_eff)*'By group'!AN$23*prop_sw_use)*(1-Population!$DG60*circ_eff)</f>
        <v>4.9107800732713116E-5</v>
      </c>
      <c r="O60" s="190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group'!$BB$27:$BN$27)*prop_idu_male))*Probability!B60*Population!$DC60*(1-'By group'!O$28*'By group'!O$29)*'By group'!B$23+(1-prop_idu_part)*SUMPRODUCT(Population!$BB60:$BN60,'By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group'!$BB$27:$BN$27)*prop_idu_male)*Probability!BB60*Population!$DD60*(1-'By group'!BB$28*'By group'!BB$29)*'By group'!BB$23</f>
        <v>0</v>
      </c>
      <c r="P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group'!$BB$27:$BN$27)*prop_idu_male))*Probability!C60*Population!$DC60*(1-'By group'!P$28*'By group'!P$29)*'By group'!C$23+(1-prop_idu_part)*SUMPRODUCT(Population!$BB60:$BN60,'By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group'!$BB$27:$BN$27)*prop_idu_male)*Probability!BC60*Population!$DD60*(1-'By group'!BC$28*'By group'!BC$29)*'By group'!BC$23</f>
        <v>1.074073845653678E-3</v>
      </c>
      <c r="Q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group'!$BB$27:$BN$27)*prop_idu_male))*Probability!D60*Population!$DC60*(1-'By group'!Q$28*'By group'!Q$29)*'By group'!D$23+(1-prop_idu_part)*SUMPRODUCT(Population!$BB60:$BN60,'By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group'!$BB$27:$BN$27)*prop_idu_male)*Probability!BD60*Population!$DD60*(1-'By group'!BD$28*'By group'!BD$29)*'By group'!BD$23</f>
        <v>1.5705700977497253E-3</v>
      </c>
      <c r="R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group'!$BB$27:$BN$27)*prop_idu_male))*Probability!E60*Population!$DC60*(1-'By group'!R$28*'By group'!R$29)*'By group'!E$23+(1-prop_idu_part)*SUMPRODUCT(Population!$BB60:$BN60,'By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group'!$BB$27:$BN$27)*prop_idu_male)*Probability!BE60*Population!$DD60*(1-'By group'!BE$28*'By group'!BE$29)*'By group'!BE$23</f>
        <v>1.8305569926305618E-3</v>
      </c>
      <c r="S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group'!$BB$27:$BN$27)*prop_idu_male))*Probability!F60*Population!$DC60*(1-'By group'!S$28*'By group'!S$29)*'By group'!F$23+(1-prop_idu_part)*SUMPRODUCT(Population!$BB60:$BN60,'By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group'!$BB$27:$BN$27)*prop_idu_male)*Probability!BF60*Population!$DD60*(1-'By group'!BF$28*'By group'!BF$29)*'By group'!BF$23</f>
        <v>9.8035271213886381E-4</v>
      </c>
      <c r="T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group'!$BB$27:$BN$27)*prop_idu_male))*Probability!G60*Population!$DC60*(1-'By group'!T$28*'By group'!T$29)*'By group'!G$23+(1-prop_idu_part)*SUMPRODUCT(Population!$BB60:$BN60,'By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group'!$BB$27:$BN$27)*prop_idu_male)*Probability!BG60*Population!$DD60*(1-'By group'!BG$28*'By group'!BG$29)*'By group'!BG$23</f>
        <v>5.9257988399045688E-4</v>
      </c>
      <c r="U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group'!$BB$27:$BN$27)*prop_idu_male))*Probability!H60*Population!$DC60*(1-'By group'!U$28*'By group'!U$29)*'By group'!H$23+(1-prop_idu_part)*SUMPRODUCT(Population!$BB60:$BN60,'By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group'!$BB$27:$BN$27)*prop_idu_male)*Probability!BH60*Population!$DD60*(1-'By group'!BH$28*'By group'!BH$29)*'By group'!BH$23</f>
        <v>5.0896747336519105E-4</v>
      </c>
      <c r="V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group'!$BB$27:$BN$27)*prop_idu_male))*Probability!I60*Population!$DC60*(1-'By group'!V$28*'By group'!V$29)*'By group'!I$23+(1-prop_idu_part)*SUMPRODUCT(Population!$BB60:$BN60,'By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group'!$BB$27:$BN$27)*prop_idu_male)*Probability!BI60*Population!$DD60*(1-'By group'!BI$28*'By group'!BI$29)*'By group'!BI$23</f>
        <v>0</v>
      </c>
      <c r="W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group'!$BB$27:$BN$27)*prop_idu_male))*Probability!J60*Population!$DC60*(1-'By group'!W$28*'By group'!W$29)*'By group'!J$23+(1-prop_idu_part)*SUMPRODUCT(Population!$BB60:$BN60,'By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group'!$BB$27:$BN$27)*prop_idu_male)*Probability!BJ60*Population!$DD60*(1-'By group'!BJ$28*'By group'!BJ$29)*'By group'!BJ$23</f>
        <v>0</v>
      </c>
      <c r="X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group'!$BB$27:$BN$27)*prop_idu_male))*Probability!K60*Population!$DC60*(1-'By group'!X$28*'By group'!X$29)*'By group'!K$23+(1-prop_idu_part)*SUMPRODUCT(Population!$BB60:$BN60,'By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group'!$BB$27:$BN$27)*prop_idu_male)*Probability!BK60*Population!$DD60*(1-'By group'!BK$28*'By group'!BK$29)*'By group'!BK$23</f>
        <v>0</v>
      </c>
      <c r="Y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group'!$BB$27:$BN$27)*prop_idu_male))*Probability!L60*Population!$DC60*(1-'By group'!Y$28*'By group'!Y$29)*'By group'!L$23+(1-prop_idu_part)*SUMPRODUCT(Population!$BB60:$BN60,'By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group'!$BB$27:$BN$27)*prop_idu_male)*Probability!BL60*Population!$DD60*(1-'By group'!BL$28*'By group'!BL$29)*'By group'!BL$23</f>
        <v>1.7074972219298573E-5</v>
      </c>
      <c r="Z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group'!$BB$27:$BN$27)*prop_idu_male))*Probability!M60*Population!$DC60*(1-'By group'!Z$28*'By group'!Z$29)*'By group'!M$23+(1-prop_idu_part)*SUMPRODUCT(Population!$BB60:$BN60,'By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group'!$BB$27:$BN$27)*prop_idu_male)*Probability!BM60*Population!$DD60*(1-'By group'!BM$28*'By group'!BM$29)*'By group'!BM$23</f>
        <v>2.7350459984608573E-5</v>
      </c>
      <c r="AA60" s="191">
        <f>(1-(1-prop_idu_part)*SUMPRODUCT(Population!$BB60:$BN60,'By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group'!$BB$27:$BN$27)*prop_idu_male))*Probability!N60*Population!$DC60*(1-'By group'!AA$28*'By group'!AA$29)*'By group'!N$23+(1-prop_idu_part)*SUMPRODUCT(Population!$BB60:$BN60,'By group'!$BB$27:$BN$27)*prop_idu_male/(SUMPRODUCT(Population!$B60:$N60,'By group'!$B$27:$N$27)-(1-prop_idu_part)*SUMPRODUCT(Population!$BB60:$BN60,'By group'!$BB$27:$BN$27)*(1-prop_idu_male)+(1-prop_idu_part)*SUMPRODUCT(Population!$BB60:$BN60,'By group'!$BB$27:$BN$27)*prop_idu_male)*Probability!BN60*Population!$DD60*(1-'By group'!BN$28*'By group'!BN$29)*'By group'!BN$23</f>
        <v>2.3077792117680689E-5</v>
      </c>
      <c r="AB60" s="229">
        <f>Probability!B60*'By group'!$AB$24*'By group'!B$23</f>
        <v>0</v>
      </c>
      <c r="AC60" s="229">
        <f>Probability!C60*'By group'!$AB$24*'By group'!C$23</f>
        <v>4.9891418063556188E-2</v>
      </c>
      <c r="AD60" s="229">
        <f>Probability!D60*'By group'!$AB$24*'By group'!D$23</f>
        <v>7.2956165521654431E-2</v>
      </c>
      <c r="AE60" s="229">
        <f>Probability!E60*'By group'!$AB$24*'By group'!E$23</f>
        <v>8.5036480685728832E-2</v>
      </c>
      <c r="AF60" s="229">
        <f>Probability!F60*'By group'!$AB$24*'By group'!F$23</f>
        <v>4.5542530437218974E-2</v>
      </c>
      <c r="AG60" s="229">
        <f>Probability!G60*'By group'!$AB$24*'By group'!G$23</f>
        <v>2.7529022083985305E-2</v>
      </c>
      <c r="AH60" s="229">
        <f>Probability!H60*'By group'!$AB$24*'By group'!H$23</f>
        <v>2.364556469426056E-2</v>
      </c>
      <c r="AI60" s="229">
        <f>Probability!I60*'By group'!$AB$24*'By group'!I$23</f>
        <v>0</v>
      </c>
      <c r="AJ60" s="229">
        <f>Probability!J60*'By group'!$AB$24*'By group'!J$23</f>
        <v>0</v>
      </c>
      <c r="AK60" s="229">
        <f>Probability!K60*'By group'!$AB$24*'By group'!K$23</f>
        <v>0</v>
      </c>
      <c r="AL60" s="229">
        <f>Probability!L60*'By group'!$AB$24*'By group'!L$23</f>
        <v>7.9326950258012886E-4</v>
      </c>
      <c r="AM60" s="229">
        <f>Probability!M60*'By group'!$AB$24*'By group'!M$23</f>
        <v>1.2706988292725074E-3</v>
      </c>
      <c r="AN60" s="229">
        <f>Probability!N60*'By group'!$AB$24*'By group'!N$23</f>
        <v>1.0722400926728593E-3</v>
      </c>
      <c r="AO60" s="40">
        <f>Probability!AO60*'By group'!$AO$24*'By group'!AO$23</f>
        <v>0</v>
      </c>
      <c r="AP60" s="42">
        <f>Probability!AP60*'By group'!$AO$24*'By group'!AP$23</f>
        <v>5.0678546227893593E-3</v>
      </c>
      <c r="AQ60" s="42">
        <f>Probability!AQ60*'By group'!$AO$24*'By group'!AQ$23</f>
        <v>7.2559878652790483E-3</v>
      </c>
      <c r="AR60" s="42">
        <f>Probability!AR60*'By group'!$AO$24*'By group'!AR$23</f>
        <v>8.1692117898175161E-3</v>
      </c>
      <c r="AS60" s="42">
        <f>Probability!AS60*'By group'!$AO$24*'By group'!AS$23</f>
        <v>4.243041821977633E-3</v>
      </c>
      <c r="AT60" s="42">
        <f>Probability!AT60*'By group'!$AO$24*'By group'!AT$23</f>
        <v>2.4996850904965128E-3</v>
      </c>
      <c r="AU60" s="42">
        <f>Probability!AU60*'By group'!$AO$24*'By group'!AU$23</f>
        <v>2.0324690458408574E-3</v>
      </c>
      <c r="AV60" s="42">
        <f>Probability!AV60*'By group'!$AO$24*'By group'!AV$23</f>
        <v>0</v>
      </c>
      <c r="AW60" s="42">
        <f>Probability!AW60*'By group'!$AO$24*'By group'!AW$23</f>
        <v>0</v>
      </c>
      <c r="AX60" s="42">
        <f>Probability!AX60*'By group'!$AO$24*'By group'!AX$23</f>
        <v>0</v>
      </c>
      <c r="AY60" s="42">
        <f>Probability!AY60*'By group'!$AO$24*'By group'!AY$23</f>
        <v>6.7865123780145871E-5</v>
      </c>
      <c r="AZ60" s="42">
        <f>Probability!AZ60*'By group'!$AO$24*'By group'!AZ$23</f>
        <v>1.0086766801143993E-4</v>
      </c>
      <c r="BA60" s="43">
        <f>Probability!BA60*'By group'!$AO$24*'By group'!BA$23</f>
        <v>7.6251131459328624E-5</v>
      </c>
      <c r="BB60" s="191">
        <f>prop_idu_part*Probability!BB60*'By group'!$BB$24*'By group'!BB$23+Probability!BB60*'By group'!$BB$30*'By group'!BB$31</f>
        <v>0</v>
      </c>
      <c r="BC60" s="191">
        <f>prop_idu_part*Probability!BC60*'By group'!$BB$24*'By group'!BC$23+Probability!BC60*'By group'!$BB$30*'By group'!BC$31</f>
        <v>5.8611587471351478E-2</v>
      </c>
      <c r="BD60" s="191">
        <f>prop_idu_part*Probability!BD60*'By group'!$BB$24*'By group'!BD$23+Probability!BD60*'By group'!$BB$30*'By group'!BD$31</f>
        <v>0.13710719335481422</v>
      </c>
      <c r="BE60" s="191">
        <f>prop_idu_part*Probability!BE60*'By group'!$BB$24*'By group'!BE$23+Probability!BE60*'By group'!$BB$30*'By group'!BE$31</f>
        <v>0.13421233286940409</v>
      </c>
      <c r="BF60" s="191">
        <f>prop_idu_part*Probability!BF60*'By group'!$BB$24*'By group'!BF$23+Probability!BF60*'By group'!$BB$30*'By group'!BF$31</f>
        <v>4.3908858577747324E-2</v>
      </c>
      <c r="BG60" s="191">
        <f>prop_idu_part*Probability!BG60*'By group'!$BB$24*'By group'!BG$23+Probability!BG60*'By group'!$BB$30*'By group'!BG$31</f>
        <v>1.3423507646511488E-2</v>
      </c>
      <c r="BH60" s="191">
        <f>prop_idu_part*Probability!BH60*'By group'!$BB$24*'By group'!BH$23+Probability!BH60*'By group'!$BB$30*'By group'!BH$31</f>
        <v>1.0562937084632466E-2</v>
      </c>
      <c r="BI60" s="191">
        <f>prop_idu_part*Probability!BI60*'By group'!$BB$24*'By group'!BI$23+Probability!BI60*'By group'!$BB$30*'By group'!BI$31</f>
        <v>0</v>
      </c>
      <c r="BJ60" s="191">
        <f>prop_idu_part*Probability!BJ60*'By group'!$BB$24*'By group'!BJ$23+Probability!BJ60*'By group'!$BB$30*'By group'!BJ$31</f>
        <v>0</v>
      </c>
      <c r="BK60" s="191">
        <f>prop_idu_part*Probability!BK60*'By group'!$BB$24*'By group'!BK$23+Probability!BK60*'By group'!$BB$30*'By group'!BK$31</f>
        <v>0</v>
      </c>
      <c r="BL60" s="191">
        <f>prop_idu_part*Probability!BL60*'By group'!$BB$24*'By group'!BL$23+Probability!BL60*'By group'!$BB$30*'By group'!BL$31</f>
        <v>4.7945979742429184E-3</v>
      </c>
      <c r="BM60" s="191">
        <f>prop_idu_part*Probability!BM60*'By group'!$BB$24*'By group'!BM$23+Probability!BM60*'By group'!$BB$30*'By group'!BM$31</f>
        <v>2.4113989599078641E-3</v>
      </c>
      <c r="BN60" s="192">
        <f>prop_idu_part*Probability!BN60*'By group'!$BB$24*'By group'!BN$23+Probability!BN60*'By group'!$BB$30*'By group'!BN$31</f>
        <v>1.7734373412712653E-3</v>
      </c>
    </row>
    <row r="61" spans="1:66" x14ac:dyDescent="0.25">
      <c r="A61">
        <f t="shared" si="0"/>
        <v>28.5</v>
      </c>
      <c r="B61" s="190">
        <f>((1-(1-prop_idu_part)*SUMPRODUCT(Population!$BB61:$BN61,'By group'!$BB$27:$BN$27)*(1-prop_idu_male)/SUMPRODUCT(Population!$B61:$N61,'By group'!$B$27:$N$27))*Probability!O61*'By group'!$B$24*'By group'!O$23+(1-prop_idu_part)*SUMPRODUCT(Population!$BB61:$BN61,'By group'!$BB$27:$BN$27)*(1-prop_idu_male)/SUMPRODUCT(Population!$B61:$N61,'By group'!$B$27:$N$27)*Probability!BB61*'By group'!$B$24*'By group'!BB$23+Probability!AB61*Population!$DE61*(1-'By group'!AB$28*cond_eff)*'By group'!AB$23*prop_sw_use)*(1-Population!$DG61*circ_eff)</f>
        <v>0</v>
      </c>
      <c r="C61" s="191">
        <f>((1-(1-prop_idu_part)*SUMPRODUCT(Population!$BB61:$BN61,'By group'!$BB$27:$BN$27)*(1-prop_idu_male)/SUMPRODUCT(Population!$B61:$N61,'By group'!$B$27:$N$27))*Probability!P61*'By group'!$B$24*'By group'!P$23+(1-prop_idu_part)*SUMPRODUCT(Population!$BB61:$BN61,'By group'!$BB$27:$BN$27)*(1-prop_idu_male)/SUMPRODUCT(Population!$B61:$N61,'By group'!$B$27:$N$27)*Probability!BC61*'By group'!$B$24*'By group'!BC$23+Probability!AC61*Population!$DE61*(1-'By group'!AC$28*cond_eff)*'By group'!AC$23*prop_sw_use)*(1-Population!$DG61*circ_eff)</f>
        <v>2.2908939429966868E-3</v>
      </c>
      <c r="D61" s="191">
        <f>((1-(1-prop_idu_part)*SUMPRODUCT(Population!$BB61:$BN61,'By group'!$BB$27:$BN$27)*(1-prop_idu_male)/SUMPRODUCT(Population!$B61:$N61,'By group'!$B$27:$N$27))*Probability!Q61*'By group'!$B$24*'By group'!Q$23+(1-prop_idu_part)*SUMPRODUCT(Population!$BB61:$BN61,'By group'!$BB$27:$BN$27)*(1-prop_idu_male)/SUMPRODUCT(Population!$B61:$N61,'By group'!$B$27:$N$27)*Probability!BD61*'By group'!$B$24*'By group'!BD$23+Probability!AD61*Population!$DE61*(1-'By group'!AD$28*cond_eff)*'By group'!AD$23*prop_sw_use)*(1-Population!$DG61*circ_eff)</f>
        <v>3.3529728305776553E-3</v>
      </c>
      <c r="E61" s="191">
        <f>((1-(1-prop_idu_part)*SUMPRODUCT(Population!$BB61:$BN61,'By group'!$BB$27:$BN$27)*(1-prop_idu_male)/SUMPRODUCT(Population!$B61:$N61,'By group'!$B$27:$N$27))*Probability!R61*'By group'!$B$24*'By group'!R$23+(1-prop_idu_part)*SUMPRODUCT(Population!$BB61:$BN61,'By group'!$BB$27:$BN$27)*(1-prop_idu_male)/SUMPRODUCT(Population!$B61:$N61,'By group'!$B$27:$N$27)*Probability!BE61*'By group'!$B$24*'By group'!BE$23+Probability!AE61*Population!$DE61*(1-'By group'!AE$28*cond_eff)*'By group'!AE$23*prop_sw_use)*(1-Population!$DG61*circ_eff)</f>
        <v>3.9087430076071824E-3</v>
      </c>
      <c r="F61" s="191">
        <f>((1-(1-prop_idu_part)*SUMPRODUCT(Population!$BB61:$BN61,'By group'!$BB$27:$BN$27)*(1-prop_idu_male)/SUMPRODUCT(Population!$B61:$N61,'By group'!$B$27:$N$27))*Probability!S61*'By group'!$B$24*'By group'!S$23+(1-prop_idu_part)*SUMPRODUCT(Population!$BB61:$BN61,'By group'!$BB$27:$BN$27)*(1-prop_idu_male)/SUMPRODUCT(Population!$B61:$N61,'By group'!$B$27:$N$27)*Probability!BF61*'By group'!$B$24*'By group'!BF$23+Probability!AF61*Population!$DE61*(1-'By group'!AF$28*cond_eff)*'By group'!AF$23*prop_sw_use)*(1-Population!$DG61*circ_eff)</f>
        <v>2.0917681226301325E-3</v>
      </c>
      <c r="G61" s="191">
        <f>((1-(1-prop_idu_part)*SUMPRODUCT(Population!$BB61:$BN61,'By group'!$BB$27:$BN$27)*(1-prop_idu_male)/SUMPRODUCT(Population!$B61:$N61,'By group'!$B$27:$N$27))*Probability!T61*'By group'!$B$24*'By group'!T$23+(1-prop_idu_part)*SUMPRODUCT(Population!$BB61:$BN61,'By group'!$BB$27:$BN$27)*(1-prop_idu_male)/SUMPRODUCT(Population!$B61:$N61,'By group'!$B$27:$N$27)*Probability!BG61*'By group'!$B$24*'By group'!BG$23+Probability!AG61*Population!$DE61*(1-'By group'!AG$28*cond_eff)*'By group'!AG$23*prop_sw_use)*(1-Population!$DG61*circ_eff)</f>
        <v>1.2628508230971452E-3</v>
      </c>
      <c r="H61" s="191">
        <f>((1-(1-prop_idu_part)*SUMPRODUCT(Population!$BB61:$BN61,'By group'!$BB$27:$BN$27)*(1-prop_idu_male)/SUMPRODUCT(Population!$B61:$N61,'By group'!$B$27:$N$27))*Probability!U61*'By group'!$B$24*'By group'!U$23+(1-prop_idu_part)*SUMPRODUCT(Population!$BB61:$BN61,'By group'!$BB$27:$BN$27)*(1-prop_idu_male)/SUMPRODUCT(Population!$B61:$N61,'By group'!$B$27:$N$27)*Probability!BH61*'By group'!$B$24*'By group'!BH$23+Probability!AH61*Population!$DE61*(1-'By group'!AH$28*cond_eff)*'By group'!AH$23*prop_sw_use)*(1-Population!$DG61*circ_eff)</f>
        <v>1.0819406110526497E-3</v>
      </c>
      <c r="I61" s="191">
        <f>((1-(1-prop_idu_part)*SUMPRODUCT(Population!$BB61:$BN61,'By group'!$BB$27:$BN$27)*(1-prop_idu_male)/SUMPRODUCT(Population!$B61:$N61,'By group'!$B$27:$N$27))*Probability!V61*'By group'!$B$24*'By group'!V$23+(1-prop_idu_part)*SUMPRODUCT(Population!$BB61:$BN61,'By group'!$BB$27:$BN$27)*(1-prop_idu_male)/SUMPRODUCT(Population!$B61:$N61,'By group'!$B$27:$N$27)*Probability!BI61*'By group'!$B$24*'By group'!BI$23+Probability!AI61*Population!$DE61*(1-'By group'!AI$28*cond_eff)*'By group'!AI$23*prop_sw_use)*(1-Population!$DG61*circ_eff)</f>
        <v>0</v>
      </c>
      <c r="J61" s="191">
        <f>((1-(1-prop_idu_part)*SUMPRODUCT(Population!$BB61:$BN61,'By group'!$BB$27:$BN$27)*(1-prop_idu_male)/SUMPRODUCT(Population!$B61:$N61,'By group'!$B$27:$N$27))*Probability!W61*'By group'!$B$24*'By group'!W$23+(1-prop_idu_part)*SUMPRODUCT(Population!$BB61:$BN61,'By group'!$BB$27:$BN$27)*(1-prop_idu_male)/SUMPRODUCT(Population!$B61:$N61,'By group'!$B$27:$N$27)*Probability!BJ61*'By group'!$B$24*'By group'!BJ$23+Probability!AJ61*Population!$DE61*(1-'By group'!AJ$28*cond_eff)*'By group'!AJ$23*prop_sw_use)*(1-Population!$DG61*circ_eff)</f>
        <v>0</v>
      </c>
      <c r="K61" s="191">
        <f>((1-(1-prop_idu_part)*SUMPRODUCT(Population!$BB61:$BN61,'By group'!$BB$27:$BN$27)*(1-prop_idu_male)/SUMPRODUCT(Population!$B61:$N61,'By group'!$B$27:$N$27))*Probability!X61*'By group'!$B$24*'By group'!X$23+(1-prop_idu_part)*SUMPRODUCT(Population!$BB61:$BN61,'By group'!$BB$27:$BN$27)*(1-prop_idu_male)/SUMPRODUCT(Population!$B61:$N61,'By group'!$B$27:$N$27)*Probability!BK61*'By group'!$B$24*'By group'!BK$23+Probability!AK61*Population!$DE61*(1-'By group'!AK$28*cond_eff)*'By group'!AK$23*prop_sw_use)*(1-Population!$DG61*circ_eff)</f>
        <v>0</v>
      </c>
      <c r="L61" s="191">
        <f>((1-(1-prop_idu_part)*SUMPRODUCT(Population!$BB61:$BN61,'By group'!$BB$27:$BN$27)*(1-prop_idu_male)/SUMPRODUCT(Population!$B61:$N61,'By group'!$B$27:$N$27))*Probability!Y61*'By group'!$B$24*'By group'!Y$23+(1-prop_idu_part)*SUMPRODUCT(Population!$BB61:$BN61,'By group'!$BB$27:$BN$27)*(1-prop_idu_male)/SUMPRODUCT(Population!$B61:$N61,'By group'!$B$27:$N$27)*Probability!BL61*'By group'!$B$24*'By group'!BL$23+Probability!AL61*Population!$DE61*(1-'By group'!AL$28*cond_eff)*'By group'!AL$23*prop_sw_use)*(1-Population!$DG61*circ_eff)</f>
        <v>3.6225098885534655E-5</v>
      </c>
      <c r="M61" s="191">
        <f>((1-(1-prop_idu_part)*SUMPRODUCT(Population!$BB61:$BN61,'By group'!$BB$27:$BN$27)*(1-prop_idu_male)/SUMPRODUCT(Population!$B61:$N61,'By group'!$B$27:$N$27))*Probability!Z61*'By group'!$B$24*'By group'!Z$23+(1-prop_idu_part)*SUMPRODUCT(Population!$BB61:$BN61,'By group'!$BB$27:$BN$27)*(1-prop_idu_male)/SUMPRODUCT(Population!$B61:$N61,'By group'!$B$27:$N$27)*Probability!BM61*'By group'!$B$24*'By group'!BM$23+Probability!AM61*Population!$DE61*(1-'By group'!AM$28*cond_eff)*'By group'!AM$23*prop_sw_use)*(1-Population!$DG61*circ_eff)</f>
        <v>5.7682082077288062E-5</v>
      </c>
      <c r="N61" s="191">
        <f>((1-(1-prop_idu_part)*SUMPRODUCT(Population!$BB61:$BN61,'By group'!$BB$27:$BN$27)*(1-prop_idu_male)/SUMPRODUCT(Population!$B61:$N61,'By group'!$B$27:$N$27))*Probability!AA61*'By group'!$B$24*'By group'!AA$23+(1-prop_idu_part)*SUMPRODUCT(Population!$BB61:$BN61,'By group'!$BB$27:$BN$27)*(1-prop_idu_male)/SUMPRODUCT(Population!$B61:$N61,'By group'!$B$27:$N$27)*Probability!BN61*'By group'!$B$24*'By group'!BN$23+Probability!AN61*Population!$DE61*(1-'By group'!AN$28*cond_eff)*'By group'!AN$23*prop_sw_use)*(1-Population!$DG61*circ_eff)</f>
        <v>4.8766782203479844E-5</v>
      </c>
      <c r="O61" s="190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group'!$BB$27:$BN$27)*prop_idu_male))*Probability!B61*Population!$DC61*(1-'By group'!O$28*'By group'!O$29)*'By group'!B$23+(1-prop_idu_part)*SUMPRODUCT(Population!$BB61:$BN61,'By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group'!$BB$27:$BN$27)*prop_idu_male)*Probability!BB61*Population!$DD61*(1-'By group'!BB$28*'By group'!BB$29)*'By group'!BB$23</f>
        <v>0</v>
      </c>
      <c r="P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group'!$BB$27:$BN$27)*prop_idu_male))*Probability!C61*Population!$DC61*(1-'By group'!P$28*'By group'!P$29)*'By group'!C$23+(1-prop_idu_part)*SUMPRODUCT(Population!$BB61:$BN61,'By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group'!$BB$27:$BN$27)*prop_idu_male)*Probability!BC61*Population!$DD61*(1-'By group'!BC$28*'By group'!BC$29)*'By group'!BC$23</f>
        <v>1.0732568814013526E-3</v>
      </c>
      <c r="Q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group'!$BB$27:$BN$27)*prop_idu_male))*Probability!D61*Population!$DC61*(1-'By group'!Q$28*'By group'!Q$29)*'By group'!D$23+(1-prop_idu_part)*SUMPRODUCT(Population!$BB61:$BN61,'By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group'!$BB$27:$BN$27)*prop_idu_male)*Probability!BD61*Population!$DD61*(1-'By group'!BD$28*'By group'!BD$29)*'By group'!BD$23</f>
        <v>1.5688838602404508E-3</v>
      </c>
      <c r="R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group'!$BB$27:$BN$27)*prop_idu_male))*Probability!E61*Population!$DC61*(1-'By group'!R$28*'By group'!R$29)*'By group'!E$23+(1-prop_idu_part)*SUMPRODUCT(Population!$BB61:$BN61,'By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group'!$BB$27:$BN$27)*prop_idu_male)*Probability!BE61*Population!$DD61*(1-'By group'!BE$28*'By group'!BE$29)*'By group'!BE$23</f>
        <v>1.8274379896339901E-3</v>
      </c>
      <c r="S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group'!$BB$27:$BN$27)*prop_idu_male))*Probability!F61*Population!$DC61*(1-'By group'!S$28*'By group'!S$29)*'By group'!F$23+(1-prop_idu_part)*SUMPRODUCT(Population!$BB61:$BN61,'By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group'!$BB$27:$BN$27)*prop_idu_male)*Probability!BF61*Population!$DD61*(1-'By group'!BF$28*'By group'!BF$29)*'By group'!BF$23</f>
        <v>9.7805484331115605E-4</v>
      </c>
      <c r="T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group'!$BB$27:$BN$27)*prop_idu_male))*Probability!G61*Population!$DC61*(1-'By group'!T$28*'By group'!T$29)*'By group'!G$23+(1-prop_idu_part)*SUMPRODUCT(Population!$BB61:$BN61,'By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group'!$BB$27:$BN$27)*prop_idu_male)*Probability!BG61*Population!$DD61*(1-'By group'!BG$28*'By group'!BG$29)*'By group'!BG$23</f>
        <v>5.9084153266296955E-4</v>
      </c>
      <c r="U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group'!$BB$27:$BN$27)*prop_idu_male))*Probability!H61*Population!$DC61*(1-'By group'!U$28*'By group'!U$29)*'By group'!H$23+(1-prop_idu_part)*SUMPRODUCT(Population!$BB61:$BN61,'By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group'!$BB$27:$BN$27)*prop_idu_male)*Probability!BH61*Population!$DD61*(1-'By group'!BH$28*'By group'!BH$29)*'By group'!BH$23</f>
        <v>5.0679932774640732E-4</v>
      </c>
      <c r="V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group'!$BB$27:$BN$27)*prop_idu_male))*Probability!I61*Population!$DC61*(1-'By group'!V$28*'By group'!V$29)*'By group'!I$23+(1-prop_idu_part)*SUMPRODUCT(Population!$BB61:$BN61,'By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group'!$BB$27:$BN$27)*prop_idu_male)*Probability!BI61*Population!$DD61*(1-'By group'!BI$28*'By group'!BI$29)*'By group'!BI$23</f>
        <v>0</v>
      </c>
      <c r="W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group'!$BB$27:$BN$27)*prop_idu_male))*Probability!J61*Population!$DC61*(1-'By group'!W$28*'By group'!W$29)*'By group'!J$23+(1-prop_idu_part)*SUMPRODUCT(Population!$BB61:$BN61,'By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group'!$BB$27:$BN$27)*prop_idu_male)*Probability!BJ61*Population!$DD61*(1-'By group'!BJ$28*'By group'!BJ$29)*'By group'!BJ$23</f>
        <v>0</v>
      </c>
      <c r="X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group'!$BB$27:$BN$27)*prop_idu_male))*Probability!K61*Population!$DC61*(1-'By group'!X$28*'By group'!X$29)*'By group'!K$23+(1-prop_idu_part)*SUMPRODUCT(Population!$BB61:$BN61,'By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group'!$BB$27:$BN$27)*prop_idu_male)*Probability!BK61*Population!$DD61*(1-'By group'!BK$28*'By group'!BK$29)*'By group'!BK$23</f>
        <v>0</v>
      </c>
      <c r="Y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group'!$BB$27:$BN$27)*prop_idu_male))*Probability!L61*Population!$DC61*(1-'By group'!Y$28*'By group'!Y$29)*'By group'!L$23+(1-prop_idu_part)*SUMPRODUCT(Population!$BB61:$BN61,'By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group'!$BB$27:$BN$27)*prop_idu_male)*Probability!BL61*Population!$DD61*(1-'By group'!BL$28*'By group'!BL$29)*'By group'!BL$23</f>
        <v>1.6998756819575483E-5</v>
      </c>
      <c r="Z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group'!$BB$27:$BN$27)*prop_idu_male))*Probability!M61*Population!$DC61*(1-'By group'!Z$28*'By group'!Z$29)*'By group'!M$23+(1-prop_idu_part)*SUMPRODUCT(Population!$BB61:$BN61,'By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group'!$BB$27:$BN$27)*prop_idu_male)*Probability!BM61*Population!$DD61*(1-'By group'!BM$28*'By group'!BM$29)*'By group'!BM$23</f>
        <v>2.7178655921993474E-5</v>
      </c>
      <c r="AA61" s="191">
        <f>(1-(1-prop_idu_part)*SUMPRODUCT(Population!$BB61:$BN61,'By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group'!$BB$27:$BN$27)*prop_idu_male))*Probability!N61*Population!$DC61*(1-'By group'!AA$28*'By group'!AA$29)*'By group'!N$23+(1-prop_idu_part)*SUMPRODUCT(Population!$BB61:$BN61,'By group'!$BB$27:$BN$27)*prop_idu_male/(SUMPRODUCT(Population!$B61:$N61,'By group'!$B$27:$N$27)-(1-prop_idu_part)*SUMPRODUCT(Population!$BB61:$BN61,'By group'!$BB$27:$BN$27)*(1-prop_idu_male)+(1-prop_idu_part)*SUMPRODUCT(Population!$BB61:$BN61,'By group'!$BB$27:$BN$27)*prop_idu_male)*Probability!BN61*Population!$DD61*(1-'By group'!BN$28*'By group'!BN$29)*'By group'!BN$23</f>
        <v>2.2879462917201126E-5</v>
      </c>
      <c r="AB61" s="229">
        <f>Probability!B61*'By group'!$AB$24*'By group'!B$23</f>
        <v>0</v>
      </c>
      <c r="AC61" s="229">
        <f>Probability!C61*'By group'!$AB$24*'By group'!C$23</f>
        <v>4.9867184282497652E-2</v>
      </c>
      <c r="AD61" s="229">
        <f>Probability!D61*'By group'!$AB$24*'By group'!D$23</f>
        <v>7.2897875626542694E-2</v>
      </c>
      <c r="AE61" s="229">
        <f>Probability!E61*'By group'!$AB$24*'By group'!E$23</f>
        <v>8.4914913995473601E-2</v>
      </c>
      <c r="AF61" s="229">
        <f>Probability!F61*'By group'!$AB$24*'By group'!F$23</f>
        <v>4.5448256291446103E-2</v>
      </c>
      <c r="AG61" s="229">
        <f>Probability!G61*'By group'!$AB$24*'By group'!G$23</f>
        <v>2.7455795928380971E-2</v>
      </c>
      <c r="AH61" s="229">
        <f>Probability!H61*'By group'!$AB$24*'By group'!H$23</f>
        <v>2.3551289525255131E-2</v>
      </c>
      <c r="AI61" s="229">
        <f>Probability!I61*'By group'!$AB$24*'By group'!I$23</f>
        <v>0</v>
      </c>
      <c r="AJ61" s="229">
        <f>Probability!J61*'By group'!$AB$24*'By group'!J$23</f>
        <v>0</v>
      </c>
      <c r="AK61" s="229">
        <f>Probability!K61*'By group'!$AB$24*'By group'!K$23</f>
        <v>0</v>
      </c>
      <c r="AL61" s="229">
        <f>Probability!L61*'By group'!$AB$24*'By group'!L$23</f>
        <v>7.8994507518619398E-4</v>
      </c>
      <c r="AM61" s="229">
        <f>Probability!M61*'By group'!$AB$24*'By group'!M$23</f>
        <v>1.2630623763337121E-3</v>
      </c>
      <c r="AN61" s="229">
        <f>Probability!N61*'By group'!$AB$24*'By group'!N$23</f>
        <v>1.0633158549465172E-3</v>
      </c>
      <c r="AO61" s="40">
        <f>Probability!AO61*'By group'!$AO$24*'By group'!AO$23</f>
        <v>0</v>
      </c>
      <c r="AP61" s="42">
        <f>Probability!AP61*'By group'!$AO$24*'By group'!AP$23</f>
        <v>5.1089049903499306E-3</v>
      </c>
      <c r="AQ61" s="42">
        <f>Probability!AQ61*'By group'!$AO$24*'By group'!AQ$23</f>
        <v>7.3177085342932173E-3</v>
      </c>
      <c r="AR61" s="42">
        <f>Probability!AR61*'By group'!$AO$24*'By group'!AR$23</f>
        <v>8.2435225894428518E-3</v>
      </c>
      <c r="AS61" s="42">
        <f>Probability!AS61*'By group'!$AO$24*'By group'!AS$23</f>
        <v>4.2836176342651716E-3</v>
      </c>
      <c r="AT61" s="42">
        <f>Probability!AT61*'By group'!$AO$24*'By group'!AT$23</f>
        <v>2.5244557385881426E-3</v>
      </c>
      <c r="AU61" s="42">
        <f>Probability!AU61*'By group'!$AO$24*'By group'!AU$23</f>
        <v>2.0538368724765796E-3</v>
      </c>
      <c r="AV61" s="42">
        <f>Probability!AV61*'By group'!$AO$24*'By group'!AV$23</f>
        <v>0</v>
      </c>
      <c r="AW61" s="42">
        <f>Probability!AW61*'By group'!$AO$24*'By group'!AW$23</f>
        <v>0</v>
      </c>
      <c r="AX61" s="42">
        <f>Probability!AX61*'By group'!$AO$24*'By group'!AX$23</f>
        <v>0</v>
      </c>
      <c r="AY61" s="42">
        <f>Probability!AY61*'By group'!$AO$24*'By group'!AY$23</f>
        <v>6.8583823351323051E-5</v>
      </c>
      <c r="AZ61" s="42">
        <f>Probability!AZ61*'By group'!$AO$24*'By group'!AZ$23</f>
        <v>1.020142334789501E-4</v>
      </c>
      <c r="BA61" s="43">
        <f>Probability!BA61*'By group'!$AO$24*'By group'!BA$23</f>
        <v>7.7171021860866114E-5</v>
      </c>
      <c r="BB61" s="191">
        <f>prop_idu_part*Probability!BB61*'By group'!$BB$24*'By group'!BB$23+Probability!BB61*'By group'!$BB$30*'By group'!BB$31</f>
        <v>0</v>
      </c>
      <c r="BC61" s="191">
        <f>prop_idu_part*Probability!BC61*'By group'!$BB$24*'By group'!BC$23+Probability!BC61*'By group'!$BB$30*'By group'!BC$31</f>
        <v>5.8614442541940072E-2</v>
      </c>
      <c r="BD61" s="191">
        <f>prop_idu_part*Probability!BD61*'By group'!$BB$24*'By group'!BD$23+Probability!BD61*'By group'!$BB$30*'By group'!BD$31</f>
        <v>0.13711018216417109</v>
      </c>
      <c r="BE61" s="191">
        <f>prop_idu_part*Probability!BE61*'By group'!$BB$24*'By group'!BE$23+Probability!BE61*'By group'!$BB$30*'By group'!BE$31</f>
        <v>0.13420495012511055</v>
      </c>
      <c r="BF61" s="191">
        <f>prop_idu_part*Probability!BF61*'By group'!$BB$24*'By group'!BF$23+Probability!BF61*'By group'!$BB$30*'By group'!BF$31</f>
        <v>4.3901869162596377E-2</v>
      </c>
      <c r="BG61" s="191">
        <f>prop_idu_part*Probability!BG61*'By group'!$BB$24*'By group'!BG$23+Probability!BG61*'By group'!$BB$30*'By group'!BG$31</f>
        <v>1.3419887328402349E-2</v>
      </c>
      <c r="BH61" s="191">
        <f>prop_idu_part*Probability!BH61*'By group'!$BB$24*'By group'!BH$23+Probability!BH61*'By group'!$BB$30*'By group'!BH$31</f>
        <v>1.0557174750782161E-2</v>
      </c>
      <c r="BI61" s="191">
        <f>prop_idu_part*Probability!BI61*'By group'!$BB$24*'By group'!BI$23+Probability!BI61*'By group'!$BB$30*'By group'!BI$31</f>
        <v>0</v>
      </c>
      <c r="BJ61" s="191">
        <f>prop_idu_part*Probability!BJ61*'By group'!$BB$24*'By group'!BJ$23+Probability!BJ61*'By group'!$BB$30*'By group'!BJ$31</f>
        <v>0</v>
      </c>
      <c r="BK61" s="191">
        <f>prop_idu_part*Probability!BK61*'By group'!$BB$24*'By group'!BK$23+Probability!BK61*'By group'!$BB$30*'By group'!BK$31</f>
        <v>0</v>
      </c>
      <c r="BL61" s="191">
        <f>prop_idu_part*Probability!BL61*'By group'!$BB$24*'By group'!BL$23+Probability!BL61*'By group'!$BB$30*'By group'!BL$31</f>
        <v>4.7915938838500637E-3</v>
      </c>
      <c r="BM61" s="191">
        <f>prop_idu_part*Probability!BM61*'By group'!$BB$24*'By group'!BM$23+Probability!BM61*'By group'!$BB$30*'By group'!BM$31</f>
        <v>2.4088832844750617E-3</v>
      </c>
      <c r="BN61" s="192">
        <f>prop_idu_part*Probability!BN61*'By group'!$BB$24*'By group'!BN$23+Probability!BN61*'By group'!$BB$30*'By group'!BN$31</f>
        <v>1.7707441887492613E-3</v>
      </c>
    </row>
    <row r="62" spans="1:66" x14ac:dyDescent="0.25">
      <c r="A62">
        <f t="shared" si="0"/>
        <v>29</v>
      </c>
      <c r="B62" s="190">
        <f>((1-(1-prop_idu_part)*SUMPRODUCT(Population!$BB62:$BN62,'By group'!$BB$27:$BN$27)*(1-prop_idu_male)/SUMPRODUCT(Population!$B62:$N62,'By group'!$B$27:$N$27))*Probability!O62*'By group'!$B$24*'By group'!O$23+(1-prop_idu_part)*SUMPRODUCT(Population!$BB62:$BN62,'By group'!$BB$27:$BN$27)*(1-prop_idu_male)/SUMPRODUCT(Population!$B62:$N62,'By group'!$B$27:$N$27)*Probability!BB62*'By group'!$B$24*'By group'!BB$23+Probability!AB62*Population!$DE62*(1-'By group'!AB$28*cond_eff)*'By group'!AB$23*prop_sw_use)*(1-Population!$DG62*circ_eff)</f>
        <v>0</v>
      </c>
      <c r="C62" s="191">
        <f>((1-(1-prop_idu_part)*SUMPRODUCT(Population!$BB62:$BN62,'By group'!$BB$27:$BN$27)*(1-prop_idu_male)/SUMPRODUCT(Population!$B62:$N62,'By group'!$B$27:$N$27))*Probability!P62*'By group'!$B$24*'By group'!P$23+(1-prop_idu_part)*SUMPRODUCT(Population!$BB62:$BN62,'By group'!$BB$27:$BN$27)*(1-prop_idu_male)/SUMPRODUCT(Population!$B62:$N62,'By group'!$B$27:$N$27)*Probability!BC62*'By group'!$B$24*'By group'!BC$23+Probability!AC62*Population!$DE62*(1-'By group'!AC$28*cond_eff)*'By group'!AC$23*prop_sw_use)*(1-Population!$DG62*circ_eff)</f>
        <v>2.2913101513345698E-3</v>
      </c>
      <c r="D62" s="191">
        <f>((1-(1-prop_idu_part)*SUMPRODUCT(Population!$BB62:$BN62,'By group'!$BB$27:$BN$27)*(1-prop_idu_male)/SUMPRODUCT(Population!$B62:$N62,'By group'!$B$27:$N$27))*Probability!Q62*'By group'!$B$24*'By group'!Q$23+(1-prop_idu_part)*SUMPRODUCT(Population!$BB62:$BN62,'By group'!$BB$27:$BN$27)*(1-prop_idu_male)/SUMPRODUCT(Population!$B62:$N62,'By group'!$B$27:$N$27)*Probability!BD62*'By group'!$B$24*'By group'!BD$23+Probability!AD62*Population!$DE62*(1-'By group'!AD$28*cond_eff)*'By group'!AD$23*prop_sw_use)*(1-Population!$DG62*circ_eff)</f>
        <v>3.3531160342878254E-3</v>
      </c>
      <c r="E62" s="191">
        <f>((1-(1-prop_idu_part)*SUMPRODUCT(Population!$BB62:$BN62,'By group'!$BB$27:$BN$27)*(1-prop_idu_male)/SUMPRODUCT(Population!$B62:$N62,'By group'!$B$27:$N$27))*Probability!R62*'By group'!$B$24*'By group'!R$23+(1-prop_idu_part)*SUMPRODUCT(Population!$BB62:$BN62,'By group'!$BB$27:$BN$27)*(1-prop_idu_male)/SUMPRODUCT(Population!$B62:$N62,'By group'!$B$27:$N$27)*Probability!BE62*'By group'!$B$24*'By group'!BE$23+Probability!AE62*Population!$DE62*(1-'By group'!AE$28*cond_eff)*'By group'!AE$23*prop_sw_use)*(1-Population!$DG62*circ_eff)</f>
        <v>3.9076344386499134E-3</v>
      </c>
      <c r="F62" s="191">
        <f>((1-(1-prop_idu_part)*SUMPRODUCT(Population!$BB62:$BN62,'By group'!$BB$27:$BN$27)*(1-prop_idu_male)/SUMPRODUCT(Population!$B62:$N62,'By group'!$B$27:$N$27))*Probability!S62*'By group'!$B$24*'By group'!S$23+(1-prop_idu_part)*SUMPRODUCT(Population!$BB62:$BN62,'By group'!$BB$27:$BN$27)*(1-prop_idu_male)/SUMPRODUCT(Population!$B62:$N62,'By group'!$B$27:$N$27)*Probability!BF62*'By group'!$B$24*'By group'!BF$23+Probability!AF62*Population!$DE62*(1-'By group'!AF$28*cond_eff)*'By group'!AF$23*prop_sw_use)*(1-Population!$DG62*circ_eff)</f>
        <v>2.0904104974936652E-3</v>
      </c>
      <c r="G62" s="191">
        <f>((1-(1-prop_idu_part)*SUMPRODUCT(Population!$BB62:$BN62,'By group'!$BB$27:$BN$27)*(1-prop_idu_male)/SUMPRODUCT(Population!$B62:$N62,'By group'!$B$27:$N$27))*Probability!T62*'By group'!$B$24*'By group'!T$23+(1-prop_idu_part)*SUMPRODUCT(Population!$BB62:$BN62,'By group'!$BB$27:$BN$27)*(1-prop_idu_male)/SUMPRODUCT(Population!$B62:$N62,'By group'!$B$27:$N$27)*Probability!BG62*'By group'!$B$24*'By group'!BG$23+Probability!AG62*Population!$DE62*(1-'By group'!AG$28*cond_eff)*'By group'!AG$23*prop_sw_use)*(1-Population!$DG62*circ_eff)</f>
        <v>1.2615640642086473E-3</v>
      </c>
      <c r="H62" s="191">
        <f>((1-(1-prop_idu_part)*SUMPRODUCT(Population!$BB62:$BN62,'By group'!$BB$27:$BN$27)*(1-prop_idu_male)/SUMPRODUCT(Population!$B62:$N62,'By group'!$B$27:$N$27))*Probability!U62*'By group'!$B$24*'By group'!U$23+(1-prop_idu_part)*SUMPRODUCT(Population!$BB62:$BN62,'By group'!$BB$27:$BN$27)*(1-prop_idu_male)/SUMPRODUCT(Population!$B62:$N62,'By group'!$B$27:$N$27)*Probability!BH62*'By group'!$B$24*'By group'!BH$23+Probability!AH62*Population!$DE62*(1-'By group'!AH$28*cond_eff)*'By group'!AH$23*prop_sw_use)*(1-Population!$DG62*circ_eff)</f>
        <v>1.0797076752868955E-3</v>
      </c>
      <c r="I62" s="191">
        <f>((1-(1-prop_idu_part)*SUMPRODUCT(Population!$BB62:$BN62,'By group'!$BB$27:$BN$27)*(1-prop_idu_male)/SUMPRODUCT(Population!$B62:$N62,'By group'!$B$27:$N$27))*Probability!V62*'By group'!$B$24*'By group'!V$23+(1-prop_idu_part)*SUMPRODUCT(Population!$BB62:$BN62,'By group'!$BB$27:$BN$27)*(1-prop_idu_male)/SUMPRODUCT(Population!$B62:$N62,'By group'!$B$27:$N$27)*Probability!BI62*'By group'!$B$24*'By group'!BI$23+Probability!AI62*Population!$DE62*(1-'By group'!AI$28*cond_eff)*'By group'!AI$23*prop_sw_use)*(1-Population!$DG62*circ_eff)</f>
        <v>0</v>
      </c>
      <c r="J62" s="191">
        <f>((1-(1-prop_idu_part)*SUMPRODUCT(Population!$BB62:$BN62,'By group'!$BB$27:$BN$27)*(1-prop_idu_male)/SUMPRODUCT(Population!$B62:$N62,'By group'!$B$27:$N$27))*Probability!W62*'By group'!$B$24*'By group'!W$23+(1-prop_idu_part)*SUMPRODUCT(Population!$BB62:$BN62,'By group'!$BB$27:$BN$27)*(1-prop_idu_male)/SUMPRODUCT(Population!$B62:$N62,'By group'!$B$27:$N$27)*Probability!BJ62*'By group'!$B$24*'By group'!BJ$23+Probability!AJ62*Population!$DE62*(1-'By group'!AJ$28*cond_eff)*'By group'!AJ$23*prop_sw_use)*(1-Population!$DG62*circ_eff)</f>
        <v>0</v>
      </c>
      <c r="K62" s="191">
        <f>((1-(1-prop_idu_part)*SUMPRODUCT(Population!$BB62:$BN62,'By group'!$BB$27:$BN$27)*(1-prop_idu_male)/SUMPRODUCT(Population!$B62:$N62,'By group'!$B$27:$N$27))*Probability!X62*'By group'!$B$24*'By group'!X$23+(1-prop_idu_part)*SUMPRODUCT(Population!$BB62:$BN62,'By group'!$BB$27:$BN$27)*(1-prop_idu_male)/SUMPRODUCT(Population!$B62:$N62,'By group'!$B$27:$N$27)*Probability!BK62*'By group'!$B$24*'By group'!BK$23+Probability!AK62*Population!$DE62*(1-'By group'!AK$28*cond_eff)*'By group'!AK$23*prop_sw_use)*(1-Population!$DG62*circ_eff)</f>
        <v>0</v>
      </c>
      <c r="L62" s="191">
        <f>((1-(1-prop_idu_part)*SUMPRODUCT(Population!$BB62:$BN62,'By group'!$BB$27:$BN$27)*(1-prop_idu_male)/SUMPRODUCT(Population!$B62:$N62,'By group'!$B$27:$N$27))*Probability!Y62*'By group'!$B$24*'By group'!Y$23+(1-prop_idu_part)*SUMPRODUCT(Population!$BB62:$BN62,'By group'!$BB$27:$BN$27)*(1-prop_idu_male)/SUMPRODUCT(Population!$B62:$N62,'By group'!$B$27:$N$27)*Probability!BL62*'By group'!$B$24*'By group'!BL$23+Probability!AL62*Population!$DE62*(1-'By group'!AL$28*cond_eff)*'By group'!AL$23*prop_sw_use)*(1-Population!$DG62*circ_eff)</f>
        <v>3.6151220459483947E-5</v>
      </c>
      <c r="M62" s="191">
        <f>((1-(1-prop_idu_part)*SUMPRODUCT(Population!$BB62:$BN62,'By group'!$BB$27:$BN$27)*(1-prop_idu_male)/SUMPRODUCT(Population!$B62:$N62,'By group'!$B$27:$N$27))*Probability!Z62*'By group'!$B$24*'By group'!Z$23+(1-prop_idu_part)*SUMPRODUCT(Population!$BB62:$BN62,'By group'!$BB$27:$BN$27)*(1-prop_idu_male)/SUMPRODUCT(Population!$B62:$N62,'By group'!$B$27:$N$27)*Probability!BM62*'By group'!$B$24*'By group'!BM$23+Probability!AM62*Population!$DE62*(1-'By group'!AM$28*cond_eff)*'By group'!AM$23*prop_sw_use)*(1-Population!$DG62*circ_eff)</f>
        <v>5.7483749819399718E-5</v>
      </c>
      <c r="N62" s="191">
        <f>((1-(1-prop_idu_part)*SUMPRODUCT(Population!$BB62:$BN62,'By group'!$BB$27:$BN$27)*(1-prop_idu_male)/SUMPRODUCT(Population!$B62:$N62,'By group'!$B$27:$N$27))*Probability!AA62*'By group'!$B$24*'By group'!AA$23+(1-prop_idu_part)*SUMPRODUCT(Population!$BB62:$BN62,'By group'!$BB$27:$BN$27)*(1-prop_idu_male)/SUMPRODUCT(Population!$B62:$N62,'By group'!$B$27:$N$27)*Probability!BN62*'By group'!$B$24*'By group'!BN$23+Probability!AN62*Population!$DE62*(1-'By group'!AN$28*cond_eff)*'By group'!AN$23*prop_sw_use)*(1-Population!$DG62*circ_eff)</f>
        <v>4.8448328358597915E-5</v>
      </c>
      <c r="O62" s="190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group'!$BB$27:$BN$27)*prop_idu_male))*Probability!B62*Population!$DC62*(1-'By group'!O$28*'By group'!O$29)*'By group'!B$23+(1-prop_idu_part)*SUMPRODUCT(Population!$BB62:$BN62,'By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group'!$BB$27:$BN$27)*prop_idu_male)*Probability!BB62*Population!$DD62*(1-'By group'!BB$28*'By group'!BB$29)*'By group'!BB$23</f>
        <v>0</v>
      </c>
      <c r="P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group'!$BB$27:$BN$27)*prop_idu_male))*Probability!C62*Population!$DC62*(1-'By group'!P$28*'By group'!P$29)*'By group'!C$23+(1-prop_idu_part)*SUMPRODUCT(Population!$BB62:$BN62,'By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group'!$BB$27:$BN$27)*prop_idu_male)*Probability!BC62*Population!$DD62*(1-'By group'!BC$28*'By group'!BC$29)*'By group'!BC$23</f>
        <v>1.072528707629803E-3</v>
      </c>
      <c r="Q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group'!$BB$27:$BN$27)*prop_idu_male))*Probability!D62*Population!$DC62*(1-'By group'!Q$28*'By group'!Q$29)*'By group'!D$23+(1-prop_idu_part)*SUMPRODUCT(Population!$BB62:$BN62,'By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group'!$BB$27:$BN$27)*prop_idu_male)*Probability!BD62*Population!$DD62*(1-'By group'!BD$28*'By group'!BD$29)*'By group'!BD$23</f>
        <v>1.5673663837265657E-3</v>
      </c>
      <c r="R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group'!$BB$27:$BN$27)*prop_idu_male))*Probability!E62*Population!$DC62*(1-'By group'!R$28*'By group'!R$29)*'By group'!E$23+(1-prop_idu_part)*SUMPRODUCT(Population!$BB62:$BN62,'By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group'!$BB$27:$BN$27)*prop_idu_male)*Probability!BE62*Population!$DD62*(1-'By group'!BE$28*'By group'!BE$29)*'By group'!BE$23</f>
        <v>1.82460108571794E-3</v>
      </c>
      <c r="S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group'!$BB$27:$BN$27)*prop_idu_male))*Probability!F62*Population!$DC62*(1-'By group'!S$28*'By group'!S$29)*'By group'!F$23+(1-prop_idu_part)*SUMPRODUCT(Population!$BB62:$BN62,'By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group'!$BB$27:$BN$27)*prop_idu_male)*Probability!BF62*Population!$DD62*(1-'By group'!BF$28*'By group'!BF$29)*'By group'!BF$23</f>
        <v>9.7595158678499686E-4</v>
      </c>
      <c r="T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group'!$BB$27:$BN$27)*prop_idu_male))*Probability!G62*Population!$DC62*(1-'By group'!T$28*'By group'!T$29)*'By group'!G$23+(1-prop_idu_part)*SUMPRODUCT(Population!$BB62:$BN62,'By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group'!$BB$27:$BN$27)*prop_idu_male)*Probability!BG62*Population!$DD62*(1-'By group'!BG$28*'By group'!BG$29)*'By group'!BG$23</f>
        <v>5.8924247985930238E-4</v>
      </c>
      <c r="U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group'!$BB$27:$BN$27)*prop_idu_male))*Probability!H62*Population!$DC62*(1-'By group'!U$28*'By group'!U$29)*'By group'!H$23+(1-prop_idu_part)*SUMPRODUCT(Population!$BB62:$BN62,'By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group'!$BB$27:$BN$27)*prop_idu_male)*Probability!BH62*Population!$DD62*(1-'By group'!BH$28*'By group'!BH$29)*'By group'!BH$23</f>
        <v>5.0478625285960122E-4</v>
      </c>
      <c r="V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group'!$BB$27:$BN$27)*prop_idu_male))*Probability!I62*Population!$DC62*(1-'By group'!V$28*'By group'!V$29)*'By group'!I$23+(1-prop_idu_part)*SUMPRODUCT(Population!$BB62:$BN62,'By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group'!$BB$27:$BN$27)*prop_idu_male)*Probability!BI62*Population!$DD62*(1-'By group'!BI$28*'By group'!BI$29)*'By group'!BI$23</f>
        <v>0</v>
      </c>
      <c r="W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group'!$BB$27:$BN$27)*prop_idu_male))*Probability!J62*Population!$DC62*(1-'By group'!W$28*'By group'!W$29)*'By group'!J$23+(1-prop_idu_part)*SUMPRODUCT(Population!$BB62:$BN62,'By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group'!$BB$27:$BN$27)*prop_idu_male)*Probability!BJ62*Population!$DD62*(1-'By group'!BJ$28*'By group'!BJ$29)*'By group'!BJ$23</f>
        <v>0</v>
      </c>
      <c r="X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group'!$BB$27:$BN$27)*prop_idu_male))*Probability!K62*Population!$DC62*(1-'By group'!X$28*'By group'!X$29)*'By group'!K$23+(1-prop_idu_part)*SUMPRODUCT(Population!$BB62:$BN62,'By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group'!$BB$27:$BN$27)*prop_idu_male)*Probability!BK62*Population!$DD62*(1-'By group'!BK$28*'By group'!BK$29)*'By group'!BK$23</f>
        <v>0</v>
      </c>
      <c r="Y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group'!$BB$27:$BN$27)*prop_idu_male))*Probability!L62*Population!$DC62*(1-'By group'!Y$28*'By group'!Y$29)*'By group'!L$23+(1-prop_idu_part)*SUMPRODUCT(Population!$BB62:$BN62,'By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group'!$BB$27:$BN$27)*prop_idu_male)*Probability!BL62*Population!$DD62*(1-'By group'!BL$28*'By group'!BL$29)*'By group'!BL$23</f>
        <v>1.692805404058832E-5</v>
      </c>
      <c r="Z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group'!$BB$27:$BN$27)*prop_idu_male))*Probability!M62*Population!$DC62*(1-'By group'!Z$28*'By group'!Z$29)*'By group'!M$23+(1-prop_idu_part)*SUMPRODUCT(Population!$BB62:$BN62,'By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group'!$BB$27:$BN$27)*prop_idu_male)*Probability!BM62*Population!$DD62*(1-'By group'!BM$28*'By group'!BM$29)*'By group'!BM$23</f>
        <v>2.7017700771568509E-5</v>
      </c>
      <c r="AA62" s="191">
        <f>(1-(1-prop_idu_part)*SUMPRODUCT(Population!$BB62:$BN62,'By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group'!$BB$27:$BN$27)*prop_idu_male))*Probability!N62*Population!$DC62*(1-'By group'!AA$28*'By group'!AA$29)*'By group'!N$23+(1-prop_idu_part)*SUMPRODUCT(Population!$BB62:$BN62,'By group'!$BB$27:$BN$27)*prop_idu_male/(SUMPRODUCT(Population!$B62:$N62,'By group'!$B$27:$N$27)-(1-prop_idu_part)*SUMPRODUCT(Population!$BB62:$BN62,'By group'!$BB$27:$BN$27)*(1-prop_idu_male)+(1-prop_idu_part)*SUMPRODUCT(Population!$BB62:$BN62,'By group'!$BB$27:$BN$27)*prop_idu_male)*Probability!BN62*Population!$DD62*(1-'By group'!BN$28*'By group'!BN$29)*'By group'!BN$23</f>
        <v>2.2691479595031962E-5</v>
      </c>
      <c r="AB62" s="229">
        <f>Probability!B62*'By group'!$AB$24*'By group'!B$23</f>
        <v>0</v>
      </c>
      <c r="AC62" s="229">
        <f>Probability!C62*'By group'!$AB$24*'By group'!C$23</f>
        <v>4.9846481836282028E-2</v>
      </c>
      <c r="AD62" s="229">
        <f>Probability!D62*'By group'!$AB$24*'By group'!D$23</f>
        <v>7.2846547400178985E-2</v>
      </c>
      <c r="AE62" s="229">
        <f>Probability!E62*'By group'!$AB$24*'By group'!E$23</f>
        <v>8.480540400519225E-2</v>
      </c>
      <c r="AF62" s="229">
        <f>Probability!F62*'By group'!$AB$24*'By group'!F$23</f>
        <v>4.5362447877744148E-2</v>
      </c>
      <c r="AG62" s="229">
        <f>Probability!G62*'By group'!$AB$24*'By group'!G$23</f>
        <v>2.738868564973778E-2</v>
      </c>
      <c r="AH62" s="229">
        <f>Probability!H62*'By group'!$AB$24*'By group'!H$23</f>
        <v>2.3463897953442871E-2</v>
      </c>
      <c r="AI62" s="229">
        <f>Probability!I62*'By group'!$AB$24*'By group'!I$23</f>
        <v>0</v>
      </c>
      <c r="AJ62" s="229">
        <f>Probability!J62*'By group'!$AB$24*'By group'!J$23</f>
        <v>0</v>
      </c>
      <c r="AK62" s="229">
        <f>Probability!K62*'By group'!$AB$24*'By group'!K$23</f>
        <v>0</v>
      </c>
      <c r="AL62" s="229">
        <f>Probability!L62*'By group'!$AB$24*'By group'!L$23</f>
        <v>7.8686592107081487E-4</v>
      </c>
      <c r="AM62" s="229">
        <f>Probability!M62*'By group'!$AB$24*'By group'!M$23</f>
        <v>1.2559114554132073E-3</v>
      </c>
      <c r="AN62" s="229">
        <f>Probability!N62*'By group'!$AB$24*'By group'!N$23</f>
        <v>1.0548554143790521E-3</v>
      </c>
      <c r="AO62" s="40">
        <f>Probability!AO62*'By group'!$AO$24*'By group'!AO$23</f>
        <v>0</v>
      </c>
      <c r="AP62" s="42">
        <f>Probability!AP62*'By group'!$AO$24*'By group'!AP$23</f>
        <v>5.149453677052729E-3</v>
      </c>
      <c r="AQ62" s="42">
        <f>Probability!AQ62*'By group'!$AO$24*'By group'!AQ$23</f>
        <v>7.3787260820990545E-3</v>
      </c>
      <c r="AR62" s="42">
        <f>Probability!AR62*'By group'!$AO$24*'By group'!AR$23</f>
        <v>8.3170801422698133E-3</v>
      </c>
      <c r="AS62" s="42">
        <f>Probability!AS62*'By group'!$AO$24*'By group'!AS$23</f>
        <v>4.323822128222965E-3</v>
      </c>
      <c r="AT62" s="42">
        <f>Probability!AT62*'By group'!$AO$24*'By group'!AT$23</f>
        <v>2.5490169586683659E-3</v>
      </c>
      <c r="AU62" s="42">
        <f>Probability!AU62*'By group'!$AO$24*'By group'!AU$23</f>
        <v>2.0750551580920825E-3</v>
      </c>
      <c r="AV62" s="42">
        <f>Probability!AV62*'By group'!$AO$24*'By group'!AV$23</f>
        <v>0</v>
      </c>
      <c r="AW62" s="42">
        <f>Probability!AW62*'By group'!$AO$24*'By group'!AW$23</f>
        <v>0</v>
      </c>
      <c r="AX62" s="42">
        <f>Probability!AX62*'By group'!$AO$24*'By group'!AX$23</f>
        <v>0</v>
      </c>
      <c r="AY62" s="42">
        <f>Probability!AY62*'By group'!$AO$24*'By group'!AY$23</f>
        <v>6.9297366996008992E-5</v>
      </c>
      <c r="AZ62" s="42">
        <f>Probability!AZ62*'By group'!$AO$24*'By group'!AZ$23</f>
        <v>1.031537013283216E-4</v>
      </c>
      <c r="BA62" s="43">
        <f>Probability!BA62*'By group'!$AO$24*'By group'!BA$23</f>
        <v>7.8088506651596127E-5</v>
      </c>
      <c r="BB62" s="191">
        <f>prop_idu_part*Probability!BB62*'By group'!$BB$24*'By group'!BB$23+Probability!BB62*'By group'!$BB$30*'By group'!BB$31</f>
        <v>0</v>
      </c>
      <c r="BC62" s="191">
        <f>prop_idu_part*Probability!BC62*'By group'!$BB$24*'By group'!BC$23+Probability!BC62*'By group'!$BB$30*'By group'!BC$31</f>
        <v>5.8617050446779055E-2</v>
      </c>
      <c r="BD62" s="191">
        <f>prop_idu_part*Probability!BD62*'By group'!$BB$24*'By group'!BD$23+Probability!BD62*'By group'!$BB$30*'By group'!BD$31</f>
        <v>0.13711297874680115</v>
      </c>
      <c r="BE62" s="191">
        <f>prop_idu_part*Probability!BE62*'By group'!$BB$24*'By group'!BE$23+Probability!BE62*'By group'!$BB$30*'By group'!BE$31</f>
        <v>0.13419858773323703</v>
      </c>
      <c r="BF62" s="191">
        <f>prop_idu_part*Probability!BF62*'By group'!$BB$24*'By group'!BF$23+Probability!BF62*'By group'!$BB$30*'By group'!BF$31</f>
        <v>4.3895733296316922E-2</v>
      </c>
      <c r="BG62" s="191">
        <f>prop_idu_part*Probability!BG62*'By group'!$BB$24*'By group'!BG$23+Probability!BG62*'By group'!$BB$30*'By group'!BG$31</f>
        <v>1.3416671823555701E-2</v>
      </c>
      <c r="BH62" s="191">
        <f>prop_idu_part*Probability!BH62*'By group'!$BB$24*'By group'!BH$23+Probability!BH62*'By group'!$BB$30*'By group'!BH$31</f>
        <v>1.0551964828420423E-2</v>
      </c>
      <c r="BI62" s="191">
        <f>prop_idu_part*Probability!BI62*'By group'!$BB$24*'By group'!BI$23+Probability!BI62*'By group'!$BB$30*'By group'!BI$31</f>
        <v>0</v>
      </c>
      <c r="BJ62" s="191">
        <f>prop_idu_part*Probability!BJ62*'By group'!$BB$24*'By group'!BJ$23+Probability!BJ62*'By group'!$BB$30*'By group'!BJ$31</f>
        <v>0</v>
      </c>
      <c r="BK62" s="191">
        <f>prop_idu_part*Probability!BK62*'By group'!$BB$24*'By group'!BK$23+Probability!BK62*'By group'!$BB$30*'By group'!BK$31</f>
        <v>0</v>
      </c>
      <c r="BL62" s="191">
        <f>prop_idu_part*Probability!BL62*'By group'!$BB$24*'By group'!BL$23+Probability!BL62*'By group'!$BB$30*'By group'!BL$31</f>
        <v>4.7888726749173499E-3</v>
      </c>
      <c r="BM62" s="191">
        <f>prop_idu_part*Probability!BM62*'By group'!$BB$24*'By group'!BM$23+Probability!BM62*'By group'!$BB$30*'By group'!BM$31</f>
        <v>2.4065462233507319E-3</v>
      </c>
      <c r="BN62" s="192">
        <f>prop_idu_part*Probability!BN62*'By group'!$BB$24*'By group'!BN$23+Probability!BN62*'By group'!$BB$30*'By group'!BN$31</f>
        <v>1.7681770540022405E-3</v>
      </c>
    </row>
    <row r="63" spans="1:66" x14ac:dyDescent="0.25">
      <c r="A63">
        <f t="shared" si="0"/>
        <v>29.5</v>
      </c>
      <c r="B63" s="190">
        <f>((1-(1-prop_idu_part)*SUMPRODUCT(Population!$BB63:$BN63,'By group'!$BB$27:$BN$27)*(1-prop_idu_male)/SUMPRODUCT(Population!$B63:$N63,'By group'!$B$27:$N$27))*Probability!O63*'By group'!$B$24*'By group'!O$23+(1-prop_idu_part)*SUMPRODUCT(Population!$BB63:$BN63,'By group'!$BB$27:$BN$27)*(1-prop_idu_male)/SUMPRODUCT(Population!$B63:$N63,'By group'!$B$27:$N$27)*Probability!BB63*'By group'!$B$24*'By group'!BB$23+Probability!AB63*Population!$DE63*(1-'By group'!AB$28*cond_eff)*'By group'!AB$23*prop_sw_use)*(1-Population!$DG63*circ_eff)</f>
        <v>0</v>
      </c>
      <c r="C63" s="191">
        <f>((1-(1-prop_idu_part)*SUMPRODUCT(Population!$BB63:$BN63,'By group'!$BB$27:$BN$27)*(1-prop_idu_male)/SUMPRODUCT(Population!$B63:$N63,'By group'!$B$27:$N$27))*Probability!P63*'By group'!$B$24*'By group'!P$23+(1-prop_idu_part)*SUMPRODUCT(Population!$BB63:$BN63,'By group'!$BB$27:$BN$27)*(1-prop_idu_male)/SUMPRODUCT(Population!$B63:$N63,'By group'!$B$27:$N$27)*Probability!BC63*'By group'!$B$24*'By group'!BC$23+Probability!AC63*Population!$DE63*(1-'By group'!AC$28*cond_eff)*'By group'!AC$23*prop_sw_use)*(1-Population!$DG63*circ_eff)</f>
        <v>2.2917645502232515E-3</v>
      </c>
      <c r="D63" s="191">
        <f>((1-(1-prop_idu_part)*SUMPRODUCT(Population!$BB63:$BN63,'By group'!$BB$27:$BN$27)*(1-prop_idu_male)/SUMPRODUCT(Population!$B63:$N63,'By group'!$B$27:$N$27))*Probability!Q63*'By group'!$B$24*'By group'!Q$23+(1-prop_idu_part)*SUMPRODUCT(Population!$BB63:$BN63,'By group'!$BB$27:$BN$27)*(1-prop_idu_male)/SUMPRODUCT(Population!$B63:$N63,'By group'!$B$27:$N$27)*Probability!BD63*'By group'!$B$24*'By group'!BD$23+Probability!AD63*Population!$DE63*(1-'By group'!AD$28*cond_eff)*'By group'!AD$23*prop_sw_use)*(1-Population!$DG63*circ_eff)</f>
        <v>3.3533633906139325E-3</v>
      </c>
      <c r="E63" s="191">
        <f>((1-(1-prop_idu_part)*SUMPRODUCT(Population!$BB63:$BN63,'By group'!$BB$27:$BN$27)*(1-prop_idu_male)/SUMPRODUCT(Population!$B63:$N63,'By group'!$B$27:$N$27))*Probability!R63*'By group'!$B$24*'By group'!R$23+(1-prop_idu_part)*SUMPRODUCT(Population!$BB63:$BN63,'By group'!$BB$27:$BN$27)*(1-prop_idu_male)/SUMPRODUCT(Population!$B63:$N63,'By group'!$B$27:$N$27)*Probability!BE63*'By group'!$B$24*'By group'!BE$23+Probability!AE63*Population!$DE63*(1-'By group'!AE$28*cond_eff)*'By group'!AE$23*prop_sw_use)*(1-Population!$DG63*circ_eff)</f>
        <v>3.9067591887799102E-3</v>
      </c>
      <c r="F63" s="191">
        <f>((1-(1-prop_idu_part)*SUMPRODUCT(Population!$BB63:$BN63,'By group'!$BB$27:$BN$27)*(1-prop_idu_male)/SUMPRODUCT(Population!$B63:$N63,'By group'!$B$27:$N$27))*Probability!S63*'By group'!$B$24*'By group'!S$23+(1-prop_idu_part)*SUMPRODUCT(Population!$BB63:$BN63,'By group'!$BB$27:$BN$27)*(1-prop_idu_male)/SUMPRODUCT(Population!$B63:$N63,'By group'!$B$27:$N$27)*Probability!BF63*'By group'!$B$24*'By group'!BF$23+Probability!AF63*Population!$DE63*(1-'By group'!AF$28*cond_eff)*'By group'!AF$23*prop_sw_use)*(1-Population!$DG63*circ_eff)</f>
        <v>2.0892374347866965E-3</v>
      </c>
      <c r="G63" s="191">
        <f>((1-(1-prop_idu_part)*SUMPRODUCT(Population!$BB63:$BN63,'By group'!$BB$27:$BN$27)*(1-prop_idu_male)/SUMPRODUCT(Population!$B63:$N63,'By group'!$B$27:$N$27))*Probability!T63*'By group'!$B$24*'By group'!T$23+(1-prop_idu_part)*SUMPRODUCT(Population!$BB63:$BN63,'By group'!$BB$27:$BN$27)*(1-prop_idu_male)/SUMPRODUCT(Population!$B63:$N63,'By group'!$B$27:$N$27)*Probability!BG63*'By group'!$B$24*'By group'!BG$23+Probability!AG63*Population!$DE63*(1-'By group'!AG$28*cond_eff)*'By group'!AG$23*prop_sw_use)*(1-Population!$DG63*circ_eff)</f>
        <v>1.2604209429241597E-3</v>
      </c>
      <c r="H63" s="191">
        <f>((1-(1-prop_idu_part)*SUMPRODUCT(Population!$BB63:$BN63,'By group'!$BB$27:$BN$27)*(1-prop_idu_male)/SUMPRODUCT(Population!$B63:$N63,'By group'!$B$27:$N$27))*Probability!U63*'By group'!$B$24*'By group'!U$23+(1-prop_idu_part)*SUMPRODUCT(Population!$BB63:$BN63,'By group'!$BB$27:$BN$27)*(1-prop_idu_male)/SUMPRODUCT(Population!$B63:$N63,'By group'!$B$27:$N$27)*Probability!BH63*'By group'!$B$24*'By group'!BH$23+Probability!AH63*Population!$DE63*(1-'By group'!AH$28*cond_eff)*'By group'!AH$23*prop_sw_use)*(1-Population!$DG63*circ_eff)</f>
        <v>1.0776704984314333E-3</v>
      </c>
      <c r="I63" s="191">
        <f>((1-(1-prop_idu_part)*SUMPRODUCT(Population!$BB63:$BN63,'By group'!$BB$27:$BN$27)*(1-prop_idu_male)/SUMPRODUCT(Population!$B63:$N63,'By group'!$B$27:$N$27))*Probability!V63*'By group'!$B$24*'By group'!V$23+(1-prop_idu_part)*SUMPRODUCT(Population!$BB63:$BN63,'By group'!$BB$27:$BN$27)*(1-prop_idu_male)/SUMPRODUCT(Population!$B63:$N63,'By group'!$B$27:$N$27)*Probability!BI63*'By group'!$B$24*'By group'!BI$23+Probability!AI63*Population!$DE63*(1-'By group'!AI$28*cond_eff)*'By group'!AI$23*prop_sw_use)*(1-Population!$DG63*circ_eff)</f>
        <v>0</v>
      </c>
      <c r="J63" s="191">
        <f>((1-(1-prop_idu_part)*SUMPRODUCT(Population!$BB63:$BN63,'By group'!$BB$27:$BN$27)*(1-prop_idu_male)/SUMPRODUCT(Population!$B63:$N63,'By group'!$B$27:$N$27))*Probability!W63*'By group'!$B$24*'By group'!W$23+(1-prop_idu_part)*SUMPRODUCT(Population!$BB63:$BN63,'By group'!$BB$27:$BN$27)*(1-prop_idu_male)/SUMPRODUCT(Population!$B63:$N63,'By group'!$B$27:$N$27)*Probability!BJ63*'By group'!$B$24*'By group'!BJ$23+Probability!AJ63*Population!$DE63*(1-'By group'!AJ$28*cond_eff)*'By group'!AJ$23*prop_sw_use)*(1-Population!$DG63*circ_eff)</f>
        <v>0</v>
      </c>
      <c r="K63" s="191">
        <f>((1-(1-prop_idu_part)*SUMPRODUCT(Population!$BB63:$BN63,'By group'!$BB$27:$BN$27)*(1-prop_idu_male)/SUMPRODUCT(Population!$B63:$N63,'By group'!$B$27:$N$27))*Probability!X63*'By group'!$B$24*'By group'!X$23+(1-prop_idu_part)*SUMPRODUCT(Population!$BB63:$BN63,'By group'!$BB$27:$BN$27)*(1-prop_idu_male)/SUMPRODUCT(Population!$B63:$N63,'By group'!$B$27:$N$27)*Probability!BK63*'By group'!$B$24*'By group'!BK$23+Probability!AK63*Population!$DE63*(1-'By group'!AK$28*cond_eff)*'By group'!AK$23*prop_sw_use)*(1-Population!$DG63*circ_eff)</f>
        <v>0</v>
      </c>
      <c r="L63" s="191">
        <f>((1-(1-prop_idu_part)*SUMPRODUCT(Population!$BB63:$BN63,'By group'!$BB$27:$BN$27)*(1-prop_idu_male)/SUMPRODUCT(Population!$B63:$N63,'By group'!$B$27:$N$27))*Probability!Y63*'By group'!$B$24*'By group'!Y$23+(1-prop_idu_part)*SUMPRODUCT(Population!$BB63:$BN63,'By group'!$BB$27:$BN$27)*(1-prop_idu_male)/SUMPRODUCT(Population!$B63:$N63,'By group'!$B$27:$N$27)*Probability!BL63*'By group'!$B$24*'By group'!BL$23+Probability!AL63*Population!$DE63*(1-'By group'!AL$28*cond_eff)*'By group'!AL$23*prop_sw_use)*(1-Population!$DG63*circ_eff)</f>
        <v>3.6083757277749358E-5</v>
      </c>
      <c r="M63" s="191">
        <f>((1-(1-prop_idu_part)*SUMPRODUCT(Population!$BB63:$BN63,'By group'!$BB$27:$BN$27)*(1-prop_idu_male)/SUMPRODUCT(Population!$B63:$N63,'By group'!$B$27:$N$27))*Probability!Z63*'By group'!$B$24*'By group'!Z$23+(1-prop_idu_part)*SUMPRODUCT(Population!$BB63:$BN63,'By group'!$BB$27:$BN$27)*(1-prop_idu_male)/SUMPRODUCT(Population!$B63:$N63,'By group'!$B$27:$N$27)*Probability!BM63*'By group'!$B$24*'By group'!BM$23+Probability!AM63*Population!$DE63*(1-'By group'!AM$28*cond_eff)*'By group'!AM$23*prop_sw_use)*(1-Population!$DG63*circ_eff)</f>
        <v>5.7299807022919108E-5</v>
      </c>
      <c r="N63" s="191">
        <f>((1-(1-prop_idu_part)*SUMPRODUCT(Population!$BB63:$BN63,'By group'!$BB$27:$BN$27)*(1-prop_idu_male)/SUMPRODUCT(Population!$B63:$N63,'By group'!$B$27:$N$27))*Probability!AA63*'By group'!$B$24*'By group'!AA$23+(1-prop_idu_part)*SUMPRODUCT(Population!$BB63:$BN63,'By group'!$BB$27:$BN$27)*(1-prop_idu_male)/SUMPRODUCT(Population!$B63:$N63,'By group'!$B$27:$N$27)*Probability!BN63*'By group'!$B$24*'By group'!BN$23+Probability!AN63*Population!$DE63*(1-'By group'!AN$28*cond_eff)*'By group'!AN$23*prop_sw_use)*(1-Population!$DG63*circ_eff)</f>
        <v>4.8151103445161373E-5</v>
      </c>
      <c r="O63" s="190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group'!$BB$27:$BN$27)*prop_idu_male))*Probability!B63*Population!$DC63*(1-'By group'!O$28*'By group'!O$29)*'By group'!B$23+(1-prop_idu_part)*SUMPRODUCT(Population!$BB63:$BN63,'By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group'!$BB$27:$BN$27)*prop_idu_male)*Probability!BB63*Population!$DD63*(1-'By group'!BB$28*'By group'!BB$29)*'By group'!BB$23</f>
        <v>0</v>
      </c>
      <c r="P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group'!$BB$27:$BN$27)*prop_idu_male))*Probability!C63*Population!$DC63*(1-'By group'!P$28*'By group'!P$29)*'By group'!C$23+(1-prop_idu_part)*SUMPRODUCT(Population!$BB63:$BN63,'By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group'!$BB$27:$BN$27)*prop_idu_male)*Probability!BC63*Population!$DD63*(1-'By group'!BC$28*'By group'!BC$29)*'By group'!BC$23</f>
        <v>1.0718822101649184E-3</v>
      </c>
      <c r="Q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group'!$BB$27:$BN$27)*prop_idu_male))*Probability!D63*Population!$DC63*(1-'By group'!Q$28*'By group'!Q$29)*'By group'!D$23+(1-prop_idu_part)*SUMPRODUCT(Population!$BB63:$BN63,'By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group'!$BB$27:$BN$27)*prop_idu_male)*Probability!BD63*Population!$DD63*(1-'By group'!BD$28*'By group'!BD$29)*'By group'!BD$23</f>
        <v>1.5660047597017349E-3</v>
      </c>
      <c r="R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group'!$BB$27:$BN$27)*prop_idu_male))*Probability!E63*Population!$DC63*(1-'By group'!R$28*'By group'!R$29)*'By group'!E$23+(1-prop_idu_part)*SUMPRODUCT(Population!$BB63:$BN63,'By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group'!$BB$27:$BN$27)*prop_idu_male)*Probability!BE63*Population!$DD63*(1-'By group'!BE$28*'By group'!BE$29)*'By group'!BE$23</f>
        <v>1.8220258869592497E-3</v>
      </c>
      <c r="S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group'!$BB$27:$BN$27)*prop_idu_male))*Probability!F63*Population!$DC63*(1-'By group'!S$28*'By group'!S$29)*'By group'!F$23+(1-prop_idu_part)*SUMPRODUCT(Population!$BB63:$BN63,'By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group'!$BB$27:$BN$27)*prop_idu_male)*Probability!BF63*Population!$DD63*(1-'By group'!BF$28*'By group'!BF$29)*'By group'!BF$23</f>
        <v>9.740294753681775E-4</v>
      </c>
      <c r="T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group'!$BB$27:$BN$27)*prop_idu_male))*Probability!G63*Population!$DC63*(1-'By group'!T$28*'By group'!T$29)*'By group'!G$23+(1-prop_idu_part)*SUMPRODUCT(Population!$BB63:$BN63,'By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group'!$BB$27:$BN$27)*prop_idu_male)*Probability!BG63*Population!$DD63*(1-'By group'!BG$28*'By group'!BG$29)*'By group'!BG$23</f>
        <v>5.8777355822332584E-4</v>
      </c>
      <c r="U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group'!$BB$27:$BN$27)*prop_idu_male))*Probability!H63*Population!$DC63*(1-'By group'!U$28*'By group'!U$29)*'By group'!H$23+(1-prop_idu_part)*SUMPRODUCT(Population!$BB63:$BN63,'By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group'!$BB$27:$BN$27)*prop_idu_male)*Probability!BH63*Population!$DD63*(1-'By group'!BH$28*'By group'!BH$29)*'By group'!BH$23</f>
        <v>5.029191352635264E-4</v>
      </c>
      <c r="V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group'!$BB$27:$BN$27)*prop_idu_male))*Probability!I63*Population!$DC63*(1-'By group'!V$28*'By group'!V$29)*'By group'!I$23+(1-prop_idu_part)*SUMPRODUCT(Population!$BB63:$BN63,'By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group'!$BB$27:$BN$27)*prop_idu_male)*Probability!BI63*Population!$DD63*(1-'By group'!BI$28*'By group'!BI$29)*'By group'!BI$23</f>
        <v>0</v>
      </c>
      <c r="W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group'!$BB$27:$BN$27)*prop_idu_male))*Probability!J63*Population!$DC63*(1-'By group'!W$28*'By group'!W$29)*'By group'!J$23+(1-prop_idu_part)*SUMPRODUCT(Population!$BB63:$BN63,'By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group'!$BB$27:$BN$27)*prop_idu_male)*Probability!BJ63*Population!$DD63*(1-'By group'!BJ$28*'By group'!BJ$29)*'By group'!BJ$23</f>
        <v>0</v>
      </c>
      <c r="X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group'!$BB$27:$BN$27)*prop_idu_male))*Probability!K63*Population!$DC63*(1-'By group'!X$28*'By group'!X$29)*'By group'!K$23+(1-prop_idu_part)*SUMPRODUCT(Population!$BB63:$BN63,'By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group'!$BB$27:$BN$27)*prop_idu_male)*Probability!BK63*Population!$DD63*(1-'By group'!BK$28*'By group'!BK$29)*'By group'!BK$23</f>
        <v>0</v>
      </c>
      <c r="Y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group'!$BB$27:$BN$27)*prop_idu_male))*Probability!L63*Population!$DC63*(1-'By group'!Y$28*'By group'!Y$29)*'By group'!L$23+(1-prop_idu_part)*SUMPRODUCT(Population!$BB63:$BN63,'By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group'!$BB$27:$BN$27)*prop_idu_male)*Probability!BL63*Population!$DD63*(1-'By group'!BL$28*'By group'!BL$29)*'By group'!BL$23</f>
        <v>1.6862541349777616E-5</v>
      </c>
      <c r="Z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group'!$BB$27:$BN$27)*prop_idu_male))*Probability!M63*Population!$DC63*(1-'By group'!Z$28*'By group'!Z$29)*'By group'!M$23+(1-prop_idu_part)*SUMPRODUCT(Population!$BB63:$BN63,'By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group'!$BB$27:$BN$27)*prop_idu_male)*Probability!BM63*Population!$DD63*(1-'By group'!BM$28*'By group'!BM$29)*'By group'!BM$23</f>
        <v>2.6867100797705518E-5</v>
      </c>
      <c r="AA63" s="191">
        <f>(1-(1-prop_idu_part)*SUMPRODUCT(Population!$BB63:$BN63,'By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group'!$BB$27:$BN$27)*prop_idu_male))*Probability!N63*Population!$DC63*(1-'By group'!AA$28*'By group'!AA$29)*'By group'!N$23+(1-prop_idu_part)*SUMPRODUCT(Population!$BB63:$BN63,'By group'!$BB$27:$BN$27)*prop_idu_male/(SUMPRODUCT(Population!$B63:$N63,'By group'!$B$27:$N$27)-(1-prop_idu_part)*SUMPRODUCT(Population!$BB63:$BN63,'By group'!$BB$27:$BN$27)*(1-prop_idu_male)+(1-prop_idu_part)*SUMPRODUCT(Population!$BB63:$BN63,'By group'!$BB$27:$BN$27)*prop_idu_male)*Probability!BN63*Population!$DD63*(1-'By group'!BN$28*'By group'!BN$29)*'By group'!BN$23</f>
        <v>2.2513508575183634E-5</v>
      </c>
      <c r="AB63" s="229">
        <f>Probability!B63*'By group'!$AB$24*'By group'!B$23</f>
        <v>0</v>
      </c>
      <c r="AC63" s="229">
        <f>Probability!C63*'By group'!$AB$24*'By group'!C$23</f>
        <v>4.9829013834557304E-2</v>
      </c>
      <c r="AD63" s="229">
        <f>Probability!D63*'By group'!$AB$24*'By group'!D$23</f>
        <v>7.2801632303321248E-2</v>
      </c>
      <c r="AE63" s="229">
        <f>Probability!E63*'By group'!$AB$24*'By group'!E$23</f>
        <v>8.4707067422139348E-2</v>
      </c>
      <c r="AF63" s="229">
        <f>Probability!F63*'By group'!$AB$24*'By group'!F$23</f>
        <v>4.5284516286365387E-2</v>
      </c>
      <c r="AG63" s="229">
        <f>Probability!G63*'By group'!$AB$24*'By group'!G$23</f>
        <v>2.7327288817158218E-2</v>
      </c>
      <c r="AH63" s="229">
        <f>Probability!H63*'By group'!$AB$24*'By group'!H$23</f>
        <v>2.3382988967787833E-2</v>
      </c>
      <c r="AI63" s="229">
        <f>Probability!I63*'By group'!$AB$24*'By group'!I$23</f>
        <v>0</v>
      </c>
      <c r="AJ63" s="229">
        <f>Probability!J63*'By group'!$AB$24*'By group'!J$23</f>
        <v>0</v>
      </c>
      <c r="AK63" s="229">
        <f>Probability!K63*'By group'!$AB$24*'By group'!K$23</f>
        <v>0</v>
      </c>
      <c r="AL63" s="229">
        <f>Probability!L63*'By group'!$AB$24*'By group'!L$23</f>
        <v>7.8401782214452382E-4</v>
      </c>
      <c r="AM63" s="229">
        <f>Probability!M63*'By group'!$AB$24*'By group'!M$23</f>
        <v>1.2492245030688248E-3</v>
      </c>
      <c r="AN63" s="229">
        <f>Probability!N63*'By group'!$AB$24*'By group'!N$23</f>
        <v>1.046844560401608E-3</v>
      </c>
      <c r="AO63" s="40">
        <f>Probability!AO63*'By group'!$AO$24*'By group'!AO$23</f>
        <v>0</v>
      </c>
      <c r="AP63" s="42">
        <f>Probability!AP63*'By group'!$AO$24*'By group'!AP$23</f>
        <v>5.1894925809829419E-3</v>
      </c>
      <c r="AQ63" s="42">
        <f>Probability!AQ63*'By group'!$AO$24*'By group'!AQ$23</f>
        <v>7.4390264974071993E-3</v>
      </c>
      <c r="AR63" s="42">
        <f>Probability!AR63*'By group'!$AO$24*'By group'!AR$23</f>
        <v>8.3898646728917392E-3</v>
      </c>
      <c r="AS63" s="42">
        <f>Probability!AS63*'By group'!$AO$24*'By group'!AS$23</f>
        <v>4.363643486334173E-3</v>
      </c>
      <c r="AT63" s="42">
        <f>Probability!AT63*'By group'!$AO$24*'By group'!AT$23</f>
        <v>2.5733612728557351E-3</v>
      </c>
      <c r="AU63" s="42">
        <f>Probability!AU63*'By group'!$AO$24*'By group'!AU$23</f>
        <v>2.0961165665967941E-3</v>
      </c>
      <c r="AV63" s="42">
        <f>Probability!AV63*'By group'!$AO$24*'By group'!AV$23</f>
        <v>0</v>
      </c>
      <c r="AW63" s="42">
        <f>Probability!AW63*'By group'!$AO$24*'By group'!AW$23</f>
        <v>0</v>
      </c>
      <c r="AX63" s="42">
        <f>Probability!AX63*'By group'!$AO$24*'By group'!AX$23</f>
        <v>0</v>
      </c>
      <c r="AY63" s="42">
        <f>Probability!AY63*'By group'!$AO$24*'By group'!AY$23</f>
        <v>7.0005544411463899E-5</v>
      </c>
      <c r="AZ63" s="42">
        <f>Probability!AZ63*'By group'!$AO$24*'By group'!AZ$23</f>
        <v>1.0428579376614797E-4</v>
      </c>
      <c r="BA63" s="43">
        <f>Probability!BA63*'By group'!$AO$24*'By group'!BA$23</f>
        <v>7.9003103848948188E-5</v>
      </c>
      <c r="BB63" s="191">
        <f>prop_idu_part*Probability!BB63*'By group'!$BB$24*'By group'!BB$23+Probability!BB63*'By group'!$BB$30*'By group'!BB$31</f>
        <v>0</v>
      </c>
      <c r="BC63" s="191">
        <f>prop_idu_part*Probability!BC63*'By group'!$BB$24*'By group'!BC$23+Probability!BC63*'By group'!$BB$30*'By group'!BC$31</f>
        <v>5.8619433676115509E-2</v>
      </c>
      <c r="BD63" s="191">
        <f>prop_idu_part*Probability!BD63*'By group'!$BB$24*'By group'!BD$23+Probability!BD63*'By group'!$BB$30*'By group'!BD$31</f>
        <v>0.13711558280314365</v>
      </c>
      <c r="BE63" s="191">
        <f>prop_idu_part*Probability!BE63*'By group'!$BB$24*'By group'!BE$23+Probability!BE63*'By group'!$BB$30*'By group'!BE$31</f>
        <v>0.13419307873902883</v>
      </c>
      <c r="BF63" s="191">
        <f>prop_idu_part*Probability!BF63*'By group'!$BB$24*'By group'!BF$23+Probability!BF63*'By group'!$BB$30*'By group'!BF$31</f>
        <v>4.3890332918462997E-2</v>
      </c>
      <c r="BG63" s="191">
        <f>prop_idu_part*Probability!BG63*'By group'!$BB$24*'By group'!BG$23+Probability!BG63*'By group'!$BB$30*'By group'!BG$31</f>
        <v>1.3413811311015853E-2</v>
      </c>
      <c r="BH63" s="191">
        <f>prop_idu_part*Probability!BH63*'By group'!$BB$24*'By group'!BH$23+Probability!BH63*'By group'!$BB$30*'By group'!BH$31</f>
        <v>1.05472515003074E-2</v>
      </c>
      <c r="BI63" s="191">
        <f>prop_idu_part*Probability!BI63*'By group'!$BB$24*'By group'!BI$23+Probability!BI63*'By group'!$BB$30*'By group'!BI$31</f>
        <v>0</v>
      </c>
      <c r="BJ63" s="191">
        <f>prop_idu_part*Probability!BJ63*'By group'!$BB$24*'By group'!BJ$23+Probability!BJ63*'By group'!$BB$30*'By group'!BJ$31</f>
        <v>0</v>
      </c>
      <c r="BK63" s="191">
        <f>prop_idu_part*Probability!BK63*'By group'!$BB$24*'By group'!BK$23+Probability!BK63*'By group'!$BB$30*'By group'!BK$31</f>
        <v>0</v>
      </c>
      <c r="BL63" s="191">
        <f>prop_idu_part*Probability!BL63*'By group'!$BB$24*'By group'!BL$23+Probability!BL63*'By group'!$BB$30*'By group'!BL$31</f>
        <v>4.7864097884979129E-3</v>
      </c>
      <c r="BM63" s="191">
        <f>prop_idu_part*Probability!BM63*'By group'!$BB$24*'By group'!BM$23+Probability!BM63*'By group'!$BB$30*'By group'!BM$31</f>
        <v>2.4043806599577449E-3</v>
      </c>
      <c r="BN63" s="192">
        <f>prop_idu_part*Probability!BN63*'By group'!$BB$24*'By group'!BN$23+Probability!BN63*'By group'!$BB$30*'By group'!BN$31</f>
        <v>1.7657375073700657E-3</v>
      </c>
    </row>
    <row r="64" spans="1:66" x14ac:dyDescent="0.25">
      <c r="A64">
        <f t="shared" si="0"/>
        <v>30</v>
      </c>
      <c r="B64" s="190">
        <f>((1-(1-prop_idu_part)*SUMPRODUCT(Population!$BB64:$BN64,'By group'!$BB$27:$BN$27)*(1-prop_idu_male)/SUMPRODUCT(Population!$B64:$N64,'By group'!$B$27:$N$27))*Probability!O64*'By group'!$B$24*'By group'!O$23+(1-prop_idu_part)*SUMPRODUCT(Population!$BB64:$BN64,'By group'!$BB$27:$BN$27)*(1-prop_idu_male)/SUMPRODUCT(Population!$B64:$N64,'By group'!$B$27:$N$27)*Probability!BB64*'By group'!$B$24*'By group'!BB$23+Probability!AB64*Population!$DE64*(1-'By group'!AB$28*cond_eff)*'By group'!AB$23*prop_sw_use)*(1-Population!$DG64*circ_eff)</f>
        <v>0</v>
      </c>
      <c r="C64" s="191">
        <f>((1-(1-prop_idu_part)*SUMPRODUCT(Population!$BB64:$BN64,'By group'!$BB$27:$BN$27)*(1-prop_idu_male)/SUMPRODUCT(Population!$B64:$N64,'By group'!$B$27:$N$27))*Probability!P64*'By group'!$B$24*'By group'!P$23+(1-prop_idu_part)*SUMPRODUCT(Population!$BB64:$BN64,'By group'!$BB$27:$BN$27)*(1-prop_idu_male)/SUMPRODUCT(Population!$B64:$N64,'By group'!$B$27:$N$27)*Probability!BC64*'By group'!$B$24*'By group'!BC$23+Probability!AC64*Population!$DE64*(1-'By group'!AC$28*cond_eff)*'By group'!AC$23*prop_sw_use)*(1-Population!$DG64*circ_eff)</f>
        <v>2.2922512640867155E-3</v>
      </c>
      <c r="D64" s="191">
        <f>((1-(1-prop_idu_part)*SUMPRODUCT(Population!$BB64:$BN64,'By group'!$BB$27:$BN$27)*(1-prop_idu_male)/SUMPRODUCT(Population!$B64:$N64,'By group'!$B$27:$N$27))*Probability!Q64*'By group'!$B$24*'By group'!Q$23+(1-prop_idu_part)*SUMPRODUCT(Population!$BB64:$BN64,'By group'!$BB$27:$BN$27)*(1-prop_idu_male)/SUMPRODUCT(Population!$B64:$N64,'By group'!$B$27:$N$27)*Probability!BD64*'By group'!$B$24*'By group'!BD$23+Probability!AD64*Population!$DE64*(1-'By group'!AD$28*cond_eff)*'By group'!AD$23*prop_sw_use)*(1-Population!$DG64*circ_eff)</f>
        <v>3.3537027871772046E-3</v>
      </c>
      <c r="E64" s="191">
        <f>((1-(1-prop_idu_part)*SUMPRODUCT(Population!$BB64:$BN64,'By group'!$BB$27:$BN$27)*(1-prop_idu_male)/SUMPRODUCT(Population!$B64:$N64,'By group'!$B$27:$N$27))*Probability!R64*'By group'!$B$24*'By group'!R$23+(1-prop_idu_part)*SUMPRODUCT(Population!$BB64:$BN64,'By group'!$BB$27:$BN$27)*(1-prop_idu_male)/SUMPRODUCT(Population!$B64:$N64,'By group'!$B$27:$N$27)*Probability!BE64*'By group'!$B$24*'By group'!BE$23+Probability!AE64*Population!$DE64*(1-'By group'!AE$28*cond_eff)*'By group'!AE$23*prop_sw_use)*(1-Population!$DG64*circ_eff)</f>
        <v>3.9060958568403765E-3</v>
      </c>
      <c r="F64" s="191">
        <f>((1-(1-prop_idu_part)*SUMPRODUCT(Population!$BB64:$BN64,'By group'!$BB$27:$BN$27)*(1-prop_idu_male)/SUMPRODUCT(Population!$B64:$N64,'By group'!$B$27:$N$27))*Probability!S64*'By group'!$B$24*'By group'!S$23+(1-prop_idu_part)*SUMPRODUCT(Population!$BB64:$BN64,'By group'!$BB$27:$BN$27)*(1-prop_idu_male)/SUMPRODUCT(Population!$B64:$N64,'By group'!$B$27:$N$27)*Probability!BF64*'By group'!$B$24*'By group'!BF$23+Probability!AF64*Population!$DE64*(1-'By group'!AF$28*cond_eff)*'By group'!AF$23*prop_sw_use)*(1-Population!$DG64*circ_eff)</f>
        <v>2.0882338799183432E-3</v>
      </c>
      <c r="G64" s="191">
        <f>((1-(1-prop_idu_part)*SUMPRODUCT(Population!$BB64:$BN64,'By group'!$BB$27:$BN$27)*(1-prop_idu_male)/SUMPRODUCT(Population!$B64:$N64,'By group'!$B$27:$N$27))*Probability!T64*'By group'!$B$24*'By group'!T$23+(1-prop_idu_part)*SUMPRODUCT(Population!$BB64:$BN64,'By group'!$BB$27:$BN$27)*(1-prop_idu_male)/SUMPRODUCT(Population!$B64:$N64,'By group'!$B$27:$N$27)*Probability!BG64*'By group'!$B$24*'By group'!BG$23+Probability!AG64*Population!$DE64*(1-'By group'!AG$28*cond_eff)*'By group'!AG$23*prop_sw_use)*(1-Population!$DG64*circ_eff)</f>
        <v>1.2594106517492074E-3</v>
      </c>
      <c r="H64" s="191">
        <f>((1-(1-prop_idu_part)*SUMPRODUCT(Population!$BB64:$BN64,'By group'!$BB$27:$BN$27)*(1-prop_idu_male)/SUMPRODUCT(Population!$B64:$N64,'By group'!$B$27:$N$27))*Probability!U64*'By group'!$B$24*'By group'!U$23+(1-prop_idu_part)*SUMPRODUCT(Population!$BB64:$BN64,'By group'!$BB$27:$BN$27)*(1-prop_idu_male)/SUMPRODUCT(Population!$B64:$N64,'By group'!$B$27:$N$27)*Probability!BH64*'By group'!$B$24*'By group'!BH$23+Probability!AH64*Population!$DE64*(1-'By group'!AH$28*cond_eff)*'By group'!AH$23*prop_sw_use)*(1-Population!$DG64*circ_eff)</f>
        <v>1.0758156565742905E-3</v>
      </c>
      <c r="I64" s="191">
        <f>((1-(1-prop_idu_part)*SUMPRODUCT(Population!$BB64:$BN64,'By group'!$BB$27:$BN$27)*(1-prop_idu_male)/SUMPRODUCT(Population!$B64:$N64,'By group'!$B$27:$N$27))*Probability!V64*'By group'!$B$24*'By group'!V$23+(1-prop_idu_part)*SUMPRODUCT(Population!$BB64:$BN64,'By group'!$BB$27:$BN$27)*(1-prop_idu_male)/SUMPRODUCT(Population!$B64:$N64,'By group'!$B$27:$N$27)*Probability!BI64*'By group'!$B$24*'By group'!BI$23+Probability!AI64*Population!$DE64*(1-'By group'!AI$28*cond_eff)*'By group'!AI$23*prop_sw_use)*(1-Population!$DG64*circ_eff)</f>
        <v>0</v>
      </c>
      <c r="J64" s="191">
        <f>((1-(1-prop_idu_part)*SUMPRODUCT(Population!$BB64:$BN64,'By group'!$BB$27:$BN$27)*(1-prop_idu_male)/SUMPRODUCT(Population!$B64:$N64,'By group'!$B$27:$N$27))*Probability!W64*'By group'!$B$24*'By group'!W$23+(1-prop_idu_part)*SUMPRODUCT(Population!$BB64:$BN64,'By group'!$BB$27:$BN$27)*(1-prop_idu_male)/SUMPRODUCT(Population!$B64:$N64,'By group'!$B$27:$N$27)*Probability!BJ64*'By group'!$B$24*'By group'!BJ$23+Probability!AJ64*Population!$DE64*(1-'By group'!AJ$28*cond_eff)*'By group'!AJ$23*prop_sw_use)*(1-Population!$DG64*circ_eff)</f>
        <v>0</v>
      </c>
      <c r="K64" s="191">
        <f>((1-(1-prop_idu_part)*SUMPRODUCT(Population!$BB64:$BN64,'By group'!$BB$27:$BN$27)*(1-prop_idu_male)/SUMPRODUCT(Population!$B64:$N64,'By group'!$B$27:$N$27))*Probability!X64*'By group'!$B$24*'By group'!X$23+(1-prop_idu_part)*SUMPRODUCT(Population!$BB64:$BN64,'By group'!$BB$27:$BN$27)*(1-prop_idu_male)/SUMPRODUCT(Population!$B64:$N64,'By group'!$B$27:$N$27)*Probability!BK64*'By group'!$B$24*'By group'!BK$23+Probability!AK64*Population!$DE64*(1-'By group'!AK$28*cond_eff)*'By group'!AK$23*prop_sw_use)*(1-Population!$DG64*circ_eff)</f>
        <v>0</v>
      </c>
      <c r="L64" s="191">
        <f>((1-(1-prop_idu_part)*SUMPRODUCT(Population!$BB64:$BN64,'By group'!$BB$27:$BN$27)*(1-prop_idu_male)/SUMPRODUCT(Population!$B64:$N64,'By group'!$B$27:$N$27))*Probability!Y64*'By group'!$B$24*'By group'!Y$23+(1-prop_idu_part)*SUMPRODUCT(Population!$BB64:$BN64,'By group'!$BB$27:$BN$27)*(1-prop_idu_male)/SUMPRODUCT(Population!$B64:$N64,'By group'!$B$27:$N$27)*Probability!BL64*'By group'!$B$24*'By group'!BL$23+Probability!AL64*Population!$DE64*(1-'By group'!AL$28*cond_eff)*'By group'!AL$23*prop_sw_use)*(1-Population!$DG64*circ_eff)</f>
        <v>3.6022297356031699E-5</v>
      </c>
      <c r="M64" s="191">
        <f>((1-(1-prop_idu_part)*SUMPRODUCT(Population!$BB64:$BN64,'By group'!$BB$27:$BN$27)*(1-prop_idu_male)/SUMPRODUCT(Population!$B64:$N64,'By group'!$B$27:$N$27))*Probability!Z64*'By group'!$B$24*'By group'!Z$23+(1-prop_idu_part)*SUMPRODUCT(Population!$BB64:$BN64,'By group'!$BB$27:$BN$27)*(1-prop_idu_male)/SUMPRODUCT(Population!$B64:$N64,'By group'!$B$27:$N$27)*Probability!BM64*'By group'!$B$24*'By group'!BM$23+Probability!AM64*Population!$DE64*(1-'By group'!AM$28*cond_eff)*'By group'!AM$23*prop_sw_use)*(1-Population!$DG64*circ_eff)</f>
        <v>5.7129476529907901E-5</v>
      </c>
      <c r="N64" s="191">
        <f>((1-(1-prop_idu_part)*SUMPRODUCT(Population!$BB64:$BN64,'By group'!$BB$27:$BN$27)*(1-prop_idu_male)/SUMPRODUCT(Population!$B64:$N64,'By group'!$B$27:$N$27))*Probability!AA64*'By group'!$B$24*'By group'!AA$23+(1-prop_idu_part)*SUMPRODUCT(Population!$BB64:$BN64,'By group'!$BB$27:$BN$27)*(1-prop_idu_male)/SUMPRODUCT(Population!$B64:$N64,'By group'!$B$27:$N$27)*Probability!BN64*'By group'!$B$24*'By group'!BN$23+Probability!AN64*Population!$DE64*(1-'By group'!AN$28*cond_eff)*'By group'!AN$23*prop_sw_use)*(1-Population!$DG64*circ_eff)</f>
        <v>4.7873851432742894E-5</v>
      </c>
      <c r="O64" s="190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group'!$BB$27:$BN$27)*prop_idu_male))*Probability!B64*Population!$DC64*(1-'By group'!O$28*'By group'!O$29)*'By group'!B$23+(1-prop_idu_part)*SUMPRODUCT(Population!$BB64:$BN64,'By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group'!$BB$27:$BN$27)*prop_idu_male)*Probability!BB64*Population!$DD64*(1-'By group'!BB$28*'By group'!BB$29)*'By group'!BB$23</f>
        <v>0</v>
      </c>
      <c r="P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group'!$BB$27:$BN$27)*prop_idu_male))*Probability!C64*Population!$DC64*(1-'By group'!P$28*'By group'!P$29)*'By group'!C$23+(1-prop_idu_part)*SUMPRODUCT(Population!$BB64:$BN64,'By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group'!$BB$27:$BN$27)*prop_idu_male)*Probability!BC64*Population!$DD64*(1-'By group'!BC$28*'By group'!BC$29)*'By group'!BC$23</f>
        <v>1.0713107391592321E-3</v>
      </c>
      <c r="Q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group'!$BB$27:$BN$27)*prop_idu_male))*Probability!D64*Population!$DC64*(1-'By group'!Q$28*'By group'!Q$29)*'By group'!D$23+(1-prop_idu_part)*SUMPRODUCT(Population!$BB64:$BN64,'By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group'!$BB$27:$BN$27)*prop_idu_male)*Probability!BD64*Population!$DD64*(1-'By group'!BD$28*'By group'!BD$29)*'By group'!BD$23</f>
        <v>1.5647869064305186E-3</v>
      </c>
      <c r="R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group'!$BB$27:$BN$27)*prop_idu_male))*Probability!E64*Population!$DC64*(1-'By group'!R$28*'By group'!R$29)*'By group'!E$23+(1-prop_idu_part)*SUMPRODUCT(Population!$BB64:$BN64,'By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group'!$BB$27:$BN$27)*prop_idu_male)*Probability!BE64*Population!$DD64*(1-'By group'!BE$28*'By group'!BE$29)*'By group'!BE$23</f>
        <v>1.8196932718442778E-3</v>
      </c>
      <c r="S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group'!$BB$27:$BN$27)*prop_idu_male))*Probability!F64*Population!$DC64*(1-'By group'!S$28*'By group'!S$29)*'By group'!F$23+(1-prop_idu_part)*SUMPRODUCT(Population!$BB64:$BN64,'By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group'!$BB$27:$BN$27)*prop_idu_male)*Probability!BF64*Population!$DD64*(1-'By group'!BF$28*'By group'!BF$29)*'By group'!BF$23</f>
        <v>9.7227584514111419E-4</v>
      </c>
      <c r="T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group'!$BB$27:$BN$27)*prop_idu_male))*Probability!G64*Population!$DC64*(1-'By group'!T$28*'By group'!T$29)*'By group'!G$23+(1-prop_idu_part)*SUMPRODUCT(Population!$BB64:$BN64,'By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group'!$BB$27:$BN$27)*prop_idu_male)*Probability!BG64*Population!$DD64*(1-'By group'!BG$28*'By group'!BG$29)*'By group'!BG$23</f>
        <v>5.8642610496934249E-4</v>
      </c>
      <c r="U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group'!$BB$27:$BN$27)*prop_idu_male))*Probability!H64*Population!$DC64*(1-'By group'!U$28*'By group'!U$29)*'By group'!H$23+(1-prop_idu_part)*SUMPRODUCT(Population!$BB64:$BN64,'By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group'!$BB$27:$BN$27)*prop_idu_male)*Probability!BH64*Population!$DD64*(1-'By group'!BH$28*'By group'!BH$29)*'By group'!BH$23</f>
        <v>5.0118928502613104E-4</v>
      </c>
      <c r="V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group'!$BB$27:$BN$27)*prop_idu_male))*Probability!I64*Population!$DC64*(1-'By group'!V$28*'By group'!V$29)*'By group'!I$23+(1-prop_idu_part)*SUMPRODUCT(Population!$BB64:$BN64,'By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group'!$BB$27:$BN$27)*prop_idu_male)*Probability!BI64*Population!$DD64*(1-'By group'!BI$28*'By group'!BI$29)*'By group'!BI$23</f>
        <v>0</v>
      </c>
      <c r="W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group'!$BB$27:$BN$27)*prop_idu_male))*Probability!J64*Population!$DC64*(1-'By group'!W$28*'By group'!W$29)*'By group'!J$23+(1-prop_idu_part)*SUMPRODUCT(Population!$BB64:$BN64,'By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group'!$BB$27:$BN$27)*prop_idu_male)*Probability!BJ64*Population!$DD64*(1-'By group'!BJ$28*'By group'!BJ$29)*'By group'!BJ$23</f>
        <v>0</v>
      </c>
      <c r="X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group'!$BB$27:$BN$27)*prop_idu_male))*Probability!K64*Population!$DC64*(1-'By group'!X$28*'By group'!X$29)*'By group'!K$23+(1-prop_idu_part)*SUMPRODUCT(Population!$BB64:$BN64,'By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group'!$BB$27:$BN$27)*prop_idu_male)*Probability!BK64*Population!$DD64*(1-'By group'!BK$28*'By group'!BK$29)*'By group'!BK$23</f>
        <v>0</v>
      </c>
      <c r="Y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group'!$BB$27:$BN$27)*prop_idu_male))*Probability!L64*Population!$DC64*(1-'By group'!Y$28*'By group'!Y$29)*'By group'!L$23+(1-prop_idu_part)*SUMPRODUCT(Population!$BB64:$BN64,'By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group'!$BB$27:$BN$27)*prop_idu_male)*Probability!BL64*Population!$DD64*(1-'By group'!BL$28*'By group'!BL$29)*'By group'!BL$23</f>
        <v>1.6801909746165256E-5</v>
      </c>
      <c r="Z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group'!$BB$27:$BN$27)*prop_idu_male))*Probability!M64*Population!$DC64*(1-'By group'!Z$28*'By group'!Z$29)*'By group'!M$23+(1-prop_idu_part)*SUMPRODUCT(Population!$BB64:$BN64,'By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group'!$BB$27:$BN$27)*prop_idu_male)*Probability!BM64*Population!$DD64*(1-'By group'!BM$28*'By group'!BM$29)*'By group'!BM$23</f>
        <v>2.6726366112640792E-5</v>
      </c>
      <c r="AA64" s="191">
        <f>(1-(1-prop_idu_part)*SUMPRODUCT(Population!$BB64:$BN64,'By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group'!$BB$27:$BN$27)*prop_idu_male))*Probability!N64*Population!$DC64*(1-'By group'!AA$28*'By group'!AA$29)*'By group'!N$23+(1-prop_idu_part)*SUMPRODUCT(Population!$BB64:$BN64,'By group'!$BB$27:$BN$27)*prop_idu_male/(SUMPRODUCT(Population!$B64:$N64,'By group'!$B$27:$N$27)-(1-prop_idu_part)*SUMPRODUCT(Population!$BB64:$BN64,'By group'!$BB$27:$BN$27)*(1-prop_idu_male)+(1-prop_idu_part)*SUMPRODUCT(Population!$BB64:$BN64,'By group'!$BB$27:$BN$27)*prop_idu_male)*Probability!BN64*Population!$DD64*(1-'By group'!BN$28*'By group'!BN$29)*'By group'!BN$23</f>
        <v>2.2345209106975862E-5</v>
      </c>
      <c r="AB64" s="229">
        <f>Probability!B64*'By group'!$AB$24*'By group'!B$23</f>
        <v>0</v>
      </c>
      <c r="AC64" s="229">
        <f>Probability!C64*'By group'!$AB$24*'By group'!C$23</f>
        <v>4.9814502516297099E-2</v>
      </c>
      <c r="AD64" s="229">
        <f>Probability!D64*'By group'!$AB$24*'By group'!D$23</f>
        <v>7.2762616365598123E-2</v>
      </c>
      <c r="AE64" s="229">
        <f>Probability!E64*'By group'!$AB$24*'By group'!E$23</f>
        <v>8.4619074994563101E-2</v>
      </c>
      <c r="AF64" s="229">
        <f>Probability!F64*'By group'!$AB$24*'By group'!F$23</f>
        <v>4.5213906908126517E-2</v>
      </c>
      <c r="AG64" s="229">
        <f>Probability!G64*'By group'!$AB$24*'By group'!G$23</f>
        <v>2.7271224472058309E-2</v>
      </c>
      <c r="AH64" s="229">
        <f>Probability!H64*'By group'!$AB$24*'By group'!H$23</f>
        <v>2.330817931207501E-2</v>
      </c>
      <c r="AI64" s="229">
        <f>Probability!I64*'By group'!$AB$24*'By group'!I$23</f>
        <v>0</v>
      </c>
      <c r="AJ64" s="229">
        <f>Probability!J64*'By group'!$AB$24*'By group'!J$23</f>
        <v>0</v>
      </c>
      <c r="AK64" s="229">
        <f>Probability!K64*'By group'!$AB$24*'By group'!K$23</f>
        <v>0</v>
      </c>
      <c r="AL64" s="229">
        <f>Probability!L64*'By group'!$AB$24*'By group'!L$23</f>
        <v>7.8138712253741774E-4</v>
      </c>
      <c r="AM64" s="229">
        <f>Probability!M64*'By group'!$AB$24*'By group'!M$23</f>
        <v>1.2429800173689974E-3</v>
      </c>
      <c r="AN64" s="229">
        <f>Probability!N64*'By group'!$AB$24*'By group'!N$23</f>
        <v>1.0392686443699351E-3</v>
      </c>
      <c r="AO64" s="40">
        <f>Probability!AO64*'By group'!$AO$24*'By group'!AO$23</f>
        <v>0</v>
      </c>
      <c r="AP64" s="42">
        <f>Probability!AP64*'By group'!$AO$24*'By group'!AP$23</f>
        <v>5.2290142087597418E-3</v>
      </c>
      <c r="AQ64" s="42">
        <f>Probability!AQ64*'By group'!$AO$24*'By group'!AQ$23</f>
        <v>7.4985966614811378E-3</v>
      </c>
      <c r="AR64" s="42">
        <f>Probability!AR64*'By group'!$AO$24*'By group'!AR$23</f>
        <v>8.461857415275038E-3</v>
      </c>
      <c r="AS64" s="42">
        <f>Probability!AS64*'By group'!$AO$24*'By group'!AS$23</f>
        <v>4.4030703944715633E-3</v>
      </c>
      <c r="AT64" s="42">
        <f>Probability!AT64*'By group'!$AO$24*'By group'!AT$23</f>
        <v>2.5974814719763682E-3</v>
      </c>
      <c r="AU64" s="42">
        <f>Probability!AU64*'By group'!$AO$24*'By group'!AU$23</f>
        <v>2.1170140128634776E-3</v>
      </c>
      <c r="AV64" s="42">
        <f>Probability!AV64*'By group'!$AO$24*'By group'!AV$23</f>
        <v>0</v>
      </c>
      <c r="AW64" s="42">
        <f>Probability!AW64*'By group'!$AO$24*'By group'!AW$23</f>
        <v>0</v>
      </c>
      <c r="AX64" s="42">
        <f>Probability!AX64*'By group'!$AO$24*'By group'!AX$23</f>
        <v>0</v>
      </c>
      <c r="AY64" s="42">
        <f>Probability!AY64*'By group'!$AO$24*'By group'!AY$23</f>
        <v>7.0708147922102628E-5</v>
      </c>
      <c r="AZ64" s="42">
        <f>Probability!AZ64*'By group'!$AO$24*'By group'!AZ$23</f>
        <v>1.0541022694803587E-4</v>
      </c>
      <c r="BA64" s="43">
        <f>Probability!BA64*'By group'!$AO$24*'By group'!BA$23</f>
        <v>7.9914358913585126E-5</v>
      </c>
      <c r="BB64" s="191">
        <f>prop_idu_part*Probability!BB64*'By group'!$BB$24*'By group'!BB$23+Probability!BB64*'By group'!$BB$30*'By group'!BB$31</f>
        <v>0</v>
      </c>
      <c r="BC64" s="191">
        <f>prop_idu_part*Probability!BC64*'By group'!$BB$24*'By group'!BC$23+Probability!BC64*'By group'!$BB$30*'By group'!BC$31</f>
        <v>5.8621612704853499E-2</v>
      </c>
      <c r="BD64" s="191">
        <f>prop_idu_part*Probability!BD64*'By group'!$BB$24*'By group'!BD$23+Probability!BD64*'By group'!$BB$30*'By group'!BD$31</f>
        <v>0.1371179989965651</v>
      </c>
      <c r="BE64" s="191">
        <f>prop_idu_part*Probability!BE64*'By group'!$BB$24*'By group'!BE$23+Probability!BE64*'By group'!$BB$30*'By group'!BE$31</f>
        <v>0.1341882851966634</v>
      </c>
      <c r="BF64" s="191">
        <f>prop_idu_part*Probability!BF64*'By group'!$BB$24*'By group'!BF$23+Probability!BF64*'By group'!$BB$30*'By group'!BF$31</f>
        <v>4.3885566659908407E-2</v>
      </c>
      <c r="BG64" s="191">
        <f>prop_idu_part*Probability!BG64*'By group'!$BB$24*'By group'!BG$23+Probability!BG64*'By group'!$BB$30*'By group'!BG$31</f>
        <v>1.3411262064022969E-2</v>
      </c>
      <c r="BH64" s="191">
        <f>prop_idu_part*Probability!BH64*'By group'!$BB$24*'By group'!BH$23+Probability!BH64*'By group'!$BB$30*'By group'!BH$31</f>
        <v>1.0542984116444533E-2</v>
      </c>
      <c r="BI64" s="191">
        <f>prop_idu_part*Probability!BI64*'By group'!$BB$24*'By group'!BI$23+Probability!BI64*'By group'!$BB$30*'By group'!BI$31</f>
        <v>0</v>
      </c>
      <c r="BJ64" s="191">
        <f>prop_idu_part*Probability!BJ64*'By group'!$BB$24*'By group'!BJ$23+Probability!BJ64*'By group'!$BB$30*'By group'!BJ$31</f>
        <v>0</v>
      </c>
      <c r="BK64" s="191">
        <f>prop_idu_part*Probability!BK64*'By group'!$BB$24*'By group'!BK$23+Probability!BK64*'By group'!$BB$30*'By group'!BK$31</f>
        <v>0</v>
      </c>
      <c r="BL64" s="191">
        <f>prop_idu_part*Probability!BL64*'By group'!$BB$24*'By group'!BL$23+Probability!BL64*'By group'!$BB$30*'By group'!BL$31</f>
        <v>4.7841820267829566E-3</v>
      </c>
      <c r="BM64" s="191">
        <f>prop_idu_part*Probability!BM64*'By group'!$BB$24*'By group'!BM$23+Probability!BM64*'By group'!$BB$30*'By group'!BM$31</f>
        <v>2.4023784889970119E-3</v>
      </c>
      <c r="BN64" s="192">
        <f>prop_idu_part*Probability!BN64*'By group'!$BB$24*'By group'!BN$23+Probability!BN64*'By group'!$BB$30*'By group'!BN$31</f>
        <v>1.7634256073105975E-3</v>
      </c>
    </row>
    <row r="65" spans="1:66" x14ac:dyDescent="0.25">
      <c r="A65">
        <f t="shared" si="0"/>
        <v>30.5</v>
      </c>
      <c r="B65" s="190">
        <f>((1-(1-prop_idu_part)*SUMPRODUCT(Population!$BB65:$BN65,'By group'!$BB$27:$BN$27)*(1-prop_idu_male)/SUMPRODUCT(Population!$B65:$N65,'By group'!$B$27:$N$27))*Probability!O65*'By group'!$B$24*'By group'!O$23+(1-prop_idu_part)*SUMPRODUCT(Population!$BB65:$BN65,'By group'!$BB$27:$BN$27)*(1-prop_idu_male)/SUMPRODUCT(Population!$B65:$N65,'By group'!$B$27:$N$27)*Probability!BB65*'By group'!$B$24*'By group'!BB$23+Probability!AB65*Population!$DE65*(1-'By group'!AB$28*cond_eff)*'By group'!AB$23*prop_sw_use)*(1-Population!$DG65*circ_eff)</f>
        <v>0</v>
      </c>
      <c r="C65" s="191">
        <f>((1-(1-prop_idu_part)*SUMPRODUCT(Population!$BB65:$BN65,'By group'!$BB$27:$BN$27)*(1-prop_idu_male)/SUMPRODUCT(Population!$B65:$N65,'By group'!$B$27:$N$27))*Probability!P65*'By group'!$B$24*'By group'!P$23+(1-prop_idu_part)*SUMPRODUCT(Population!$BB65:$BN65,'By group'!$BB$27:$BN$27)*(1-prop_idu_male)/SUMPRODUCT(Population!$B65:$N65,'By group'!$B$27:$N$27)*Probability!BC65*'By group'!$B$24*'By group'!BC$23+Probability!AC65*Population!$DE65*(1-'By group'!AC$28*cond_eff)*'By group'!AC$23*prop_sw_use)*(1-Population!$DG65*circ_eff)</f>
        <v>2.2927649308877836E-3</v>
      </c>
      <c r="D65" s="191">
        <f>((1-(1-prop_idu_part)*SUMPRODUCT(Population!$BB65:$BN65,'By group'!$BB$27:$BN$27)*(1-prop_idu_male)/SUMPRODUCT(Population!$B65:$N65,'By group'!$B$27:$N$27))*Probability!Q65*'By group'!$B$24*'By group'!Q$23+(1-prop_idu_part)*SUMPRODUCT(Population!$BB65:$BN65,'By group'!$BB$27:$BN$27)*(1-prop_idu_male)/SUMPRODUCT(Population!$B65:$N65,'By group'!$B$27:$N$27)*Probability!BD65*'By group'!$B$24*'By group'!BD$23+Probability!AD65*Population!$DE65*(1-'By group'!AD$28*cond_eff)*'By group'!AD$23*prop_sw_use)*(1-Population!$DG65*circ_eff)</f>
        <v>3.354123036911075E-3</v>
      </c>
      <c r="E65" s="191">
        <f>((1-(1-prop_idu_part)*SUMPRODUCT(Population!$BB65:$BN65,'By group'!$BB$27:$BN$27)*(1-prop_idu_male)/SUMPRODUCT(Population!$B65:$N65,'By group'!$B$27:$N$27))*Probability!R65*'By group'!$B$24*'By group'!R$23+(1-prop_idu_part)*SUMPRODUCT(Population!$BB65:$BN65,'By group'!$BB$27:$BN$27)*(1-prop_idu_male)/SUMPRODUCT(Population!$B65:$N65,'By group'!$B$27:$N$27)*Probability!BE65*'By group'!$B$24*'By group'!BE$23+Probability!AE65*Population!$DE65*(1-'By group'!AE$28*cond_eff)*'By group'!AE$23*prop_sw_use)*(1-Population!$DG65*circ_eff)</f>
        <v>3.9056244570918682E-3</v>
      </c>
      <c r="F65" s="191">
        <f>((1-(1-prop_idu_part)*SUMPRODUCT(Population!$BB65:$BN65,'By group'!$BB$27:$BN$27)*(1-prop_idu_male)/SUMPRODUCT(Population!$B65:$N65,'By group'!$B$27:$N$27))*Probability!S65*'By group'!$B$24*'By group'!S$23+(1-prop_idu_part)*SUMPRODUCT(Population!$BB65:$BN65,'By group'!$BB$27:$BN$27)*(1-prop_idu_male)/SUMPRODUCT(Population!$B65:$N65,'By group'!$B$27:$N$27)*Probability!BF65*'By group'!$B$24*'By group'!BF$23+Probability!AF65*Population!$DE65*(1-'By group'!AF$28*cond_eff)*'By group'!AF$23*prop_sw_use)*(1-Population!$DG65*circ_eff)</f>
        <v>2.0873857114332905E-3</v>
      </c>
      <c r="G65" s="191">
        <f>((1-(1-prop_idu_part)*SUMPRODUCT(Population!$BB65:$BN65,'By group'!$BB$27:$BN$27)*(1-prop_idu_male)/SUMPRODUCT(Population!$B65:$N65,'By group'!$B$27:$N$27))*Probability!T65*'By group'!$B$24*'By group'!T$23+(1-prop_idu_part)*SUMPRODUCT(Population!$BB65:$BN65,'By group'!$BB$27:$BN$27)*(1-prop_idu_male)/SUMPRODUCT(Population!$B65:$N65,'By group'!$B$27:$N$27)*Probability!BG65*'By group'!$B$24*'By group'!BG$23+Probability!AG65*Population!$DE65*(1-'By group'!AG$28*cond_eff)*'By group'!AG$23*prop_sw_use)*(1-Population!$DG65*circ_eff)</f>
        <v>1.2585230188113038E-3</v>
      </c>
      <c r="H65" s="191">
        <f>((1-(1-prop_idu_part)*SUMPRODUCT(Population!$BB65:$BN65,'By group'!$BB$27:$BN$27)*(1-prop_idu_male)/SUMPRODUCT(Population!$B65:$N65,'By group'!$B$27:$N$27))*Probability!U65*'By group'!$B$24*'By group'!U$23+(1-prop_idu_part)*SUMPRODUCT(Population!$BB65:$BN65,'By group'!$BB$27:$BN$27)*(1-prop_idu_male)/SUMPRODUCT(Population!$B65:$N65,'By group'!$B$27:$N$27)*Probability!BH65*'By group'!$B$24*'By group'!BH$23+Probability!AH65*Population!$DE65*(1-'By group'!AH$28*cond_eff)*'By group'!AH$23*prop_sw_use)*(1-Population!$DG65*circ_eff)</f>
        <v>1.0741305296149662E-3</v>
      </c>
      <c r="I65" s="191">
        <f>((1-(1-prop_idu_part)*SUMPRODUCT(Population!$BB65:$BN65,'By group'!$BB$27:$BN$27)*(1-prop_idu_male)/SUMPRODUCT(Population!$B65:$N65,'By group'!$B$27:$N$27))*Probability!V65*'By group'!$B$24*'By group'!V$23+(1-prop_idu_part)*SUMPRODUCT(Population!$BB65:$BN65,'By group'!$BB$27:$BN$27)*(1-prop_idu_male)/SUMPRODUCT(Population!$B65:$N65,'By group'!$B$27:$N$27)*Probability!BI65*'By group'!$B$24*'By group'!BI$23+Probability!AI65*Population!$DE65*(1-'By group'!AI$28*cond_eff)*'By group'!AI$23*prop_sw_use)*(1-Population!$DG65*circ_eff)</f>
        <v>0</v>
      </c>
      <c r="J65" s="191">
        <f>((1-(1-prop_idu_part)*SUMPRODUCT(Population!$BB65:$BN65,'By group'!$BB$27:$BN$27)*(1-prop_idu_male)/SUMPRODUCT(Population!$B65:$N65,'By group'!$B$27:$N$27))*Probability!W65*'By group'!$B$24*'By group'!W$23+(1-prop_idu_part)*SUMPRODUCT(Population!$BB65:$BN65,'By group'!$BB$27:$BN$27)*(1-prop_idu_male)/SUMPRODUCT(Population!$B65:$N65,'By group'!$B$27:$N$27)*Probability!BJ65*'By group'!$B$24*'By group'!BJ$23+Probability!AJ65*Population!$DE65*(1-'By group'!AJ$28*cond_eff)*'By group'!AJ$23*prop_sw_use)*(1-Population!$DG65*circ_eff)</f>
        <v>0</v>
      </c>
      <c r="K65" s="191">
        <f>((1-(1-prop_idu_part)*SUMPRODUCT(Population!$BB65:$BN65,'By group'!$BB$27:$BN$27)*(1-prop_idu_male)/SUMPRODUCT(Population!$B65:$N65,'By group'!$B$27:$N$27))*Probability!X65*'By group'!$B$24*'By group'!X$23+(1-prop_idu_part)*SUMPRODUCT(Population!$BB65:$BN65,'By group'!$BB$27:$BN$27)*(1-prop_idu_male)/SUMPRODUCT(Population!$B65:$N65,'By group'!$B$27:$N$27)*Probability!BK65*'By group'!$B$24*'By group'!BK$23+Probability!AK65*Population!$DE65*(1-'By group'!AK$28*cond_eff)*'By group'!AK$23*prop_sw_use)*(1-Population!$DG65*circ_eff)</f>
        <v>0</v>
      </c>
      <c r="L65" s="191">
        <f>((1-(1-prop_idu_part)*SUMPRODUCT(Population!$BB65:$BN65,'By group'!$BB$27:$BN$27)*(1-prop_idu_male)/SUMPRODUCT(Population!$B65:$N65,'By group'!$B$27:$N$27))*Probability!Y65*'By group'!$B$24*'By group'!Y$23+(1-prop_idu_part)*SUMPRODUCT(Population!$BB65:$BN65,'By group'!$BB$27:$BN$27)*(1-prop_idu_male)/SUMPRODUCT(Population!$B65:$N65,'By group'!$B$27:$N$27)*Probability!BL65*'By group'!$B$24*'By group'!BL$23+Probability!AL65*Population!$DE65*(1-'By group'!AL$28*cond_eff)*'By group'!AL$23*prop_sw_use)*(1-Population!$DG65*circ_eff)</f>
        <v>3.5966447860542808E-5</v>
      </c>
      <c r="M65" s="191">
        <f>((1-(1-prop_idu_part)*SUMPRODUCT(Population!$BB65:$BN65,'By group'!$BB$27:$BN$27)*(1-prop_idu_male)/SUMPRODUCT(Population!$B65:$N65,'By group'!$B$27:$N$27))*Probability!Z65*'By group'!$B$24*'By group'!Z$23+(1-prop_idu_part)*SUMPRODUCT(Population!$BB65:$BN65,'By group'!$BB$27:$BN$27)*(1-prop_idu_male)/SUMPRODUCT(Population!$B65:$N65,'By group'!$B$27:$N$27)*Probability!BM65*'By group'!$B$24*'By group'!BM$23+Probability!AM65*Population!$DE65*(1-'By group'!AM$28*cond_eff)*'By group'!AM$23*prop_sw_use)*(1-Population!$DG65*circ_eff)</f>
        <v>5.6972005925825785E-5</v>
      </c>
      <c r="N65" s="191">
        <f>((1-(1-prop_idu_part)*SUMPRODUCT(Population!$BB65:$BN65,'By group'!$BB$27:$BN$27)*(1-prop_idu_male)/SUMPRODUCT(Population!$B65:$N65,'By group'!$B$27:$N$27))*Probability!AA65*'By group'!$B$24*'By group'!AA$23+(1-prop_idu_part)*SUMPRODUCT(Population!$BB65:$BN65,'By group'!$BB$27:$BN$27)*(1-prop_idu_male)/SUMPRODUCT(Population!$B65:$N65,'By group'!$B$27:$N$27)*Probability!BN65*'By group'!$B$24*'By group'!BN$23+Probability!AN65*Population!$DE65*(1-'By group'!AN$28*cond_eff)*'By group'!AN$23*prop_sw_use)*(1-Population!$DG65*circ_eff)</f>
        <v>4.7615390123766351E-5</v>
      </c>
      <c r="O65" s="190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group'!$BB$27:$BN$27)*prop_idu_male))*Probability!B65*Population!$DC65*(1-'By group'!O$28*'By group'!O$29)*'By group'!B$23+(1-prop_idu_part)*SUMPRODUCT(Population!$BB65:$BN65,'By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group'!$BB$27:$BN$27)*prop_idu_male)*Probability!BB65*Population!$DD65*(1-'By group'!BB$28*'By group'!BB$29)*'By group'!BB$23</f>
        <v>0</v>
      </c>
      <c r="P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group'!$BB$27:$BN$27)*prop_idu_male))*Probability!C65*Population!$DC65*(1-'By group'!P$28*'By group'!P$29)*'By group'!C$23+(1-prop_idu_part)*SUMPRODUCT(Population!$BB65:$BN65,'By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group'!$BB$27:$BN$27)*prop_idu_male)*Probability!BC65*Population!$DD65*(1-'By group'!BC$28*'By group'!BC$29)*'By group'!BC$23</f>
        <v>1.070808083445917E-3</v>
      </c>
      <c r="Q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group'!$BB$27:$BN$27)*prop_idu_male))*Probability!D65*Population!$DC65*(1-'By group'!Q$28*'By group'!Q$29)*'By group'!D$23+(1-prop_idu_part)*SUMPRODUCT(Population!$BB65:$BN65,'By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group'!$BB$27:$BN$27)*prop_idu_male)*Probability!BD65*Population!$DD65*(1-'By group'!BD$28*'By group'!BD$29)*'By group'!BD$23</f>
        <v>1.563701520042464E-3</v>
      </c>
      <c r="R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group'!$BB$27:$BN$27)*prop_idu_male))*Probability!E65*Population!$DC65*(1-'By group'!R$28*'By group'!R$29)*'By group'!E$23+(1-prop_idu_part)*SUMPRODUCT(Population!$BB65:$BN65,'By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group'!$BB$27:$BN$27)*prop_idu_male)*Probability!BE65*Population!$DD65*(1-'By group'!BE$28*'By group'!BE$29)*'By group'!BE$23</f>
        <v>1.8175853178112474E-3</v>
      </c>
      <c r="S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group'!$BB$27:$BN$27)*prop_idu_male))*Probability!F65*Population!$DC65*(1-'By group'!S$28*'By group'!S$29)*'By group'!F$23+(1-prop_idu_part)*SUMPRODUCT(Population!$BB65:$BN65,'By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group'!$BB$27:$BN$27)*prop_idu_male)*Probability!BF65*Population!$DD65*(1-'By group'!BF$28*'By group'!BF$29)*'By group'!BF$23</f>
        <v>9.7067879475097661E-4</v>
      </c>
      <c r="T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group'!$BB$27:$BN$27)*prop_idu_male))*Probability!G65*Population!$DC65*(1-'By group'!T$28*'By group'!T$29)*'By group'!G$23+(1-prop_idu_part)*SUMPRODUCT(Population!$BB65:$BN65,'By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group'!$BB$27:$BN$27)*prop_idu_male)*Probability!BG65*Population!$DD65*(1-'By group'!BG$28*'By group'!BG$29)*'By group'!BG$23</f>
        <v>5.8519194201383617E-4</v>
      </c>
      <c r="U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group'!$BB$27:$BN$27)*prop_idu_male))*Probability!H65*Population!$DC65*(1-'By group'!U$28*'By group'!U$29)*'By group'!H$23+(1-prop_idu_part)*SUMPRODUCT(Population!$BB65:$BN65,'By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group'!$BB$27:$BN$27)*prop_idu_male)*Probability!BH65*Population!$DD65*(1-'By group'!BH$28*'By group'!BH$29)*'By group'!BH$23</f>
        <v>4.9958842470811484E-4</v>
      </c>
      <c r="V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group'!$BB$27:$BN$27)*prop_idu_male))*Probability!I65*Population!$DC65*(1-'By group'!V$28*'By group'!V$29)*'By group'!I$23+(1-prop_idu_part)*SUMPRODUCT(Population!$BB65:$BN65,'By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group'!$BB$27:$BN$27)*prop_idu_male)*Probability!BI65*Population!$DD65*(1-'By group'!BI$28*'By group'!BI$29)*'By group'!BI$23</f>
        <v>0</v>
      </c>
      <c r="W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group'!$BB$27:$BN$27)*prop_idu_male))*Probability!J65*Population!$DC65*(1-'By group'!W$28*'By group'!W$29)*'By group'!J$23+(1-prop_idu_part)*SUMPRODUCT(Population!$BB65:$BN65,'By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group'!$BB$27:$BN$27)*prop_idu_male)*Probability!BJ65*Population!$DD65*(1-'By group'!BJ$28*'By group'!BJ$29)*'By group'!BJ$23</f>
        <v>0</v>
      </c>
      <c r="X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group'!$BB$27:$BN$27)*prop_idu_male))*Probability!K65*Population!$DC65*(1-'By group'!X$28*'By group'!X$29)*'By group'!K$23+(1-prop_idu_part)*SUMPRODUCT(Population!$BB65:$BN65,'By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group'!$BB$27:$BN$27)*prop_idu_male)*Probability!BK65*Population!$DD65*(1-'By group'!BK$28*'By group'!BK$29)*'By group'!BK$23</f>
        <v>0</v>
      </c>
      <c r="Y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group'!$BB$27:$BN$27)*prop_idu_male))*Probability!L65*Population!$DC65*(1-'By group'!Y$28*'By group'!Y$29)*'By group'!L$23+(1-prop_idu_part)*SUMPRODUCT(Population!$BB65:$BN65,'By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group'!$BB$27:$BN$27)*prop_idu_male)*Probability!BL65*Population!$DD65*(1-'By group'!BL$28*'By group'!BL$29)*'By group'!BL$23</f>
        <v>1.6745863802492289E-5</v>
      </c>
      <c r="Z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group'!$BB$27:$BN$27)*prop_idu_male))*Probability!M65*Population!$DC65*(1-'By group'!Z$28*'By group'!Z$29)*'By group'!M$23+(1-prop_idu_part)*SUMPRODUCT(Population!$BB65:$BN65,'By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group'!$BB$27:$BN$27)*prop_idu_male)*Probability!BM65*Population!$DD65*(1-'By group'!BM$28*'By group'!BM$29)*'By group'!BM$23</f>
        <v>2.6595013503225731E-5</v>
      </c>
      <c r="AA65" s="191">
        <f>(1-(1-prop_idu_part)*SUMPRODUCT(Population!$BB65:$BN65,'By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group'!$BB$27:$BN$27)*prop_idu_male))*Probability!N65*Population!$DC65*(1-'By group'!AA$28*'By group'!AA$29)*'By group'!N$23+(1-prop_idu_part)*SUMPRODUCT(Population!$BB65:$BN65,'By group'!$BB$27:$BN$27)*prop_idu_male/(SUMPRODUCT(Population!$B65:$N65,'By group'!$B$27:$N$27)-(1-prop_idu_part)*SUMPRODUCT(Population!$BB65:$BN65,'By group'!$BB$27:$BN$27)*(1-prop_idu_male)+(1-prop_idu_part)*SUMPRODUCT(Population!$BB65:$BN65,'By group'!$BB$27:$BN$27)*prop_idu_male)*Probability!BN65*Population!$DD65*(1-'By group'!BN$28*'By group'!BN$29)*'By group'!BN$23</f>
        <v>2.2186235456618034E-5</v>
      </c>
      <c r="AB65" s="229">
        <f>Probability!B65*'By group'!$AB$24*'By group'!B$23</f>
        <v>0</v>
      </c>
      <c r="AC65" s="229">
        <f>Probability!C65*'By group'!$AB$24*'By group'!C$23</f>
        <v>4.9802688255730906E-2</v>
      </c>
      <c r="AD65" s="229">
        <f>Probability!D65*'By group'!$AB$24*'By group'!D$23</f>
        <v>7.2729018234474307E-2</v>
      </c>
      <c r="AE65" s="229">
        <f>Probability!E65*'By group'!$AB$24*'By group'!E$23</f>
        <v>8.454064854387304E-2</v>
      </c>
      <c r="AF65" s="229">
        <f>Probability!F65*'By group'!$AB$24*'By group'!F$23</f>
        <v>4.5150097815448278E-2</v>
      </c>
      <c r="AG65" s="229">
        <f>Probability!G65*'By group'!$AB$24*'By group'!G$23</f>
        <v>2.7220132383718273E-2</v>
      </c>
      <c r="AH65" s="229">
        <f>Probability!H65*'By group'!$AB$24*'By group'!H$23</f>
        <v>2.3239103145832763E-2</v>
      </c>
      <c r="AI65" s="229">
        <f>Probability!I65*'By group'!$AB$24*'By group'!I$23</f>
        <v>0</v>
      </c>
      <c r="AJ65" s="229">
        <f>Probability!J65*'By group'!$AB$24*'By group'!J$23</f>
        <v>0</v>
      </c>
      <c r="AK65" s="229">
        <f>Probability!K65*'By group'!$AB$24*'By group'!K$23</f>
        <v>0</v>
      </c>
      <c r="AL65" s="229">
        <f>Probability!L65*'By group'!$AB$24*'By group'!L$23</f>
        <v>7.7896073651095778E-4</v>
      </c>
      <c r="AM65" s="229">
        <f>Probability!M65*'By group'!$AB$24*'By group'!M$23</f>
        <v>1.2371566987313927E-3</v>
      </c>
      <c r="AN65" s="229">
        <f>Probability!N65*'By group'!$AB$24*'By group'!N$23</f>
        <v>1.0321126891670062E-3</v>
      </c>
      <c r="AO65" s="40">
        <f>Probability!AO65*'By group'!$AO$24*'By group'!AO$23</f>
        <v>0</v>
      </c>
      <c r="AP65" s="42">
        <f>Probability!AP65*'By group'!$AO$24*'By group'!AP$23</f>
        <v>5.2680116669260252E-3</v>
      </c>
      <c r="AQ65" s="42">
        <f>Probability!AQ65*'By group'!$AO$24*'By group'!AQ$23</f>
        <v>7.5574243403985393E-3</v>
      </c>
      <c r="AR65" s="42">
        <f>Probability!AR65*'By group'!$AO$24*'By group'!AR$23</f>
        <v>8.533040612582728E-3</v>
      </c>
      <c r="AS65" s="42">
        <f>Probability!AS65*'By group'!$AO$24*'By group'!AS$23</f>
        <v>4.4420920471308712E-3</v>
      </c>
      <c r="AT65" s="42">
        <f>Probability!AT65*'By group'!$AO$24*'By group'!AT$23</f>
        <v>2.6213706222922338E-3</v>
      </c>
      <c r="AU65" s="42">
        <f>Probability!AU65*'By group'!$AO$24*'By group'!AU$23</f>
        <v>2.137740662754674E-3</v>
      </c>
      <c r="AV65" s="42">
        <f>Probability!AV65*'By group'!$AO$24*'By group'!AV$23</f>
        <v>0</v>
      </c>
      <c r="AW65" s="42">
        <f>Probability!AW65*'By group'!$AO$24*'By group'!AW$23</f>
        <v>0</v>
      </c>
      <c r="AX65" s="42">
        <f>Probability!AX65*'By group'!$AO$24*'By group'!AX$23</f>
        <v>0</v>
      </c>
      <c r="AY65" s="42">
        <f>Probability!AY65*'By group'!$AO$24*'By group'!AY$23</f>
        <v>7.1404973297371405E-5</v>
      </c>
      <c r="AZ65" s="42">
        <f>Probability!AZ65*'By group'!$AO$24*'By group'!AZ$23</f>
        <v>1.0652671291880356E-4</v>
      </c>
      <c r="BA65" s="43">
        <f>Probability!BA65*'By group'!$AO$24*'By group'!BA$23</f>
        <v>8.0821841728041398E-5</v>
      </c>
      <c r="BB65" s="191">
        <f>prop_idu_part*Probability!BB65*'By group'!$BB$24*'By group'!BB$23+Probability!BB65*'By group'!$BB$30*'By group'!BB$31</f>
        <v>0</v>
      </c>
      <c r="BC65" s="191">
        <f>prop_idu_part*Probability!BC65*'By group'!$BB$24*'By group'!BC$23+Probability!BC65*'By group'!$BB$30*'By group'!BC$31</f>
        <v>5.8623606090725797E-2</v>
      </c>
      <c r="BD65" s="191">
        <f>prop_idu_part*Probability!BD65*'By group'!$BB$24*'By group'!BD$23+Probability!BD65*'By group'!$BB$30*'By group'!BD$31</f>
        <v>0.13712023556302333</v>
      </c>
      <c r="BE65" s="191">
        <f>prop_idu_part*Probability!BE65*'By group'!$BB$24*'By group'!BE$23+Probability!BE65*'By group'!$BB$30*'By group'!BE$31</f>
        <v>0.13418409394407838</v>
      </c>
      <c r="BF65" s="191">
        <f>prop_idu_part*Probability!BF65*'By group'!$BB$24*'By group'!BF$23+Probability!BF65*'By group'!$BB$30*'By group'!BF$31</f>
        <v>4.3881347949628252E-2</v>
      </c>
      <c r="BG65" s="191">
        <f>prop_idu_part*Probability!BG65*'By group'!$BB$24*'By group'!BG$23+Probability!BG65*'By group'!$BB$30*'By group'!BG$31</f>
        <v>1.3408985902284749E-2</v>
      </c>
      <c r="BH65" s="191">
        <f>prop_idu_part*Probability!BH65*'By group'!$BB$24*'By group'!BH$23+Probability!BH65*'By group'!$BB$30*'By group'!BH$31</f>
        <v>1.0539116990831416E-2</v>
      </c>
      <c r="BI65" s="191">
        <f>prop_idu_part*Probability!BI65*'By group'!$BB$24*'By group'!BI$23+Probability!BI65*'By group'!$BB$30*'By group'!BI$31</f>
        <v>0</v>
      </c>
      <c r="BJ65" s="191">
        <f>prop_idu_part*Probability!BJ65*'By group'!$BB$24*'By group'!BJ$23+Probability!BJ65*'By group'!$BB$30*'By group'!BJ$31</f>
        <v>0</v>
      </c>
      <c r="BK65" s="191">
        <f>prop_idu_part*Probability!BK65*'By group'!$BB$24*'By group'!BK$23+Probability!BK65*'By group'!$BB$30*'By group'!BK$31</f>
        <v>0</v>
      </c>
      <c r="BL65" s="191">
        <f>prop_idu_part*Probability!BL65*'By group'!$BB$24*'By group'!BL$23+Probability!BL65*'By group'!$BB$30*'By group'!BL$31</f>
        <v>4.7821677040155892E-3</v>
      </c>
      <c r="BM65" s="191">
        <f>prop_idu_part*Probability!BM65*'By group'!$BB$24*'By group'!BM$23+Probability!BM65*'By group'!$BB$30*'By group'!BM$31</f>
        <v>2.4005309751546785E-3</v>
      </c>
      <c r="BN65" s="192">
        <f>prop_idu_part*Probability!BN65*'By group'!$BB$24*'By group'!BN$23+Probability!BN65*'By group'!$BB$30*'By group'!BN$31</f>
        <v>1.7612401572346809E-3</v>
      </c>
    </row>
    <row r="66" spans="1:66" x14ac:dyDescent="0.25">
      <c r="A66">
        <f t="shared" si="0"/>
        <v>31</v>
      </c>
      <c r="B66" s="190">
        <f>((1-(1-prop_idu_part)*SUMPRODUCT(Population!$BB66:$BN66,'By group'!$BB$27:$BN$27)*(1-prop_idu_male)/SUMPRODUCT(Population!$B66:$N66,'By group'!$B$27:$N$27))*Probability!O66*'By group'!$B$24*'By group'!O$23+(1-prop_idu_part)*SUMPRODUCT(Population!$BB66:$BN66,'By group'!$BB$27:$BN$27)*(1-prop_idu_male)/SUMPRODUCT(Population!$B66:$N66,'By group'!$B$27:$N$27)*Probability!BB66*'By group'!$B$24*'By group'!BB$23+Probability!AB66*Population!$DE66*(1-'By group'!AB$28*cond_eff)*'By group'!AB$23*prop_sw_use)*(1-Population!$DG66*circ_eff)</f>
        <v>0</v>
      </c>
      <c r="C66" s="191">
        <f>((1-(1-prop_idu_part)*SUMPRODUCT(Population!$BB66:$BN66,'By group'!$BB$27:$BN$27)*(1-prop_idu_male)/SUMPRODUCT(Population!$B66:$N66,'By group'!$B$27:$N$27))*Probability!P66*'By group'!$B$24*'By group'!P$23+(1-prop_idu_part)*SUMPRODUCT(Population!$BB66:$BN66,'By group'!$BB$27:$BN$27)*(1-prop_idu_male)/SUMPRODUCT(Population!$B66:$N66,'By group'!$B$27:$N$27)*Probability!BC66*'By group'!$B$24*'By group'!BC$23+Probability!AC66*Population!$DE66*(1-'By group'!AC$28*cond_eff)*'By group'!AC$23*prop_sw_use)*(1-Population!$DG66*circ_eff)</f>
        <v>2.2933006706051988E-3</v>
      </c>
      <c r="D66" s="191">
        <f>((1-(1-prop_idu_part)*SUMPRODUCT(Population!$BB66:$BN66,'By group'!$BB$27:$BN$27)*(1-prop_idu_male)/SUMPRODUCT(Population!$B66:$N66,'By group'!$B$27:$N$27))*Probability!Q66*'By group'!$B$24*'By group'!Q$23+(1-prop_idu_part)*SUMPRODUCT(Population!$BB66:$BN66,'By group'!$BB$27:$BN$27)*(1-prop_idu_male)/SUMPRODUCT(Population!$B66:$N66,'By group'!$B$27:$N$27)*Probability!BD66*'By group'!$B$24*'By group'!BD$23+Probability!AD66*Population!$DE66*(1-'By group'!AD$28*cond_eff)*'By group'!AD$23*prop_sw_use)*(1-Population!$DG66*circ_eff)</f>
        <v>3.354613833265116E-3</v>
      </c>
      <c r="E66" s="191">
        <f>((1-(1-prop_idu_part)*SUMPRODUCT(Population!$BB66:$BN66,'By group'!$BB$27:$BN$27)*(1-prop_idu_male)/SUMPRODUCT(Population!$B66:$N66,'By group'!$B$27:$N$27))*Probability!R66*'By group'!$B$24*'By group'!R$23+(1-prop_idu_part)*SUMPRODUCT(Population!$BB66:$BN66,'By group'!$BB$27:$BN$27)*(1-prop_idu_male)/SUMPRODUCT(Population!$B66:$N66,'By group'!$B$27:$N$27)*Probability!BE66*'By group'!$B$24*'By group'!BE$23+Probability!AE66*Population!$DE66*(1-'By group'!AE$28*cond_eff)*'By group'!AE$23*prop_sw_use)*(1-Population!$DG66*circ_eff)</f>
        <v>3.9053263560554457E-3</v>
      </c>
      <c r="F66" s="191">
        <f>((1-(1-prop_idu_part)*SUMPRODUCT(Population!$BB66:$BN66,'By group'!$BB$27:$BN$27)*(1-prop_idu_male)/SUMPRODUCT(Population!$B66:$N66,'By group'!$B$27:$N$27))*Probability!S66*'By group'!$B$24*'By group'!S$23+(1-prop_idu_part)*SUMPRODUCT(Population!$BB66:$BN66,'By group'!$BB$27:$BN$27)*(1-prop_idu_male)/SUMPRODUCT(Population!$B66:$N66,'By group'!$B$27:$N$27)*Probability!BF66*'By group'!$B$24*'By group'!BF$23+Probability!AF66*Population!$DE66*(1-'By group'!AF$28*cond_eff)*'By group'!AF$23*prop_sw_use)*(1-Population!$DG66*circ_eff)</f>
        <v>2.0866796939847552E-3</v>
      </c>
      <c r="G66" s="191">
        <f>((1-(1-prop_idu_part)*SUMPRODUCT(Population!$BB66:$BN66,'By group'!$BB$27:$BN$27)*(1-prop_idu_male)/SUMPRODUCT(Population!$B66:$N66,'By group'!$B$27:$N$27))*Probability!T66*'By group'!$B$24*'By group'!T$23+(1-prop_idu_part)*SUMPRODUCT(Population!$BB66:$BN66,'By group'!$BB$27:$BN$27)*(1-prop_idu_male)/SUMPRODUCT(Population!$B66:$N66,'By group'!$B$27:$N$27)*Probability!BG66*'By group'!$B$24*'By group'!BG$23+Probability!AG66*Population!$DE66*(1-'By group'!AG$28*cond_eff)*'By group'!AG$23*prop_sw_use)*(1-Population!$DG66*circ_eff)</f>
        <v>1.2577484740493568E-3</v>
      </c>
      <c r="H66" s="191">
        <f>((1-(1-prop_idu_part)*SUMPRODUCT(Population!$BB66:$BN66,'By group'!$BB$27:$BN$27)*(1-prop_idu_male)/SUMPRODUCT(Population!$B66:$N66,'By group'!$B$27:$N$27))*Probability!U66*'By group'!$B$24*'By group'!U$23+(1-prop_idu_part)*SUMPRODUCT(Population!$BB66:$BN66,'By group'!$BB$27:$BN$27)*(1-prop_idu_male)/SUMPRODUCT(Population!$B66:$N66,'By group'!$B$27:$N$27)*Probability!BH66*'By group'!$B$24*'By group'!BH$23+Probability!AH66*Population!$DE66*(1-'By group'!AH$28*cond_eff)*'By group'!AH$23*prop_sw_use)*(1-Population!$DG66*circ_eff)</f>
        <v>1.0726032486329026E-3</v>
      </c>
      <c r="I66" s="191">
        <f>((1-(1-prop_idu_part)*SUMPRODUCT(Population!$BB66:$BN66,'By group'!$BB$27:$BN$27)*(1-prop_idu_male)/SUMPRODUCT(Population!$B66:$N66,'By group'!$B$27:$N$27))*Probability!V66*'By group'!$B$24*'By group'!V$23+(1-prop_idu_part)*SUMPRODUCT(Population!$BB66:$BN66,'By group'!$BB$27:$BN$27)*(1-prop_idu_male)/SUMPRODUCT(Population!$B66:$N66,'By group'!$B$27:$N$27)*Probability!BI66*'By group'!$B$24*'By group'!BI$23+Probability!AI66*Population!$DE66*(1-'By group'!AI$28*cond_eff)*'By group'!AI$23*prop_sw_use)*(1-Population!$DG66*circ_eff)</f>
        <v>0</v>
      </c>
      <c r="J66" s="191">
        <f>((1-(1-prop_idu_part)*SUMPRODUCT(Population!$BB66:$BN66,'By group'!$BB$27:$BN$27)*(1-prop_idu_male)/SUMPRODUCT(Population!$B66:$N66,'By group'!$B$27:$N$27))*Probability!W66*'By group'!$B$24*'By group'!W$23+(1-prop_idu_part)*SUMPRODUCT(Population!$BB66:$BN66,'By group'!$BB$27:$BN$27)*(1-prop_idu_male)/SUMPRODUCT(Population!$B66:$N66,'By group'!$B$27:$N$27)*Probability!BJ66*'By group'!$B$24*'By group'!BJ$23+Probability!AJ66*Population!$DE66*(1-'By group'!AJ$28*cond_eff)*'By group'!AJ$23*prop_sw_use)*(1-Population!$DG66*circ_eff)</f>
        <v>0</v>
      </c>
      <c r="K66" s="191">
        <f>((1-(1-prop_idu_part)*SUMPRODUCT(Population!$BB66:$BN66,'By group'!$BB$27:$BN$27)*(1-prop_idu_male)/SUMPRODUCT(Population!$B66:$N66,'By group'!$B$27:$N$27))*Probability!X66*'By group'!$B$24*'By group'!X$23+(1-prop_idu_part)*SUMPRODUCT(Population!$BB66:$BN66,'By group'!$BB$27:$BN$27)*(1-prop_idu_male)/SUMPRODUCT(Population!$B66:$N66,'By group'!$B$27:$N$27)*Probability!BK66*'By group'!$B$24*'By group'!BK$23+Probability!AK66*Population!$DE66*(1-'By group'!AK$28*cond_eff)*'By group'!AK$23*prop_sw_use)*(1-Population!$DG66*circ_eff)</f>
        <v>0</v>
      </c>
      <c r="L66" s="191">
        <f>((1-(1-prop_idu_part)*SUMPRODUCT(Population!$BB66:$BN66,'By group'!$BB$27:$BN$27)*(1-prop_idu_male)/SUMPRODUCT(Population!$B66:$N66,'By group'!$B$27:$N$27))*Probability!Y66*'By group'!$B$24*'By group'!Y$23+(1-prop_idu_part)*SUMPRODUCT(Population!$BB66:$BN66,'By group'!$BB$27:$BN$27)*(1-prop_idu_male)/SUMPRODUCT(Population!$B66:$N66,'By group'!$B$27:$N$27)*Probability!BL66*'By group'!$B$24*'By group'!BL$23+Probability!AL66*Population!$DE66*(1-'By group'!AL$28*cond_eff)*'By group'!AL$23*prop_sw_use)*(1-Population!$DG66*circ_eff)</f>
        <v>3.5915834784186164E-5</v>
      </c>
      <c r="M66" s="191">
        <f>((1-(1-prop_idu_part)*SUMPRODUCT(Population!$BB66:$BN66,'By group'!$BB$27:$BN$27)*(1-prop_idu_male)/SUMPRODUCT(Population!$B66:$N66,'By group'!$B$27:$N$27))*Probability!Z66*'By group'!$B$24*'By group'!Z$23+(1-prop_idu_part)*SUMPRODUCT(Population!$BB66:$BN66,'By group'!$BB$27:$BN$27)*(1-prop_idu_male)/SUMPRODUCT(Population!$B66:$N66,'By group'!$B$27:$N$27)*Probability!BM66*'By group'!$B$24*'By group'!BM$23+Probability!AM66*Population!$DE66*(1-'By group'!AM$28*cond_eff)*'By group'!AM$23*prop_sw_use)*(1-Population!$DG66*circ_eff)</f>
        <v>5.6826668443958321E-5</v>
      </c>
      <c r="N66" s="191">
        <f>((1-(1-prop_idu_part)*SUMPRODUCT(Population!$BB66:$BN66,'By group'!$BB$27:$BN$27)*(1-prop_idu_male)/SUMPRODUCT(Population!$B66:$N66,'By group'!$B$27:$N$27))*Probability!AA66*'By group'!$B$24*'By group'!AA$23+(1-prop_idu_part)*SUMPRODUCT(Population!$BB66:$BN66,'By group'!$BB$27:$BN$27)*(1-prop_idu_male)/SUMPRODUCT(Population!$B66:$N66,'By group'!$B$27:$N$27)*Probability!BN66*'By group'!$B$24*'By group'!BN$23+Probability!AN66*Population!$DE66*(1-'By group'!AN$28*cond_eff)*'By group'!AN$23*prop_sw_use)*(1-Population!$DG66*circ_eff)</f>
        <v>4.7374605848280016E-5</v>
      </c>
      <c r="O66" s="190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group'!$BB$27:$BN$27)*prop_idu_male))*Probability!B66*Population!$DC66*(1-'By group'!O$28*'By group'!O$29)*'By group'!B$23+(1-prop_idu_part)*SUMPRODUCT(Population!$BB66:$BN66,'By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group'!$BB$27:$BN$27)*prop_idu_male)*Probability!BB66*Population!$DD66*(1-'By group'!BB$28*'By group'!BB$29)*'By group'!BB$23</f>
        <v>0</v>
      </c>
      <c r="P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group'!$BB$27:$BN$27)*prop_idu_male))*Probability!C66*Population!$DC66*(1-'By group'!P$28*'By group'!P$29)*'By group'!C$23+(1-prop_idu_part)*SUMPRODUCT(Population!$BB66:$BN66,'By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group'!$BB$27:$BN$27)*prop_idu_male)*Probability!BC66*Population!$DD66*(1-'By group'!BC$28*'By group'!BC$29)*'By group'!BC$23</f>
        <v>1.070368446603866E-3</v>
      </c>
      <c r="Q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group'!$BB$27:$BN$27)*prop_idu_male))*Probability!D66*Population!$DC66*(1-'By group'!Q$28*'By group'!Q$29)*'By group'!D$23+(1-prop_idu_part)*SUMPRODUCT(Population!$BB66:$BN66,'By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group'!$BB$27:$BN$27)*prop_idu_male)*Probability!BD66*Population!$DD66*(1-'By group'!BD$28*'By group'!BD$29)*'By group'!BD$23</f>
        <v>1.5627380294182072E-3</v>
      </c>
      <c r="R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group'!$BB$27:$BN$27)*prop_idu_male))*Probability!E66*Population!$DC66*(1-'By group'!R$28*'By group'!R$29)*'By group'!E$23+(1-prop_idu_part)*SUMPRODUCT(Population!$BB66:$BN66,'By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group'!$BB$27:$BN$27)*prop_idu_male)*Probability!BE66*Population!$DD66*(1-'By group'!BE$28*'By group'!BE$29)*'By group'!BE$23</f>
        <v>1.8156852316660555E-3</v>
      </c>
      <c r="S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group'!$BB$27:$BN$27)*prop_idu_male))*Probability!F66*Population!$DC66*(1-'By group'!S$28*'By group'!S$29)*'By group'!F$23+(1-prop_idu_part)*SUMPRODUCT(Population!$BB66:$BN66,'By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group'!$BB$27:$BN$27)*prop_idu_male)*Probability!BF66*Population!$DD66*(1-'By group'!BF$28*'By group'!BF$29)*'By group'!BF$23</f>
        <v>9.6922714549563162E-4</v>
      </c>
      <c r="T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group'!$BB$27:$BN$27)*prop_idu_male))*Probability!G66*Population!$DC66*(1-'By group'!T$28*'By group'!T$29)*'By group'!G$23+(1-prop_idu_part)*SUMPRODUCT(Population!$BB66:$BN66,'By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group'!$BB$27:$BN$27)*prop_idu_male)*Probability!BG66*Population!$DD66*(1-'By group'!BG$28*'By group'!BG$29)*'By group'!BG$23</f>
        <v>5.8406335550105048E-4</v>
      </c>
      <c r="U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group'!$BB$27:$BN$27)*prop_idu_male))*Probability!H66*Population!$DC66*(1-'By group'!U$28*'By group'!U$29)*'By group'!H$23+(1-prop_idu_part)*SUMPRODUCT(Population!$BB66:$BN66,'By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group'!$BB$27:$BN$27)*prop_idu_male)*Probability!BH66*Population!$DD66*(1-'By group'!BH$28*'By group'!BH$29)*'By group'!BH$23</f>
        <v>4.9810867788782913E-4</v>
      </c>
      <c r="V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group'!$BB$27:$BN$27)*prop_idu_male))*Probability!I66*Population!$DC66*(1-'By group'!V$28*'By group'!V$29)*'By group'!I$23+(1-prop_idu_part)*SUMPRODUCT(Population!$BB66:$BN66,'By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group'!$BB$27:$BN$27)*prop_idu_male)*Probability!BI66*Population!$DD66*(1-'By group'!BI$28*'By group'!BI$29)*'By group'!BI$23</f>
        <v>0</v>
      </c>
      <c r="W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group'!$BB$27:$BN$27)*prop_idu_male))*Probability!J66*Population!$DC66*(1-'By group'!W$28*'By group'!W$29)*'By group'!J$23+(1-prop_idu_part)*SUMPRODUCT(Population!$BB66:$BN66,'By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group'!$BB$27:$BN$27)*prop_idu_male)*Probability!BJ66*Population!$DD66*(1-'By group'!BJ$28*'By group'!BJ$29)*'By group'!BJ$23</f>
        <v>0</v>
      </c>
      <c r="X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group'!$BB$27:$BN$27)*prop_idu_male))*Probability!K66*Population!$DC66*(1-'By group'!X$28*'By group'!X$29)*'By group'!K$23+(1-prop_idu_part)*SUMPRODUCT(Population!$BB66:$BN66,'By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group'!$BB$27:$BN$27)*prop_idu_male)*Probability!BK66*Population!$DD66*(1-'By group'!BK$28*'By group'!BK$29)*'By group'!BK$23</f>
        <v>0</v>
      </c>
      <c r="Y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group'!$BB$27:$BN$27)*prop_idu_male))*Probability!L66*Population!$DC66*(1-'By group'!Y$28*'By group'!Y$29)*'By group'!L$23+(1-prop_idu_part)*SUMPRODUCT(Population!$BB66:$BN66,'By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group'!$BB$27:$BN$27)*prop_idu_male)*Probability!BL66*Population!$DD66*(1-'By group'!BL$28*'By group'!BL$29)*'By group'!BL$23</f>
        <v>1.6694121596456438E-5</v>
      </c>
      <c r="Z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group'!$BB$27:$BN$27)*prop_idu_male))*Probability!M66*Population!$DC66*(1-'By group'!Z$28*'By group'!Z$29)*'By group'!M$23+(1-prop_idu_part)*SUMPRODUCT(Population!$BB66:$BN66,'By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group'!$BB$27:$BN$27)*prop_idu_male)*Probability!BM66*Population!$DD66*(1-'By group'!BM$28*'By group'!BM$29)*'By group'!BM$23</f>
        <v>2.6472568763412859E-5</v>
      </c>
      <c r="AA66" s="191">
        <f>(1-(1-prop_idu_part)*SUMPRODUCT(Population!$BB66:$BN66,'By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group'!$BB$27:$BN$27)*prop_idu_male))*Probability!N66*Population!$DC66*(1-'By group'!AA$28*'By group'!AA$29)*'By group'!N$23+(1-prop_idu_part)*SUMPRODUCT(Population!$BB66:$BN66,'By group'!$BB$27:$BN$27)*prop_idu_male/(SUMPRODUCT(Population!$B66:$N66,'By group'!$B$27:$N$27)-(1-prop_idu_part)*SUMPRODUCT(Population!$BB66:$BN66,'By group'!$BB$27:$BN$27)*(1-prop_idu_male)+(1-prop_idu_part)*SUMPRODUCT(Population!$BB66:$BN66,'By group'!$BB$27:$BN$27)*prop_idu_male)*Probability!BN66*Population!$DD66*(1-'By group'!BN$28*'By group'!BN$29)*'By group'!BN$23</f>
        <v>2.2036238937967269E-5</v>
      </c>
      <c r="AB66" s="229">
        <f>Probability!B66*'By group'!$AB$24*'By group'!B$23</f>
        <v>0</v>
      </c>
      <c r="AC66" s="229">
        <f>Probability!C66*'By group'!$AB$24*'By group'!C$23</f>
        <v>4.9793328631326017E-2</v>
      </c>
      <c r="AD66" s="229">
        <f>Probability!D66*'By group'!$AB$24*'By group'!D$23</f>
        <v>7.2700387372428565E-2</v>
      </c>
      <c r="AE66" s="229">
        <f>Probability!E66*'By group'!$AB$24*'By group'!E$23</f>
        <v>8.4471058136019128E-2</v>
      </c>
      <c r="AF66" s="229">
        <f>Probability!F66*'By group'!$AB$24*'By group'!F$23</f>
        <v>4.5092598154796659E-2</v>
      </c>
      <c r="AG66" s="229">
        <f>Probability!G66*'By group'!$AB$24*'By group'!G$23</f>
        <v>2.7173672260331974E-2</v>
      </c>
      <c r="AH66" s="229">
        <f>Probability!H66*'By group'!$AB$24*'By group'!H$23</f>
        <v>2.3175411668666296E-2</v>
      </c>
      <c r="AI66" s="229">
        <f>Probability!I66*'By group'!$AB$24*'By group'!I$23</f>
        <v>0</v>
      </c>
      <c r="AJ66" s="229">
        <f>Probability!J66*'By group'!$AB$24*'By group'!J$23</f>
        <v>0</v>
      </c>
      <c r="AK66" s="229">
        <f>Probability!K66*'By group'!$AB$24*'By group'!K$23</f>
        <v>0</v>
      </c>
      <c r="AL66" s="229">
        <f>Probability!L66*'By group'!$AB$24*'By group'!L$23</f>
        <v>7.7672615071257528E-4</v>
      </c>
      <c r="AM66" s="229">
        <f>Probability!M66*'By group'!$AB$24*'By group'!M$23</f>
        <v>1.2317335671923205E-3</v>
      </c>
      <c r="AN66" s="229">
        <f>Probability!N66*'By group'!$AB$24*'By group'!N$23</f>
        <v>1.0253614908750028E-3</v>
      </c>
      <c r="AO66" s="40">
        <f>Probability!AO66*'By group'!$AO$24*'By group'!AO$23</f>
        <v>0</v>
      </c>
      <c r="AP66" s="42">
        <f>Probability!AP66*'By group'!$AO$24*'By group'!AP$23</f>
        <v>5.3064786527373953E-3</v>
      </c>
      <c r="AQ66" s="42">
        <f>Probability!AQ66*'By group'!$AO$24*'By group'!AQ$23</f>
        <v>7.6154981761920636E-3</v>
      </c>
      <c r="AR66" s="42">
        <f>Probability!AR66*'By group'!$AO$24*'By group'!AR$23</f>
        <v>8.603397515443624E-3</v>
      </c>
      <c r="AS66" s="42">
        <f>Probability!AS66*'By group'!$AO$24*'By group'!AS$23</f>
        <v>4.4806981515476581E-3</v>
      </c>
      <c r="AT66" s="42">
        <f>Probability!AT66*'By group'!$AO$24*'By group'!AT$23</f>
        <v>2.6450220713642929E-3</v>
      </c>
      <c r="AU66" s="42">
        <f>Probability!AU66*'By group'!$AO$24*'By group'!AU$23</f>
        <v>2.1582899334365181E-3</v>
      </c>
      <c r="AV66" s="42">
        <f>Probability!AV66*'By group'!$AO$24*'By group'!AV$23</f>
        <v>0</v>
      </c>
      <c r="AW66" s="42">
        <f>Probability!AW66*'By group'!$AO$24*'By group'!AW$23</f>
        <v>0</v>
      </c>
      <c r="AX66" s="42">
        <f>Probability!AX66*'By group'!$AO$24*'By group'!AX$23</f>
        <v>0</v>
      </c>
      <c r="AY66" s="42">
        <f>Probability!AY66*'By group'!$AO$24*'By group'!AY$23</f>
        <v>7.2095820468315528E-5</v>
      </c>
      <c r="AZ66" s="42">
        <f>Probability!AZ66*'By group'!$AO$24*'By group'!AZ$23</f>
        <v>1.0763496140296659E-4</v>
      </c>
      <c r="BA66" s="43">
        <f>Probability!BA66*'By group'!$AO$24*'By group'!BA$23</f>
        <v>8.172514403907294E-5</v>
      </c>
      <c r="BB66" s="191">
        <f>prop_idu_part*Probability!BB66*'By group'!$BB$24*'By group'!BB$23+Probability!BB66*'By group'!$BB$30*'By group'!BB$31</f>
        <v>0</v>
      </c>
      <c r="BC66" s="191">
        <f>prop_idu_part*Probability!BC66*'By group'!$BB$24*'By group'!BC$23+Probability!BC66*'By group'!$BB$30*'By group'!BC$31</f>
        <v>5.8625430592063731E-2</v>
      </c>
      <c r="BD66" s="191">
        <f>prop_idu_part*Probability!BD66*'By group'!$BB$24*'By group'!BD$23+Probability!BD66*'By group'!$BB$30*'By group'!BD$31</f>
        <v>0.13712230316909765</v>
      </c>
      <c r="BE66" s="191">
        <f>prop_idu_part*Probability!BE66*'By group'!$BB$24*'By group'!BE$23+Probability!BE66*'By group'!$BB$30*'By group'!BE$31</f>
        <v>0.13418041279592272</v>
      </c>
      <c r="BF66" s="191">
        <f>prop_idu_part*Probability!BF66*'By group'!$BB$24*'By group'!BF$23+Probability!BF66*'By group'!$BB$30*'By group'!BF$31</f>
        <v>4.3877603218975228E-2</v>
      </c>
      <c r="BG66" s="191">
        <f>prop_idu_part*Probability!BG66*'By group'!$BB$24*'By group'!BG$23+Probability!BG66*'By group'!$BB$30*'By group'!BG$31</f>
        <v>1.3406949642549595E-2</v>
      </c>
      <c r="BH66" s="191">
        <f>prop_idu_part*Probability!BH66*'By group'!$BB$24*'By group'!BH$23+Probability!BH66*'By group'!$BB$30*'By group'!BH$31</f>
        <v>1.0535609130057699E-2</v>
      </c>
      <c r="BI66" s="191">
        <f>prop_idu_part*Probability!BI66*'By group'!$BB$24*'By group'!BI$23+Probability!BI66*'By group'!$BB$30*'By group'!BI$31</f>
        <v>0</v>
      </c>
      <c r="BJ66" s="191">
        <f>prop_idu_part*Probability!BJ66*'By group'!$BB$24*'By group'!BJ$23+Probability!BJ66*'By group'!$BB$30*'By group'!BJ$31</f>
        <v>0</v>
      </c>
      <c r="BK66" s="191">
        <f>prop_idu_part*Probability!BK66*'By group'!$BB$24*'By group'!BK$23+Probability!BK66*'By group'!$BB$30*'By group'!BK$31</f>
        <v>0</v>
      </c>
      <c r="BL66" s="191">
        <f>prop_idu_part*Probability!BL66*'By group'!$BB$24*'By group'!BL$23+Probability!BL66*'By group'!$BB$30*'By group'!BL$31</f>
        <v>4.7803467262227169E-3</v>
      </c>
      <c r="BM66" s="191">
        <f>prop_idu_part*Probability!BM66*'By group'!$BB$24*'By group'!BM$23+Probability!BM66*'By group'!$BB$30*'By group'!BM$31</f>
        <v>2.3988290443534704E-3</v>
      </c>
      <c r="BN66" s="192">
        <f>prop_idu_part*Probability!BN66*'By group'!$BB$24*'By group'!BN$23+Probability!BN66*'By group'!$BB$30*'By group'!BN$31</f>
        <v>1.7591789367353648E-3</v>
      </c>
    </row>
    <row r="67" spans="1:66" x14ac:dyDescent="0.25">
      <c r="A67">
        <f t="shared" si="0"/>
        <v>31.5</v>
      </c>
      <c r="B67" s="190">
        <f>((1-(1-prop_idu_part)*SUMPRODUCT(Population!$BB67:$BN67,'By group'!$BB$27:$BN$27)*(1-prop_idu_male)/SUMPRODUCT(Population!$B67:$N67,'By group'!$B$27:$N$27))*Probability!O67*'By group'!$B$24*'By group'!O$23+(1-prop_idu_part)*SUMPRODUCT(Population!$BB67:$BN67,'By group'!$BB$27:$BN$27)*(1-prop_idu_male)/SUMPRODUCT(Population!$B67:$N67,'By group'!$B$27:$N$27)*Probability!BB67*'By group'!$B$24*'By group'!BB$23+Probability!AB67*Population!$DE67*(1-'By group'!AB$28*cond_eff)*'By group'!AB$23*prop_sw_use)*(1-Population!$DG67*circ_eff)</f>
        <v>0</v>
      </c>
      <c r="C67" s="191">
        <f>((1-(1-prop_idu_part)*SUMPRODUCT(Population!$BB67:$BN67,'By group'!$BB$27:$BN$27)*(1-prop_idu_male)/SUMPRODUCT(Population!$B67:$N67,'By group'!$B$27:$N$27))*Probability!P67*'By group'!$B$24*'By group'!P$23+(1-prop_idu_part)*SUMPRODUCT(Population!$BB67:$BN67,'By group'!$BB$27:$BN$27)*(1-prop_idu_male)/SUMPRODUCT(Population!$B67:$N67,'By group'!$B$27:$N$27)*Probability!BC67*'By group'!$B$24*'By group'!BC$23+Probability!AC67*Population!$DE67*(1-'By group'!AC$28*cond_eff)*'By group'!AC$23*prop_sw_use)*(1-Population!$DG67*circ_eff)</f>
        <v>2.2938540542233755E-3</v>
      </c>
      <c r="D67" s="191">
        <f>((1-(1-prop_idu_part)*SUMPRODUCT(Population!$BB67:$BN67,'By group'!$BB$27:$BN$27)*(1-prop_idu_male)/SUMPRODUCT(Population!$B67:$N67,'By group'!$B$27:$N$27))*Probability!Q67*'By group'!$B$24*'By group'!Q$23+(1-prop_idu_part)*SUMPRODUCT(Population!$BB67:$BN67,'By group'!$BB$27:$BN$27)*(1-prop_idu_male)/SUMPRODUCT(Population!$B67:$N67,'By group'!$B$27:$N$27)*Probability!BD67*'By group'!$B$24*'By group'!BD$23+Probability!AD67*Population!$DE67*(1-'By group'!AD$28*cond_eff)*'By group'!AD$23*prop_sw_use)*(1-Population!$DG67*circ_eff)</f>
        <v>3.355165704264198E-3</v>
      </c>
      <c r="E67" s="191">
        <f>((1-(1-prop_idu_part)*SUMPRODUCT(Population!$BB67:$BN67,'By group'!$BB$27:$BN$27)*(1-prop_idu_male)/SUMPRODUCT(Population!$B67:$N67,'By group'!$B$27:$N$27))*Probability!R67*'By group'!$B$24*'By group'!R$23+(1-prop_idu_part)*SUMPRODUCT(Population!$BB67:$BN67,'By group'!$BB$27:$BN$27)*(1-prop_idu_male)/SUMPRODUCT(Population!$B67:$N67,'By group'!$B$27:$N$27)*Probability!BE67*'By group'!$B$24*'By group'!BE$23+Probability!AE67*Population!$DE67*(1-'By group'!AE$28*cond_eff)*'By group'!AE$23*prop_sw_use)*(1-Population!$DG67*circ_eff)</f>
        <v>3.9051842110682674E-3</v>
      </c>
      <c r="F67" s="191">
        <f>((1-(1-prop_idu_part)*SUMPRODUCT(Population!$BB67:$BN67,'By group'!$BB$27:$BN$27)*(1-prop_idu_male)/SUMPRODUCT(Population!$B67:$N67,'By group'!$B$27:$N$27))*Probability!S67*'By group'!$B$24*'By group'!S$23+(1-prop_idu_part)*SUMPRODUCT(Population!$BB67:$BN67,'By group'!$BB$27:$BN$27)*(1-prop_idu_male)/SUMPRODUCT(Population!$B67:$N67,'By group'!$B$27:$N$27)*Probability!BF67*'By group'!$B$24*'By group'!BF$23+Probability!AF67*Population!$DE67*(1-'By group'!AF$28*cond_eff)*'By group'!AF$23*prop_sw_use)*(1-Population!$DG67*circ_eff)</f>
        <v>2.0861034354510617E-3</v>
      </c>
      <c r="G67" s="191">
        <f>((1-(1-prop_idu_part)*SUMPRODUCT(Population!$BB67:$BN67,'By group'!$BB$27:$BN$27)*(1-prop_idu_male)/SUMPRODUCT(Population!$B67:$N67,'By group'!$B$27:$N$27))*Probability!T67*'By group'!$B$24*'By group'!T$23+(1-prop_idu_part)*SUMPRODUCT(Population!$BB67:$BN67,'By group'!$BB$27:$BN$27)*(1-prop_idu_male)/SUMPRODUCT(Population!$B67:$N67,'By group'!$B$27:$N$27)*Probability!BG67*'By group'!$B$24*'By group'!BG$23+Probability!AG67*Population!$DE67*(1-'By group'!AG$28*cond_eff)*'By group'!AG$23*prop_sw_use)*(1-Population!$DG67*circ_eff)</f>
        <v>1.2570780191602999E-3</v>
      </c>
      <c r="H67" s="191">
        <f>((1-(1-prop_idu_part)*SUMPRODUCT(Population!$BB67:$BN67,'By group'!$BB$27:$BN$27)*(1-prop_idu_male)/SUMPRODUCT(Population!$B67:$N67,'By group'!$B$27:$N$27))*Probability!U67*'By group'!$B$24*'By group'!U$23+(1-prop_idu_part)*SUMPRODUCT(Population!$BB67:$BN67,'By group'!$BB$27:$BN$27)*(1-prop_idu_male)/SUMPRODUCT(Population!$B67:$N67,'By group'!$B$27:$N$27)*Probability!BH67*'By group'!$B$24*'By group'!BH$23+Probability!AH67*Population!$DE67*(1-'By group'!AH$28*cond_eff)*'By group'!AH$23*prop_sw_use)*(1-Population!$DG67*circ_eff)</f>
        <v>1.0712226485354278E-3</v>
      </c>
      <c r="I67" s="191">
        <f>((1-(1-prop_idu_part)*SUMPRODUCT(Population!$BB67:$BN67,'By group'!$BB$27:$BN$27)*(1-prop_idu_male)/SUMPRODUCT(Population!$B67:$N67,'By group'!$B$27:$N$27))*Probability!V67*'By group'!$B$24*'By group'!V$23+(1-prop_idu_part)*SUMPRODUCT(Population!$BB67:$BN67,'By group'!$BB$27:$BN$27)*(1-prop_idu_male)/SUMPRODUCT(Population!$B67:$N67,'By group'!$B$27:$N$27)*Probability!BI67*'By group'!$B$24*'By group'!BI$23+Probability!AI67*Population!$DE67*(1-'By group'!AI$28*cond_eff)*'By group'!AI$23*prop_sw_use)*(1-Population!$DG67*circ_eff)</f>
        <v>0</v>
      </c>
      <c r="J67" s="191">
        <f>((1-(1-prop_idu_part)*SUMPRODUCT(Population!$BB67:$BN67,'By group'!$BB$27:$BN$27)*(1-prop_idu_male)/SUMPRODUCT(Population!$B67:$N67,'By group'!$B$27:$N$27))*Probability!W67*'By group'!$B$24*'By group'!W$23+(1-prop_idu_part)*SUMPRODUCT(Population!$BB67:$BN67,'By group'!$BB$27:$BN$27)*(1-prop_idu_male)/SUMPRODUCT(Population!$B67:$N67,'By group'!$B$27:$N$27)*Probability!BJ67*'By group'!$B$24*'By group'!BJ$23+Probability!AJ67*Population!$DE67*(1-'By group'!AJ$28*cond_eff)*'By group'!AJ$23*prop_sw_use)*(1-Population!$DG67*circ_eff)</f>
        <v>0</v>
      </c>
      <c r="K67" s="191">
        <f>((1-(1-prop_idu_part)*SUMPRODUCT(Population!$BB67:$BN67,'By group'!$BB$27:$BN$27)*(1-prop_idu_male)/SUMPRODUCT(Population!$B67:$N67,'By group'!$B$27:$N$27))*Probability!X67*'By group'!$B$24*'By group'!X$23+(1-prop_idu_part)*SUMPRODUCT(Population!$BB67:$BN67,'By group'!$BB$27:$BN$27)*(1-prop_idu_male)/SUMPRODUCT(Population!$B67:$N67,'By group'!$B$27:$N$27)*Probability!BK67*'By group'!$B$24*'By group'!BK$23+Probability!AK67*Population!$DE67*(1-'By group'!AK$28*cond_eff)*'By group'!AK$23*prop_sw_use)*(1-Population!$DG67*circ_eff)</f>
        <v>0</v>
      </c>
      <c r="L67" s="191">
        <f>((1-(1-prop_idu_part)*SUMPRODUCT(Population!$BB67:$BN67,'By group'!$BB$27:$BN$27)*(1-prop_idu_male)/SUMPRODUCT(Population!$B67:$N67,'By group'!$B$27:$N$27))*Probability!Y67*'By group'!$B$24*'By group'!Y$23+(1-prop_idu_part)*SUMPRODUCT(Population!$BB67:$BN67,'By group'!$BB$27:$BN$27)*(1-prop_idu_male)/SUMPRODUCT(Population!$B67:$N67,'By group'!$B$27:$N$27)*Probability!BL67*'By group'!$B$24*'By group'!BL$23+Probability!AL67*Population!$DE67*(1-'By group'!AL$28*cond_eff)*'By group'!AL$23*prop_sw_use)*(1-Population!$DG67*circ_eff)</f>
        <v>3.5870102550516873E-5</v>
      </c>
      <c r="M67" s="191">
        <f>((1-(1-prop_idu_part)*SUMPRODUCT(Population!$BB67:$BN67,'By group'!$BB$27:$BN$27)*(1-prop_idu_male)/SUMPRODUCT(Population!$B67:$N67,'By group'!$B$27:$N$27))*Probability!Z67*'By group'!$B$24*'By group'!Z$23+(1-prop_idu_part)*SUMPRODUCT(Population!$BB67:$BN67,'By group'!$BB$27:$BN$27)*(1-prop_idu_male)/SUMPRODUCT(Population!$B67:$N67,'By group'!$B$27:$N$27)*Probability!BM67*'By group'!$B$24*'By group'!BM$23+Probability!AM67*Population!$DE67*(1-'By group'!AM$28*cond_eff)*'By group'!AM$23*prop_sw_use)*(1-Population!$DG67*circ_eff)</f>
        <v>5.6692763590332571E-5</v>
      </c>
      <c r="N67" s="191">
        <f>((1-(1-prop_idu_part)*SUMPRODUCT(Population!$BB67:$BN67,'By group'!$BB$27:$BN$27)*(1-prop_idu_male)/SUMPRODUCT(Population!$B67:$N67,'By group'!$B$27:$N$27))*Probability!AA67*'By group'!$B$24*'By group'!AA$23+(1-prop_idu_part)*SUMPRODUCT(Population!$BB67:$BN67,'By group'!$BB$27:$BN$27)*(1-prop_idu_male)/SUMPRODUCT(Population!$B67:$N67,'By group'!$B$27:$N$27)*Probability!BN67*'By group'!$B$24*'By group'!BN$23+Probability!AN67*Population!$DE67*(1-'By group'!AN$28*cond_eff)*'By group'!AN$23*prop_sw_use)*(1-Population!$DG67*circ_eff)</f>
        <v>4.7150448675943147E-5</v>
      </c>
      <c r="O67" s="190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group'!$BB$27:$BN$27)*prop_idu_male))*Probability!B67*Population!$DC67*(1-'By group'!O$28*'By group'!O$29)*'By group'!B$23+(1-prop_idu_part)*SUMPRODUCT(Population!$BB67:$BN67,'By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group'!$BB$27:$BN$27)*prop_idu_male)*Probability!BB67*Population!$DD67*(1-'By group'!BB$28*'By group'!BB$29)*'By group'!BB$23</f>
        <v>0</v>
      </c>
      <c r="P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group'!$BB$27:$BN$27)*prop_idu_male))*Probability!C67*Population!$DC67*(1-'By group'!P$28*'By group'!P$29)*'By group'!C$23+(1-prop_idu_part)*SUMPRODUCT(Population!$BB67:$BN67,'By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group'!$BB$27:$BN$27)*prop_idu_male)*Probability!BC67*Population!$DD67*(1-'By group'!BC$28*'By group'!BC$29)*'By group'!BC$23</f>
        <v>1.0699864244660502E-3</v>
      </c>
      <c r="Q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group'!$BB$27:$BN$27)*prop_idu_male))*Probability!D67*Population!$DC67*(1-'By group'!Q$28*'By group'!Q$29)*'By group'!D$23+(1-prop_idu_part)*SUMPRODUCT(Population!$BB67:$BN67,'By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group'!$BB$27:$BN$27)*prop_idu_male)*Probability!BD67*Population!$DD67*(1-'By group'!BD$28*'By group'!BD$29)*'By group'!BD$23</f>
        <v>1.5618865544371272E-3</v>
      </c>
      <c r="R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group'!$BB$27:$BN$27)*prop_idu_male))*Probability!E67*Population!$DC67*(1-'By group'!R$28*'By group'!R$29)*'By group'!E$23+(1-prop_idu_part)*SUMPRODUCT(Population!$BB67:$BN67,'By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group'!$BB$27:$BN$27)*prop_idu_male)*Probability!BE67*Population!$DD67*(1-'By group'!BE$28*'By group'!BE$29)*'By group'!BE$23</f>
        <v>1.8139772840168799E-3</v>
      </c>
      <c r="S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group'!$BB$27:$BN$27)*prop_idu_male))*Probability!F67*Population!$DC67*(1-'By group'!S$28*'By group'!S$29)*'By group'!F$23+(1-prop_idu_part)*SUMPRODUCT(Population!$BB67:$BN67,'By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group'!$BB$27:$BN$27)*prop_idu_male)*Probability!BF67*Population!$DD67*(1-'By group'!BF$28*'By group'!BF$29)*'By group'!BF$23</f>
        <v>9.6791040257194322E-4</v>
      </c>
      <c r="T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group'!$BB$27:$BN$27)*prop_idu_male))*Probability!G67*Population!$DC67*(1-'By group'!T$28*'By group'!T$29)*'By group'!G$23+(1-prop_idu_part)*SUMPRODUCT(Population!$BB67:$BN67,'By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group'!$BB$27:$BN$27)*prop_idu_male)*Probability!BG67*Population!$DD67*(1-'By group'!BG$28*'By group'!BG$29)*'By group'!BG$23</f>
        <v>5.8303307505935928E-4</v>
      </c>
      <c r="U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group'!$BB$27:$BN$27)*prop_idu_male))*Probability!H67*Population!$DC67*(1-'By group'!U$28*'By group'!U$29)*'By group'!H$23+(1-prop_idu_part)*SUMPRODUCT(Population!$BB67:$BN67,'By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group'!$BB$27:$BN$27)*prop_idu_male)*Probability!BH67*Population!$DD67*(1-'By group'!BH$28*'By group'!BH$29)*'By group'!BH$23</f>
        <v>4.9674255715085279E-4</v>
      </c>
      <c r="V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group'!$BB$27:$BN$27)*prop_idu_male))*Probability!I67*Population!$DC67*(1-'By group'!V$28*'By group'!V$29)*'By group'!I$23+(1-prop_idu_part)*SUMPRODUCT(Population!$BB67:$BN67,'By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group'!$BB$27:$BN$27)*prop_idu_male)*Probability!BI67*Population!$DD67*(1-'By group'!BI$28*'By group'!BI$29)*'By group'!BI$23</f>
        <v>0</v>
      </c>
      <c r="W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group'!$BB$27:$BN$27)*prop_idu_male))*Probability!J67*Population!$DC67*(1-'By group'!W$28*'By group'!W$29)*'By group'!J$23+(1-prop_idu_part)*SUMPRODUCT(Population!$BB67:$BN67,'By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group'!$BB$27:$BN$27)*prop_idu_male)*Probability!BJ67*Population!$DD67*(1-'By group'!BJ$28*'By group'!BJ$29)*'By group'!BJ$23</f>
        <v>0</v>
      </c>
      <c r="X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group'!$BB$27:$BN$27)*prop_idu_male))*Probability!K67*Population!$DC67*(1-'By group'!X$28*'By group'!X$29)*'By group'!K$23+(1-prop_idu_part)*SUMPRODUCT(Population!$BB67:$BN67,'By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group'!$BB$27:$BN$27)*prop_idu_male)*Probability!BK67*Population!$DD67*(1-'By group'!BK$28*'By group'!BK$29)*'By group'!BK$23</f>
        <v>0</v>
      </c>
      <c r="Y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group'!$BB$27:$BN$27)*prop_idu_male))*Probability!L67*Population!$DC67*(1-'By group'!Y$28*'By group'!Y$29)*'By group'!L$23+(1-prop_idu_part)*SUMPRODUCT(Population!$BB67:$BN67,'By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group'!$BB$27:$BN$27)*prop_idu_male)*Probability!BL67*Population!$DD67*(1-'By group'!BL$28*'By group'!BL$29)*'By group'!BL$23</f>
        <v>1.6646414549706343E-5</v>
      </c>
      <c r="Z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group'!$BB$27:$BN$27)*prop_idu_male))*Probability!M67*Population!$DC67*(1-'By group'!Z$28*'By group'!Z$29)*'By group'!M$23+(1-prop_idu_part)*SUMPRODUCT(Population!$BB67:$BN67,'By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group'!$BB$27:$BN$27)*prop_idu_male)*Probability!BM67*Population!$DD67*(1-'By group'!BM$28*'By group'!BM$29)*'By group'!BM$23</f>
        <v>2.6358568592080548E-5</v>
      </c>
      <c r="AA67" s="191">
        <f>(1-(1-prop_idu_part)*SUMPRODUCT(Population!$BB67:$BN67,'By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group'!$BB$27:$BN$27)*prop_idu_male))*Probability!N67*Population!$DC67*(1-'By group'!AA$28*'By group'!AA$29)*'By group'!N$23+(1-prop_idu_part)*SUMPRODUCT(Population!$BB67:$BN67,'By group'!$BB$27:$BN$27)*prop_idu_male/(SUMPRODUCT(Population!$B67:$N67,'By group'!$B$27:$N$27)-(1-prop_idu_part)*SUMPRODUCT(Population!$BB67:$BN67,'By group'!$BB$27:$BN$27)*(1-prop_idu_male)+(1-prop_idu_part)*SUMPRODUCT(Population!$BB67:$BN67,'By group'!$BB$27:$BN$27)*prop_idu_male)*Probability!BN67*Population!$DD67*(1-'By group'!BN$28*'By group'!BN$29)*'By group'!BN$23</f>
        <v>2.1894869776811962E-5</v>
      </c>
      <c r="AB67" s="229">
        <f>Probability!B67*'By group'!$AB$24*'By group'!B$23</f>
        <v>0</v>
      </c>
      <c r="AC67" s="229">
        <f>Probability!C67*'By group'!$AB$24*'By group'!C$23</f>
        <v>4.9786197546792435E-2</v>
      </c>
      <c r="AD67" s="229">
        <f>Probability!D67*'By group'!$AB$24*'By group'!D$23</f>
        <v>7.2676302384927546E-2</v>
      </c>
      <c r="AE67" s="229">
        <f>Probability!E67*'By group'!$AB$24*'By group'!E$23</f>
        <v>8.440961940270518E-2</v>
      </c>
      <c r="AF67" s="229">
        <f>Probability!F67*'By group'!$AB$24*'By group'!F$23</f>
        <v>4.5040946570264521E-2</v>
      </c>
      <c r="AG67" s="229">
        <f>Probability!G67*'By group'!$AB$24*'By group'!G$23</f>
        <v>2.7131522932630669E-2</v>
      </c>
      <c r="AH67" s="229">
        <f>Probability!H67*'By group'!$AB$24*'By group'!H$23</f>
        <v>2.3116772705715084E-2</v>
      </c>
      <c r="AI67" s="229">
        <f>Probability!I67*'By group'!$AB$24*'By group'!I$23</f>
        <v>0</v>
      </c>
      <c r="AJ67" s="229">
        <f>Probability!J67*'By group'!$AB$24*'By group'!J$23</f>
        <v>0</v>
      </c>
      <c r="AK67" s="229">
        <f>Probability!K67*'By group'!$AB$24*'By group'!K$23</f>
        <v>0</v>
      </c>
      <c r="AL67" s="229">
        <f>Probability!L67*'By group'!$AB$24*'By group'!L$23</f>
        <v>7.7467142167520636E-4</v>
      </c>
      <c r="AM67" s="229">
        <f>Probability!M67*'By group'!$AB$24*'By group'!M$23</f>
        <v>1.2266900588806542E-3</v>
      </c>
      <c r="AN67" s="229">
        <f>Probability!N67*'By group'!$AB$24*'By group'!N$23</f>
        <v>1.0189997122660175E-3</v>
      </c>
      <c r="AO67" s="40">
        <f>Probability!AO67*'By group'!$AO$24*'By group'!AO$23</f>
        <v>0</v>
      </c>
      <c r="AP67" s="42">
        <f>Probability!AP67*'By group'!$AO$24*'By group'!AP$23</f>
        <v>5.3444094443890538E-3</v>
      </c>
      <c r="AQ67" s="42">
        <f>Probability!AQ67*'By group'!$AO$24*'By group'!AQ$23</f>
        <v>7.6728076769344879E-3</v>
      </c>
      <c r="AR67" s="42">
        <f>Probability!AR67*'By group'!$AO$24*'By group'!AR$23</f>
        <v>8.6729123787092459E-3</v>
      </c>
      <c r="AS67" s="42">
        <f>Probability!AS67*'By group'!$AO$24*'By group'!AS$23</f>
        <v>4.5188789307426137E-3</v>
      </c>
      <c r="AT67" s="42">
        <f>Probability!AT67*'By group'!$AO$24*'By group'!AT$23</f>
        <v>2.6684294530894973E-3</v>
      </c>
      <c r="AU67" s="42">
        <f>Probability!AU67*'By group'!$AO$24*'By group'!AU$23</f>
        <v>2.1786554939018871E-3</v>
      </c>
      <c r="AV67" s="42">
        <f>Probability!AV67*'By group'!$AO$24*'By group'!AV$23</f>
        <v>0</v>
      </c>
      <c r="AW67" s="42">
        <f>Probability!AW67*'By group'!$AO$24*'By group'!AW$23</f>
        <v>0</v>
      </c>
      <c r="AX67" s="42">
        <f>Probability!AX67*'By group'!$AO$24*'By group'!AX$23</f>
        <v>0</v>
      </c>
      <c r="AY67" s="42">
        <f>Probability!AY67*'By group'!$AO$24*'By group'!AY$23</f>
        <v>7.2780494154608527E-5</v>
      </c>
      <c r="AZ67" s="42">
        <f>Probability!AZ67*'By group'!$AO$24*'By group'!AZ$23</f>
        <v>1.0873468145047451E-4</v>
      </c>
      <c r="BA67" s="43">
        <f>Probability!BA67*'By group'!$AO$24*'By group'!BA$23</f>
        <v>8.2623877301303135E-5</v>
      </c>
      <c r="BB67" s="191">
        <f>prop_idu_part*Probability!BB67*'By group'!$BB$24*'By group'!BB$23+Probability!BB67*'By group'!$BB$30*'By group'!BB$31</f>
        <v>0</v>
      </c>
      <c r="BC67" s="191">
        <f>prop_idu_part*Probability!BC67*'By group'!$BB$24*'By group'!BC$23+Probability!BC67*'By group'!$BB$30*'By group'!BC$31</f>
        <v>5.8627101297638248E-2</v>
      </c>
      <c r="BD67" s="191">
        <f>prop_idu_part*Probability!BD67*'By group'!$BB$24*'By group'!BD$23+Probability!BD67*'By group'!$BB$30*'By group'!BD$31</f>
        <v>0.13712421398840738</v>
      </c>
      <c r="BE67" s="191">
        <f>prop_idu_part*Probability!BE67*'By group'!$BB$24*'By group'!BE$23+Probability!BE67*'By group'!$BB$30*'By group'!BE$31</f>
        <v>0.13417716715147837</v>
      </c>
      <c r="BF67" s="191">
        <f>prop_idu_part*Probability!BF67*'By group'!$BB$24*'By group'!BF$23+Probability!BF67*'By group'!$BB$30*'By group'!BF$31</f>
        <v>4.3874270225740808E-2</v>
      </c>
      <c r="BG67" s="191">
        <f>prop_idu_part*Probability!BG67*'By group'!$BB$24*'By group'!BG$23+Probability!BG67*'By group'!$BB$30*'By group'!BG$31</f>
        <v>1.3405124561845116E-2</v>
      </c>
      <c r="BH67" s="191">
        <f>prop_idu_part*Probability!BH67*'By group'!$BB$24*'By group'!BH$23+Probability!BH67*'By group'!$BB$30*'By group'!BH$31</f>
        <v>1.0532423917087476E-2</v>
      </c>
      <c r="BI67" s="191">
        <f>prop_idu_part*Probability!BI67*'By group'!$BB$24*'By group'!BI$23+Probability!BI67*'By group'!$BB$30*'By group'!BI$31</f>
        <v>0</v>
      </c>
      <c r="BJ67" s="191">
        <f>prop_idu_part*Probability!BJ67*'By group'!$BB$24*'By group'!BJ$23+Probability!BJ67*'By group'!$BB$30*'By group'!BJ$31</f>
        <v>0</v>
      </c>
      <c r="BK67" s="191">
        <f>prop_idu_part*Probability!BK67*'By group'!$BB$24*'By group'!BK$23+Probability!BK67*'By group'!$BB$30*'By group'!BK$31</f>
        <v>0</v>
      </c>
      <c r="BL67" s="191">
        <f>prop_idu_part*Probability!BL67*'By group'!$BB$24*'By group'!BL$23+Probability!BL67*'By group'!$BB$30*'By group'!BL$31</f>
        <v>4.7787006149522509E-3</v>
      </c>
      <c r="BM67" s="191">
        <f>prop_idu_part*Probability!BM67*'By group'!$BB$24*'By group'!BM$23+Probability!BM67*'By group'!$BB$30*'By group'!BM$31</f>
        <v>2.3972635163379617E-3</v>
      </c>
      <c r="BN67" s="192">
        <f>prop_idu_part*Probability!BN67*'By group'!$BB$24*'By group'!BN$23+Probability!BN67*'By group'!$BB$30*'By group'!BN$31</f>
        <v>1.7572389072939368E-3</v>
      </c>
    </row>
    <row r="68" spans="1:66" x14ac:dyDescent="0.25">
      <c r="A68">
        <f t="shared" si="0"/>
        <v>32</v>
      </c>
      <c r="B68" s="190">
        <f>((1-(1-prop_idu_part)*SUMPRODUCT(Population!$BB68:$BN68,'By group'!$BB$27:$BN$27)*(1-prop_idu_male)/SUMPRODUCT(Population!$B68:$N68,'By group'!$B$27:$N$27))*Probability!O68*'By group'!$B$24*'By group'!O$23+(1-prop_idu_part)*SUMPRODUCT(Population!$BB68:$BN68,'By group'!$BB$27:$BN$27)*(1-prop_idu_male)/SUMPRODUCT(Population!$B68:$N68,'By group'!$B$27:$N$27)*Probability!BB68*'By group'!$B$24*'By group'!BB$23+Probability!AB68*Population!$DE68*(1-'By group'!AB$28*cond_eff)*'By group'!AB$23*prop_sw_use)*(1-Population!$DG68*circ_eff)</f>
        <v>0</v>
      </c>
      <c r="C68" s="191">
        <f>((1-(1-prop_idu_part)*SUMPRODUCT(Population!$BB68:$BN68,'By group'!$BB$27:$BN$27)*(1-prop_idu_male)/SUMPRODUCT(Population!$B68:$N68,'By group'!$B$27:$N$27))*Probability!P68*'By group'!$B$24*'By group'!P$23+(1-prop_idu_part)*SUMPRODUCT(Population!$BB68:$BN68,'By group'!$BB$27:$BN$27)*(1-prop_idu_male)/SUMPRODUCT(Population!$B68:$N68,'By group'!$B$27:$N$27)*Probability!BC68*'By group'!$B$24*'By group'!BC$23+Probability!AC68*Population!$DE68*(1-'By group'!AC$28*cond_eff)*'By group'!AC$23*prop_sw_use)*(1-Population!$DG68*circ_eff)</f>
        <v>2.2944210735717056E-3</v>
      </c>
      <c r="D68" s="191">
        <f>((1-(1-prop_idu_part)*SUMPRODUCT(Population!$BB68:$BN68,'By group'!$BB$27:$BN$27)*(1-prop_idu_male)/SUMPRODUCT(Population!$B68:$N68,'By group'!$B$27:$N$27))*Probability!Q68*'By group'!$B$24*'By group'!Q$23+(1-prop_idu_part)*SUMPRODUCT(Population!$BB68:$BN68,'By group'!$BB$27:$BN$27)*(1-prop_idu_male)/SUMPRODUCT(Population!$B68:$N68,'By group'!$B$27:$N$27)*Probability!BD68*'By group'!$B$24*'By group'!BD$23+Probability!AD68*Population!$DE68*(1-'By group'!AD$28*cond_eff)*'By group'!AD$23*prop_sw_use)*(1-Population!$DG68*circ_eff)</f>
        <v>3.3557699661058574E-3</v>
      </c>
      <c r="E68" s="191">
        <f>((1-(1-prop_idu_part)*SUMPRODUCT(Population!$BB68:$BN68,'By group'!$BB$27:$BN$27)*(1-prop_idu_male)/SUMPRODUCT(Population!$B68:$N68,'By group'!$B$27:$N$27))*Probability!R68*'By group'!$B$24*'By group'!R$23+(1-prop_idu_part)*SUMPRODUCT(Population!$BB68:$BN68,'By group'!$BB$27:$BN$27)*(1-prop_idu_male)/SUMPRODUCT(Population!$B68:$N68,'By group'!$B$27:$N$27)*Probability!BE68*'By group'!$B$24*'By group'!BE$23+Probability!AE68*Population!$DE68*(1-'By group'!AE$28*cond_eff)*'By group'!AE$23*prop_sw_use)*(1-Population!$DG68*circ_eff)</f>
        <v>3.9051819098716214E-3</v>
      </c>
      <c r="F68" s="191">
        <f>((1-(1-prop_idu_part)*SUMPRODUCT(Population!$BB68:$BN68,'By group'!$BB$27:$BN$27)*(1-prop_idu_male)/SUMPRODUCT(Population!$B68:$N68,'By group'!$B$27:$N$27))*Probability!S68*'By group'!$B$24*'By group'!S$23+(1-prop_idu_part)*SUMPRODUCT(Population!$BB68:$BN68,'By group'!$BB$27:$BN$27)*(1-prop_idu_male)/SUMPRODUCT(Population!$B68:$N68,'By group'!$B$27:$N$27)*Probability!BF68*'By group'!$B$24*'By group'!BF$23+Probability!AF68*Population!$DE68*(1-'By group'!AF$28*cond_eff)*'By group'!AF$23*prop_sw_use)*(1-Population!$DG68*circ_eff)</f>
        <v>2.0856453470732635E-3</v>
      </c>
      <c r="G68" s="191">
        <f>((1-(1-prop_idu_part)*SUMPRODUCT(Population!$BB68:$BN68,'By group'!$BB$27:$BN$27)*(1-prop_idu_male)/SUMPRODUCT(Population!$B68:$N68,'By group'!$B$27:$N$27))*Probability!T68*'By group'!$B$24*'By group'!T$23+(1-prop_idu_part)*SUMPRODUCT(Population!$BB68:$BN68,'By group'!$BB$27:$BN$27)*(1-prop_idu_male)/SUMPRODUCT(Population!$B68:$N68,'By group'!$B$27:$N$27)*Probability!BG68*'By group'!$B$24*'By group'!BG$23+Probability!AG68*Population!$DE68*(1-'By group'!AG$28*cond_eff)*'By group'!AG$23*prop_sw_use)*(1-Population!$DG68*circ_eff)</f>
        <v>1.2565032004330054E-3</v>
      </c>
      <c r="H68" s="191">
        <f>((1-(1-prop_idu_part)*SUMPRODUCT(Population!$BB68:$BN68,'By group'!$BB$27:$BN$27)*(1-prop_idu_male)/SUMPRODUCT(Population!$B68:$N68,'By group'!$B$27:$N$27))*Probability!U68*'By group'!$B$24*'By group'!U$23+(1-prop_idu_part)*SUMPRODUCT(Population!$BB68:$BN68,'By group'!$BB$27:$BN$27)*(1-prop_idu_male)/SUMPRODUCT(Population!$B68:$N68,'By group'!$B$27:$N$27)*Probability!BH68*'By group'!$B$24*'By group'!BH$23+Probability!AH68*Population!$DE68*(1-'By group'!AH$28*cond_eff)*'By group'!AH$23*prop_sw_use)*(1-Population!$DG68*circ_eff)</f>
        <v>1.0699782255122478E-3</v>
      </c>
      <c r="I68" s="191">
        <f>((1-(1-prop_idu_part)*SUMPRODUCT(Population!$BB68:$BN68,'By group'!$BB$27:$BN$27)*(1-prop_idu_male)/SUMPRODUCT(Population!$B68:$N68,'By group'!$B$27:$N$27))*Probability!V68*'By group'!$B$24*'By group'!V$23+(1-prop_idu_part)*SUMPRODUCT(Population!$BB68:$BN68,'By group'!$BB$27:$BN$27)*(1-prop_idu_male)/SUMPRODUCT(Population!$B68:$N68,'By group'!$B$27:$N$27)*Probability!BI68*'By group'!$B$24*'By group'!BI$23+Probability!AI68*Population!$DE68*(1-'By group'!AI$28*cond_eff)*'By group'!AI$23*prop_sw_use)*(1-Population!$DG68*circ_eff)</f>
        <v>0</v>
      </c>
      <c r="J68" s="191">
        <f>((1-(1-prop_idu_part)*SUMPRODUCT(Population!$BB68:$BN68,'By group'!$BB$27:$BN$27)*(1-prop_idu_male)/SUMPRODUCT(Population!$B68:$N68,'By group'!$B$27:$N$27))*Probability!W68*'By group'!$B$24*'By group'!W$23+(1-prop_idu_part)*SUMPRODUCT(Population!$BB68:$BN68,'By group'!$BB$27:$BN$27)*(1-prop_idu_male)/SUMPRODUCT(Population!$B68:$N68,'By group'!$B$27:$N$27)*Probability!BJ68*'By group'!$B$24*'By group'!BJ$23+Probability!AJ68*Population!$DE68*(1-'By group'!AJ$28*cond_eff)*'By group'!AJ$23*prop_sw_use)*(1-Population!$DG68*circ_eff)</f>
        <v>0</v>
      </c>
      <c r="K68" s="191">
        <f>((1-(1-prop_idu_part)*SUMPRODUCT(Population!$BB68:$BN68,'By group'!$BB$27:$BN$27)*(1-prop_idu_male)/SUMPRODUCT(Population!$B68:$N68,'By group'!$B$27:$N$27))*Probability!X68*'By group'!$B$24*'By group'!X$23+(1-prop_idu_part)*SUMPRODUCT(Population!$BB68:$BN68,'By group'!$BB$27:$BN$27)*(1-prop_idu_male)/SUMPRODUCT(Population!$B68:$N68,'By group'!$B$27:$N$27)*Probability!BK68*'By group'!$B$24*'By group'!BK$23+Probability!AK68*Population!$DE68*(1-'By group'!AK$28*cond_eff)*'By group'!AK$23*prop_sw_use)*(1-Population!$DG68*circ_eff)</f>
        <v>0</v>
      </c>
      <c r="L68" s="191">
        <f>((1-(1-prop_idu_part)*SUMPRODUCT(Population!$BB68:$BN68,'By group'!$BB$27:$BN$27)*(1-prop_idu_male)/SUMPRODUCT(Population!$B68:$N68,'By group'!$B$27:$N$27))*Probability!Y68*'By group'!$B$24*'By group'!Y$23+(1-prop_idu_part)*SUMPRODUCT(Population!$BB68:$BN68,'By group'!$BB$27:$BN$27)*(1-prop_idu_male)/SUMPRODUCT(Population!$B68:$N68,'By group'!$B$27:$N$27)*Probability!BL68*'By group'!$B$24*'By group'!BL$23+Probability!AL68*Population!$DE68*(1-'By group'!AL$28*cond_eff)*'By group'!AL$23*prop_sw_use)*(1-Population!$DG68*circ_eff)</f>
        <v>3.5828913565732879E-5</v>
      </c>
      <c r="M68" s="191">
        <f>((1-(1-prop_idu_part)*SUMPRODUCT(Population!$BB68:$BN68,'By group'!$BB$27:$BN$27)*(1-prop_idu_male)/SUMPRODUCT(Population!$B68:$N68,'By group'!$B$27:$N$27))*Probability!Z68*'By group'!$B$24*'By group'!Z$23+(1-prop_idu_part)*SUMPRODUCT(Population!$BB68:$BN68,'By group'!$BB$27:$BN$27)*(1-prop_idu_male)/SUMPRODUCT(Population!$B68:$N68,'By group'!$B$27:$N$27)*Probability!BM68*'By group'!$B$24*'By group'!BM$23+Probability!AM68*Population!$DE68*(1-'By group'!AM$28*cond_eff)*'By group'!AM$23*prop_sw_use)*(1-Population!$DG68*circ_eff)</f>
        <v>5.656961753098855E-5</v>
      </c>
      <c r="N68" s="191">
        <f>((1-(1-prop_idu_part)*SUMPRODUCT(Population!$BB68:$BN68,'By group'!$BB$27:$BN$27)*(1-prop_idu_male)/SUMPRODUCT(Population!$B68:$N68,'By group'!$B$27:$N$27))*Probability!AA68*'By group'!$B$24*'By group'!AA$23+(1-prop_idu_part)*SUMPRODUCT(Population!$BB68:$BN68,'By group'!$BB$27:$BN$27)*(1-prop_idu_male)/SUMPRODUCT(Population!$B68:$N68,'By group'!$B$27:$N$27)*Probability!BN68*'By group'!$B$24*'By group'!BN$23+Probability!AN68*Population!$DE68*(1-'By group'!AN$28*cond_eff)*'By group'!AN$23*prop_sw_use)*(1-Population!$DG68*circ_eff)</f>
        <v>4.6941928086987521E-5</v>
      </c>
      <c r="O68" s="190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group'!$BB$27:$BN$27)*prop_idu_male))*Probability!B68*Population!$DC68*(1-'By group'!O$28*'By group'!O$29)*'By group'!B$23+(1-prop_idu_part)*SUMPRODUCT(Population!$BB68:$BN68,'By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group'!$BB$27:$BN$27)*prop_idu_male)*Probability!BB68*Population!$DD68*(1-'By group'!BB$28*'By group'!BB$29)*'By group'!BB$23</f>
        <v>0</v>
      </c>
      <c r="P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group'!$BB$27:$BN$27)*prop_idu_male))*Probability!C68*Population!$DC68*(1-'By group'!P$28*'By group'!P$29)*'By group'!C$23+(1-prop_idu_part)*SUMPRODUCT(Population!$BB68:$BN68,'By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group'!$BB$27:$BN$27)*prop_idu_male)*Probability!BC68*Population!$DD68*(1-'By group'!BC$28*'By group'!BC$29)*'By group'!BC$23</f>
        <v>1.0696569838533714E-3</v>
      </c>
      <c r="Q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group'!$BB$27:$BN$27)*prop_idu_male))*Probability!D68*Population!$DC68*(1-'By group'!Q$28*'By group'!Q$29)*'By group'!D$23+(1-prop_idu_part)*SUMPRODUCT(Population!$BB68:$BN68,'By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group'!$BB$27:$BN$27)*prop_idu_male)*Probability!BD68*Population!$DD68*(1-'By group'!BD$28*'By group'!BD$29)*'By group'!BD$23</f>
        <v>1.5611378671684323E-3</v>
      </c>
      <c r="R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group'!$BB$27:$BN$27)*prop_idu_male))*Probability!E68*Population!$DC68*(1-'By group'!R$28*'By group'!R$29)*'By group'!E$23+(1-prop_idu_part)*SUMPRODUCT(Population!$BB68:$BN68,'By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group'!$BB$27:$BN$27)*prop_idu_male)*Probability!BE68*Population!$DD68*(1-'By group'!BE$28*'By group'!BE$29)*'By group'!BE$23</f>
        <v>1.8124467477148576E-3</v>
      </c>
      <c r="S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group'!$BB$27:$BN$27)*prop_idu_male))*Probability!F68*Population!$DC68*(1-'By group'!S$28*'By group'!S$29)*'By group'!F$23+(1-prop_idu_part)*SUMPRODUCT(Population!$BB68:$BN68,'By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group'!$BB$27:$BN$27)*prop_idu_male)*Probability!BF68*Population!$DD68*(1-'By group'!BF$28*'By group'!BF$29)*'By group'!BF$23</f>
        <v>9.667187177685515E-4</v>
      </c>
      <c r="T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group'!$BB$27:$BN$27)*prop_idu_male))*Probability!G68*Population!$DC68*(1-'By group'!T$28*'By group'!T$29)*'By group'!G$23+(1-prop_idu_part)*SUMPRODUCT(Population!$BB68:$BN68,'By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group'!$BB$27:$BN$27)*prop_idu_male)*Probability!BG68*Population!$DD68*(1-'By group'!BG$28*'By group'!BG$29)*'By group'!BG$23</f>
        <v>5.8209425308845299E-4</v>
      </c>
      <c r="U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group'!$BB$27:$BN$27)*prop_idu_male))*Probability!H68*Population!$DC68*(1-'By group'!U$28*'By group'!U$29)*'By group'!H$23+(1-prop_idu_part)*SUMPRODUCT(Population!$BB68:$BN68,'By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group'!$BB$27:$BN$27)*prop_idu_male)*Probability!BH68*Population!$DD68*(1-'By group'!BH$28*'By group'!BH$29)*'By group'!BH$23</f>
        <v>4.9548295157220504E-4</v>
      </c>
      <c r="V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group'!$BB$27:$BN$27)*prop_idu_male))*Probability!I68*Population!$DC68*(1-'By group'!V$28*'By group'!V$29)*'By group'!I$23+(1-prop_idu_part)*SUMPRODUCT(Population!$BB68:$BN68,'By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group'!$BB$27:$BN$27)*prop_idu_male)*Probability!BI68*Population!$DD68*(1-'By group'!BI$28*'By group'!BI$29)*'By group'!BI$23</f>
        <v>0</v>
      </c>
      <c r="W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group'!$BB$27:$BN$27)*prop_idu_male))*Probability!J68*Population!$DC68*(1-'By group'!W$28*'By group'!W$29)*'By group'!J$23+(1-prop_idu_part)*SUMPRODUCT(Population!$BB68:$BN68,'By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group'!$BB$27:$BN$27)*prop_idu_male)*Probability!BJ68*Population!$DD68*(1-'By group'!BJ$28*'By group'!BJ$29)*'By group'!BJ$23</f>
        <v>0</v>
      </c>
      <c r="X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group'!$BB$27:$BN$27)*prop_idu_male))*Probability!K68*Population!$DC68*(1-'By group'!X$28*'By group'!X$29)*'By group'!K$23+(1-prop_idu_part)*SUMPRODUCT(Population!$BB68:$BN68,'By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group'!$BB$27:$BN$27)*prop_idu_male)*Probability!BK68*Population!$DD68*(1-'By group'!BK$28*'By group'!BK$29)*'By group'!BK$23</f>
        <v>0</v>
      </c>
      <c r="Y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group'!$BB$27:$BN$27)*prop_idu_male))*Probability!L68*Population!$DC68*(1-'By group'!Y$28*'By group'!Y$29)*'By group'!L$23+(1-prop_idu_part)*SUMPRODUCT(Population!$BB68:$BN68,'By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group'!$BB$27:$BN$27)*prop_idu_male)*Probability!BL68*Population!$DD68*(1-'By group'!BL$28*'By group'!BL$29)*'By group'!BL$23</f>
        <v>1.6602487191401982E-5</v>
      </c>
      <c r="Z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group'!$BB$27:$BN$27)*prop_idu_male))*Probability!M68*Population!$DC68*(1-'By group'!Z$28*'By group'!Z$29)*'By group'!M$23+(1-prop_idu_part)*SUMPRODUCT(Population!$BB68:$BN68,'By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group'!$BB$27:$BN$27)*prop_idu_male)*Probability!BM68*Population!$DD68*(1-'By group'!BM$28*'By group'!BM$29)*'By group'!BM$23</f>
        <v>2.6252562110128767E-5</v>
      </c>
      <c r="AA68" s="191">
        <f>(1-(1-prop_idu_part)*SUMPRODUCT(Population!$BB68:$BN68,'By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group'!$BB$27:$BN$27)*prop_idu_male))*Probability!N68*Population!$DC68*(1-'By group'!AA$28*'By group'!AA$29)*'By group'!N$23+(1-prop_idu_part)*SUMPRODUCT(Population!$BB68:$BN68,'By group'!$BB$27:$BN$27)*prop_idu_male/(SUMPRODUCT(Population!$B68:$N68,'By group'!$B$27:$N$27)-(1-prop_idu_part)*SUMPRODUCT(Population!$BB68:$BN68,'By group'!$BB$27:$BN$27)*(1-prop_idu_male)+(1-prop_idu_part)*SUMPRODUCT(Population!$BB68:$BN68,'By group'!$BB$27:$BN$27)*prop_idu_male)*Probability!BN68*Population!$DD68*(1-'By group'!BN$28*'By group'!BN$29)*'By group'!BN$23</f>
        <v>2.1761778806489751E-5</v>
      </c>
      <c r="AB68" s="229">
        <f>Probability!B68*'By group'!$AB$24*'By group'!B$23</f>
        <v>0</v>
      </c>
      <c r="AC68" s="229">
        <f>Probability!C68*'By group'!$AB$24*'By group'!C$23</f>
        <v>4.9781084395283538E-2</v>
      </c>
      <c r="AD68" s="229">
        <f>Probability!D68*'By group'!$AB$24*'By group'!D$23</f>
        <v>7.2656369462105727E-2</v>
      </c>
      <c r="AE68" s="229">
        <f>Probability!E68*'By group'!$AB$24*'By group'!E$23</f>
        <v>8.4355691015382483E-2</v>
      </c>
      <c r="AF68" s="229">
        <f>Probability!F68*'By group'!$AB$24*'By group'!F$23</f>
        <v>4.4994709673471647E-2</v>
      </c>
      <c r="AG68" s="229">
        <f>Probability!G68*'By group'!$AB$24*'By group'!G$23</f>
        <v>2.7093381525353791E-2</v>
      </c>
      <c r="AH68" s="229">
        <f>Probability!H68*'By group'!$AB$24*'By group'!H$23</f>
        <v>2.306287025671569E-2</v>
      </c>
      <c r="AI68" s="229">
        <f>Probability!I68*'By group'!$AB$24*'By group'!I$23</f>
        <v>0</v>
      </c>
      <c r="AJ68" s="229">
        <f>Probability!J68*'By group'!$AB$24*'By group'!J$23</f>
        <v>0</v>
      </c>
      <c r="AK68" s="229">
        <f>Probability!K68*'By group'!$AB$24*'By group'!K$23</f>
        <v>0</v>
      </c>
      <c r="AL68" s="229">
        <f>Probability!L68*'By group'!$AB$24*'By group'!L$23</f>
        <v>7.7278516937744513E-4</v>
      </c>
      <c r="AM68" s="229">
        <f>Probability!M68*'By group'!$AB$24*'By group'!M$23</f>
        <v>1.22200610421544E-3</v>
      </c>
      <c r="AN68" s="229">
        <f>Probability!N68*'By group'!$AB$24*'By group'!N$23</f>
        <v>1.0130119680235538E-3</v>
      </c>
      <c r="AO68" s="40">
        <f>Probability!AO68*'By group'!$AO$24*'By group'!AO$23</f>
        <v>0</v>
      </c>
      <c r="AP68" s="42">
        <f>Probability!AP68*'By group'!$AO$24*'By group'!AP$23</f>
        <v>5.3817988907168294E-3</v>
      </c>
      <c r="AQ68" s="42">
        <f>Probability!AQ68*'By group'!$AO$24*'By group'!AQ$23</f>
        <v>7.7293432058282811E-3</v>
      </c>
      <c r="AR68" s="42">
        <f>Probability!AR68*'By group'!$AO$24*'By group'!AR$23</f>
        <v>8.7415704567464451E-3</v>
      </c>
      <c r="AS68" s="42">
        <f>Probability!AS68*'By group'!$AO$24*'By group'!AS$23</f>
        <v>4.5566251255372602E-3</v>
      </c>
      <c r="AT68" s="42">
        <f>Probability!AT68*'By group'!$AO$24*'By group'!AT$23</f>
        <v>2.6915866919454533E-3</v>
      </c>
      <c r="AU68" s="42">
        <f>Probability!AU68*'By group'!$AO$24*'By group'!AU$23</f>
        <v>2.1988312656274034E-3</v>
      </c>
      <c r="AV68" s="42">
        <f>Probability!AV68*'By group'!$AO$24*'By group'!AV$23</f>
        <v>0</v>
      </c>
      <c r="AW68" s="42">
        <f>Probability!AW68*'By group'!$AO$24*'By group'!AW$23</f>
        <v>0</v>
      </c>
      <c r="AX68" s="42">
        <f>Probability!AX68*'By group'!$AO$24*'By group'!AX$23</f>
        <v>0</v>
      </c>
      <c r="AY68" s="42">
        <f>Probability!AY68*'By group'!$AO$24*'By group'!AY$23</f>
        <v>7.3458804412203759E-5</v>
      </c>
      <c r="AZ68" s="42">
        <f>Probability!AZ68*'By group'!$AO$24*'By group'!AZ$23</f>
        <v>1.0982558294381171E-4</v>
      </c>
      <c r="BA68" s="43">
        <f>Probability!BA68*'By group'!$AO$24*'By group'!BA$23</f>
        <v>8.3517670867248127E-5</v>
      </c>
      <c r="BB68" s="191">
        <f>prop_idu_part*Probability!BB68*'By group'!$BB$24*'By group'!BB$23+Probability!BB68*'By group'!$BB$30*'By group'!BB$31</f>
        <v>0</v>
      </c>
      <c r="BC68" s="191">
        <f>prop_idu_part*Probability!BC68*'By group'!$BB$24*'By group'!BC$23+Probability!BC68*'By group'!$BB$30*'By group'!BC$31</f>
        <v>5.8628631762510264E-2</v>
      </c>
      <c r="BD68" s="191">
        <f>prop_idu_part*Probability!BD68*'By group'!$BB$24*'By group'!BD$23+Probability!BD68*'By group'!$BB$30*'By group'!BD$31</f>
        <v>0.13712598096784456</v>
      </c>
      <c r="BE68" s="191">
        <f>prop_idu_part*Probability!BE68*'By group'!$BB$24*'By group'!BE$23+Probability!BE68*'By group'!$BB$30*'By group'!BE$31</f>
        <v>0.13417429700442338</v>
      </c>
      <c r="BF68" s="191">
        <f>prop_idu_part*Probability!BF68*'By group'!$BB$24*'By group'!BF$23+Probability!BF68*'By group'!$BB$30*'By group'!BF$31</f>
        <v>4.387129651184371E-2</v>
      </c>
      <c r="BG68" s="191">
        <f>prop_idu_part*Probability!BG68*'By group'!$BB$24*'By group'!BG$23+Probability!BG68*'By group'!$BB$30*'By group'!BG$31</f>
        <v>1.3403485883956444E-2</v>
      </c>
      <c r="BH68" s="191">
        <f>prop_idu_part*Probability!BH68*'By group'!$BB$24*'By group'!BH$23+Probability!BH68*'By group'!$BB$30*'By group'!BH$31</f>
        <v>1.0529528769038246E-2</v>
      </c>
      <c r="BI68" s="191">
        <f>prop_idu_part*Probability!BI68*'By group'!$BB$24*'By group'!BI$23+Probability!BI68*'By group'!$BB$30*'By group'!BI$31</f>
        <v>0</v>
      </c>
      <c r="BJ68" s="191">
        <f>prop_idu_part*Probability!BJ68*'By group'!$BB$24*'By group'!BJ$23+Probability!BJ68*'By group'!$BB$30*'By group'!BJ$31</f>
        <v>0</v>
      </c>
      <c r="BK68" s="191">
        <f>prop_idu_part*Probability!BK68*'By group'!$BB$24*'By group'!BK$23+Probability!BK68*'By group'!$BB$30*'By group'!BK$31</f>
        <v>0</v>
      </c>
      <c r="BL68" s="191">
        <f>prop_idu_part*Probability!BL68*'By group'!$BB$24*'By group'!BL$23+Probability!BL68*'By group'!$BB$30*'By group'!BL$31</f>
        <v>4.7772124879486158E-3</v>
      </c>
      <c r="BM68" s="191">
        <f>prop_idu_part*Probability!BM68*'By group'!$BB$24*'By group'!BM$23+Probability!BM68*'By group'!$BB$30*'By group'!BM$31</f>
        <v>2.3958252867688108E-3</v>
      </c>
      <c r="BN68" s="192">
        <f>prop_idu_part*Probability!BN68*'By group'!$BB$24*'By group'!BN$23+Probability!BN68*'By group'!$BB$30*'By group'!BN$31</f>
        <v>1.7554163931985936E-3</v>
      </c>
    </row>
    <row r="69" spans="1:66" x14ac:dyDescent="0.25">
      <c r="A69">
        <f t="shared" ref="A69:A132" si="1">A68+step</f>
        <v>32.5</v>
      </c>
      <c r="B69" s="190">
        <f>((1-(1-prop_idu_part)*SUMPRODUCT(Population!$BB69:$BN69,'By group'!$BB$27:$BN$27)*(1-prop_idu_male)/SUMPRODUCT(Population!$B69:$N69,'By group'!$B$27:$N$27))*Probability!O69*'By group'!$B$24*'By group'!O$23+(1-prop_idu_part)*SUMPRODUCT(Population!$BB69:$BN69,'By group'!$BB$27:$BN$27)*(1-prop_idu_male)/SUMPRODUCT(Population!$B69:$N69,'By group'!$B$27:$N$27)*Probability!BB69*'By group'!$B$24*'By group'!BB$23+Probability!AB69*Population!$DE69*(1-'By group'!AB$28*cond_eff)*'By group'!AB$23*prop_sw_use)*(1-Population!$DG69*circ_eff)</f>
        <v>0</v>
      </c>
      <c r="C69" s="191">
        <f>((1-(1-prop_idu_part)*SUMPRODUCT(Population!$BB69:$BN69,'By group'!$BB$27:$BN$27)*(1-prop_idu_male)/SUMPRODUCT(Population!$B69:$N69,'By group'!$B$27:$N$27))*Probability!P69*'By group'!$B$24*'By group'!P$23+(1-prop_idu_part)*SUMPRODUCT(Population!$BB69:$BN69,'By group'!$BB$27:$BN$27)*(1-prop_idu_male)/SUMPRODUCT(Population!$B69:$N69,'By group'!$B$27:$N$27)*Probability!BC69*'By group'!$B$24*'By group'!BC$23+Probability!AC69*Population!$DE69*(1-'By group'!AC$28*cond_eff)*'By group'!AC$23*prop_sw_use)*(1-Population!$DG69*circ_eff)</f>
        <v>2.2949981122538984E-3</v>
      </c>
      <c r="D69" s="191">
        <f>((1-(1-prop_idu_part)*SUMPRODUCT(Population!$BB69:$BN69,'By group'!$BB$27:$BN$27)*(1-prop_idu_male)/SUMPRODUCT(Population!$B69:$N69,'By group'!$B$27:$N$27))*Probability!Q69*'By group'!$B$24*'By group'!Q$23+(1-prop_idu_part)*SUMPRODUCT(Population!$BB69:$BN69,'By group'!$BB$27:$BN$27)*(1-prop_idu_male)/SUMPRODUCT(Population!$B69:$N69,'By group'!$B$27:$N$27)*Probability!BD69*'By group'!$B$24*'By group'!BD$23+Probability!AD69*Population!$DE69*(1-'By group'!AD$28*cond_eff)*'By group'!AD$23*prop_sw_use)*(1-Population!$DG69*circ_eff)</f>
        <v>3.3564186769115779E-3</v>
      </c>
      <c r="E69" s="191">
        <f>((1-(1-prop_idu_part)*SUMPRODUCT(Population!$BB69:$BN69,'By group'!$BB$27:$BN$27)*(1-prop_idu_male)/SUMPRODUCT(Population!$B69:$N69,'By group'!$B$27:$N$27))*Probability!R69*'By group'!$B$24*'By group'!R$23+(1-prop_idu_part)*SUMPRODUCT(Population!$BB69:$BN69,'By group'!$BB$27:$BN$27)*(1-prop_idu_male)/SUMPRODUCT(Population!$B69:$N69,'By group'!$B$27:$N$27)*Probability!BE69*'By group'!$B$24*'By group'!BE$23+Probability!AE69*Population!$DE69*(1-'By group'!AE$28*cond_eff)*'By group'!AE$23*prop_sw_use)*(1-Population!$DG69*circ_eff)</f>
        <v>3.905304510905057E-3</v>
      </c>
      <c r="F69" s="191">
        <f>((1-(1-prop_idu_part)*SUMPRODUCT(Population!$BB69:$BN69,'By group'!$BB$27:$BN$27)*(1-prop_idu_male)/SUMPRODUCT(Population!$B69:$N69,'By group'!$B$27:$N$27))*Probability!S69*'By group'!$B$24*'By group'!S$23+(1-prop_idu_part)*SUMPRODUCT(Population!$BB69:$BN69,'By group'!$BB$27:$BN$27)*(1-prop_idu_male)/SUMPRODUCT(Population!$B69:$N69,'By group'!$B$27:$N$27)*Probability!BF69*'By group'!$B$24*'By group'!BF$23+Probability!AF69*Population!$DE69*(1-'By group'!AF$28*cond_eff)*'By group'!AF$23*prop_sw_use)*(1-Population!$DG69*circ_eff)</f>
        <v>2.0852946057652692E-3</v>
      </c>
      <c r="G69" s="191">
        <f>((1-(1-prop_idu_part)*SUMPRODUCT(Population!$BB69:$BN69,'By group'!$BB$27:$BN$27)*(1-prop_idu_male)/SUMPRODUCT(Population!$B69:$N69,'By group'!$B$27:$N$27))*Probability!T69*'By group'!$B$24*'By group'!T$23+(1-prop_idu_part)*SUMPRODUCT(Population!$BB69:$BN69,'By group'!$BB$27:$BN$27)*(1-prop_idu_male)/SUMPRODUCT(Population!$B69:$N69,'By group'!$B$27:$N$27)*Probability!BG69*'By group'!$B$24*'By group'!BG$23+Probability!AG69*Population!$DE69*(1-'By group'!AG$28*cond_eff)*'By group'!AG$23*prop_sw_use)*(1-Population!$DG69*circ_eff)</f>
        <v>1.2560160837431246E-3</v>
      </c>
      <c r="H69" s="191">
        <f>((1-(1-prop_idu_part)*SUMPRODUCT(Population!$BB69:$BN69,'By group'!$BB$27:$BN$27)*(1-prop_idu_male)/SUMPRODUCT(Population!$B69:$N69,'By group'!$B$27:$N$27))*Probability!U69*'By group'!$B$24*'By group'!U$23+(1-prop_idu_part)*SUMPRODUCT(Population!$BB69:$BN69,'By group'!$BB$27:$BN$27)*(1-prop_idu_male)/SUMPRODUCT(Population!$B69:$N69,'By group'!$B$27:$N$27)*Probability!BH69*'By group'!$B$24*'By group'!BH$23+Probability!AH69*Population!$DE69*(1-'By group'!AH$28*cond_eff)*'By group'!AH$23*prop_sw_use)*(1-Population!$DG69*circ_eff)</f>
        <v>1.0688600987312235E-3</v>
      </c>
      <c r="I69" s="191">
        <f>((1-(1-prop_idu_part)*SUMPRODUCT(Population!$BB69:$BN69,'By group'!$BB$27:$BN$27)*(1-prop_idu_male)/SUMPRODUCT(Population!$B69:$N69,'By group'!$B$27:$N$27))*Probability!V69*'By group'!$B$24*'By group'!V$23+(1-prop_idu_part)*SUMPRODUCT(Population!$BB69:$BN69,'By group'!$BB$27:$BN$27)*(1-prop_idu_male)/SUMPRODUCT(Population!$B69:$N69,'By group'!$B$27:$N$27)*Probability!BI69*'By group'!$B$24*'By group'!BI$23+Probability!AI69*Population!$DE69*(1-'By group'!AI$28*cond_eff)*'By group'!AI$23*prop_sw_use)*(1-Population!$DG69*circ_eff)</f>
        <v>0</v>
      </c>
      <c r="J69" s="191">
        <f>((1-(1-prop_idu_part)*SUMPRODUCT(Population!$BB69:$BN69,'By group'!$BB$27:$BN$27)*(1-prop_idu_male)/SUMPRODUCT(Population!$B69:$N69,'By group'!$B$27:$N$27))*Probability!W69*'By group'!$B$24*'By group'!W$23+(1-prop_idu_part)*SUMPRODUCT(Population!$BB69:$BN69,'By group'!$BB$27:$BN$27)*(1-prop_idu_male)/SUMPRODUCT(Population!$B69:$N69,'By group'!$B$27:$N$27)*Probability!BJ69*'By group'!$B$24*'By group'!BJ$23+Probability!AJ69*Population!$DE69*(1-'By group'!AJ$28*cond_eff)*'By group'!AJ$23*prop_sw_use)*(1-Population!$DG69*circ_eff)</f>
        <v>0</v>
      </c>
      <c r="K69" s="191">
        <f>((1-(1-prop_idu_part)*SUMPRODUCT(Population!$BB69:$BN69,'By group'!$BB$27:$BN$27)*(1-prop_idu_male)/SUMPRODUCT(Population!$B69:$N69,'By group'!$B$27:$N$27))*Probability!X69*'By group'!$B$24*'By group'!X$23+(1-prop_idu_part)*SUMPRODUCT(Population!$BB69:$BN69,'By group'!$BB$27:$BN$27)*(1-prop_idu_male)/SUMPRODUCT(Population!$B69:$N69,'By group'!$B$27:$N$27)*Probability!BK69*'By group'!$B$24*'By group'!BK$23+Probability!AK69*Population!$DE69*(1-'By group'!AK$28*cond_eff)*'By group'!AK$23*prop_sw_use)*(1-Population!$DG69*circ_eff)</f>
        <v>0</v>
      </c>
      <c r="L69" s="191">
        <f>((1-(1-prop_idu_part)*SUMPRODUCT(Population!$BB69:$BN69,'By group'!$BB$27:$BN$27)*(1-prop_idu_male)/SUMPRODUCT(Population!$B69:$N69,'By group'!$B$27:$N$27))*Probability!Y69*'By group'!$B$24*'By group'!Y$23+(1-prop_idu_part)*SUMPRODUCT(Population!$BB69:$BN69,'By group'!$BB$27:$BN$27)*(1-prop_idu_male)/SUMPRODUCT(Population!$B69:$N69,'By group'!$B$27:$N$27)*Probability!BL69*'By group'!$B$24*'By group'!BL$23+Probability!AL69*Population!$DE69*(1-'By group'!AL$28*cond_eff)*'By group'!AL$23*prop_sw_use)*(1-Population!$DG69*circ_eff)</f>
        <v>3.5791947733329773E-5</v>
      </c>
      <c r="M69" s="191">
        <f>((1-(1-prop_idu_part)*SUMPRODUCT(Population!$BB69:$BN69,'By group'!$BB$27:$BN$27)*(1-prop_idu_male)/SUMPRODUCT(Population!$B69:$N69,'By group'!$B$27:$N$27))*Probability!Z69*'By group'!$B$24*'By group'!Z$23+(1-prop_idu_part)*SUMPRODUCT(Population!$BB69:$BN69,'By group'!$BB$27:$BN$27)*(1-prop_idu_male)/SUMPRODUCT(Population!$B69:$N69,'By group'!$B$27:$N$27)*Probability!BM69*'By group'!$B$24*'By group'!BM$23+Probability!AM69*Population!$DE69*(1-'By group'!AM$28*cond_eff)*'By group'!AM$23*prop_sw_use)*(1-Population!$DG69*circ_eff)</f>
        <v>5.6456583277798927E-5</v>
      </c>
      <c r="N69" s="191">
        <f>((1-(1-prop_idu_part)*SUMPRODUCT(Population!$BB69:$BN69,'By group'!$BB$27:$BN$27)*(1-prop_idu_male)/SUMPRODUCT(Population!$B69:$N69,'By group'!$B$27:$N$27))*Probability!AA69*'By group'!$B$24*'By group'!AA$23+(1-prop_idu_part)*SUMPRODUCT(Population!$BB69:$BN69,'By group'!$BB$27:$BN$27)*(1-prop_idu_male)/SUMPRODUCT(Population!$B69:$N69,'By group'!$B$27:$N$27)*Probability!BN69*'By group'!$B$24*'By group'!BN$23+Probability!AN69*Population!$DE69*(1-'By group'!AN$28*cond_eff)*'By group'!AN$23*prop_sw_use)*(1-Population!$DG69*circ_eff)</f>
        <v>4.6748109051143346E-5</v>
      </c>
      <c r="O69" s="190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group'!$BB$27:$BN$27)*prop_idu_male))*Probability!B69*Population!$DC69*(1-'By group'!O$28*'By group'!O$29)*'By group'!B$23+(1-prop_idu_part)*SUMPRODUCT(Population!$BB69:$BN69,'By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group'!$BB$27:$BN$27)*prop_idu_male)*Probability!BB69*Population!$DD69*(1-'By group'!BB$28*'By group'!BB$29)*'By group'!BB$23</f>
        <v>0</v>
      </c>
      <c r="P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group'!$BB$27:$BN$27)*prop_idu_male))*Probability!C69*Population!$DC69*(1-'By group'!P$28*'By group'!P$29)*'By group'!C$23+(1-prop_idu_part)*SUMPRODUCT(Population!$BB69:$BN69,'By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group'!$BB$27:$BN$27)*prop_idu_male)*Probability!BC69*Population!$DD69*(1-'By group'!BC$28*'By group'!BC$29)*'By group'!BC$23</f>
        <v>1.0693754423625752E-3</v>
      </c>
      <c r="Q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group'!$BB$27:$BN$27)*prop_idu_male))*Probability!D69*Population!$DC69*(1-'By group'!Q$28*'By group'!Q$29)*'By group'!D$23+(1-prop_idu_part)*SUMPRODUCT(Population!$BB69:$BN69,'By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group'!$BB$27:$BN$27)*prop_idu_male)*Probability!BD69*Population!$DD69*(1-'By group'!BD$28*'By group'!BD$29)*'By group'!BD$23</f>
        <v>1.5604833556207276E-3</v>
      </c>
      <c r="R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group'!$BB$27:$BN$27)*prop_idu_male))*Probability!E69*Population!$DC69*(1-'By group'!R$28*'By group'!R$29)*'By group'!E$23+(1-prop_idu_part)*SUMPRODUCT(Population!$BB69:$BN69,'By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group'!$BB$27:$BN$27)*prop_idu_male)*Probability!BE69*Population!$DD69*(1-'By group'!BE$28*'By group'!BE$29)*'By group'!BE$23</f>
        <v>1.8110798401719352E-3</v>
      </c>
      <c r="S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group'!$BB$27:$BN$27)*prop_idu_male))*Probability!F69*Population!$DC69*(1-'By group'!S$28*'By group'!S$29)*'By group'!F$23+(1-prop_idu_part)*SUMPRODUCT(Population!$BB69:$BN69,'By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group'!$BB$27:$BN$27)*prop_idu_male)*Probability!BF69*Population!$DD69*(1-'By group'!BF$28*'By group'!BF$29)*'By group'!BF$23</f>
        <v>9.656428537922608E-4</v>
      </c>
      <c r="T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group'!$BB$27:$BN$27)*prop_idu_male))*Probability!G69*Population!$DC69*(1-'By group'!T$28*'By group'!T$29)*'By group'!G$23+(1-prop_idu_part)*SUMPRODUCT(Population!$BB69:$BN69,'By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group'!$BB$27:$BN$27)*prop_idu_male)*Probability!BG69*Population!$DD69*(1-'By group'!BG$28*'By group'!BG$29)*'By group'!BG$23</f>
        <v>5.8124044432822841E-4</v>
      </c>
      <c r="U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group'!$BB$27:$BN$27)*prop_idu_male))*Probability!H69*Population!$DC69*(1-'By group'!U$28*'By group'!U$29)*'By group'!H$23+(1-prop_idu_part)*SUMPRODUCT(Population!$BB69:$BN69,'By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group'!$BB$27:$BN$27)*prop_idu_male)*Probability!BH69*Population!$DD69*(1-'By group'!BH$28*'By group'!BH$29)*'By group'!BH$23</f>
        <v>4.9432311378317534E-4</v>
      </c>
      <c r="V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group'!$BB$27:$BN$27)*prop_idu_male))*Probability!I69*Population!$DC69*(1-'By group'!V$28*'By group'!V$29)*'By group'!I$23+(1-prop_idu_part)*SUMPRODUCT(Population!$BB69:$BN69,'By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group'!$BB$27:$BN$27)*prop_idu_male)*Probability!BI69*Population!$DD69*(1-'By group'!BI$28*'By group'!BI$29)*'By group'!BI$23</f>
        <v>0</v>
      </c>
      <c r="W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group'!$BB$27:$BN$27)*prop_idu_male))*Probability!J69*Population!$DC69*(1-'By group'!W$28*'By group'!W$29)*'By group'!J$23+(1-prop_idu_part)*SUMPRODUCT(Population!$BB69:$BN69,'By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group'!$BB$27:$BN$27)*prop_idu_male)*Probability!BJ69*Population!$DD69*(1-'By group'!BJ$28*'By group'!BJ$29)*'By group'!BJ$23</f>
        <v>0</v>
      </c>
      <c r="X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group'!$BB$27:$BN$27)*prop_idu_male))*Probability!K69*Population!$DC69*(1-'By group'!X$28*'By group'!X$29)*'By group'!K$23+(1-prop_idu_part)*SUMPRODUCT(Population!$BB69:$BN69,'By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group'!$BB$27:$BN$27)*prop_idu_male)*Probability!BK69*Population!$DD69*(1-'By group'!BK$28*'By group'!BK$29)*'By group'!BK$23</f>
        <v>0</v>
      </c>
      <c r="Y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group'!$BB$27:$BN$27)*prop_idu_male))*Probability!L69*Population!$DC69*(1-'By group'!Y$28*'By group'!Y$29)*'By group'!L$23+(1-prop_idu_part)*SUMPRODUCT(Population!$BB69:$BN69,'By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group'!$BB$27:$BN$27)*prop_idu_male)*Probability!BL69*Population!$DD69*(1-'By group'!BL$28*'By group'!BL$29)*'By group'!BL$23</f>
        <v>1.6562096861340033E-5</v>
      </c>
      <c r="Z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group'!$BB$27:$BN$27)*prop_idu_male))*Probability!M69*Population!$DC69*(1-'By group'!Z$28*'By group'!Z$29)*'By group'!M$23+(1-prop_idu_part)*SUMPRODUCT(Population!$BB69:$BN69,'By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group'!$BB$27:$BN$27)*prop_idu_male)*Probability!BM69*Population!$DD69*(1-'By group'!BM$28*'By group'!BM$29)*'By group'!BM$23</f>
        <v>2.6154112045616397E-5</v>
      </c>
      <c r="AA69" s="191">
        <f>(1-(1-prop_idu_part)*SUMPRODUCT(Population!$BB69:$BN69,'By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group'!$BB$27:$BN$27)*prop_idu_male))*Probability!N69*Population!$DC69*(1-'By group'!AA$28*'By group'!AA$29)*'By group'!N$23+(1-prop_idu_part)*SUMPRODUCT(Population!$BB69:$BN69,'By group'!$BB$27:$BN$27)*prop_idu_male/(SUMPRODUCT(Population!$B69:$N69,'By group'!$B$27:$N$27)-(1-prop_idu_part)*SUMPRODUCT(Population!$BB69:$BN69,'By group'!$BB$27:$BN$27)*(1-prop_idu_male)+(1-prop_idu_part)*SUMPRODUCT(Population!$BB69:$BN69,'By group'!$BB$27:$BN$27)*prop_idu_male)*Probability!BN69*Population!$DD69*(1-'By group'!BN$28*'By group'!BN$29)*'By group'!BN$23</f>
        <v>2.1636618995659614E-5</v>
      </c>
      <c r="AB69" s="229">
        <f>Probability!B69*'By group'!$AB$24*'By group'!B$23</f>
        <v>0</v>
      </c>
      <c r="AC69" s="229">
        <f>Probability!C69*'By group'!$AB$24*'By group'!C$23</f>
        <v>4.9777793260005011E-2</v>
      </c>
      <c r="AD69" s="229">
        <f>Probability!D69*'By group'!$AB$24*'By group'!D$23</f>
        <v>7.2640220918372314E-2</v>
      </c>
      <c r="AE69" s="229">
        <f>Probability!E69*'By group'!$AB$24*'By group'!E$23</f>
        <v>8.4308672309242841E-2</v>
      </c>
      <c r="AF69" s="229">
        <f>Probability!F69*'By group'!$AB$24*'By group'!F$23</f>
        <v>4.4953480570557015E-2</v>
      </c>
      <c r="AG69" s="229">
        <f>Probability!G69*'By group'!$AB$24*'By group'!G$23</f>
        <v>2.7058962629464518E-2</v>
      </c>
      <c r="AH69" s="229">
        <f>Probability!H69*'By group'!$AB$24*'By group'!H$23</f>
        <v>2.301340401404154E-2</v>
      </c>
      <c r="AI69" s="229">
        <f>Probability!I69*'By group'!$AB$24*'By group'!I$23</f>
        <v>0</v>
      </c>
      <c r="AJ69" s="229">
        <f>Probability!J69*'By group'!$AB$24*'By group'!J$23</f>
        <v>0</v>
      </c>
      <c r="AK69" s="229">
        <f>Probability!K69*'By group'!$AB$24*'By group'!K$23</f>
        <v>0</v>
      </c>
      <c r="AL69" s="229">
        <f>Probability!L69*'By group'!$AB$24*'By group'!L$23</f>
        <v>7.7105656759480004E-4</v>
      </c>
      <c r="AM69" s="229">
        <f>Probability!M69*'By group'!$AB$24*'By group'!M$23</f>
        <v>1.2176621901129987E-3</v>
      </c>
      <c r="AN69" s="229">
        <f>Probability!N69*'By group'!$AB$24*'By group'!N$23</f>
        <v>1.0073829017483024E-3</v>
      </c>
      <c r="AO69" s="40">
        <f>Probability!AO69*'By group'!$AO$24*'By group'!AO$23</f>
        <v>0</v>
      </c>
      <c r="AP69" s="42">
        <f>Probability!AP69*'By group'!$AO$24*'By group'!AP$23</f>
        <v>5.4186424004071202E-3</v>
      </c>
      <c r="AQ69" s="42">
        <f>Probability!AQ69*'By group'!$AO$24*'By group'!AQ$23</f>
        <v>7.7850959693559251E-3</v>
      </c>
      <c r="AR69" s="42">
        <f>Probability!AR69*'By group'!$AO$24*'By group'!AR$23</f>
        <v>8.8093579973173904E-3</v>
      </c>
      <c r="AS69" s="42">
        <f>Probability!AS69*'By group'!$AO$24*'By group'!AS$23</f>
        <v>4.5939279955803632E-3</v>
      </c>
      <c r="AT69" s="42">
        <f>Probability!AT69*'By group'!$AO$24*'By group'!AT$23</f>
        <v>2.7144880064739309E-3</v>
      </c>
      <c r="AU69" s="42">
        <f>Probability!AU69*'By group'!$AO$24*'By group'!AU$23</f>
        <v>2.2188114232930319E-3</v>
      </c>
      <c r="AV69" s="42">
        <f>Probability!AV69*'By group'!$AO$24*'By group'!AV$23</f>
        <v>0</v>
      </c>
      <c r="AW69" s="42">
        <f>Probability!AW69*'By group'!$AO$24*'By group'!AW$23</f>
        <v>0</v>
      </c>
      <c r="AX69" s="42">
        <f>Probability!AX69*'By group'!$AO$24*'By group'!AX$23</f>
        <v>0</v>
      </c>
      <c r="AY69" s="42">
        <f>Probability!AY69*'By group'!$AO$24*'By group'!AY$23</f>
        <v>7.4130567110388716E-5</v>
      </c>
      <c r="AZ69" s="42">
        <f>Probability!AZ69*'By group'!$AO$24*'By group'!AZ$23</f>
        <v>1.1090737797328661E-4</v>
      </c>
      <c r="BA69" s="43">
        <f>Probability!BA69*'By group'!$AO$24*'By group'!BA$23</f>
        <v>8.4406170475472963E-5</v>
      </c>
      <c r="BB69" s="191">
        <f>prop_idu_part*Probability!BB69*'By group'!$BB$24*'By group'!BB$23+Probability!BB69*'By group'!$BB$30*'By group'!BB$31</f>
        <v>0</v>
      </c>
      <c r="BC69" s="191">
        <f>prop_idu_part*Probability!BC69*'By group'!$BB$24*'By group'!BC$23+Probability!BC69*'By group'!$BB$30*'By group'!BC$31</f>
        <v>5.863003414510623E-2</v>
      </c>
      <c r="BD69" s="191">
        <f>prop_idu_part*Probability!BD69*'By group'!$BB$24*'By group'!BD$23+Probability!BD69*'By group'!$BB$30*'By group'!BD$31</f>
        <v>0.13712761725687528</v>
      </c>
      <c r="BE69" s="191">
        <f>prop_idu_part*Probability!BE69*'By group'!$BB$24*'By group'!BE$23+Probability!BE69*'By group'!$BB$30*'By group'!BE$31</f>
        <v>0.13417175433403369</v>
      </c>
      <c r="BF69" s="191">
        <f>prop_idu_part*Probability!BF69*'By group'!$BB$24*'By group'!BF$23+Probability!BF69*'By group'!$BB$30*'By group'!BF$31</f>
        <v>4.3868638001711917E-2</v>
      </c>
      <c r="BG69" s="191">
        <f>prop_idu_part*Probability!BG69*'By group'!$BB$24*'By group'!BG$23+Probability!BG69*'By group'!$BB$30*'By group'!BG$31</f>
        <v>1.3402012296573416E-2</v>
      </c>
      <c r="BH69" s="191">
        <f>prop_idu_part*Probability!BH69*'By group'!$BB$24*'By group'!BH$23+Probability!BH69*'By group'!$BB$30*'By group'!BH$31</f>
        <v>1.052689478384517E-2</v>
      </c>
      <c r="BI69" s="191">
        <f>prop_idu_part*Probability!BI69*'By group'!$BB$24*'By group'!BI$23+Probability!BI69*'By group'!$BB$30*'By group'!BI$31</f>
        <v>0</v>
      </c>
      <c r="BJ69" s="191">
        <f>prop_idu_part*Probability!BJ69*'By group'!$BB$24*'By group'!BJ$23+Probability!BJ69*'By group'!$BB$30*'By group'!BJ$31</f>
        <v>0</v>
      </c>
      <c r="BK69" s="191">
        <f>prop_idu_part*Probability!BK69*'By group'!$BB$24*'By group'!BK$23+Probability!BK69*'By group'!$BB$30*'By group'!BK$31</f>
        <v>0</v>
      </c>
      <c r="BL69" s="191">
        <f>prop_idu_part*Probability!BL69*'By group'!$BB$24*'By group'!BL$23+Probability!BL69*'By group'!$BB$30*'By group'!BL$31</f>
        <v>4.7758670076616687E-3</v>
      </c>
      <c r="BM69" s="191">
        <f>prop_idu_part*Probability!BM69*'By group'!$BB$24*'By group'!BM$23+Probability!BM69*'By group'!$BB$30*'By group'!BM$31</f>
        <v>2.3945054663222251E-3</v>
      </c>
      <c r="BN69" s="192">
        <f>prop_idu_part*Probability!BN69*'By group'!$BB$24*'By group'!BN$23+Probability!BN69*'By group'!$BB$30*'By group'!BN$31</f>
        <v>1.7537072388842832E-3</v>
      </c>
    </row>
    <row r="70" spans="1:66" x14ac:dyDescent="0.25">
      <c r="A70">
        <f t="shared" si="1"/>
        <v>33</v>
      </c>
      <c r="B70" s="190">
        <f>((1-(1-prop_idu_part)*SUMPRODUCT(Population!$BB70:$BN70,'By group'!$BB$27:$BN$27)*(1-prop_idu_male)/SUMPRODUCT(Population!$B70:$N70,'By group'!$B$27:$N$27))*Probability!O70*'By group'!$B$24*'By group'!O$23+(1-prop_idu_part)*SUMPRODUCT(Population!$BB70:$BN70,'By group'!$BB$27:$BN$27)*(1-prop_idu_male)/SUMPRODUCT(Population!$B70:$N70,'By group'!$B$27:$N$27)*Probability!BB70*'By group'!$B$24*'By group'!BB$23+Probability!AB70*Population!$DE70*(1-'By group'!AB$28*cond_eff)*'By group'!AB$23*prop_sw_use)*(1-Population!$DG70*circ_eff)</f>
        <v>0</v>
      </c>
      <c r="C70" s="191">
        <f>((1-(1-prop_idu_part)*SUMPRODUCT(Population!$BB70:$BN70,'By group'!$BB$27:$BN$27)*(1-prop_idu_male)/SUMPRODUCT(Population!$B70:$N70,'By group'!$B$27:$N$27))*Probability!P70*'By group'!$B$24*'By group'!P$23+(1-prop_idu_part)*SUMPRODUCT(Population!$BB70:$BN70,'By group'!$BB$27:$BN$27)*(1-prop_idu_male)/SUMPRODUCT(Population!$B70:$N70,'By group'!$B$27:$N$27)*Probability!BC70*'By group'!$B$24*'By group'!BC$23+Probability!AC70*Population!$DE70*(1-'By group'!AC$28*cond_eff)*'By group'!AC$23*prop_sw_use)*(1-Population!$DG70*circ_eff)</f>
        <v>2.2955819178260071E-3</v>
      </c>
      <c r="D70" s="191">
        <f>((1-(1-prop_idu_part)*SUMPRODUCT(Population!$BB70:$BN70,'By group'!$BB$27:$BN$27)*(1-prop_idu_male)/SUMPRODUCT(Population!$B70:$N70,'By group'!$B$27:$N$27))*Probability!Q70*'By group'!$B$24*'By group'!Q$23+(1-prop_idu_part)*SUMPRODUCT(Population!$BB70:$BN70,'By group'!$BB$27:$BN$27)*(1-prop_idu_male)/SUMPRODUCT(Population!$B70:$N70,'By group'!$B$27:$N$27)*Probability!BD70*'By group'!$B$24*'By group'!BD$23+Probability!AD70*Population!$DE70*(1-'By group'!AD$28*cond_eff)*'By group'!AD$23*prop_sw_use)*(1-Population!$DG70*circ_eff)</f>
        <v>3.3571045911557074E-3</v>
      </c>
      <c r="E70" s="191">
        <f>((1-(1-prop_idu_part)*SUMPRODUCT(Population!$BB70:$BN70,'By group'!$BB$27:$BN$27)*(1-prop_idu_male)/SUMPRODUCT(Population!$B70:$N70,'By group'!$B$27:$N$27))*Probability!R70*'By group'!$B$24*'By group'!R$23+(1-prop_idu_part)*SUMPRODUCT(Population!$BB70:$BN70,'By group'!$BB$27:$BN$27)*(1-prop_idu_male)/SUMPRODUCT(Population!$B70:$N70,'By group'!$B$27:$N$27)*Probability!BE70*'By group'!$B$24*'By group'!BE$23+Probability!AE70*Population!$DE70*(1-'By group'!AE$28*cond_eff)*'By group'!AE$23*prop_sw_use)*(1-Population!$DG70*circ_eff)</f>
        <v>3.9055381842293176E-3</v>
      </c>
      <c r="F70" s="191">
        <f>((1-(1-prop_idu_part)*SUMPRODUCT(Population!$BB70:$BN70,'By group'!$BB$27:$BN$27)*(1-prop_idu_male)/SUMPRODUCT(Population!$B70:$N70,'By group'!$B$27:$N$27))*Probability!S70*'By group'!$B$24*'By group'!S$23+(1-prop_idu_part)*SUMPRODUCT(Population!$BB70:$BN70,'By group'!$BB$27:$BN$27)*(1-prop_idu_male)/SUMPRODUCT(Population!$B70:$N70,'By group'!$B$27:$N$27)*Probability!BF70*'By group'!$B$24*'By group'!BF$23+Probability!AF70*Population!$DE70*(1-'By group'!AF$28*cond_eff)*'By group'!AF$23*prop_sw_use)*(1-Population!$DG70*circ_eff)</f>
        <v>2.0850411179874477E-3</v>
      </c>
      <c r="G70" s="191">
        <f>((1-(1-prop_idu_part)*SUMPRODUCT(Population!$BB70:$BN70,'By group'!$BB$27:$BN$27)*(1-prop_idu_male)/SUMPRODUCT(Population!$B70:$N70,'By group'!$B$27:$N$27))*Probability!T70*'By group'!$B$24*'By group'!T$23+(1-prop_idu_part)*SUMPRODUCT(Population!$BB70:$BN70,'By group'!$BB$27:$BN$27)*(1-prop_idu_male)/SUMPRODUCT(Population!$B70:$N70,'By group'!$B$27:$N$27)*Probability!BG70*'By group'!$B$24*'By group'!BG$23+Probability!AG70*Population!$DE70*(1-'By group'!AG$28*cond_eff)*'By group'!AG$23*prop_sw_use)*(1-Population!$DG70*circ_eff)</f>
        <v>1.2556092311301922E-3</v>
      </c>
      <c r="H70" s="191">
        <f>((1-(1-prop_idu_part)*SUMPRODUCT(Population!$BB70:$BN70,'By group'!$BB$27:$BN$27)*(1-prop_idu_male)/SUMPRODUCT(Population!$B70:$N70,'By group'!$B$27:$N$27))*Probability!U70*'By group'!$B$24*'By group'!U$23+(1-prop_idu_part)*SUMPRODUCT(Population!$BB70:$BN70,'By group'!$BB$27:$BN$27)*(1-prop_idu_male)/SUMPRODUCT(Population!$B70:$N70,'By group'!$B$27:$N$27)*Probability!BH70*'By group'!$B$24*'By group'!BH$23+Probability!AH70*Population!$DE70*(1-'By group'!AH$28*cond_eff)*'By group'!AH$23*prop_sw_use)*(1-Population!$DG70*circ_eff)</f>
        <v>1.0678589756853245E-3</v>
      </c>
      <c r="I70" s="191">
        <f>((1-(1-prop_idu_part)*SUMPRODUCT(Population!$BB70:$BN70,'By group'!$BB$27:$BN$27)*(1-prop_idu_male)/SUMPRODUCT(Population!$B70:$N70,'By group'!$B$27:$N$27))*Probability!V70*'By group'!$B$24*'By group'!V$23+(1-prop_idu_part)*SUMPRODUCT(Population!$BB70:$BN70,'By group'!$BB$27:$BN$27)*(1-prop_idu_male)/SUMPRODUCT(Population!$B70:$N70,'By group'!$B$27:$N$27)*Probability!BI70*'By group'!$B$24*'By group'!BI$23+Probability!AI70*Population!$DE70*(1-'By group'!AI$28*cond_eff)*'By group'!AI$23*prop_sw_use)*(1-Population!$DG70*circ_eff)</f>
        <v>0</v>
      </c>
      <c r="J70" s="191">
        <f>((1-(1-prop_idu_part)*SUMPRODUCT(Population!$BB70:$BN70,'By group'!$BB$27:$BN$27)*(1-prop_idu_male)/SUMPRODUCT(Population!$B70:$N70,'By group'!$B$27:$N$27))*Probability!W70*'By group'!$B$24*'By group'!W$23+(1-prop_idu_part)*SUMPRODUCT(Population!$BB70:$BN70,'By group'!$BB$27:$BN$27)*(1-prop_idu_male)/SUMPRODUCT(Population!$B70:$N70,'By group'!$B$27:$N$27)*Probability!BJ70*'By group'!$B$24*'By group'!BJ$23+Probability!AJ70*Population!$DE70*(1-'By group'!AJ$28*cond_eff)*'By group'!AJ$23*prop_sw_use)*(1-Population!$DG70*circ_eff)</f>
        <v>0</v>
      </c>
      <c r="K70" s="191">
        <f>((1-(1-prop_idu_part)*SUMPRODUCT(Population!$BB70:$BN70,'By group'!$BB$27:$BN$27)*(1-prop_idu_male)/SUMPRODUCT(Population!$B70:$N70,'By group'!$B$27:$N$27))*Probability!X70*'By group'!$B$24*'By group'!X$23+(1-prop_idu_part)*SUMPRODUCT(Population!$BB70:$BN70,'By group'!$BB$27:$BN$27)*(1-prop_idu_male)/SUMPRODUCT(Population!$B70:$N70,'By group'!$B$27:$N$27)*Probability!BK70*'By group'!$B$24*'By group'!BK$23+Probability!AK70*Population!$DE70*(1-'By group'!AK$28*cond_eff)*'By group'!AK$23*prop_sw_use)*(1-Population!$DG70*circ_eff)</f>
        <v>0</v>
      </c>
      <c r="L70" s="191">
        <f>((1-(1-prop_idu_part)*SUMPRODUCT(Population!$BB70:$BN70,'By group'!$BB$27:$BN$27)*(1-prop_idu_male)/SUMPRODUCT(Population!$B70:$N70,'By group'!$B$27:$N$27))*Probability!Y70*'By group'!$B$24*'By group'!Y$23+(1-prop_idu_part)*SUMPRODUCT(Population!$BB70:$BN70,'By group'!$BB$27:$BN$27)*(1-prop_idu_male)/SUMPRODUCT(Population!$B70:$N70,'By group'!$B$27:$N$27)*Probability!BL70*'By group'!$B$24*'By group'!BL$23+Probability!AL70*Population!$DE70*(1-'By group'!AL$28*cond_eff)*'By group'!AL$23*prop_sw_use)*(1-Population!$DG70*circ_eff)</f>
        <v>3.5758901941920719E-5</v>
      </c>
      <c r="M70" s="191">
        <f>((1-(1-prop_idu_part)*SUMPRODUCT(Population!$BB70:$BN70,'By group'!$BB$27:$BN$27)*(1-prop_idu_male)/SUMPRODUCT(Population!$B70:$N70,'By group'!$B$27:$N$27))*Probability!Z70*'By group'!$B$24*'By group'!Z$23+(1-prop_idu_part)*SUMPRODUCT(Population!$BB70:$BN70,'By group'!$BB$27:$BN$27)*(1-prop_idu_male)/SUMPRODUCT(Population!$B70:$N70,'By group'!$B$27:$N$27)*Probability!BM70*'By group'!$B$24*'By group'!BM$23+Probability!AM70*Population!$DE70*(1-'By group'!AM$28*cond_eff)*'By group'!AM$23*prop_sw_use)*(1-Population!$DG70*circ_eff)</f>
        <v>5.6353040703769803E-5</v>
      </c>
      <c r="N70" s="191">
        <f>((1-(1-prop_idu_part)*SUMPRODUCT(Population!$BB70:$BN70,'By group'!$BB$27:$BN$27)*(1-prop_idu_male)/SUMPRODUCT(Population!$B70:$N70,'By group'!$B$27:$N$27))*Probability!AA70*'By group'!$B$24*'By group'!AA$23+(1-prop_idu_part)*SUMPRODUCT(Population!$BB70:$BN70,'By group'!$BB$27:$BN$27)*(1-prop_idu_male)/SUMPRODUCT(Population!$B70:$N70,'By group'!$B$27:$N$27)*Probability!BN70*'By group'!$B$24*'By group'!BN$23+Probability!AN70*Population!$DE70*(1-'By group'!AN$28*cond_eff)*'By group'!AN$23*prop_sw_use)*(1-Population!$DG70*circ_eff)</f>
        <v>4.6568108469462692E-5</v>
      </c>
      <c r="O70" s="190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group'!$BB$27:$BN$27)*prop_idu_male))*Probability!B70*Population!$DC70*(1-'By group'!O$28*'By group'!O$29)*'By group'!B$23+(1-prop_idu_part)*SUMPRODUCT(Population!$BB70:$BN70,'By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group'!$BB$27:$BN$27)*prop_idu_male)*Probability!BB70*Population!$DD70*(1-'By group'!BB$28*'By group'!BB$29)*'By group'!BB$23</f>
        <v>0</v>
      </c>
      <c r="P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group'!$BB$27:$BN$27)*prop_idu_male))*Probability!C70*Population!$DC70*(1-'By group'!P$28*'By group'!P$29)*'By group'!C$23+(1-prop_idu_part)*SUMPRODUCT(Population!$BB70:$BN70,'By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group'!$BB$27:$BN$27)*prop_idu_male)*Probability!BC70*Population!$DD70*(1-'By group'!BC$28*'By group'!BC$29)*'By group'!BC$23</f>
        <v>1.0691374490774163E-3</v>
      </c>
      <c r="Q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group'!$BB$27:$BN$27)*prop_idu_male))*Probability!D70*Population!$DC70*(1-'By group'!Q$28*'By group'!Q$29)*'By group'!D$23+(1-prop_idu_part)*SUMPRODUCT(Population!$BB70:$BN70,'By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group'!$BB$27:$BN$27)*prop_idu_male)*Probability!BD70*Population!$DD70*(1-'By group'!BD$28*'By group'!BD$29)*'By group'!BD$23</f>
        <v>1.5599149897101393E-3</v>
      </c>
      <c r="R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group'!$BB$27:$BN$27)*prop_idu_male))*Probability!E70*Population!$DC70*(1-'By group'!R$28*'By group'!R$29)*'By group'!E$23+(1-prop_idu_part)*SUMPRODUCT(Population!$BB70:$BN70,'By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group'!$BB$27:$BN$27)*prop_idu_male)*Probability!BE70*Population!$DD70*(1-'By group'!BE$28*'By group'!BE$29)*'By group'!BE$23</f>
        <v>1.8098636693484628E-3</v>
      </c>
      <c r="S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group'!$BB$27:$BN$27)*prop_idu_male))*Probability!F70*Population!$DC70*(1-'By group'!S$28*'By group'!S$29)*'By group'!F$23+(1-prop_idu_part)*SUMPRODUCT(Population!$BB70:$BN70,'By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group'!$BB$27:$BN$27)*prop_idu_male)*Probability!BF70*Population!$DD70*(1-'By group'!BF$28*'By group'!BF$29)*'By group'!BF$23</f>
        <v>9.6467415033592839E-4</v>
      </c>
      <c r="T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group'!$BB$27:$BN$27)*prop_idu_male))*Probability!G70*Population!$DC70*(1-'By group'!T$28*'By group'!T$29)*'By group'!G$23+(1-prop_idu_part)*SUMPRODUCT(Population!$BB70:$BN70,'By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group'!$BB$27:$BN$27)*prop_idu_male)*Probability!BG70*Population!$DD70*(1-'By group'!BG$28*'By group'!BG$29)*'By group'!BG$23</f>
        <v>5.8046558590689132E-4</v>
      </c>
      <c r="U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group'!$BB$27:$BN$27)*prop_idu_male))*Probability!H70*Population!$DC70*(1-'By group'!U$28*'By group'!U$29)*'By group'!H$23+(1-prop_idu_part)*SUMPRODUCT(Population!$BB70:$BN70,'By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group'!$BB$27:$BN$27)*prop_idu_male)*Probability!BH70*Population!$DD70*(1-'By group'!BH$28*'By group'!BH$29)*'By group'!BH$23</f>
        <v>4.932566467477764E-4</v>
      </c>
      <c r="V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group'!$BB$27:$BN$27)*prop_idu_male))*Probability!I70*Population!$DC70*(1-'By group'!V$28*'By group'!V$29)*'By group'!I$23+(1-prop_idu_part)*SUMPRODUCT(Population!$BB70:$BN70,'By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group'!$BB$27:$BN$27)*prop_idu_male)*Probability!BI70*Population!$DD70*(1-'By group'!BI$28*'By group'!BI$29)*'By group'!BI$23</f>
        <v>0</v>
      </c>
      <c r="W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group'!$BB$27:$BN$27)*prop_idu_male))*Probability!J70*Population!$DC70*(1-'By group'!W$28*'By group'!W$29)*'By group'!J$23+(1-prop_idu_part)*SUMPRODUCT(Population!$BB70:$BN70,'By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group'!$BB$27:$BN$27)*prop_idu_male)*Probability!BJ70*Population!$DD70*(1-'By group'!BJ$28*'By group'!BJ$29)*'By group'!BJ$23</f>
        <v>0</v>
      </c>
      <c r="X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group'!$BB$27:$BN$27)*prop_idu_male))*Probability!K70*Population!$DC70*(1-'By group'!X$28*'By group'!X$29)*'By group'!K$23+(1-prop_idu_part)*SUMPRODUCT(Population!$BB70:$BN70,'By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group'!$BB$27:$BN$27)*prop_idu_male)*Probability!BK70*Population!$DD70*(1-'By group'!BK$28*'By group'!BK$29)*'By group'!BK$23</f>
        <v>0</v>
      </c>
      <c r="Y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group'!$BB$27:$BN$27)*prop_idu_male))*Probability!L70*Population!$DC70*(1-'By group'!Y$28*'By group'!Y$29)*'By group'!L$23+(1-prop_idu_part)*SUMPRODUCT(Population!$BB70:$BN70,'By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group'!$BB$27:$BN$27)*prop_idu_male)*Probability!BL70*Population!$DD70*(1-'By group'!BL$28*'By group'!BL$29)*'By group'!BL$23</f>
        <v>1.6525013365875276E-5</v>
      </c>
      <c r="Z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group'!$BB$27:$BN$27)*prop_idu_male))*Probability!M70*Population!$DC70*(1-'By group'!Z$28*'By group'!Z$29)*'By group'!M$23+(1-prop_idu_part)*SUMPRODUCT(Population!$BB70:$BN70,'By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group'!$BB$27:$BN$27)*prop_idu_male)*Probability!BM70*Population!$DD70*(1-'By group'!BM$28*'By group'!BM$29)*'By group'!BM$23</f>
        <v>2.6062795630955795E-5</v>
      </c>
      <c r="AA70" s="191">
        <f>(1-(1-prop_idu_part)*SUMPRODUCT(Population!$BB70:$BN70,'By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group'!$BB$27:$BN$27)*prop_idu_male))*Probability!N70*Population!$DC70*(1-'By group'!AA$28*'By group'!AA$29)*'By group'!N$23+(1-prop_idu_part)*SUMPRODUCT(Population!$BB70:$BN70,'By group'!$BB$27:$BN$27)*prop_idu_male/(SUMPRODUCT(Population!$B70:$N70,'By group'!$B$27:$N$27)-(1-prop_idu_part)*SUMPRODUCT(Population!$BB70:$BN70,'By group'!$BB$27:$BN$27)*(1-prop_idu_male)+(1-prop_idu_part)*SUMPRODUCT(Population!$BB70:$BN70,'By group'!$BB$27:$BN$27)*prop_idu_male)*Probability!BN70*Population!$DD70*(1-'By group'!BN$28*'By group'!BN$29)*'By group'!BN$23</f>
        <v>2.1519046811589617E-5</v>
      </c>
      <c r="AB70" s="229">
        <f>Probability!B70*'By group'!$AB$24*'By group'!B$23</f>
        <v>0</v>
      </c>
      <c r="AC70" s="229">
        <f>Probability!C70*'By group'!$AB$24*'By group'!C$23</f>
        <v>4.9776142146230981E-2</v>
      </c>
      <c r="AD70" s="229">
        <f>Probability!D70*'By group'!$AB$24*'By group'!D$23</f>
        <v>7.2627513816053244E-2</v>
      </c>
      <c r="AE70" s="229">
        <f>Probability!E70*'By group'!$AB$24*'By group'!E$23</f>
        <v>8.4268001050475466E-2</v>
      </c>
      <c r="AF70" s="229">
        <f>Probability!F70*'By group'!$AB$24*'By group'!F$23</f>
        <v>4.4916877453091433E-2</v>
      </c>
      <c r="AG70" s="229">
        <f>Probability!G70*'By group'!$AB$24*'By group'!G$23</f>
        <v>2.702799748543561E-2</v>
      </c>
      <c r="AH70" s="229">
        <f>Probability!H70*'By group'!$AB$24*'By group'!H$23</f>
        <v>2.2968088856547806E-2</v>
      </c>
      <c r="AI70" s="229">
        <f>Probability!I70*'By group'!$AB$24*'By group'!I$23</f>
        <v>0</v>
      </c>
      <c r="AJ70" s="229">
        <f>Probability!J70*'By group'!$AB$24*'By group'!J$23</f>
        <v>0</v>
      </c>
      <c r="AK70" s="229">
        <f>Probability!K70*'By group'!$AB$24*'By group'!K$23</f>
        <v>0</v>
      </c>
      <c r="AL70" s="229">
        <f>Probability!L70*'By group'!$AB$24*'By group'!L$23</f>
        <v>7.6947533168900768E-4</v>
      </c>
      <c r="AM70" s="229">
        <f>Probability!M70*'By group'!$AB$24*'By group'!M$23</f>
        <v>1.2136394082729843E-3</v>
      </c>
      <c r="AN70" s="229">
        <f>Probability!N70*'By group'!$AB$24*'By group'!N$23</f>
        <v>1.0020972549209684E-3</v>
      </c>
      <c r="AO70" s="40">
        <f>Probability!AO70*'By group'!$AO$24*'By group'!AO$23</f>
        <v>0</v>
      </c>
      <c r="AP70" s="42">
        <f>Probability!AP70*'By group'!$AO$24*'By group'!AP$23</f>
        <v>5.4549359307498055E-3</v>
      </c>
      <c r="AQ70" s="42">
        <f>Probability!AQ70*'By group'!$AO$24*'By group'!AQ$23</f>
        <v>7.8400580045442318E-3</v>
      </c>
      <c r="AR70" s="42">
        <f>Probability!AR70*'By group'!$AO$24*'By group'!AR$23</f>
        <v>8.8762622341004797E-3</v>
      </c>
      <c r="AS70" s="42">
        <f>Probability!AS70*'By group'!$AO$24*'By group'!AS$23</f>
        <v>4.6307793194245517E-3</v>
      </c>
      <c r="AT70" s="42">
        <f>Probability!AT70*'By group'!$AO$24*'By group'!AT$23</f>
        <v>2.7371279120331341E-3</v>
      </c>
      <c r="AU70" s="42">
        <f>Probability!AU70*'By group'!$AO$24*'By group'!AU$23</f>
        <v>2.2385903954987643E-3</v>
      </c>
      <c r="AV70" s="42">
        <f>Probability!AV70*'By group'!$AO$24*'By group'!AV$23</f>
        <v>0</v>
      </c>
      <c r="AW70" s="42">
        <f>Probability!AW70*'By group'!$AO$24*'By group'!AW$23</f>
        <v>0</v>
      </c>
      <c r="AX70" s="42">
        <f>Probability!AX70*'By group'!$AO$24*'By group'!AX$23</f>
        <v>0</v>
      </c>
      <c r="AY70" s="42">
        <f>Probability!AY70*'By group'!$AO$24*'By group'!AY$23</f>
        <v>7.4795604345839978E-5</v>
      </c>
      <c r="AZ70" s="42">
        <f>Probability!AZ70*'By group'!$AO$24*'By group'!AZ$23</f>
        <v>1.1197978208771586E-4</v>
      </c>
      <c r="BA70" s="43">
        <f>Probability!BA70*'By group'!$AO$24*'By group'!BA$23</f>
        <v>8.5289036994550723E-5</v>
      </c>
      <c r="BB70" s="191">
        <f>prop_idu_part*Probability!BB70*'By group'!$BB$24*'By group'!BB$23+Probability!BB70*'By group'!$BB$30*'By group'!BB$31</f>
        <v>0</v>
      </c>
      <c r="BC70" s="191">
        <f>prop_idu_part*Probability!BC70*'By group'!$BB$24*'By group'!BC$23+Probability!BC70*'By group'!$BB$30*'By group'!BC$31</f>
        <v>5.8631319341838836E-2</v>
      </c>
      <c r="BD70" s="191">
        <f>prop_idu_part*Probability!BD70*'By group'!$BB$24*'By group'!BD$23+Probability!BD70*'By group'!$BB$30*'By group'!BD$31</f>
        <v>0.13712913577526795</v>
      </c>
      <c r="BE70" s="191">
        <f>prop_idu_part*Probability!BE70*'By group'!$BB$24*'By group'!BE$23+Probability!BE70*'By group'!$BB$30*'By group'!BE$31</f>
        <v>0.13416950085240578</v>
      </c>
      <c r="BF70" s="191">
        <f>prop_idu_part*Probability!BF70*'By group'!$BB$24*'By group'!BF$23+Probability!BF70*'By group'!$BB$30*'By group'!BF$31</f>
        <v>4.3866257743089075E-2</v>
      </c>
      <c r="BG70" s="191">
        <f>prop_idu_part*Probability!BG70*'By group'!$BB$24*'By group'!BG$23+Probability!BG70*'By group'!$BB$30*'By group'!BG$31</f>
        <v>1.3400685503957038E-2</v>
      </c>
      <c r="BH70" s="191">
        <f>prop_idu_part*Probability!BH70*'By group'!$BB$24*'By group'!BH$23+Probability!BH70*'By group'!$BB$30*'By group'!BH$31</f>
        <v>1.052449638736974E-2</v>
      </c>
      <c r="BI70" s="191">
        <f>prop_idu_part*Probability!BI70*'By group'!$BB$24*'By group'!BI$23+Probability!BI70*'By group'!$BB$30*'By group'!BI$31</f>
        <v>0</v>
      </c>
      <c r="BJ70" s="191">
        <f>prop_idu_part*Probability!BJ70*'By group'!$BB$24*'By group'!BJ$23+Probability!BJ70*'By group'!$BB$30*'By group'!BJ$31</f>
        <v>0</v>
      </c>
      <c r="BK70" s="191">
        <f>prop_idu_part*Probability!BK70*'By group'!$BB$24*'By group'!BK$23+Probability!BK70*'By group'!$BB$30*'By group'!BK$31</f>
        <v>0</v>
      </c>
      <c r="BL70" s="191">
        <f>prop_idu_part*Probability!BL70*'By group'!$BB$24*'By group'!BL$23+Probability!BL70*'By group'!$BB$30*'By group'!BL$31</f>
        <v>4.7746503066619936E-3</v>
      </c>
      <c r="BM70" s="191">
        <f>prop_idu_part*Probability!BM70*'By group'!$BB$24*'By group'!BM$23+Probability!BM70*'By group'!$BB$30*'By group'!BM$31</f>
        <v>2.3932954835820721E-3</v>
      </c>
      <c r="BN70" s="192">
        <f>prop_idu_part*Probability!BN70*'By group'!$BB$24*'By group'!BN$23+Probability!BN70*'By group'!$BB$30*'By group'!BN$31</f>
        <v>1.7521069442268584E-3</v>
      </c>
    </row>
    <row r="71" spans="1:66" x14ac:dyDescent="0.25">
      <c r="A71">
        <f t="shared" si="1"/>
        <v>33.5</v>
      </c>
      <c r="B71" s="190">
        <f>((1-(1-prop_idu_part)*SUMPRODUCT(Population!$BB71:$BN71,'By group'!$BB$27:$BN$27)*(1-prop_idu_male)/SUMPRODUCT(Population!$B71:$N71,'By group'!$B$27:$N$27))*Probability!O71*'By group'!$B$24*'By group'!O$23+(1-prop_idu_part)*SUMPRODUCT(Population!$BB71:$BN71,'By group'!$BB$27:$BN$27)*(1-prop_idu_male)/SUMPRODUCT(Population!$B71:$N71,'By group'!$B$27:$N$27)*Probability!BB71*'By group'!$B$24*'By group'!BB$23+Probability!AB71*Population!$DE71*(1-'By group'!AB$28*cond_eff)*'By group'!AB$23*prop_sw_use)*(1-Population!$DG71*circ_eff)</f>
        <v>0</v>
      </c>
      <c r="C71" s="191">
        <f>((1-(1-prop_idu_part)*SUMPRODUCT(Population!$BB71:$BN71,'By group'!$BB$27:$BN$27)*(1-prop_idu_male)/SUMPRODUCT(Population!$B71:$N71,'By group'!$B$27:$N$27))*Probability!P71*'By group'!$B$24*'By group'!P$23+(1-prop_idu_part)*SUMPRODUCT(Population!$BB71:$BN71,'By group'!$BB$27:$BN$27)*(1-prop_idu_male)/SUMPRODUCT(Population!$B71:$N71,'By group'!$B$27:$N$27)*Probability!BC71*'By group'!$B$24*'By group'!BC$23+Probability!AC71*Population!$DE71*(1-'By group'!AC$28*cond_eff)*'By group'!AC$23*prop_sw_use)*(1-Population!$DG71*circ_eff)</f>
        <v>2.2961695753152232E-3</v>
      </c>
      <c r="D71" s="191">
        <f>((1-(1-prop_idu_part)*SUMPRODUCT(Population!$BB71:$BN71,'By group'!$BB$27:$BN$27)*(1-prop_idu_male)/SUMPRODUCT(Population!$B71:$N71,'By group'!$B$27:$N$27))*Probability!Q71*'By group'!$B$24*'By group'!Q$23+(1-prop_idu_part)*SUMPRODUCT(Population!$BB71:$BN71,'By group'!$BB$27:$BN$27)*(1-prop_idu_male)/SUMPRODUCT(Population!$B71:$N71,'By group'!$B$27:$N$27)*Probability!BD71*'By group'!$B$24*'By group'!BD$23+Probability!AD71*Population!$DE71*(1-'By group'!AD$28*cond_eff)*'By group'!AD$23*prop_sw_use)*(1-Population!$DG71*circ_eff)</f>
        <v>3.3578211151938323E-3</v>
      </c>
      <c r="E71" s="191">
        <f>((1-(1-prop_idu_part)*SUMPRODUCT(Population!$BB71:$BN71,'By group'!$BB$27:$BN$27)*(1-prop_idu_male)/SUMPRODUCT(Population!$B71:$N71,'By group'!$B$27:$N$27))*Probability!R71*'By group'!$B$24*'By group'!R$23+(1-prop_idu_part)*SUMPRODUCT(Population!$BB71:$BN71,'By group'!$BB$27:$BN$27)*(1-prop_idu_male)/SUMPRODUCT(Population!$B71:$N71,'By group'!$B$27:$N$27)*Probability!BE71*'By group'!$B$24*'By group'!BE$23+Probability!AE71*Population!$DE71*(1-'By group'!AE$28*cond_eff)*'By group'!AE$23*prop_sw_use)*(1-Population!$DG71*circ_eff)</f>
        <v>3.9058701531631988E-3</v>
      </c>
      <c r="F71" s="191">
        <f>((1-(1-prop_idu_part)*SUMPRODUCT(Population!$BB71:$BN71,'By group'!$BB$27:$BN$27)*(1-prop_idu_male)/SUMPRODUCT(Population!$B71:$N71,'By group'!$B$27:$N$27))*Probability!S71*'By group'!$B$24*'By group'!S$23+(1-prop_idu_part)*SUMPRODUCT(Population!$BB71:$BN71,'By group'!$BB$27:$BN$27)*(1-prop_idu_male)/SUMPRODUCT(Population!$B71:$N71,'By group'!$B$27:$N$27)*Probability!BF71*'By group'!$B$24*'By group'!BF$23+Probability!AF71*Population!$DE71*(1-'By group'!AF$28*cond_eff)*'By group'!AF$23*prop_sw_use)*(1-Population!$DG71*circ_eff)</f>
        <v>2.0848754847736352E-3</v>
      </c>
      <c r="G71" s="191">
        <f>((1-(1-prop_idu_part)*SUMPRODUCT(Population!$BB71:$BN71,'By group'!$BB$27:$BN$27)*(1-prop_idu_male)/SUMPRODUCT(Population!$B71:$N71,'By group'!$B$27:$N$27))*Probability!T71*'By group'!$B$24*'By group'!T$23+(1-prop_idu_part)*SUMPRODUCT(Population!$BB71:$BN71,'By group'!$BB$27:$BN$27)*(1-prop_idu_male)/SUMPRODUCT(Population!$B71:$N71,'By group'!$B$27:$N$27)*Probability!BG71*'By group'!$B$24*'By group'!BG$23+Probability!AG71*Population!$DE71*(1-'By group'!AG$28*cond_eff)*'By group'!AG$23*prop_sw_use)*(1-Population!$DG71*circ_eff)</f>
        <v>1.2552756785173718E-3</v>
      </c>
      <c r="H71" s="191">
        <f>((1-(1-prop_idu_part)*SUMPRODUCT(Population!$BB71:$BN71,'By group'!$BB$27:$BN$27)*(1-prop_idu_male)/SUMPRODUCT(Population!$B71:$N71,'By group'!$B$27:$N$27))*Probability!U71*'By group'!$B$24*'By group'!U$23+(1-prop_idu_part)*SUMPRODUCT(Population!$BB71:$BN71,'By group'!$BB$27:$BN$27)*(1-prop_idu_male)/SUMPRODUCT(Population!$B71:$N71,'By group'!$B$27:$N$27)*Probability!BH71*'By group'!$B$24*'By group'!BH$23+Probability!AH71*Population!$DE71*(1-'By group'!AH$28*cond_eff)*'By group'!AH$23*prop_sw_use)*(1-Population!$DG71*circ_eff)</f>
        <v>1.066966120622423E-3</v>
      </c>
      <c r="I71" s="191">
        <f>((1-(1-prop_idu_part)*SUMPRODUCT(Population!$BB71:$BN71,'By group'!$BB$27:$BN$27)*(1-prop_idu_male)/SUMPRODUCT(Population!$B71:$N71,'By group'!$B$27:$N$27))*Probability!V71*'By group'!$B$24*'By group'!V$23+(1-prop_idu_part)*SUMPRODUCT(Population!$BB71:$BN71,'By group'!$BB$27:$BN$27)*(1-prop_idu_male)/SUMPRODUCT(Population!$B71:$N71,'By group'!$B$27:$N$27)*Probability!BI71*'By group'!$B$24*'By group'!BI$23+Probability!AI71*Population!$DE71*(1-'By group'!AI$28*cond_eff)*'By group'!AI$23*prop_sw_use)*(1-Population!$DG71*circ_eff)</f>
        <v>0</v>
      </c>
      <c r="J71" s="191">
        <f>((1-(1-prop_idu_part)*SUMPRODUCT(Population!$BB71:$BN71,'By group'!$BB$27:$BN$27)*(1-prop_idu_male)/SUMPRODUCT(Population!$B71:$N71,'By group'!$B$27:$N$27))*Probability!W71*'By group'!$B$24*'By group'!W$23+(1-prop_idu_part)*SUMPRODUCT(Population!$BB71:$BN71,'By group'!$BB$27:$BN$27)*(1-prop_idu_male)/SUMPRODUCT(Population!$B71:$N71,'By group'!$B$27:$N$27)*Probability!BJ71*'By group'!$B$24*'By group'!BJ$23+Probability!AJ71*Population!$DE71*(1-'By group'!AJ$28*cond_eff)*'By group'!AJ$23*prop_sw_use)*(1-Population!$DG71*circ_eff)</f>
        <v>0</v>
      </c>
      <c r="K71" s="191">
        <f>((1-(1-prop_idu_part)*SUMPRODUCT(Population!$BB71:$BN71,'By group'!$BB$27:$BN$27)*(1-prop_idu_male)/SUMPRODUCT(Population!$B71:$N71,'By group'!$B$27:$N$27))*Probability!X71*'By group'!$B$24*'By group'!X$23+(1-prop_idu_part)*SUMPRODUCT(Population!$BB71:$BN71,'By group'!$BB$27:$BN$27)*(1-prop_idu_male)/SUMPRODUCT(Population!$B71:$N71,'By group'!$B$27:$N$27)*Probability!BK71*'By group'!$B$24*'By group'!BK$23+Probability!AK71*Population!$DE71*(1-'By group'!AK$28*cond_eff)*'By group'!AK$23*prop_sw_use)*(1-Population!$DG71*circ_eff)</f>
        <v>0</v>
      </c>
      <c r="L71" s="191">
        <f>((1-(1-prop_idu_part)*SUMPRODUCT(Population!$BB71:$BN71,'By group'!$BB$27:$BN$27)*(1-prop_idu_male)/SUMPRODUCT(Population!$B71:$N71,'By group'!$B$27:$N$27))*Probability!Y71*'By group'!$B$24*'By group'!Y$23+(1-prop_idu_part)*SUMPRODUCT(Population!$BB71:$BN71,'By group'!$BB$27:$BN$27)*(1-prop_idu_male)/SUMPRODUCT(Population!$B71:$N71,'By group'!$B$27:$N$27)*Probability!BL71*'By group'!$B$24*'By group'!BL$23+Probability!AL71*Population!$DE71*(1-'By group'!AL$28*cond_eff)*'By group'!AL$23*prop_sw_use)*(1-Population!$DG71*circ_eff)</f>
        <v>3.5729489533771473E-5</v>
      </c>
      <c r="M71" s="191">
        <f>((1-(1-prop_idu_part)*SUMPRODUCT(Population!$BB71:$BN71,'By group'!$BB$27:$BN$27)*(1-prop_idu_male)/SUMPRODUCT(Population!$B71:$N71,'By group'!$B$27:$N$27))*Probability!Z71*'By group'!$B$24*'By group'!Z$23+(1-prop_idu_part)*SUMPRODUCT(Population!$BB71:$BN71,'By group'!$BB$27:$BN$27)*(1-prop_idu_male)/SUMPRODUCT(Population!$B71:$N71,'By group'!$B$27:$N$27)*Probability!BM71*'By group'!$B$24*'By group'!BM$23+Probability!AM71*Population!$DE71*(1-'By group'!AM$28*cond_eff)*'By group'!AM$23*prop_sw_use)*(1-Population!$DG71*circ_eff)</f>
        <v>5.6258396414069128E-5</v>
      </c>
      <c r="N71" s="191">
        <f>((1-(1-prop_idu_part)*SUMPRODUCT(Population!$BB71:$BN71,'By group'!$BB$27:$BN$27)*(1-prop_idu_male)/SUMPRODUCT(Population!$B71:$N71,'By group'!$B$27:$N$27))*Probability!AA71*'By group'!$B$24*'By group'!AA$23+(1-prop_idu_part)*SUMPRODUCT(Population!$BB71:$BN71,'By group'!$BB$27:$BN$27)*(1-prop_idu_male)/SUMPRODUCT(Population!$B71:$N71,'By group'!$B$27:$N$27)*Probability!BN71*'By group'!$B$24*'By group'!BN$23+Probability!AN71*Population!$DE71*(1-'By group'!AN$28*cond_eff)*'By group'!AN$23*prop_sw_use)*(1-Population!$DG71*circ_eff)</f>
        <v>4.6401091938956162E-5</v>
      </c>
      <c r="O71" s="190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group'!$BB$27:$BN$27)*prop_idu_male))*Probability!B71*Population!$DC71*(1-'By group'!O$28*'By group'!O$29)*'By group'!B$23+(1-prop_idu_part)*SUMPRODUCT(Population!$BB71:$BN71,'By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group'!$BB$27:$BN$27)*prop_idu_male)*Probability!BB71*Population!$DD71*(1-'By group'!BB$28*'By group'!BB$29)*'By group'!BB$23</f>
        <v>0</v>
      </c>
      <c r="P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group'!$BB$27:$BN$27)*prop_idu_male))*Probability!C71*Population!$DC71*(1-'By group'!P$28*'By group'!P$29)*'By group'!C$23+(1-prop_idu_part)*SUMPRODUCT(Population!$BB71:$BN71,'By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group'!$BB$27:$BN$27)*prop_idu_male)*Probability!BC71*Population!$DD71*(1-'By group'!BC$28*'By group'!BC$29)*'By group'!BC$23</f>
        <v>1.0689389661065092E-3</v>
      </c>
      <c r="Q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group'!$BB$27:$BN$27)*prop_idu_male))*Probability!D71*Population!$DC71*(1-'By group'!Q$28*'By group'!Q$29)*'By group'!D$23+(1-prop_idu_part)*SUMPRODUCT(Population!$BB71:$BN71,'By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group'!$BB$27:$BN$27)*prop_idu_male)*Probability!BD71*Population!$DD71*(1-'By group'!BD$28*'By group'!BD$29)*'By group'!BD$23</f>
        <v>1.5594252891570405E-3</v>
      </c>
      <c r="R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group'!$BB$27:$BN$27)*prop_idu_male))*Probability!E71*Population!$DC71*(1-'By group'!R$28*'By group'!R$29)*'By group'!E$23+(1-prop_idu_part)*SUMPRODUCT(Population!$BB71:$BN71,'By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group'!$BB$27:$BN$27)*prop_idu_male)*Probability!BE71*Population!$DD71*(1-'By group'!BE$28*'By group'!BE$29)*'By group'!BE$23</f>
        <v>1.8087861831563965E-3</v>
      </c>
      <c r="S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group'!$BB$27:$BN$27)*prop_idu_male))*Probability!F71*Population!$DC71*(1-'By group'!S$28*'By group'!S$29)*'By group'!F$23+(1-prop_idu_part)*SUMPRODUCT(Population!$BB71:$BN71,'By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group'!$BB$27:$BN$27)*prop_idu_male)*Probability!BF71*Population!$DD71*(1-'By group'!BF$28*'By group'!BF$29)*'By group'!BF$23</f>
        <v>9.6380449192760831E-4</v>
      </c>
      <c r="T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group'!$BB$27:$BN$27)*prop_idu_male))*Probability!G71*Population!$DC71*(1-'By group'!T$28*'By group'!T$29)*'By group'!G$23+(1-prop_idu_part)*SUMPRODUCT(Population!$BB71:$BN71,'By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group'!$BB$27:$BN$27)*prop_idu_male)*Probability!BG71*Population!$DD71*(1-'By group'!BG$28*'By group'!BG$29)*'By group'!BG$23</f>
        <v>5.797639780136815E-4</v>
      </c>
      <c r="U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group'!$BB$27:$BN$27)*prop_idu_male))*Probability!H71*Population!$DC71*(1-'By group'!U$28*'By group'!U$29)*'By group'!H$23+(1-prop_idu_part)*SUMPRODUCT(Population!$BB71:$BN71,'By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group'!$BB$27:$BN$27)*prop_idu_male)*Probability!BH71*Population!$DD71*(1-'By group'!BH$28*'By group'!BH$29)*'By group'!BH$23</f>
        <v>4.9227749038440025E-4</v>
      </c>
      <c r="V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group'!$BB$27:$BN$27)*prop_idu_male))*Probability!I71*Population!$DC71*(1-'By group'!V$28*'By group'!V$29)*'By group'!I$23+(1-prop_idu_part)*SUMPRODUCT(Population!$BB71:$BN71,'By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group'!$BB$27:$BN$27)*prop_idu_male)*Probability!BI71*Population!$DD71*(1-'By group'!BI$28*'By group'!BI$29)*'By group'!BI$23</f>
        <v>0</v>
      </c>
      <c r="W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group'!$BB$27:$BN$27)*prop_idu_male))*Probability!J71*Population!$DC71*(1-'By group'!W$28*'By group'!W$29)*'By group'!J$23+(1-prop_idu_part)*SUMPRODUCT(Population!$BB71:$BN71,'By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group'!$BB$27:$BN$27)*prop_idu_male)*Probability!BJ71*Population!$DD71*(1-'By group'!BJ$28*'By group'!BJ$29)*'By group'!BJ$23</f>
        <v>0</v>
      </c>
      <c r="X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group'!$BB$27:$BN$27)*prop_idu_male))*Probability!K71*Population!$DC71*(1-'By group'!X$28*'By group'!X$29)*'By group'!K$23+(1-prop_idu_part)*SUMPRODUCT(Population!$BB71:$BN71,'By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group'!$BB$27:$BN$27)*prop_idu_male)*Probability!BK71*Population!$DD71*(1-'By group'!BK$28*'By group'!BK$29)*'By group'!BK$23</f>
        <v>0</v>
      </c>
      <c r="Y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group'!$BB$27:$BN$27)*prop_idu_male))*Probability!L71*Population!$DC71*(1-'By group'!Y$28*'By group'!Y$29)*'By group'!L$23+(1-prop_idu_part)*SUMPRODUCT(Population!$BB71:$BN71,'By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group'!$BB$27:$BN$27)*prop_idu_male)*Probability!BL71*Population!$DD71*(1-'By group'!BL$28*'By group'!BL$29)*'By group'!BL$23</f>
        <v>1.6491018598160604E-5</v>
      </c>
      <c r="Z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group'!$BB$27:$BN$27)*prop_idu_male))*Probability!M71*Population!$DC71*(1-'By group'!Z$28*'By group'!Z$29)*'By group'!M$23+(1-prop_idu_part)*SUMPRODUCT(Population!$BB71:$BN71,'By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group'!$BB$27:$BN$27)*prop_idu_male)*Probability!BM71*Population!$DD71*(1-'By group'!BM$28*'By group'!BM$29)*'By group'!BM$23</f>
        <v>2.5978205251765624E-5</v>
      </c>
      <c r="AA71" s="191">
        <f>(1-(1-prop_idu_part)*SUMPRODUCT(Population!$BB71:$BN71,'By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group'!$BB$27:$BN$27)*prop_idu_male))*Probability!N71*Population!$DC71*(1-'By group'!AA$28*'By group'!AA$29)*'By group'!N$23+(1-prop_idu_part)*SUMPRODUCT(Population!$BB71:$BN71,'By group'!$BB$27:$BN$27)*prop_idu_male/(SUMPRODUCT(Population!$B71:$N71,'By group'!$B$27:$N$27)-(1-prop_idu_part)*SUMPRODUCT(Population!$BB71:$BN71,'By group'!$BB$27:$BN$27)*(1-prop_idu_male)+(1-prop_idu_part)*SUMPRODUCT(Population!$BB71:$BN71,'By group'!$BB$27:$BN$27)*prop_idu_male)*Probability!BN71*Population!$DD71*(1-'By group'!BN$28*'By group'!BN$29)*'By group'!BN$23</f>
        <v>2.1408723424395494E-5</v>
      </c>
      <c r="AB71" s="229">
        <f>Probability!B71*'By group'!$AB$24*'By group'!B$23</f>
        <v>0</v>
      </c>
      <c r="AC71" s="229">
        <f>Probability!C71*'By group'!$AB$24*'By group'!C$23</f>
        <v>4.9775962241220516E-2</v>
      </c>
      <c r="AD71" s="229">
        <f>Probability!D71*'By group'!$AB$24*'By group'!D$23</f>
        <v>7.2617928661309311E-2</v>
      </c>
      <c r="AE71" s="229">
        <f>Probability!E71*'By group'!$AB$24*'By group'!E$23</f>
        <v>8.4233151337588394E-2</v>
      </c>
      <c r="AF71" s="229">
        <f>Probability!F71*'By group'!$AB$24*'By group'!F$23</f>
        <v>4.4884542256402975E-2</v>
      </c>
      <c r="AG71" s="229">
        <f>Probability!G71*'By group'!$AB$24*'By group'!G$23</f>
        <v>2.7000233185415629E-2</v>
      </c>
      <c r="AH71" s="229">
        <f>Probability!H71*'By group'!$AB$24*'By group'!H$23</f>
        <v>2.2926654326464877E-2</v>
      </c>
      <c r="AI71" s="229">
        <f>Probability!I71*'By group'!$AB$24*'By group'!I$23</f>
        <v>0</v>
      </c>
      <c r="AJ71" s="229">
        <f>Probability!J71*'By group'!$AB$24*'By group'!J$23</f>
        <v>0</v>
      </c>
      <c r="AK71" s="229">
        <f>Probability!K71*'By group'!$AB$24*'By group'!K$23</f>
        <v>0</v>
      </c>
      <c r="AL71" s="229">
        <f>Probability!L71*'By group'!$AB$24*'By group'!L$23</f>
        <v>7.6803170440129279E-4</v>
      </c>
      <c r="AM71" s="229">
        <f>Probability!M71*'By group'!$AB$24*'By group'!M$23</f>
        <v>1.2099194914107054E-3</v>
      </c>
      <c r="AN71" s="229">
        <f>Probability!N71*'By group'!$AB$24*'By group'!N$23</f>
        <v>9.9713992809209381E-4</v>
      </c>
      <c r="AO71" s="40">
        <f>Probability!AO71*'By group'!$AO$24*'By group'!AO$23</f>
        <v>0</v>
      </c>
      <c r="AP71" s="42">
        <f>Probability!AP71*'By group'!$AO$24*'By group'!AP$23</f>
        <v>5.4906759759676778E-3</v>
      </c>
      <c r="AQ71" s="42">
        <f>Probability!AQ71*'By group'!$AO$24*'By group'!AQ$23</f>
        <v>7.8942221653936512E-3</v>
      </c>
      <c r="AR71" s="42">
        <f>Probability!AR71*'By group'!$AO$24*'By group'!AR$23</f>
        <v>8.9422713779064942E-3</v>
      </c>
      <c r="AS71" s="42">
        <f>Probability!AS71*'By group'!$AO$24*'By group'!AS$23</f>
        <v>4.6671713936916846E-3</v>
      </c>
      <c r="AT71" s="42">
        <f>Probability!AT71*'By group'!$AO$24*'By group'!AT$23</f>
        <v>2.7595012228479993E-3</v>
      </c>
      <c r="AU71" s="42">
        <f>Probability!AU71*'By group'!$AO$24*'By group'!AU$23</f>
        <v>2.258162865419406E-3</v>
      </c>
      <c r="AV71" s="42">
        <f>Probability!AV71*'By group'!$AO$24*'By group'!AV$23</f>
        <v>0</v>
      </c>
      <c r="AW71" s="42">
        <f>Probability!AW71*'By group'!$AO$24*'By group'!AW$23</f>
        <v>0</v>
      </c>
      <c r="AX71" s="42">
        <f>Probability!AX71*'By group'!$AO$24*'By group'!AX$23</f>
        <v>0</v>
      </c>
      <c r="AY71" s="42">
        <f>Probability!AY71*'By group'!$AO$24*'By group'!AY$23</f>
        <v>7.545374480026348E-5</v>
      </c>
      <c r="AZ71" s="42">
        <f>Probability!AZ71*'By group'!$AO$24*'By group'!AZ$23</f>
        <v>1.1304251542784459E-4</v>
      </c>
      <c r="BA71" s="43">
        <f>Probability!BA71*'By group'!$AO$24*'By group'!BA$23</f>
        <v>8.6165945385743186E-5</v>
      </c>
      <c r="BB71" s="191">
        <f>prop_idu_part*Probability!BB71*'By group'!$BB$24*'By group'!BB$23+Probability!BB71*'By group'!$BB$30*'By group'!BB$31</f>
        <v>0</v>
      </c>
      <c r="BC71" s="191">
        <f>prop_idu_part*Probability!BC71*'By group'!$BB$24*'By group'!BC$23+Probability!BC71*'By group'!$BB$30*'By group'!BC$31</f>
        <v>5.8632497116534329E-2</v>
      </c>
      <c r="BD71" s="191">
        <f>prop_idu_part*Probability!BD71*'By group'!$BB$24*'By group'!BD$23+Probability!BD71*'By group'!$BB$30*'By group'!BD$31</f>
        <v>0.13713054889686779</v>
      </c>
      <c r="BE71" s="191">
        <f>prop_idu_part*Probability!BE71*'By group'!$BB$24*'By group'!BE$23+Probability!BE71*'By group'!$BB$30*'By group'!BE$31</f>
        <v>0.13416750607912079</v>
      </c>
      <c r="BF71" s="191">
        <f>prop_idu_part*Probability!BF71*'By group'!$BB$24*'By group'!BF$23+Probability!BF71*'By group'!$BB$30*'By group'!BF$31</f>
        <v>4.3864124787893227E-2</v>
      </c>
      <c r="BG71" s="191">
        <f>prop_idu_part*Probability!BG71*'By group'!$BB$24*'By group'!BG$23+Probability!BG71*'By group'!$BB$30*'By group'!BG$31</f>
        <v>1.3399489817890796E-2</v>
      </c>
      <c r="BH71" s="191">
        <f>prop_idu_part*Probability!BH71*'By group'!$BB$24*'By group'!BH$23+Probability!BH71*'By group'!$BB$30*'By group'!BH$31</f>
        <v>1.0522310989698054E-2</v>
      </c>
      <c r="BI71" s="191">
        <f>prop_idu_part*Probability!BI71*'By group'!$BB$24*'By group'!BI$23+Probability!BI71*'By group'!$BB$30*'By group'!BI$31</f>
        <v>0</v>
      </c>
      <c r="BJ71" s="191">
        <f>prop_idu_part*Probability!BJ71*'By group'!$BB$24*'By group'!BJ$23+Probability!BJ71*'By group'!$BB$30*'By group'!BJ$31</f>
        <v>0</v>
      </c>
      <c r="BK71" s="191">
        <f>prop_idu_part*Probability!BK71*'By group'!$BB$24*'By group'!BK$23+Probability!BK71*'By group'!$BB$30*'By group'!BK$31</f>
        <v>0</v>
      </c>
      <c r="BL71" s="191">
        <f>prop_idu_part*Probability!BL71*'By group'!$BB$24*'By group'!BL$23+Probability!BL71*'By group'!$BB$30*'By group'!BL$31</f>
        <v>4.7735498974230779E-3</v>
      </c>
      <c r="BM71" s="191">
        <f>prop_idu_part*Probability!BM71*'By group'!$BB$24*'By group'!BM$23+Probability!BM71*'By group'!$BB$30*'By group'!BM$31</f>
        <v>2.3921871577992091E-3</v>
      </c>
      <c r="BN71" s="192">
        <f>prop_idu_part*Probability!BN71*'By group'!$BB$24*'By group'!BN$23+Probability!BN71*'By group'!$BB$30*'By group'!BN$31</f>
        <v>1.7506107795293361E-3</v>
      </c>
    </row>
    <row r="72" spans="1:66" x14ac:dyDescent="0.25">
      <c r="A72">
        <f t="shared" si="1"/>
        <v>34</v>
      </c>
      <c r="B72" s="190">
        <f>((1-(1-prop_idu_part)*SUMPRODUCT(Population!$BB72:$BN72,'By group'!$BB$27:$BN$27)*(1-prop_idu_male)/SUMPRODUCT(Population!$B72:$N72,'By group'!$B$27:$N$27))*Probability!O72*'By group'!$B$24*'By group'!O$23+(1-prop_idu_part)*SUMPRODUCT(Population!$BB72:$BN72,'By group'!$BB$27:$BN$27)*(1-prop_idu_male)/SUMPRODUCT(Population!$B72:$N72,'By group'!$B$27:$N$27)*Probability!BB72*'By group'!$B$24*'By group'!BB$23+Probability!AB72*Population!$DE72*(1-'By group'!AB$28*cond_eff)*'By group'!AB$23*prop_sw_use)*(1-Population!$DG72*circ_eff)</f>
        <v>0</v>
      </c>
      <c r="C72" s="191">
        <f>((1-(1-prop_idu_part)*SUMPRODUCT(Population!$BB72:$BN72,'By group'!$BB$27:$BN$27)*(1-prop_idu_male)/SUMPRODUCT(Population!$B72:$N72,'By group'!$B$27:$N$27))*Probability!P72*'By group'!$B$24*'By group'!P$23+(1-prop_idu_part)*SUMPRODUCT(Population!$BB72:$BN72,'By group'!$BB$27:$BN$27)*(1-prop_idu_male)/SUMPRODUCT(Population!$B72:$N72,'By group'!$B$27:$N$27)*Probability!BC72*'By group'!$B$24*'By group'!BC$23+Probability!AC72*Population!$DE72*(1-'By group'!AC$28*cond_eff)*'By group'!AC$23*prop_sw_use)*(1-Population!$DG72*circ_eff)</f>
        <v>2.2967584821198127E-3</v>
      </c>
      <c r="D72" s="191">
        <f>((1-(1-prop_idu_part)*SUMPRODUCT(Population!$BB72:$BN72,'By group'!$BB$27:$BN$27)*(1-prop_idu_male)/SUMPRODUCT(Population!$B72:$N72,'By group'!$B$27:$N$27))*Probability!Q72*'By group'!$B$24*'By group'!Q$23+(1-prop_idu_part)*SUMPRODUCT(Population!$BB72:$BN72,'By group'!$BB$27:$BN$27)*(1-prop_idu_male)/SUMPRODUCT(Population!$B72:$N72,'By group'!$B$27:$N$27)*Probability!BD72*'By group'!$B$24*'By group'!BD$23+Probability!AD72*Population!$DE72*(1-'By group'!AD$28*cond_eff)*'By group'!AD$23*prop_sw_use)*(1-Population!$DG72*circ_eff)</f>
        <v>3.3585622642124716E-3</v>
      </c>
      <c r="E72" s="191">
        <f>((1-(1-prop_idu_part)*SUMPRODUCT(Population!$BB72:$BN72,'By group'!$BB$27:$BN$27)*(1-prop_idu_male)/SUMPRODUCT(Population!$B72:$N72,'By group'!$B$27:$N$27))*Probability!R72*'By group'!$B$24*'By group'!R$23+(1-prop_idu_part)*SUMPRODUCT(Population!$BB72:$BN72,'By group'!$BB$27:$BN$27)*(1-prop_idu_male)/SUMPRODUCT(Population!$B72:$N72,'By group'!$B$27:$N$27)*Probability!BE72*'By group'!$B$24*'By group'!BE$23+Probability!AE72*Population!$DE72*(1-'By group'!AE$28*cond_eff)*'By group'!AE$23*prop_sw_use)*(1-Population!$DG72*circ_eff)</f>
        <v>3.9062886368140372E-3</v>
      </c>
      <c r="F72" s="191">
        <f>((1-(1-prop_idu_part)*SUMPRODUCT(Population!$BB72:$BN72,'By group'!$BB$27:$BN$27)*(1-prop_idu_male)/SUMPRODUCT(Population!$B72:$N72,'By group'!$B$27:$N$27))*Probability!S72*'By group'!$B$24*'By group'!S$23+(1-prop_idu_part)*SUMPRODUCT(Population!$BB72:$BN72,'By group'!$BB$27:$BN$27)*(1-prop_idu_male)/SUMPRODUCT(Population!$B72:$N72,'By group'!$B$27:$N$27)*Probability!BF72*'By group'!$B$24*'By group'!BF$23+Probability!AF72*Population!$DE72*(1-'By group'!AF$28*cond_eff)*'By group'!AF$23*prop_sw_use)*(1-Population!$DG72*circ_eff)</f>
        <v>2.0847889676594293E-3</v>
      </c>
      <c r="G72" s="191">
        <f>((1-(1-prop_idu_part)*SUMPRODUCT(Population!$BB72:$BN72,'By group'!$BB$27:$BN$27)*(1-prop_idu_male)/SUMPRODUCT(Population!$B72:$N72,'By group'!$B$27:$N$27))*Probability!T72*'By group'!$B$24*'By group'!T$23+(1-prop_idu_part)*SUMPRODUCT(Population!$BB72:$BN72,'By group'!$BB$27:$BN$27)*(1-prop_idu_male)/SUMPRODUCT(Population!$B72:$N72,'By group'!$B$27:$N$27)*Probability!BG72*'By group'!$B$24*'By group'!BG$23+Probability!AG72*Population!$DE72*(1-'By group'!AG$28*cond_eff)*'By group'!AG$23*prop_sw_use)*(1-Population!$DG72*circ_eff)</f>
        <v>1.2550089142572903E-3</v>
      </c>
      <c r="H72" s="191">
        <f>((1-(1-prop_idu_part)*SUMPRODUCT(Population!$BB72:$BN72,'By group'!$BB$27:$BN$27)*(1-prop_idu_male)/SUMPRODUCT(Population!$B72:$N72,'By group'!$B$27:$N$27))*Probability!U72*'By group'!$B$24*'By group'!U$23+(1-prop_idu_part)*SUMPRODUCT(Population!$BB72:$BN72,'By group'!$BB$27:$BN$27)*(1-prop_idu_male)/SUMPRODUCT(Population!$B72:$N72,'By group'!$B$27:$N$27)*Probability!BH72*'By group'!$B$24*'By group'!BH$23+Probability!AH72*Population!$DE72*(1-'By group'!AH$28*cond_eff)*'By group'!AH$23*prop_sw_use)*(1-Population!$DG72*circ_eff)</f>
        <v>1.0661733255408782E-3</v>
      </c>
      <c r="I72" s="191">
        <f>((1-(1-prop_idu_part)*SUMPRODUCT(Population!$BB72:$BN72,'By group'!$BB$27:$BN$27)*(1-prop_idu_male)/SUMPRODUCT(Population!$B72:$N72,'By group'!$B$27:$N$27))*Probability!V72*'By group'!$B$24*'By group'!V$23+(1-prop_idu_part)*SUMPRODUCT(Population!$BB72:$BN72,'By group'!$BB$27:$BN$27)*(1-prop_idu_male)/SUMPRODUCT(Population!$B72:$N72,'By group'!$B$27:$N$27)*Probability!BI72*'By group'!$B$24*'By group'!BI$23+Probability!AI72*Population!$DE72*(1-'By group'!AI$28*cond_eff)*'By group'!AI$23*prop_sw_use)*(1-Population!$DG72*circ_eff)</f>
        <v>0</v>
      </c>
      <c r="J72" s="191">
        <f>((1-(1-prop_idu_part)*SUMPRODUCT(Population!$BB72:$BN72,'By group'!$BB$27:$BN$27)*(1-prop_idu_male)/SUMPRODUCT(Population!$B72:$N72,'By group'!$B$27:$N$27))*Probability!W72*'By group'!$B$24*'By group'!W$23+(1-prop_idu_part)*SUMPRODUCT(Population!$BB72:$BN72,'By group'!$BB$27:$BN$27)*(1-prop_idu_male)/SUMPRODUCT(Population!$B72:$N72,'By group'!$B$27:$N$27)*Probability!BJ72*'By group'!$B$24*'By group'!BJ$23+Probability!AJ72*Population!$DE72*(1-'By group'!AJ$28*cond_eff)*'By group'!AJ$23*prop_sw_use)*(1-Population!$DG72*circ_eff)</f>
        <v>0</v>
      </c>
      <c r="K72" s="191">
        <f>((1-(1-prop_idu_part)*SUMPRODUCT(Population!$BB72:$BN72,'By group'!$BB$27:$BN$27)*(1-prop_idu_male)/SUMPRODUCT(Population!$B72:$N72,'By group'!$B$27:$N$27))*Probability!X72*'By group'!$B$24*'By group'!X$23+(1-prop_idu_part)*SUMPRODUCT(Population!$BB72:$BN72,'By group'!$BB$27:$BN$27)*(1-prop_idu_male)/SUMPRODUCT(Population!$B72:$N72,'By group'!$B$27:$N$27)*Probability!BK72*'By group'!$B$24*'By group'!BK$23+Probability!AK72*Population!$DE72*(1-'By group'!AK$28*cond_eff)*'By group'!AK$23*prop_sw_use)*(1-Population!$DG72*circ_eff)</f>
        <v>0</v>
      </c>
      <c r="L72" s="191">
        <f>((1-(1-prop_idu_part)*SUMPRODUCT(Population!$BB72:$BN72,'By group'!$BB$27:$BN$27)*(1-prop_idu_male)/SUMPRODUCT(Population!$B72:$N72,'By group'!$B$27:$N$27))*Probability!Y72*'By group'!$B$24*'By group'!Y$23+(1-prop_idu_part)*SUMPRODUCT(Population!$BB72:$BN72,'By group'!$BB$27:$BN$27)*(1-prop_idu_male)/SUMPRODUCT(Population!$B72:$N72,'By group'!$B$27:$N$27)*Probability!BL72*'By group'!$B$24*'By group'!BL$23+Probability!AL72*Population!$DE72*(1-'By group'!AL$28*cond_eff)*'By group'!AL$23*prop_sw_use)*(1-Population!$DG72*circ_eff)</f>
        <v>3.5703439759561292E-5</v>
      </c>
      <c r="M72" s="191">
        <f>((1-(1-prop_idu_part)*SUMPRODUCT(Population!$BB72:$BN72,'By group'!$BB$27:$BN$27)*(1-prop_idu_male)/SUMPRODUCT(Population!$B72:$N72,'By group'!$B$27:$N$27))*Probability!Z72*'By group'!$B$24*'By group'!Z$23+(1-prop_idu_part)*SUMPRODUCT(Population!$BB72:$BN72,'By group'!$BB$27:$BN$27)*(1-prop_idu_male)/SUMPRODUCT(Population!$B72:$N72,'By group'!$B$27:$N$27)*Probability!BM72*'By group'!$B$24*'By group'!BM$23+Probability!AM72*Population!$DE72*(1-'By group'!AM$28*cond_eff)*'By group'!AM$23*prop_sw_use)*(1-Population!$DG72*circ_eff)</f>
        <v>5.6172083494989822E-5</v>
      </c>
      <c r="N72" s="191">
        <f>((1-(1-prop_idu_part)*SUMPRODUCT(Population!$BB72:$BN72,'By group'!$BB$27:$BN$27)*(1-prop_idu_male)/SUMPRODUCT(Population!$B72:$N72,'By group'!$B$27:$N$27))*Probability!AA72*'By group'!$B$24*'By group'!AA$23+(1-prop_idu_part)*SUMPRODUCT(Population!$BB72:$BN72,'By group'!$BB$27:$BN$27)*(1-prop_idu_male)/SUMPRODUCT(Population!$B72:$N72,'By group'!$B$27:$N$27)*Probability!BN72*'By group'!$B$24*'By group'!BN$23+Probability!AN72*Population!$DE72*(1-'By group'!AN$28*cond_eff)*'By group'!AN$23*prop_sw_use)*(1-Population!$DG72*circ_eff)</f>
        <v>4.6246270804236895E-5</v>
      </c>
      <c r="O72" s="190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group'!$BB$27:$BN$27)*prop_idu_male))*Probability!B72*Population!$DC72*(1-'By group'!O$28*'By group'!O$29)*'By group'!B$23+(1-prop_idu_part)*SUMPRODUCT(Population!$BB72:$BN72,'By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group'!$BB$27:$BN$27)*prop_idu_male)*Probability!BB72*Population!$DD72*(1-'By group'!BB$28*'By group'!BB$29)*'By group'!BB$23</f>
        <v>0</v>
      </c>
      <c r="P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group'!$BB$27:$BN$27)*prop_idu_male))*Probability!C72*Population!$DC72*(1-'By group'!P$28*'By group'!P$29)*'By group'!C$23+(1-prop_idu_part)*SUMPRODUCT(Population!$BB72:$BN72,'By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group'!$BB$27:$BN$27)*prop_idu_male)*Probability!BC72*Population!$DD72*(1-'By group'!BC$28*'By group'!BC$29)*'By group'!BC$23</f>
        <v>1.0687762508787828E-3</v>
      </c>
      <c r="Q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group'!$BB$27:$BN$27)*prop_idu_male))*Probability!D72*Population!$DC72*(1-'By group'!Q$28*'By group'!Q$29)*'By group'!D$23+(1-prop_idu_part)*SUMPRODUCT(Population!$BB72:$BN72,'By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group'!$BB$27:$BN$27)*prop_idu_male)*Probability!BD72*Population!$DD72*(1-'By group'!BD$28*'By group'!BD$29)*'By group'!BD$23</f>
        <v>1.5590072930714892E-3</v>
      </c>
      <c r="R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group'!$BB$27:$BN$27)*prop_idu_male))*Probability!E72*Population!$DC72*(1-'By group'!R$28*'By group'!R$29)*'By group'!E$23+(1-prop_idu_part)*SUMPRODUCT(Population!$BB72:$BN72,'By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group'!$BB$27:$BN$27)*prop_idu_male)*Probability!BE72*Population!$DD72*(1-'By group'!BE$28*'By group'!BE$29)*'By group'!BE$23</f>
        <v>1.8078361220027583E-3</v>
      </c>
      <c r="S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group'!$BB$27:$BN$27)*prop_idu_male))*Probability!F72*Population!$DC72*(1-'By group'!S$28*'By group'!S$29)*'By group'!F$23+(1-prop_idu_part)*SUMPRODUCT(Population!$BB72:$BN72,'By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group'!$BB$27:$BN$27)*prop_idu_male)*Probability!BF72*Population!$DD72*(1-'By group'!BF$28*'By group'!BF$29)*'By group'!BF$23</f>
        <v>9.6302627754682945E-4</v>
      </c>
      <c r="T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group'!$BB$27:$BN$27)*prop_idu_male))*Probability!G72*Population!$DC72*(1-'By group'!T$28*'By group'!T$29)*'By group'!G$23+(1-prop_idu_part)*SUMPRODUCT(Population!$BB72:$BN72,'By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group'!$BB$27:$BN$27)*prop_idu_male)*Probability!BG72*Population!$DD72*(1-'By group'!BG$28*'By group'!BG$29)*'By group'!BG$23</f>
        <v>5.7913026529438083E-4</v>
      </c>
      <c r="U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group'!$BB$27:$BN$27)*prop_idu_male))*Probability!H72*Population!$DC72*(1-'By group'!U$28*'By group'!U$29)*'By group'!H$23+(1-prop_idu_part)*SUMPRODUCT(Population!$BB72:$BN72,'By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group'!$BB$27:$BN$27)*prop_idu_male)*Probability!BH72*Population!$DD72*(1-'By group'!BH$28*'By group'!BH$29)*'By group'!BH$23</f>
        <v>4.913799081635859E-4</v>
      </c>
      <c r="V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group'!$BB$27:$BN$27)*prop_idu_male))*Probability!I72*Population!$DC72*(1-'By group'!V$28*'By group'!V$29)*'By group'!I$23+(1-prop_idu_part)*SUMPRODUCT(Population!$BB72:$BN72,'By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group'!$BB$27:$BN$27)*prop_idu_male)*Probability!BI72*Population!$DD72*(1-'By group'!BI$28*'By group'!BI$29)*'By group'!BI$23</f>
        <v>0</v>
      </c>
      <c r="W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group'!$BB$27:$BN$27)*prop_idu_male))*Probability!J72*Population!$DC72*(1-'By group'!W$28*'By group'!W$29)*'By group'!J$23+(1-prop_idu_part)*SUMPRODUCT(Population!$BB72:$BN72,'By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group'!$BB$27:$BN$27)*prop_idu_male)*Probability!BJ72*Population!$DD72*(1-'By group'!BJ$28*'By group'!BJ$29)*'By group'!BJ$23</f>
        <v>0</v>
      </c>
      <c r="X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group'!$BB$27:$BN$27)*prop_idu_male))*Probability!K72*Population!$DC72*(1-'By group'!X$28*'By group'!X$29)*'By group'!K$23+(1-prop_idu_part)*SUMPRODUCT(Population!$BB72:$BN72,'By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group'!$BB$27:$BN$27)*prop_idu_male)*Probability!BK72*Population!$DD72*(1-'By group'!BK$28*'By group'!BK$29)*'By group'!BK$23</f>
        <v>0</v>
      </c>
      <c r="Y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group'!$BB$27:$BN$27)*prop_idu_male))*Probability!L72*Population!$DC72*(1-'By group'!Y$28*'By group'!Y$29)*'By group'!L$23+(1-prop_idu_part)*SUMPRODUCT(Population!$BB72:$BN72,'By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group'!$BB$27:$BN$27)*prop_idu_male)*Probability!BL72*Population!$DD72*(1-'By group'!BL$28*'By group'!BL$29)*'By group'!BL$23</f>
        <v>1.64599061326045E-5</v>
      </c>
      <c r="Z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group'!$BB$27:$BN$27)*prop_idu_male))*Probability!M72*Population!$DC72*(1-'By group'!Z$28*'By group'!Z$29)*'By group'!M$23+(1-prop_idu_part)*SUMPRODUCT(Population!$BB72:$BN72,'By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group'!$BB$27:$BN$27)*prop_idu_male)*Probability!BM72*Population!$DD72*(1-'By group'!BM$28*'By group'!BM$29)*'By group'!BM$23</f>
        <v>2.5899948882868245E-5</v>
      </c>
      <c r="AA72" s="191">
        <f>(1-(1-prop_idu_part)*SUMPRODUCT(Population!$BB72:$BN72,'By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group'!$BB$27:$BN$27)*prop_idu_male))*Probability!N72*Population!$DC72*(1-'By group'!AA$28*'By group'!AA$29)*'By group'!N$23+(1-prop_idu_part)*SUMPRODUCT(Population!$BB72:$BN72,'By group'!$BB$27:$BN$27)*prop_idu_male/(SUMPRODUCT(Population!$B72:$N72,'By group'!$B$27:$N$27)-(1-prop_idu_part)*SUMPRODUCT(Population!$BB72:$BN72,'By group'!$BB$27:$BN$27)*(1-prop_idu_male)+(1-prop_idu_part)*SUMPRODUCT(Population!$BB72:$BN72,'By group'!$BB$27:$BN$27)*prop_idu_male)*Probability!BN72*Population!$DD72*(1-'By group'!BN$28*'By group'!BN$29)*'By group'!BN$23</f>
        <v>2.1305315759289907E-5</v>
      </c>
      <c r="AB72" s="229">
        <f>Probability!B72*'By group'!$AB$24*'By group'!B$23</f>
        <v>0</v>
      </c>
      <c r="AC72" s="229">
        <f>Probability!C72*'By group'!$AB$24*'By group'!C$23</f>
        <v>4.9777097199719157E-2</v>
      </c>
      <c r="AD72" s="229">
        <f>Probability!D72*'By group'!$AB$24*'By group'!D$23</f>
        <v>7.2611168162728085E-2</v>
      </c>
      <c r="AE72" s="229">
        <f>Probability!E72*'By group'!$AB$24*'By group'!E$23</f>
        <v>8.420363162634445E-2</v>
      </c>
      <c r="AF72" s="229">
        <f>Probability!F72*'By group'!$AB$24*'By group'!F$23</f>
        <v>4.4856139386146764E-2</v>
      </c>
      <c r="AG72" s="229">
        <f>Probability!G72*'By group'!$AB$24*'By group'!G$23</f>
        <v>2.6975431899798716E-2</v>
      </c>
      <c r="AH72" s="229">
        <f>Probability!H72*'By group'!$AB$24*'By group'!H$23</f>
        <v>2.2888844096294863E-2</v>
      </c>
      <c r="AI72" s="229">
        <f>Probability!I72*'By group'!$AB$24*'By group'!I$23</f>
        <v>0</v>
      </c>
      <c r="AJ72" s="229">
        <f>Probability!J72*'By group'!$AB$24*'By group'!J$23</f>
        <v>0</v>
      </c>
      <c r="AK72" s="229">
        <f>Probability!K72*'By group'!$AB$24*'By group'!K$23</f>
        <v>0</v>
      </c>
      <c r="AL72" s="229">
        <f>Probability!L72*'By group'!$AB$24*'By group'!L$23</f>
        <v>7.6671644013819192E-4</v>
      </c>
      <c r="AM72" s="229">
        <f>Probability!M72*'By group'!$AB$24*'By group'!M$23</f>
        <v>1.2064848391136185E-3</v>
      </c>
      <c r="AN72" s="229">
        <f>Probability!N72*'By group'!$AB$24*'By group'!N$23</f>
        <v>9.9249603464487577E-4</v>
      </c>
      <c r="AO72" s="40">
        <f>Probability!AO72*'By group'!$AO$24*'By group'!AO$23</f>
        <v>0</v>
      </c>
      <c r="AP72" s="42">
        <f>Probability!AP72*'By group'!$AO$24*'By group'!AP$23</f>
        <v>5.5258595551557783E-3</v>
      </c>
      <c r="AQ72" s="42">
        <f>Probability!AQ72*'By group'!$AO$24*'By group'!AQ$23</f>
        <v>7.947582108522264E-3</v>
      </c>
      <c r="AR72" s="42">
        <f>Probability!AR72*'By group'!$AO$24*'By group'!AR$23</f>
        <v>9.007374606644681E-3</v>
      </c>
      <c r="AS72" s="42">
        <f>Probability!AS72*'By group'!$AO$24*'By group'!AS$23</f>
        <v>4.7030970313649513E-3</v>
      </c>
      <c r="AT72" s="42">
        <f>Probability!AT72*'By group'!$AO$24*'By group'!AT$23</f>
        <v>2.7816030533874092E-3</v>
      </c>
      <c r="AU72" s="42">
        <f>Probability!AU72*'By group'!$AO$24*'By group'!AU$23</f>
        <v>2.2775237713455587E-3</v>
      </c>
      <c r="AV72" s="42">
        <f>Probability!AV72*'By group'!$AO$24*'By group'!AV$23</f>
        <v>0</v>
      </c>
      <c r="AW72" s="42">
        <f>Probability!AW72*'By group'!$AO$24*'By group'!AW$23</f>
        <v>0</v>
      </c>
      <c r="AX72" s="42">
        <f>Probability!AX72*'By group'!$AO$24*'By group'!AX$23</f>
        <v>0</v>
      </c>
      <c r="AY72" s="42">
        <f>Probability!AY72*'By group'!$AO$24*'By group'!AY$23</f>
        <v>7.6104824047339739E-5</v>
      </c>
      <c r="AZ72" s="42">
        <f>Probability!AZ72*'By group'!$AO$24*'By group'!AZ$23</f>
        <v>1.140953037498033E-4</v>
      </c>
      <c r="BA72" s="43">
        <f>Probability!BA72*'By group'!$AO$24*'By group'!BA$23</f>
        <v>8.7036583851967978E-5</v>
      </c>
      <c r="BB72" s="191">
        <f>prop_idu_part*Probability!BB72*'By group'!$BB$24*'By group'!BB$23+Probability!BB72*'By group'!$BB$30*'By group'!BB$31</f>
        <v>0</v>
      </c>
      <c r="BC72" s="191">
        <f>prop_idu_part*Probability!BC72*'By group'!$BB$24*'By group'!BC$23+Probability!BC72*'By group'!$BB$30*'By group'!BC$31</f>
        <v>5.8633576222717677E-2</v>
      </c>
      <c r="BD72" s="191">
        <f>prop_idu_part*Probability!BD72*'By group'!$BB$24*'By group'!BD$23+Probability!BD72*'By group'!$BB$30*'By group'!BD$31</f>
        <v>0.13713186822935813</v>
      </c>
      <c r="BE72" s="191">
        <f>prop_idu_part*Probability!BE72*'By group'!$BB$24*'By group'!BE$23+Probability!BE72*'By group'!$BB$30*'By group'!BE$31</f>
        <v>0.13416574571310835</v>
      </c>
      <c r="BF72" s="191">
        <f>prop_idu_part*Probability!BF72*'By group'!$BB$24*'By group'!BF$23+Probability!BF72*'By group'!$BB$30*'By group'!BF$31</f>
        <v>4.3862213207694359E-2</v>
      </c>
      <c r="BG72" s="191">
        <f>prop_idu_part*Probability!BG72*'By group'!$BB$24*'By group'!BG$23+Probability!BG72*'By group'!$BB$30*'By group'!BG$31</f>
        <v>1.3398411788026265E-2</v>
      </c>
      <c r="BH72" s="191">
        <f>prop_idu_part*Probability!BH72*'By group'!$BB$24*'By group'!BH$23+Probability!BH72*'By group'!$BB$30*'By group'!BH$31</f>
        <v>1.0520318657020302E-2</v>
      </c>
      <c r="BI72" s="191">
        <f>prop_idu_part*Probability!BI72*'By group'!$BB$24*'By group'!BI$23+Probability!BI72*'By group'!$BB$30*'By group'!BI$31</f>
        <v>0</v>
      </c>
      <c r="BJ72" s="191">
        <f>prop_idu_part*Probability!BJ72*'By group'!$BB$24*'By group'!BJ$23+Probability!BJ72*'By group'!$BB$30*'By group'!BJ$31</f>
        <v>0</v>
      </c>
      <c r="BK72" s="191">
        <f>prop_idu_part*Probability!BK72*'By group'!$BB$24*'By group'!BK$23+Probability!BK72*'By group'!$BB$30*'By group'!BK$31</f>
        <v>0</v>
      </c>
      <c r="BL72" s="191">
        <f>prop_idu_part*Probability!BL72*'By group'!$BB$24*'By group'!BL$23+Probability!BL72*'By group'!$BB$30*'By group'!BL$31</f>
        <v>4.7725545725182056E-3</v>
      </c>
      <c r="BM72" s="191">
        <f>prop_idu_part*Probability!BM72*'By group'!$BB$24*'By group'!BM$23+Probability!BM72*'By group'!$BB$30*'By group'!BM$31</f>
        <v>2.3911727468954604E-3</v>
      </c>
      <c r="BN72" s="192">
        <f>prop_idu_part*Probability!BN72*'By group'!$BB$24*'By group'!BN$23+Probability!BN72*'By group'!$BB$30*'By group'!BN$31</f>
        <v>1.7492138820469759E-3</v>
      </c>
    </row>
    <row r="73" spans="1:66" x14ac:dyDescent="0.25">
      <c r="A73">
        <f t="shared" si="1"/>
        <v>34.5</v>
      </c>
      <c r="B73" s="190">
        <f>((1-(1-prop_idu_part)*SUMPRODUCT(Population!$BB73:$BN73,'By group'!$BB$27:$BN$27)*(1-prop_idu_male)/SUMPRODUCT(Population!$B73:$N73,'By group'!$B$27:$N$27))*Probability!O73*'By group'!$B$24*'By group'!O$23+(1-prop_idu_part)*SUMPRODUCT(Population!$BB73:$BN73,'By group'!$BB$27:$BN$27)*(1-prop_idu_male)/SUMPRODUCT(Population!$B73:$N73,'By group'!$B$27:$N$27)*Probability!BB73*'By group'!$B$24*'By group'!BB$23+Probability!AB73*Population!$DE73*(1-'By group'!AB$28*cond_eff)*'By group'!AB$23*prop_sw_use)*(1-Population!$DG73*circ_eff)</f>
        <v>0</v>
      </c>
      <c r="C73" s="191">
        <f>((1-(1-prop_idu_part)*SUMPRODUCT(Population!$BB73:$BN73,'By group'!$BB$27:$BN$27)*(1-prop_idu_male)/SUMPRODUCT(Population!$B73:$N73,'By group'!$B$27:$N$27))*Probability!P73*'By group'!$B$24*'By group'!P$23+(1-prop_idu_part)*SUMPRODUCT(Population!$BB73:$BN73,'By group'!$BB$27:$BN$27)*(1-prop_idu_male)/SUMPRODUCT(Population!$B73:$N73,'By group'!$B$27:$N$27)*Probability!BC73*'By group'!$B$24*'By group'!BC$23+Probability!AC73*Population!$DE73*(1-'By group'!AC$28*cond_eff)*'By group'!AC$23*prop_sw_use)*(1-Population!$DG73*circ_eff)</f>
        <v>2.2973463242924779E-3</v>
      </c>
      <c r="D73" s="191">
        <f>((1-(1-prop_idu_part)*SUMPRODUCT(Population!$BB73:$BN73,'By group'!$BB$27:$BN$27)*(1-prop_idu_male)/SUMPRODUCT(Population!$B73:$N73,'By group'!$B$27:$N$27))*Probability!Q73*'By group'!$B$24*'By group'!Q$23+(1-prop_idu_part)*SUMPRODUCT(Population!$BB73:$BN73,'By group'!$BB$27:$BN$27)*(1-prop_idu_male)/SUMPRODUCT(Population!$B73:$N73,'By group'!$B$27:$N$27)*Probability!BD73*'By group'!$B$24*'By group'!BD$23+Probability!AD73*Population!$DE73*(1-'By group'!AD$28*cond_eff)*'By group'!AD$23*prop_sw_use)*(1-Population!$DG73*circ_eff)</f>
        <v>3.3593226208301539E-3</v>
      </c>
      <c r="E73" s="191">
        <f>((1-(1-prop_idu_part)*SUMPRODUCT(Population!$BB73:$BN73,'By group'!$BB$27:$BN$27)*(1-prop_idu_male)/SUMPRODUCT(Population!$B73:$N73,'By group'!$B$27:$N$27))*Probability!R73*'By group'!$B$24*'By group'!R$23+(1-prop_idu_part)*SUMPRODUCT(Population!$BB73:$BN73,'By group'!$BB$27:$BN$27)*(1-prop_idu_male)/SUMPRODUCT(Population!$B73:$N73,'By group'!$B$27:$N$27)*Probability!BE73*'By group'!$B$24*'By group'!BE$23+Probability!AE73*Population!$DE73*(1-'By group'!AE$28*cond_eff)*'By group'!AE$23*prop_sw_use)*(1-Population!$DG73*circ_eff)</f>
        <v>3.9067827937250936E-3</v>
      </c>
      <c r="F73" s="191">
        <f>((1-(1-prop_idu_part)*SUMPRODUCT(Population!$BB73:$BN73,'By group'!$BB$27:$BN$27)*(1-prop_idu_male)/SUMPRODUCT(Population!$B73:$N73,'By group'!$B$27:$N$27))*Probability!S73*'By group'!$B$24*'By group'!S$23+(1-prop_idu_part)*SUMPRODUCT(Population!$BB73:$BN73,'By group'!$BB$27:$BN$27)*(1-prop_idu_male)/SUMPRODUCT(Population!$B73:$N73,'By group'!$B$27:$N$27)*Probability!BF73*'By group'!$B$24*'By group'!BF$23+Probability!AF73*Population!$DE73*(1-'By group'!AF$28*cond_eff)*'By group'!AF$23*prop_sw_use)*(1-Population!$DG73*circ_eff)</f>
        <v>2.0847734553790399E-3</v>
      </c>
      <c r="G73" s="191">
        <f>((1-(1-prop_idu_part)*SUMPRODUCT(Population!$BB73:$BN73,'By group'!$BB$27:$BN$27)*(1-prop_idu_male)/SUMPRODUCT(Population!$B73:$N73,'By group'!$B$27:$N$27))*Probability!T73*'By group'!$B$24*'By group'!T$23+(1-prop_idu_part)*SUMPRODUCT(Population!$BB73:$BN73,'By group'!$BB$27:$BN$27)*(1-prop_idu_male)/SUMPRODUCT(Population!$B73:$N73,'By group'!$B$27:$N$27)*Probability!BG73*'By group'!$B$24*'By group'!BG$23+Probability!AG73*Population!$DE73*(1-'By group'!AG$28*cond_eff)*'By group'!AG$23*prop_sw_use)*(1-Population!$DG73*circ_eff)</f>
        <v>1.2548028582907403E-3</v>
      </c>
      <c r="H73" s="191">
        <f>((1-(1-prop_idu_part)*SUMPRODUCT(Population!$BB73:$BN73,'By group'!$BB$27:$BN$27)*(1-prop_idu_male)/SUMPRODUCT(Population!$B73:$N73,'By group'!$B$27:$N$27))*Probability!U73*'By group'!$B$24*'By group'!U$23+(1-prop_idu_part)*SUMPRODUCT(Population!$BB73:$BN73,'By group'!$BB$27:$BN$27)*(1-prop_idu_male)/SUMPRODUCT(Population!$B73:$N73,'By group'!$B$27:$N$27)*Probability!BH73*'By group'!$B$24*'By group'!BH$23+Probability!AH73*Population!$DE73*(1-'By group'!AH$28*cond_eff)*'By group'!AH$23*prop_sw_use)*(1-Population!$DG73*circ_eff)</f>
        <v>1.0654728833011224E-3</v>
      </c>
      <c r="I73" s="191">
        <f>((1-(1-prop_idu_part)*SUMPRODUCT(Population!$BB73:$BN73,'By group'!$BB$27:$BN$27)*(1-prop_idu_male)/SUMPRODUCT(Population!$B73:$N73,'By group'!$B$27:$N$27))*Probability!V73*'By group'!$B$24*'By group'!V$23+(1-prop_idu_part)*SUMPRODUCT(Population!$BB73:$BN73,'By group'!$BB$27:$BN$27)*(1-prop_idu_male)/SUMPRODUCT(Population!$B73:$N73,'By group'!$B$27:$N$27)*Probability!BI73*'By group'!$B$24*'By group'!BI$23+Probability!AI73*Population!$DE73*(1-'By group'!AI$28*cond_eff)*'By group'!AI$23*prop_sw_use)*(1-Population!$DG73*circ_eff)</f>
        <v>0</v>
      </c>
      <c r="J73" s="191">
        <f>((1-(1-prop_idu_part)*SUMPRODUCT(Population!$BB73:$BN73,'By group'!$BB$27:$BN$27)*(1-prop_idu_male)/SUMPRODUCT(Population!$B73:$N73,'By group'!$B$27:$N$27))*Probability!W73*'By group'!$B$24*'By group'!W$23+(1-prop_idu_part)*SUMPRODUCT(Population!$BB73:$BN73,'By group'!$BB$27:$BN$27)*(1-prop_idu_male)/SUMPRODUCT(Population!$B73:$N73,'By group'!$B$27:$N$27)*Probability!BJ73*'By group'!$B$24*'By group'!BJ$23+Probability!AJ73*Population!$DE73*(1-'By group'!AJ$28*cond_eff)*'By group'!AJ$23*prop_sw_use)*(1-Population!$DG73*circ_eff)</f>
        <v>0</v>
      </c>
      <c r="K73" s="191">
        <f>((1-(1-prop_idu_part)*SUMPRODUCT(Population!$BB73:$BN73,'By group'!$BB$27:$BN$27)*(1-prop_idu_male)/SUMPRODUCT(Population!$B73:$N73,'By group'!$B$27:$N$27))*Probability!X73*'By group'!$B$24*'By group'!X$23+(1-prop_idu_part)*SUMPRODUCT(Population!$BB73:$BN73,'By group'!$BB$27:$BN$27)*(1-prop_idu_male)/SUMPRODUCT(Population!$B73:$N73,'By group'!$B$27:$N$27)*Probability!BK73*'By group'!$B$24*'By group'!BK$23+Probability!AK73*Population!$DE73*(1-'By group'!AK$28*cond_eff)*'By group'!AK$23*prop_sw_use)*(1-Population!$DG73*circ_eff)</f>
        <v>0</v>
      </c>
      <c r="L73" s="191">
        <f>((1-(1-prop_idu_part)*SUMPRODUCT(Population!$BB73:$BN73,'By group'!$BB$27:$BN$27)*(1-prop_idu_male)/SUMPRODUCT(Population!$B73:$N73,'By group'!$B$27:$N$27))*Probability!Y73*'By group'!$B$24*'By group'!Y$23+(1-prop_idu_part)*SUMPRODUCT(Population!$BB73:$BN73,'By group'!$BB$27:$BN$27)*(1-prop_idu_male)/SUMPRODUCT(Population!$B73:$N73,'By group'!$B$27:$N$27)*Probability!BL73*'By group'!$B$24*'By group'!BL$23+Probability!AL73*Population!$DE73*(1-'By group'!AL$28*cond_eff)*'By group'!AL$23*prop_sw_use)*(1-Population!$DG73*circ_eff)</f>
        <v>3.5680497223516596E-5</v>
      </c>
      <c r="M73" s="191">
        <f>((1-(1-prop_idu_part)*SUMPRODUCT(Population!$BB73:$BN73,'By group'!$BB$27:$BN$27)*(1-prop_idu_male)/SUMPRODUCT(Population!$B73:$N73,'By group'!$B$27:$N$27))*Probability!Z73*'By group'!$B$24*'By group'!Z$23+(1-prop_idu_part)*SUMPRODUCT(Population!$BB73:$BN73,'By group'!$BB$27:$BN$27)*(1-prop_idu_male)/SUMPRODUCT(Population!$B73:$N73,'By group'!$B$27:$N$27)*Probability!BM73*'By group'!$B$24*'By group'!BM$23+Probability!AM73*Population!$DE73*(1-'By group'!AM$28*cond_eff)*'By group'!AM$23*prop_sw_use)*(1-Population!$DG73*circ_eff)</f>
        <v>5.6093561159648513E-5</v>
      </c>
      <c r="N73" s="191">
        <f>((1-(1-prop_idu_part)*SUMPRODUCT(Population!$BB73:$BN73,'By group'!$BB$27:$BN$27)*(1-prop_idu_male)/SUMPRODUCT(Population!$B73:$N73,'By group'!$B$27:$N$27))*Probability!AA73*'By group'!$B$24*'By group'!AA$23+(1-prop_idu_part)*SUMPRODUCT(Population!$BB73:$BN73,'By group'!$BB$27:$BN$27)*(1-prop_idu_male)/SUMPRODUCT(Population!$B73:$N73,'By group'!$B$27:$N$27)*Probability!BN73*'By group'!$B$24*'By group'!BN$23+Probability!AN73*Population!$DE73*(1-'By group'!AN$28*cond_eff)*'By group'!AN$23*prop_sw_use)*(1-Population!$DG73*circ_eff)</f>
        <v>4.6102899464117452E-5</v>
      </c>
      <c r="O73" s="190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group'!$BB$27:$BN$27)*prop_idu_male))*Probability!B73*Population!$DC73*(1-'By group'!O$28*'By group'!O$29)*'By group'!B$23+(1-prop_idu_part)*SUMPRODUCT(Population!$BB73:$BN73,'By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group'!$BB$27:$BN$27)*prop_idu_male)*Probability!BB73*Population!$DD73*(1-'By group'!BB$28*'By group'!BB$29)*'By group'!BB$23</f>
        <v>0</v>
      </c>
      <c r="P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group'!$BB$27:$BN$27)*prop_idu_male))*Probability!C73*Population!$DC73*(1-'By group'!P$28*'By group'!P$29)*'By group'!C$23+(1-prop_idu_part)*SUMPRODUCT(Population!$BB73:$BN73,'By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group'!$BB$27:$BN$27)*prop_idu_male)*Probability!BC73*Population!$DD73*(1-'By group'!BC$28*'By group'!BC$29)*'By group'!BC$23</f>
        <v>1.0686458391488216E-3</v>
      </c>
      <c r="Q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group'!$BB$27:$BN$27)*prop_idu_male))*Probability!D73*Population!$DC73*(1-'By group'!Q$28*'By group'!Q$29)*'By group'!D$23+(1-prop_idu_part)*SUMPRODUCT(Population!$BB73:$BN73,'By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group'!$BB$27:$BN$27)*prop_idu_male)*Probability!BD73*Population!$DD73*(1-'By group'!BD$28*'By group'!BD$29)*'By group'!BD$23</f>
        <v>1.558654531034281E-3</v>
      </c>
      <c r="R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group'!$BB$27:$BN$27)*prop_idu_male))*Probability!E73*Population!$DC73*(1-'By group'!R$28*'By group'!R$29)*'By group'!E$23+(1-prop_idu_part)*SUMPRODUCT(Population!$BB73:$BN73,'By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group'!$BB$27:$BN$27)*prop_idu_male)*Probability!BE73*Population!$DD73*(1-'By group'!BE$28*'By group'!BE$29)*'By group'!BE$23</f>
        <v>1.8070029741961869E-3</v>
      </c>
      <c r="S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group'!$BB$27:$BN$27)*prop_idu_male))*Probability!F73*Population!$DC73*(1-'By group'!S$28*'By group'!S$29)*'By group'!F$23+(1-prop_idu_part)*SUMPRODUCT(Population!$BB73:$BN73,'By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group'!$BB$27:$BN$27)*prop_idu_male)*Probability!BF73*Population!$DD73*(1-'By group'!BF$28*'By group'!BF$29)*'By group'!BF$23</f>
        <v>9.6233239195402196E-4</v>
      </c>
      <c r="T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group'!$BB$27:$BN$27)*prop_idu_male))*Probability!G73*Population!$DC73*(1-'By group'!T$28*'By group'!T$29)*'By group'!G$23+(1-prop_idu_part)*SUMPRODUCT(Population!$BB73:$BN73,'By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group'!$BB$27:$BN$27)*prop_idu_male)*Probability!BG73*Population!$DD73*(1-'By group'!BG$28*'By group'!BG$29)*'By group'!BG$23</f>
        <v>5.7855941902734036E-4</v>
      </c>
      <c r="U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group'!$BB$27:$BN$27)*prop_idu_male))*Probability!H73*Population!$DC73*(1-'By group'!U$28*'By group'!U$29)*'By group'!H$23+(1-prop_idu_part)*SUMPRODUCT(Population!$BB73:$BN73,'By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group'!$BB$27:$BN$27)*prop_idu_male)*Probability!BH73*Population!$DD73*(1-'By group'!BH$28*'By group'!BH$29)*'By group'!BH$23</f>
        <v>4.9055847379871498E-4</v>
      </c>
      <c r="V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group'!$BB$27:$BN$27)*prop_idu_male))*Probability!I73*Population!$DC73*(1-'By group'!V$28*'By group'!V$29)*'By group'!I$23+(1-prop_idu_part)*SUMPRODUCT(Population!$BB73:$BN73,'By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group'!$BB$27:$BN$27)*prop_idu_male)*Probability!BI73*Population!$DD73*(1-'By group'!BI$28*'By group'!BI$29)*'By group'!BI$23</f>
        <v>0</v>
      </c>
      <c r="W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group'!$BB$27:$BN$27)*prop_idu_male))*Probability!J73*Population!$DC73*(1-'By group'!W$28*'By group'!W$29)*'By group'!J$23+(1-prop_idu_part)*SUMPRODUCT(Population!$BB73:$BN73,'By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group'!$BB$27:$BN$27)*prop_idu_male)*Probability!BJ73*Population!$DD73*(1-'By group'!BJ$28*'By group'!BJ$29)*'By group'!BJ$23</f>
        <v>0</v>
      </c>
      <c r="X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group'!$BB$27:$BN$27)*prop_idu_male))*Probability!K73*Population!$DC73*(1-'By group'!X$28*'By group'!X$29)*'By group'!K$23+(1-prop_idu_part)*SUMPRODUCT(Population!$BB73:$BN73,'By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group'!$BB$27:$BN$27)*prop_idu_male)*Probability!BK73*Population!$DD73*(1-'By group'!BK$28*'By group'!BK$29)*'By group'!BK$23</f>
        <v>0</v>
      </c>
      <c r="Y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group'!$BB$27:$BN$27)*prop_idu_male))*Probability!L73*Population!$DC73*(1-'By group'!Y$28*'By group'!Y$29)*'By group'!L$23+(1-prop_idu_part)*SUMPRODUCT(Population!$BB73:$BN73,'By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group'!$BB$27:$BN$27)*prop_idu_male)*Probability!BL73*Population!$DD73*(1-'By group'!BL$28*'By group'!BL$29)*'By group'!BL$23</f>
        <v>1.6431480801928418E-5</v>
      </c>
      <c r="Z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group'!$BB$27:$BN$27)*prop_idu_male))*Probability!M73*Population!$DC73*(1-'By group'!Z$28*'By group'!Z$29)*'By group'!M$23+(1-prop_idu_part)*SUMPRODUCT(Population!$BB73:$BN73,'By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group'!$BB$27:$BN$27)*prop_idu_male)*Probability!BM73*Population!$DD73*(1-'By group'!BM$28*'By group'!BM$29)*'By group'!BM$23</f>
        <v>2.582765034308252E-5</v>
      </c>
      <c r="AA73" s="191">
        <f>(1-(1-prop_idu_part)*SUMPRODUCT(Population!$BB73:$BN73,'By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group'!$BB$27:$BN$27)*prop_idu_male))*Probability!N73*Population!$DC73*(1-'By group'!AA$28*'By group'!AA$29)*'By group'!N$23+(1-prop_idu_part)*SUMPRODUCT(Population!$BB73:$BN73,'By group'!$BB$27:$BN$27)*prop_idu_male/(SUMPRODUCT(Population!$B73:$N73,'By group'!$B$27:$N$27)-(1-prop_idu_part)*SUMPRODUCT(Population!$BB73:$BN73,'By group'!$BB$27:$BN$27)*(1-prop_idu_male)+(1-prop_idu_part)*SUMPRODUCT(Population!$BB73:$BN73,'By group'!$BB$27:$BN$27)*prop_idu_male)*Probability!BN73*Population!$DD73*(1-'By group'!BN$28*'By group'!BN$29)*'By group'!BN$23</f>
        <v>2.1208497405111133E-5</v>
      </c>
      <c r="AB73" s="229">
        <f>Probability!B73*'By group'!$AB$24*'By group'!B$23</f>
        <v>0</v>
      </c>
      <c r="AC73" s="229">
        <f>Probability!C73*'By group'!$AB$24*'By group'!C$23</f>
        <v>4.9779402453639932E-2</v>
      </c>
      <c r="AD73" s="229">
        <f>Probability!D73*'By group'!$AB$24*'By group'!D$23</f>
        <v>7.260695604500686E-2</v>
      </c>
      <c r="AE73" s="229">
        <f>Probability!E73*'By group'!$AB$24*'By group'!E$23</f>
        <v>8.4178982867527646E-2</v>
      </c>
      <c r="AF73" s="229">
        <f>Probability!F73*'By group'!$AB$24*'By group'!F$23</f>
        <v>4.4831354511946364E-2</v>
      </c>
      <c r="AG73" s="229">
        <f>Probability!G73*'By group'!$AB$24*'By group'!G$23</f>
        <v>2.6953370131752943E-2</v>
      </c>
      <c r="AH73" s="229">
        <f>Probability!H73*'By group'!$AB$24*'By group'!H$23</f>
        <v>2.2854415431939078E-2</v>
      </c>
      <c r="AI73" s="229">
        <f>Probability!I73*'By group'!$AB$24*'By group'!I$23</f>
        <v>0</v>
      </c>
      <c r="AJ73" s="229">
        <f>Probability!J73*'By group'!$AB$24*'By group'!J$23</f>
        <v>0</v>
      </c>
      <c r="AK73" s="229">
        <f>Probability!K73*'By group'!$AB$24*'By group'!K$23</f>
        <v>0</v>
      </c>
      <c r="AL73" s="229">
        <f>Probability!L73*'By group'!$AB$24*'By group'!L$23</f>
        <v>7.6552078816614075E-4</v>
      </c>
      <c r="AM73" s="229">
        <f>Probability!M73*'By group'!$AB$24*'By group'!M$23</f>
        <v>1.203318534822438E-3</v>
      </c>
      <c r="AN73" s="229">
        <f>Probability!N73*'By group'!$AB$24*'By group'!N$23</f>
        <v>9.8815094753341927E-4</v>
      </c>
      <c r="AO73" s="40">
        <f>Probability!AO73*'By group'!$AO$24*'By group'!AO$23</f>
        <v>0</v>
      </c>
      <c r="AP73" s="42">
        <f>Probability!AP73*'By group'!$AO$24*'By group'!AP$23</f>
        <v>5.5604841998638339E-3</v>
      </c>
      <c r="AQ73" s="42">
        <f>Probability!AQ73*'By group'!$AO$24*'By group'!AQ$23</f>
        <v>8.0001322780731479E-3</v>
      </c>
      <c r="AR73" s="42">
        <f>Probability!AR73*'By group'!$AO$24*'By group'!AR$23</f>
        <v>9.0715620540933583E-3</v>
      </c>
      <c r="AS73" s="42">
        <f>Probability!AS73*'By group'!$AO$24*'By group'!AS$23</f>
        <v>4.7385495592447884E-3</v>
      </c>
      <c r="AT73" s="42">
        <f>Probability!AT73*'By group'!$AO$24*'By group'!AT$23</f>
        <v>2.803428819096843E-3</v>
      </c>
      <c r="AU73" s="42">
        <f>Probability!AU73*'By group'!$AO$24*'By group'!AU$23</f>
        <v>2.2966683070659924E-3</v>
      </c>
      <c r="AV73" s="42">
        <f>Probability!AV73*'By group'!$AO$24*'By group'!AV$23</f>
        <v>0</v>
      </c>
      <c r="AW73" s="42">
        <f>Probability!AW73*'By group'!$AO$24*'By group'!AW$23</f>
        <v>0</v>
      </c>
      <c r="AX73" s="42">
        <f>Probability!AX73*'By group'!$AO$24*'By group'!AX$23</f>
        <v>0</v>
      </c>
      <c r="AY73" s="42">
        <f>Probability!AY73*'By group'!$AO$24*'By group'!AY$23</f>
        <v>7.6748684813951874E-5</v>
      </c>
      <c r="AZ73" s="42">
        <f>Probability!AZ73*'By group'!$AO$24*'By group'!AZ$23</f>
        <v>1.1513787934572938E-4</v>
      </c>
      <c r="BA73" s="43">
        <f>Probability!BA73*'By group'!$AO$24*'By group'!BA$23</f>
        <v>8.7900653144723943E-5</v>
      </c>
      <c r="BB73" s="191">
        <f>prop_idu_part*Probability!BB73*'By group'!$BB$24*'By group'!BB$23+Probability!BB73*'By group'!$BB$30*'By group'!BB$31</f>
        <v>0</v>
      </c>
      <c r="BC73" s="191">
        <f>prop_idu_part*Probability!BC73*'By group'!$BB$24*'By group'!BC$23+Probability!BC73*'By group'!$BB$30*'By group'!BC$31</f>
        <v>5.8634564517459895E-2</v>
      </c>
      <c r="BD73" s="191">
        <f>prop_idu_part*Probability!BD73*'By group'!$BB$24*'By group'!BD$23+Probability!BD73*'By group'!$BB$30*'By group'!BD$31</f>
        <v>0.13713310447224905</v>
      </c>
      <c r="BE73" s="191">
        <f>prop_idu_part*Probability!BE73*'By group'!$BB$24*'By group'!BE$23+Probability!BE73*'By group'!$BB$30*'By group'!BE$31</f>
        <v>0.1341642002709936</v>
      </c>
      <c r="BF73" s="191">
        <f>prop_idu_part*Probability!BF73*'By group'!$BB$24*'By group'!BF$23+Probability!BF73*'By group'!$BB$30*'By group'!BF$31</f>
        <v>4.3860501236190529E-2</v>
      </c>
      <c r="BG73" s="191">
        <f>prop_idu_part*Probability!BG73*'By group'!$BB$24*'By group'!BG$23+Probability!BG73*'By group'!$BB$30*'By group'!BG$31</f>
        <v>1.3397439871444195E-2</v>
      </c>
      <c r="BH73" s="191">
        <f>prop_idu_part*Probability!BH73*'By group'!$BB$24*'By group'!BH$23+Probability!BH73*'By group'!$BB$30*'By group'!BH$31</f>
        <v>1.0518501803535758E-2</v>
      </c>
      <c r="BI73" s="191">
        <f>prop_idu_part*Probability!BI73*'By group'!$BB$24*'By group'!BI$23+Probability!BI73*'By group'!$BB$30*'By group'!BI$31</f>
        <v>0</v>
      </c>
      <c r="BJ73" s="191">
        <f>prop_idu_part*Probability!BJ73*'By group'!$BB$24*'By group'!BJ$23+Probability!BJ73*'By group'!$BB$30*'By group'!BJ$31</f>
        <v>0</v>
      </c>
      <c r="BK73" s="191">
        <f>prop_idu_part*Probability!BK73*'By group'!$BB$24*'By group'!BK$23+Probability!BK73*'By group'!$BB$30*'By group'!BK$31</f>
        <v>0</v>
      </c>
      <c r="BL73" s="191">
        <f>prop_idu_part*Probability!BL73*'By group'!$BB$24*'By group'!BL$23+Probability!BL73*'By group'!$BB$30*'By group'!BL$31</f>
        <v>4.7716543000545248E-3</v>
      </c>
      <c r="BM73" s="191">
        <f>prop_idu_part*Probability!BM73*'By group'!$BB$24*'By group'!BM$23+Probability!BM73*'By group'!$BB$30*'By group'!BM$31</f>
        <v>2.3902449754225675E-3</v>
      </c>
      <c r="BN73" s="192">
        <f>prop_idu_part*Probability!BN73*'By group'!$BB$24*'By group'!BN$23+Probability!BN73*'By group'!$BB$30*'By group'!BN$31</f>
        <v>1.7479113359317837E-3</v>
      </c>
    </row>
    <row r="74" spans="1:66" x14ac:dyDescent="0.25">
      <c r="A74">
        <f t="shared" si="1"/>
        <v>35</v>
      </c>
      <c r="B74" s="190">
        <f>((1-(1-prop_idu_part)*SUMPRODUCT(Population!$BB74:$BN74,'By group'!$BB$27:$BN$27)*(1-prop_idu_male)/SUMPRODUCT(Population!$B74:$N74,'By group'!$B$27:$N$27))*Probability!O74*'By group'!$B$24*'By group'!O$23+(1-prop_idu_part)*SUMPRODUCT(Population!$BB74:$BN74,'By group'!$BB$27:$BN$27)*(1-prop_idu_male)/SUMPRODUCT(Population!$B74:$N74,'By group'!$B$27:$N$27)*Probability!BB74*'By group'!$B$24*'By group'!BB$23+Probability!AB74*Population!$DE74*(1-'By group'!AB$28*cond_eff)*'By group'!AB$23*prop_sw_use)*(1-Population!$DG74*circ_eff)</f>
        <v>0</v>
      </c>
      <c r="C74" s="191">
        <f>((1-(1-prop_idu_part)*SUMPRODUCT(Population!$BB74:$BN74,'By group'!$BB$27:$BN$27)*(1-prop_idu_male)/SUMPRODUCT(Population!$B74:$N74,'By group'!$B$27:$N$27))*Probability!P74*'By group'!$B$24*'By group'!P$23+(1-prop_idu_part)*SUMPRODUCT(Population!$BB74:$BN74,'By group'!$BB$27:$BN$27)*(1-prop_idu_male)/SUMPRODUCT(Population!$B74:$N74,'By group'!$B$27:$N$27)*Probability!BC74*'By group'!$B$24*'By group'!BC$23+Probability!AC74*Population!$DE74*(1-'By group'!AC$28*cond_eff)*'By group'!AC$23*prop_sw_use)*(1-Population!$DG74*circ_eff)</f>
        <v>2.2979310541826072E-3</v>
      </c>
      <c r="D74" s="191">
        <f>((1-(1-prop_idu_part)*SUMPRODUCT(Population!$BB74:$BN74,'By group'!$BB$27:$BN$27)*(1-prop_idu_male)/SUMPRODUCT(Population!$B74:$N74,'By group'!$B$27:$N$27))*Probability!Q74*'By group'!$B$24*'By group'!Q$23+(1-prop_idu_part)*SUMPRODUCT(Population!$BB74:$BN74,'By group'!$BB$27:$BN$27)*(1-prop_idu_male)/SUMPRODUCT(Population!$B74:$N74,'By group'!$B$27:$N$27)*Probability!BD74*'By group'!$B$24*'By group'!BD$23+Probability!AD74*Population!$DE74*(1-'By group'!AD$28*cond_eff)*'By group'!AD$23*prop_sw_use)*(1-Population!$DG74*circ_eff)</f>
        <v>3.3600972955006607E-3</v>
      </c>
      <c r="E74" s="191">
        <f>((1-(1-prop_idu_part)*SUMPRODUCT(Population!$BB74:$BN74,'By group'!$BB$27:$BN$27)*(1-prop_idu_male)/SUMPRODUCT(Population!$B74:$N74,'By group'!$B$27:$N$27))*Probability!R74*'By group'!$B$24*'By group'!R$23+(1-prop_idu_part)*SUMPRODUCT(Population!$BB74:$BN74,'By group'!$BB$27:$BN$27)*(1-prop_idu_male)/SUMPRODUCT(Population!$B74:$N74,'By group'!$B$27:$N$27)*Probability!BE74*'By group'!$B$24*'By group'!BE$23+Probability!AE74*Population!$DE74*(1-'By group'!AE$28*cond_eff)*'By group'!AE$23*prop_sw_use)*(1-Population!$DG74*circ_eff)</f>
        <v>3.9073426668704897E-3</v>
      </c>
      <c r="F74" s="191">
        <f>((1-(1-prop_idu_part)*SUMPRODUCT(Population!$BB74:$BN74,'By group'!$BB$27:$BN$27)*(1-prop_idu_male)/SUMPRODUCT(Population!$B74:$N74,'By group'!$B$27:$N$27))*Probability!S74*'By group'!$B$24*'By group'!S$23+(1-prop_idu_part)*SUMPRODUCT(Population!$BB74:$BN74,'By group'!$BB$27:$BN$27)*(1-prop_idu_male)/SUMPRODUCT(Population!$B74:$N74,'By group'!$B$27:$N$27)*Probability!BF74*'By group'!$B$24*'By group'!BF$23+Probability!AF74*Population!$DE74*(1-'By group'!AF$28*cond_eff)*'By group'!AF$23*prop_sw_use)*(1-Population!$DG74*circ_eff)</f>
        <v>2.0848214312835086E-3</v>
      </c>
      <c r="G74" s="191">
        <f>((1-(1-prop_idu_part)*SUMPRODUCT(Population!$BB74:$BN74,'By group'!$BB$27:$BN$27)*(1-prop_idu_male)/SUMPRODUCT(Population!$B74:$N74,'By group'!$B$27:$N$27))*Probability!T74*'By group'!$B$24*'By group'!T$23+(1-prop_idu_part)*SUMPRODUCT(Population!$BB74:$BN74,'By group'!$BB$27:$BN$27)*(1-prop_idu_male)/SUMPRODUCT(Population!$B74:$N74,'By group'!$B$27:$N$27)*Probability!BG74*'By group'!$B$24*'By group'!BG$23+Probability!AG74*Population!$DE74*(1-'By group'!AG$28*cond_eff)*'By group'!AG$23*prop_sw_use)*(1-Population!$DG74*circ_eff)</f>
        <v>1.2546518417877748E-3</v>
      </c>
      <c r="H74" s="191">
        <f>((1-(1-prop_idu_part)*SUMPRODUCT(Population!$BB74:$BN74,'By group'!$BB$27:$BN$27)*(1-prop_idu_male)/SUMPRODUCT(Population!$B74:$N74,'By group'!$B$27:$N$27))*Probability!U74*'By group'!$B$24*'By group'!U$23+(1-prop_idu_part)*SUMPRODUCT(Population!$BB74:$BN74,'By group'!$BB$27:$BN$27)*(1-prop_idu_male)/SUMPRODUCT(Population!$B74:$N74,'By group'!$B$27:$N$27)*Probability!BH74*'By group'!$B$24*'By group'!BH$23+Probability!AH74*Population!$DE74*(1-'By group'!AH$28*cond_eff)*'By group'!AH$23*prop_sw_use)*(1-Population!$DG74*circ_eff)</f>
        <v>1.0648575624766351E-3</v>
      </c>
      <c r="I74" s="191">
        <f>((1-(1-prop_idu_part)*SUMPRODUCT(Population!$BB74:$BN74,'By group'!$BB$27:$BN$27)*(1-prop_idu_male)/SUMPRODUCT(Population!$B74:$N74,'By group'!$B$27:$N$27))*Probability!V74*'By group'!$B$24*'By group'!V$23+(1-prop_idu_part)*SUMPRODUCT(Population!$BB74:$BN74,'By group'!$BB$27:$BN$27)*(1-prop_idu_male)/SUMPRODUCT(Population!$B74:$N74,'By group'!$B$27:$N$27)*Probability!BI74*'By group'!$B$24*'By group'!BI$23+Probability!AI74*Population!$DE74*(1-'By group'!AI$28*cond_eff)*'By group'!AI$23*prop_sw_use)*(1-Population!$DG74*circ_eff)</f>
        <v>0</v>
      </c>
      <c r="J74" s="191">
        <f>((1-(1-prop_idu_part)*SUMPRODUCT(Population!$BB74:$BN74,'By group'!$BB$27:$BN$27)*(1-prop_idu_male)/SUMPRODUCT(Population!$B74:$N74,'By group'!$B$27:$N$27))*Probability!W74*'By group'!$B$24*'By group'!W$23+(1-prop_idu_part)*SUMPRODUCT(Population!$BB74:$BN74,'By group'!$BB$27:$BN$27)*(1-prop_idu_male)/SUMPRODUCT(Population!$B74:$N74,'By group'!$B$27:$N$27)*Probability!BJ74*'By group'!$B$24*'By group'!BJ$23+Probability!AJ74*Population!$DE74*(1-'By group'!AJ$28*cond_eff)*'By group'!AJ$23*prop_sw_use)*(1-Population!$DG74*circ_eff)</f>
        <v>0</v>
      </c>
      <c r="K74" s="191">
        <f>((1-(1-prop_idu_part)*SUMPRODUCT(Population!$BB74:$BN74,'By group'!$BB$27:$BN$27)*(1-prop_idu_male)/SUMPRODUCT(Population!$B74:$N74,'By group'!$B$27:$N$27))*Probability!X74*'By group'!$B$24*'By group'!X$23+(1-prop_idu_part)*SUMPRODUCT(Population!$BB74:$BN74,'By group'!$BB$27:$BN$27)*(1-prop_idu_male)/SUMPRODUCT(Population!$B74:$N74,'By group'!$B$27:$N$27)*Probability!BK74*'By group'!$B$24*'By group'!BK$23+Probability!AK74*Population!$DE74*(1-'By group'!AK$28*cond_eff)*'By group'!AK$23*prop_sw_use)*(1-Population!$DG74*circ_eff)</f>
        <v>0</v>
      </c>
      <c r="L74" s="191">
        <f>((1-(1-prop_idu_part)*SUMPRODUCT(Population!$BB74:$BN74,'By group'!$BB$27:$BN$27)*(1-prop_idu_male)/SUMPRODUCT(Population!$B74:$N74,'By group'!$B$27:$N$27))*Probability!Y74*'By group'!$B$24*'By group'!Y$23+(1-prop_idu_part)*SUMPRODUCT(Population!$BB74:$BN74,'By group'!$BB$27:$BN$27)*(1-prop_idu_male)/SUMPRODUCT(Population!$B74:$N74,'By group'!$B$27:$N$27)*Probability!BL74*'By group'!$B$24*'By group'!BL$23+Probability!AL74*Population!$DE74*(1-'By group'!AL$28*cond_eff)*'By group'!AL$23*prop_sw_use)*(1-Population!$DG74*circ_eff)</f>
        <v>3.5660421322184241E-5</v>
      </c>
      <c r="M74" s="191">
        <f>((1-(1-prop_idu_part)*SUMPRODUCT(Population!$BB74:$BN74,'By group'!$BB$27:$BN$27)*(1-prop_idu_male)/SUMPRODUCT(Population!$B74:$N74,'By group'!$B$27:$N$27))*Probability!Z74*'By group'!$B$24*'By group'!Z$23+(1-prop_idu_part)*SUMPRODUCT(Population!$BB74:$BN74,'By group'!$BB$27:$BN$27)*(1-prop_idu_male)/SUMPRODUCT(Population!$B74:$N74,'By group'!$B$27:$N$27)*Probability!BM74*'By group'!$B$24*'By group'!BM$23+Probability!AM74*Population!$DE74*(1-'By group'!AM$28*cond_eff)*'By group'!AM$23*prop_sw_use)*(1-Population!$DG74*circ_eff)</f>
        <v>5.602231430640626E-5</v>
      </c>
      <c r="N74" s="191">
        <f>((1-(1-prop_idu_part)*SUMPRODUCT(Population!$BB74:$BN74,'By group'!$BB$27:$BN$27)*(1-prop_idu_male)/SUMPRODUCT(Population!$B74:$N74,'By group'!$B$27:$N$27))*Probability!AA74*'By group'!$B$24*'By group'!AA$23+(1-prop_idu_part)*SUMPRODUCT(Population!$BB74:$BN74,'By group'!$BB$27:$BN$27)*(1-prop_idu_male)/SUMPRODUCT(Population!$B74:$N74,'By group'!$B$27:$N$27)*Probability!BN74*'By group'!$B$24*'By group'!BN$23+Probability!AN74*Population!$DE74*(1-'By group'!AN$28*cond_eff)*'By group'!AN$23*prop_sw_use)*(1-Population!$DG74*circ_eff)</f>
        <v>4.5970272904457356E-5</v>
      </c>
      <c r="O74" s="190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group'!$BB$27:$BN$27)*prop_idu_male))*Probability!B74*Population!$DC74*(1-'By group'!O$28*'By group'!O$29)*'By group'!B$23+(1-prop_idu_part)*SUMPRODUCT(Population!$BB74:$BN74,'By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group'!$BB$27:$BN$27)*prop_idu_male)*Probability!BB74*Population!$DD74*(1-'By group'!BB$28*'By group'!BB$29)*'By group'!BB$23</f>
        <v>0</v>
      </c>
      <c r="P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group'!$BB$27:$BN$27)*prop_idu_male))*Probability!C74*Population!$DC74*(1-'By group'!P$28*'By group'!P$29)*'By group'!C$23+(1-prop_idu_part)*SUMPRODUCT(Population!$BB74:$BN74,'By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group'!$BB$27:$BN$27)*prop_idu_male)*Probability!BC74*Population!$DD74*(1-'By group'!BC$28*'By group'!BC$29)*'By group'!BC$23</f>
        <v>1.0685445286800943E-3</v>
      </c>
      <c r="Q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group'!$BB$27:$BN$27)*prop_idu_male))*Probability!D74*Population!$DC74*(1-'By group'!Q$28*'By group'!Q$29)*'By group'!D$23+(1-prop_idu_part)*SUMPRODUCT(Population!$BB74:$BN74,'By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group'!$BB$27:$BN$27)*prop_idu_male)*Probability!BD74*Population!$DD74*(1-'By group'!BD$28*'By group'!BD$29)*'By group'!BD$23</f>
        <v>1.5583609955219337E-3</v>
      </c>
      <c r="R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group'!$BB$27:$BN$27)*prop_idu_male))*Probability!E74*Population!$DC74*(1-'By group'!R$28*'By group'!R$29)*'By group'!E$23+(1-prop_idu_part)*SUMPRODUCT(Population!$BB74:$BN74,'By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group'!$BB$27:$BN$27)*prop_idu_male)*Probability!BE74*Population!$DD74*(1-'By group'!BE$28*'By group'!BE$29)*'By group'!BE$23</f>
        <v>1.806276933951193E-3</v>
      </c>
      <c r="S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group'!$BB$27:$BN$27)*prop_idu_male))*Probability!F74*Population!$DC74*(1-'By group'!S$28*'By group'!S$29)*'By group'!F$23+(1-prop_idu_part)*SUMPRODUCT(Population!$BB74:$BN74,'By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group'!$BB$27:$BN$27)*prop_idu_male)*Probability!BF74*Population!$DD74*(1-'By group'!BF$28*'By group'!BF$29)*'By group'!BF$23</f>
        <v>9.6171617865181247E-4</v>
      </c>
      <c r="T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group'!$BB$27:$BN$27)*prop_idu_male))*Probability!G74*Population!$DC74*(1-'By group'!T$28*'By group'!T$29)*'By group'!G$23+(1-prop_idu_part)*SUMPRODUCT(Population!$BB74:$BN74,'By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group'!$BB$27:$BN$27)*prop_idu_male)*Probability!BG74*Population!$DD74*(1-'By group'!BG$28*'By group'!BG$29)*'By group'!BG$23</f>
        <v>5.7804672010492147E-4</v>
      </c>
      <c r="U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group'!$BB$27:$BN$27)*prop_idu_male))*Probability!H74*Population!$DC74*(1-'By group'!U$28*'By group'!U$29)*'By group'!H$23+(1-prop_idu_part)*SUMPRODUCT(Population!$BB74:$BN74,'By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group'!$BB$27:$BN$27)*prop_idu_male)*Probability!BH74*Population!$DD74*(1-'By group'!BH$28*'By group'!BH$29)*'By group'!BH$23</f>
        <v>4.8980805812739168E-4</v>
      </c>
      <c r="V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group'!$BB$27:$BN$27)*prop_idu_male))*Probability!I74*Population!$DC74*(1-'By group'!V$28*'By group'!V$29)*'By group'!I$23+(1-prop_idu_part)*SUMPRODUCT(Population!$BB74:$BN74,'By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group'!$BB$27:$BN$27)*prop_idu_male)*Probability!BI74*Population!$DD74*(1-'By group'!BI$28*'By group'!BI$29)*'By group'!BI$23</f>
        <v>0</v>
      </c>
      <c r="W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group'!$BB$27:$BN$27)*prop_idu_male))*Probability!J74*Population!$DC74*(1-'By group'!W$28*'By group'!W$29)*'By group'!J$23+(1-prop_idu_part)*SUMPRODUCT(Population!$BB74:$BN74,'By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group'!$BB$27:$BN$27)*prop_idu_male)*Probability!BJ74*Population!$DD74*(1-'By group'!BJ$28*'By group'!BJ$29)*'By group'!BJ$23</f>
        <v>0</v>
      </c>
      <c r="X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group'!$BB$27:$BN$27)*prop_idu_male))*Probability!K74*Population!$DC74*(1-'By group'!X$28*'By group'!X$29)*'By group'!K$23+(1-prop_idu_part)*SUMPRODUCT(Population!$BB74:$BN74,'By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group'!$BB$27:$BN$27)*prop_idu_male)*Probability!BK74*Population!$DD74*(1-'By group'!BK$28*'By group'!BK$29)*'By group'!BK$23</f>
        <v>0</v>
      </c>
      <c r="Y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group'!$BB$27:$BN$27)*prop_idu_male))*Probability!L74*Population!$DC74*(1-'By group'!Y$28*'By group'!Y$29)*'By group'!L$23+(1-prop_idu_part)*SUMPRODUCT(Population!$BB74:$BN74,'By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group'!$BB$27:$BN$27)*prop_idu_male)*Probability!BL74*Population!$DD74*(1-'By group'!BL$28*'By group'!BL$29)*'By group'!BL$23</f>
        <v>1.6405558263815516E-5</v>
      </c>
      <c r="Z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group'!$BB$27:$BN$27)*prop_idu_male))*Probability!M74*Population!$DC74*(1-'By group'!Z$28*'By group'!Z$29)*'By group'!M$23+(1-prop_idu_part)*SUMPRODUCT(Population!$BB74:$BN74,'By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group'!$BB$27:$BN$27)*prop_idu_male)*Probability!BM74*Population!$DD74*(1-'By group'!BM$28*'By group'!BM$29)*'By group'!BM$23</f>
        <v>2.5760949396894333E-5</v>
      </c>
      <c r="AA74" s="191">
        <f>(1-(1-prop_idu_part)*SUMPRODUCT(Population!$BB74:$BN74,'By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group'!$BB$27:$BN$27)*prop_idu_male))*Probability!N74*Population!$DC74*(1-'By group'!AA$28*'By group'!AA$29)*'By group'!N$23+(1-prop_idu_part)*SUMPRODUCT(Population!$BB74:$BN74,'By group'!$BB$27:$BN$27)*prop_idu_male/(SUMPRODUCT(Population!$B74:$N74,'By group'!$B$27:$N$27)-(1-prop_idu_part)*SUMPRODUCT(Population!$BB74:$BN74,'By group'!$BB$27:$BN$27)*(1-prop_idu_male)+(1-prop_idu_part)*SUMPRODUCT(Population!$BB74:$BN74,'By group'!$BB$27:$BN$27)*prop_idu_male)*Probability!BN74*Population!$DD74*(1-'By group'!BN$28*'By group'!BN$29)*'By group'!BN$23</f>
        <v>2.1117949388233059E-5</v>
      </c>
      <c r="AB74" s="229">
        <f>Probability!B74*'By group'!$AB$24*'By group'!B$23</f>
        <v>0</v>
      </c>
      <c r="AC74" s="229">
        <f>Probability!C74*'By group'!$AB$24*'By group'!C$23</f>
        <v>4.978274454517493E-2</v>
      </c>
      <c r="AD74" s="229">
        <f>Probability!D74*'By group'!$AB$24*'By group'!D$23</f>
        <v>7.260503591193207E-2</v>
      </c>
      <c r="AE74" s="229">
        <f>Probability!E74*'By group'!$AB$24*'By group'!E$23</f>
        <v>8.4158776747084982E-2</v>
      </c>
      <c r="AF74" s="229">
        <f>Probability!F74*'By group'!$AB$24*'By group'!F$23</f>
        <v>4.4809893425528637E-2</v>
      </c>
      <c r="AG74" s="229">
        <f>Probability!G74*'By group'!$AB$24*'By group'!G$23</f>
        <v>2.6933838001652236E-2</v>
      </c>
      <c r="AH74" s="229">
        <f>Probability!H74*'By group'!$AB$24*'By group'!H$23</f>
        <v>2.2823138657331848E-2</v>
      </c>
      <c r="AI74" s="229">
        <f>Probability!I74*'By group'!$AB$24*'By group'!I$23</f>
        <v>0</v>
      </c>
      <c r="AJ74" s="229">
        <f>Probability!J74*'By group'!$AB$24*'By group'!J$23</f>
        <v>0</v>
      </c>
      <c r="AK74" s="229">
        <f>Probability!K74*'By group'!$AB$24*'By group'!K$23</f>
        <v>0</v>
      </c>
      <c r="AL74" s="229">
        <f>Probability!L74*'By group'!$AB$24*'By group'!L$23</f>
        <v>7.6443647506445095E-4</v>
      </c>
      <c r="AM74" s="229">
        <f>Probability!M74*'By group'!$AB$24*'By group'!M$23</f>
        <v>1.2004043552716023E-3</v>
      </c>
      <c r="AN74" s="229">
        <f>Probability!N74*'By group'!$AB$24*'By group'!N$23</f>
        <v>9.8409033943764592E-4</v>
      </c>
      <c r="AO74" s="40">
        <f>Probability!AO74*'By group'!$AO$24*'By group'!AO$23</f>
        <v>0</v>
      </c>
      <c r="AP74" s="42">
        <f>Probability!AP74*'By group'!$AO$24*'By group'!AP$23</f>
        <v>5.5945479413547798E-3</v>
      </c>
      <c r="AQ74" s="42">
        <f>Probability!AQ74*'By group'!$AO$24*'By group'!AQ$23</f>
        <v>8.0518678899334228E-3</v>
      </c>
      <c r="AR74" s="42">
        <f>Probability!AR74*'By group'!$AO$24*'By group'!AR$23</f>
        <v>9.1348247975296063E-3</v>
      </c>
      <c r="AS74" s="42">
        <f>Probability!AS74*'By group'!$AO$24*'By group'!AS$23</f>
        <v>4.773522814604963E-3</v>
      </c>
      <c r="AT74" s="42">
        <f>Probability!AT74*'By group'!$AO$24*'By group'!AT$23</f>
        <v>2.8249742365145237E-3</v>
      </c>
      <c r="AU74" s="42">
        <f>Probability!AU74*'By group'!$AO$24*'By group'!AU$23</f>
        <v>2.3155919220534532E-3</v>
      </c>
      <c r="AV74" s="42">
        <f>Probability!AV74*'By group'!$AO$24*'By group'!AV$23</f>
        <v>0</v>
      </c>
      <c r="AW74" s="42">
        <f>Probability!AW74*'By group'!$AO$24*'By group'!AW$23</f>
        <v>0</v>
      </c>
      <c r="AX74" s="42">
        <f>Probability!AX74*'By group'!$AO$24*'By group'!AX$23</f>
        <v>0</v>
      </c>
      <c r="AY74" s="42">
        <f>Probability!AY74*'By group'!$AO$24*'By group'!AY$23</f>
        <v>7.7385177200040223E-5</v>
      </c>
      <c r="AZ74" s="42">
        <f>Probability!AZ74*'By group'!$AO$24*'By group'!AZ$23</f>
        <v>1.1616998186842312E-4</v>
      </c>
      <c r="BA74" s="43">
        <f>Probability!BA74*'By group'!$AO$24*'By group'!BA$23</f>
        <v>8.8757866004274399E-5</v>
      </c>
      <c r="BB74" s="191">
        <f>prop_idu_part*Probability!BB74*'By group'!$BB$24*'By group'!BB$23+Probability!BB74*'By group'!$BB$30*'By group'!BB$31</f>
        <v>0</v>
      </c>
      <c r="BC74" s="191">
        <f>prop_idu_part*Probability!BC74*'By group'!$BB$24*'By group'!BC$23+Probability!BC74*'By group'!$BB$30*'By group'!BC$31</f>
        <v>5.8635469066024626E-2</v>
      </c>
      <c r="BD74" s="191">
        <f>prop_idu_part*Probability!BD74*'By group'!$BB$24*'By group'!BD$23+Probability!BD74*'By group'!$BB$30*'By group'!BD$31</f>
        <v>0.13713426733755793</v>
      </c>
      <c r="BE74" s="191">
        <f>prop_idu_part*Probability!BE74*'By group'!$BB$24*'By group'!BE$23+Probability!BE74*'By group'!$BB$30*'By group'!BE$31</f>
        <v>0.13416285396165489</v>
      </c>
      <c r="BF74" s="191">
        <f>prop_idu_part*Probability!BF74*'By group'!$BB$24*'By group'!BF$23+Probability!BF74*'By group'!$BB$30*'By group'!BF$31</f>
        <v>4.385897052959542E-2</v>
      </c>
      <c r="BG74" s="191">
        <f>prop_idu_part*Probability!BG74*'By group'!$BB$24*'By group'!BG$23+Probability!BG74*'By group'!$BB$30*'By group'!BG$31</f>
        <v>1.3396564140277258E-2</v>
      </c>
      <c r="BH74" s="191">
        <f>prop_idu_part*Probability!BH74*'By group'!$BB$24*'By group'!BH$23+Probability!BH74*'By group'!$BB$30*'By group'!BH$31</f>
        <v>1.0516844906236628E-2</v>
      </c>
      <c r="BI74" s="191">
        <f>prop_idu_part*Probability!BI74*'By group'!$BB$24*'By group'!BI$23+Probability!BI74*'By group'!$BB$30*'By group'!BI$31</f>
        <v>0</v>
      </c>
      <c r="BJ74" s="191">
        <f>prop_idu_part*Probability!BJ74*'By group'!$BB$24*'By group'!BJ$23+Probability!BJ74*'By group'!$BB$30*'By group'!BJ$31</f>
        <v>0</v>
      </c>
      <c r="BK74" s="191">
        <f>prop_idu_part*Probability!BK74*'By group'!$BB$24*'By group'!BK$23+Probability!BK74*'By group'!$BB$30*'By group'!BK$31</f>
        <v>0</v>
      </c>
      <c r="BL74" s="191">
        <f>prop_idu_part*Probability!BL74*'By group'!$BB$24*'By group'!BL$23+Probability!BL74*'By group'!$BB$30*'By group'!BL$31</f>
        <v>4.7708401181146883E-3</v>
      </c>
      <c r="BM74" s="191">
        <f>prop_idu_part*Probability!BM74*'By group'!$BB$24*'By group'!BM$23+Probability!BM74*'By group'!$BB$30*'By group'!BM$31</f>
        <v>2.3893970465593893E-3</v>
      </c>
      <c r="BN74" s="192">
        <f>prop_idu_part*Probability!BN74*'By group'!$BB$24*'By group'!BN$23+Probability!BN74*'By group'!$BB$30*'By group'!BN$31</f>
        <v>1.7466982374533674E-3</v>
      </c>
    </row>
    <row r="75" spans="1:66" x14ac:dyDescent="0.25">
      <c r="A75">
        <f t="shared" si="1"/>
        <v>35.5</v>
      </c>
      <c r="B75" s="190">
        <f>((1-(1-prop_idu_part)*SUMPRODUCT(Population!$BB75:$BN75,'By group'!$BB$27:$BN$27)*(1-prop_idu_male)/SUMPRODUCT(Population!$B75:$N75,'By group'!$B$27:$N$27))*Probability!O75*'By group'!$B$24*'By group'!O$23+(1-prop_idu_part)*SUMPRODUCT(Population!$BB75:$BN75,'By group'!$BB$27:$BN$27)*(1-prop_idu_male)/SUMPRODUCT(Population!$B75:$N75,'By group'!$B$27:$N$27)*Probability!BB75*'By group'!$B$24*'By group'!BB$23+Probability!AB75*Population!$DE75*(1-'By group'!AB$28*cond_eff)*'By group'!AB$23*prop_sw_use)*(1-Population!$DG75*circ_eff)</f>
        <v>0</v>
      </c>
      <c r="C75" s="191">
        <f>((1-(1-prop_idu_part)*SUMPRODUCT(Population!$BB75:$BN75,'By group'!$BB$27:$BN$27)*(1-prop_idu_male)/SUMPRODUCT(Population!$B75:$N75,'By group'!$B$27:$N$27))*Probability!P75*'By group'!$B$24*'By group'!P$23+(1-prop_idu_part)*SUMPRODUCT(Population!$BB75:$BN75,'By group'!$BB$27:$BN$27)*(1-prop_idu_male)/SUMPRODUCT(Population!$B75:$N75,'By group'!$B$27:$N$27)*Probability!BC75*'By group'!$B$24*'By group'!BC$23+Probability!AC75*Population!$DE75*(1-'By group'!AC$28*cond_eff)*'By group'!AC$23*prop_sw_use)*(1-Population!$DG75*circ_eff)</f>
        <v>2.2985108693955709E-3</v>
      </c>
      <c r="D75" s="191">
        <f>((1-(1-prop_idu_part)*SUMPRODUCT(Population!$BB75:$BN75,'By group'!$BB$27:$BN$27)*(1-prop_idu_male)/SUMPRODUCT(Population!$B75:$N75,'By group'!$B$27:$N$27))*Probability!Q75*'By group'!$B$24*'By group'!Q$23+(1-prop_idu_part)*SUMPRODUCT(Population!$BB75:$BN75,'By group'!$BB$27:$BN$27)*(1-prop_idu_male)/SUMPRODUCT(Population!$B75:$N75,'By group'!$B$27:$N$27)*Probability!BD75*'By group'!$B$24*'By group'!BD$23+Probability!AD75*Population!$DE75*(1-'By group'!AD$28*cond_eff)*'By group'!AD$23*prop_sw_use)*(1-Population!$DG75*circ_eff)</f>
        <v>3.3608818888037875E-3</v>
      </c>
      <c r="E75" s="191">
        <f>((1-(1-prop_idu_part)*SUMPRODUCT(Population!$BB75:$BN75,'By group'!$BB$27:$BN$27)*(1-prop_idu_male)/SUMPRODUCT(Population!$B75:$N75,'By group'!$B$27:$N$27))*Probability!R75*'By group'!$B$24*'By group'!R$23+(1-prop_idu_part)*SUMPRODUCT(Population!$BB75:$BN75,'By group'!$BB$27:$BN$27)*(1-prop_idu_male)/SUMPRODUCT(Population!$B75:$N75,'By group'!$B$27:$N$27)*Probability!BE75*'By group'!$B$24*'By group'!BE$23+Probability!AE75*Population!$DE75*(1-'By group'!AE$28*cond_eff)*'By group'!AE$23*prop_sw_use)*(1-Population!$DG75*circ_eff)</f>
        <v>3.9079591302120277E-3</v>
      </c>
      <c r="F75" s="191">
        <f>((1-(1-prop_idu_part)*SUMPRODUCT(Population!$BB75:$BN75,'By group'!$BB$27:$BN$27)*(1-prop_idu_male)/SUMPRODUCT(Population!$B75:$N75,'By group'!$B$27:$N$27))*Probability!S75*'By group'!$B$24*'By group'!S$23+(1-prop_idu_part)*SUMPRODUCT(Population!$BB75:$BN75,'By group'!$BB$27:$BN$27)*(1-prop_idu_male)/SUMPRODUCT(Population!$B75:$N75,'By group'!$B$27:$N$27)*Probability!BF75*'By group'!$B$24*'By group'!BF$23+Probability!AF75*Population!$DE75*(1-'By group'!AF$28*cond_eff)*'By group'!AF$23*prop_sw_use)*(1-Population!$DG75*circ_eff)</f>
        <v>2.084925941490292E-3</v>
      </c>
      <c r="G75" s="191">
        <f>((1-(1-prop_idu_part)*SUMPRODUCT(Population!$BB75:$BN75,'By group'!$BB$27:$BN$27)*(1-prop_idu_male)/SUMPRODUCT(Population!$B75:$N75,'By group'!$B$27:$N$27))*Probability!T75*'By group'!$B$24*'By group'!T$23+(1-prop_idu_part)*SUMPRODUCT(Population!$BB75:$BN75,'By group'!$BB$27:$BN$27)*(1-prop_idu_male)/SUMPRODUCT(Population!$B75:$N75,'By group'!$B$27:$N$27)*Probability!BG75*'By group'!$B$24*'By group'!BG$23+Probability!AG75*Population!$DE75*(1-'By group'!AG$28*cond_eff)*'By group'!AG$23*prop_sw_use)*(1-Population!$DG75*circ_eff)</f>
        <v>1.2545505872038753E-3</v>
      </c>
      <c r="H75" s="191">
        <f>((1-(1-prop_idu_part)*SUMPRODUCT(Population!$BB75:$BN75,'By group'!$BB$27:$BN$27)*(1-prop_idu_male)/SUMPRODUCT(Population!$B75:$N75,'By group'!$B$27:$N$27))*Probability!U75*'By group'!$B$24*'By group'!U$23+(1-prop_idu_part)*SUMPRODUCT(Population!$BB75:$BN75,'By group'!$BB$27:$BN$27)*(1-prop_idu_male)/SUMPRODUCT(Population!$B75:$N75,'By group'!$B$27:$N$27)*Probability!BH75*'By group'!$B$24*'By group'!BH$23+Probability!AH75*Population!$DE75*(1-'By group'!AH$28*cond_eff)*'By group'!AH$23*prop_sw_use)*(1-Population!$DG75*circ_eff)</f>
        <v>1.0643205836397486E-3</v>
      </c>
      <c r="I75" s="191">
        <f>((1-(1-prop_idu_part)*SUMPRODUCT(Population!$BB75:$BN75,'By group'!$BB$27:$BN$27)*(1-prop_idu_male)/SUMPRODUCT(Population!$B75:$N75,'By group'!$B$27:$N$27))*Probability!V75*'By group'!$B$24*'By group'!V$23+(1-prop_idu_part)*SUMPRODUCT(Population!$BB75:$BN75,'By group'!$BB$27:$BN$27)*(1-prop_idu_male)/SUMPRODUCT(Population!$B75:$N75,'By group'!$B$27:$N$27)*Probability!BI75*'By group'!$B$24*'By group'!BI$23+Probability!AI75*Population!$DE75*(1-'By group'!AI$28*cond_eff)*'By group'!AI$23*prop_sw_use)*(1-Population!$DG75*circ_eff)</f>
        <v>0</v>
      </c>
      <c r="J75" s="191">
        <f>((1-(1-prop_idu_part)*SUMPRODUCT(Population!$BB75:$BN75,'By group'!$BB$27:$BN$27)*(1-prop_idu_male)/SUMPRODUCT(Population!$B75:$N75,'By group'!$B$27:$N$27))*Probability!W75*'By group'!$B$24*'By group'!W$23+(1-prop_idu_part)*SUMPRODUCT(Population!$BB75:$BN75,'By group'!$BB$27:$BN$27)*(1-prop_idu_male)/SUMPRODUCT(Population!$B75:$N75,'By group'!$B$27:$N$27)*Probability!BJ75*'By group'!$B$24*'By group'!BJ$23+Probability!AJ75*Population!$DE75*(1-'By group'!AJ$28*cond_eff)*'By group'!AJ$23*prop_sw_use)*(1-Population!$DG75*circ_eff)</f>
        <v>0</v>
      </c>
      <c r="K75" s="191">
        <f>((1-(1-prop_idu_part)*SUMPRODUCT(Population!$BB75:$BN75,'By group'!$BB$27:$BN$27)*(1-prop_idu_male)/SUMPRODUCT(Population!$B75:$N75,'By group'!$B$27:$N$27))*Probability!X75*'By group'!$B$24*'By group'!X$23+(1-prop_idu_part)*SUMPRODUCT(Population!$BB75:$BN75,'By group'!$BB$27:$BN$27)*(1-prop_idu_male)/SUMPRODUCT(Population!$B75:$N75,'By group'!$B$27:$N$27)*Probability!BK75*'By group'!$B$24*'By group'!BK$23+Probability!AK75*Population!$DE75*(1-'By group'!AK$28*cond_eff)*'By group'!AK$23*prop_sw_use)*(1-Population!$DG75*circ_eff)</f>
        <v>0</v>
      </c>
      <c r="L75" s="191">
        <f>((1-(1-prop_idu_part)*SUMPRODUCT(Population!$BB75:$BN75,'By group'!$BB$27:$BN$27)*(1-prop_idu_male)/SUMPRODUCT(Population!$B75:$N75,'By group'!$B$27:$N$27))*Probability!Y75*'By group'!$B$24*'By group'!Y$23+(1-prop_idu_part)*SUMPRODUCT(Population!$BB75:$BN75,'By group'!$BB$27:$BN$27)*(1-prop_idu_male)/SUMPRODUCT(Population!$B75:$N75,'By group'!$B$27:$N$27)*Probability!BL75*'By group'!$B$24*'By group'!BL$23+Probability!AL75*Population!$DE75*(1-'By group'!AL$28*cond_eff)*'By group'!AL$23*prop_sw_use)*(1-Population!$DG75*circ_eff)</f>
        <v>3.5642985679562597E-5</v>
      </c>
      <c r="M75" s="191">
        <f>((1-(1-prop_idu_part)*SUMPRODUCT(Population!$BB75:$BN75,'By group'!$BB$27:$BN$27)*(1-prop_idu_male)/SUMPRODUCT(Population!$B75:$N75,'By group'!$B$27:$N$27))*Probability!Z75*'By group'!$B$24*'By group'!Z$23+(1-prop_idu_part)*SUMPRODUCT(Population!$BB75:$BN75,'By group'!$BB$27:$BN$27)*(1-prop_idu_male)/SUMPRODUCT(Population!$B75:$N75,'By group'!$B$27:$N$27)*Probability!BM75*'By group'!$B$24*'By group'!BM$23+Probability!AM75*Population!$DE75*(1-'By group'!AM$28*cond_eff)*'By group'!AM$23*prop_sw_use)*(1-Population!$DG75*circ_eff)</f>
        <v>5.5957853003699907E-5</v>
      </c>
      <c r="N75" s="191">
        <f>((1-(1-prop_idu_part)*SUMPRODUCT(Population!$BB75:$BN75,'By group'!$BB$27:$BN$27)*(1-prop_idu_male)/SUMPRODUCT(Population!$B75:$N75,'By group'!$B$27:$N$27))*Probability!AA75*'By group'!$B$24*'By group'!AA$23+(1-prop_idu_part)*SUMPRODUCT(Population!$BB75:$BN75,'By group'!$BB$27:$BN$27)*(1-prop_idu_male)/SUMPRODUCT(Population!$B75:$N75,'By group'!$B$27:$N$27)*Probability!BN75*'By group'!$B$24*'By group'!BN$23+Probability!AN75*Population!$DE75*(1-'By group'!AN$28*cond_eff)*'By group'!AN$23*prop_sw_use)*(1-Population!$DG75*circ_eff)</f>
        <v>4.5847724431599361E-5</v>
      </c>
      <c r="O75" s="190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group'!$BB$27:$BN$27)*prop_idu_male))*Probability!B75*Population!$DC75*(1-'By group'!O$28*'By group'!O$29)*'By group'!B$23+(1-prop_idu_part)*SUMPRODUCT(Population!$BB75:$BN75,'By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group'!$BB$27:$BN$27)*prop_idu_male)*Probability!BB75*Population!$DD75*(1-'By group'!BB$28*'By group'!BB$29)*'By group'!BB$23</f>
        <v>0</v>
      </c>
      <c r="P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group'!$BB$27:$BN$27)*prop_idu_male))*Probability!C75*Population!$DC75*(1-'By group'!P$28*'By group'!P$29)*'By group'!C$23+(1-prop_idu_part)*SUMPRODUCT(Population!$BB75:$BN75,'By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group'!$BB$27:$BN$27)*prop_idu_male)*Probability!BC75*Population!$DD75*(1-'By group'!BC$28*'By group'!BC$29)*'By group'!BC$23</f>
        <v>1.0684693635851445E-3</v>
      </c>
      <c r="Q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group'!$BB$27:$BN$27)*prop_idu_male))*Probability!D75*Population!$DC75*(1-'By group'!Q$28*'By group'!Q$29)*'By group'!D$23+(1-prop_idu_part)*SUMPRODUCT(Population!$BB75:$BN75,'By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group'!$BB$27:$BN$27)*prop_idu_male)*Probability!BD75*Population!$DD75*(1-'By group'!BD$28*'By group'!BD$29)*'By group'!BD$23</f>
        <v>1.5581211155592757E-3</v>
      </c>
      <c r="R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group'!$BB$27:$BN$27)*prop_idu_male))*Probability!E75*Population!$DC75*(1-'By group'!R$28*'By group'!R$29)*'By group'!E$23+(1-prop_idu_part)*SUMPRODUCT(Population!$BB75:$BN75,'By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group'!$BB$27:$BN$27)*prop_idu_male)*Probability!BE75*Population!$DD75*(1-'By group'!BE$28*'By group'!BE$29)*'By group'!BE$23</f>
        <v>1.8056488617455516E-3</v>
      </c>
      <c r="S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group'!$BB$27:$BN$27)*prop_idu_male))*Probability!F75*Population!$DC75*(1-'By group'!S$28*'By group'!S$29)*'By group'!F$23+(1-prop_idu_part)*SUMPRODUCT(Population!$BB75:$BN75,'By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group'!$BB$27:$BN$27)*prop_idu_male)*Probability!BF75*Population!$DD75*(1-'By group'!BF$28*'By group'!BF$29)*'By group'!BF$23</f>
        <v>9.6117141438053339E-4</v>
      </c>
      <c r="T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group'!$BB$27:$BN$27)*prop_idu_male))*Probability!G75*Population!$DC75*(1-'By group'!T$28*'By group'!T$29)*'By group'!G$23+(1-prop_idu_part)*SUMPRODUCT(Population!$BB75:$BN75,'By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group'!$BB$27:$BN$27)*prop_idu_male)*Probability!BG75*Population!$DD75*(1-'By group'!BG$28*'By group'!BG$29)*'By group'!BG$23</f>
        <v>5.7758774282000468E-4</v>
      </c>
      <c r="U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group'!$BB$27:$BN$27)*prop_idu_male))*Probability!H75*Population!$DC75*(1-'By group'!U$28*'By group'!U$29)*'By group'!H$23+(1-prop_idu_part)*SUMPRODUCT(Population!$BB75:$BN75,'By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group'!$BB$27:$BN$27)*prop_idu_male)*Probability!BH75*Population!$DD75*(1-'By group'!BH$28*'By group'!BH$29)*'By group'!BH$23</f>
        <v>4.8912381626055378E-4</v>
      </c>
      <c r="V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group'!$BB$27:$BN$27)*prop_idu_male))*Probability!I75*Population!$DC75*(1-'By group'!V$28*'By group'!V$29)*'By group'!I$23+(1-prop_idu_part)*SUMPRODUCT(Population!$BB75:$BN75,'By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group'!$BB$27:$BN$27)*prop_idu_male)*Probability!BI75*Population!$DD75*(1-'By group'!BI$28*'By group'!BI$29)*'By group'!BI$23</f>
        <v>0</v>
      </c>
      <c r="W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group'!$BB$27:$BN$27)*prop_idu_male))*Probability!J75*Population!$DC75*(1-'By group'!W$28*'By group'!W$29)*'By group'!J$23+(1-prop_idu_part)*SUMPRODUCT(Population!$BB75:$BN75,'By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group'!$BB$27:$BN$27)*prop_idu_male)*Probability!BJ75*Population!$DD75*(1-'By group'!BJ$28*'By group'!BJ$29)*'By group'!BJ$23</f>
        <v>0</v>
      </c>
      <c r="X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group'!$BB$27:$BN$27)*prop_idu_male))*Probability!K75*Population!$DC75*(1-'By group'!X$28*'By group'!X$29)*'By group'!K$23+(1-prop_idu_part)*SUMPRODUCT(Population!$BB75:$BN75,'By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group'!$BB$27:$BN$27)*prop_idu_male)*Probability!BK75*Population!$DD75*(1-'By group'!BK$28*'By group'!BK$29)*'By group'!BK$23</f>
        <v>0</v>
      </c>
      <c r="Y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group'!$BB$27:$BN$27)*prop_idu_male))*Probability!L75*Population!$DC75*(1-'By group'!Y$28*'By group'!Y$29)*'By group'!L$23+(1-prop_idu_part)*SUMPRODUCT(Population!$BB75:$BN75,'By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group'!$BB$27:$BN$27)*prop_idu_male)*Probability!BL75*Population!$DD75*(1-'By group'!BL$28*'By group'!BL$29)*'By group'!BL$23</f>
        <v>1.6381964562891691E-5</v>
      </c>
      <c r="Z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group'!$BB$27:$BN$27)*prop_idu_male))*Probability!M75*Population!$DC75*(1-'By group'!Z$28*'By group'!Z$29)*'By group'!M$23+(1-prop_idu_part)*SUMPRODUCT(Population!$BB75:$BN75,'By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group'!$BB$27:$BN$27)*prop_idu_male)*Probability!BM75*Population!$DD75*(1-'By group'!BM$28*'By group'!BM$29)*'By group'!BM$23</f>
        <v>2.5699501727786717E-5</v>
      </c>
      <c r="AA75" s="191">
        <f>(1-(1-prop_idu_part)*SUMPRODUCT(Population!$BB75:$BN75,'By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group'!$BB$27:$BN$27)*prop_idu_male))*Probability!N75*Population!$DC75*(1-'By group'!AA$28*'By group'!AA$29)*'By group'!N$23+(1-prop_idu_part)*SUMPRODUCT(Population!$BB75:$BN75,'By group'!$BB$27:$BN$27)*prop_idu_male/(SUMPRODUCT(Population!$B75:$N75,'By group'!$B$27:$N$27)-(1-prop_idu_part)*SUMPRODUCT(Population!$BB75:$BN75,'By group'!$BB$27:$BN$27)*(1-prop_idu_male)+(1-prop_idu_part)*SUMPRODUCT(Population!$BB75:$BN75,'By group'!$BB$27:$BN$27)*prop_idu_male)*Probability!BN75*Population!$DD75*(1-'By group'!BN$28*'By group'!BN$29)*'By group'!BN$23</f>
        <v>2.1033360821465822E-5</v>
      </c>
      <c r="AB75" s="229">
        <f>Probability!B75*'By group'!$AB$24*'By group'!B$23</f>
        <v>0</v>
      </c>
      <c r="AC75" s="229">
        <f>Probability!C75*'By group'!$AB$24*'By group'!C$23</f>
        <v>4.9787000483034499E-2</v>
      </c>
      <c r="AD75" s="229">
        <f>Probability!D75*'By group'!$AB$24*'By group'!D$23</f>
        <v>7.2605170154376883E-2</v>
      </c>
      <c r="AE75" s="229">
        <f>Probability!E75*'By group'!$AB$24*'By group'!E$23</f>
        <v>8.4142614018953385E-2</v>
      </c>
      <c r="AF75" s="229">
        <f>Probability!F75*'By group'!$AB$24*'By group'!F$23</f>
        <v>4.4791480959885527E-2</v>
      </c>
      <c r="AG75" s="229">
        <f>Probability!G75*'By group'!$AB$24*'By group'!G$23</f>
        <v>2.6916638562104817E-2</v>
      </c>
      <c r="AH75" s="229">
        <f>Probability!H75*'By group'!$AB$24*'By group'!H$23</f>
        <v>2.279479662482798E-2</v>
      </c>
      <c r="AI75" s="229">
        <f>Probability!I75*'By group'!$AB$24*'By group'!I$23</f>
        <v>0</v>
      </c>
      <c r="AJ75" s="229">
        <f>Probability!J75*'By group'!$AB$24*'By group'!J$23</f>
        <v>0</v>
      </c>
      <c r="AK75" s="229">
        <f>Probability!K75*'By group'!$AB$24*'By group'!K$23</f>
        <v>0</v>
      </c>
      <c r="AL75" s="229">
        <f>Probability!L75*'By group'!$AB$24*'By group'!L$23</f>
        <v>7.6345568672623113E-4</v>
      </c>
      <c r="AM75" s="229">
        <f>Probability!M75*'By group'!$AB$24*'By group'!M$23</f>
        <v>1.1977267735699402E-3</v>
      </c>
      <c r="AN75" s="229">
        <f>Probability!N75*'By group'!$AB$24*'By group'!N$23</f>
        <v>9.803002167995227E-4</v>
      </c>
      <c r="AO75" s="40">
        <f>Probability!AO75*'By group'!$AO$24*'By group'!AO$23</f>
        <v>0</v>
      </c>
      <c r="AP75" s="42">
        <f>Probability!AP75*'By group'!$AO$24*'By group'!AP$23</f>
        <v>5.6280492975721123E-3</v>
      </c>
      <c r="AQ75" s="42">
        <f>Probability!AQ75*'By group'!$AO$24*'By group'!AQ$23</f>
        <v>8.1027849153129244E-3</v>
      </c>
      <c r="AR75" s="42">
        <f>Probability!AR75*'By group'!$AO$24*'By group'!AR$23</f>
        <v>9.1971548442726057E-3</v>
      </c>
      <c r="AS75" s="42">
        <f>Probability!AS75*'By group'!$AO$24*'By group'!AS$23</f>
        <v>4.8080111410843855E-3</v>
      </c>
      <c r="AT75" s="42">
        <f>Probability!AT75*'By group'!$AO$24*'By group'!AT$23</f>
        <v>2.846235322798589E-3</v>
      </c>
      <c r="AU75" s="42">
        <f>Probability!AU75*'By group'!$AO$24*'By group'!AU$23</f>
        <v>2.3342903214224248E-3</v>
      </c>
      <c r="AV75" s="42">
        <f>Probability!AV75*'By group'!$AO$24*'By group'!AV$23</f>
        <v>0</v>
      </c>
      <c r="AW75" s="42">
        <f>Probability!AW75*'By group'!$AO$24*'By group'!AW$23</f>
        <v>0</v>
      </c>
      <c r="AX75" s="42">
        <f>Probability!AX75*'By group'!$AO$24*'By group'!AX$23</f>
        <v>0</v>
      </c>
      <c r="AY75" s="42">
        <f>Probability!AY75*'By group'!$AO$24*'By group'!AY$23</f>
        <v>7.8014158860884465E-5</v>
      </c>
      <c r="AZ75" s="42">
        <f>Probability!AZ75*'By group'!$AO$24*'By group'!AZ$23</f>
        <v>1.1719135906658844E-4</v>
      </c>
      <c r="BA75" s="43">
        <f>Probability!BA75*'By group'!$AO$24*'By group'!BA$23</f>
        <v>8.9607946711586537E-5</v>
      </c>
      <c r="BB75" s="191">
        <f>prop_idu_part*Probability!BB75*'By group'!$BB$24*'By group'!BB$23+Probability!BB75*'By group'!$BB$30*'By group'!BB$31</f>
        <v>0</v>
      </c>
      <c r="BC75" s="191">
        <f>prop_idu_part*Probability!BC75*'By group'!$BB$24*'By group'!BC$23+Probability!BC75*'By group'!$BB$30*'By group'!BC$31</f>
        <v>5.8636296236974896E-2</v>
      </c>
      <c r="BD75" s="191">
        <f>prop_idu_part*Probability!BD75*'By group'!$BB$24*'By group'!BD$23+Probability!BD75*'By group'!$BB$30*'By group'!BD$31</f>
        <v>0.13713536551975106</v>
      </c>
      <c r="BE75" s="191">
        <f>prop_idu_part*Probability!BE75*'By group'!$BB$24*'By group'!BE$23+Probability!BE75*'By group'!$BB$30*'By group'!BE$31</f>
        <v>0.13416169376785259</v>
      </c>
      <c r="BF75" s="191">
        <f>prop_idu_part*Probability!BF75*'By group'!$BB$24*'By group'!BF$23+Probability!BF75*'By group'!$BB$30*'By group'!BF$31</f>
        <v>4.3857605534973476E-2</v>
      </c>
      <c r="BG75" s="191">
        <f>prop_idu_part*Probability!BG75*'By group'!$BB$24*'By group'!BG$23+Probability!BG75*'By group'!$BB$30*'By group'!BG$31</f>
        <v>1.3395776025529119E-2</v>
      </c>
      <c r="BH75" s="191">
        <f>prop_idu_part*Probability!BH75*'By group'!$BB$24*'By group'!BH$23+Probability!BH75*'By group'!$BB$30*'By group'!BH$31</f>
        <v>1.0515334244143484E-2</v>
      </c>
      <c r="BI75" s="191">
        <f>prop_idu_part*Probability!BI75*'By group'!$BB$24*'By group'!BI$23+Probability!BI75*'By group'!$BB$30*'By group'!BI$31</f>
        <v>0</v>
      </c>
      <c r="BJ75" s="191">
        <f>prop_idu_part*Probability!BJ75*'By group'!$BB$24*'By group'!BJ$23+Probability!BJ75*'By group'!$BB$30*'By group'!BJ$31</f>
        <v>0</v>
      </c>
      <c r="BK75" s="191">
        <f>prop_idu_part*Probability!BK75*'By group'!$BB$24*'By group'!BK$23+Probability!BK75*'By group'!$BB$30*'By group'!BK$31</f>
        <v>0</v>
      </c>
      <c r="BL75" s="191">
        <f>prop_idu_part*Probability!BL75*'By group'!$BB$24*'By group'!BL$23+Probability!BL75*'By group'!$BB$30*'By group'!BL$31</f>
        <v>4.7701040310824732E-3</v>
      </c>
      <c r="BM75" s="191">
        <f>prop_idu_part*Probability!BM75*'By group'!$BB$24*'By group'!BM$23+Probability!BM75*'By group'!$BB$30*'By group'!BM$31</f>
        <v>2.3886226416501869E-3</v>
      </c>
      <c r="BN75" s="192">
        <f>prop_idu_part*Probability!BN75*'By group'!$BB$24*'By group'!BN$23+Probability!BN75*'By group'!$BB$30*'By group'!BN$31</f>
        <v>1.7455697472865996E-3</v>
      </c>
    </row>
    <row r="76" spans="1:66" x14ac:dyDescent="0.25">
      <c r="A76">
        <f t="shared" si="1"/>
        <v>36</v>
      </c>
      <c r="B76" s="190">
        <f>((1-(1-prop_idu_part)*SUMPRODUCT(Population!$BB76:$BN76,'By group'!$BB$27:$BN$27)*(1-prop_idu_male)/SUMPRODUCT(Population!$B76:$N76,'By group'!$B$27:$N$27))*Probability!O76*'By group'!$B$24*'By group'!O$23+(1-prop_idu_part)*SUMPRODUCT(Population!$BB76:$BN76,'By group'!$BB$27:$BN$27)*(1-prop_idu_male)/SUMPRODUCT(Population!$B76:$N76,'By group'!$B$27:$N$27)*Probability!BB76*'By group'!$B$24*'By group'!BB$23+Probability!AB76*Population!$DE76*(1-'By group'!AB$28*cond_eff)*'By group'!AB$23*prop_sw_use)*(1-Population!$DG76*circ_eff)</f>
        <v>0</v>
      </c>
      <c r="C76" s="191">
        <f>((1-(1-prop_idu_part)*SUMPRODUCT(Population!$BB76:$BN76,'By group'!$BB$27:$BN$27)*(1-prop_idu_male)/SUMPRODUCT(Population!$B76:$N76,'By group'!$B$27:$N$27))*Probability!P76*'By group'!$B$24*'By group'!P$23+(1-prop_idu_part)*SUMPRODUCT(Population!$BB76:$BN76,'By group'!$BB$27:$BN$27)*(1-prop_idu_male)/SUMPRODUCT(Population!$B76:$N76,'By group'!$B$27:$N$27)*Probability!BC76*'By group'!$B$24*'By group'!BC$23+Probability!AC76*Population!$DE76*(1-'By group'!AC$28*cond_eff)*'By group'!AC$23*prop_sw_use)*(1-Population!$DG76*circ_eff)</f>
        <v>2.299084193016979E-3</v>
      </c>
      <c r="D76" s="191">
        <f>((1-(1-prop_idu_part)*SUMPRODUCT(Population!$BB76:$BN76,'By group'!$BB$27:$BN$27)*(1-prop_idu_male)/SUMPRODUCT(Population!$B76:$N76,'By group'!$B$27:$N$27))*Probability!Q76*'By group'!$B$24*'By group'!Q$23+(1-prop_idu_part)*SUMPRODUCT(Population!$BB76:$BN76,'By group'!$BB$27:$BN$27)*(1-prop_idu_male)/SUMPRODUCT(Population!$B76:$N76,'By group'!$B$27:$N$27)*Probability!BD76*'By group'!$B$24*'By group'!BD$23+Probability!AD76*Population!$DE76*(1-'By group'!AD$28*cond_eff)*'By group'!AD$23*prop_sw_use)*(1-Population!$DG76*circ_eff)</f>
        <v>3.3616724556572329E-3</v>
      </c>
      <c r="E76" s="191">
        <f>((1-(1-prop_idu_part)*SUMPRODUCT(Population!$BB76:$BN76,'By group'!$BB$27:$BN$27)*(1-prop_idu_male)/SUMPRODUCT(Population!$B76:$N76,'By group'!$B$27:$N$27))*Probability!R76*'By group'!$B$24*'By group'!R$23+(1-prop_idu_part)*SUMPRODUCT(Population!$BB76:$BN76,'By group'!$BB$27:$BN$27)*(1-prop_idu_male)/SUMPRODUCT(Population!$B76:$N76,'By group'!$B$27:$N$27)*Probability!BE76*'By group'!$B$24*'By group'!BE$23+Probability!AE76*Population!$DE76*(1-'By group'!AE$28*cond_eff)*'By group'!AE$23*prop_sw_use)*(1-Population!$DG76*circ_eff)</f>
        <v>3.9086238370014152E-3</v>
      </c>
      <c r="F76" s="191">
        <f>((1-(1-prop_idu_part)*SUMPRODUCT(Population!$BB76:$BN76,'By group'!$BB$27:$BN$27)*(1-prop_idu_male)/SUMPRODUCT(Population!$B76:$N76,'By group'!$B$27:$N$27))*Probability!S76*'By group'!$B$24*'By group'!S$23+(1-prop_idu_part)*SUMPRODUCT(Population!$BB76:$BN76,'By group'!$BB$27:$BN$27)*(1-prop_idu_male)/SUMPRODUCT(Population!$B76:$N76,'By group'!$B$27:$N$27)*Probability!BF76*'By group'!$B$24*'By group'!BF$23+Probability!AF76*Population!$DE76*(1-'By group'!AF$28*cond_eff)*'By group'!AF$23*prop_sw_use)*(1-Population!$DG76*circ_eff)</f>
        <v>2.0850805638085771E-3</v>
      </c>
      <c r="G76" s="191">
        <f>((1-(1-prop_idu_part)*SUMPRODUCT(Population!$BB76:$BN76,'By group'!$BB$27:$BN$27)*(1-prop_idu_male)/SUMPRODUCT(Population!$B76:$N76,'By group'!$B$27:$N$27))*Probability!T76*'By group'!$B$24*'By group'!T$23+(1-prop_idu_part)*SUMPRODUCT(Population!$BB76:$BN76,'By group'!$BB$27:$BN$27)*(1-prop_idu_male)/SUMPRODUCT(Population!$B76:$N76,'By group'!$B$27:$N$27)*Probability!BG76*'By group'!$B$24*'By group'!BG$23+Probability!AG76*Population!$DE76*(1-'By group'!AG$28*cond_eff)*'By group'!AG$23*prop_sw_use)*(1-Population!$DG76*circ_eff)</f>
        <v>1.254494188729412E-3</v>
      </c>
      <c r="H76" s="191">
        <f>((1-(1-prop_idu_part)*SUMPRODUCT(Population!$BB76:$BN76,'By group'!$BB$27:$BN$27)*(1-prop_idu_male)/SUMPRODUCT(Population!$B76:$N76,'By group'!$B$27:$N$27))*Probability!U76*'By group'!$B$24*'By group'!U$23+(1-prop_idu_part)*SUMPRODUCT(Population!$BB76:$BN76,'By group'!$BB$27:$BN$27)*(1-prop_idu_male)/SUMPRODUCT(Population!$B76:$N76,'By group'!$B$27:$N$27)*Probability!BH76*'By group'!$B$24*'By group'!BH$23+Probability!AH76*Population!$DE76*(1-'By group'!AH$28*cond_eff)*'By group'!AH$23*prop_sw_use)*(1-Population!$DG76*circ_eff)</f>
        <v>1.0638555968439482E-3</v>
      </c>
      <c r="I76" s="191">
        <f>((1-(1-prop_idu_part)*SUMPRODUCT(Population!$BB76:$BN76,'By group'!$BB$27:$BN$27)*(1-prop_idu_male)/SUMPRODUCT(Population!$B76:$N76,'By group'!$B$27:$N$27))*Probability!V76*'By group'!$B$24*'By group'!V$23+(1-prop_idu_part)*SUMPRODUCT(Population!$BB76:$BN76,'By group'!$BB$27:$BN$27)*(1-prop_idu_male)/SUMPRODUCT(Population!$B76:$N76,'By group'!$B$27:$N$27)*Probability!BI76*'By group'!$B$24*'By group'!BI$23+Probability!AI76*Population!$DE76*(1-'By group'!AI$28*cond_eff)*'By group'!AI$23*prop_sw_use)*(1-Population!$DG76*circ_eff)</f>
        <v>0</v>
      </c>
      <c r="J76" s="191">
        <f>((1-(1-prop_idu_part)*SUMPRODUCT(Population!$BB76:$BN76,'By group'!$BB$27:$BN$27)*(1-prop_idu_male)/SUMPRODUCT(Population!$B76:$N76,'By group'!$B$27:$N$27))*Probability!W76*'By group'!$B$24*'By group'!W$23+(1-prop_idu_part)*SUMPRODUCT(Population!$BB76:$BN76,'By group'!$BB$27:$BN$27)*(1-prop_idu_male)/SUMPRODUCT(Population!$B76:$N76,'By group'!$B$27:$N$27)*Probability!BJ76*'By group'!$B$24*'By group'!BJ$23+Probability!AJ76*Population!$DE76*(1-'By group'!AJ$28*cond_eff)*'By group'!AJ$23*prop_sw_use)*(1-Population!$DG76*circ_eff)</f>
        <v>0</v>
      </c>
      <c r="K76" s="191">
        <f>((1-(1-prop_idu_part)*SUMPRODUCT(Population!$BB76:$BN76,'By group'!$BB$27:$BN$27)*(1-prop_idu_male)/SUMPRODUCT(Population!$B76:$N76,'By group'!$B$27:$N$27))*Probability!X76*'By group'!$B$24*'By group'!X$23+(1-prop_idu_part)*SUMPRODUCT(Population!$BB76:$BN76,'By group'!$BB$27:$BN$27)*(1-prop_idu_male)/SUMPRODUCT(Population!$B76:$N76,'By group'!$B$27:$N$27)*Probability!BK76*'By group'!$B$24*'By group'!BK$23+Probability!AK76*Population!$DE76*(1-'By group'!AK$28*cond_eff)*'By group'!AK$23*prop_sw_use)*(1-Population!$DG76*circ_eff)</f>
        <v>0</v>
      </c>
      <c r="L76" s="191">
        <f>((1-(1-prop_idu_part)*SUMPRODUCT(Population!$BB76:$BN76,'By group'!$BB$27:$BN$27)*(1-prop_idu_male)/SUMPRODUCT(Population!$B76:$N76,'By group'!$B$27:$N$27))*Probability!Y76*'By group'!$B$24*'By group'!Y$23+(1-prop_idu_part)*SUMPRODUCT(Population!$BB76:$BN76,'By group'!$BB$27:$BN$27)*(1-prop_idu_male)/SUMPRODUCT(Population!$B76:$N76,'By group'!$B$27:$N$27)*Probability!BL76*'By group'!$B$24*'By group'!BL$23+Probability!AL76*Population!$DE76*(1-'By group'!AL$28*cond_eff)*'By group'!AL$23*prop_sw_use)*(1-Population!$DG76*circ_eff)</f>
        <v>3.5627977580970793E-5</v>
      </c>
      <c r="M76" s="191">
        <f>((1-(1-prop_idu_part)*SUMPRODUCT(Population!$BB76:$BN76,'By group'!$BB$27:$BN$27)*(1-prop_idu_male)/SUMPRODUCT(Population!$B76:$N76,'By group'!$B$27:$N$27))*Probability!Z76*'By group'!$B$24*'By group'!Z$23+(1-prop_idu_part)*SUMPRODUCT(Population!$BB76:$BN76,'By group'!$BB$27:$BN$27)*(1-prop_idu_male)/SUMPRODUCT(Population!$B76:$N76,'By group'!$B$27:$N$27)*Probability!BM76*'By group'!$B$24*'By group'!BM$23+Probability!AM76*Population!$DE76*(1-'By group'!AM$28*cond_eff)*'By group'!AM$23*prop_sw_use)*(1-Population!$DG76*circ_eff)</f>
        <v>5.5899711913108957E-5</v>
      </c>
      <c r="N76" s="191">
        <f>((1-(1-prop_idu_part)*SUMPRODUCT(Population!$BB76:$BN76,'By group'!$BB$27:$BN$27)*(1-prop_idu_male)/SUMPRODUCT(Population!$B76:$N76,'By group'!$B$27:$N$27))*Probability!AA76*'By group'!$B$24*'By group'!AA$23+(1-prop_idu_part)*SUMPRODUCT(Population!$BB76:$BN76,'By group'!$BB$27:$BN$27)*(1-prop_idu_male)/SUMPRODUCT(Population!$B76:$N76,'By group'!$B$27:$N$27)*Probability!BN76*'By group'!$B$24*'By group'!BN$23+Probability!AN76*Population!$DE76*(1-'By group'!AN$28*cond_eff)*'By group'!AN$23*prop_sw_use)*(1-Population!$DG76*circ_eff)</f>
        <v>4.5734623583509055E-5</v>
      </c>
      <c r="O76" s="190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group'!$BB$27:$BN$27)*prop_idu_male))*Probability!B76*Population!$DC76*(1-'By group'!O$28*'By group'!O$29)*'By group'!B$23+(1-prop_idu_part)*SUMPRODUCT(Population!$BB76:$BN76,'By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group'!$BB$27:$BN$27)*prop_idu_male)*Probability!BB76*Population!$DD76*(1-'By group'!BB$28*'By group'!BB$29)*'By group'!BB$23</f>
        <v>0</v>
      </c>
      <c r="P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group'!$BB$27:$BN$27)*prop_idu_male))*Probability!C76*Population!$DC76*(1-'By group'!P$28*'By group'!P$29)*'By group'!C$23+(1-prop_idu_part)*SUMPRODUCT(Population!$BB76:$BN76,'By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group'!$BB$27:$BN$27)*prop_idu_male)*Probability!BC76*Population!$DD76*(1-'By group'!BC$28*'By group'!BC$29)*'By group'!BC$23</f>
        <v>1.0684176193090122E-3</v>
      </c>
      <c r="Q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group'!$BB$27:$BN$27)*prop_idu_male))*Probability!D76*Population!$DC76*(1-'By group'!Q$28*'By group'!Q$29)*'By group'!D$23+(1-prop_idu_part)*SUMPRODUCT(Population!$BB76:$BN76,'By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group'!$BB$27:$BN$27)*prop_idu_male)*Probability!BD76*Population!$DD76*(1-'By group'!BD$28*'By group'!BD$29)*'By group'!BD$23</f>
        <v>1.5579297315119348E-3</v>
      </c>
      <c r="R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group'!$BB$27:$BN$27)*prop_idu_male))*Probability!E76*Population!$DC76*(1-'By group'!R$28*'By group'!R$29)*'By group'!E$23+(1-prop_idu_part)*SUMPRODUCT(Population!$BB76:$BN76,'By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group'!$BB$27:$BN$27)*prop_idu_male)*Probability!BE76*Population!$DD76*(1-'By group'!BE$28*'By group'!BE$29)*'By group'!BE$23</f>
        <v>1.805110246811883E-3</v>
      </c>
      <c r="S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group'!$BB$27:$BN$27)*prop_idu_male))*Probability!F76*Population!$DC76*(1-'By group'!S$28*'By group'!S$29)*'By group'!F$23+(1-prop_idu_part)*SUMPRODUCT(Population!$BB76:$BN76,'By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group'!$BB$27:$BN$27)*prop_idu_male)*Probability!BF76*Population!$DD76*(1-'By group'!BF$28*'By group'!BF$29)*'By group'!BF$23</f>
        <v>9.6069228504253468E-4</v>
      </c>
      <c r="T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group'!$BB$27:$BN$27)*prop_idu_male))*Probability!G76*Population!$DC76*(1-'By group'!T$28*'By group'!T$29)*'By group'!G$23+(1-prop_idu_part)*SUMPRODUCT(Population!$BB76:$BN76,'By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group'!$BB$27:$BN$27)*prop_idu_male)*Probability!BG76*Population!$DD76*(1-'By group'!BG$28*'By group'!BG$29)*'By group'!BG$23</f>
        <v>5.7717833943888935E-4</v>
      </c>
      <c r="U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group'!$BB$27:$BN$27)*prop_idu_male))*Probability!H76*Population!$DC76*(1-'By group'!U$28*'By group'!U$29)*'By group'!H$23+(1-prop_idu_part)*SUMPRODUCT(Population!$BB76:$BN76,'By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group'!$BB$27:$BN$27)*prop_idu_male)*Probability!BH76*Population!$DD76*(1-'By group'!BH$28*'By group'!BH$29)*'By group'!BH$23</f>
        <v>4.8850117505618853E-4</v>
      </c>
      <c r="V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group'!$BB$27:$BN$27)*prop_idu_male))*Probability!I76*Population!$DC76*(1-'By group'!V$28*'By group'!V$29)*'By group'!I$23+(1-prop_idu_part)*SUMPRODUCT(Population!$BB76:$BN76,'By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group'!$BB$27:$BN$27)*prop_idu_male)*Probability!BI76*Population!$DD76*(1-'By group'!BI$28*'By group'!BI$29)*'By group'!BI$23</f>
        <v>0</v>
      </c>
      <c r="W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group'!$BB$27:$BN$27)*prop_idu_male))*Probability!J76*Population!$DC76*(1-'By group'!W$28*'By group'!W$29)*'By group'!J$23+(1-prop_idu_part)*SUMPRODUCT(Population!$BB76:$BN76,'By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group'!$BB$27:$BN$27)*prop_idu_male)*Probability!BJ76*Population!$DD76*(1-'By group'!BJ$28*'By group'!BJ$29)*'By group'!BJ$23</f>
        <v>0</v>
      </c>
      <c r="X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group'!$BB$27:$BN$27)*prop_idu_male))*Probability!K76*Population!$DC76*(1-'By group'!X$28*'By group'!X$29)*'By group'!K$23+(1-prop_idu_part)*SUMPRODUCT(Population!$BB76:$BN76,'By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group'!$BB$27:$BN$27)*prop_idu_male)*Probability!BK76*Population!$DD76*(1-'By group'!BK$28*'By group'!BK$29)*'By group'!BK$23</f>
        <v>0</v>
      </c>
      <c r="Y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group'!$BB$27:$BN$27)*prop_idu_male))*Probability!L76*Population!$DC76*(1-'By group'!Y$28*'By group'!Y$29)*'By group'!L$23+(1-prop_idu_part)*SUMPRODUCT(Population!$BB76:$BN76,'By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group'!$BB$27:$BN$27)*prop_idu_male)*Probability!BL76*Population!$DD76*(1-'By group'!BL$28*'By group'!BL$29)*'By group'!BL$23</f>
        <v>1.6360535692672732E-5</v>
      </c>
      <c r="Z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group'!$BB$27:$BN$27)*prop_idu_male))*Probability!M76*Population!$DC76*(1-'By group'!Z$28*'By group'!Z$29)*'By group'!M$23+(1-prop_idu_part)*SUMPRODUCT(Population!$BB76:$BN76,'By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group'!$BB$27:$BN$27)*prop_idu_male)*Probability!BM76*Population!$DD76*(1-'By group'!BM$28*'By group'!BM$29)*'By group'!BM$23</f>
        <v>2.5642978804971986E-5</v>
      </c>
      <c r="AA76" s="191">
        <f>(1-(1-prop_idu_part)*SUMPRODUCT(Population!$BB76:$BN76,'By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group'!$BB$27:$BN$27)*prop_idu_male))*Probability!N76*Population!$DC76*(1-'By group'!AA$28*'By group'!AA$29)*'By group'!N$23+(1-prop_idu_part)*SUMPRODUCT(Population!$BB76:$BN76,'By group'!$BB$27:$BN$27)*prop_idu_male/(SUMPRODUCT(Population!$B76:$N76,'By group'!$B$27:$N$27)-(1-prop_idu_part)*SUMPRODUCT(Population!$BB76:$BN76,'By group'!$BB$27:$BN$27)*(1-prop_idu_male)+(1-prop_idu_part)*SUMPRODUCT(Population!$BB76:$BN76,'By group'!$BB$27:$BN$27)*prop_idu_male)*Probability!BN76*Population!$DD76*(1-'By group'!BN$28*'By group'!BN$29)*'By group'!BN$23</f>
        <v>2.0954429437783802E-5</v>
      </c>
      <c r="AB76" s="229">
        <f>Probability!B76*'By group'!$AB$24*'By group'!B$23</f>
        <v>0</v>
      </c>
      <c r="AC76" s="229">
        <f>Probability!C76*'By group'!$AB$24*'By group'!C$23</f>
        <v>4.9792057121784174E-2</v>
      </c>
      <c r="AD76" s="229">
        <f>Probability!D76*'By group'!$AB$24*'By group'!D$23</f>
        <v>7.2607138900262241E-2</v>
      </c>
      <c r="AE76" s="229">
        <f>Probability!E76*'By group'!$AB$24*'By group'!E$23</f>
        <v>8.4130122921898212E-2</v>
      </c>
      <c r="AF76" s="229">
        <f>Probability!F76*'By group'!$AB$24*'By group'!F$23</f>
        <v>4.4775859965523052E-2</v>
      </c>
      <c r="AG76" s="229">
        <f>Probability!G76*'By group'!$AB$24*'By group'!G$23</f>
        <v>2.6901587143347713E-2</v>
      </c>
      <c r="AH76" s="229">
        <f>Probability!H76*'By group'!$AB$24*'By group'!H$23</f>
        <v>2.2769184194594078E-2</v>
      </c>
      <c r="AI76" s="229">
        <f>Probability!I76*'By group'!$AB$24*'By group'!I$23</f>
        <v>0</v>
      </c>
      <c r="AJ76" s="229">
        <f>Probability!J76*'By group'!$AB$24*'By group'!J$23</f>
        <v>0</v>
      </c>
      <c r="AK76" s="229">
        <f>Probability!K76*'By group'!$AB$24*'By group'!K$23</f>
        <v>0</v>
      </c>
      <c r="AL76" s="229">
        <f>Probability!L76*'By group'!$AB$24*'By group'!L$23</f>
        <v>7.6257105014350477E-4</v>
      </c>
      <c r="AM76" s="229">
        <f>Probability!M76*'By group'!$AB$24*'By group'!M$23</f>
        <v>1.1952709569603053E-3</v>
      </c>
      <c r="AN76" s="229">
        <f>Probability!N76*'By group'!$AB$24*'By group'!N$23</f>
        <v>9.7676694821558722E-4</v>
      </c>
      <c r="AO76" s="40">
        <f>Probability!AO76*'By group'!$AO$24*'By group'!AO$23</f>
        <v>0</v>
      </c>
      <c r="AP76" s="42">
        <f>Probability!AP76*'By group'!$AO$24*'By group'!AP$23</f>
        <v>5.6609872598483782E-3</v>
      </c>
      <c r="AQ76" s="42">
        <f>Probability!AQ76*'By group'!$AO$24*'By group'!AQ$23</f>
        <v>8.1528800637303573E-3</v>
      </c>
      <c r="AR76" s="42">
        <f>Probability!AR76*'By group'!$AO$24*'By group'!AR$23</f>
        <v>9.2585451171952066E-3</v>
      </c>
      <c r="AS76" s="42">
        <f>Probability!AS76*'By group'!$AO$24*'By group'!AS$23</f>
        <v>4.8420093838495151E-3</v>
      </c>
      <c r="AT76" s="42">
        <f>Probability!AT76*'By group'!$AO$24*'By group'!AT$23</f>
        <v>2.8672083946922073E-3</v>
      </c>
      <c r="AU76" s="42">
        <f>Probability!AU76*'By group'!$AO$24*'By group'!AU$23</f>
        <v>2.3527594656332683E-3</v>
      </c>
      <c r="AV76" s="42">
        <f>Probability!AV76*'By group'!$AO$24*'By group'!AV$23</f>
        <v>0</v>
      </c>
      <c r="AW76" s="42">
        <f>Probability!AW76*'By group'!$AO$24*'By group'!AW$23</f>
        <v>0</v>
      </c>
      <c r="AX76" s="42">
        <f>Probability!AX76*'By group'!$AO$24*'By group'!AX$23</f>
        <v>0</v>
      </c>
      <c r="AY76" s="42">
        <f>Probability!AY76*'By group'!$AO$24*'By group'!AY$23</f>
        <v>7.8635495155147863E-5</v>
      </c>
      <c r="AZ76" s="42">
        <f>Probability!AZ76*'By group'!$AO$24*'By group'!AZ$23</f>
        <v>1.1820176743685512E-4</v>
      </c>
      <c r="BA76" s="43">
        <f>Probability!BA76*'By group'!$AO$24*'By group'!BA$23</f>
        <v>9.045063073334388E-5</v>
      </c>
      <c r="BB76" s="191">
        <f>prop_idu_part*Probability!BB76*'By group'!$BB$24*'By group'!BB$23+Probability!BB76*'By group'!$BB$30*'By group'!BB$31</f>
        <v>0</v>
      </c>
      <c r="BC76" s="191">
        <f>prop_idu_part*Probability!BC76*'By group'!$BB$24*'By group'!BC$23+Probability!BC76*'By group'!$BB$30*'By group'!BC$31</f>
        <v>5.8637051787732347E-2</v>
      </c>
      <c r="BD76" s="191">
        <f>prop_idu_part*Probability!BD76*'By group'!$BB$24*'By group'!BD$23+Probability!BD76*'By group'!$BB$30*'By group'!BD$31</f>
        <v>0.1371364067034716</v>
      </c>
      <c r="BE76" s="191">
        <f>prop_idu_part*Probability!BE76*'By group'!$BB$24*'By group'!BE$23+Probability!BE76*'By group'!$BB$30*'By group'!BE$31</f>
        <v>0.13416070870741595</v>
      </c>
      <c r="BF76" s="191">
        <f>prop_idu_part*Probability!BF76*'By group'!$BB$24*'By group'!BF$23+Probability!BF76*'By group'!$BB$30*'By group'!BF$31</f>
        <v>4.3856392956150361E-2</v>
      </c>
      <c r="BG76" s="191">
        <f>prop_idu_part*Probability!BG76*'By group'!$BB$24*'By group'!BG$23+Probability!BG76*'By group'!$BB$30*'By group'!BG$31</f>
        <v>1.3395068094732581E-2</v>
      </c>
      <c r="BH76" s="191">
        <f>prop_idu_part*Probability!BH76*'By group'!$BB$24*'By group'!BH$23+Probability!BH76*'By group'!$BB$30*'By group'!BH$31</f>
        <v>1.0513957662552163E-2</v>
      </c>
      <c r="BI76" s="191">
        <f>prop_idu_part*Probability!BI76*'By group'!$BB$24*'By group'!BI$23+Probability!BI76*'By group'!$BB$30*'By group'!BI$31</f>
        <v>0</v>
      </c>
      <c r="BJ76" s="191">
        <f>prop_idu_part*Probability!BJ76*'By group'!$BB$24*'By group'!BJ$23+Probability!BJ76*'By group'!$BB$30*'By group'!BJ$31</f>
        <v>0</v>
      </c>
      <c r="BK76" s="191">
        <f>prop_idu_part*Probability!BK76*'By group'!$BB$24*'By group'!BK$23+Probability!BK76*'By group'!$BB$30*'By group'!BK$31</f>
        <v>0</v>
      </c>
      <c r="BL76" s="191">
        <f>prop_idu_part*Probability!BL76*'By group'!$BB$24*'By group'!BL$23+Probability!BL76*'By group'!$BB$30*'By group'!BL$31</f>
        <v>4.7694389099777182E-3</v>
      </c>
      <c r="BM76" s="191">
        <f>prop_idu_part*Probability!BM76*'By group'!$BB$24*'By group'!BM$23+Probability!BM76*'By group'!$BB$30*'By group'!BM$31</f>
        <v>2.3879159102566782E-3</v>
      </c>
      <c r="BN76" s="192">
        <f>prop_idu_part*Probability!BN76*'By group'!$BB$24*'By group'!BN$23+Probability!BN76*'By group'!$BB$30*'By group'!BN$31</f>
        <v>1.7445211315593424E-3</v>
      </c>
    </row>
    <row r="77" spans="1:66" x14ac:dyDescent="0.25">
      <c r="A77">
        <f t="shared" si="1"/>
        <v>36.5</v>
      </c>
      <c r="B77" s="190">
        <f>((1-(1-prop_idu_part)*SUMPRODUCT(Population!$BB77:$BN77,'By group'!$BB$27:$BN$27)*(1-prop_idu_male)/SUMPRODUCT(Population!$B77:$N77,'By group'!$B$27:$N$27))*Probability!O77*'By group'!$B$24*'By group'!O$23+(1-prop_idu_part)*SUMPRODUCT(Population!$BB77:$BN77,'By group'!$BB$27:$BN$27)*(1-prop_idu_male)/SUMPRODUCT(Population!$B77:$N77,'By group'!$B$27:$N$27)*Probability!BB77*'By group'!$B$24*'By group'!BB$23+Probability!AB77*Population!$DE77*(1-'By group'!AB$28*cond_eff)*'By group'!AB$23*prop_sw_use)*(1-Population!$DG77*circ_eff)</f>
        <v>0</v>
      </c>
      <c r="C77" s="191">
        <f>((1-(1-prop_idu_part)*SUMPRODUCT(Population!$BB77:$BN77,'By group'!$BB$27:$BN$27)*(1-prop_idu_male)/SUMPRODUCT(Population!$B77:$N77,'By group'!$B$27:$N$27))*Probability!P77*'By group'!$B$24*'By group'!P$23+(1-prop_idu_part)*SUMPRODUCT(Population!$BB77:$BN77,'By group'!$BB$27:$BN$27)*(1-prop_idu_male)/SUMPRODUCT(Population!$B77:$N77,'By group'!$B$27:$N$27)*Probability!BC77*'By group'!$B$24*'By group'!BC$23+Probability!AC77*Population!$DE77*(1-'By group'!AC$28*cond_eff)*'By group'!AC$23*prop_sw_use)*(1-Population!$DG77*circ_eff)</f>
        <v>2.2996496550450971E-3</v>
      </c>
      <c r="D77" s="191">
        <f>((1-(1-prop_idu_part)*SUMPRODUCT(Population!$BB77:$BN77,'By group'!$BB$27:$BN$27)*(1-prop_idu_male)/SUMPRODUCT(Population!$B77:$N77,'By group'!$B$27:$N$27))*Probability!Q77*'By group'!$B$24*'By group'!Q$23+(1-prop_idu_part)*SUMPRODUCT(Population!$BB77:$BN77,'By group'!$BB$27:$BN$27)*(1-prop_idu_male)/SUMPRODUCT(Population!$B77:$N77,'By group'!$B$27:$N$27)*Probability!BD77*'By group'!$B$24*'By group'!BD$23+Probability!AD77*Population!$DE77*(1-'By group'!AD$28*cond_eff)*'By group'!AD$23*prop_sw_use)*(1-Population!$DG77*circ_eff)</f>
        <v>3.362465471444399E-3</v>
      </c>
      <c r="E77" s="191">
        <f>((1-(1-prop_idu_part)*SUMPRODUCT(Population!$BB77:$BN77,'By group'!$BB$27:$BN$27)*(1-prop_idu_male)/SUMPRODUCT(Population!$B77:$N77,'By group'!$B$27:$N$27))*Probability!R77*'By group'!$B$24*'By group'!R$23+(1-prop_idu_part)*SUMPRODUCT(Population!$BB77:$BN77,'By group'!$BB$27:$BN$27)*(1-prop_idu_male)/SUMPRODUCT(Population!$B77:$N77,'By group'!$B$27:$N$27)*Probability!BE77*'By group'!$B$24*'By group'!BE$23+Probability!AE77*Population!$DE77*(1-'By group'!AE$28*cond_eff)*'By group'!AE$23*prop_sw_use)*(1-Population!$DG77*circ_eff)</f>
        <v>3.9093291699741671E-3</v>
      </c>
      <c r="F77" s="191">
        <f>((1-(1-prop_idu_part)*SUMPRODUCT(Population!$BB77:$BN77,'By group'!$BB$27:$BN$27)*(1-prop_idu_male)/SUMPRODUCT(Population!$B77:$N77,'By group'!$B$27:$N$27))*Probability!S77*'By group'!$B$24*'By group'!S$23+(1-prop_idu_part)*SUMPRODUCT(Population!$BB77:$BN77,'By group'!$BB$27:$BN$27)*(1-prop_idu_male)/SUMPRODUCT(Population!$B77:$N77,'By group'!$B$27:$N$27)*Probability!BF77*'By group'!$B$24*'By group'!BF$23+Probability!AF77*Population!$DE77*(1-'By group'!AF$28*cond_eff)*'By group'!AF$23*prop_sw_use)*(1-Population!$DG77*circ_eff)</f>
        <v>2.0852793775019631E-3</v>
      </c>
      <c r="G77" s="191">
        <f>((1-(1-prop_idu_part)*SUMPRODUCT(Population!$BB77:$BN77,'By group'!$BB$27:$BN$27)*(1-prop_idu_male)/SUMPRODUCT(Population!$B77:$N77,'By group'!$B$27:$N$27))*Probability!T77*'By group'!$B$24*'By group'!T$23+(1-prop_idu_part)*SUMPRODUCT(Population!$BB77:$BN77,'By group'!$BB$27:$BN$27)*(1-prop_idu_male)/SUMPRODUCT(Population!$B77:$N77,'By group'!$B$27:$N$27)*Probability!BG77*'By group'!$B$24*'By group'!BG$23+Probability!AG77*Population!$DE77*(1-'By group'!AG$28*cond_eff)*'By group'!AG$23*prop_sw_use)*(1-Population!$DG77*circ_eff)</f>
        <v>1.2544780931413879E-3</v>
      </c>
      <c r="H77" s="191">
        <f>((1-(1-prop_idu_part)*SUMPRODUCT(Population!$BB77:$BN77,'By group'!$BB$27:$BN$27)*(1-prop_idu_male)/SUMPRODUCT(Population!$B77:$N77,'By group'!$B$27:$N$27))*Probability!U77*'By group'!$B$24*'By group'!U$23+(1-prop_idu_part)*SUMPRODUCT(Population!$BB77:$BN77,'By group'!$BB$27:$BN$27)*(1-prop_idu_male)/SUMPRODUCT(Population!$B77:$N77,'By group'!$B$27:$N$27)*Probability!BH77*'By group'!$B$24*'By group'!BH$23+Probability!AH77*Population!$DE77*(1-'By group'!AH$28*cond_eff)*'By group'!AH$23*prop_sw_use)*(1-Population!$DG77*circ_eff)</f>
        <v>1.0634566601223148E-3</v>
      </c>
      <c r="I77" s="191">
        <f>((1-(1-prop_idu_part)*SUMPRODUCT(Population!$BB77:$BN77,'By group'!$BB$27:$BN$27)*(1-prop_idu_male)/SUMPRODUCT(Population!$B77:$N77,'By group'!$B$27:$N$27))*Probability!V77*'By group'!$B$24*'By group'!V$23+(1-prop_idu_part)*SUMPRODUCT(Population!$BB77:$BN77,'By group'!$BB$27:$BN$27)*(1-prop_idu_male)/SUMPRODUCT(Population!$B77:$N77,'By group'!$B$27:$N$27)*Probability!BI77*'By group'!$B$24*'By group'!BI$23+Probability!AI77*Population!$DE77*(1-'By group'!AI$28*cond_eff)*'By group'!AI$23*prop_sw_use)*(1-Population!$DG77*circ_eff)</f>
        <v>0</v>
      </c>
      <c r="J77" s="191">
        <f>((1-(1-prop_idu_part)*SUMPRODUCT(Population!$BB77:$BN77,'By group'!$BB$27:$BN$27)*(1-prop_idu_male)/SUMPRODUCT(Population!$B77:$N77,'By group'!$B$27:$N$27))*Probability!W77*'By group'!$B$24*'By group'!W$23+(1-prop_idu_part)*SUMPRODUCT(Population!$BB77:$BN77,'By group'!$BB$27:$BN$27)*(1-prop_idu_male)/SUMPRODUCT(Population!$B77:$N77,'By group'!$B$27:$N$27)*Probability!BJ77*'By group'!$B$24*'By group'!BJ$23+Probability!AJ77*Population!$DE77*(1-'By group'!AJ$28*cond_eff)*'By group'!AJ$23*prop_sw_use)*(1-Population!$DG77*circ_eff)</f>
        <v>0</v>
      </c>
      <c r="K77" s="191">
        <f>((1-(1-prop_idu_part)*SUMPRODUCT(Population!$BB77:$BN77,'By group'!$BB$27:$BN$27)*(1-prop_idu_male)/SUMPRODUCT(Population!$B77:$N77,'By group'!$B$27:$N$27))*Probability!X77*'By group'!$B$24*'By group'!X$23+(1-prop_idu_part)*SUMPRODUCT(Population!$BB77:$BN77,'By group'!$BB$27:$BN$27)*(1-prop_idu_male)/SUMPRODUCT(Population!$B77:$N77,'By group'!$B$27:$N$27)*Probability!BK77*'By group'!$B$24*'By group'!BK$23+Probability!AK77*Population!$DE77*(1-'By group'!AK$28*cond_eff)*'By group'!AK$23*prop_sw_use)*(1-Population!$DG77*circ_eff)</f>
        <v>0</v>
      </c>
      <c r="L77" s="191">
        <f>((1-(1-prop_idu_part)*SUMPRODUCT(Population!$BB77:$BN77,'By group'!$BB$27:$BN$27)*(1-prop_idu_male)/SUMPRODUCT(Population!$B77:$N77,'By group'!$B$27:$N$27))*Probability!Y77*'By group'!$B$24*'By group'!Y$23+(1-prop_idu_part)*SUMPRODUCT(Population!$BB77:$BN77,'By group'!$BB$27:$BN$27)*(1-prop_idu_male)/SUMPRODUCT(Population!$B77:$N77,'By group'!$B$27:$N$27)*Probability!BL77*'By group'!$B$24*'By group'!BL$23+Probability!AL77*Population!$DE77*(1-'By group'!AL$28*cond_eff)*'By group'!AL$23*prop_sw_use)*(1-Population!$DG77*circ_eff)</f>
        <v>3.5615197407828823E-5</v>
      </c>
      <c r="M77" s="191">
        <f>((1-(1-prop_idu_part)*SUMPRODUCT(Population!$BB77:$BN77,'By group'!$BB$27:$BN$27)*(1-prop_idu_male)/SUMPRODUCT(Population!$B77:$N77,'By group'!$B$27:$N$27))*Probability!Z77*'By group'!$B$24*'By group'!Z$23+(1-prop_idu_part)*SUMPRODUCT(Population!$BB77:$BN77,'By group'!$BB$27:$BN$27)*(1-prop_idu_male)/SUMPRODUCT(Population!$B77:$N77,'By group'!$B$27:$N$27)*Probability!BM77*'By group'!$B$24*'By group'!BM$23+Probability!AM77*Population!$DE77*(1-'By group'!AM$28*cond_eff)*'By group'!AM$23*prop_sw_use)*(1-Population!$DG77*circ_eff)</f>
        <v>5.5847449660977719E-5</v>
      </c>
      <c r="N77" s="191">
        <f>((1-(1-prop_idu_part)*SUMPRODUCT(Population!$BB77:$BN77,'By group'!$BB$27:$BN$27)*(1-prop_idu_male)/SUMPRODUCT(Population!$B77:$N77,'By group'!$B$27:$N$27))*Probability!AA77*'By group'!$B$24*'By group'!AA$23+(1-prop_idu_part)*SUMPRODUCT(Population!$BB77:$BN77,'By group'!$BB$27:$BN$27)*(1-prop_idu_male)/SUMPRODUCT(Population!$B77:$N77,'By group'!$B$27:$N$27)*Probability!BN77*'By group'!$B$24*'By group'!BN$23+Probability!AN77*Population!$DE77*(1-'By group'!AN$28*cond_eff)*'By group'!AN$23*prop_sw_use)*(1-Population!$DG77*circ_eff)</f>
        <v>4.5630374198286034E-5</v>
      </c>
      <c r="O77" s="190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group'!$BB$27:$BN$27)*prop_idu_male))*Probability!B77*Population!$DC77*(1-'By group'!O$28*'By group'!O$29)*'By group'!B$23+(1-prop_idu_part)*SUMPRODUCT(Population!$BB77:$BN77,'By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group'!$BB$27:$BN$27)*prop_idu_male)*Probability!BB77*Population!$DD77*(1-'By group'!BB$28*'By group'!BB$29)*'By group'!BB$23</f>
        <v>0</v>
      </c>
      <c r="P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group'!$BB$27:$BN$27)*prop_idu_male))*Probability!C77*Population!$DC77*(1-'By group'!P$28*'By group'!P$29)*'By group'!C$23+(1-prop_idu_part)*SUMPRODUCT(Population!$BB77:$BN77,'By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group'!$BB$27:$BN$27)*prop_idu_male)*Probability!BC77*Population!$DD77*(1-'By group'!BC$28*'By group'!BC$29)*'By group'!BC$23</f>
        <v>1.0683867882464036E-3</v>
      </c>
      <c r="Q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group'!$BB$27:$BN$27)*prop_idu_male))*Probability!D77*Population!$DC77*(1-'By group'!Q$28*'By group'!Q$29)*'By group'!D$23+(1-prop_idu_part)*SUMPRODUCT(Population!$BB77:$BN77,'By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group'!$BB$27:$BN$27)*prop_idu_male)*Probability!BD77*Population!$DD77*(1-'By group'!BD$28*'By group'!BD$29)*'By group'!BD$23</f>
        <v>1.5577820709537485E-3</v>
      </c>
      <c r="R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group'!$BB$27:$BN$27)*prop_idu_male))*Probability!E77*Population!$DC77*(1-'By group'!R$28*'By group'!R$29)*'By group'!E$23+(1-prop_idu_part)*SUMPRODUCT(Population!$BB77:$BN77,'By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group'!$BB$27:$BN$27)*prop_idu_male)*Probability!BE77*Population!$DD77*(1-'By group'!BE$28*'By group'!BE$29)*'By group'!BE$23</f>
        <v>1.8046531715722018E-3</v>
      </c>
      <c r="S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group'!$BB$27:$BN$27)*prop_idu_male))*Probability!F77*Population!$DC77*(1-'By group'!S$28*'By group'!S$29)*'By group'!F$23+(1-prop_idu_part)*SUMPRODUCT(Population!$BB77:$BN77,'By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group'!$BB$27:$BN$27)*prop_idu_male)*Probability!BF77*Population!$DD77*(1-'By group'!BF$28*'By group'!BF$29)*'By group'!BF$23</f>
        <v>9.6027336294895853E-4</v>
      </c>
      <c r="T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group'!$BB$27:$BN$27)*prop_idu_male))*Probability!G77*Population!$DC77*(1-'By group'!T$28*'By group'!T$29)*'By group'!G$23+(1-prop_idu_part)*SUMPRODUCT(Population!$BB77:$BN77,'By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group'!$BB$27:$BN$27)*prop_idu_male)*Probability!BG77*Population!$DD77*(1-'By group'!BG$28*'By group'!BG$29)*'By group'!BG$23</f>
        <v>5.7681462552967128E-4</v>
      </c>
      <c r="U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group'!$BB$27:$BN$27)*prop_idu_male))*Probability!H77*Population!$DC77*(1-'By group'!U$28*'By group'!U$29)*'By group'!H$23+(1-prop_idu_part)*SUMPRODUCT(Population!$BB77:$BN77,'By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group'!$BB$27:$BN$27)*prop_idu_male)*Probability!BH77*Population!$DD77*(1-'By group'!BH$28*'By group'!BH$29)*'By group'!BH$23</f>
        <v>4.8793582095638176E-4</v>
      </c>
      <c r="V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group'!$BB$27:$BN$27)*prop_idu_male))*Probability!I77*Population!$DC77*(1-'By group'!V$28*'By group'!V$29)*'By group'!I$23+(1-prop_idu_part)*SUMPRODUCT(Population!$BB77:$BN77,'By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group'!$BB$27:$BN$27)*prop_idu_male)*Probability!BI77*Population!$DD77*(1-'By group'!BI$28*'By group'!BI$29)*'By group'!BI$23</f>
        <v>0</v>
      </c>
      <c r="W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group'!$BB$27:$BN$27)*prop_idu_male))*Probability!J77*Population!$DC77*(1-'By group'!W$28*'By group'!W$29)*'By group'!J$23+(1-prop_idu_part)*SUMPRODUCT(Population!$BB77:$BN77,'By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group'!$BB$27:$BN$27)*prop_idu_male)*Probability!BJ77*Population!$DD77*(1-'By group'!BJ$28*'By group'!BJ$29)*'By group'!BJ$23</f>
        <v>0</v>
      </c>
      <c r="X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group'!$BB$27:$BN$27)*prop_idu_male))*Probability!K77*Population!$DC77*(1-'By group'!X$28*'By group'!X$29)*'By group'!K$23+(1-prop_idu_part)*SUMPRODUCT(Population!$BB77:$BN77,'By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group'!$BB$27:$BN$27)*prop_idu_male)*Probability!BK77*Population!$DD77*(1-'By group'!BK$28*'By group'!BK$29)*'By group'!BK$23</f>
        <v>0</v>
      </c>
      <c r="Y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group'!$BB$27:$BN$27)*prop_idu_male))*Probability!L77*Population!$DC77*(1-'By group'!Y$28*'By group'!Y$29)*'By group'!L$23+(1-prop_idu_part)*SUMPRODUCT(Population!$BB77:$BN77,'By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group'!$BB$27:$BN$27)*prop_idu_male)*Probability!BL77*Population!$DD77*(1-'By group'!BL$28*'By group'!BL$29)*'By group'!BL$23</f>
        <v>1.6341117161151943E-5</v>
      </c>
      <c r="Z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group'!$BB$27:$BN$27)*prop_idu_male))*Probability!M77*Population!$DC77*(1-'By group'!Z$28*'By group'!Z$29)*'By group'!M$23+(1-prop_idu_part)*SUMPRODUCT(Population!$BB77:$BN77,'By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group'!$BB$27:$BN$27)*prop_idu_male)*Probability!BM77*Population!$DD77*(1-'By group'!BM$28*'By group'!BM$29)*'By group'!BM$23</f>
        <v>2.5591067662494276E-5</v>
      </c>
      <c r="AA77" s="191">
        <f>(1-(1-prop_idu_part)*SUMPRODUCT(Population!$BB77:$BN77,'By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group'!$BB$27:$BN$27)*prop_idu_male))*Probability!N77*Population!$DC77*(1-'By group'!AA$28*'By group'!AA$29)*'By group'!N$23+(1-prop_idu_part)*SUMPRODUCT(Population!$BB77:$BN77,'By group'!$BB$27:$BN$27)*prop_idu_male/(SUMPRODUCT(Population!$B77:$N77,'By group'!$B$27:$N$27)-(1-prop_idu_part)*SUMPRODUCT(Population!$BB77:$BN77,'By group'!$BB$27:$BN$27)*(1-prop_idu_male)+(1-prop_idu_part)*SUMPRODUCT(Population!$BB77:$BN77,'By group'!$BB$27:$BN$27)*prop_idu_male)*Probability!BN77*Population!$DD77*(1-'By group'!BN$28*'By group'!BN$29)*'By group'!BN$23</f>
        <v>2.0880862018718474E-5</v>
      </c>
      <c r="AB77" s="229">
        <f>Probability!B77*'By group'!$AB$24*'By group'!B$23</f>
        <v>0</v>
      </c>
      <c r="AC77" s="229">
        <f>Probability!C77*'By group'!$AB$24*'By group'!C$23</f>
        <v>4.979781056438945E-2</v>
      </c>
      <c r="AD77" s="229">
        <f>Probability!D77*'By group'!$AB$24*'By group'!D$23</f>
        <v>7.2610739004380614E-2</v>
      </c>
      <c r="AE77" s="229">
        <f>Probability!E77*'By group'!$AB$24*'By group'!E$23</f>
        <v>8.4120957672819838E-2</v>
      </c>
      <c r="AF77" s="229">
        <f>Probability!F77*'By group'!$AB$24*'By group'!F$23</f>
        <v>4.4762790339711714E-2</v>
      </c>
      <c r="AG77" s="229">
        <f>Probability!G77*'By group'!$AB$24*'By group'!G$23</f>
        <v>2.688851072814193E-2</v>
      </c>
      <c r="AH77" s="229">
        <f>Probability!H77*'By group'!$AB$24*'By group'!H$23</f>
        <v>2.2746107725352873E-2</v>
      </c>
      <c r="AI77" s="229">
        <f>Probability!I77*'By group'!$AB$24*'By group'!I$23</f>
        <v>0</v>
      </c>
      <c r="AJ77" s="229">
        <f>Probability!J77*'By group'!$AB$24*'By group'!J$23</f>
        <v>0</v>
      </c>
      <c r="AK77" s="229">
        <f>Probability!K77*'By group'!$AB$24*'By group'!K$23</f>
        <v>0</v>
      </c>
      <c r="AL77" s="229">
        <f>Probability!L77*'By group'!$AB$24*'By group'!L$23</f>
        <v>7.6177561516637608E-4</v>
      </c>
      <c r="AM77" s="229">
        <f>Probability!M77*'By group'!$AB$24*'By group'!M$23</f>
        <v>1.1930227601668548E-3</v>
      </c>
      <c r="AN77" s="229">
        <f>Probability!N77*'By group'!$AB$24*'By group'!N$23</f>
        <v>9.7347728766034752E-4</v>
      </c>
      <c r="AO77" s="40">
        <f>Probability!AO77*'By group'!$AO$24*'By group'!AO$23</f>
        <v>0</v>
      </c>
      <c r="AP77" s="42">
        <f>Probability!AP77*'By group'!$AO$24*'By group'!AP$23</f>
        <v>5.6933612793867508E-3</v>
      </c>
      <c r="AQ77" s="42">
        <f>Probability!AQ77*'By group'!$AO$24*'By group'!AQ$23</f>
        <v>8.2021507654545644E-3</v>
      </c>
      <c r="AR77" s="42">
        <f>Probability!AR77*'By group'!$AO$24*'By group'!AR$23</f>
        <v>9.3189894392585685E-3</v>
      </c>
      <c r="AS77" s="42">
        <f>Probability!AS77*'By group'!$AO$24*'By group'!AS$23</f>
        <v>4.8755128840616566E-3</v>
      </c>
      <c r="AT77" s="42">
        <f>Probability!AT77*'By group'!$AO$24*'By group'!AT$23</f>
        <v>2.8878900669529655E-3</v>
      </c>
      <c r="AU77" s="42">
        <f>Probability!AU77*'By group'!$AO$24*'By group'!AU$23</f>
        <v>2.3709955699225357E-3</v>
      </c>
      <c r="AV77" s="42">
        <f>Probability!AV77*'By group'!$AO$24*'By group'!AV$23</f>
        <v>0</v>
      </c>
      <c r="AW77" s="42">
        <f>Probability!AW77*'By group'!$AO$24*'By group'!AW$23</f>
        <v>0</v>
      </c>
      <c r="AX77" s="42">
        <f>Probability!AX77*'By group'!$AO$24*'By group'!AX$23</f>
        <v>0</v>
      </c>
      <c r="AY77" s="42">
        <f>Probability!AY77*'By group'!$AO$24*'By group'!AY$23</f>
        <v>7.9249059261620933E-5</v>
      </c>
      <c r="AZ77" s="42">
        <f>Probability!AZ77*'By group'!$AO$24*'By group'!AZ$23</f>
        <v>1.1920097279840667E-4</v>
      </c>
      <c r="BA77" s="43">
        <f>Probability!BA77*'By group'!$AO$24*'By group'!BA$23</f>
        <v>9.1285664443829795E-5</v>
      </c>
      <c r="BB77" s="191">
        <f>prop_idu_part*Probability!BB77*'By group'!$BB$24*'By group'!BB$23+Probability!BB77*'By group'!$BB$30*'By group'!BB$31</f>
        <v>0</v>
      </c>
      <c r="BC77" s="191">
        <f>prop_idu_part*Probability!BC77*'By group'!$BB$24*'By group'!BC$23+Probability!BC77*'By group'!$BB$30*'By group'!BC$31</f>
        <v>5.8637740940833447E-2</v>
      </c>
      <c r="BD77" s="191">
        <f>prop_idu_part*Probability!BD77*'By group'!$BB$24*'By group'!BD$23+Probability!BD77*'By group'!$BB$30*'By group'!BD$31</f>
        <v>0.13713739759937024</v>
      </c>
      <c r="BE77" s="191">
        <f>prop_idu_part*Probability!BE77*'By group'!$BB$24*'By group'!BE$23+Probability!BE77*'By group'!$BB$30*'By group'!BE$31</f>
        <v>0.13415988924843752</v>
      </c>
      <c r="BF77" s="191">
        <f>prop_idu_part*Probability!BF77*'By group'!$BB$24*'By group'!BF$23+Probability!BF77*'By group'!$BB$30*'By group'!BF$31</f>
        <v>4.3855321306789957E-2</v>
      </c>
      <c r="BG77" s="191">
        <f>prop_idu_part*Probability!BG77*'By group'!$BB$24*'By group'!BG$23+Probability!BG77*'By group'!$BB$30*'By group'!BG$31</f>
        <v>1.3394433860776923E-2</v>
      </c>
      <c r="BH77" s="191">
        <f>prop_idu_part*Probability!BH77*'By group'!$BB$24*'By group'!BH$23+Probability!BH77*'By group'!$BB$30*'By group'!BH$31</f>
        <v>1.0512704362068834E-2</v>
      </c>
      <c r="BI77" s="191">
        <f>prop_idu_part*Probability!BI77*'By group'!$BB$24*'By group'!BI$23+Probability!BI77*'By group'!$BB$30*'By group'!BI$31</f>
        <v>0</v>
      </c>
      <c r="BJ77" s="191">
        <f>prop_idu_part*Probability!BJ77*'By group'!$BB$24*'By group'!BJ$23+Probability!BJ77*'By group'!$BB$30*'By group'!BJ$31</f>
        <v>0</v>
      </c>
      <c r="BK77" s="191">
        <f>prop_idu_part*Probability!BK77*'By group'!$BB$24*'By group'!BK$23+Probability!BK77*'By group'!$BB$30*'By group'!BK$31</f>
        <v>0</v>
      </c>
      <c r="BL77" s="191">
        <f>prop_idu_part*Probability!BL77*'By group'!$BB$24*'By group'!BL$23+Probability!BL77*'By group'!$BB$30*'By group'!BL$31</f>
        <v>4.7688383983022983E-3</v>
      </c>
      <c r="BM77" s="191">
        <f>prop_idu_part*Probability!BM77*'By group'!$BB$24*'By group'!BM$23+Probability!BM77*'By group'!$BB$30*'By group'!BM$31</f>
        <v>2.3872714532182371E-3</v>
      </c>
      <c r="BN77" s="192">
        <f>prop_idu_part*Probability!BN77*'By group'!$BB$24*'By group'!BN$23+Probability!BN77*'By group'!$BB$30*'By group'!BN$31</f>
        <v>1.74354779323572E-3</v>
      </c>
    </row>
    <row r="78" spans="1:66" x14ac:dyDescent="0.25">
      <c r="A78">
        <f t="shared" si="1"/>
        <v>37</v>
      </c>
      <c r="B78" s="190">
        <f>((1-(1-prop_idu_part)*SUMPRODUCT(Population!$BB78:$BN78,'By group'!$BB$27:$BN$27)*(1-prop_idu_male)/SUMPRODUCT(Population!$B78:$N78,'By group'!$B$27:$N$27))*Probability!O78*'By group'!$B$24*'By group'!O$23+(1-prop_idu_part)*SUMPRODUCT(Population!$BB78:$BN78,'By group'!$BB$27:$BN$27)*(1-prop_idu_male)/SUMPRODUCT(Population!$B78:$N78,'By group'!$B$27:$N$27)*Probability!BB78*'By group'!$B$24*'By group'!BB$23+Probability!AB78*Population!$DE78*(1-'By group'!AB$28*cond_eff)*'By group'!AB$23*prop_sw_use)*(1-Population!$DG78*circ_eff)</f>
        <v>0</v>
      </c>
      <c r="C78" s="191">
        <f>((1-(1-prop_idu_part)*SUMPRODUCT(Population!$BB78:$BN78,'By group'!$BB$27:$BN$27)*(1-prop_idu_male)/SUMPRODUCT(Population!$B78:$N78,'By group'!$B$27:$N$27))*Probability!P78*'By group'!$B$24*'By group'!P$23+(1-prop_idu_part)*SUMPRODUCT(Population!$BB78:$BN78,'By group'!$BB$27:$BN$27)*(1-prop_idu_male)/SUMPRODUCT(Population!$B78:$N78,'By group'!$B$27:$N$27)*Probability!BC78*'By group'!$B$24*'By group'!BC$23+Probability!AC78*Population!$DE78*(1-'By group'!AC$28*cond_eff)*'By group'!AC$23*prop_sw_use)*(1-Population!$DG78*circ_eff)</f>
        <v>2.3002060749733821E-3</v>
      </c>
      <c r="D78" s="191">
        <f>((1-(1-prop_idu_part)*SUMPRODUCT(Population!$BB78:$BN78,'By group'!$BB$27:$BN$27)*(1-prop_idu_male)/SUMPRODUCT(Population!$B78:$N78,'By group'!$B$27:$N$27))*Probability!Q78*'By group'!$B$24*'By group'!Q$23+(1-prop_idu_part)*SUMPRODUCT(Population!$BB78:$BN78,'By group'!$BB$27:$BN$27)*(1-prop_idu_male)/SUMPRODUCT(Population!$B78:$N78,'By group'!$B$27:$N$27)*Probability!BD78*'By group'!$B$24*'By group'!BD$23+Probability!AD78*Population!$DE78*(1-'By group'!AD$28*cond_eff)*'By group'!AD$23*prop_sw_use)*(1-Population!$DG78*circ_eff)</f>
        <v>3.3632578000249115E-3</v>
      </c>
      <c r="E78" s="191">
        <f>((1-(1-prop_idu_part)*SUMPRODUCT(Population!$BB78:$BN78,'By group'!$BB$27:$BN$27)*(1-prop_idu_male)/SUMPRODUCT(Population!$B78:$N78,'By group'!$B$27:$N$27))*Probability!R78*'By group'!$B$24*'By group'!R$23+(1-prop_idu_part)*SUMPRODUCT(Population!$BB78:$BN78,'By group'!$BB$27:$BN$27)*(1-prop_idu_male)/SUMPRODUCT(Population!$B78:$N78,'By group'!$B$27:$N$27)*Probability!BE78*'By group'!$B$24*'By group'!BE$23+Probability!AE78*Population!$DE78*(1-'By group'!AE$28*cond_eff)*'By group'!AE$23*prop_sw_use)*(1-Population!$DG78*circ_eff)</f>
        <v>3.910068193542204E-3</v>
      </c>
      <c r="F78" s="191">
        <f>((1-(1-prop_idu_part)*SUMPRODUCT(Population!$BB78:$BN78,'By group'!$BB$27:$BN$27)*(1-prop_idu_male)/SUMPRODUCT(Population!$B78:$N78,'By group'!$B$27:$N$27))*Probability!S78*'By group'!$B$24*'By group'!S$23+(1-prop_idu_part)*SUMPRODUCT(Population!$BB78:$BN78,'By group'!$BB$27:$BN$27)*(1-prop_idu_male)/SUMPRODUCT(Population!$B78:$N78,'By group'!$B$27:$N$27)*Probability!BF78*'By group'!$B$24*'By group'!BF$23+Probability!AF78*Population!$DE78*(1-'By group'!AF$28*cond_eff)*'By group'!AF$23*prop_sw_use)*(1-Population!$DG78*circ_eff)</f>
        <v>2.0855169339547039E-3</v>
      </c>
      <c r="G78" s="191">
        <f>((1-(1-prop_idu_part)*SUMPRODUCT(Population!$BB78:$BN78,'By group'!$BB$27:$BN$27)*(1-prop_idu_male)/SUMPRODUCT(Population!$B78:$N78,'By group'!$B$27:$N$27))*Probability!T78*'By group'!$B$24*'By group'!T$23+(1-prop_idu_part)*SUMPRODUCT(Population!$BB78:$BN78,'By group'!$BB$27:$BN$27)*(1-prop_idu_male)/SUMPRODUCT(Population!$B78:$N78,'By group'!$B$27:$N$27)*Probability!BG78*'By group'!$B$24*'By group'!BG$23+Probability!AG78*Population!$DE78*(1-'By group'!AG$28*cond_eff)*'By group'!AG$23*prop_sw_use)*(1-Population!$DG78*circ_eff)</f>
        <v>1.2544980810851648E-3</v>
      </c>
      <c r="H78" s="191">
        <f>((1-(1-prop_idu_part)*SUMPRODUCT(Population!$BB78:$BN78,'By group'!$BB$27:$BN$27)*(1-prop_idu_male)/SUMPRODUCT(Population!$B78:$N78,'By group'!$B$27:$N$27))*Probability!U78*'By group'!$B$24*'By group'!U$23+(1-prop_idu_part)*SUMPRODUCT(Population!$BB78:$BN78,'By group'!$BB$27:$BN$27)*(1-prop_idu_male)/SUMPRODUCT(Population!$B78:$N78,'By group'!$B$27:$N$27)*Probability!BH78*'By group'!$B$24*'By group'!BH$23+Probability!AH78*Population!$DE78*(1-'By group'!AH$28*cond_eff)*'By group'!AH$23*prop_sw_use)*(1-Population!$DG78*circ_eff)</f>
        <v>1.0631182188701905E-3</v>
      </c>
      <c r="I78" s="191">
        <f>((1-(1-prop_idu_part)*SUMPRODUCT(Population!$BB78:$BN78,'By group'!$BB$27:$BN$27)*(1-prop_idu_male)/SUMPRODUCT(Population!$B78:$N78,'By group'!$B$27:$N$27))*Probability!V78*'By group'!$B$24*'By group'!V$23+(1-prop_idu_part)*SUMPRODUCT(Population!$BB78:$BN78,'By group'!$BB$27:$BN$27)*(1-prop_idu_male)/SUMPRODUCT(Population!$B78:$N78,'By group'!$B$27:$N$27)*Probability!BI78*'By group'!$B$24*'By group'!BI$23+Probability!AI78*Population!$DE78*(1-'By group'!AI$28*cond_eff)*'By group'!AI$23*prop_sw_use)*(1-Population!$DG78*circ_eff)</f>
        <v>0</v>
      </c>
      <c r="J78" s="191">
        <f>((1-(1-prop_idu_part)*SUMPRODUCT(Population!$BB78:$BN78,'By group'!$BB$27:$BN$27)*(1-prop_idu_male)/SUMPRODUCT(Population!$B78:$N78,'By group'!$B$27:$N$27))*Probability!W78*'By group'!$B$24*'By group'!W$23+(1-prop_idu_part)*SUMPRODUCT(Population!$BB78:$BN78,'By group'!$BB$27:$BN$27)*(1-prop_idu_male)/SUMPRODUCT(Population!$B78:$N78,'By group'!$B$27:$N$27)*Probability!BJ78*'By group'!$B$24*'By group'!BJ$23+Probability!AJ78*Population!$DE78*(1-'By group'!AJ$28*cond_eff)*'By group'!AJ$23*prop_sw_use)*(1-Population!$DG78*circ_eff)</f>
        <v>0</v>
      </c>
      <c r="K78" s="191">
        <f>((1-(1-prop_idu_part)*SUMPRODUCT(Population!$BB78:$BN78,'By group'!$BB$27:$BN$27)*(1-prop_idu_male)/SUMPRODUCT(Population!$B78:$N78,'By group'!$B$27:$N$27))*Probability!X78*'By group'!$B$24*'By group'!X$23+(1-prop_idu_part)*SUMPRODUCT(Population!$BB78:$BN78,'By group'!$BB$27:$BN$27)*(1-prop_idu_male)/SUMPRODUCT(Population!$B78:$N78,'By group'!$B$27:$N$27)*Probability!BK78*'By group'!$B$24*'By group'!BK$23+Probability!AK78*Population!$DE78*(1-'By group'!AK$28*cond_eff)*'By group'!AK$23*prop_sw_use)*(1-Population!$DG78*circ_eff)</f>
        <v>0</v>
      </c>
      <c r="L78" s="191">
        <f>((1-(1-prop_idu_part)*SUMPRODUCT(Population!$BB78:$BN78,'By group'!$BB$27:$BN$27)*(1-prop_idu_male)/SUMPRODUCT(Population!$B78:$N78,'By group'!$B$27:$N$27))*Probability!Y78*'By group'!$B$24*'By group'!Y$23+(1-prop_idu_part)*SUMPRODUCT(Population!$BB78:$BN78,'By group'!$BB$27:$BN$27)*(1-prop_idu_male)/SUMPRODUCT(Population!$B78:$N78,'By group'!$B$27:$N$27)*Probability!BL78*'By group'!$B$24*'By group'!BL$23+Probability!AL78*Population!$DE78*(1-'By group'!AL$28*cond_eff)*'By group'!AL$23*prop_sw_use)*(1-Population!$DG78*circ_eff)</f>
        <v>3.560445807537719E-5</v>
      </c>
      <c r="M78" s="191">
        <f>((1-(1-prop_idu_part)*SUMPRODUCT(Population!$BB78:$BN78,'By group'!$BB$27:$BN$27)*(1-prop_idu_male)/SUMPRODUCT(Population!$B78:$N78,'By group'!$B$27:$N$27))*Probability!Z78*'By group'!$B$24*'By group'!Z$23+(1-prop_idu_part)*SUMPRODUCT(Population!$BB78:$BN78,'By group'!$BB$27:$BN$27)*(1-prop_idu_male)/SUMPRODUCT(Population!$B78:$N78,'By group'!$B$27:$N$27)*Probability!BM78*'By group'!$B$24*'By group'!BM$23+Probability!AM78*Population!$DE78*(1-'By group'!AM$28*cond_eff)*'By group'!AM$23*prop_sw_use)*(1-Population!$DG78*circ_eff)</f>
        <v>5.5800648167684884E-5</v>
      </c>
      <c r="N78" s="191">
        <f>((1-(1-prop_idu_part)*SUMPRODUCT(Population!$BB78:$BN78,'By group'!$BB$27:$BN$27)*(1-prop_idu_male)/SUMPRODUCT(Population!$B78:$N78,'By group'!$B$27:$N$27))*Probability!AA78*'By group'!$B$24*'By group'!AA$23+(1-prop_idu_part)*SUMPRODUCT(Population!$BB78:$BN78,'By group'!$BB$27:$BN$27)*(1-prop_idu_male)/SUMPRODUCT(Population!$B78:$N78,'By group'!$B$27:$N$27)*Probability!BN78*'By group'!$B$24*'By group'!BN$23+Probability!AN78*Population!$DE78*(1-'By group'!AN$28*cond_eff)*'By group'!AN$23*prop_sw_use)*(1-Population!$DG78*circ_eff)</f>
        <v>4.553441262205761E-5</v>
      </c>
      <c r="O78" s="190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group'!$BB$27:$BN$27)*prop_idu_male))*Probability!B78*Population!$DC78*(1-'By group'!O$28*'By group'!O$29)*'By group'!B$23+(1-prop_idu_part)*SUMPRODUCT(Population!$BB78:$BN78,'By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group'!$BB$27:$BN$27)*prop_idu_male)*Probability!BB78*Population!$DD78*(1-'By group'!BB$28*'By group'!BB$29)*'By group'!BB$23</f>
        <v>0</v>
      </c>
      <c r="P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group'!$BB$27:$BN$27)*prop_idu_male))*Probability!C78*Population!$DC78*(1-'By group'!P$28*'By group'!P$29)*'By group'!C$23+(1-prop_idu_part)*SUMPRODUCT(Population!$BB78:$BN78,'By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group'!$BB$27:$BN$27)*prop_idu_male)*Probability!BC78*Population!$DD78*(1-'By group'!BC$28*'By group'!BC$29)*'By group'!BC$23</f>
        <v>1.0683745659851545E-3</v>
      </c>
      <c r="Q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group'!$BB$27:$BN$27)*prop_idu_male))*Probability!D78*Population!$DC78*(1-'By group'!Q$28*'By group'!Q$29)*'By group'!D$23+(1-prop_idu_part)*SUMPRODUCT(Population!$BB78:$BN78,'By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group'!$BB$27:$BN$27)*prop_idu_male)*Probability!BD78*Population!$DD78*(1-'By group'!BD$28*'By group'!BD$29)*'By group'!BD$23</f>
        <v>1.5576737255610477E-3</v>
      </c>
      <c r="R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group'!$BB$27:$BN$27)*prop_idu_male))*Probability!E78*Population!$DC78*(1-'By group'!R$28*'By group'!R$29)*'By group'!E$23+(1-prop_idu_part)*SUMPRODUCT(Population!$BB78:$BN78,'By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group'!$BB$27:$BN$27)*prop_idu_male)*Probability!BE78*Population!$DD78*(1-'By group'!BE$28*'By group'!BE$29)*'By group'!BE$23</f>
        <v>1.8042702778515299E-3</v>
      </c>
      <c r="S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group'!$BB$27:$BN$27)*prop_idu_male))*Probability!F78*Population!$DC78*(1-'By group'!S$28*'By group'!S$29)*'By group'!F$23+(1-prop_idu_part)*SUMPRODUCT(Population!$BB78:$BN78,'By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group'!$BB$27:$BN$27)*prop_idu_male)*Probability!BF78*Population!$DD78*(1-'By group'!BF$28*'By group'!BF$29)*'By group'!BF$23</f>
        <v>9.5990958528643054E-4</v>
      </c>
      <c r="T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group'!$BB$27:$BN$27)*prop_idu_male))*Probability!G78*Population!$DC78*(1-'By group'!T$28*'By group'!T$29)*'By group'!G$23+(1-prop_idu_part)*SUMPRODUCT(Population!$BB78:$BN78,'By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group'!$BB$27:$BN$27)*prop_idu_male)*Probability!BG78*Population!$DD78*(1-'By group'!BG$28*'By group'!BG$29)*'By group'!BG$23</f>
        <v>5.7649296600789884E-4</v>
      </c>
      <c r="U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group'!$BB$27:$BN$27)*prop_idu_male))*Probability!H78*Population!$DC78*(1-'By group'!U$28*'By group'!U$29)*'By group'!H$23+(1-prop_idu_part)*SUMPRODUCT(Population!$BB78:$BN78,'By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group'!$BB$27:$BN$27)*prop_idu_male)*Probability!BH78*Population!$DD78*(1-'By group'!BH$28*'By group'!BH$29)*'By group'!BH$23</f>
        <v>4.8742368821098252E-4</v>
      </c>
      <c r="V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group'!$BB$27:$BN$27)*prop_idu_male))*Probability!I78*Population!$DC78*(1-'By group'!V$28*'By group'!V$29)*'By group'!I$23+(1-prop_idu_part)*SUMPRODUCT(Population!$BB78:$BN78,'By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group'!$BB$27:$BN$27)*prop_idu_male)*Probability!BI78*Population!$DD78*(1-'By group'!BI$28*'By group'!BI$29)*'By group'!BI$23</f>
        <v>0</v>
      </c>
      <c r="W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group'!$BB$27:$BN$27)*prop_idu_male))*Probability!J78*Population!$DC78*(1-'By group'!W$28*'By group'!W$29)*'By group'!J$23+(1-prop_idu_part)*SUMPRODUCT(Population!$BB78:$BN78,'By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group'!$BB$27:$BN$27)*prop_idu_male)*Probability!BJ78*Population!$DD78*(1-'By group'!BJ$28*'By group'!BJ$29)*'By group'!BJ$23</f>
        <v>0</v>
      </c>
      <c r="X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group'!$BB$27:$BN$27)*prop_idu_male))*Probability!K78*Population!$DC78*(1-'By group'!X$28*'By group'!X$29)*'By group'!K$23+(1-prop_idu_part)*SUMPRODUCT(Population!$BB78:$BN78,'By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group'!$BB$27:$BN$27)*prop_idu_male)*Probability!BK78*Population!$DD78*(1-'By group'!BK$28*'By group'!BK$29)*'By group'!BK$23</f>
        <v>0</v>
      </c>
      <c r="Y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group'!$BB$27:$BN$27)*prop_idu_male))*Probability!L78*Population!$DC78*(1-'By group'!Y$28*'By group'!Y$29)*'By group'!L$23+(1-prop_idu_part)*SUMPRODUCT(Population!$BB78:$BN78,'By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group'!$BB$27:$BN$27)*prop_idu_male)*Probability!BL78*Population!$DD78*(1-'By group'!BL$28*'By group'!BL$29)*'By group'!BL$23</f>
        <v>1.6323563562882145E-5</v>
      </c>
      <c r="Z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group'!$BB$27:$BN$27)*prop_idu_male))*Probability!M78*Population!$DC78*(1-'By group'!Z$28*'By group'!Z$29)*'By group'!M$23+(1-prop_idu_part)*SUMPRODUCT(Population!$BB78:$BN78,'By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group'!$BB$27:$BN$27)*prop_idu_male)*Probability!BM78*Population!$DD78*(1-'By group'!BM$28*'By group'!BM$29)*'By group'!BM$23</f>
        <v>2.5543470607153638E-5</v>
      </c>
      <c r="AA78" s="191">
        <f>(1-(1-prop_idu_part)*SUMPRODUCT(Population!$BB78:$BN78,'By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group'!$BB$27:$BN$27)*prop_idu_male))*Probability!N78*Population!$DC78*(1-'By group'!AA$28*'By group'!AA$29)*'By group'!N$23+(1-prop_idu_part)*SUMPRODUCT(Population!$BB78:$BN78,'By group'!$BB$27:$BN$27)*prop_idu_male/(SUMPRODUCT(Population!$B78:$N78,'By group'!$B$27:$N$27)-(1-prop_idu_part)*SUMPRODUCT(Population!$BB78:$BN78,'By group'!$BB$27:$BN$27)*(1-prop_idu_male)+(1-prop_idu_part)*SUMPRODUCT(Population!$BB78:$BN78,'By group'!$BB$27:$BN$27)*prop_idu_male)*Probability!BN78*Population!$DD78*(1-'By group'!BN$28*'By group'!BN$29)*'By group'!BN$23</f>
        <v>2.0812374727069449E-5</v>
      </c>
      <c r="AB78" s="229">
        <f>Probability!B78*'By group'!$AB$24*'By group'!B$23</f>
        <v>0</v>
      </c>
      <c r="AC78" s="229">
        <f>Probability!C78*'By group'!$AB$24*'By group'!C$23</f>
        <v>4.9804165588123957E-2</v>
      </c>
      <c r="AD78" s="229">
        <f>Probability!D78*'By group'!$AB$24*'By group'!D$23</f>
        <v>7.2615783076685328E-2</v>
      </c>
      <c r="AE78" s="229">
        <f>Probability!E78*'By group'!$AB$24*'By group'!E$23</f>
        <v>8.4114797030117899E-2</v>
      </c>
      <c r="AF78" s="229">
        <f>Probability!F78*'By group'!$AB$24*'By group'!F$23</f>
        <v>4.475204810473981E-2</v>
      </c>
      <c r="AG78" s="229">
        <f>Probability!G78*'By group'!$AB$24*'By group'!G$23</f>
        <v>2.6877247354906018E-2</v>
      </c>
      <c r="AH78" s="229">
        <f>Probability!H78*'By group'!$AB$24*'By group'!H$23</f>
        <v>2.2725384578060864E-2</v>
      </c>
      <c r="AI78" s="229">
        <f>Probability!I78*'By group'!$AB$24*'By group'!I$23</f>
        <v>0</v>
      </c>
      <c r="AJ78" s="229">
        <f>Probability!J78*'By group'!$AB$24*'By group'!J$23</f>
        <v>0</v>
      </c>
      <c r="AK78" s="229">
        <f>Probability!K78*'By group'!$AB$24*'By group'!K$23</f>
        <v>0</v>
      </c>
      <c r="AL78" s="229">
        <f>Probability!L78*'By group'!$AB$24*'By group'!L$23</f>
        <v>7.6106283638631054E-4</v>
      </c>
      <c r="AM78" s="229">
        <f>Probability!M78*'By group'!$AB$24*'By group'!M$23</f>
        <v>1.1909687151203708E-3</v>
      </c>
      <c r="AN78" s="229">
        <f>Probability!N78*'By group'!$AB$24*'By group'!N$23</f>
        <v>9.7041839300611595E-4</v>
      </c>
      <c r="AO78" s="40">
        <f>Probability!AO78*'By group'!$AO$24*'By group'!AO$23</f>
        <v>0</v>
      </c>
      <c r="AP78" s="42">
        <f>Probability!AP78*'By group'!$AO$24*'By group'!AP$23</f>
        <v>5.7251712535469207E-3</v>
      </c>
      <c r="AQ78" s="42">
        <f>Probability!AQ78*'By group'!$AO$24*'By group'!AQ$23</f>
        <v>8.2505951534483698E-3</v>
      </c>
      <c r="AR78" s="42">
        <f>Probability!AR78*'By group'!$AO$24*'By group'!AR$23</f>
        <v>9.3784825171247619E-3</v>
      </c>
      <c r="AS78" s="42">
        <f>Probability!AS78*'By group'!$AO$24*'By group'!AS$23</f>
        <v>4.9085174726828792E-3</v>
      </c>
      <c r="AT78" s="42">
        <f>Probability!AT78*'By group'!$AO$24*'By group'!AT$23</f>
        <v>2.908277250272197E-3</v>
      </c>
      <c r="AU78" s="42">
        <f>Probability!AU78*'By group'!$AO$24*'By group'!AU$23</f>
        <v>2.3889951034440486E-3</v>
      </c>
      <c r="AV78" s="42">
        <f>Probability!AV78*'By group'!$AO$24*'By group'!AV$23</f>
        <v>0</v>
      </c>
      <c r="AW78" s="42">
        <f>Probability!AW78*'By group'!$AO$24*'By group'!AW$23</f>
        <v>0</v>
      </c>
      <c r="AX78" s="42">
        <f>Probability!AX78*'By group'!$AO$24*'By group'!AX$23</f>
        <v>0</v>
      </c>
      <c r="AY78" s="42">
        <f>Probability!AY78*'By group'!$AO$24*'By group'!AY$23</f>
        <v>7.9854732267259536E-5</v>
      </c>
      <c r="AZ78" s="42">
        <f>Probability!AZ78*'By group'!$AO$24*'By group'!AZ$23</f>
        <v>1.2018875079566122E-4</v>
      </c>
      <c r="BA78" s="43">
        <f>Probability!BA78*'By group'!$AO$24*'By group'!BA$23</f>
        <v>9.2112804909657252E-5</v>
      </c>
      <c r="BB78" s="191">
        <f>prop_idu_part*Probability!BB78*'By group'!$BB$24*'By group'!BB$23+Probability!BB78*'By group'!$BB$30*'By group'!BB$31</f>
        <v>0</v>
      </c>
      <c r="BC78" s="191">
        <f>prop_idu_part*Probability!BC78*'By group'!$BB$24*'By group'!BC$23+Probability!BC78*'By group'!$BB$30*'By group'!BC$31</f>
        <v>5.863836845131061E-2</v>
      </c>
      <c r="BD78" s="191">
        <f>prop_idu_part*Probability!BD78*'By group'!$BB$24*'By group'!BD$23+Probability!BD78*'By group'!$BB$30*'By group'!BD$31</f>
        <v>0.1371383439999691</v>
      </c>
      <c r="BE78" s="191">
        <f>prop_idu_part*Probability!BE78*'By group'!$BB$24*'By group'!BE$23+Probability!BE78*'By group'!$BB$30*'By group'!BE$31</f>
        <v>0.13415922685508552</v>
      </c>
      <c r="BF78" s="191">
        <f>prop_idu_part*Probability!BF78*'By group'!$BB$24*'By group'!BF$23+Probability!BF78*'By group'!$BB$30*'By group'!BF$31</f>
        <v>4.3854380540472838E-2</v>
      </c>
      <c r="BG78" s="191">
        <f>prop_idu_part*Probability!BG78*'By group'!$BB$24*'By group'!BG$23+Probability!BG78*'By group'!$BB$30*'By group'!BG$31</f>
        <v>1.3393867619067431E-2</v>
      </c>
      <c r="BH78" s="191">
        <f>prop_idu_part*Probability!BH78*'By group'!$BB$24*'By group'!BH$23+Probability!BH78*'By group'!$BB$30*'By group'!BH$31</f>
        <v>1.0511564711620909E-2</v>
      </c>
      <c r="BI78" s="191">
        <f>prop_idu_part*Probability!BI78*'By group'!$BB$24*'By group'!BI$23+Probability!BI78*'By group'!$BB$30*'By group'!BI$31</f>
        <v>0</v>
      </c>
      <c r="BJ78" s="191">
        <f>prop_idu_part*Probability!BJ78*'By group'!$BB$24*'By group'!BJ$23+Probability!BJ78*'By group'!$BB$30*'By group'!BJ$31</f>
        <v>0</v>
      </c>
      <c r="BK78" s="191">
        <f>prop_idu_part*Probability!BK78*'By group'!$BB$24*'By group'!BK$23+Probability!BK78*'By group'!$BB$30*'By group'!BK$31</f>
        <v>0</v>
      </c>
      <c r="BL78" s="191">
        <f>prop_idu_part*Probability!BL78*'By group'!$BB$24*'By group'!BL$23+Probability!BL78*'By group'!$BB$30*'By group'!BL$31</f>
        <v>4.7682968243881116E-3</v>
      </c>
      <c r="BM78" s="191">
        <f>prop_idu_part*Probability!BM78*'By group'!$BB$24*'By group'!BM$23+Probability!BM78*'By group'!$BB$30*'By group'!BM$31</f>
        <v>2.3866843007879224E-3</v>
      </c>
      <c r="BN78" s="192">
        <f>prop_idu_part*Probability!BN78*'By group'!$BB$24*'By group'!BN$23+Probability!BN78*'By group'!$BB$30*'By group'!BN$31</f>
        <v>1.7426452952800618E-3</v>
      </c>
    </row>
    <row r="79" spans="1:66" x14ac:dyDescent="0.25">
      <c r="A79">
        <f t="shared" si="1"/>
        <v>37.5</v>
      </c>
      <c r="B79" s="190">
        <f>((1-(1-prop_idu_part)*SUMPRODUCT(Population!$BB79:$BN79,'By group'!$BB$27:$BN$27)*(1-prop_idu_male)/SUMPRODUCT(Population!$B79:$N79,'By group'!$B$27:$N$27))*Probability!O79*'By group'!$B$24*'By group'!O$23+(1-prop_idu_part)*SUMPRODUCT(Population!$BB79:$BN79,'By group'!$BB$27:$BN$27)*(1-prop_idu_male)/SUMPRODUCT(Population!$B79:$N79,'By group'!$B$27:$N$27)*Probability!BB79*'By group'!$B$24*'By group'!BB$23+Probability!AB79*Population!$DE79*(1-'By group'!AB$28*cond_eff)*'By group'!AB$23*prop_sw_use)*(1-Population!$DG79*circ_eff)</f>
        <v>0</v>
      </c>
      <c r="C79" s="191">
        <f>((1-(1-prop_idu_part)*SUMPRODUCT(Population!$BB79:$BN79,'By group'!$BB$27:$BN$27)*(1-prop_idu_male)/SUMPRODUCT(Population!$B79:$N79,'By group'!$B$27:$N$27))*Probability!P79*'By group'!$B$24*'By group'!P$23+(1-prop_idu_part)*SUMPRODUCT(Population!$BB79:$BN79,'By group'!$BB$27:$BN$27)*(1-prop_idu_male)/SUMPRODUCT(Population!$B79:$N79,'By group'!$B$27:$N$27)*Probability!BC79*'By group'!$B$24*'By group'!BC$23+Probability!AC79*Population!$DE79*(1-'By group'!AC$28*cond_eff)*'By group'!AC$23*prop_sw_use)*(1-Population!$DG79*circ_eff)</f>
        <v>2.3007524454664091E-3</v>
      </c>
      <c r="D79" s="191">
        <f>((1-(1-prop_idu_part)*SUMPRODUCT(Population!$BB79:$BN79,'By group'!$BB$27:$BN$27)*(1-prop_idu_male)/SUMPRODUCT(Population!$B79:$N79,'By group'!$B$27:$N$27))*Probability!Q79*'By group'!$B$24*'By group'!Q$23+(1-prop_idu_part)*SUMPRODUCT(Population!$BB79:$BN79,'By group'!$BB$27:$BN$27)*(1-prop_idu_male)/SUMPRODUCT(Population!$B79:$N79,'By group'!$B$27:$N$27)*Probability!BD79*'By group'!$B$24*'By group'!BD$23+Probability!AD79*Population!$DE79*(1-'By group'!AD$28*cond_eff)*'By group'!AD$23*prop_sw_use)*(1-Population!$DG79*circ_eff)</f>
        <v>3.3640466635758955E-3</v>
      </c>
      <c r="E79" s="191">
        <f>((1-(1-prop_idu_part)*SUMPRODUCT(Population!$BB79:$BN79,'By group'!$BB$27:$BN$27)*(1-prop_idu_male)/SUMPRODUCT(Population!$B79:$N79,'By group'!$B$27:$N$27))*Probability!R79*'By group'!$B$24*'By group'!R$23+(1-prop_idu_part)*SUMPRODUCT(Population!$BB79:$BN79,'By group'!$BB$27:$BN$27)*(1-prop_idu_male)/SUMPRODUCT(Population!$B79:$N79,'By group'!$B$27:$N$27)*Probability!BE79*'By group'!$B$24*'By group'!BE$23+Probability!AE79*Population!$DE79*(1-'By group'!AE$28*cond_eff)*'By group'!AE$23*prop_sw_use)*(1-Population!$DG79*circ_eff)</f>
        <v>3.9108346080550379E-3</v>
      </c>
      <c r="F79" s="191">
        <f>((1-(1-prop_idu_part)*SUMPRODUCT(Population!$BB79:$BN79,'By group'!$BB$27:$BN$27)*(1-prop_idu_male)/SUMPRODUCT(Population!$B79:$N79,'By group'!$B$27:$N$27))*Probability!S79*'By group'!$B$24*'By group'!S$23+(1-prop_idu_part)*SUMPRODUCT(Population!$BB79:$BN79,'By group'!$BB$27:$BN$27)*(1-prop_idu_male)/SUMPRODUCT(Population!$B79:$N79,'By group'!$B$27:$N$27)*Probability!BF79*'By group'!$B$24*'By group'!BF$23+Probability!AF79*Population!$DE79*(1-'By group'!AF$28*cond_eff)*'By group'!AF$23*prop_sw_use)*(1-Population!$DG79*circ_eff)</f>
        <v>2.0857882283039052E-3</v>
      </c>
      <c r="G79" s="191">
        <f>((1-(1-prop_idu_part)*SUMPRODUCT(Population!$BB79:$BN79,'By group'!$BB$27:$BN$27)*(1-prop_idu_male)/SUMPRODUCT(Population!$B79:$N79,'By group'!$B$27:$N$27))*Probability!T79*'By group'!$B$24*'By group'!T$23+(1-prop_idu_part)*SUMPRODUCT(Population!$BB79:$BN79,'By group'!$BB$27:$BN$27)*(1-prop_idu_male)/SUMPRODUCT(Population!$B79:$N79,'By group'!$B$27:$N$27)*Probability!BG79*'By group'!$B$24*'By group'!BG$23+Probability!AG79*Population!$DE79*(1-'By group'!AG$28*cond_eff)*'By group'!AG$23*prop_sw_use)*(1-Population!$DG79*circ_eff)</f>
        <v>1.2545502488233548E-3</v>
      </c>
      <c r="H79" s="191">
        <f>((1-(1-prop_idu_part)*SUMPRODUCT(Population!$BB79:$BN79,'By group'!$BB$27:$BN$27)*(1-prop_idu_male)/SUMPRODUCT(Population!$B79:$N79,'By group'!$B$27:$N$27))*Probability!U79*'By group'!$B$24*'By group'!U$23+(1-prop_idu_part)*SUMPRODUCT(Population!$BB79:$BN79,'By group'!$BB$27:$BN$27)*(1-prop_idu_male)/SUMPRODUCT(Population!$B79:$N79,'By group'!$B$27:$N$27)*Probability!BH79*'By group'!$B$24*'By group'!BH$23+Probability!AH79*Population!$DE79*(1-'By group'!AH$28*cond_eff)*'By group'!AH$23*prop_sw_use)*(1-Population!$DG79*circ_eff)</f>
        <v>1.0628350860191051E-3</v>
      </c>
      <c r="I79" s="191">
        <f>((1-(1-prop_idu_part)*SUMPRODUCT(Population!$BB79:$BN79,'By group'!$BB$27:$BN$27)*(1-prop_idu_male)/SUMPRODUCT(Population!$B79:$N79,'By group'!$B$27:$N$27))*Probability!V79*'By group'!$B$24*'By group'!V$23+(1-prop_idu_part)*SUMPRODUCT(Population!$BB79:$BN79,'By group'!$BB$27:$BN$27)*(1-prop_idu_male)/SUMPRODUCT(Population!$B79:$N79,'By group'!$B$27:$N$27)*Probability!BI79*'By group'!$B$24*'By group'!BI$23+Probability!AI79*Population!$DE79*(1-'By group'!AI$28*cond_eff)*'By group'!AI$23*prop_sw_use)*(1-Population!$DG79*circ_eff)</f>
        <v>0</v>
      </c>
      <c r="J79" s="191">
        <f>((1-(1-prop_idu_part)*SUMPRODUCT(Population!$BB79:$BN79,'By group'!$BB$27:$BN$27)*(1-prop_idu_male)/SUMPRODUCT(Population!$B79:$N79,'By group'!$B$27:$N$27))*Probability!W79*'By group'!$B$24*'By group'!W$23+(1-prop_idu_part)*SUMPRODUCT(Population!$BB79:$BN79,'By group'!$BB$27:$BN$27)*(1-prop_idu_male)/SUMPRODUCT(Population!$B79:$N79,'By group'!$B$27:$N$27)*Probability!BJ79*'By group'!$B$24*'By group'!BJ$23+Probability!AJ79*Population!$DE79*(1-'By group'!AJ$28*cond_eff)*'By group'!AJ$23*prop_sw_use)*(1-Population!$DG79*circ_eff)</f>
        <v>0</v>
      </c>
      <c r="K79" s="191">
        <f>((1-(1-prop_idu_part)*SUMPRODUCT(Population!$BB79:$BN79,'By group'!$BB$27:$BN$27)*(1-prop_idu_male)/SUMPRODUCT(Population!$B79:$N79,'By group'!$B$27:$N$27))*Probability!X79*'By group'!$B$24*'By group'!X$23+(1-prop_idu_part)*SUMPRODUCT(Population!$BB79:$BN79,'By group'!$BB$27:$BN$27)*(1-prop_idu_male)/SUMPRODUCT(Population!$B79:$N79,'By group'!$B$27:$N$27)*Probability!BK79*'By group'!$B$24*'By group'!BK$23+Probability!AK79*Population!$DE79*(1-'By group'!AK$28*cond_eff)*'By group'!AK$23*prop_sw_use)*(1-Population!$DG79*circ_eff)</f>
        <v>0</v>
      </c>
      <c r="L79" s="191">
        <f>((1-(1-prop_idu_part)*SUMPRODUCT(Population!$BB79:$BN79,'By group'!$BB$27:$BN$27)*(1-prop_idu_male)/SUMPRODUCT(Population!$B79:$N79,'By group'!$B$27:$N$27))*Probability!Y79*'By group'!$B$24*'By group'!Y$23+(1-prop_idu_part)*SUMPRODUCT(Population!$BB79:$BN79,'By group'!$BB$27:$BN$27)*(1-prop_idu_male)/SUMPRODUCT(Population!$B79:$N79,'By group'!$B$27:$N$27)*Probability!BL79*'By group'!$B$24*'By group'!BL$23+Probability!AL79*Population!$DE79*(1-'By group'!AL$28*cond_eff)*'By group'!AL$23*prop_sw_use)*(1-Population!$DG79*circ_eff)</f>
        <v>3.5595584475250059E-5</v>
      </c>
      <c r="M79" s="191">
        <f>((1-(1-prop_idu_part)*SUMPRODUCT(Population!$BB79:$BN79,'By group'!$BB$27:$BN$27)*(1-prop_idu_male)/SUMPRODUCT(Population!$B79:$N79,'By group'!$B$27:$N$27))*Probability!Z79*'By group'!$B$24*'By group'!Z$23+(1-prop_idu_part)*SUMPRODUCT(Population!$BB79:$BN79,'By group'!$BB$27:$BN$27)*(1-prop_idu_male)/SUMPRODUCT(Population!$B79:$N79,'By group'!$B$27:$N$27)*Probability!BM79*'By group'!$B$24*'By group'!BM$23+Probability!AM79*Population!$DE79*(1-'By group'!AM$28*cond_eff)*'By group'!AM$23*prop_sw_use)*(1-Population!$DG79*circ_eff)</f>
        <v>5.5758911942642431E-5</v>
      </c>
      <c r="N79" s="191">
        <f>((1-(1-prop_idu_part)*SUMPRODUCT(Population!$BB79:$BN79,'By group'!$BB$27:$BN$27)*(1-prop_idu_male)/SUMPRODUCT(Population!$B79:$N79,'By group'!$B$27:$N$27))*Probability!AA79*'By group'!$B$24*'By group'!AA$23+(1-prop_idu_part)*SUMPRODUCT(Population!$BB79:$BN79,'By group'!$BB$27:$BN$27)*(1-prop_idu_male)/SUMPRODUCT(Population!$B79:$N79,'By group'!$B$27:$N$27)*Probability!BN79*'By group'!$B$24*'By group'!BN$23+Probability!AN79*Population!$DE79*(1-'By group'!AN$28*cond_eff)*'By group'!AN$23*prop_sw_use)*(1-Population!$DG79*circ_eff)</f>
        <v>4.5446206040413279E-5</v>
      </c>
      <c r="O79" s="190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group'!$BB$27:$BN$27)*prop_idu_male))*Probability!B79*Population!$DC79*(1-'By group'!O$28*'By group'!O$29)*'By group'!B$23+(1-prop_idu_part)*SUMPRODUCT(Population!$BB79:$BN79,'By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group'!$BB$27:$BN$27)*prop_idu_male)*Probability!BB79*Population!$DD79*(1-'By group'!BB$28*'By group'!BB$29)*'By group'!BB$23</f>
        <v>0</v>
      </c>
      <c r="P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group'!$BB$27:$BN$27)*prop_idu_male))*Probability!C79*Population!$DC79*(1-'By group'!P$28*'By group'!P$29)*'By group'!C$23+(1-prop_idu_part)*SUMPRODUCT(Population!$BB79:$BN79,'By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group'!$BB$27:$BN$27)*prop_idu_male)*Probability!BC79*Population!$DD79*(1-'By group'!BC$28*'By group'!BC$29)*'By group'!BC$23</f>
        <v>1.0683788381689336E-3</v>
      </c>
      <c r="Q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group'!$BB$27:$BN$27)*prop_idu_male))*Probability!D79*Population!$DC79*(1-'By group'!Q$28*'By group'!Q$29)*'By group'!D$23+(1-prop_idu_part)*SUMPRODUCT(Population!$BB79:$BN79,'By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group'!$BB$27:$BN$27)*prop_idu_male)*Probability!BD79*Population!$DD79*(1-'By group'!BD$28*'By group'!BD$29)*'By group'!BD$23</f>
        <v>1.5576006289981102E-3</v>
      </c>
      <c r="R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group'!$BB$27:$BN$27)*prop_idu_male))*Probability!E79*Population!$DC79*(1-'By group'!R$28*'By group'!R$29)*'By group'!E$23+(1-prop_idu_part)*SUMPRODUCT(Population!$BB79:$BN79,'By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group'!$BB$27:$BN$27)*prop_idu_male)*Probability!BE79*Population!$DD79*(1-'By group'!BE$28*'By group'!BE$29)*'By group'!BE$23</f>
        <v>1.8039547347322837E-3</v>
      </c>
      <c r="S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group'!$BB$27:$BN$27)*prop_idu_male))*Probability!F79*Population!$DC79*(1-'By group'!S$28*'By group'!S$29)*'By group'!F$23+(1-prop_idu_part)*SUMPRODUCT(Population!$BB79:$BN79,'By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group'!$BB$27:$BN$27)*prop_idu_male)*Probability!BF79*Population!$DD79*(1-'By group'!BF$28*'By group'!BF$29)*'By group'!BF$23</f>
        <v>9.5959623370814675E-4</v>
      </c>
      <c r="T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group'!$BB$27:$BN$27)*prop_idu_male))*Probability!G79*Population!$DC79*(1-'By group'!T$28*'By group'!T$29)*'By group'!G$23+(1-prop_idu_part)*SUMPRODUCT(Population!$BB79:$BN79,'By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group'!$BB$27:$BN$27)*prop_idu_male)*Probability!BG79*Population!$DD79*(1-'By group'!BG$28*'By group'!BG$29)*'By group'!BG$23</f>
        <v>5.7620996185794664E-4</v>
      </c>
      <c r="U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group'!$BB$27:$BN$27)*prop_idu_male))*Probability!H79*Population!$DC79*(1-'By group'!U$28*'By group'!U$29)*'By group'!H$23+(1-prop_idu_part)*SUMPRODUCT(Population!$BB79:$BN79,'By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group'!$BB$27:$BN$27)*prop_idu_male)*Probability!BH79*Population!$DD79*(1-'By group'!BH$28*'By group'!BH$29)*'By group'!BH$23</f>
        <v>4.8696094749877479E-4</v>
      </c>
      <c r="V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group'!$BB$27:$BN$27)*prop_idu_male))*Probability!I79*Population!$DC79*(1-'By group'!V$28*'By group'!V$29)*'By group'!I$23+(1-prop_idu_part)*SUMPRODUCT(Population!$BB79:$BN79,'By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group'!$BB$27:$BN$27)*prop_idu_male)*Probability!BI79*Population!$DD79*(1-'By group'!BI$28*'By group'!BI$29)*'By group'!BI$23</f>
        <v>0</v>
      </c>
      <c r="W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group'!$BB$27:$BN$27)*prop_idu_male))*Probability!J79*Population!$DC79*(1-'By group'!W$28*'By group'!W$29)*'By group'!J$23+(1-prop_idu_part)*SUMPRODUCT(Population!$BB79:$BN79,'By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group'!$BB$27:$BN$27)*prop_idu_male)*Probability!BJ79*Population!$DD79*(1-'By group'!BJ$28*'By group'!BJ$29)*'By group'!BJ$23</f>
        <v>0</v>
      </c>
      <c r="X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group'!$BB$27:$BN$27)*prop_idu_male))*Probability!K79*Population!$DC79*(1-'By group'!X$28*'By group'!X$29)*'By group'!K$23+(1-prop_idu_part)*SUMPRODUCT(Population!$BB79:$BN79,'By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group'!$BB$27:$BN$27)*prop_idu_male)*Probability!BK79*Population!$DD79*(1-'By group'!BK$28*'By group'!BK$29)*'By group'!BK$23</f>
        <v>0</v>
      </c>
      <c r="Y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group'!$BB$27:$BN$27)*prop_idu_male))*Probability!L79*Population!$DC79*(1-'By group'!Y$28*'By group'!Y$29)*'By group'!L$23+(1-prop_idu_part)*SUMPRODUCT(Population!$BB79:$BN79,'By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group'!$BB$27:$BN$27)*prop_idu_male)*Probability!BL79*Population!$DD79*(1-'By group'!BL$28*'By group'!BL$29)*'By group'!BL$23</f>
        <v>1.6307738159718041E-5</v>
      </c>
      <c r="Z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group'!$BB$27:$BN$27)*prop_idu_male))*Probability!M79*Population!$DC79*(1-'By group'!Z$28*'By group'!Z$29)*'By group'!M$23+(1-prop_idu_part)*SUMPRODUCT(Population!$BB79:$BN79,'By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group'!$BB$27:$BN$27)*prop_idu_male)*Probability!BM79*Population!$DD79*(1-'By group'!BM$28*'By group'!BM$29)*'By group'!BM$23</f>
        <v>2.5499904869439422E-5</v>
      </c>
      <c r="AA79" s="191">
        <f>(1-(1-prop_idu_part)*SUMPRODUCT(Population!$BB79:$BN79,'By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group'!$BB$27:$BN$27)*prop_idu_male))*Probability!N79*Population!$DC79*(1-'By group'!AA$28*'By group'!AA$29)*'By group'!N$23+(1-prop_idu_part)*SUMPRODUCT(Population!$BB79:$BN79,'By group'!$BB$27:$BN$27)*prop_idu_male/(SUMPRODUCT(Population!$B79:$N79,'By group'!$B$27:$N$27)-(1-prop_idu_part)*SUMPRODUCT(Population!$BB79:$BN79,'By group'!$BB$27:$BN$27)*(1-prop_idu_male)+(1-prop_idu_part)*SUMPRODUCT(Population!$BB79:$BN79,'By group'!$BB$27:$BN$27)*prop_idu_male)*Probability!BN79*Population!$DD79*(1-'By group'!BN$28*'By group'!BN$29)*'By group'!BN$23</f>
        <v>2.0748693353263609E-5</v>
      </c>
      <c r="AB79" s="229">
        <f>Probability!B79*'By group'!$AB$24*'By group'!B$23</f>
        <v>0</v>
      </c>
      <c r="AC79" s="229">
        <f>Probability!C79*'By group'!$AB$24*'By group'!C$23</f>
        <v>4.9811035093968982E-2</v>
      </c>
      <c r="AD79" s="229">
        <f>Probability!D79*'By group'!$AB$24*'By group'!D$23</f>
        <v>7.2622098548141376E-2</v>
      </c>
      <c r="AE79" s="229">
        <f>Probability!E79*'By group'!$AB$24*'By group'!E$23</f>
        <v>8.4111342921772247E-2</v>
      </c>
      <c r="AF79" s="229">
        <f>Probability!F79*'By group'!$AB$24*'By group'!F$23</f>
        <v>4.474342453141756E-2</v>
      </c>
      <c r="AG79" s="229">
        <f>Probability!G79*'By group'!$AB$24*'By group'!G$23</f>
        <v>2.6867645547616871E-2</v>
      </c>
      <c r="AH79" s="229">
        <f>Probability!H79*'By group'!$AB$24*'By group'!H$23</f>
        <v>2.2706842633475274E-2</v>
      </c>
      <c r="AI79" s="229">
        <f>Probability!I79*'By group'!$AB$24*'By group'!I$23</f>
        <v>0</v>
      </c>
      <c r="AJ79" s="229">
        <f>Probability!J79*'By group'!$AB$24*'By group'!J$23</f>
        <v>0</v>
      </c>
      <c r="AK79" s="229">
        <f>Probability!K79*'By group'!$AB$24*'By group'!K$23</f>
        <v>0</v>
      </c>
      <c r="AL79" s="229">
        <f>Probability!L79*'By group'!$AB$24*'By group'!L$23</f>
        <v>7.6042655526005855E-4</v>
      </c>
      <c r="AM79" s="229">
        <f>Probability!M79*'By group'!$AB$24*'By group'!M$23</f>
        <v>1.1890960177453791E-3</v>
      </c>
      <c r="AN79" s="229">
        <f>Probability!N79*'By group'!$AB$24*'By group'!N$23</f>
        <v>9.6757784028920731E-4</v>
      </c>
      <c r="AO79" s="40">
        <f>Probability!AO79*'By group'!$AO$24*'By group'!AO$23</f>
        <v>0</v>
      </c>
      <c r="AP79" s="42">
        <f>Probability!AP79*'By group'!$AO$24*'By group'!AP$23</f>
        <v>5.7564175119659946E-3</v>
      </c>
      <c r="AQ79" s="42">
        <f>Probability!AQ79*'By group'!$AO$24*'By group'!AQ$23</f>
        <v>8.2982120448620942E-3</v>
      </c>
      <c r="AR79" s="42">
        <f>Probability!AR79*'By group'!$AO$24*'By group'!AR$23</f>
        <v>9.43701992390273E-3</v>
      </c>
      <c r="AS79" s="42">
        <f>Probability!AS79*'By group'!$AO$24*'By group'!AS$23</f>
        <v>4.9410194636539898E-3</v>
      </c>
      <c r="AT79" s="42">
        <f>Probability!AT79*'By group'!$AO$24*'By group'!AT$23</f>
        <v>2.928367148709365E-3</v>
      </c>
      <c r="AU79" s="42">
        <f>Probability!AU79*'By group'!$AO$24*'By group'!AU$23</f>
        <v>2.4067547881095738E-3</v>
      </c>
      <c r="AV79" s="42">
        <f>Probability!AV79*'By group'!$AO$24*'By group'!AV$23</f>
        <v>0</v>
      </c>
      <c r="AW79" s="42">
        <f>Probability!AW79*'By group'!$AO$24*'By group'!AW$23</f>
        <v>0</v>
      </c>
      <c r="AX79" s="42">
        <f>Probability!AX79*'By group'!$AO$24*'By group'!AX$23</f>
        <v>0</v>
      </c>
      <c r="AY79" s="42">
        <f>Probability!AY79*'By group'!$AO$24*'By group'!AY$23</f>
        <v>8.0452403228821448E-5</v>
      </c>
      <c r="AZ79" s="42">
        <f>Probability!AZ79*'By group'!$AO$24*'By group'!AZ$23</f>
        <v>1.211648873340794E-4</v>
      </c>
      <c r="BA79" s="43">
        <f>Probability!BA79*'By group'!$AO$24*'By group'!BA$23</f>
        <v>9.2931819725235724E-5</v>
      </c>
      <c r="BB79" s="191">
        <f>prop_idu_part*Probability!BB79*'By group'!$BB$24*'By group'!BB$23+Probability!BB79*'By group'!$BB$30*'By group'!BB$31</f>
        <v>0</v>
      </c>
      <c r="BC79" s="191">
        <f>prop_idu_part*Probability!BC79*'By group'!$BB$24*'By group'!BC$23+Probability!BC79*'By group'!$BB$30*'By group'!BC$31</f>
        <v>5.8638938665754592E-2</v>
      </c>
      <c r="BD79" s="191">
        <f>prop_idu_part*Probability!BD79*'By group'!$BB$24*'By group'!BD$23+Probability!BD79*'By group'!$BB$30*'By group'!BD$31</f>
        <v>0.13713925084893255</v>
      </c>
      <c r="BE79" s="191">
        <f>prop_idu_part*Probability!BE79*'By group'!$BB$24*'By group'!BE$23+Probability!BE79*'By group'!$BB$30*'By group'!BE$31</f>
        <v>0.13415871364290585</v>
      </c>
      <c r="BF79" s="191">
        <f>prop_idu_part*Probability!BF79*'By group'!$BB$24*'By group'!BF$23+Probability!BF79*'By group'!$BB$30*'By group'!BF$31</f>
        <v>4.3853561748064374E-2</v>
      </c>
      <c r="BG79" s="191">
        <f>prop_idu_part*Probability!BG79*'By group'!$BB$24*'By group'!BG$23+Probability!BG79*'By group'!$BB$30*'By group'!BG$31</f>
        <v>1.3393364310127651E-2</v>
      </c>
      <c r="BH79" s="191">
        <f>prop_idu_part*Probability!BH79*'By group'!$BB$24*'By group'!BH$23+Probability!BH79*'By group'!$BB$30*'By group'!BH$31</f>
        <v>1.0510530084205695E-2</v>
      </c>
      <c r="BI79" s="191">
        <f>prop_idu_part*Probability!BI79*'By group'!$BB$24*'By group'!BI$23+Probability!BI79*'By group'!$BB$30*'By group'!BI$31</f>
        <v>0</v>
      </c>
      <c r="BJ79" s="191">
        <f>prop_idu_part*Probability!BJ79*'By group'!$BB$24*'By group'!BJ$23+Probability!BJ79*'By group'!$BB$30*'By group'!BJ$31</f>
        <v>0</v>
      </c>
      <c r="BK79" s="191">
        <f>prop_idu_part*Probability!BK79*'By group'!$BB$24*'By group'!BK$23+Probability!BK79*'By group'!$BB$30*'By group'!BK$31</f>
        <v>0</v>
      </c>
      <c r="BL79" s="191">
        <f>prop_idu_part*Probability!BL79*'By group'!$BB$24*'By group'!BL$23+Probability!BL79*'By group'!$BB$30*'By group'!BL$31</f>
        <v>4.7678091208258585E-3</v>
      </c>
      <c r="BM79" s="191">
        <f>prop_idu_part*Probability!BM79*'By group'!$BB$24*'By group'!BM$23+Probability!BM79*'By group'!$BB$30*'By group'!BM$31</f>
        <v>2.3861498875355257E-3</v>
      </c>
      <c r="BN79" s="192">
        <f>prop_idu_part*Probability!BN79*'By group'!$BB$24*'By group'!BN$23+Probability!BN79*'By group'!$BB$30*'By group'!BN$31</f>
        <v>1.7418093769102215E-3</v>
      </c>
    </row>
    <row r="80" spans="1:66" x14ac:dyDescent="0.25">
      <c r="A80">
        <f t="shared" si="1"/>
        <v>38</v>
      </c>
      <c r="B80" s="190">
        <f>((1-(1-prop_idu_part)*SUMPRODUCT(Population!$BB80:$BN80,'By group'!$BB$27:$BN$27)*(1-prop_idu_male)/SUMPRODUCT(Population!$B80:$N80,'By group'!$B$27:$N$27))*Probability!O80*'By group'!$B$24*'By group'!O$23+(1-prop_idu_part)*SUMPRODUCT(Population!$BB80:$BN80,'By group'!$BB$27:$BN$27)*(1-prop_idu_male)/SUMPRODUCT(Population!$B80:$N80,'By group'!$B$27:$N$27)*Probability!BB80*'By group'!$B$24*'By group'!BB$23+Probability!AB80*Population!$DE80*(1-'By group'!AB$28*cond_eff)*'By group'!AB$23*prop_sw_use)*(1-Population!$DG80*circ_eff)</f>
        <v>0</v>
      </c>
      <c r="C80" s="191">
        <f>((1-(1-prop_idu_part)*SUMPRODUCT(Population!$BB80:$BN80,'By group'!$BB$27:$BN$27)*(1-prop_idu_male)/SUMPRODUCT(Population!$B80:$N80,'By group'!$B$27:$N$27))*Probability!P80*'By group'!$B$24*'By group'!P$23+(1-prop_idu_part)*SUMPRODUCT(Population!$BB80:$BN80,'By group'!$BB$27:$BN$27)*(1-prop_idu_male)/SUMPRODUCT(Population!$B80:$N80,'By group'!$B$27:$N$27)*Probability!BC80*'By group'!$B$24*'By group'!BC$23+Probability!AC80*Population!$DE80*(1-'By group'!AC$28*cond_eff)*'By group'!AC$23*prop_sw_use)*(1-Population!$DG80*circ_eff)</f>
        <v>2.3012879170750309E-3</v>
      </c>
      <c r="D80" s="191">
        <f>((1-(1-prop_idu_part)*SUMPRODUCT(Population!$BB80:$BN80,'By group'!$BB$27:$BN$27)*(1-prop_idu_male)/SUMPRODUCT(Population!$B80:$N80,'By group'!$B$27:$N$27))*Probability!Q80*'By group'!$B$24*'By group'!Q$23+(1-prop_idu_part)*SUMPRODUCT(Population!$BB80:$BN80,'By group'!$BB$27:$BN$27)*(1-prop_idu_male)/SUMPRODUCT(Population!$B80:$N80,'By group'!$B$27:$N$27)*Probability!BD80*'By group'!$B$24*'By group'!BD$23+Probability!AD80*Population!$DE80*(1-'By group'!AD$28*cond_eff)*'By group'!AD$23*prop_sw_use)*(1-Population!$DG80*circ_eff)</f>
        <v>3.3648296142004654E-3</v>
      </c>
      <c r="E80" s="191">
        <f>((1-(1-prop_idu_part)*SUMPRODUCT(Population!$BB80:$BN80,'By group'!$BB$27:$BN$27)*(1-prop_idu_male)/SUMPRODUCT(Population!$B80:$N80,'By group'!$B$27:$N$27))*Probability!R80*'By group'!$B$24*'By group'!R$23+(1-prop_idu_part)*SUMPRODUCT(Population!$BB80:$BN80,'By group'!$BB$27:$BN$27)*(1-prop_idu_male)/SUMPRODUCT(Population!$B80:$N80,'By group'!$B$27:$N$27)*Probability!BE80*'By group'!$B$24*'By group'!BE$23+Probability!AE80*Population!$DE80*(1-'By group'!AE$28*cond_eff)*'By group'!AE$23*prop_sw_use)*(1-Population!$DG80*circ_eff)</f>
        <v>3.9116227061661828E-3</v>
      </c>
      <c r="F80" s="191">
        <f>((1-(1-prop_idu_part)*SUMPRODUCT(Population!$BB80:$BN80,'By group'!$BB$27:$BN$27)*(1-prop_idu_male)/SUMPRODUCT(Population!$B80:$N80,'By group'!$B$27:$N$27))*Probability!S80*'By group'!$B$24*'By group'!S$23+(1-prop_idu_part)*SUMPRODUCT(Population!$BB80:$BN80,'By group'!$BB$27:$BN$27)*(1-prop_idu_male)/SUMPRODUCT(Population!$B80:$N80,'By group'!$B$27:$N$27)*Probability!BF80*'By group'!$B$24*'By group'!BF$23+Probability!AF80*Population!$DE80*(1-'By group'!AF$28*cond_eff)*'By group'!AF$23*prop_sw_use)*(1-Population!$DG80*circ_eff)</f>
        <v>2.0860886720910354E-3</v>
      </c>
      <c r="G80" s="191">
        <f>((1-(1-prop_idu_part)*SUMPRODUCT(Population!$BB80:$BN80,'By group'!$BB$27:$BN$27)*(1-prop_idu_male)/SUMPRODUCT(Population!$B80:$N80,'By group'!$B$27:$N$27))*Probability!T80*'By group'!$B$24*'By group'!T$23+(1-prop_idu_part)*SUMPRODUCT(Population!$BB80:$BN80,'By group'!$BB$27:$BN$27)*(1-prop_idu_male)/SUMPRODUCT(Population!$B80:$N80,'By group'!$B$27:$N$27)*Probability!BG80*'By group'!$B$24*'By group'!BG$23+Probability!AG80*Population!$DE80*(1-'By group'!AG$28*cond_eff)*'By group'!AG$23*prop_sw_use)*(1-Population!$DG80*circ_eff)</f>
        <v>1.2546309904917707E-3</v>
      </c>
      <c r="H80" s="191">
        <f>((1-(1-prop_idu_part)*SUMPRODUCT(Population!$BB80:$BN80,'By group'!$BB$27:$BN$27)*(1-prop_idu_male)/SUMPRODUCT(Population!$B80:$N80,'By group'!$B$27:$N$27))*Probability!U80*'By group'!$B$24*'By group'!U$23+(1-prop_idu_part)*SUMPRODUCT(Population!$BB80:$BN80,'By group'!$BB$27:$BN$27)*(1-prop_idu_male)/SUMPRODUCT(Population!$B80:$N80,'By group'!$B$27:$N$27)*Probability!BH80*'By group'!$B$24*'By group'!BH$23+Probability!AH80*Population!$DE80*(1-'By group'!AH$28*cond_eff)*'By group'!AH$23*prop_sw_use)*(1-Population!$DG80*circ_eff)</f>
        <v>1.0626024229390811E-3</v>
      </c>
      <c r="I80" s="191">
        <f>((1-(1-prop_idu_part)*SUMPRODUCT(Population!$BB80:$BN80,'By group'!$BB$27:$BN$27)*(1-prop_idu_male)/SUMPRODUCT(Population!$B80:$N80,'By group'!$B$27:$N$27))*Probability!V80*'By group'!$B$24*'By group'!V$23+(1-prop_idu_part)*SUMPRODUCT(Population!$BB80:$BN80,'By group'!$BB$27:$BN$27)*(1-prop_idu_male)/SUMPRODUCT(Population!$B80:$N80,'By group'!$B$27:$N$27)*Probability!BI80*'By group'!$B$24*'By group'!BI$23+Probability!AI80*Population!$DE80*(1-'By group'!AI$28*cond_eff)*'By group'!AI$23*prop_sw_use)*(1-Population!$DG80*circ_eff)</f>
        <v>0</v>
      </c>
      <c r="J80" s="191">
        <f>((1-(1-prop_idu_part)*SUMPRODUCT(Population!$BB80:$BN80,'By group'!$BB$27:$BN$27)*(1-prop_idu_male)/SUMPRODUCT(Population!$B80:$N80,'By group'!$B$27:$N$27))*Probability!W80*'By group'!$B$24*'By group'!W$23+(1-prop_idu_part)*SUMPRODUCT(Population!$BB80:$BN80,'By group'!$BB$27:$BN$27)*(1-prop_idu_male)/SUMPRODUCT(Population!$B80:$N80,'By group'!$B$27:$N$27)*Probability!BJ80*'By group'!$B$24*'By group'!BJ$23+Probability!AJ80*Population!$DE80*(1-'By group'!AJ$28*cond_eff)*'By group'!AJ$23*prop_sw_use)*(1-Population!$DG80*circ_eff)</f>
        <v>0</v>
      </c>
      <c r="K80" s="191">
        <f>((1-(1-prop_idu_part)*SUMPRODUCT(Population!$BB80:$BN80,'By group'!$BB$27:$BN$27)*(1-prop_idu_male)/SUMPRODUCT(Population!$B80:$N80,'By group'!$B$27:$N$27))*Probability!X80*'By group'!$B$24*'By group'!X$23+(1-prop_idu_part)*SUMPRODUCT(Population!$BB80:$BN80,'By group'!$BB$27:$BN$27)*(1-prop_idu_male)/SUMPRODUCT(Population!$B80:$N80,'By group'!$B$27:$N$27)*Probability!BK80*'By group'!$B$24*'By group'!BK$23+Probability!AK80*Population!$DE80*(1-'By group'!AK$28*cond_eff)*'By group'!AK$23*prop_sw_use)*(1-Population!$DG80*circ_eff)</f>
        <v>0</v>
      </c>
      <c r="L80" s="191">
        <f>((1-(1-prop_idu_part)*SUMPRODUCT(Population!$BB80:$BN80,'By group'!$BB$27:$BN$27)*(1-prop_idu_male)/SUMPRODUCT(Population!$B80:$N80,'By group'!$B$27:$N$27))*Probability!Y80*'By group'!$B$24*'By group'!Y$23+(1-prop_idu_part)*SUMPRODUCT(Population!$BB80:$BN80,'By group'!$BB$27:$BN$27)*(1-prop_idu_male)/SUMPRODUCT(Population!$B80:$N80,'By group'!$B$27:$N$27)*Probability!BL80*'By group'!$B$24*'By group'!BL$23+Probability!AL80*Population!$DE80*(1-'By group'!AL$28*cond_eff)*'By group'!AL$23*prop_sw_use)*(1-Population!$DG80*circ_eff)</f>
        <v>3.5588412924703408E-5</v>
      </c>
      <c r="M80" s="191">
        <f>((1-(1-prop_idu_part)*SUMPRODUCT(Population!$BB80:$BN80,'By group'!$BB$27:$BN$27)*(1-prop_idu_male)/SUMPRODUCT(Population!$B80:$N80,'By group'!$B$27:$N$27))*Probability!Z80*'By group'!$B$24*'By group'!Z$23+(1-prop_idu_part)*SUMPRODUCT(Population!$BB80:$BN80,'By group'!$BB$27:$BN$27)*(1-prop_idu_male)/SUMPRODUCT(Population!$B80:$N80,'By group'!$B$27:$N$27)*Probability!BM80*'By group'!$B$24*'By group'!BM$23+Probability!AM80*Population!$DE80*(1-'By group'!AM$28*cond_eff)*'By group'!AM$23*prop_sw_use)*(1-Population!$DG80*circ_eff)</f>
        <v>5.5721867352259829E-5</v>
      </c>
      <c r="N80" s="191">
        <f>((1-(1-prop_idu_part)*SUMPRODUCT(Population!$BB80:$BN80,'By group'!$BB$27:$BN$27)*(1-prop_idu_male)/SUMPRODUCT(Population!$B80:$N80,'By group'!$B$27:$N$27))*Probability!AA80*'By group'!$B$24*'By group'!AA$23+(1-prop_idu_part)*SUMPRODUCT(Population!$BB80:$BN80,'By group'!$BB$27:$BN$27)*(1-prop_idu_male)/SUMPRODUCT(Population!$B80:$N80,'By group'!$B$27:$N$27)*Probability!BN80*'By group'!$B$24*'By group'!BN$23+Probability!AN80*Population!$DE80*(1-'By group'!AN$28*cond_eff)*'By group'!AN$23*prop_sw_use)*(1-Population!$DG80*circ_eff)</f>
        <v>4.5365250919495986E-5</v>
      </c>
      <c r="O80" s="190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group'!$BB$27:$BN$27)*prop_idu_male))*Probability!B80*Population!$DC80*(1-'By group'!O$28*'By group'!O$29)*'By group'!B$23+(1-prop_idu_part)*SUMPRODUCT(Population!$BB80:$BN80,'By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group'!$BB$27:$BN$27)*prop_idu_male)*Probability!BB80*Population!$DD80*(1-'By group'!BB$28*'By group'!BB$29)*'By group'!BB$23</f>
        <v>0</v>
      </c>
      <c r="P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group'!$BB$27:$BN$27)*prop_idu_male))*Probability!C80*Population!$DC80*(1-'By group'!P$28*'By group'!P$29)*'By group'!C$23+(1-prop_idu_part)*SUMPRODUCT(Population!$BB80:$BN80,'By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group'!$BB$27:$BN$27)*prop_idu_male)*Probability!BC80*Population!$DD80*(1-'By group'!BC$28*'By group'!BC$29)*'By group'!BC$23</f>
        <v>1.0683976679715758E-3</v>
      </c>
      <c r="Q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group'!$BB$27:$BN$27)*prop_idu_male))*Probability!D80*Population!$DC80*(1-'By group'!Q$28*'By group'!Q$29)*'By group'!D$23+(1-prop_idu_part)*SUMPRODUCT(Population!$BB80:$BN80,'By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group'!$BB$27:$BN$27)*prop_idu_male)*Probability!BD80*Population!$DD80*(1-'By group'!BD$28*'By group'!BD$29)*'By group'!BD$23</f>
        <v>1.5575590357663753E-3</v>
      </c>
      <c r="R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group'!$BB$27:$BN$27)*prop_idu_male))*Probability!E80*Population!$DC80*(1-'By group'!R$28*'By group'!R$29)*'By group'!E$23+(1-prop_idu_part)*SUMPRODUCT(Population!$BB80:$BN80,'By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group'!$BB$27:$BN$27)*prop_idu_male)*Probability!BE80*Population!$DD80*(1-'By group'!BE$28*'By group'!BE$29)*'By group'!BE$23</f>
        <v>1.8037002079340843E-3</v>
      </c>
      <c r="S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group'!$BB$27:$BN$27)*prop_idu_male))*Probability!F80*Population!$DC80*(1-'By group'!S$28*'By group'!S$29)*'By group'!F$23+(1-prop_idu_part)*SUMPRODUCT(Population!$BB80:$BN80,'By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group'!$BB$27:$BN$27)*prop_idu_male)*Probability!BF80*Population!$DD80*(1-'By group'!BF$28*'By group'!BF$29)*'By group'!BF$23</f>
        <v>9.5932891496270777E-4</v>
      </c>
      <c r="T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group'!$BB$27:$BN$27)*prop_idu_male))*Probability!G80*Population!$DC80*(1-'By group'!T$28*'By group'!T$29)*'By group'!G$23+(1-prop_idu_part)*SUMPRODUCT(Population!$BB80:$BN80,'By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group'!$BB$27:$BN$27)*prop_idu_male)*Probability!BG80*Population!$DD80*(1-'By group'!BG$28*'By group'!BG$29)*'By group'!BG$23</f>
        <v>5.7596243748810852E-4</v>
      </c>
      <c r="U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group'!$BB$27:$BN$27)*prop_idu_male))*Probability!H80*Population!$DC80*(1-'By group'!U$28*'By group'!U$29)*'By group'!H$23+(1-prop_idu_part)*SUMPRODUCT(Population!$BB80:$BN80,'By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group'!$BB$27:$BN$27)*prop_idu_male)*Probability!BH80*Population!$DD80*(1-'By group'!BH$28*'By group'!BH$29)*'By group'!BH$23</f>
        <v>4.8654399494760654E-4</v>
      </c>
      <c r="V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group'!$BB$27:$BN$27)*prop_idu_male))*Probability!I80*Population!$DC80*(1-'By group'!V$28*'By group'!V$29)*'By group'!I$23+(1-prop_idu_part)*SUMPRODUCT(Population!$BB80:$BN80,'By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group'!$BB$27:$BN$27)*prop_idu_male)*Probability!BI80*Population!$DD80*(1-'By group'!BI$28*'By group'!BI$29)*'By group'!BI$23</f>
        <v>0</v>
      </c>
      <c r="W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group'!$BB$27:$BN$27)*prop_idu_male))*Probability!J80*Population!$DC80*(1-'By group'!W$28*'By group'!W$29)*'By group'!J$23+(1-prop_idu_part)*SUMPRODUCT(Population!$BB80:$BN80,'By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group'!$BB$27:$BN$27)*prop_idu_male)*Probability!BJ80*Population!$DD80*(1-'By group'!BJ$28*'By group'!BJ$29)*'By group'!BJ$23</f>
        <v>0</v>
      </c>
      <c r="X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group'!$BB$27:$BN$27)*prop_idu_male))*Probability!K80*Population!$DC80*(1-'By group'!X$28*'By group'!X$29)*'By group'!K$23+(1-prop_idu_part)*SUMPRODUCT(Population!$BB80:$BN80,'By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group'!$BB$27:$BN$27)*prop_idu_male)*Probability!BK80*Population!$DD80*(1-'By group'!BK$28*'By group'!BK$29)*'By group'!BK$23</f>
        <v>0</v>
      </c>
      <c r="Y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group'!$BB$27:$BN$27)*prop_idu_male))*Probability!L80*Population!$DC80*(1-'By group'!Y$28*'By group'!Y$29)*'By group'!L$23+(1-prop_idu_part)*SUMPRODUCT(Population!$BB80:$BN80,'By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group'!$BB$27:$BN$27)*prop_idu_male)*Probability!BL80*Population!$DD80*(1-'By group'!BL$28*'By group'!BL$29)*'By group'!BL$23</f>
        <v>1.6293512471817543E-5</v>
      </c>
      <c r="Z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group'!$BB$27:$BN$27)*prop_idu_male))*Probability!M80*Population!$DC80*(1-'By group'!Z$28*'By group'!Z$29)*'By group'!M$23+(1-prop_idu_part)*SUMPRODUCT(Population!$BB80:$BN80,'By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group'!$BB$27:$BN$27)*prop_idu_male)*Probability!BM80*Population!$DD80*(1-'By group'!BM$28*'By group'!BM$29)*'By group'!BM$23</f>
        <v>2.5460102209639817E-5</v>
      </c>
      <c r="AA80" s="191">
        <f>(1-(1-prop_idu_part)*SUMPRODUCT(Population!$BB80:$BN80,'By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group'!$BB$27:$BN$27)*prop_idu_male))*Probability!N80*Population!$DC80*(1-'By group'!AA$28*'By group'!AA$29)*'By group'!N$23+(1-prop_idu_part)*SUMPRODUCT(Population!$BB80:$BN80,'By group'!$BB$27:$BN$27)*prop_idu_male/(SUMPRODUCT(Population!$B80:$N80,'By group'!$B$27:$N$27)-(1-prop_idu_part)*SUMPRODUCT(Population!$BB80:$BN80,'By group'!$BB$27:$BN$27)*(1-prop_idu_male)+(1-prop_idu_part)*SUMPRODUCT(Population!$BB80:$BN80,'By group'!$BB$27:$BN$27)*prop_idu_male)*Probability!BN80*Population!$DD80*(1-'By group'!BN$28*'By group'!BN$29)*'By group'!BN$23</f>
        <v>2.0689553484265677E-5</v>
      </c>
      <c r="AB80" s="229">
        <f>Probability!B80*'By group'!$AB$24*'By group'!B$23</f>
        <v>0</v>
      </c>
      <c r="AC80" s="229">
        <f>Probability!C80*'By group'!$AB$24*'By group'!C$23</f>
        <v>4.9818339579566759E-2</v>
      </c>
      <c r="AD80" s="229">
        <f>Probability!D80*'By group'!$AB$24*'By group'!D$23</f>
        <v>7.2629526773553429E-2</v>
      </c>
      <c r="AE80" s="229">
        <f>Probability!E80*'By group'!$AB$24*'By group'!E$23</f>
        <v>8.4110319133760186E-2</v>
      </c>
      <c r="AF80" s="229">
        <f>Probability!F80*'By group'!$AB$24*'By group'!F$23</f>
        <v>4.4736725304422589E-2</v>
      </c>
      <c r="AG80" s="229">
        <f>Probability!G80*'By group'!$AB$24*'By group'!G$23</f>
        <v>2.6859563770939558E-2</v>
      </c>
      <c r="AH80" s="229">
        <f>Probability!H80*'By group'!$AB$24*'By group'!H$23</f>
        <v>2.2690319824084867E-2</v>
      </c>
      <c r="AI80" s="229">
        <f>Probability!I80*'By group'!$AB$24*'By group'!I$23</f>
        <v>0</v>
      </c>
      <c r="AJ80" s="229">
        <f>Probability!J80*'By group'!$AB$24*'By group'!J$23</f>
        <v>0</v>
      </c>
      <c r="AK80" s="229">
        <f>Probability!K80*'By group'!$AB$24*'By group'!K$23</f>
        <v>0</v>
      </c>
      <c r="AL80" s="229">
        <f>Probability!L80*'By group'!$AB$24*'By group'!L$23</f>
        <v>7.5986098256293749E-4</v>
      </c>
      <c r="AM80" s="229">
        <f>Probability!M80*'By group'!$AB$24*'By group'!M$23</f>
        <v>1.1873925123974394E-3</v>
      </c>
      <c r="AN80" s="229">
        <f>Probability!N80*'By group'!$AB$24*'By group'!N$23</f>
        <v>9.6494363415199297E-4</v>
      </c>
      <c r="AO80" s="40">
        <f>Probability!AO80*'By group'!$AO$24*'By group'!AO$23</f>
        <v>0</v>
      </c>
      <c r="AP80" s="42">
        <f>Probability!AP80*'By group'!$AO$24*'By group'!AP$23</f>
        <v>5.7871008025442627E-3</v>
      </c>
      <c r="AQ80" s="42">
        <f>Probability!AQ80*'By group'!$AO$24*'By group'!AQ$23</f>
        <v>8.3450009221235355E-3</v>
      </c>
      <c r="AR80" s="42">
        <f>Probability!AR80*'By group'!$AO$24*'By group'!AR$23</f>
        <v>9.4945980810829632E-3</v>
      </c>
      <c r="AS80" s="42">
        <f>Probability!AS80*'By group'!$AO$24*'By group'!AS$23</f>
        <v>4.9730156464776621E-3</v>
      </c>
      <c r="AT80" s="42">
        <f>Probability!AT80*'By group'!$AO$24*'By group'!AT$23</f>
        <v>2.9481572566660581E-3</v>
      </c>
      <c r="AU80" s="42">
        <f>Probability!AU80*'By group'!$AO$24*'By group'!AU$23</f>
        <v>2.4242715971216954E-3</v>
      </c>
      <c r="AV80" s="42">
        <f>Probability!AV80*'By group'!$AO$24*'By group'!AV$23</f>
        <v>0</v>
      </c>
      <c r="AW80" s="42">
        <f>Probability!AW80*'By group'!$AO$24*'By group'!AW$23</f>
        <v>0</v>
      </c>
      <c r="AX80" s="42">
        <f>Probability!AX80*'By group'!$AO$24*'By group'!AX$23</f>
        <v>0</v>
      </c>
      <c r="AY80" s="42">
        <f>Probability!AY80*'By group'!$AO$24*'By group'!AY$23</f>
        <v>8.1041969210155342E-5</v>
      </c>
      <c r="AZ80" s="42">
        <f>Probability!AZ80*'By group'!$AO$24*'By group'!AZ$23</f>
        <v>1.2212917895381356E-4</v>
      </c>
      <c r="BA80" s="43">
        <f>Probability!BA80*'By group'!$AO$24*'By group'!BA$23</f>
        <v>9.3742486888542055E-5</v>
      </c>
      <c r="BB80" s="191">
        <f>prop_idu_part*Probability!BB80*'By group'!$BB$24*'By group'!BB$23+Probability!BB80*'By group'!$BB$30*'By group'!BB$31</f>
        <v>0</v>
      </c>
      <c r="BC80" s="191">
        <f>prop_idu_part*Probability!BC80*'By group'!$BB$24*'By group'!BC$23+Probability!BC80*'By group'!$BB$30*'By group'!BC$31</f>
        <v>5.8639455573697555E-2</v>
      </c>
      <c r="BD80" s="191">
        <f>prop_idu_part*Probability!BD80*'By group'!$BB$24*'By group'!BD$23+Probability!BD80*'By group'!$BB$30*'By group'!BD$31</f>
        <v>0.13714012231838257</v>
      </c>
      <c r="BE80" s="191">
        <f>prop_idu_part*Probability!BE80*'By group'!$BB$24*'By group'!BE$23+Probability!BE80*'By group'!$BB$30*'By group'!BE$31</f>
        <v>0.1341583421247565</v>
      </c>
      <c r="BF80" s="191">
        <f>prop_idu_part*Probability!BF80*'By group'!$BB$24*'By group'!BF$23+Probability!BF80*'By group'!$BB$30*'By group'!BF$31</f>
        <v>4.3852856913259824E-2</v>
      </c>
      <c r="BG80" s="191">
        <f>prop_idu_part*Probability!BG80*'By group'!$BB$24*'By group'!BG$23+Probability!BG80*'By group'!$BB$30*'By group'!BG$31</f>
        <v>1.3392919404790996E-2</v>
      </c>
      <c r="BH80" s="191">
        <f>prop_idu_part*Probability!BH80*'By group'!$BB$24*'By group'!BH$23+Probability!BH80*'By group'!$BB$30*'By group'!BH$31</f>
        <v>1.0509592713847798E-2</v>
      </c>
      <c r="BI80" s="191">
        <f>prop_idu_part*Probability!BI80*'By group'!$BB$24*'By group'!BI$23+Probability!BI80*'By group'!$BB$30*'By group'!BI$31</f>
        <v>0</v>
      </c>
      <c r="BJ80" s="191">
        <f>prop_idu_part*Probability!BJ80*'By group'!$BB$24*'By group'!BJ$23+Probability!BJ80*'By group'!$BB$30*'By group'!BJ$31</f>
        <v>0</v>
      </c>
      <c r="BK80" s="191">
        <f>prop_idu_part*Probability!BK80*'By group'!$BB$24*'By group'!BK$23+Probability!BK80*'By group'!$BB$30*'By group'!BK$31</f>
        <v>0</v>
      </c>
      <c r="BL80" s="191">
        <f>prop_idu_part*Probability!BL80*'By group'!$BB$24*'By group'!BL$23+Probability!BL80*'By group'!$BB$30*'By group'!BL$31</f>
        <v>4.7673707512267049E-3</v>
      </c>
      <c r="BM80" s="191">
        <f>prop_idu_part*Probability!BM80*'By group'!$BB$24*'By group'!BM$23+Probability!BM80*'By group'!$BB$30*'By group'!BM$31</f>
        <v>2.3856640253800843E-3</v>
      </c>
      <c r="BN80" s="192">
        <f>prop_idu_part*Probability!BN80*'By group'!$BB$24*'By group'!BN$23+Probability!BN80*'By group'!$BB$30*'By group'!BN$31</f>
        <v>1.7410359641115306E-3</v>
      </c>
    </row>
    <row r="81" spans="1:66" x14ac:dyDescent="0.25">
      <c r="A81">
        <f t="shared" si="1"/>
        <v>38.5</v>
      </c>
      <c r="B81" s="190">
        <f>((1-(1-prop_idu_part)*SUMPRODUCT(Population!$BB81:$BN81,'By group'!$BB$27:$BN$27)*(1-prop_idu_male)/SUMPRODUCT(Population!$B81:$N81,'By group'!$B$27:$N$27))*Probability!O81*'By group'!$B$24*'By group'!O$23+(1-prop_idu_part)*SUMPRODUCT(Population!$BB81:$BN81,'By group'!$BB$27:$BN$27)*(1-prop_idu_male)/SUMPRODUCT(Population!$B81:$N81,'By group'!$B$27:$N$27)*Probability!BB81*'By group'!$B$24*'By group'!BB$23+Probability!AB81*Population!$DE81*(1-'By group'!AB$28*cond_eff)*'By group'!AB$23*prop_sw_use)*(1-Population!$DG81*circ_eff)</f>
        <v>0</v>
      </c>
      <c r="C81" s="191">
        <f>((1-(1-prop_idu_part)*SUMPRODUCT(Population!$BB81:$BN81,'By group'!$BB$27:$BN$27)*(1-prop_idu_male)/SUMPRODUCT(Population!$B81:$N81,'By group'!$B$27:$N$27))*Probability!P81*'By group'!$B$24*'By group'!P$23+(1-prop_idu_part)*SUMPRODUCT(Population!$BB81:$BN81,'By group'!$BB$27:$BN$27)*(1-prop_idu_male)/SUMPRODUCT(Population!$B81:$N81,'By group'!$B$27:$N$27)*Probability!BC81*'By group'!$B$24*'By group'!BC$23+Probability!AC81*Population!$DE81*(1-'By group'!AC$28*cond_eff)*'By group'!AC$23*prop_sw_use)*(1-Population!$DG81*circ_eff)</f>
        <v>2.3018117839397612E-3</v>
      </c>
      <c r="D81" s="191">
        <f>((1-(1-prop_idu_part)*SUMPRODUCT(Population!$BB81:$BN81,'By group'!$BB$27:$BN$27)*(1-prop_idu_male)/SUMPRODUCT(Population!$B81:$N81,'By group'!$B$27:$N$27))*Probability!Q81*'By group'!$B$24*'By group'!Q$23+(1-prop_idu_part)*SUMPRODUCT(Population!$BB81:$BN81,'By group'!$BB$27:$BN$27)*(1-prop_idu_male)/SUMPRODUCT(Population!$B81:$N81,'By group'!$B$27:$N$27)*Probability!BD81*'By group'!$B$24*'By group'!BD$23+Probability!AD81*Population!$DE81*(1-'By group'!AD$28*cond_eff)*'By group'!AD$23*prop_sw_use)*(1-Population!$DG81*circ_eff)</f>
        <v>3.365604507233568E-3</v>
      </c>
      <c r="E81" s="191">
        <f>((1-(1-prop_idu_part)*SUMPRODUCT(Population!$BB81:$BN81,'By group'!$BB$27:$BN$27)*(1-prop_idu_male)/SUMPRODUCT(Population!$B81:$N81,'By group'!$B$27:$N$27))*Probability!R81*'By group'!$B$24*'By group'!R$23+(1-prop_idu_part)*SUMPRODUCT(Population!$BB81:$BN81,'By group'!$BB$27:$BN$27)*(1-prop_idu_male)/SUMPRODUCT(Population!$B81:$N81,'By group'!$B$27:$N$27)*Probability!BE81*'By group'!$B$24*'By group'!BE$23+Probability!AE81*Population!$DE81*(1-'By group'!AE$28*cond_eff)*'By group'!AE$23*prop_sw_use)*(1-Population!$DG81*circ_eff)</f>
        <v>3.9124273313130694E-3</v>
      </c>
      <c r="F81" s="191">
        <f>((1-(1-prop_idu_part)*SUMPRODUCT(Population!$BB81:$BN81,'By group'!$BB$27:$BN$27)*(1-prop_idu_male)/SUMPRODUCT(Population!$B81:$N81,'By group'!$B$27:$N$27))*Probability!S81*'By group'!$B$24*'By group'!S$23+(1-prop_idu_part)*SUMPRODUCT(Population!$BB81:$BN81,'By group'!$BB$27:$BN$27)*(1-prop_idu_male)/SUMPRODUCT(Population!$B81:$N81,'By group'!$B$27:$N$27)*Probability!BF81*'By group'!$B$24*'By group'!BF$23+Probability!AF81*Population!$DE81*(1-'By group'!AF$28*cond_eff)*'By group'!AF$23*prop_sw_use)*(1-Population!$DG81*circ_eff)</f>
        <v>2.0864140669742178E-3</v>
      </c>
      <c r="G81" s="191">
        <f>((1-(1-prop_idu_part)*SUMPRODUCT(Population!$BB81:$BN81,'By group'!$BB$27:$BN$27)*(1-prop_idu_male)/SUMPRODUCT(Population!$B81:$N81,'By group'!$B$27:$N$27))*Probability!T81*'By group'!$B$24*'By group'!T$23+(1-prop_idu_part)*SUMPRODUCT(Population!$BB81:$BN81,'By group'!$BB$27:$BN$27)*(1-prop_idu_male)/SUMPRODUCT(Population!$B81:$N81,'By group'!$B$27:$N$27)*Probability!BG81*'By group'!$B$24*'By group'!BG$23+Probability!AG81*Population!$DE81*(1-'By group'!AG$28*cond_eff)*'By group'!AG$23*prop_sw_use)*(1-Population!$DG81*circ_eff)</f>
        <v>1.2547369809003661E-3</v>
      </c>
      <c r="H81" s="191">
        <f>((1-(1-prop_idu_part)*SUMPRODUCT(Population!$BB81:$BN81,'By group'!$BB$27:$BN$27)*(1-prop_idu_male)/SUMPRODUCT(Population!$B81:$N81,'By group'!$B$27:$N$27))*Probability!U81*'By group'!$B$24*'By group'!U$23+(1-prop_idu_part)*SUMPRODUCT(Population!$BB81:$BN81,'By group'!$BB$27:$BN$27)*(1-prop_idu_male)/SUMPRODUCT(Population!$B81:$N81,'By group'!$B$27:$N$27)*Probability!BH81*'By group'!$B$24*'By group'!BH$23+Probability!AH81*Population!$DE81*(1-'By group'!AH$28*cond_eff)*'By group'!AH$23*prop_sw_use)*(1-Population!$DG81*circ_eff)</f>
        <v>1.0624157210286336E-3</v>
      </c>
      <c r="I81" s="191">
        <f>((1-(1-prop_idu_part)*SUMPRODUCT(Population!$BB81:$BN81,'By group'!$BB$27:$BN$27)*(1-prop_idu_male)/SUMPRODUCT(Population!$B81:$N81,'By group'!$B$27:$N$27))*Probability!V81*'By group'!$B$24*'By group'!V$23+(1-prop_idu_part)*SUMPRODUCT(Population!$BB81:$BN81,'By group'!$BB$27:$BN$27)*(1-prop_idu_male)/SUMPRODUCT(Population!$B81:$N81,'By group'!$B$27:$N$27)*Probability!BI81*'By group'!$B$24*'By group'!BI$23+Probability!AI81*Population!$DE81*(1-'By group'!AI$28*cond_eff)*'By group'!AI$23*prop_sw_use)*(1-Population!$DG81*circ_eff)</f>
        <v>0</v>
      </c>
      <c r="J81" s="191">
        <f>((1-(1-prop_idu_part)*SUMPRODUCT(Population!$BB81:$BN81,'By group'!$BB$27:$BN$27)*(1-prop_idu_male)/SUMPRODUCT(Population!$B81:$N81,'By group'!$B$27:$N$27))*Probability!W81*'By group'!$B$24*'By group'!W$23+(1-prop_idu_part)*SUMPRODUCT(Population!$BB81:$BN81,'By group'!$BB$27:$BN$27)*(1-prop_idu_male)/SUMPRODUCT(Population!$B81:$N81,'By group'!$B$27:$N$27)*Probability!BJ81*'By group'!$B$24*'By group'!BJ$23+Probability!AJ81*Population!$DE81*(1-'By group'!AJ$28*cond_eff)*'By group'!AJ$23*prop_sw_use)*(1-Population!$DG81*circ_eff)</f>
        <v>0</v>
      </c>
      <c r="K81" s="191">
        <f>((1-(1-prop_idu_part)*SUMPRODUCT(Population!$BB81:$BN81,'By group'!$BB$27:$BN$27)*(1-prop_idu_male)/SUMPRODUCT(Population!$B81:$N81,'By group'!$B$27:$N$27))*Probability!X81*'By group'!$B$24*'By group'!X$23+(1-prop_idu_part)*SUMPRODUCT(Population!$BB81:$BN81,'By group'!$BB$27:$BN$27)*(1-prop_idu_male)/SUMPRODUCT(Population!$B81:$N81,'By group'!$B$27:$N$27)*Probability!BK81*'By group'!$B$24*'By group'!BK$23+Probability!AK81*Population!$DE81*(1-'By group'!AK$28*cond_eff)*'By group'!AK$23*prop_sw_use)*(1-Population!$DG81*circ_eff)</f>
        <v>0</v>
      </c>
      <c r="L81" s="191">
        <f>((1-(1-prop_idu_part)*SUMPRODUCT(Population!$BB81:$BN81,'By group'!$BB$27:$BN$27)*(1-prop_idu_male)/SUMPRODUCT(Population!$B81:$N81,'By group'!$B$27:$N$27))*Probability!Y81*'By group'!$B$24*'By group'!Y$23+(1-prop_idu_part)*SUMPRODUCT(Population!$BB81:$BN81,'By group'!$BB$27:$BN$27)*(1-prop_idu_male)/SUMPRODUCT(Population!$B81:$N81,'By group'!$B$27:$N$27)*Probability!BL81*'By group'!$B$24*'By group'!BL$23+Probability!AL81*Population!$DE81*(1-'By group'!AL$28*cond_eff)*'By group'!AL$23*prop_sw_use)*(1-Population!$DG81*circ_eff)</f>
        <v>3.5582790624176573E-5</v>
      </c>
      <c r="M81" s="191">
        <f>((1-(1-prop_idu_part)*SUMPRODUCT(Population!$BB81:$BN81,'By group'!$BB$27:$BN$27)*(1-prop_idu_male)/SUMPRODUCT(Population!$B81:$N81,'By group'!$B$27:$N$27))*Probability!Z81*'By group'!$B$24*'By group'!Z$23+(1-prop_idu_part)*SUMPRODUCT(Population!$BB81:$BN81,'By group'!$BB$27:$BN$27)*(1-prop_idu_male)/SUMPRODUCT(Population!$B81:$N81,'By group'!$B$27:$N$27)*Probability!BM81*'By group'!$B$24*'By group'!BM$23+Probability!AM81*Population!$DE81*(1-'By group'!AM$28*cond_eff)*'By group'!AM$23*prop_sw_use)*(1-Population!$DG81*circ_eff)</f>
        <v>5.5689161867379785E-5</v>
      </c>
      <c r="N81" s="191">
        <f>((1-(1-prop_idu_part)*SUMPRODUCT(Population!$BB81:$BN81,'By group'!$BB$27:$BN$27)*(1-prop_idu_male)/SUMPRODUCT(Population!$B81:$N81,'By group'!$B$27:$N$27))*Probability!AA81*'By group'!$B$24*'By group'!AA$23+(1-prop_idu_part)*SUMPRODUCT(Population!$BB81:$BN81,'By group'!$BB$27:$BN$27)*(1-prop_idu_male)/SUMPRODUCT(Population!$B81:$N81,'By group'!$B$27:$N$27)*Probability!BN81*'By group'!$B$24*'By group'!BN$23+Probability!AN81*Population!$DE81*(1-'By group'!AN$28*cond_eff)*'By group'!AN$23*prop_sw_use)*(1-Population!$DG81*circ_eff)</f>
        <v>4.5291071544637914E-5</v>
      </c>
      <c r="O81" s="190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group'!$BB$27:$BN$27)*prop_idu_male))*Probability!B81*Population!$DC81*(1-'By group'!O$28*'By group'!O$29)*'By group'!B$23+(1-prop_idu_part)*SUMPRODUCT(Population!$BB81:$BN81,'By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group'!$BB$27:$BN$27)*prop_idu_male)*Probability!BB81*Population!$DD81*(1-'By group'!BB$28*'By group'!BB$29)*'By group'!BB$23</f>
        <v>0</v>
      </c>
      <c r="P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group'!$BB$27:$BN$27)*prop_idu_male))*Probability!C81*Population!$DC81*(1-'By group'!P$28*'By group'!P$29)*'By group'!C$23+(1-prop_idu_part)*SUMPRODUCT(Population!$BB81:$BN81,'By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group'!$BB$27:$BN$27)*prop_idu_male)*Probability!BC81*Population!$DD81*(1-'By group'!BC$28*'By group'!BC$29)*'By group'!BC$23</f>
        <v>1.0684292841741723E-3</v>
      </c>
      <c r="Q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group'!$BB$27:$BN$27)*prop_idu_male))*Probability!D81*Population!$DC81*(1-'By group'!Q$28*'By group'!Q$29)*'By group'!D$23+(1-prop_idu_part)*SUMPRODUCT(Population!$BB81:$BN81,'By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group'!$BB$27:$BN$27)*prop_idu_male)*Probability!BD81*Population!$DD81*(1-'By group'!BD$28*'By group'!BD$29)*'By group'!BD$23</f>
        <v>1.5575455009952483E-3</v>
      </c>
      <c r="R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group'!$BB$27:$BN$27)*prop_idu_male))*Probability!E81*Population!$DC81*(1-'By group'!R$28*'By group'!R$29)*'By group'!E$23+(1-prop_idu_part)*SUMPRODUCT(Population!$BB81:$BN81,'By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group'!$BB$27:$BN$27)*prop_idu_male)*Probability!BE81*Population!$DD81*(1-'By group'!BE$28*'By group'!BE$29)*'By group'!BE$23</f>
        <v>1.8035008306233314E-3</v>
      </c>
      <c r="S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group'!$BB$27:$BN$27)*prop_idu_male))*Probability!F81*Population!$DC81*(1-'By group'!S$28*'By group'!S$29)*'By group'!F$23+(1-prop_idu_part)*SUMPRODUCT(Population!$BB81:$BN81,'By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group'!$BB$27:$BN$27)*prop_idu_male)*Probability!BF81*Population!$DD81*(1-'By group'!BF$28*'By group'!BF$29)*'By group'!BF$23</f>
        <v>9.5910354248367571E-4</v>
      </c>
      <c r="T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group'!$BB$27:$BN$27)*prop_idu_male))*Probability!G81*Population!$DC81*(1-'By group'!T$28*'By group'!T$29)*'By group'!G$23+(1-prop_idu_part)*SUMPRODUCT(Population!$BB81:$BN81,'By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group'!$BB$27:$BN$27)*prop_idu_male)*Probability!BG81*Population!$DD81*(1-'By group'!BG$28*'By group'!BG$29)*'By group'!BG$23</f>
        <v>5.7574742867896184E-4</v>
      </c>
      <c r="U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group'!$BB$27:$BN$27)*prop_idu_male))*Probability!H81*Population!$DC81*(1-'By group'!U$28*'By group'!U$29)*'By group'!H$23+(1-prop_idu_part)*SUMPRODUCT(Population!$BB81:$BN81,'By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group'!$BB$27:$BN$27)*prop_idu_male)*Probability!BH81*Population!$DD81*(1-'By group'!BH$28*'By group'!BH$29)*'By group'!BH$23</f>
        <v>4.8616944154818018E-4</v>
      </c>
      <c r="V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group'!$BB$27:$BN$27)*prop_idu_male))*Probability!I81*Population!$DC81*(1-'By group'!V$28*'By group'!V$29)*'By group'!I$23+(1-prop_idu_part)*SUMPRODUCT(Population!$BB81:$BN81,'By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group'!$BB$27:$BN$27)*prop_idu_male)*Probability!BI81*Population!$DD81*(1-'By group'!BI$28*'By group'!BI$29)*'By group'!BI$23</f>
        <v>0</v>
      </c>
      <c r="W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group'!$BB$27:$BN$27)*prop_idu_male))*Probability!J81*Population!$DC81*(1-'By group'!W$28*'By group'!W$29)*'By group'!J$23+(1-prop_idu_part)*SUMPRODUCT(Population!$BB81:$BN81,'By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group'!$BB$27:$BN$27)*prop_idu_male)*Probability!BJ81*Population!$DD81*(1-'By group'!BJ$28*'By group'!BJ$29)*'By group'!BJ$23</f>
        <v>0</v>
      </c>
      <c r="X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group'!$BB$27:$BN$27)*prop_idu_male))*Probability!K81*Population!$DC81*(1-'By group'!X$28*'By group'!X$29)*'By group'!K$23+(1-prop_idu_part)*SUMPRODUCT(Population!$BB81:$BN81,'By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group'!$BB$27:$BN$27)*prop_idu_male)*Probability!BK81*Population!$DD81*(1-'By group'!BK$28*'By group'!BK$29)*'By group'!BK$23</f>
        <v>0</v>
      </c>
      <c r="Y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group'!$BB$27:$BN$27)*prop_idu_male))*Probability!L81*Population!$DC81*(1-'By group'!Y$28*'By group'!Y$29)*'By group'!L$23+(1-prop_idu_part)*SUMPRODUCT(Population!$BB81:$BN81,'By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group'!$BB$27:$BN$27)*prop_idu_male)*Probability!BL81*Population!$DD81*(1-'By group'!BL$28*'By group'!BL$29)*'By group'!BL$23</f>
        <v>1.6280765880039181E-5</v>
      </c>
      <c r="Z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group'!$BB$27:$BN$27)*prop_idu_male))*Probability!M81*Population!$DC81*(1-'By group'!Z$28*'By group'!Z$29)*'By group'!M$23+(1-prop_idu_part)*SUMPRODUCT(Population!$BB81:$BN81,'By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group'!$BB$27:$BN$27)*prop_idu_male)*Probability!BM81*Population!$DD81*(1-'By group'!BM$28*'By group'!BM$29)*'By group'!BM$23</f>
        <v>2.5423808489503573E-5</v>
      </c>
      <c r="AA81" s="191">
        <f>(1-(1-prop_idu_part)*SUMPRODUCT(Population!$BB81:$BN81,'By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group'!$BB$27:$BN$27)*prop_idu_male))*Probability!N81*Population!$DC81*(1-'By group'!AA$28*'By group'!AA$29)*'By group'!N$23+(1-prop_idu_part)*SUMPRODUCT(Population!$BB81:$BN81,'By group'!$BB$27:$BN$27)*prop_idu_male/(SUMPRODUCT(Population!$B81:$N81,'By group'!$B$27:$N$27)-(1-prop_idu_part)*SUMPRODUCT(Population!$BB81:$BN81,'By group'!$BB$27:$BN$27)*(1-prop_idu_male)+(1-prop_idu_part)*SUMPRODUCT(Population!$BB81:$BN81,'By group'!$BB$27:$BN$27)*prop_idu_male)*Probability!BN81*Population!$DD81*(1-'By group'!BN$28*'By group'!BN$29)*'By group'!BN$23</f>
        <v>2.0634700603445266E-5</v>
      </c>
      <c r="AB81" s="229">
        <f>Probability!B81*'By group'!$AB$24*'By group'!B$23</f>
        <v>0</v>
      </c>
      <c r="AC81" s="229">
        <f>Probability!C81*'By group'!$AB$24*'By group'!C$23</f>
        <v>4.9826006635695912E-2</v>
      </c>
      <c r="AD81" s="229">
        <f>Probability!D81*'By group'!$AB$24*'By group'!D$23</f>
        <v>7.2637922170968636E-2</v>
      </c>
      <c r="AE81" s="229">
        <f>Probability!E81*'By group'!$AB$24*'By group'!E$23</f>
        <v>8.4111470055252713E-2</v>
      </c>
      <c r="AF81" s="229">
        <f>Probability!F81*'By group'!$AB$24*'By group'!F$23</f>
        <v>4.4731769726464012E-2</v>
      </c>
      <c r="AG81" s="229">
        <f>Probability!G81*'By group'!$AB$24*'By group'!G$23</f>
        <v>2.6852869909079528E-2</v>
      </c>
      <c r="AH81" s="229">
        <f>Probability!H81*'By group'!$AB$24*'By group'!H$23</f>
        <v>2.2675663680526908E-2</v>
      </c>
      <c r="AI81" s="229">
        <f>Probability!I81*'By group'!$AB$24*'By group'!I$23</f>
        <v>0</v>
      </c>
      <c r="AJ81" s="229">
        <f>Probability!J81*'By group'!$AB$24*'By group'!J$23</f>
        <v>0</v>
      </c>
      <c r="AK81" s="229">
        <f>Probability!K81*'By group'!$AB$24*'By group'!K$23</f>
        <v>0</v>
      </c>
      <c r="AL81" s="229">
        <f>Probability!L81*'By group'!$AB$24*'By group'!L$23</f>
        <v>7.5936068123744779E-4</v>
      </c>
      <c r="AM81" s="229">
        <f>Probability!M81*'By group'!$AB$24*'By group'!M$23</f>
        <v>1.1858466744542784E-3</v>
      </c>
      <c r="AN81" s="229">
        <f>Probability!N81*'By group'!$AB$24*'By group'!N$23</f>
        <v>9.6250421486648462E-4</v>
      </c>
      <c r="AO81" s="40">
        <f>Probability!AO81*'By group'!$AO$24*'By group'!AO$23</f>
        <v>0</v>
      </c>
      <c r="AP81" s="42">
        <f>Probability!AP81*'By group'!$AO$24*'By group'!AP$23</f>
        <v>5.8172222773249984E-3</v>
      </c>
      <c r="AQ81" s="42">
        <f>Probability!AQ81*'By group'!$AO$24*'By group'!AQ$23</f>
        <v>8.3909619136705305E-3</v>
      </c>
      <c r="AR81" s="42">
        <f>Probability!AR81*'By group'!$AO$24*'By group'!AR$23</f>
        <v>9.5512142397166828E-3</v>
      </c>
      <c r="AS81" s="42">
        <f>Probability!AS81*'By group'!$AO$24*'By group'!AS$23</f>
        <v>5.0045032782396514E-3</v>
      </c>
      <c r="AT81" s="42">
        <f>Probability!AT81*'By group'!$AO$24*'By group'!AT$23</f>
        <v>2.9676453554237266E-3</v>
      </c>
      <c r="AU81" s="42">
        <f>Probability!AU81*'By group'!$AO$24*'By group'!AU$23</f>
        <v>2.4415427531948156E-3</v>
      </c>
      <c r="AV81" s="42">
        <f>Probability!AV81*'By group'!$AO$24*'By group'!AV$23</f>
        <v>0</v>
      </c>
      <c r="AW81" s="42">
        <f>Probability!AW81*'By group'!$AO$24*'By group'!AW$23</f>
        <v>0</v>
      </c>
      <c r="AX81" s="42">
        <f>Probability!AX81*'By group'!$AO$24*'By group'!AX$23</f>
        <v>0</v>
      </c>
      <c r="AY81" s="42">
        <f>Probability!AY81*'By group'!$AO$24*'By group'!AY$23</f>
        <v>8.1623335296983931E-5</v>
      </c>
      <c r="AZ81" s="42">
        <f>Probability!AZ81*'By group'!$AO$24*'By group'!AZ$23</f>
        <v>1.2308143314556933E-4</v>
      </c>
      <c r="BA81" s="43">
        <f>Probability!BA81*'By group'!$AO$24*'By group'!BA$23</f>
        <v>9.4544594708233419E-5</v>
      </c>
      <c r="BB81" s="191">
        <f>prop_idu_part*Probability!BB81*'By group'!$BB$24*'By group'!BB$23+Probability!BB81*'By group'!$BB$30*'By group'!BB$31</f>
        <v>0</v>
      </c>
      <c r="BC81" s="191">
        <f>prop_idu_part*Probability!BC81*'By group'!$BB$24*'By group'!BC$23+Probability!BC81*'By group'!$BB$30*'By group'!BC$31</f>
        <v>5.8639922851998615E-2</v>
      </c>
      <c r="BD81" s="191">
        <f>prop_idu_part*Probability!BD81*'By group'!$BB$24*'By group'!BD$23+Probability!BD81*'By group'!$BB$30*'By group'!BD$31</f>
        <v>0.13714096189000252</v>
      </c>
      <c r="BE81" s="191">
        <f>prop_idu_part*Probability!BE81*'By group'!$BB$24*'By group'!BE$23+Probability!BE81*'By group'!$BB$30*'By group'!BE$31</f>
        <v>0.13415810503073866</v>
      </c>
      <c r="BF81" s="191">
        <f>prop_idu_part*Probability!BF81*'By group'!$BB$24*'By group'!BF$23+Probability!BF81*'By group'!$BB$30*'By group'!BF$31</f>
        <v>4.3852258717888809E-2</v>
      </c>
      <c r="BG81" s="191">
        <f>prop_idu_part*Probability!BG81*'By group'!$BB$24*'By group'!BG$23+Probability!BG81*'By group'!$BB$30*'By group'!BG$31</f>
        <v>1.3392528809231346E-2</v>
      </c>
      <c r="BH81" s="191">
        <f>prop_idu_part*Probability!BH81*'By group'!$BB$24*'By group'!BH$23+Probability!BH81*'By group'!$BB$30*'By group'!BH$31</f>
        <v>1.0508745572055618E-2</v>
      </c>
      <c r="BI81" s="191">
        <f>prop_idu_part*Probability!BI81*'By group'!$BB$24*'By group'!BI$23+Probability!BI81*'By group'!$BB$30*'By group'!BI$31</f>
        <v>0</v>
      </c>
      <c r="BJ81" s="191">
        <f>prop_idu_part*Probability!BJ81*'By group'!$BB$24*'By group'!BJ$23+Probability!BJ81*'By group'!$BB$30*'By group'!BJ$31</f>
        <v>0</v>
      </c>
      <c r="BK81" s="191">
        <f>prop_idu_part*Probability!BK81*'By group'!$BB$24*'By group'!BK$23+Probability!BK81*'By group'!$BB$30*'By group'!BK$31</f>
        <v>0</v>
      </c>
      <c r="BL81" s="191">
        <f>prop_idu_part*Probability!BL81*'By group'!$BB$24*'By group'!BL$23+Probability!BL81*'By group'!$BB$30*'By group'!BL$31</f>
        <v>4.7669776443154122E-3</v>
      </c>
      <c r="BM81" s="191">
        <f>prop_idu_part*Probability!BM81*'By group'!$BB$24*'By group'!BM$23+Probability!BM81*'By group'!$BB$30*'By group'!BM$31</f>
        <v>2.3852228758302571E-3</v>
      </c>
      <c r="BN81" s="192">
        <f>prop_idu_part*Probability!BN81*'By group'!$BB$24*'By group'!BN$23+Probability!BN81*'By group'!$BB$30*'By group'!BN$31</f>
        <v>1.7403211754480068E-3</v>
      </c>
    </row>
    <row r="82" spans="1:66" x14ac:dyDescent="0.25">
      <c r="A82">
        <f t="shared" si="1"/>
        <v>39</v>
      </c>
      <c r="B82" s="190">
        <f>((1-(1-prop_idu_part)*SUMPRODUCT(Population!$BB82:$BN82,'By group'!$BB$27:$BN$27)*(1-prop_idu_male)/SUMPRODUCT(Population!$B82:$N82,'By group'!$B$27:$N$27))*Probability!O82*'By group'!$B$24*'By group'!O$23+(1-prop_idu_part)*SUMPRODUCT(Population!$BB82:$BN82,'By group'!$BB$27:$BN$27)*(1-prop_idu_male)/SUMPRODUCT(Population!$B82:$N82,'By group'!$B$27:$N$27)*Probability!BB82*'By group'!$B$24*'By group'!BB$23+Probability!AB82*Population!$DE82*(1-'By group'!AB$28*cond_eff)*'By group'!AB$23*prop_sw_use)*(1-Population!$DG82*circ_eff)</f>
        <v>0</v>
      </c>
      <c r="C82" s="191">
        <f>((1-(1-prop_idu_part)*SUMPRODUCT(Population!$BB82:$BN82,'By group'!$BB$27:$BN$27)*(1-prop_idu_male)/SUMPRODUCT(Population!$B82:$N82,'By group'!$B$27:$N$27))*Probability!P82*'By group'!$B$24*'By group'!P$23+(1-prop_idu_part)*SUMPRODUCT(Population!$BB82:$BN82,'By group'!$BB$27:$BN$27)*(1-prop_idu_male)/SUMPRODUCT(Population!$B82:$N82,'By group'!$B$27:$N$27)*Probability!BC82*'By group'!$B$24*'By group'!BC$23+Probability!AC82*Population!$DE82*(1-'By group'!AC$28*cond_eff)*'By group'!AC$23*prop_sw_use)*(1-Population!$DG82*circ_eff)</f>
        <v>2.3023234704347018E-3</v>
      </c>
      <c r="D82" s="191">
        <f>((1-(1-prop_idu_part)*SUMPRODUCT(Population!$BB82:$BN82,'By group'!$BB$27:$BN$27)*(1-prop_idu_male)/SUMPRODUCT(Population!$B82:$N82,'By group'!$B$27:$N$27))*Probability!Q82*'By group'!$B$24*'By group'!Q$23+(1-prop_idu_part)*SUMPRODUCT(Population!$BB82:$BN82,'By group'!$BB$27:$BN$27)*(1-prop_idu_male)/SUMPRODUCT(Population!$B82:$N82,'By group'!$B$27:$N$27)*Probability!BD82*'By group'!$B$24*'By group'!BD$23+Probability!AD82*Population!$DE82*(1-'By group'!AD$28*cond_eff)*'By group'!AD$23*prop_sw_use)*(1-Population!$DG82*circ_eff)</f>
        <v>3.3663694761730451E-3</v>
      </c>
      <c r="E82" s="191">
        <f>((1-(1-prop_idu_part)*SUMPRODUCT(Population!$BB82:$BN82,'By group'!$BB$27:$BN$27)*(1-prop_idu_male)/SUMPRODUCT(Population!$B82:$N82,'By group'!$B$27:$N$27))*Probability!R82*'By group'!$B$24*'By group'!R$23+(1-prop_idu_part)*SUMPRODUCT(Population!$BB82:$BN82,'By group'!$BB$27:$BN$27)*(1-prop_idu_male)/SUMPRODUCT(Population!$B82:$N82,'By group'!$B$27:$N$27)*Probability!BE82*'By group'!$B$24*'By group'!BE$23+Probability!AE82*Population!$DE82*(1-'By group'!AE$28*cond_eff)*'By group'!AE$23*prop_sw_use)*(1-Population!$DG82*circ_eff)</f>
        <v>3.9132438382958887E-3</v>
      </c>
      <c r="F82" s="191">
        <f>((1-(1-prop_idu_part)*SUMPRODUCT(Population!$BB82:$BN82,'By group'!$BB$27:$BN$27)*(1-prop_idu_male)/SUMPRODUCT(Population!$B82:$N82,'By group'!$B$27:$N$27))*Probability!S82*'By group'!$B$24*'By group'!S$23+(1-prop_idu_part)*SUMPRODUCT(Population!$BB82:$BN82,'By group'!$BB$27:$BN$27)*(1-prop_idu_male)/SUMPRODUCT(Population!$B82:$N82,'By group'!$B$27:$N$27)*Probability!BF82*'By group'!$B$24*'By group'!BF$23+Probability!AF82*Population!$DE82*(1-'By group'!AF$28*cond_eff)*'By group'!AF$23*prop_sw_use)*(1-Population!$DG82*circ_eff)</f>
        <v>2.0867605795301244E-3</v>
      </c>
      <c r="G82" s="191">
        <f>((1-(1-prop_idu_part)*SUMPRODUCT(Population!$BB82:$BN82,'By group'!$BB$27:$BN$27)*(1-prop_idu_male)/SUMPRODUCT(Population!$B82:$N82,'By group'!$B$27:$N$27))*Probability!T82*'By group'!$B$24*'By group'!T$23+(1-prop_idu_part)*SUMPRODUCT(Population!$BB82:$BN82,'By group'!$BB$27:$BN$27)*(1-prop_idu_male)/SUMPRODUCT(Population!$B82:$N82,'By group'!$B$27:$N$27)*Probability!BG82*'By group'!$B$24*'By group'!BG$23+Probability!AG82*Population!$DE82*(1-'By group'!AG$28*cond_eff)*'By group'!AG$23*prop_sw_use)*(1-Population!$DG82*circ_eff)</f>
        <v>1.2548651589122475E-3</v>
      </c>
      <c r="H82" s="191">
        <f>((1-(1-prop_idu_part)*SUMPRODUCT(Population!$BB82:$BN82,'By group'!$BB$27:$BN$27)*(1-prop_idu_male)/SUMPRODUCT(Population!$B82:$N82,'By group'!$B$27:$N$27))*Probability!U82*'By group'!$B$24*'By group'!U$23+(1-prop_idu_part)*SUMPRODUCT(Population!$BB82:$BN82,'By group'!$BB$27:$BN$27)*(1-prop_idu_male)/SUMPRODUCT(Population!$B82:$N82,'By group'!$B$27:$N$27)*Probability!BH82*'By group'!$B$24*'By group'!BH$23+Probability!AH82*Population!$DE82*(1-'By group'!AH$28*cond_eff)*'By group'!AH$23*prop_sw_use)*(1-Population!$DG82*circ_eff)</f>
        <v>1.0622707839674662E-3</v>
      </c>
      <c r="I82" s="191">
        <f>((1-(1-prop_idu_part)*SUMPRODUCT(Population!$BB82:$BN82,'By group'!$BB$27:$BN$27)*(1-prop_idu_male)/SUMPRODUCT(Population!$B82:$N82,'By group'!$B$27:$N$27))*Probability!V82*'By group'!$B$24*'By group'!V$23+(1-prop_idu_part)*SUMPRODUCT(Population!$BB82:$BN82,'By group'!$BB$27:$BN$27)*(1-prop_idu_male)/SUMPRODUCT(Population!$B82:$N82,'By group'!$B$27:$N$27)*Probability!BI82*'By group'!$B$24*'By group'!BI$23+Probability!AI82*Population!$DE82*(1-'By group'!AI$28*cond_eff)*'By group'!AI$23*prop_sw_use)*(1-Population!$DG82*circ_eff)</f>
        <v>0</v>
      </c>
      <c r="J82" s="191">
        <f>((1-(1-prop_idu_part)*SUMPRODUCT(Population!$BB82:$BN82,'By group'!$BB$27:$BN$27)*(1-prop_idu_male)/SUMPRODUCT(Population!$B82:$N82,'By group'!$B$27:$N$27))*Probability!W82*'By group'!$B$24*'By group'!W$23+(1-prop_idu_part)*SUMPRODUCT(Population!$BB82:$BN82,'By group'!$BB$27:$BN$27)*(1-prop_idu_male)/SUMPRODUCT(Population!$B82:$N82,'By group'!$B$27:$N$27)*Probability!BJ82*'By group'!$B$24*'By group'!BJ$23+Probability!AJ82*Population!$DE82*(1-'By group'!AJ$28*cond_eff)*'By group'!AJ$23*prop_sw_use)*(1-Population!$DG82*circ_eff)</f>
        <v>0</v>
      </c>
      <c r="K82" s="191">
        <f>((1-(1-prop_idu_part)*SUMPRODUCT(Population!$BB82:$BN82,'By group'!$BB$27:$BN$27)*(1-prop_idu_male)/SUMPRODUCT(Population!$B82:$N82,'By group'!$B$27:$N$27))*Probability!X82*'By group'!$B$24*'By group'!X$23+(1-prop_idu_part)*SUMPRODUCT(Population!$BB82:$BN82,'By group'!$BB$27:$BN$27)*(1-prop_idu_male)/SUMPRODUCT(Population!$B82:$N82,'By group'!$B$27:$N$27)*Probability!BK82*'By group'!$B$24*'By group'!BK$23+Probability!AK82*Population!$DE82*(1-'By group'!AK$28*cond_eff)*'By group'!AK$23*prop_sw_use)*(1-Population!$DG82*circ_eff)</f>
        <v>0</v>
      </c>
      <c r="L82" s="191">
        <f>((1-(1-prop_idu_part)*SUMPRODUCT(Population!$BB82:$BN82,'By group'!$BB$27:$BN$27)*(1-prop_idu_male)/SUMPRODUCT(Population!$B82:$N82,'By group'!$B$27:$N$27))*Probability!Y82*'By group'!$B$24*'By group'!Y$23+(1-prop_idu_part)*SUMPRODUCT(Population!$BB82:$BN82,'By group'!$BB$27:$BN$27)*(1-prop_idu_male)/SUMPRODUCT(Population!$B82:$N82,'By group'!$B$27:$N$27)*Probability!BL82*'By group'!$B$24*'By group'!BL$23+Probability!AL82*Population!$DE82*(1-'By group'!AL$28*cond_eff)*'By group'!AL$23*prop_sw_use)*(1-Population!$DG82*circ_eff)</f>
        <v>3.5578575124730735E-5</v>
      </c>
      <c r="M82" s="191">
        <f>((1-(1-prop_idu_part)*SUMPRODUCT(Population!$BB82:$BN82,'By group'!$BB$27:$BN$27)*(1-prop_idu_male)/SUMPRODUCT(Population!$B82:$N82,'By group'!$B$27:$N$27))*Probability!Z82*'By group'!$B$24*'By group'!Z$23+(1-prop_idu_part)*SUMPRODUCT(Population!$BB82:$BN82,'By group'!$BB$27:$BN$27)*(1-prop_idu_male)/SUMPRODUCT(Population!$B82:$N82,'By group'!$B$27:$N$27)*Probability!BM82*'By group'!$B$24*'By group'!BM$23+Probability!AM82*Population!$DE82*(1-'By group'!AM$28*cond_eff)*'By group'!AM$23*prop_sw_use)*(1-Population!$DG82*circ_eff)</f>
        <v>5.566046329605547E-5</v>
      </c>
      <c r="N82" s="191">
        <f>((1-(1-prop_idu_part)*SUMPRODUCT(Population!$BB82:$BN82,'By group'!$BB$27:$BN$27)*(1-prop_idu_male)/SUMPRODUCT(Population!$B82:$N82,'By group'!$B$27:$N$27))*Probability!AA82*'By group'!$B$24*'By group'!AA$23+(1-prop_idu_part)*SUMPRODUCT(Population!$BB82:$BN82,'By group'!$BB$27:$BN$27)*(1-prop_idu_male)/SUMPRODUCT(Population!$B82:$N82,'By group'!$B$27:$N$27)*Probability!BN82*'By group'!$B$24*'By group'!BN$23+Probability!AN82*Population!$DE82*(1-'By group'!AN$28*cond_eff)*'By group'!AN$23*prop_sw_use)*(1-Population!$DG82*circ_eff)</f>
        <v>4.5223218646024745E-5</v>
      </c>
      <c r="O82" s="190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group'!$BB$27:$BN$27)*prop_idu_male))*Probability!B82*Population!$DC82*(1-'By group'!O$28*'By group'!O$29)*'By group'!B$23+(1-prop_idu_part)*SUMPRODUCT(Population!$BB82:$BN82,'By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group'!$BB$27:$BN$27)*prop_idu_male)*Probability!BB82*Population!$DD82*(1-'By group'!BB$28*'By group'!BB$29)*'By group'!BB$23</f>
        <v>0</v>
      </c>
      <c r="P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group'!$BB$27:$BN$27)*prop_idu_male))*Probability!C82*Population!$DC82*(1-'By group'!P$28*'By group'!P$29)*'By group'!C$23+(1-prop_idu_part)*SUMPRODUCT(Population!$BB82:$BN82,'By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group'!$BB$27:$BN$27)*prop_idu_male)*Probability!BC82*Population!$DD82*(1-'By group'!BC$28*'By group'!BC$29)*'By group'!BC$23</f>
        <v>1.0684720698345286E-3</v>
      </c>
      <c r="Q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group'!$BB$27:$BN$27)*prop_idu_male))*Probability!D82*Population!$DC82*(1-'By group'!Q$28*'By group'!Q$29)*'By group'!D$23+(1-prop_idu_part)*SUMPRODUCT(Population!$BB82:$BN82,'By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group'!$BB$27:$BN$27)*prop_idu_male)*Probability!BD82*Population!$DD82*(1-'By group'!BD$28*'By group'!BD$29)*'By group'!BD$23</f>
        <v>1.5575568611552217E-3</v>
      </c>
      <c r="R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group'!$BB$27:$BN$27)*prop_idu_male))*Probability!E82*Population!$DC82*(1-'By group'!R$28*'By group'!R$29)*'By group'!E$23+(1-prop_idu_part)*SUMPRODUCT(Population!$BB82:$BN82,'By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group'!$BB$27:$BN$27)*prop_idu_male)*Probability!BE82*Population!$DD82*(1-'By group'!BE$28*'By group'!BE$29)*'By group'!BE$23</f>
        <v>1.803351175573478E-3</v>
      </c>
      <c r="S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group'!$BB$27:$BN$27)*prop_idu_male))*Probability!F82*Population!$DC82*(1-'By group'!S$28*'By group'!S$29)*'By group'!F$23+(1-prop_idu_part)*SUMPRODUCT(Population!$BB82:$BN82,'By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group'!$BB$27:$BN$27)*prop_idu_male)*Probability!BF82*Population!$DD82*(1-'By group'!BF$28*'By group'!BF$29)*'By group'!BF$23</f>
        <v>9.5891631887251366E-4</v>
      </c>
      <c r="T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group'!$BB$27:$BN$27)*prop_idu_male))*Probability!G82*Population!$DC82*(1-'By group'!T$28*'By group'!T$29)*'By group'!G$23+(1-prop_idu_part)*SUMPRODUCT(Population!$BB82:$BN82,'By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group'!$BB$27:$BN$27)*prop_idu_male)*Probability!BG82*Population!$DD82*(1-'By group'!BG$28*'By group'!BG$29)*'By group'!BG$23</f>
        <v>5.7556217108744559E-4</v>
      </c>
      <c r="U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group'!$BB$27:$BN$27)*prop_idu_male))*Probability!H82*Population!$DC82*(1-'By group'!U$28*'By group'!U$29)*'By group'!H$23+(1-prop_idu_part)*SUMPRODUCT(Population!$BB82:$BN82,'By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group'!$BB$27:$BN$27)*prop_idu_male)*Probability!BH82*Population!$DD82*(1-'By group'!BH$28*'By group'!BH$29)*'By group'!BH$23</f>
        <v>4.8583410295178369E-4</v>
      </c>
      <c r="V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group'!$BB$27:$BN$27)*prop_idu_male))*Probability!I82*Population!$DC82*(1-'By group'!V$28*'By group'!V$29)*'By group'!I$23+(1-prop_idu_part)*SUMPRODUCT(Population!$BB82:$BN82,'By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group'!$BB$27:$BN$27)*prop_idu_male)*Probability!BI82*Population!$DD82*(1-'By group'!BI$28*'By group'!BI$29)*'By group'!BI$23</f>
        <v>0</v>
      </c>
      <c r="W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group'!$BB$27:$BN$27)*prop_idu_male))*Probability!J82*Population!$DC82*(1-'By group'!W$28*'By group'!W$29)*'By group'!J$23+(1-prop_idu_part)*SUMPRODUCT(Population!$BB82:$BN82,'By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group'!$BB$27:$BN$27)*prop_idu_male)*Probability!BJ82*Population!$DD82*(1-'By group'!BJ$28*'By group'!BJ$29)*'By group'!BJ$23</f>
        <v>0</v>
      </c>
      <c r="X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group'!$BB$27:$BN$27)*prop_idu_male))*Probability!K82*Population!$DC82*(1-'By group'!X$28*'By group'!X$29)*'By group'!K$23+(1-prop_idu_part)*SUMPRODUCT(Population!$BB82:$BN82,'By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group'!$BB$27:$BN$27)*prop_idu_male)*Probability!BK82*Population!$DD82*(1-'By group'!BK$28*'By group'!BK$29)*'By group'!BK$23</f>
        <v>0</v>
      </c>
      <c r="Y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group'!$BB$27:$BN$27)*prop_idu_male))*Probability!L82*Population!$DC82*(1-'By group'!Y$28*'By group'!Y$29)*'By group'!L$23+(1-prop_idu_part)*SUMPRODUCT(Population!$BB82:$BN82,'By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group'!$BB$27:$BN$27)*prop_idu_male)*Probability!BL82*Population!$DD82*(1-'By group'!BL$28*'By group'!BL$29)*'By group'!BL$23</f>
        <v>1.626938524050543E-5</v>
      </c>
      <c r="Z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group'!$BB$27:$BN$27)*prop_idu_male))*Probability!M82*Population!$DC82*(1-'By group'!Z$28*'By group'!Z$29)*'By group'!M$23+(1-prop_idu_part)*SUMPRODUCT(Population!$BB82:$BN82,'By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group'!$BB$27:$BN$27)*prop_idu_male)*Probability!BM82*Population!$DD82*(1-'By group'!BM$28*'By group'!BM$29)*'By group'!BM$23</f>
        <v>2.5390783218256312E-5</v>
      </c>
      <c r="AA82" s="191">
        <f>(1-(1-prop_idu_part)*SUMPRODUCT(Population!$BB82:$BN82,'By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group'!$BB$27:$BN$27)*prop_idu_male))*Probability!N82*Population!$DC82*(1-'By group'!AA$28*'By group'!AA$29)*'By group'!N$23+(1-prop_idu_part)*SUMPRODUCT(Population!$BB82:$BN82,'By group'!$BB$27:$BN$27)*prop_idu_male/(SUMPRODUCT(Population!$B82:$N82,'By group'!$B$27:$N$27)-(1-prop_idu_part)*SUMPRODUCT(Population!$BB82:$BN82,'By group'!$BB$27:$BN$27)*(1-prop_idu_male)+(1-prop_idu_part)*SUMPRODUCT(Population!$BB82:$BN82,'By group'!$BB$27:$BN$27)*prop_idu_male)*Probability!BN82*Population!$DD82*(1-'By group'!BN$28*'By group'!BN$29)*'By group'!BN$23</f>
        <v>2.0583890129264343E-5</v>
      </c>
      <c r="AB82" s="229">
        <f>Probability!B82*'By group'!$AB$24*'By group'!B$23</f>
        <v>0</v>
      </c>
      <c r="AC82" s="229">
        <f>Probability!C82*'By group'!$AB$24*'By group'!C$23</f>
        <v>4.9833970466134254E-2</v>
      </c>
      <c r="AD82" s="229">
        <f>Probability!D82*'By group'!$AB$24*'By group'!D$23</f>
        <v>7.2647151397332493E-2</v>
      </c>
      <c r="AE82" s="229">
        <f>Probability!E82*'By group'!$AB$24*'By group'!E$23</f>
        <v>8.4114559477721826E-2</v>
      </c>
      <c r="AF82" s="229">
        <f>Probability!F82*'By group'!$AB$24*'By group'!F$23</f>
        <v>4.4728389958638579E-2</v>
      </c>
      <c r="AG82" s="229">
        <f>Probability!G82*'By group'!$AB$24*'By group'!G$23</f>
        <v>2.6847440766948422E-2</v>
      </c>
      <c r="AH82" s="229">
        <f>Probability!H82*'By group'!$AB$24*'By group'!H$23</f>
        <v>2.2662730892371832E-2</v>
      </c>
      <c r="AI82" s="229">
        <f>Probability!I82*'By group'!$AB$24*'By group'!I$23</f>
        <v>0</v>
      </c>
      <c r="AJ82" s="229">
        <f>Probability!J82*'By group'!$AB$24*'By group'!J$23</f>
        <v>0</v>
      </c>
      <c r="AK82" s="229">
        <f>Probability!K82*'By group'!$AB$24*'By group'!K$23</f>
        <v>0</v>
      </c>
      <c r="AL82" s="229">
        <f>Probability!L82*'By group'!$AB$24*'By group'!L$23</f>
        <v>7.5892054968491917E-4</v>
      </c>
      <c r="AM82" s="229">
        <f>Probability!M82*'By group'!$AB$24*'By group'!M$23</f>
        <v>1.1844475914898199E-3</v>
      </c>
      <c r="AN82" s="229">
        <f>Probability!N82*'By group'!$AB$24*'By group'!N$23</f>
        <v>9.6024846231927935E-4</v>
      </c>
      <c r="AO82" s="40">
        <f>Probability!AO82*'By group'!$AO$24*'By group'!AO$23</f>
        <v>0</v>
      </c>
      <c r="AP82" s="42">
        <f>Probability!AP82*'By group'!$AO$24*'By group'!AP$23</f>
        <v>5.8467834782964228E-3</v>
      </c>
      <c r="AQ82" s="42">
        <f>Probability!AQ82*'By group'!$AO$24*'By group'!AQ$23</f>
        <v>8.4360957743716616E-3</v>
      </c>
      <c r="AR82" s="42">
        <f>Probability!AR82*'By group'!$AO$24*'By group'!AR$23</f>
        <v>9.6068664608952407E-3</v>
      </c>
      <c r="AS82" s="42">
        <f>Probability!AS82*'By group'!$AO$24*'By group'!AS$23</f>
        <v>5.0354800751008112E-3</v>
      </c>
      <c r="AT82" s="42">
        <f>Probability!AT82*'By group'!$AO$24*'By group'!AT$23</f>
        <v>2.9868295092688015E-3</v>
      </c>
      <c r="AU82" s="42">
        <f>Probability!AU82*'By group'!$AO$24*'By group'!AU$23</f>
        <v>2.4585657264630961E-3</v>
      </c>
      <c r="AV82" s="42">
        <f>Probability!AV82*'By group'!$AO$24*'By group'!AV$23</f>
        <v>0</v>
      </c>
      <c r="AW82" s="42">
        <f>Probability!AW82*'By group'!$AO$24*'By group'!AW$23</f>
        <v>0</v>
      </c>
      <c r="AX82" s="42">
        <f>Probability!AX82*'By group'!$AO$24*'By group'!AX$23</f>
        <v>0</v>
      </c>
      <c r="AY82" s="42">
        <f>Probability!AY82*'By group'!$AO$24*'By group'!AY$23</f>
        <v>8.2196414590840334E-5</v>
      </c>
      <c r="AZ82" s="42">
        <f>Probability!AZ82*'By group'!$AO$24*'By group'!AZ$23</f>
        <v>1.2402146861272494E-4</v>
      </c>
      <c r="BA82" s="43">
        <f>Probability!BA82*'By group'!$AO$24*'By group'!BA$23</f>
        <v>9.5337941734424111E-5</v>
      </c>
      <c r="BB82" s="191">
        <f>prop_idu_part*Probability!BB82*'By group'!$BB$24*'By group'!BB$23+Probability!BB82*'By group'!$BB$30*'By group'!BB$31</f>
        <v>0</v>
      </c>
      <c r="BC82" s="191">
        <f>prop_idu_part*Probability!BC82*'By group'!$BB$24*'By group'!BC$23+Probability!BC82*'By group'!$BB$30*'By group'!BC$31</f>
        <v>5.8640343902933136E-2</v>
      </c>
      <c r="BD82" s="191">
        <f>prop_idu_part*Probability!BD82*'By group'!$BB$24*'By group'!BD$23+Probability!BD82*'By group'!$BB$30*'By group'!BD$31</f>
        <v>0.13714177243661982</v>
      </c>
      <c r="BE82" s="191">
        <f>prop_idu_part*Probability!BE82*'By group'!$BB$24*'By group'!BE$23+Probability!BE82*'By group'!$BB$30*'By group'!BE$31</f>
        <v>0.1341579951876174</v>
      </c>
      <c r="BF82" s="191">
        <f>prop_idu_part*Probability!BF82*'By group'!$BB$24*'By group'!BF$23+Probability!BF82*'By group'!$BB$30*'By group'!BF$31</f>
        <v>4.3851760389311489E-2</v>
      </c>
      <c r="BG82" s="191">
        <f>prop_idu_part*Probability!BG82*'By group'!$BB$24*'By group'!BG$23+Probability!BG82*'By group'!$BB$30*'By group'!BG$31</f>
        <v>1.3392188787232844E-2</v>
      </c>
      <c r="BH82" s="191">
        <f>prop_idu_part*Probability!BH82*'By group'!$BB$24*'By group'!BH$23+Probability!BH82*'By group'!$BB$30*'By group'!BH$31</f>
        <v>1.0507982261975343E-2</v>
      </c>
      <c r="BI82" s="191">
        <f>prop_idu_part*Probability!BI82*'By group'!$BB$24*'By group'!BI$23+Probability!BI82*'By group'!$BB$30*'By group'!BI$31</f>
        <v>0</v>
      </c>
      <c r="BJ82" s="191">
        <f>prop_idu_part*Probability!BJ82*'By group'!$BB$24*'By group'!BJ$23+Probability!BJ82*'By group'!$BB$30*'By group'!BJ$31</f>
        <v>0</v>
      </c>
      <c r="BK82" s="191">
        <f>prop_idu_part*Probability!BK82*'By group'!$BB$24*'By group'!BK$23+Probability!BK82*'By group'!$BB$30*'By group'!BK$31</f>
        <v>0</v>
      </c>
      <c r="BL82" s="191">
        <f>prop_idu_part*Probability!BL82*'By group'!$BB$24*'By group'!BL$23+Probability!BL82*'By group'!$BB$30*'By group'!BL$31</f>
        <v>4.7666261351621345E-3</v>
      </c>
      <c r="BM82" s="191">
        <f>prop_idu_part*Probability!BM82*'By group'!$BB$24*'By group'!BM$23+Probability!BM82*'By group'!$BB$30*'By group'!BM$31</f>
        <v>2.3848229222681841E-3</v>
      </c>
      <c r="BN82" s="192">
        <f>prop_idu_part*Probability!BN82*'By group'!$BB$24*'By group'!BN$23+Probability!BN82*'By group'!$BB$30*'By group'!BN$31</f>
        <v>1.7396613240784936E-3</v>
      </c>
    </row>
    <row r="83" spans="1:66" x14ac:dyDescent="0.25">
      <c r="A83">
        <f t="shared" si="1"/>
        <v>39.5</v>
      </c>
      <c r="B83" s="190">
        <f>((1-(1-prop_idu_part)*SUMPRODUCT(Population!$BB83:$BN83,'By group'!$BB$27:$BN$27)*(1-prop_idu_male)/SUMPRODUCT(Population!$B83:$N83,'By group'!$B$27:$N$27))*Probability!O83*'By group'!$B$24*'By group'!O$23+(1-prop_idu_part)*SUMPRODUCT(Population!$BB83:$BN83,'By group'!$BB$27:$BN$27)*(1-prop_idu_male)/SUMPRODUCT(Population!$B83:$N83,'By group'!$B$27:$N$27)*Probability!BB83*'By group'!$B$24*'By group'!BB$23+Probability!AB83*Population!$DE83*(1-'By group'!AB$28*cond_eff)*'By group'!AB$23*prop_sw_use)*(1-Population!$DG83*circ_eff)</f>
        <v>0</v>
      </c>
      <c r="C83" s="191">
        <f>((1-(1-prop_idu_part)*SUMPRODUCT(Population!$BB83:$BN83,'By group'!$BB$27:$BN$27)*(1-prop_idu_male)/SUMPRODUCT(Population!$B83:$N83,'By group'!$B$27:$N$27))*Probability!P83*'By group'!$B$24*'By group'!P$23+(1-prop_idu_part)*SUMPRODUCT(Population!$BB83:$BN83,'By group'!$BB$27:$BN$27)*(1-prop_idu_male)/SUMPRODUCT(Population!$B83:$N83,'By group'!$B$27:$N$27)*Probability!BC83*'By group'!$B$24*'By group'!BC$23+Probability!AC83*Population!$DE83*(1-'By group'!AC$28*cond_eff)*'By group'!AC$23*prop_sw_use)*(1-Population!$DG83*circ_eff)</f>
        <v>2.3028225187073075E-3</v>
      </c>
      <c r="D83" s="191">
        <f>((1-(1-prop_idu_part)*SUMPRODUCT(Population!$BB83:$BN83,'By group'!$BB$27:$BN$27)*(1-prop_idu_male)/SUMPRODUCT(Population!$B83:$N83,'By group'!$B$27:$N$27))*Probability!Q83*'By group'!$B$24*'By group'!Q$23+(1-prop_idu_part)*SUMPRODUCT(Population!$BB83:$BN83,'By group'!$BB$27:$BN$27)*(1-prop_idu_male)/SUMPRODUCT(Population!$B83:$N83,'By group'!$B$27:$N$27)*Probability!BD83*'By group'!$B$24*'By group'!BD$23+Probability!AD83*Population!$DE83*(1-'By group'!AD$28*cond_eff)*'By group'!AD$23*prop_sw_use)*(1-Population!$DG83*circ_eff)</f>
        <v>3.3671229091638277E-3</v>
      </c>
      <c r="E83" s="191">
        <f>((1-(1-prop_idu_part)*SUMPRODUCT(Population!$BB83:$BN83,'By group'!$BB$27:$BN$27)*(1-prop_idu_male)/SUMPRODUCT(Population!$B83:$N83,'By group'!$B$27:$N$27))*Probability!R83*'By group'!$B$24*'By group'!R$23+(1-prop_idu_part)*SUMPRODUCT(Population!$BB83:$BN83,'By group'!$BB$27:$BN$27)*(1-prop_idu_male)/SUMPRODUCT(Population!$B83:$N83,'By group'!$B$27:$N$27)*Probability!BE83*'By group'!$B$24*'By group'!BE$23+Probability!AE83*Population!$DE83*(1-'By group'!AE$28*cond_eff)*'By group'!AE$23*prop_sw_use)*(1-Population!$DG83*circ_eff)</f>
        <v>3.9140680559227358E-3</v>
      </c>
      <c r="F83" s="191">
        <f>((1-(1-prop_idu_part)*SUMPRODUCT(Population!$BB83:$BN83,'By group'!$BB$27:$BN$27)*(1-prop_idu_male)/SUMPRODUCT(Population!$B83:$N83,'By group'!$B$27:$N$27))*Probability!S83*'By group'!$B$24*'By group'!S$23+(1-prop_idu_part)*SUMPRODUCT(Population!$BB83:$BN83,'By group'!$BB$27:$BN$27)*(1-prop_idu_male)/SUMPRODUCT(Population!$B83:$N83,'By group'!$B$27:$N$27)*Probability!BF83*'By group'!$B$24*'By group'!BF$23+Probability!AF83*Population!$DE83*(1-'By group'!AF$28*cond_eff)*'By group'!AF$23*prop_sw_use)*(1-Population!$DG83*circ_eff)</f>
        <v>2.0871247171617706E-3</v>
      </c>
      <c r="G83" s="191">
        <f>((1-(1-prop_idu_part)*SUMPRODUCT(Population!$BB83:$BN83,'By group'!$BB$27:$BN$27)*(1-prop_idu_male)/SUMPRODUCT(Population!$B83:$N83,'By group'!$B$27:$N$27))*Probability!T83*'By group'!$B$24*'By group'!T$23+(1-prop_idu_part)*SUMPRODUCT(Population!$BB83:$BN83,'By group'!$BB$27:$BN$27)*(1-prop_idu_male)/SUMPRODUCT(Population!$B83:$N83,'By group'!$B$27:$N$27)*Probability!BG83*'By group'!$B$24*'By group'!BG$23+Probability!AG83*Population!$DE83*(1-'By group'!AG$28*cond_eff)*'By group'!AG$23*prop_sw_use)*(1-Population!$DG83*circ_eff)</f>
        <v>1.2550127114273329E-3</v>
      </c>
      <c r="H83" s="191">
        <f>((1-(1-prop_idu_part)*SUMPRODUCT(Population!$BB83:$BN83,'By group'!$BB$27:$BN$27)*(1-prop_idu_male)/SUMPRODUCT(Population!$B83:$N83,'By group'!$B$27:$N$27))*Probability!U83*'By group'!$B$24*'By group'!U$23+(1-prop_idu_part)*SUMPRODUCT(Population!$BB83:$BN83,'By group'!$BB$27:$BN$27)*(1-prop_idu_male)/SUMPRODUCT(Population!$B83:$N83,'By group'!$B$27:$N$27)*Probability!BH83*'By group'!$B$24*'By group'!BH$23+Probability!AH83*Population!$DE83*(1-'By group'!AH$28*cond_eff)*'By group'!AH$23*prop_sw_use)*(1-Population!$DG83*circ_eff)</f>
        <v>1.0621637106171436E-3</v>
      </c>
      <c r="I83" s="191">
        <f>((1-(1-prop_idu_part)*SUMPRODUCT(Population!$BB83:$BN83,'By group'!$BB$27:$BN$27)*(1-prop_idu_male)/SUMPRODUCT(Population!$B83:$N83,'By group'!$B$27:$N$27))*Probability!V83*'By group'!$B$24*'By group'!V$23+(1-prop_idu_part)*SUMPRODUCT(Population!$BB83:$BN83,'By group'!$BB$27:$BN$27)*(1-prop_idu_male)/SUMPRODUCT(Population!$B83:$N83,'By group'!$B$27:$N$27)*Probability!BI83*'By group'!$B$24*'By group'!BI$23+Probability!AI83*Population!$DE83*(1-'By group'!AI$28*cond_eff)*'By group'!AI$23*prop_sw_use)*(1-Population!$DG83*circ_eff)</f>
        <v>0</v>
      </c>
      <c r="J83" s="191">
        <f>((1-(1-prop_idu_part)*SUMPRODUCT(Population!$BB83:$BN83,'By group'!$BB$27:$BN$27)*(1-prop_idu_male)/SUMPRODUCT(Population!$B83:$N83,'By group'!$B$27:$N$27))*Probability!W83*'By group'!$B$24*'By group'!W$23+(1-prop_idu_part)*SUMPRODUCT(Population!$BB83:$BN83,'By group'!$BB$27:$BN$27)*(1-prop_idu_male)/SUMPRODUCT(Population!$B83:$N83,'By group'!$B$27:$N$27)*Probability!BJ83*'By group'!$B$24*'By group'!BJ$23+Probability!AJ83*Population!$DE83*(1-'By group'!AJ$28*cond_eff)*'By group'!AJ$23*prop_sw_use)*(1-Population!$DG83*circ_eff)</f>
        <v>0</v>
      </c>
      <c r="K83" s="191">
        <f>((1-(1-prop_idu_part)*SUMPRODUCT(Population!$BB83:$BN83,'By group'!$BB$27:$BN$27)*(1-prop_idu_male)/SUMPRODUCT(Population!$B83:$N83,'By group'!$B$27:$N$27))*Probability!X83*'By group'!$B$24*'By group'!X$23+(1-prop_idu_part)*SUMPRODUCT(Population!$BB83:$BN83,'By group'!$BB$27:$BN$27)*(1-prop_idu_male)/SUMPRODUCT(Population!$B83:$N83,'By group'!$B$27:$N$27)*Probability!BK83*'By group'!$B$24*'By group'!BK$23+Probability!AK83*Population!$DE83*(1-'By group'!AK$28*cond_eff)*'By group'!AK$23*prop_sw_use)*(1-Population!$DG83*circ_eff)</f>
        <v>0</v>
      </c>
      <c r="L83" s="191">
        <f>((1-(1-prop_idu_part)*SUMPRODUCT(Population!$BB83:$BN83,'By group'!$BB$27:$BN$27)*(1-prop_idu_male)/SUMPRODUCT(Population!$B83:$N83,'By group'!$B$27:$N$27))*Probability!Y83*'By group'!$B$24*'By group'!Y$23+(1-prop_idu_part)*SUMPRODUCT(Population!$BB83:$BN83,'By group'!$BB$27:$BN$27)*(1-prop_idu_male)/SUMPRODUCT(Population!$B83:$N83,'By group'!$B$27:$N$27)*Probability!BL83*'By group'!$B$24*'By group'!BL$23+Probability!AL83*Population!$DE83*(1-'By group'!AL$28*cond_eff)*'By group'!AL$23*prop_sw_use)*(1-Population!$DG83*circ_eff)</f>
        <v>3.557563380675612E-5</v>
      </c>
      <c r="M83" s="191">
        <f>((1-(1-prop_idu_part)*SUMPRODUCT(Population!$BB83:$BN83,'By group'!$BB$27:$BN$27)*(1-prop_idu_male)/SUMPRODUCT(Population!$B83:$N83,'By group'!$B$27:$N$27))*Probability!Z83*'By group'!$B$24*'By group'!Z$23+(1-prop_idu_part)*SUMPRODUCT(Population!$BB83:$BN83,'By group'!$BB$27:$BN$27)*(1-prop_idu_male)/SUMPRODUCT(Population!$B83:$N83,'By group'!$B$27:$N$27)*Probability!BM83*'By group'!$B$24*'By group'!BM$23+Probability!AM83*Population!$DE83*(1-'By group'!AM$28*cond_eff)*'By group'!AM$23*prop_sw_use)*(1-Population!$DG83*circ_eff)</f>
        <v>5.5635459006962517E-5</v>
      </c>
      <c r="N83" s="191">
        <f>((1-(1-prop_idu_part)*SUMPRODUCT(Population!$BB83:$BN83,'By group'!$BB$27:$BN$27)*(1-prop_idu_male)/SUMPRODUCT(Population!$B83:$N83,'By group'!$B$27:$N$27))*Probability!AA83*'By group'!$B$24*'By group'!AA$23+(1-prop_idu_part)*SUMPRODUCT(Population!$BB83:$BN83,'By group'!$BB$27:$BN$27)*(1-prop_idu_male)/SUMPRODUCT(Population!$B83:$N83,'By group'!$B$27:$N$27)*Probability!BN83*'By group'!$B$24*'By group'!BN$23+Probability!AN83*Population!$DE83*(1-'By group'!AN$28*cond_eff)*'By group'!AN$23*prop_sw_use)*(1-Population!$DG83*circ_eff)</f>
        <v>4.5161268102293726E-5</v>
      </c>
      <c r="O83" s="190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group'!$BB$27:$BN$27)*prop_idu_male))*Probability!B83*Population!$DC83*(1-'By group'!O$28*'By group'!O$29)*'By group'!B$23+(1-prop_idu_part)*SUMPRODUCT(Population!$BB83:$BN83,'By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group'!$BB$27:$BN$27)*prop_idu_male)*Probability!BB83*Population!$DD83*(1-'By group'!BB$28*'By group'!BB$29)*'By group'!BB$23</f>
        <v>0</v>
      </c>
      <c r="P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group'!$BB$27:$BN$27)*prop_idu_male))*Probability!C83*Population!$DC83*(1-'By group'!P$28*'By group'!P$29)*'By group'!C$23+(1-prop_idu_part)*SUMPRODUCT(Population!$BB83:$BN83,'By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group'!$BB$27:$BN$27)*prop_idu_male)*Probability!BC83*Population!$DD83*(1-'By group'!BC$28*'By group'!BC$29)*'By group'!BC$23</f>
        <v>1.0685245515369838E-3</v>
      </c>
      <c r="Q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group'!$BB$27:$BN$27)*prop_idu_male))*Probability!D83*Population!$DC83*(1-'By group'!Q$28*'By group'!Q$29)*'By group'!D$23+(1-prop_idu_part)*SUMPRODUCT(Population!$BB83:$BN83,'By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group'!$BB$27:$BN$27)*prop_idu_male)*Probability!BD83*Population!$DD83*(1-'By group'!BD$28*'By group'!BD$29)*'By group'!BD$23</f>
        <v>1.55759021567516E-3</v>
      </c>
      <c r="R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group'!$BB$27:$BN$27)*prop_idu_male))*Probability!E83*Population!$DC83*(1-'By group'!R$28*'By group'!R$29)*'By group'!E$23+(1-prop_idu_part)*SUMPRODUCT(Population!$BB83:$BN83,'By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group'!$BB$27:$BN$27)*prop_idu_male)*Probability!BE83*Population!$DD83*(1-'By group'!BE$28*'By group'!BE$29)*'By group'!BE$23</f>
        <v>1.8032462286102138E-3</v>
      </c>
      <c r="S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group'!$BB$27:$BN$27)*prop_idu_male))*Probability!F83*Population!$DC83*(1-'By group'!S$28*'By group'!S$29)*'By group'!F$23+(1-prop_idu_part)*SUMPRODUCT(Population!$BB83:$BN83,'By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group'!$BB$27:$BN$27)*prop_idu_male)*Probability!BF83*Population!$DD83*(1-'By group'!BF$28*'By group'!BF$29)*'By group'!BF$23</f>
        <v>9.5876371921669137E-4</v>
      </c>
      <c r="T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group'!$BB$27:$BN$27)*prop_idu_male))*Probability!G83*Population!$DC83*(1-'By group'!T$28*'By group'!T$29)*'By group'!G$23+(1-prop_idu_part)*SUMPRODUCT(Population!$BB83:$BN83,'By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group'!$BB$27:$BN$27)*prop_idu_male)*Probability!BG83*Population!$DD83*(1-'By group'!BG$28*'By group'!BG$29)*'By group'!BG$23</f>
        <v>5.7540408927263785E-4</v>
      </c>
      <c r="U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group'!$BB$27:$BN$27)*prop_idu_male))*Probability!H83*Population!$DC83*(1-'By group'!U$28*'By group'!U$29)*'By group'!H$23+(1-prop_idu_part)*SUMPRODUCT(Population!$BB83:$BN83,'By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group'!$BB$27:$BN$27)*prop_idu_male)*Probability!BH83*Population!$DD83*(1-'By group'!BH$28*'By group'!BH$29)*'By group'!BH$23</f>
        <v>4.855349896396765E-4</v>
      </c>
      <c r="V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group'!$BB$27:$BN$27)*prop_idu_male))*Probability!I83*Population!$DC83*(1-'By group'!V$28*'By group'!V$29)*'By group'!I$23+(1-prop_idu_part)*SUMPRODUCT(Population!$BB83:$BN83,'By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group'!$BB$27:$BN$27)*prop_idu_male)*Probability!BI83*Population!$DD83*(1-'By group'!BI$28*'By group'!BI$29)*'By group'!BI$23</f>
        <v>0</v>
      </c>
      <c r="W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group'!$BB$27:$BN$27)*prop_idu_male))*Probability!J83*Population!$DC83*(1-'By group'!W$28*'By group'!W$29)*'By group'!J$23+(1-prop_idu_part)*SUMPRODUCT(Population!$BB83:$BN83,'By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group'!$BB$27:$BN$27)*prop_idu_male)*Probability!BJ83*Population!$DD83*(1-'By group'!BJ$28*'By group'!BJ$29)*'By group'!BJ$23</f>
        <v>0</v>
      </c>
      <c r="X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group'!$BB$27:$BN$27)*prop_idu_male))*Probability!K83*Population!$DC83*(1-'By group'!X$28*'By group'!X$29)*'By group'!K$23+(1-prop_idu_part)*SUMPRODUCT(Population!$BB83:$BN83,'By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group'!$BB$27:$BN$27)*prop_idu_male)*Probability!BK83*Population!$DD83*(1-'By group'!BK$28*'By group'!BK$29)*'By group'!BK$23</f>
        <v>0</v>
      </c>
      <c r="Y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group'!$BB$27:$BN$27)*prop_idu_male))*Probability!L83*Population!$DC83*(1-'By group'!Y$28*'By group'!Y$29)*'By group'!L$23+(1-prop_idu_part)*SUMPRODUCT(Population!$BB83:$BN83,'By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group'!$BB$27:$BN$27)*prop_idu_male)*Probability!BL83*Population!$DD83*(1-'By group'!BL$28*'By group'!BL$29)*'By group'!BL$23</f>
        <v>1.6259264511813042E-5</v>
      </c>
      <c r="Z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group'!$BB$27:$BN$27)*prop_idu_male))*Probability!M83*Population!$DC83*(1-'By group'!Z$28*'By group'!Z$29)*'By group'!M$23+(1-prop_idu_part)*SUMPRODUCT(Population!$BB83:$BN83,'By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group'!$BB$27:$BN$27)*prop_idu_male)*Probability!BM83*Population!$DD83*(1-'By group'!BM$28*'By group'!BM$29)*'By group'!BM$23</f>
        <v>2.5360799080398104E-5</v>
      </c>
      <c r="AA83" s="191">
        <f>(1-(1-prop_idu_part)*SUMPRODUCT(Population!$BB83:$BN83,'By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group'!$BB$27:$BN$27)*prop_idu_male))*Probability!N83*Population!$DC83*(1-'By group'!AA$28*'By group'!AA$29)*'By group'!N$23+(1-prop_idu_part)*SUMPRODUCT(Population!$BB83:$BN83,'By group'!$BB$27:$BN$27)*prop_idu_male/(SUMPRODUCT(Population!$B83:$N83,'By group'!$B$27:$N$27)-(1-prop_idu_part)*SUMPRODUCT(Population!$BB83:$BN83,'By group'!$BB$27:$BN$27)*(1-prop_idu_male)+(1-prop_idu_part)*SUMPRODUCT(Population!$BB83:$BN83,'By group'!$BB$27:$BN$27)*prop_idu_male)*Probability!BN83*Population!$DD83*(1-'By group'!BN$28*'By group'!BN$29)*'By group'!BN$23</f>
        <v>2.0536887400085104E-5</v>
      </c>
      <c r="AB83" s="229">
        <f>Probability!B83*'By group'!$AB$24*'By group'!B$23</f>
        <v>0</v>
      </c>
      <c r="AC83" s="229">
        <f>Probability!C83*'By group'!$AB$24*'By group'!C$23</f>
        <v>4.9842171430672003E-2</v>
      </c>
      <c r="AD83" s="229">
        <f>Probability!D83*'By group'!$AB$24*'By group'!D$23</f>
        <v>7.2657092560081821E-2</v>
      </c>
      <c r="AE83" s="229">
        <f>Probability!E83*'By group'!$AB$24*'By group'!E$23</f>
        <v>8.4119369445637776E-2</v>
      </c>
      <c r="AF83" s="229">
        <f>Probability!F83*'By group'!$AB$24*'By group'!F$23</f>
        <v>4.4726430294729537E-2</v>
      </c>
      <c r="AG83" s="229">
        <f>Probability!G83*'By group'!$AB$24*'By group'!G$23</f>
        <v>2.6843161592367649E-2</v>
      </c>
      <c r="AH83" s="229">
        <f>Probability!H83*'By group'!$AB$24*'By group'!H$23</f>
        <v>2.2651386883007378E-2</v>
      </c>
      <c r="AI83" s="229">
        <f>Probability!I83*'By group'!$AB$24*'By group'!I$23</f>
        <v>0</v>
      </c>
      <c r="AJ83" s="229">
        <f>Probability!J83*'By group'!$AB$24*'By group'!J$23</f>
        <v>0</v>
      </c>
      <c r="AK83" s="229">
        <f>Probability!K83*'By group'!$AB$24*'By group'!K$23</f>
        <v>0</v>
      </c>
      <c r="AL83" s="229">
        <f>Probability!L83*'By group'!$AB$24*'By group'!L$23</f>
        <v>7.5853580553338887E-4</v>
      </c>
      <c r="AM83" s="229">
        <f>Probability!M83*'By group'!$AB$24*'By group'!M$23</f>
        <v>1.1831849433948459E-3</v>
      </c>
      <c r="AN83" s="229">
        <f>Probability!N83*'By group'!$AB$24*'By group'!N$23</f>
        <v>9.5816569731079371E-4</v>
      </c>
      <c r="AO83" s="40">
        <f>Probability!AO83*'By group'!$AO$24*'By group'!AO$23</f>
        <v>0</v>
      </c>
      <c r="AP83" s="42">
        <f>Probability!AP83*'By group'!$AO$24*'By group'!AP$23</f>
        <v>5.87578632314327E-3</v>
      </c>
      <c r="AQ83" s="42">
        <f>Probability!AQ83*'By group'!$AO$24*'By group'!AQ$23</f>
        <v>8.480403865679921E-3</v>
      </c>
      <c r="AR83" s="42">
        <f>Probability!AR83*'By group'!$AO$24*'By group'!AR$23</f>
        <v>9.6615535955856934E-3</v>
      </c>
      <c r="AS83" s="42">
        <f>Probability!AS83*'By group'!$AO$24*'By group'!AS$23</f>
        <v>5.0659442032926867E-3</v>
      </c>
      <c r="AT83" s="42">
        <f>Probability!AT83*'By group'!$AO$24*'By group'!AT$23</f>
        <v>3.0057080612285649E-3</v>
      </c>
      <c r="AU83" s="42">
        <f>Probability!AU83*'By group'!$AO$24*'By group'!AU$23</f>
        <v>2.4753382320767832E-3</v>
      </c>
      <c r="AV83" s="42">
        <f>Probability!AV83*'By group'!$AO$24*'By group'!AV$23</f>
        <v>0</v>
      </c>
      <c r="AW83" s="42">
        <f>Probability!AW83*'By group'!$AO$24*'By group'!AW$23</f>
        <v>0</v>
      </c>
      <c r="AX83" s="42">
        <f>Probability!AX83*'By group'!$AO$24*'By group'!AX$23</f>
        <v>0</v>
      </c>
      <c r="AY83" s="42">
        <f>Probability!AY83*'By group'!$AO$24*'By group'!AY$23</f>
        <v>8.2761128183663692E-5</v>
      </c>
      <c r="AZ83" s="42">
        <f>Probability!AZ83*'By group'!$AO$24*'By group'!AZ$23</f>
        <v>1.2494911548345471E-4</v>
      </c>
      <c r="BA83" s="43">
        <f>Probability!BA83*'By group'!$AO$24*'By group'!BA$23</f>
        <v>9.6122336706575787E-5</v>
      </c>
      <c r="BB83" s="191">
        <f>prop_idu_part*Probability!BB83*'By group'!$BB$24*'By group'!BB$23+Probability!BB83*'By group'!$BB$30*'By group'!BB$31</f>
        <v>0</v>
      </c>
      <c r="BC83" s="191">
        <f>prop_idu_part*Probability!BC83*'By group'!$BB$24*'By group'!BC$23+Probability!BC83*'By group'!$BB$30*'By group'!BC$31</f>
        <v>5.8640721886676461E-2</v>
      </c>
      <c r="BD83" s="191">
        <f>prop_idu_part*Probability!BD83*'By group'!$BB$24*'By group'!BD$23+Probability!BD83*'By group'!$BB$30*'By group'!BD$31</f>
        <v>0.13714255630176403</v>
      </c>
      <c r="BE83" s="191">
        <f>prop_idu_part*Probability!BE83*'By group'!$BB$24*'By group'!BE$23+Probability!BE83*'By group'!$BB$30*'By group'!BE$31</f>
        <v>0.13415800544521356</v>
      </c>
      <c r="BF83" s="191">
        <f>prop_idu_part*Probability!BF83*'By group'!$BB$24*'By group'!BF$23+Probability!BF83*'By group'!$BB$30*'By group'!BF$31</f>
        <v>4.3851355583008872E-2</v>
      </c>
      <c r="BG83" s="191">
        <f>prop_idu_part*Probability!BG83*'By group'!$BB$24*'By group'!BG$23+Probability!BG83*'By group'!$BB$30*'By group'!BG$31</f>
        <v>1.3391895897282076E-2</v>
      </c>
      <c r="BH83" s="191">
        <f>prop_idu_part*Probability!BH83*'By group'!$BB$24*'By group'!BH$23+Probability!BH83*'By group'!$BB$30*'By group'!BH$31</f>
        <v>1.0507296928418258E-2</v>
      </c>
      <c r="BI83" s="191">
        <f>prop_idu_part*Probability!BI83*'By group'!$BB$24*'By group'!BI$23+Probability!BI83*'By group'!$BB$30*'By group'!BI$31</f>
        <v>0</v>
      </c>
      <c r="BJ83" s="191">
        <f>prop_idu_part*Probability!BJ83*'By group'!$BB$24*'By group'!BJ$23+Probability!BJ83*'By group'!$BB$30*'By group'!BJ$31</f>
        <v>0</v>
      </c>
      <c r="BK83" s="191">
        <f>prop_idu_part*Probability!BK83*'By group'!$BB$24*'By group'!BK$23+Probability!BK83*'By group'!$BB$30*'By group'!BK$31</f>
        <v>0</v>
      </c>
      <c r="BL83" s="191">
        <f>prop_idu_part*Probability!BL83*'By group'!$BB$24*'By group'!BL$23+Probability!BL83*'By group'!$BB$30*'By group'!BL$31</f>
        <v>4.7663129132205278E-3</v>
      </c>
      <c r="BM83" s="191">
        <f>prop_idu_part*Probability!BM83*'By group'!$BB$24*'By group'!BM$23+Probability!BM83*'By group'!$BB$30*'By group'!BM$31</f>
        <v>2.3844609429071657E-3</v>
      </c>
      <c r="BN83" s="192">
        <f>prop_idu_part*Probability!BN83*'By group'!$BB$24*'By group'!BN$23+Probability!BN83*'By group'!$BB$30*'By group'!BN$31</f>
        <v>1.7390529167640853E-3</v>
      </c>
    </row>
    <row r="84" spans="1:66" x14ac:dyDescent="0.25">
      <c r="A84">
        <f t="shared" si="1"/>
        <v>40</v>
      </c>
      <c r="B84" s="190">
        <f>((1-(1-prop_idu_part)*SUMPRODUCT(Population!$BB84:$BN84,'By group'!$BB$27:$BN$27)*(1-prop_idu_male)/SUMPRODUCT(Population!$B84:$N84,'By group'!$B$27:$N$27))*Probability!O84*'By group'!$B$24*'By group'!O$23+(1-prop_idu_part)*SUMPRODUCT(Population!$BB84:$BN84,'By group'!$BB$27:$BN$27)*(1-prop_idu_male)/SUMPRODUCT(Population!$B84:$N84,'By group'!$B$27:$N$27)*Probability!BB84*'By group'!$B$24*'By group'!BB$23+Probability!AB84*Population!$DE84*(1-'By group'!AB$28*cond_eff)*'By group'!AB$23*prop_sw_use)*(1-Population!$DG84*circ_eff)</f>
        <v>0</v>
      </c>
      <c r="C84" s="191">
        <f>((1-(1-prop_idu_part)*SUMPRODUCT(Population!$BB84:$BN84,'By group'!$BB$27:$BN$27)*(1-prop_idu_male)/SUMPRODUCT(Population!$B84:$N84,'By group'!$B$27:$N$27))*Probability!P84*'By group'!$B$24*'By group'!P$23+(1-prop_idu_part)*SUMPRODUCT(Population!$BB84:$BN84,'By group'!$BB$27:$BN$27)*(1-prop_idu_male)/SUMPRODUCT(Population!$B84:$N84,'By group'!$B$27:$N$27)*Probability!BC84*'By group'!$B$24*'By group'!BC$23+Probability!AC84*Population!$DE84*(1-'By group'!AC$28*cond_eff)*'By group'!AC$23*prop_sw_use)*(1-Population!$DG84*circ_eff)</f>
        <v>2.3033085770719202E-3</v>
      </c>
      <c r="D84" s="191">
        <f>((1-(1-prop_idu_part)*SUMPRODUCT(Population!$BB84:$BN84,'By group'!$BB$27:$BN$27)*(1-prop_idu_male)/SUMPRODUCT(Population!$B84:$N84,'By group'!$B$27:$N$27))*Probability!Q84*'By group'!$B$24*'By group'!Q$23+(1-prop_idu_part)*SUMPRODUCT(Population!$BB84:$BN84,'By group'!$BB$27:$BN$27)*(1-prop_idu_male)/SUMPRODUCT(Population!$B84:$N84,'By group'!$B$27:$N$27)*Probability!BD84*'By group'!$B$24*'By group'!BD$23+Probability!AD84*Population!$DE84*(1-'By group'!AD$28*cond_eff)*'By group'!AD$23*prop_sw_use)*(1-Population!$DG84*circ_eff)</f>
        <v>3.3678634269649517E-3</v>
      </c>
      <c r="E84" s="191">
        <f>((1-(1-prop_idu_part)*SUMPRODUCT(Population!$BB84:$BN84,'By group'!$BB$27:$BN$27)*(1-prop_idu_male)/SUMPRODUCT(Population!$B84:$N84,'By group'!$B$27:$N$27))*Probability!R84*'By group'!$B$24*'By group'!R$23+(1-prop_idu_part)*SUMPRODUCT(Population!$BB84:$BN84,'By group'!$BB$27:$BN$27)*(1-prop_idu_male)/SUMPRODUCT(Population!$B84:$N84,'By group'!$B$27:$N$27)*Probability!BE84*'By group'!$B$24*'By group'!BE$23+Probability!AE84*Population!$DE84*(1-'By group'!AE$28*cond_eff)*'By group'!AE$23*prop_sw_use)*(1-Population!$DG84*circ_eff)</f>
        <v>3.9148962516750915E-3</v>
      </c>
      <c r="F84" s="191">
        <f>((1-(1-prop_idu_part)*SUMPRODUCT(Population!$BB84:$BN84,'By group'!$BB$27:$BN$27)*(1-prop_idu_male)/SUMPRODUCT(Population!$B84:$N84,'By group'!$B$27:$N$27))*Probability!S84*'By group'!$B$24*'By group'!S$23+(1-prop_idu_part)*SUMPRODUCT(Population!$BB84:$BN84,'By group'!$BB$27:$BN$27)*(1-prop_idu_male)/SUMPRODUCT(Population!$B84:$N84,'By group'!$B$27:$N$27)*Probability!BF84*'By group'!$B$24*'By group'!BF$23+Probability!AF84*Population!$DE84*(1-'By group'!AF$28*cond_eff)*'By group'!AF$23*prop_sw_use)*(1-Population!$DG84*circ_eff)</f>
        <v>2.0875033051171972E-3</v>
      </c>
      <c r="G84" s="191">
        <f>((1-(1-prop_idu_part)*SUMPRODUCT(Population!$BB84:$BN84,'By group'!$BB$27:$BN$27)*(1-prop_idu_male)/SUMPRODUCT(Population!$B84:$N84,'By group'!$B$27:$N$27))*Probability!T84*'By group'!$B$24*'By group'!T$23+(1-prop_idu_part)*SUMPRODUCT(Population!$BB84:$BN84,'By group'!$BB$27:$BN$27)*(1-prop_idu_male)/SUMPRODUCT(Population!$B84:$N84,'By group'!$B$27:$N$27)*Probability!BG84*'By group'!$B$24*'By group'!BG$23+Probability!AG84*Population!$DE84*(1-'By group'!AG$28*cond_eff)*'By group'!AG$23*prop_sw_use)*(1-Population!$DG84*circ_eff)</f>
        <v>1.2551770579901653E-3</v>
      </c>
      <c r="H84" s="191">
        <f>((1-(1-prop_idu_part)*SUMPRODUCT(Population!$BB84:$BN84,'By group'!$BB$27:$BN$27)*(1-prop_idu_male)/SUMPRODUCT(Population!$B84:$N84,'By group'!$B$27:$N$27))*Probability!U84*'By group'!$B$24*'By group'!U$23+(1-prop_idu_part)*SUMPRODUCT(Population!$BB84:$BN84,'By group'!$BB$27:$BN$27)*(1-prop_idu_male)/SUMPRODUCT(Population!$B84:$N84,'By group'!$B$27:$N$27)*Probability!BH84*'By group'!$B$24*'By group'!BH$23+Probability!AH84*Population!$DE84*(1-'By group'!AH$28*cond_eff)*'By group'!AH$23*prop_sw_use)*(1-Population!$DG84*circ_eff)</f>
        <v>1.062090878561238E-3</v>
      </c>
      <c r="I84" s="191">
        <f>((1-(1-prop_idu_part)*SUMPRODUCT(Population!$BB84:$BN84,'By group'!$BB$27:$BN$27)*(1-prop_idu_male)/SUMPRODUCT(Population!$B84:$N84,'By group'!$B$27:$N$27))*Probability!V84*'By group'!$B$24*'By group'!V$23+(1-prop_idu_part)*SUMPRODUCT(Population!$BB84:$BN84,'By group'!$BB$27:$BN$27)*(1-prop_idu_male)/SUMPRODUCT(Population!$B84:$N84,'By group'!$B$27:$N$27)*Probability!BI84*'By group'!$B$24*'By group'!BI$23+Probability!AI84*Population!$DE84*(1-'By group'!AI$28*cond_eff)*'By group'!AI$23*prop_sw_use)*(1-Population!$DG84*circ_eff)</f>
        <v>0</v>
      </c>
      <c r="J84" s="191">
        <f>((1-(1-prop_idu_part)*SUMPRODUCT(Population!$BB84:$BN84,'By group'!$BB$27:$BN$27)*(1-prop_idu_male)/SUMPRODUCT(Population!$B84:$N84,'By group'!$B$27:$N$27))*Probability!W84*'By group'!$B$24*'By group'!W$23+(1-prop_idu_part)*SUMPRODUCT(Population!$BB84:$BN84,'By group'!$BB$27:$BN$27)*(1-prop_idu_male)/SUMPRODUCT(Population!$B84:$N84,'By group'!$B$27:$N$27)*Probability!BJ84*'By group'!$B$24*'By group'!BJ$23+Probability!AJ84*Population!$DE84*(1-'By group'!AJ$28*cond_eff)*'By group'!AJ$23*prop_sw_use)*(1-Population!$DG84*circ_eff)</f>
        <v>0</v>
      </c>
      <c r="K84" s="191">
        <f>((1-(1-prop_idu_part)*SUMPRODUCT(Population!$BB84:$BN84,'By group'!$BB$27:$BN$27)*(1-prop_idu_male)/SUMPRODUCT(Population!$B84:$N84,'By group'!$B$27:$N$27))*Probability!X84*'By group'!$B$24*'By group'!X$23+(1-prop_idu_part)*SUMPRODUCT(Population!$BB84:$BN84,'By group'!$BB$27:$BN$27)*(1-prop_idu_male)/SUMPRODUCT(Population!$B84:$N84,'By group'!$B$27:$N$27)*Probability!BK84*'By group'!$B$24*'By group'!BK$23+Probability!AK84*Population!$DE84*(1-'By group'!AK$28*cond_eff)*'By group'!AK$23*prop_sw_use)*(1-Population!$DG84*circ_eff)</f>
        <v>0</v>
      </c>
      <c r="L84" s="191">
        <f>((1-(1-prop_idu_part)*SUMPRODUCT(Population!$BB84:$BN84,'By group'!$BB$27:$BN$27)*(1-prop_idu_male)/SUMPRODUCT(Population!$B84:$N84,'By group'!$B$27:$N$27))*Probability!Y84*'By group'!$B$24*'By group'!Y$23+(1-prop_idu_part)*SUMPRODUCT(Population!$BB84:$BN84,'By group'!$BB$27:$BN$27)*(1-prop_idu_male)/SUMPRODUCT(Population!$B84:$N84,'By group'!$B$27:$N$27)*Probability!BL84*'By group'!$B$24*'By group'!BL$23+Probability!AL84*Population!$DE84*(1-'By group'!AL$28*cond_eff)*'By group'!AL$23*prop_sw_use)*(1-Population!$DG84*circ_eff)</f>
        <v>3.5573843371178917E-5</v>
      </c>
      <c r="M84" s="191">
        <f>((1-(1-prop_idu_part)*SUMPRODUCT(Population!$BB84:$BN84,'By group'!$BB$27:$BN$27)*(1-prop_idu_male)/SUMPRODUCT(Population!$B84:$N84,'By group'!$B$27:$N$27))*Probability!Z84*'By group'!$B$24*'By group'!Z$23+(1-prop_idu_part)*SUMPRODUCT(Population!$BB84:$BN84,'By group'!$BB$27:$BN$27)*(1-prop_idu_male)/SUMPRODUCT(Population!$B84:$N84,'By group'!$B$27:$N$27)*Probability!BM84*'By group'!$B$24*'By group'!BM$23+Probability!AM84*Population!$DE84*(1-'By group'!AM$28*cond_eff)*'By group'!AM$23*prop_sw_use)*(1-Population!$DG84*circ_eff)</f>
        <v>5.5613855148212859E-5</v>
      </c>
      <c r="N84" s="191">
        <f>((1-(1-prop_idu_part)*SUMPRODUCT(Population!$BB84:$BN84,'By group'!$BB$27:$BN$27)*(1-prop_idu_male)/SUMPRODUCT(Population!$B84:$N84,'By group'!$B$27:$N$27))*Probability!AA84*'By group'!$B$24*'By group'!AA$23+(1-prop_idu_part)*SUMPRODUCT(Population!$BB84:$BN84,'By group'!$BB$27:$BN$27)*(1-prop_idu_male)/SUMPRODUCT(Population!$B84:$N84,'By group'!$B$27:$N$27)*Probability!BN84*'By group'!$B$24*'By group'!BN$23+Probability!AN84*Population!$DE84*(1-'By group'!AN$28*cond_eff)*'By group'!AN$23*prop_sw_use)*(1-Population!$DG84*circ_eff)</f>
        <v>4.5104819714232039E-5</v>
      </c>
      <c r="O84" s="190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group'!$BB$27:$BN$27)*prop_idu_male))*Probability!B84*Population!$DC84*(1-'By group'!O$28*'By group'!O$29)*'By group'!B$23+(1-prop_idu_part)*SUMPRODUCT(Population!$BB84:$BN84,'By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group'!$BB$27:$BN$27)*prop_idu_male)*Probability!BB84*Population!$DD84*(1-'By group'!BB$28*'By group'!BB$29)*'By group'!BB$23</f>
        <v>0</v>
      </c>
      <c r="P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group'!$BB$27:$BN$27)*prop_idu_male))*Probability!C84*Population!$DC84*(1-'By group'!P$28*'By group'!P$29)*'By group'!C$23+(1-prop_idu_part)*SUMPRODUCT(Population!$BB84:$BN84,'By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group'!$BB$27:$BN$27)*prop_idu_male)*Probability!BC84*Population!$DD84*(1-'By group'!BC$28*'By group'!BC$29)*'By group'!BC$23</f>
        <v>1.0685853892090126E-3</v>
      </c>
      <c r="Q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group'!$BB$27:$BN$27)*prop_idu_male))*Probability!D84*Population!$DC84*(1-'By group'!Q$28*'By group'!Q$29)*'By group'!D$23+(1-prop_idu_part)*SUMPRODUCT(Population!$BB84:$BN84,'By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group'!$BB$27:$BN$27)*prop_idu_male)*Probability!BD84*Population!$DD84*(1-'By group'!BD$28*'By group'!BD$29)*'By group'!BD$23</f>
        <v>1.5576429094456305E-3</v>
      </c>
      <c r="R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group'!$BB$27:$BN$27)*prop_idu_male))*Probability!E84*Population!$DC84*(1-'By group'!R$28*'By group'!R$29)*'By group'!E$23+(1-prop_idu_part)*SUMPRODUCT(Population!$BB84:$BN84,'By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group'!$BB$27:$BN$27)*prop_idu_male)*Probability!BE84*Population!$DD84*(1-'By group'!BE$28*'By group'!BE$29)*'By group'!BE$23</f>
        <v>1.8031813632863466E-3</v>
      </c>
      <c r="S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group'!$BB$27:$BN$27)*prop_idu_male))*Probability!F84*Population!$DC84*(1-'By group'!S$28*'By group'!S$29)*'By group'!F$23+(1-prop_idu_part)*SUMPRODUCT(Population!$BB84:$BN84,'By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group'!$BB$27:$BN$27)*prop_idu_male)*Probability!BF84*Population!$DD84*(1-'By group'!BF$28*'By group'!BF$29)*'By group'!BF$23</f>
        <v>9.5864247519300864E-4</v>
      </c>
      <c r="T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group'!$BB$27:$BN$27)*prop_idu_male))*Probability!G84*Population!$DC84*(1-'By group'!T$28*'By group'!T$29)*'By group'!G$23+(1-prop_idu_part)*SUMPRODUCT(Population!$BB84:$BN84,'By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group'!$BB$27:$BN$27)*prop_idu_male)*Probability!BG84*Population!$DD84*(1-'By group'!BG$28*'By group'!BG$29)*'By group'!BG$23</f>
        <v>5.7527078621304021E-4</v>
      </c>
      <c r="U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group'!$BB$27:$BN$27)*prop_idu_male))*Probability!H84*Population!$DC84*(1-'By group'!U$28*'By group'!U$29)*'By group'!H$23+(1-prop_idu_part)*SUMPRODUCT(Population!$BB84:$BN84,'By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group'!$BB$27:$BN$27)*prop_idu_male)*Probability!BH84*Population!$DD84*(1-'By group'!BH$28*'By group'!BH$29)*'By group'!BH$23</f>
        <v>4.8526929745072738E-4</v>
      </c>
      <c r="V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group'!$BB$27:$BN$27)*prop_idu_male))*Probability!I84*Population!$DC84*(1-'By group'!V$28*'By group'!V$29)*'By group'!I$23+(1-prop_idu_part)*SUMPRODUCT(Population!$BB84:$BN84,'By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group'!$BB$27:$BN$27)*prop_idu_male)*Probability!BI84*Population!$DD84*(1-'By group'!BI$28*'By group'!BI$29)*'By group'!BI$23</f>
        <v>0</v>
      </c>
      <c r="W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group'!$BB$27:$BN$27)*prop_idu_male))*Probability!J84*Population!$DC84*(1-'By group'!W$28*'By group'!W$29)*'By group'!J$23+(1-prop_idu_part)*SUMPRODUCT(Population!$BB84:$BN84,'By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group'!$BB$27:$BN$27)*prop_idu_male)*Probability!BJ84*Population!$DD84*(1-'By group'!BJ$28*'By group'!BJ$29)*'By group'!BJ$23</f>
        <v>0</v>
      </c>
      <c r="X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group'!$BB$27:$BN$27)*prop_idu_male))*Probability!K84*Population!$DC84*(1-'By group'!X$28*'By group'!X$29)*'By group'!K$23+(1-prop_idu_part)*SUMPRODUCT(Population!$BB84:$BN84,'By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group'!$BB$27:$BN$27)*prop_idu_male)*Probability!BK84*Population!$DD84*(1-'By group'!BK$28*'By group'!BK$29)*'By group'!BK$23</f>
        <v>0</v>
      </c>
      <c r="Y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group'!$BB$27:$BN$27)*prop_idu_male))*Probability!L84*Population!$DC84*(1-'By group'!Y$28*'By group'!Y$29)*'By group'!L$23+(1-prop_idu_part)*SUMPRODUCT(Population!$BB84:$BN84,'By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group'!$BB$27:$BN$27)*prop_idu_male)*Probability!BL84*Population!$DD84*(1-'By group'!BL$28*'By group'!BL$29)*'By group'!BL$23</f>
        <v>1.6250304395149069E-5</v>
      </c>
      <c r="Z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group'!$BB$27:$BN$27)*prop_idu_male))*Probability!M84*Population!$DC84*(1-'By group'!Z$28*'By group'!Z$29)*'By group'!M$23+(1-prop_idu_part)*SUMPRODUCT(Population!$BB84:$BN84,'By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group'!$BB$27:$BN$27)*prop_idu_male)*Probability!BM84*Population!$DD84*(1-'By group'!BM$28*'By group'!BM$29)*'By group'!BM$23</f>
        <v>2.5333641451516628E-5</v>
      </c>
      <c r="AA84" s="191">
        <f>(1-(1-prop_idu_part)*SUMPRODUCT(Population!$BB84:$BN84,'By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group'!$BB$27:$BN$27)*prop_idu_male))*Probability!N84*Population!$DC84*(1-'By group'!AA$28*'By group'!AA$29)*'By group'!N$23+(1-prop_idu_part)*SUMPRODUCT(Population!$BB84:$BN84,'By group'!$BB$27:$BN$27)*prop_idu_male/(SUMPRODUCT(Population!$B84:$N84,'By group'!$B$27:$N$27)-(1-prop_idu_part)*SUMPRODUCT(Population!$BB84:$BN84,'By group'!$BB$27:$BN$27)*(1-prop_idu_male)+(1-prop_idu_part)*SUMPRODUCT(Population!$BB84:$BN84,'By group'!$BB$27:$BN$27)*prop_idu_male)*Probability!BN84*Population!$DD84*(1-'By group'!BN$28*'By group'!BN$29)*'By group'!BN$23</f>
        <v>2.0493467611830074E-5</v>
      </c>
      <c r="AB84" s="229">
        <f>Probability!B84*'By group'!$AB$24*'By group'!B$23</f>
        <v>0</v>
      </c>
      <c r="AC84" s="229">
        <f>Probability!C84*'By group'!$AB$24*'By group'!C$23</f>
        <v>4.9850555610938943E-2</v>
      </c>
      <c r="AD84" s="229">
        <f>Probability!D84*'By group'!$AB$24*'By group'!D$23</f>
        <v>7.2667634464316164E-2</v>
      </c>
      <c r="AE84" s="229">
        <f>Probability!E84*'By group'!$AB$24*'By group'!E$23</f>
        <v>8.4125699156862049E-2</v>
      </c>
      <c r="AF84" s="229">
        <f>Probability!F84*'By group'!$AB$24*'By group'!F$23</f>
        <v>4.4725746467542279E-2</v>
      </c>
      <c r="AG84" s="229">
        <f>Probability!G84*'By group'!$AB$24*'By group'!G$23</f>
        <v>2.6839925618183821E-2</v>
      </c>
      <c r="AH84" s="229">
        <f>Probability!H84*'By group'!$AB$24*'By group'!H$23</f>
        <v>2.2641505398274E-2</v>
      </c>
      <c r="AI84" s="229">
        <f>Probability!I84*'By group'!$AB$24*'By group'!I$23</f>
        <v>0</v>
      </c>
      <c r="AJ84" s="229">
        <f>Probability!J84*'By group'!$AB$24*'By group'!J$23</f>
        <v>0</v>
      </c>
      <c r="AK84" s="229">
        <f>Probability!K84*'By group'!$AB$24*'By group'!K$23</f>
        <v>0</v>
      </c>
      <c r="AL84" s="229">
        <f>Probability!L84*'By group'!$AB$24*'By group'!L$23</f>
        <v>7.5820196990360363E-4</v>
      </c>
      <c r="AM84" s="229">
        <f>Probability!M84*'By group'!$AB$24*'By group'!M$23</f>
        <v>1.1820489817512309E-3</v>
      </c>
      <c r="AN84" s="229">
        <f>Probability!N84*'By group'!$AB$24*'By group'!N$23</f>
        <v>9.5624568049458754E-4</v>
      </c>
      <c r="AO84" s="40">
        <f>Probability!AO84*'By group'!$AO$24*'By group'!AO$23</f>
        <v>0</v>
      </c>
      <c r="AP84" s="42">
        <f>Probability!AP84*'By group'!$AO$24*'By group'!AP$23</f>
        <v>5.9042330909742204E-3</v>
      </c>
      <c r="AQ84" s="42">
        <f>Probability!AQ84*'By group'!$AO$24*'By group'!AQ$23</f>
        <v>8.5238881355631773E-3</v>
      </c>
      <c r="AR84" s="42">
        <f>Probability!AR84*'By group'!$AO$24*'By group'!AR$23</f>
        <v>9.7152752638781439E-3</v>
      </c>
      <c r="AS84" s="42">
        <f>Probability!AS84*'By group'!$AO$24*'By group'!AS$23</f>
        <v>5.0958942696491738E-3</v>
      </c>
      <c r="AT84" s="42">
        <f>Probability!AT84*'By group'!$AO$24*'By group'!AT$23</f>
        <v>3.0242796284407482E-3</v>
      </c>
      <c r="AU84" s="42">
        <f>Probability!AU84*'By group'!$AO$24*'By group'!AU$23</f>
        <v>2.491858227490565E-3</v>
      </c>
      <c r="AV84" s="42">
        <f>Probability!AV84*'By group'!$AO$24*'By group'!AV$23</f>
        <v>0</v>
      </c>
      <c r="AW84" s="42">
        <f>Probability!AW84*'By group'!$AO$24*'By group'!AW$23</f>
        <v>0</v>
      </c>
      <c r="AX84" s="42">
        <f>Probability!AX84*'By group'!$AO$24*'By group'!AX$23</f>
        <v>0</v>
      </c>
      <c r="AY84" s="42">
        <f>Probability!AY84*'By group'!$AO$24*'By group'!AY$23</f>
        <v>8.3317405114427249E-5</v>
      </c>
      <c r="AZ84" s="42">
        <f>Probability!AZ84*'By group'!$AO$24*'By group'!AZ$23</f>
        <v>1.2586421547632236E-4</v>
      </c>
      <c r="BA84" s="43">
        <f>Probability!BA84*'By group'!$AO$24*'By group'!BA$23</f>
        <v>9.6897598512929244E-5</v>
      </c>
      <c r="BB84" s="191">
        <f>prop_idu_part*Probability!BB84*'By group'!$BB$24*'By group'!BB$23+Probability!BB84*'By group'!$BB$30*'By group'!BB$31</f>
        <v>0</v>
      </c>
      <c r="BC84" s="191">
        <f>prop_idu_part*Probability!BC84*'By group'!$BB$24*'By group'!BC$23+Probability!BC84*'By group'!$BB$30*'By group'!BC$31</f>
        <v>5.8641059748852219E-2</v>
      </c>
      <c r="BD84" s="191">
        <f>prop_idu_part*Probability!BD84*'By group'!$BB$24*'By group'!BD$23+Probability!BD84*'By group'!$BB$30*'By group'!BD$31</f>
        <v>0.13714331537537477</v>
      </c>
      <c r="BE84" s="191">
        <f>prop_idu_part*Probability!BE84*'By group'!$BB$24*'By group'!BE$23+Probability!BE84*'By group'!$BB$30*'By group'!BE$31</f>
        <v>0.13415812863909815</v>
      </c>
      <c r="BF84" s="191">
        <f>prop_idu_part*Probability!BF84*'By group'!$BB$24*'By group'!BF$23+Probability!BF84*'By group'!$BB$30*'By group'!BF$31</f>
        <v>4.3851038294237428E-2</v>
      </c>
      <c r="BG84" s="191">
        <f>prop_idu_part*Probability!BG84*'By group'!$BB$24*'By group'!BG$23+Probability!BG84*'By group'!$BB$30*'By group'!BG$31</f>
        <v>1.3391646942268826E-2</v>
      </c>
      <c r="BH84" s="191">
        <f>prop_idu_part*Probability!BH84*'By group'!$BB$24*'By group'!BH$23+Probability!BH84*'By group'!$BB$30*'By group'!BH$31</f>
        <v>1.0506684181968609E-2</v>
      </c>
      <c r="BI84" s="191">
        <f>prop_idu_part*Probability!BI84*'By group'!$BB$24*'By group'!BI$23+Probability!BI84*'By group'!$BB$30*'By group'!BI$31</f>
        <v>0</v>
      </c>
      <c r="BJ84" s="191">
        <f>prop_idu_part*Probability!BJ84*'By group'!$BB$24*'By group'!BJ$23+Probability!BJ84*'By group'!$BB$30*'By group'!BJ$31</f>
        <v>0</v>
      </c>
      <c r="BK84" s="191">
        <f>prop_idu_part*Probability!BK84*'By group'!$BB$24*'By group'!BK$23+Probability!BK84*'By group'!$BB$30*'By group'!BK$31</f>
        <v>0</v>
      </c>
      <c r="BL84" s="191">
        <f>prop_idu_part*Probability!BL84*'By group'!$BB$24*'By group'!BL$23+Probability!BL84*'By group'!$BB$30*'By group'!BL$31</f>
        <v>4.7660349767434957E-3</v>
      </c>
      <c r="BM84" s="191">
        <f>prop_idu_part*Probability!BM84*'By group'!$BB$24*'By group'!BM$23+Probability!BM84*'By group'!$BB$30*'By group'!BM$31</f>
        <v>2.3841339848820146E-3</v>
      </c>
      <c r="BN84" s="192">
        <f>prop_idu_part*Probability!BN84*'By group'!$BB$24*'By group'!BN$23+Probability!BN84*'By group'!$BB$30*'By group'!BN$31</f>
        <v>1.7384926505409357E-3</v>
      </c>
    </row>
    <row r="85" spans="1:66" x14ac:dyDescent="0.25">
      <c r="A85">
        <f t="shared" si="1"/>
        <v>40.5</v>
      </c>
      <c r="B85" s="190">
        <f>((1-(1-prop_idu_part)*SUMPRODUCT(Population!$BB85:$BN85,'By group'!$BB$27:$BN$27)*(1-prop_idu_male)/SUMPRODUCT(Population!$B85:$N85,'By group'!$B$27:$N$27))*Probability!O85*'By group'!$B$24*'By group'!O$23+(1-prop_idu_part)*SUMPRODUCT(Population!$BB85:$BN85,'By group'!$BB$27:$BN$27)*(1-prop_idu_male)/SUMPRODUCT(Population!$B85:$N85,'By group'!$B$27:$N$27)*Probability!BB85*'By group'!$B$24*'By group'!BB$23+Probability!AB85*Population!$DE85*(1-'By group'!AB$28*cond_eff)*'By group'!AB$23*prop_sw_use)*(1-Population!$DG85*circ_eff)</f>
        <v>0</v>
      </c>
      <c r="C85" s="191">
        <f>((1-(1-prop_idu_part)*SUMPRODUCT(Population!$BB85:$BN85,'By group'!$BB$27:$BN$27)*(1-prop_idu_male)/SUMPRODUCT(Population!$B85:$N85,'By group'!$B$27:$N$27))*Probability!P85*'By group'!$B$24*'By group'!P$23+(1-prop_idu_part)*SUMPRODUCT(Population!$BB85:$BN85,'By group'!$BB$27:$BN$27)*(1-prop_idu_male)/SUMPRODUCT(Population!$B85:$N85,'By group'!$B$27:$N$27)*Probability!BC85*'By group'!$B$24*'By group'!BC$23+Probability!AC85*Population!$DE85*(1-'By group'!AC$28*cond_eff)*'By group'!AC$23*prop_sw_use)*(1-Population!$DG85*circ_eff)</f>
        <v>2.3037813892171845E-3</v>
      </c>
      <c r="D85" s="191">
        <f>((1-(1-prop_idu_part)*SUMPRODUCT(Population!$BB85:$BN85,'By group'!$BB$27:$BN$27)*(1-prop_idu_male)/SUMPRODUCT(Population!$B85:$N85,'By group'!$B$27:$N$27))*Probability!Q85*'By group'!$B$24*'By group'!Q$23+(1-prop_idu_part)*SUMPRODUCT(Population!$BB85:$BN85,'By group'!$BB$27:$BN$27)*(1-prop_idu_male)/SUMPRODUCT(Population!$B85:$N85,'By group'!$B$27:$N$27)*Probability!BD85*'By group'!$B$24*'By group'!BD$23+Probability!AD85*Population!$DE85*(1-'By group'!AD$28*cond_eff)*'By group'!AD$23*prop_sw_use)*(1-Population!$DG85*circ_eff)</f>
        <v>3.3685898623315967E-3</v>
      </c>
      <c r="E85" s="191">
        <f>((1-(1-prop_idu_part)*SUMPRODUCT(Population!$BB85:$BN85,'By group'!$BB$27:$BN$27)*(1-prop_idu_male)/SUMPRODUCT(Population!$B85:$N85,'By group'!$B$27:$N$27))*Probability!R85*'By group'!$B$24*'By group'!R$23+(1-prop_idu_part)*SUMPRODUCT(Population!$BB85:$BN85,'By group'!$BB$27:$BN$27)*(1-prop_idu_male)/SUMPRODUCT(Population!$B85:$N85,'By group'!$B$27:$N$27)*Probability!BE85*'By group'!$B$24*'By group'!BE$23+Probability!AE85*Population!$DE85*(1-'By group'!AE$28*cond_eff)*'By group'!AE$23*prop_sw_use)*(1-Population!$DG85*circ_eff)</f>
        <v>3.9157250983381268E-3</v>
      </c>
      <c r="F85" s="191">
        <f>((1-(1-prop_idu_part)*SUMPRODUCT(Population!$BB85:$BN85,'By group'!$BB$27:$BN$27)*(1-prop_idu_male)/SUMPRODUCT(Population!$B85:$N85,'By group'!$B$27:$N$27))*Probability!S85*'By group'!$B$24*'By group'!S$23+(1-prop_idu_part)*SUMPRODUCT(Population!$BB85:$BN85,'By group'!$BB$27:$BN$27)*(1-prop_idu_male)/SUMPRODUCT(Population!$B85:$N85,'By group'!$B$27:$N$27)*Probability!BF85*'By group'!$B$24*'By group'!BF$23+Probability!AF85*Population!$DE85*(1-'By group'!AF$28*cond_eff)*'By group'!AF$23*prop_sw_use)*(1-Population!$DG85*circ_eff)</f>
        <v>2.0878934646141722E-3</v>
      </c>
      <c r="G85" s="191">
        <f>((1-(1-prop_idu_part)*SUMPRODUCT(Population!$BB85:$BN85,'By group'!$BB$27:$BN$27)*(1-prop_idu_male)/SUMPRODUCT(Population!$B85:$N85,'By group'!$B$27:$N$27))*Probability!T85*'By group'!$B$24*'By group'!T$23+(1-prop_idu_part)*SUMPRODUCT(Population!$BB85:$BN85,'By group'!$BB$27:$BN$27)*(1-prop_idu_male)/SUMPRODUCT(Population!$B85:$N85,'By group'!$B$27:$N$27)*Probability!BG85*'By group'!$B$24*'By group'!BG$23+Probability!AG85*Population!$DE85*(1-'By group'!AG$28*cond_eff)*'By group'!AG$23*prop_sw_use)*(1-Population!$DG85*circ_eff)</f>
        <v>1.2553558360343859E-3</v>
      </c>
      <c r="H85" s="191">
        <f>((1-(1-prop_idu_part)*SUMPRODUCT(Population!$BB85:$BN85,'By group'!$BB$27:$BN$27)*(1-prop_idu_male)/SUMPRODUCT(Population!$B85:$N85,'By group'!$B$27:$N$27))*Probability!U85*'By group'!$B$24*'By group'!U$23+(1-prop_idu_part)*SUMPRODUCT(Population!$BB85:$BN85,'By group'!$BB$27:$BN$27)*(1-prop_idu_male)/SUMPRODUCT(Population!$B85:$N85,'By group'!$B$27:$N$27)*Probability!BH85*'By group'!$B$24*'By group'!BH$23+Probability!AH85*Population!$DE85*(1-'By group'!AH$28*cond_eff)*'By group'!AH$23*prop_sw_use)*(1-Population!$DG85*circ_eff)</f>
        <v>1.0620489282796126E-3</v>
      </c>
      <c r="I85" s="191">
        <f>((1-(1-prop_idu_part)*SUMPRODUCT(Population!$BB85:$BN85,'By group'!$BB$27:$BN$27)*(1-prop_idu_male)/SUMPRODUCT(Population!$B85:$N85,'By group'!$B$27:$N$27))*Probability!V85*'By group'!$B$24*'By group'!V$23+(1-prop_idu_part)*SUMPRODUCT(Population!$BB85:$BN85,'By group'!$BB$27:$BN$27)*(1-prop_idu_male)/SUMPRODUCT(Population!$B85:$N85,'By group'!$B$27:$N$27)*Probability!BI85*'By group'!$B$24*'By group'!BI$23+Probability!AI85*Population!$DE85*(1-'By group'!AI$28*cond_eff)*'By group'!AI$23*prop_sw_use)*(1-Population!$DG85*circ_eff)</f>
        <v>0</v>
      </c>
      <c r="J85" s="191">
        <f>((1-(1-prop_idu_part)*SUMPRODUCT(Population!$BB85:$BN85,'By group'!$BB$27:$BN$27)*(1-prop_idu_male)/SUMPRODUCT(Population!$B85:$N85,'By group'!$B$27:$N$27))*Probability!W85*'By group'!$B$24*'By group'!W$23+(1-prop_idu_part)*SUMPRODUCT(Population!$BB85:$BN85,'By group'!$BB$27:$BN$27)*(1-prop_idu_male)/SUMPRODUCT(Population!$B85:$N85,'By group'!$B$27:$N$27)*Probability!BJ85*'By group'!$B$24*'By group'!BJ$23+Probability!AJ85*Population!$DE85*(1-'By group'!AJ$28*cond_eff)*'By group'!AJ$23*prop_sw_use)*(1-Population!$DG85*circ_eff)</f>
        <v>0</v>
      </c>
      <c r="K85" s="191">
        <f>((1-(1-prop_idu_part)*SUMPRODUCT(Population!$BB85:$BN85,'By group'!$BB$27:$BN$27)*(1-prop_idu_male)/SUMPRODUCT(Population!$B85:$N85,'By group'!$B$27:$N$27))*Probability!X85*'By group'!$B$24*'By group'!X$23+(1-prop_idu_part)*SUMPRODUCT(Population!$BB85:$BN85,'By group'!$BB$27:$BN$27)*(1-prop_idu_male)/SUMPRODUCT(Population!$B85:$N85,'By group'!$B$27:$N$27)*Probability!BK85*'By group'!$B$24*'By group'!BK$23+Probability!AK85*Population!$DE85*(1-'By group'!AK$28*cond_eff)*'By group'!AK$23*prop_sw_use)*(1-Population!$DG85*circ_eff)</f>
        <v>0</v>
      </c>
      <c r="L85" s="191">
        <f>((1-(1-prop_idu_part)*SUMPRODUCT(Population!$BB85:$BN85,'By group'!$BB$27:$BN$27)*(1-prop_idu_male)/SUMPRODUCT(Population!$B85:$N85,'By group'!$B$27:$N$27))*Probability!Y85*'By group'!$B$24*'By group'!Y$23+(1-prop_idu_part)*SUMPRODUCT(Population!$BB85:$BN85,'By group'!$BB$27:$BN$27)*(1-prop_idu_male)/SUMPRODUCT(Population!$B85:$N85,'By group'!$B$27:$N$27)*Probability!BL85*'By group'!$B$24*'By group'!BL$23+Probability!AL85*Population!$DE85*(1-'By group'!AL$28*cond_eff)*'By group'!AL$23*prop_sw_use)*(1-Population!$DG85*circ_eff)</f>
        <v>3.5573089344232594E-5</v>
      </c>
      <c r="M85" s="191">
        <f>((1-(1-prop_idu_part)*SUMPRODUCT(Population!$BB85:$BN85,'By group'!$BB$27:$BN$27)*(1-prop_idu_male)/SUMPRODUCT(Population!$B85:$N85,'By group'!$B$27:$N$27))*Probability!Z85*'By group'!$B$24*'By group'!Z$23+(1-prop_idu_part)*SUMPRODUCT(Population!$BB85:$BN85,'By group'!$BB$27:$BN$27)*(1-prop_idu_male)/SUMPRODUCT(Population!$B85:$N85,'By group'!$B$27:$N$27)*Probability!BM85*'By group'!$B$24*'By group'!BM$23+Probability!AM85*Population!$DE85*(1-'By group'!AM$28*cond_eff)*'By group'!AM$23*prop_sw_use)*(1-Population!$DG85*circ_eff)</f>
        <v>5.5595375865849735E-5</v>
      </c>
      <c r="N85" s="191">
        <f>((1-(1-prop_idu_part)*SUMPRODUCT(Population!$BB85:$BN85,'By group'!$BB$27:$BN$27)*(1-prop_idu_male)/SUMPRODUCT(Population!$B85:$N85,'By group'!$B$27:$N$27))*Probability!AA85*'By group'!$B$24*'By group'!AA$23+(1-prop_idu_part)*SUMPRODUCT(Population!$BB85:$BN85,'By group'!$BB$27:$BN$27)*(1-prop_idu_male)/SUMPRODUCT(Population!$B85:$N85,'By group'!$B$27:$N$27)*Probability!BN85*'By group'!$B$24*'By group'!BN$23+Probability!AN85*Population!$DE85*(1-'By group'!AN$28*cond_eff)*'By group'!AN$23*prop_sw_use)*(1-Population!$DG85*circ_eff)</f>
        <v>4.505349604184887E-5</v>
      </c>
      <c r="O85" s="190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group'!$BB$27:$BN$27)*prop_idu_male))*Probability!B85*Population!$DC85*(1-'By group'!O$28*'By group'!O$29)*'By group'!B$23+(1-prop_idu_part)*SUMPRODUCT(Population!$BB85:$BN85,'By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group'!$BB$27:$BN$27)*prop_idu_male)*Probability!BB85*Population!$DD85*(1-'By group'!BB$28*'By group'!BB$29)*'By group'!BB$23</f>
        <v>0</v>
      </c>
      <c r="P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group'!$BB$27:$BN$27)*prop_idu_male))*Probability!C85*Population!$DC85*(1-'By group'!P$28*'By group'!P$29)*'By group'!C$23+(1-prop_idu_part)*SUMPRODUCT(Population!$BB85:$BN85,'By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group'!$BB$27:$BN$27)*prop_idu_male)*Probability!BC85*Population!$DD85*(1-'By group'!BC$28*'By group'!BC$29)*'By group'!BC$23</f>
        <v>1.0686533664896578E-3</v>
      </c>
      <c r="Q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group'!$BB$27:$BN$27)*prop_idu_male))*Probability!D85*Population!$DC85*(1-'By group'!Q$28*'By group'!Q$29)*'By group'!D$23+(1-prop_idu_part)*SUMPRODUCT(Population!$BB85:$BN85,'By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group'!$BB$27:$BN$27)*prop_idu_male)*Probability!BD85*Population!$DD85*(1-'By group'!BD$28*'By group'!BD$29)*'By group'!BD$23</f>
        <v>1.5577125161893943E-3</v>
      </c>
      <c r="R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group'!$BB$27:$BN$27)*prop_idu_male))*Probability!E85*Population!$DC85*(1-'By group'!R$28*'By group'!R$29)*'By group'!E$23+(1-prop_idu_part)*SUMPRODUCT(Population!$BB85:$BN85,'By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group'!$BB$27:$BN$27)*prop_idu_male)*Probability!BE85*Population!$DD85*(1-'By group'!BE$28*'By group'!BE$29)*'By group'!BE$23</f>
        <v>1.8031523167391303E-3</v>
      </c>
      <c r="S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group'!$BB$27:$BN$27)*prop_idu_male))*Probability!F85*Population!$DC85*(1-'By group'!S$28*'By group'!S$29)*'By group'!F$23+(1-prop_idu_part)*SUMPRODUCT(Population!$BB85:$BN85,'By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group'!$BB$27:$BN$27)*prop_idu_male)*Probability!BF85*Population!$DD85*(1-'By group'!BF$28*'By group'!BF$29)*'By group'!BF$23</f>
        <v>9.5854955991342232E-4</v>
      </c>
      <c r="T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group'!$BB$27:$BN$27)*prop_idu_male))*Probability!G85*Population!$DC85*(1-'By group'!T$28*'By group'!T$29)*'By group'!G$23+(1-prop_idu_part)*SUMPRODUCT(Population!$BB85:$BN85,'By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group'!$BB$27:$BN$27)*prop_idu_male)*Probability!BG85*Population!$DD85*(1-'By group'!BG$28*'By group'!BG$29)*'By group'!BG$23</f>
        <v>5.7516003328893879E-4</v>
      </c>
      <c r="U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group'!$BB$27:$BN$27)*prop_idu_male))*Probability!H85*Population!$DC85*(1-'By group'!U$28*'By group'!U$29)*'By group'!H$23+(1-prop_idu_part)*SUMPRODUCT(Population!$BB85:$BN85,'By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group'!$BB$27:$BN$27)*prop_idu_male)*Probability!BH85*Population!$DD85*(1-'By group'!BH$28*'By group'!BH$29)*'By group'!BH$23</f>
        <v>4.8503439845383348E-4</v>
      </c>
      <c r="V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group'!$BB$27:$BN$27)*prop_idu_male))*Probability!I85*Population!$DC85*(1-'By group'!V$28*'By group'!V$29)*'By group'!I$23+(1-prop_idu_part)*SUMPRODUCT(Population!$BB85:$BN85,'By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group'!$BB$27:$BN$27)*prop_idu_male)*Probability!BI85*Population!$DD85*(1-'By group'!BI$28*'By group'!BI$29)*'By group'!BI$23</f>
        <v>0</v>
      </c>
      <c r="W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group'!$BB$27:$BN$27)*prop_idu_male))*Probability!J85*Population!$DC85*(1-'By group'!W$28*'By group'!W$29)*'By group'!J$23+(1-prop_idu_part)*SUMPRODUCT(Population!$BB85:$BN85,'By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group'!$BB$27:$BN$27)*prop_idu_male)*Probability!BJ85*Population!$DD85*(1-'By group'!BJ$28*'By group'!BJ$29)*'By group'!BJ$23</f>
        <v>0</v>
      </c>
      <c r="X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group'!$BB$27:$BN$27)*prop_idu_male))*Probability!K85*Population!$DC85*(1-'By group'!X$28*'By group'!X$29)*'By group'!K$23+(1-prop_idu_part)*SUMPRODUCT(Population!$BB85:$BN85,'By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group'!$BB$27:$BN$27)*prop_idu_male)*Probability!BK85*Population!$DD85*(1-'By group'!BK$28*'By group'!BK$29)*'By group'!BK$23</f>
        <v>0</v>
      </c>
      <c r="Y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group'!$BB$27:$BN$27)*prop_idu_male))*Probability!L85*Population!$DC85*(1-'By group'!Y$28*'By group'!Y$29)*'By group'!L$23+(1-prop_idu_part)*SUMPRODUCT(Population!$BB85:$BN85,'By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group'!$BB$27:$BN$27)*prop_idu_male)*Probability!BL85*Population!$DD85*(1-'By group'!BL$28*'By group'!BL$29)*'By group'!BL$23</f>
        <v>1.6242411987403416E-5</v>
      </c>
      <c r="Z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group'!$BB$27:$BN$27)*prop_idu_male))*Probability!M85*Population!$DC85*(1-'By group'!Z$28*'By group'!Z$29)*'By group'!M$23+(1-prop_idu_part)*SUMPRODUCT(Population!$BB85:$BN85,'By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group'!$BB$27:$BN$27)*prop_idu_male)*Probability!BM85*Population!$DD85*(1-'By group'!BM$28*'By group'!BM$29)*'By group'!BM$23</f>
        <v>2.5309107907321653E-5</v>
      </c>
      <c r="AA85" s="191">
        <f>(1-(1-prop_idu_part)*SUMPRODUCT(Population!$BB85:$BN85,'By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group'!$BB$27:$BN$27)*prop_idu_male))*Probability!N85*Population!$DC85*(1-'By group'!AA$28*'By group'!AA$29)*'By group'!N$23+(1-prop_idu_part)*SUMPRODUCT(Population!$BB85:$BN85,'By group'!$BB$27:$BN$27)*prop_idu_male/(SUMPRODUCT(Population!$B85:$N85,'By group'!$B$27:$N$27)-(1-prop_idu_part)*SUMPRODUCT(Population!$BB85:$BN85,'By group'!$BB$27:$BN$27)*(1-prop_idu_male)+(1-prop_idu_part)*SUMPRODUCT(Population!$BB85:$BN85,'By group'!$BB$27:$BN$27)*prop_idu_male)*Probability!BN85*Population!$DD85*(1-'By group'!BN$28*'By group'!BN$29)*'By group'!BN$23</f>
        <v>2.0453415714666347E-5</v>
      </c>
      <c r="AB85" s="229">
        <f>Probability!B85*'By group'!$AB$24*'By group'!B$23</f>
        <v>0</v>
      </c>
      <c r="AC85" s="229">
        <f>Probability!C85*'By group'!$AB$24*'By group'!C$23</f>
        <v>4.9859074398623866E-2</v>
      </c>
      <c r="AD85" s="229">
        <f>Probability!D85*'By group'!$AB$24*'By group'!D$23</f>
        <v>7.2678675895116784E-2</v>
      </c>
      <c r="AE85" s="229">
        <f>Probability!E85*'By group'!$AB$24*'By group'!E$23</f>
        <v>8.4133363911157458E-2</v>
      </c>
      <c r="AF85" s="229">
        <f>Probability!F85*'By group'!$AB$24*'By group'!F$23</f>
        <v>4.4726204985670009E-2</v>
      </c>
      <c r="AG85" s="229">
        <f>Probability!G85*'By group'!$AB$24*'By group'!G$23</f>
        <v>2.6837633623319746E-2</v>
      </c>
      <c r="AH85" s="229">
        <f>Probability!H85*'By group'!$AB$24*'By group'!H$23</f>
        <v>2.2632968108475975E-2</v>
      </c>
      <c r="AI85" s="229">
        <f>Probability!I85*'By group'!$AB$24*'By group'!I$23</f>
        <v>0</v>
      </c>
      <c r="AJ85" s="229">
        <f>Probability!J85*'By group'!$AB$24*'By group'!J$23</f>
        <v>0</v>
      </c>
      <c r="AK85" s="229">
        <f>Probability!K85*'By group'!$AB$24*'By group'!K$23</f>
        <v>0</v>
      </c>
      <c r="AL85" s="229">
        <f>Probability!L85*'By group'!$AB$24*'By group'!L$23</f>
        <v>7.5791485218635354E-4</v>
      </c>
      <c r="AM85" s="229">
        <f>Probability!M85*'By group'!$AB$24*'By group'!M$23</f>
        <v>1.1810305087176255E-3</v>
      </c>
      <c r="AN85" s="229">
        <f>Probability!N85*'By group'!$AB$24*'By group'!N$23</f>
        <v>9.5447860925588384E-4</v>
      </c>
      <c r="AO85" s="40">
        <f>Probability!AO85*'By group'!$AO$24*'By group'!AO$23</f>
        <v>0</v>
      </c>
      <c r="AP85" s="42">
        <f>Probability!AP85*'By group'!$AO$24*'By group'!AP$23</f>
        <v>5.9321264080506647E-3</v>
      </c>
      <c r="AQ85" s="42">
        <f>Probability!AQ85*'By group'!$AO$24*'By group'!AQ$23</f>
        <v>8.5665510982544466E-3</v>
      </c>
      <c r="AR85" s="42">
        <f>Probability!AR85*'By group'!$AO$24*'By group'!AR$23</f>
        <v>9.7680318337005322E-3</v>
      </c>
      <c r="AS85" s="42">
        <f>Probability!AS85*'By group'!$AO$24*'By group'!AS$23</f>
        <v>5.1253293117068397E-3</v>
      </c>
      <c r="AT85" s="42">
        <f>Probability!AT85*'By group'!$AO$24*'By group'!AT$23</f>
        <v>3.0425430971796285E-3</v>
      </c>
      <c r="AU85" s="42">
        <f>Probability!AU85*'By group'!$AO$24*'By group'!AU$23</f>
        <v>2.5081239094496433E-3</v>
      </c>
      <c r="AV85" s="42">
        <f>Probability!AV85*'By group'!$AO$24*'By group'!AV$23</f>
        <v>0</v>
      </c>
      <c r="AW85" s="42">
        <f>Probability!AW85*'By group'!$AO$24*'By group'!AW$23</f>
        <v>0</v>
      </c>
      <c r="AX85" s="42">
        <f>Probability!AX85*'By group'!$AO$24*'By group'!AX$23</f>
        <v>0</v>
      </c>
      <c r="AY85" s="42">
        <f>Probability!AY85*'By group'!$AO$24*'By group'!AY$23</f>
        <v>8.3865182309061061E-5</v>
      </c>
      <c r="AZ85" s="42">
        <f>Probability!AZ85*'By group'!$AO$24*'By group'!AZ$23</f>
        <v>1.2676662202255591E-4</v>
      </c>
      <c r="BA85" s="43">
        <f>Probability!BA85*'By group'!$AO$24*'By group'!BA$23</f>
        <v>9.7663556156767507E-5</v>
      </c>
      <c r="BB85" s="191">
        <f>prop_idu_part*Probability!BB85*'By group'!$BB$24*'By group'!BB$23+Probability!BB85*'By group'!$BB$30*'By group'!BB$31</f>
        <v>0</v>
      </c>
      <c r="BC85" s="191">
        <f>prop_idu_part*Probability!BC85*'By group'!$BB$24*'By group'!BC$23+Probability!BC85*'By group'!$BB$30*'By group'!BC$31</f>
        <v>5.8641360243777058E-2</v>
      </c>
      <c r="BD85" s="191">
        <f>prop_idu_part*Probability!BD85*'By group'!$BB$24*'By group'!BD$23+Probability!BD85*'By group'!$BB$30*'By group'!BD$31</f>
        <v>0.13714405116439302</v>
      </c>
      <c r="BE85" s="191">
        <f>prop_idu_part*Probability!BE85*'By group'!$BB$24*'By group'!BE$23+Probability!BE85*'By group'!$BB$30*'By group'!BE$31</f>
        <v>0.13415835758059372</v>
      </c>
      <c r="BF85" s="191">
        <f>prop_idu_part*Probability!BF85*'By group'!$BB$24*'By group'!BF$23+Probability!BF85*'By group'!$BB$30*'By group'!BF$31</f>
        <v>4.385080279336083E-2</v>
      </c>
      <c r="BG85" s="191">
        <f>prop_idu_part*Probability!BG85*'By group'!$BB$24*'By group'!BG$23+Probability!BG85*'By group'!$BB$30*'By group'!BG$31</f>
        <v>1.3391438929793817E-2</v>
      </c>
      <c r="BH85" s="191">
        <f>prop_idu_part*Probability!BH85*'By group'!$BB$24*'By group'!BH$23+Probability!BH85*'By group'!$BB$30*'By group'!BH$31</f>
        <v>1.0506139035450135E-2</v>
      </c>
      <c r="BI85" s="191">
        <f>prop_idu_part*Probability!BI85*'By group'!$BB$24*'By group'!BI$23+Probability!BI85*'By group'!$BB$30*'By group'!BI$31</f>
        <v>0</v>
      </c>
      <c r="BJ85" s="191">
        <f>prop_idu_part*Probability!BJ85*'By group'!$BB$24*'By group'!BJ$23+Probability!BJ85*'By group'!$BB$30*'By group'!BJ$31</f>
        <v>0</v>
      </c>
      <c r="BK85" s="191">
        <f>prop_idu_part*Probability!BK85*'By group'!$BB$24*'By group'!BK$23+Probability!BK85*'By group'!$BB$30*'By group'!BK$31</f>
        <v>0</v>
      </c>
      <c r="BL85" s="191">
        <f>prop_idu_part*Probability!BL85*'By group'!$BB$24*'By group'!BL$23+Probability!BL85*'By group'!$BB$30*'By group'!BL$31</f>
        <v>4.7657895930863937E-3</v>
      </c>
      <c r="BM85" s="191">
        <f>prop_idu_part*Probability!BM85*'By group'!$BB$24*'By group'!BM$23+Probability!BM85*'By group'!$BB$30*'By group'!BM$31</f>
        <v>2.3838393397894509E-3</v>
      </c>
      <c r="BN85" s="192">
        <f>prop_idu_part*Probability!BN85*'By group'!$BB$24*'By group'!BN$23+Probability!BN85*'By group'!$BB$30*'By group'!BN$31</f>
        <v>1.737977407629985E-3</v>
      </c>
    </row>
    <row r="86" spans="1:66" x14ac:dyDescent="0.25">
      <c r="A86">
        <f t="shared" si="1"/>
        <v>41</v>
      </c>
      <c r="B86" s="190">
        <f>((1-(1-prop_idu_part)*SUMPRODUCT(Population!$BB86:$BN86,'By group'!$BB$27:$BN$27)*(1-prop_idu_male)/SUMPRODUCT(Population!$B86:$N86,'By group'!$B$27:$N$27))*Probability!O86*'By group'!$B$24*'By group'!O$23+(1-prop_idu_part)*SUMPRODUCT(Population!$BB86:$BN86,'By group'!$BB$27:$BN$27)*(1-prop_idu_male)/SUMPRODUCT(Population!$B86:$N86,'By group'!$B$27:$N$27)*Probability!BB86*'By group'!$B$24*'By group'!BB$23+Probability!AB86*Population!$DE86*(1-'By group'!AB$28*cond_eff)*'By group'!AB$23*prop_sw_use)*(1-Population!$DG86*circ_eff)</f>
        <v>0</v>
      </c>
      <c r="C86" s="191">
        <f>((1-(1-prop_idu_part)*SUMPRODUCT(Population!$BB86:$BN86,'By group'!$BB$27:$BN$27)*(1-prop_idu_male)/SUMPRODUCT(Population!$B86:$N86,'By group'!$B$27:$N$27))*Probability!P86*'By group'!$B$24*'By group'!P$23+(1-prop_idu_part)*SUMPRODUCT(Population!$BB86:$BN86,'By group'!$BB$27:$BN$27)*(1-prop_idu_male)/SUMPRODUCT(Population!$B86:$N86,'By group'!$B$27:$N$27)*Probability!BC86*'By group'!$B$24*'By group'!BC$23+Probability!AC86*Population!$DE86*(1-'By group'!AC$28*cond_eff)*'By group'!AC$23*prop_sw_use)*(1-Population!$DG86*circ_eff)</f>
        <v>2.3042407841890851E-3</v>
      </c>
      <c r="D86" s="191">
        <f>((1-(1-prop_idu_part)*SUMPRODUCT(Population!$BB86:$BN86,'By group'!$BB$27:$BN$27)*(1-prop_idu_male)/SUMPRODUCT(Population!$B86:$N86,'By group'!$B$27:$N$27))*Probability!Q86*'By group'!$B$24*'By group'!Q$23+(1-prop_idu_part)*SUMPRODUCT(Population!$BB86:$BN86,'By group'!$BB$27:$BN$27)*(1-prop_idu_male)/SUMPRODUCT(Population!$B86:$N86,'By group'!$B$27:$N$27)*Probability!BD86*'By group'!$B$24*'By group'!BD$23+Probability!AD86*Population!$DE86*(1-'By group'!AD$28*cond_eff)*'By group'!AD$23*prop_sw_use)*(1-Population!$DG86*circ_eff)</f>
        <v>3.369301240747091E-3</v>
      </c>
      <c r="E86" s="191">
        <f>((1-(1-prop_idu_part)*SUMPRODUCT(Population!$BB86:$BN86,'By group'!$BB$27:$BN$27)*(1-prop_idu_male)/SUMPRODUCT(Population!$B86:$N86,'By group'!$B$27:$N$27))*Probability!R86*'By group'!$B$24*'By group'!R$23+(1-prop_idu_part)*SUMPRODUCT(Population!$BB86:$BN86,'By group'!$BB$27:$BN$27)*(1-prop_idu_male)/SUMPRODUCT(Population!$B86:$N86,'By group'!$B$27:$N$27)*Probability!BE86*'By group'!$B$24*'By group'!BE$23+Probability!AE86*Population!$DE86*(1-'By group'!AE$28*cond_eff)*'By group'!AE$23*prop_sw_use)*(1-Population!$DG86*circ_eff)</f>
        <v>3.9165516425338602E-3</v>
      </c>
      <c r="F86" s="191">
        <f>((1-(1-prop_idu_part)*SUMPRODUCT(Population!$BB86:$BN86,'By group'!$BB$27:$BN$27)*(1-prop_idu_male)/SUMPRODUCT(Population!$B86:$N86,'By group'!$B$27:$N$27))*Probability!S86*'By group'!$B$24*'By group'!S$23+(1-prop_idu_part)*SUMPRODUCT(Population!$BB86:$BN86,'By group'!$BB$27:$BN$27)*(1-prop_idu_male)/SUMPRODUCT(Population!$B86:$N86,'By group'!$B$27:$N$27)*Probability!BF86*'By group'!$B$24*'By group'!BF$23+Probability!AF86*Population!$DE86*(1-'By group'!AF$28*cond_eff)*'By group'!AF$23*prop_sw_use)*(1-Population!$DG86*circ_eff)</f>
        <v>2.088292592057805E-3</v>
      </c>
      <c r="G86" s="191">
        <f>((1-(1-prop_idu_part)*SUMPRODUCT(Population!$BB86:$BN86,'By group'!$BB$27:$BN$27)*(1-prop_idu_male)/SUMPRODUCT(Population!$B86:$N86,'By group'!$B$27:$N$27))*Probability!T86*'By group'!$B$24*'By group'!T$23+(1-prop_idu_part)*SUMPRODUCT(Population!$BB86:$BN86,'By group'!$BB$27:$BN$27)*(1-prop_idu_male)/SUMPRODUCT(Population!$B86:$N86,'By group'!$B$27:$N$27)*Probability!BG86*'By group'!$B$24*'By group'!BG$23+Probability!AG86*Population!$DE86*(1-'By group'!AG$28*cond_eff)*'By group'!AG$23*prop_sw_use)*(1-Population!$DG86*circ_eff)</f>
        <v>1.2555468867698548E-3</v>
      </c>
      <c r="H86" s="191">
        <f>((1-(1-prop_idu_part)*SUMPRODUCT(Population!$BB86:$BN86,'By group'!$BB$27:$BN$27)*(1-prop_idu_male)/SUMPRODUCT(Population!$B86:$N86,'By group'!$B$27:$N$27))*Probability!U86*'By group'!$B$24*'By group'!U$23+(1-prop_idu_part)*SUMPRODUCT(Population!$BB86:$BN86,'By group'!$BB$27:$BN$27)*(1-prop_idu_male)/SUMPRODUCT(Population!$B86:$N86,'By group'!$B$27:$N$27)*Probability!BH86*'By group'!$B$24*'By group'!BH$23+Probability!AH86*Population!$DE86*(1-'By group'!AH$28*cond_eff)*'By group'!AH$23*prop_sw_use)*(1-Population!$DG86*circ_eff)</f>
        <v>1.0620347479524679E-3</v>
      </c>
      <c r="I86" s="191">
        <f>((1-(1-prop_idu_part)*SUMPRODUCT(Population!$BB86:$BN86,'By group'!$BB$27:$BN$27)*(1-prop_idu_male)/SUMPRODUCT(Population!$B86:$N86,'By group'!$B$27:$N$27))*Probability!V86*'By group'!$B$24*'By group'!V$23+(1-prop_idu_part)*SUMPRODUCT(Population!$BB86:$BN86,'By group'!$BB$27:$BN$27)*(1-prop_idu_male)/SUMPRODUCT(Population!$B86:$N86,'By group'!$B$27:$N$27)*Probability!BI86*'By group'!$B$24*'By group'!BI$23+Probability!AI86*Population!$DE86*(1-'By group'!AI$28*cond_eff)*'By group'!AI$23*prop_sw_use)*(1-Population!$DG86*circ_eff)</f>
        <v>0</v>
      </c>
      <c r="J86" s="191">
        <f>((1-(1-prop_idu_part)*SUMPRODUCT(Population!$BB86:$BN86,'By group'!$BB$27:$BN$27)*(1-prop_idu_male)/SUMPRODUCT(Population!$B86:$N86,'By group'!$B$27:$N$27))*Probability!W86*'By group'!$B$24*'By group'!W$23+(1-prop_idu_part)*SUMPRODUCT(Population!$BB86:$BN86,'By group'!$BB$27:$BN$27)*(1-prop_idu_male)/SUMPRODUCT(Population!$B86:$N86,'By group'!$B$27:$N$27)*Probability!BJ86*'By group'!$B$24*'By group'!BJ$23+Probability!AJ86*Population!$DE86*(1-'By group'!AJ$28*cond_eff)*'By group'!AJ$23*prop_sw_use)*(1-Population!$DG86*circ_eff)</f>
        <v>0</v>
      </c>
      <c r="K86" s="191">
        <f>((1-(1-prop_idu_part)*SUMPRODUCT(Population!$BB86:$BN86,'By group'!$BB$27:$BN$27)*(1-prop_idu_male)/SUMPRODUCT(Population!$B86:$N86,'By group'!$B$27:$N$27))*Probability!X86*'By group'!$B$24*'By group'!X$23+(1-prop_idu_part)*SUMPRODUCT(Population!$BB86:$BN86,'By group'!$BB$27:$BN$27)*(1-prop_idu_male)/SUMPRODUCT(Population!$B86:$N86,'By group'!$B$27:$N$27)*Probability!BK86*'By group'!$B$24*'By group'!BK$23+Probability!AK86*Population!$DE86*(1-'By group'!AK$28*cond_eff)*'By group'!AK$23*prop_sw_use)*(1-Population!$DG86*circ_eff)</f>
        <v>0</v>
      </c>
      <c r="L86" s="191">
        <f>((1-(1-prop_idu_part)*SUMPRODUCT(Population!$BB86:$BN86,'By group'!$BB$27:$BN$27)*(1-prop_idu_male)/SUMPRODUCT(Population!$B86:$N86,'By group'!$B$27:$N$27))*Probability!Y86*'By group'!$B$24*'By group'!Y$23+(1-prop_idu_part)*SUMPRODUCT(Population!$BB86:$BN86,'By group'!$BB$27:$BN$27)*(1-prop_idu_male)/SUMPRODUCT(Population!$B86:$N86,'By group'!$B$27:$N$27)*Probability!BL86*'By group'!$B$24*'By group'!BL$23+Probability!AL86*Population!$DE86*(1-'By group'!AL$28*cond_eff)*'By group'!AL$23*prop_sw_use)*(1-Population!$DG86*circ_eff)</f>
        <v>3.5573265596688475E-5</v>
      </c>
      <c r="M86" s="191">
        <f>((1-(1-prop_idu_part)*SUMPRODUCT(Population!$BB86:$BN86,'By group'!$BB$27:$BN$27)*(1-prop_idu_male)/SUMPRODUCT(Population!$B86:$N86,'By group'!$B$27:$N$27))*Probability!Z86*'By group'!$B$24*'By group'!Z$23+(1-prop_idu_part)*SUMPRODUCT(Population!$BB86:$BN86,'By group'!$BB$27:$BN$27)*(1-prop_idu_male)/SUMPRODUCT(Population!$B86:$N86,'By group'!$B$27:$N$27)*Probability!BM86*'By group'!$B$24*'By group'!BM$23+Probability!AM86*Population!$DE86*(1-'By group'!AM$28*cond_eff)*'By group'!AM$23*prop_sw_use)*(1-Population!$DG86*circ_eff)</f>
        <v>5.5579762525842914E-5</v>
      </c>
      <c r="N86" s="191">
        <f>((1-(1-prop_idu_part)*SUMPRODUCT(Population!$BB86:$BN86,'By group'!$BB$27:$BN$27)*(1-prop_idu_male)/SUMPRODUCT(Population!$B86:$N86,'By group'!$B$27:$N$27))*Probability!AA86*'By group'!$B$24*'By group'!AA$23+(1-prop_idu_part)*SUMPRODUCT(Population!$BB86:$BN86,'By group'!$BB$27:$BN$27)*(1-prop_idu_male)/SUMPRODUCT(Population!$B86:$N86,'By group'!$B$27:$N$27)*Probability!BN86*'By group'!$B$24*'By group'!BN$23+Probability!AN86*Population!$DE86*(1-'By group'!AN$28*cond_eff)*'By group'!AN$23*prop_sw_use)*(1-Population!$DG86*circ_eff)</f>
        <v>4.500694129905971E-5</v>
      </c>
      <c r="O86" s="190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group'!$BB$27:$BN$27)*prop_idu_male))*Probability!B86*Population!$DC86*(1-'By group'!O$28*'By group'!O$29)*'By group'!B$23+(1-prop_idu_part)*SUMPRODUCT(Population!$BB86:$BN86,'By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group'!$BB$27:$BN$27)*prop_idu_male)*Probability!BB86*Population!$DD86*(1-'By group'!BB$28*'By group'!BB$29)*'By group'!BB$23</f>
        <v>0</v>
      </c>
      <c r="P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group'!$BB$27:$BN$27)*prop_idu_male))*Probability!C86*Population!$DC86*(1-'By group'!P$28*'By group'!P$29)*'By group'!C$23+(1-prop_idu_part)*SUMPRODUCT(Population!$BB86:$BN86,'By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group'!$BB$27:$BN$27)*prop_idu_male)*Probability!BC86*Population!$DD86*(1-'By group'!BC$28*'By group'!BC$29)*'By group'!BC$23</f>
        <v>1.068727381633637E-3</v>
      </c>
      <c r="Q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group'!$BB$27:$BN$27)*prop_idu_male))*Probability!D86*Population!$DC86*(1-'By group'!Q$28*'By group'!Q$29)*'By group'!D$23+(1-prop_idu_part)*SUMPRODUCT(Population!$BB86:$BN86,'By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group'!$BB$27:$BN$27)*prop_idu_male)*Probability!BD86*Population!$DD86*(1-'By group'!BD$28*'By group'!BD$29)*'By group'!BD$23</f>
        <v>1.5577968226789911E-3</v>
      </c>
      <c r="R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group'!$BB$27:$BN$27)*prop_idu_male))*Probability!E86*Population!$DC86*(1-'By group'!R$28*'By group'!R$29)*'By group'!E$23+(1-prop_idu_part)*SUMPRODUCT(Population!$BB86:$BN86,'By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group'!$BB$27:$BN$27)*prop_idu_male)*Probability!BE86*Population!$DD86*(1-'By group'!BE$28*'By group'!BE$29)*'By group'!BE$23</f>
        <v>1.8031551666886961E-3</v>
      </c>
      <c r="S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group'!$BB$27:$BN$27)*prop_idu_male))*Probability!F86*Population!$DC86*(1-'By group'!S$28*'By group'!S$29)*'By group'!F$23+(1-prop_idu_part)*SUMPRODUCT(Population!$BB86:$BN86,'By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group'!$BB$27:$BN$27)*prop_idu_male)*Probability!BF86*Population!$DD86*(1-'By group'!BF$28*'By group'!BF$29)*'By group'!BF$23</f>
        <v>9.5848217347675247E-4</v>
      </c>
      <c r="T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group'!$BB$27:$BN$27)*prop_idu_male))*Probability!G86*Population!$DC86*(1-'By group'!T$28*'By group'!T$29)*'By group'!G$23+(1-prop_idu_part)*SUMPRODUCT(Population!$BB86:$BN86,'By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group'!$BB$27:$BN$27)*prop_idu_male)*Probability!BG86*Population!$DD86*(1-'By group'!BG$28*'By group'!BG$29)*'By group'!BG$23</f>
        <v>5.7506976070687129E-4</v>
      </c>
      <c r="U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group'!$BB$27:$BN$27)*prop_idu_male))*Probability!H86*Population!$DC86*(1-'By group'!U$28*'By group'!U$29)*'By group'!H$23+(1-prop_idu_part)*SUMPRODUCT(Population!$BB86:$BN86,'By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group'!$BB$27:$BN$27)*prop_idu_male)*Probability!BH86*Population!$DD86*(1-'By group'!BH$28*'By group'!BH$29)*'By group'!BH$23</f>
        <v>4.8482783215226058E-4</v>
      </c>
      <c r="V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group'!$BB$27:$BN$27)*prop_idu_male))*Probability!I86*Population!$DC86*(1-'By group'!V$28*'By group'!V$29)*'By group'!I$23+(1-prop_idu_part)*SUMPRODUCT(Population!$BB86:$BN86,'By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group'!$BB$27:$BN$27)*prop_idu_male)*Probability!BI86*Population!$DD86*(1-'By group'!BI$28*'By group'!BI$29)*'By group'!BI$23</f>
        <v>0</v>
      </c>
      <c r="W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group'!$BB$27:$BN$27)*prop_idu_male))*Probability!J86*Population!$DC86*(1-'By group'!W$28*'By group'!W$29)*'By group'!J$23+(1-prop_idu_part)*SUMPRODUCT(Population!$BB86:$BN86,'By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group'!$BB$27:$BN$27)*prop_idu_male)*Probability!BJ86*Population!$DD86*(1-'By group'!BJ$28*'By group'!BJ$29)*'By group'!BJ$23</f>
        <v>0</v>
      </c>
      <c r="X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group'!$BB$27:$BN$27)*prop_idu_male))*Probability!K86*Population!$DC86*(1-'By group'!X$28*'By group'!X$29)*'By group'!K$23+(1-prop_idu_part)*SUMPRODUCT(Population!$BB86:$BN86,'By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group'!$BB$27:$BN$27)*prop_idu_male)*Probability!BK86*Population!$DD86*(1-'By group'!BK$28*'By group'!BK$29)*'By group'!BK$23</f>
        <v>0</v>
      </c>
      <c r="Y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group'!$BB$27:$BN$27)*prop_idu_male))*Probability!L86*Population!$DC86*(1-'By group'!Y$28*'By group'!Y$29)*'By group'!L$23+(1-prop_idu_part)*SUMPRODUCT(Population!$BB86:$BN86,'By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group'!$BB$27:$BN$27)*prop_idu_male)*Probability!BL86*Population!$DD86*(1-'By group'!BL$28*'By group'!BL$29)*'By group'!BL$23</f>
        <v>1.6235500447243622E-5</v>
      </c>
      <c r="Z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group'!$BB$27:$BN$27)*prop_idu_male))*Probability!M86*Population!$DC86*(1-'By group'!Z$28*'By group'!Z$29)*'By group'!M$23+(1-prop_idu_part)*SUMPRODUCT(Population!$BB86:$BN86,'By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group'!$BB$27:$BN$27)*prop_idu_male)*Probability!BM86*Population!$DD86*(1-'By group'!BM$28*'By group'!BM$29)*'By group'!BM$23</f>
        <v>2.5287007730223807E-5</v>
      </c>
      <c r="AA86" s="191">
        <f>(1-(1-prop_idu_part)*SUMPRODUCT(Population!$BB86:$BN86,'By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group'!$BB$27:$BN$27)*prop_idu_male))*Probability!N86*Population!$DC86*(1-'By group'!AA$28*'By group'!AA$29)*'By group'!N$23+(1-prop_idu_part)*SUMPRODUCT(Population!$BB86:$BN86,'By group'!$BB$27:$BN$27)*prop_idu_male/(SUMPRODUCT(Population!$B86:$N86,'By group'!$B$27:$N$27)-(1-prop_idu_part)*SUMPRODUCT(Population!$BB86:$BN86,'By group'!$BB$27:$BN$27)*(1-prop_idu_male)+(1-prop_idu_part)*SUMPRODUCT(Population!$BB86:$BN86,'By group'!$BB$27:$BN$27)*prop_idu_male)*Probability!BN86*Population!$DD86*(1-'By group'!BN$28*'By group'!BN$29)*'By group'!BN$23</f>
        <v>2.04165262743443E-5</v>
      </c>
      <c r="AB86" s="229">
        <f>Probability!B86*'By group'!$AB$24*'By group'!B$23</f>
        <v>0</v>
      </c>
      <c r="AC86" s="229">
        <f>Probability!C86*'By group'!$AB$24*'By group'!C$23</f>
        <v>4.986768410558759E-2</v>
      </c>
      <c r="AD86" s="229">
        <f>Probability!D86*'By group'!$AB$24*'By group'!D$23</f>
        <v>7.269012493449245E-2</v>
      </c>
      <c r="AE86" s="229">
        <f>Probability!E86*'By group'!$AB$24*'By group'!E$23</f>
        <v>8.4142194105460061E-2</v>
      </c>
      <c r="AF86" s="229">
        <f>Probability!F86*'By group'!$AB$24*'By group'!F$23</f>
        <v>4.4727682499334315E-2</v>
      </c>
      <c r="AG86" s="229">
        <f>Probability!G86*'By group'!$AB$24*'By group'!G$23</f>
        <v>2.6836193511924213E-2</v>
      </c>
      <c r="AH86" s="229">
        <f>Probability!H86*'By group'!$AB$24*'By group'!H$23</f>
        <v>2.2625664223398633E-2</v>
      </c>
      <c r="AI86" s="229">
        <f>Probability!I86*'By group'!$AB$24*'By group'!I$23</f>
        <v>0</v>
      </c>
      <c r="AJ86" s="229">
        <f>Probability!J86*'By group'!$AB$24*'By group'!J$23</f>
        <v>0</v>
      </c>
      <c r="AK86" s="229">
        <f>Probability!K86*'By group'!$AB$24*'By group'!K$23</f>
        <v>0</v>
      </c>
      <c r="AL86" s="229">
        <f>Probability!L86*'By group'!$AB$24*'By group'!L$23</f>
        <v>7.5767053533773432E-4</v>
      </c>
      <c r="AM86" s="229">
        <f>Probability!M86*'By group'!$AB$24*'By group'!M$23</f>
        <v>1.1801208556422129E-3</v>
      </c>
      <c r="AN86" s="229">
        <f>Probability!N86*'By group'!$AB$24*'By group'!N$23</f>
        <v>9.528551128024956E-4</v>
      </c>
      <c r="AO86" s="40">
        <f>Probability!AO86*'By group'!$AO$24*'By group'!AO$23</f>
        <v>0</v>
      </c>
      <c r="AP86" s="42">
        <f>Probability!AP86*'By group'!$AO$24*'By group'!AP$23</f>
        <v>5.9594692335411875E-3</v>
      </c>
      <c r="AQ86" s="42">
        <f>Probability!AQ86*'By group'!$AO$24*'By group'!AQ$23</f>
        <v>8.6083958138638058E-3</v>
      </c>
      <c r="AR86" s="42">
        <f>Probability!AR86*'By group'!$AO$24*'By group'!AR$23</f>
        <v>9.8198243990559337E-3</v>
      </c>
      <c r="AS86" s="42">
        <f>Probability!AS86*'By group'!$AO$24*'By group'!AS$23</f>
        <v>5.1542487874062801E-3</v>
      </c>
      <c r="AT86" s="42">
        <f>Probability!AT86*'By group'!$AO$24*'By group'!AT$23</f>
        <v>3.060497617561087E-3</v>
      </c>
      <c r="AU86" s="42">
        <f>Probability!AU86*'By group'!$AO$24*'By group'!AU$23</f>
        <v>2.5241337106809395E-3</v>
      </c>
      <c r="AV86" s="42">
        <f>Probability!AV86*'By group'!$AO$24*'By group'!AV$23</f>
        <v>0</v>
      </c>
      <c r="AW86" s="42">
        <f>Probability!AW86*'By group'!$AO$24*'By group'!AW$23</f>
        <v>0</v>
      </c>
      <c r="AX86" s="42">
        <f>Probability!AX86*'By group'!$AO$24*'By group'!AX$23</f>
        <v>0</v>
      </c>
      <c r="AY86" s="42">
        <f>Probability!AY86*'By group'!$AO$24*'By group'!AY$23</f>
        <v>8.4404404504837043E-5</v>
      </c>
      <c r="AZ86" s="42">
        <f>Probability!AZ86*'By group'!$AO$24*'By group'!AZ$23</f>
        <v>1.2765620034798158E-4</v>
      </c>
      <c r="BA86" s="43">
        <f>Probability!BA86*'By group'!$AO$24*'By group'!BA$23</f>
        <v>9.8420048725544076E-5</v>
      </c>
      <c r="BB86" s="191">
        <f>prop_idu_part*Probability!BB86*'By group'!$BB$24*'By group'!BB$23+Probability!BB86*'By group'!$BB$30*'By group'!BB$31</f>
        <v>0</v>
      </c>
      <c r="BC86" s="191">
        <f>prop_idu_part*Probability!BC86*'By group'!$BB$24*'By group'!BC$23+Probability!BC86*'By group'!$BB$30*'By group'!BC$31</f>
        <v>5.8641625953991097E-2</v>
      </c>
      <c r="BD86" s="191">
        <f>prop_idu_part*Probability!BD86*'By group'!$BB$24*'By group'!BD$23+Probability!BD86*'By group'!$BB$30*'By group'!BD$31</f>
        <v>0.1371447648574268</v>
      </c>
      <c r="BE86" s="191">
        <f>prop_idu_part*Probability!BE86*'By group'!$BB$24*'By group'!BE$23+Probability!BE86*'By group'!$BB$30*'By group'!BE$31</f>
        <v>0.13415868506660097</v>
      </c>
      <c r="BF86" s="191">
        <f>prop_idu_part*Probability!BF86*'By group'!$BB$24*'By group'!BF$23+Probability!BF86*'By group'!$BB$30*'By group'!BF$31</f>
        <v>4.3850643580177616E-2</v>
      </c>
      <c r="BG86" s="191">
        <f>prop_idu_part*Probability!BG86*'By group'!$BB$24*'By group'!BG$23+Probability!BG86*'By group'!$BB$30*'By group'!BG$31</f>
        <v>1.3391269041295839E-2</v>
      </c>
      <c r="BH86" s="191">
        <f>prop_idu_part*Probability!BH86*'By group'!$BB$24*'By group'!BH$23+Probability!BH86*'By group'!$BB$30*'By group'!BH$31</f>
        <v>1.0505656851128968E-2</v>
      </c>
      <c r="BI86" s="191">
        <f>prop_idu_part*Probability!BI86*'By group'!$BB$24*'By group'!BI$23+Probability!BI86*'By group'!$BB$30*'By group'!BI$31</f>
        <v>0</v>
      </c>
      <c r="BJ86" s="191">
        <f>prop_idu_part*Probability!BJ86*'By group'!$BB$24*'By group'!BJ$23+Probability!BJ86*'By group'!$BB$30*'By group'!BJ$31</f>
        <v>0</v>
      </c>
      <c r="BK86" s="191">
        <f>prop_idu_part*Probability!BK86*'By group'!$BB$24*'By group'!BK$23+Probability!BK86*'By group'!$BB$30*'By group'!BK$31</f>
        <v>0</v>
      </c>
      <c r="BL86" s="191">
        <f>prop_idu_part*Probability!BL86*'By group'!$BB$24*'By group'!BL$23+Probability!BL86*'By group'!$BB$30*'By group'!BL$31</f>
        <v>4.7655742643743192E-3</v>
      </c>
      <c r="BM86" s="191">
        <f>prop_idu_part*Probability!BM86*'By group'!$BB$24*'By group'!BM$23+Probability!BM86*'By group'!$BB$30*'By group'!BM$31</f>
        <v>2.3835745208808327E-3</v>
      </c>
      <c r="BN86" s="192">
        <f>prop_idu_part*Probability!BN86*'By group'!$BB$24*'By group'!BN$23+Probability!BN86*'By group'!$BB$30*'By group'!BN$31</f>
        <v>1.7375042490626754E-3</v>
      </c>
    </row>
    <row r="87" spans="1:66" x14ac:dyDescent="0.25">
      <c r="A87">
        <f t="shared" si="1"/>
        <v>41.5</v>
      </c>
      <c r="B87" s="190">
        <f>((1-(1-prop_idu_part)*SUMPRODUCT(Population!$BB87:$BN87,'By group'!$BB$27:$BN$27)*(1-prop_idu_male)/SUMPRODUCT(Population!$B87:$N87,'By group'!$B$27:$N$27))*Probability!O87*'By group'!$B$24*'By group'!O$23+(1-prop_idu_part)*SUMPRODUCT(Population!$BB87:$BN87,'By group'!$BB$27:$BN$27)*(1-prop_idu_male)/SUMPRODUCT(Population!$B87:$N87,'By group'!$B$27:$N$27)*Probability!BB87*'By group'!$B$24*'By group'!BB$23+Probability!AB87*Population!$DE87*(1-'By group'!AB$28*cond_eff)*'By group'!AB$23*prop_sw_use)*(1-Population!$DG87*circ_eff)</f>
        <v>0</v>
      </c>
      <c r="C87" s="191">
        <f>((1-(1-prop_idu_part)*SUMPRODUCT(Population!$BB87:$BN87,'By group'!$BB$27:$BN$27)*(1-prop_idu_male)/SUMPRODUCT(Population!$B87:$N87,'By group'!$B$27:$N$27))*Probability!P87*'By group'!$B$24*'By group'!P$23+(1-prop_idu_part)*SUMPRODUCT(Population!$BB87:$BN87,'By group'!$BB$27:$BN$27)*(1-prop_idu_male)/SUMPRODUCT(Population!$B87:$N87,'By group'!$B$27:$N$27)*Probability!BC87*'By group'!$B$24*'By group'!BC$23+Probability!AC87*Population!$DE87*(1-'By group'!AC$28*cond_eff)*'By group'!AC$23*prop_sw_use)*(1-Population!$DG87*circ_eff)</f>
        <v>2.3046866671127099E-3</v>
      </c>
      <c r="D87" s="191">
        <f>((1-(1-prop_idu_part)*SUMPRODUCT(Population!$BB87:$BN87,'By group'!$BB$27:$BN$27)*(1-prop_idu_male)/SUMPRODUCT(Population!$B87:$N87,'By group'!$B$27:$N$27))*Probability!Q87*'By group'!$B$24*'By group'!Q$23+(1-prop_idu_part)*SUMPRODUCT(Population!$BB87:$BN87,'By group'!$BB$27:$BN$27)*(1-prop_idu_male)/SUMPRODUCT(Population!$B87:$N87,'By group'!$B$27:$N$27)*Probability!BD87*'By group'!$B$24*'By group'!BD$23+Probability!AD87*Population!$DE87*(1-'By group'!AD$28*cond_eff)*'By group'!AD$23*prop_sw_use)*(1-Population!$DG87*circ_eff)</f>
        <v>3.3699967624426716E-3</v>
      </c>
      <c r="E87" s="191">
        <f>((1-(1-prop_idu_part)*SUMPRODUCT(Population!$BB87:$BN87,'By group'!$BB$27:$BN$27)*(1-prop_idu_male)/SUMPRODUCT(Population!$B87:$N87,'By group'!$B$27:$N$27))*Probability!R87*'By group'!$B$24*'By group'!R$23+(1-prop_idu_part)*SUMPRODUCT(Population!$BB87:$BN87,'By group'!$BB$27:$BN$27)*(1-prop_idu_male)/SUMPRODUCT(Population!$B87:$N87,'By group'!$B$27:$N$27)*Probability!BE87*'By group'!$B$24*'By group'!BE$23+Probability!AE87*Population!$DE87*(1-'By group'!AE$28*cond_eff)*'By group'!AE$23*prop_sw_use)*(1-Population!$DG87*circ_eff)</f>
        <v>3.9173732750912484E-3</v>
      </c>
      <c r="F87" s="191">
        <f>((1-(1-prop_idu_part)*SUMPRODUCT(Population!$BB87:$BN87,'By group'!$BB$27:$BN$27)*(1-prop_idu_male)/SUMPRODUCT(Population!$B87:$N87,'By group'!$B$27:$N$27))*Probability!S87*'By group'!$B$24*'By group'!S$23+(1-prop_idu_part)*SUMPRODUCT(Population!$BB87:$BN87,'By group'!$BB$27:$BN$27)*(1-prop_idu_male)/SUMPRODUCT(Population!$B87:$N87,'By group'!$B$27:$N$27)*Probability!BF87*'By group'!$B$24*'By group'!BF$23+Probability!AF87*Population!$DE87*(1-'By group'!AF$28*cond_eff)*'By group'!AF$23*prop_sw_use)*(1-Population!$DG87*circ_eff)</f>
        <v>2.0886983393314656E-3</v>
      </c>
      <c r="G87" s="191">
        <f>((1-(1-prop_idu_part)*SUMPRODUCT(Population!$BB87:$BN87,'By group'!$BB$27:$BN$27)*(1-prop_idu_male)/SUMPRODUCT(Population!$B87:$N87,'By group'!$B$27:$N$27))*Probability!T87*'By group'!$B$24*'By group'!T$23+(1-prop_idu_part)*SUMPRODUCT(Population!$BB87:$BN87,'By group'!$BB$27:$BN$27)*(1-prop_idu_male)/SUMPRODUCT(Population!$B87:$N87,'By group'!$B$27:$N$27)*Probability!BG87*'By group'!$B$24*'By group'!BG$23+Probability!AG87*Population!$DE87*(1-'By group'!AG$28*cond_eff)*'By group'!AG$23*prop_sw_use)*(1-Population!$DG87*circ_eff)</f>
        <v>1.255748241712719E-3</v>
      </c>
      <c r="H87" s="191">
        <f>((1-(1-prop_idu_part)*SUMPRODUCT(Population!$BB87:$BN87,'By group'!$BB$27:$BN$27)*(1-prop_idu_male)/SUMPRODUCT(Population!$B87:$N87,'By group'!$B$27:$N$27))*Probability!U87*'By group'!$B$24*'By group'!U$23+(1-prop_idu_part)*SUMPRODUCT(Population!$BB87:$BN87,'By group'!$BB$27:$BN$27)*(1-prop_idu_male)/SUMPRODUCT(Population!$B87:$N87,'By group'!$B$27:$N$27)*Probability!BH87*'By group'!$B$24*'By group'!BH$23+Probability!AH87*Population!$DE87*(1-'By group'!AH$28*cond_eff)*'By group'!AH$23*prop_sw_use)*(1-Population!$DG87*circ_eff)</f>
        <v>1.0620454588894407E-3</v>
      </c>
      <c r="I87" s="191">
        <f>((1-(1-prop_idu_part)*SUMPRODUCT(Population!$BB87:$BN87,'By group'!$BB$27:$BN$27)*(1-prop_idu_male)/SUMPRODUCT(Population!$B87:$N87,'By group'!$B$27:$N$27))*Probability!V87*'By group'!$B$24*'By group'!V$23+(1-prop_idu_part)*SUMPRODUCT(Population!$BB87:$BN87,'By group'!$BB$27:$BN$27)*(1-prop_idu_male)/SUMPRODUCT(Population!$B87:$N87,'By group'!$B$27:$N$27)*Probability!BI87*'By group'!$B$24*'By group'!BI$23+Probability!AI87*Population!$DE87*(1-'By group'!AI$28*cond_eff)*'By group'!AI$23*prop_sw_use)*(1-Population!$DG87*circ_eff)</f>
        <v>0</v>
      </c>
      <c r="J87" s="191">
        <f>((1-(1-prop_idu_part)*SUMPRODUCT(Population!$BB87:$BN87,'By group'!$BB$27:$BN$27)*(1-prop_idu_male)/SUMPRODUCT(Population!$B87:$N87,'By group'!$B$27:$N$27))*Probability!W87*'By group'!$B$24*'By group'!W$23+(1-prop_idu_part)*SUMPRODUCT(Population!$BB87:$BN87,'By group'!$BB$27:$BN$27)*(1-prop_idu_male)/SUMPRODUCT(Population!$B87:$N87,'By group'!$B$27:$N$27)*Probability!BJ87*'By group'!$B$24*'By group'!BJ$23+Probability!AJ87*Population!$DE87*(1-'By group'!AJ$28*cond_eff)*'By group'!AJ$23*prop_sw_use)*(1-Population!$DG87*circ_eff)</f>
        <v>0</v>
      </c>
      <c r="K87" s="191">
        <f>((1-(1-prop_idu_part)*SUMPRODUCT(Population!$BB87:$BN87,'By group'!$BB$27:$BN$27)*(1-prop_idu_male)/SUMPRODUCT(Population!$B87:$N87,'By group'!$B$27:$N$27))*Probability!X87*'By group'!$B$24*'By group'!X$23+(1-prop_idu_part)*SUMPRODUCT(Population!$BB87:$BN87,'By group'!$BB$27:$BN$27)*(1-prop_idu_male)/SUMPRODUCT(Population!$B87:$N87,'By group'!$B$27:$N$27)*Probability!BK87*'By group'!$B$24*'By group'!BK$23+Probability!AK87*Population!$DE87*(1-'By group'!AK$28*cond_eff)*'By group'!AK$23*prop_sw_use)*(1-Population!$DG87*circ_eff)</f>
        <v>0</v>
      </c>
      <c r="L87" s="191">
        <f>((1-(1-prop_idu_part)*SUMPRODUCT(Population!$BB87:$BN87,'By group'!$BB$27:$BN$27)*(1-prop_idu_male)/SUMPRODUCT(Population!$B87:$N87,'By group'!$B$27:$N$27))*Probability!Y87*'By group'!$B$24*'By group'!Y$23+(1-prop_idu_part)*SUMPRODUCT(Population!$BB87:$BN87,'By group'!$BB$27:$BN$27)*(1-prop_idu_male)/SUMPRODUCT(Population!$B87:$N87,'By group'!$B$27:$N$27)*Probability!BL87*'By group'!$B$24*'By group'!BL$23+Probability!AL87*Population!$DE87*(1-'By group'!AL$28*cond_eff)*'By group'!AL$23*prop_sw_use)*(1-Population!$DG87*circ_eff)</f>
        <v>3.5574273878277E-5</v>
      </c>
      <c r="M87" s="191">
        <f>((1-(1-prop_idu_part)*SUMPRODUCT(Population!$BB87:$BN87,'By group'!$BB$27:$BN$27)*(1-prop_idu_male)/SUMPRODUCT(Population!$B87:$N87,'By group'!$B$27:$N$27))*Probability!Z87*'By group'!$B$24*'By group'!Z$23+(1-prop_idu_part)*SUMPRODUCT(Population!$BB87:$BN87,'By group'!$BB$27:$BN$27)*(1-prop_idu_male)/SUMPRODUCT(Population!$B87:$N87,'By group'!$B$27:$N$27)*Probability!BM87*'By group'!$B$24*'By group'!BM$23+Probability!AM87*Population!$DE87*(1-'By group'!AM$28*cond_eff)*'By group'!AM$23*prop_sw_use)*(1-Population!$DG87*circ_eff)</f>
        <v>5.5566772942974148E-5</v>
      </c>
      <c r="N87" s="191">
        <f>((1-(1-prop_idu_part)*SUMPRODUCT(Population!$BB87:$BN87,'By group'!$BB$27:$BN$27)*(1-prop_idu_male)/SUMPRODUCT(Population!$B87:$N87,'By group'!$B$27:$N$27))*Probability!AA87*'By group'!$B$24*'By group'!AA$23+(1-prop_idu_part)*SUMPRODUCT(Population!$BB87:$BN87,'By group'!$BB$27:$BN$27)*(1-prop_idu_male)/SUMPRODUCT(Population!$B87:$N87,'By group'!$B$27:$N$27)*Probability!BN87*'By group'!$B$24*'By group'!BN$23+Probability!AN87*Population!$DE87*(1-'By group'!AN$28*cond_eff)*'By group'!AN$23*prop_sw_use)*(1-Population!$DG87*circ_eff)</f>
        <v>4.4964820301057893E-5</v>
      </c>
      <c r="O87" s="190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group'!$BB$27:$BN$27)*prop_idu_male))*Probability!B87*Population!$DC87*(1-'By group'!O$28*'By group'!O$29)*'By group'!B$23+(1-prop_idu_part)*SUMPRODUCT(Population!$BB87:$BN87,'By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group'!$BB$27:$BN$27)*prop_idu_male)*Probability!BB87*Population!$DD87*(1-'By group'!BB$28*'By group'!BB$29)*'By group'!BB$23</f>
        <v>0</v>
      </c>
      <c r="P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group'!$BB$27:$BN$27)*prop_idu_male))*Probability!C87*Population!$DC87*(1-'By group'!P$28*'By group'!P$29)*'By group'!C$23+(1-prop_idu_part)*SUMPRODUCT(Population!$BB87:$BN87,'By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group'!$BB$27:$BN$27)*prop_idu_male)*Probability!BC87*Population!$DD87*(1-'By group'!BC$28*'By group'!BC$29)*'By group'!BC$23</f>
        <v>1.0688064389340151E-3</v>
      </c>
      <c r="Q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group'!$BB$27:$BN$27)*prop_idu_male))*Probability!D87*Population!$DC87*(1-'By group'!Q$28*'By group'!Q$29)*'By group'!D$23+(1-prop_idu_part)*SUMPRODUCT(Population!$BB87:$BN87,'By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group'!$BB$27:$BN$27)*prop_idu_male)*Probability!BD87*Population!$DD87*(1-'By group'!BD$28*'By group'!BD$29)*'By group'!BD$23</f>
        <v>1.5578938137800905E-3</v>
      </c>
      <c r="R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group'!$BB$27:$BN$27)*prop_idu_male))*Probability!E87*Population!$DC87*(1-'By group'!R$28*'By group'!R$29)*'By group'!E$23+(1-prop_idu_part)*SUMPRODUCT(Population!$BB87:$BN87,'By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group'!$BB$27:$BN$27)*prop_idu_male)*Probability!BE87*Population!$DD87*(1-'By group'!BE$28*'By group'!BE$29)*'By group'!BE$23</f>
        <v>1.8031863095404467E-3</v>
      </c>
      <c r="S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group'!$BB$27:$BN$27)*prop_idu_male))*Probability!F87*Population!$DC87*(1-'By group'!S$28*'By group'!S$29)*'By group'!F$23+(1-prop_idu_part)*SUMPRODUCT(Population!$BB87:$BN87,'By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group'!$BB$27:$BN$27)*prop_idu_male)*Probability!BF87*Population!$DD87*(1-'By group'!BF$28*'By group'!BF$29)*'By group'!BF$23</f>
        <v>9.5843772919471592E-4</v>
      </c>
      <c r="T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group'!$BB$27:$BN$27)*prop_idu_male))*Probability!G87*Population!$DC87*(1-'By group'!T$28*'By group'!T$29)*'By group'!G$23+(1-prop_idu_part)*SUMPRODUCT(Population!$BB87:$BN87,'By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group'!$BB$27:$BN$27)*prop_idu_male)*Probability!BG87*Population!$DD87*(1-'By group'!BG$28*'By group'!BG$29)*'By group'!BG$23</f>
        <v>5.7499804834632549E-4</v>
      </c>
      <c r="U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group'!$BB$27:$BN$27)*prop_idu_male))*Probability!H87*Population!$DC87*(1-'By group'!U$28*'By group'!U$29)*'By group'!H$23+(1-prop_idu_part)*SUMPRODUCT(Population!$BB87:$BN87,'By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group'!$BB$27:$BN$27)*prop_idu_male)*Probability!BH87*Population!$DD87*(1-'By group'!BH$28*'By group'!BH$29)*'By group'!BH$23</f>
        <v>4.8464729700810365E-4</v>
      </c>
      <c r="V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group'!$BB$27:$BN$27)*prop_idu_male))*Probability!I87*Population!$DC87*(1-'By group'!V$28*'By group'!V$29)*'By group'!I$23+(1-prop_idu_part)*SUMPRODUCT(Population!$BB87:$BN87,'By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group'!$BB$27:$BN$27)*prop_idu_male)*Probability!BI87*Population!$DD87*(1-'By group'!BI$28*'By group'!BI$29)*'By group'!BI$23</f>
        <v>0</v>
      </c>
      <c r="W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group'!$BB$27:$BN$27)*prop_idu_male))*Probability!J87*Population!$DC87*(1-'By group'!W$28*'By group'!W$29)*'By group'!J$23+(1-prop_idu_part)*SUMPRODUCT(Population!$BB87:$BN87,'By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group'!$BB$27:$BN$27)*prop_idu_male)*Probability!BJ87*Population!$DD87*(1-'By group'!BJ$28*'By group'!BJ$29)*'By group'!BJ$23</f>
        <v>0</v>
      </c>
      <c r="X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group'!$BB$27:$BN$27)*prop_idu_male))*Probability!K87*Population!$DC87*(1-'By group'!X$28*'By group'!X$29)*'By group'!K$23+(1-prop_idu_part)*SUMPRODUCT(Population!$BB87:$BN87,'By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group'!$BB$27:$BN$27)*prop_idu_male)*Probability!BK87*Population!$DD87*(1-'By group'!BK$28*'By group'!BK$29)*'By group'!BK$23</f>
        <v>0</v>
      </c>
      <c r="Y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group'!$BB$27:$BN$27)*prop_idu_male))*Probability!L87*Population!$DC87*(1-'By group'!Y$28*'By group'!Y$29)*'By group'!L$23+(1-prop_idu_part)*SUMPRODUCT(Population!$BB87:$BN87,'By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group'!$BB$27:$BN$27)*prop_idu_male)*Probability!BL87*Population!$DD87*(1-'By group'!BL$28*'By group'!BL$29)*'By group'!BL$23</f>
        <v>1.6229488674027723E-5</v>
      </c>
      <c r="Z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group'!$BB$27:$BN$27)*prop_idu_male))*Probability!M87*Population!$DC87*(1-'By group'!Z$28*'By group'!Z$29)*'By group'!M$23+(1-prop_idu_part)*SUMPRODUCT(Population!$BB87:$BN87,'By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group'!$BB$27:$BN$27)*prop_idu_male)*Probability!BM87*Population!$DD87*(1-'By group'!BM$28*'By group'!BM$29)*'By group'!BM$23</f>
        <v>2.5267161417029066E-5</v>
      </c>
      <c r="AA87" s="191">
        <f>(1-(1-prop_idu_part)*SUMPRODUCT(Population!$BB87:$BN87,'By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group'!$BB$27:$BN$27)*prop_idu_male))*Probability!N87*Population!$DC87*(1-'By group'!AA$28*'By group'!AA$29)*'By group'!N$23+(1-prop_idu_part)*SUMPRODUCT(Population!$BB87:$BN87,'By group'!$BB$27:$BN$27)*prop_idu_male/(SUMPRODUCT(Population!$B87:$N87,'By group'!$B$27:$N$27)-(1-prop_idu_part)*SUMPRODUCT(Population!$BB87:$BN87,'By group'!$BB$27:$BN$27)*(1-prop_idu_male)+(1-prop_idu_part)*SUMPRODUCT(Population!$BB87:$BN87,'By group'!$BB$27:$BN$27)*prop_idu_male)*Probability!BN87*Population!$DD87*(1-'By group'!BN$28*'By group'!BN$29)*'By group'!BN$23</f>
        <v>2.0382603303304655E-5</v>
      </c>
      <c r="AB87" s="229">
        <f>Probability!B87*'By group'!$AB$24*'By group'!B$23</f>
        <v>0</v>
      </c>
      <c r="AC87" s="229">
        <f>Probability!C87*'By group'!$AB$24*'By group'!C$23</f>
        <v>4.9876345595308298E-2</v>
      </c>
      <c r="AD87" s="229">
        <f>Probability!D87*'By group'!$AB$24*'By group'!D$23</f>
        <v>7.2701898312341001E-2</v>
      </c>
      <c r="AE87" s="229">
        <f>Probability!E87*'By group'!$AB$24*'By group'!E$23</f>
        <v>8.415203427470809E-2</v>
      </c>
      <c r="AF87" s="229">
        <f>Probability!F87*'By group'!$AB$24*'By group'!F$23</f>
        <v>4.473006519415109E-2</v>
      </c>
      <c r="AG87" s="229">
        <f>Probability!G87*'By group'!$AB$24*'By group'!G$23</f>
        <v>2.6835519909907155E-2</v>
      </c>
      <c r="AH87" s="229">
        <f>Probability!H87*'By group'!$AB$24*'By group'!H$23</f>
        <v>2.2619490119992005E-2</v>
      </c>
      <c r="AI87" s="229">
        <f>Probability!I87*'By group'!$AB$24*'By group'!I$23</f>
        <v>0</v>
      </c>
      <c r="AJ87" s="229">
        <f>Probability!J87*'By group'!$AB$24*'By group'!J$23</f>
        <v>0</v>
      </c>
      <c r="AK87" s="229">
        <f>Probability!K87*'By group'!$AB$24*'By group'!K$23</f>
        <v>0</v>
      </c>
      <c r="AL87" s="229">
        <f>Probability!L87*'By group'!$AB$24*'By group'!L$23</f>
        <v>7.5746536169404573E-4</v>
      </c>
      <c r="AM87" s="229">
        <f>Probability!M87*'By group'!$AB$24*'By group'!M$23</f>
        <v>1.1793118615821066E-3</v>
      </c>
      <c r="AN87" s="229">
        <f>Probability!N87*'By group'!$AB$24*'By group'!N$23</f>
        <v>9.5136624571672077E-4</v>
      </c>
      <c r="AO87" s="40">
        <f>Probability!AO87*'By group'!$AO$24*'By group'!AO$23</f>
        <v>0</v>
      </c>
      <c r="AP87" s="42">
        <f>Probability!AP87*'By group'!$AO$24*'By group'!AP$23</f>
        <v>5.9862648453250806E-3</v>
      </c>
      <c r="AQ87" s="42">
        <f>Probability!AQ87*'By group'!$AO$24*'By group'!AQ$23</f>
        <v>8.649425867892779E-3</v>
      </c>
      <c r="AR87" s="42">
        <f>Probability!AR87*'By group'!$AO$24*'By group'!AR$23</f>
        <v>9.8706547578372109E-3</v>
      </c>
      <c r="AS87" s="42">
        <f>Probability!AS87*'By group'!$AO$24*'By group'!AS$23</f>
        <v>5.1826525644268189E-3</v>
      </c>
      <c r="AT87" s="42">
        <f>Probability!AT87*'By group'!$AO$24*'By group'!AT$23</f>
        <v>3.0781425979488977E-3</v>
      </c>
      <c r="AU87" s="42">
        <f>Probability!AU87*'By group'!$AO$24*'By group'!AU$23</f>
        <v>2.5398862962983798E-3</v>
      </c>
      <c r="AV87" s="42">
        <f>Probability!AV87*'By group'!$AO$24*'By group'!AV$23</f>
        <v>0</v>
      </c>
      <c r="AW87" s="42">
        <f>Probability!AW87*'By group'!$AO$24*'By group'!AW$23</f>
        <v>0</v>
      </c>
      <c r="AX87" s="42">
        <f>Probability!AX87*'By group'!$AO$24*'By group'!AX$23</f>
        <v>0</v>
      </c>
      <c r="AY87" s="42">
        <f>Probability!AY87*'By group'!$AO$24*'By group'!AY$23</f>
        <v>8.4935024160302325E-5</v>
      </c>
      <c r="AZ87" s="42">
        <f>Probability!AZ87*'By group'!$AO$24*'By group'!AZ$23</f>
        <v>1.2853282751738355E-4</v>
      </c>
      <c r="BA87" s="43">
        <f>Probability!BA87*'By group'!$AO$24*'By group'!BA$23</f>
        <v>9.9166925359566105E-5</v>
      </c>
      <c r="BB87" s="191">
        <f>prop_idu_part*Probability!BB87*'By group'!$BB$24*'By group'!BB$23+Probability!BB87*'By group'!$BB$30*'By group'!BB$31</f>
        <v>0</v>
      </c>
      <c r="BC87" s="191">
        <f>prop_idu_part*Probability!BC87*'By group'!$BB$24*'By group'!BC$23+Probability!BC87*'By group'!$BB$30*'By group'!BC$31</f>
        <v>5.8641859306613461E-2</v>
      </c>
      <c r="BD87" s="191">
        <f>prop_idu_part*Probability!BD87*'By group'!$BB$24*'By group'!BD$23+Probability!BD87*'By group'!$BB$30*'By group'!BD$31</f>
        <v>0.1371454573830517</v>
      </c>
      <c r="BE87" s="191">
        <f>prop_idu_part*Probability!BE87*'By group'!$BB$24*'By group'!BE$23+Probability!BE87*'By group'!$BB$30*'By group'!BE$31</f>
        <v>0.13415910390310773</v>
      </c>
      <c r="BF87" s="191">
        <f>prop_idu_part*Probability!BF87*'By group'!$BB$24*'By group'!BF$23+Probability!BF87*'By group'!$BB$30*'By group'!BF$31</f>
        <v>4.3850555353222631E-2</v>
      </c>
      <c r="BG87" s="191">
        <f>prop_idu_part*Probability!BG87*'By group'!$BB$24*'By group'!BG$23+Probability!BG87*'By group'!$BB$30*'By group'!BG$31</f>
        <v>1.3391134608420441E-2</v>
      </c>
      <c r="BH87" s="191">
        <f>prop_idu_part*Probability!BH87*'By group'!$BB$24*'By group'!BH$23+Probability!BH87*'By group'!$BB$30*'By group'!BH$31</f>
        <v>1.0505233297148928E-2</v>
      </c>
      <c r="BI87" s="191">
        <f>prop_idu_part*Probability!BI87*'By group'!$BB$24*'By group'!BI$23+Probability!BI87*'By group'!$BB$30*'By group'!BI$31</f>
        <v>0</v>
      </c>
      <c r="BJ87" s="191">
        <f>prop_idu_part*Probability!BJ87*'By group'!$BB$24*'By group'!BJ$23+Probability!BJ87*'By group'!$BB$30*'By group'!BJ$31</f>
        <v>0</v>
      </c>
      <c r="BK87" s="191">
        <f>prop_idu_part*Probability!BK87*'By group'!$BB$24*'By group'!BK$23+Probability!BK87*'By group'!$BB$30*'By group'!BK$31</f>
        <v>0</v>
      </c>
      <c r="BL87" s="191">
        <f>prop_idu_part*Probability!BL87*'By group'!$BB$24*'By group'!BL$23+Probability!BL87*'By group'!$BB$30*'By group'!BL$31</f>
        <v>4.7653866979990274E-3</v>
      </c>
      <c r="BM87" s="191">
        <f>prop_idu_part*Probability!BM87*'By group'!$BB$24*'By group'!BM$23+Probability!BM87*'By group'!$BB$30*'By group'!BM$31</f>
        <v>2.3833372420174422E-3</v>
      </c>
      <c r="BN87" s="192">
        <f>prop_idu_part*Probability!BN87*'By group'!$BB$24*'By group'!BN$23+Probability!BN87*'By group'!$BB$30*'By group'!BN$31</f>
        <v>1.7370704074193477E-3</v>
      </c>
    </row>
    <row r="88" spans="1:66" x14ac:dyDescent="0.25">
      <c r="A88">
        <f t="shared" si="1"/>
        <v>42</v>
      </c>
      <c r="B88" s="190">
        <f>((1-(1-prop_idu_part)*SUMPRODUCT(Population!$BB88:$BN88,'By group'!$BB$27:$BN$27)*(1-prop_idu_male)/SUMPRODUCT(Population!$B88:$N88,'By group'!$B$27:$N$27))*Probability!O88*'By group'!$B$24*'By group'!O$23+(1-prop_idu_part)*SUMPRODUCT(Population!$BB88:$BN88,'By group'!$BB$27:$BN$27)*(1-prop_idu_male)/SUMPRODUCT(Population!$B88:$N88,'By group'!$B$27:$N$27)*Probability!BB88*'By group'!$B$24*'By group'!BB$23+Probability!AB88*Population!$DE88*(1-'By group'!AB$28*cond_eff)*'By group'!AB$23*prop_sw_use)*(1-Population!$DG88*circ_eff)</f>
        <v>0</v>
      </c>
      <c r="C88" s="191">
        <f>((1-(1-prop_idu_part)*SUMPRODUCT(Population!$BB88:$BN88,'By group'!$BB$27:$BN$27)*(1-prop_idu_male)/SUMPRODUCT(Population!$B88:$N88,'By group'!$B$27:$N$27))*Probability!P88*'By group'!$B$24*'By group'!P$23+(1-prop_idu_part)*SUMPRODUCT(Population!$BB88:$BN88,'By group'!$BB$27:$BN$27)*(1-prop_idu_male)/SUMPRODUCT(Population!$B88:$N88,'By group'!$B$27:$N$27)*Probability!BC88*'By group'!$B$24*'By group'!BC$23+Probability!AC88*Population!$DE88*(1-'By group'!AC$28*cond_eff)*'By group'!AC$23*prop_sw_use)*(1-Population!$DG88*circ_eff)</f>
        <v>2.3051190106167666E-3</v>
      </c>
      <c r="D88" s="191">
        <f>((1-(1-prop_idu_part)*SUMPRODUCT(Population!$BB88:$BN88,'By group'!$BB$27:$BN$27)*(1-prop_idu_male)/SUMPRODUCT(Population!$B88:$N88,'By group'!$B$27:$N$27))*Probability!Q88*'By group'!$B$24*'By group'!Q$23+(1-prop_idu_part)*SUMPRODUCT(Population!$BB88:$BN88,'By group'!$BB$27:$BN$27)*(1-prop_idu_male)/SUMPRODUCT(Population!$B88:$N88,'By group'!$B$27:$N$27)*Probability!BD88*'By group'!$B$24*'By group'!BD$23+Probability!AD88*Population!$DE88*(1-'By group'!AD$28*cond_eff)*'By group'!AD$23*prop_sw_use)*(1-Population!$DG88*circ_eff)</f>
        <v>3.3706757856451575E-3</v>
      </c>
      <c r="E88" s="191">
        <f>((1-(1-prop_idu_part)*SUMPRODUCT(Population!$BB88:$BN88,'By group'!$BB$27:$BN$27)*(1-prop_idu_male)/SUMPRODUCT(Population!$B88:$N88,'By group'!$B$27:$N$27))*Probability!R88*'By group'!$B$24*'By group'!R$23+(1-prop_idu_part)*SUMPRODUCT(Population!$BB88:$BN88,'By group'!$BB$27:$BN$27)*(1-prop_idu_male)/SUMPRODUCT(Population!$B88:$N88,'By group'!$B$27:$N$27)*Probability!BE88*'By group'!$B$24*'By group'!BE$23+Probability!AE88*Population!$DE88*(1-'By group'!AE$28*cond_eff)*'By group'!AE$23*prop_sw_use)*(1-Population!$DG88*circ_eff)</f>
        <v>3.9181877031850987E-3</v>
      </c>
      <c r="F88" s="191">
        <f>((1-(1-prop_idu_part)*SUMPRODUCT(Population!$BB88:$BN88,'By group'!$BB$27:$BN$27)*(1-prop_idu_male)/SUMPRODUCT(Population!$B88:$N88,'By group'!$B$27:$N$27))*Probability!S88*'By group'!$B$24*'By group'!S$23+(1-prop_idu_part)*SUMPRODUCT(Population!$BB88:$BN88,'By group'!$BB$27:$BN$27)*(1-prop_idu_male)/SUMPRODUCT(Population!$B88:$N88,'By group'!$B$27:$N$27)*Probability!BF88*'By group'!$B$24*'By group'!BF$23+Probability!AF88*Population!$DE88*(1-'By group'!AF$28*cond_eff)*'By group'!AF$23*prop_sw_use)*(1-Population!$DG88*circ_eff)</f>
        <v>2.089108595136285E-3</v>
      </c>
      <c r="G88" s="191">
        <f>((1-(1-prop_idu_part)*SUMPRODUCT(Population!$BB88:$BN88,'By group'!$BB$27:$BN$27)*(1-prop_idu_male)/SUMPRODUCT(Population!$B88:$N88,'By group'!$B$27:$N$27))*Probability!T88*'By group'!$B$24*'By group'!T$23+(1-prop_idu_part)*SUMPRODUCT(Population!$BB88:$BN88,'By group'!$BB$27:$BN$27)*(1-prop_idu_male)/SUMPRODUCT(Population!$B88:$N88,'By group'!$B$27:$N$27)*Probability!BG88*'By group'!$B$24*'By group'!BG$23+Probability!AG88*Population!$DE88*(1-'By group'!AG$28*cond_eff)*'By group'!AG$23*prop_sw_use)*(1-Population!$DG88*circ_eff)</f>
        <v>1.2559581098538258E-3</v>
      </c>
      <c r="H88" s="191">
        <f>((1-(1-prop_idu_part)*SUMPRODUCT(Population!$BB88:$BN88,'By group'!$BB$27:$BN$27)*(1-prop_idu_male)/SUMPRODUCT(Population!$B88:$N88,'By group'!$B$27:$N$27))*Probability!U88*'By group'!$B$24*'By group'!U$23+(1-prop_idu_part)*SUMPRODUCT(Population!$BB88:$BN88,'By group'!$BB$27:$BN$27)*(1-prop_idu_male)/SUMPRODUCT(Population!$B88:$N88,'By group'!$B$27:$N$27)*Probability!BH88*'By group'!$B$24*'By group'!BH$23+Probability!AH88*Population!$DE88*(1-'By group'!AH$28*cond_eff)*'By group'!AH$23*prop_sw_use)*(1-Population!$DG88*circ_eff)</f>
        <v>1.062078401577727E-3</v>
      </c>
      <c r="I88" s="191">
        <f>((1-(1-prop_idu_part)*SUMPRODUCT(Population!$BB88:$BN88,'By group'!$BB$27:$BN$27)*(1-prop_idu_male)/SUMPRODUCT(Population!$B88:$N88,'By group'!$B$27:$N$27))*Probability!V88*'By group'!$B$24*'By group'!V$23+(1-prop_idu_part)*SUMPRODUCT(Population!$BB88:$BN88,'By group'!$BB$27:$BN$27)*(1-prop_idu_male)/SUMPRODUCT(Population!$B88:$N88,'By group'!$B$27:$N$27)*Probability!BI88*'By group'!$B$24*'By group'!BI$23+Probability!AI88*Population!$DE88*(1-'By group'!AI$28*cond_eff)*'By group'!AI$23*prop_sw_use)*(1-Population!$DG88*circ_eff)</f>
        <v>0</v>
      </c>
      <c r="J88" s="191">
        <f>((1-(1-prop_idu_part)*SUMPRODUCT(Population!$BB88:$BN88,'By group'!$BB$27:$BN$27)*(1-prop_idu_male)/SUMPRODUCT(Population!$B88:$N88,'By group'!$B$27:$N$27))*Probability!W88*'By group'!$B$24*'By group'!W$23+(1-prop_idu_part)*SUMPRODUCT(Population!$BB88:$BN88,'By group'!$BB$27:$BN$27)*(1-prop_idu_male)/SUMPRODUCT(Population!$B88:$N88,'By group'!$B$27:$N$27)*Probability!BJ88*'By group'!$B$24*'By group'!BJ$23+Probability!AJ88*Population!$DE88*(1-'By group'!AJ$28*cond_eff)*'By group'!AJ$23*prop_sw_use)*(1-Population!$DG88*circ_eff)</f>
        <v>0</v>
      </c>
      <c r="K88" s="191">
        <f>((1-(1-prop_idu_part)*SUMPRODUCT(Population!$BB88:$BN88,'By group'!$BB$27:$BN$27)*(1-prop_idu_male)/SUMPRODUCT(Population!$B88:$N88,'By group'!$B$27:$N$27))*Probability!X88*'By group'!$B$24*'By group'!X$23+(1-prop_idu_part)*SUMPRODUCT(Population!$BB88:$BN88,'By group'!$BB$27:$BN$27)*(1-prop_idu_male)/SUMPRODUCT(Population!$B88:$N88,'By group'!$B$27:$N$27)*Probability!BK88*'By group'!$B$24*'By group'!BK$23+Probability!AK88*Population!$DE88*(1-'By group'!AK$28*cond_eff)*'By group'!AK$23*prop_sw_use)*(1-Population!$DG88*circ_eff)</f>
        <v>0</v>
      </c>
      <c r="L88" s="191">
        <f>((1-(1-prop_idu_part)*SUMPRODUCT(Population!$BB88:$BN88,'By group'!$BB$27:$BN$27)*(1-prop_idu_male)/SUMPRODUCT(Population!$B88:$N88,'By group'!$B$27:$N$27))*Probability!Y88*'By group'!$B$24*'By group'!Y$23+(1-prop_idu_part)*SUMPRODUCT(Population!$BB88:$BN88,'By group'!$BB$27:$BN$27)*(1-prop_idu_male)/SUMPRODUCT(Population!$B88:$N88,'By group'!$B$27:$N$27)*Probability!BL88*'By group'!$B$24*'By group'!BL$23+Probability!AL88*Population!$DE88*(1-'By group'!AL$28*cond_eff)*'By group'!AL$23*prop_sw_use)*(1-Population!$DG88*circ_eff)</f>
        <v>3.557602336787249E-5</v>
      </c>
      <c r="M88" s="191">
        <f>((1-(1-prop_idu_part)*SUMPRODUCT(Population!$BB88:$BN88,'By group'!$BB$27:$BN$27)*(1-prop_idu_male)/SUMPRODUCT(Population!$B88:$N88,'By group'!$B$27:$N$27))*Probability!Z88*'By group'!$B$24*'By group'!Z$23+(1-prop_idu_part)*SUMPRODUCT(Population!$BB88:$BN88,'By group'!$BB$27:$BN$27)*(1-prop_idu_male)/SUMPRODUCT(Population!$B88:$N88,'By group'!$B$27:$N$27)*Probability!BM88*'By group'!$B$24*'By group'!BM$23+Probability!AM88*Population!$DE88*(1-'By group'!AM$28*cond_eff)*'By group'!AM$23*prop_sw_use)*(1-Population!$DG88*circ_eff)</f>
        <v>5.5556180619595989E-5</v>
      </c>
      <c r="N88" s="191">
        <f>((1-(1-prop_idu_part)*SUMPRODUCT(Population!$BB88:$BN88,'By group'!$BB$27:$BN$27)*(1-prop_idu_male)/SUMPRODUCT(Population!$B88:$N88,'By group'!$B$27:$N$27))*Probability!AA88*'By group'!$B$24*'By group'!AA$23+(1-prop_idu_part)*SUMPRODUCT(Population!$BB88:$BN88,'By group'!$BB$27:$BN$27)*(1-prop_idu_male)/SUMPRODUCT(Population!$B88:$N88,'By group'!$B$27:$N$27)*Probability!BN88*'By group'!$B$24*'By group'!BN$23+Probability!AN88*Population!$DE88*(1-'By group'!AN$28*cond_eff)*'By group'!AN$23*prop_sw_use)*(1-Population!$DG88*circ_eff)</f>
        <v>4.4926817460165663E-5</v>
      </c>
      <c r="O88" s="190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group'!$BB$27:$BN$27)*prop_idu_male))*Probability!B88*Population!$DC88*(1-'By group'!O$28*'By group'!O$29)*'By group'!B$23+(1-prop_idu_part)*SUMPRODUCT(Population!$BB88:$BN88,'By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group'!$BB$27:$BN$27)*prop_idu_male)*Probability!BB88*Population!$DD88*(1-'By group'!BB$28*'By group'!BB$29)*'By group'!BB$23</f>
        <v>0</v>
      </c>
      <c r="P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group'!$BB$27:$BN$27)*prop_idu_male))*Probability!C88*Population!$DC88*(1-'By group'!P$28*'By group'!P$29)*'By group'!C$23+(1-prop_idu_part)*SUMPRODUCT(Population!$BB88:$BN88,'By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group'!$BB$27:$BN$27)*prop_idu_male)*Probability!BC88*Population!$DD88*(1-'By group'!BC$28*'By group'!BC$29)*'By group'!BC$23</f>
        <v>1.0688896406456051E-3</v>
      </c>
      <c r="Q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group'!$BB$27:$BN$27)*prop_idu_male))*Probability!D88*Population!$DC88*(1-'By group'!Q$28*'By group'!Q$29)*'By group'!D$23+(1-prop_idu_part)*SUMPRODUCT(Population!$BB88:$BN88,'By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group'!$BB$27:$BN$27)*prop_idu_male)*Probability!BD88*Population!$DD88*(1-'By group'!BD$28*'By group'!BD$29)*'By group'!BD$23</f>
        <v>1.5580016582978687E-3</v>
      </c>
      <c r="R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group'!$BB$27:$BN$27)*prop_idu_male))*Probability!E88*Population!$DC88*(1-'By group'!R$28*'By group'!R$29)*'By group'!E$23+(1-prop_idu_part)*SUMPRODUCT(Population!$BB88:$BN88,'By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group'!$BB$27:$BN$27)*prop_idu_male)*Probability!BE88*Population!$DD88*(1-'By group'!BE$28*'By group'!BE$29)*'By group'!BE$23</f>
        <v>1.8032424395570822E-3</v>
      </c>
      <c r="S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group'!$BB$27:$BN$27)*prop_idu_male))*Probability!F88*Population!$DC88*(1-'By group'!S$28*'By group'!S$29)*'By group'!F$23+(1-prop_idu_part)*SUMPRODUCT(Population!$BB88:$BN88,'By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group'!$BB$27:$BN$27)*prop_idu_male)*Probability!BF88*Population!$DD88*(1-'By group'!BF$28*'By group'!BF$29)*'By group'!BF$23</f>
        <v>9.5841384046471256E-4</v>
      </c>
      <c r="T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group'!$BB$27:$BN$27)*prop_idu_male))*Probability!G88*Population!$DC88*(1-'By group'!T$28*'By group'!T$29)*'By group'!G$23+(1-prop_idu_part)*SUMPRODUCT(Population!$BB88:$BN88,'By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group'!$BB$27:$BN$27)*prop_idu_male)*Probability!BG88*Population!$DD88*(1-'By group'!BG$28*'By group'!BG$29)*'By group'!BG$23</f>
        <v>5.7494311701139706E-4</v>
      </c>
      <c r="U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group'!$BB$27:$BN$27)*prop_idu_male))*Probability!H88*Population!$DC88*(1-'By group'!U$28*'By group'!U$29)*'By group'!H$23+(1-prop_idu_part)*SUMPRODUCT(Population!$BB88:$BN88,'By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group'!$BB$27:$BN$27)*prop_idu_male)*Probability!BH88*Population!$DD88*(1-'By group'!BH$28*'By group'!BH$29)*'By group'!BH$23</f>
        <v>4.8449064227628458E-4</v>
      </c>
      <c r="V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group'!$BB$27:$BN$27)*prop_idu_male))*Probability!I88*Population!$DC88*(1-'By group'!V$28*'By group'!V$29)*'By group'!I$23+(1-prop_idu_part)*SUMPRODUCT(Population!$BB88:$BN88,'By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group'!$BB$27:$BN$27)*prop_idu_male)*Probability!BI88*Population!$DD88*(1-'By group'!BI$28*'By group'!BI$29)*'By group'!BI$23</f>
        <v>0</v>
      </c>
      <c r="W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group'!$BB$27:$BN$27)*prop_idu_male))*Probability!J88*Population!$DC88*(1-'By group'!W$28*'By group'!W$29)*'By group'!J$23+(1-prop_idu_part)*SUMPRODUCT(Population!$BB88:$BN88,'By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group'!$BB$27:$BN$27)*prop_idu_male)*Probability!BJ88*Population!$DD88*(1-'By group'!BJ$28*'By group'!BJ$29)*'By group'!BJ$23</f>
        <v>0</v>
      </c>
      <c r="X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group'!$BB$27:$BN$27)*prop_idu_male))*Probability!K88*Population!$DC88*(1-'By group'!X$28*'By group'!X$29)*'By group'!K$23+(1-prop_idu_part)*SUMPRODUCT(Population!$BB88:$BN88,'By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group'!$BB$27:$BN$27)*prop_idu_male)*Probability!BK88*Population!$DD88*(1-'By group'!BK$28*'By group'!BK$29)*'By group'!BK$23</f>
        <v>0</v>
      </c>
      <c r="Y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group'!$BB$27:$BN$27)*prop_idu_male))*Probability!L88*Population!$DC88*(1-'By group'!Y$28*'By group'!Y$29)*'By group'!L$23+(1-prop_idu_part)*SUMPRODUCT(Population!$BB88:$BN88,'By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group'!$BB$27:$BN$27)*prop_idu_male)*Probability!BL88*Population!$DD88*(1-'By group'!BL$28*'By group'!BL$29)*'By group'!BL$23</f>
        <v>1.6224300999366801E-5</v>
      </c>
      <c r="Z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group'!$BB$27:$BN$27)*prop_idu_male))*Probability!M88*Population!$DC88*(1-'By group'!Z$28*'By group'!Z$29)*'By group'!M$23+(1-prop_idu_part)*SUMPRODUCT(Population!$BB88:$BN88,'By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group'!$BB$27:$BN$27)*prop_idu_male)*Probability!BM88*Population!$DD88*(1-'By group'!BM$28*'By group'!BM$29)*'By group'!BM$23</f>
        <v>2.5249400190679902E-5</v>
      </c>
      <c r="AA88" s="191">
        <f>(1-(1-prop_idu_part)*SUMPRODUCT(Population!$BB88:$BN88,'By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group'!$BB$27:$BN$27)*prop_idu_male))*Probability!N88*Population!$DC88*(1-'By group'!AA$28*'By group'!AA$29)*'By group'!N$23+(1-prop_idu_part)*SUMPRODUCT(Population!$BB88:$BN88,'By group'!$BB$27:$BN$27)*prop_idu_male/(SUMPRODUCT(Population!$B88:$N88,'By group'!$B$27:$N$27)-(1-prop_idu_part)*SUMPRODUCT(Population!$BB88:$BN88,'By group'!$BB$27:$BN$27)*(1-prop_idu_male)+(1-prop_idu_part)*SUMPRODUCT(Population!$BB88:$BN88,'By group'!$BB$27:$BN$27)*prop_idu_male)*Probability!BN88*Population!$DD88*(1-'By group'!BN$28*'By group'!BN$29)*'By group'!BN$23</f>
        <v>2.0351460066180636E-5</v>
      </c>
      <c r="AB88" s="229">
        <f>Probability!B88*'By group'!$AB$24*'By group'!B$23</f>
        <v>0</v>
      </c>
      <c r="AC88" s="229">
        <f>Probability!C88*'By group'!$AB$24*'By group'!C$23</f>
        <v>4.9885023935047922E-2</v>
      </c>
      <c r="AD88" s="229">
        <f>Probability!D88*'By group'!$AB$24*'By group'!D$23</f>
        <v>7.2713920790723224E-2</v>
      </c>
      <c r="AE88" s="229">
        <f>Probability!E88*'By group'!$AB$24*'By group'!E$23</f>
        <v>8.4162742177113115E-2</v>
      </c>
      <c r="AF88" s="229">
        <f>Probability!F88*'By group'!$AB$24*'By group'!F$23</f>
        <v>4.4733248211832798E-2</v>
      </c>
      <c r="AG88" s="229">
        <f>Probability!G88*'By group'!$AB$24*'By group'!G$23</f>
        <v>2.6835533778251239E-2</v>
      </c>
      <c r="AH88" s="229">
        <f>Probability!H88*'By group'!$AB$24*'By group'!H$23</f>
        <v>2.2614348982420041E-2</v>
      </c>
      <c r="AI88" s="229">
        <f>Probability!I88*'By group'!$AB$24*'By group'!I$23</f>
        <v>0</v>
      </c>
      <c r="AJ88" s="229">
        <f>Probability!J88*'By group'!$AB$24*'By group'!J$23</f>
        <v>0</v>
      </c>
      <c r="AK88" s="229">
        <f>Probability!K88*'By group'!$AB$24*'By group'!K$23</f>
        <v>0</v>
      </c>
      <c r="AL88" s="229">
        <f>Probability!L88*'By group'!$AB$24*'By group'!L$23</f>
        <v>7.5729591930439981E-4</v>
      </c>
      <c r="AM88" s="229">
        <f>Probability!M88*'By group'!$AB$24*'By group'!M$23</f>
        <v>1.1785958518781337E-3</v>
      </c>
      <c r="AN88" s="229">
        <f>Probability!N88*'By group'!$AB$24*'By group'!N$23</f>
        <v>9.5000348019343996E-4</v>
      </c>
      <c r="AO88" s="40">
        <f>Probability!AO88*'By group'!$AO$24*'By group'!AO$23</f>
        <v>0</v>
      </c>
      <c r="AP88" s="42">
        <f>Probability!AP88*'By group'!$AO$24*'By group'!AP$23</f>
        <v>6.0125168258673084E-3</v>
      </c>
      <c r="AQ88" s="42">
        <f>Probability!AQ88*'By group'!$AO$24*'By group'!AQ$23</f>
        <v>8.6896453506907483E-3</v>
      </c>
      <c r="AR88" s="42">
        <f>Probability!AR88*'By group'!$AO$24*'By group'!AR$23</f>
        <v>9.9205253892730508E-3</v>
      </c>
      <c r="AS88" s="42">
        <f>Probability!AS88*'By group'!$AO$24*'By group'!AS$23</f>
        <v>5.2105409091866804E-3</v>
      </c>
      <c r="AT88" s="42">
        <f>Probability!AT88*'By group'!$AO$24*'By group'!AT$23</f>
        <v>3.0954776990842776E-3</v>
      </c>
      <c r="AU88" s="42">
        <f>Probability!AU88*'By group'!$AO$24*'By group'!AU$23</f>
        <v>2.5553805599325781E-3</v>
      </c>
      <c r="AV88" s="42">
        <f>Probability!AV88*'By group'!$AO$24*'By group'!AV$23</f>
        <v>0</v>
      </c>
      <c r="AW88" s="42">
        <f>Probability!AW88*'By group'!$AO$24*'By group'!AW$23</f>
        <v>0</v>
      </c>
      <c r="AX88" s="42">
        <f>Probability!AX88*'By group'!$AO$24*'By group'!AX$23</f>
        <v>0</v>
      </c>
      <c r="AY88" s="42">
        <f>Probability!AY88*'By group'!$AO$24*'By group'!AY$23</f>
        <v>8.5457001351780279E-5</v>
      </c>
      <c r="AZ88" s="42">
        <f>Probability!AZ88*'By group'!$AO$24*'By group'!AZ$23</f>
        <v>1.2939639244386724E-4</v>
      </c>
      <c r="BA88" s="43">
        <f>Probability!BA88*'By group'!$AO$24*'By group'!BA$23</f>
        <v>9.9904045217487643E-5</v>
      </c>
      <c r="BB88" s="191">
        <f>prop_idu_part*Probability!BB88*'By group'!$BB$24*'By group'!BB$23+Probability!BB88*'By group'!$BB$30*'By group'!BB$31</f>
        <v>0</v>
      </c>
      <c r="BC88" s="191">
        <f>prop_idu_part*Probability!BC88*'By group'!$BB$24*'By group'!BC$23+Probability!BC88*'By group'!$BB$30*'By group'!BC$31</f>
        <v>5.864206258701124E-2</v>
      </c>
      <c r="BD88" s="191">
        <f>prop_idu_part*Probability!BD88*'By group'!$BB$24*'By group'!BD$23+Probability!BD88*'By group'!$BB$30*'By group'!BD$31</f>
        <v>0.13714612946159258</v>
      </c>
      <c r="BE88" s="191">
        <f>prop_idu_part*Probability!BE88*'By group'!$BB$24*'By group'!BE$23+Probability!BE88*'By group'!$BB$30*'By group'!BE$31</f>
        <v>0.13415960693741646</v>
      </c>
      <c r="BF88" s="191">
        <f>prop_idu_part*Probability!BF88*'By group'!$BB$24*'By group'!BF$23+Probability!BF88*'By group'!$BB$30*'By group'!BF$31</f>
        <v>4.3850532990624531E-2</v>
      </c>
      <c r="BG88" s="191">
        <f>prop_idu_part*Probability!BG88*'By group'!$BB$24*'By group'!BG$23+Probability!BG88*'By group'!$BB$30*'By group'!BG$31</f>
        <v>1.3391033095252735E-2</v>
      </c>
      <c r="BH88" s="191">
        <f>prop_idu_part*Probability!BH88*'By group'!$BB$24*'By group'!BH$23+Probability!BH88*'By group'!$BB$30*'By group'!BH$31</f>
        <v>1.0504864311824864E-2</v>
      </c>
      <c r="BI88" s="191">
        <f>prop_idu_part*Probability!BI88*'By group'!$BB$24*'By group'!BI$23+Probability!BI88*'By group'!$BB$30*'By group'!BI$31</f>
        <v>0</v>
      </c>
      <c r="BJ88" s="191">
        <f>prop_idu_part*Probability!BJ88*'By group'!$BB$24*'By group'!BJ$23+Probability!BJ88*'By group'!$BB$30*'By group'!BJ$31</f>
        <v>0</v>
      </c>
      <c r="BK88" s="191">
        <f>prop_idu_part*Probability!BK88*'By group'!$BB$24*'By group'!BK$23+Probability!BK88*'By group'!$BB$30*'By group'!BK$31</f>
        <v>0</v>
      </c>
      <c r="BL88" s="191">
        <f>prop_idu_part*Probability!BL88*'By group'!$BB$24*'By group'!BL$23+Probability!BL88*'By group'!$BB$30*'By group'!BL$31</f>
        <v>4.7652247814168186E-3</v>
      </c>
      <c r="BM88" s="191">
        <f>prop_idu_part*Probability!BM88*'By group'!$BB$24*'By group'!BM$23+Probability!BM88*'By group'!$BB$30*'By group'!BM$31</f>
        <v>2.383125398426225E-3</v>
      </c>
      <c r="BN88" s="192">
        <f>prop_idu_part*Probability!BN88*'By group'!$BB$24*'By group'!BN$23+Probability!BN88*'By group'!$BB$30*'By group'!BN$31</f>
        <v>1.7366732790043582E-3</v>
      </c>
    </row>
    <row r="89" spans="1:66" x14ac:dyDescent="0.25">
      <c r="A89">
        <f t="shared" si="1"/>
        <v>42.5</v>
      </c>
      <c r="B89" s="190">
        <f>((1-(1-prop_idu_part)*SUMPRODUCT(Population!$BB89:$BN89,'By group'!$BB$27:$BN$27)*(1-prop_idu_male)/SUMPRODUCT(Population!$B89:$N89,'By group'!$B$27:$N$27))*Probability!O89*'By group'!$B$24*'By group'!O$23+(1-prop_idu_part)*SUMPRODUCT(Population!$BB89:$BN89,'By group'!$BB$27:$BN$27)*(1-prop_idu_male)/SUMPRODUCT(Population!$B89:$N89,'By group'!$B$27:$N$27)*Probability!BB89*'By group'!$B$24*'By group'!BB$23+Probability!AB89*Population!$DE89*(1-'By group'!AB$28*cond_eff)*'By group'!AB$23*prop_sw_use)*(1-Population!$DG89*circ_eff)</f>
        <v>0</v>
      </c>
      <c r="C89" s="191">
        <f>((1-(1-prop_idu_part)*SUMPRODUCT(Population!$BB89:$BN89,'By group'!$BB$27:$BN$27)*(1-prop_idu_male)/SUMPRODUCT(Population!$B89:$N89,'By group'!$B$27:$N$27))*Probability!P89*'By group'!$B$24*'By group'!P$23+(1-prop_idu_part)*SUMPRODUCT(Population!$BB89:$BN89,'By group'!$BB$27:$BN$27)*(1-prop_idu_male)/SUMPRODUCT(Population!$B89:$N89,'By group'!$B$27:$N$27)*Probability!BC89*'By group'!$B$24*'By group'!BC$23+Probability!AC89*Population!$DE89*(1-'By group'!AC$28*cond_eff)*'By group'!AC$23*prop_sw_use)*(1-Population!$DG89*circ_eff)</f>
        <v>2.3055378469256467E-3</v>
      </c>
      <c r="D89" s="191">
        <f>((1-(1-prop_idu_part)*SUMPRODUCT(Population!$BB89:$BN89,'By group'!$BB$27:$BN$27)*(1-prop_idu_male)/SUMPRODUCT(Population!$B89:$N89,'By group'!$B$27:$N$27))*Probability!Q89*'By group'!$B$24*'By group'!Q$23+(1-prop_idu_part)*SUMPRODUCT(Population!$BB89:$BN89,'By group'!$BB$27:$BN$27)*(1-prop_idu_male)/SUMPRODUCT(Population!$B89:$N89,'By group'!$B$27:$N$27)*Probability!BD89*'By group'!$B$24*'By group'!BD$23+Probability!AD89*Population!$DE89*(1-'By group'!AD$28*cond_eff)*'By group'!AD$23*prop_sw_use)*(1-Population!$DG89*circ_eff)</f>
        <v>3.3713378109950227E-3</v>
      </c>
      <c r="E89" s="191">
        <f>((1-(1-prop_idu_part)*SUMPRODUCT(Population!$BB89:$BN89,'By group'!$BB$27:$BN$27)*(1-prop_idu_male)/SUMPRODUCT(Population!$B89:$N89,'By group'!$B$27:$N$27))*Probability!R89*'By group'!$B$24*'By group'!R$23+(1-prop_idu_part)*SUMPRODUCT(Population!$BB89:$BN89,'By group'!$BB$27:$BN$27)*(1-prop_idu_male)/SUMPRODUCT(Population!$B89:$N89,'By group'!$B$27:$N$27)*Probability!BE89*'By group'!$B$24*'By group'!BE$23+Probability!AE89*Population!$DE89*(1-'By group'!AE$28*cond_eff)*'By group'!AE$23*prop_sw_use)*(1-Population!$DG89*circ_eff)</f>
        <v>3.9189929241748482E-3</v>
      </c>
      <c r="F89" s="191">
        <f>((1-(1-prop_idu_part)*SUMPRODUCT(Population!$BB89:$BN89,'By group'!$BB$27:$BN$27)*(1-prop_idu_male)/SUMPRODUCT(Population!$B89:$N89,'By group'!$B$27:$N$27))*Probability!S89*'By group'!$B$24*'By group'!S$23+(1-prop_idu_part)*SUMPRODUCT(Population!$BB89:$BN89,'By group'!$BB$27:$BN$27)*(1-prop_idu_male)/SUMPRODUCT(Population!$B89:$N89,'By group'!$B$27:$N$27)*Probability!BF89*'By group'!$B$24*'By group'!BF$23+Probability!AF89*Population!$DE89*(1-'By group'!AF$28*cond_eff)*'By group'!AF$23*prop_sw_use)*(1-Population!$DG89*circ_eff)</f>
        <v>2.0895214673508199E-3</v>
      </c>
      <c r="G89" s="191">
        <f>((1-(1-prop_idu_part)*SUMPRODUCT(Population!$BB89:$BN89,'By group'!$BB$27:$BN$27)*(1-prop_idu_male)/SUMPRODUCT(Population!$B89:$N89,'By group'!$B$27:$N$27))*Probability!T89*'By group'!$B$24*'By group'!T$23+(1-prop_idu_part)*SUMPRODUCT(Population!$BB89:$BN89,'By group'!$BB$27:$BN$27)*(1-prop_idu_male)/SUMPRODUCT(Population!$B89:$N89,'By group'!$B$27:$N$27)*Probability!BG89*'By group'!$B$24*'By group'!BG$23+Probability!AG89*Population!$DE89*(1-'By group'!AG$28*cond_eff)*'By group'!AG$23*prop_sw_use)*(1-Population!$DG89*circ_eff)</f>
        <v>1.2561748654569482E-3</v>
      </c>
      <c r="H89" s="191">
        <f>((1-(1-prop_idu_part)*SUMPRODUCT(Population!$BB89:$BN89,'By group'!$BB$27:$BN$27)*(1-prop_idu_male)/SUMPRODUCT(Population!$B89:$N89,'By group'!$B$27:$N$27))*Probability!U89*'By group'!$B$24*'By group'!U$23+(1-prop_idu_part)*SUMPRODUCT(Population!$BB89:$BN89,'By group'!$BB$27:$BN$27)*(1-prop_idu_male)/SUMPRODUCT(Population!$B89:$N89,'By group'!$B$27:$N$27)*Probability!BH89*'By group'!$B$24*'By group'!BH$23+Probability!AH89*Population!$DE89*(1-'By group'!AH$28*cond_eff)*'By group'!AH$23*prop_sw_use)*(1-Population!$DG89*circ_eff)</f>
        <v>1.0621311223416026E-3</v>
      </c>
      <c r="I89" s="191">
        <f>((1-(1-prop_idu_part)*SUMPRODUCT(Population!$BB89:$BN89,'By group'!$BB$27:$BN$27)*(1-prop_idu_male)/SUMPRODUCT(Population!$B89:$N89,'By group'!$B$27:$N$27))*Probability!V89*'By group'!$B$24*'By group'!V$23+(1-prop_idu_part)*SUMPRODUCT(Population!$BB89:$BN89,'By group'!$BB$27:$BN$27)*(1-prop_idu_male)/SUMPRODUCT(Population!$B89:$N89,'By group'!$B$27:$N$27)*Probability!BI89*'By group'!$B$24*'By group'!BI$23+Probability!AI89*Population!$DE89*(1-'By group'!AI$28*cond_eff)*'By group'!AI$23*prop_sw_use)*(1-Population!$DG89*circ_eff)</f>
        <v>0</v>
      </c>
      <c r="J89" s="191">
        <f>((1-(1-prop_idu_part)*SUMPRODUCT(Population!$BB89:$BN89,'By group'!$BB$27:$BN$27)*(1-prop_idu_male)/SUMPRODUCT(Population!$B89:$N89,'By group'!$B$27:$N$27))*Probability!W89*'By group'!$B$24*'By group'!W$23+(1-prop_idu_part)*SUMPRODUCT(Population!$BB89:$BN89,'By group'!$BB$27:$BN$27)*(1-prop_idu_male)/SUMPRODUCT(Population!$B89:$N89,'By group'!$B$27:$N$27)*Probability!BJ89*'By group'!$B$24*'By group'!BJ$23+Probability!AJ89*Population!$DE89*(1-'By group'!AJ$28*cond_eff)*'By group'!AJ$23*prop_sw_use)*(1-Population!$DG89*circ_eff)</f>
        <v>0</v>
      </c>
      <c r="K89" s="191">
        <f>((1-(1-prop_idu_part)*SUMPRODUCT(Population!$BB89:$BN89,'By group'!$BB$27:$BN$27)*(1-prop_idu_male)/SUMPRODUCT(Population!$B89:$N89,'By group'!$B$27:$N$27))*Probability!X89*'By group'!$B$24*'By group'!X$23+(1-prop_idu_part)*SUMPRODUCT(Population!$BB89:$BN89,'By group'!$BB$27:$BN$27)*(1-prop_idu_male)/SUMPRODUCT(Population!$B89:$N89,'By group'!$B$27:$N$27)*Probability!BK89*'By group'!$B$24*'By group'!BK$23+Probability!AK89*Population!$DE89*(1-'By group'!AK$28*cond_eff)*'By group'!AK$23*prop_sw_use)*(1-Population!$DG89*circ_eff)</f>
        <v>0</v>
      </c>
      <c r="L89" s="191">
        <f>((1-(1-prop_idu_part)*SUMPRODUCT(Population!$BB89:$BN89,'By group'!$BB$27:$BN$27)*(1-prop_idu_male)/SUMPRODUCT(Population!$B89:$N89,'By group'!$B$27:$N$27))*Probability!Y89*'By group'!$B$24*'By group'!Y$23+(1-prop_idu_part)*SUMPRODUCT(Population!$BB89:$BN89,'By group'!$BB$27:$BN$27)*(1-prop_idu_male)/SUMPRODUCT(Population!$B89:$N89,'By group'!$B$27:$N$27)*Probability!BL89*'By group'!$B$24*'By group'!BL$23+Probability!AL89*Population!$DE89*(1-'By group'!AL$28*cond_eff)*'By group'!AL$23*prop_sw_use)*(1-Population!$DG89*circ_eff)</f>
        <v>3.5578430239867052E-5</v>
      </c>
      <c r="M89" s="191">
        <f>((1-(1-prop_idu_part)*SUMPRODUCT(Population!$BB89:$BN89,'By group'!$BB$27:$BN$27)*(1-prop_idu_male)/SUMPRODUCT(Population!$B89:$N89,'By group'!$B$27:$N$27))*Probability!Z89*'By group'!$B$24*'By group'!Z$23+(1-prop_idu_part)*SUMPRODUCT(Population!$BB89:$BN89,'By group'!$BB$27:$BN$27)*(1-prop_idu_male)/SUMPRODUCT(Population!$B89:$N89,'By group'!$B$27:$N$27)*Probability!BM89*'By group'!$B$24*'By group'!BM$23+Probability!AM89*Population!$DE89*(1-'By group'!AM$28*cond_eff)*'By group'!AM$23*prop_sw_use)*(1-Population!$DG89*circ_eff)</f>
        <v>5.554777399686801E-5</v>
      </c>
      <c r="N89" s="191">
        <f>((1-(1-prop_idu_part)*SUMPRODUCT(Population!$BB89:$BN89,'By group'!$BB$27:$BN$27)*(1-prop_idu_male)/SUMPRODUCT(Population!$B89:$N89,'By group'!$B$27:$N$27))*Probability!AA89*'By group'!$B$24*'By group'!AA$23+(1-prop_idu_part)*SUMPRODUCT(Population!$BB89:$BN89,'By group'!$BB$27:$BN$27)*(1-prop_idu_male)/SUMPRODUCT(Population!$B89:$N89,'By group'!$B$27:$N$27)*Probability!BN89*'By group'!$B$24*'By group'!BN$23+Probability!AN89*Population!$DE89*(1-'By group'!AN$28*cond_eff)*'By group'!AN$23*prop_sw_use)*(1-Population!$DG89*circ_eff)</f>
        <v>4.489263582657164E-5</v>
      </c>
      <c r="O89" s="190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group'!$BB$27:$BN$27)*prop_idu_male))*Probability!B89*Population!$DC89*(1-'By group'!O$28*'By group'!O$29)*'By group'!B$23+(1-prop_idu_part)*SUMPRODUCT(Population!$BB89:$BN89,'By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group'!$BB$27:$BN$27)*prop_idu_male)*Probability!BB89*Population!$DD89*(1-'By group'!BB$28*'By group'!BB$29)*'By group'!BB$23</f>
        <v>0</v>
      </c>
      <c r="P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group'!$BB$27:$BN$27)*prop_idu_male))*Probability!C89*Population!$DC89*(1-'By group'!P$28*'By group'!P$29)*'By group'!C$23+(1-prop_idu_part)*SUMPRODUCT(Population!$BB89:$BN89,'By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group'!$BB$27:$BN$27)*prop_idu_male)*Probability!BC89*Population!$DD89*(1-'By group'!BC$28*'By group'!BC$29)*'By group'!BC$23</f>
        <v>1.0689761793907153E-3</v>
      </c>
      <c r="Q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group'!$BB$27:$BN$27)*prop_idu_male))*Probability!D89*Population!$DC89*(1-'By group'!Q$28*'By group'!Q$29)*'By group'!D$23+(1-prop_idu_part)*SUMPRODUCT(Population!$BB89:$BN89,'By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group'!$BB$27:$BN$27)*prop_idu_male)*Probability!BD89*Population!$DD89*(1-'By group'!BD$28*'By group'!BD$29)*'By group'!BD$23</f>
        <v>1.5581186956025309E-3</v>
      </c>
      <c r="R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group'!$BB$27:$BN$27)*prop_idu_male))*Probability!E89*Population!$DC89*(1-'By group'!R$28*'By group'!R$29)*'By group'!E$23+(1-prop_idu_part)*SUMPRODUCT(Population!$BB89:$BN89,'By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group'!$BB$27:$BN$27)*prop_idu_male)*Probability!BE89*Population!$DD89*(1-'By group'!BE$28*'By group'!BE$29)*'By group'!BE$23</f>
        <v>1.8033205290677509E-3</v>
      </c>
      <c r="S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group'!$BB$27:$BN$27)*prop_idu_male))*Probability!F89*Population!$DC89*(1-'By group'!S$28*'By group'!S$29)*'By group'!F$23+(1-prop_idu_part)*SUMPRODUCT(Population!$BB89:$BN89,'By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group'!$BB$27:$BN$27)*prop_idu_male)*Probability!BF89*Population!$DD89*(1-'By group'!BF$28*'By group'!BF$29)*'By group'!BF$23</f>
        <v>9.5840830826498852E-4</v>
      </c>
      <c r="T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group'!$BB$27:$BN$27)*prop_idu_male))*Probability!G89*Population!$DC89*(1-'By group'!T$28*'By group'!T$29)*'By group'!G$23+(1-prop_idu_part)*SUMPRODUCT(Population!$BB89:$BN89,'By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group'!$BB$27:$BN$27)*prop_idu_male)*Probability!BG89*Population!$DD89*(1-'By group'!BG$28*'By group'!BG$29)*'By group'!BG$23</f>
        <v>5.7490332007230078E-4</v>
      </c>
      <c r="U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group'!$BB$27:$BN$27)*prop_idu_male))*Probability!H89*Population!$DC89*(1-'By group'!U$28*'By group'!U$29)*'By group'!H$23+(1-prop_idu_part)*SUMPRODUCT(Population!$BB89:$BN89,'By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group'!$BB$27:$BN$27)*prop_idu_male)*Probability!BH89*Population!$DD89*(1-'By group'!BH$28*'By group'!BH$29)*'By group'!BH$23</f>
        <v>4.8435586013878686E-4</v>
      </c>
      <c r="V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group'!$BB$27:$BN$27)*prop_idu_male))*Probability!I89*Population!$DC89*(1-'By group'!V$28*'By group'!V$29)*'By group'!I$23+(1-prop_idu_part)*SUMPRODUCT(Population!$BB89:$BN89,'By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group'!$BB$27:$BN$27)*prop_idu_male)*Probability!BI89*Population!$DD89*(1-'By group'!BI$28*'By group'!BI$29)*'By group'!BI$23</f>
        <v>0</v>
      </c>
      <c r="W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group'!$BB$27:$BN$27)*prop_idu_male))*Probability!J89*Population!$DC89*(1-'By group'!W$28*'By group'!W$29)*'By group'!J$23+(1-prop_idu_part)*SUMPRODUCT(Population!$BB89:$BN89,'By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group'!$BB$27:$BN$27)*prop_idu_male)*Probability!BJ89*Population!$DD89*(1-'By group'!BJ$28*'By group'!BJ$29)*'By group'!BJ$23</f>
        <v>0</v>
      </c>
      <c r="X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group'!$BB$27:$BN$27)*prop_idu_male))*Probability!K89*Population!$DC89*(1-'By group'!X$28*'By group'!X$29)*'By group'!K$23+(1-prop_idu_part)*SUMPRODUCT(Population!$BB89:$BN89,'By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group'!$BB$27:$BN$27)*prop_idu_male)*Probability!BK89*Population!$DD89*(1-'By group'!BK$28*'By group'!BK$29)*'By group'!BK$23</f>
        <v>0</v>
      </c>
      <c r="Y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group'!$BB$27:$BN$27)*prop_idu_male))*Probability!L89*Population!$DC89*(1-'By group'!Y$28*'By group'!Y$29)*'By group'!L$23+(1-prop_idu_part)*SUMPRODUCT(Population!$BB89:$BN89,'By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group'!$BB$27:$BN$27)*prop_idu_male)*Probability!BL89*Population!$DD89*(1-'By group'!BL$28*'By group'!BL$29)*'By group'!BL$23</f>
        <v>1.6219866891104977E-5</v>
      </c>
      <c r="Z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group'!$BB$27:$BN$27)*prop_idu_male))*Probability!M89*Population!$DC89*(1-'By group'!Z$28*'By group'!Z$29)*'By group'!M$23+(1-prop_idu_part)*SUMPRODUCT(Population!$BB89:$BN89,'By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group'!$BB$27:$BN$27)*prop_idu_male)*Probability!BM89*Population!$DD89*(1-'By group'!BM$28*'By group'!BM$29)*'By group'!BM$23</f>
        <v>2.5233565518433853E-5</v>
      </c>
      <c r="AA89" s="191">
        <f>(1-(1-prop_idu_part)*SUMPRODUCT(Population!$BB89:$BN89,'By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group'!$BB$27:$BN$27)*prop_idu_male))*Probability!N89*Population!$DC89*(1-'By group'!AA$28*'By group'!AA$29)*'By group'!N$23+(1-prop_idu_part)*SUMPRODUCT(Population!$BB89:$BN89,'By group'!$BB$27:$BN$27)*prop_idu_male/(SUMPRODUCT(Population!$B89:$N89,'By group'!$B$27:$N$27)-(1-prop_idu_part)*SUMPRODUCT(Population!$BB89:$BN89,'By group'!$BB$27:$BN$27)*(1-prop_idu_male)+(1-prop_idu_part)*SUMPRODUCT(Population!$BB89:$BN89,'By group'!$BB$27:$BN$27)*prop_idu_male)*Probability!BN89*Population!$DD89*(1-'By group'!BN$28*'By group'!BN$29)*'By group'!BN$23</f>
        <v>2.0322918863866274E-5</v>
      </c>
      <c r="AB89" s="229">
        <f>Probability!B89*'By group'!$AB$24*'By group'!B$23</f>
        <v>0</v>
      </c>
      <c r="AC89" s="229">
        <f>Probability!C89*'By group'!$AB$24*'By group'!C$23</f>
        <v>4.9893688068087229E-2</v>
      </c>
      <c r="AD89" s="229">
        <f>Probability!D89*'By group'!$AB$24*'By group'!D$23</f>
        <v>7.2726124580665089E-2</v>
      </c>
      <c r="AE89" s="229">
        <f>Probability!E89*'By group'!$AB$24*'By group'!E$23</f>
        <v>8.4174187922806759E-2</v>
      </c>
      <c r="AF89" s="229">
        <f>Probability!F89*'By group'!$AB$24*'By group'!F$23</f>
        <v>4.4737135096961936E-2</v>
      </c>
      <c r="AG89" s="229">
        <f>Probability!G89*'By group'!$AB$24*'By group'!G$23</f>
        <v>2.6836162042575003E-2</v>
      </c>
      <c r="AH89" s="229">
        <f>Probability!H89*'By group'!$AB$24*'By group'!H$23</f>
        <v>2.2610150454218329E-2</v>
      </c>
      <c r="AI89" s="229">
        <f>Probability!I89*'By group'!$AB$24*'By group'!I$23</f>
        <v>0</v>
      </c>
      <c r="AJ89" s="229">
        <f>Probability!J89*'By group'!$AB$24*'By group'!J$23</f>
        <v>0</v>
      </c>
      <c r="AK89" s="229">
        <f>Probability!K89*'By group'!$AB$24*'By group'!K$23</f>
        <v>0</v>
      </c>
      <c r="AL89" s="229">
        <f>Probability!L89*'By group'!$AB$24*'By group'!L$23</f>
        <v>7.5715902877649093E-4</v>
      </c>
      <c r="AM89" s="229">
        <f>Probability!M89*'By group'!$AB$24*'By group'!M$23</f>
        <v>1.1779656169076608E-3</v>
      </c>
      <c r="AN89" s="229">
        <f>Probability!N89*'By group'!$AB$24*'By group'!N$23</f>
        <v>9.4875869716787829E-4</v>
      </c>
      <c r="AO89" s="40">
        <f>Probability!AO89*'By group'!$AO$24*'By group'!AO$23</f>
        <v>0</v>
      </c>
      <c r="AP89" s="42">
        <f>Probability!AP89*'By group'!$AO$24*'By group'!AP$23</f>
        <v>6.0382290481861504E-3</v>
      </c>
      <c r="AQ89" s="42">
        <f>Probability!AQ89*'By group'!$AO$24*'By group'!AQ$23</f>
        <v>8.7290588368916424E-3</v>
      </c>
      <c r="AR89" s="42">
        <f>Probability!AR89*'By group'!$AO$24*'By group'!AR$23</f>
        <v>9.9694394310588103E-3</v>
      </c>
      <c r="AS89" s="42">
        <f>Probability!AS89*'By group'!$AO$24*'By group'!AS$23</f>
        <v>5.2379144755405364E-3</v>
      </c>
      <c r="AT89" s="42">
        <f>Probability!AT89*'By group'!$AO$24*'By group'!AT$23</f>
        <v>3.1125028279604811E-3</v>
      </c>
      <c r="AU89" s="42">
        <f>Probability!AU89*'By group'!$AO$24*'By group'!AU$23</f>
        <v>2.5706156195963456E-3</v>
      </c>
      <c r="AV89" s="42">
        <f>Probability!AV89*'By group'!$AO$24*'By group'!AV$23</f>
        <v>0</v>
      </c>
      <c r="AW89" s="42">
        <f>Probability!AW89*'By group'!$AO$24*'By group'!AW$23</f>
        <v>0</v>
      </c>
      <c r="AX89" s="42">
        <f>Probability!AX89*'By group'!$AO$24*'By group'!AX$23</f>
        <v>0</v>
      </c>
      <c r="AY89" s="42">
        <f>Probability!AY89*'By group'!$AO$24*'By group'!AY$23</f>
        <v>8.5970303657397884E-5</v>
      </c>
      <c r="AZ89" s="42">
        <f>Probability!AZ89*'By group'!$AO$24*'By group'!AZ$23</f>
        <v>1.3024679586562922E-4</v>
      </c>
      <c r="BA89" s="43">
        <f>Probability!BA89*'By group'!$AO$24*'By group'!BA$23</f>
        <v>1.0063127743636437E-4</v>
      </c>
      <c r="BB89" s="191">
        <f>prop_idu_part*Probability!BB89*'By group'!$BB$24*'By group'!BB$23+Probability!BB89*'By group'!$BB$30*'By group'!BB$31</f>
        <v>0</v>
      </c>
      <c r="BC89" s="191">
        <f>prop_idu_part*Probability!BC89*'By group'!$BB$24*'By group'!BC$23+Probability!BC89*'By group'!$BB$30*'By group'!BC$31</f>
        <v>5.8642237950217585E-2</v>
      </c>
      <c r="BD89" s="191">
        <f>prop_idu_part*Probability!BD89*'By group'!$BB$24*'By group'!BD$23+Probability!BD89*'By group'!$BB$30*'By group'!BD$31</f>
        <v>0.13714678165045843</v>
      </c>
      <c r="BE89" s="191">
        <f>prop_idu_part*Probability!BE89*'By group'!$BB$24*'By group'!BE$23+Probability!BE89*'By group'!$BB$30*'By group'!BE$31</f>
        <v>0.13416018709514932</v>
      </c>
      <c r="BF89" s="191">
        <f>prop_idu_part*Probability!BF89*'By group'!$BB$24*'By group'!BF$23+Probability!BF89*'By group'!$BB$30*'By group'!BF$31</f>
        <v>4.3850571539651231E-2</v>
      </c>
      <c r="BG89" s="191">
        <f>prop_idu_part*Probability!BG89*'By group'!$BB$24*'By group'!BG$23+Probability!BG89*'By group'!$BB$30*'By group'!BG$31</f>
        <v>1.3390962085225378E-2</v>
      </c>
      <c r="BH89" s="191">
        <f>prop_idu_part*Probability!BH89*'By group'!$BB$24*'By group'!BH$23+Probability!BH89*'By group'!$BB$30*'By group'!BH$31</f>
        <v>1.0504546074554314E-2</v>
      </c>
      <c r="BI89" s="191">
        <f>prop_idu_part*Probability!BI89*'By group'!$BB$24*'By group'!BI$23+Probability!BI89*'By group'!$BB$30*'By group'!BI$31</f>
        <v>0</v>
      </c>
      <c r="BJ89" s="191">
        <f>prop_idu_part*Probability!BJ89*'By group'!$BB$24*'By group'!BJ$23+Probability!BJ89*'By group'!$BB$30*'By group'!BJ$31</f>
        <v>0</v>
      </c>
      <c r="BK89" s="191">
        <f>prop_idu_part*Probability!BK89*'By group'!$BB$24*'By group'!BK$23+Probability!BK89*'By group'!$BB$30*'By group'!BK$31</f>
        <v>0</v>
      </c>
      <c r="BL89" s="191">
        <f>prop_idu_part*Probability!BL89*'By group'!$BB$24*'By group'!BL$23+Probability!BL89*'By group'!$BB$30*'By group'!BL$31</f>
        <v>4.7650865607375267E-3</v>
      </c>
      <c r="BM89" s="191">
        <f>prop_idu_part*Probability!BM89*'By group'!$BB$24*'By group'!BM$23+Probability!BM89*'By group'!$BB$30*'By group'!BM$31</f>
        <v>2.3829370492384309E-3</v>
      </c>
      <c r="BN89" s="192">
        <f>prop_idu_part*Probability!BN89*'By group'!$BB$24*'By group'!BN$23+Probability!BN89*'By group'!$BB$30*'By group'!BN$31</f>
        <v>1.7363104157186414E-3</v>
      </c>
    </row>
    <row r="90" spans="1:66" x14ac:dyDescent="0.25">
      <c r="A90">
        <f t="shared" si="1"/>
        <v>43</v>
      </c>
      <c r="B90" s="190">
        <f>((1-(1-prop_idu_part)*SUMPRODUCT(Population!$BB90:$BN90,'By group'!$BB$27:$BN$27)*(1-prop_idu_male)/SUMPRODUCT(Population!$B90:$N90,'By group'!$B$27:$N$27))*Probability!O90*'By group'!$B$24*'By group'!O$23+(1-prop_idu_part)*SUMPRODUCT(Population!$BB90:$BN90,'By group'!$BB$27:$BN$27)*(1-prop_idu_male)/SUMPRODUCT(Population!$B90:$N90,'By group'!$B$27:$N$27)*Probability!BB90*'By group'!$B$24*'By group'!BB$23+Probability!AB90*Population!$DE90*(1-'By group'!AB$28*cond_eff)*'By group'!AB$23*prop_sw_use)*(1-Population!$DG90*circ_eff)</f>
        <v>0</v>
      </c>
      <c r="C90" s="191">
        <f>((1-(1-prop_idu_part)*SUMPRODUCT(Population!$BB90:$BN90,'By group'!$BB$27:$BN$27)*(1-prop_idu_male)/SUMPRODUCT(Population!$B90:$N90,'By group'!$B$27:$N$27))*Probability!P90*'By group'!$B$24*'By group'!P$23+(1-prop_idu_part)*SUMPRODUCT(Population!$BB90:$BN90,'By group'!$BB$27:$BN$27)*(1-prop_idu_male)/SUMPRODUCT(Population!$B90:$N90,'By group'!$B$27:$N$27)*Probability!BC90*'By group'!$B$24*'By group'!BC$23+Probability!AC90*Population!$DE90*(1-'By group'!AC$28*cond_eff)*'By group'!AC$23*prop_sw_use)*(1-Population!$DG90*circ_eff)</f>
        <v>2.3059432605844325E-3</v>
      </c>
      <c r="D90" s="191">
        <f>((1-(1-prop_idu_part)*SUMPRODUCT(Population!$BB90:$BN90,'By group'!$BB$27:$BN$27)*(1-prop_idu_male)/SUMPRODUCT(Population!$B90:$N90,'By group'!$B$27:$N$27))*Probability!Q90*'By group'!$B$24*'By group'!Q$23+(1-prop_idu_part)*SUMPRODUCT(Population!$BB90:$BN90,'By group'!$BB$27:$BN$27)*(1-prop_idu_male)/SUMPRODUCT(Population!$B90:$N90,'By group'!$B$27:$N$27)*Probability!BD90*'By group'!$B$24*'By group'!BD$23+Probability!AD90*Population!$DE90*(1-'By group'!AD$28*cond_eff)*'By group'!AD$23*prop_sw_use)*(1-Population!$DG90*circ_eff)</f>
        <v>3.3719824670789909E-3</v>
      </c>
      <c r="E90" s="191">
        <f>((1-(1-prop_idu_part)*SUMPRODUCT(Population!$BB90:$BN90,'By group'!$BB$27:$BN$27)*(1-prop_idu_male)/SUMPRODUCT(Population!$B90:$N90,'By group'!$B$27:$N$27))*Probability!R90*'By group'!$B$24*'By group'!R$23+(1-prop_idu_part)*SUMPRODUCT(Population!$BB90:$BN90,'By group'!$BB$27:$BN$27)*(1-prop_idu_male)/SUMPRODUCT(Population!$B90:$N90,'By group'!$B$27:$N$27)*Probability!BE90*'By group'!$B$24*'By group'!BE$23+Probability!AE90*Population!$DE90*(1-'By group'!AE$28*cond_eff)*'By group'!AE$23*prop_sw_use)*(1-Population!$DG90*circ_eff)</f>
        <v>3.9197872010741782E-3</v>
      </c>
      <c r="F90" s="191">
        <f>((1-(1-prop_idu_part)*SUMPRODUCT(Population!$BB90:$BN90,'By group'!$BB$27:$BN$27)*(1-prop_idu_male)/SUMPRODUCT(Population!$B90:$N90,'By group'!$B$27:$N$27))*Probability!S90*'By group'!$B$24*'By group'!S$23+(1-prop_idu_part)*SUMPRODUCT(Population!$BB90:$BN90,'By group'!$BB$27:$BN$27)*(1-prop_idu_male)/SUMPRODUCT(Population!$B90:$N90,'By group'!$B$27:$N$27)*Probability!BF90*'By group'!$B$24*'By group'!BF$23+Probability!AF90*Population!$DE90*(1-'By group'!AF$28*cond_eff)*'By group'!AF$23*prop_sw_use)*(1-Population!$DG90*circ_eff)</f>
        <v>2.0899352663797484E-3</v>
      </c>
      <c r="G90" s="191">
        <f>((1-(1-prop_idu_part)*SUMPRODUCT(Population!$BB90:$BN90,'By group'!$BB$27:$BN$27)*(1-prop_idu_male)/SUMPRODUCT(Population!$B90:$N90,'By group'!$B$27:$N$27))*Probability!T90*'By group'!$B$24*'By group'!T$23+(1-prop_idu_part)*SUMPRODUCT(Population!$BB90:$BN90,'By group'!$BB$27:$BN$27)*(1-prop_idu_male)/SUMPRODUCT(Population!$B90:$N90,'By group'!$B$27:$N$27)*Probability!BG90*'By group'!$B$24*'By group'!BG$23+Probability!AG90*Population!$DE90*(1-'By group'!AG$28*cond_eff)*'By group'!AG$23*prop_sw_use)*(1-Population!$DG90*circ_eff)</f>
        <v>1.2563970364750619E-3</v>
      </c>
      <c r="H90" s="191">
        <f>((1-(1-prop_idu_part)*SUMPRODUCT(Population!$BB90:$BN90,'By group'!$BB$27:$BN$27)*(1-prop_idu_male)/SUMPRODUCT(Population!$B90:$N90,'By group'!$B$27:$N$27))*Probability!U90*'By group'!$B$24*'By group'!U$23+(1-prop_idu_part)*SUMPRODUCT(Population!$BB90:$BN90,'By group'!$BB$27:$BN$27)*(1-prop_idu_male)/SUMPRODUCT(Population!$B90:$N90,'By group'!$B$27:$N$27)*Probability!BH90*'By group'!$B$24*'By group'!BH$23+Probability!AH90*Population!$DE90*(1-'By group'!AH$28*cond_eff)*'By group'!AH$23*prop_sw_use)*(1-Population!$DG90*circ_eff)</f>
        <v>1.0622013606038595E-3</v>
      </c>
      <c r="I90" s="191">
        <f>((1-(1-prop_idu_part)*SUMPRODUCT(Population!$BB90:$BN90,'By group'!$BB$27:$BN$27)*(1-prop_idu_male)/SUMPRODUCT(Population!$B90:$N90,'By group'!$B$27:$N$27))*Probability!V90*'By group'!$B$24*'By group'!V$23+(1-prop_idu_part)*SUMPRODUCT(Population!$BB90:$BN90,'By group'!$BB$27:$BN$27)*(1-prop_idu_male)/SUMPRODUCT(Population!$B90:$N90,'By group'!$B$27:$N$27)*Probability!BI90*'By group'!$B$24*'By group'!BI$23+Probability!AI90*Population!$DE90*(1-'By group'!AI$28*cond_eff)*'By group'!AI$23*prop_sw_use)*(1-Population!$DG90*circ_eff)</f>
        <v>0</v>
      </c>
      <c r="J90" s="191">
        <f>((1-(1-prop_idu_part)*SUMPRODUCT(Population!$BB90:$BN90,'By group'!$BB$27:$BN$27)*(1-prop_idu_male)/SUMPRODUCT(Population!$B90:$N90,'By group'!$B$27:$N$27))*Probability!W90*'By group'!$B$24*'By group'!W$23+(1-prop_idu_part)*SUMPRODUCT(Population!$BB90:$BN90,'By group'!$BB$27:$BN$27)*(1-prop_idu_male)/SUMPRODUCT(Population!$B90:$N90,'By group'!$B$27:$N$27)*Probability!BJ90*'By group'!$B$24*'By group'!BJ$23+Probability!AJ90*Population!$DE90*(1-'By group'!AJ$28*cond_eff)*'By group'!AJ$23*prop_sw_use)*(1-Population!$DG90*circ_eff)</f>
        <v>0</v>
      </c>
      <c r="K90" s="191">
        <f>((1-(1-prop_idu_part)*SUMPRODUCT(Population!$BB90:$BN90,'By group'!$BB$27:$BN$27)*(1-prop_idu_male)/SUMPRODUCT(Population!$B90:$N90,'By group'!$B$27:$N$27))*Probability!X90*'By group'!$B$24*'By group'!X$23+(1-prop_idu_part)*SUMPRODUCT(Population!$BB90:$BN90,'By group'!$BB$27:$BN$27)*(1-prop_idu_male)/SUMPRODUCT(Population!$B90:$N90,'By group'!$B$27:$N$27)*Probability!BK90*'By group'!$B$24*'By group'!BK$23+Probability!AK90*Population!$DE90*(1-'By group'!AK$28*cond_eff)*'By group'!AK$23*prop_sw_use)*(1-Population!$DG90*circ_eff)</f>
        <v>0</v>
      </c>
      <c r="L90" s="191">
        <f>((1-(1-prop_idu_part)*SUMPRODUCT(Population!$BB90:$BN90,'By group'!$BB$27:$BN$27)*(1-prop_idu_male)/SUMPRODUCT(Population!$B90:$N90,'By group'!$B$27:$N$27))*Probability!Y90*'By group'!$B$24*'By group'!Y$23+(1-prop_idu_part)*SUMPRODUCT(Population!$BB90:$BN90,'By group'!$BB$27:$BN$27)*(1-prop_idu_male)/SUMPRODUCT(Population!$B90:$N90,'By group'!$B$27:$N$27)*Probability!BL90*'By group'!$B$24*'By group'!BL$23+Probability!AL90*Population!$DE90*(1-'By group'!AL$28*cond_eff)*'By group'!AL$23*prop_sw_use)*(1-Population!$DG90*circ_eff)</f>
        <v>3.5581417247022791E-5</v>
      </c>
      <c r="M90" s="191">
        <f>((1-(1-prop_idu_part)*SUMPRODUCT(Population!$BB90:$BN90,'By group'!$BB$27:$BN$27)*(1-prop_idu_male)/SUMPRODUCT(Population!$B90:$N90,'By group'!$B$27:$N$27))*Probability!Z90*'By group'!$B$24*'By group'!Z$23+(1-prop_idu_part)*SUMPRODUCT(Population!$BB90:$BN90,'By group'!$BB$27:$BN$27)*(1-prop_idu_male)/SUMPRODUCT(Population!$B90:$N90,'By group'!$B$27:$N$27)*Probability!BM90*'By group'!$B$24*'By group'!BM$23+Probability!AM90*Population!$DE90*(1-'By group'!AM$28*cond_eff)*'By group'!AM$23*prop_sw_use)*(1-Population!$DG90*circ_eff)</f>
        <v>5.5541355720717126E-5</v>
      </c>
      <c r="N90" s="191">
        <f>((1-(1-prop_idu_part)*SUMPRODUCT(Population!$BB90:$BN90,'By group'!$BB$27:$BN$27)*(1-prop_idu_male)/SUMPRODUCT(Population!$B90:$N90,'By group'!$B$27:$N$27))*Probability!AA90*'By group'!$B$24*'By group'!AA$23+(1-prop_idu_part)*SUMPRODUCT(Population!$BB90:$BN90,'By group'!$BB$27:$BN$27)*(1-prop_idu_male)/SUMPRODUCT(Population!$B90:$N90,'By group'!$B$27:$N$27)*Probability!BN90*'By group'!$B$24*'By group'!BN$23+Probability!AN90*Population!$DE90*(1-'By group'!AN$28*cond_eff)*'By group'!AN$23*prop_sw_use)*(1-Population!$DG90*circ_eff)</f>
        <v>4.4861996170880529E-5</v>
      </c>
      <c r="O90" s="190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group'!$BB$27:$BN$27)*prop_idu_male))*Probability!B90*Population!$DC90*(1-'By group'!O$28*'By group'!O$29)*'By group'!B$23+(1-prop_idu_part)*SUMPRODUCT(Population!$BB90:$BN90,'By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group'!$BB$27:$BN$27)*prop_idu_male)*Probability!BB90*Population!$DD90*(1-'By group'!BB$28*'By group'!BB$29)*'By group'!BB$23</f>
        <v>0</v>
      </c>
      <c r="P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group'!$BB$27:$BN$27)*prop_idu_male))*Probability!C90*Population!$DC90*(1-'By group'!P$28*'By group'!P$29)*'By group'!C$23+(1-prop_idu_part)*SUMPRODUCT(Population!$BB90:$BN90,'By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group'!$BB$27:$BN$27)*prop_idu_male)*Probability!BC90*Population!$DD90*(1-'By group'!BC$28*'By group'!BC$29)*'By group'!BC$23</f>
        <v>1.0690653310285393E-3</v>
      </c>
      <c r="Q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group'!$BB$27:$BN$27)*prop_idu_male))*Probability!D90*Population!$DC90*(1-'By group'!Q$28*'By group'!Q$29)*'By group'!D$23+(1-prop_idu_part)*SUMPRODUCT(Population!$BB90:$BN90,'By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group'!$BB$27:$BN$27)*prop_idu_male)*Probability!BD90*Population!$DD90*(1-'By group'!BD$28*'By group'!BD$29)*'By group'!BD$23</f>
        <v>1.5582434230089896E-3</v>
      </c>
      <c r="R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group'!$BB$27:$BN$27)*prop_idu_male))*Probability!E90*Population!$DC90*(1-'By group'!R$28*'By group'!R$29)*'By group'!E$23+(1-prop_idu_part)*SUMPRODUCT(Population!$BB90:$BN90,'By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group'!$BB$27:$BN$27)*prop_idu_male)*Probability!BE90*Population!$DD90*(1-'By group'!BE$28*'By group'!BE$29)*'By group'!BE$23</f>
        <v>1.8034178096828484E-3</v>
      </c>
      <c r="S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group'!$BB$27:$BN$27)*prop_idu_male))*Probability!F90*Population!$DC90*(1-'By group'!S$28*'By group'!S$29)*'By group'!F$23+(1-prop_idu_part)*SUMPRODUCT(Population!$BB90:$BN90,'By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group'!$BB$27:$BN$27)*prop_idu_male)*Probability!BF90*Population!$DD90*(1-'By group'!BF$28*'By group'!BF$29)*'By group'!BF$23</f>
        <v>9.5841910925013418E-4</v>
      </c>
      <c r="T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group'!$BB$27:$BN$27)*prop_idu_male))*Probability!G90*Population!$DC90*(1-'By group'!T$28*'By group'!T$29)*'By group'!G$23+(1-prop_idu_part)*SUMPRODUCT(Population!$BB90:$BN90,'By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group'!$BB$27:$BN$27)*prop_idu_male)*Probability!BG90*Population!$DD90*(1-'By group'!BG$28*'By group'!BG$29)*'By group'!BG$23</f>
        <v>5.7487713548332433E-4</v>
      </c>
      <c r="U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group'!$BB$27:$BN$27)*prop_idu_male))*Probability!H90*Population!$DC90*(1-'By group'!U$28*'By group'!U$29)*'By group'!H$23+(1-prop_idu_part)*SUMPRODUCT(Population!$BB90:$BN90,'By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group'!$BB$27:$BN$27)*prop_idu_male)*Probability!BH90*Population!$DD90*(1-'By group'!BH$28*'By group'!BH$29)*'By group'!BH$23</f>
        <v>4.8424107813100357E-4</v>
      </c>
      <c r="V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group'!$BB$27:$BN$27)*prop_idu_male))*Probability!I90*Population!$DC90*(1-'By group'!V$28*'By group'!V$29)*'By group'!I$23+(1-prop_idu_part)*SUMPRODUCT(Population!$BB90:$BN90,'By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group'!$BB$27:$BN$27)*prop_idu_male)*Probability!BI90*Population!$DD90*(1-'By group'!BI$28*'By group'!BI$29)*'By group'!BI$23</f>
        <v>0</v>
      </c>
      <c r="W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group'!$BB$27:$BN$27)*prop_idu_male))*Probability!J90*Population!$DC90*(1-'By group'!W$28*'By group'!W$29)*'By group'!J$23+(1-prop_idu_part)*SUMPRODUCT(Population!$BB90:$BN90,'By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group'!$BB$27:$BN$27)*prop_idu_male)*Probability!BJ90*Population!$DD90*(1-'By group'!BJ$28*'By group'!BJ$29)*'By group'!BJ$23</f>
        <v>0</v>
      </c>
      <c r="X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group'!$BB$27:$BN$27)*prop_idu_male))*Probability!K90*Population!$DC90*(1-'By group'!X$28*'By group'!X$29)*'By group'!K$23+(1-prop_idu_part)*SUMPRODUCT(Population!$BB90:$BN90,'By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group'!$BB$27:$BN$27)*prop_idu_male)*Probability!BK90*Population!$DD90*(1-'By group'!BK$28*'By group'!BK$29)*'By group'!BK$23</f>
        <v>0</v>
      </c>
      <c r="Y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group'!$BB$27:$BN$27)*prop_idu_male))*Probability!L90*Population!$DC90*(1-'By group'!Y$28*'By group'!Y$29)*'By group'!L$23+(1-prop_idu_part)*SUMPRODUCT(Population!$BB90:$BN90,'By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group'!$BB$27:$BN$27)*prop_idu_male)*Probability!BL90*Population!$DD90*(1-'By group'!BL$28*'By group'!BL$29)*'By group'!BL$23</f>
        <v>1.6216120669455353E-5</v>
      </c>
      <c r="Z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group'!$BB$27:$BN$27)*prop_idu_male))*Probability!M90*Population!$DC90*(1-'By group'!Z$28*'By group'!Z$29)*'By group'!M$23+(1-prop_idu_part)*SUMPRODUCT(Population!$BB90:$BN90,'By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group'!$BB$27:$BN$27)*prop_idu_male)*Probability!BM90*Population!$DD90*(1-'By group'!BM$28*'By group'!BM$29)*'By group'!BM$23</f>
        <v>2.5219508638413245E-5</v>
      </c>
      <c r="AA90" s="191">
        <f>(1-(1-prop_idu_part)*SUMPRODUCT(Population!$BB90:$BN90,'By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group'!$BB$27:$BN$27)*prop_idu_male))*Probability!N90*Population!$DC90*(1-'By group'!AA$28*'By group'!AA$29)*'By group'!N$23+(1-prop_idu_part)*SUMPRODUCT(Population!$BB90:$BN90,'By group'!$BB$27:$BN$27)*prop_idu_male/(SUMPRODUCT(Population!$B90:$N90,'By group'!$B$27:$N$27)-(1-prop_idu_part)*SUMPRODUCT(Population!$BB90:$BN90,'By group'!$BB$27:$BN$27)*(1-prop_idu_male)+(1-prop_idu_part)*SUMPRODUCT(Population!$BB90:$BN90,'By group'!$BB$27:$BN$27)*prop_idu_male)*Probability!BN90*Population!$DD90*(1-'By group'!BN$28*'By group'!BN$29)*'By group'!BN$23</f>
        <v>2.0296810799900069E-5</v>
      </c>
      <c r="AB90" s="229">
        <f>Probability!B90*'By group'!$AB$24*'By group'!B$23</f>
        <v>0</v>
      </c>
      <c r="AC90" s="229">
        <f>Probability!C90*'By group'!$AB$24*'By group'!C$23</f>
        <v>4.9902310505348053E-2</v>
      </c>
      <c r="AD90" s="229">
        <f>Probability!D90*'By group'!$AB$24*'By group'!D$23</f>
        <v>7.2738448790630197E-2</v>
      </c>
      <c r="AE90" s="229">
        <f>Probability!E90*'By group'!$AB$24*'By group'!E$23</f>
        <v>8.418625314480864E-2</v>
      </c>
      <c r="AF90" s="229">
        <f>Probability!F90*'By group'!$AB$24*'By group'!F$23</f>
        <v>4.4741637269058269E-2</v>
      </c>
      <c r="AG90" s="229">
        <f>Probability!G90*'By group'!$AB$24*'By group'!G$23</f>
        <v>2.683733723848726E-2</v>
      </c>
      <c r="AH90" s="229">
        <f>Probability!H90*'By group'!$AB$24*'By group'!H$23</f>
        <v>2.2606810302343443E-2</v>
      </c>
      <c r="AI90" s="229">
        <f>Probability!I90*'By group'!$AB$24*'By group'!I$23</f>
        <v>0</v>
      </c>
      <c r="AJ90" s="229">
        <f>Probability!J90*'By group'!$AB$24*'By group'!J$23</f>
        <v>0</v>
      </c>
      <c r="AK90" s="229">
        <f>Probability!K90*'By group'!$AB$24*'By group'!K$23</f>
        <v>0</v>
      </c>
      <c r="AL90" s="229">
        <f>Probability!L90*'By group'!$AB$24*'By group'!L$23</f>
        <v>7.5705173062908578E-4</v>
      </c>
      <c r="AM90" s="229">
        <f>Probability!M90*'By group'!$AB$24*'By group'!M$23</f>
        <v>1.1774143911159414E-3</v>
      </c>
      <c r="AN90" s="229">
        <f>Probability!N90*'By group'!$AB$24*'By group'!N$23</f>
        <v>9.4762417651621863E-4</v>
      </c>
      <c r="AO90" s="40">
        <f>Probability!AO90*'By group'!$AO$24*'By group'!AO$23</f>
        <v>0</v>
      </c>
      <c r="AP90" s="42">
        <f>Probability!AP90*'By group'!$AO$24*'By group'!AP$23</f>
        <v>6.0634056619337778E-3</v>
      </c>
      <c r="AQ90" s="42">
        <f>Probability!AQ90*'By group'!$AO$24*'By group'!AQ$23</f>
        <v>8.767671364868045E-3</v>
      </c>
      <c r="AR90" s="42">
        <f>Probability!AR90*'By group'!$AO$24*'By group'!AR$23</f>
        <v>1.0017400656224709E-2</v>
      </c>
      <c r="AS90" s="42">
        <f>Probability!AS90*'By group'!$AO$24*'By group'!AS$23</f>
        <v>5.2647742932060704E-3</v>
      </c>
      <c r="AT90" s="42">
        <f>Probability!AT90*'By group'!$AO$24*'By group'!AT$23</f>
        <v>3.1292181314640077E-3</v>
      </c>
      <c r="AU90" s="42">
        <f>Probability!AU90*'By group'!$AO$24*'By group'!AU$23</f>
        <v>2.5855908132985236E-3</v>
      </c>
      <c r="AV90" s="42">
        <f>Probability!AV90*'By group'!$AO$24*'By group'!AV$23</f>
        <v>0</v>
      </c>
      <c r="AW90" s="42">
        <f>Probability!AW90*'By group'!$AO$24*'By group'!AW$23</f>
        <v>0</v>
      </c>
      <c r="AX90" s="42">
        <f>Probability!AX90*'By group'!$AO$24*'By group'!AX$23</f>
        <v>0</v>
      </c>
      <c r="AY90" s="42">
        <f>Probability!AY90*'By group'!$AO$24*'By group'!AY$23</f>
        <v>8.6474906029550781E-5</v>
      </c>
      <c r="AZ90" s="42">
        <f>Probability!AZ90*'By group'!$AO$24*'By group'!AZ$23</f>
        <v>1.3108395029238649E-4</v>
      </c>
      <c r="BA90" s="43">
        <f>Probability!BA90*'By group'!$AO$24*'By group'!BA$23</f>
        <v>1.0134850108445195E-4</v>
      </c>
      <c r="BB90" s="191">
        <f>prop_idu_part*Probability!BB90*'By group'!$BB$24*'By group'!BB$23+Probability!BB90*'By group'!$BB$30*'By group'!BB$31</f>
        <v>0</v>
      </c>
      <c r="BC90" s="191">
        <f>prop_idu_part*Probability!BC90*'By group'!$BB$24*'By group'!BC$23+Probability!BC90*'By group'!$BB$30*'By group'!BC$31</f>
        <v>5.8642387430483583E-2</v>
      </c>
      <c r="BD90" s="191">
        <f>prop_idu_part*Probability!BD90*'By group'!$BB$24*'By group'!BD$23+Probability!BD90*'By group'!$BB$30*'By group'!BD$31</f>
        <v>0.137147414383267</v>
      </c>
      <c r="BE90" s="191">
        <f>prop_idu_part*Probability!BE90*'By group'!$BB$24*'By group'!BE$23+Probability!BE90*'By group'!$BB$30*'By group'!BE$31</f>
        <v>0.13416083741896767</v>
      </c>
      <c r="BF90" s="191">
        <f>prop_idu_part*Probability!BF90*'By group'!$BB$24*'By group'!BF$23+Probability!BF90*'By group'!$BB$30*'By group'!BF$31</f>
        <v>4.3850666212566114E-2</v>
      </c>
      <c r="BG90" s="191">
        <f>prop_idu_part*Probability!BG90*'By group'!$BB$24*'By group'!BG$23+Probability!BG90*'By group'!$BB$30*'By group'!BG$31</f>
        <v>1.3390919271687066E-2</v>
      </c>
      <c r="BH90" s="191">
        <f>prop_idu_part*Probability!BH90*'By group'!$BB$24*'By group'!BH$23+Probability!BH90*'By group'!$BB$30*'By group'!BH$31</f>
        <v>1.0504274982242729E-2</v>
      </c>
      <c r="BI90" s="191">
        <f>prop_idu_part*Probability!BI90*'By group'!$BB$24*'By group'!BI$23+Probability!BI90*'By group'!$BB$30*'By group'!BI$31</f>
        <v>0</v>
      </c>
      <c r="BJ90" s="191">
        <f>prop_idu_part*Probability!BJ90*'By group'!$BB$24*'By group'!BJ$23+Probability!BJ90*'By group'!$BB$30*'By group'!BJ$31</f>
        <v>0</v>
      </c>
      <c r="BK90" s="191">
        <f>prop_idu_part*Probability!BK90*'By group'!$BB$24*'By group'!BK$23+Probability!BK90*'By group'!$BB$30*'By group'!BK$31</f>
        <v>0</v>
      </c>
      <c r="BL90" s="191">
        <f>prop_idu_part*Probability!BL90*'By group'!$BB$24*'By group'!BL$23+Probability!BL90*'By group'!$BB$30*'By group'!BL$31</f>
        <v>4.7649702226223072E-3</v>
      </c>
      <c r="BM90" s="191">
        <f>prop_idu_part*Probability!BM90*'By group'!$BB$24*'By group'!BM$23+Probability!BM90*'By group'!$BB$30*'By group'!BM$31</f>
        <v>2.3827704017523339E-3</v>
      </c>
      <c r="BN90" s="192">
        <f>prop_idu_part*Probability!BN90*'By group'!$BB$24*'By group'!BN$23+Probability!BN90*'By group'!$BB$30*'By group'!BN$31</f>
        <v>1.735979516835836E-3</v>
      </c>
    </row>
    <row r="91" spans="1:66" x14ac:dyDescent="0.25">
      <c r="A91">
        <f t="shared" si="1"/>
        <v>43.5</v>
      </c>
      <c r="B91" s="190">
        <f>((1-(1-prop_idu_part)*SUMPRODUCT(Population!$BB91:$BN91,'By group'!$BB$27:$BN$27)*(1-prop_idu_male)/SUMPRODUCT(Population!$B91:$N91,'By group'!$B$27:$N$27))*Probability!O91*'By group'!$B$24*'By group'!O$23+(1-prop_idu_part)*SUMPRODUCT(Population!$BB91:$BN91,'By group'!$BB$27:$BN$27)*(1-prop_idu_male)/SUMPRODUCT(Population!$B91:$N91,'By group'!$B$27:$N$27)*Probability!BB91*'By group'!$B$24*'By group'!BB$23+Probability!AB91*Population!$DE91*(1-'By group'!AB$28*cond_eff)*'By group'!AB$23*prop_sw_use)*(1-Population!$DG91*circ_eff)</f>
        <v>0</v>
      </c>
      <c r="C91" s="191">
        <f>((1-(1-prop_idu_part)*SUMPRODUCT(Population!$BB91:$BN91,'By group'!$BB$27:$BN$27)*(1-prop_idu_male)/SUMPRODUCT(Population!$B91:$N91,'By group'!$B$27:$N$27))*Probability!P91*'By group'!$B$24*'By group'!P$23+(1-prop_idu_part)*SUMPRODUCT(Population!$BB91:$BN91,'By group'!$BB$27:$BN$27)*(1-prop_idu_male)/SUMPRODUCT(Population!$B91:$N91,'By group'!$B$27:$N$27)*Probability!BC91*'By group'!$B$24*'By group'!BC$23+Probability!AC91*Population!$DE91*(1-'By group'!AC$28*cond_eff)*'By group'!AC$23*prop_sw_use)*(1-Population!$DG91*circ_eff)</f>
        <v>2.3063353817827877E-3</v>
      </c>
      <c r="D91" s="191">
        <f>((1-(1-prop_idu_part)*SUMPRODUCT(Population!$BB91:$BN91,'By group'!$BB$27:$BN$27)*(1-prop_idu_male)/SUMPRODUCT(Population!$B91:$N91,'By group'!$B$27:$N$27))*Probability!Q91*'By group'!$B$24*'By group'!Q$23+(1-prop_idu_part)*SUMPRODUCT(Population!$BB91:$BN91,'By group'!$BB$27:$BN$27)*(1-prop_idu_male)/SUMPRODUCT(Population!$B91:$N91,'By group'!$B$27:$N$27)*Probability!BD91*'By group'!$B$24*'By group'!BD$23+Probability!AD91*Population!$DE91*(1-'By group'!AD$28*cond_eff)*'By group'!AD$23*prop_sw_use)*(1-Population!$DG91*circ_eff)</f>
        <v>3.3726094970230156E-3</v>
      </c>
      <c r="E91" s="191">
        <f>((1-(1-prop_idu_part)*SUMPRODUCT(Population!$BB91:$BN91,'By group'!$BB$27:$BN$27)*(1-prop_idu_male)/SUMPRODUCT(Population!$B91:$N91,'By group'!$B$27:$N$27))*Probability!R91*'By group'!$B$24*'By group'!R$23+(1-prop_idu_part)*SUMPRODUCT(Population!$BB91:$BN91,'By group'!$BB$27:$BN$27)*(1-prop_idu_male)/SUMPRODUCT(Population!$B91:$N91,'By group'!$B$27:$N$27)*Probability!BE91*'By group'!$B$24*'By group'!BE$23+Probability!AE91*Population!$DE91*(1-'By group'!AE$28*cond_eff)*'By group'!AE$23*prop_sw_use)*(1-Population!$DG91*circ_eff)</f>
        <v>3.9205690395831558E-3</v>
      </c>
      <c r="F91" s="191">
        <f>((1-(1-prop_idu_part)*SUMPRODUCT(Population!$BB91:$BN91,'By group'!$BB$27:$BN$27)*(1-prop_idu_male)/SUMPRODUCT(Population!$B91:$N91,'By group'!$B$27:$N$27))*Probability!S91*'By group'!$B$24*'By group'!S$23+(1-prop_idu_part)*SUMPRODUCT(Population!$BB91:$BN91,'By group'!$BB$27:$BN$27)*(1-prop_idu_male)/SUMPRODUCT(Population!$B91:$N91,'By group'!$B$27:$N$27)*Probability!BF91*'By group'!$B$24*'By group'!BF$23+Probability!AF91*Population!$DE91*(1-'By group'!AF$28*cond_eff)*'By group'!AF$23*prop_sw_use)*(1-Population!$DG91*circ_eff)</f>
        <v>2.090348489458748E-3</v>
      </c>
      <c r="G91" s="191">
        <f>((1-(1-prop_idu_part)*SUMPRODUCT(Population!$BB91:$BN91,'By group'!$BB$27:$BN$27)*(1-prop_idu_male)/SUMPRODUCT(Population!$B91:$N91,'By group'!$B$27:$N$27))*Probability!T91*'By group'!$B$24*'By group'!T$23+(1-prop_idu_part)*SUMPRODUCT(Population!$BB91:$BN91,'By group'!$BB$27:$BN$27)*(1-prop_idu_male)/SUMPRODUCT(Population!$B91:$N91,'By group'!$B$27:$N$27)*Probability!BG91*'By group'!$B$24*'By group'!BG$23+Probability!AG91*Population!$DE91*(1-'By group'!AG$28*cond_eff)*'By group'!AG$23*prop_sw_use)*(1-Population!$DG91*circ_eff)</f>
        <v>1.2566232935705623E-3</v>
      </c>
      <c r="H91" s="191">
        <f>((1-(1-prop_idu_part)*SUMPRODUCT(Population!$BB91:$BN91,'By group'!$BB$27:$BN$27)*(1-prop_idu_male)/SUMPRODUCT(Population!$B91:$N91,'By group'!$B$27:$N$27))*Probability!U91*'By group'!$B$24*'By group'!U$23+(1-prop_idu_part)*SUMPRODUCT(Population!$BB91:$BN91,'By group'!$BB$27:$BN$27)*(1-prop_idu_male)/SUMPRODUCT(Population!$B91:$N91,'By group'!$B$27:$N$27)*Probability!BH91*'By group'!$B$24*'By group'!BH$23+Probability!AH91*Population!$DE91*(1-'By group'!AH$28*cond_eff)*'By group'!AH$23*prop_sw_use)*(1-Population!$DG91*circ_eff)</f>
        <v>1.0622870367380073E-3</v>
      </c>
      <c r="I91" s="191">
        <f>((1-(1-prop_idu_part)*SUMPRODUCT(Population!$BB91:$BN91,'By group'!$BB$27:$BN$27)*(1-prop_idu_male)/SUMPRODUCT(Population!$B91:$N91,'By group'!$B$27:$N$27))*Probability!V91*'By group'!$B$24*'By group'!V$23+(1-prop_idu_part)*SUMPRODUCT(Population!$BB91:$BN91,'By group'!$BB$27:$BN$27)*(1-prop_idu_male)/SUMPRODUCT(Population!$B91:$N91,'By group'!$B$27:$N$27)*Probability!BI91*'By group'!$B$24*'By group'!BI$23+Probability!AI91*Population!$DE91*(1-'By group'!AI$28*cond_eff)*'By group'!AI$23*prop_sw_use)*(1-Population!$DG91*circ_eff)</f>
        <v>0</v>
      </c>
      <c r="J91" s="191">
        <f>((1-(1-prop_idu_part)*SUMPRODUCT(Population!$BB91:$BN91,'By group'!$BB$27:$BN$27)*(1-prop_idu_male)/SUMPRODUCT(Population!$B91:$N91,'By group'!$B$27:$N$27))*Probability!W91*'By group'!$B$24*'By group'!W$23+(1-prop_idu_part)*SUMPRODUCT(Population!$BB91:$BN91,'By group'!$BB$27:$BN$27)*(1-prop_idu_male)/SUMPRODUCT(Population!$B91:$N91,'By group'!$B$27:$N$27)*Probability!BJ91*'By group'!$B$24*'By group'!BJ$23+Probability!AJ91*Population!$DE91*(1-'By group'!AJ$28*cond_eff)*'By group'!AJ$23*prop_sw_use)*(1-Population!$DG91*circ_eff)</f>
        <v>0</v>
      </c>
      <c r="K91" s="191">
        <f>((1-(1-prop_idu_part)*SUMPRODUCT(Population!$BB91:$BN91,'By group'!$BB$27:$BN$27)*(1-prop_idu_male)/SUMPRODUCT(Population!$B91:$N91,'By group'!$B$27:$N$27))*Probability!X91*'By group'!$B$24*'By group'!X$23+(1-prop_idu_part)*SUMPRODUCT(Population!$BB91:$BN91,'By group'!$BB$27:$BN$27)*(1-prop_idu_male)/SUMPRODUCT(Population!$B91:$N91,'By group'!$B$27:$N$27)*Probability!BK91*'By group'!$B$24*'By group'!BK$23+Probability!AK91*Population!$DE91*(1-'By group'!AK$28*cond_eff)*'By group'!AK$23*prop_sw_use)*(1-Population!$DG91*circ_eff)</f>
        <v>0</v>
      </c>
      <c r="L91" s="191">
        <f>((1-(1-prop_idu_part)*SUMPRODUCT(Population!$BB91:$BN91,'By group'!$BB$27:$BN$27)*(1-prop_idu_male)/SUMPRODUCT(Population!$B91:$N91,'By group'!$B$27:$N$27))*Probability!Y91*'By group'!$B$24*'By group'!Y$23+(1-prop_idu_part)*SUMPRODUCT(Population!$BB91:$BN91,'By group'!$BB$27:$BN$27)*(1-prop_idu_male)/SUMPRODUCT(Population!$B91:$N91,'By group'!$B$27:$N$27)*Probability!BL91*'By group'!$B$24*'By group'!BL$23+Probability!AL91*Population!$DE91*(1-'By group'!AL$28*cond_eff)*'By group'!AL$23*prop_sw_use)*(1-Population!$DG91*circ_eff)</f>
        <v>3.5584913319970139E-5</v>
      </c>
      <c r="M91" s="191">
        <f>((1-(1-prop_idu_part)*SUMPRODUCT(Population!$BB91:$BN91,'By group'!$BB$27:$BN$27)*(1-prop_idu_male)/SUMPRODUCT(Population!$B91:$N91,'By group'!$B$27:$N$27))*Probability!Z91*'By group'!$B$24*'By group'!Z$23+(1-prop_idu_part)*SUMPRODUCT(Population!$BB91:$BN91,'By group'!$BB$27:$BN$27)*(1-prop_idu_male)/SUMPRODUCT(Population!$B91:$N91,'By group'!$B$27:$N$27)*Probability!BM91*'By group'!$B$24*'By group'!BM$23+Probability!AM91*Population!$DE91*(1-'By group'!AM$28*cond_eff)*'By group'!AM$23*prop_sw_use)*(1-Population!$DG91*circ_eff)</f>
        <v>5.5536741924440983E-5</v>
      </c>
      <c r="N91" s="191">
        <f>((1-(1-prop_idu_part)*SUMPRODUCT(Population!$BB91:$BN91,'By group'!$BB$27:$BN$27)*(1-prop_idu_male)/SUMPRODUCT(Population!$B91:$N91,'By group'!$B$27:$N$27))*Probability!AA91*'By group'!$B$24*'By group'!AA$23+(1-prop_idu_part)*SUMPRODUCT(Population!$BB91:$BN91,'By group'!$BB$27:$BN$27)*(1-prop_idu_male)/SUMPRODUCT(Population!$B91:$N91,'By group'!$B$27:$N$27)*Probability!BN91*'By group'!$B$24*'By group'!BN$23+Probability!AN91*Population!$DE91*(1-'By group'!AN$28*cond_eff)*'By group'!AN$23*prop_sw_use)*(1-Population!$DG91*circ_eff)</f>
        <v>4.4834636105841813E-5</v>
      </c>
      <c r="O91" s="190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group'!$BB$27:$BN$27)*prop_idu_male))*Probability!B91*Population!$DC91*(1-'By group'!O$28*'By group'!O$29)*'By group'!B$23+(1-prop_idu_part)*SUMPRODUCT(Population!$BB91:$BN91,'By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group'!$BB$27:$BN$27)*prop_idu_male)*Probability!BB91*Population!$DD91*(1-'By group'!BB$28*'By group'!BB$29)*'By group'!BB$23</f>
        <v>0</v>
      </c>
      <c r="P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group'!$BB$27:$BN$27)*prop_idu_male))*Probability!C91*Population!$DC91*(1-'By group'!P$28*'By group'!P$29)*'By group'!C$23+(1-prop_idu_part)*SUMPRODUCT(Population!$BB91:$BN91,'By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group'!$BB$27:$BN$27)*prop_idu_male)*Probability!BC91*Population!$DD91*(1-'By group'!BC$28*'By group'!BC$29)*'By group'!BC$23</f>
        <v>1.0691564479692864E-3</v>
      </c>
      <c r="Q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group'!$BB$27:$BN$27)*prop_idu_male))*Probability!D91*Population!$DC91*(1-'By group'!Q$28*'By group'!Q$29)*'By group'!D$23+(1-prop_idu_part)*SUMPRODUCT(Population!$BB91:$BN91,'By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group'!$BB$27:$BN$27)*prop_idu_male)*Probability!BD91*Population!$DD91*(1-'By group'!BD$28*'By group'!BD$29)*'By group'!BD$23</f>
        <v>1.5583744838849165E-3</v>
      </c>
      <c r="R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group'!$BB$27:$BN$27)*prop_idu_male))*Probability!E91*Population!$DC91*(1-'By group'!R$28*'By group'!R$29)*'By group'!E$23+(1-prop_idu_part)*SUMPRODUCT(Population!$BB91:$BN91,'By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group'!$BB$27:$BN$27)*prop_idu_male)*Probability!BE91*Population!$DD91*(1-'By group'!BE$28*'By group'!BE$29)*'By group'!BE$23</f>
        <v>1.8035317544835645E-3</v>
      </c>
      <c r="S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group'!$BB$27:$BN$27)*prop_idu_male))*Probability!F91*Population!$DC91*(1-'By group'!S$28*'By group'!S$29)*'By group'!F$23+(1-prop_idu_part)*SUMPRODUCT(Population!$BB91:$BN91,'By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group'!$BB$27:$BN$27)*prop_idu_male)*Probability!BF91*Population!$DD91*(1-'By group'!BF$28*'By group'!BF$29)*'By group'!BF$23</f>
        <v>9.584443844266649E-4</v>
      </c>
      <c r="T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group'!$BB$27:$BN$27)*prop_idu_male))*Probability!G91*Population!$DC91*(1-'By group'!T$28*'By group'!T$29)*'By group'!G$23+(1-prop_idu_part)*SUMPRODUCT(Population!$BB91:$BN91,'By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group'!$BB$27:$BN$27)*prop_idu_male)*Probability!BG91*Population!$DD91*(1-'By group'!BG$28*'By group'!BG$29)*'By group'!BG$23</f>
        <v>5.7486315816513399E-4</v>
      </c>
      <c r="U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group'!$BB$27:$BN$27)*prop_idu_male))*Probability!H91*Population!$DC91*(1-'By group'!U$28*'By group'!U$29)*'By group'!H$23+(1-prop_idu_part)*SUMPRODUCT(Population!$BB91:$BN91,'By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group'!$BB$27:$BN$27)*prop_idu_male)*Probability!BH91*Population!$DD91*(1-'By group'!BH$28*'By group'!BH$29)*'By group'!BH$23</f>
        <v>4.8414455185312379E-4</v>
      </c>
      <c r="V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group'!$BB$27:$BN$27)*prop_idu_male))*Probability!I91*Population!$DC91*(1-'By group'!V$28*'By group'!V$29)*'By group'!I$23+(1-prop_idu_part)*SUMPRODUCT(Population!$BB91:$BN91,'By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group'!$BB$27:$BN$27)*prop_idu_male)*Probability!BI91*Population!$DD91*(1-'By group'!BI$28*'By group'!BI$29)*'By group'!BI$23</f>
        <v>0</v>
      </c>
      <c r="W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group'!$BB$27:$BN$27)*prop_idu_male))*Probability!J91*Population!$DC91*(1-'By group'!W$28*'By group'!W$29)*'By group'!J$23+(1-prop_idu_part)*SUMPRODUCT(Population!$BB91:$BN91,'By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group'!$BB$27:$BN$27)*prop_idu_male)*Probability!BJ91*Population!$DD91*(1-'By group'!BJ$28*'By group'!BJ$29)*'By group'!BJ$23</f>
        <v>0</v>
      </c>
      <c r="X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group'!$BB$27:$BN$27)*prop_idu_male))*Probability!K91*Population!$DC91*(1-'By group'!X$28*'By group'!X$29)*'By group'!K$23+(1-prop_idu_part)*SUMPRODUCT(Population!$BB91:$BN91,'By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group'!$BB$27:$BN$27)*prop_idu_male)*Probability!BK91*Population!$DD91*(1-'By group'!BK$28*'By group'!BK$29)*'By group'!BK$23</f>
        <v>0</v>
      </c>
      <c r="Y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group'!$BB$27:$BN$27)*prop_idu_male))*Probability!L91*Population!$DC91*(1-'By group'!Y$28*'By group'!Y$29)*'By group'!L$23+(1-prop_idu_part)*SUMPRODUCT(Population!$BB91:$BN91,'By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group'!$BB$27:$BN$27)*prop_idu_male)*Probability!BL91*Population!$DD91*(1-'By group'!BL$28*'By group'!BL$29)*'By group'!BL$23</f>
        <v>1.6213001235012227E-5</v>
      </c>
      <c r="Z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group'!$BB$27:$BN$27)*prop_idu_male))*Probability!M91*Population!$DC91*(1-'By group'!Z$28*'By group'!Z$29)*'By group'!M$23+(1-prop_idu_part)*SUMPRODUCT(Population!$BB91:$BN91,'By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group'!$BB$27:$BN$27)*prop_idu_male)*Probability!BM91*Population!$DD91*(1-'By group'!BM$28*'By group'!BM$29)*'By group'!BM$23</f>
        <v>2.5207090096076427E-5</v>
      </c>
      <c r="AA91" s="191">
        <f>(1-(1-prop_idu_part)*SUMPRODUCT(Population!$BB91:$BN91,'By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group'!$BB$27:$BN$27)*prop_idu_male))*Probability!N91*Population!$DC91*(1-'By group'!AA$28*'By group'!AA$29)*'By group'!N$23+(1-prop_idu_part)*SUMPRODUCT(Population!$BB91:$BN91,'By group'!$BB$27:$BN$27)*prop_idu_male/(SUMPRODUCT(Population!$B91:$N91,'By group'!$B$27:$N$27)-(1-prop_idu_part)*SUMPRODUCT(Population!$BB91:$BN91,'By group'!$BB$27:$BN$27)*(1-prop_idu_male)+(1-prop_idu_part)*SUMPRODUCT(Population!$BB91:$BN91,'By group'!$BB$27:$BN$27)*prop_idu_male)*Probability!BN91*Population!$DD91*(1-'By group'!BN$28*'By group'!BN$29)*'By group'!BN$23</f>
        <v>2.027297553252305E-5</v>
      </c>
      <c r="AB91" s="229">
        <f>Probability!B91*'By group'!$AB$24*'By group'!B$23</f>
        <v>0</v>
      </c>
      <c r="AC91" s="229">
        <f>Probability!C91*'By group'!$AB$24*'By group'!C$23</f>
        <v>4.9910867035699379E-2</v>
      </c>
      <c r="AD91" s="229">
        <f>Probability!D91*'By group'!$AB$24*'By group'!D$23</f>
        <v>7.2750838905744936E-2</v>
      </c>
      <c r="AE91" s="229">
        <f>Probability!E91*'By group'!$AB$24*'By group'!E$23</f>
        <v>8.4198830211258832E-2</v>
      </c>
      <c r="AF91" s="229">
        <f>Probability!F91*'By group'!$AB$24*'By group'!F$23</f>
        <v>4.4746673519226468E-2</v>
      </c>
      <c r="AG91" s="229">
        <f>Probability!G91*'By group'!$AB$24*'By group'!G$23</f>
        <v>2.6838997172321168E-2</v>
      </c>
      <c r="AH91" s="229">
        <f>Probability!H91*'By group'!$AB$24*'By group'!H$23</f>
        <v>2.2604250092933022E-2</v>
      </c>
      <c r="AI91" s="229">
        <f>Probability!I91*'By group'!$AB$24*'By group'!I$23</f>
        <v>0</v>
      </c>
      <c r="AJ91" s="229">
        <f>Probability!J91*'By group'!$AB$24*'By group'!J$23</f>
        <v>0</v>
      </c>
      <c r="AK91" s="229">
        <f>Probability!K91*'By group'!$AB$24*'By group'!K$23</f>
        <v>0</v>
      </c>
      <c r="AL91" s="229">
        <f>Probability!L91*'By group'!$AB$24*'By group'!L$23</f>
        <v>7.5697127314347155E-4</v>
      </c>
      <c r="AM91" s="229">
        <f>Probability!M91*'By group'!$AB$24*'By group'!M$23</f>
        <v>1.1769358324078339E-3</v>
      </c>
      <c r="AN91" s="229">
        <f>Probability!N91*'By group'!$AB$24*'By group'!N$23</f>
        <v>9.4659258649359339E-4</v>
      </c>
      <c r="AO91" s="40">
        <f>Probability!AO91*'By group'!$AO$24*'By group'!AO$23</f>
        <v>0</v>
      </c>
      <c r="AP91" s="42">
        <f>Probability!AP91*'By group'!$AO$24*'By group'!AP$23</f>
        <v>6.0880510796089441E-3</v>
      </c>
      <c r="AQ91" s="42">
        <f>Probability!AQ91*'By group'!$AO$24*'By group'!AQ$23</f>
        <v>8.805488416238209E-3</v>
      </c>
      <c r="AR91" s="42">
        <f>Probability!AR91*'By group'!$AO$24*'By group'!AR$23</f>
        <v>1.0064413449792874E-2</v>
      </c>
      <c r="AS91" s="42">
        <f>Probability!AS91*'By group'!$AO$24*'By group'!AS$23</f>
        <v>5.2911217559508342E-3</v>
      </c>
      <c r="AT91" s="42">
        <f>Probability!AT91*'By group'!$AO$24*'By group'!AT$23</f>
        <v>3.1456239898036988E-3</v>
      </c>
      <c r="AU91" s="42">
        <f>Probability!AU91*'By group'!$AO$24*'By group'!AU$23</f>
        <v>2.6003056944194306E-3</v>
      </c>
      <c r="AV91" s="42">
        <f>Probability!AV91*'By group'!$AO$24*'By group'!AV$23</f>
        <v>0</v>
      </c>
      <c r="AW91" s="42">
        <f>Probability!AW91*'By group'!$AO$24*'By group'!AW$23</f>
        <v>0</v>
      </c>
      <c r="AX91" s="42">
        <f>Probability!AX91*'By group'!$AO$24*'By group'!AX$23</f>
        <v>0</v>
      </c>
      <c r="AY91" s="42">
        <f>Probability!AY91*'By group'!$AO$24*'By group'!AY$23</f>
        <v>8.6970790656672325E-5</v>
      </c>
      <c r="AZ91" s="42">
        <f>Probability!AZ91*'By group'!$AO$24*'By group'!AZ$23</f>
        <v>1.319077799235785E-4</v>
      </c>
      <c r="BA91" s="43">
        <f>Probability!BA91*'By group'!$AO$24*'By group'!BA$23</f>
        <v>1.0205560510530291E-4</v>
      </c>
      <c r="BB91" s="191">
        <f>prop_idu_part*Probability!BB91*'By group'!$BB$24*'By group'!BB$23+Probability!BB91*'By group'!$BB$30*'By group'!BB$31</f>
        <v>0</v>
      </c>
      <c r="BC91" s="191">
        <f>prop_idu_part*Probability!BC91*'By group'!$BB$24*'By group'!BC$23+Probability!BC91*'By group'!$BB$30*'By group'!BC$31</f>
        <v>5.864251294930059E-2</v>
      </c>
      <c r="BD91" s="191">
        <f>prop_idu_part*Probability!BD91*'By group'!$BB$24*'By group'!BD$23+Probability!BD91*'By group'!$BB$30*'By group'!BD$31</f>
        <v>0.13714802800311499</v>
      </c>
      <c r="BE91" s="191">
        <f>prop_idu_part*Probability!BE91*'By group'!$BB$24*'By group'!BE$23+Probability!BE91*'By group'!$BB$30*'By group'!BE$31</f>
        <v>0.13416155110668931</v>
      </c>
      <c r="BF91" s="191">
        <f>prop_idu_part*Probability!BF91*'By group'!$BB$24*'By group'!BF$23+Probability!BF91*'By group'!$BB$30*'By group'!BF$31</f>
        <v>4.3850812386852511E-2</v>
      </c>
      <c r="BG91" s="191">
        <f>prop_idu_part*Probability!BG91*'By group'!$BB$24*'By group'!BG$23+Probability!BG91*'By group'!$BB$30*'By group'!BG$31</f>
        <v>1.3390902451275635E-2</v>
      </c>
      <c r="BH91" s="191">
        <f>prop_idu_part*Probability!BH91*'By group'!$BB$24*'By group'!BH$23+Probability!BH91*'By group'!$BB$30*'By group'!BH$31</f>
        <v>1.050404763026894E-2</v>
      </c>
      <c r="BI91" s="191">
        <f>prop_idu_part*Probability!BI91*'By group'!$BB$24*'By group'!BI$23+Probability!BI91*'By group'!$BB$30*'By group'!BI$31</f>
        <v>0</v>
      </c>
      <c r="BJ91" s="191">
        <f>prop_idu_part*Probability!BJ91*'By group'!$BB$24*'By group'!BJ$23+Probability!BJ91*'By group'!$BB$30*'By group'!BJ$31</f>
        <v>0</v>
      </c>
      <c r="BK91" s="191">
        <f>prop_idu_part*Probability!BK91*'By group'!$BB$24*'By group'!BK$23+Probability!BK91*'By group'!$BB$30*'By group'!BK$31</f>
        <v>0</v>
      </c>
      <c r="BL91" s="191">
        <f>prop_idu_part*Probability!BL91*'By group'!$BB$24*'By group'!BL$23+Probability!BL91*'By group'!$BB$30*'By group'!BL$31</f>
        <v>4.76487407904185E-3</v>
      </c>
      <c r="BM91" s="191">
        <f>prop_idu_part*Probability!BM91*'By group'!$BB$24*'By group'!BM$23+Probability!BM91*'By group'!$BB$30*'By group'!BM$31</f>
        <v>2.3826237973317305E-3</v>
      </c>
      <c r="BN91" s="192">
        <f>prop_idu_part*Probability!BN91*'By group'!$BB$24*'By group'!BN$23+Probability!BN91*'By group'!$BB$30*'By group'!BN$31</f>
        <v>1.7356784208414741E-3</v>
      </c>
    </row>
    <row r="92" spans="1:66" x14ac:dyDescent="0.25">
      <c r="A92">
        <f t="shared" si="1"/>
        <v>44</v>
      </c>
      <c r="B92" s="190">
        <f>((1-(1-prop_idu_part)*SUMPRODUCT(Population!$BB92:$BN92,'By group'!$BB$27:$BN$27)*(1-prop_idu_male)/SUMPRODUCT(Population!$B92:$N92,'By group'!$B$27:$N$27))*Probability!O92*'By group'!$B$24*'By group'!O$23+(1-prop_idu_part)*SUMPRODUCT(Population!$BB92:$BN92,'By group'!$BB$27:$BN$27)*(1-prop_idu_male)/SUMPRODUCT(Population!$B92:$N92,'By group'!$B$27:$N$27)*Probability!BB92*'By group'!$B$24*'By group'!BB$23+Probability!AB92*Population!$DE92*(1-'By group'!AB$28*cond_eff)*'By group'!AB$23*prop_sw_use)*(1-Population!$DG92*circ_eff)</f>
        <v>0</v>
      </c>
      <c r="C92" s="191">
        <f>((1-(1-prop_idu_part)*SUMPRODUCT(Population!$BB92:$BN92,'By group'!$BB$27:$BN$27)*(1-prop_idu_male)/SUMPRODUCT(Population!$B92:$N92,'By group'!$B$27:$N$27))*Probability!P92*'By group'!$B$24*'By group'!P$23+(1-prop_idu_part)*SUMPRODUCT(Population!$BB92:$BN92,'By group'!$BB$27:$BN$27)*(1-prop_idu_male)/SUMPRODUCT(Population!$B92:$N92,'By group'!$B$27:$N$27)*Probability!BC92*'By group'!$B$24*'By group'!BC$23+Probability!AC92*Population!$DE92*(1-'By group'!AC$28*cond_eff)*'By group'!AC$23*prop_sw_use)*(1-Population!$DG92*circ_eff)</f>
        <v>2.3067143802441947E-3</v>
      </c>
      <c r="D92" s="191">
        <f>((1-(1-prop_idu_part)*SUMPRODUCT(Population!$BB92:$BN92,'By group'!$BB$27:$BN$27)*(1-prop_idu_male)/SUMPRODUCT(Population!$B92:$N92,'By group'!$B$27:$N$27))*Probability!Q92*'By group'!$B$24*'By group'!Q$23+(1-prop_idu_part)*SUMPRODUCT(Population!$BB92:$BN92,'By group'!$BB$27:$BN$27)*(1-prop_idu_male)/SUMPRODUCT(Population!$B92:$N92,'By group'!$B$27:$N$27)*Probability!BD92*'By group'!$B$24*'By group'!BD$23+Probability!AD92*Population!$DE92*(1-'By group'!AD$28*cond_eff)*'By group'!AD$23*prop_sw_use)*(1-Population!$DG92*circ_eff)</f>
        <v>3.3732187460926177E-3</v>
      </c>
      <c r="E92" s="191">
        <f>((1-(1-prop_idu_part)*SUMPRODUCT(Population!$BB92:$BN92,'By group'!$BB$27:$BN$27)*(1-prop_idu_male)/SUMPRODUCT(Population!$B92:$N92,'By group'!$B$27:$N$27))*Probability!R92*'By group'!$B$24*'By group'!R$23+(1-prop_idu_part)*SUMPRODUCT(Population!$BB92:$BN92,'By group'!$BB$27:$BN$27)*(1-prop_idu_male)/SUMPRODUCT(Population!$B92:$N92,'By group'!$B$27:$N$27)*Probability!BE92*'By group'!$B$24*'By group'!BE$23+Probability!AE92*Population!$DE92*(1-'By group'!AE$28*cond_eff)*'By group'!AE$23*prop_sw_use)*(1-Population!$DG92*circ_eff)</f>
        <v>3.9213371666153001E-3</v>
      </c>
      <c r="F92" s="191">
        <f>((1-(1-prop_idu_part)*SUMPRODUCT(Population!$BB92:$BN92,'By group'!$BB$27:$BN$27)*(1-prop_idu_male)/SUMPRODUCT(Population!$B92:$N92,'By group'!$B$27:$N$27))*Probability!S92*'By group'!$B$24*'By group'!S$23+(1-prop_idu_part)*SUMPRODUCT(Population!$BB92:$BN92,'By group'!$BB$27:$BN$27)*(1-prop_idu_male)/SUMPRODUCT(Population!$B92:$N92,'By group'!$B$27:$N$27)*Probability!BF92*'By group'!$B$24*'By group'!BF$23+Probability!AF92*Population!$DE92*(1-'By group'!AF$28*cond_eff)*'By group'!AF$23*prop_sw_use)*(1-Population!$DG92*circ_eff)</f>
        <v>2.0907598058815379E-3</v>
      </c>
      <c r="G92" s="191">
        <f>((1-(1-prop_idu_part)*SUMPRODUCT(Population!$BB92:$BN92,'By group'!$BB$27:$BN$27)*(1-prop_idu_male)/SUMPRODUCT(Population!$B92:$N92,'By group'!$B$27:$N$27))*Probability!T92*'By group'!$B$24*'By group'!T$23+(1-prop_idu_part)*SUMPRODUCT(Population!$BB92:$BN92,'By group'!$BB$27:$BN$27)*(1-prop_idu_male)/SUMPRODUCT(Population!$B92:$N92,'By group'!$B$27:$N$27)*Probability!BG92*'By group'!$B$24*'By group'!BG$23+Probability!AG92*Population!$DE92*(1-'By group'!AG$28*cond_eff)*'By group'!AG$23*prop_sw_use)*(1-Population!$DG92*circ_eff)</f>
        <v>1.2568524397234069E-3</v>
      </c>
      <c r="H92" s="191">
        <f>((1-(1-prop_idu_part)*SUMPRODUCT(Population!$BB92:$BN92,'By group'!$BB$27:$BN$27)*(1-prop_idu_male)/SUMPRODUCT(Population!$B92:$N92,'By group'!$B$27:$N$27))*Probability!U92*'By group'!$B$24*'By group'!U$23+(1-prop_idu_part)*SUMPRODUCT(Population!$BB92:$BN92,'By group'!$BB$27:$BN$27)*(1-prop_idu_male)/SUMPRODUCT(Population!$B92:$N92,'By group'!$B$27:$N$27)*Probability!BH92*'By group'!$B$24*'By group'!BH$23+Probability!AH92*Population!$DE92*(1-'By group'!AH$28*cond_eff)*'By group'!AH$23*prop_sw_use)*(1-Population!$DG92*circ_eff)</f>
        <v>1.0623862404985026E-3</v>
      </c>
      <c r="I92" s="191">
        <f>((1-(1-prop_idu_part)*SUMPRODUCT(Population!$BB92:$BN92,'By group'!$BB$27:$BN$27)*(1-prop_idu_male)/SUMPRODUCT(Population!$B92:$N92,'By group'!$B$27:$N$27))*Probability!V92*'By group'!$B$24*'By group'!V$23+(1-prop_idu_part)*SUMPRODUCT(Population!$BB92:$BN92,'By group'!$BB$27:$BN$27)*(1-prop_idu_male)/SUMPRODUCT(Population!$B92:$N92,'By group'!$B$27:$N$27)*Probability!BI92*'By group'!$B$24*'By group'!BI$23+Probability!AI92*Population!$DE92*(1-'By group'!AI$28*cond_eff)*'By group'!AI$23*prop_sw_use)*(1-Population!$DG92*circ_eff)</f>
        <v>0</v>
      </c>
      <c r="J92" s="191">
        <f>((1-(1-prop_idu_part)*SUMPRODUCT(Population!$BB92:$BN92,'By group'!$BB$27:$BN$27)*(1-prop_idu_male)/SUMPRODUCT(Population!$B92:$N92,'By group'!$B$27:$N$27))*Probability!W92*'By group'!$B$24*'By group'!W$23+(1-prop_idu_part)*SUMPRODUCT(Population!$BB92:$BN92,'By group'!$BB$27:$BN$27)*(1-prop_idu_male)/SUMPRODUCT(Population!$B92:$N92,'By group'!$B$27:$N$27)*Probability!BJ92*'By group'!$B$24*'By group'!BJ$23+Probability!AJ92*Population!$DE92*(1-'By group'!AJ$28*cond_eff)*'By group'!AJ$23*prop_sw_use)*(1-Population!$DG92*circ_eff)</f>
        <v>0</v>
      </c>
      <c r="K92" s="191">
        <f>((1-(1-prop_idu_part)*SUMPRODUCT(Population!$BB92:$BN92,'By group'!$BB$27:$BN$27)*(1-prop_idu_male)/SUMPRODUCT(Population!$B92:$N92,'By group'!$B$27:$N$27))*Probability!X92*'By group'!$B$24*'By group'!X$23+(1-prop_idu_part)*SUMPRODUCT(Population!$BB92:$BN92,'By group'!$BB$27:$BN$27)*(1-prop_idu_male)/SUMPRODUCT(Population!$B92:$N92,'By group'!$B$27:$N$27)*Probability!BK92*'By group'!$B$24*'By group'!BK$23+Probability!AK92*Population!$DE92*(1-'By group'!AK$28*cond_eff)*'By group'!AK$23*prop_sw_use)*(1-Population!$DG92*circ_eff)</f>
        <v>0</v>
      </c>
      <c r="L92" s="191">
        <f>((1-(1-prop_idu_part)*SUMPRODUCT(Population!$BB92:$BN92,'By group'!$BB$27:$BN$27)*(1-prop_idu_male)/SUMPRODUCT(Population!$B92:$N92,'By group'!$B$27:$N$27))*Probability!Y92*'By group'!$B$24*'By group'!Y$23+(1-prop_idu_part)*SUMPRODUCT(Population!$BB92:$BN92,'By group'!$BB$27:$BN$27)*(1-prop_idu_male)/SUMPRODUCT(Population!$B92:$N92,'By group'!$B$27:$N$27)*Probability!BL92*'By group'!$B$24*'By group'!BL$23+Probability!AL92*Population!$DE92*(1-'By group'!AL$28*cond_eff)*'By group'!AL$23*prop_sw_use)*(1-Population!$DG92*circ_eff)</f>
        <v>3.5588853183409012E-5</v>
      </c>
      <c r="M92" s="191">
        <f>((1-(1-prop_idu_part)*SUMPRODUCT(Population!$BB92:$BN92,'By group'!$BB$27:$BN$27)*(1-prop_idu_male)/SUMPRODUCT(Population!$B92:$N92,'By group'!$B$27:$N$27))*Probability!Z92*'By group'!$B$24*'By group'!Z$23+(1-prop_idu_part)*SUMPRODUCT(Population!$BB92:$BN92,'By group'!$BB$27:$BN$27)*(1-prop_idu_male)/SUMPRODUCT(Population!$B92:$N92,'By group'!$B$27:$N$27)*Probability!BM92*'By group'!$B$24*'By group'!BM$23+Probability!AM92*Population!$DE92*(1-'By group'!AM$28*cond_eff)*'By group'!AM$23*prop_sw_use)*(1-Population!$DG92*circ_eff)</f>
        <v>5.5533761529565351E-5</v>
      </c>
      <c r="N92" s="191">
        <f>((1-(1-prop_idu_part)*SUMPRODUCT(Population!$BB92:$BN92,'By group'!$BB$27:$BN$27)*(1-prop_idu_male)/SUMPRODUCT(Population!$B92:$N92,'By group'!$B$27:$N$27))*Probability!AA92*'By group'!$B$24*'By group'!AA$23+(1-prop_idu_part)*SUMPRODUCT(Population!$BB92:$BN92,'By group'!$BB$27:$BN$27)*(1-prop_idu_male)/SUMPRODUCT(Population!$B92:$N92,'By group'!$B$27:$N$27)*Probability!BN92*'By group'!$B$24*'By group'!BN$23+Probability!AN92*Population!$DE92*(1-'By group'!AN$28*cond_eff)*'By group'!AN$23*prop_sw_use)*(1-Population!$DG92*circ_eff)</f>
        <v>4.4810309244990482E-5</v>
      </c>
      <c r="O92" s="190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group'!$BB$27:$BN$27)*prop_idu_male))*Probability!B92*Population!$DC92*(1-'By group'!O$28*'By group'!O$29)*'By group'!B$23+(1-prop_idu_part)*SUMPRODUCT(Population!$BB92:$BN92,'By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group'!$BB$27:$BN$27)*prop_idu_male)*Probability!BB92*Population!$DD92*(1-'By group'!BB$28*'By group'!BB$29)*'By group'!BB$23</f>
        <v>0</v>
      </c>
      <c r="P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group'!$BB$27:$BN$27)*prop_idu_male))*Probability!C92*Population!$DC92*(1-'By group'!P$28*'By group'!P$29)*'By group'!C$23+(1-prop_idu_part)*SUMPRODUCT(Population!$BB92:$BN92,'By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group'!$BB$27:$BN$27)*prop_idu_male)*Probability!BC92*Population!$DD92*(1-'By group'!BC$28*'By group'!BC$29)*'By group'!BC$23</f>
        <v>1.0692489529141277E-3</v>
      </c>
      <c r="Q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group'!$BB$27:$BN$27)*prop_idu_male))*Probability!D92*Population!$DC92*(1-'By group'!Q$28*'By group'!Q$29)*'By group'!D$23+(1-prop_idu_part)*SUMPRODUCT(Population!$BB92:$BN92,'By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group'!$BB$27:$BN$27)*prop_idu_male)*Probability!BD92*Population!$DD92*(1-'By group'!BD$28*'By group'!BD$29)*'By group'!BD$23</f>
        <v>1.5585106564607197E-3</v>
      </c>
      <c r="R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group'!$BB$27:$BN$27)*prop_idu_male))*Probability!E92*Population!$DC92*(1-'By group'!R$28*'By group'!R$29)*'By group'!E$23+(1-prop_idu_part)*SUMPRODUCT(Population!$BB92:$BN92,'By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group'!$BB$27:$BN$27)*prop_idu_male)*Probability!BE92*Population!$DD92*(1-'By group'!BE$28*'By group'!BE$29)*'By group'!BE$23</f>
        <v>1.8036600611554046E-3</v>
      </c>
      <c r="S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group'!$BB$27:$BN$27)*prop_idu_male))*Probability!F92*Population!$DC92*(1-'By group'!S$28*'By group'!S$29)*'By group'!F$23+(1-prop_idu_part)*SUMPRODUCT(Population!$BB92:$BN92,'By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group'!$BB$27:$BN$27)*prop_idu_male)*Probability!BF92*Population!$DD92*(1-'By group'!BF$28*'By group'!BF$29)*'By group'!BF$23</f>
        <v>9.5848242838967495E-4</v>
      </c>
      <c r="T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group'!$BB$27:$BN$27)*prop_idu_male))*Probability!G92*Population!$DC92*(1-'By group'!T$28*'By group'!T$29)*'By group'!G$23+(1-prop_idu_part)*SUMPRODUCT(Population!$BB92:$BN92,'By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group'!$BB$27:$BN$27)*prop_idu_male)*Probability!BG92*Population!$DD92*(1-'By group'!BG$28*'By group'!BG$29)*'By group'!BG$23</f>
        <v>5.7486009274030226E-4</v>
      </c>
      <c r="U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group'!$BB$27:$BN$27)*prop_idu_male))*Probability!H92*Population!$DC92*(1-'By group'!U$28*'By group'!U$29)*'By group'!H$23+(1-prop_idu_part)*SUMPRODUCT(Population!$BB92:$BN92,'By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group'!$BB$27:$BN$27)*prop_idu_male)*Probability!BH92*Population!$DD92*(1-'By group'!BH$28*'By group'!BH$29)*'By group'!BH$23</f>
        <v>4.8406465796032683E-4</v>
      </c>
      <c r="V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group'!$BB$27:$BN$27)*prop_idu_male))*Probability!I92*Population!$DC92*(1-'By group'!V$28*'By group'!V$29)*'By group'!I$23+(1-prop_idu_part)*SUMPRODUCT(Population!$BB92:$BN92,'By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group'!$BB$27:$BN$27)*prop_idu_male)*Probability!BI92*Population!$DD92*(1-'By group'!BI$28*'By group'!BI$29)*'By group'!BI$23</f>
        <v>0</v>
      </c>
      <c r="W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group'!$BB$27:$BN$27)*prop_idu_male))*Probability!J92*Population!$DC92*(1-'By group'!W$28*'By group'!W$29)*'By group'!J$23+(1-prop_idu_part)*SUMPRODUCT(Population!$BB92:$BN92,'By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group'!$BB$27:$BN$27)*prop_idu_male)*Probability!BJ92*Population!$DD92*(1-'By group'!BJ$28*'By group'!BJ$29)*'By group'!BJ$23</f>
        <v>0</v>
      </c>
      <c r="X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group'!$BB$27:$BN$27)*prop_idu_male))*Probability!K92*Population!$DC92*(1-'By group'!X$28*'By group'!X$29)*'By group'!K$23+(1-prop_idu_part)*SUMPRODUCT(Population!$BB92:$BN92,'By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group'!$BB$27:$BN$27)*prop_idu_male)*Probability!BK92*Population!$DD92*(1-'By group'!BK$28*'By group'!BK$29)*'By group'!BK$23</f>
        <v>0</v>
      </c>
      <c r="Y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group'!$BB$27:$BN$27)*prop_idu_male))*Probability!L92*Population!$DC92*(1-'By group'!Y$28*'By group'!Y$29)*'By group'!L$23+(1-prop_idu_part)*SUMPRODUCT(Population!$BB92:$BN92,'By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group'!$BB$27:$BN$27)*prop_idu_male)*Probability!BL92*Population!$DD92*(1-'By group'!BL$28*'By group'!BL$29)*'By group'!BL$23</f>
        <v>1.6210451808348339E-5</v>
      </c>
      <c r="Z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group'!$BB$27:$BN$27)*prop_idu_male))*Probability!M92*Population!$DC92*(1-'By group'!Z$28*'By group'!Z$29)*'By group'!M$23+(1-prop_idu_part)*SUMPRODUCT(Population!$BB92:$BN92,'By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group'!$BB$27:$BN$27)*prop_idu_male)*Probability!BM92*Population!$DD92*(1-'By group'!BM$28*'By group'!BM$29)*'By group'!BM$23</f>
        <v>2.5196179291838179E-5</v>
      </c>
      <c r="AA92" s="191">
        <f>(1-(1-prop_idu_part)*SUMPRODUCT(Population!$BB92:$BN92,'By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group'!$BB$27:$BN$27)*prop_idu_male))*Probability!N92*Population!$DC92*(1-'By group'!AA$28*'By group'!AA$29)*'By group'!N$23+(1-prop_idu_part)*SUMPRODUCT(Population!$BB92:$BN92,'By group'!$BB$27:$BN$27)*prop_idu_male/(SUMPRODUCT(Population!$B92:$N92,'By group'!$B$27:$N$27)-(1-prop_idu_part)*SUMPRODUCT(Population!$BB92:$BN92,'By group'!$BB$27:$BN$27)*(1-prop_idu_male)+(1-prop_idu_part)*SUMPRODUCT(Population!$BB92:$BN92,'By group'!$BB$27:$BN$27)*prop_idu_male)*Probability!BN92*Population!$DD92*(1-'By group'!BN$28*'By group'!BN$29)*'By group'!BN$23</f>
        <v>2.0251261015412876E-5</v>
      </c>
      <c r="AB92" s="229">
        <f>Probability!B92*'By group'!$AB$24*'By group'!B$23</f>
        <v>0</v>
      </c>
      <c r="AC92" s="229">
        <f>Probability!C92*'By group'!$AB$24*'By group'!C$23</f>
        <v>4.9919336454230072E-2</v>
      </c>
      <c r="AD92" s="229">
        <f>Probability!D92*'By group'!$AB$24*'By group'!D$23</f>
        <v>7.2763246296807152E-2</v>
      </c>
      <c r="AE92" s="229">
        <f>Probability!E92*'By group'!$AB$24*'By group'!E$23</f>
        <v>8.4211821477833695E-2</v>
      </c>
      <c r="AF92" s="229">
        <f>Probability!F92*'By group'!$AB$24*'By group'!F$23</f>
        <v>4.4752169530709852E-2</v>
      </c>
      <c r="AG92" s="229">
        <f>Probability!G92*'By group'!$AB$24*'By group'!G$23</f>
        <v>2.6841084596868299E-2</v>
      </c>
      <c r="AH92" s="229">
        <f>Probability!H92*'By group'!$AB$24*'By group'!H$23</f>
        <v>2.2602396878622668E-2</v>
      </c>
      <c r="AI92" s="229">
        <f>Probability!I92*'By group'!$AB$24*'By group'!I$23</f>
        <v>0</v>
      </c>
      <c r="AJ92" s="229">
        <f>Probability!J92*'By group'!$AB$24*'By group'!J$23</f>
        <v>0</v>
      </c>
      <c r="AK92" s="229">
        <f>Probability!K92*'By group'!$AB$24*'By group'!K$23</f>
        <v>0</v>
      </c>
      <c r="AL92" s="229">
        <f>Probability!L92*'By group'!$AB$24*'By group'!L$23</f>
        <v>7.5691510070511443E-4</v>
      </c>
      <c r="AM92" s="229">
        <f>Probability!M92*'By group'!$AB$24*'By group'!M$23</f>
        <v>1.1765240019659192E-3</v>
      </c>
      <c r="AN92" s="229">
        <f>Probability!N92*'By group'!$AB$24*'By group'!N$23</f>
        <v>9.4565697255676073E-4</v>
      </c>
      <c r="AO92" s="40">
        <f>Probability!AO92*'By group'!$AO$24*'By group'!AO$23</f>
        <v>0</v>
      </c>
      <c r="AP92" s="42">
        <f>Probability!AP92*'By group'!$AO$24*'By group'!AP$23</f>
        <v>6.1121699629199224E-3</v>
      </c>
      <c r="AQ92" s="42">
        <f>Probability!AQ92*'By group'!$AO$24*'By group'!AQ$23</f>
        <v>8.8425158954603261E-3</v>
      </c>
      <c r="AR92" s="42">
        <f>Probability!AR92*'By group'!$AO$24*'By group'!AR$23</f>
        <v>1.0110482785273735E-2</v>
      </c>
      <c r="AS92" s="42">
        <f>Probability!AS92*'By group'!$AO$24*'By group'!AS$23</f>
        <v>5.3169586095703309E-3</v>
      </c>
      <c r="AT92" s="42">
        <f>Probability!AT92*'By group'!$AO$24*'By group'!AT$23</f>
        <v>3.1617210097487618E-3</v>
      </c>
      <c r="AU92" s="42">
        <f>Probability!AU92*'By group'!$AO$24*'By group'!AU$23</f>
        <v>2.6147600268619882E-3</v>
      </c>
      <c r="AV92" s="42">
        <f>Probability!AV92*'By group'!$AO$24*'By group'!AV$23</f>
        <v>0</v>
      </c>
      <c r="AW92" s="42">
        <f>Probability!AW92*'By group'!$AO$24*'By group'!AW$23</f>
        <v>0</v>
      </c>
      <c r="AX92" s="42">
        <f>Probability!AX92*'By group'!$AO$24*'By group'!AX$23</f>
        <v>0</v>
      </c>
      <c r="AY92" s="42">
        <f>Probability!AY92*'By group'!$AO$24*'By group'!AY$23</f>
        <v>8.7457946815137346E-5</v>
      </c>
      <c r="AZ92" s="42">
        <f>Probability!AZ92*'By group'!$AO$24*'By group'!AZ$23</f>
        <v>1.3271822054033232E-4</v>
      </c>
      <c r="BA92" s="43">
        <f>Probability!BA92*'By group'!$AO$24*'By group'!BA$23</f>
        <v>1.027524882520446E-4</v>
      </c>
      <c r="BB92" s="191">
        <f>prop_idu_part*Probability!BB92*'By group'!$BB$24*'By group'!BB$23+Probability!BB92*'By group'!$BB$30*'By group'!BB$31</f>
        <v>0</v>
      </c>
      <c r="BC92" s="191">
        <f>prop_idu_part*Probability!BC92*'By group'!$BB$24*'By group'!BC$23+Probability!BC92*'By group'!$BB$30*'By group'!BC$31</f>
        <v>5.864261632218247E-2</v>
      </c>
      <c r="BD92" s="191">
        <f>prop_idu_part*Probability!BD92*'By group'!$BB$24*'By group'!BD$23+Probability!BD92*'By group'!$BB$30*'By group'!BD$31</f>
        <v>0.13714862279042755</v>
      </c>
      <c r="BE92" s="191">
        <f>prop_idu_part*Probability!BE92*'By group'!$BB$24*'By group'!BE$23+Probability!BE92*'By group'!$BB$30*'By group'!BE$31</f>
        <v>0.13416232154710783</v>
      </c>
      <c r="BF92" s="191">
        <f>prop_idu_part*Probability!BF92*'By group'!$BB$24*'By group'!BF$23+Probability!BF92*'By group'!$BB$30*'By group'!BF$31</f>
        <v>4.3851005608244203E-2</v>
      </c>
      <c r="BG92" s="191">
        <f>prop_idu_part*Probability!BG92*'By group'!$BB$24*'By group'!BG$23+Probability!BG92*'By group'!$BB$30*'By group'!BG$31</f>
        <v>1.3390909519382502E-2</v>
      </c>
      <c r="BH92" s="191">
        <f>prop_idu_part*Probability!BH92*'By group'!$BB$24*'By group'!BH$23+Probability!BH92*'By group'!$BB$30*'By group'!BH$31</f>
        <v>1.0503860797142958E-2</v>
      </c>
      <c r="BI92" s="191">
        <f>prop_idu_part*Probability!BI92*'By group'!$BB$24*'By group'!BI$23+Probability!BI92*'By group'!$BB$30*'By group'!BI$31</f>
        <v>0</v>
      </c>
      <c r="BJ92" s="191">
        <f>prop_idu_part*Probability!BJ92*'By group'!$BB$24*'By group'!BJ$23+Probability!BJ92*'By group'!$BB$30*'By group'!BJ$31</f>
        <v>0</v>
      </c>
      <c r="BK92" s="191">
        <f>prop_idu_part*Probability!BK92*'By group'!$BB$24*'By group'!BK$23+Probability!BK92*'By group'!$BB$30*'By group'!BK$31</f>
        <v>0</v>
      </c>
      <c r="BL92" s="191">
        <f>prop_idu_part*Probability!BL92*'By group'!$BB$24*'By group'!BL$23+Probability!BL92*'By group'!$BB$30*'By group'!BL$31</f>
        <v>4.7647965544841461E-3</v>
      </c>
      <c r="BM92" s="191">
        <f>prop_idu_part*Probability!BM92*'By group'!$BB$24*'By group'!BM$23+Probability!BM92*'By group'!$BB$30*'By group'!BM$31</f>
        <v>2.3824956988320752E-3</v>
      </c>
      <c r="BN92" s="192">
        <f>prop_idu_part*Probability!BN92*'By group'!$BB$24*'By group'!BN$23+Probability!BN92*'By group'!$BB$30*'By group'!BN$31</f>
        <v>1.7354050974554107E-3</v>
      </c>
    </row>
    <row r="93" spans="1:66" x14ac:dyDescent="0.25">
      <c r="A93">
        <f t="shared" si="1"/>
        <v>44.5</v>
      </c>
      <c r="B93" s="190">
        <f>((1-(1-prop_idu_part)*SUMPRODUCT(Population!$BB93:$BN93,'By group'!$BB$27:$BN$27)*(1-prop_idu_male)/SUMPRODUCT(Population!$B93:$N93,'By group'!$B$27:$N$27))*Probability!O93*'By group'!$B$24*'By group'!O$23+(1-prop_idu_part)*SUMPRODUCT(Population!$BB93:$BN93,'By group'!$BB$27:$BN$27)*(1-prop_idu_male)/SUMPRODUCT(Population!$B93:$N93,'By group'!$B$27:$N$27)*Probability!BB93*'By group'!$B$24*'By group'!BB$23+Probability!AB93*Population!$DE93*(1-'By group'!AB$28*cond_eff)*'By group'!AB$23*prop_sw_use)*(1-Population!$DG93*circ_eff)</f>
        <v>0</v>
      </c>
      <c r="C93" s="191">
        <f>((1-(1-prop_idu_part)*SUMPRODUCT(Population!$BB93:$BN93,'By group'!$BB$27:$BN$27)*(1-prop_idu_male)/SUMPRODUCT(Population!$B93:$N93,'By group'!$B$27:$N$27))*Probability!P93*'By group'!$B$24*'By group'!P$23+(1-prop_idu_part)*SUMPRODUCT(Population!$BB93:$BN93,'By group'!$BB$27:$BN$27)*(1-prop_idu_male)/SUMPRODUCT(Population!$B93:$N93,'By group'!$B$27:$N$27)*Probability!BC93*'By group'!$B$24*'By group'!BC$23+Probability!AC93*Population!$DE93*(1-'By group'!AC$28*cond_eff)*'By group'!AC$23*prop_sw_use)*(1-Population!$DG93*circ_eff)</f>
        <v>2.3070804596475947E-3</v>
      </c>
      <c r="D93" s="191">
        <f>((1-(1-prop_idu_part)*SUMPRODUCT(Population!$BB93:$BN93,'By group'!$BB$27:$BN$27)*(1-prop_idu_male)/SUMPRODUCT(Population!$B93:$N93,'By group'!$B$27:$N$27))*Probability!Q93*'By group'!$B$24*'By group'!Q$23+(1-prop_idu_part)*SUMPRODUCT(Population!$BB93:$BN93,'By group'!$BB$27:$BN$27)*(1-prop_idu_male)/SUMPRODUCT(Population!$B93:$N93,'By group'!$B$27:$N$27)*Probability!BD93*'By group'!$B$24*'By group'!BD$23+Probability!AD93*Population!$DE93*(1-'By group'!AD$28*cond_eff)*'By group'!AD$23*prop_sw_use)*(1-Population!$DG93*circ_eff)</f>
        <v>3.3738101502488018E-3</v>
      </c>
      <c r="E93" s="191">
        <f>((1-(1-prop_idu_part)*SUMPRODUCT(Population!$BB93:$BN93,'By group'!$BB$27:$BN$27)*(1-prop_idu_male)/SUMPRODUCT(Population!$B93:$N93,'By group'!$B$27:$N$27))*Probability!R93*'By group'!$B$24*'By group'!R$23+(1-prop_idu_part)*SUMPRODUCT(Population!$BB93:$BN93,'By group'!$BB$27:$BN$27)*(1-prop_idu_male)/SUMPRODUCT(Population!$B93:$N93,'By group'!$B$27:$N$27)*Probability!BE93*'By group'!$B$24*'By group'!BE$23+Probability!AE93*Population!$DE93*(1-'By group'!AE$28*cond_eff)*'By group'!AE$23*prop_sw_use)*(1-Population!$DG93*circ_eff)</f>
        <v>3.9220905102532152E-3</v>
      </c>
      <c r="F93" s="191">
        <f>((1-(1-prop_idu_part)*SUMPRODUCT(Population!$BB93:$BN93,'By group'!$BB$27:$BN$27)*(1-prop_idu_male)/SUMPRODUCT(Population!$B93:$N93,'By group'!$B$27:$N$27))*Probability!S93*'By group'!$B$24*'By group'!S$23+(1-prop_idu_part)*SUMPRODUCT(Population!$BB93:$BN93,'By group'!$BB$27:$BN$27)*(1-prop_idu_male)/SUMPRODUCT(Population!$B93:$N93,'By group'!$B$27:$N$27)*Probability!BF93*'By group'!$B$24*'By group'!BF$23+Probability!AF93*Population!$DE93*(1-'By group'!AF$28*cond_eff)*'By group'!AF$23*prop_sw_use)*(1-Population!$DG93*circ_eff)</f>
        <v>2.0911680431145128E-3</v>
      </c>
      <c r="G93" s="191">
        <f>((1-(1-prop_idu_part)*SUMPRODUCT(Population!$BB93:$BN93,'By group'!$BB$27:$BN$27)*(1-prop_idu_male)/SUMPRODUCT(Population!$B93:$N93,'By group'!$B$27:$N$27))*Probability!T93*'By group'!$B$24*'By group'!T$23+(1-prop_idu_part)*SUMPRODUCT(Population!$BB93:$BN93,'By group'!$BB$27:$BN$27)*(1-prop_idu_male)/SUMPRODUCT(Population!$B93:$N93,'By group'!$B$27:$N$27)*Probability!BG93*'By group'!$B$24*'By group'!BG$23+Probability!AG93*Population!$DE93*(1-'By group'!AG$28*cond_eff)*'By group'!AG$23*prop_sw_use)*(1-Population!$DG93*circ_eff)</f>
        <v>1.2570834004099023E-3</v>
      </c>
      <c r="H93" s="191">
        <f>((1-(1-prop_idu_part)*SUMPRODUCT(Population!$BB93:$BN93,'By group'!$BB$27:$BN$27)*(1-prop_idu_male)/SUMPRODUCT(Population!$B93:$N93,'By group'!$B$27:$N$27))*Probability!U93*'By group'!$B$24*'By group'!U$23+(1-prop_idu_part)*SUMPRODUCT(Population!$BB93:$BN93,'By group'!$BB$27:$BN$27)*(1-prop_idu_male)/SUMPRODUCT(Population!$B93:$N93,'By group'!$B$27:$N$27)*Probability!BH93*'By group'!$B$24*'By group'!BH$23+Probability!AH93*Population!$DE93*(1-'By group'!AH$28*cond_eff)*'By group'!AH$23*prop_sw_use)*(1-Population!$DG93*circ_eff)</f>
        <v>1.0624972200149966E-3</v>
      </c>
      <c r="I93" s="191">
        <f>((1-(1-prop_idu_part)*SUMPRODUCT(Population!$BB93:$BN93,'By group'!$BB$27:$BN$27)*(1-prop_idu_male)/SUMPRODUCT(Population!$B93:$N93,'By group'!$B$27:$N$27))*Probability!V93*'By group'!$B$24*'By group'!V$23+(1-prop_idu_part)*SUMPRODUCT(Population!$BB93:$BN93,'By group'!$BB$27:$BN$27)*(1-prop_idu_male)/SUMPRODUCT(Population!$B93:$N93,'By group'!$B$27:$N$27)*Probability!BI93*'By group'!$B$24*'By group'!BI$23+Probability!AI93*Population!$DE93*(1-'By group'!AI$28*cond_eff)*'By group'!AI$23*prop_sw_use)*(1-Population!$DG93*circ_eff)</f>
        <v>0</v>
      </c>
      <c r="J93" s="191">
        <f>((1-(1-prop_idu_part)*SUMPRODUCT(Population!$BB93:$BN93,'By group'!$BB$27:$BN$27)*(1-prop_idu_male)/SUMPRODUCT(Population!$B93:$N93,'By group'!$B$27:$N$27))*Probability!W93*'By group'!$B$24*'By group'!W$23+(1-prop_idu_part)*SUMPRODUCT(Population!$BB93:$BN93,'By group'!$BB$27:$BN$27)*(1-prop_idu_male)/SUMPRODUCT(Population!$B93:$N93,'By group'!$B$27:$N$27)*Probability!BJ93*'By group'!$B$24*'By group'!BJ$23+Probability!AJ93*Population!$DE93*(1-'By group'!AJ$28*cond_eff)*'By group'!AJ$23*prop_sw_use)*(1-Population!$DG93*circ_eff)</f>
        <v>0</v>
      </c>
      <c r="K93" s="191">
        <f>((1-(1-prop_idu_part)*SUMPRODUCT(Population!$BB93:$BN93,'By group'!$BB$27:$BN$27)*(1-prop_idu_male)/SUMPRODUCT(Population!$B93:$N93,'By group'!$B$27:$N$27))*Probability!X93*'By group'!$B$24*'By group'!X$23+(1-prop_idu_part)*SUMPRODUCT(Population!$BB93:$BN93,'By group'!$BB$27:$BN$27)*(1-prop_idu_male)/SUMPRODUCT(Population!$B93:$N93,'By group'!$B$27:$N$27)*Probability!BK93*'By group'!$B$24*'By group'!BK$23+Probability!AK93*Population!$DE93*(1-'By group'!AK$28*cond_eff)*'By group'!AK$23*prop_sw_use)*(1-Population!$DG93*circ_eff)</f>
        <v>0</v>
      </c>
      <c r="L93" s="191">
        <f>((1-(1-prop_idu_part)*SUMPRODUCT(Population!$BB93:$BN93,'By group'!$BB$27:$BN$27)*(1-prop_idu_male)/SUMPRODUCT(Population!$B93:$N93,'By group'!$B$27:$N$27))*Probability!Y93*'By group'!$B$24*'By group'!Y$23+(1-prop_idu_part)*SUMPRODUCT(Population!$BB93:$BN93,'By group'!$BB$27:$BN$27)*(1-prop_idu_male)/SUMPRODUCT(Population!$B93:$N93,'By group'!$B$27:$N$27)*Probability!BL93*'By group'!$B$24*'By group'!BL$23+Probability!AL93*Population!$DE93*(1-'By group'!AL$28*cond_eff)*'By group'!AL$23*prop_sw_use)*(1-Population!$DG93*circ_eff)</f>
        <v>3.5593176988974931E-5</v>
      </c>
      <c r="M93" s="191">
        <f>((1-(1-prop_idu_part)*SUMPRODUCT(Population!$BB93:$BN93,'By group'!$BB$27:$BN$27)*(1-prop_idu_male)/SUMPRODUCT(Population!$B93:$N93,'By group'!$B$27:$N$27))*Probability!Z93*'By group'!$B$24*'By group'!Z$23+(1-prop_idu_part)*SUMPRODUCT(Population!$BB93:$BN93,'By group'!$BB$27:$BN$27)*(1-prop_idu_male)/SUMPRODUCT(Population!$B93:$N93,'By group'!$B$27:$N$27)*Probability!BM93*'By group'!$B$24*'By group'!BM$23+Probability!AM93*Population!$DE93*(1-'By group'!AM$28*cond_eff)*'By group'!AM$23*prop_sw_use)*(1-Population!$DG93*circ_eff)</f>
        <v>5.5532255566288533E-5</v>
      </c>
      <c r="N93" s="191">
        <f>((1-(1-prop_idu_part)*SUMPRODUCT(Population!$BB93:$BN93,'By group'!$BB$27:$BN$27)*(1-prop_idu_male)/SUMPRODUCT(Population!$B93:$N93,'By group'!$B$27:$N$27))*Probability!AA93*'By group'!$B$24*'By group'!AA$23+(1-prop_idu_part)*SUMPRODUCT(Population!$BB93:$BN93,'By group'!$BB$27:$BN$27)*(1-prop_idu_male)/SUMPRODUCT(Population!$B93:$N93,'By group'!$B$27:$N$27)*Probability!BN93*'By group'!$B$24*'By group'!BN$23+Probability!AN93*Population!$DE93*(1-'By group'!AN$28*cond_eff)*'By group'!AN$23*prop_sw_use)*(1-Population!$DG93*circ_eff)</f>
        <v>4.4788784396241745E-5</v>
      </c>
      <c r="O93" s="190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group'!$BB$27:$BN$27)*prop_idu_male))*Probability!B93*Population!$DC93*(1-'By group'!O$28*'By group'!O$29)*'By group'!B$23+(1-prop_idu_part)*SUMPRODUCT(Population!$BB93:$BN93,'By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group'!$BB$27:$BN$27)*prop_idu_male)*Probability!BB93*Population!$DD93*(1-'By group'!BB$28*'By group'!BB$29)*'By group'!BB$23</f>
        <v>0</v>
      </c>
      <c r="P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group'!$BB$27:$BN$27)*prop_idu_male))*Probability!C93*Population!$DC93*(1-'By group'!P$28*'By group'!P$29)*'By group'!C$23+(1-prop_idu_part)*SUMPRODUCT(Population!$BB93:$BN93,'By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group'!$BB$27:$BN$27)*prop_idu_male)*Probability!BC93*Population!$DD93*(1-'By group'!BC$28*'By group'!BC$29)*'By group'!BC$23</f>
        <v>1.0693423330020789E-3</v>
      </c>
      <c r="Q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group'!$BB$27:$BN$27)*prop_idu_male))*Probability!D93*Population!$DC93*(1-'By group'!Q$28*'By group'!Q$29)*'By group'!D$23+(1-prop_idu_part)*SUMPRODUCT(Population!$BB93:$BN93,'By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group'!$BB$27:$BN$27)*prop_idu_male)*Probability!BD93*Population!$DD93*(1-'By group'!BD$28*'By group'!BD$29)*'By group'!BD$23</f>
        <v>1.5586508433145861E-3</v>
      </c>
      <c r="R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group'!$BB$27:$BN$27)*prop_idu_male))*Probability!E93*Population!$DC93*(1-'By group'!R$28*'By group'!R$29)*'By group'!E$23+(1-prop_idu_part)*SUMPRODUCT(Population!$BB93:$BN93,'By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group'!$BB$27:$BN$27)*prop_idu_male)*Probability!BE93*Population!$DD93*(1-'By group'!BE$28*'By group'!BE$29)*'By group'!BE$23</f>
        <v>1.8038006360349391E-3</v>
      </c>
      <c r="S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group'!$BB$27:$BN$27)*prop_idu_male))*Probability!F93*Population!$DC93*(1-'By group'!S$28*'By group'!S$29)*'By group'!F$23+(1-prop_idu_part)*SUMPRODUCT(Population!$BB93:$BN93,'By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group'!$BB$27:$BN$27)*prop_idu_male)*Probability!BF93*Population!$DD93*(1-'By group'!BF$28*'By group'!BF$29)*'By group'!BF$23</f>
        <v>9.5853167910241134E-4</v>
      </c>
      <c r="T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group'!$BB$27:$BN$27)*prop_idu_male))*Probability!G93*Population!$DC93*(1-'By group'!T$28*'By group'!T$29)*'By group'!G$23+(1-prop_idu_part)*SUMPRODUCT(Population!$BB93:$BN93,'By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group'!$BB$27:$BN$27)*prop_idu_male)*Probability!BG93*Population!$DD93*(1-'By group'!BG$28*'By group'!BG$29)*'By group'!BG$23</f>
        <v>5.7486674661160787E-4</v>
      </c>
      <c r="U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group'!$BB$27:$BN$27)*prop_idu_male))*Probability!H93*Population!$DC93*(1-'By group'!U$28*'By group'!U$29)*'By group'!H$23+(1-prop_idu_part)*SUMPRODUCT(Population!$BB93:$BN93,'By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group'!$BB$27:$BN$27)*prop_idu_male)*Probability!BH93*Population!$DD93*(1-'By group'!BH$28*'By group'!BH$29)*'By group'!BH$23</f>
        <v>4.8399988742620645E-4</v>
      </c>
      <c r="V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group'!$BB$27:$BN$27)*prop_idu_male))*Probability!I93*Population!$DC93*(1-'By group'!V$28*'By group'!V$29)*'By group'!I$23+(1-prop_idu_part)*SUMPRODUCT(Population!$BB93:$BN93,'By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group'!$BB$27:$BN$27)*prop_idu_male)*Probability!BI93*Population!$DD93*(1-'By group'!BI$28*'By group'!BI$29)*'By group'!BI$23</f>
        <v>0</v>
      </c>
      <c r="W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group'!$BB$27:$BN$27)*prop_idu_male))*Probability!J93*Population!$DC93*(1-'By group'!W$28*'By group'!W$29)*'By group'!J$23+(1-prop_idu_part)*SUMPRODUCT(Population!$BB93:$BN93,'By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group'!$BB$27:$BN$27)*prop_idu_male)*Probability!BJ93*Population!$DD93*(1-'By group'!BJ$28*'By group'!BJ$29)*'By group'!BJ$23</f>
        <v>0</v>
      </c>
      <c r="X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group'!$BB$27:$BN$27)*prop_idu_male))*Probability!K93*Population!$DC93*(1-'By group'!X$28*'By group'!X$29)*'By group'!K$23+(1-prop_idu_part)*SUMPRODUCT(Population!$BB93:$BN93,'By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group'!$BB$27:$BN$27)*prop_idu_male)*Probability!BK93*Population!$DD93*(1-'By group'!BK$28*'By group'!BK$29)*'By group'!BK$23</f>
        <v>0</v>
      </c>
      <c r="Y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group'!$BB$27:$BN$27)*prop_idu_male))*Probability!L93*Population!$DC93*(1-'By group'!Y$28*'By group'!Y$29)*'By group'!L$23+(1-prop_idu_part)*SUMPRODUCT(Population!$BB93:$BN93,'By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group'!$BB$27:$BN$27)*prop_idu_male)*Probability!BL93*Population!$DD93*(1-'By group'!BL$28*'By group'!BL$29)*'By group'!BL$23</f>
        <v>1.6208419680900436E-5</v>
      </c>
      <c r="Z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group'!$BB$27:$BN$27)*prop_idu_male))*Probability!M93*Population!$DC93*(1-'By group'!Z$28*'By group'!Z$29)*'By group'!M$23+(1-prop_idu_part)*SUMPRODUCT(Population!$BB93:$BN93,'By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group'!$BB$27:$BN$27)*prop_idu_male)*Probability!BM93*Population!$DD93*(1-'By group'!BM$28*'By group'!BM$29)*'By group'!BM$23</f>
        <v>2.5186654040796815E-5</v>
      </c>
      <c r="AA93" s="191">
        <f>(1-(1-prop_idu_part)*SUMPRODUCT(Population!$BB93:$BN93,'By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group'!$BB$27:$BN$27)*prop_idu_male))*Probability!N93*Population!$DC93*(1-'By group'!AA$28*'By group'!AA$29)*'By group'!N$23+(1-prop_idu_part)*SUMPRODUCT(Population!$BB93:$BN93,'By group'!$BB$27:$BN$27)*prop_idu_male/(SUMPRODUCT(Population!$B93:$N93,'By group'!$B$27:$N$27)-(1-prop_idu_part)*SUMPRODUCT(Population!$BB93:$BN93,'By group'!$BB$27:$BN$27)*(1-prop_idu_male)+(1-prop_idu_part)*SUMPRODUCT(Population!$BB93:$BN93,'By group'!$BB$27:$BN$27)*prop_idu_male)*Probability!BN93*Population!$DD93*(1-'By group'!BN$28*'By group'!BN$29)*'By group'!BN$23</f>
        <v>2.0231523229768323E-5</v>
      </c>
      <c r="AB93" s="229">
        <f>Probability!B93*'By group'!$AB$24*'By group'!B$23</f>
        <v>0</v>
      </c>
      <c r="AC93" s="229">
        <f>Probability!C93*'By group'!$AB$24*'By group'!C$23</f>
        <v>4.9927700307762446E-2</v>
      </c>
      <c r="AD93" s="229">
        <f>Probability!D93*'By group'!$AB$24*'By group'!D$23</f>
        <v>7.2775627758072295E-2</v>
      </c>
      <c r="AE93" s="229">
        <f>Probability!E93*'By group'!$AB$24*'By group'!E$23</f>
        <v>8.4225138579239259E-2</v>
      </c>
      <c r="AF93" s="229">
        <f>Probability!F93*'By group'!$AB$24*'By group'!F$23</f>
        <v>4.4758057422700087E-2</v>
      </c>
      <c r="AG93" s="229">
        <f>Probability!G93*'By group'!$AB$24*'By group'!G$23</f>
        <v>2.6843546901754483E-2</v>
      </c>
      <c r="AH93" s="229">
        <f>Probability!H93*'By group'!$AB$24*'By group'!H$23</f>
        <v>2.2601182897285528E-2</v>
      </c>
      <c r="AI93" s="229">
        <f>Probability!I93*'By group'!$AB$24*'By group'!I$23</f>
        <v>0</v>
      </c>
      <c r="AJ93" s="229">
        <f>Probability!J93*'By group'!$AB$24*'By group'!J$23</f>
        <v>0</v>
      </c>
      <c r="AK93" s="229">
        <f>Probability!K93*'By group'!$AB$24*'By group'!K$23</f>
        <v>0</v>
      </c>
      <c r="AL93" s="229">
        <f>Probability!L93*'By group'!$AB$24*'By group'!L$23</f>
        <v>7.5688084262613676E-4</v>
      </c>
      <c r="AM93" s="229">
        <f>Probability!M93*'By group'!$AB$24*'By group'!M$23</f>
        <v>1.1761733445477878E-3</v>
      </c>
      <c r="AN93" s="229">
        <f>Probability!N93*'By group'!$AB$24*'By group'!N$23</f>
        <v>9.4481074570306617E-4</v>
      </c>
      <c r="AO93" s="40">
        <f>Probability!AO93*'By group'!$AO$24*'By group'!AO$23</f>
        <v>0</v>
      </c>
      <c r="AP93" s="42">
        <f>Probability!AP93*'By group'!$AO$24*'By group'!AP$23</f>
        <v>6.1357672093147733E-3</v>
      </c>
      <c r="AQ93" s="42">
        <f>Probability!AQ93*'By group'!$AO$24*'By group'!AQ$23</f>
        <v>8.8787601095468294E-3</v>
      </c>
      <c r="AR93" s="42">
        <f>Probability!AR93*'By group'!$AO$24*'By group'!AR$23</f>
        <v>1.0155614201051023E-2</v>
      </c>
      <c r="AS93" s="42">
        <f>Probability!AS93*'By group'!$AO$24*'By group'!AS$23</f>
        <v>5.3422869396877641E-3</v>
      </c>
      <c r="AT93" s="42">
        <f>Probability!AT93*'By group'!$AO$24*'By group'!AT$23</f>
        <v>3.177510017696417E-3</v>
      </c>
      <c r="AU93" s="42">
        <f>Probability!AU93*'By group'!$AO$24*'By group'!AU$23</f>
        <v>2.6289537799931476E-3</v>
      </c>
      <c r="AV93" s="42">
        <f>Probability!AV93*'By group'!$AO$24*'By group'!AV$23</f>
        <v>0</v>
      </c>
      <c r="AW93" s="42">
        <f>Probability!AW93*'By group'!$AO$24*'By group'!AW$23</f>
        <v>0</v>
      </c>
      <c r="AX93" s="42">
        <f>Probability!AX93*'By group'!$AO$24*'By group'!AX$23</f>
        <v>0</v>
      </c>
      <c r="AY93" s="42">
        <f>Probability!AY93*'By group'!$AO$24*'By group'!AY$23</f>
        <v>8.7936370712098205E-5</v>
      </c>
      <c r="AZ93" s="42">
        <f>Probability!AZ93*'By group'!$AO$24*'By group'!AZ$23</f>
        <v>1.3351521937307245E-4</v>
      </c>
      <c r="BA93" s="43">
        <f>Probability!BA93*'By group'!$AO$24*'By group'!BA$23</f>
        <v>1.0343905901100116E-4</v>
      </c>
      <c r="BB93" s="191">
        <f>prop_idu_part*Probability!BB93*'By group'!$BB$24*'By group'!BB$23+Probability!BB93*'By group'!$BB$30*'By group'!BB$31</f>
        <v>0</v>
      </c>
      <c r="BC93" s="191">
        <f>prop_idu_part*Probability!BC93*'By group'!$BB$24*'By group'!BC$23+Probability!BC93*'By group'!$BB$30*'By group'!BC$31</f>
        <v>5.8642699264455339E-2</v>
      </c>
      <c r="BD93" s="191">
        <f>prop_idu_part*Probability!BD93*'By group'!$BB$24*'By group'!BD$23+Probability!BD93*'By group'!$BB$30*'By group'!BD$31</f>
        <v>0.13714919898587391</v>
      </c>
      <c r="BE93" s="191">
        <f>prop_idu_part*Probability!BE93*'By group'!$BB$24*'By group'!BE$23+Probability!BE93*'By group'!$BB$30*'By group'!BE$31</f>
        <v>0.13416314235234009</v>
      </c>
      <c r="BF93" s="191">
        <f>prop_idu_part*Probability!BF93*'By group'!$BB$24*'By group'!BF$23+Probability!BF93*'By group'!$BB$30*'By group'!BF$31</f>
        <v>4.3851241595328716E-2</v>
      </c>
      <c r="BG93" s="191">
        <f>prop_idu_part*Probability!BG93*'By group'!$BB$24*'By group'!BG$23+Probability!BG93*'By group'!$BB$30*'By group'!BG$31</f>
        <v>1.3390938467122466E-2</v>
      </c>
      <c r="BH93" s="191">
        <f>prop_idu_part*Probability!BH93*'By group'!$BB$24*'By group'!BH$23+Probability!BH93*'By group'!$BB$30*'By group'!BH$31</f>
        <v>1.0503711432125694E-2</v>
      </c>
      <c r="BI93" s="191">
        <f>prop_idu_part*Probability!BI93*'By group'!$BB$24*'By group'!BI$23+Probability!BI93*'By group'!$BB$30*'By group'!BI$31</f>
        <v>0</v>
      </c>
      <c r="BJ93" s="191">
        <f>prop_idu_part*Probability!BJ93*'By group'!$BB$24*'By group'!BJ$23+Probability!BJ93*'By group'!$BB$30*'By group'!BJ$31</f>
        <v>0</v>
      </c>
      <c r="BK93" s="191">
        <f>prop_idu_part*Probability!BK93*'By group'!$BB$24*'By group'!BK$23+Probability!BK93*'By group'!$BB$30*'By group'!BK$31</f>
        <v>0</v>
      </c>
      <c r="BL93" s="191">
        <f>prop_idu_part*Probability!BL93*'By group'!$BB$24*'By group'!BL$23+Probability!BL93*'By group'!$BB$30*'By group'!BL$31</f>
        <v>4.7647361752403477E-3</v>
      </c>
      <c r="BM93" s="191">
        <f>prop_idu_part*Probability!BM93*'By group'!$BB$24*'By group'!BM$23+Probability!BM93*'By group'!$BB$30*'By group'!BM$31</f>
        <v>2.3823846794341986E-3</v>
      </c>
      <c r="BN93" s="192">
        <f>prop_idu_part*Probability!BN93*'By group'!$BB$24*'By group'!BN$23+Probability!BN93*'By group'!$BB$30*'By group'!BN$31</f>
        <v>1.7351576399249054E-3</v>
      </c>
    </row>
    <row r="94" spans="1:66" x14ac:dyDescent="0.25">
      <c r="A94">
        <f t="shared" si="1"/>
        <v>45</v>
      </c>
      <c r="B94" s="190">
        <f>((1-(1-prop_idu_part)*SUMPRODUCT(Population!$BB94:$BN94,'By group'!$BB$27:$BN$27)*(1-prop_idu_male)/SUMPRODUCT(Population!$B94:$N94,'By group'!$B$27:$N$27))*Probability!O94*'By group'!$B$24*'By group'!O$23+(1-prop_idu_part)*SUMPRODUCT(Population!$BB94:$BN94,'By group'!$BB$27:$BN$27)*(1-prop_idu_male)/SUMPRODUCT(Population!$B94:$N94,'By group'!$B$27:$N$27)*Probability!BB94*'By group'!$B$24*'By group'!BB$23+Probability!AB94*Population!$DE94*(1-'By group'!AB$28*cond_eff)*'By group'!AB$23*prop_sw_use)*(1-Population!$DG94*circ_eff)</f>
        <v>0</v>
      </c>
      <c r="C94" s="191">
        <f>((1-(1-prop_idu_part)*SUMPRODUCT(Population!$BB94:$BN94,'By group'!$BB$27:$BN$27)*(1-prop_idu_male)/SUMPRODUCT(Population!$B94:$N94,'By group'!$B$27:$N$27))*Probability!P94*'By group'!$B$24*'By group'!P$23+(1-prop_idu_part)*SUMPRODUCT(Population!$BB94:$BN94,'By group'!$BB$27:$BN$27)*(1-prop_idu_male)/SUMPRODUCT(Population!$B94:$N94,'By group'!$B$27:$N$27)*Probability!BC94*'By group'!$B$24*'By group'!BC$23+Probability!AC94*Population!$DE94*(1-'By group'!AC$28*cond_eff)*'By group'!AC$23*prop_sw_use)*(1-Population!$DG94*circ_eff)</f>
        <v>2.3074338525491296E-3</v>
      </c>
      <c r="D94" s="191">
        <f>((1-(1-prop_idu_part)*SUMPRODUCT(Population!$BB94:$BN94,'By group'!$BB$27:$BN$27)*(1-prop_idu_male)/SUMPRODUCT(Population!$B94:$N94,'By group'!$B$27:$N$27))*Probability!Q94*'By group'!$B$24*'By group'!Q$23+(1-prop_idu_part)*SUMPRODUCT(Population!$BB94:$BN94,'By group'!$BB$27:$BN$27)*(1-prop_idu_male)/SUMPRODUCT(Population!$B94:$N94,'By group'!$B$27:$N$27)*Probability!BD94*'By group'!$B$24*'By group'!BD$23+Probability!AD94*Population!$DE94*(1-'By group'!AD$28*cond_eff)*'By group'!AD$23*prop_sw_use)*(1-Population!$DG94*circ_eff)</f>
        <v>3.3743837256087414E-3</v>
      </c>
      <c r="E94" s="191">
        <f>((1-(1-prop_idu_part)*SUMPRODUCT(Population!$BB94:$BN94,'By group'!$BB$27:$BN$27)*(1-prop_idu_male)/SUMPRODUCT(Population!$B94:$N94,'By group'!$B$27:$N$27))*Probability!R94*'By group'!$B$24*'By group'!R$23+(1-prop_idu_part)*SUMPRODUCT(Population!$BB94:$BN94,'By group'!$BB$27:$BN$27)*(1-prop_idu_male)/SUMPRODUCT(Population!$B94:$N94,'By group'!$B$27:$N$27)*Probability!BE94*'By group'!$B$24*'By group'!BE$23+Probability!AE94*Population!$DE94*(1-'By group'!AE$28*cond_eff)*'By group'!AE$23*prop_sw_use)*(1-Population!$DG94*circ_eff)</f>
        <v>3.9228281810674915E-3</v>
      </c>
      <c r="F94" s="191">
        <f>((1-(1-prop_idu_part)*SUMPRODUCT(Population!$BB94:$BN94,'By group'!$BB$27:$BN$27)*(1-prop_idu_male)/SUMPRODUCT(Population!$B94:$N94,'By group'!$B$27:$N$27))*Probability!S94*'By group'!$B$24*'By group'!S$23+(1-prop_idu_part)*SUMPRODUCT(Population!$BB94:$BN94,'By group'!$BB$27:$BN$27)*(1-prop_idu_male)/SUMPRODUCT(Population!$B94:$N94,'By group'!$B$27:$N$27)*Probability!BF94*'By group'!$B$24*'By group'!BF$23+Probability!AF94*Population!$DE94*(1-'By group'!AF$28*cond_eff)*'By group'!AF$23*prop_sw_use)*(1-Population!$DG94*circ_eff)</f>
        <v>2.0915721737641414E-3</v>
      </c>
      <c r="G94" s="191">
        <f>((1-(1-prop_idu_part)*SUMPRODUCT(Population!$BB94:$BN94,'By group'!$BB$27:$BN$27)*(1-prop_idu_male)/SUMPRODUCT(Population!$B94:$N94,'By group'!$B$27:$N$27))*Probability!T94*'By group'!$B$24*'By group'!T$23+(1-prop_idu_part)*SUMPRODUCT(Population!$BB94:$BN94,'By group'!$BB$27:$BN$27)*(1-prop_idu_male)/SUMPRODUCT(Population!$B94:$N94,'By group'!$B$27:$N$27)*Probability!BG94*'By group'!$B$24*'By group'!BG$23+Probability!AG94*Population!$DE94*(1-'By group'!AG$28*cond_eff)*'By group'!AG$23*prop_sw_use)*(1-Population!$DG94*circ_eff)</f>
        <v>1.2573152143339269E-3</v>
      </c>
      <c r="H94" s="191">
        <f>((1-(1-prop_idu_part)*SUMPRODUCT(Population!$BB94:$BN94,'By group'!$BB$27:$BN$27)*(1-prop_idu_male)/SUMPRODUCT(Population!$B94:$N94,'By group'!$B$27:$N$27))*Probability!U94*'By group'!$B$24*'By group'!U$23+(1-prop_idu_part)*SUMPRODUCT(Population!$BB94:$BN94,'By group'!$BB$27:$BN$27)*(1-prop_idu_male)/SUMPRODUCT(Population!$B94:$N94,'By group'!$B$27:$N$27)*Probability!BH94*'By group'!$B$24*'By group'!BH$23+Probability!AH94*Population!$DE94*(1-'By group'!AH$28*cond_eff)*'By group'!AH$23*prop_sw_use)*(1-Population!$DG94*circ_eff)</f>
        <v>1.0626183713355341E-3</v>
      </c>
      <c r="I94" s="191">
        <f>((1-(1-prop_idu_part)*SUMPRODUCT(Population!$BB94:$BN94,'By group'!$BB$27:$BN$27)*(1-prop_idu_male)/SUMPRODUCT(Population!$B94:$N94,'By group'!$B$27:$N$27))*Probability!V94*'By group'!$B$24*'By group'!V$23+(1-prop_idu_part)*SUMPRODUCT(Population!$BB94:$BN94,'By group'!$BB$27:$BN$27)*(1-prop_idu_male)/SUMPRODUCT(Population!$B94:$N94,'By group'!$B$27:$N$27)*Probability!BI94*'By group'!$B$24*'By group'!BI$23+Probability!AI94*Population!$DE94*(1-'By group'!AI$28*cond_eff)*'By group'!AI$23*prop_sw_use)*(1-Population!$DG94*circ_eff)</f>
        <v>0</v>
      </c>
      <c r="J94" s="191">
        <f>((1-(1-prop_idu_part)*SUMPRODUCT(Population!$BB94:$BN94,'By group'!$BB$27:$BN$27)*(1-prop_idu_male)/SUMPRODUCT(Population!$B94:$N94,'By group'!$B$27:$N$27))*Probability!W94*'By group'!$B$24*'By group'!W$23+(1-prop_idu_part)*SUMPRODUCT(Population!$BB94:$BN94,'By group'!$BB$27:$BN$27)*(1-prop_idu_male)/SUMPRODUCT(Population!$B94:$N94,'By group'!$B$27:$N$27)*Probability!BJ94*'By group'!$B$24*'By group'!BJ$23+Probability!AJ94*Population!$DE94*(1-'By group'!AJ$28*cond_eff)*'By group'!AJ$23*prop_sw_use)*(1-Population!$DG94*circ_eff)</f>
        <v>0</v>
      </c>
      <c r="K94" s="191">
        <f>((1-(1-prop_idu_part)*SUMPRODUCT(Population!$BB94:$BN94,'By group'!$BB$27:$BN$27)*(1-prop_idu_male)/SUMPRODUCT(Population!$B94:$N94,'By group'!$B$27:$N$27))*Probability!X94*'By group'!$B$24*'By group'!X$23+(1-prop_idu_part)*SUMPRODUCT(Population!$BB94:$BN94,'By group'!$BB$27:$BN$27)*(1-prop_idu_male)/SUMPRODUCT(Population!$B94:$N94,'By group'!$B$27:$N$27)*Probability!BK94*'By group'!$B$24*'By group'!BK$23+Probability!AK94*Population!$DE94*(1-'By group'!AK$28*cond_eff)*'By group'!AK$23*prop_sw_use)*(1-Population!$DG94*circ_eff)</f>
        <v>0</v>
      </c>
      <c r="L94" s="191">
        <f>((1-(1-prop_idu_part)*SUMPRODUCT(Population!$BB94:$BN94,'By group'!$BB$27:$BN$27)*(1-prop_idu_male)/SUMPRODUCT(Population!$B94:$N94,'By group'!$B$27:$N$27))*Probability!Y94*'By group'!$B$24*'By group'!Y$23+(1-prop_idu_part)*SUMPRODUCT(Population!$BB94:$BN94,'By group'!$BB$27:$BN$27)*(1-prop_idu_male)/SUMPRODUCT(Population!$B94:$N94,'By group'!$B$27:$N$27)*Probability!BL94*'By group'!$B$24*'By group'!BL$23+Probability!AL94*Population!$DE94*(1-'By group'!AL$28*cond_eff)*'By group'!AL$23*prop_sw_use)*(1-Population!$DG94*circ_eff)</f>
        <v>3.5597829964647347E-5</v>
      </c>
      <c r="M94" s="191">
        <f>((1-(1-prop_idu_part)*SUMPRODUCT(Population!$BB94:$BN94,'By group'!$BB$27:$BN$27)*(1-prop_idu_male)/SUMPRODUCT(Population!$B94:$N94,'By group'!$B$27:$N$27))*Probability!Z94*'By group'!$B$24*'By group'!Z$23+(1-prop_idu_part)*SUMPRODUCT(Population!$BB94:$BN94,'By group'!$BB$27:$BN$27)*(1-prop_idu_male)/SUMPRODUCT(Population!$B94:$N94,'By group'!$B$27:$N$27)*Probability!BM94*'By group'!$B$24*'By group'!BM$23+Probability!AM94*Population!$DE94*(1-'By group'!AM$28*cond_eff)*'By group'!AM$23*prop_sw_use)*(1-Population!$DG94*circ_eff)</f>
        <v>5.5532076514589271E-5</v>
      </c>
      <c r="N94" s="191">
        <f>((1-(1-prop_idu_part)*SUMPRODUCT(Population!$BB94:$BN94,'By group'!$BB$27:$BN$27)*(1-prop_idu_male)/SUMPRODUCT(Population!$B94:$N94,'By group'!$B$27:$N$27))*Probability!AA94*'By group'!$B$24*'By group'!AA$23+(1-prop_idu_part)*SUMPRODUCT(Population!$BB94:$BN94,'By group'!$BB$27:$BN$27)*(1-prop_idu_male)/SUMPRODUCT(Population!$B94:$N94,'By group'!$B$27:$N$27)*Probability!BN94*'By group'!$B$24*'By group'!BN$23+Probability!AN94*Population!$DE94*(1-'By group'!AN$28*cond_eff)*'By group'!AN$23*prop_sw_use)*(1-Population!$DG94*circ_eff)</f>
        <v>4.4769844788735864E-5</v>
      </c>
      <c r="O94" s="190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group'!$BB$27:$BN$27)*prop_idu_male))*Probability!B94*Population!$DC94*(1-'By group'!O$28*'By group'!O$29)*'By group'!B$23+(1-prop_idu_part)*SUMPRODUCT(Population!$BB94:$BN94,'By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group'!$BB$27:$BN$27)*prop_idu_male)*Probability!BB94*Population!$DD94*(1-'By group'!BB$28*'By group'!BB$29)*'By group'!BB$23</f>
        <v>0</v>
      </c>
      <c r="P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group'!$BB$27:$BN$27)*prop_idu_male))*Probability!C94*Population!$DC94*(1-'By group'!P$28*'By group'!P$29)*'By group'!C$23+(1-prop_idu_part)*SUMPRODUCT(Population!$BB94:$BN94,'By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group'!$BB$27:$BN$27)*prop_idu_male)*Probability!BC94*Population!$DD94*(1-'By group'!BC$28*'By group'!BC$29)*'By group'!BC$23</f>
        <v>1.0694361343451127E-3</v>
      </c>
      <c r="Q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group'!$BB$27:$BN$27)*prop_idu_male))*Probability!D94*Population!$DC94*(1-'By group'!Q$28*'By group'!Q$29)*'By group'!D$23+(1-prop_idu_part)*SUMPRODUCT(Population!$BB94:$BN94,'By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group'!$BB$27:$BN$27)*prop_idu_male)*Probability!BD94*Population!$DD94*(1-'By group'!BD$28*'By group'!BD$29)*'By group'!BD$23</f>
        <v>1.5587940615055067E-3</v>
      </c>
      <c r="R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group'!$BB$27:$BN$27)*prop_idu_male))*Probability!E94*Population!$DC94*(1-'By group'!R$28*'By group'!R$29)*'By group'!E$23+(1-prop_idu_part)*SUMPRODUCT(Population!$BB94:$BN94,'By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group'!$BB$27:$BN$27)*prop_idu_male)*Probability!BE94*Population!$DD94*(1-'By group'!BE$28*'By group'!BE$29)*'By group'!BE$23</f>
        <v>1.8039515790389024E-3</v>
      </c>
      <c r="S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group'!$BB$27:$BN$27)*prop_idu_male))*Probability!F94*Population!$DC94*(1-'By group'!S$28*'By group'!S$29)*'By group'!F$23+(1-prop_idu_part)*SUMPRODUCT(Population!$BB94:$BN94,'By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group'!$BB$27:$BN$27)*prop_idu_male)*Probability!BF94*Population!$DD94*(1-'By group'!BF$28*'By group'!BF$29)*'By group'!BF$23</f>
        <v>9.5859070820120498E-4</v>
      </c>
      <c r="T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group'!$BB$27:$BN$27)*prop_idu_male))*Probability!G94*Population!$DC94*(1-'By group'!T$28*'By group'!T$29)*'By group'!G$23+(1-prop_idu_part)*SUMPRODUCT(Population!$BB94:$BN94,'By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group'!$BB$27:$BN$27)*prop_idu_male)*Probability!BG94*Population!$DD94*(1-'By group'!BG$28*'By group'!BG$29)*'By group'!BG$23</f>
        <v>5.7488202337311527E-4</v>
      </c>
      <c r="U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group'!$BB$27:$BN$27)*prop_idu_male))*Probability!H94*Population!$DC94*(1-'By group'!U$28*'By group'!U$29)*'By group'!H$23+(1-prop_idu_part)*SUMPRODUCT(Population!$BB94:$BN94,'By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group'!$BB$27:$BN$27)*prop_idu_male)*Probability!BH94*Population!$DD94*(1-'By group'!BH$28*'By group'!BH$29)*'By group'!BH$23</f>
        <v>4.8394883907431447E-4</v>
      </c>
      <c r="V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group'!$BB$27:$BN$27)*prop_idu_male))*Probability!I94*Population!$DC94*(1-'By group'!V$28*'By group'!V$29)*'By group'!I$23+(1-prop_idu_part)*SUMPRODUCT(Population!$BB94:$BN94,'By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group'!$BB$27:$BN$27)*prop_idu_male)*Probability!BI94*Population!$DD94*(1-'By group'!BI$28*'By group'!BI$29)*'By group'!BI$23</f>
        <v>0</v>
      </c>
      <c r="W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group'!$BB$27:$BN$27)*prop_idu_male))*Probability!J94*Population!$DC94*(1-'By group'!W$28*'By group'!W$29)*'By group'!J$23+(1-prop_idu_part)*SUMPRODUCT(Population!$BB94:$BN94,'By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group'!$BB$27:$BN$27)*prop_idu_male)*Probability!BJ94*Population!$DD94*(1-'By group'!BJ$28*'By group'!BJ$29)*'By group'!BJ$23</f>
        <v>0</v>
      </c>
      <c r="X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group'!$BB$27:$BN$27)*prop_idu_male))*Probability!K94*Population!$DC94*(1-'By group'!X$28*'By group'!X$29)*'By group'!K$23+(1-prop_idu_part)*SUMPRODUCT(Population!$BB94:$BN94,'By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group'!$BB$27:$BN$27)*prop_idu_male)*Probability!BK94*Population!$DD94*(1-'By group'!BK$28*'By group'!BK$29)*'By group'!BK$23</f>
        <v>0</v>
      </c>
      <c r="Y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group'!$BB$27:$BN$27)*prop_idu_male))*Probability!L94*Population!$DC94*(1-'By group'!Y$28*'By group'!Y$29)*'By group'!L$23+(1-prop_idu_part)*SUMPRODUCT(Population!$BB94:$BN94,'By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group'!$BB$27:$BN$27)*prop_idu_male)*Probability!BL94*Population!$DD94*(1-'By group'!BL$28*'By group'!BL$29)*'By group'!BL$23</f>
        <v>1.620685597684347E-5</v>
      </c>
      <c r="Z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group'!$BB$27:$BN$27)*prop_idu_male))*Probability!M94*Population!$DC94*(1-'By group'!Z$28*'By group'!Z$29)*'By group'!M$23+(1-prop_idu_part)*SUMPRODUCT(Population!$BB94:$BN94,'By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group'!$BB$27:$BN$27)*prop_idu_male)*Probability!BM94*Population!$DD94*(1-'By group'!BM$28*'By group'!BM$29)*'By group'!BM$23</f>
        <v>2.517840014529933E-5</v>
      </c>
      <c r="AA94" s="191">
        <f>(1-(1-prop_idu_part)*SUMPRODUCT(Population!$BB94:$BN94,'By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group'!$BB$27:$BN$27)*prop_idu_male))*Probability!N94*Population!$DC94*(1-'By group'!AA$28*'By group'!AA$29)*'By group'!N$23+(1-prop_idu_part)*SUMPRODUCT(Population!$BB94:$BN94,'By group'!$BB$27:$BN$27)*prop_idu_male/(SUMPRODUCT(Population!$B94:$N94,'By group'!$B$27:$N$27)-(1-prop_idu_part)*SUMPRODUCT(Population!$BB94:$BN94,'By group'!$BB$27:$BN$27)*(1-prop_idu_male)+(1-prop_idu_part)*SUMPRODUCT(Population!$BB94:$BN94,'By group'!$BB$27:$BN$27)*prop_idu_male)*Probability!BN94*Population!$DD94*(1-'By group'!BN$28*'By group'!BN$29)*'By group'!BN$23</f>
        <v>2.0213625910120528E-5</v>
      </c>
      <c r="AB94" s="229">
        <f>Probability!B94*'By group'!$AB$24*'By group'!B$23</f>
        <v>0</v>
      </c>
      <c r="AC94" s="229">
        <f>Probability!C94*'By group'!$AB$24*'By group'!C$23</f>
        <v>4.9935942656877778E-2</v>
      </c>
      <c r="AD94" s="229">
        <f>Probability!D94*'By group'!$AB$24*'By group'!D$23</f>
        <v>7.2787945072780982E-2</v>
      </c>
      <c r="AE94" s="229">
        <f>Probability!E94*'By group'!$AB$24*'By group'!E$23</f>
        <v>8.4238701758645076E-2</v>
      </c>
      <c r="AF94" s="229">
        <f>Probability!F94*'By group'!$AB$24*'By group'!F$23</f>
        <v>4.4764275316764392E-2</v>
      </c>
      <c r="AG94" s="229">
        <f>Probability!G94*'By group'!$AB$24*'By group'!G$23</f>
        <v>2.6846335818109641E-2</v>
      </c>
      <c r="AH94" s="229">
        <f>Probability!H94*'By group'!$AB$24*'By group'!H$23</f>
        <v>2.2600545282071921E-2</v>
      </c>
      <c r="AI94" s="229">
        <f>Probability!I94*'By group'!$AB$24*'By group'!I$23</f>
        <v>0</v>
      </c>
      <c r="AJ94" s="229">
        <f>Probability!J94*'By group'!$AB$24*'By group'!J$23</f>
        <v>0</v>
      </c>
      <c r="AK94" s="229">
        <f>Probability!K94*'By group'!$AB$24*'By group'!K$23</f>
        <v>0</v>
      </c>
      <c r="AL94" s="229">
        <f>Probability!L94*'By group'!$AB$24*'By group'!L$23</f>
        <v>7.5686630243870627E-4</v>
      </c>
      <c r="AM94" s="229">
        <f>Probability!M94*'By group'!$AB$24*'By group'!M$23</f>
        <v>1.1758786693040768E-3</v>
      </c>
      <c r="AN94" s="229">
        <f>Probability!N94*'By group'!$AB$24*'By group'!N$23</f>
        <v>9.4404767044290263E-4</v>
      </c>
      <c r="AO94" s="40">
        <f>Probability!AO94*'By group'!$AO$24*'By group'!AO$23</f>
        <v>0</v>
      </c>
      <c r="AP94" s="42">
        <f>Probability!AP94*'By group'!$AO$24*'By group'!AP$23</f>
        <v>6.1588479386949597E-3</v>
      </c>
      <c r="AQ94" s="42">
        <f>Probability!AQ94*'By group'!$AO$24*'By group'!AQ$23</f>
        <v>8.9142277479300116E-3</v>
      </c>
      <c r="AR94" s="42">
        <f>Probability!AR94*'By group'!$AO$24*'By group'!AR$23</f>
        <v>1.0199813776703221E-2</v>
      </c>
      <c r="AS94" s="42">
        <f>Probability!AS94*'By group'!$AO$24*'By group'!AS$23</f>
        <v>5.3671091594053111E-3</v>
      </c>
      <c r="AT94" s="42">
        <f>Probability!AT94*'By group'!$AO$24*'By group'!AT$23</f>
        <v>3.192992052589539E-3</v>
      </c>
      <c r="AU94" s="42">
        <f>Probability!AU94*'By group'!$AO$24*'By group'!AU$23</f>
        <v>2.6428871233907247E-3</v>
      </c>
      <c r="AV94" s="42">
        <f>Probability!AV94*'By group'!$AO$24*'By group'!AV$23</f>
        <v>0</v>
      </c>
      <c r="AW94" s="42">
        <f>Probability!AW94*'By group'!$AO$24*'By group'!AW$23</f>
        <v>0</v>
      </c>
      <c r="AX94" s="42">
        <f>Probability!AX94*'By group'!$AO$24*'By group'!AX$23</f>
        <v>0</v>
      </c>
      <c r="AY94" s="42">
        <f>Probability!AY94*'By group'!$AO$24*'By group'!AY$23</f>
        <v>8.8406065320021995E-5</v>
      </c>
      <c r="AZ94" s="42">
        <f>Probability!AZ94*'By group'!$AO$24*'By group'!AZ$23</f>
        <v>1.3429873494655734E-4</v>
      </c>
      <c r="BA94" s="43">
        <f>Probability!BA94*'By group'!$AO$24*'By group'!BA$23</f>
        <v>1.0411523551406783E-4</v>
      </c>
      <c r="BB94" s="191">
        <f>prop_idu_part*Probability!BB94*'By group'!$BB$24*'By group'!BB$23+Probability!BB94*'By group'!$BB$30*'By group'!BB$31</f>
        <v>0</v>
      </c>
      <c r="BC94" s="191">
        <f>prop_idu_part*Probability!BC94*'By group'!$BB$24*'By group'!BC$23+Probability!BC94*'By group'!$BB$30*'By group'!BC$31</f>
        <v>5.8642763396264327E-2</v>
      </c>
      <c r="BD94" s="191">
        <f>prop_idu_part*Probability!BD94*'By group'!$BB$24*'By group'!BD$23+Probability!BD94*'By group'!$BB$30*'By group'!BD$31</f>
        <v>0.13714975680885316</v>
      </c>
      <c r="BE94" s="191">
        <f>prop_idu_part*Probability!BE94*'By group'!$BB$24*'By group'!BE$23+Probability!BE94*'By group'!$BB$30*'By group'!BE$31</f>
        <v>0.13416400738594425</v>
      </c>
      <c r="BF94" s="191">
        <f>prop_idu_part*Probability!BF94*'By group'!$BB$24*'By group'!BF$23+Probability!BF94*'By group'!$BB$30*'By group'!BF$31</f>
        <v>4.3851516244771405E-2</v>
      </c>
      <c r="BG94" s="191">
        <f>prop_idu_part*Probability!BG94*'By group'!$BB$24*'By group'!BG$23+Probability!BG94*'By group'!$BB$30*'By group'!BG$31</f>
        <v>1.339098737933412E-2</v>
      </c>
      <c r="BH94" s="191">
        <f>prop_idu_part*Probability!BH94*'By group'!$BB$24*'By group'!BH$23+Probability!BH94*'By group'!$BB$30*'By group'!BH$31</f>
        <v>1.0503596645188388E-2</v>
      </c>
      <c r="BI94" s="191">
        <f>prop_idu_part*Probability!BI94*'By group'!$BB$24*'By group'!BI$23+Probability!BI94*'By group'!$BB$30*'By group'!BI$31</f>
        <v>0</v>
      </c>
      <c r="BJ94" s="191">
        <f>prop_idu_part*Probability!BJ94*'By group'!$BB$24*'By group'!BJ$23+Probability!BJ94*'By group'!$BB$30*'By group'!BJ$31</f>
        <v>0</v>
      </c>
      <c r="BK94" s="191">
        <f>prop_idu_part*Probability!BK94*'By group'!$BB$24*'By group'!BK$23+Probability!BK94*'By group'!$BB$30*'By group'!BK$31</f>
        <v>0</v>
      </c>
      <c r="BL94" s="191">
        <f>prop_idu_part*Probability!BL94*'By group'!$BB$24*'By group'!BL$23+Probability!BL94*'By group'!$BB$30*'By group'!BL$31</f>
        <v>4.7646915604368087E-3</v>
      </c>
      <c r="BM94" s="191">
        <f>prop_idu_part*Probability!BM94*'By group'!$BB$24*'By group'!BM$23+Probability!BM94*'By group'!$BB$30*'By group'!BM$31</f>
        <v>2.3822894127597041E-3</v>
      </c>
      <c r="BN94" s="192">
        <f>prop_idu_part*Probability!BN94*'By group'!$BB$24*'By group'!BN$23+Probability!BN94*'By group'!$BB$30*'By group'!BN$31</f>
        <v>1.7349342576487928E-3</v>
      </c>
    </row>
    <row r="95" spans="1:66" x14ac:dyDescent="0.25">
      <c r="A95">
        <f t="shared" si="1"/>
        <v>45.5</v>
      </c>
      <c r="B95" s="190">
        <f>((1-(1-prop_idu_part)*SUMPRODUCT(Population!$BB95:$BN95,'By group'!$BB$27:$BN$27)*(1-prop_idu_male)/SUMPRODUCT(Population!$B95:$N95,'By group'!$B$27:$N$27))*Probability!O95*'By group'!$B$24*'By group'!O$23+(1-prop_idu_part)*SUMPRODUCT(Population!$BB95:$BN95,'By group'!$BB$27:$BN$27)*(1-prop_idu_male)/SUMPRODUCT(Population!$B95:$N95,'By group'!$B$27:$N$27)*Probability!BB95*'By group'!$B$24*'By group'!BB$23+Probability!AB95*Population!$DE95*(1-'By group'!AB$28*cond_eff)*'By group'!AB$23*prop_sw_use)*(1-Population!$DG95*circ_eff)</f>
        <v>0</v>
      </c>
      <c r="C95" s="191">
        <f>((1-(1-prop_idu_part)*SUMPRODUCT(Population!$BB95:$BN95,'By group'!$BB$27:$BN$27)*(1-prop_idu_male)/SUMPRODUCT(Population!$B95:$N95,'By group'!$B$27:$N$27))*Probability!P95*'By group'!$B$24*'By group'!P$23+(1-prop_idu_part)*SUMPRODUCT(Population!$BB95:$BN95,'By group'!$BB$27:$BN$27)*(1-prop_idu_male)/SUMPRODUCT(Population!$B95:$N95,'By group'!$B$27:$N$27)*Probability!BC95*'By group'!$B$24*'By group'!BC$23+Probability!AC95*Population!$DE95*(1-'By group'!AC$28*cond_eff)*'By group'!AC$23*prop_sw_use)*(1-Population!$DG95*circ_eff)</f>
        <v>2.3077748157724399E-3</v>
      </c>
      <c r="D95" s="191">
        <f>((1-(1-prop_idu_part)*SUMPRODUCT(Population!$BB95:$BN95,'By group'!$BB$27:$BN$27)*(1-prop_idu_male)/SUMPRODUCT(Population!$B95:$N95,'By group'!$B$27:$N$27))*Probability!Q95*'By group'!$B$24*'By group'!Q$23+(1-prop_idu_part)*SUMPRODUCT(Population!$BB95:$BN95,'By group'!$BB$27:$BN$27)*(1-prop_idu_male)/SUMPRODUCT(Population!$B95:$N95,'By group'!$B$27:$N$27)*Probability!BD95*'By group'!$B$24*'By group'!BD$23+Probability!AD95*Population!$DE95*(1-'By group'!AD$28*cond_eff)*'By group'!AD$23*prop_sw_use)*(1-Population!$DG95*circ_eff)</f>
        <v>3.3749395587614867E-3</v>
      </c>
      <c r="E95" s="191">
        <f>((1-(1-prop_idu_part)*SUMPRODUCT(Population!$BB95:$BN95,'By group'!$BB$27:$BN$27)*(1-prop_idu_male)/SUMPRODUCT(Population!$B95:$N95,'By group'!$B$27:$N$27))*Probability!R95*'By group'!$B$24*'By group'!R$23+(1-prop_idu_part)*SUMPRODUCT(Population!$BB95:$BN95,'By group'!$BB$27:$BN$27)*(1-prop_idu_male)/SUMPRODUCT(Population!$B95:$N95,'By group'!$B$27:$N$27)*Probability!BE95*'By group'!$B$24*'By group'!BE$23+Probability!AE95*Population!$DE95*(1-'By group'!AE$28*cond_eff)*'By group'!AE$23*prop_sw_use)*(1-Population!$DG95*circ_eff)</f>
        <v>3.9235494547348211E-3</v>
      </c>
      <c r="F95" s="191">
        <f>((1-(1-prop_idu_part)*SUMPRODUCT(Population!$BB95:$BN95,'By group'!$BB$27:$BN$27)*(1-prop_idu_male)/SUMPRODUCT(Population!$B95:$N95,'By group'!$B$27:$N$27))*Probability!S95*'By group'!$B$24*'By group'!S$23+(1-prop_idu_part)*SUMPRODUCT(Population!$BB95:$BN95,'By group'!$BB$27:$BN$27)*(1-prop_idu_male)/SUMPRODUCT(Population!$B95:$N95,'By group'!$B$27:$N$27)*Probability!BF95*'By group'!$B$24*'By group'!BF$23+Probability!AF95*Population!$DE95*(1-'By group'!AF$28*cond_eff)*'By group'!AF$23*prop_sw_use)*(1-Population!$DG95*circ_eff)</f>
        <v>2.0919713033623571E-3</v>
      </c>
      <c r="G95" s="191">
        <f>((1-(1-prop_idu_part)*SUMPRODUCT(Population!$BB95:$BN95,'By group'!$BB$27:$BN$27)*(1-prop_idu_male)/SUMPRODUCT(Population!$B95:$N95,'By group'!$B$27:$N$27))*Probability!T95*'By group'!$B$24*'By group'!T$23+(1-prop_idu_part)*SUMPRODUCT(Population!$BB95:$BN95,'By group'!$BB$27:$BN$27)*(1-prop_idu_male)/SUMPRODUCT(Population!$B95:$N95,'By group'!$B$27:$N$27)*Probability!BG95*'By group'!$B$24*'By group'!BG$23+Probability!AG95*Population!$DE95*(1-'By group'!AG$28*cond_eff)*'By group'!AG$23*prop_sw_use)*(1-Population!$DG95*circ_eff)</f>
        <v>1.2575470246917572E-3</v>
      </c>
      <c r="H95" s="191">
        <f>((1-(1-prop_idu_part)*SUMPRODUCT(Population!$BB95:$BN95,'By group'!$BB$27:$BN$27)*(1-prop_idu_male)/SUMPRODUCT(Population!$B95:$N95,'By group'!$B$27:$N$27))*Probability!U95*'By group'!$B$24*'By group'!U$23+(1-prop_idu_part)*SUMPRODUCT(Population!$BB95:$BN95,'By group'!$BB$27:$BN$27)*(1-prop_idu_male)/SUMPRODUCT(Population!$B95:$N95,'By group'!$B$27:$N$27)*Probability!BH95*'By group'!$B$24*'By group'!BH$23+Probability!AH95*Population!$DE95*(1-'By group'!AH$28*cond_eff)*'By group'!AH$23*prop_sw_use)*(1-Population!$DG95*circ_eff)</f>
        <v>1.0627482285028474E-3</v>
      </c>
      <c r="I95" s="191">
        <f>((1-(1-prop_idu_part)*SUMPRODUCT(Population!$BB95:$BN95,'By group'!$BB$27:$BN$27)*(1-prop_idu_male)/SUMPRODUCT(Population!$B95:$N95,'By group'!$B$27:$N$27))*Probability!V95*'By group'!$B$24*'By group'!V$23+(1-prop_idu_part)*SUMPRODUCT(Population!$BB95:$BN95,'By group'!$BB$27:$BN$27)*(1-prop_idu_male)/SUMPRODUCT(Population!$B95:$N95,'By group'!$B$27:$N$27)*Probability!BI95*'By group'!$B$24*'By group'!BI$23+Probability!AI95*Population!$DE95*(1-'By group'!AI$28*cond_eff)*'By group'!AI$23*prop_sw_use)*(1-Population!$DG95*circ_eff)</f>
        <v>0</v>
      </c>
      <c r="J95" s="191">
        <f>((1-(1-prop_idu_part)*SUMPRODUCT(Population!$BB95:$BN95,'By group'!$BB$27:$BN$27)*(1-prop_idu_male)/SUMPRODUCT(Population!$B95:$N95,'By group'!$B$27:$N$27))*Probability!W95*'By group'!$B$24*'By group'!W$23+(1-prop_idu_part)*SUMPRODUCT(Population!$BB95:$BN95,'By group'!$BB$27:$BN$27)*(1-prop_idu_male)/SUMPRODUCT(Population!$B95:$N95,'By group'!$B$27:$N$27)*Probability!BJ95*'By group'!$B$24*'By group'!BJ$23+Probability!AJ95*Population!$DE95*(1-'By group'!AJ$28*cond_eff)*'By group'!AJ$23*prop_sw_use)*(1-Population!$DG95*circ_eff)</f>
        <v>0</v>
      </c>
      <c r="K95" s="191">
        <f>((1-(1-prop_idu_part)*SUMPRODUCT(Population!$BB95:$BN95,'By group'!$BB$27:$BN$27)*(1-prop_idu_male)/SUMPRODUCT(Population!$B95:$N95,'By group'!$B$27:$N$27))*Probability!X95*'By group'!$B$24*'By group'!X$23+(1-prop_idu_part)*SUMPRODUCT(Population!$BB95:$BN95,'By group'!$BB$27:$BN$27)*(1-prop_idu_male)/SUMPRODUCT(Population!$B95:$N95,'By group'!$B$27:$N$27)*Probability!BK95*'By group'!$B$24*'By group'!BK$23+Probability!AK95*Population!$DE95*(1-'By group'!AK$28*cond_eff)*'By group'!AK$23*prop_sw_use)*(1-Population!$DG95*circ_eff)</f>
        <v>0</v>
      </c>
      <c r="L95" s="191">
        <f>((1-(1-prop_idu_part)*SUMPRODUCT(Population!$BB95:$BN95,'By group'!$BB$27:$BN$27)*(1-prop_idu_male)/SUMPRODUCT(Population!$B95:$N95,'By group'!$B$27:$N$27))*Probability!Y95*'By group'!$B$24*'By group'!Y$23+(1-prop_idu_part)*SUMPRODUCT(Population!$BB95:$BN95,'By group'!$BB$27:$BN$27)*(1-prop_idu_male)/SUMPRODUCT(Population!$B95:$N95,'By group'!$B$27:$N$27)*Probability!BL95*'By group'!$B$24*'By group'!BL$23+Probability!AL95*Population!$DE95*(1-'By group'!AL$28*cond_eff)*'By group'!AL$23*prop_sw_use)*(1-Population!$DG95*circ_eff)</f>
        <v>3.5602762080506416E-5</v>
      </c>
      <c r="M95" s="191">
        <f>((1-(1-prop_idu_part)*SUMPRODUCT(Population!$BB95:$BN95,'By group'!$BB$27:$BN$27)*(1-prop_idu_male)/SUMPRODUCT(Population!$B95:$N95,'By group'!$B$27:$N$27))*Probability!Z95*'By group'!$B$24*'By group'!Z$23+(1-prop_idu_part)*SUMPRODUCT(Population!$BB95:$BN95,'By group'!$BB$27:$BN$27)*(1-prop_idu_male)/SUMPRODUCT(Population!$B95:$N95,'By group'!$B$27:$N$27)*Probability!BM95*'By group'!$B$24*'By group'!BM$23+Probability!AM95*Population!$DE95*(1-'By group'!AM$28*cond_eff)*'By group'!AM$23*prop_sw_use)*(1-Population!$DG95*circ_eff)</f>
        <v>5.5533087666842818E-5</v>
      </c>
      <c r="N95" s="191">
        <f>((1-(1-prop_idu_part)*SUMPRODUCT(Population!$BB95:$BN95,'By group'!$BB$27:$BN$27)*(1-prop_idu_male)/SUMPRODUCT(Population!$B95:$N95,'By group'!$B$27:$N$27))*Probability!AA95*'By group'!$B$24*'By group'!AA$23+(1-prop_idu_part)*SUMPRODUCT(Population!$BB95:$BN95,'By group'!$BB$27:$BN$27)*(1-prop_idu_male)/SUMPRODUCT(Population!$B95:$N95,'By group'!$B$27:$N$27)*Probability!BN95*'By group'!$B$24*'By group'!BN$23+Probability!AN95*Population!$DE95*(1-'By group'!AN$28*cond_eff)*'By group'!AN$23*prop_sw_use)*(1-Population!$DG95*circ_eff)</f>
        <v>4.4753287331440619E-5</v>
      </c>
      <c r="O95" s="190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group'!$BB$27:$BN$27)*prop_idu_male))*Probability!B95*Population!$DC95*(1-'By group'!O$28*'By group'!O$29)*'By group'!B$23+(1-prop_idu_part)*SUMPRODUCT(Population!$BB95:$BN95,'By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group'!$BB$27:$BN$27)*prop_idu_male)*Probability!BB95*Population!$DD95*(1-'By group'!BB$28*'By group'!BB$29)*'By group'!BB$23</f>
        <v>0</v>
      </c>
      <c r="P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group'!$BB$27:$BN$27)*prop_idu_male))*Probability!C95*Population!$DC95*(1-'By group'!P$28*'By group'!P$29)*'By group'!C$23+(1-prop_idu_part)*SUMPRODUCT(Population!$BB95:$BN95,'By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group'!$BB$27:$BN$27)*prop_idu_male)*Probability!BC95*Population!$DD95*(1-'By group'!BC$28*'By group'!BC$29)*'By group'!BC$23</f>
        <v>1.0695299569330318E-3</v>
      </c>
      <c r="Q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group'!$BB$27:$BN$27)*prop_idu_male))*Probability!D95*Population!$DC95*(1-'By group'!Q$28*'By group'!Q$29)*'By group'!D$23+(1-prop_idu_part)*SUMPRODUCT(Population!$BB95:$BN95,'By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group'!$BB$27:$BN$27)*prop_idu_male)*Probability!BD95*Population!$DD95*(1-'By group'!BD$28*'By group'!BD$29)*'By group'!BD$23</f>
        <v>1.5589394333270904E-3</v>
      </c>
      <c r="R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group'!$BB$27:$BN$27)*prop_idu_male))*Probability!E95*Population!$DC95*(1-'By group'!R$28*'By group'!R$29)*'By group'!E$23+(1-prop_idu_part)*SUMPRODUCT(Population!$BB95:$BN95,'By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group'!$BB$27:$BN$27)*prop_idu_male)*Probability!BE95*Population!$DD95*(1-'By group'!BE$28*'By group'!BE$29)*'By group'!BE$23</f>
        <v>1.8041111694446048E-3</v>
      </c>
      <c r="S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group'!$BB$27:$BN$27)*prop_idu_male))*Probability!F95*Population!$DC95*(1-'By group'!S$28*'By group'!S$29)*'By group'!F$23+(1-prop_idu_part)*SUMPRODUCT(Population!$BB95:$BN95,'By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group'!$BB$27:$BN$27)*prop_idu_male)*Probability!BF95*Population!$DD95*(1-'By group'!BF$28*'By group'!BF$29)*'By group'!BF$23</f>
        <v>9.5865821180853895E-4</v>
      </c>
      <c r="T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group'!$BB$27:$BN$27)*prop_idu_male))*Probability!G95*Population!$DC95*(1-'By group'!T$28*'By group'!T$29)*'By group'!G$23+(1-prop_idu_part)*SUMPRODUCT(Population!$BB95:$BN95,'By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group'!$BB$27:$BN$27)*prop_idu_male)*Probability!BG95*Population!$DD95*(1-'By group'!BG$28*'By group'!BG$29)*'By group'!BG$23</f>
        <v>5.7490491654431592E-4</v>
      </c>
      <c r="U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group'!$BB$27:$BN$27)*prop_idu_male))*Probability!H95*Population!$DC95*(1-'By group'!U$28*'By group'!U$29)*'By group'!H$23+(1-prop_idu_part)*SUMPRODUCT(Population!$BB95:$BN95,'By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group'!$BB$27:$BN$27)*prop_idu_male)*Probability!BH95*Population!$DD95*(1-'By group'!BH$28*'By group'!BH$29)*'By group'!BH$23</f>
        <v>4.8391021337298637E-4</v>
      </c>
      <c r="V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group'!$BB$27:$BN$27)*prop_idu_male))*Probability!I95*Population!$DC95*(1-'By group'!V$28*'By group'!V$29)*'By group'!I$23+(1-prop_idu_part)*SUMPRODUCT(Population!$BB95:$BN95,'By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group'!$BB$27:$BN$27)*prop_idu_male)*Probability!BI95*Population!$DD95*(1-'By group'!BI$28*'By group'!BI$29)*'By group'!BI$23</f>
        <v>0</v>
      </c>
      <c r="W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group'!$BB$27:$BN$27)*prop_idu_male))*Probability!J95*Population!$DC95*(1-'By group'!W$28*'By group'!W$29)*'By group'!J$23+(1-prop_idu_part)*SUMPRODUCT(Population!$BB95:$BN95,'By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group'!$BB$27:$BN$27)*prop_idu_male)*Probability!BJ95*Population!$DD95*(1-'By group'!BJ$28*'By group'!BJ$29)*'By group'!BJ$23</f>
        <v>0</v>
      </c>
      <c r="X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group'!$BB$27:$BN$27)*prop_idu_male))*Probability!K95*Population!$DC95*(1-'By group'!X$28*'By group'!X$29)*'By group'!K$23+(1-prop_idu_part)*SUMPRODUCT(Population!$BB95:$BN95,'By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group'!$BB$27:$BN$27)*prop_idu_male)*Probability!BK95*Population!$DD95*(1-'By group'!BK$28*'By group'!BK$29)*'By group'!BK$23</f>
        <v>0</v>
      </c>
      <c r="Y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group'!$BB$27:$BN$27)*prop_idu_male))*Probability!L95*Population!$DC95*(1-'By group'!Y$28*'By group'!Y$29)*'By group'!L$23+(1-prop_idu_part)*SUMPRODUCT(Population!$BB95:$BN95,'By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group'!$BB$27:$BN$27)*prop_idu_male)*Probability!BL95*Population!$DD95*(1-'By group'!BL$28*'By group'!BL$29)*'By group'!BL$23</f>
        <v>1.6205715425653139E-5</v>
      </c>
      <c r="Z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group'!$BB$27:$BN$27)*prop_idu_male))*Probability!M95*Population!$DC95*(1-'By group'!Z$28*'By group'!Z$29)*'By group'!M$23+(1-prop_idu_part)*SUMPRODUCT(Population!$BB95:$BN95,'By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group'!$BB$27:$BN$27)*prop_idu_male)*Probability!BM95*Population!$DD95*(1-'By group'!BM$28*'By group'!BM$29)*'By group'!BM$23</f>
        <v>2.5171310980886408E-5</v>
      </c>
      <c r="AA95" s="191">
        <f>(1-(1-prop_idu_part)*SUMPRODUCT(Population!$BB95:$BN95,'By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group'!$BB$27:$BN$27)*prop_idu_male))*Probability!N95*Population!$DC95*(1-'By group'!AA$28*'By group'!AA$29)*'By group'!N$23+(1-prop_idu_part)*SUMPRODUCT(Population!$BB95:$BN95,'By group'!$BB$27:$BN$27)*prop_idu_male/(SUMPRODUCT(Population!$B95:$N95,'By group'!$B$27:$N$27)-(1-prop_idu_part)*SUMPRODUCT(Population!$BB95:$BN95,'By group'!$BB$27:$BN$27)*(1-prop_idu_male)+(1-prop_idu_part)*SUMPRODUCT(Population!$BB95:$BN95,'By group'!$BB$27:$BN$27)*prop_idu_male)*Probability!BN95*Population!$DD95*(1-'By group'!BN$28*'By group'!BN$29)*'By group'!BN$23</f>
        <v>2.019744026597564E-5</v>
      </c>
      <c r="AB95" s="229">
        <f>Probability!B95*'By group'!$AB$24*'By group'!B$23</f>
        <v>0</v>
      </c>
      <c r="AC95" s="229">
        <f>Probability!C95*'By group'!$AB$24*'By group'!C$23</f>
        <v>4.9944049853725775E-2</v>
      </c>
      <c r="AD95" s="229">
        <f>Probability!D95*'By group'!$AB$24*'By group'!D$23</f>
        <v>7.2800164605372239E-2</v>
      </c>
      <c r="AE95" s="229">
        <f>Probability!E95*'By group'!$AB$24*'By group'!E$23</f>
        <v>8.4252439233891543E-2</v>
      </c>
      <c r="AF95" s="229">
        <f>Probability!F95*'By group'!$AB$24*'By group'!F$23</f>
        <v>4.4770766925254009E-2</v>
      </c>
      <c r="AG95" s="229">
        <f>Probability!G95*'By group'!$AB$24*'By group'!G$23</f>
        <v>2.6849407137187635E-2</v>
      </c>
      <c r="AH95" s="229">
        <f>Probability!H95*'By group'!$AB$24*'By group'!H$23</f>
        <v>2.260042578263001E-2</v>
      </c>
      <c r="AI95" s="229">
        <f>Probability!I95*'By group'!$AB$24*'By group'!I$23</f>
        <v>0</v>
      </c>
      <c r="AJ95" s="229">
        <f>Probability!J95*'By group'!$AB$24*'By group'!J$23</f>
        <v>0</v>
      </c>
      <c r="AK95" s="229">
        <f>Probability!K95*'By group'!$AB$24*'By group'!K$23</f>
        <v>0</v>
      </c>
      <c r="AL95" s="229">
        <f>Probability!L95*'By group'!$AB$24*'By group'!L$23</f>
        <v>7.5686944764907663E-4</v>
      </c>
      <c r="AM95" s="229">
        <f>Probability!M95*'By group'!$AB$24*'By group'!M$23</f>
        <v>1.1756351311493977E-3</v>
      </c>
      <c r="AN95" s="229">
        <f>Probability!N95*'By group'!$AB$24*'By group'!N$23</f>
        <v>9.4336185250980253E-4</v>
      </c>
      <c r="AO95" s="40">
        <f>Probability!AO95*'By group'!$AO$24*'By group'!AO$23</f>
        <v>0</v>
      </c>
      <c r="AP95" s="42">
        <f>Probability!AP95*'By group'!$AO$24*'By group'!AP$23</f>
        <v>6.1814174803273263E-3</v>
      </c>
      <c r="AQ95" s="42">
        <f>Probability!AQ95*'By group'!$AO$24*'By group'!AQ$23</f>
        <v>8.9489258625089132E-3</v>
      </c>
      <c r="AR95" s="42">
        <f>Probability!AR95*'By group'!$AO$24*'By group'!AR$23</f>
        <v>1.0243088109308128E-2</v>
      </c>
      <c r="AS95" s="42">
        <f>Probability!AS95*'By group'!$AO$24*'By group'!AS$23</f>
        <v>5.3914279968363269E-3</v>
      </c>
      <c r="AT95" s="42">
        <f>Probability!AT95*'By group'!$AO$24*'By group'!AT$23</f>
        <v>3.2081683587043106E-3</v>
      </c>
      <c r="AU95" s="42">
        <f>Probability!AU95*'By group'!$AO$24*'By group'!AU$23</f>
        <v>2.6565604214111443E-3</v>
      </c>
      <c r="AV95" s="42">
        <f>Probability!AV95*'By group'!$AO$24*'By group'!AV$23</f>
        <v>0</v>
      </c>
      <c r="AW95" s="42">
        <f>Probability!AW95*'By group'!$AO$24*'By group'!AW$23</f>
        <v>0</v>
      </c>
      <c r="AX95" s="42">
        <f>Probability!AX95*'By group'!$AO$24*'By group'!AX$23</f>
        <v>0</v>
      </c>
      <c r="AY95" s="42">
        <f>Probability!AY95*'By group'!$AO$24*'By group'!AY$23</f>
        <v>8.8867040203672627E-5</v>
      </c>
      <c r="AZ95" s="42">
        <f>Probability!AZ95*'By group'!$AO$24*'By group'!AZ$23</f>
        <v>1.3506873690403683E-4</v>
      </c>
      <c r="BA95" s="43">
        <f>Probability!BA95*'By group'!$AO$24*'By group'!BA$23</f>
        <v>1.0478094543945873E-4</v>
      </c>
      <c r="BB95" s="191">
        <f>prop_idu_part*Probability!BB95*'By group'!$BB$24*'By group'!BB$23+Probability!BB95*'By group'!$BB$30*'By group'!BB$31</f>
        <v>0</v>
      </c>
      <c r="BC95" s="191">
        <f>prop_idu_part*Probability!BC95*'By group'!$BB$24*'By group'!BC$23+Probability!BC95*'By group'!$BB$30*'By group'!BC$31</f>
        <v>5.8642810246970337E-2</v>
      </c>
      <c r="BD95" s="191">
        <f>prop_idu_part*Probability!BD95*'By group'!$BB$24*'By group'!BD$23+Probability!BD95*'By group'!$BB$30*'By group'!BD$31</f>
        <v>0.13715029647206192</v>
      </c>
      <c r="BE95" s="191">
        <f>prop_idu_part*Probability!BE95*'By group'!$BB$24*'By group'!BE$23+Probability!BE95*'By group'!$BB$30*'By group'!BE$31</f>
        <v>0.13416491078638945</v>
      </c>
      <c r="BF95" s="191">
        <f>prop_idu_part*Probability!BF95*'By group'!$BB$24*'By group'!BF$23+Probability!BF95*'By group'!$BB$30*'By group'!BF$31</f>
        <v>4.3851825636445095E-2</v>
      </c>
      <c r="BG95" s="191">
        <f>prop_idu_part*Probability!BG95*'By group'!$BB$24*'By group'!BG$23+Probability!BG95*'By group'!$BB$30*'By group'!BG$31</f>
        <v>1.3391054433233011E-2</v>
      </c>
      <c r="BH95" s="191">
        <f>prop_idu_part*Probability!BH95*'By group'!$BB$24*'By group'!BH$23+Probability!BH95*'By group'!$BB$30*'By group'!BH$31</f>
        <v>1.0503513698787841E-2</v>
      </c>
      <c r="BI95" s="191">
        <f>prop_idu_part*Probability!BI95*'By group'!$BB$24*'By group'!BI$23+Probability!BI95*'By group'!$BB$30*'By group'!BI$31</f>
        <v>0</v>
      </c>
      <c r="BJ95" s="191">
        <f>prop_idu_part*Probability!BJ95*'By group'!$BB$24*'By group'!BJ$23+Probability!BJ95*'By group'!$BB$30*'By group'!BJ$31</f>
        <v>0</v>
      </c>
      <c r="BK95" s="191">
        <f>prop_idu_part*Probability!BK95*'By group'!$BB$24*'By group'!BK$23+Probability!BK95*'By group'!$BB$30*'By group'!BK$31</f>
        <v>0</v>
      </c>
      <c r="BL95" s="191">
        <f>prop_idu_part*Probability!BL95*'By group'!$BB$24*'By group'!BL$23+Probability!BL95*'By group'!$BB$30*'By group'!BL$31</f>
        <v>4.7646614145202644E-3</v>
      </c>
      <c r="BM95" s="191">
        <f>prop_idu_part*Probability!BM95*'By group'!$BB$24*'By group'!BM$23+Probability!BM95*'By group'!$BB$30*'By group'!BM$31</f>
        <v>2.3822086641412353E-3</v>
      </c>
      <c r="BN95" s="192">
        <f>prop_idu_part*Probability!BN95*'By group'!$BB$24*'By group'!BN$23+Probability!BN95*'By group'!$BB$30*'By group'!BN$31</f>
        <v>1.7347332691712454E-3</v>
      </c>
    </row>
    <row r="96" spans="1:66" x14ac:dyDescent="0.25">
      <c r="A96">
        <f t="shared" si="1"/>
        <v>46</v>
      </c>
      <c r="B96" s="190">
        <f>((1-(1-prop_idu_part)*SUMPRODUCT(Population!$BB96:$BN96,'By group'!$BB$27:$BN$27)*(1-prop_idu_male)/SUMPRODUCT(Population!$B96:$N96,'By group'!$B$27:$N$27))*Probability!O96*'By group'!$B$24*'By group'!O$23+(1-prop_idu_part)*SUMPRODUCT(Population!$BB96:$BN96,'By group'!$BB$27:$BN$27)*(1-prop_idu_male)/SUMPRODUCT(Population!$B96:$N96,'By group'!$B$27:$N$27)*Probability!BB96*'By group'!$B$24*'By group'!BB$23+Probability!AB96*Population!$DE96*(1-'By group'!AB$28*cond_eff)*'By group'!AB$23*prop_sw_use)*(1-Population!$DG96*circ_eff)</f>
        <v>0</v>
      </c>
      <c r="C96" s="191">
        <f>((1-(1-prop_idu_part)*SUMPRODUCT(Population!$BB96:$BN96,'By group'!$BB$27:$BN$27)*(1-prop_idu_male)/SUMPRODUCT(Population!$B96:$N96,'By group'!$B$27:$N$27))*Probability!P96*'By group'!$B$24*'By group'!P$23+(1-prop_idu_part)*SUMPRODUCT(Population!$BB96:$BN96,'By group'!$BB$27:$BN$27)*(1-prop_idu_male)/SUMPRODUCT(Population!$B96:$N96,'By group'!$B$27:$N$27)*Probability!BC96*'By group'!$B$24*'By group'!BC$23+Probability!AC96*Population!$DE96*(1-'By group'!AC$28*cond_eff)*'By group'!AC$23*prop_sw_use)*(1-Population!$DG96*circ_eff)</f>
        <v>2.3081036262368061E-3</v>
      </c>
      <c r="D96" s="191">
        <f>((1-(1-prop_idu_part)*SUMPRODUCT(Population!$BB96:$BN96,'By group'!$BB$27:$BN$27)*(1-prop_idu_male)/SUMPRODUCT(Population!$B96:$N96,'By group'!$B$27:$N$27))*Probability!Q96*'By group'!$B$24*'By group'!Q$23+(1-prop_idu_part)*SUMPRODUCT(Population!$BB96:$BN96,'By group'!$BB$27:$BN$27)*(1-prop_idu_male)/SUMPRODUCT(Population!$B96:$N96,'By group'!$B$27:$N$27)*Probability!BD96*'By group'!$B$24*'By group'!BD$23+Probability!AD96*Population!$DE96*(1-'By group'!AD$28*cond_eff)*'By group'!AD$23*prop_sw_use)*(1-Population!$DG96*circ_eff)</f>
        <v>3.375477797889952E-3</v>
      </c>
      <c r="E96" s="191">
        <f>((1-(1-prop_idu_part)*SUMPRODUCT(Population!$BB96:$BN96,'By group'!$BB$27:$BN$27)*(1-prop_idu_male)/SUMPRODUCT(Population!$B96:$N96,'By group'!$B$27:$N$27))*Probability!R96*'By group'!$B$24*'By group'!R$23+(1-prop_idu_part)*SUMPRODUCT(Population!$BB96:$BN96,'By group'!$BB$27:$BN$27)*(1-prop_idu_male)/SUMPRODUCT(Population!$B96:$N96,'By group'!$B$27:$N$27)*Probability!BE96*'By group'!$B$24*'By group'!BE$23+Probability!AE96*Population!$DE96*(1-'By group'!AE$28*cond_eff)*'By group'!AE$23*prop_sw_use)*(1-Population!$DG96*circ_eff)</f>
        <v>3.9242537558924614E-3</v>
      </c>
      <c r="F96" s="191">
        <f>((1-(1-prop_idu_part)*SUMPRODUCT(Population!$BB96:$BN96,'By group'!$BB$27:$BN$27)*(1-prop_idu_male)/SUMPRODUCT(Population!$B96:$N96,'By group'!$B$27:$N$27))*Probability!S96*'By group'!$B$24*'By group'!S$23+(1-prop_idu_part)*SUMPRODUCT(Population!$BB96:$BN96,'By group'!$BB$27:$BN$27)*(1-prop_idu_male)/SUMPRODUCT(Population!$B96:$N96,'By group'!$B$27:$N$27)*Probability!BF96*'By group'!$B$24*'By group'!BF$23+Probability!AF96*Population!$DE96*(1-'By group'!AF$28*cond_eff)*'By group'!AF$23*prop_sw_use)*(1-Population!$DG96*circ_eff)</f>
        <v>2.0923646589353583E-3</v>
      </c>
      <c r="G96" s="191">
        <f>((1-(1-prop_idu_part)*SUMPRODUCT(Population!$BB96:$BN96,'By group'!$BB$27:$BN$27)*(1-prop_idu_male)/SUMPRODUCT(Population!$B96:$N96,'By group'!$B$27:$N$27))*Probability!T96*'By group'!$B$24*'By group'!T$23+(1-prop_idu_part)*SUMPRODUCT(Population!$BB96:$BN96,'By group'!$BB$27:$BN$27)*(1-prop_idu_male)/SUMPRODUCT(Population!$B96:$N96,'By group'!$B$27:$N$27)*Probability!BG96*'By group'!$B$24*'By group'!BG$23+Probability!AG96*Population!$DE96*(1-'By group'!AG$28*cond_eff)*'By group'!AG$23*prop_sw_use)*(1-Population!$DG96*circ_eff)</f>
        <v>1.2577780709513173E-3</v>
      </c>
      <c r="H96" s="191">
        <f>((1-(1-prop_idu_part)*SUMPRODUCT(Population!$BB96:$BN96,'By group'!$BB$27:$BN$27)*(1-prop_idu_male)/SUMPRODUCT(Population!$B96:$N96,'By group'!$B$27:$N$27))*Probability!U96*'By group'!$B$24*'By group'!U$23+(1-prop_idu_part)*SUMPRODUCT(Population!$BB96:$BN96,'By group'!$BB$27:$BN$27)*(1-prop_idu_male)/SUMPRODUCT(Population!$B96:$N96,'By group'!$B$27:$N$27)*Probability!BH96*'By group'!$B$24*'By group'!BH$23+Probability!AH96*Population!$DE96*(1-'By group'!AH$28*cond_eff)*'By group'!AH$23*prop_sw_use)*(1-Population!$DG96*circ_eff)</f>
        <v>1.0628854541472985E-3</v>
      </c>
      <c r="I96" s="191">
        <f>((1-(1-prop_idu_part)*SUMPRODUCT(Population!$BB96:$BN96,'By group'!$BB$27:$BN$27)*(1-prop_idu_male)/SUMPRODUCT(Population!$B96:$N96,'By group'!$B$27:$N$27))*Probability!V96*'By group'!$B$24*'By group'!V$23+(1-prop_idu_part)*SUMPRODUCT(Population!$BB96:$BN96,'By group'!$BB$27:$BN$27)*(1-prop_idu_male)/SUMPRODUCT(Population!$B96:$N96,'By group'!$B$27:$N$27)*Probability!BI96*'By group'!$B$24*'By group'!BI$23+Probability!AI96*Population!$DE96*(1-'By group'!AI$28*cond_eff)*'By group'!AI$23*prop_sw_use)*(1-Population!$DG96*circ_eff)</f>
        <v>0</v>
      </c>
      <c r="J96" s="191">
        <f>((1-(1-prop_idu_part)*SUMPRODUCT(Population!$BB96:$BN96,'By group'!$BB$27:$BN$27)*(1-prop_idu_male)/SUMPRODUCT(Population!$B96:$N96,'By group'!$B$27:$N$27))*Probability!W96*'By group'!$B$24*'By group'!W$23+(1-prop_idu_part)*SUMPRODUCT(Population!$BB96:$BN96,'By group'!$BB$27:$BN$27)*(1-prop_idu_male)/SUMPRODUCT(Population!$B96:$N96,'By group'!$B$27:$N$27)*Probability!BJ96*'By group'!$B$24*'By group'!BJ$23+Probability!AJ96*Population!$DE96*(1-'By group'!AJ$28*cond_eff)*'By group'!AJ$23*prop_sw_use)*(1-Population!$DG96*circ_eff)</f>
        <v>0</v>
      </c>
      <c r="K96" s="191">
        <f>((1-(1-prop_idu_part)*SUMPRODUCT(Population!$BB96:$BN96,'By group'!$BB$27:$BN$27)*(1-prop_idu_male)/SUMPRODUCT(Population!$B96:$N96,'By group'!$B$27:$N$27))*Probability!X96*'By group'!$B$24*'By group'!X$23+(1-prop_idu_part)*SUMPRODUCT(Population!$BB96:$BN96,'By group'!$BB$27:$BN$27)*(1-prop_idu_male)/SUMPRODUCT(Population!$B96:$N96,'By group'!$B$27:$N$27)*Probability!BK96*'By group'!$B$24*'By group'!BK$23+Probability!AK96*Population!$DE96*(1-'By group'!AK$28*cond_eff)*'By group'!AK$23*prop_sw_use)*(1-Population!$DG96*circ_eff)</f>
        <v>0</v>
      </c>
      <c r="L96" s="191">
        <f>((1-(1-prop_idu_part)*SUMPRODUCT(Population!$BB96:$BN96,'By group'!$BB$27:$BN$27)*(1-prop_idu_male)/SUMPRODUCT(Population!$B96:$N96,'By group'!$B$27:$N$27))*Probability!Y96*'By group'!$B$24*'By group'!Y$23+(1-prop_idu_part)*SUMPRODUCT(Population!$BB96:$BN96,'By group'!$BB$27:$BN$27)*(1-prop_idu_male)/SUMPRODUCT(Population!$B96:$N96,'By group'!$B$27:$N$27)*Probability!BL96*'By group'!$B$24*'By group'!BL$23+Probability!AL96*Population!$DE96*(1-'By group'!AL$28*cond_eff)*'By group'!AL$23*prop_sw_use)*(1-Population!$DG96*circ_eff)</f>
        <v>3.5607927730582467E-5</v>
      </c>
      <c r="M96" s="191">
        <f>((1-(1-prop_idu_part)*SUMPRODUCT(Population!$BB96:$BN96,'By group'!$BB$27:$BN$27)*(1-prop_idu_male)/SUMPRODUCT(Population!$B96:$N96,'By group'!$B$27:$N$27))*Probability!Z96*'By group'!$B$24*'By group'!Z$23+(1-prop_idu_part)*SUMPRODUCT(Population!$BB96:$BN96,'By group'!$BB$27:$BN$27)*(1-prop_idu_male)/SUMPRODUCT(Population!$B96:$N96,'By group'!$B$27:$N$27)*Probability!BM96*'By group'!$B$24*'By group'!BM$23+Probability!AM96*Population!$DE96*(1-'By group'!AM$28*cond_eff)*'By group'!AM$23*prop_sw_use)*(1-Population!$DG96*circ_eff)</f>
        <v>5.5535162512581262E-5</v>
      </c>
      <c r="N96" s="191">
        <f>((1-(1-prop_idu_part)*SUMPRODUCT(Population!$BB96:$BN96,'By group'!$BB$27:$BN$27)*(1-prop_idu_male)/SUMPRODUCT(Population!$B96:$N96,'By group'!$B$27:$N$27))*Probability!AA96*'By group'!$B$24*'By group'!AA$23+(1-prop_idu_part)*SUMPRODUCT(Population!$BB96:$BN96,'By group'!$BB$27:$BN$27)*(1-prop_idu_male)/SUMPRODUCT(Population!$B96:$N96,'By group'!$B$27:$N$27)*Probability!BN96*'By group'!$B$24*'By group'!BN$23+Probability!AN96*Population!$DE96*(1-'By group'!AN$28*cond_eff)*'By group'!AN$23*prop_sw_use)*(1-Population!$DG96*circ_eff)</f>
        <v>4.4738921902191974E-5</v>
      </c>
      <c r="O96" s="190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group'!$BB$27:$BN$27)*prop_idu_male))*Probability!B96*Population!$DC96*(1-'By group'!O$28*'By group'!O$29)*'By group'!B$23+(1-prop_idu_part)*SUMPRODUCT(Population!$BB96:$BN96,'By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group'!$BB$27:$BN$27)*prop_idu_male)*Probability!BB96*Population!$DD96*(1-'By group'!BB$28*'By group'!BB$29)*'By group'!BB$23</f>
        <v>0</v>
      </c>
      <c r="P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group'!$BB$27:$BN$27)*prop_idu_male))*Probability!C96*Population!$DC96*(1-'By group'!P$28*'By group'!P$29)*'By group'!C$23+(1-prop_idu_part)*SUMPRODUCT(Population!$BB96:$BN96,'By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group'!$BB$27:$BN$27)*prop_idu_male)*Probability!BC96*Population!$DD96*(1-'By group'!BC$28*'By group'!BC$29)*'By group'!BC$23</f>
        <v>1.0696234498899322E-3</v>
      </c>
      <c r="Q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group'!$BB$27:$BN$27)*prop_idu_male))*Probability!D96*Population!$DC96*(1-'By group'!Q$28*'By group'!Q$29)*'By group'!D$23+(1-prop_idu_part)*SUMPRODUCT(Population!$BB96:$BN96,'By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group'!$BB$27:$BN$27)*prop_idu_male)*Probability!BD96*Population!$DD96*(1-'By group'!BD$28*'By group'!BD$29)*'By group'!BD$23</f>
        <v>1.5590861776551069E-3</v>
      </c>
      <c r="R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group'!$BB$27:$BN$27)*prop_idu_male))*Probability!E96*Population!$DC96*(1-'By group'!R$28*'By group'!R$29)*'By group'!E$23+(1-prop_idu_part)*SUMPRODUCT(Population!$BB96:$BN96,'By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group'!$BB$27:$BN$27)*prop_idu_male)*Probability!BE96*Population!$DD96*(1-'By group'!BE$28*'By group'!BE$29)*'By group'!BE$23</f>
        <v>1.8042778524905191E-3</v>
      </c>
      <c r="S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group'!$BB$27:$BN$27)*prop_idu_male))*Probability!F96*Population!$DC96*(1-'By group'!S$28*'By group'!S$29)*'By group'!F$23+(1-prop_idu_part)*SUMPRODUCT(Population!$BB96:$BN96,'By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group'!$BB$27:$BN$27)*prop_idu_male)*Probability!BF96*Population!$DD96*(1-'By group'!BF$28*'By group'!BF$29)*'By group'!BF$23</f>
        <v>9.5873300183726366E-4</v>
      </c>
      <c r="T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group'!$BB$27:$BN$27)*prop_idu_male))*Probability!G96*Population!$DC96*(1-'By group'!T$28*'By group'!T$29)*'By group'!G$23+(1-prop_idu_part)*SUMPRODUCT(Population!$BB96:$BN96,'By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group'!$BB$27:$BN$27)*prop_idu_male)*Probability!BG96*Population!$DD96*(1-'By group'!BG$28*'By group'!BG$29)*'By group'!BG$23</f>
        <v>5.749345036177735E-4</v>
      </c>
      <c r="U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group'!$BB$27:$BN$27)*prop_idu_male))*Probability!H96*Population!$DC96*(1-'By group'!U$28*'By group'!U$29)*'By group'!H$23+(1-prop_idu_part)*SUMPRODUCT(Population!$BB96:$BN96,'By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group'!$BB$27:$BN$27)*prop_idu_male)*Probability!BH96*Population!$DD96*(1-'By group'!BH$28*'By group'!BH$29)*'By group'!BH$23</f>
        <v>4.8388280648875917E-4</v>
      </c>
      <c r="V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group'!$BB$27:$BN$27)*prop_idu_male))*Probability!I96*Population!$DC96*(1-'By group'!V$28*'By group'!V$29)*'By group'!I$23+(1-prop_idu_part)*SUMPRODUCT(Population!$BB96:$BN96,'By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group'!$BB$27:$BN$27)*prop_idu_male)*Probability!BI96*Population!$DD96*(1-'By group'!BI$28*'By group'!BI$29)*'By group'!BI$23</f>
        <v>0</v>
      </c>
      <c r="W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group'!$BB$27:$BN$27)*prop_idu_male))*Probability!J96*Population!$DC96*(1-'By group'!W$28*'By group'!W$29)*'By group'!J$23+(1-prop_idu_part)*SUMPRODUCT(Population!$BB96:$BN96,'By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group'!$BB$27:$BN$27)*prop_idu_male)*Probability!BJ96*Population!$DD96*(1-'By group'!BJ$28*'By group'!BJ$29)*'By group'!BJ$23</f>
        <v>0</v>
      </c>
      <c r="X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group'!$BB$27:$BN$27)*prop_idu_male))*Probability!K96*Population!$DC96*(1-'By group'!X$28*'By group'!X$29)*'By group'!K$23+(1-prop_idu_part)*SUMPRODUCT(Population!$BB96:$BN96,'By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group'!$BB$27:$BN$27)*prop_idu_male)*Probability!BK96*Population!$DD96*(1-'By group'!BK$28*'By group'!BK$29)*'By group'!BK$23</f>
        <v>0</v>
      </c>
      <c r="Y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group'!$BB$27:$BN$27)*prop_idu_male))*Probability!L96*Population!$DC96*(1-'By group'!Y$28*'By group'!Y$29)*'By group'!L$23+(1-prop_idu_part)*SUMPRODUCT(Population!$BB96:$BN96,'By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group'!$BB$27:$BN$27)*prop_idu_male)*Probability!BL96*Population!$DD96*(1-'By group'!BL$28*'By group'!BL$29)*'By group'!BL$23</f>
        <v>1.6204956145057226E-5</v>
      </c>
      <c r="Z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group'!$BB$27:$BN$27)*prop_idu_male))*Probability!M96*Population!$DC96*(1-'By group'!Z$28*'By group'!Z$29)*'By group'!M$23+(1-prop_idu_part)*SUMPRODUCT(Population!$BB96:$BN96,'By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group'!$BB$27:$BN$27)*prop_idu_male)*Probability!BM96*Population!$DD96*(1-'By group'!BM$28*'By group'!BM$29)*'By group'!BM$23</f>
        <v>2.5165287096000548E-5</v>
      </c>
      <c r="AA96" s="191">
        <f>(1-(1-prop_idu_part)*SUMPRODUCT(Population!$BB96:$BN96,'By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group'!$BB$27:$BN$27)*prop_idu_male))*Probability!N96*Population!$DC96*(1-'By group'!AA$28*'By group'!AA$29)*'By group'!N$23+(1-prop_idu_part)*SUMPRODUCT(Population!$BB96:$BN96,'By group'!$BB$27:$BN$27)*prop_idu_male/(SUMPRODUCT(Population!$B96:$N96,'By group'!$B$27:$N$27)-(1-prop_idu_part)*SUMPRODUCT(Population!$BB96:$BN96,'By group'!$BB$27:$BN$27)*(1-prop_idu_male)+(1-prop_idu_part)*SUMPRODUCT(Population!$BB96:$BN96,'By group'!$BB$27:$BN$27)*prop_idu_male)*Probability!BN96*Population!$DD96*(1-'By group'!BN$28*'By group'!BN$29)*'By group'!BN$23</f>
        <v>2.0182844701147714E-5</v>
      </c>
      <c r="AB96" s="229">
        <f>Probability!B96*'By group'!$AB$24*'By group'!B$23</f>
        <v>0</v>
      </c>
      <c r="AC96" s="229">
        <f>Probability!C96*'By group'!$AB$24*'By group'!C$23</f>
        <v>4.9952010334894784E-2</v>
      </c>
      <c r="AD96" s="229">
        <f>Probability!D96*'By group'!$AB$24*'By group'!D$23</f>
        <v>7.2812256919315449E-2</v>
      </c>
      <c r="AE96" s="229">
        <f>Probability!E96*'By group'!$AB$24*'By group'!E$23</f>
        <v>8.4266286599276735E-2</v>
      </c>
      <c r="AF96" s="229">
        <f>Probability!F96*'By group'!$AB$24*'By group'!F$23</f>
        <v>4.477748116105483E-2</v>
      </c>
      <c r="AG96" s="229">
        <f>Probability!G96*'By group'!$AB$24*'By group'!G$23</f>
        <v>2.6852720442590634E-2</v>
      </c>
      <c r="AH96" s="229">
        <f>Probability!H96*'By group'!$AB$24*'By group'!H$23</f>
        <v>2.260077049738661E-2</v>
      </c>
      <c r="AI96" s="229">
        <f>Probability!I96*'By group'!$AB$24*'By group'!I$23</f>
        <v>0</v>
      </c>
      <c r="AJ96" s="229">
        <f>Probability!J96*'By group'!$AB$24*'By group'!J$23</f>
        <v>0</v>
      </c>
      <c r="AK96" s="229">
        <f>Probability!K96*'By group'!$AB$24*'By group'!K$23</f>
        <v>0</v>
      </c>
      <c r="AL96" s="229">
        <f>Probability!L96*'By group'!$AB$24*'By group'!L$23</f>
        <v>7.568883999417344E-4</v>
      </c>
      <c r="AM96" s="229">
        <f>Probability!M96*'By group'!$AB$24*'By group'!M$23</f>
        <v>1.1754382127103676E-3</v>
      </c>
      <c r="AN96" s="229">
        <f>Probability!N96*'By group'!$AB$24*'By group'!N$23</f>
        <v>9.427477264003964E-4</v>
      </c>
      <c r="AO96" s="40">
        <f>Probability!AO96*'By group'!$AO$24*'By group'!AO$23</f>
        <v>0</v>
      </c>
      <c r="AP96" s="42">
        <f>Probability!AP96*'By group'!$AO$24*'By group'!AP$23</f>
        <v>6.2034813599684165E-3</v>
      </c>
      <c r="AQ96" s="42">
        <f>Probability!AQ96*'By group'!$AO$24*'By group'!AQ$23</f>
        <v>8.9828618479056727E-3</v>
      </c>
      <c r="AR96" s="42">
        <f>Probability!AR96*'By group'!$AO$24*'By group'!AR$23</f>
        <v>1.0285444289775453E-2</v>
      </c>
      <c r="AS96" s="42">
        <f>Probability!AS96*'By group'!$AO$24*'By group'!AS$23</f>
        <v>5.4152464825470512E-3</v>
      </c>
      <c r="AT96" s="42">
        <f>Probability!AT96*'By group'!$AO$24*'By group'!AT$23</f>
        <v>3.2230403783274899E-3</v>
      </c>
      <c r="AU96" s="42">
        <f>Probability!AU96*'By group'!$AO$24*'By group'!AU$23</f>
        <v>2.6699742275938083E-3</v>
      </c>
      <c r="AV96" s="42">
        <f>Probability!AV96*'By group'!$AO$24*'By group'!AV$23</f>
        <v>0</v>
      </c>
      <c r="AW96" s="42">
        <f>Probability!AW96*'By group'!$AO$24*'By group'!AW$23</f>
        <v>0</v>
      </c>
      <c r="AX96" s="42">
        <f>Probability!AX96*'By group'!$AO$24*'By group'!AX$23</f>
        <v>0</v>
      </c>
      <c r="AY96" s="42">
        <f>Probability!AY96*'By group'!$AO$24*'By group'!AY$23</f>
        <v>8.93193113402571E-5</v>
      </c>
      <c r="AZ96" s="42">
        <f>Probability!AZ96*'By group'!$AO$24*'By group'!AZ$23</f>
        <v>1.3582520581214549E-4</v>
      </c>
      <c r="BA96" s="43">
        <f>Probability!BA96*'By group'!$AO$24*'By group'!BA$23</f>
        <v>1.054361259006305E-4</v>
      </c>
      <c r="BB96" s="191">
        <f>prop_idu_part*Probability!BB96*'By group'!$BB$24*'By group'!BB$23+Probability!BB96*'By group'!$BB$30*'By group'!BB$31</f>
        <v>0</v>
      </c>
      <c r="BC96" s="191">
        <f>prop_idu_part*Probability!BC96*'By group'!$BB$24*'By group'!BC$23+Probability!BC96*'By group'!$BB$30*'By group'!BC$31</f>
        <v>5.8642841259080598E-2</v>
      </c>
      <c r="BD96" s="191">
        <f>prop_idu_part*Probability!BD96*'By group'!$BB$24*'By group'!BD$23+Probability!BD96*'By group'!$BB$30*'By group'!BD$31</f>
        <v>0.13715081819264266</v>
      </c>
      <c r="BE96" s="191">
        <f>prop_idu_part*Probability!BE96*'By group'!$BB$24*'By group'!BE$23+Probability!BE96*'By group'!$BB$30*'By group'!BE$31</f>
        <v>0.13416584698572576</v>
      </c>
      <c r="BF96" s="191">
        <f>prop_idu_part*Probability!BF96*'By group'!$BB$24*'By group'!BF$23+Probability!BF96*'By group'!$BB$30*'By group'!BF$31</f>
        <v>4.3852166037949496E-2</v>
      </c>
      <c r="BG96" s="191">
        <f>prop_idu_part*Probability!BG96*'By group'!$BB$24*'By group'!BG$23+Probability!BG96*'By group'!$BB$30*'By group'!BG$31</f>
        <v>1.3391137897423133E-2</v>
      </c>
      <c r="BH96" s="191">
        <f>prop_idu_part*Probability!BH96*'By group'!$BB$24*'By group'!BH$23+Probability!BH96*'By group'!$BB$30*'By group'!BH$31</f>
        <v>1.0503460001022074E-2</v>
      </c>
      <c r="BI96" s="191">
        <f>prop_idu_part*Probability!BI96*'By group'!$BB$24*'By group'!BI$23+Probability!BI96*'By group'!$BB$30*'By group'!BI$31</f>
        <v>0</v>
      </c>
      <c r="BJ96" s="191">
        <f>prop_idu_part*Probability!BJ96*'By group'!$BB$24*'By group'!BJ$23+Probability!BJ96*'By group'!$BB$30*'By group'!BJ$31</f>
        <v>0</v>
      </c>
      <c r="BK96" s="191">
        <f>prop_idu_part*Probability!BK96*'By group'!$BB$24*'By group'!BK$23+Probability!BK96*'By group'!$BB$30*'By group'!BK$31</f>
        <v>0</v>
      </c>
      <c r="BL96" s="191">
        <f>prop_idu_part*Probability!BL96*'By group'!$BB$24*'By group'!BL$23+Probability!BL96*'By group'!$BB$30*'By group'!BL$31</f>
        <v>4.7646445209402026E-3</v>
      </c>
      <c r="BM96" s="191">
        <f>prop_idu_part*Probability!BM96*'By group'!$BB$24*'By group'!BM$23+Probability!BM96*'By group'!$BB$30*'By group'!BM$31</f>
        <v>2.3821412829235326E-3</v>
      </c>
      <c r="BN96" s="192">
        <f>prop_idu_part*Probability!BN96*'By group'!$BB$24*'By group'!BN$23+Probability!BN96*'By group'!$BB$30*'By group'!BN$31</f>
        <v>1.7345530955662305E-3</v>
      </c>
    </row>
    <row r="97" spans="1:66" x14ac:dyDescent="0.25">
      <c r="A97">
        <f t="shared" si="1"/>
        <v>46.5</v>
      </c>
      <c r="B97" s="190">
        <f>((1-(1-prop_idu_part)*SUMPRODUCT(Population!$BB97:$BN97,'By group'!$BB$27:$BN$27)*(1-prop_idu_male)/SUMPRODUCT(Population!$B97:$N97,'By group'!$B$27:$N$27))*Probability!O97*'By group'!$B$24*'By group'!O$23+(1-prop_idu_part)*SUMPRODUCT(Population!$BB97:$BN97,'By group'!$BB$27:$BN$27)*(1-prop_idu_male)/SUMPRODUCT(Population!$B97:$N97,'By group'!$B$27:$N$27)*Probability!BB97*'By group'!$B$24*'By group'!BB$23+Probability!AB97*Population!$DE97*(1-'By group'!AB$28*cond_eff)*'By group'!AB$23*prop_sw_use)*(1-Population!$DG97*circ_eff)</f>
        <v>0</v>
      </c>
      <c r="C97" s="191">
        <f>((1-(1-prop_idu_part)*SUMPRODUCT(Population!$BB97:$BN97,'By group'!$BB$27:$BN$27)*(1-prop_idu_male)/SUMPRODUCT(Population!$B97:$N97,'By group'!$B$27:$N$27))*Probability!P97*'By group'!$B$24*'By group'!P$23+(1-prop_idu_part)*SUMPRODUCT(Population!$BB97:$BN97,'By group'!$BB$27:$BN$27)*(1-prop_idu_male)/SUMPRODUCT(Population!$B97:$N97,'By group'!$B$27:$N$27)*Probability!BC97*'By group'!$B$24*'By group'!BC$23+Probability!AC97*Population!$DE97*(1-'By group'!AC$28*cond_eff)*'By group'!AC$23*prop_sw_use)*(1-Population!$DG97*circ_eff)</f>
        <v>2.3084205771933854E-3</v>
      </c>
      <c r="D97" s="191">
        <f>((1-(1-prop_idu_part)*SUMPRODUCT(Population!$BB97:$BN97,'By group'!$BB$27:$BN$27)*(1-prop_idu_male)/SUMPRODUCT(Population!$B97:$N97,'By group'!$B$27:$N$27))*Probability!Q97*'By group'!$B$24*'By group'!Q$23+(1-prop_idu_part)*SUMPRODUCT(Population!$BB97:$BN97,'By group'!$BB$27:$BN$27)*(1-prop_idu_male)/SUMPRODUCT(Population!$B97:$N97,'By group'!$B$27:$N$27)*Probability!BD97*'By group'!$B$24*'By group'!BD$23+Probability!AD97*Population!$DE97*(1-'By group'!AD$28*cond_eff)*'By group'!AD$23*prop_sw_use)*(1-Population!$DG97*circ_eff)</f>
        <v>3.3759986446515412E-3</v>
      </c>
      <c r="E97" s="191">
        <f>((1-(1-prop_idu_part)*SUMPRODUCT(Population!$BB97:$BN97,'By group'!$BB$27:$BN$27)*(1-prop_idu_male)/SUMPRODUCT(Population!$B97:$N97,'By group'!$B$27:$N$27))*Probability!R97*'By group'!$B$24*'By group'!R$23+(1-prop_idu_part)*SUMPRODUCT(Population!$BB97:$BN97,'By group'!$BB$27:$BN$27)*(1-prop_idu_male)/SUMPRODUCT(Population!$B97:$N97,'By group'!$B$27:$N$27)*Probability!BE97*'By group'!$B$24*'By group'!BE$23+Probability!AE97*Population!$DE97*(1-'By group'!AE$28*cond_eff)*'By group'!AE$23*prop_sw_use)*(1-Population!$DG97*circ_eff)</f>
        <v>3.9249406431673796E-3</v>
      </c>
      <c r="F97" s="191">
        <f>((1-(1-prop_idu_part)*SUMPRODUCT(Population!$BB97:$BN97,'By group'!$BB$27:$BN$27)*(1-prop_idu_male)/SUMPRODUCT(Population!$B97:$N97,'By group'!$B$27:$N$27))*Probability!S97*'By group'!$B$24*'By group'!S$23+(1-prop_idu_part)*SUMPRODUCT(Population!$BB97:$BN97,'By group'!$BB$27:$BN$27)*(1-prop_idu_male)/SUMPRODUCT(Population!$B97:$N97,'By group'!$B$27:$N$27)*Probability!BF97*'By group'!$B$24*'By group'!BF$23+Probability!AF97*Population!$DE97*(1-'By group'!AF$28*cond_eff)*'By group'!AF$23*prop_sw_use)*(1-Population!$DG97*circ_eff)</f>
        <v>2.0927515783215733E-3</v>
      </c>
      <c r="G97" s="191">
        <f>((1-(1-prop_idu_part)*SUMPRODUCT(Population!$BB97:$BN97,'By group'!$BB$27:$BN$27)*(1-prop_idu_male)/SUMPRODUCT(Population!$B97:$N97,'By group'!$B$27:$N$27))*Probability!T97*'By group'!$B$24*'By group'!T$23+(1-prop_idu_part)*SUMPRODUCT(Population!$BB97:$BN97,'By group'!$BB$27:$BN$27)*(1-prop_idu_male)/SUMPRODUCT(Population!$B97:$N97,'By group'!$B$27:$N$27)*Probability!BG97*'By group'!$B$24*'By group'!BG$23+Probability!AG97*Population!$DE97*(1-'By group'!AG$28*cond_eff)*'By group'!AG$23*prop_sw_use)*(1-Population!$DG97*circ_eff)</f>
        <v>1.2580076811264374E-3</v>
      </c>
      <c r="H97" s="191">
        <f>((1-(1-prop_idu_part)*SUMPRODUCT(Population!$BB97:$BN97,'By group'!$BB$27:$BN$27)*(1-prop_idu_male)/SUMPRODUCT(Population!$B97:$N97,'By group'!$B$27:$N$27))*Probability!U97*'By group'!$B$24*'By group'!U$23+(1-prop_idu_part)*SUMPRODUCT(Population!$BB97:$BN97,'By group'!$BB$27:$BN$27)*(1-prop_idu_male)/SUMPRODUCT(Population!$B97:$N97,'By group'!$B$27:$N$27)*Probability!BH97*'By group'!$B$24*'By group'!BH$23+Probability!AH97*Population!$DE97*(1-'By group'!AH$28*cond_eff)*'By group'!AH$23*prop_sw_use)*(1-Population!$DG97*circ_eff)</f>
        <v>1.0630288305796577E-3</v>
      </c>
      <c r="I97" s="191">
        <f>((1-(1-prop_idu_part)*SUMPRODUCT(Population!$BB97:$BN97,'By group'!$BB$27:$BN$27)*(1-prop_idu_male)/SUMPRODUCT(Population!$B97:$N97,'By group'!$B$27:$N$27))*Probability!V97*'By group'!$B$24*'By group'!V$23+(1-prop_idu_part)*SUMPRODUCT(Population!$BB97:$BN97,'By group'!$BB$27:$BN$27)*(1-prop_idu_male)/SUMPRODUCT(Population!$B97:$N97,'By group'!$B$27:$N$27)*Probability!BI97*'By group'!$B$24*'By group'!BI$23+Probability!AI97*Population!$DE97*(1-'By group'!AI$28*cond_eff)*'By group'!AI$23*prop_sw_use)*(1-Population!$DG97*circ_eff)</f>
        <v>0</v>
      </c>
      <c r="J97" s="191">
        <f>((1-(1-prop_idu_part)*SUMPRODUCT(Population!$BB97:$BN97,'By group'!$BB$27:$BN$27)*(1-prop_idu_male)/SUMPRODUCT(Population!$B97:$N97,'By group'!$B$27:$N$27))*Probability!W97*'By group'!$B$24*'By group'!W$23+(1-prop_idu_part)*SUMPRODUCT(Population!$BB97:$BN97,'By group'!$BB$27:$BN$27)*(1-prop_idu_male)/SUMPRODUCT(Population!$B97:$N97,'By group'!$B$27:$N$27)*Probability!BJ97*'By group'!$B$24*'By group'!BJ$23+Probability!AJ97*Population!$DE97*(1-'By group'!AJ$28*cond_eff)*'By group'!AJ$23*prop_sw_use)*(1-Population!$DG97*circ_eff)</f>
        <v>0</v>
      </c>
      <c r="K97" s="191">
        <f>((1-(1-prop_idu_part)*SUMPRODUCT(Population!$BB97:$BN97,'By group'!$BB$27:$BN$27)*(1-prop_idu_male)/SUMPRODUCT(Population!$B97:$N97,'By group'!$B$27:$N$27))*Probability!X97*'By group'!$B$24*'By group'!X$23+(1-prop_idu_part)*SUMPRODUCT(Population!$BB97:$BN97,'By group'!$BB$27:$BN$27)*(1-prop_idu_male)/SUMPRODUCT(Population!$B97:$N97,'By group'!$B$27:$N$27)*Probability!BK97*'By group'!$B$24*'By group'!BK$23+Probability!AK97*Population!$DE97*(1-'By group'!AK$28*cond_eff)*'By group'!AK$23*prop_sw_use)*(1-Population!$DG97*circ_eff)</f>
        <v>0</v>
      </c>
      <c r="L97" s="191">
        <f>((1-(1-prop_idu_part)*SUMPRODUCT(Population!$BB97:$BN97,'By group'!$BB$27:$BN$27)*(1-prop_idu_male)/SUMPRODUCT(Population!$B97:$N97,'By group'!$B$27:$N$27))*Probability!Y97*'By group'!$B$24*'By group'!Y$23+(1-prop_idu_part)*SUMPRODUCT(Population!$BB97:$BN97,'By group'!$BB$27:$BN$27)*(1-prop_idu_male)/SUMPRODUCT(Population!$B97:$N97,'By group'!$B$27:$N$27)*Probability!BL97*'By group'!$B$24*'By group'!BL$23+Probability!AL97*Population!$DE97*(1-'By group'!AL$28*cond_eff)*'By group'!AL$23*prop_sw_use)*(1-Population!$DG97*circ_eff)</f>
        <v>3.5613285430490766E-5</v>
      </c>
      <c r="M97" s="191">
        <f>((1-(1-prop_idu_part)*SUMPRODUCT(Population!$BB97:$BN97,'By group'!$BB$27:$BN$27)*(1-prop_idu_male)/SUMPRODUCT(Population!$B97:$N97,'By group'!$B$27:$N$27))*Probability!Z97*'By group'!$B$24*'By group'!Z$23+(1-prop_idu_part)*SUMPRODUCT(Population!$BB97:$BN97,'By group'!$BB$27:$BN$27)*(1-prop_idu_male)/SUMPRODUCT(Population!$B97:$N97,'By group'!$B$27:$N$27)*Probability!BM97*'By group'!$B$24*'By group'!BM$23+Probability!AM97*Population!$DE97*(1-'By group'!AM$28*cond_eff)*'By group'!AM$23*prop_sw_use)*(1-Population!$DG97*circ_eff)</f>
        <v>5.5538184145846388E-5</v>
      </c>
      <c r="N97" s="191">
        <f>((1-(1-prop_idu_part)*SUMPRODUCT(Population!$BB97:$BN97,'By group'!$BB$27:$BN$27)*(1-prop_idu_male)/SUMPRODUCT(Population!$B97:$N97,'By group'!$B$27:$N$27))*Probability!AA97*'By group'!$B$24*'By group'!AA$23+(1-prop_idu_part)*SUMPRODUCT(Population!$BB97:$BN97,'By group'!$BB$27:$BN$27)*(1-prop_idu_male)/SUMPRODUCT(Population!$B97:$N97,'By group'!$B$27:$N$27)*Probability!BN97*'By group'!$B$24*'By group'!BN$23+Probability!AN97*Population!$DE97*(1-'By group'!AN$28*cond_eff)*'By group'!AN$23*prop_sw_use)*(1-Population!$DG97*circ_eff)</f>
        <v>4.4726570665995095E-5</v>
      </c>
      <c r="O97" s="190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group'!$BB$27:$BN$27)*prop_idu_male))*Probability!B97*Population!$DC97*(1-'By group'!O$28*'By group'!O$29)*'By group'!B$23+(1-prop_idu_part)*SUMPRODUCT(Population!$BB97:$BN97,'By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group'!$BB$27:$BN$27)*prop_idu_male)*Probability!BB97*Population!$DD97*(1-'By group'!BB$28*'By group'!BB$29)*'By group'!BB$23</f>
        <v>0</v>
      </c>
      <c r="P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group'!$BB$27:$BN$27)*prop_idu_male))*Probability!C97*Population!$DC97*(1-'By group'!P$28*'By group'!P$29)*'By group'!C$23+(1-prop_idu_part)*SUMPRODUCT(Population!$BB97:$BN97,'By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group'!$BB$27:$BN$27)*prop_idu_male)*Probability!BC97*Population!$DD97*(1-'By group'!BC$28*'By group'!BC$29)*'By group'!BC$23</f>
        <v>1.0697163070644319E-3</v>
      </c>
      <c r="Q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group'!$BB$27:$BN$27)*prop_idu_male))*Probability!D97*Population!$DC97*(1-'By group'!Q$28*'By group'!Q$29)*'By group'!D$23+(1-prop_idu_part)*SUMPRODUCT(Population!$BB97:$BN97,'By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group'!$BB$27:$BN$27)*prop_idu_male)*Probability!BD97*Population!$DD97*(1-'By group'!BD$28*'By group'!BD$29)*'By group'!BD$23</f>
        <v>1.5592336018618634E-3</v>
      </c>
      <c r="R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group'!$BB$27:$BN$27)*prop_idu_male))*Probability!E97*Population!$DC97*(1-'By group'!R$28*'By group'!R$29)*'By group'!E$23+(1-prop_idu_part)*SUMPRODUCT(Population!$BB97:$BN97,'By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group'!$BB$27:$BN$27)*prop_idu_male)*Probability!BE97*Population!$DD97*(1-'By group'!BE$28*'By group'!BE$29)*'By group'!BE$23</f>
        <v>1.8044502267658433E-3</v>
      </c>
      <c r="S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group'!$BB$27:$BN$27)*prop_idu_male))*Probability!F97*Population!$DC97*(1-'By group'!S$28*'By group'!S$29)*'By group'!F$23+(1-prop_idu_part)*SUMPRODUCT(Population!$BB97:$BN97,'By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group'!$BB$27:$BN$27)*prop_idu_male)*Probability!BF97*Population!$DD97*(1-'By group'!BF$28*'By group'!BF$29)*'By group'!BF$23</f>
        <v>9.5881399776910604E-4</v>
      </c>
      <c r="T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group'!$BB$27:$BN$27)*prop_idu_male))*Probability!G97*Population!$DC97*(1-'By group'!T$28*'By group'!T$29)*'By group'!G$23+(1-prop_idu_part)*SUMPRODUCT(Population!$BB97:$BN97,'By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group'!$BB$27:$BN$27)*prop_idu_male)*Probability!BG97*Population!$DD97*(1-'By group'!BG$28*'By group'!BG$29)*'By group'!BG$23</f>
        <v>5.7496994041076623E-4</v>
      </c>
      <c r="U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group'!$BB$27:$BN$27)*prop_idu_male))*Probability!H97*Population!$DC97*(1-'By group'!U$28*'By group'!U$29)*'By group'!H$23+(1-prop_idu_part)*SUMPRODUCT(Population!$BB97:$BN97,'By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group'!$BB$27:$BN$27)*prop_idu_male)*Probability!BH97*Population!$DD97*(1-'By group'!BH$28*'By group'!BH$29)*'By group'!BH$23</f>
        <v>4.8386550459369592E-4</v>
      </c>
      <c r="V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group'!$BB$27:$BN$27)*prop_idu_male))*Probability!I97*Population!$DC97*(1-'By group'!V$28*'By group'!V$29)*'By group'!I$23+(1-prop_idu_part)*SUMPRODUCT(Population!$BB97:$BN97,'By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group'!$BB$27:$BN$27)*prop_idu_male)*Probability!BI97*Population!$DD97*(1-'By group'!BI$28*'By group'!BI$29)*'By group'!BI$23</f>
        <v>0</v>
      </c>
      <c r="W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group'!$BB$27:$BN$27)*prop_idu_male))*Probability!J97*Population!$DC97*(1-'By group'!W$28*'By group'!W$29)*'By group'!J$23+(1-prop_idu_part)*SUMPRODUCT(Population!$BB97:$BN97,'By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group'!$BB$27:$BN$27)*prop_idu_male)*Probability!BJ97*Population!$DD97*(1-'By group'!BJ$28*'By group'!BJ$29)*'By group'!BJ$23</f>
        <v>0</v>
      </c>
      <c r="X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group'!$BB$27:$BN$27)*prop_idu_male))*Probability!K97*Population!$DC97*(1-'By group'!X$28*'By group'!X$29)*'By group'!K$23+(1-prop_idu_part)*SUMPRODUCT(Population!$BB97:$BN97,'By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group'!$BB$27:$BN$27)*prop_idu_male)*Probability!BK97*Population!$DD97*(1-'By group'!BK$28*'By group'!BK$29)*'By group'!BK$23</f>
        <v>0</v>
      </c>
      <c r="Y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group'!$BB$27:$BN$27)*prop_idu_male))*Probability!L97*Population!$DC97*(1-'By group'!Y$28*'By group'!Y$29)*'By group'!L$23+(1-prop_idu_part)*SUMPRODUCT(Population!$BB97:$BN97,'By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group'!$BB$27:$BN$27)*prop_idu_male)*Probability!BL97*Population!$DD97*(1-'By group'!BL$28*'By group'!BL$29)*'By group'!BL$23</f>
        <v>1.6204539434077294E-5</v>
      </c>
      <c r="Z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group'!$BB$27:$BN$27)*prop_idu_male))*Probability!M97*Population!$DC97*(1-'By group'!Z$28*'By group'!Z$29)*'By group'!M$23+(1-prop_idu_part)*SUMPRODUCT(Population!$BB97:$BN97,'By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group'!$BB$27:$BN$27)*prop_idu_male)*Probability!BM97*Population!$DD97*(1-'By group'!BM$28*'By group'!BM$29)*'By group'!BM$23</f>
        <v>2.5160235825707957E-5</v>
      </c>
      <c r="AA97" s="191">
        <f>(1-(1-prop_idu_part)*SUMPRODUCT(Population!$BB97:$BN97,'By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group'!$BB$27:$BN$27)*prop_idu_male))*Probability!N97*Population!$DC97*(1-'By group'!AA$28*'By group'!AA$29)*'By group'!N$23+(1-prop_idu_part)*SUMPRODUCT(Population!$BB97:$BN97,'By group'!$BB$27:$BN$27)*prop_idu_male/(SUMPRODUCT(Population!$B97:$N97,'By group'!$B$27:$N$27)-(1-prop_idu_part)*SUMPRODUCT(Population!$BB97:$BN97,'By group'!$BB$27:$BN$27)*(1-prop_idu_male)+(1-prop_idu_part)*SUMPRODUCT(Population!$BB97:$BN97,'By group'!$BB$27:$BN$27)*prop_idu_male)*Probability!BN97*Population!$DD97*(1-'By group'!BN$28*'By group'!BN$29)*'By group'!BN$23</f>
        <v>2.0169724532417345E-5</v>
      </c>
      <c r="AB97" s="229">
        <f>Probability!B97*'By group'!$AB$24*'By group'!B$23</f>
        <v>0</v>
      </c>
      <c r="AC97" s="229">
        <f>Probability!C97*'By group'!$AB$24*'By group'!C$23</f>
        <v>4.995981442862657E-2</v>
      </c>
      <c r="AD97" s="229">
        <f>Probability!D97*'By group'!$AB$24*'By group'!D$23</f>
        <v>7.2824196419488646E-2</v>
      </c>
      <c r="AE97" s="229">
        <f>Probability!E97*'By group'!$AB$24*'By group'!E$23</f>
        <v>8.4280186261706899E-2</v>
      </c>
      <c r="AF97" s="229">
        <f>Probability!F97*'By group'!$AB$24*'By group'!F$23</f>
        <v>4.4784371768035749E-2</v>
      </c>
      <c r="AG97" s="229">
        <f>Probability!G97*'By group'!$AB$24*'By group'!G$23</f>
        <v>2.6856238855747078E-2</v>
      </c>
      <c r="AH97" s="229">
        <f>Probability!H97*'By group'!$AB$24*'By group'!H$23</f>
        <v>2.260152961675992E-2</v>
      </c>
      <c r="AI97" s="229">
        <f>Probability!I97*'By group'!$AB$24*'By group'!I$23</f>
        <v>0</v>
      </c>
      <c r="AJ97" s="229">
        <f>Probability!J97*'By group'!$AB$24*'By group'!J$23</f>
        <v>0</v>
      </c>
      <c r="AK97" s="229">
        <f>Probability!K97*'By group'!$AB$24*'By group'!K$23</f>
        <v>0</v>
      </c>
      <c r="AL97" s="229">
        <f>Probability!L97*'By group'!$AB$24*'By group'!L$23</f>
        <v>7.569214258228823E-4</v>
      </c>
      <c r="AM97" s="229">
        <f>Probability!M97*'By group'!$AB$24*'By group'!M$23</f>
        <v>1.1752837068682472E-3</v>
      </c>
      <c r="AN97" s="229">
        <f>Probability!N97*'By group'!$AB$24*'By group'!N$23</f>
        <v>9.4220004282567771E-4</v>
      </c>
      <c r="AO97" s="40">
        <f>Probability!AO97*'By group'!$AO$24*'By group'!AO$23</f>
        <v>0</v>
      </c>
      <c r="AP97" s="42">
        <f>Probability!AP97*'By group'!$AO$24*'By group'!AP$23</f>
        <v>6.2250452872140809E-3</v>
      </c>
      <c r="AQ97" s="42">
        <f>Probability!AQ97*'By group'!$AO$24*'By group'!AQ$23</f>
        <v>9.0160434219582943E-3</v>
      </c>
      <c r="AR97" s="42">
        <f>Probability!AR97*'By group'!$AO$24*'By group'!AR$23</f>
        <v>1.0326889879251015E-2</v>
      </c>
      <c r="AS97" s="42">
        <f>Probability!AS97*'By group'!$AO$24*'By group'!AS$23</f>
        <v>5.4385679369358519E-3</v>
      </c>
      <c r="AT97" s="42">
        <f>Probability!AT97*'By group'!$AO$24*'By group'!AT$23</f>
        <v>3.2376097443424846E-3</v>
      </c>
      <c r="AU97" s="42">
        <f>Probability!AU97*'By group'!$AO$24*'By group'!AU$23</f>
        <v>2.6831292789180486E-3</v>
      </c>
      <c r="AV97" s="42">
        <f>Probability!AV97*'By group'!$AO$24*'By group'!AV$23</f>
        <v>0</v>
      </c>
      <c r="AW97" s="42">
        <f>Probability!AW97*'By group'!$AO$24*'By group'!AW$23</f>
        <v>0</v>
      </c>
      <c r="AX97" s="42">
        <f>Probability!AX97*'By group'!$AO$24*'By group'!AX$23</f>
        <v>0</v>
      </c>
      <c r="AY97" s="42">
        <f>Probability!AY97*'By group'!$AO$24*'By group'!AY$23</f>
        <v>8.9762900933434923E-5</v>
      </c>
      <c r="AZ97" s="42">
        <f>Probability!AZ97*'By group'!$AO$24*'By group'!AZ$23</f>
        <v>1.3656813294807505E-4</v>
      </c>
      <c r="BA97" s="43">
        <f>Probability!BA97*'By group'!$AO$24*'By group'!BA$23</f>
        <v>1.0608072332334455E-4</v>
      </c>
      <c r="BB97" s="191">
        <f>prop_idu_part*Probability!BB97*'By group'!$BB$24*'By group'!BB$23+Probability!BB97*'By group'!$BB$30*'By group'!BB$31</f>
        <v>0</v>
      </c>
      <c r="BC97" s="191">
        <f>prop_idu_part*Probability!BC97*'By group'!$BB$24*'By group'!BC$23+Probability!BC97*'By group'!$BB$30*'By group'!BC$31</f>
        <v>5.8642857791829248E-2</v>
      </c>
      <c r="BD97" s="191">
        <f>prop_idu_part*Probability!BD97*'By group'!$BB$24*'By group'!BD$23+Probability!BD97*'By group'!$BB$30*'By group'!BD$31</f>
        <v>0.13715132220038784</v>
      </c>
      <c r="BE97" s="191">
        <f>prop_idu_part*Probability!BE97*'By group'!$BB$24*'By group'!BE$23+Probability!BE97*'By group'!$BB$30*'By group'!BE$31</f>
        <v>0.13416681072350173</v>
      </c>
      <c r="BF97" s="191">
        <f>prop_idu_part*Probability!BF97*'By group'!$BB$24*'By group'!BF$23+Probability!BF97*'By group'!$BB$30*'By group'!BF$31</f>
        <v>4.3852533908166451E-2</v>
      </c>
      <c r="BG97" s="191">
        <f>prop_idu_part*Probability!BG97*'By group'!$BB$24*'By group'!BG$23+Probability!BG97*'By group'!$BB$30*'By group'!BG$31</f>
        <v>1.3391236131042372E-2</v>
      </c>
      <c r="BH97" s="191">
        <f>prop_idu_part*Probability!BH97*'By group'!$BB$24*'By group'!BH$23+Probability!BH97*'By group'!$BB$30*'By group'!BH$31</f>
        <v>1.0503433099809108E-2</v>
      </c>
      <c r="BI97" s="191">
        <f>prop_idu_part*Probability!BI97*'By group'!$BB$24*'By group'!BI$23+Probability!BI97*'By group'!$BB$30*'By group'!BI$31</f>
        <v>0</v>
      </c>
      <c r="BJ97" s="191">
        <f>prop_idu_part*Probability!BJ97*'By group'!$BB$24*'By group'!BJ$23+Probability!BJ97*'By group'!$BB$30*'By group'!BJ$31</f>
        <v>0</v>
      </c>
      <c r="BK97" s="191">
        <f>prop_idu_part*Probability!BK97*'By group'!$BB$24*'By group'!BK$23+Probability!BK97*'By group'!$BB$30*'By group'!BK$31</f>
        <v>0</v>
      </c>
      <c r="BL97" s="191">
        <f>prop_idu_part*Probability!BL97*'By group'!$BB$24*'By group'!BL$23+Probability!BL97*'By group'!$BB$30*'By group'!BL$31</f>
        <v>4.7646397368072474E-3</v>
      </c>
      <c r="BM97" s="191">
        <f>prop_idu_part*Probability!BM97*'By group'!$BB$24*'By group'!BM$23+Probability!BM97*'By group'!$BB$30*'By group'!BM$31</f>
        <v>2.3820861956765521E-3</v>
      </c>
      <c r="BN97" s="192">
        <f>prop_idu_part*Probability!BN97*'By group'!$BB$24*'By group'!BN$23+Probability!BN97*'By group'!$BB$30*'By group'!BN$31</f>
        <v>1.7343922542200035E-3</v>
      </c>
    </row>
    <row r="98" spans="1:66" x14ac:dyDescent="0.25">
      <c r="A98">
        <f t="shared" si="1"/>
        <v>47</v>
      </c>
      <c r="B98" s="190">
        <f>((1-(1-prop_idu_part)*SUMPRODUCT(Population!$BB98:$BN98,'By group'!$BB$27:$BN$27)*(1-prop_idu_male)/SUMPRODUCT(Population!$B98:$N98,'By group'!$B$27:$N$27))*Probability!O98*'By group'!$B$24*'By group'!O$23+(1-prop_idu_part)*SUMPRODUCT(Population!$BB98:$BN98,'By group'!$BB$27:$BN$27)*(1-prop_idu_male)/SUMPRODUCT(Population!$B98:$N98,'By group'!$B$27:$N$27)*Probability!BB98*'By group'!$B$24*'By group'!BB$23+Probability!AB98*Population!$DE98*(1-'By group'!AB$28*cond_eff)*'By group'!AB$23*prop_sw_use)*(1-Population!$DG98*circ_eff)</f>
        <v>0</v>
      </c>
      <c r="C98" s="191">
        <f>((1-(1-prop_idu_part)*SUMPRODUCT(Population!$BB98:$BN98,'By group'!$BB$27:$BN$27)*(1-prop_idu_male)/SUMPRODUCT(Population!$B98:$N98,'By group'!$B$27:$N$27))*Probability!P98*'By group'!$B$24*'By group'!P$23+(1-prop_idu_part)*SUMPRODUCT(Population!$BB98:$BN98,'By group'!$BB$27:$BN$27)*(1-prop_idu_male)/SUMPRODUCT(Population!$B98:$N98,'By group'!$B$27:$N$27)*Probability!BC98*'By group'!$B$24*'By group'!BC$23+Probability!AC98*Population!$DE98*(1-'By group'!AC$28*cond_eff)*'By group'!AC$23*prop_sw_use)*(1-Population!$DG98*circ_eff)</f>
        <v>2.3087259748408163E-3</v>
      </c>
      <c r="D98" s="191">
        <f>((1-(1-prop_idu_part)*SUMPRODUCT(Population!$BB98:$BN98,'By group'!$BB$27:$BN$27)*(1-prop_idu_male)/SUMPRODUCT(Population!$B98:$N98,'By group'!$B$27:$N$27))*Probability!Q98*'By group'!$B$24*'By group'!Q$23+(1-prop_idu_part)*SUMPRODUCT(Population!$BB98:$BN98,'By group'!$BB$27:$BN$27)*(1-prop_idu_male)/SUMPRODUCT(Population!$B98:$N98,'By group'!$B$27:$N$27)*Probability!BD98*'By group'!$B$24*'By group'!BD$23+Probability!AD98*Population!$DE98*(1-'By group'!AD$28*cond_eff)*'By group'!AD$23*prop_sw_use)*(1-Population!$DG98*circ_eff)</f>
        <v>3.3765023467710042E-3</v>
      </c>
      <c r="E98" s="191">
        <f>((1-(1-prop_idu_part)*SUMPRODUCT(Population!$BB98:$BN98,'By group'!$BB$27:$BN$27)*(1-prop_idu_male)/SUMPRODUCT(Population!$B98:$N98,'By group'!$B$27:$N$27))*Probability!R98*'By group'!$B$24*'By group'!R$23+(1-prop_idu_part)*SUMPRODUCT(Population!$BB98:$BN98,'By group'!$BB$27:$BN$27)*(1-prop_idu_male)/SUMPRODUCT(Population!$B98:$N98,'By group'!$B$27:$N$27)*Probability!BE98*'By group'!$B$24*'By group'!BE$23+Probability!AE98*Population!$DE98*(1-'By group'!AE$28*cond_eff)*'By group'!AE$23*prop_sw_use)*(1-Population!$DG98*circ_eff)</f>
        <v>3.9256097953197112E-3</v>
      </c>
      <c r="F98" s="191">
        <f>((1-(1-prop_idu_part)*SUMPRODUCT(Population!$BB98:$BN98,'By group'!$BB$27:$BN$27)*(1-prop_idu_male)/SUMPRODUCT(Population!$B98:$N98,'By group'!$B$27:$N$27))*Probability!S98*'By group'!$B$24*'By group'!S$23+(1-prop_idu_part)*SUMPRODUCT(Population!$BB98:$BN98,'By group'!$BB$27:$BN$27)*(1-prop_idu_male)/SUMPRODUCT(Population!$B98:$N98,'By group'!$B$27:$N$27)*Probability!BF98*'By group'!$B$24*'By group'!BF$23+Probability!AF98*Population!$DE98*(1-'By group'!AF$28*cond_eff)*'By group'!AF$23*prop_sw_use)*(1-Population!$DG98*circ_eff)</f>
        <v>2.0931315002049905E-3</v>
      </c>
      <c r="G98" s="191">
        <f>((1-(1-prop_idu_part)*SUMPRODUCT(Population!$BB98:$BN98,'By group'!$BB$27:$BN$27)*(1-prop_idu_male)/SUMPRODUCT(Population!$B98:$N98,'By group'!$B$27:$N$27))*Probability!T98*'By group'!$B$24*'By group'!T$23+(1-prop_idu_part)*SUMPRODUCT(Population!$BB98:$BN98,'By group'!$BB$27:$BN$27)*(1-prop_idu_male)/SUMPRODUCT(Population!$B98:$N98,'By group'!$B$27:$N$27)*Probability!BG98*'By group'!$B$24*'By group'!BG$23+Probability!AG98*Population!$DE98*(1-'By group'!AG$28*cond_eff)*'By group'!AG$23*prop_sw_use)*(1-Population!$DG98*circ_eff)</f>
        <v>1.2582352645266691E-3</v>
      </c>
      <c r="H98" s="191">
        <f>((1-(1-prop_idu_part)*SUMPRODUCT(Population!$BB98:$BN98,'By group'!$BB$27:$BN$27)*(1-prop_idu_male)/SUMPRODUCT(Population!$B98:$N98,'By group'!$B$27:$N$27))*Probability!U98*'By group'!$B$24*'By group'!U$23+(1-prop_idu_part)*SUMPRODUCT(Population!$BB98:$BN98,'By group'!$BB$27:$BN$27)*(1-prop_idu_male)/SUMPRODUCT(Population!$B98:$N98,'By group'!$B$27:$N$27)*Probability!BH98*'By group'!$B$24*'By group'!BH$23+Probability!AH98*Population!$DE98*(1-'By group'!AH$28*cond_eff)*'By group'!AH$23*prop_sw_use)*(1-Population!$DG98*circ_eff)</f>
        <v>1.0631772513666484E-3</v>
      </c>
      <c r="I98" s="191">
        <f>((1-(1-prop_idu_part)*SUMPRODUCT(Population!$BB98:$BN98,'By group'!$BB$27:$BN$27)*(1-prop_idu_male)/SUMPRODUCT(Population!$B98:$N98,'By group'!$B$27:$N$27))*Probability!V98*'By group'!$B$24*'By group'!V$23+(1-prop_idu_part)*SUMPRODUCT(Population!$BB98:$BN98,'By group'!$BB$27:$BN$27)*(1-prop_idu_male)/SUMPRODUCT(Population!$B98:$N98,'By group'!$B$27:$N$27)*Probability!BI98*'By group'!$B$24*'By group'!BI$23+Probability!AI98*Population!$DE98*(1-'By group'!AI$28*cond_eff)*'By group'!AI$23*prop_sw_use)*(1-Population!$DG98*circ_eff)</f>
        <v>0</v>
      </c>
      <c r="J98" s="191">
        <f>((1-(1-prop_idu_part)*SUMPRODUCT(Population!$BB98:$BN98,'By group'!$BB$27:$BN$27)*(1-prop_idu_male)/SUMPRODUCT(Population!$B98:$N98,'By group'!$B$27:$N$27))*Probability!W98*'By group'!$B$24*'By group'!W$23+(1-prop_idu_part)*SUMPRODUCT(Population!$BB98:$BN98,'By group'!$BB$27:$BN$27)*(1-prop_idu_male)/SUMPRODUCT(Population!$B98:$N98,'By group'!$B$27:$N$27)*Probability!BJ98*'By group'!$B$24*'By group'!BJ$23+Probability!AJ98*Population!$DE98*(1-'By group'!AJ$28*cond_eff)*'By group'!AJ$23*prop_sw_use)*(1-Population!$DG98*circ_eff)</f>
        <v>0</v>
      </c>
      <c r="K98" s="191">
        <f>((1-(1-prop_idu_part)*SUMPRODUCT(Population!$BB98:$BN98,'By group'!$BB$27:$BN$27)*(1-prop_idu_male)/SUMPRODUCT(Population!$B98:$N98,'By group'!$B$27:$N$27))*Probability!X98*'By group'!$B$24*'By group'!X$23+(1-prop_idu_part)*SUMPRODUCT(Population!$BB98:$BN98,'By group'!$BB$27:$BN$27)*(1-prop_idu_male)/SUMPRODUCT(Population!$B98:$N98,'By group'!$B$27:$N$27)*Probability!BK98*'By group'!$B$24*'By group'!BK$23+Probability!AK98*Population!$DE98*(1-'By group'!AK$28*cond_eff)*'By group'!AK$23*prop_sw_use)*(1-Population!$DG98*circ_eff)</f>
        <v>0</v>
      </c>
      <c r="L98" s="191">
        <f>((1-(1-prop_idu_part)*SUMPRODUCT(Population!$BB98:$BN98,'By group'!$BB$27:$BN$27)*(1-prop_idu_male)/SUMPRODUCT(Population!$B98:$N98,'By group'!$B$27:$N$27))*Probability!Y98*'By group'!$B$24*'By group'!Y$23+(1-prop_idu_part)*SUMPRODUCT(Population!$BB98:$BN98,'By group'!$BB$27:$BN$27)*(1-prop_idu_male)/SUMPRODUCT(Population!$B98:$N98,'By group'!$B$27:$N$27)*Probability!BL98*'By group'!$B$24*'By group'!BL$23+Probability!AL98*Population!$DE98*(1-'By group'!AL$28*cond_eff)*'By group'!AL$23*prop_sw_use)*(1-Population!$DG98*circ_eff)</f>
        <v>3.5618797530501231E-5</v>
      </c>
      <c r="M98" s="191">
        <f>((1-(1-prop_idu_part)*SUMPRODUCT(Population!$BB98:$BN98,'By group'!$BB$27:$BN$27)*(1-prop_idu_male)/SUMPRODUCT(Population!$B98:$N98,'By group'!$B$27:$N$27))*Probability!Z98*'By group'!$B$24*'By group'!Z$23+(1-prop_idu_part)*SUMPRODUCT(Population!$BB98:$BN98,'By group'!$BB$27:$BN$27)*(1-prop_idu_male)/SUMPRODUCT(Population!$B98:$N98,'By group'!$B$27:$N$27)*Probability!BM98*'By group'!$B$24*'By group'!BM$23+Probability!AM98*Population!$DE98*(1-'By group'!AM$28*cond_eff)*'By group'!AM$23*prop_sw_use)*(1-Population!$DG98*circ_eff)</f>
        <v>5.5542044695416535E-5</v>
      </c>
      <c r="N98" s="191">
        <f>((1-(1-prop_idu_part)*SUMPRODUCT(Population!$BB98:$BN98,'By group'!$BB$27:$BN$27)*(1-prop_idu_male)/SUMPRODUCT(Population!$B98:$N98,'By group'!$B$27:$N$27))*Probability!AA98*'By group'!$B$24*'By group'!AA$23+(1-prop_idu_part)*SUMPRODUCT(Population!$BB98:$BN98,'By group'!$BB$27:$BN$27)*(1-prop_idu_male)/SUMPRODUCT(Population!$B98:$N98,'By group'!$B$27:$N$27)*Probability!BN98*'By group'!$B$24*'By group'!BN$23+Probability!AN98*Population!$DE98*(1-'By group'!AN$28*cond_eff)*'By group'!AN$23*prop_sw_use)*(1-Population!$DG98*circ_eff)</f>
        <v>4.4716067421524198E-5</v>
      </c>
      <c r="O98" s="190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group'!$BB$27:$BN$27)*prop_idu_male))*Probability!B98*Population!$DC98*(1-'By group'!O$28*'By group'!O$29)*'By group'!B$23+(1-prop_idu_part)*SUMPRODUCT(Population!$BB98:$BN98,'By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group'!$BB$27:$BN$27)*prop_idu_male)*Probability!BB98*Population!$DD98*(1-'By group'!BB$28*'By group'!BB$29)*'By group'!BB$23</f>
        <v>0</v>
      </c>
      <c r="P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group'!$BB$27:$BN$27)*prop_idu_male))*Probability!C98*Population!$DC98*(1-'By group'!P$28*'By group'!P$29)*'By group'!C$23+(1-prop_idu_part)*SUMPRODUCT(Population!$BB98:$BN98,'By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group'!$BB$27:$BN$27)*prop_idu_male)*Probability!BC98*Population!$DD98*(1-'By group'!BC$28*'By group'!BC$29)*'By group'!BC$23</f>
        <v>1.0698082629362303E-3</v>
      </c>
      <c r="Q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group'!$BB$27:$BN$27)*prop_idu_male))*Probability!D98*Population!$DC98*(1-'By group'!Q$28*'By group'!Q$29)*'By group'!D$23+(1-prop_idu_part)*SUMPRODUCT(Population!$BB98:$BN98,'By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group'!$BB$27:$BN$27)*prop_idu_male)*Probability!BD98*Population!$DD98*(1-'By group'!BD$28*'By group'!BD$29)*'By group'!BD$23</f>
        <v>1.559381094270841E-3</v>
      </c>
      <c r="R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group'!$BB$27:$BN$27)*prop_idu_male))*Probability!E98*Population!$DC98*(1-'By group'!R$28*'By group'!R$29)*'By group'!E$23+(1-prop_idu_part)*SUMPRODUCT(Population!$BB98:$BN98,'By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group'!$BB$27:$BN$27)*prop_idu_male)*Probability!BE98*Population!$DD98*(1-'By group'!BE$28*'By group'!BE$29)*'By group'!BE$23</f>
        <v>1.804627032357833E-3</v>
      </c>
      <c r="S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group'!$BB$27:$BN$27)*prop_idu_male))*Probability!F98*Population!$DC98*(1-'By group'!S$28*'By group'!S$29)*'By group'!F$23+(1-prop_idu_part)*SUMPRODUCT(Population!$BB98:$BN98,'By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group'!$BB$27:$BN$27)*prop_idu_male)*Probability!BF98*Population!$DD98*(1-'By group'!BF$28*'By group'!BF$29)*'By group'!BF$23</f>
        <v>9.5890021889066671E-4</v>
      </c>
      <c r="T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group'!$BB$27:$BN$27)*prop_idu_male))*Probability!G98*Population!$DC98*(1-'By group'!T$28*'By group'!T$29)*'By group'!G$23+(1-prop_idu_part)*SUMPRODUCT(Population!$BB98:$BN98,'By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group'!$BB$27:$BN$27)*prop_idu_male)*Probability!BG98*Population!$DD98*(1-'By group'!BG$28*'By group'!BG$29)*'By group'!BG$23</f>
        <v>5.7501045571143195E-4</v>
      </c>
      <c r="U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group'!$BB$27:$BN$27)*prop_idu_male))*Probability!H98*Population!$DC98*(1-'By group'!U$28*'By group'!U$29)*'By group'!H$23+(1-prop_idu_part)*SUMPRODUCT(Population!$BB98:$BN98,'By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group'!$BB$27:$BN$27)*prop_idu_male)*Probability!BH98*Population!$DD98*(1-'By group'!BH$28*'By group'!BH$29)*'By group'!BH$23</f>
        <v>4.8385727842184648E-4</v>
      </c>
      <c r="V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group'!$BB$27:$BN$27)*prop_idu_male))*Probability!I98*Population!$DC98*(1-'By group'!V$28*'By group'!V$29)*'By group'!I$23+(1-prop_idu_part)*SUMPRODUCT(Population!$BB98:$BN98,'By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group'!$BB$27:$BN$27)*prop_idu_male)*Probability!BI98*Population!$DD98*(1-'By group'!BI$28*'By group'!BI$29)*'By group'!BI$23</f>
        <v>0</v>
      </c>
      <c r="W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group'!$BB$27:$BN$27)*prop_idu_male))*Probability!J98*Population!$DC98*(1-'By group'!W$28*'By group'!W$29)*'By group'!J$23+(1-prop_idu_part)*SUMPRODUCT(Population!$BB98:$BN98,'By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group'!$BB$27:$BN$27)*prop_idu_male)*Probability!BJ98*Population!$DD98*(1-'By group'!BJ$28*'By group'!BJ$29)*'By group'!BJ$23</f>
        <v>0</v>
      </c>
      <c r="X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group'!$BB$27:$BN$27)*prop_idu_male))*Probability!K98*Population!$DC98*(1-'By group'!X$28*'By group'!X$29)*'By group'!K$23+(1-prop_idu_part)*SUMPRODUCT(Population!$BB98:$BN98,'By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group'!$BB$27:$BN$27)*prop_idu_male)*Probability!BK98*Population!$DD98*(1-'By group'!BK$28*'By group'!BK$29)*'By group'!BK$23</f>
        <v>0</v>
      </c>
      <c r="Y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group'!$BB$27:$BN$27)*prop_idu_male))*Probability!L98*Population!$DC98*(1-'By group'!Y$28*'By group'!Y$29)*'By group'!L$23+(1-prop_idu_part)*SUMPRODUCT(Population!$BB98:$BN98,'By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group'!$BB$27:$BN$27)*prop_idu_male)*Probability!BL98*Population!$DD98*(1-'By group'!BL$28*'By group'!BL$29)*'By group'!BL$23</f>
        <v>1.6204429575863616E-5</v>
      </c>
      <c r="Z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group'!$BB$27:$BN$27)*prop_idu_male))*Probability!M98*Population!$DC98*(1-'By group'!Z$28*'By group'!Z$29)*'By group'!M$23+(1-prop_idu_part)*SUMPRODUCT(Population!$BB98:$BN98,'By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group'!$BB$27:$BN$27)*prop_idu_male)*Probability!BM98*Population!$DD98*(1-'By group'!BM$28*'By group'!BM$29)*'By group'!BM$23</f>
        <v>2.5156070919573407E-5</v>
      </c>
      <c r="AA98" s="191">
        <f>(1-(1-prop_idu_part)*SUMPRODUCT(Population!$BB98:$BN98,'By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group'!$BB$27:$BN$27)*prop_idu_male))*Probability!N98*Population!$DC98*(1-'By group'!AA$28*'By group'!AA$29)*'By group'!N$23+(1-prop_idu_part)*SUMPRODUCT(Population!$BB98:$BN98,'By group'!$BB$27:$BN$27)*prop_idu_male/(SUMPRODUCT(Population!$B98:$N98,'By group'!$B$27:$N$27)-(1-prop_idu_part)*SUMPRODUCT(Population!$BB98:$BN98,'By group'!$BB$27:$BN$27)*(1-prop_idu_male)+(1-prop_idu_part)*SUMPRODUCT(Population!$BB98:$BN98,'By group'!$BB$27:$BN$27)*prop_idu_male)*Probability!BN98*Population!$DD98*(1-'By group'!BN$28*'By group'!BN$29)*'By group'!BN$23</f>
        <v>2.0157971708949141E-5</v>
      </c>
      <c r="AB98" s="229">
        <f>Probability!B98*'By group'!$AB$24*'By group'!B$23</f>
        <v>0</v>
      </c>
      <c r="AC98" s="229">
        <f>Probability!C98*'By group'!$AB$24*'By group'!C$23</f>
        <v>4.996745417566887E-2</v>
      </c>
      <c r="AD98" s="229">
        <f>Probability!D98*'By group'!$AB$24*'By group'!D$23</f>
        <v>7.2835961018031067E-2</v>
      </c>
      <c r="AE98" s="229">
        <f>Probability!E98*'By group'!$AB$24*'By group'!E$23</f>
        <v>8.4294086909974933E-2</v>
      </c>
      <c r="AF98" s="229">
        <f>Probability!F98*'By group'!$AB$24*'By group'!F$23</f>
        <v>4.4791396971541268E-2</v>
      </c>
      <c r="AG98" s="229">
        <f>Probability!G98*'By group'!$AB$24*'By group'!G$23</f>
        <v>2.6859928794285351E-2</v>
      </c>
      <c r="AH98" s="229">
        <f>Probability!H98*'By group'!$AB$24*'By group'!H$23</f>
        <v>2.2602657177164368E-2</v>
      </c>
      <c r="AI98" s="229">
        <f>Probability!I98*'By group'!$AB$24*'By group'!I$23</f>
        <v>0</v>
      </c>
      <c r="AJ98" s="229">
        <f>Probability!J98*'By group'!$AB$24*'By group'!J$23</f>
        <v>0</v>
      </c>
      <c r="AK98" s="229">
        <f>Probability!K98*'By group'!$AB$24*'By group'!K$23</f>
        <v>0</v>
      </c>
      <c r="AL98" s="229">
        <f>Probability!L98*'By group'!$AB$24*'By group'!L$23</f>
        <v>7.569669276922895E-4</v>
      </c>
      <c r="AM98" s="229">
        <f>Probability!M98*'By group'!$AB$24*'By group'!M$23</f>
        <v>1.1751676999080369E-3</v>
      </c>
      <c r="AN98" s="229">
        <f>Probability!N98*'By group'!$AB$24*'By group'!N$23</f>
        <v>9.4171385614520502E-4</v>
      </c>
      <c r="AO98" s="40">
        <f>Probability!AO98*'By group'!$AO$24*'By group'!AO$23</f>
        <v>0</v>
      </c>
      <c r="AP98" s="42">
        <f>Probability!AP98*'By group'!$AO$24*'By group'!AP$23</f>
        <v>6.2461151430863717E-3</v>
      </c>
      <c r="AQ98" s="42">
        <f>Probability!AQ98*'By group'!$AO$24*'By group'!AQ$23</f>
        <v>9.0484786064749592E-3</v>
      </c>
      <c r="AR98" s="42">
        <f>Probability!AR98*'By group'!$AO$24*'By group'!AR$23</f>
        <v>1.0367432885634213E-2</v>
      </c>
      <c r="AS98" s="42">
        <f>Probability!AS98*'By group'!$AO$24*'By group'!AS$23</f>
        <v>5.4613959575770758E-3</v>
      </c>
      <c r="AT98" s="42">
        <f>Probability!AT98*'By group'!$AO$24*'By group'!AT$23</f>
        <v>3.2518782727429148E-3</v>
      </c>
      <c r="AU98" s="42">
        <f>Probability!AU98*'By group'!$AO$24*'By group'!AU$23</f>
        <v>2.6960264899286387E-3</v>
      </c>
      <c r="AV98" s="42">
        <f>Probability!AV98*'By group'!$AO$24*'By group'!AV$23</f>
        <v>0</v>
      </c>
      <c r="AW98" s="42">
        <f>Probability!AW98*'By group'!$AO$24*'By group'!AW$23</f>
        <v>0</v>
      </c>
      <c r="AX98" s="42">
        <f>Probability!AX98*'By group'!$AO$24*'By group'!AX$23</f>
        <v>0</v>
      </c>
      <c r="AY98" s="42">
        <f>Probability!AY98*'By group'!$AO$24*'By group'!AY$23</f>
        <v>9.0197837221867291E-5</v>
      </c>
      <c r="AZ98" s="42">
        <f>Probability!AZ98*'By group'!$AO$24*'By group'!AZ$23</f>
        <v>1.3729752007050243E-4</v>
      </c>
      <c r="BA98" s="43">
        <f>Probability!BA98*'By group'!$AO$24*'By group'!BA$23</f>
        <v>1.0671469331096354E-4</v>
      </c>
      <c r="BB98" s="191">
        <f>prop_idu_part*Probability!BB98*'By group'!$BB$24*'By group'!BB$23+Probability!BB98*'By group'!$BB$30*'By group'!BB$31</f>
        <v>0</v>
      </c>
      <c r="BC98" s="191">
        <f>prop_idu_part*Probability!BC98*'By group'!$BB$24*'By group'!BC$23+Probability!BC98*'By group'!$BB$30*'By group'!BC$31</f>
        <v>5.8642861124499346E-2</v>
      </c>
      <c r="BD98" s="191">
        <f>prop_idu_part*Probability!BD98*'By group'!$BB$24*'By group'!BD$23+Probability!BD98*'By group'!$BB$30*'By group'!BD$31</f>
        <v>0.13715180874344712</v>
      </c>
      <c r="BE98" s="191">
        <f>prop_idu_part*Probability!BE98*'By group'!$BB$24*'By group'!BE$23+Probability!BE98*'By group'!$BB$30*'By group'!BE$31</f>
        <v>0.13416779705613227</v>
      </c>
      <c r="BF98" s="191">
        <f>prop_idu_part*Probability!BF98*'By group'!$BB$24*'By group'!BF$23+Probability!BF98*'By group'!$BB$30*'By group'!BF$31</f>
        <v>4.385292589963001E-2</v>
      </c>
      <c r="BG98" s="191">
        <f>prop_idu_part*Probability!BG98*'By group'!$BB$24*'By group'!BG$23+Probability!BG98*'By group'!$BB$30*'By group'!BG$31</f>
        <v>1.3391347582877295E-2</v>
      </c>
      <c r="BH98" s="191">
        <f>prop_idu_part*Probability!BH98*'By group'!$BB$24*'By group'!BH$23+Probability!BH98*'By group'!$BB$30*'By group'!BH$31</f>
        <v>1.0503430677800234E-2</v>
      </c>
      <c r="BI98" s="191">
        <f>prop_idu_part*Probability!BI98*'By group'!$BB$24*'By group'!BI$23+Probability!BI98*'By group'!$BB$30*'By group'!BI$31</f>
        <v>0</v>
      </c>
      <c r="BJ98" s="191">
        <f>prop_idu_part*Probability!BJ98*'By group'!$BB$24*'By group'!BJ$23+Probability!BJ98*'By group'!$BB$30*'By group'!BJ$31</f>
        <v>0</v>
      </c>
      <c r="BK98" s="191">
        <f>prop_idu_part*Probability!BK98*'By group'!$BB$24*'By group'!BK$23+Probability!BK98*'By group'!$BB$30*'By group'!BK$31</f>
        <v>0</v>
      </c>
      <c r="BL98" s="191">
        <f>prop_idu_part*Probability!BL98*'By group'!$BB$24*'By group'!BL$23+Probability!BL98*'By group'!$BB$30*'By group'!BL$31</f>
        <v>4.7646459883386267E-3</v>
      </c>
      <c r="BM98" s="191">
        <f>prop_idu_part*Probability!BM98*'By group'!$BB$24*'By group'!BM$23+Probability!BM98*'By group'!$BB$30*'By group'!BM$31</f>
        <v>2.3820424002092304E-3</v>
      </c>
      <c r="BN98" s="192">
        <f>prop_idu_part*Probability!BN98*'By group'!$BB$24*'By group'!BN$23+Probability!BN98*'By group'!$BB$30*'By group'!BN$31</f>
        <v>1.7342493530085813E-3</v>
      </c>
    </row>
    <row r="99" spans="1:66" x14ac:dyDescent="0.25">
      <c r="A99">
        <f t="shared" si="1"/>
        <v>47.5</v>
      </c>
      <c r="B99" s="190">
        <f>((1-(1-prop_idu_part)*SUMPRODUCT(Population!$BB99:$BN99,'By group'!$BB$27:$BN$27)*(1-prop_idu_male)/SUMPRODUCT(Population!$B99:$N99,'By group'!$B$27:$N$27))*Probability!O99*'By group'!$B$24*'By group'!O$23+(1-prop_idu_part)*SUMPRODUCT(Population!$BB99:$BN99,'By group'!$BB$27:$BN$27)*(1-prop_idu_male)/SUMPRODUCT(Population!$B99:$N99,'By group'!$B$27:$N$27)*Probability!BB99*'By group'!$B$24*'By group'!BB$23+Probability!AB99*Population!$DE99*(1-'By group'!AB$28*cond_eff)*'By group'!AB$23*prop_sw_use)*(1-Population!$DG99*circ_eff)</f>
        <v>0</v>
      </c>
      <c r="C99" s="191">
        <f>((1-(1-prop_idu_part)*SUMPRODUCT(Population!$BB99:$BN99,'By group'!$BB$27:$BN$27)*(1-prop_idu_male)/SUMPRODUCT(Population!$B99:$N99,'By group'!$B$27:$N$27))*Probability!P99*'By group'!$B$24*'By group'!P$23+(1-prop_idu_part)*SUMPRODUCT(Population!$BB99:$BN99,'By group'!$BB$27:$BN$27)*(1-prop_idu_male)/SUMPRODUCT(Population!$B99:$N99,'By group'!$B$27:$N$27)*Probability!BC99*'By group'!$B$24*'By group'!BC$23+Probability!AC99*Population!$DE99*(1-'By group'!AC$28*cond_eff)*'By group'!AC$23*prop_sw_use)*(1-Population!$DG99*circ_eff)</f>
        <v>2.3090201352925911E-3</v>
      </c>
      <c r="D99" s="191">
        <f>((1-(1-prop_idu_part)*SUMPRODUCT(Population!$BB99:$BN99,'By group'!$BB$27:$BN$27)*(1-prop_idu_male)/SUMPRODUCT(Population!$B99:$N99,'By group'!$B$27:$N$27))*Probability!Q99*'By group'!$B$24*'By group'!Q$23+(1-prop_idu_part)*SUMPRODUCT(Population!$BB99:$BN99,'By group'!$BB$27:$BN$27)*(1-prop_idu_male)/SUMPRODUCT(Population!$B99:$N99,'By group'!$B$27:$N$27)*Probability!BD99*'By group'!$B$24*'By group'!BD$23+Probability!AD99*Population!$DE99*(1-'By group'!AD$28*cond_eff)*'By group'!AD$23*prop_sw_use)*(1-Population!$DG99*circ_eff)</f>
        <v>3.3769891913003731E-3</v>
      </c>
      <c r="E99" s="191">
        <f>((1-(1-prop_idu_part)*SUMPRODUCT(Population!$BB99:$BN99,'By group'!$BB$27:$BN$27)*(1-prop_idu_male)/SUMPRODUCT(Population!$B99:$N99,'By group'!$B$27:$N$27))*Probability!R99*'By group'!$B$24*'By group'!R$23+(1-prop_idu_part)*SUMPRODUCT(Population!$BB99:$BN99,'By group'!$BB$27:$BN$27)*(1-prop_idu_male)/SUMPRODUCT(Population!$B99:$N99,'By group'!$B$27:$N$27)*Probability!BE99*'By group'!$B$24*'By group'!BE$23+Probability!AE99*Population!$DE99*(1-'By group'!AE$28*cond_eff)*'By group'!AE$23*prop_sw_use)*(1-Population!$DG99*circ_eff)</f>
        <v>3.9262609984413721E-3</v>
      </c>
      <c r="F99" s="191">
        <f>((1-(1-prop_idu_part)*SUMPRODUCT(Population!$BB99:$BN99,'By group'!$BB$27:$BN$27)*(1-prop_idu_male)/SUMPRODUCT(Population!$B99:$N99,'By group'!$B$27:$N$27))*Probability!S99*'By group'!$B$24*'By group'!S$23+(1-prop_idu_part)*SUMPRODUCT(Population!$BB99:$BN99,'By group'!$BB$27:$BN$27)*(1-prop_idu_male)/SUMPRODUCT(Population!$B99:$N99,'By group'!$B$27:$N$27)*Probability!BF99*'By group'!$B$24*'By group'!BF$23+Probability!AF99*Population!$DE99*(1-'By group'!AF$28*cond_eff)*'By group'!AF$23*prop_sw_use)*(1-Population!$DG99*circ_eff)</f>
        <v>2.093503954830502E-3</v>
      </c>
      <c r="G99" s="191">
        <f>((1-(1-prop_idu_part)*SUMPRODUCT(Population!$BB99:$BN99,'By group'!$BB$27:$BN$27)*(1-prop_idu_male)/SUMPRODUCT(Population!$B99:$N99,'By group'!$B$27:$N$27))*Probability!T99*'By group'!$B$24*'By group'!T$23+(1-prop_idu_part)*SUMPRODUCT(Population!$BB99:$BN99,'By group'!$BB$27:$BN$27)*(1-prop_idu_male)/SUMPRODUCT(Population!$B99:$N99,'By group'!$B$27:$N$27)*Probability!BG99*'By group'!$B$24*'By group'!BG$23+Probability!AG99*Population!$DE99*(1-'By group'!AG$28*cond_eff)*'By group'!AG$23*prop_sw_use)*(1-Population!$DG99*circ_eff)</f>
        <v>1.2584603049631913E-3</v>
      </c>
      <c r="H99" s="191">
        <f>((1-(1-prop_idu_part)*SUMPRODUCT(Population!$BB99:$BN99,'By group'!$BB$27:$BN$27)*(1-prop_idu_male)/SUMPRODUCT(Population!$B99:$N99,'By group'!$B$27:$N$27))*Probability!U99*'By group'!$B$24*'By group'!U$23+(1-prop_idu_part)*SUMPRODUCT(Population!$BB99:$BN99,'By group'!$BB$27:$BN$27)*(1-prop_idu_male)/SUMPRODUCT(Population!$B99:$N99,'By group'!$B$27:$N$27)*Probability!BH99*'By group'!$B$24*'By group'!BH$23+Probability!AH99*Population!$DE99*(1-'By group'!AH$28*cond_eff)*'By group'!AH$23*prop_sw_use)*(1-Population!$DG99*circ_eff)</f>
        <v>1.0633297133721032E-3</v>
      </c>
      <c r="I99" s="191">
        <f>((1-(1-prop_idu_part)*SUMPRODUCT(Population!$BB99:$BN99,'By group'!$BB$27:$BN$27)*(1-prop_idu_male)/SUMPRODUCT(Population!$B99:$N99,'By group'!$B$27:$N$27))*Probability!V99*'By group'!$B$24*'By group'!V$23+(1-prop_idu_part)*SUMPRODUCT(Population!$BB99:$BN99,'By group'!$BB$27:$BN$27)*(1-prop_idu_male)/SUMPRODUCT(Population!$B99:$N99,'By group'!$B$27:$N$27)*Probability!BI99*'By group'!$B$24*'By group'!BI$23+Probability!AI99*Population!$DE99*(1-'By group'!AI$28*cond_eff)*'By group'!AI$23*prop_sw_use)*(1-Population!$DG99*circ_eff)</f>
        <v>0</v>
      </c>
      <c r="J99" s="191">
        <f>((1-(1-prop_idu_part)*SUMPRODUCT(Population!$BB99:$BN99,'By group'!$BB$27:$BN$27)*(1-prop_idu_male)/SUMPRODUCT(Population!$B99:$N99,'By group'!$B$27:$N$27))*Probability!W99*'By group'!$B$24*'By group'!W$23+(1-prop_idu_part)*SUMPRODUCT(Population!$BB99:$BN99,'By group'!$BB$27:$BN$27)*(1-prop_idu_male)/SUMPRODUCT(Population!$B99:$N99,'By group'!$B$27:$N$27)*Probability!BJ99*'By group'!$B$24*'By group'!BJ$23+Probability!AJ99*Population!$DE99*(1-'By group'!AJ$28*cond_eff)*'By group'!AJ$23*prop_sw_use)*(1-Population!$DG99*circ_eff)</f>
        <v>0</v>
      </c>
      <c r="K99" s="191">
        <f>((1-(1-prop_idu_part)*SUMPRODUCT(Population!$BB99:$BN99,'By group'!$BB$27:$BN$27)*(1-prop_idu_male)/SUMPRODUCT(Population!$B99:$N99,'By group'!$B$27:$N$27))*Probability!X99*'By group'!$B$24*'By group'!X$23+(1-prop_idu_part)*SUMPRODUCT(Population!$BB99:$BN99,'By group'!$BB$27:$BN$27)*(1-prop_idu_male)/SUMPRODUCT(Population!$B99:$N99,'By group'!$B$27:$N$27)*Probability!BK99*'By group'!$B$24*'By group'!BK$23+Probability!AK99*Population!$DE99*(1-'By group'!AK$28*cond_eff)*'By group'!AK$23*prop_sw_use)*(1-Population!$DG99*circ_eff)</f>
        <v>0</v>
      </c>
      <c r="L99" s="191">
        <f>((1-(1-prop_idu_part)*SUMPRODUCT(Population!$BB99:$BN99,'By group'!$BB$27:$BN$27)*(1-prop_idu_male)/SUMPRODUCT(Population!$B99:$N99,'By group'!$B$27:$N$27))*Probability!Y99*'By group'!$B$24*'By group'!Y$23+(1-prop_idu_part)*SUMPRODUCT(Population!$BB99:$BN99,'By group'!$BB$27:$BN$27)*(1-prop_idu_male)/SUMPRODUCT(Population!$B99:$N99,'By group'!$B$27:$N$27)*Probability!BL99*'By group'!$B$24*'By group'!BL$23+Probability!AL99*Population!$DE99*(1-'By group'!AL$28*cond_eff)*'By group'!AL$23*prop_sw_use)*(1-Population!$DG99*circ_eff)</f>
        <v>3.5624429943656493E-5</v>
      </c>
      <c r="M99" s="191">
        <f>((1-(1-prop_idu_part)*SUMPRODUCT(Population!$BB99:$BN99,'By group'!$BB$27:$BN$27)*(1-prop_idu_male)/SUMPRODUCT(Population!$B99:$N99,'By group'!$B$27:$N$27))*Probability!Z99*'By group'!$B$24*'By group'!Z$23+(1-prop_idu_part)*SUMPRODUCT(Population!$BB99:$BN99,'By group'!$BB$27:$BN$27)*(1-prop_idu_male)/SUMPRODUCT(Population!$B99:$N99,'By group'!$B$27:$N$27)*Probability!BM99*'By group'!$B$24*'By group'!BM$23+Probability!AM99*Population!$DE99*(1-'By group'!AM$28*cond_eff)*'By group'!AM$23*prop_sw_use)*(1-Population!$DG99*circ_eff)</f>
        <v>5.5546644778040062E-5</v>
      </c>
      <c r="N99" s="191">
        <f>((1-(1-prop_idu_part)*SUMPRODUCT(Population!$BB99:$BN99,'By group'!$BB$27:$BN$27)*(1-prop_idu_male)/SUMPRODUCT(Population!$B99:$N99,'By group'!$B$27:$N$27))*Probability!AA99*'By group'!$B$24*'By group'!AA$23+(1-prop_idu_part)*SUMPRODUCT(Population!$BB99:$BN99,'By group'!$BB$27:$BN$27)*(1-prop_idu_male)/SUMPRODUCT(Population!$B99:$N99,'By group'!$B$27:$N$27)*Probability!BN99*'By group'!$B$24*'By group'!BN$23+Probability!AN99*Population!$DE99*(1-'By group'!AN$28*cond_eff)*'By group'!AN$23*prop_sw_use)*(1-Population!$DG99*circ_eff)</f>
        <v>4.4707256974852033E-5</v>
      </c>
      <c r="O99" s="190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group'!$BB$27:$BN$27)*prop_idu_male))*Probability!B99*Population!$DC99*(1-'By group'!O$28*'By group'!O$29)*'By group'!B$23+(1-prop_idu_part)*SUMPRODUCT(Population!$BB99:$BN99,'By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group'!$BB$27:$BN$27)*prop_idu_male)*Probability!BB99*Population!$DD99*(1-'By group'!BB$28*'By group'!BB$29)*'By group'!BB$23</f>
        <v>0</v>
      </c>
      <c r="P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group'!$BB$27:$BN$27)*prop_idu_male))*Probability!C99*Population!$DC99*(1-'By group'!P$28*'By group'!P$29)*'By group'!C$23+(1-prop_idu_part)*SUMPRODUCT(Population!$BB99:$BN99,'By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group'!$BB$27:$BN$27)*prop_idu_male)*Probability!BC99*Population!$DD99*(1-'By group'!BC$28*'By group'!BC$29)*'By group'!BC$23</f>
        <v>1.0698990888220032E-3</v>
      </c>
      <c r="Q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group'!$BB$27:$BN$27)*prop_idu_male))*Probability!D99*Population!$DC99*(1-'By group'!Q$28*'By group'!Q$29)*'By group'!D$23+(1-prop_idu_part)*SUMPRODUCT(Population!$BB99:$BN99,'By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group'!$BB$27:$BN$27)*prop_idu_male)*Probability!BD99*Population!$DD99*(1-'By group'!BD$28*'By group'!BD$29)*'By group'!BD$23</f>
        <v>1.559528117125418E-3</v>
      </c>
      <c r="R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group'!$BB$27:$BN$27)*prop_idu_male))*Probability!E99*Population!$DC99*(1-'By group'!R$28*'By group'!R$29)*'By group'!E$23+(1-prop_idu_part)*SUMPRODUCT(Population!$BB99:$BN99,'By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group'!$BB$27:$BN$27)*prop_idu_male)*Probability!BE99*Population!$DD99*(1-'By group'!BE$28*'By group'!BE$29)*'By group'!BE$23</f>
        <v>1.8048071397258282E-3</v>
      </c>
      <c r="S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group'!$BB$27:$BN$27)*prop_idu_male))*Probability!F99*Population!$DC99*(1-'By group'!S$28*'By group'!S$29)*'By group'!F$23+(1-prop_idu_part)*SUMPRODUCT(Population!$BB99:$BN99,'By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group'!$BB$27:$BN$27)*prop_idu_male)*Probability!BF99*Population!$DD99*(1-'By group'!BF$28*'By group'!BF$29)*'By group'!BF$23</f>
        <v>9.5899077697019592E-4</v>
      </c>
      <c r="T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group'!$BB$27:$BN$27)*prop_idu_male))*Probability!G99*Population!$DC99*(1-'By group'!T$28*'By group'!T$29)*'By group'!G$23+(1-prop_idu_part)*SUMPRODUCT(Population!$BB99:$BN99,'By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group'!$BB$27:$BN$27)*prop_idu_male)*Probability!BG99*Population!$DD99*(1-'By group'!BG$28*'By group'!BG$29)*'By group'!BG$23</f>
        <v>5.7505534620989592E-4</v>
      </c>
      <c r="U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group'!$BB$27:$BN$27)*prop_idu_male))*Probability!H99*Population!$DC99*(1-'By group'!U$28*'By group'!U$29)*'By group'!H$23+(1-prop_idu_part)*SUMPRODUCT(Population!$BB99:$BN99,'By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group'!$BB$27:$BN$27)*prop_idu_male)*Probability!BH99*Population!$DD99*(1-'By group'!BH$28*'By group'!BH$29)*'By group'!BH$23</f>
        <v>4.8385717806992651E-4</v>
      </c>
      <c r="V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group'!$BB$27:$BN$27)*prop_idu_male))*Probability!I99*Population!$DC99*(1-'By group'!V$28*'By group'!V$29)*'By group'!I$23+(1-prop_idu_part)*SUMPRODUCT(Population!$BB99:$BN99,'By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group'!$BB$27:$BN$27)*prop_idu_male)*Probability!BI99*Population!$DD99*(1-'By group'!BI$28*'By group'!BI$29)*'By group'!BI$23</f>
        <v>0</v>
      </c>
      <c r="W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group'!$BB$27:$BN$27)*prop_idu_male))*Probability!J99*Population!$DC99*(1-'By group'!W$28*'By group'!W$29)*'By group'!J$23+(1-prop_idu_part)*SUMPRODUCT(Population!$BB99:$BN99,'By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group'!$BB$27:$BN$27)*prop_idu_male)*Probability!BJ99*Population!$DD99*(1-'By group'!BJ$28*'By group'!BJ$29)*'By group'!BJ$23</f>
        <v>0</v>
      </c>
      <c r="X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group'!$BB$27:$BN$27)*prop_idu_male))*Probability!K99*Population!$DC99*(1-'By group'!X$28*'By group'!X$29)*'By group'!K$23+(1-prop_idu_part)*SUMPRODUCT(Population!$BB99:$BN99,'By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group'!$BB$27:$BN$27)*prop_idu_male)*Probability!BK99*Population!$DD99*(1-'By group'!BK$28*'By group'!BK$29)*'By group'!BK$23</f>
        <v>0</v>
      </c>
      <c r="Y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group'!$BB$27:$BN$27)*prop_idu_male))*Probability!L99*Population!$DC99*(1-'By group'!Y$28*'By group'!Y$29)*'By group'!L$23+(1-prop_idu_part)*SUMPRODUCT(Population!$BB99:$BN99,'By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group'!$BB$27:$BN$27)*prop_idu_male)*Probability!BL99*Population!$DD99*(1-'By group'!BL$28*'By group'!BL$29)*'By group'!BL$23</f>
        <v>1.6204593650027976E-5</v>
      </c>
      <c r="Z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group'!$BB$27:$BN$27)*prop_idu_male))*Probability!M99*Population!$DC99*(1-'By group'!Z$28*'By group'!Z$29)*'By group'!M$23+(1-prop_idu_part)*SUMPRODUCT(Population!$BB99:$BN99,'By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group'!$BB$27:$BN$27)*prop_idu_male)*Probability!BM99*Population!$DD99*(1-'By group'!BM$28*'By group'!BM$29)*'By group'!BM$23</f>
        <v>2.5152712183734406E-5</v>
      </c>
      <c r="AA99" s="191">
        <f>(1-(1-prop_idu_part)*SUMPRODUCT(Population!$BB99:$BN99,'By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group'!$BB$27:$BN$27)*prop_idu_male))*Probability!N99*Population!$DC99*(1-'By group'!AA$28*'By group'!AA$29)*'By group'!N$23+(1-prop_idu_part)*SUMPRODUCT(Population!$BB99:$BN99,'By group'!$BB$27:$BN$27)*prop_idu_male/(SUMPRODUCT(Population!$B99:$N99,'By group'!$B$27:$N$27)-(1-prop_idu_part)*SUMPRODUCT(Population!$BB99:$BN99,'By group'!$BB$27:$BN$27)*(1-prop_idu_male)+(1-prop_idu_part)*SUMPRODUCT(Population!$BB99:$BN99,'By group'!$BB$27:$BN$27)*prop_idu_male)*Probability!BN99*Population!$DD99*(1-'By group'!BN$28*'By group'!BN$29)*'By group'!BN$23</f>
        <v>2.0147484533719105E-5</v>
      </c>
      <c r="AB99" s="229">
        <f>Probability!B99*'By group'!$AB$24*'By group'!B$23</f>
        <v>0</v>
      </c>
      <c r="AC99" s="229">
        <f>Probability!C99*'By group'!$AB$24*'By group'!C$23</f>
        <v>4.9974923163072192E-2</v>
      </c>
      <c r="AD99" s="229">
        <f>Probability!D99*'By group'!$AB$24*'By group'!D$23</f>
        <v>7.2847531822604769E-2</v>
      </c>
      <c r="AE99" s="229">
        <f>Probability!E99*'By group'!$AB$24*'By group'!E$23</f>
        <v>8.4307943015920664E-2</v>
      </c>
      <c r="AF99" s="229">
        <f>Probability!F99*'By group'!$AB$24*'By group'!F$23</f>
        <v>4.4798519148268275E-2</v>
      </c>
      <c r="AG99" s="229">
        <f>Probability!G99*'By group'!$AB$24*'By group'!G$23</f>
        <v>2.6863759742937032E-2</v>
      </c>
      <c r="AH99" s="229">
        <f>Probability!H99*'By group'!$AB$24*'By group'!H$23</f>
        <v>2.2604110825654451E-2</v>
      </c>
      <c r="AI99" s="229">
        <f>Probability!I99*'By group'!$AB$24*'By group'!I$23</f>
        <v>0</v>
      </c>
      <c r="AJ99" s="229">
        <f>Probability!J99*'By group'!$AB$24*'By group'!J$23</f>
        <v>0</v>
      </c>
      <c r="AK99" s="229">
        <f>Probability!K99*'By group'!$AB$24*'By group'!K$23</f>
        <v>0</v>
      </c>
      <c r="AL99" s="229">
        <f>Probability!L99*'By group'!$AB$24*'By group'!L$23</f>
        <v>7.5702343533237747E-4</v>
      </c>
      <c r="AM99" s="229">
        <f>Probability!M99*'By group'!$AB$24*'By group'!M$23</f>
        <v>1.1750865552810988E-3</v>
      </c>
      <c r="AN99" s="229">
        <f>Probability!N99*'By group'!$AB$24*'By group'!N$23</f>
        <v>9.4128451184702811E-4</v>
      </c>
      <c r="AO99" s="40">
        <f>Probability!AO99*'By group'!$AO$24*'By group'!AO$23</f>
        <v>0</v>
      </c>
      <c r="AP99" s="42">
        <f>Probability!AP99*'By group'!$AO$24*'By group'!AP$23</f>
        <v>6.2666969678686693E-3</v>
      </c>
      <c r="AQ99" s="42">
        <f>Probability!AQ99*'By group'!$AO$24*'By group'!AQ$23</f>
        <v>9.080175708273722E-3</v>
      </c>
      <c r="AR99" s="42">
        <f>Probability!AR99*'By group'!$AO$24*'By group'!AR$23</f>
        <v>1.0407081740249034E-2</v>
      </c>
      <c r="AS99" s="42">
        <f>Probability!AS99*'By group'!$AO$24*'By group'!AS$23</f>
        <v>5.4837344065559544E-3</v>
      </c>
      <c r="AT99" s="42">
        <f>Probability!AT99*'By group'!$AO$24*'By group'!AT$23</f>
        <v>3.2658479550919392E-3</v>
      </c>
      <c r="AU99" s="42">
        <f>Probability!AU99*'By group'!$AO$24*'By group'!AU$23</f>
        <v>2.7086669467458937E-3</v>
      </c>
      <c r="AV99" s="42">
        <f>Probability!AV99*'By group'!$AO$24*'By group'!AV$23</f>
        <v>0</v>
      </c>
      <c r="AW99" s="42">
        <f>Probability!AW99*'By group'!$AO$24*'By group'!AW$23</f>
        <v>0</v>
      </c>
      <c r="AX99" s="42">
        <f>Probability!AX99*'By group'!$AO$24*'By group'!AX$23</f>
        <v>0</v>
      </c>
      <c r="AY99" s="42">
        <f>Probability!AY99*'By group'!$AO$24*'By group'!AY$23</f>
        <v>9.0624154282964976E-5</v>
      </c>
      <c r="AZ99" s="42">
        <f>Probability!AZ99*'By group'!$AO$24*'By group'!AZ$23</f>
        <v>1.3801337917569384E-4</v>
      </c>
      <c r="BA99" s="43">
        <f>Probability!BA99*'By group'!$AO$24*'By group'!BA$23</f>
        <v>1.0733800049819665E-4</v>
      </c>
      <c r="BB99" s="191">
        <f>prop_idu_part*Probability!BB99*'By group'!$BB$24*'By group'!BB$23+Probability!BB99*'By group'!$BB$30*'By group'!BB$31</f>
        <v>0</v>
      </c>
      <c r="BC99" s="191">
        <f>prop_idu_part*Probability!BC99*'By group'!$BB$24*'By group'!BC$23+Probability!BC99*'By group'!$BB$30*'By group'!BC$31</f>
        <v>5.8642852459559316E-2</v>
      </c>
      <c r="BD99" s="191">
        <f>prop_idu_part*Probability!BD99*'By group'!$BB$24*'By group'!BD$23+Probability!BD99*'By group'!$BB$30*'By group'!BD$31</f>
        <v>0.13715227809194719</v>
      </c>
      <c r="BE99" s="191">
        <f>prop_idu_part*Probability!BE99*'By group'!$BB$24*'By group'!BE$23+Probability!BE99*'By group'!$BB$30*'By group'!BE$31</f>
        <v>0.1341688013620243</v>
      </c>
      <c r="BF99" s="191">
        <f>prop_idu_part*Probability!BF99*'By group'!$BB$24*'By group'!BF$23+Probability!BF99*'By group'!$BB$30*'By group'!BF$31</f>
        <v>4.3853338859595262E-2</v>
      </c>
      <c r="BG99" s="191">
        <f>prop_idu_part*Probability!BG99*'By group'!$BB$24*'By group'!BG$23+Probability!BG99*'By group'!$BB$30*'By group'!BG$31</f>
        <v>1.3391470790331013E-2</v>
      </c>
      <c r="BH99" s="191">
        <f>prop_idu_part*Probability!BH99*'By group'!$BB$24*'By group'!BH$23+Probability!BH99*'By group'!$BB$30*'By group'!BH$31</f>
        <v>1.050345054779866E-2</v>
      </c>
      <c r="BI99" s="191">
        <f>prop_idu_part*Probability!BI99*'By group'!$BB$24*'By group'!BI$23+Probability!BI99*'By group'!$BB$30*'By group'!BI$31</f>
        <v>0</v>
      </c>
      <c r="BJ99" s="191">
        <f>prop_idu_part*Probability!BJ99*'By group'!$BB$24*'By group'!BJ$23+Probability!BJ99*'By group'!$BB$30*'By group'!BJ$31</f>
        <v>0</v>
      </c>
      <c r="BK99" s="191">
        <f>prop_idu_part*Probability!BK99*'By group'!$BB$24*'By group'!BK$23+Probability!BK99*'By group'!$BB$30*'By group'!BK$31</f>
        <v>0</v>
      </c>
      <c r="BL99" s="191">
        <f>prop_idu_part*Probability!BL99*'By group'!$BB$24*'By group'!BL$23+Probability!BL99*'By group'!$BB$30*'By group'!BL$31</f>
        <v>4.7646622669310218E-3</v>
      </c>
      <c r="BM99" s="191">
        <f>prop_idu_part*Probability!BM99*'By group'!$BB$24*'By group'!BM$23+Probability!BM99*'By group'!$BB$30*'By group'!BM$31</f>
        <v>2.3820089602809109E-3</v>
      </c>
      <c r="BN99" s="192">
        <f>prop_idu_part*Probability!BN99*'By group'!$BB$24*'By group'!BN$23+Probability!BN99*'By group'!$BB$30*'By group'!BN$31</f>
        <v>1.7341230848593138E-3</v>
      </c>
    </row>
    <row r="100" spans="1:66" x14ac:dyDescent="0.25">
      <c r="A100">
        <f t="shared" si="1"/>
        <v>48</v>
      </c>
      <c r="B100" s="190">
        <f>((1-(1-prop_idu_part)*SUMPRODUCT(Population!$BB100:$BN100,'By group'!$BB$27:$BN$27)*(1-prop_idu_male)/SUMPRODUCT(Population!$B100:$N100,'By group'!$B$27:$N$27))*Probability!O100*'By group'!$B$24*'By group'!O$23+(1-prop_idu_part)*SUMPRODUCT(Population!$BB100:$BN100,'By group'!$BB$27:$BN$27)*(1-prop_idu_male)/SUMPRODUCT(Population!$B100:$N100,'By group'!$B$27:$N$27)*Probability!BB100*'By group'!$B$24*'By group'!BB$23+Probability!AB100*Population!$DE100*(1-'By group'!AB$28*cond_eff)*'By group'!AB$23*prop_sw_use)*(1-Population!$DG100*circ_eff)</f>
        <v>0</v>
      </c>
      <c r="C100" s="191">
        <f>((1-(1-prop_idu_part)*SUMPRODUCT(Population!$BB100:$BN100,'By group'!$BB$27:$BN$27)*(1-prop_idu_male)/SUMPRODUCT(Population!$B100:$N100,'By group'!$B$27:$N$27))*Probability!P100*'By group'!$B$24*'By group'!P$23+(1-prop_idu_part)*SUMPRODUCT(Population!$BB100:$BN100,'By group'!$BB$27:$BN$27)*(1-prop_idu_male)/SUMPRODUCT(Population!$B100:$N100,'By group'!$B$27:$N$27)*Probability!BC100*'By group'!$B$24*'By group'!BC$23+Probability!AC100*Population!$DE100*(1-'By group'!AC$28*cond_eff)*'By group'!AC$23*prop_sw_use)*(1-Population!$DG100*circ_eff)</f>
        <v>2.3093033818697753E-3</v>
      </c>
      <c r="D100" s="191">
        <f>((1-(1-prop_idu_part)*SUMPRODUCT(Population!$BB100:$BN100,'By group'!$BB$27:$BN$27)*(1-prop_idu_male)/SUMPRODUCT(Population!$B100:$N100,'By group'!$B$27:$N$27))*Probability!Q100*'By group'!$B$24*'By group'!Q$23+(1-prop_idu_part)*SUMPRODUCT(Population!$BB100:$BN100,'By group'!$BB$27:$BN$27)*(1-prop_idu_male)/SUMPRODUCT(Population!$B100:$N100,'By group'!$B$27:$N$27)*Probability!BD100*'By group'!$B$24*'By group'!BD$23+Probability!AD100*Population!$DE100*(1-'By group'!AD$28*cond_eff)*'By group'!AD$23*prop_sw_use)*(1-Population!$DG100*circ_eff)</f>
        <v>3.377459498502283E-3</v>
      </c>
      <c r="E100" s="191">
        <f>((1-(1-prop_idu_part)*SUMPRODUCT(Population!$BB100:$BN100,'By group'!$BB$27:$BN$27)*(1-prop_idu_male)/SUMPRODUCT(Population!$B100:$N100,'By group'!$B$27:$N$27))*Probability!R100*'By group'!$B$24*'By group'!R$23+(1-prop_idu_part)*SUMPRODUCT(Population!$BB100:$BN100,'By group'!$BB$27:$BN$27)*(1-prop_idu_male)/SUMPRODUCT(Population!$B100:$N100,'By group'!$B$27:$N$27)*Probability!BE100*'By group'!$B$24*'By group'!BE$23+Probability!AE100*Population!$DE100*(1-'By group'!AE$28*cond_eff)*'By group'!AE$23*prop_sw_use)*(1-Population!$DG100*circ_eff)</f>
        <v>3.9268941341521028E-3</v>
      </c>
      <c r="F100" s="191">
        <f>((1-(1-prop_idu_part)*SUMPRODUCT(Population!$BB100:$BN100,'By group'!$BB$27:$BN$27)*(1-prop_idu_male)/SUMPRODUCT(Population!$B100:$N100,'By group'!$B$27:$N$27))*Probability!S100*'By group'!$B$24*'By group'!S$23+(1-prop_idu_part)*SUMPRODUCT(Population!$BB100:$BN100,'By group'!$BB$27:$BN$27)*(1-prop_idu_male)/SUMPRODUCT(Population!$B100:$N100,'By group'!$B$27:$N$27)*Probability!BF100*'By group'!$B$24*'By group'!BF$23+Probability!AF100*Population!$DE100*(1-'By group'!AF$28*cond_eff)*'By group'!AF$23*prop_sw_use)*(1-Population!$DG100*circ_eff)</f>
        <v>2.0938685553685012E-3</v>
      </c>
      <c r="G100" s="191">
        <f>((1-(1-prop_idu_part)*SUMPRODUCT(Population!$BB100:$BN100,'By group'!$BB$27:$BN$27)*(1-prop_idu_male)/SUMPRODUCT(Population!$B100:$N100,'By group'!$B$27:$N$27))*Probability!T100*'By group'!$B$24*'By group'!T$23+(1-prop_idu_part)*SUMPRODUCT(Population!$BB100:$BN100,'By group'!$BB$27:$BN$27)*(1-prop_idu_male)/SUMPRODUCT(Population!$B100:$N100,'By group'!$B$27:$N$27)*Probability!BG100*'By group'!$B$24*'By group'!BG$23+Probability!AG100*Population!$DE100*(1-'By group'!AG$28*cond_eff)*'By group'!AG$23*prop_sw_use)*(1-Population!$DG100*circ_eff)</f>
        <v>1.2586823543914672E-3</v>
      </c>
      <c r="H100" s="191">
        <f>((1-(1-prop_idu_part)*SUMPRODUCT(Population!$BB100:$BN100,'By group'!$BB$27:$BN$27)*(1-prop_idu_male)/SUMPRODUCT(Population!$B100:$N100,'By group'!$B$27:$N$27))*Probability!U100*'By group'!$B$24*'By group'!U$23+(1-prop_idu_part)*SUMPRODUCT(Population!$BB100:$BN100,'By group'!$BB$27:$BN$27)*(1-prop_idu_male)/SUMPRODUCT(Population!$B100:$N100,'By group'!$B$27:$N$27)*Probability!BH100*'By group'!$B$24*'By group'!BH$23+Probability!AH100*Population!$DE100*(1-'By group'!AH$28*cond_eff)*'By group'!AH$23*prop_sw_use)*(1-Population!$DG100*circ_eff)</f>
        <v>1.0634853092465518E-3</v>
      </c>
      <c r="I100" s="191">
        <f>((1-(1-prop_idu_part)*SUMPRODUCT(Population!$BB100:$BN100,'By group'!$BB$27:$BN$27)*(1-prop_idu_male)/SUMPRODUCT(Population!$B100:$N100,'By group'!$B$27:$N$27))*Probability!V100*'By group'!$B$24*'By group'!V$23+(1-prop_idu_part)*SUMPRODUCT(Population!$BB100:$BN100,'By group'!$BB$27:$BN$27)*(1-prop_idu_male)/SUMPRODUCT(Population!$B100:$N100,'By group'!$B$27:$N$27)*Probability!BI100*'By group'!$B$24*'By group'!BI$23+Probability!AI100*Population!$DE100*(1-'By group'!AI$28*cond_eff)*'By group'!AI$23*prop_sw_use)*(1-Population!$DG100*circ_eff)</f>
        <v>0</v>
      </c>
      <c r="J100" s="191">
        <f>((1-(1-prop_idu_part)*SUMPRODUCT(Population!$BB100:$BN100,'By group'!$BB$27:$BN$27)*(1-prop_idu_male)/SUMPRODUCT(Population!$B100:$N100,'By group'!$B$27:$N$27))*Probability!W100*'By group'!$B$24*'By group'!W$23+(1-prop_idu_part)*SUMPRODUCT(Population!$BB100:$BN100,'By group'!$BB$27:$BN$27)*(1-prop_idu_male)/SUMPRODUCT(Population!$B100:$N100,'By group'!$B$27:$N$27)*Probability!BJ100*'By group'!$B$24*'By group'!BJ$23+Probability!AJ100*Population!$DE100*(1-'By group'!AJ$28*cond_eff)*'By group'!AJ$23*prop_sw_use)*(1-Population!$DG100*circ_eff)</f>
        <v>0</v>
      </c>
      <c r="K100" s="191">
        <f>((1-(1-prop_idu_part)*SUMPRODUCT(Population!$BB100:$BN100,'By group'!$BB$27:$BN$27)*(1-prop_idu_male)/SUMPRODUCT(Population!$B100:$N100,'By group'!$B$27:$N$27))*Probability!X100*'By group'!$B$24*'By group'!X$23+(1-prop_idu_part)*SUMPRODUCT(Population!$BB100:$BN100,'By group'!$BB$27:$BN$27)*(1-prop_idu_male)/SUMPRODUCT(Population!$B100:$N100,'By group'!$B$27:$N$27)*Probability!BK100*'By group'!$B$24*'By group'!BK$23+Probability!AK100*Population!$DE100*(1-'By group'!AK$28*cond_eff)*'By group'!AK$23*prop_sw_use)*(1-Population!$DG100*circ_eff)</f>
        <v>0</v>
      </c>
      <c r="L100" s="191">
        <f>((1-(1-prop_idu_part)*SUMPRODUCT(Population!$BB100:$BN100,'By group'!$BB$27:$BN$27)*(1-prop_idu_male)/SUMPRODUCT(Population!$B100:$N100,'By group'!$B$27:$N$27))*Probability!Y100*'By group'!$B$24*'By group'!Y$23+(1-prop_idu_part)*SUMPRODUCT(Population!$BB100:$BN100,'By group'!$BB$27:$BN$27)*(1-prop_idu_male)/SUMPRODUCT(Population!$B100:$N100,'By group'!$B$27:$N$27)*Probability!BL100*'By group'!$B$24*'By group'!BL$23+Probability!AL100*Population!$DE100*(1-'By group'!AL$28*cond_eff)*'By group'!AL$23*prop_sw_use)*(1-Population!$DG100*circ_eff)</f>
        <v>3.5630151888522717E-5</v>
      </c>
      <c r="M100" s="191">
        <f>((1-(1-prop_idu_part)*SUMPRODUCT(Population!$BB100:$BN100,'By group'!$BB$27:$BN$27)*(1-prop_idu_male)/SUMPRODUCT(Population!$B100:$N100,'By group'!$B$27:$N$27))*Probability!Z100*'By group'!$B$24*'By group'!Z$23+(1-prop_idu_part)*SUMPRODUCT(Population!$BB100:$BN100,'By group'!$BB$27:$BN$27)*(1-prop_idu_male)/SUMPRODUCT(Population!$B100:$N100,'By group'!$B$27:$N$27)*Probability!BM100*'By group'!$B$24*'By group'!BM$23+Probability!AM100*Population!$DE100*(1-'By group'!AM$28*cond_eff)*'By group'!AM$23*prop_sw_use)*(1-Population!$DG100*circ_eff)</f>
        <v>5.5551892974678011E-5</v>
      </c>
      <c r="N100" s="191">
        <f>((1-(1-prop_idu_part)*SUMPRODUCT(Population!$BB100:$BN100,'By group'!$BB$27:$BN$27)*(1-prop_idu_male)/SUMPRODUCT(Population!$B100:$N100,'By group'!$B$27:$N$27))*Probability!AA100*'By group'!$B$24*'By group'!AA$23+(1-prop_idu_part)*SUMPRODUCT(Population!$BB100:$BN100,'By group'!$BB$27:$BN$27)*(1-prop_idu_male)/SUMPRODUCT(Population!$B100:$N100,'By group'!$B$27:$N$27)*Probability!BN100*'By group'!$B$24*'By group'!BN$23+Probability!AN100*Population!$DE100*(1-'By group'!AN$28*cond_eff)*'By group'!AN$23*prop_sw_use)*(1-Population!$DG100*circ_eff)</f>
        <v>4.46999945395167E-5</v>
      </c>
      <c r="O100" s="190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group'!$BB$27:$BN$27)*prop_idu_male))*Probability!B100*Population!$DC100*(1-'By group'!O$28*'By group'!O$29)*'By group'!B$23+(1-prop_idu_part)*SUMPRODUCT(Population!$BB100:$BN100,'By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group'!$BB$27:$BN$27)*prop_idu_male)*Probability!BB100*Population!$DD100*(1-'By group'!BB$28*'By group'!BB$29)*'By group'!BB$23</f>
        <v>0</v>
      </c>
      <c r="P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group'!$BB$27:$BN$27)*prop_idu_male))*Probability!C100*Population!$DC100*(1-'By group'!P$28*'By group'!P$29)*'By group'!C$23+(1-prop_idu_part)*SUMPRODUCT(Population!$BB100:$BN100,'By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group'!$BB$27:$BN$27)*prop_idu_male)*Probability!BC100*Population!$DD100*(1-'By group'!BC$28*'By group'!BC$29)*'By group'!BC$23</f>
        <v>1.0699885893640825E-3</v>
      </c>
      <c r="Q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group'!$BB$27:$BN$27)*prop_idu_male))*Probability!D100*Population!$DC100*(1-'By group'!Q$28*'By group'!Q$29)*'By group'!D$23+(1-prop_idu_part)*SUMPRODUCT(Population!$BB100:$BN100,'By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group'!$BB$27:$BN$27)*prop_idu_male)*Probability!BD100*Population!$DD100*(1-'By group'!BD$28*'By group'!BD$29)*'By group'!BD$23</f>
        <v>1.5596742000460074E-3</v>
      </c>
      <c r="R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group'!$BB$27:$BN$27)*prop_idu_male))*Probability!E100*Population!$DC100*(1-'By group'!R$28*'By group'!R$29)*'By group'!E$23+(1-prop_idu_part)*SUMPRODUCT(Population!$BB100:$BN100,'By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group'!$BB$27:$BN$27)*prop_idu_male)*Probability!BE100*Population!$DD100*(1-'By group'!BE$28*'By group'!BE$29)*'By group'!BE$23</f>
        <v>1.8049895392710832E-3</v>
      </c>
      <c r="S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group'!$BB$27:$BN$27)*prop_idu_male))*Probability!F100*Population!$DC100*(1-'By group'!S$28*'By group'!S$29)*'By group'!F$23+(1-prop_idu_part)*SUMPRODUCT(Population!$BB100:$BN100,'By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group'!$BB$27:$BN$27)*prop_idu_male)*Probability!BF100*Population!$DD100*(1-'By group'!BF$28*'By group'!BF$29)*'By group'!BF$23</f>
        <v>9.5908486935847336E-4</v>
      </c>
      <c r="T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group'!$BB$27:$BN$27)*prop_idu_male))*Probability!G100*Population!$DC100*(1-'By group'!T$28*'By group'!T$29)*'By group'!G$23+(1-prop_idu_part)*SUMPRODUCT(Population!$BB100:$BN100,'By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group'!$BB$27:$BN$27)*prop_idu_male)*Probability!BG100*Population!$DD100*(1-'By group'!BG$28*'By group'!BG$29)*'By group'!BG$23</f>
        <v>5.7510397170482206E-4</v>
      </c>
      <c r="U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group'!$BB$27:$BN$27)*prop_idu_male))*Probability!H100*Population!$DC100*(1-'By group'!U$28*'By group'!U$29)*'By group'!H$23+(1-prop_idu_part)*SUMPRODUCT(Population!$BB100:$BN100,'By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group'!$BB$27:$BN$27)*prop_idu_male)*Probability!BH100*Population!$DD100*(1-'By group'!BH$28*'By group'!BH$29)*'By group'!BH$23</f>
        <v>4.8386432803709616E-4</v>
      </c>
      <c r="V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group'!$BB$27:$BN$27)*prop_idu_male))*Probability!I100*Population!$DC100*(1-'By group'!V$28*'By group'!V$29)*'By group'!I$23+(1-prop_idu_part)*SUMPRODUCT(Population!$BB100:$BN100,'By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group'!$BB$27:$BN$27)*prop_idu_male)*Probability!BI100*Population!$DD100*(1-'By group'!BI$28*'By group'!BI$29)*'By group'!BI$23</f>
        <v>0</v>
      </c>
      <c r="W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group'!$BB$27:$BN$27)*prop_idu_male))*Probability!J100*Population!$DC100*(1-'By group'!W$28*'By group'!W$29)*'By group'!J$23+(1-prop_idu_part)*SUMPRODUCT(Population!$BB100:$BN100,'By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group'!$BB$27:$BN$27)*prop_idu_male)*Probability!BJ100*Population!$DD100*(1-'By group'!BJ$28*'By group'!BJ$29)*'By group'!BJ$23</f>
        <v>0</v>
      </c>
      <c r="X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group'!$BB$27:$BN$27)*prop_idu_male))*Probability!K100*Population!$DC100*(1-'By group'!X$28*'By group'!X$29)*'By group'!K$23+(1-prop_idu_part)*SUMPRODUCT(Population!$BB100:$BN100,'By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group'!$BB$27:$BN$27)*prop_idu_male)*Probability!BK100*Population!$DD100*(1-'By group'!BK$28*'By group'!BK$29)*'By group'!BK$23</f>
        <v>0</v>
      </c>
      <c r="Y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group'!$BB$27:$BN$27)*prop_idu_male))*Probability!L100*Population!$DC100*(1-'By group'!Y$28*'By group'!Y$29)*'By group'!L$23+(1-prop_idu_part)*SUMPRODUCT(Population!$BB100:$BN100,'By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group'!$BB$27:$BN$27)*prop_idu_male)*Probability!BL100*Population!$DD100*(1-'By group'!BL$28*'By group'!BL$29)*'By group'!BL$23</f>
        <v>1.6205001354180692E-5</v>
      </c>
      <c r="Z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group'!$BB$27:$BN$27)*prop_idu_male))*Probability!M100*Population!$DC100*(1-'By group'!Z$28*'By group'!Z$29)*'By group'!M$23+(1-prop_idu_part)*SUMPRODUCT(Population!$BB100:$BN100,'By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group'!$BB$27:$BN$27)*prop_idu_male)*Probability!BM100*Population!$DD100*(1-'By group'!BM$28*'By group'!BM$29)*'By group'!BM$23</f>
        <v>2.5150085137143024E-5</v>
      </c>
      <c r="AA100" s="191">
        <f>(1-(1-prop_idu_part)*SUMPRODUCT(Population!$BB100:$BN100,'By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group'!$BB$27:$BN$27)*prop_idu_male))*Probability!N100*Population!$DC100*(1-'By group'!AA$28*'By group'!AA$29)*'By group'!N$23+(1-prop_idu_part)*SUMPRODUCT(Population!$BB100:$BN100,'By group'!$BB$27:$BN$27)*prop_idu_male/(SUMPRODUCT(Population!$B100:$N100,'By group'!$B$27:$N$27)-(1-prop_idu_part)*SUMPRODUCT(Population!$BB100:$BN100,'By group'!$BB$27:$BN$27)*(1-prop_idu_male)+(1-prop_idu_part)*SUMPRODUCT(Population!$BB100:$BN100,'By group'!$BB$27:$BN$27)*prop_idu_male)*Probability!BN100*Population!$DD100*(1-'By group'!BN$28*'By group'!BN$29)*'By group'!BN$23</f>
        <v>2.0138167388037434E-5</v>
      </c>
      <c r="AB100" s="229">
        <f>Probability!B100*'By group'!$AB$24*'By group'!B$23</f>
        <v>0</v>
      </c>
      <c r="AC100" s="229">
        <f>Probability!C100*'By group'!$AB$24*'By group'!C$23</f>
        <v>4.9982216370249619E-2</v>
      </c>
      <c r="AD100" s="229">
        <f>Probability!D100*'By group'!$AB$24*'By group'!D$23</f>
        <v>7.2858892846009451E-2</v>
      </c>
      <c r="AE100" s="229">
        <f>Probability!E100*'By group'!$AB$24*'By group'!E$23</f>
        <v>8.4321714366217965E-2</v>
      </c>
      <c r="AF100" s="229">
        <f>Probability!F100*'By group'!$AB$24*'By group'!F$23</f>
        <v>4.4805704514859518E-2</v>
      </c>
      <c r="AG100" s="229">
        <f>Probability!G100*'By group'!$AB$24*'By group'!G$23</f>
        <v>2.6867704036595507E-2</v>
      </c>
      <c r="AH100" s="229">
        <f>Probability!H100*'By group'!$AB$24*'By group'!H$23</f>
        <v>2.2605851595038494E-2</v>
      </c>
      <c r="AI100" s="229">
        <f>Probability!I100*'By group'!$AB$24*'By group'!I$23</f>
        <v>0</v>
      </c>
      <c r="AJ100" s="229">
        <f>Probability!J100*'By group'!$AB$24*'By group'!J$23</f>
        <v>0</v>
      </c>
      <c r="AK100" s="229">
        <f>Probability!K100*'By group'!$AB$24*'By group'!K$23</f>
        <v>0</v>
      </c>
      <c r="AL100" s="229">
        <f>Probability!L100*'By group'!$AB$24*'By group'!L$23</f>
        <v>7.5708959780326226E-4</v>
      </c>
      <c r="AM100" s="229">
        <f>Probability!M100*'By group'!$AB$24*'By group'!M$23</f>
        <v>1.1750368979843331E-3</v>
      </c>
      <c r="AN100" s="229">
        <f>Probability!N100*'By group'!$AB$24*'By group'!N$23</f>
        <v>9.4090763412808202E-4</v>
      </c>
      <c r="AO100" s="40">
        <f>Probability!AO100*'By group'!$AO$24*'By group'!AO$23</f>
        <v>0</v>
      </c>
      <c r="AP100" s="42">
        <f>Probability!AP100*'By group'!$AO$24*'By group'!AP$23</f>
        <v>6.2867969491991376E-3</v>
      </c>
      <c r="AQ100" s="42">
        <f>Probability!AQ100*'By group'!$AO$24*'By group'!AQ$23</f>
        <v>9.1111433005297473E-3</v>
      </c>
      <c r="AR100" s="42">
        <f>Probability!AR100*'By group'!$AO$24*'By group'!AR$23</f>
        <v>1.0445845274706793E-2</v>
      </c>
      <c r="AS100" s="42">
        <f>Probability!AS100*'By group'!$AO$24*'By group'!AS$23</f>
        <v>5.5055873978199594E-3</v>
      </c>
      <c r="AT100" s="42">
        <f>Probability!AT100*'By group'!$AO$24*'By group'!AT$23</f>
        <v>3.2795209509449775E-3</v>
      </c>
      <c r="AU100" s="42">
        <f>Probability!AU100*'By group'!$AO$24*'By group'!AU$23</f>
        <v>2.7210519009763113E-3</v>
      </c>
      <c r="AV100" s="42">
        <f>Probability!AV100*'By group'!$AO$24*'By group'!AV$23</f>
        <v>0</v>
      </c>
      <c r="AW100" s="42">
        <f>Probability!AW100*'By group'!$AO$24*'By group'!AW$23</f>
        <v>0</v>
      </c>
      <c r="AX100" s="42">
        <f>Probability!AX100*'By group'!$AO$24*'By group'!AX$23</f>
        <v>0</v>
      </c>
      <c r="AY100" s="42">
        <f>Probability!AY100*'By group'!$AO$24*'By group'!AY$23</f>
        <v>9.1041891832473198E-5</v>
      </c>
      <c r="AZ100" s="42">
        <f>Probability!AZ100*'By group'!$AO$24*'By group'!AZ$23</f>
        <v>1.3871573224014507E-4</v>
      </c>
      <c r="BA100" s="43">
        <f>Probability!BA100*'By group'!$AO$24*'By group'!BA$23</f>
        <v>1.0795061839360514E-4</v>
      </c>
      <c r="BB100" s="191">
        <f>prop_idu_part*Probability!BB100*'By group'!$BB$24*'By group'!BB$23+Probability!BB100*'By group'!$BB$30*'By group'!BB$31</f>
        <v>0</v>
      </c>
      <c r="BC100" s="191">
        <f>prop_idu_part*Probability!BC100*'By group'!$BB$24*'By group'!BC$23+Probability!BC100*'By group'!$BB$30*'By group'!BC$31</f>
        <v>5.864283292566868E-2</v>
      </c>
      <c r="BD100" s="191">
        <f>prop_idu_part*Probability!BD100*'By group'!$BB$24*'By group'!BD$23+Probability!BD100*'By group'!$BB$30*'By group'!BD$31</f>
        <v>0.13715273053989643</v>
      </c>
      <c r="BE100" s="191">
        <f>prop_idu_part*Probability!BE100*'By group'!$BB$24*'By group'!BE$23+Probability!BE100*'By group'!$BB$30*'By group'!BE$31</f>
        <v>0.13416981934284056</v>
      </c>
      <c r="BF100" s="191">
        <f>prop_idu_part*Probability!BF100*'By group'!$BB$24*'By group'!BF$23+Probability!BF100*'By group'!$BB$30*'By group'!BF$31</f>
        <v>4.3853769829771759E-2</v>
      </c>
      <c r="BG100" s="191">
        <f>prop_idu_part*Probability!BG100*'By group'!$BB$24*'By group'!BG$23+Probability!BG100*'By group'!$BB$30*'By group'!BG$31</f>
        <v>1.3391604378168193E-2</v>
      </c>
      <c r="BH100" s="191">
        <f>prop_idu_part*Probability!BH100*'By group'!$BB$24*'By group'!BH$23+Probability!BH100*'By group'!$BB$30*'By group'!BH$31</f>
        <v>1.050349064850516E-2</v>
      </c>
      <c r="BI100" s="191">
        <f>prop_idu_part*Probability!BI100*'By group'!$BB$24*'By group'!BI$23+Probability!BI100*'By group'!$BB$30*'By group'!BI$31</f>
        <v>0</v>
      </c>
      <c r="BJ100" s="191">
        <f>prop_idu_part*Probability!BJ100*'By group'!$BB$24*'By group'!BJ$23+Probability!BJ100*'By group'!$BB$30*'By group'!BJ$31</f>
        <v>0</v>
      </c>
      <c r="BK100" s="191">
        <f>prop_idu_part*Probability!BK100*'By group'!$BB$24*'By group'!BK$23+Probability!BK100*'By group'!$BB$30*'By group'!BK$31</f>
        <v>0</v>
      </c>
      <c r="BL100" s="191">
        <f>prop_idu_part*Probability!BL100*'By group'!$BB$24*'By group'!BL$23+Probability!BL100*'By group'!$BB$30*'By group'!BL$31</f>
        <v>4.7646876257274682E-3</v>
      </c>
      <c r="BM100" s="191">
        <f>prop_idu_part*Probability!BM100*'By group'!$BB$24*'By group'!BM$23+Probability!BM100*'By group'!$BB$30*'By group'!BM$31</f>
        <v>2.3819850009166219E-3</v>
      </c>
      <c r="BN100" s="192">
        <f>prop_idu_part*Probability!BN100*'By group'!$BB$24*'By group'!BN$23+Probability!BN100*'By group'!$BB$30*'By group'!BN$31</f>
        <v>1.7340122226801877E-3</v>
      </c>
    </row>
    <row r="101" spans="1:66" x14ac:dyDescent="0.25">
      <c r="A101">
        <f t="shared" si="1"/>
        <v>48.5</v>
      </c>
      <c r="B101" s="190">
        <f>((1-(1-prop_idu_part)*SUMPRODUCT(Population!$BB101:$BN101,'By group'!$BB$27:$BN$27)*(1-prop_idu_male)/SUMPRODUCT(Population!$B101:$N101,'By group'!$B$27:$N$27))*Probability!O101*'By group'!$B$24*'By group'!O$23+(1-prop_idu_part)*SUMPRODUCT(Population!$BB101:$BN101,'By group'!$BB$27:$BN$27)*(1-prop_idu_male)/SUMPRODUCT(Population!$B101:$N101,'By group'!$B$27:$N$27)*Probability!BB101*'By group'!$B$24*'By group'!BB$23+Probability!AB101*Population!$DE101*(1-'By group'!AB$28*cond_eff)*'By group'!AB$23*prop_sw_use)*(1-Population!$DG101*circ_eff)</f>
        <v>0</v>
      </c>
      <c r="C101" s="191">
        <f>((1-(1-prop_idu_part)*SUMPRODUCT(Population!$BB101:$BN101,'By group'!$BB$27:$BN$27)*(1-prop_idu_male)/SUMPRODUCT(Population!$B101:$N101,'By group'!$B$27:$N$27))*Probability!P101*'By group'!$B$24*'By group'!P$23+(1-prop_idu_part)*SUMPRODUCT(Population!$BB101:$BN101,'By group'!$BB$27:$BN$27)*(1-prop_idu_male)/SUMPRODUCT(Population!$B101:$N101,'By group'!$B$27:$N$27)*Probability!BC101*'By group'!$B$24*'By group'!BC$23+Probability!AC101*Population!$DE101*(1-'By group'!AC$28*cond_eff)*'By group'!AC$23*prop_sw_use)*(1-Population!$DG101*circ_eff)</f>
        <v>2.3095760426938791E-3</v>
      </c>
      <c r="D101" s="191">
        <f>((1-(1-prop_idu_part)*SUMPRODUCT(Population!$BB101:$BN101,'By group'!$BB$27:$BN$27)*(1-prop_idu_male)/SUMPRODUCT(Population!$B101:$N101,'By group'!$B$27:$N$27))*Probability!Q101*'By group'!$B$24*'By group'!Q$23+(1-prop_idu_part)*SUMPRODUCT(Population!$BB101:$BN101,'By group'!$BB$27:$BN$27)*(1-prop_idu_male)/SUMPRODUCT(Population!$B101:$N101,'By group'!$B$27:$N$27)*Probability!BD101*'By group'!$B$24*'By group'!BD$23+Probability!AD101*Population!$DE101*(1-'By group'!AD$28*cond_eff)*'By group'!AD$23*prop_sw_use)*(1-Population!$DG101*circ_eff)</f>
        <v>3.3779136163144268E-3</v>
      </c>
      <c r="E101" s="191">
        <f>((1-(1-prop_idu_part)*SUMPRODUCT(Population!$BB101:$BN101,'By group'!$BB$27:$BN$27)*(1-prop_idu_male)/SUMPRODUCT(Population!$B101:$N101,'By group'!$B$27:$N$27))*Probability!R101*'By group'!$B$24*'By group'!R$23+(1-prop_idu_part)*SUMPRODUCT(Population!$BB101:$BN101,'By group'!$BB$27:$BN$27)*(1-prop_idu_male)/SUMPRODUCT(Population!$B101:$N101,'By group'!$B$27:$N$27)*Probability!BE101*'By group'!$B$24*'By group'!BE$23+Probability!AE101*Population!$DE101*(1-'By group'!AE$28*cond_eff)*'By group'!AE$23*prop_sw_use)*(1-Population!$DG101*circ_eff)</f>
        <v>3.9275091687365283E-3</v>
      </c>
      <c r="F101" s="191">
        <f>((1-(1-prop_idu_part)*SUMPRODUCT(Population!$BB101:$BN101,'By group'!$BB$27:$BN$27)*(1-prop_idu_male)/SUMPRODUCT(Population!$B101:$N101,'By group'!$B$27:$N$27))*Probability!S101*'By group'!$B$24*'By group'!S$23+(1-prop_idu_part)*SUMPRODUCT(Population!$BB101:$BN101,'By group'!$BB$27:$BN$27)*(1-prop_idu_male)/SUMPRODUCT(Population!$B101:$N101,'By group'!$B$27:$N$27)*Probability!BF101*'By group'!$B$24*'By group'!BF$23+Probability!AF101*Population!$DE101*(1-'By group'!AF$28*cond_eff)*'By group'!AF$23*prop_sw_use)*(1-Population!$DG101*circ_eff)</f>
        <v>2.0942249898964743E-3</v>
      </c>
      <c r="G101" s="191">
        <f>((1-(1-prop_idu_part)*SUMPRODUCT(Population!$BB101:$BN101,'By group'!$BB$27:$BN$27)*(1-prop_idu_male)/SUMPRODUCT(Population!$B101:$N101,'By group'!$B$27:$N$27))*Probability!T101*'By group'!$B$24*'By group'!T$23+(1-prop_idu_part)*SUMPRODUCT(Population!$BB101:$BN101,'By group'!$BB$27:$BN$27)*(1-prop_idu_male)/SUMPRODUCT(Population!$B101:$N101,'By group'!$B$27:$N$27)*Probability!BG101*'By group'!$B$24*'By group'!BG$23+Probability!AG101*Population!$DE101*(1-'By group'!AG$28*cond_eff)*'By group'!AG$23*prop_sw_use)*(1-Population!$DG101*circ_eff)</f>
        <v>1.258901026971427E-3</v>
      </c>
      <c r="H101" s="191">
        <f>((1-(1-prop_idu_part)*SUMPRODUCT(Population!$BB101:$BN101,'By group'!$BB$27:$BN$27)*(1-prop_idu_male)/SUMPRODUCT(Population!$B101:$N101,'By group'!$B$27:$N$27))*Probability!U101*'By group'!$B$24*'By group'!U$23+(1-prop_idu_part)*SUMPRODUCT(Population!$BB101:$BN101,'By group'!$BB$27:$BN$27)*(1-prop_idu_male)/SUMPRODUCT(Population!$B101:$N101,'By group'!$B$27:$N$27)*Probability!BH101*'By group'!$B$24*'By group'!BH$23+Probability!AH101*Population!$DE101*(1-'By group'!AH$28*cond_eff)*'By group'!AH$23*prop_sw_use)*(1-Population!$DG101*circ_eff)</f>
        <v>1.0636432203481149E-3</v>
      </c>
      <c r="I101" s="191">
        <f>((1-(1-prop_idu_part)*SUMPRODUCT(Population!$BB101:$BN101,'By group'!$BB$27:$BN$27)*(1-prop_idu_male)/SUMPRODUCT(Population!$B101:$N101,'By group'!$B$27:$N$27))*Probability!V101*'By group'!$B$24*'By group'!V$23+(1-prop_idu_part)*SUMPRODUCT(Population!$BB101:$BN101,'By group'!$BB$27:$BN$27)*(1-prop_idu_male)/SUMPRODUCT(Population!$B101:$N101,'By group'!$B$27:$N$27)*Probability!BI101*'By group'!$B$24*'By group'!BI$23+Probability!AI101*Population!$DE101*(1-'By group'!AI$28*cond_eff)*'By group'!AI$23*prop_sw_use)*(1-Population!$DG101*circ_eff)</f>
        <v>0</v>
      </c>
      <c r="J101" s="191">
        <f>((1-(1-prop_idu_part)*SUMPRODUCT(Population!$BB101:$BN101,'By group'!$BB$27:$BN$27)*(1-prop_idu_male)/SUMPRODUCT(Population!$B101:$N101,'By group'!$B$27:$N$27))*Probability!W101*'By group'!$B$24*'By group'!W$23+(1-prop_idu_part)*SUMPRODUCT(Population!$BB101:$BN101,'By group'!$BB$27:$BN$27)*(1-prop_idu_male)/SUMPRODUCT(Population!$B101:$N101,'By group'!$B$27:$N$27)*Probability!BJ101*'By group'!$B$24*'By group'!BJ$23+Probability!AJ101*Population!$DE101*(1-'By group'!AJ$28*cond_eff)*'By group'!AJ$23*prop_sw_use)*(1-Population!$DG101*circ_eff)</f>
        <v>0</v>
      </c>
      <c r="K101" s="191">
        <f>((1-(1-prop_idu_part)*SUMPRODUCT(Population!$BB101:$BN101,'By group'!$BB$27:$BN$27)*(1-prop_idu_male)/SUMPRODUCT(Population!$B101:$N101,'By group'!$B$27:$N$27))*Probability!X101*'By group'!$B$24*'By group'!X$23+(1-prop_idu_part)*SUMPRODUCT(Population!$BB101:$BN101,'By group'!$BB$27:$BN$27)*(1-prop_idu_male)/SUMPRODUCT(Population!$B101:$N101,'By group'!$B$27:$N$27)*Probability!BK101*'By group'!$B$24*'By group'!BK$23+Probability!AK101*Population!$DE101*(1-'By group'!AK$28*cond_eff)*'By group'!AK$23*prop_sw_use)*(1-Population!$DG101*circ_eff)</f>
        <v>0</v>
      </c>
      <c r="L101" s="191">
        <f>((1-(1-prop_idu_part)*SUMPRODUCT(Population!$BB101:$BN101,'By group'!$BB$27:$BN$27)*(1-prop_idu_male)/SUMPRODUCT(Population!$B101:$N101,'By group'!$B$27:$N$27))*Probability!Y101*'By group'!$B$24*'By group'!Y$23+(1-prop_idu_part)*SUMPRODUCT(Population!$BB101:$BN101,'By group'!$BB$27:$BN$27)*(1-prop_idu_male)/SUMPRODUCT(Population!$B101:$N101,'By group'!$B$27:$N$27)*Probability!BL101*'By group'!$B$24*'By group'!BL$23+Probability!AL101*Population!$DE101*(1-'By group'!AL$28*cond_eff)*'By group'!AL$23*prop_sw_use)*(1-Population!$DG101*circ_eff)</f>
        <v>3.5635935646133806E-5</v>
      </c>
      <c r="M101" s="191">
        <f>((1-(1-prop_idu_part)*SUMPRODUCT(Population!$BB101:$BN101,'By group'!$BB$27:$BN$27)*(1-prop_idu_male)/SUMPRODUCT(Population!$B101:$N101,'By group'!$B$27:$N$27))*Probability!Z101*'By group'!$B$24*'By group'!Z$23+(1-prop_idu_part)*SUMPRODUCT(Population!$BB101:$BN101,'By group'!$BB$27:$BN$27)*(1-prop_idu_male)/SUMPRODUCT(Population!$B101:$N101,'By group'!$B$27:$N$27)*Probability!BM101*'By group'!$B$24*'By group'!BM$23+Probability!AM101*Population!$DE101*(1-'By group'!AM$28*cond_eff)*'By group'!AM$23*prop_sw_use)*(1-Population!$DG101*circ_eff)</f>
        <v>5.5557705329641776E-5</v>
      </c>
      <c r="N101" s="191">
        <f>((1-(1-prop_idu_part)*SUMPRODUCT(Population!$BB101:$BN101,'By group'!$BB$27:$BN$27)*(1-prop_idu_male)/SUMPRODUCT(Population!$B101:$N101,'By group'!$B$27:$N$27))*Probability!AA101*'By group'!$B$24*'By group'!AA$23+(1-prop_idu_part)*SUMPRODUCT(Population!$BB101:$BN101,'By group'!$BB$27:$BN$27)*(1-prop_idu_male)/SUMPRODUCT(Population!$B101:$N101,'By group'!$B$27:$N$27)*Probability!BN101*'By group'!$B$24*'By group'!BN$23+Probability!AN101*Population!$DE101*(1-'By group'!AN$28*cond_eff)*'By group'!AN$23*prop_sw_use)*(1-Population!$DG101*circ_eff)</f>
        <v>4.4694145162091965E-5</v>
      </c>
      <c r="O101" s="190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group'!$BB$27:$BN$27)*prop_idu_male))*Probability!B101*Population!$DC101*(1-'By group'!O$28*'By group'!O$29)*'By group'!B$23+(1-prop_idu_part)*SUMPRODUCT(Population!$BB101:$BN101,'By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group'!$BB$27:$BN$27)*prop_idu_male)*Probability!BB101*Population!$DD101*(1-'By group'!BB$28*'By group'!BB$29)*'By group'!BB$23</f>
        <v>0</v>
      </c>
      <c r="P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group'!$BB$27:$BN$27)*prop_idu_male))*Probability!C101*Population!$DC101*(1-'By group'!P$28*'By group'!P$29)*'By group'!C$23+(1-prop_idu_part)*SUMPRODUCT(Population!$BB101:$BN101,'By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group'!$BB$27:$BN$27)*prop_idu_male)*Probability!BC101*Population!$DD101*(1-'By group'!BC$28*'By group'!BC$29)*'By group'!BC$23</f>
        <v>1.0700765992858658E-3</v>
      </c>
      <c r="Q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group'!$BB$27:$BN$27)*prop_idu_male))*Probability!D101*Population!$DC101*(1-'By group'!Q$28*'By group'!Q$29)*'By group'!D$23+(1-prop_idu_part)*SUMPRODUCT(Population!$BB101:$BN101,'By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group'!$BB$27:$BN$27)*prop_idu_male)*Probability!BD101*Population!$DD101*(1-'By group'!BD$28*'By group'!BD$29)*'By group'!BD$23</f>
        <v>1.5598189339504315E-3</v>
      </c>
      <c r="R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group'!$BB$27:$BN$27)*prop_idu_male))*Probability!E101*Population!$DC101*(1-'By group'!R$28*'By group'!R$29)*'By group'!E$23+(1-prop_idu_part)*SUMPRODUCT(Population!$BB101:$BN101,'By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group'!$BB$27:$BN$27)*prop_idu_male)*Probability!BE101*Population!$DD101*(1-'By group'!BE$28*'By group'!BE$29)*'By group'!BE$23</f>
        <v>1.8051733315717793E-3</v>
      </c>
      <c r="S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group'!$BB$27:$BN$27)*prop_idu_male))*Probability!F101*Population!$DC101*(1-'By group'!S$28*'By group'!S$29)*'By group'!F$23+(1-prop_idu_part)*SUMPRODUCT(Population!$BB101:$BN101,'By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group'!$BB$27:$BN$27)*prop_idu_male)*Probability!BF101*Population!$DD101*(1-'By group'!BF$28*'By group'!BF$29)*'By group'!BF$23</f>
        <v>9.5918177249720014E-4</v>
      </c>
      <c r="T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group'!$BB$27:$BN$27)*prop_idu_male))*Probability!G101*Population!$DC101*(1-'By group'!T$28*'By group'!T$29)*'By group'!G$23+(1-prop_idu_part)*SUMPRODUCT(Population!$BB101:$BN101,'By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group'!$BB$27:$BN$27)*prop_idu_male)*Probability!BG101*Population!$DD101*(1-'By group'!BG$28*'By group'!BG$29)*'By group'!BG$23</f>
        <v>5.7515575057578755E-4</v>
      </c>
      <c r="U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group'!$BB$27:$BN$27)*prop_idu_male))*Probability!H101*Population!$DC101*(1-'By group'!U$28*'By group'!U$29)*'By group'!H$23+(1-prop_idu_part)*SUMPRODUCT(Population!$BB101:$BN101,'By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group'!$BB$27:$BN$27)*prop_idu_male)*Probability!BH101*Population!$DD101*(1-'By group'!BH$28*'By group'!BH$29)*'By group'!BH$23</f>
        <v>4.8387792249848614E-4</v>
      </c>
      <c r="V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group'!$BB$27:$BN$27)*prop_idu_male))*Probability!I101*Population!$DC101*(1-'By group'!V$28*'By group'!V$29)*'By group'!I$23+(1-prop_idu_part)*SUMPRODUCT(Population!$BB101:$BN101,'By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group'!$BB$27:$BN$27)*prop_idu_male)*Probability!BI101*Population!$DD101*(1-'By group'!BI$28*'By group'!BI$29)*'By group'!BI$23</f>
        <v>0</v>
      </c>
      <c r="W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group'!$BB$27:$BN$27)*prop_idu_male))*Probability!J101*Population!$DC101*(1-'By group'!W$28*'By group'!W$29)*'By group'!J$23+(1-prop_idu_part)*SUMPRODUCT(Population!$BB101:$BN101,'By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group'!$BB$27:$BN$27)*prop_idu_male)*Probability!BJ101*Population!$DD101*(1-'By group'!BJ$28*'By group'!BJ$29)*'By group'!BJ$23</f>
        <v>0</v>
      </c>
      <c r="X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group'!$BB$27:$BN$27)*prop_idu_male))*Probability!K101*Population!$DC101*(1-'By group'!X$28*'By group'!X$29)*'By group'!K$23+(1-prop_idu_part)*SUMPRODUCT(Population!$BB101:$BN101,'By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group'!$BB$27:$BN$27)*prop_idu_male)*Probability!BK101*Population!$DD101*(1-'By group'!BK$28*'By group'!BK$29)*'By group'!BK$23</f>
        <v>0</v>
      </c>
      <c r="Y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group'!$BB$27:$BN$27)*prop_idu_male))*Probability!L101*Population!$DC101*(1-'By group'!Y$28*'By group'!Y$29)*'By group'!L$23+(1-prop_idu_part)*SUMPRODUCT(Population!$BB101:$BN101,'By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group'!$BB$27:$BN$27)*prop_idu_male)*Probability!BL101*Population!$DD101*(1-'By group'!BL$28*'By group'!BL$29)*'By group'!BL$23</f>
        <v>1.6205624834379198E-5</v>
      </c>
      <c r="Z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group'!$BB$27:$BN$27)*prop_idu_male))*Probability!M101*Population!$DC101*(1-'By group'!Z$28*'By group'!Z$29)*'By group'!M$23+(1-prop_idu_part)*SUMPRODUCT(Population!$BB101:$BN101,'By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group'!$BB$27:$BN$27)*prop_idu_male)*Probability!BM101*Population!$DD101*(1-'By group'!BM$28*'By group'!BM$29)*'By group'!BM$23</f>
        <v>2.5148120681877859E-5</v>
      </c>
      <c r="AA101" s="191">
        <f>(1-(1-prop_idu_part)*SUMPRODUCT(Population!$BB101:$BN101,'By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group'!$BB$27:$BN$27)*prop_idu_male))*Probability!N101*Population!$DC101*(1-'By group'!AA$28*'By group'!AA$29)*'By group'!N$23+(1-prop_idu_part)*SUMPRODUCT(Population!$BB101:$BN101,'By group'!$BB$27:$BN$27)*prop_idu_male/(SUMPRODUCT(Population!$B101:$N101,'By group'!$B$27:$N$27)-(1-prop_idu_part)*SUMPRODUCT(Population!$BB101:$BN101,'By group'!$BB$27:$BN$27)*(1-prop_idu_male)+(1-prop_idu_part)*SUMPRODUCT(Population!$BB101:$BN101,'By group'!$BB$27:$BN$27)*prop_idu_male)*Probability!BN101*Population!$DD101*(1-'By group'!BN$28*'By group'!BN$29)*'By group'!BN$23</f>
        <v>2.0129930460103544E-5</v>
      </c>
      <c r="AB101" s="229">
        <f>Probability!B101*'By group'!$AB$24*'By group'!B$23</f>
        <v>0</v>
      </c>
      <c r="AC101" s="229">
        <f>Probability!C101*'By group'!$AB$24*'By group'!C$23</f>
        <v>4.9989330026635241E-2</v>
      </c>
      <c r="AD101" s="229">
        <f>Probability!D101*'By group'!$AB$24*'By group'!D$23</f>
        <v>7.2870030736109231E-2</v>
      </c>
      <c r="AE101" s="229">
        <f>Probability!E101*'By group'!$AB$24*'By group'!E$23</f>
        <v>8.4335365623532693E-2</v>
      </c>
      <c r="AF101" s="229">
        <f>Probability!F101*'By group'!$AB$24*'By group'!F$23</f>
        <v>4.4812922834540407E-2</v>
      </c>
      <c r="AG101" s="229">
        <f>Probability!G101*'By group'!$AB$24*'By group'!G$23</f>
        <v>2.6871736655147877E-2</v>
      </c>
      <c r="AH101" s="229">
        <f>Probability!H101*'By group'!$AB$24*'By group'!H$23</f>
        <v>2.2607843689277037E-2</v>
      </c>
      <c r="AI101" s="229">
        <f>Probability!I101*'By group'!$AB$24*'By group'!I$23</f>
        <v>0</v>
      </c>
      <c r="AJ101" s="229">
        <f>Probability!J101*'By group'!$AB$24*'By group'!J$23</f>
        <v>0</v>
      </c>
      <c r="AK101" s="229">
        <f>Probability!K101*'By group'!$AB$24*'By group'!K$23</f>
        <v>0</v>
      </c>
      <c r="AL101" s="229">
        <f>Probability!L101*'By group'!$AB$24*'By group'!L$23</f>
        <v>7.571641757323338E-4</v>
      </c>
      <c r="AM101" s="229">
        <f>Probability!M101*'By group'!$AB$24*'By group'!M$23</f>
        <v>1.1750155995555044E-3</v>
      </c>
      <c r="AN101" s="229">
        <f>Probability!N101*'By group'!$AB$24*'By group'!N$23</f>
        <v>9.4057911362254961E-4</v>
      </c>
      <c r="AO101" s="40">
        <f>Probability!AO101*'By group'!$AO$24*'By group'!AO$23</f>
        <v>0</v>
      </c>
      <c r="AP101" s="42">
        <f>Probability!AP101*'By group'!$AO$24*'By group'!AP$23</f>
        <v>6.306421410431513E-3</v>
      </c>
      <c r="AQ101" s="42">
        <f>Probability!AQ101*'By group'!$AO$24*'By group'!AQ$23</f>
        <v>9.1413902044507108E-3</v>
      </c>
      <c r="AR101" s="42">
        <f>Probability!AR101*'By group'!$AO$24*'By group'!AR$23</f>
        <v>1.0483732697997124E-2</v>
      </c>
      <c r="AS101" s="42">
        <f>Probability!AS101*'By group'!$AO$24*'By group'!AS$23</f>
        <v>5.5269592845711476E-3</v>
      </c>
      <c r="AT101" s="42">
        <f>Probability!AT101*'By group'!$AO$24*'By group'!AT$23</f>
        <v>3.2928995802529925E-3</v>
      </c>
      <c r="AU101" s="42">
        <f>Probability!AU101*'By group'!$AO$24*'By group'!AU$23</f>
        <v>2.7331827635395218E-3</v>
      </c>
      <c r="AV101" s="42">
        <f>Probability!AV101*'By group'!$AO$24*'By group'!AV$23</f>
        <v>0</v>
      </c>
      <c r="AW101" s="42">
        <f>Probability!AW101*'By group'!$AO$24*'By group'!AW$23</f>
        <v>0</v>
      </c>
      <c r="AX101" s="42">
        <f>Probability!AX101*'By group'!$AO$24*'By group'!AX$23</f>
        <v>0</v>
      </c>
      <c r="AY101" s="42">
        <f>Probability!AY101*'By group'!$AO$24*'By group'!AY$23</f>
        <v>9.1451095020513406E-5</v>
      </c>
      <c r="AZ101" s="42">
        <f>Probability!AZ101*'By group'!$AO$24*'By group'!AZ$23</f>
        <v>1.394046109510711E-4</v>
      </c>
      <c r="BA101" s="43">
        <f>Probability!BA101*'By group'!$AO$24*'By group'!BA$23</f>
        <v>1.0855252921126472E-4</v>
      </c>
      <c r="BB101" s="191">
        <f>prop_idu_part*Probability!BB101*'By group'!$BB$24*'By group'!BB$23+Probability!BB101*'By group'!$BB$30*'By group'!BB$31</f>
        <v>0</v>
      </c>
      <c r="BC101" s="191">
        <f>prop_idu_part*Probability!BC101*'By group'!$BB$24*'By group'!BC$23+Probability!BC101*'By group'!$BB$30*'By group'!BC$31</f>
        <v>5.8642803580593636E-2</v>
      </c>
      <c r="BD101" s="191">
        <f>prop_idu_part*Probability!BD101*'By group'!$BB$24*'By group'!BD$23+Probability!BD101*'By group'!$BB$30*'By group'!BD$31</f>
        <v>0.13715316640570896</v>
      </c>
      <c r="BE101" s="191">
        <f>prop_idu_part*Probability!BE101*'By group'!$BB$24*'By group'!BE$23+Probability!BE101*'By group'!$BB$30*'By group'!BE$31</f>
        <v>0.13417084702132426</v>
      </c>
      <c r="BF101" s="191">
        <f>prop_idu_part*Probability!BF101*'By group'!$BB$24*'By group'!BF$23+Probability!BF101*'By group'!$BB$30*'By group'!BF$31</f>
        <v>4.3854216044750018E-2</v>
      </c>
      <c r="BG101" s="191">
        <f>prop_idu_part*Probability!BG101*'By group'!$BB$24*'By group'!BG$23+Probability!BG101*'By group'!$BB$30*'By group'!BG$31</f>
        <v>1.3391747056992889E-2</v>
      </c>
      <c r="BH101" s="191">
        <f>prop_idu_part*Probability!BH101*'By group'!$BB$24*'By group'!BH$23+Probability!BH101*'By group'!$BB$30*'By group'!BH$31</f>
        <v>1.050354904045556E-2</v>
      </c>
      <c r="BI101" s="191">
        <f>prop_idu_part*Probability!BI101*'By group'!$BB$24*'By group'!BI$23+Probability!BI101*'By group'!$BB$30*'By group'!BI$31</f>
        <v>0</v>
      </c>
      <c r="BJ101" s="191">
        <f>prop_idu_part*Probability!BJ101*'By group'!$BB$24*'By group'!BJ$23+Probability!BJ101*'By group'!$BB$30*'By group'!BJ$31</f>
        <v>0</v>
      </c>
      <c r="BK101" s="191">
        <f>prop_idu_part*Probability!BK101*'By group'!$BB$24*'By group'!BK$23+Probability!BK101*'By group'!$BB$30*'By group'!BK$31</f>
        <v>0</v>
      </c>
      <c r="BL101" s="191">
        <f>prop_idu_part*Probability!BL101*'By group'!$BB$24*'By group'!BL$23+Probability!BL101*'By group'!$BB$30*'By group'!BL$31</f>
        <v>4.7647211765683003E-3</v>
      </c>
      <c r="BM101" s="191">
        <f>prop_idu_part*Probability!BM101*'By group'!$BB$24*'By group'!BM$23+Probability!BM101*'By group'!$BB$30*'By group'!BM$31</f>
        <v>2.3819697042417715E-3</v>
      </c>
      <c r="BN101" s="192">
        <f>prop_idu_part*Probability!BN101*'By group'!$BB$24*'By group'!BN$23+Probability!BN101*'By group'!$BB$30*'By group'!BN$31</f>
        <v>1.7339156146367585E-3</v>
      </c>
    </row>
    <row r="102" spans="1:66" x14ac:dyDescent="0.25">
      <c r="A102">
        <f t="shared" si="1"/>
        <v>49</v>
      </c>
      <c r="B102" s="190">
        <f>((1-(1-prop_idu_part)*SUMPRODUCT(Population!$BB102:$BN102,'By group'!$BB$27:$BN$27)*(1-prop_idu_male)/SUMPRODUCT(Population!$B102:$N102,'By group'!$B$27:$N$27))*Probability!O102*'By group'!$B$24*'By group'!O$23+(1-prop_idu_part)*SUMPRODUCT(Population!$BB102:$BN102,'By group'!$BB$27:$BN$27)*(1-prop_idu_male)/SUMPRODUCT(Population!$B102:$N102,'By group'!$B$27:$N$27)*Probability!BB102*'By group'!$B$24*'By group'!BB$23+Probability!AB102*Population!$DE102*(1-'By group'!AB$28*cond_eff)*'By group'!AB$23*prop_sw_use)*(1-Population!$DG102*circ_eff)</f>
        <v>0</v>
      </c>
      <c r="C102" s="191">
        <f>((1-(1-prop_idu_part)*SUMPRODUCT(Population!$BB102:$BN102,'By group'!$BB$27:$BN$27)*(1-prop_idu_male)/SUMPRODUCT(Population!$B102:$N102,'By group'!$B$27:$N$27))*Probability!P102*'By group'!$B$24*'By group'!P$23+(1-prop_idu_part)*SUMPRODUCT(Population!$BB102:$BN102,'By group'!$BB$27:$BN$27)*(1-prop_idu_male)/SUMPRODUCT(Population!$B102:$N102,'By group'!$B$27:$N$27)*Probability!BC102*'By group'!$B$24*'By group'!BC$23+Probability!AC102*Population!$DE102*(1-'By group'!AC$28*cond_eff)*'By group'!AC$23*prop_sw_use)*(1-Population!$DG102*circ_eff)</f>
        <v>2.309838448555947E-3</v>
      </c>
      <c r="D102" s="191">
        <f>((1-(1-prop_idu_part)*SUMPRODUCT(Population!$BB102:$BN102,'By group'!$BB$27:$BN$27)*(1-prop_idu_male)/SUMPRODUCT(Population!$B102:$N102,'By group'!$B$27:$N$27))*Probability!Q102*'By group'!$B$24*'By group'!Q$23+(1-prop_idu_part)*SUMPRODUCT(Population!$BB102:$BN102,'By group'!$BB$27:$BN$27)*(1-prop_idu_male)/SUMPRODUCT(Population!$B102:$N102,'By group'!$B$27:$N$27)*Probability!BD102*'By group'!$B$24*'By group'!BD$23+Probability!AD102*Population!$DE102*(1-'By group'!AD$28*cond_eff)*'By group'!AD$23*prop_sw_use)*(1-Population!$DG102*circ_eff)</f>
        <v>3.3783519153545776E-3</v>
      </c>
      <c r="E102" s="191">
        <f>((1-(1-prop_idu_part)*SUMPRODUCT(Population!$BB102:$BN102,'By group'!$BB$27:$BN$27)*(1-prop_idu_male)/SUMPRODUCT(Population!$B102:$N102,'By group'!$B$27:$N$27))*Probability!R102*'By group'!$B$24*'By group'!R$23+(1-prop_idu_part)*SUMPRODUCT(Population!$BB102:$BN102,'By group'!$BB$27:$BN$27)*(1-prop_idu_male)/SUMPRODUCT(Population!$B102:$N102,'By group'!$B$27:$N$27)*Probability!BE102*'By group'!$B$24*'By group'!BE$23+Probability!AE102*Population!$DE102*(1-'By group'!AE$28*cond_eff)*'By group'!AE$23*prop_sw_use)*(1-Population!$DG102*circ_eff)</f>
        <v>3.9281061431674204E-3</v>
      </c>
      <c r="F102" s="191">
        <f>((1-(1-prop_idu_part)*SUMPRODUCT(Population!$BB102:$BN102,'By group'!$BB$27:$BN$27)*(1-prop_idu_male)/SUMPRODUCT(Population!$B102:$N102,'By group'!$B$27:$N$27))*Probability!S102*'By group'!$B$24*'By group'!S$23+(1-prop_idu_part)*SUMPRODUCT(Population!$BB102:$BN102,'By group'!$BB$27:$BN$27)*(1-prop_idu_male)/SUMPRODUCT(Population!$B102:$N102,'By group'!$B$27:$N$27)*Probability!BF102*'By group'!$B$24*'By group'!BF$23+Probability!AF102*Population!$DE102*(1-'By group'!AF$28*cond_eff)*'By group'!AF$23*prop_sw_use)*(1-Population!$DG102*circ_eff)</f>
        <v>2.0945730139660516E-3</v>
      </c>
      <c r="G102" s="191">
        <f>((1-(1-prop_idu_part)*SUMPRODUCT(Population!$BB102:$BN102,'By group'!$BB$27:$BN$27)*(1-prop_idu_male)/SUMPRODUCT(Population!$B102:$N102,'By group'!$B$27:$N$27))*Probability!T102*'By group'!$B$24*'By group'!T$23+(1-prop_idu_part)*SUMPRODUCT(Population!$BB102:$BN102,'By group'!$BB$27:$BN$27)*(1-prop_idu_male)/SUMPRODUCT(Population!$B102:$N102,'By group'!$B$27:$N$27)*Probability!BG102*'By group'!$B$24*'By group'!BG$23+Probability!AG102*Population!$DE102*(1-'By group'!AG$28*cond_eff)*'By group'!AG$23*prop_sw_use)*(1-Population!$DG102*circ_eff)</f>
        <v>1.2591159935261809E-3</v>
      </c>
      <c r="H102" s="191">
        <f>((1-(1-prop_idu_part)*SUMPRODUCT(Population!$BB102:$BN102,'By group'!$BB$27:$BN$27)*(1-prop_idu_male)/SUMPRODUCT(Population!$B102:$N102,'By group'!$B$27:$N$27))*Probability!U102*'By group'!$B$24*'By group'!U$23+(1-prop_idu_part)*SUMPRODUCT(Population!$BB102:$BN102,'By group'!$BB$27:$BN$27)*(1-prop_idu_male)/SUMPRODUCT(Population!$B102:$N102,'By group'!$B$27:$N$27)*Probability!BH102*'By group'!$B$24*'By group'!BH$23+Probability!AH102*Population!$DE102*(1-'By group'!AH$28*cond_eff)*'By group'!AH$23*prop_sw_use)*(1-Population!$DG102*circ_eff)</f>
        <v>1.0638027100777015E-3</v>
      </c>
      <c r="I102" s="191">
        <f>((1-(1-prop_idu_part)*SUMPRODUCT(Population!$BB102:$BN102,'By group'!$BB$27:$BN$27)*(1-prop_idu_male)/SUMPRODUCT(Population!$B102:$N102,'By group'!$B$27:$N$27))*Probability!V102*'By group'!$B$24*'By group'!V$23+(1-prop_idu_part)*SUMPRODUCT(Population!$BB102:$BN102,'By group'!$BB$27:$BN$27)*(1-prop_idu_male)/SUMPRODUCT(Population!$B102:$N102,'By group'!$B$27:$N$27)*Probability!BI102*'By group'!$B$24*'By group'!BI$23+Probability!AI102*Population!$DE102*(1-'By group'!AI$28*cond_eff)*'By group'!AI$23*prop_sw_use)*(1-Population!$DG102*circ_eff)</f>
        <v>0</v>
      </c>
      <c r="J102" s="191">
        <f>((1-(1-prop_idu_part)*SUMPRODUCT(Population!$BB102:$BN102,'By group'!$BB$27:$BN$27)*(1-prop_idu_male)/SUMPRODUCT(Population!$B102:$N102,'By group'!$B$27:$N$27))*Probability!W102*'By group'!$B$24*'By group'!W$23+(1-prop_idu_part)*SUMPRODUCT(Population!$BB102:$BN102,'By group'!$BB$27:$BN$27)*(1-prop_idu_male)/SUMPRODUCT(Population!$B102:$N102,'By group'!$B$27:$N$27)*Probability!BJ102*'By group'!$B$24*'By group'!BJ$23+Probability!AJ102*Population!$DE102*(1-'By group'!AJ$28*cond_eff)*'By group'!AJ$23*prop_sw_use)*(1-Population!$DG102*circ_eff)</f>
        <v>0</v>
      </c>
      <c r="K102" s="191">
        <f>((1-(1-prop_idu_part)*SUMPRODUCT(Population!$BB102:$BN102,'By group'!$BB$27:$BN$27)*(1-prop_idu_male)/SUMPRODUCT(Population!$B102:$N102,'By group'!$B$27:$N$27))*Probability!X102*'By group'!$B$24*'By group'!X$23+(1-prop_idu_part)*SUMPRODUCT(Population!$BB102:$BN102,'By group'!$BB$27:$BN$27)*(1-prop_idu_male)/SUMPRODUCT(Population!$B102:$N102,'By group'!$B$27:$N$27)*Probability!BK102*'By group'!$B$24*'By group'!BK$23+Probability!AK102*Population!$DE102*(1-'By group'!AK$28*cond_eff)*'By group'!AK$23*prop_sw_use)*(1-Population!$DG102*circ_eff)</f>
        <v>0</v>
      </c>
      <c r="L102" s="191">
        <f>((1-(1-prop_idu_part)*SUMPRODUCT(Population!$BB102:$BN102,'By group'!$BB$27:$BN$27)*(1-prop_idu_male)/SUMPRODUCT(Population!$B102:$N102,'By group'!$B$27:$N$27))*Probability!Y102*'By group'!$B$24*'By group'!Y$23+(1-prop_idu_part)*SUMPRODUCT(Population!$BB102:$BN102,'By group'!$BB$27:$BN$27)*(1-prop_idu_male)/SUMPRODUCT(Population!$B102:$N102,'By group'!$B$27:$N$27)*Probability!BL102*'By group'!$B$24*'By group'!BL$23+Probability!AL102*Population!$DE102*(1-'By group'!AL$28*cond_eff)*'By group'!AL$23*prop_sw_use)*(1-Population!$DG102*circ_eff)</f>
        <v>3.5641756330670971E-5</v>
      </c>
      <c r="M102" s="191">
        <f>((1-(1-prop_idu_part)*SUMPRODUCT(Population!$BB102:$BN102,'By group'!$BB$27:$BN$27)*(1-prop_idu_male)/SUMPRODUCT(Population!$B102:$N102,'By group'!$B$27:$N$27))*Probability!Z102*'By group'!$B$24*'By group'!Z$23+(1-prop_idu_part)*SUMPRODUCT(Population!$BB102:$BN102,'By group'!$BB$27:$BN$27)*(1-prop_idu_male)/SUMPRODUCT(Population!$B102:$N102,'By group'!$B$27:$N$27)*Probability!BM102*'By group'!$B$24*'By group'!BM$23+Probability!AM102*Population!$DE102*(1-'By group'!AM$28*cond_eff)*'By group'!AM$23*prop_sw_use)*(1-Population!$DG102*circ_eff)</f>
        <v>5.5564004872412422E-5</v>
      </c>
      <c r="N102" s="191">
        <f>((1-(1-prop_idu_part)*SUMPRODUCT(Population!$BB102:$BN102,'By group'!$BB$27:$BN$27)*(1-prop_idu_male)/SUMPRODUCT(Population!$B102:$N102,'By group'!$B$27:$N$27))*Probability!AA102*'By group'!$B$24*'By group'!AA$23+(1-prop_idu_part)*SUMPRODUCT(Population!$BB102:$BN102,'By group'!$BB$27:$BN$27)*(1-prop_idu_male)/SUMPRODUCT(Population!$B102:$N102,'By group'!$B$27:$N$27)*Probability!BN102*'By group'!$B$24*'By group'!BN$23+Probability!AN102*Population!$DE102*(1-'By group'!AN$28*cond_eff)*'By group'!AN$23*prop_sw_use)*(1-Population!$DG102*circ_eff)</f>
        <v>4.4689583172477097E-5</v>
      </c>
      <c r="O102" s="190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group'!$BB$27:$BN$27)*prop_idu_male))*Probability!B102*Population!$DC102*(1-'By group'!O$28*'By group'!O$29)*'By group'!B$23+(1-prop_idu_part)*SUMPRODUCT(Population!$BB102:$BN102,'By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group'!$BB$27:$BN$27)*prop_idu_male)*Probability!BB102*Population!$DD102*(1-'By group'!BB$28*'By group'!BB$29)*'By group'!BB$23</f>
        <v>0</v>
      </c>
      <c r="P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group'!$BB$27:$BN$27)*prop_idu_male))*Probability!C102*Population!$DC102*(1-'By group'!P$28*'By group'!P$29)*'By group'!C$23+(1-prop_idu_part)*SUMPRODUCT(Population!$BB102:$BN102,'By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group'!$BB$27:$BN$27)*prop_idu_male)*Probability!BC102*Population!$DD102*(1-'By group'!BC$28*'By group'!BC$29)*'By group'!BC$23</f>
        <v>1.0701629803983907E-3</v>
      </c>
      <c r="Q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group'!$BB$27:$BN$27)*prop_idu_male))*Probability!D102*Population!$DC102*(1-'By group'!Q$28*'By group'!Q$29)*'By group'!D$23+(1-prop_idu_part)*SUMPRODUCT(Population!$BB102:$BN102,'By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group'!$BB$27:$BN$27)*prop_idu_male)*Probability!BD102*Population!$DD102*(1-'By group'!BD$28*'By group'!BD$29)*'By group'!BD$23</f>
        <v>1.5599619654130064E-3</v>
      </c>
      <c r="R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group'!$BB$27:$BN$27)*prop_idu_male))*Probability!E102*Population!$DC102*(1-'By group'!R$28*'By group'!R$29)*'By group'!E$23+(1-prop_idu_part)*SUMPRODUCT(Population!$BB102:$BN102,'By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group'!$BB$27:$BN$27)*prop_idu_male)*Probability!BE102*Population!$DD102*(1-'By group'!BE$28*'By group'!BE$29)*'By group'!BE$23</f>
        <v>1.8053577182529799E-3</v>
      </c>
      <c r="S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group'!$BB$27:$BN$27)*prop_idu_male))*Probability!F102*Population!$DC102*(1-'By group'!S$28*'By group'!S$29)*'By group'!F$23+(1-prop_idu_part)*SUMPRODUCT(Population!$BB102:$BN102,'By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group'!$BB$27:$BN$27)*prop_idu_male)*Probability!BF102*Population!$DD102*(1-'By group'!BF$28*'By group'!BF$29)*'By group'!BF$23</f>
        <v>9.5928083581840826E-4</v>
      </c>
      <c r="T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group'!$BB$27:$BN$27)*prop_idu_male))*Probability!G102*Population!$DC102*(1-'By group'!T$28*'By group'!T$29)*'By group'!G$23+(1-prop_idu_part)*SUMPRODUCT(Population!$BB102:$BN102,'By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group'!$BB$27:$BN$27)*prop_idu_male)*Probability!BG102*Population!$DD102*(1-'By group'!BG$28*'By group'!BG$29)*'By group'!BG$23</f>
        <v>5.7521015551186179E-4</v>
      </c>
      <c r="U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group'!$BB$27:$BN$27)*prop_idu_male))*Probability!H102*Population!$DC102*(1-'By group'!U$28*'By group'!U$29)*'By group'!H$23+(1-prop_idu_part)*SUMPRODUCT(Population!$BB102:$BN102,'By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group'!$BB$27:$BN$27)*prop_idu_male)*Probability!BH102*Population!$DD102*(1-'By group'!BH$28*'By group'!BH$29)*'By group'!BH$23</f>
        <v>4.8389722080689404E-4</v>
      </c>
      <c r="V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group'!$BB$27:$BN$27)*prop_idu_male))*Probability!I102*Population!$DC102*(1-'By group'!V$28*'By group'!V$29)*'By group'!I$23+(1-prop_idu_part)*SUMPRODUCT(Population!$BB102:$BN102,'By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group'!$BB$27:$BN$27)*prop_idu_male)*Probability!BI102*Population!$DD102*(1-'By group'!BI$28*'By group'!BI$29)*'By group'!BI$23</f>
        <v>0</v>
      </c>
      <c r="W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group'!$BB$27:$BN$27)*prop_idu_male))*Probability!J102*Population!$DC102*(1-'By group'!W$28*'By group'!W$29)*'By group'!J$23+(1-prop_idu_part)*SUMPRODUCT(Population!$BB102:$BN102,'By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group'!$BB$27:$BN$27)*prop_idu_male)*Probability!BJ102*Population!$DD102*(1-'By group'!BJ$28*'By group'!BJ$29)*'By group'!BJ$23</f>
        <v>0</v>
      </c>
      <c r="X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group'!$BB$27:$BN$27)*prop_idu_male))*Probability!K102*Population!$DC102*(1-'By group'!X$28*'By group'!X$29)*'By group'!K$23+(1-prop_idu_part)*SUMPRODUCT(Population!$BB102:$BN102,'By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group'!$BB$27:$BN$27)*prop_idu_male)*Probability!BK102*Population!$DD102*(1-'By group'!BK$28*'By group'!BK$29)*'By group'!BK$23</f>
        <v>0</v>
      </c>
      <c r="Y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group'!$BB$27:$BN$27)*prop_idu_male))*Probability!L102*Population!$DC102*(1-'By group'!Y$28*'By group'!Y$29)*'By group'!L$23+(1-prop_idu_part)*SUMPRODUCT(Population!$BB102:$BN102,'By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group'!$BB$27:$BN$27)*prop_idu_male)*Probability!BL102*Population!$DD102*(1-'By group'!BL$28*'By group'!BL$29)*'By group'!BL$23</f>
        <v>1.6206438524197868E-5</v>
      </c>
      <c r="Z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group'!$BB$27:$BN$27)*prop_idu_male))*Probability!M102*Population!$DC102*(1-'By group'!Z$28*'By group'!Z$29)*'By group'!M$23+(1-prop_idu_part)*SUMPRODUCT(Population!$BB102:$BN102,'By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group'!$BB$27:$BN$27)*prop_idu_male)*Probability!BM102*Population!$DD102*(1-'By group'!BM$28*'By group'!BM$29)*'By group'!BM$23</f>
        <v>2.5146754787374166E-5</v>
      </c>
      <c r="AA102" s="191">
        <f>(1-(1-prop_idu_part)*SUMPRODUCT(Population!$BB102:$BN102,'By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group'!$BB$27:$BN$27)*prop_idu_male))*Probability!N102*Population!$DC102*(1-'By group'!AA$28*'By group'!AA$29)*'By group'!N$23+(1-prop_idu_part)*SUMPRODUCT(Population!$BB102:$BN102,'By group'!$BB$27:$BN$27)*prop_idu_male/(SUMPRODUCT(Population!$B102:$N102,'By group'!$B$27:$N$27)-(1-prop_idu_part)*SUMPRODUCT(Population!$BB102:$BN102,'By group'!$BB$27:$BN$27)*(1-prop_idu_male)+(1-prop_idu_part)*SUMPRODUCT(Population!$BB102:$BN102,'By group'!$BB$27:$BN$27)*prop_idu_male)*Probability!BN102*Population!$DD102*(1-'By group'!BN$28*'By group'!BN$29)*'By group'!BN$23</f>
        <v>2.0122689478395887E-5</v>
      </c>
      <c r="AB102" s="229">
        <f>Probability!B102*'By group'!$AB$24*'By group'!B$23</f>
        <v>0</v>
      </c>
      <c r="AC102" s="229">
        <f>Probability!C102*'By group'!$AB$24*'By group'!C$23</f>
        <v>4.999626148029257E-2</v>
      </c>
      <c r="AD102" s="229">
        <f>Probability!D102*'By group'!$AB$24*'By group'!D$23</f>
        <v>7.2880934525046945E-2</v>
      </c>
      <c r="AE102" s="229">
        <f>Probability!E102*'By group'!$AB$24*'By group'!E$23</f>
        <v>8.4348865915797544E-2</v>
      </c>
      <c r="AF102" s="229">
        <f>Probability!F102*'By group'!$AB$24*'By group'!F$23</f>
        <v>4.4820147141122688E-2</v>
      </c>
      <c r="AG102" s="229">
        <f>Probability!G102*'By group'!$AB$24*'By group'!G$23</f>
        <v>2.6875835029691573E-2</v>
      </c>
      <c r="AH102" s="229">
        <f>Probability!H102*'By group'!$AB$24*'By group'!H$23</f>
        <v>2.2610054278964269E-2</v>
      </c>
      <c r="AI102" s="229">
        <f>Probability!I102*'By group'!$AB$24*'By group'!I$23</f>
        <v>0</v>
      </c>
      <c r="AJ102" s="229">
        <f>Probability!J102*'By group'!$AB$24*'By group'!J$23</f>
        <v>0</v>
      </c>
      <c r="AK102" s="229">
        <f>Probability!K102*'By group'!$AB$24*'By group'!K$23</f>
        <v>0</v>
      </c>
      <c r="AL102" s="229">
        <f>Probability!L102*'By group'!$AB$24*'By group'!L$23</f>
        <v>7.5724603398684778E-4</v>
      </c>
      <c r="AM102" s="229">
        <f>Probability!M102*'By group'!$AB$24*'By group'!M$23</f>
        <v>1.1750197636814087E-3</v>
      </c>
      <c r="AN102" s="229">
        <f>Probability!N102*'By group'!$AB$24*'By group'!N$23</f>
        <v>9.4029509531914272E-4</v>
      </c>
      <c r="AO102" s="40">
        <f>Probability!AO102*'By group'!$AO$24*'By group'!AO$23</f>
        <v>0</v>
      </c>
      <c r="AP102" s="42">
        <f>Probability!AP102*'By group'!$AO$24*'By group'!AP$23</f>
        <v>6.3255767992714835E-3</v>
      </c>
      <c r="AQ102" s="42">
        <f>Probability!AQ102*'By group'!$AO$24*'By group'!AQ$23</f>
        <v>9.1709254712995444E-3</v>
      </c>
      <c r="AR102" s="42">
        <f>Probability!AR102*'By group'!$AO$24*'By group'!AR$23</f>
        <v>1.0520753573841954E-2</v>
      </c>
      <c r="AS102" s="42">
        <f>Probability!AS102*'By group'!$AO$24*'By group'!AS$23</f>
        <v>5.5478546467230879E-3</v>
      </c>
      <c r="AT102" s="42">
        <f>Probability!AT102*'By group'!$AO$24*'By group'!AT$23</f>
        <v>3.3059863157628884E-3</v>
      </c>
      <c r="AU102" s="42">
        <f>Probability!AU102*'By group'!$AO$24*'By group'!AU$23</f>
        <v>2.7450610984271818E-3</v>
      </c>
      <c r="AV102" s="42">
        <f>Probability!AV102*'By group'!$AO$24*'By group'!AV$23</f>
        <v>0</v>
      </c>
      <c r="AW102" s="42">
        <f>Probability!AW102*'By group'!$AO$24*'By group'!AW$23</f>
        <v>0</v>
      </c>
      <c r="AX102" s="42">
        <f>Probability!AX102*'By group'!$AO$24*'By group'!AX$23</f>
        <v>0</v>
      </c>
      <c r="AY102" s="42">
        <f>Probability!AY102*'By group'!$AO$24*'By group'!AY$23</f>
        <v>9.185181422468366E-5</v>
      </c>
      <c r="AZ102" s="42">
        <f>Probability!AZ102*'By group'!$AO$24*'By group'!AZ$23</f>
        <v>1.400800564260075E-4</v>
      </c>
      <c r="BA102" s="43">
        <f>Probability!BA102*'By group'!$AO$24*'By group'!BA$23</f>
        <v>1.0914372369205123E-4</v>
      </c>
      <c r="BB102" s="191">
        <f>prop_idu_part*Probability!BB102*'By group'!$BB$24*'By group'!BB$23+Probability!BB102*'By group'!$BB$30*'By group'!BB$31</f>
        <v>0</v>
      </c>
      <c r="BC102" s="191">
        <f>prop_idu_part*Probability!BC102*'By group'!$BB$24*'By group'!BC$23+Probability!BC102*'By group'!$BB$30*'By group'!BC$31</f>
        <v>5.8642765414061632E-2</v>
      </c>
      <c r="BD102" s="191">
        <f>prop_idu_part*Probability!BD102*'By group'!$BB$24*'By group'!BD$23+Probability!BD102*'By group'!$BB$30*'By group'!BD$31</f>
        <v>0.13715358603163988</v>
      </c>
      <c r="BE102" s="191">
        <f>prop_idu_part*Probability!BE102*'By group'!$BB$24*'By group'!BE$23+Probability!BE102*'By group'!$BB$30*'By group'!BE$31</f>
        <v>0.13417188073612751</v>
      </c>
      <c r="BF102" s="191">
        <f>prop_idu_part*Probability!BF102*'By group'!$BB$24*'By group'!BF$23+Probability!BF102*'By group'!$BB$30*'By group'!BF$31</f>
        <v>4.3854674929194731E-2</v>
      </c>
      <c r="BG102" s="191">
        <f>prop_idu_part*Probability!BG102*'By group'!$BB$24*'By group'!BG$23+Probability!BG102*'By group'!$BB$30*'By group'!BG$31</f>
        <v>1.3391897621440163E-2</v>
      </c>
      <c r="BH102" s="191">
        <f>prop_idu_part*Probability!BH102*'By group'!$BB$24*'By group'!BH$23+Probability!BH102*'By group'!$BB$30*'By group'!BH$31</f>
        <v>1.0503623902050816E-2</v>
      </c>
      <c r="BI102" s="191">
        <f>prop_idu_part*Probability!BI102*'By group'!$BB$24*'By group'!BI$23+Probability!BI102*'By group'!$BB$30*'By group'!BI$31</f>
        <v>0</v>
      </c>
      <c r="BJ102" s="191">
        <f>prop_idu_part*Probability!BJ102*'By group'!$BB$24*'By group'!BJ$23+Probability!BJ102*'By group'!$BB$30*'By group'!BJ$31</f>
        <v>0</v>
      </c>
      <c r="BK102" s="191">
        <f>prop_idu_part*Probability!BK102*'By group'!$BB$24*'By group'!BK$23+Probability!BK102*'By group'!$BB$30*'By group'!BK$31</f>
        <v>0</v>
      </c>
      <c r="BL102" s="191">
        <f>prop_idu_part*Probability!BL102*'By group'!$BB$24*'By group'!BL$23+Probability!BL102*'By group'!$BB$30*'By group'!BL$31</f>
        <v>4.7647620872366707E-3</v>
      </c>
      <c r="BM102" s="191">
        <f>prop_idu_part*Probability!BM102*'By group'!$BB$24*'By group'!BM$23+Probability!BM102*'By group'!$BB$30*'By group'!BM$31</f>
        <v>2.3819623057611825E-3</v>
      </c>
      <c r="BN102" s="192">
        <f>prop_idu_part*Probability!BN102*'By group'!$BB$24*'By group'!BN$23+Probability!BN102*'By group'!$BB$30*'By group'!BN$31</f>
        <v>1.733832179754385E-3</v>
      </c>
    </row>
    <row r="103" spans="1:66" x14ac:dyDescent="0.25">
      <c r="A103">
        <f t="shared" si="1"/>
        <v>49.5</v>
      </c>
      <c r="B103" s="190">
        <f>((1-(1-prop_idu_part)*SUMPRODUCT(Population!$BB103:$BN103,'By group'!$BB$27:$BN$27)*(1-prop_idu_male)/SUMPRODUCT(Population!$B103:$N103,'By group'!$B$27:$N$27))*Probability!O103*'By group'!$B$24*'By group'!O$23+(1-prop_idu_part)*SUMPRODUCT(Population!$BB103:$BN103,'By group'!$BB$27:$BN$27)*(1-prop_idu_male)/SUMPRODUCT(Population!$B103:$N103,'By group'!$B$27:$N$27)*Probability!BB103*'By group'!$B$24*'By group'!BB$23+Probability!AB103*Population!$DE103*(1-'By group'!AB$28*cond_eff)*'By group'!AB$23*prop_sw_use)*(1-Population!$DG103*circ_eff)</f>
        <v>0</v>
      </c>
      <c r="C103" s="191">
        <f>((1-(1-prop_idu_part)*SUMPRODUCT(Population!$BB103:$BN103,'By group'!$BB$27:$BN$27)*(1-prop_idu_male)/SUMPRODUCT(Population!$B103:$N103,'By group'!$B$27:$N$27))*Probability!P103*'By group'!$B$24*'By group'!P$23+(1-prop_idu_part)*SUMPRODUCT(Population!$BB103:$BN103,'By group'!$BB$27:$BN$27)*(1-prop_idu_male)/SUMPRODUCT(Population!$B103:$N103,'By group'!$B$27:$N$27)*Probability!BC103*'By group'!$B$24*'By group'!BC$23+Probability!AC103*Population!$DE103*(1-'By group'!AC$28*cond_eff)*'By group'!AC$23*prop_sw_use)*(1-Population!$DG103*circ_eff)</f>
        <v>2.3100909310392161E-3</v>
      </c>
      <c r="D103" s="191">
        <f>((1-(1-prop_idu_part)*SUMPRODUCT(Population!$BB103:$BN103,'By group'!$BB$27:$BN$27)*(1-prop_idu_male)/SUMPRODUCT(Population!$B103:$N103,'By group'!$B$27:$N$27))*Probability!Q103*'By group'!$B$24*'By group'!Q$23+(1-prop_idu_part)*SUMPRODUCT(Population!$BB103:$BN103,'By group'!$BB$27:$BN$27)*(1-prop_idu_male)/SUMPRODUCT(Population!$B103:$N103,'By group'!$B$27:$N$27)*Probability!BD103*'By group'!$B$24*'By group'!BD$23+Probability!AD103*Population!$DE103*(1-'By group'!AD$28*cond_eff)*'By group'!AD$23*prop_sw_use)*(1-Population!$DG103*circ_eff)</f>
        <v>3.3787747844272373E-3</v>
      </c>
      <c r="E103" s="191">
        <f>((1-(1-prop_idu_part)*SUMPRODUCT(Population!$BB103:$BN103,'By group'!$BB$27:$BN$27)*(1-prop_idu_male)/SUMPRODUCT(Population!$B103:$N103,'By group'!$B$27:$N$27))*Probability!R103*'By group'!$B$24*'By group'!R$23+(1-prop_idu_part)*SUMPRODUCT(Population!$BB103:$BN103,'By group'!$BB$27:$BN$27)*(1-prop_idu_male)/SUMPRODUCT(Population!$B103:$N103,'By group'!$B$27:$N$27)*Probability!BE103*'By group'!$B$24*'By group'!BE$23+Probability!AE103*Population!$DE103*(1-'By group'!AE$28*cond_eff)*'By group'!AE$23*prop_sw_use)*(1-Population!$DG103*circ_eff)</f>
        <v>3.9286851639618852E-3</v>
      </c>
      <c r="F103" s="191">
        <f>((1-(1-prop_idu_part)*SUMPRODUCT(Population!$BB103:$BN103,'By group'!$BB$27:$BN$27)*(1-prop_idu_male)/SUMPRODUCT(Population!$B103:$N103,'By group'!$B$27:$N$27))*Probability!S103*'By group'!$B$24*'By group'!S$23+(1-prop_idu_part)*SUMPRODUCT(Population!$BB103:$BN103,'By group'!$BB$27:$BN$27)*(1-prop_idu_male)/SUMPRODUCT(Population!$B103:$N103,'By group'!$B$27:$N$27)*Probability!BF103*'By group'!$B$24*'By group'!BF$23+Probability!AF103*Population!$DE103*(1-'By group'!AF$28*cond_eff)*'By group'!AF$23*prop_sw_use)*(1-Population!$DG103*circ_eff)</f>
        <v>2.0949124437245892E-3</v>
      </c>
      <c r="G103" s="191">
        <f>((1-(1-prop_idu_part)*SUMPRODUCT(Population!$BB103:$BN103,'By group'!$BB$27:$BN$27)*(1-prop_idu_male)/SUMPRODUCT(Population!$B103:$N103,'By group'!$B$27:$N$27))*Probability!T103*'By group'!$B$24*'By group'!T$23+(1-prop_idu_part)*SUMPRODUCT(Population!$BB103:$BN103,'By group'!$BB$27:$BN$27)*(1-prop_idu_male)/SUMPRODUCT(Population!$B103:$N103,'By group'!$B$27:$N$27)*Probability!BG103*'By group'!$B$24*'By group'!BG$23+Probability!AG103*Population!$DE103*(1-'By group'!AG$28*cond_eff)*'By group'!AG$23*prop_sw_use)*(1-Population!$DG103*circ_eff)</f>
        <v>1.2593269763804807E-3</v>
      </c>
      <c r="H103" s="191">
        <f>((1-(1-prop_idu_part)*SUMPRODUCT(Population!$BB103:$BN103,'By group'!$BB$27:$BN$27)*(1-prop_idu_male)/SUMPRODUCT(Population!$B103:$N103,'By group'!$B$27:$N$27))*Probability!U103*'By group'!$B$24*'By group'!U$23+(1-prop_idu_part)*SUMPRODUCT(Population!$BB103:$BN103,'By group'!$BB$27:$BN$27)*(1-prop_idu_male)/SUMPRODUCT(Population!$B103:$N103,'By group'!$B$27:$N$27)*Probability!BH103*'By group'!$B$24*'By group'!BH$23+Probability!AH103*Population!$DE103*(1-'By group'!AH$28*cond_eff)*'By group'!AH$23*prop_sw_use)*(1-Population!$DG103*circ_eff)</f>
        <v>1.063963117611675E-3</v>
      </c>
      <c r="I103" s="191">
        <f>((1-(1-prop_idu_part)*SUMPRODUCT(Population!$BB103:$BN103,'By group'!$BB$27:$BN$27)*(1-prop_idu_male)/SUMPRODUCT(Population!$B103:$N103,'By group'!$B$27:$N$27))*Probability!V103*'By group'!$B$24*'By group'!V$23+(1-prop_idu_part)*SUMPRODUCT(Population!$BB103:$BN103,'By group'!$BB$27:$BN$27)*(1-prop_idu_male)/SUMPRODUCT(Population!$B103:$N103,'By group'!$B$27:$N$27)*Probability!BI103*'By group'!$B$24*'By group'!BI$23+Probability!AI103*Population!$DE103*(1-'By group'!AI$28*cond_eff)*'By group'!AI$23*prop_sw_use)*(1-Population!$DG103*circ_eff)</f>
        <v>0</v>
      </c>
      <c r="J103" s="191">
        <f>((1-(1-prop_idu_part)*SUMPRODUCT(Population!$BB103:$BN103,'By group'!$BB$27:$BN$27)*(1-prop_idu_male)/SUMPRODUCT(Population!$B103:$N103,'By group'!$B$27:$N$27))*Probability!W103*'By group'!$B$24*'By group'!W$23+(1-prop_idu_part)*SUMPRODUCT(Population!$BB103:$BN103,'By group'!$BB$27:$BN$27)*(1-prop_idu_male)/SUMPRODUCT(Population!$B103:$N103,'By group'!$B$27:$N$27)*Probability!BJ103*'By group'!$B$24*'By group'!BJ$23+Probability!AJ103*Population!$DE103*(1-'By group'!AJ$28*cond_eff)*'By group'!AJ$23*prop_sw_use)*(1-Population!$DG103*circ_eff)</f>
        <v>0</v>
      </c>
      <c r="K103" s="191">
        <f>((1-(1-prop_idu_part)*SUMPRODUCT(Population!$BB103:$BN103,'By group'!$BB$27:$BN$27)*(1-prop_idu_male)/SUMPRODUCT(Population!$B103:$N103,'By group'!$B$27:$N$27))*Probability!X103*'By group'!$B$24*'By group'!X$23+(1-prop_idu_part)*SUMPRODUCT(Population!$BB103:$BN103,'By group'!$BB$27:$BN$27)*(1-prop_idu_male)/SUMPRODUCT(Population!$B103:$N103,'By group'!$B$27:$N$27)*Probability!BK103*'By group'!$B$24*'By group'!BK$23+Probability!AK103*Population!$DE103*(1-'By group'!AK$28*cond_eff)*'By group'!AK$23*prop_sw_use)*(1-Population!$DG103*circ_eff)</f>
        <v>0</v>
      </c>
      <c r="L103" s="191">
        <f>((1-(1-prop_idu_part)*SUMPRODUCT(Population!$BB103:$BN103,'By group'!$BB$27:$BN$27)*(1-prop_idu_male)/SUMPRODUCT(Population!$B103:$N103,'By group'!$B$27:$N$27))*Probability!Y103*'By group'!$B$24*'By group'!Y$23+(1-prop_idu_part)*SUMPRODUCT(Population!$BB103:$BN103,'By group'!$BB$27:$BN$27)*(1-prop_idu_male)/SUMPRODUCT(Population!$B103:$N103,'By group'!$B$27:$N$27)*Probability!BL103*'By group'!$B$24*'By group'!BL$23+Probability!AL103*Population!$DE103*(1-'By group'!AL$28*cond_eff)*'By group'!AL$23*prop_sw_use)*(1-Population!$DG103*circ_eff)</f>
        <v>3.5647591673406029E-5</v>
      </c>
      <c r="M103" s="191">
        <f>((1-(1-prop_idu_part)*SUMPRODUCT(Population!$BB103:$BN103,'By group'!$BB$27:$BN$27)*(1-prop_idu_male)/SUMPRODUCT(Population!$B103:$N103,'By group'!$B$27:$N$27))*Probability!Z103*'By group'!$B$24*'By group'!Z$23+(1-prop_idu_part)*SUMPRODUCT(Population!$BB103:$BN103,'By group'!$BB$27:$BN$27)*(1-prop_idu_male)/SUMPRODUCT(Population!$B103:$N103,'By group'!$B$27:$N$27)*Probability!BM103*'By group'!$B$24*'By group'!BM$23+Probability!AM103*Population!$DE103*(1-'By group'!AM$28*cond_eff)*'By group'!AM$23*prop_sw_use)*(1-Population!$DG103*circ_eff)</f>
        <v>5.5570721161840387E-5</v>
      </c>
      <c r="N103" s="191">
        <f>((1-(1-prop_idu_part)*SUMPRODUCT(Population!$BB103:$BN103,'By group'!$BB$27:$BN$27)*(1-prop_idu_male)/SUMPRODUCT(Population!$B103:$N103,'By group'!$B$27:$N$27))*Probability!AA103*'By group'!$B$24*'By group'!AA$23+(1-prop_idu_part)*SUMPRODUCT(Population!$BB103:$BN103,'By group'!$BB$27:$BN$27)*(1-prop_idu_male)/SUMPRODUCT(Population!$B103:$N103,'By group'!$B$27:$N$27)*Probability!BN103*'By group'!$B$24*'By group'!BN$23+Probability!AN103*Population!$DE103*(1-'By group'!AN$28*cond_eff)*'By group'!AN$23*prop_sw_use)*(1-Population!$DG103*circ_eff)</f>
        <v>4.4686191658159082E-5</v>
      </c>
      <c r="O103" s="190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group'!$BB$27:$BN$27)*prop_idu_male))*Probability!B103*Population!$DC103*(1-'By group'!O$28*'By group'!O$29)*'By group'!B$23+(1-prop_idu_part)*SUMPRODUCT(Population!$BB103:$BN103,'By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group'!$BB$27:$BN$27)*prop_idu_male)*Probability!BB103*Population!$DD103*(1-'By group'!BB$28*'By group'!BB$29)*'By group'!BB$23</f>
        <v>0</v>
      </c>
      <c r="P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group'!$BB$27:$BN$27)*prop_idu_male))*Probability!C103*Population!$DC103*(1-'By group'!P$28*'By group'!P$29)*'By group'!C$23+(1-prop_idu_part)*SUMPRODUCT(Population!$BB103:$BN103,'By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group'!$BB$27:$BN$27)*prop_idu_male)*Probability!BC103*Population!$DD103*(1-'By group'!BC$28*'By group'!BC$29)*'By group'!BC$23</f>
        <v>1.0702476188430468E-3</v>
      </c>
      <c r="Q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group'!$BB$27:$BN$27)*prop_idu_male))*Probability!D103*Population!$DC103*(1-'By group'!Q$28*'By group'!Q$29)*'By group'!D$23+(1-prop_idu_part)*SUMPRODUCT(Population!$BB103:$BN103,'By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group'!$BB$27:$BN$27)*prop_idu_male)*Probability!BD103*Population!$DD103*(1-'By group'!BD$28*'By group'!BD$29)*'By group'!BD$23</f>
        <v>1.5601029914384034E-3</v>
      </c>
      <c r="R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group'!$BB$27:$BN$27)*prop_idu_male))*Probability!E103*Population!$DC103*(1-'By group'!R$28*'By group'!R$29)*'By group'!E$23+(1-prop_idu_part)*SUMPRODUCT(Population!$BB103:$BN103,'By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group'!$BB$27:$BN$27)*prop_idu_male)*Probability!BE103*Population!$DD103*(1-'By group'!BE$28*'By group'!BE$29)*'By group'!BE$23</f>
        <v>1.8055419934617108E-3</v>
      </c>
      <c r="S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group'!$BB$27:$BN$27)*prop_idu_male))*Probability!F103*Population!$DC103*(1-'By group'!S$28*'By group'!S$29)*'By group'!F$23+(1-prop_idu_part)*SUMPRODUCT(Population!$BB103:$BN103,'By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group'!$BB$27:$BN$27)*prop_idu_male)*Probability!BF103*Population!$DD103*(1-'By group'!BF$28*'By group'!BF$29)*'By group'!BF$23</f>
        <v>9.5938147601853723E-4</v>
      </c>
      <c r="T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group'!$BB$27:$BN$27)*prop_idu_male))*Probability!G103*Population!$DC103*(1-'By group'!T$28*'By group'!T$29)*'By group'!G$23+(1-prop_idu_part)*SUMPRODUCT(Population!$BB103:$BN103,'By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group'!$BB$27:$BN$27)*prop_idu_male)*Probability!BG103*Population!$DD103*(1-'By group'!BG$28*'By group'!BG$29)*'By group'!BG$23</f>
        <v>5.7526670948675966E-4</v>
      </c>
      <c r="U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group'!$BB$27:$BN$27)*prop_idu_male))*Probability!H103*Population!$DC103*(1-'By group'!U$28*'By group'!U$29)*'By group'!H$23+(1-prop_idu_part)*SUMPRODUCT(Population!$BB103:$BN103,'By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group'!$BB$27:$BN$27)*prop_idu_male)*Probability!BH103*Population!$DD103*(1-'By group'!BH$28*'By group'!BH$29)*'By group'!BH$23</f>
        <v>4.8392154321683144E-4</v>
      </c>
      <c r="V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group'!$BB$27:$BN$27)*prop_idu_male))*Probability!I103*Population!$DC103*(1-'By group'!V$28*'By group'!V$29)*'By group'!I$23+(1-prop_idu_part)*SUMPRODUCT(Population!$BB103:$BN103,'By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group'!$BB$27:$BN$27)*prop_idu_male)*Probability!BI103*Population!$DD103*(1-'By group'!BI$28*'By group'!BI$29)*'By group'!BI$23</f>
        <v>0</v>
      </c>
      <c r="W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group'!$BB$27:$BN$27)*prop_idu_male))*Probability!J103*Population!$DC103*(1-'By group'!W$28*'By group'!W$29)*'By group'!J$23+(1-prop_idu_part)*SUMPRODUCT(Population!$BB103:$BN103,'By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group'!$BB$27:$BN$27)*prop_idu_male)*Probability!BJ103*Population!$DD103*(1-'By group'!BJ$28*'By group'!BJ$29)*'By group'!BJ$23</f>
        <v>0</v>
      </c>
      <c r="X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group'!$BB$27:$BN$27)*prop_idu_male))*Probability!K103*Population!$DC103*(1-'By group'!X$28*'By group'!X$29)*'By group'!K$23+(1-prop_idu_part)*SUMPRODUCT(Population!$BB103:$BN103,'By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group'!$BB$27:$BN$27)*prop_idu_male)*Probability!BK103*Population!$DD103*(1-'By group'!BK$28*'By group'!BK$29)*'By group'!BK$23</f>
        <v>0</v>
      </c>
      <c r="Y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group'!$BB$27:$BN$27)*prop_idu_male))*Probability!L103*Population!$DC103*(1-'By group'!Y$28*'By group'!Y$29)*'By group'!L$23+(1-prop_idu_part)*SUMPRODUCT(Population!$BB103:$BN103,'By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group'!$BB$27:$BN$27)*prop_idu_male)*Probability!BL103*Population!$DD103*(1-'By group'!BL$28*'By group'!BL$29)*'By group'!BL$23</f>
        <v>1.6207418992129616E-5</v>
      </c>
      <c r="Z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group'!$BB$27:$BN$27)*prop_idu_male))*Probability!M103*Population!$DC103*(1-'By group'!Z$28*'By group'!Z$29)*'By group'!M$23+(1-prop_idu_part)*SUMPRODUCT(Population!$BB103:$BN103,'By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group'!$BB$27:$BN$27)*prop_idu_male)*Probability!BM103*Population!$DD103*(1-'By group'!BM$28*'By group'!BM$29)*'By group'!BM$23</f>
        <v>2.5145928188374387E-5</v>
      </c>
      <c r="AA103" s="191">
        <f>(1-(1-prop_idu_part)*SUMPRODUCT(Population!$BB103:$BN103,'By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group'!$BB$27:$BN$27)*prop_idu_male))*Probability!N103*Population!$DC103*(1-'By group'!AA$28*'By group'!AA$29)*'By group'!N$23+(1-prop_idu_part)*SUMPRODUCT(Population!$BB103:$BN103,'By group'!$BB$27:$BN$27)*prop_idu_male/(SUMPRODUCT(Population!$B103:$N103,'By group'!$B$27:$N$27)-(1-prop_idu_part)*SUMPRODUCT(Population!$BB103:$BN103,'By group'!$BB$27:$BN$27)*(1-prop_idu_male)+(1-prop_idu_part)*SUMPRODUCT(Population!$BB103:$BN103,'By group'!$BB$27:$BN$27)*prop_idu_male)*Probability!BN103*Population!$DD103*(1-'By group'!BN$28*'By group'!BN$29)*'By group'!BN$23</f>
        <v>2.0116365450578021E-5</v>
      </c>
      <c r="AB103" s="229">
        <f>Probability!B103*'By group'!$AB$24*'By group'!B$23</f>
        <v>0</v>
      </c>
      <c r="AC103" s="229">
        <f>Probability!C103*'By group'!$AB$24*'By group'!C$23</f>
        <v>5.0003009076843387E-2</v>
      </c>
      <c r="AD103" s="229">
        <f>Probability!D103*'By group'!$AB$24*'By group'!D$23</f>
        <v>7.289159539674174E-2</v>
      </c>
      <c r="AE103" s="229">
        <f>Probability!E103*'By group'!$AB$24*'By group'!E$23</f>
        <v>8.4362188452357906E-2</v>
      </c>
      <c r="AF103" s="229">
        <f>Probability!F103*'By group'!$AB$24*'By group'!F$23</f>
        <v>4.4827353479696387E-2</v>
      </c>
      <c r="AG103" s="229">
        <f>Probability!G103*'By group'!$AB$24*'By group'!G$23</f>
        <v>2.6879978859741492E-2</v>
      </c>
      <c r="AH103" s="229">
        <f>Probability!H103*'By group'!$AB$24*'By group'!H$23</f>
        <v>2.261245330667503E-2</v>
      </c>
      <c r="AI103" s="229">
        <f>Probability!I103*'By group'!$AB$24*'By group'!I$23</f>
        <v>0</v>
      </c>
      <c r="AJ103" s="229">
        <f>Probability!J103*'By group'!$AB$24*'By group'!J$23</f>
        <v>0</v>
      </c>
      <c r="AK103" s="229">
        <f>Probability!K103*'By group'!$AB$24*'By group'!K$23</f>
        <v>0</v>
      </c>
      <c r="AL103" s="229">
        <f>Probability!L103*'By group'!$AB$24*'By group'!L$23</f>
        <v>7.5733413471789637E-4</v>
      </c>
      <c r="AM103" s="229">
        <f>Probability!M103*'By group'!$AB$24*'By group'!M$23</f>
        <v>1.1750467124131262E-3</v>
      </c>
      <c r="AN103" s="229">
        <f>Probability!N103*'By group'!$AB$24*'By group'!N$23</f>
        <v>9.4005196670233582E-4</v>
      </c>
      <c r="AO103" s="40">
        <f>Probability!AO103*'By group'!$AO$24*'By group'!AO$23</f>
        <v>0</v>
      </c>
      <c r="AP103" s="42">
        <f>Probability!AP103*'By group'!$AO$24*'By group'!AP$23</f>
        <v>6.3442696766958561E-3</v>
      </c>
      <c r="AQ103" s="42">
        <f>Probability!AQ103*'By group'!$AO$24*'By group'!AQ$23</f>
        <v>9.1997583647821218E-3</v>
      </c>
      <c r="AR103" s="42">
        <f>Probability!AR103*'By group'!$AO$24*'By group'!AR$23</f>
        <v>1.0556917798345038E-2</v>
      </c>
      <c r="AS103" s="42">
        <f>Probability!AS103*'By group'!$AO$24*'By group'!AS$23</f>
        <v>5.5682782784449011E-3</v>
      </c>
      <c r="AT103" s="42">
        <f>Probability!AT103*'By group'!$AO$24*'By group'!AT$23</f>
        <v>3.3187837754309266E-3</v>
      </c>
      <c r="AU103" s="42">
        <f>Probability!AU103*'By group'!$AO$24*'By group'!AU$23</f>
        <v>2.7566886164091154E-3</v>
      </c>
      <c r="AV103" s="42">
        <f>Probability!AV103*'By group'!$AO$24*'By group'!AV$23</f>
        <v>0</v>
      </c>
      <c r="AW103" s="42">
        <f>Probability!AW103*'By group'!$AO$24*'By group'!AW$23</f>
        <v>0</v>
      </c>
      <c r="AX103" s="42">
        <f>Probability!AX103*'By group'!$AO$24*'By group'!AX$23</f>
        <v>0</v>
      </c>
      <c r="AY103" s="42">
        <f>Probability!AY103*'By group'!$AO$24*'By group'!AY$23</f>
        <v>9.2244104840798945E-5</v>
      </c>
      <c r="AZ103" s="42">
        <f>Probability!AZ103*'By group'!$AO$24*'By group'!AZ$23</f>
        <v>1.4074211892274127E-4</v>
      </c>
      <c r="BA103" s="43">
        <f>Probability!BA103*'By group'!$AO$24*'By group'!BA$23</f>
        <v>1.0972420091507525E-4</v>
      </c>
      <c r="BB103" s="191">
        <f>prop_idu_part*Probability!BB103*'By group'!$BB$24*'By group'!BB$23+Probability!BB103*'By group'!$BB$30*'By group'!BB$31</f>
        <v>0</v>
      </c>
      <c r="BC103" s="191">
        <f>prop_idu_part*Probability!BC103*'By group'!$BB$24*'By group'!BC$23+Probability!BC103*'By group'!$BB$30*'By group'!BC$31</f>
        <v>5.8642719350573969E-2</v>
      </c>
      <c r="BD103" s="191">
        <f>prop_idu_part*Probability!BD103*'By group'!$BB$24*'By group'!BD$23+Probability!BD103*'By group'!$BB$30*'By group'!BD$31</f>
        <v>0.13715398978238955</v>
      </c>
      <c r="BE103" s="191">
        <f>prop_idu_part*Probability!BE103*'By group'!$BB$24*'By group'!BE$23+Probability!BE103*'By group'!$BB$30*'By group'!BE$31</f>
        <v>0.13417291713408644</v>
      </c>
      <c r="BF103" s="191">
        <f>prop_idu_part*Probability!BF103*'By group'!$BB$24*'By group'!BF$23+Probability!BF103*'By group'!$BB$30*'By group'!BF$31</f>
        <v>4.3855144093910538E-2</v>
      </c>
      <c r="BG103" s="191">
        <f>prop_idu_part*Probability!BG103*'By group'!$BB$24*'By group'!BG$23+Probability!BG103*'By group'!$BB$30*'By group'!BG$31</f>
        <v>1.3392054948081641E-2</v>
      </c>
      <c r="BH103" s="191">
        <f>prop_idu_part*Probability!BH103*'By group'!$BB$24*'By group'!BH$23+Probability!BH103*'By group'!$BB$30*'By group'!BH$31</f>
        <v>1.0503713525609982E-2</v>
      </c>
      <c r="BI103" s="191">
        <f>prop_idu_part*Probability!BI103*'By group'!$BB$24*'By group'!BI$23+Probability!BI103*'By group'!$BB$30*'By group'!BI$31</f>
        <v>0</v>
      </c>
      <c r="BJ103" s="191">
        <f>prop_idu_part*Probability!BJ103*'By group'!$BB$24*'By group'!BJ$23+Probability!BJ103*'By group'!$BB$30*'By group'!BJ$31</f>
        <v>0</v>
      </c>
      <c r="BK103" s="191">
        <f>prop_idu_part*Probability!BK103*'By group'!$BB$24*'By group'!BK$23+Probability!BK103*'By group'!$BB$30*'By group'!BK$31</f>
        <v>0</v>
      </c>
      <c r="BL103" s="191">
        <f>prop_idu_part*Probability!BL103*'By group'!$BB$24*'By group'!BL$23+Probability!BL103*'By group'!$BB$30*'By group'!BL$31</f>
        <v>4.7648095789269611E-3</v>
      </c>
      <c r="BM103" s="191">
        <f>prop_idu_part*Probability!BM103*'By group'!$BB$24*'By group'!BM$23+Probability!BM103*'By group'!$BB$30*'By group'!BM$31</f>
        <v>2.3819620910163872E-3</v>
      </c>
      <c r="BN103" s="192">
        <f>prop_idu_part*Probability!BN103*'By group'!$BB$24*'By group'!BN$23+Probability!BN103*'By group'!$BB$30*'By group'!BN$31</f>
        <v>1.7337609038223455E-3</v>
      </c>
    </row>
    <row r="104" spans="1:66" x14ac:dyDescent="0.25">
      <c r="A104">
        <f t="shared" si="1"/>
        <v>50</v>
      </c>
      <c r="B104" s="190">
        <f>((1-(1-prop_idu_part)*SUMPRODUCT(Population!$BB104:$BN104,'By group'!$BB$27:$BN$27)*(1-prop_idu_male)/SUMPRODUCT(Population!$B104:$N104,'By group'!$B$27:$N$27))*Probability!O104*'By group'!$B$24*'By group'!O$23+(1-prop_idu_part)*SUMPRODUCT(Population!$BB104:$BN104,'By group'!$BB$27:$BN$27)*(1-prop_idu_male)/SUMPRODUCT(Population!$B104:$N104,'By group'!$B$27:$N$27)*Probability!BB104*'By group'!$B$24*'By group'!BB$23+Probability!AB104*Population!$DE104*(1-'By group'!AB$28*cond_eff)*'By group'!AB$23*prop_sw_use)*(1-Population!$DG104*circ_eff)</f>
        <v>0</v>
      </c>
      <c r="C104" s="191">
        <f>((1-(1-prop_idu_part)*SUMPRODUCT(Population!$BB104:$BN104,'By group'!$BB$27:$BN$27)*(1-prop_idu_male)/SUMPRODUCT(Population!$B104:$N104,'By group'!$B$27:$N$27))*Probability!P104*'By group'!$B$24*'By group'!P$23+(1-prop_idu_part)*SUMPRODUCT(Population!$BB104:$BN104,'By group'!$BB$27:$BN$27)*(1-prop_idu_male)/SUMPRODUCT(Population!$B104:$N104,'By group'!$B$27:$N$27)*Probability!BC104*'By group'!$B$24*'By group'!BC$23+Probability!AC104*Population!$DE104*(1-'By group'!AC$28*cond_eff)*'By group'!AC$23*prop_sw_use)*(1-Population!$DG104*circ_eff)</f>
        <v>2.3103338208739729E-3</v>
      </c>
      <c r="D104" s="191">
        <f>((1-(1-prop_idu_part)*SUMPRODUCT(Population!$BB104:$BN104,'By group'!$BB$27:$BN$27)*(1-prop_idu_male)/SUMPRODUCT(Population!$B104:$N104,'By group'!$B$27:$N$27))*Probability!Q104*'By group'!$B$24*'By group'!Q$23+(1-prop_idu_part)*SUMPRODUCT(Population!$BB104:$BN104,'By group'!$BB$27:$BN$27)*(1-prop_idu_male)/SUMPRODUCT(Population!$B104:$N104,'By group'!$B$27:$N$27)*Probability!BD104*'By group'!$B$24*'By group'!BD$23+Probability!AD104*Population!$DE104*(1-'By group'!AD$28*cond_eff)*'By group'!AD$23*prop_sw_use)*(1-Population!$DG104*circ_eff)</f>
        <v>3.3791826264946969E-3</v>
      </c>
      <c r="E104" s="191">
        <f>((1-(1-prop_idu_part)*SUMPRODUCT(Population!$BB104:$BN104,'By group'!$BB$27:$BN$27)*(1-prop_idu_male)/SUMPRODUCT(Population!$B104:$N104,'By group'!$B$27:$N$27))*Probability!R104*'By group'!$B$24*'By group'!R$23+(1-prop_idu_part)*SUMPRODUCT(Population!$BB104:$BN104,'By group'!$BB$27:$BN$27)*(1-prop_idu_male)/SUMPRODUCT(Population!$B104:$N104,'By group'!$B$27:$N$27)*Probability!BE104*'By group'!$B$24*'By group'!BE$23+Probability!AE104*Population!$DE104*(1-'By group'!AE$28*cond_eff)*'By group'!AE$23*prop_sw_use)*(1-Population!$DG104*circ_eff)</f>
        <v>3.9292463948188503E-3</v>
      </c>
      <c r="F104" s="191">
        <f>((1-(1-prop_idu_part)*SUMPRODUCT(Population!$BB104:$BN104,'By group'!$BB$27:$BN$27)*(1-prop_idu_male)/SUMPRODUCT(Population!$B104:$N104,'By group'!$B$27:$N$27))*Probability!S104*'By group'!$B$24*'By group'!S$23+(1-prop_idu_part)*SUMPRODUCT(Population!$BB104:$BN104,'By group'!$BB$27:$BN$27)*(1-prop_idu_male)/SUMPRODUCT(Population!$B104:$N104,'By group'!$B$27:$N$27)*Probability!BF104*'By group'!$B$24*'By group'!BF$23+Probability!AF104*Population!$DE104*(1-'By group'!AF$28*cond_eff)*'By group'!AF$23*prop_sw_use)*(1-Population!$DG104*circ_eff)</f>
        <v>2.0952431495610785E-3</v>
      </c>
      <c r="G104" s="191">
        <f>((1-(1-prop_idu_part)*SUMPRODUCT(Population!$BB104:$BN104,'By group'!$BB$27:$BN$27)*(1-prop_idu_male)/SUMPRODUCT(Population!$B104:$N104,'By group'!$B$27:$N$27))*Probability!T104*'By group'!$B$24*'By group'!T$23+(1-prop_idu_part)*SUMPRODUCT(Population!$BB104:$BN104,'By group'!$BB$27:$BN$27)*(1-prop_idu_male)/SUMPRODUCT(Population!$B104:$N104,'By group'!$B$27:$N$27)*Probability!BG104*'By group'!$B$24*'By group'!BG$23+Probability!AG104*Population!$DE104*(1-'By group'!AG$28*cond_eff)*'By group'!AG$23*prop_sw_use)*(1-Population!$DG104*circ_eff)</f>
        <v>1.2595337445604382E-3</v>
      </c>
      <c r="H104" s="191">
        <f>((1-(1-prop_idu_part)*SUMPRODUCT(Population!$BB104:$BN104,'By group'!$BB$27:$BN$27)*(1-prop_idu_male)/SUMPRODUCT(Population!$B104:$N104,'By group'!$B$27:$N$27))*Probability!U104*'By group'!$B$24*'By group'!U$23+(1-prop_idu_part)*SUMPRODUCT(Population!$BB104:$BN104,'By group'!$BB$27:$BN$27)*(1-prop_idu_male)/SUMPRODUCT(Population!$B104:$N104,'By group'!$B$27:$N$27)*Probability!BH104*'By group'!$B$24*'By group'!BH$23+Probability!AH104*Population!$DE104*(1-'By group'!AH$28*cond_eff)*'By group'!AH$23*prop_sw_use)*(1-Population!$DG104*circ_eff)</f>
        <v>1.06412385201531E-3</v>
      </c>
      <c r="I104" s="191">
        <f>((1-(1-prop_idu_part)*SUMPRODUCT(Population!$BB104:$BN104,'By group'!$BB$27:$BN$27)*(1-prop_idu_male)/SUMPRODUCT(Population!$B104:$N104,'By group'!$B$27:$N$27))*Probability!V104*'By group'!$B$24*'By group'!V$23+(1-prop_idu_part)*SUMPRODUCT(Population!$BB104:$BN104,'By group'!$BB$27:$BN$27)*(1-prop_idu_male)/SUMPRODUCT(Population!$B104:$N104,'By group'!$B$27:$N$27)*Probability!BI104*'By group'!$B$24*'By group'!BI$23+Probability!AI104*Population!$DE104*(1-'By group'!AI$28*cond_eff)*'By group'!AI$23*prop_sw_use)*(1-Population!$DG104*circ_eff)</f>
        <v>0</v>
      </c>
      <c r="J104" s="191">
        <f>((1-(1-prop_idu_part)*SUMPRODUCT(Population!$BB104:$BN104,'By group'!$BB$27:$BN$27)*(1-prop_idu_male)/SUMPRODUCT(Population!$B104:$N104,'By group'!$B$27:$N$27))*Probability!W104*'By group'!$B$24*'By group'!W$23+(1-prop_idu_part)*SUMPRODUCT(Population!$BB104:$BN104,'By group'!$BB$27:$BN$27)*(1-prop_idu_male)/SUMPRODUCT(Population!$B104:$N104,'By group'!$B$27:$N$27)*Probability!BJ104*'By group'!$B$24*'By group'!BJ$23+Probability!AJ104*Population!$DE104*(1-'By group'!AJ$28*cond_eff)*'By group'!AJ$23*prop_sw_use)*(1-Population!$DG104*circ_eff)</f>
        <v>0</v>
      </c>
      <c r="K104" s="191">
        <f>((1-(1-prop_idu_part)*SUMPRODUCT(Population!$BB104:$BN104,'By group'!$BB$27:$BN$27)*(1-prop_idu_male)/SUMPRODUCT(Population!$B104:$N104,'By group'!$B$27:$N$27))*Probability!X104*'By group'!$B$24*'By group'!X$23+(1-prop_idu_part)*SUMPRODUCT(Population!$BB104:$BN104,'By group'!$BB$27:$BN$27)*(1-prop_idu_male)/SUMPRODUCT(Population!$B104:$N104,'By group'!$B$27:$N$27)*Probability!BK104*'By group'!$B$24*'By group'!BK$23+Probability!AK104*Population!$DE104*(1-'By group'!AK$28*cond_eff)*'By group'!AK$23*prop_sw_use)*(1-Population!$DG104*circ_eff)</f>
        <v>0</v>
      </c>
      <c r="L104" s="191">
        <f>((1-(1-prop_idu_part)*SUMPRODUCT(Population!$BB104:$BN104,'By group'!$BB$27:$BN$27)*(1-prop_idu_male)/SUMPRODUCT(Population!$B104:$N104,'By group'!$B$27:$N$27))*Probability!Y104*'By group'!$B$24*'By group'!Y$23+(1-prop_idu_part)*SUMPRODUCT(Population!$BB104:$BN104,'By group'!$BB$27:$BN$27)*(1-prop_idu_male)/SUMPRODUCT(Population!$B104:$N104,'By group'!$B$27:$N$27)*Probability!BL104*'By group'!$B$24*'By group'!BL$23+Probability!AL104*Population!$DE104*(1-'By group'!AL$28*cond_eff)*'By group'!AL$23*prop_sw_use)*(1-Population!$DG104*circ_eff)</f>
        <v>3.5653421819425342E-5</v>
      </c>
      <c r="M104" s="191">
        <f>((1-(1-prop_idu_part)*SUMPRODUCT(Population!$BB104:$BN104,'By group'!$BB$27:$BN$27)*(1-prop_idu_male)/SUMPRODUCT(Population!$B104:$N104,'By group'!$B$27:$N$27))*Probability!Z104*'By group'!$B$24*'By group'!Z$23+(1-prop_idu_part)*SUMPRODUCT(Population!$BB104:$BN104,'By group'!$BB$27:$BN$27)*(1-prop_idu_male)/SUMPRODUCT(Population!$B104:$N104,'By group'!$B$27:$N$27)*Probability!BM104*'By group'!$B$24*'By group'!BM$23+Probability!AM104*Population!$DE104*(1-'By group'!AM$28*cond_eff)*'By group'!AM$23*prop_sw_use)*(1-Population!$DG104*circ_eff)</f>
        <v>5.5577789852347705E-5</v>
      </c>
      <c r="N104" s="191">
        <f>((1-(1-prop_idu_part)*SUMPRODUCT(Population!$BB104:$BN104,'By group'!$BB$27:$BN$27)*(1-prop_idu_male)/SUMPRODUCT(Population!$B104:$N104,'By group'!$B$27:$N$27))*Probability!AA104*'By group'!$B$24*'By group'!AA$23+(1-prop_idu_part)*SUMPRODUCT(Population!$BB104:$BN104,'By group'!$BB$27:$BN$27)*(1-prop_idu_male)/SUMPRODUCT(Population!$B104:$N104,'By group'!$B$27:$N$27)*Probability!BN104*'By group'!$B$24*'By group'!BN$23+Probability!AN104*Population!$DE104*(1-'By group'!AN$28*cond_eff)*'By group'!AN$23*prop_sw_use)*(1-Population!$DG104*circ_eff)</f>
        <v>4.4683861961729984E-5</v>
      </c>
      <c r="O104" s="190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group'!$BB$27:$BN$27)*prop_idu_male))*Probability!B104*Population!$DC104*(1-'By group'!O$28*'By group'!O$29)*'By group'!B$23+(1-prop_idu_part)*SUMPRODUCT(Population!$BB104:$BN104,'By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group'!$BB$27:$BN$27)*prop_idu_male)*Probability!BB104*Population!$DD104*(1-'By group'!BB$28*'By group'!BB$29)*'By group'!BB$23</f>
        <v>0</v>
      </c>
      <c r="P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group'!$BB$27:$BN$27)*prop_idu_male))*Probability!C104*Population!$DC104*(1-'By group'!P$28*'By group'!P$29)*'By group'!C$23+(1-prop_idu_part)*SUMPRODUCT(Population!$BB104:$BN104,'By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group'!$BB$27:$BN$27)*prop_idu_male)*Probability!BC104*Population!$DD104*(1-'By group'!BC$28*'By group'!BC$29)*'By group'!BC$23</f>
        <v>1.0703304225559351E-3</v>
      </c>
      <c r="Q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group'!$BB$27:$BN$27)*prop_idu_male))*Probability!D104*Population!$DC104*(1-'By group'!Q$28*'By group'!Q$29)*'By group'!D$23+(1-prop_idu_part)*SUMPRODUCT(Population!$BB104:$BN104,'By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group'!$BB$27:$BN$27)*prop_idu_male)*Probability!BD104*Population!$DD104*(1-'By group'!BD$28*'By group'!BD$29)*'By group'!BD$23</f>
        <v>1.5602417546270806E-3</v>
      </c>
      <c r="R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group'!$BB$27:$BN$27)*prop_idu_male))*Probability!E104*Population!$DC104*(1-'By group'!R$28*'By group'!R$29)*'By group'!E$23+(1-prop_idu_part)*SUMPRODUCT(Population!$BB104:$BN104,'By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group'!$BB$27:$BN$27)*prop_idu_male)*Probability!BE104*Population!$DD104*(1-'By group'!BE$28*'By group'!BE$29)*'By group'!BE$23</f>
        <v>1.805725535917911E-3</v>
      </c>
      <c r="S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group'!$BB$27:$BN$27)*prop_idu_male))*Probability!F104*Population!$DC104*(1-'By group'!S$28*'By group'!S$29)*'By group'!F$23+(1-prop_idu_part)*SUMPRODUCT(Population!$BB104:$BN104,'By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group'!$BB$27:$BN$27)*prop_idu_male)*Probability!BF104*Population!$DD104*(1-'By group'!BF$28*'By group'!BF$29)*'By group'!BF$23</f>
        <v>9.5948317169097525E-4</v>
      </c>
      <c r="T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group'!$BB$27:$BN$27)*prop_idu_male))*Probability!G104*Population!$DC104*(1-'By group'!T$28*'By group'!T$29)*'By group'!G$23+(1-prop_idu_part)*SUMPRODUCT(Population!$BB104:$BN104,'By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group'!$BB$27:$BN$27)*prop_idu_male)*Probability!BG104*Population!$DD104*(1-'By group'!BG$28*'By group'!BG$29)*'By group'!BG$23</f>
        <v>5.7532498197095832E-4</v>
      </c>
      <c r="U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group'!$BB$27:$BN$27)*prop_idu_male))*Probability!H104*Population!$DC104*(1-'By group'!U$28*'By group'!U$29)*'By group'!H$23+(1-prop_idu_part)*SUMPRODUCT(Population!$BB104:$BN104,'By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group'!$BB$27:$BN$27)*prop_idu_male)*Probability!BH104*Population!$DD104*(1-'By group'!BH$28*'By group'!BH$29)*'By group'!BH$23</f>
        <v>4.8395026682488757E-4</v>
      </c>
      <c r="V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group'!$BB$27:$BN$27)*prop_idu_male))*Probability!I104*Population!$DC104*(1-'By group'!V$28*'By group'!V$29)*'By group'!I$23+(1-prop_idu_part)*SUMPRODUCT(Population!$BB104:$BN104,'By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group'!$BB$27:$BN$27)*prop_idu_male)*Probability!BI104*Population!$DD104*(1-'By group'!BI$28*'By group'!BI$29)*'By group'!BI$23</f>
        <v>0</v>
      </c>
      <c r="W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group'!$BB$27:$BN$27)*prop_idu_male))*Probability!J104*Population!$DC104*(1-'By group'!W$28*'By group'!W$29)*'By group'!J$23+(1-prop_idu_part)*SUMPRODUCT(Population!$BB104:$BN104,'By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group'!$BB$27:$BN$27)*prop_idu_male)*Probability!BJ104*Population!$DD104*(1-'By group'!BJ$28*'By group'!BJ$29)*'By group'!BJ$23</f>
        <v>0</v>
      </c>
      <c r="X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group'!$BB$27:$BN$27)*prop_idu_male))*Probability!K104*Population!$DC104*(1-'By group'!X$28*'By group'!X$29)*'By group'!K$23+(1-prop_idu_part)*SUMPRODUCT(Population!$BB104:$BN104,'By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group'!$BB$27:$BN$27)*prop_idu_male)*Probability!BK104*Population!$DD104*(1-'By group'!BK$28*'By group'!BK$29)*'By group'!BK$23</f>
        <v>0</v>
      </c>
      <c r="Y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group'!$BB$27:$BN$27)*prop_idu_male))*Probability!L104*Population!$DC104*(1-'By group'!Y$28*'By group'!Y$29)*'By group'!L$23+(1-prop_idu_part)*SUMPRODUCT(Population!$BB104:$BN104,'By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group'!$BB$27:$BN$27)*prop_idu_male)*Probability!BL104*Population!$DD104*(1-'By group'!BL$28*'By group'!BL$29)*'By group'!BL$23</f>
        <v>1.6208544797032267E-5</v>
      </c>
      <c r="Z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group'!$BB$27:$BN$27)*prop_idu_male))*Probability!M104*Population!$DC104*(1-'By group'!Z$28*'By group'!Z$29)*'By group'!M$23+(1-prop_idu_part)*SUMPRODUCT(Population!$BB104:$BN104,'By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group'!$BB$27:$BN$27)*prop_idu_male)*Probability!BM104*Population!$DD104*(1-'By group'!BM$28*'By group'!BM$29)*'By group'!BM$23</f>
        <v>2.514558609636268E-5</v>
      </c>
      <c r="AA104" s="191">
        <f>(1-(1-prop_idu_part)*SUMPRODUCT(Population!$BB104:$BN104,'By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group'!$BB$27:$BN$27)*prop_idu_male))*Probability!N104*Population!$DC104*(1-'By group'!AA$28*'By group'!AA$29)*'By group'!N$23+(1-prop_idu_part)*SUMPRODUCT(Population!$BB104:$BN104,'By group'!$BB$27:$BN$27)*prop_idu_male/(SUMPRODUCT(Population!$B104:$N104,'By group'!$B$27:$N$27)-(1-prop_idu_part)*SUMPRODUCT(Population!$BB104:$BN104,'By group'!$BB$27:$BN$27)*(1-prop_idu_male)+(1-prop_idu_part)*SUMPRODUCT(Population!$BB104:$BN104,'By group'!$BB$27:$BN$27)*prop_idu_male)*Probability!BN104*Population!$DD104*(1-'By group'!BN$28*'By group'!BN$29)*'By group'!BN$23</f>
        <v>2.0110884408493965E-5</v>
      </c>
      <c r="AB104" s="229">
        <f>Probability!B104*'By group'!$AB$24*'By group'!B$23</f>
        <v>0</v>
      </c>
      <c r="AC104" s="229">
        <f>Probability!C104*'By group'!$AB$24*'By group'!C$23</f>
        <v>5.0009572048106146E-2</v>
      </c>
      <c r="AD104" s="229">
        <f>Probability!D104*'By group'!$AB$24*'By group'!D$23</f>
        <v>7.2902006471688471E-2</v>
      </c>
      <c r="AE104" s="229">
        <f>Probability!E104*'By group'!$AB$24*'By group'!E$23</f>
        <v>8.4375310165754752E-2</v>
      </c>
      <c r="AF104" s="229">
        <f>Probability!F104*'By group'!$AB$24*'By group'!F$23</f>
        <v>4.4834520663332066E-2</v>
      </c>
      <c r="AG104" s="229">
        <f>Probability!G104*'By group'!$AB$24*'By group'!G$23</f>
        <v>2.6884149941029643E-2</v>
      </c>
      <c r="AH104" s="229">
        <f>Probability!H104*'By group'!$AB$24*'By group'!H$23</f>
        <v>2.2615013301944906E-2</v>
      </c>
      <c r="AI104" s="229">
        <f>Probability!I104*'By group'!$AB$24*'By group'!I$23</f>
        <v>0</v>
      </c>
      <c r="AJ104" s="229">
        <f>Probability!J104*'By group'!$AB$24*'By group'!J$23</f>
        <v>0</v>
      </c>
      <c r="AK104" s="229">
        <f>Probability!K104*'By group'!$AB$24*'By group'!K$23</f>
        <v>0</v>
      </c>
      <c r="AL104" s="229">
        <f>Probability!L104*'By group'!$AB$24*'By group'!L$23</f>
        <v>7.5742753076405128E-4</v>
      </c>
      <c r="AM104" s="229">
        <f>Probability!M104*'By group'!$AB$24*'By group'!M$23</f>
        <v>1.1750939729805007E-3</v>
      </c>
      <c r="AN104" s="229">
        <f>Probability!N104*'By group'!$AB$24*'By group'!N$23</f>
        <v>9.3984634614726519E-4</v>
      </c>
      <c r="AO104" s="40">
        <f>Probability!AO104*'By group'!$AO$24*'By group'!AO$23</f>
        <v>0</v>
      </c>
      <c r="AP104" s="42">
        <f>Probability!AP104*'By group'!$AO$24*'By group'!AP$23</f>
        <v>6.3625067061609704E-3</v>
      </c>
      <c r="AQ104" s="42">
        <f>Probability!AQ104*'By group'!$AO$24*'By group'!AQ$23</f>
        <v>9.2278983438159826E-3</v>
      </c>
      <c r="AR104" s="42">
        <f>Probability!AR104*'By group'!$AO$24*'By group'!AR$23</f>
        <v>1.059223557796803E-2</v>
      </c>
      <c r="AS104" s="42">
        <f>Probability!AS104*'By group'!$AO$24*'By group'!AS$23</f>
        <v>5.5882351758139411E-3</v>
      </c>
      <c r="AT104" s="42">
        <f>Probability!AT104*'By group'!$AO$24*'By group'!AT$23</f>
        <v>3.3312947148644869E-3</v>
      </c>
      <c r="AU104" s="42">
        <f>Probability!AU104*'By group'!$AO$24*'By group'!AU$23</f>
        <v>2.7680671687017318E-3</v>
      </c>
      <c r="AV104" s="42">
        <f>Probability!AV104*'By group'!$AO$24*'By group'!AV$23</f>
        <v>0</v>
      </c>
      <c r="AW104" s="42">
        <f>Probability!AW104*'By group'!$AO$24*'By group'!AW$23</f>
        <v>0</v>
      </c>
      <c r="AX104" s="42">
        <f>Probability!AX104*'By group'!$AO$24*'By group'!AX$23</f>
        <v>0</v>
      </c>
      <c r="AY104" s="42">
        <f>Probability!AY104*'By group'!$AO$24*'By group'!AY$23</f>
        <v>9.2628027071835071E-5</v>
      </c>
      <c r="AZ104" s="42">
        <f>Probability!AZ104*'By group'!$AO$24*'By group'!AZ$23</f>
        <v>1.4139085754074376E-4</v>
      </c>
      <c r="BA104" s="43">
        <f>Probability!BA104*'By group'!$AO$24*'By group'!BA$23</f>
        <v>1.1029396809983865E-4</v>
      </c>
      <c r="BB104" s="191">
        <f>prop_idu_part*Probability!BB104*'By group'!$BB$24*'By group'!BB$23+Probability!BB104*'By group'!$BB$30*'By group'!BB$31</f>
        <v>0</v>
      </c>
      <c r="BC104" s="191">
        <f>prop_idu_part*Probability!BC104*'By group'!$BB$24*'By group'!BC$23+Probability!BC104*'By group'!$BB$30*'By group'!BC$31</f>
        <v>5.8642666252188391E-2</v>
      </c>
      <c r="BD104" s="191">
        <f>prop_idu_part*Probability!BD104*'By group'!$BB$24*'By group'!BD$23+Probability!BD104*'By group'!$BB$30*'By group'!BD$31</f>
        <v>0.13715437804309674</v>
      </c>
      <c r="BE104" s="191">
        <f>prop_idu_part*Probability!BE104*'By group'!$BB$24*'By group'!BE$23+Probability!BE104*'By group'!$BB$30*'By group'!BE$31</f>
        <v>0.13417395316037639</v>
      </c>
      <c r="BF104" s="191">
        <f>prop_idu_part*Probability!BF104*'By group'!$BB$24*'By group'!BF$23+Probability!BF104*'By group'!$BB$30*'By group'!BF$31</f>
        <v>4.385562133090716E-2</v>
      </c>
      <c r="BG104" s="191">
        <f>prop_idu_part*Probability!BG104*'By group'!$BB$24*'By group'!BG$23+Probability!BG104*'By group'!$BB$30*'By group'!BG$31</f>
        <v>1.3392217993059483E-2</v>
      </c>
      <c r="BH104" s="191">
        <f>prop_idu_part*Probability!BH104*'By group'!$BB$24*'By group'!BH$23+Probability!BH104*'By group'!$BB$30*'By group'!BH$31</f>
        <v>1.0503816313400735E-2</v>
      </c>
      <c r="BI104" s="191">
        <f>prop_idu_part*Probability!BI104*'By group'!$BB$24*'By group'!BI$23+Probability!BI104*'By group'!$BB$30*'By group'!BI$31</f>
        <v>0</v>
      </c>
      <c r="BJ104" s="191">
        <f>prop_idu_part*Probability!BJ104*'By group'!$BB$24*'By group'!BJ$23+Probability!BJ104*'By group'!$BB$30*'By group'!BJ$31</f>
        <v>0</v>
      </c>
      <c r="BK104" s="191">
        <f>prop_idu_part*Probability!BK104*'By group'!$BB$24*'By group'!BK$23+Probability!BK104*'By group'!$BB$30*'By group'!BK$31</f>
        <v>0</v>
      </c>
      <c r="BL104" s="191">
        <f>prop_idu_part*Probability!BL104*'By group'!$BB$24*'By group'!BL$23+Probability!BL104*'By group'!$BB$30*'By group'!BL$31</f>
        <v>4.7648629238796879E-3</v>
      </c>
      <c r="BM104" s="191">
        <f>prop_idu_part*Probability!BM104*'By group'!$BB$24*'By group'!BM$23+Probability!BM104*'By group'!$BB$30*'By group'!BM$31</f>
        <v>2.3819683925637041E-3</v>
      </c>
      <c r="BN104" s="192">
        <f>prop_idu_part*Probability!BN104*'By group'!$BB$24*'By group'!BN$23+Probability!BN104*'By group'!$BB$30*'By group'!BN$31</f>
        <v>1.7337008355762787E-3</v>
      </c>
    </row>
    <row r="105" spans="1:66" x14ac:dyDescent="0.25">
      <c r="A105">
        <f t="shared" si="1"/>
        <v>50.5</v>
      </c>
      <c r="B105" s="190">
        <f>((1-(1-prop_idu_part)*SUMPRODUCT(Population!$BB105:$BN105,'By group'!$BB$27:$BN$27)*(1-prop_idu_male)/SUMPRODUCT(Population!$B105:$N105,'By group'!$B$27:$N$27))*Probability!O105*'By group'!$B$24*'By group'!O$23+(1-prop_idu_part)*SUMPRODUCT(Population!$BB105:$BN105,'By group'!$BB$27:$BN$27)*(1-prop_idu_male)/SUMPRODUCT(Population!$B105:$N105,'By group'!$B$27:$N$27)*Probability!BB105*'By group'!$B$24*'By group'!BB$23+Probability!AB105*Population!$DE105*(1-'By group'!AB$28*cond_eff)*'By group'!AB$23*prop_sw_use)*(1-Population!$DG105*circ_eff)</f>
        <v>0</v>
      </c>
      <c r="C105" s="191">
        <f>((1-(1-prop_idu_part)*SUMPRODUCT(Population!$BB105:$BN105,'By group'!$BB$27:$BN$27)*(1-prop_idu_male)/SUMPRODUCT(Population!$B105:$N105,'By group'!$B$27:$N$27))*Probability!P105*'By group'!$B$24*'By group'!P$23+(1-prop_idu_part)*SUMPRODUCT(Population!$BB105:$BN105,'By group'!$BB$27:$BN$27)*(1-prop_idu_male)/SUMPRODUCT(Population!$B105:$N105,'By group'!$B$27:$N$27)*Probability!BC105*'By group'!$B$24*'By group'!BC$23+Probability!AC105*Population!$DE105*(1-'By group'!AC$28*cond_eff)*'By group'!AC$23*prop_sw_use)*(1-Population!$DG105*circ_eff)</f>
        <v>2.3105674465044921E-3</v>
      </c>
      <c r="D105" s="191">
        <f>((1-(1-prop_idu_part)*SUMPRODUCT(Population!$BB105:$BN105,'By group'!$BB$27:$BN$27)*(1-prop_idu_male)/SUMPRODUCT(Population!$B105:$N105,'By group'!$B$27:$N$27))*Probability!Q105*'By group'!$B$24*'By group'!Q$23+(1-prop_idu_part)*SUMPRODUCT(Population!$BB105:$BN105,'By group'!$BB$27:$BN$27)*(1-prop_idu_male)/SUMPRODUCT(Population!$B105:$N105,'By group'!$B$27:$N$27)*Probability!BD105*'By group'!$B$24*'By group'!BD$23+Probability!AD105*Population!$DE105*(1-'By group'!AD$28*cond_eff)*'By group'!AD$23*prop_sw_use)*(1-Population!$DG105*circ_eff)</f>
        <v>3.3795758550771555E-3</v>
      </c>
      <c r="E105" s="191">
        <f>((1-(1-prop_idu_part)*SUMPRODUCT(Population!$BB105:$BN105,'By group'!$BB$27:$BN$27)*(1-prop_idu_male)/SUMPRODUCT(Population!$B105:$N105,'By group'!$B$27:$N$27))*Probability!R105*'By group'!$B$24*'By group'!R$23+(1-prop_idu_part)*SUMPRODUCT(Population!$BB105:$BN105,'By group'!$BB$27:$BN$27)*(1-prop_idu_male)/SUMPRODUCT(Population!$B105:$N105,'By group'!$B$27:$N$27)*Probability!BE105*'By group'!$B$24*'By group'!BE$23+Probability!AE105*Population!$DE105*(1-'By group'!AE$28*cond_eff)*'By group'!AE$23*prop_sw_use)*(1-Population!$DG105*circ_eff)</f>
        <v>3.9297900489880574E-3</v>
      </c>
      <c r="F105" s="191">
        <f>((1-(1-prop_idu_part)*SUMPRODUCT(Population!$BB105:$BN105,'By group'!$BB$27:$BN$27)*(1-prop_idu_male)/SUMPRODUCT(Population!$B105:$N105,'By group'!$B$27:$N$27))*Probability!S105*'By group'!$B$24*'By group'!S$23+(1-prop_idu_part)*SUMPRODUCT(Population!$BB105:$BN105,'By group'!$BB$27:$BN$27)*(1-prop_idu_male)/SUMPRODUCT(Population!$B105:$N105,'By group'!$B$27:$N$27)*Probability!BF105*'By group'!$B$24*'By group'!BF$23+Probability!AF105*Population!$DE105*(1-'By group'!AF$28*cond_eff)*'By group'!AF$23*prop_sw_use)*(1-Population!$DG105*circ_eff)</f>
        <v>2.0955650502470016E-3</v>
      </c>
      <c r="G105" s="191">
        <f>((1-(1-prop_idu_part)*SUMPRODUCT(Population!$BB105:$BN105,'By group'!$BB$27:$BN$27)*(1-prop_idu_male)/SUMPRODUCT(Population!$B105:$N105,'By group'!$B$27:$N$27))*Probability!T105*'By group'!$B$24*'By group'!T$23+(1-prop_idu_part)*SUMPRODUCT(Population!$BB105:$BN105,'By group'!$BB$27:$BN$27)*(1-prop_idu_male)/SUMPRODUCT(Population!$B105:$N105,'By group'!$B$27:$N$27)*Probability!BG105*'By group'!$B$24*'By group'!BG$23+Probability!AG105*Population!$DE105*(1-'By group'!AG$28*cond_eff)*'By group'!AG$23*prop_sw_use)*(1-Population!$DG105*circ_eff)</f>
        <v>1.259736109336333E-3</v>
      </c>
      <c r="H105" s="191">
        <f>((1-(1-prop_idu_part)*SUMPRODUCT(Population!$BB105:$BN105,'By group'!$BB$27:$BN$27)*(1-prop_idu_male)/SUMPRODUCT(Population!$B105:$N105,'By group'!$B$27:$N$27))*Probability!U105*'By group'!$B$24*'By group'!U$23+(1-prop_idu_part)*SUMPRODUCT(Population!$BB105:$BN105,'By group'!$BB$27:$BN$27)*(1-prop_idu_male)/SUMPRODUCT(Population!$B105:$N105,'By group'!$B$27:$N$27)*Probability!BH105*'By group'!$B$24*'By group'!BH$23+Probability!AH105*Population!$DE105*(1-'By group'!AH$28*cond_eff)*'By group'!AH$23*prop_sw_use)*(1-Population!$DG105*circ_eff)</f>
        <v>1.0642843867206269E-3</v>
      </c>
      <c r="I105" s="191">
        <f>((1-(1-prop_idu_part)*SUMPRODUCT(Population!$BB105:$BN105,'By group'!$BB$27:$BN$27)*(1-prop_idu_male)/SUMPRODUCT(Population!$B105:$N105,'By group'!$B$27:$N$27))*Probability!V105*'By group'!$B$24*'By group'!V$23+(1-prop_idu_part)*SUMPRODUCT(Population!$BB105:$BN105,'By group'!$BB$27:$BN$27)*(1-prop_idu_male)/SUMPRODUCT(Population!$B105:$N105,'By group'!$B$27:$N$27)*Probability!BI105*'By group'!$B$24*'By group'!BI$23+Probability!AI105*Population!$DE105*(1-'By group'!AI$28*cond_eff)*'By group'!AI$23*prop_sw_use)*(1-Population!$DG105*circ_eff)</f>
        <v>0</v>
      </c>
      <c r="J105" s="191">
        <f>((1-(1-prop_idu_part)*SUMPRODUCT(Population!$BB105:$BN105,'By group'!$BB$27:$BN$27)*(1-prop_idu_male)/SUMPRODUCT(Population!$B105:$N105,'By group'!$B$27:$N$27))*Probability!W105*'By group'!$B$24*'By group'!W$23+(1-prop_idu_part)*SUMPRODUCT(Population!$BB105:$BN105,'By group'!$BB$27:$BN$27)*(1-prop_idu_male)/SUMPRODUCT(Population!$B105:$N105,'By group'!$B$27:$N$27)*Probability!BJ105*'By group'!$B$24*'By group'!BJ$23+Probability!AJ105*Population!$DE105*(1-'By group'!AJ$28*cond_eff)*'By group'!AJ$23*prop_sw_use)*(1-Population!$DG105*circ_eff)</f>
        <v>0</v>
      </c>
      <c r="K105" s="191">
        <f>((1-(1-prop_idu_part)*SUMPRODUCT(Population!$BB105:$BN105,'By group'!$BB$27:$BN$27)*(1-prop_idu_male)/SUMPRODUCT(Population!$B105:$N105,'By group'!$B$27:$N$27))*Probability!X105*'By group'!$B$24*'By group'!X$23+(1-prop_idu_part)*SUMPRODUCT(Population!$BB105:$BN105,'By group'!$BB$27:$BN$27)*(1-prop_idu_male)/SUMPRODUCT(Population!$B105:$N105,'By group'!$B$27:$N$27)*Probability!BK105*'By group'!$B$24*'By group'!BK$23+Probability!AK105*Population!$DE105*(1-'By group'!AK$28*cond_eff)*'By group'!AK$23*prop_sw_use)*(1-Population!$DG105*circ_eff)</f>
        <v>0</v>
      </c>
      <c r="L105" s="191">
        <f>((1-(1-prop_idu_part)*SUMPRODUCT(Population!$BB105:$BN105,'By group'!$BB$27:$BN$27)*(1-prop_idu_male)/SUMPRODUCT(Population!$B105:$N105,'By group'!$B$27:$N$27))*Probability!Y105*'By group'!$B$24*'By group'!Y$23+(1-prop_idu_part)*SUMPRODUCT(Population!$BB105:$BN105,'By group'!$BB$27:$BN$27)*(1-prop_idu_male)/SUMPRODUCT(Population!$B105:$N105,'By group'!$B$27:$N$27)*Probability!BL105*'By group'!$B$24*'By group'!BL$23+Probability!AL105*Population!$DE105*(1-'By group'!AL$28*cond_eff)*'By group'!AL$23*prop_sw_use)*(1-Population!$DG105*circ_eff)</f>
        <v>3.5659229136645434E-5</v>
      </c>
      <c r="M105" s="191">
        <f>((1-(1-prop_idu_part)*SUMPRODUCT(Population!$BB105:$BN105,'By group'!$BB$27:$BN$27)*(1-prop_idu_male)/SUMPRODUCT(Population!$B105:$N105,'By group'!$B$27:$N$27))*Probability!Z105*'By group'!$B$24*'By group'!Z$23+(1-prop_idu_part)*SUMPRODUCT(Population!$BB105:$BN105,'By group'!$BB$27:$BN$27)*(1-prop_idu_male)/SUMPRODUCT(Population!$B105:$N105,'By group'!$B$27:$N$27)*Probability!BM105*'By group'!$B$24*'By group'!BM$23+Probability!AM105*Population!$DE105*(1-'By group'!AM$28*cond_eff)*'By group'!AM$23*prop_sw_use)*(1-Population!$DG105*circ_eff)</f>
        <v>5.5585152281692116E-5</v>
      </c>
      <c r="N105" s="191">
        <f>((1-(1-prop_idu_part)*SUMPRODUCT(Population!$BB105:$BN105,'By group'!$BB$27:$BN$27)*(1-prop_idu_male)/SUMPRODUCT(Population!$B105:$N105,'By group'!$B$27:$N$27))*Probability!AA105*'By group'!$B$24*'By group'!AA$23+(1-prop_idu_part)*SUMPRODUCT(Population!$BB105:$BN105,'By group'!$BB$27:$BN$27)*(1-prop_idu_male)/SUMPRODUCT(Population!$B105:$N105,'By group'!$B$27:$N$27)*Probability!BN105*'By group'!$B$24*'By group'!BN$23+Probability!AN105*Population!$DE105*(1-'By group'!AN$28*cond_eff)*'By group'!AN$23*prop_sw_use)*(1-Population!$DG105*circ_eff)</f>
        <v>4.4682493200966236E-5</v>
      </c>
      <c r="O105" s="190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group'!$BB$27:$BN$27)*prop_idu_male))*Probability!B105*Population!$DC105*(1-'By group'!O$28*'By group'!O$29)*'By group'!B$23+(1-prop_idu_part)*SUMPRODUCT(Population!$BB105:$BN105,'By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group'!$BB$27:$BN$27)*prop_idu_male)*Probability!BB105*Population!$DD105*(1-'By group'!BB$28*'By group'!BB$29)*'By group'!BB$23</f>
        <v>0</v>
      </c>
      <c r="P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group'!$BB$27:$BN$27)*prop_idu_male))*Probability!C105*Population!$DC105*(1-'By group'!P$28*'By group'!P$29)*'By group'!C$23+(1-prop_idu_part)*SUMPRODUCT(Population!$BB105:$BN105,'By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group'!$BB$27:$BN$27)*prop_idu_male)*Probability!BC105*Population!$DD105*(1-'By group'!BC$28*'By group'!BC$29)*'By group'!BC$23</f>
        <v>1.0704113189399151E-3</v>
      </c>
      <c r="Q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group'!$BB$27:$BN$27)*prop_idu_male))*Probability!D105*Population!$DC105*(1-'By group'!Q$28*'By group'!Q$29)*'By group'!D$23+(1-prop_idu_part)*SUMPRODUCT(Population!$BB105:$BN105,'By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group'!$BB$27:$BN$27)*prop_idu_male)*Probability!BD105*Population!$DD105*(1-'By group'!BD$28*'By group'!BD$29)*'By group'!BD$23</f>
        <v>1.5603780387097581E-3</v>
      </c>
      <c r="R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group'!$BB$27:$BN$27)*prop_idu_male))*Probability!E105*Population!$DC105*(1-'By group'!R$28*'By group'!R$29)*'By group'!E$23+(1-prop_idu_part)*SUMPRODUCT(Population!$BB105:$BN105,'By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group'!$BB$27:$BN$27)*prop_idu_male)*Probability!BE105*Population!$DD105*(1-'By group'!BE$28*'By group'!BE$29)*'By group'!BE$23</f>
        <v>1.805907801512497E-3</v>
      </c>
      <c r="S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group'!$BB$27:$BN$27)*prop_idu_male))*Probability!F105*Population!$DC105*(1-'By group'!S$28*'By group'!S$29)*'By group'!F$23+(1-prop_idu_part)*SUMPRODUCT(Population!$BB105:$BN105,'By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group'!$BB$27:$BN$27)*prop_idu_male)*Probability!BF105*Population!$DD105*(1-'By group'!BF$28*'By group'!BF$29)*'By group'!BF$23</f>
        <v>9.5958545830107786E-4</v>
      </c>
      <c r="T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group'!$BB$27:$BN$27)*prop_idu_male))*Probability!G105*Population!$DC105*(1-'By group'!T$28*'By group'!T$29)*'By group'!G$23+(1-prop_idu_part)*SUMPRODUCT(Population!$BB105:$BN105,'By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group'!$BB$27:$BN$27)*prop_idu_male)*Probability!BG105*Population!$DD105*(1-'By group'!BG$28*'By group'!BG$29)*'By group'!BG$23</f>
        <v>5.7538458537119853E-4</v>
      </c>
      <c r="U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group'!$BB$27:$BN$27)*prop_idu_male))*Probability!H105*Population!$DC105*(1-'By group'!U$28*'By group'!U$29)*'By group'!H$23+(1-prop_idu_part)*SUMPRODUCT(Population!$BB105:$BN105,'By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group'!$BB$27:$BN$27)*prop_idu_male)*Probability!BH105*Population!$DD105*(1-'By group'!BH$28*'By group'!BH$29)*'By group'!BH$23</f>
        <v>4.8398282172016938E-4</v>
      </c>
      <c r="V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group'!$BB$27:$BN$27)*prop_idu_male))*Probability!I105*Population!$DC105*(1-'By group'!V$28*'By group'!V$29)*'By group'!I$23+(1-prop_idu_part)*SUMPRODUCT(Population!$BB105:$BN105,'By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group'!$BB$27:$BN$27)*prop_idu_male)*Probability!BI105*Population!$DD105*(1-'By group'!BI$28*'By group'!BI$29)*'By group'!BI$23</f>
        <v>0</v>
      </c>
      <c r="W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group'!$BB$27:$BN$27)*prop_idu_male))*Probability!J105*Population!$DC105*(1-'By group'!W$28*'By group'!W$29)*'By group'!J$23+(1-prop_idu_part)*SUMPRODUCT(Population!$BB105:$BN105,'By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group'!$BB$27:$BN$27)*prop_idu_male)*Probability!BJ105*Population!$DD105*(1-'By group'!BJ$28*'By group'!BJ$29)*'By group'!BJ$23</f>
        <v>0</v>
      </c>
      <c r="X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group'!$BB$27:$BN$27)*prop_idu_male))*Probability!K105*Population!$DC105*(1-'By group'!X$28*'By group'!X$29)*'By group'!K$23+(1-prop_idu_part)*SUMPRODUCT(Population!$BB105:$BN105,'By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group'!$BB$27:$BN$27)*prop_idu_male)*Probability!BK105*Population!$DD105*(1-'By group'!BK$28*'By group'!BK$29)*'By group'!BK$23</f>
        <v>0</v>
      </c>
      <c r="Y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group'!$BB$27:$BN$27)*prop_idu_male))*Probability!L105*Population!$DC105*(1-'By group'!Y$28*'By group'!Y$29)*'By group'!L$23+(1-prop_idu_part)*SUMPRODUCT(Population!$BB105:$BN105,'By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group'!$BB$27:$BN$27)*prop_idu_male)*Probability!BL105*Population!$DD105*(1-'By group'!BL$28*'By group'!BL$29)*'By group'!BL$23</f>
        <v>1.6209796351333994E-5</v>
      </c>
      <c r="Z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group'!$BB$27:$BN$27)*prop_idu_male))*Probability!M105*Population!$DC105*(1-'By group'!Z$28*'By group'!Z$29)*'By group'!M$23+(1-prop_idu_part)*SUMPRODUCT(Population!$BB105:$BN105,'By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group'!$BB$27:$BN$27)*prop_idu_male)*Probability!BM105*Population!$DD105*(1-'By group'!BM$28*'By group'!BM$29)*'By group'!BM$23</f>
        <v>2.5145677924215263E-5</v>
      </c>
      <c r="AA105" s="191">
        <f>(1-(1-prop_idu_part)*SUMPRODUCT(Population!$BB105:$BN105,'By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group'!$BB$27:$BN$27)*prop_idu_male))*Probability!N105*Population!$DC105*(1-'By group'!AA$28*'By group'!AA$29)*'By group'!N$23+(1-prop_idu_part)*SUMPRODUCT(Population!$BB105:$BN105,'By group'!$BB$27:$BN$27)*prop_idu_male/(SUMPRODUCT(Population!$B105:$N105,'By group'!$B$27:$N$27)-(1-prop_idu_part)*SUMPRODUCT(Population!$BB105:$BN105,'By group'!$BB$27:$BN$27)*(1-prop_idu_male)+(1-prop_idu_part)*SUMPRODUCT(Population!$BB105:$BN105,'By group'!$BB$27:$BN$27)*prop_idu_male)*Probability!BN105*Population!$DD105*(1-'By group'!BN$28*'By group'!BN$29)*'By group'!BN$23</f>
        <v>2.0106177159727389E-5</v>
      </c>
      <c r="AB105" s="229">
        <f>Probability!B105*'By group'!$AB$24*'By group'!B$23</f>
        <v>0</v>
      </c>
      <c r="AC105" s="229">
        <f>Probability!C105*'By group'!$AB$24*'By group'!C$23</f>
        <v>5.0015950409853613E-2</v>
      </c>
      <c r="AD105" s="229">
        <f>Probability!D105*'By group'!$AB$24*'By group'!D$23</f>
        <v>7.2912162608101821E-2</v>
      </c>
      <c r="AE105" s="229">
        <f>Probability!E105*'By group'!$AB$24*'By group'!E$23</f>
        <v>8.438821137792557E-2</v>
      </c>
      <c r="AF105" s="229">
        <f>Probability!F105*'By group'!$AB$24*'By group'!F$23</f>
        <v>4.4841630045118049E-2</v>
      </c>
      <c r="AG105" s="229">
        <f>Probability!G105*'By group'!$AB$24*'By group'!G$23</f>
        <v>2.6888332003496523E-2</v>
      </c>
      <c r="AH105" s="229">
        <f>Probability!H105*'By group'!$AB$24*'By group'!H$23</f>
        <v>2.2617709205637632E-2</v>
      </c>
      <c r="AI105" s="229">
        <f>Probability!I105*'By group'!$AB$24*'By group'!I$23</f>
        <v>0</v>
      </c>
      <c r="AJ105" s="229">
        <f>Probability!J105*'By group'!$AB$24*'By group'!J$23</f>
        <v>0</v>
      </c>
      <c r="AK105" s="229">
        <f>Probability!K105*'By group'!$AB$24*'By group'!K$23</f>
        <v>0</v>
      </c>
      <c r="AL105" s="229">
        <f>Probability!L105*'By group'!$AB$24*'By group'!L$23</f>
        <v>7.5752535940291162E-4</v>
      </c>
      <c r="AM105" s="229">
        <f>Probability!M105*'By group'!$AB$24*'By group'!M$23</f>
        <v>1.175159265196247E-3</v>
      </c>
      <c r="AN105" s="229">
        <f>Probability!N105*'By group'!$AB$24*'By group'!N$23</f>
        <v>9.3967507159320744E-4</v>
      </c>
      <c r="AO105" s="40">
        <f>Probability!AO105*'By group'!$AO$24*'By group'!AO$23</f>
        <v>0</v>
      </c>
      <c r="AP105" s="42">
        <f>Probability!AP105*'By group'!$AO$24*'By group'!AP$23</f>
        <v>6.3802946431058766E-3</v>
      </c>
      <c r="AQ105" s="42">
        <f>Probability!AQ105*'By group'!$AO$24*'By group'!AQ$23</f>
        <v>9.2553550456948054E-3</v>
      </c>
      <c r="AR105" s="42">
        <f>Probability!AR105*'By group'!$AO$24*'By group'!AR$23</f>
        <v>1.0626717407861842E-2</v>
      </c>
      <c r="AS105" s="42">
        <f>Probability!AS105*'By group'!$AO$24*'By group'!AS$23</f>
        <v>5.6077305245975729E-3</v>
      </c>
      <c r="AT105" s="42">
        <f>Probability!AT105*'By group'!$AO$24*'By group'!AT$23</f>
        <v>3.3435220198068049E-3</v>
      </c>
      <c r="AU105" s="42">
        <f>Probability!AU105*'By group'!$AO$24*'By group'!AU$23</f>
        <v>2.7791987406133546E-3</v>
      </c>
      <c r="AV105" s="42">
        <f>Probability!AV105*'By group'!$AO$24*'By group'!AV$23</f>
        <v>0</v>
      </c>
      <c r="AW105" s="42">
        <f>Probability!AW105*'By group'!$AO$24*'By group'!AW$23</f>
        <v>0</v>
      </c>
      <c r="AX105" s="42">
        <f>Probability!AX105*'By group'!$AO$24*'By group'!AX$23</f>
        <v>0</v>
      </c>
      <c r="AY105" s="42">
        <f>Probability!AY105*'By group'!$AO$24*'By group'!AY$23</f>
        <v>9.3003645715619338E-5</v>
      </c>
      <c r="AZ105" s="42">
        <f>Probability!AZ105*'By group'!$AO$24*'By group'!AZ$23</f>
        <v>1.4202633991523814E-4</v>
      </c>
      <c r="BA105" s="43">
        <f>Probability!BA105*'By group'!$AO$24*'By group'!BA$23</f>
        <v>1.1085304039972551E-4</v>
      </c>
      <c r="BB105" s="191">
        <f>prop_idu_part*Probability!BB105*'By group'!$BB$24*'By group'!BB$23+Probability!BB105*'By group'!$BB$30*'By group'!BB$31</f>
        <v>0</v>
      </c>
      <c r="BC105" s="191">
        <f>prop_idu_part*Probability!BC105*'By group'!$BB$24*'By group'!BC$23+Probability!BC105*'By group'!$BB$30*'By group'!BC$31</f>
        <v>5.8642606921277166E-2</v>
      </c>
      <c r="BD105" s="191">
        <f>prop_idu_part*Probability!BD105*'By group'!$BB$24*'By group'!BD$23+Probability!BD105*'By group'!$BB$30*'By group'!BD$31</f>
        <v>0.13715475121690696</v>
      </c>
      <c r="BE105" s="191">
        <f>prop_idu_part*Probability!BE105*'By group'!$BB$24*'By group'!BE$23+Probability!BE105*'By group'!$BB$30*'By group'!BE$31</f>
        <v>0.13417498604695602</v>
      </c>
      <c r="BF105" s="191">
        <f>prop_idu_part*Probability!BF105*'By group'!$BB$24*'By group'!BF$23+Probability!BF105*'By group'!$BB$30*'By group'!BF$31</f>
        <v>4.3856104607600893E-2</v>
      </c>
      <c r="BG105" s="191">
        <f>prop_idu_part*Probability!BG105*'By group'!$BB$24*'By group'!BG$23+Probability!BG105*'By group'!$BB$30*'By group'!BG$31</f>
        <v>1.3392385789473348E-2</v>
      </c>
      <c r="BH105" s="191">
        <f>prop_idu_part*Probability!BH105*'By group'!$BB$24*'By group'!BH$23+Probability!BH105*'By group'!$BB$30*'By group'!BH$31</f>
        <v>1.0503930773620891E-2</v>
      </c>
      <c r="BI105" s="191">
        <f>prop_idu_part*Probability!BI105*'By group'!$BB$24*'By group'!BI$23+Probability!BI105*'By group'!$BB$30*'By group'!BI$31</f>
        <v>0</v>
      </c>
      <c r="BJ105" s="191">
        <f>prop_idu_part*Probability!BJ105*'By group'!$BB$24*'By group'!BJ$23+Probability!BJ105*'By group'!$BB$30*'By group'!BJ$31</f>
        <v>0</v>
      </c>
      <c r="BK105" s="191">
        <f>prop_idu_part*Probability!BK105*'By group'!$BB$24*'By group'!BK$23+Probability!BK105*'By group'!$BB$30*'By group'!BK$31</f>
        <v>0</v>
      </c>
      <c r="BL105" s="191">
        <f>prop_idu_part*Probability!BL105*'By group'!$BB$24*'By group'!BL$23+Probability!BL105*'By group'!$BB$30*'By group'!BL$31</f>
        <v>4.7649214431393448E-3</v>
      </c>
      <c r="BM105" s="191">
        <f>prop_idu_part*Probability!BM105*'By group'!$BB$24*'By group'!BM$23+Probability!BM105*'By group'!$BB$30*'By group'!BM$31</f>
        <v>2.381980587223493E-3</v>
      </c>
      <c r="BN105" s="192">
        <f>prop_idu_part*Probability!BN105*'By group'!$BB$24*'By group'!BN$23+Probability!BN105*'By group'!$BB$30*'By group'!BN$31</f>
        <v>1.7336510831358132E-3</v>
      </c>
    </row>
    <row r="106" spans="1:66" x14ac:dyDescent="0.25">
      <c r="A106">
        <f t="shared" si="1"/>
        <v>51</v>
      </c>
      <c r="B106" s="190">
        <f>((1-(1-prop_idu_part)*SUMPRODUCT(Population!$BB106:$BN106,'By group'!$BB$27:$BN$27)*(1-prop_idu_male)/SUMPRODUCT(Population!$B106:$N106,'By group'!$B$27:$N$27))*Probability!O106*'By group'!$B$24*'By group'!O$23+(1-prop_idu_part)*SUMPRODUCT(Population!$BB106:$BN106,'By group'!$BB$27:$BN$27)*(1-prop_idu_male)/SUMPRODUCT(Population!$B106:$N106,'By group'!$B$27:$N$27)*Probability!BB106*'By group'!$B$24*'By group'!BB$23+Probability!AB106*Population!$DE106*(1-'By group'!AB$28*cond_eff)*'By group'!AB$23*prop_sw_use)*(1-Population!$DG106*circ_eff)</f>
        <v>0</v>
      </c>
      <c r="C106" s="191">
        <f>((1-(1-prop_idu_part)*SUMPRODUCT(Population!$BB106:$BN106,'By group'!$BB$27:$BN$27)*(1-prop_idu_male)/SUMPRODUCT(Population!$B106:$N106,'By group'!$B$27:$N$27))*Probability!P106*'By group'!$B$24*'By group'!P$23+(1-prop_idu_part)*SUMPRODUCT(Population!$BB106:$BN106,'By group'!$BB$27:$BN$27)*(1-prop_idu_male)/SUMPRODUCT(Population!$B106:$N106,'By group'!$B$27:$N$27)*Probability!BC106*'By group'!$B$24*'By group'!BC$23+Probability!AC106*Population!$DE106*(1-'By group'!AC$28*cond_eff)*'By group'!AC$23*prop_sw_use)*(1-Population!$DG106*circ_eff)</f>
        <v>2.310792132849238E-3</v>
      </c>
      <c r="D106" s="191">
        <f>((1-(1-prop_idu_part)*SUMPRODUCT(Population!$BB106:$BN106,'By group'!$BB$27:$BN$27)*(1-prop_idu_male)/SUMPRODUCT(Population!$B106:$N106,'By group'!$B$27:$N$27))*Probability!Q106*'By group'!$B$24*'By group'!Q$23+(1-prop_idu_part)*SUMPRODUCT(Population!$BB106:$BN106,'By group'!$BB$27:$BN$27)*(1-prop_idu_male)/SUMPRODUCT(Population!$B106:$N106,'By group'!$B$27:$N$27)*Probability!BD106*'By group'!$B$24*'By group'!BD$23+Probability!AD106*Population!$DE106*(1-'By group'!AD$28*cond_eff)*'By group'!AD$23*prop_sw_use)*(1-Population!$DG106*circ_eff)</f>
        <v>3.3799548910482618E-3</v>
      </c>
      <c r="E106" s="191">
        <f>((1-(1-prop_idu_part)*SUMPRODUCT(Population!$BB106:$BN106,'By group'!$BB$27:$BN$27)*(1-prop_idu_male)/SUMPRODUCT(Population!$B106:$N106,'By group'!$B$27:$N$27))*Probability!R106*'By group'!$B$24*'By group'!R$23+(1-prop_idu_part)*SUMPRODUCT(Population!$BB106:$BN106,'By group'!$BB$27:$BN$27)*(1-prop_idu_male)/SUMPRODUCT(Population!$B106:$N106,'By group'!$B$27:$N$27)*Probability!BE106*'By group'!$B$24*'By group'!BE$23+Probability!AE106*Population!$DE106*(1-'By group'!AE$28*cond_eff)*'By group'!AE$23*prop_sw_use)*(1-Population!$DG106*circ_eff)</f>
        <v>3.9303163823225153E-3</v>
      </c>
      <c r="F106" s="191">
        <f>((1-(1-prop_idu_part)*SUMPRODUCT(Population!$BB106:$BN106,'By group'!$BB$27:$BN$27)*(1-prop_idu_male)/SUMPRODUCT(Population!$B106:$N106,'By group'!$B$27:$N$27))*Probability!S106*'By group'!$B$24*'By group'!S$23+(1-prop_idu_part)*SUMPRODUCT(Population!$BB106:$BN106,'By group'!$BB$27:$BN$27)*(1-prop_idu_male)/SUMPRODUCT(Population!$B106:$N106,'By group'!$B$27:$N$27)*Probability!BF106*'By group'!$B$24*'By group'!BF$23+Probability!AF106*Population!$DE106*(1-'By group'!AF$28*cond_eff)*'By group'!AF$23*prop_sw_use)*(1-Population!$DG106*circ_eff)</f>
        <v>2.0958781075434973E-3</v>
      </c>
      <c r="G106" s="191">
        <f>((1-(1-prop_idu_part)*SUMPRODUCT(Population!$BB106:$BN106,'By group'!$BB$27:$BN$27)*(1-prop_idu_male)/SUMPRODUCT(Population!$B106:$N106,'By group'!$B$27:$N$27))*Probability!T106*'By group'!$B$24*'By group'!T$23+(1-prop_idu_part)*SUMPRODUCT(Population!$BB106:$BN106,'By group'!$BB$27:$BN$27)*(1-prop_idu_male)/SUMPRODUCT(Population!$B106:$N106,'By group'!$B$27:$N$27)*Probability!BG106*'By group'!$B$24*'By group'!BG$23+Probability!AG106*Population!$DE106*(1-'By group'!AG$28*cond_eff)*'By group'!AG$23*prop_sw_use)*(1-Population!$DG106*circ_eff)</f>
        <v>1.2599339200906746E-3</v>
      </c>
      <c r="H106" s="191">
        <f>((1-(1-prop_idu_part)*SUMPRODUCT(Population!$BB106:$BN106,'By group'!$BB$27:$BN$27)*(1-prop_idu_male)/SUMPRODUCT(Population!$B106:$N106,'By group'!$B$27:$N$27))*Probability!U106*'By group'!$B$24*'By group'!U$23+(1-prop_idu_part)*SUMPRODUCT(Population!$BB106:$BN106,'By group'!$BB$27:$BN$27)*(1-prop_idu_male)/SUMPRODUCT(Population!$B106:$N106,'By group'!$B$27:$N$27)*Probability!BH106*'By group'!$B$24*'By group'!BH$23+Probability!AH106*Population!$DE106*(1-'By group'!AH$28*cond_eff)*'By group'!AH$23*prop_sw_use)*(1-Population!$DG106*circ_eff)</f>
        <v>1.0644442543523973E-3</v>
      </c>
      <c r="I106" s="191">
        <f>((1-(1-prop_idu_part)*SUMPRODUCT(Population!$BB106:$BN106,'By group'!$BB$27:$BN$27)*(1-prop_idu_male)/SUMPRODUCT(Population!$B106:$N106,'By group'!$B$27:$N$27))*Probability!V106*'By group'!$B$24*'By group'!V$23+(1-prop_idu_part)*SUMPRODUCT(Population!$BB106:$BN106,'By group'!$BB$27:$BN$27)*(1-prop_idu_male)/SUMPRODUCT(Population!$B106:$N106,'By group'!$B$27:$N$27)*Probability!BI106*'By group'!$B$24*'By group'!BI$23+Probability!AI106*Population!$DE106*(1-'By group'!AI$28*cond_eff)*'By group'!AI$23*prop_sw_use)*(1-Population!$DG106*circ_eff)</f>
        <v>0</v>
      </c>
      <c r="J106" s="191">
        <f>((1-(1-prop_idu_part)*SUMPRODUCT(Population!$BB106:$BN106,'By group'!$BB$27:$BN$27)*(1-prop_idu_male)/SUMPRODUCT(Population!$B106:$N106,'By group'!$B$27:$N$27))*Probability!W106*'By group'!$B$24*'By group'!W$23+(1-prop_idu_part)*SUMPRODUCT(Population!$BB106:$BN106,'By group'!$BB$27:$BN$27)*(1-prop_idu_male)/SUMPRODUCT(Population!$B106:$N106,'By group'!$B$27:$N$27)*Probability!BJ106*'By group'!$B$24*'By group'!BJ$23+Probability!AJ106*Population!$DE106*(1-'By group'!AJ$28*cond_eff)*'By group'!AJ$23*prop_sw_use)*(1-Population!$DG106*circ_eff)</f>
        <v>0</v>
      </c>
      <c r="K106" s="191">
        <f>((1-(1-prop_idu_part)*SUMPRODUCT(Population!$BB106:$BN106,'By group'!$BB$27:$BN$27)*(1-prop_idu_male)/SUMPRODUCT(Population!$B106:$N106,'By group'!$B$27:$N$27))*Probability!X106*'By group'!$B$24*'By group'!X$23+(1-prop_idu_part)*SUMPRODUCT(Population!$BB106:$BN106,'By group'!$BB$27:$BN$27)*(1-prop_idu_male)/SUMPRODUCT(Population!$B106:$N106,'By group'!$B$27:$N$27)*Probability!BK106*'By group'!$B$24*'By group'!BK$23+Probability!AK106*Population!$DE106*(1-'By group'!AK$28*cond_eff)*'By group'!AK$23*prop_sw_use)*(1-Population!$DG106*circ_eff)</f>
        <v>0</v>
      </c>
      <c r="L106" s="191">
        <f>((1-(1-prop_idu_part)*SUMPRODUCT(Population!$BB106:$BN106,'By group'!$BB$27:$BN$27)*(1-prop_idu_male)/SUMPRODUCT(Population!$B106:$N106,'By group'!$B$27:$N$27))*Probability!Y106*'By group'!$B$24*'By group'!Y$23+(1-prop_idu_part)*SUMPRODUCT(Population!$BB106:$BN106,'By group'!$BB$27:$BN$27)*(1-prop_idu_male)/SUMPRODUCT(Population!$B106:$N106,'By group'!$B$27:$N$27)*Probability!BL106*'By group'!$B$24*'By group'!BL$23+Probability!AL106*Population!$DE106*(1-'By group'!AL$28*cond_eff)*'By group'!AL$23*prop_sw_use)*(1-Population!$DG106*circ_eff)</f>
        <v>3.5664998036626639E-5</v>
      </c>
      <c r="M106" s="191">
        <f>((1-(1-prop_idu_part)*SUMPRODUCT(Population!$BB106:$BN106,'By group'!$BB$27:$BN$27)*(1-prop_idu_male)/SUMPRODUCT(Population!$B106:$N106,'By group'!$B$27:$N$27))*Probability!Z106*'By group'!$B$24*'By group'!Z$23+(1-prop_idu_part)*SUMPRODUCT(Population!$BB106:$BN106,'By group'!$BB$27:$BN$27)*(1-prop_idu_male)/SUMPRODUCT(Population!$B106:$N106,'By group'!$B$27:$N$27)*Probability!BM106*'By group'!$B$24*'By group'!BM$23+Probability!AM106*Population!$DE106*(1-'By group'!AM$28*cond_eff)*'By group'!AM$23*prop_sw_use)*(1-Population!$DG106*circ_eff)</f>
        <v>5.559275507979559E-5</v>
      </c>
      <c r="N106" s="191">
        <f>((1-(1-prop_idu_part)*SUMPRODUCT(Population!$BB106:$BN106,'By group'!$BB$27:$BN$27)*(1-prop_idu_male)/SUMPRODUCT(Population!$B106:$N106,'By group'!$B$27:$N$27))*Probability!AA106*'By group'!$B$24*'By group'!AA$23+(1-prop_idu_part)*SUMPRODUCT(Population!$BB106:$BN106,'By group'!$BB$27:$BN$27)*(1-prop_idu_male)/SUMPRODUCT(Population!$B106:$N106,'By group'!$B$27:$N$27)*Probability!BN106*'By group'!$B$24*'By group'!BN$23+Probability!AN106*Population!$DE106*(1-'By group'!AN$28*cond_eff)*'By group'!AN$23*prop_sw_use)*(1-Population!$DG106*circ_eff)</f>
        <v>4.4681991810793665E-5</v>
      </c>
      <c r="O106" s="190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group'!$BB$27:$BN$27)*prop_idu_male))*Probability!B106*Population!$DC106*(1-'By group'!O$28*'By group'!O$29)*'By group'!B$23+(1-prop_idu_part)*SUMPRODUCT(Population!$BB106:$BN106,'By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group'!$BB$27:$BN$27)*prop_idu_male)*Probability!BB106*Population!$DD106*(1-'By group'!BB$28*'By group'!BB$29)*'By group'!BB$23</f>
        <v>0</v>
      </c>
      <c r="P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group'!$BB$27:$BN$27)*prop_idu_male))*Probability!C106*Population!$DC106*(1-'By group'!P$28*'By group'!P$29)*'By group'!C$23+(1-prop_idu_part)*SUMPRODUCT(Population!$BB106:$BN106,'By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group'!$BB$27:$BN$27)*prop_idu_male)*Probability!BC106*Population!$DD106*(1-'By group'!BC$28*'By group'!BC$29)*'By group'!BC$23</f>
        <v>1.0704902527309719E-3</v>
      </c>
      <c r="Q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group'!$BB$27:$BN$27)*prop_idu_male))*Probability!D106*Population!$DC106*(1-'By group'!Q$28*'By group'!Q$29)*'By group'!D$23+(1-prop_idu_part)*SUMPRODUCT(Population!$BB106:$BN106,'By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group'!$BB$27:$BN$27)*prop_idu_male)*Probability!BD106*Population!$DD106*(1-'By group'!BD$28*'By group'!BD$29)*'By group'!BD$23</f>
        <v>1.5605116644291652E-3</v>
      </c>
      <c r="R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group'!$BB$27:$BN$27)*prop_idu_male))*Probability!E106*Population!$DC106*(1-'By group'!R$28*'By group'!R$29)*'By group'!E$23+(1-prop_idu_part)*SUMPRODUCT(Population!$BB106:$BN106,'By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group'!$BB$27:$BN$27)*prop_idu_male)*Probability!BE106*Population!$DD106*(1-'By group'!BE$28*'By group'!BE$29)*'By group'!BE$23</f>
        <v>1.8060883164245064E-3</v>
      </c>
      <c r="S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group'!$BB$27:$BN$27)*prop_idu_male))*Probability!F106*Population!$DC106*(1-'By group'!S$28*'By group'!S$29)*'By group'!F$23+(1-prop_idu_part)*SUMPRODUCT(Population!$BB106:$BN106,'By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group'!$BB$27:$BN$27)*prop_idu_male)*Probability!BF106*Population!$DD106*(1-'By group'!BF$28*'By group'!BF$29)*'By group'!BF$23</f>
        <v>9.5968792348790754E-4</v>
      </c>
      <c r="T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group'!$BB$27:$BN$27)*prop_idu_male))*Probability!G106*Population!$DC106*(1-'By group'!T$28*'By group'!T$29)*'By group'!G$23+(1-prop_idu_part)*SUMPRODUCT(Population!$BB106:$BN106,'By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group'!$BB$27:$BN$27)*prop_idu_male)*Probability!BG106*Population!$DD106*(1-'By group'!BG$28*'By group'!BG$29)*'By group'!BG$23</f>
        <v>5.7544517168786602E-4</v>
      </c>
      <c r="U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group'!$BB$27:$BN$27)*prop_idu_male))*Probability!H106*Population!$DC106*(1-'By group'!U$28*'By group'!U$29)*'By group'!H$23+(1-prop_idu_part)*SUMPRODUCT(Population!$BB106:$BN106,'By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group'!$BB$27:$BN$27)*prop_idu_male)*Probability!BH106*Population!$DD106*(1-'By group'!BH$28*'By group'!BH$29)*'By group'!BH$23</f>
        <v>4.8401868733840767E-4</v>
      </c>
      <c r="V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group'!$BB$27:$BN$27)*prop_idu_male))*Probability!I106*Population!$DC106*(1-'By group'!V$28*'By group'!V$29)*'By group'!I$23+(1-prop_idu_part)*SUMPRODUCT(Population!$BB106:$BN106,'By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group'!$BB$27:$BN$27)*prop_idu_male)*Probability!BI106*Population!$DD106*(1-'By group'!BI$28*'By group'!BI$29)*'By group'!BI$23</f>
        <v>0</v>
      </c>
      <c r="W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group'!$BB$27:$BN$27)*prop_idu_male))*Probability!J106*Population!$DC106*(1-'By group'!W$28*'By group'!W$29)*'By group'!J$23+(1-prop_idu_part)*SUMPRODUCT(Population!$BB106:$BN106,'By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group'!$BB$27:$BN$27)*prop_idu_male)*Probability!BJ106*Population!$DD106*(1-'By group'!BJ$28*'By group'!BJ$29)*'By group'!BJ$23</f>
        <v>0</v>
      </c>
      <c r="X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group'!$BB$27:$BN$27)*prop_idu_male))*Probability!K106*Population!$DC106*(1-'By group'!X$28*'By group'!X$29)*'By group'!K$23+(1-prop_idu_part)*SUMPRODUCT(Population!$BB106:$BN106,'By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group'!$BB$27:$BN$27)*prop_idu_male)*Probability!BK106*Population!$DD106*(1-'By group'!BK$28*'By group'!BK$29)*'By group'!BK$23</f>
        <v>0</v>
      </c>
      <c r="Y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group'!$BB$27:$BN$27)*prop_idu_male))*Probability!L106*Population!$DC106*(1-'By group'!Y$28*'By group'!Y$29)*'By group'!L$23+(1-prop_idu_part)*SUMPRODUCT(Population!$BB106:$BN106,'By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group'!$BB$27:$BN$27)*prop_idu_male)*Probability!BL106*Population!$DD106*(1-'By group'!BL$28*'By group'!BL$29)*'By group'!BL$23</f>
        <v>1.6211155791714718E-5</v>
      </c>
      <c r="Z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group'!$BB$27:$BN$27)*prop_idu_male))*Probability!M106*Population!$DC106*(1-'By group'!Z$28*'By group'!Z$29)*'By group'!M$23+(1-prop_idu_part)*SUMPRODUCT(Population!$BB106:$BN106,'By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group'!$BB$27:$BN$27)*prop_idu_male)*Probability!BM106*Population!$DD106*(1-'By group'!BM$28*'By group'!BM$29)*'By group'!BM$23</f>
        <v>2.5146157023772155E-5</v>
      </c>
      <c r="AA106" s="191">
        <f>(1-(1-prop_idu_part)*SUMPRODUCT(Population!$BB106:$BN106,'By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group'!$BB$27:$BN$27)*prop_idu_male))*Probability!N106*Population!$DC106*(1-'By group'!AA$28*'By group'!AA$29)*'By group'!N$23+(1-prop_idu_part)*SUMPRODUCT(Population!$BB106:$BN106,'By group'!$BB$27:$BN$27)*prop_idu_male/(SUMPRODUCT(Population!$B106:$N106,'By group'!$B$27:$N$27)-(1-prop_idu_part)*SUMPRODUCT(Population!$BB106:$BN106,'By group'!$BB$27:$BN$27)*(1-prop_idu_male)+(1-prop_idu_part)*SUMPRODUCT(Population!$BB106:$BN106,'By group'!$BB$27:$BN$27)*prop_idu_male)*Probability!BN106*Population!$DD106*(1-'By group'!BN$28*'By group'!BN$29)*'By group'!BN$23</f>
        <v>2.0102179046112214E-5</v>
      </c>
      <c r="AB106" s="229">
        <f>Probability!B106*'By group'!$AB$24*'By group'!B$23</f>
        <v>0</v>
      </c>
      <c r="AC106" s="229">
        <f>Probability!C106*'By group'!$AB$24*'By group'!C$23</f>
        <v>5.0022144868120101E-2</v>
      </c>
      <c r="AD106" s="229">
        <f>Probability!D106*'By group'!$AB$24*'By group'!D$23</f>
        <v>7.2922060218474818E-2</v>
      </c>
      <c r="AE106" s="229">
        <f>Probability!E106*'By group'!$AB$24*'By group'!E$23</f>
        <v>8.4400875489624147E-2</v>
      </c>
      <c r="AF106" s="229">
        <f>Probability!F106*'By group'!$AB$24*'By group'!F$23</f>
        <v>4.4848665304862187E-2</v>
      </c>
      <c r="AG106" s="229">
        <f>Probability!G106*'By group'!$AB$24*'By group'!G$23</f>
        <v>2.6892510559072526E-2</v>
      </c>
      <c r="AH106" s="229">
        <f>Probability!H106*'By group'!$AB$24*'By group'!H$23</f>
        <v>2.2620518203441551E-2</v>
      </c>
      <c r="AI106" s="229">
        <f>Probability!I106*'By group'!$AB$24*'By group'!I$23</f>
        <v>0</v>
      </c>
      <c r="AJ106" s="229">
        <f>Probability!J106*'By group'!$AB$24*'By group'!J$23</f>
        <v>0</v>
      </c>
      <c r="AK106" s="229">
        <f>Probability!K106*'By group'!$AB$24*'By group'!K$23</f>
        <v>0</v>
      </c>
      <c r="AL106" s="229">
        <f>Probability!L106*'By group'!$AB$24*'By group'!L$23</f>
        <v>7.5762683643875361E-4</v>
      </c>
      <c r="AM106" s="229">
        <f>Probability!M106*'By group'!$AB$24*'By group'!M$23</f>
        <v>1.1752404894385803E-3</v>
      </c>
      <c r="AN106" s="229">
        <f>Probability!N106*'By group'!$AB$24*'By group'!N$23</f>
        <v>9.3953518951622999E-4</v>
      </c>
      <c r="AO106" s="40">
        <f>Probability!AO106*'By group'!$AO$24*'By group'!AO$23</f>
        <v>0</v>
      </c>
      <c r="AP106" s="42">
        <f>Probability!AP106*'By group'!$AO$24*'By group'!AP$23</f>
        <v>6.3976403247550245E-3</v>
      </c>
      <c r="AQ106" s="42">
        <f>Probability!AQ106*'By group'!$AO$24*'By group'!AQ$23</f>
        <v>9.282138269661724E-3</v>
      </c>
      <c r="AR106" s="42">
        <f>Probability!AR106*'By group'!$AO$24*'By group'!AR$23</f>
        <v>1.0660374050580283E-2</v>
      </c>
      <c r="AS106" s="42">
        <f>Probability!AS106*'By group'!$AO$24*'By group'!AS$23</f>
        <v>5.6267696881833638E-3</v>
      </c>
      <c r="AT106" s="42">
        <f>Probability!AT106*'By group'!$AO$24*'By group'!AT$23</f>
        <v>3.3554686986786292E-3</v>
      </c>
      <c r="AU106" s="42">
        <f>Probability!AU106*'By group'!$AO$24*'By group'!AU$23</f>
        <v>2.7900854451806925E-3</v>
      </c>
      <c r="AV106" s="42">
        <f>Probability!AV106*'By group'!$AO$24*'By group'!AV$23</f>
        <v>0</v>
      </c>
      <c r="AW106" s="42">
        <f>Probability!AW106*'By group'!$AO$24*'By group'!AW$23</f>
        <v>0</v>
      </c>
      <c r="AX106" s="42">
        <f>Probability!AX106*'By group'!$AO$24*'By group'!AX$23</f>
        <v>0</v>
      </c>
      <c r="AY106" s="42">
        <f>Probability!AY106*'By group'!$AO$24*'By group'!AY$23</f>
        <v>9.337102995179133E-5</v>
      </c>
      <c r="AZ106" s="42">
        <f>Probability!AZ106*'By group'!$AO$24*'By group'!AZ$23</f>
        <v>1.4264864190498847E-4</v>
      </c>
      <c r="BA106" s="43">
        <f>Probability!BA106*'By group'!$AO$24*'By group'!BA$23</f>
        <v>1.1140144068746934E-4</v>
      </c>
      <c r="BB106" s="191">
        <f>prop_idu_part*Probability!BB106*'By group'!$BB$24*'By group'!BB$23+Probability!BB106*'By group'!$BB$30*'By group'!BB$31</f>
        <v>0</v>
      </c>
      <c r="BC106" s="191">
        <f>prop_idu_part*Probability!BC106*'By group'!$BB$24*'By group'!BC$23+Probability!BC106*'By group'!$BB$30*'By group'!BC$31</f>
        <v>5.8642542103261822E-2</v>
      </c>
      <c r="BD106" s="191">
        <f>prop_idu_part*Probability!BD106*'By group'!$BB$24*'By group'!BD$23+Probability!BD106*'By group'!$BB$30*'By group'!BD$31</f>
        <v>0.13715510972227324</v>
      </c>
      <c r="BE106" s="191">
        <f>prop_idu_part*Probability!BE106*'By group'!$BB$24*'By group'!BE$23+Probability!BE106*'By group'!$BB$30*'By group'!BE$31</f>
        <v>0.13417601329968232</v>
      </c>
      <c r="BF106" s="191">
        <f>prop_idu_part*Probability!BF106*'By group'!$BB$24*'By group'!BF$23+Probability!BF106*'By group'!$BB$30*'By group'!BF$31</f>
        <v>4.3856592060295754E-2</v>
      </c>
      <c r="BG106" s="191">
        <f>prop_idu_part*Probability!BG106*'By group'!$BB$24*'By group'!BG$23+Probability!BG106*'By group'!$BB$30*'By group'!BG$31</f>
        <v>1.3392557444551811E-2</v>
      </c>
      <c r="BH106" s="191">
        <f>prop_idu_part*Probability!BH106*'By group'!$BB$24*'By group'!BH$23+Probability!BH106*'By group'!$BB$30*'By group'!BH$31</f>
        <v>1.0504055516319711E-2</v>
      </c>
      <c r="BI106" s="191">
        <f>prop_idu_part*Probability!BI106*'By group'!$BB$24*'By group'!BI$23+Probability!BI106*'By group'!$BB$30*'By group'!BI$31</f>
        <v>0</v>
      </c>
      <c r="BJ106" s="191">
        <f>prop_idu_part*Probability!BJ106*'By group'!$BB$24*'By group'!BJ$23+Probability!BJ106*'By group'!$BB$30*'By group'!BJ$31</f>
        <v>0</v>
      </c>
      <c r="BK106" s="191">
        <f>prop_idu_part*Probability!BK106*'By group'!$BB$24*'By group'!BK$23+Probability!BK106*'By group'!$BB$30*'By group'!BK$31</f>
        <v>0</v>
      </c>
      <c r="BL106" s="191">
        <f>prop_idu_part*Probability!BL106*'By group'!$BB$24*'By group'!BL$23+Probability!BL106*'By group'!$BB$30*'By group'!BL$31</f>
        <v>4.764984504402583E-3</v>
      </c>
      <c r="BM106" s="191">
        <f>prop_idu_part*Probability!BM106*'By group'!$BB$24*'By group'!BM$23+Probability!BM106*'By group'!$BB$30*'By group'!BM$31</f>
        <v>2.3819980935583479E-3</v>
      </c>
      <c r="BN106" s="192">
        <f>prop_idu_part*Probability!BN106*'By group'!$BB$24*'By group'!BN$23+Probability!BN106*'By group'!$BB$30*'By group'!BN$31</f>
        <v>1.7336108106753173E-3</v>
      </c>
    </row>
    <row r="107" spans="1:66" x14ac:dyDescent="0.25">
      <c r="A107">
        <f t="shared" si="1"/>
        <v>51.5</v>
      </c>
      <c r="B107" s="190">
        <f>((1-(1-prop_idu_part)*SUMPRODUCT(Population!$BB107:$BN107,'By group'!$BB$27:$BN$27)*(1-prop_idu_male)/SUMPRODUCT(Population!$B107:$N107,'By group'!$B$27:$N$27))*Probability!O107*'By group'!$B$24*'By group'!O$23+(1-prop_idu_part)*SUMPRODUCT(Population!$BB107:$BN107,'By group'!$BB$27:$BN$27)*(1-prop_idu_male)/SUMPRODUCT(Population!$B107:$N107,'By group'!$B$27:$N$27)*Probability!BB107*'By group'!$B$24*'By group'!BB$23+Probability!AB107*Population!$DE107*(1-'By group'!AB$28*cond_eff)*'By group'!AB$23*prop_sw_use)*(1-Population!$DG107*circ_eff)</f>
        <v>0</v>
      </c>
      <c r="C107" s="191">
        <f>((1-(1-prop_idu_part)*SUMPRODUCT(Population!$BB107:$BN107,'By group'!$BB$27:$BN$27)*(1-prop_idu_male)/SUMPRODUCT(Population!$B107:$N107,'By group'!$B$27:$N$27))*Probability!P107*'By group'!$B$24*'By group'!P$23+(1-prop_idu_part)*SUMPRODUCT(Population!$BB107:$BN107,'By group'!$BB$27:$BN$27)*(1-prop_idu_male)/SUMPRODUCT(Population!$B107:$N107,'By group'!$B$27:$N$27)*Probability!BC107*'By group'!$B$24*'By group'!BC$23+Probability!AC107*Population!$DE107*(1-'By group'!AC$28*cond_eff)*'By group'!AC$23*prop_sw_use)*(1-Population!$DG107*circ_eff)</f>
        <v>2.3110082002366526E-3</v>
      </c>
      <c r="D107" s="191">
        <f>((1-(1-prop_idu_part)*SUMPRODUCT(Population!$BB107:$BN107,'By group'!$BB$27:$BN$27)*(1-prop_idu_male)/SUMPRODUCT(Population!$B107:$N107,'By group'!$B$27:$N$27))*Probability!Q107*'By group'!$B$24*'By group'!Q$23+(1-prop_idu_part)*SUMPRODUCT(Population!$BB107:$BN107,'By group'!$BB$27:$BN$27)*(1-prop_idu_male)/SUMPRODUCT(Population!$B107:$N107,'By group'!$B$27:$N$27)*Probability!BD107*'By group'!$B$24*'By group'!BD$23+Probability!AD107*Population!$DE107*(1-'By group'!AD$28*cond_eff)*'By group'!AD$23*prop_sw_use)*(1-Population!$DG107*circ_eff)</f>
        <v>3.3803201597942655E-3</v>
      </c>
      <c r="E107" s="191">
        <f>((1-(1-prop_idu_part)*SUMPRODUCT(Population!$BB107:$BN107,'By group'!$BB$27:$BN$27)*(1-prop_idu_male)/SUMPRODUCT(Population!$B107:$N107,'By group'!$B$27:$N$27))*Probability!R107*'By group'!$B$24*'By group'!R$23+(1-prop_idu_part)*SUMPRODUCT(Population!$BB107:$BN107,'By group'!$BB$27:$BN$27)*(1-prop_idu_male)/SUMPRODUCT(Population!$B107:$N107,'By group'!$B$27:$N$27)*Probability!BE107*'By group'!$B$24*'By group'!BE$23+Probability!AE107*Population!$DE107*(1-'By group'!AE$28*cond_eff)*'By group'!AE$23*prop_sw_use)*(1-Population!$DG107*circ_eff)</f>
        <v>3.9308256869683067E-3</v>
      </c>
      <c r="F107" s="191">
        <f>((1-(1-prop_idu_part)*SUMPRODUCT(Population!$BB107:$BN107,'By group'!$BB$27:$BN$27)*(1-prop_idu_male)/SUMPRODUCT(Population!$B107:$N107,'By group'!$B$27:$N$27))*Probability!S107*'By group'!$B$24*'By group'!S$23+(1-prop_idu_part)*SUMPRODUCT(Population!$BB107:$BN107,'By group'!$BB$27:$BN$27)*(1-prop_idu_male)/SUMPRODUCT(Population!$B107:$N107,'By group'!$B$27:$N$27)*Probability!BF107*'By group'!$B$24*'By group'!BF$23+Probability!AF107*Population!$DE107*(1-'By group'!AF$28*cond_eff)*'By group'!AF$23*prop_sw_use)*(1-Population!$DG107*circ_eff)</f>
        <v>2.0961823212470982E-3</v>
      </c>
      <c r="G107" s="191">
        <f>((1-(1-prop_idu_part)*SUMPRODUCT(Population!$BB107:$BN107,'By group'!$BB$27:$BN$27)*(1-prop_idu_male)/SUMPRODUCT(Population!$B107:$N107,'By group'!$B$27:$N$27))*Probability!T107*'By group'!$B$24*'By group'!T$23+(1-prop_idu_part)*SUMPRODUCT(Population!$BB107:$BN107,'By group'!$BB$27:$BN$27)*(1-prop_idu_male)/SUMPRODUCT(Population!$B107:$N107,'By group'!$B$27:$N$27)*Probability!BG107*'By group'!$B$24*'By group'!BG$23+Probability!AG107*Population!$DE107*(1-'By group'!AG$28*cond_eff)*'By group'!AG$23*prop_sw_use)*(1-Population!$DG107*circ_eff)</f>
        <v>1.2601270604940954E-3</v>
      </c>
      <c r="H107" s="191">
        <f>((1-(1-prop_idu_part)*SUMPRODUCT(Population!$BB107:$BN107,'By group'!$BB$27:$BN$27)*(1-prop_idu_male)/SUMPRODUCT(Population!$B107:$N107,'By group'!$B$27:$N$27))*Probability!U107*'By group'!$B$24*'By group'!U$23+(1-prop_idu_part)*SUMPRODUCT(Population!$BB107:$BN107,'By group'!$BB$27:$BN$27)*(1-prop_idu_male)/SUMPRODUCT(Population!$B107:$N107,'By group'!$B$27:$N$27)*Probability!BH107*'By group'!$B$24*'By group'!BH$23+Probability!AH107*Population!$DE107*(1-'By group'!AH$28*cond_eff)*'By group'!AH$23*prop_sw_use)*(1-Population!$DG107*circ_eff)</f>
        <v>1.0646030418864025E-3</v>
      </c>
      <c r="I107" s="191">
        <f>((1-(1-prop_idu_part)*SUMPRODUCT(Population!$BB107:$BN107,'By group'!$BB$27:$BN$27)*(1-prop_idu_male)/SUMPRODUCT(Population!$B107:$N107,'By group'!$B$27:$N$27))*Probability!V107*'By group'!$B$24*'By group'!V$23+(1-prop_idu_part)*SUMPRODUCT(Population!$BB107:$BN107,'By group'!$BB$27:$BN$27)*(1-prop_idu_male)/SUMPRODUCT(Population!$B107:$N107,'By group'!$B$27:$N$27)*Probability!BI107*'By group'!$B$24*'By group'!BI$23+Probability!AI107*Population!$DE107*(1-'By group'!AI$28*cond_eff)*'By group'!AI$23*prop_sw_use)*(1-Population!$DG107*circ_eff)</f>
        <v>0</v>
      </c>
      <c r="J107" s="191">
        <f>((1-(1-prop_idu_part)*SUMPRODUCT(Population!$BB107:$BN107,'By group'!$BB$27:$BN$27)*(1-prop_idu_male)/SUMPRODUCT(Population!$B107:$N107,'By group'!$B$27:$N$27))*Probability!W107*'By group'!$B$24*'By group'!W$23+(1-prop_idu_part)*SUMPRODUCT(Population!$BB107:$BN107,'By group'!$BB$27:$BN$27)*(1-prop_idu_male)/SUMPRODUCT(Population!$B107:$N107,'By group'!$B$27:$N$27)*Probability!BJ107*'By group'!$B$24*'By group'!BJ$23+Probability!AJ107*Population!$DE107*(1-'By group'!AJ$28*cond_eff)*'By group'!AJ$23*prop_sw_use)*(1-Population!$DG107*circ_eff)</f>
        <v>0</v>
      </c>
      <c r="K107" s="191">
        <f>((1-(1-prop_idu_part)*SUMPRODUCT(Population!$BB107:$BN107,'By group'!$BB$27:$BN$27)*(1-prop_idu_male)/SUMPRODUCT(Population!$B107:$N107,'By group'!$B$27:$N$27))*Probability!X107*'By group'!$B$24*'By group'!X$23+(1-prop_idu_part)*SUMPRODUCT(Population!$BB107:$BN107,'By group'!$BB$27:$BN$27)*(1-prop_idu_male)/SUMPRODUCT(Population!$B107:$N107,'By group'!$B$27:$N$27)*Probability!BK107*'By group'!$B$24*'By group'!BK$23+Probability!AK107*Population!$DE107*(1-'By group'!AK$28*cond_eff)*'By group'!AK$23*prop_sw_use)*(1-Population!$DG107*circ_eff)</f>
        <v>0</v>
      </c>
      <c r="L107" s="191">
        <f>((1-(1-prop_idu_part)*SUMPRODUCT(Population!$BB107:$BN107,'By group'!$BB$27:$BN$27)*(1-prop_idu_male)/SUMPRODUCT(Population!$B107:$N107,'By group'!$B$27:$N$27))*Probability!Y107*'By group'!$B$24*'By group'!Y$23+(1-prop_idu_part)*SUMPRODUCT(Population!$BB107:$BN107,'By group'!$BB$27:$BN$27)*(1-prop_idu_male)/SUMPRODUCT(Population!$B107:$N107,'By group'!$B$27:$N$27)*Probability!BL107*'By group'!$B$24*'By group'!BL$23+Probability!AL107*Population!$DE107*(1-'By group'!AL$28*cond_eff)*'By group'!AL$23*prop_sw_use)*(1-Population!$DG107*circ_eff)</f>
        <v>3.567071480668982E-5</v>
      </c>
      <c r="M107" s="191">
        <f>((1-(1-prop_idu_part)*SUMPRODUCT(Population!$BB107:$BN107,'By group'!$BB$27:$BN$27)*(1-prop_idu_male)/SUMPRODUCT(Population!$B107:$N107,'By group'!$B$27:$N$27))*Probability!Z107*'By group'!$B$24*'By group'!Z$23+(1-prop_idu_part)*SUMPRODUCT(Population!$BB107:$BN107,'By group'!$BB$27:$BN$27)*(1-prop_idu_male)/SUMPRODUCT(Population!$B107:$N107,'By group'!$B$27:$N$27)*Probability!BM107*'By group'!$B$24*'By group'!BM$23+Probability!AM107*Population!$DE107*(1-'By group'!AM$28*cond_eff)*'By group'!AM$23*prop_sw_use)*(1-Population!$DG107*circ_eff)</f>
        <v>5.5600549798094228E-5</v>
      </c>
      <c r="N107" s="191">
        <f>((1-(1-prop_idu_part)*SUMPRODUCT(Population!$BB107:$BN107,'By group'!$BB$27:$BN$27)*(1-prop_idu_male)/SUMPRODUCT(Population!$B107:$N107,'By group'!$B$27:$N$27))*Probability!AA107*'By group'!$B$24*'By group'!AA$23+(1-prop_idu_part)*SUMPRODUCT(Population!$BB107:$BN107,'By group'!$BB$27:$BN$27)*(1-prop_idu_male)/SUMPRODUCT(Population!$B107:$N107,'By group'!$B$27:$N$27)*Probability!BN107*'By group'!$B$24*'By group'!BN$23+Probability!AN107*Population!$DE107*(1-'By group'!AN$28*cond_eff)*'By group'!AN$23*prop_sw_use)*(1-Population!$DG107*circ_eff)</f>
        <v>4.4682271106476844E-5</v>
      </c>
      <c r="O107" s="190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group'!$BB$27:$BN$27)*prop_idu_male))*Probability!B107*Population!$DC107*(1-'By group'!O$28*'By group'!O$29)*'By group'!B$23+(1-prop_idu_part)*SUMPRODUCT(Population!$BB107:$BN107,'By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group'!$BB$27:$BN$27)*prop_idu_male)*Probability!BB107*Population!$DD107*(1-'By group'!BB$28*'By group'!BB$29)*'By group'!BB$23</f>
        <v>0</v>
      </c>
      <c r="P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group'!$BB$27:$BN$27)*prop_idu_male))*Probability!C107*Population!$DC107*(1-'By group'!P$28*'By group'!P$29)*'By group'!C$23+(1-prop_idu_part)*SUMPRODUCT(Population!$BB107:$BN107,'By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group'!$BB$27:$BN$27)*prop_idu_male)*Probability!BC107*Population!$DD107*(1-'By group'!BC$28*'By group'!BC$29)*'By group'!BC$23</f>
        <v>1.0705671840460771E-3</v>
      </c>
      <c r="Q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group'!$BB$27:$BN$27)*prop_idu_male))*Probability!D107*Population!$DC107*(1-'By group'!Q$28*'By group'!Q$29)*'By group'!D$23+(1-prop_idu_part)*SUMPRODUCT(Population!$BB107:$BN107,'By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group'!$BB$27:$BN$27)*prop_idu_male)*Probability!BD107*Population!$DD107*(1-'By group'!BD$28*'By group'!BD$29)*'By group'!BD$23</f>
        <v>1.5606424857480712E-3</v>
      </c>
      <c r="R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group'!$BB$27:$BN$27)*prop_idu_male))*Probability!E107*Population!$DC107*(1-'By group'!R$28*'By group'!R$29)*'By group'!E$23+(1-prop_idu_part)*SUMPRODUCT(Population!$BB107:$BN107,'By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group'!$BB$27:$BN$27)*prop_idu_male)*Probability!BE107*Population!$DD107*(1-'By group'!BE$28*'By group'!BE$29)*'By group'!BE$23</f>
        <v>1.8062666707299253E-3</v>
      </c>
      <c r="S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group'!$BB$27:$BN$27)*prop_idu_male))*Probability!F107*Population!$DC107*(1-'By group'!S$28*'By group'!S$29)*'By group'!F$23+(1-prop_idu_part)*SUMPRODUCT(Population!$BB107:$BN107,'By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group'!$BB$27:$BN$27)*prop_idu_male)*Probability!BF107*Population!$DD107*(1-'By group'!BF$28*'By group'!BF$29)*'By group'!BF$23</f>
        <v>9.5979020267720355E-4</v>
      </c>
      <c r="T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group'!$BB$27:$BN$27)*prop_idu_male))*Probability!G107*Population!$DC107*(1-'By group'!T$28*'By group'!T$29)*'By group'!G$23+(1-prop_idu_part)*SUMPRODUCT(Population!$BB107:$BN107,'By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group'!$BB$27:$BN$27)*prop_idu_male)*Probability!BG107*Population!$DD107*(1-'By group'!BG$28*'By group'!BG$29)*'By group'!BG$23</f>
        <v>5.7550642938083421E-4</v>
      </c>
      <c r="U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group'!$BB$27:$BN$27)*prop_idu_male))*Probability!H107*Population!$DC107*(1-'By group'!U$28*'By group'!U$29)*'By group'!H$23+(1-prop_idu_part)*SUMPRODUCT(Population!$BB107:$BN107,'By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group'!$BB$27:$BN$27)*prop_idu_male)*Probability!BH107*Population!$DD107*(1-'By group'!BH$28*'By group'!BH$29)*'By group'!BH$23</f>
        <v>4.8405738901317094E-4</v>
      </c>
      <c r="V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group'!$BB$27:$BN$27)*prop_idu_male))*Probability!I107*Population!$DC107*(1-'By group'!V$28*'By group'!V$29)*'By group'!I$23+(1-prop_idu_part)*SUMPRODUCT(Population!$BB107:$BN107,'By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group'!$BB$27:$BN$27)*prop_idu_male)*Probability!BI107*Population!$DD107*(1-'By group'!BI$28*'By group'!BI$29)*'By group'!BI$23</f>
        <v>0</v>
      </c>
      <c r="W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group'!$BB$27:$BN$27)*prop_idu_male))*Probability!J107*Population!$DC107*(1-'By group'!W$28*'By group'!W$29)*'By group'!J$23+(1-prop_idu_part)*SUMPRODUCT(Population!$BB107:$BN107,'By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group'!$BB$27:$BN$27)*prop_idu_male)*Probability!BJ107*Population!$DD107*(1-'By group'!BJ$28*'By group'!BJ$29)*'By group'!BJ$23</f>
        <v>0</v>
      </c>
      <c r="X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group'!$BB$27:$BN$27)*prop_idu_male))*Probability!K107*Population!$DC107*(1-'By group'!X$28*'By group'!X$29)*'By group'!K$23+(1-prop_idu_part)*SUMPRODUCT(Population!$BB107:$BN107,'By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group'!$BB$27:$BN$27)*prop_idu_male)*Probability!BK107*Population!$DD107*(1-'By group'!BK$28*'By group'!BK$29)*'By group'!BK$23</f>
        <v>0</v>
      </c>
      <c r="Y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group'!$BB$27:$BN$27)*prop_idu_male))*Probability!L107*Population!$DC107*(1-'By group'!Y$28*'By group'!Y$29)*'By group'!L$23+(1-prop_idu_part)*SUMPRODUCT(Population!$BB107:$BN107,'By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group'!$BB$27:$BN$27)*prop_idu_male)*Probability!BL107*Population!$DD107*(1-'By group'!BL$28*'By group'!BL$29)*'By group'!BL$23</f>
        <v>1.6212606856982621E-5</v>
      </c>
      <c r="Z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group'!$BB$27:$BN$27)*prop_idu_male))*Probability!M107*Population!$DC107*(1-'By group'!Z$28*'By group'!Z$29)*'By group'!M$23+(1-prop_idu_part)*SUMPRODUCT(Population!$BB107:$BN107,'By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group'!$BB$27:$BN$27)*prop_idu_male)*Probability!BM107*Population!$DD107*(1-'By group'!BM$28*'By group'!BM$29)*'By group'!BM$23</f>
        <v>2.514698043601411E-5</v>
      </c>
      <c r="AA107" s="191">
        <f>(1-(1-prop_idu_part)*SUMPRODUCT(Population!$BB107:$BN107,'By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group'!$BB$27:$BN$27)*prop_idu_male))*Probability!N107*Population!$DC107*(1-'By group'!AA$28*'By group'!AA$29)*'By group'!N$23+(1-prop_idu_part)*SUMPRODUCT(Population!$BB107:$BN107,'By group'!$BB$27:$BN$27)*prop_idu_male/(SUMPRODUCT(Population!$B107:$N107,'By group'!$B$27:$N$27)-(1-prop_idu_part)*SUMPRODUCT(Population!$BB107:$BN107,'By group'!$BB$27:$BN$27)*(1-prop_idu_male)+(1-prop_idu_part)*SUMPRODUCT(Population!$BB107:$BN107,'By group'!$BB$27:$BN$27)*prop_idu_male)*Probability!BN107*Population!$DD107*(1-'By group'!BN$28*'By group'!BN$29)*'By group'!BN$23</f>
        <v>2.009882970950301E-5</v>
      </c>
      <c r="AB107" s="229">
        <f>Probability!B107*'By group'!$AB$24*'By group'!B$23</f>
        <v>0</v>
      </c>
      <c r="AC107" s="229">
        <f>Probability!C107*'By group'!$AB$24*'By group'!C$23</f>
        <v>5.0028156733510735E-2</v>
      </c>
      <c r="AD107" s="229">
        <f>Probability!D107*'By group'!$AB$24*'By group'!D$23</f>
        <v>7.2931697100649603E-2</v>
      </c>
      <c r="AE107" s="229">
        <f>Probability!E107*'By group'!$AB$24*'By group'!E$23</f>
        <v>8.4413288691881652E-2</v>
      </c>
      <c r="AF107" s="229">
        <f>Probability!F107*'By group'!$AB$24*'By group'!F$23</f>
        <v>4.485561224979389E-2</v>
      </c>
      <c r="AG107" s="229">
        <f>Probability!G107*'By group'!$AB$24*'By group'!G$23</f>
        <v>2.6896672758848075E-2</v>
      </c>
      <c r="AH107" s="229">
        <f>Probability!H107*'By group'!$AB$24*'By group'!H$23</f>
        <v>2.2623419568226621E-2</v>
      </c>
      <c r="AI107" s="229">
        <f>Probability!I107*'By group'!$AB$24*'By group'!I$23</f>
        <v>0</v>
      </c>
      <c r="AJ107" s="229">
        <f>Probability!J107*'By group'!$AB$24*'By group'!J$23</f>
        <v>0</v>
      </c>
      <c r="AK107" s="229">
        <f>Probability!K107*'By group'!$AB$24*'By group'!K$23</f>
        <v>0</v>
      </c>
      <c r="AL107" s="229">
        <f>Probability!L107*'By group'!$AB$24*'By group'!L$23</f>
        <v>7.5773125061445983E-4</v>
      </c>
      <c r="AM107" s="229">
        <f>Probability!M107*'By group'!$AB$24*'By group'!M$23</f>
        <v>1.17533571520004E-3</v>
      </c>
      <c r="AN107" s="229">
        <f>Probability!N107*'By group'!$AB$24*'By group'!N$23</f>
        <v>9.3942394421774251E-4</v>
      </c>
      <c r="AO107" s="40">
        <f>Probability!AO107*'By group'!$AO$24*'By group'!AO$23</f>
        <v>0</v>
      </c>
      <c r="AP107" s="42">
        <f>Probability!AP107*'By group'!$AO$24*'By group'!AP$23</f>
        <v>6.4145506602243845E-3</v>
      </c>
      <c r="AQ107" s="42">
        <f>Probability!AQ107*'By group'!$AO$24*'By group'!AQ$23</f>
        <v>9.3082579609033399E-3</v>
      </c>
      <c r="AR107" s="42">
        <f>Probability!AR107*'By group'!$AO$24*'By group'!AR$23</f>
        <v>1.0693216515200891E-2</v>
      </c>
      <c r="AS107" s="42">
        <f>Probability!AS107*'By group'!$AO$24*'By group'!AS$23</f>
        <v>5.6453581956759759E-3</v>
      </c>
      <c r="AT107" s="42">
        <f>Probability!AT107*'By group'!$AO$24*'By group'!AT$23</f>
        <v>3.3671378751900967E-3</v>
      </c>
      <c r="AU107" s="42">
        <f>Probability!AU107*'By group'!$AO$24*'By group'!AU$23</f>
        <v>2.8007295168102327E-3</v>
      </c>
      <c r="AV107" s="42">
        <f>Probability!AV107*'By group'!$AO$24*'By group'!AV$23</f>
        <v>0</v>
      </c>
      <c r="AW107" s="42">
        <f>Probability!AW107*'By group'!$AO$24*'By group'!AW$23</f>
        <v>0</v>
      </c>
      <c r="AX107" s="42">
        <f>Probability!AX107*'By group'!$AO$24*'By group'!AX$23</f>
        <v>0</v>
      </c>
      <c r="AY107" s="42">
        <f>Probability!AY107*'By group'!$AO$24*'By group'!AY$23</f>
        <v>9.3730253128537417E-5</v>
      </c>
      <c r="AZ107" s="42">
        <f>Probability!AZ107*'By group'!$AO$24*'By group'!AZ$23</f>
        <v>1.4325784727486205E-4</v>
      </c>
      <c r="BA107" s="43">
        <f>Probability!BA107*'By group'!$AO$24*'By group'!BA$23</f>
        <v>1.1193919933326318E-4</v>
      </c>
      <c r="BB107" s="191">
        <f>prop_idu_part*Probability!BB107*'By group'!$BB$24*'By group'!BB$23+Probability!BB107*'By group'!$BB$30*'By group'!BB$31</f>
        <v>0</v>
      </c>
      <c r="BC107" s="191">
        <f>prop_idu_part*Probability!BC107*'By group'!$BB$24*'By group'!BC$23+Probability!BC107*'By group'!$BB$30*'By group'!BC$31</f>
        <v>5.8642472489322327E-2</v>
      </c>
      <c r="BD107" s="191">
        <f>prop_idu_part*Probability!BD107*'By group'!$BB$24*'By group'!BD$23+Probability!BD107*'By group'!$BB$30*'By group'!BD$31</f>
        <v>0.13715545399011658</v>
      </c>
      <c r="BE107" s="191">
        <f>prop_idu_part*Probability!BE107*'By group'!$BB$24*'By group'!BE$23+Probability!BE107*'By group'!$BB$30*'By group'!BE$31</f>
        <v>0.13417703268444361</v>
      </c>
      <c r="BF107" s="191">
        <f>prop_idu_part*Probability!BF107*'By group'!$BB$24*'By group'!BF$23+Probability!BF107*'By group'!$BB$30*'By group'!BF$31</f>
        <v>4.3857081987084406E-2</v>
      </c>
      <c r="BG107" s="191">
        <f>prop_idu_part*Probability!BG107*'By group'!$BB$24*'By group'!BG$23+Probability!BG107*'By group'!$BB$30*'By group'!BG$31</f>
        <v>1.339273213664368E-2</v>
      </c>
      <c r="BH107" s="191">
        <f>prop_idu_part*Probability!BH107*'By group'!$BB$24*'By group'!BH$23+Probability!BH107*'By group'!$BB$30*'By group'!BH$31</f>
        <v>1.0504189249258902E-2</v>
      </c>
      <c r="BI107" s="191">
        <f>prop_idu_part*Probability!BI107*'By group'!$BB$24*'By group'!BI$23+Probability!BI107*'By group'!$BB$30*'By group'!BI$31</f>
        <v>0</v>
      </c>
      <c r="BJ107" s="191">
        <f>prop_idu_part*Probability!BJ107*'By group'!$BB$24*'By group'!BJ$23+Probability!BJ107*'By group'!$BB$30*'By group'!BJ$31</f>
        <v>0</v>
      </c>
      <c r="BK107" s="191">
        <f>prop_idu_part*Probability!BK107*'By group'!$BB$24*'By group'!BK$23+Probability!BK107*'By group'!$BB$30*'By group'!BK$31</f>
        <v>0</v>
      </c>
      <c r="BL107" s="191">
        <f>prop_idu_part*Probability!BL107*'By group'!$BB$24*'By group'!BL$23+Probability!BL107*'By group'!$BB$30*'By group'!BL$31</f>
        <v>4.7650515199329484E-3</v>
      </c>
      <c r="BM107" s="191">
        <f>prop_idu_part*Probability!BM107*'By group'!$BB$24*'By group'!BM$23+Probability!BM107*'By group'!$BB$30*'By group'!BM$31</f>
        <v>2.382020369544496E-3</v>
      </c>
      <c r="BN107" s="192">
        <f>prop_idu_part*Probability!BN107*'By group'!$BB$24*'By group'!BN$23+Probability!BN107*'By group'!$BB$30*'By group'!BN$31</f>
        <v>1.7335792353069422E-3</v>
      </c>
    </row>
    <row r="108" spans="1:66" x14ac:dyDescent="0.25">
      <c r="A108">
        <f t="shared" si="1"/>
        <v>52</v>
      </c>
      <c r="B108" s="190">
        <f>((1-(1-prop_idu_part)*SUMPRODUCT(Population!$BB108:$BN108,'By group'!$BB$27:$BN$27)*(1-prop_idu_male)/SUMPRODUCT(Population!$B108:$N108,'By group'!$B$27:$N$27))*Probability!O108*'By group'!$B$24*'By group'!O$23+(1-prop_idu_part)*SUMPRODUCT(Population!$BB108:$BN108,'By group'!$BB$27:$BN$27)*(1-prop_idu_male)/SUMPRODUCT(Population!$B108:$N108,'By group'!$B$27:$N$27)*Probability!BB108*'By group'!$B$24*'By group'!BB$23+Probability!AB108*Population!$DE108*(1-'By group'!AB$28*cond_eff)*'By group'!AB$23*prop_sw_use)*(1-Population!$DG108*circ_eff)</f>
        <v>0</v>
      </c>
      <c r="C108" s="191">
        <f>((1-(1-prop_idu_part)*SUMPRODUCT(Population!$BB108:$BN108,'By group'!$BB$27:$BN$27)*(1-prop_idu_male)/SUMPRODUCT(Population!$B108:$N108,'By group'!$B$27:$N$27))*Probability!P108*'By group'!$B$24*'By group'!P$23+(1-prop_idu_part)*SUMPRODUCT(Population!$BB108:$BN108,'By group'!$BB$27:$BN$27)*(1-prop_idu_male)/SUMPRODUCT(Population!$B108:$N108,'By group'!$B$27:$N$27)*Probability!BC108*'By group'!$B$24*'By group'!BC$23+Probability!AC108*Population!$DE108*(1-'By group'!AC$28*cond_eff)*'By group'!AC$23*prop_sw_use)*(1-Population!$DG108*circ_eff)</f>
        <v>2.311215963500147E-3</v>
      </c>
      <c r="D108" s="191">
        <f>((1-(1-prop_idu_part)*SUMPRODUCT(Population!$BB108:$BN108,'By group'!$BB$27:$BN$27)*(1-prop_idu_male)/SUMPRODUCT(Population!$B108:$N108,'By group'!$B$27:$N$27))*Probability!Q108*'By group'!$B$24*'By group'!Q$23+(1-prop_idu_part)*SUMPRODUCT(Population!$BB108:$BN108,'By group'!$BB$27:$BN$27)*(1-prop_idu_male)/SUMPRODUCT(Population!$B108:$N108,'By group'!$B$27:$N$27)*Probability!BD108*'By group'!$B$24*'By group'!BD$23+Probability!AD108*Population!$DE108*(1-'By group'!AD$28*cond_eff)*'By group'!AD$23*prop_sw_use)*(1-Population!$DG108*circ_eff)</f>
        <v>3.3806720887068573E-3</v>
      </c>
      <c r="E108" s="191">
        <f>((1-(1-prop_idu_part)*SUMPRODUCT(Population!$BB108:$BN108,'By group'!$BB$27:$BN$27)*(1-prop_idu_male)/SUMPRODUCT(Population!$B108:$N108,'By group'!$B$27:$N$27))*Probability!R108*'By group'!$B$24*'By group'!R$23+(1-prop_idu_part)*SUMPRODUCT(Population!$BB108:$BN108,'By group'!$BB$27:$BN$27)*(1-prop_idu_male)/SUMPRODUCT(Population!$B108:$N108,'By group'!$B$27:$N$27)*Probability!BE108*'By group'!$B$24*'By group'!BE$23+Probability!AE108*Population!$DE108*(1-'By group'!AE$28*cond_eff)*'By group'!AE$23*prop_sw_use)*(1-Population!$DG108*circ_eff)</f>
        <v>3.9313182856475929E-3</v>
      </c>
      <c r="F108" s="191">
        <f>((1-(1-prop_idu_part)*SUMPRODUCT(Population!$BB108:$BN108,'By group'!$BB$27:$BN$27)*(1-prop_idu_male)/SUMPRODUCT(Population!$B108:$N108,'By group'!$B$27:$N$27))*Probability!S108*'By group'!$B$24*'By group'!S$23+(1-prop_idu_part)*SUMPRODUCT(Population!$BB108:$BN108,'By group'!$BB$27:$BN$27)*(1-prop_idu_male)/SUMPRODUCT(Population!$B108:$N108,'By group'!$B$27:$N$27)*Probability!BF108*'By group'!$B$24*'By group'!BF$23+Probability!AF108*Population!$DE108*(1-'By group'!AF$28*cond_eff)*'By group'!AF$23*prop_sw_use)*(1-Population!$DG108*circ_eff)</f>
        <v>2.0964777246472253E-3</v>
      </c>
      <c r="G108" s="191">
        <f>((1-(1-prop_idu_part)*SUMPRODUCT(Population!$BB108:$BN108,'By group'!$BB$27:$BN$27)*(1-prop_idu_male)/SUMPRODUCT(Population!$B108:$N108,'By group'!$B$27:$N$27))*Probability!T108*'By group'!$B$24*'By group'!T$23+(1-prop_idu_part)*SUMPRODUCT(Population!$BB108:$BN108,'By group'!$BB$27:$BN$27)*(1-prop_idu_male)/SUMPRODUCT(Population!$B108:$N108,'By group'!$B$27:$N$27)*Probability!BG108*'By group'!$B$24*'By group'!BG$23+Probability!AG108*Population!$DE108*(1-'By group'!AG$28*cond_eff)*'By group'!AG$23*prop_sw_use)*(1-Population!$DG108*circ_eff)</f>
        <v>1.2603154449720728E-3</v>
      </c>
      <c r="H108" s="191">
        <f>((1-(1-prop_idu_part)*SUMPRODUCT(Population!$BB108:$BN108,'By group'!$BB$27:$BN$27)*(1-prop_idu_male)/SUMPRODUCT(Population!$B108:$N108,'By group'!$B$27:$N$27))*Probability!U108*'By group'!$B$24*'By group'!U$23+(1-prop_idu_part)*SUMPRODUCT(Population!$BB108:$BN108,'By group'!$BB$27:$BN$27)*(1-prop_idu_male)/SUMPRODUCT(Population!$B108:$N108,'By group'!$B$27:$N$27)*Probability!BH108*'By group'!$B$24*'By group'!BH$23+Probability!AH108*Population!$DE108*(1-'By group'!AH$28*cond_eff)*'By group'!AH$23*prop_sw_use)*(1-Population!$DG108*circ_eff)</f>
        <v>1.0647603861243162E-3</v>
      </c>
      <c r="I108" s="191">
        <f>((1-(1-prop_idu_part)*SUMPRODUCT(Population!$BB108:$BN108,'By group'!$BB$27:$BN$27)*(1-prop_idu_male)/SUMPRODUCT(Population!$B108:$N108,'By group'!$B$27:$N$27))*Probability!V108*'By group'!$B$24*'By group'!V$23+(1-prop_idu_part)*SUMPRODUCT(Population!$BB108:$BN108,'By group'!$BB$27:$BN$27)*(1-prop_idu_male)/SUMPRODUCT(Population!$B108:$N108,'By group'!$B$27:$N$27)*Probability!BI108*'By group'!$B$24*'By group'!BI$23+Probability!AI108*Population!$DE108*(1-'By group'!AI$28*cond_eff)*'By group'!AI$23*prop_sw_use)*(1-Population!$DG108*circ_eff)</f>
        <v>0</v>
      </c>
      <c r="J108" s="191">
        <f>((1-(1-prop_idu_part)*SUMPRODUCT(Population!$BB108:$BN108,'By group'!$BB$27:$BN$27)*(1-prop_idu_male)/SUMPRODUCT(Population!$B108:$N108,'By group'!$B$27:$N$27))*Probability!W108*'By group'!$B$24*'By group'!W$23+(1-prop_idu_part)*SUMPRODUCT(Population!$BB108:$BN108,'By group'!$BB$27:$BN$27)*(1-prop_idu_male)/SUMPRODUCT(Population!$B108:$N108,'By group'!$B$27:$N$27)*Probability!BJ108*'By group'!$B$24*'By group'!BJ$23+Probability!AJ108*Population!$DE108*(1-'By group'!AJ$28*cond_eff)*'By group'!AJ$23*prop_sw_use)*(1-Population!$DG108*circ_eff)</f>
        <v>0</v>
      </c>
      <c r="K108" s="191">
        <f>((1-(1-prop_idu_part)*SUMPRODUCT(Population!$BB108:$BN108,'By group'!$BB$27:$BN$27)*(1-prop_idu_male)/SUMPRODUCT(Population!$B108:$N108,'By group'!$B$27:$N$27))*Probability!X108*'By group'!$B$24*'By group'!X$23+(1-prop_idu_part)*SUMPRODUCT(Population!$BB108:$BN108,'By group'!$BB$27:$BN$27)*(1-prop_idu_male)/SUMPRODUCT(Population!$B108:$N108,'By group'!$B$27:$N$27)*Probability!BK108*'By group'!$B$24*'By group'!BK$23+Probability!AK108*Population!$DE108*(1-'By group'!AK$28*cond_eff)*'By group'!AK$23*prop_sw_use)*(1-Population!$DG108*circ_eff)</f>
        <v>0</v>
      </c>
      <c r="L108" s="191">
        <f>((1-(1-prop_idu_part)*SUMPRODUCT(Population!$BB108:$BN108,'By group'!$BB$27:$BN$27)*(1-prop_idu_male)/SUMPRODUCT(Population!$B108:$N108,'By group'!$B$27:$N$27))*Probability!Y108*'By group'!$B$24*'By group'!Y$23+(1-prop_idu_part)*SUMPRODUCT(Population!$BB108:$BN108,'By group'!$BB$27:$BN$27)*(1-prop_idu_male)/SUMPRODUCT(Population!$B108:$N108,'By group'!$B$27:$N$27)*Probability!BL108*'By group'!$B$24*'By group'!BL$23+Probability!AL108*Population!$DE108*(1-'By group'!AL$28*cond_eff)*'By group'!AL$23*prop_sw_use)*(1-Population!$DG108*circ_eff)</f>
        <v>3.5676367452843091E-5</v>
      </c>
      <c r="M108" s="191">
        <f>((1-(1-prop_idu_part)*SUMPRODUCT(Population!$BB108:$BN108,'By group'!$BB$27:$BN$27)*(1-prop_idu_male)/SUMPRODUCT(Population!$B108:$N108,'By group'!$B$27:$N$27))*Probability!Z108*'By group'!$B$24*'By group'!Z$23+(1-prop_idu_part)*SUMPRODUCT(Population!$BB108:$BN108,'By group'!$BB$27:$BN$27)*(1-prop_idu_male)/SUMPRODUCT(Population!$B108:$N108,'By group'!$B$27:$N$27)*Probability!BM108*'By group'!$B$24*'By group'!BM$23+Probability!AM108*Population!$DE108*(1-'By group'!AM$28*cond_eff)*'By group'!AM$23*prop_sw_use)*(1-Population!$DG108*circ_eff)</f>
        <v>5.5608492558829349E-5</v>
      </c>
      <c r="N108" s="191">
        <f>((1-(1-prop_idu_part)*SUMPRODUCT(Population!$BB108:$BN108,'By group'!$BB$27:$BN$27)*(1-prop_idu_male)/SUMPRODUCT(Population!$B108:$N108,'By group'!$B$27:$N$27))*Probability!AA108*'By group'!$B$24*'By group'!AA$23+(1-prop_idu_part)*SUMPRODUCT(Population!$BB108:$BN108,'By group'!$BB$27:$BN$27)*(1-prop_idu_male)/SUMPRODUCT(Population!$B108:$N108,'By group'!$B$27:$N$27)*Probability!BN108*'By group'!$B$24*'By group'!BN$23+Probability!AN108*Population!$DE108*(1-'By group'!AN$28*cond_eff)*'By group'!AN$23*prop_sw_use)*(1-Population!$DG108*circ_eff)</f>
        <v>4.4683250867382063E-5</v>
      </c>
      <c r="O108" s="190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group'!$BB$27:$BN$27)*prop_idu_male))*Probability!B108*Population!$DC108*(1-'By group'!O$28*'By group'!O$29)*'By group'!B$23+(1-prop_idu_part)*SUMPRODUCT(Population!$BB108:$BN108,'By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group'!$BB$27:$BN$27)*prop_idu_male)*Probability!BB108*Population!$DD108*(1-'By group'!BB$28*'By group'!BB$29)*'By group'!BB$23</f>
        <v>0</v>
      </c>
      <c r="P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group'!$BB$27:$BN$27)*prop_idu_male))*Probability!C108*Population!$DC108*(1-'By group'!P$28*'By group'!P$29)*'By group'!C$23+(1-prop_idu_part)*SUMPRODUCT(Population!$BB108:$BN108,'By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group'!$BB$27:$BN$27)*prop_idu_male)*Probability!BC108*Population!$DD108*(1-'By group'!BC$28*'By group'!BC$29)*'By group'!BC$23</f>
        <v>1.0706420866002898E-3</v>
      </c>
      <c r="Q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group'!$BB$27:$BN$27)*prop_idu_male))*Probability!D108*Population!$DC108*(1-'By group'!Q$28*'By group'!Q$29)*'By group'!D$23+(1-prop_idu_part)*SUMPRODUCT(Population!$BB108:$BN108,'By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group'!$BB$27:$BN$27)*prop_idu_male)*Probability!BD108*Population!$DD108*(1-'By group'!BD$28*'By group'!BD$29)*'By group'!BD$23</f>
        <v>1.5607703863633605E-3</v>
      </c>
      <c r="R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group'!$BB$27:$BN$27)*prop_idu_male))*Probability!E108*Population!$DC108*(1-'By group'!R$28*'By group'!R$29)*'By group'!E$23+(1-prop_idu_part)*SUMPRODUCT(Population!$BB108:$BN108,'By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group'!$BB$27:$BN$27)*prop_idu_male)*Probability!BE108*Population!$DD108*(1-'By group'!BE$28*'By group'!BE$29)*'By group'!BE$23</f>
        <v>1.8064425124755573E-3</v>
      </c>
      <c r="S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group'!$BB$27:$BN$27)*prop_idu_male))*Probability!F108*Population!$DC108*(1-'By group'!S$28*'By group'!S$29)*'By group'!F$23+(1-prop_idu_part)*SUMPRODUCT(Population!$BB108:$BN108,'By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group'!$BB$27:$BN$27)*prop_idu_male)*Probability!BF108*Population!$DD108*(1-'By group'!BF$28*'By group'!BF$29)*'By group'!BF$23</f>
        <v>9.5989197499039478E-4</v>
      </c>
      <c r="T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group'!$BB$27:$BN$27)*prop_idu_male))*Probability!G108*Population!$DC108*(1-'By group'!T$28*'By group'!T$29)*'By group'!G$23+(1-prop_idu_part)*SUMPRODUCT(Population!$BB108:$BN108,'By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group'!$BB$27:$BN$27)*prop_idu_male)*Probability!BG108*Population!$DD108*(1-'By group'!BG$28*'By group'!BG$29)*'By group'!BG$23</f>
        <v>5.7556808043445666E-4</v>
      </c>
      <c r="U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group'!$BB$27:$BN$27)*prop_idu_male))*Probability!H108*Population!$DC108*(1-'By group'!U$28*'By group'!U$29)*'By group'!H$23+(1-prop_idu_part)*SUMPRODUCT(Population!$BB108:$BN108,'By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group'!$BB$27:$BN$27)*prop_idu_male)*Probability!BH108*Population!$DD108*(1-'By group'!BH$28*'By group'!BH$29)*'By group'!BH$23</f>
        <v>4.8409849471750478E-4</v>
      </c>
      <c r="V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group'!$BB$27:$BN$27)*prop_idu_male))*Probability!I108*Population!$DC108*(1-'By group'!V$28*'By group'!V$29)*'By group'!I$23+(1-prop_idu_part)*SUMPRODUCT(Population!$BB108:$BN108,'By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group'!$BB$27:$BN$27)*prop_idu_male)*Probability!BI108*Population!$DD108*(1-'By group'!BI$28*'By group'!BI$29)*'By group'!BI$23</f>
        <v>0</v>
      </c>
      <c r="W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group'!$BB$27:$BN$27)*prop_idu_male))*Probability!J108*Population!$DC108*(1-'By group'!W$28*'By group'!W$29)*'By group'!J$23+(1-prop_idu_part)*SUMPRODUCT(Population!$BB108:$BN108,'By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group'!$BB$27:$BN$27)*prop_idu_male)*Probability!BJ108*Population!$DD108*(1-'By group'!BJ$28*'By group'!BJ$29)*'By group'!BJ$23</f>
        <v>0</v>
      </c>
      <c r="X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group'!$BB$27:$BN$27)*prop_idu_male))*Probability!K108*Population!$DC108*(1-'By group'!X$28*'By group'!X$29)*'By group'!K$23+(1-prop_idu_part)*SUMPRODUCT(Population!$BB108:$BN108,'By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group'!$BB$27:$BN$27)*prop_idu_male)*Probability!BK108*Population!$DD108*(1-'By group'!BK$28*'By group'!BK$29)*'By group'!BK$23</f>
        <v>0</v>
      </c>
      <c r="Y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group'!$BB$27:$BN$27)*prop_idu_male))*Probability!L108*Population!$DC108*(1-'By group'!Y$28*'By group'!Y$29)*'By group'!L$23+(1-prop_idu_part)*SUMPRODUCT(Population!$BB108:$BN108,'By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group'!$BB$27:$BN$27)*prop_idu_male)*Probability!BL108*Population!$DD108*(1-'By group'!BL$28*'By group'!BL$29)*'By group'!BL$23</f>
        <v>1.6214134772867563E-5</v>
      </c>
      <c r="Z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group'!$BB$27:$BN$27)*prop_idu_male))*Probability!M108*Population!$DC108*(1-'By group'!Z$28*'By group'!Z$29)*'By group'!M$23+(1-prop_idu_part)*SUMPRODUCT(Population!$BB108:$BN108,'By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group'!$BB$27:$BN$27)*prop_idu_male)*Probability!BM108*Population!$DD108*(1-'By group'!BM$28*'By group'!BM$29)*'By group'!BM$23</f>
        <v>2.5148108653510695E-5</v>
      </c>
      <c r="AA108" s="191">
        <f>(1-(1-prop_idu_part)*SUMPRODUCT(Population!$BB108:$BN108,'By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group'!$BB$27:$BN$27)*prop_idu_male))*Probability!N108*Population!$DC108*(1-'By group'!AA$28*'By group'!AA$29)*'By group'!N$23+(1-prop_idu_part)*SUMPRODUCT(Population!$BB108:$BN108,'By group'!$BB$27:$BN$27)*prop_idu_male/(SUMPRODUCT(Population!$B108:$N108,'By group'!$B$27:$N$27)-(1-prop_idu_part)*SUMPRODUCT(Population!$BB108:$BN108,'By group'!$BB$27:$BN$27)*(1-prop_idu_male)+(1-prop_idu_part)*SUMPRODUCT(Population!$BB108:$BN108,'By group'!$BB$27:$BN$27)*prop_idu_male)*Probability!BN108*Population!$DD108*(1-'By group'!BN$28*'By group'!BN$29)*'By group'!BN$23</f>
        <v>2.0096072865043171E-5</v>
      </c>
      <c r="AB108" s="229">
        <f>Probability!B108*'By group'!$AB$24*'By group'!B$23</f>
        <v>0</v>
      </c>
      <c r="AC108" s="229">
        <f>Probability!C108*'By group'!$AB$24*'By group'!C$23</f>
        <v>5.0033987842986627E-2</v>
      </c>
      <c r="AD108" s="229">
        <f>Probability!D108*'By group'!$AB$24*'By group'!D$23</f>
        <v>7.2941072282528122E-2</v>
      </c>
      <c r="AE108" s="229">
        <f>Probability!E108*'By group'!$AB$24*'By group'!E$23</f>
        <v>8.4425439698358057E-2</v>
      </c>
      <c r="AF108" s="229">
        <f>Probability!F108*'By group'!$AB$24*'By group'!F$23</f>
        <v>4.4862458628611553E-2</v>
      </c>
      <c r="AG108" s="229">
        <f>Probability!G108*'By group'!$AB$24*'By group'!G$23</f>
        <v>2.6900807259232967E-2</v>
      </c>
      <c r="AH108" s="229">
        <f>Probability!H108*'By group'!$AB$24*'By group'!H$23</f>
        <v>2.2626394510984534E-2</v>
      </c>
      <c r="AI108" s="229">
        <f>Probability!I108*'By group'!$AB$24*'By group'!I$23</f>
        <v>0</v>
      </c>
      <c r="AJ108" s="229">
        <f>Probability!J108*'By group'!$AB$24*'By group'!J$23</f>
        <v>0</v>
      </c>
      <c r="AK108" s="229">
        <f>Probability!K108*'By group'!$AB$24*'By group'!K$23</f>
        <v>0</v>
      </c>
      <c r="AL108" s="229">
        <f>Probability!L108*'By group'!$AB$24*'By group'!L$23</f>
        <v>7.5783795833592616E-4</v>
      </c>
      <c r="AM108" s="229">
        <f>Probability!M108*'By group'!$AB$24*'By group'!M$23</f>
        <v>1.1754431701891267E-3</v>
      </c>
      <c r="AN108" s="229">
        <f>Probability!N108*'By group'!$AB$24*'By group'!N$23</f>
        <v>9.3933876744219688E-4</v>
      </c>
      <c r="AO108" s="40">
        <f>Probability!AO108*'By group'!$AO$24*'By group'!AO$23</f>
        <v>0</v>
      </c>
      <c r="AP108" s="42">
        <f>Probability!AP108*'By group'!$AO$24*'By group'!AP$23</f>
        <v>6.4310326209341788E-3</v>
      </c>
      <c r="AQ108" s="42">
        <f>Probability!AQ108*'By group'!$AO$24*'By group'!AQ$23</f>
        <v>9.3337241949747827E-3</v>
      </c>
      <c r="AR108" s="42">
        <f>Probability!AR108*'By group'!$AO$24*'By group'!AR$23</f>
        <v>1.0725256036876019E-2</v>
      </c>
      <c r="AS108" s="42">
        <f>Probability!AS108*'By group'!$AO$24*'By group'!AS$23</f>
        <v>5.6635017301778466E-3</v>
      </c>
      <c r="AT108" s="42">
        <f>Probability!AT108*'By group'!$AO$24*'By group'!AT$23</f>
        <v>3.3785327810353645E-3</v>
      </c>
      <c r="AU108" s="42">
        <f>Probability!AU108*'By group'!$AO$24*'By group'!AU$23</f>
        <v>2.8111333049378371E-3</v>
      </c>
      <c r="AV108" s="42">
        <f>Probability!AV108*'By group'!$AO$24*'By group'!AV$23</f>
        <v>0</v>
      </c>
      <c r="AW108" s="42">
        <f>Probability!AW108*'By group'!$AO$24*'By group'!AW$23</f>
        <v>0</v>
      </c>
      <c r="AX108" s="42">
        <f>Probability!AX108*'By group'!$AO$24*'By group'!AX$23</f>
        <v>0</v>
      </c>
      <c r="AY108" s="42">
        <f>Probability!AY108*'By group'!$AO$24*'By group'!AY$23</f>
        <v>9.4081392549581622E-5</v>
      </c>
      <c r="AZ108" s="42">
        <f>Probability!AZ108*'By group'!$AO$24*'By group'!AZ$23</f>
        <v>1.438540473741719E-4</v>
      </c>
      <c r="BA108" s="43">
        <f>Probability!BA108*'By group'!$AO$24*'By group'!BA$23</f>
        <v>1.1246635397619316E-4</v>
      </c>
      <c r="BB108" s="191">
        <f>prop_idu_part*Probability!BB108*'By group'!$BB$24*'By group'!BB$23+Probability!BB108*'By group'!$BB$30*'By group'!BB$31</f>
        <v>0</v>
      </c>
      <c r="BC108" s="191">
        <f>prop_idu_part*Probability!BC108*'By group'!$BB$24*'By group'!BC$23+Probability!BC108*'By group'!$BB$30*'By group'!BC$31</f>
        <v>5.8642398719075978E-2</v>
      </c>
      <c r="BD108" s="191">
        <f>prop_idu_part*Probability!BD108*'By group'!$BB$24*'By group'!BD$23+Probability!BD108*'By group'!$BB$30*'By group'!BD$31</f>
        <v>0.13715578446095145</v>
      </c>
      <c r="BE108" s="191">
        <f>prop_idu_part*Probability!BE108*'By group'!$BB$24*'By group'!BE$23+Probability!BE108*'By group'!$BB$30*'By group'!BE$31</f>
        <v>0.13417804221262336</v>
      </c>
      <c r="BF108" s="191">
        <f>prop_idu_part*Probability!BF108*'By group'!$BB$24*'By group'!BF$23+Probability!BF108*'By group'!$BB$30*'By group'!BF$31</f>
        <v>4.385757284030524E-2</v>
      </c>
      <c r="BG108" s="191">
        <f>prop_idu_part*Probability!BG108*'By group'!$BB$24*'By group'!BG$23+Probability!BG108*'By group'!$BB$30*'By group'!BG$31</f>
        <v>1.3392909112066448E-2</v>
      </c>
      <c r="BH108" s="191">
        <f>prop_idu_part*Probability!BH108*'By group'!$BB$24*'By group'!BH$23+Probability!BH108*'By group'!$BB$30*'By group'!BH$31</f>
        <v>1.050433077372177E-2</v>
      </c>
      <c r="BI108" s="191">
        <f>prop_idu_part*Probability!BI108*'By group'!$BB$24*'By group'!BI$23+Probability!BI108*'By group'!$BB$30*'By group'!BI$31</f>
        <v>0</v>
      </c>
      <c r="BJ108" s="191">
        <f>prop_idu_part*Probability!BJ108*'By group'!$BB$24*'By group'!BJ$23+Probability!BJ108*'By group'!$BB$30*'By group'!BJ$31</f>
        <v>0</v>
      </c>
      <c r="BK108" s="191">
        <f>prop_idu_part*Probability!BK108*'By group'!$BB$24*'By group'!BK$23+Probability!BK108*'By group'!$BB$30*'By group'!BK$31</f>
        <v>0</v>
      </c>
      <c r="BL108" s="191">
        <f>prop_idu_part*Probability!BL108*'By group'!$BB$24*'By group'!BL$23+Probability!BL108*'By group'!$BB$30*'By group'!BL$31</f>
        <v>4.7651219445257447E-3</v>
      </c>
      <c r="BM108" s="191">
        <f>prop_idu_part*Probability!BM108*'By group'!$BB$24*'By group'!BM$23+Probability!BM108*'By group'!$BB$30*'By group'!BM$31</f>
        <v>2.3820469104065944E-3</v>
      </c>
      <c r="BN108" s="192">
        <f>prop_idu_part*Probability!BN108*'By group'!$BB$24*'By group'!BN$23+Probability!BN108*'By group'!$BB$30*'By group'!BN$31</f>
        <v>1.7335556241567288E-3</v>
      </c>
    </row>
    <row r="109" spans="1:66" x14ac:dyDescent="0.25">
      <c r="A109">
        <f t="shared" si="1"/>
        <v>52.5</v>
      </c>
      <c r="B109" s="190">
        <f>((1-(1-prop_idu_part)*SUMPRODUCT(Population!$BB109:$BN109,'By group'!$BB$27:$BN$27)*(1-prop_idu_male)/SUMPRODUCT(Population!$B109:$N109,'By group'!$B$27:$N$27))*Probability!O109*'By group'!$B$24*'By group'!O$23+(1-prop_idu_part)*SUMPRODUCT(Population!$BB109:$BN109,'By group'!$BB$27:$BN$27)*(1-prop_idu_male)/SUMPRODUCT(Population!$B109:$N109,'By group'!$B$27:$N$27)*Probability!BB109*'By group'!$B$24*'By group'!BB$23+Probability!AB109*Population!$DE109*(1-'By group'!AB$28*cond_eff)*'By group'!AB$23*prop_sw_use)*(1-Population!$DG109*circ_eff)</f>
        <v>0</v>
      </c>
      <c r="C109" s="191">
        <f>((1-(1-prop_idu_part)*SUMPRODUCT(Population!$BB109:$BN109,'By group'!$BB$27:$BN$27)*(1-prop_idu_male)/SUMPRODUCT(Population!$B109:$N109,'By group'!$B$27:$N$27))*Probability!P109*'By group'!$B$24*'By group'!P$23+(1-prop_idu_part)*SUMPRODUCT(Population!$BB109:$BN109,'By group'!$BB$27:$BN$27)*(1-prop_idu_male)/SUMPRODUCT(Population!$B109:$N109,'By group'!$B$27:$N$27)*Probability!BC109*'By group'!$B$24*'By group'!BC$23+Probability!AC109*Population!$DE109*(1-'By group'!AC$28*cond_eff)*'By group'!AC$23*prop_sw_use)*(1-Population!$DG109*circ_eff)</f>
        <v>2.3114157312169609E-3</v>
      </c>
      <c r="D109" s="191">
        <f>((1-(1-prop_idu_part)*SUMPRODUCT(Population!$BB109:$BN109,'By group'!$BB$27:$BN$27)*(1-prop_idu_male)/SUMPRODUCT(Population!$B109:$N109,'By group'!$B$27:$N$27))*Probability!Q109*'By group'!$B$24*'By group'!Q$23+(1-prop_idu_part)*SUMPRODUCT(Population!$BB109:$BN109,'By group'!$BB$27:$BN$27)*(1-prop_idu_male)/SUMPRODUCT(Population!$B109:$N109,'By group'!$B$27:$N$27)*Probability!BD109*'By group'!$B$24*'By group'!BD$23+Probability!AD109*Population!$DE109*(1-'By group'!AD$28*cond_eff)*'By group'!AD$23*prop_sw_use)*(1-Population!$DG109*circ_eff)</f>
        <v>3.3810111049813931E-3</v>
      </c>
      <c r="E109" s="191">
        <f>((1-(1-prop_idu_part)*SUMPRODUCT(Population!$BB109:$BN109,'By group'!$BB$27:$BN$27)*(1-prop_idu_male)/SUMPRODUCT(Population!$B109:$N109,'By group'!$B$27:$N$27))*Probability!R109*'By group'!$B$24*'By group'!R$23+(1-prop_idu_part)*SUMPRODUCT(Population!$BB109:$BN109,'By group'!$BB$27:$BN$27)*(1-prop_idu_male)/SUMPRODUCT(Population!$B109:$N109,'By group'!$B$27:$N$27)*Probability!BE109*'By group'!$B$24*'By group'!BE$23+Probability!AE109*Population!$DE109*(1-'By group'!AE$28*cond_eff)*'By group'!AE$23*prop_sw_use)*(1-Population!$DG109*circ_eff)</f>
        <v>3.9317945264925975E-3</v>
      </c>
      <c r="F109" s="191">
        <f>((1-(1-prop_idu_part)*SUMPRODUCT(Population!$BB109:$BN109,'By group'!$BB$27:$BN$27)*(1-prop_idu_male)/SUMPRODUCT(Population!$B109:$N109,'By group'!$B$27:$N$27))*Probability!S109*'By group'!$B$24*'By group'!S$23+(1-prop_idu_part)*SUMPRODUCT(Population!$BB109:$BN109,'By group'!$BB$27:$BN$27)*(1-prop_idu_male)/SUMPRODUCT(Population!$B109:$N109,'By group'!$B$27:$N$27)*Probability!BF109*'By group'!$B$24*'By group'!BF$23+Probability!AF109*Population!$DE109*(1-'By group'!AF$28*cond_eff)*'By group'!AF$23*prop_sw_use)*(1-Population!$DG109*circ_eff)</f>
        <v>2.0967643803695016E-3</v>
      </c>
      <c r="G109" s="191">
        <f>((1-(1-prop_idu_part)*SUMPRODUCT(Population!$BB109:$BN109,'By group'!$BB$27:$BN$27)*(1-prop_idu_male)/SUMPRODUCT(Population!$B109:$N109,'By group'!$B$27:$N$27))*Probability!T109*'By group'!$B$24*'By group'!T$23+(1-prop_idu_part)*SUMPRODUCT(Population!$BB109:$BN109,'By group'!$BB$27:$BN$27)*(1-prop_idu_male)/SUMPRODUCT(Population!$B109:$N109,'By group'!$B$27:$N$27)*Probability!BG109*'By group'!$B$24*'By group'!BG$23+Probability!AG109*Population!$DE109*(1-'By group'!AG$28*cond_eff)*'By group'!AG$23*prop_sw_use)*(1-Population!$DG109*circ_eff)</f>
        <v>1.2604990154459221E-3</v>
      </c>
      <c r="H109" s="191">
        <f>((1-(1-prop_idu_part)*SUMPRODUCT(Population!$BB109:$BN109,'By group'!$BB$27:$BN$27)*(1-prop_idu_male)/SUMPRODUCT(Population!$B109:$N109,'By group'!$B$27:$N$27))*Probability!U109*'By group'!$B$24*'By group'!U$23+(1-prop_idu_part)*SUMPRODUCT(Population!$BB109:$BN109,'By group'!$BB$27:$BN$27)*(1-prop_idu_male)/SUMPRODUCT(Population!$B109:$N109,'By group'!$B$27:$N$27)*Probability!BH109*'By group'!$B$24*'By group'!BH$23+Probability!AH109*Population!$DE109*(1-'By group'!AH$28*cond_eff)*'By group'!AH$23*prop_sw_use)*(1-Population!$DG109*circ_eff)</f>
        <v>1.0649159694698738E-3</v>
      </c>
      <c r="I109" s="191">
        <f>((1-(1-prop_idu_part)*SUMPRODUCT(Population!$BB109:$BN109,'By group'!$BB$27:$BN$27)*(1-prop_idu_male)/SUMPRODUCT(Population!$B109:$N109,'By group'!$B$27:$N$27))*Probability!V109*'By group'!$B$24*'By group'!V$23+(1-prop_idu_part)*SUMPRODUCT(Population!$BB109:$BN109,'By group'!$BB$27:$BN$27)*(1-prop_idu_male)/SUMPRODUCT(Population!$B109:$N109,'By group'!$B$27:$N$27)*Probability!BI109*'By group'!$B$24*'By group'!BI$23+Probability!AI109*Population!$DE109*(1-'By group'!AI$28*cond_eff)*'By group'!AI$23*prop_sw_use)*(1-Population!$DG109*circ_eff)</f>
        <v>0</v>
      </c>
      <c r="J109" s="191">
        <f>((1-(1-prop_idu_part)*SUMPRODUCT(Population!$BB109:$BN109,'By group'!$BB$27:$BN$27)*(1-prop_idu_male)/SUMPRODUCT(Population!$B109:$N109,'By group'!$B$27:$N$27))*Probability!W109*'By group'!$B$24*'By group'!W$23+(1-prop_idu_part)*SUMPRODUCT(Population!$BB109:$BN109,'By group'!$BB$27:$BN$27)*(1-prop_idu_male)/SUMPRODUCT(Population!$B109:$N109,'By group'!$B$27:$N$27)*Probability!BJ109*'By group'!$B$24*'By group'!BJ$23+Probability!AJ109*Population!$DE109*(1-'By group'!AJ$28*cond_eff)*'By group'!AJ$23*prop_sw_use)*(1-Population!$DG109*circ_eff)</f>
        <v>0</v>
      </c>
      <c r="K109" s="191">
        <f>((1-(1-prop_idu_part)*SUMPRODUCT(Population!$BB109:$BN109,'By group'!$BB$27:$BN$27)*(1-prop_idu_male)/SUMPRODUCT(Population!$B109:$N109,'By group'!$B$27:$N$27))*Probability!X109*'By group'!$B$24*'By group'!X$23+(1-prop_idu_part)*SUMPRODUCT(Population!$BB109:$BN109,'By group'!$BB$27:$BN$27)*(1-prop_idu_male)/SUMPRODUCT(Population!$B109:$N109,'By group'!$B$27:$N$27)*Probability!BK109*'By group'!$B$24*'By group'!BK$23+Probability!AK109*Population!$DE109*(1-'By group'!AK$28*cond_eff)*'By group'!AK$23*prop_sw_use)*(1-Population!$DG109*circ_eff)</f>
        <v>0</v>
      </c>
      <c r="L109" s="191">
        <f>((1-(1-prop_idu_part)*SUMPRODUCT(Population!$BB109:$BN109,'By group'!$BB$27:$BN$27)*(1-prop_idu_male)/SUMPRODUCT(Population!$B109:$N109,'By group'!$B$27:$N$27))*Probability!Y109*'By group'!$B$24*'By group'!Y$23+(1-prop_idu_part)*SUMPRODUCT(Population!$BB109:$BN109,'By group'!$BB$27:$BN$27)*(1-prop_idu_male)/SUMPRODUCT(Population!$B109:$N109,'By group'!$B$27:$N$27)*Probability!BL109*'By group'!$B$24*'By group'!BL$23+Probability!AL109*Population!$DE109*(1-'By group'!AL$28*cond_eff)*'By group'!AL$23*prop_sw_use)*(1-Population!$DG109*circ_eff)</f>
        <v>3.5681945553027396E-5</v>
      </c>
      <c r="M109" s="191">
        <f>((1-(1-prop_idu_part)*SUMPRODUCT(Population!$BB109:$BN109,'By group'!$BB$27:$BN$27)*(1-prop_idu_male)/SUMPRODUCT(Population!$B109:$N109,'By group'!$B$27:$N$27))*Probability!Z109*'By group'!$B$24*'By group'!Z$23+(1-prop_idu_part)*SUMPRODUCT(Population!$BB109:$BN109,'By group'!$BB$27:$BN$27)*(1-prop_idu_male)/SUMPRODUCT(Population!$B109:$N109,'By group'!$B$27:$N$27)*Probability!BM109*'By group'!$B$24*'By group'!BM$23+Probability!AM109*Population!$DE109*(1-'By group'!AM$28*cond_eff)*'By group'!AM$23*prop_sw_use)*(1-Population!$DG109*circ_eff)</f>
        <v>5.5616543723666383E-5</v>
      </c>
      <c r="N109" s="191">
        <f>((1-(1-prop_idu_part)*SUMPRODUCT(Population!$BB109:$BN109,'By group'!$BB$27:$BN$27)*(1-prop_idu_male)/SUMPRODUCT(Population!$B109:$N109,'By group'!$B$27:$N$27))*Probability!AA109*'By group'!$B$24*'By group'!AA$23+(1-prop_idu_part)*SUMPRODUCT(Population!$BB109:$BN109,'By group'!$BB$27:$BN$27)*(1-prop_idu_male)/SUMPRODUCT(Population!$B109:$N109,'By group'!$B$27:$N$27)*Probability!BN109*'By group'!$B$24*'By group'!BN$23+Probability!AN109*Population!$DE109*(1-'By group'!AN$28*cond_eff)*'By group'!AN$23*prop_sw_use)*(1-Population!$DG109*circ_eff)</f>
        <v>4.4684856940671602E-5</v>
      </c>
      <c r="O109" s="190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group'!$BB$27:$BN$27)*prop_idu_male))*Probability!B109*Population!$DC109*(1-'By group'!O$28*'By group'!O$29)*'By group'!B$23+(1-prop_idu_part)*SUMPRODUCT(Population!$BB109:$BN109,'By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group'!$BB$27:$BN$27)*prop_idu_male)*Probability!BB109*Population!$DD109*(1-'By group'!BB$28*'By group'!BB$29)*'By group'!BB$23</f>
        <v>0</v>
      </c>
      <c r="P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group'!$BB$27:$BN$27)*prop_idu_male))*Probability!C109*Population!$DC109*(1-'By group'!P$28*'By group'!P$29)*'By group'!C$23+(1-prop_idu_part)*SUMPRODUCT(Population!$BB109:$BN109,'By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group'!$BB$27:$BN$27)*prop_idu_male)*Probability!BC109*Population!$DD109*(1-'By group'!BC$28*'By group'!BC$29)*'By group'!BC$23</f>
        <v>1.0707149460814247E-3</v>
      </c>
      <c r="Q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group'!$BB$27:$BN$27)*prop_idu_male))*Probability!D109*Population!$DC109*(1-'By group'!Q$28*'By group'!Q$29)*'By group'!D$23+(1-prop_idu_part)*SUMPRODUCT(Population!$BB109:$BN109,'By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group'!$BB$27:$BN$27)*prop_idu_male)*Probability!BD109*Population!$DD109*(1-'By group'!BD$28*'By group'!BD$29)*'By group'!BD$23</f>
        <v>1.5608952765067251E-3</v>
      </c>
      <c r="R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group'!$BB$27:$BN$27)*prop_idu_male))*Probability!E109*Population!$DC109*(1-'By group'!R$28*'By group'!R$29)*'By group'!E$23+(1-prop_idu_part)*SUMPRODUCT(Population!$BB109:$BN109,'By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group'!$BB$27:$BN$27)*prop_idu_male)*Probability!BE109*Population!$DD109*(1-'By group'!BE$28*'By group'!BE$29)*'By group'!BE$23</f>
        <v>1.8066155421920377E-3</v>
      </c>
      <c r="S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group'!$BB$27:$BN$27)*prop_idu_male))*Probability!F109*Population!$DC109*(1-'By group'!S$28*'By group'!S$29)*'By group'!F$23+(1-prop_idu_part)*SUMPRODUCT(Population!$BB109:$BN109,'By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group'!$BB$27:$BN$27)*prop_idu_male)*Probability!BF109*Population!$DD109*(1-'By group'!BF$28*'By group'!BF$29)*'By group'!BF$23</f>
        <v>9.599929594347864E-4</v>
      </c>
      <c r="T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group'!$BB$27:$BN$27)*prop_idu_male))*Probability!G109*Population!$DC109*(1-'By group'!T$28*'By group'!T$29)*'By group'!G$23+(1-prop_idu_part)*SUMPRODUCT(Population!$BB109:$BN109,'By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group'!$BB$27:$BN$27)*prop_idu_male)*Probability!BG109*Population!$DD109*(1-'By group'!BG$28*'By group'!BG$29)*'By group'!BG$23</f>
        <v>5.7562987761254375E-4</v>
      </c>
      <c r="U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group'!$BB$27:$BN$27)*prop_idu_male))*Probability!H109*Population!$DC109*(1-'By group'!U$28*'By group'!U$29)*'By group'!H$23+(1-prop_idu_part)*SUMPRODUCT(Population!$BB109:$BN109,'By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group'!$BB$27:$BN$27)*prop_idu_male)*Probability!BH109*Population!$DD109*(1-'By group'!BH$28*'By group'!BH$29)*'By group'!BH$23</f>
        <v>4.8414161198923511E-4</v>
      </c>
      <c r="V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group'!$BB$27:$BN$27)*prop_idu_male))*Probability!I109*Population!$DC109*(1-'By group'!V$28*'By group'!V$29)*'By group'!I$23+(1-prop_idu_part)*SUMPRODUCT(Population!$BB109:$BN109,'By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group'!$BB$27:$BN$27)*prop_idu_male)*Probability!BI109*Population!$DD109*(1-'By group'!BI$28*'By group'!BI$29)*'By group'!BI$23</f>
        <v>0</v>
      </c>
      <c r="W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group'!$BB$27:$BN$27)*prop_idu_male))*Probability!J109*Population!$DC109*(1-'By group'!W$28*'By group'!W$29)*'By group'!J$23+(1-prop_idu_part)*SUMPRODUCT(Population!$BB109:$BN109,'By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group'!$BB$27:$BN$27)*prop_idu_male)*Probability!BJ109*Population!$DD109*(1-'By group'!BJ$28*'By group'!BJ$29)*'By group'!BJ$23</f>
        <v>0</v>
      </c>
      <c r="X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group'!$BB$27:$BN$27)*prop_idu_male))*Probability!K109*Population!$DC109*(1-'By group'!X$28*'By group'!X$29)*'By group'!K$23+(1-prop_idu_part)*SUMPRODUCT(Population!$BB109:$BN109,'By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group'!$BB$27:$BN$27)*prop_idu_male)*Probability!BK109*Population!$DD109*(1-'By group'!BK$28*'By group'!BK$29)*'By group'!BK$23</f>
        <v>0</v>
      </c>
      <c r="Y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group'!$BB$27:$BN$27)*prop_idu_male))*Probability!L109*Population!$DC109*(1-'By group'!Y$28*'By group'!Y$29)*'By group'!L$23+(1-prop_idu_part)*SUMPRODUCT(Population!$BB109:$BN109,'By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group'!$BB$27:$BN$27)*prop_idu_male)*Probability!BL109*Population!$DD109*(1-'By group'!BL$28*'By group'!BL$29)*'By group'!BL$23</f>
        <v>1.6215726143456389E-5</v>
      </c>
      <c r="Z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group'!$BB$27:$BN$27)*prop_idu_male))*Probability!M109*Population!$DC109*(1-'By group'!Z$28*'By group'!Z$29)*'By group'!M$23+(1-prop_idu_part)*SUMPRODUCT(Population!$BB109:$BN109,'By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group'!$BB$27:$BN$27)*prop_idu_male)*Probability!BM109*Population!$DD109*(1-'By group'!BM$28*'By group'!BM$29)*'By group'!BM$23</f>
        <v>2.5149505394791358E-5</v>
      </c>
      <c r="AA109" s="191">
        <f>(1-(1-prop_idu_part)*SUMPRODUCT(Population!$BB109:$BN109,'By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group'!$BB$27:$BN$27)*prop_idu_male))*Probability!N109*Population!$DC109*(1-'By group'!AA$28*'By group'!AA$29)*'By group'!N$23+(1-prop_idu_part)*SUMPRODUCT(Population!$BB109:$BN109,'By group'!$BB$27:$BN$27)*prop_idu_male/(SUMPRODUCT(Population!$B109:$N109,'By group'!$B$27:$N$27)-(1-prop_idu_part)*SUMPRODUCT(Population!$BB109:$BN109,'By group'!$BB$27:$BN$27)*(1-prop_idu_male)+(1-prop_idu_part)*SUMPRODUCT(Population!$BB109:$BN109,'By group'!$BB$27:$BN$27)*prop_idu_male)*Probability!BN109*Population!$DD109*(1-'By group'!BN$28*'By group'!BN$29)*'By group'!BN$23</f>
        <v>2.0093856082106224E-5</v>
      </c>
      <c r="AB109" s="229">
        <f>Probability!B109*'By group'!$AB$24*'By group'!B$23</f>
        <v>0</v>
      </c>
      <c r="AC109" s="229">
        <f>Probability!C109*'By group'!$AB$24*'By group'!C$23</f>
        <v>5.0039640488623249E-2</v>
      </c>
      <c r="AD109" s="229">
        <f>Probability!D109*'By group'!$AB$24*'By group'!D$23</f>
        <v>7.2950185879580132E-2</v>
      </c>
      <c r="AE109" s="229">
        <f>Probability!E109*'By group'!$AB$24*'By group'!E$23</f>
        <v>8.4437319497458294E-2</v>
      </c>
      <c r="AF109" s="229">
        <f>Probability!F109*'By group'!$AB$24*'By group'!F$23</f>
        <v>4.4869193958230059E-2</v>
      </c>
      <c r="AG109" s="229">
        <f>Probability!G109*'By group'!$AB$24*'By group'!G$23</f>
        <v>2.690490409670852E-2</v>
      </c>
      <c r="AH109" s="229">
        <f>Probability!H109*'By group'!$AB$24*'By group'!H$23</f>
        <v>2.2629426040067253E-2</v>
      </c>
      <c r="AI109" s="229">
        <f>Probability!I109*'By group'!$AB$24*'By group'!I$23</f>
        <v>0</v>
      </c>
      <c r="AJ109" s="229">
        <f>Probability!J109*'By group'!$AB$24*'By group'!J$23</f>
        <v>0</v>
      </c>
      <c r="AK109" s="229">
        <f>Probability!K109*'By group'!$AB$24*'By group'!K$23</f>
        <v>0</v>
      </c>
      <c r="AL109" s="229">
        <f>Probability!L109*'By group'!$AB$24*'By group'!L$23</f>
        <v>7.5794637869717151E-4</v>
      </c>
      <c r="AM109" s="229">
        <f>Probability!M109*'By group'!$AB$24*'By group'!M$23</f>
        <v>1.1755612299705078E-3</v>
      </c>
      <c r="AN109" s="229">
        <f>Probability!N109*'By group'!$AB$24*'By group'!N$23</f>
        <v>9.3927726833406642E-4</v>
      </c>
      <c r="AO109" s="40">
        <f>Probability!AO109*'By group'!$AO$24*'By group'!AO$23</f>
        <v>0</v>
      </c>
      <c r="AP109" s="42">
        <f>Probability!AP109*'By group'!$AO$24*'By group'!AP$23</f>
        <v>6.4470932313306466E-3</v>
      </c>
      <c r="AQ109" s="42">
        <f>Probability!AQ109*'By group'!$AO$24*'By group'!AQ$23</f>
        <v>9.358547162664781E-3</v>
      </c>
      <c r="AR109" s="42">
        <f>Probability!AR109*'By group'!$AO$24*'By group'!AR$23</f>
        <v>1.0756504056835224E-2</v>
      </c>
      <c r="AS109" s="42">
        <f>Probability!AS109*'By group'!$AO$24*'By group'!AS$23</f>
        <v>5.6812061172696491E-3</v>
      </c>
      <c r="AT109" s="42">
        <f>Probability!AT109*'By group'!$AO$24*'By group'!AT$23</f>
        <v>3.3896567486818453E-3</v>
      </c>
      <c r="AU109" s="42">
        <f>Probability!AU109*'By group'!$AO$24*'By group'!AU$23</f>
        <v>2.821299267719304E-3</v>
      </c>
      <c r="AV109" s="42">
        <f>Probability!AV109*'By group'!$AO$24*'By group'!AV$23</f>
        <v>0</v>
      </c>
      <c r="AW109" s="42">
        <f>Probability!AW109*'By group'!$AO$24*'By group'!AW$23</f>
        <v>0</v>
      </c>
      <c r="AX109" s="42">
        <f>Probability!AX109*'By group'!$AO$24*'By group'!AX$23</f>
        <v>0</v>
      </c>
      <c r="AY109" s="42">
        <f>Probability!AY109*'By group'!$AO$24*'By group'!AY$23</f>
        <v>9.4424529261893808E-5</v>
      </c>
      <c r="AZ109" s="42">
        <f>Probability!AZ109*'By group'!$AO$24*'By group'!AZ$23</f>
        <v>1.4443734081176935E-4</v>
      </c>
      <c r="BA109" s="43">
        <f>Probability!BA109*'By group'!$AO$24*'By group'!BA$23</f>
        <v>1.1298294928968878E-4</v>
      </c>
      <c r="BB109" s="191">
        <f>prop_idu_part*Probability!BB109*'By group'!$BB$24*'By group'!BB$23+Probability!BB109*'By group'!$BB$30*'By group'!BB$31</f>
        <v>0</v>
      </c>
      <c r="BC109" s="191">
        <f>prop_idu_part*Probability!BC109*'By group'!$BB$24*'By group'!BC$23+Probability!BC109*'By group'!$BB$30*'By group'!BC$31</f>
        <v>5.8642321383220314E-2</v>
      </c>
      <c r="BD109" s="191">
        <f>prop_idu_part*Probability!BD109*'By group'!$BB$24*'By group'!BD$23+Probability!BD109*'By group'!$BB$30*'By group'!BD$31</f>
        <v>0.13715610158205702</v>
      </c>
      <c r="BE109" s="191">
        <f>prop_idu_part*Probability!BE109*'By group'!$BB$24*'By group'!BE$23+Probability!BE109*'By group'!$BB$30*'By group'!BE$31</f>
        <v>0.13417904012616927</v>
      </c>
      <c r="BF109" s="191">
        <f>prop_idu_part*Probability!BF109*'By group'!$BB$24*'By group'!BF$23+Probability!BF109*'By group'!$BB$30*'By group'!BF$31</f>
        <v>4.3858063218682714E-2</v>
      </c>
      <c r="BG109" s="191">
        <f>prop_idu_part*Probability!BG109*'By group'!$BB$24*'By group'!BG$23+Probability!BG109*'By group'!$BB$30*'By group'!BG$31</f>
        <v>1.3393087681849476E-2</v>
      </c>
      <c r="BH109" s="191">
        <f>prop_idu_part*Probability!BH109*'By group'!$BB$24*'By group'!BH$23+Probability!BH109*'By group'!$BB$30*'By group'!BH$31</f>
        <v>1.0504478980284792E-2</v>
      </c>
      <c r="BI109" s="191">
        <f>prop_idu_part*Probability!BI109*'By group'!$BB$24*'By group'!BI$23+Probability!BI109*'By group'!$BB$30*'By group'!BI$31</f>
        <v>0</v>
      </c>
      <c r="BJ109" s="191">
        <f>prop_idu_part*Probability!BJ109*'By group'!$BB$24*'By group'!BJ$23+Probability!BJ109*'By group'!$BB$30*'By group'!BJ$31</f>
        <v>0</v>
      </c>
      <c r="BK109" s="191">
        <f>prop_idu_part*Probability!BK109*'By group'!$BB$24*'By group'!BK$23+Probability!BK109*'By group'!$BB$30*'By group'!BK$31</f>
        <v>0</v>
      </c>
      <c r="BL109" s="191">
        <f>prop_idu_part*Probability!BL109*'By group'!$BB$24*'By group'!BL$23+Probability!BL109*'By group'!$BB$30*'By group'!BL$31</f>
        <v>4.7651952735123853E-3</v>
      </c>
      <c r="BM109" s="191">
        <f>prop_idu_part*Probability!BM109*'By group'!$BB$24*'By group'!BM$23+Probability!BM109*'By group'!$BB$30*'By group'!BM$31</f>
        <v>2.3820772465912412E-3</v>
      </c>
      <c r="BN109" s="192">
        <f>prop_idu_part*Probability!BN109*'By group'!$BB$24*'By group'!BN$23+Probability!BN109*'By group'!$BB$30*'By group'!BN$31</f>
        <v>1.7335392916161443E-3</v>
      </c>
    </row>
    <row r="110" spans="1:66" x14ac:dyDescent="0.25">
      <c r="A110">
        <f t="shared" si="1"/>
        <v>53</v>
      </c>
      <c r="B110" s="190">
        <f>((1-(1-prop_idu_part)*SUMPRODUCT(Population!$BB110:$BN110,'By group'!$BB$27:$BN$27)*(1-prop_idu_male)/SUMPRODUCT(Population!$B110:$N110,'By group'!$B$27:$N$27))*Probability!O110*'By group'!$B$24*'By group'!O$23+(1-prop_idu_part)*SUMPRODUCT(Population!$BB110:$BN110,'By group'!$BB$27:$BN$27)*(1-prop_idu_male)/SUMPRODUCT(Population!$B110:$N110,'By group'!$B$27:$N$27)*Probability!BB110*'By group'!$B$24*'By group'!BB$23+Probability!AB110*Population!$DE110*(1-'By group'!AB$28*cond_eff)*'By group'!AB$23*prop_sw_use)*(1-Population!$DG110*circ_eff)</f>
        <v>0</v>
      </c>
      <c r="C110" s="191">
        <f>((1-(1-prop_idu_part)*SUMPRODUCT(Population!$BB110:$BN110,'By group'!$BB$27:$BN$27)*(1-prop_idu_male)/SUMPRODUCT(Population!$B110:$N110,'By group'!$B$27:$N$27))*Probability!P110*'By group'!$B$24*'By group'!P$23+(1-prop_idu_part)*SUMPRODUCT(Population!$BB110:$BN110,'By group'!$BB$27:$BN$27)*(1-prop_idu_male)/SUMPRODUCT(Population!$B110:$N110,'By group'!$B$27:$N$27)*Probability!BC110*'By group'!$B$24*'By group'!BC$23+Probability!AC110*Population!$DE110*(1-'By group'!AC$28*cond_eff)*'By group'!AC$23*prop_sw_use)*(1-Population!$DG110*circ_eff)</f>
        <v>2.31160780507669E-3</v>
      </c>
      <c r="D110" s="191">
        <f>((1-(1-prop_idu_part)*SUMPRODUCT(Population!$BB110:$BN110,'By group'!$BB$27:$BN$27)*(1-prop_idu_male)/SUMPRODUCT(Population!$B110:$N110,'By group'!$B$27:$N$27))*Probability!Q110*'By group'!$B$24*'By group'!Q$23+(1-prop_idu_part)*SUMPRODUCT(Population!$BB110:$BN110,'By group'!$BB$27:$BN$27)*(1-prop_idu_male)/SUMPRODUCT(Population!$B110:$N110,'By group'!$B$27:$N$27)*Probability!BD110*'By group'!$B$24*'By group'!BD$23+Probability!AD110*Population!$DE110*(1-'By group'!AD$28*cond_eff)*'By group'!AD$23*prop_sw_use)*(1-Population!$DG110*circ_eff)</f>
        <v>3.3813376336941053E-3</v>
      </c>
      <c r="E110" s="191">
        <f>((1-(1-prop_idu_part)*SUMPRODUCT(Population!$BB110:$BN110,'By group'!$BB$27:$BN$27)*(1-prop_idu_male)/SUMPRODUCT(Population!$B110:$N110,'By group'!$B$27:$N$27))*Probability!R110*'By group'!$B$24*'By group'!R$23+(1-prop_idu_part)*SUMPRODUCT(Population!$BB110:$BN110,'By group'!$BB$27:$BN$27)*(1-prop_idu_male)/SUMPRODUCT(Population!$B110:$N110,'By group'!$B$27:$N$27)*Probability!BE110*'By group'!$B$24*'By group'!BE$23+Probability!AE110*Population!$DE110*(1-'By group'!AE$28*cond_eff)*'By group'!AE$23*prop_sw_use)*(1-Population!$DG110*circ_eff)</f>
        <v>3.9322547783903761E-3</v>
      </c>
      <c r="F110" s="191">
        <f>((1-(1-prop_idu_part)*SUMPRODUCT(Population!$BB110:$BN110,'By group'!$BB$27:$BN$27)*(1-prop_idu_male)/SUMPRODUCT(Population!$B110:$N110,'By group'!$B$27:$N$27))*Probability!S110*'By group'!$B$24*'By group'!S$23+(1-prop_idu_part)*SUMPRODUCT(Population!$BB110:$BN110,'By group'!$BB$27:$BN$27)*(1-prop_idu_male)/SUMPRODUCT(Population!$B110:$N110,'By group'!$B$27:$N$27)*Probability!BF110*'By group'!$B$24*'By group'!BF$23+Probability!AF110*Population!$DE110*(1-'By group'!AF$28*cond_eff)*'By group'!AF$23*prop_sw_use)*(1-Population!$DG110*circ_eff)</f>
        <v>2.0970423765799798E-3</v>
      </c>
      <c r="G110" s="191">
        <f>((1-(1-prop_idu_part)*SUMPRODUCT(Population!$BB110:$BN110,'By group'!$BB$27:$BN$27)*(1-prop_idu_male)/SUMPRODUCT(Population!$B110:$N110,'By group'!$B$27:$N$27))*Probability!T110*'By group'!$B$24*'By group'!T$23+(1-prop_idu_part)*SUMPRODUCT(Population!$BB110:$BN110,'By group'!$BB$27:$BN$27)*(1-prop_idu_male)/SUMPRODUCT(Population!$B110:$N110,'By group'!$B$27:$N$27)*Probability!BG110*'By group'!$B$24*'By group'!BG$23+Probability!AG110*Population!$DE110*(1-'By group'!AG$28*cond_eff)*'By group'!AG$23*prop_sw_use)*(1-Population!$DG110*circ_eff)</f>
        <v>1.2606777383320127E-3</v>
      </c>
      <c r="H110" s="191">
        <f>((1-(1-prop_idu_part)*SUMPRODUCT(Population!$BB110:$BN110,'By group'!$BB$27:$BN$27)*(1-prop_idu_male)/SUMPRODUCT(Population!$B110:$N110,'By group'!$B$27:$N$27))*Probability!U110*'By group'!$B$24*'By group'!U$23+(1-prop_idu_part)*SUMPRODUCT(Population!$BB110:$BN110,'By group'!$BB$27:$BN$27)*(1-prop_idu_male)/SUMPRODUCT(Population!$B110:$N110,'By group'!$B$27:$N$27)*Probability!BH110*'By group'!$B$24*'By group'!BH$23+Probability!AH110*Population!$DE110*(1-'By group'!AH$28*cond_eff)*'By group'!AH$23*prop_sw_use)*(1-Population!$DG110*circ_eff)</f>
        <v>1.0650695159913604E-3</v>
      </c>
      <c r="I110" s="191">
        <f>((1-(1-prop_idu_part)*SUMPRODUCT(Population!$BB110:$BN110,'By group'!$BB$27:$BN$27)*(1-prop_idu_male)/SUMPRODUCT(Population!$B110:$N110,'By group'!$B$27:$N$27))*Probability!V110*'By group'!$B$24*'By group'!V$23+(1-prop_idu_part)*SUMPRODUCT(Population!$BB110:$BN110,'By group'!$BB$27:$BN$27)*(1-prop_idu_male)/SUMPRODUCT(Population!$B110:$N110,'By group'!$B$27:$N$27)*Probability!BI110*'By group'!$B$24*'By group'!BI$23+Probability!AI110*Population!$DE110*(1-'By group'!AI$28*cond_eff)*'By group'!AI$23*prop_sw_use)*(1-Population!$DG110*circ_eff)</f>
        <v>0</v>
      </c>
      <c r="J110" s="191">
        <f>((1-(1-prop_idu_part)*SUMPRODUCT(Population!$BB110:$BN110,'By group'!$BB$27:$BN$27)*(1-prop_idu_male)/SUMPRODUCT(Population!$B110:$N110,'By group'!$B$27:$N$27))*Probability!W110*'By group'!$B$24*'By group'!W$23+(1-prop_idu_part)*SUMPRODUCT(Population!$BB110:$BN110,'By group'!$BB$27:$BN$27)*(1-prop_idu_male)/SUMPRODUCT(Population!$B110:$N110,'By group'!$B$27:$N$27)*Probability!BJ110*'By group'!$B$24*'By group'!BJ$23+Probability!AJ110*Population!$DE110*(1-'By group'!AJ$28*cond_eff)*'By group'!AJ$23*prop_sw_use)*(1-Population!$DG110*circ_eff)</f>
        <v>0</v>
      </c>
      <c r="K110" s="191">
        <f>((1-(1-prop_idu_part)*SUMPRODUCT(Population!$BB110:$BN110,'By group'!$BB$27:$BN$27)*(1-prop_idu_male)/SUMPRODUCT(Population!$B110:$N110,'By group'!$B$27:$N$27))*Probability!X110*'By group'!$B$24*'By group'!X$23+(1-prop_idu_part)*SUMPRODUCT(Population!$BB110:$BN110,'By group'!$BB$27:$BN$27)*(1-prop_idu_male)/SUMPRODUCT(Population!$B110:$N110,'By group'!$B$27:$N$27)*Probability!BK110*'By group'!$B$24*'By group'!BK$23+Probability!AK110*Population!$DE110*(1-'By group'!AK$28*cond_eff)*'By group'!AK$23*prop_sw_use)*(1-Population!$DG110*circ_eff)</f>
        <v>0</v>
      </c>
      <c r="L110" s="191">
        <f>((1-(1-prop_idu_part)*SUMPRODUCT(Population!$BB110:$BN110,'By group'!$BB$27:$BN$27)*(1-prop_idu_male)/SUMPRODUCT(Population!$B110:$N110,'By group'!$B$27:$N$27))*Probability!Y110*'By group'!$B$24*'By group'!Y$23+(1-prop_idu_part)*SUMPRODUCT(Population!$BB110:$BN110,'By group'!$BB$27:$BN$27)*(1-prop_idu_male)/SUMPRODUCT(Population!$B110:$N110,'By group'!$B$27:$N$27)*Probability!BL110*'By group'!$B$24*'By group'!BL$23+Probability!AL110*Population!$DE110*(1-'By group'!AL$28*cond_eff)*'By group'!AL$23*prop_sw_use)*(1-Population!$DG110*circ_eff)</f>
        <v>3.5687440120196106E-5</v>
      </c>
      <c r="M110" s="191">
        <f>((1-(1-prop_idu_part)*SUMPRODUCT(Population!$BB110:$BN110,'By group'!$BB$27:$BN$27)*(1-prop_idu_male)/SUMPRODUCT(Population!$B110:$N110,'By group'!$B$27:$N$27))*Probability!Z110*'By group'!$B$24*'By group'!Z$23+(1-prop_idu_part)*SUMPRODUCT(Population!$BB110:$BN110,'By group'!$BB$27:$BN$27)*(1-prop_idu_male)/SUMPRODUCT(Population!$B110:$N110,'By group'!$B$27:$N$27)*Probability!BM110*'By group'!$B$24*'By group'!BM$23+Probability!AM110*Population!$DE110*(1-'By group'!AM$28*cond_eff)*'By group'!AM$23*prop_sw_use)*(1-Population!$DG110*circ_eff)</f>
        <v>5.5624667581005722E-5</v>
      </c>
      <c r="N110" s="191">
        <f>((1-(1-prop_idu_part)*SUMPRODUCT(Population!$BB110:$BN110,'By group'!$BB$27:$BN$27)*(1-prop_idu_male)/SUMPRODUCT(Population!$B110:$N110,'By group'!$B$27:$N$27))*Probability!AA110*'By group'!$B$24*'By group'!AA$23+(1-prop_idu_part)*SUMPRODUCT(Population!$BB110:$BN110,'By group'!$BB$27:$BN$27)*(1-prop_idu_male)/SUMPRODUCT(Population!$B110:$N110,'By group'!$B$27:$N$27)*Probability!BN110*'By group'!$B$24*'By group'!BN$23+Probability!AN110*Population!$DE110*(1-'By group'!AN$28*cond_eff)*'By group'!AN$23*prop_sw_use)*(1-Population!$DG110*circ_eff)</f>
        <v>4.4687020864294011E-5</v>
      </c>
      <c r="O110" s="190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group'!$BB$27:$BN$27)*prop_idu_male))*Probability!B110*Population!$DC110*(1-'By group'!O$28*'By group'!O$29)*'By group'!B$23+(1-prop_idu_part)*SUMPRODUCT(Population!$BB110:$BN110,'By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group'!$BB$27:$BN$27)*prop_idu_male)*Probability!BB110*Population!$DD110*(1-'By group'!BB$28*'By group'!BB$29)*'By group'!BB$23</f>
        <v>0</v>
      </c>
      <c r="P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group'!$BB$27:$BN$27)*prop_idu_male))*Probability!C110*Population!$DC110*(1-'By group'!P$28*'By group'!P$29)*'By group'!C$23+(1-prop_idu_part)*SUMPRODUCT(Population!$BB110:$BN110,'By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group'!$BB$27:$BN$27)*prop_idu_male)*Probability!BC110*Population!$DD110*(1-'By group'!BC$28*'By group'!BC$29)*'By group'!BC$23</f>
        <v>1.0707857586711624E-3</v>
      </c>
      <c r="Q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group'!$BB$27:$BN$27)*prop_idu_male))*Probability!D110*Population!$DC110*(1-'By group'!Q$28*'By group'!Q$29)*'By group'!D$23+(1-prop_idu_part)*SUMPRODUCT(Population!$BB110:$BN110,'By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group'!$BB$27:$BN$27)*prop_idu_male)*Probability!BD110*Population!$DD110*(1-'By group'!BD$28*'By group'!BD$29)*'By group'!BD$23</f>
        <v>1.5610170900133755E-3</v>
      </c>
      <c r="R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group'!$BB$27:$BN$27)*prop_idu_male))*Probability!E110*Population!$DC110*(1-'By group'!R$28*'By group'!R$29)*'By group'!E$23+(1-prop_idu_part)*SUMPRODUCT(Population!$BB110:$BN110,'By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group'!$BB$27:$BN$27)*prop_idu_male)*Probability!BE110*Population!$DD110*(1-'By group'!BE$28*'By group'!BE$29)*'By group'!BE$23</f>
        <v>1.8067855078209571E-3</v>
      </c>
      <c r="S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group'!$BB$27:$BN$27)*prop_idu_male))*Probability!F110*Population!$DC110*(1-'By group'!S$28*'By group'!S$29)*'By group'!F$23+(1-prop_idu_part)*SUMPRODUCT(Population!$BB110:$BN110,'By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group'!$BB$27:$BN$27)*prop_idu_male)*Probability!BF110*Population!$DD110*(1-'By group'!BF$28*'By group'!BF$29)*'By group'!BF$23</f>
        <v>9.6009291136041504E-4</v>
      </c>
      <c r="T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group'!$BB$27:$BN$27)*prop_idu_male))*Probability!G110*Population!$DC110*(1-'By group'!T$28*'By group'!T$29)*'By group'!G$23+(1-prop_idu_part)*SUMPRODUCT(Population!$BB110:$BN110,'By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group'!$BB$27:$BN$27)*prop_idu_male)*Probability!BG110*Population!$DD110*(1-'By group'!BG$28*'By group'!BG$29)*'By group'!BG$23</f>
        <v>5.7569160189430439E-4</v>
      </c>
      <c r="U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group'!$BB$27:$BN$27)*prop_idu_male))*Probability!H110*Population!$DC110*(1-'By group'!U$28*'By group'!U$29)*'By group'!H$23+(1-prop_idu_part)*SUMPRODUCT(Population!$BB110:$BN110,'By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group'!$BB$27:$BN$27)*prop_idu_male)*Probability!BH110*Population!$DD110*(1-'By group'!BH$28*'By group'!BH$29)*'By group'!BH$23</f>
        <v>4.8418638503311455E-4</v>
      </c>
      <c r="V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group'!$BB$27:$BN$27)*prop_idu_male))*Probability!I110*Population!$DC110*(1-'By group'!V$28*'By group'!V$29)*'By group'!I$23+(1-prop_idu_part)*SUMPRODUCT(Population!$BB110:$BN110,'By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group'!$BB$27:$BN$27)*prop_idu_male)*Probability!BI110*Population!$DD110*(1-'By group'!BI$28*'By group'!BI$29)*'By group'!BI$23</f>
        <v>0</v>
      </c>
      <c r="W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group'!$BB$27:$BN$27)*prop_idu_male))*Probability!J110*Population!$DC110*(1-'By group'!W$28*'By group'!W$29)*'By group'!J$23+(1-prop_idu_part)*SUMPRODUCT(Population!$BB110:$BN110,'By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group'!$BB$27:$BN$27)*prop_idu_male)*Probability!BJ110*Population!$DD110*(1-'By group'!BJ$28*'By group'!BJ$29)*'By group'!BJ$23</f>
        <v>0</v>
      </c>
      <c r="X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group'!$BB$27:$BN$27)*prop_idu_male))*Probability!K110*Population!$DC110*(1-'By group'!X$28*'By group'!X$29)*'By group'!K$23+(1-prop_idu_part)*SUMPRODUCT(Population!$BB110:$BN110,'By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group'!$BB$27:$BN$27)*prop_idu_male)*Probability!BK110*Population!$DD110*(1-'By group'!BK$28*'By group'!BK$29)*'By group'!BK$23</f>
        <v>0</v>
      </c>
      <c r="Y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group'!$BB$27:$BN$27)*prop_idu_male))*Probability!L110*Population!$DC110*(1-'By group'!Y$28*'By group'!Y$29)*'By group'!L$23+(1-prop_idu_part)*SUMPRODUCT(Population!$BB110:$BN110,'By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group'!$BB$27:$BN$27)*prop_idu_male)*Probability!BL110*Population!$DD110*(1-'By group'!BL$28*'By group'!BL$29)*'By group'!BL$23</f>
        <v>1.62173688489986E-5</v>
      </c>
      <c r="Z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group'!$BB$27:$BN$27)*prop_idu_male))*Probability!M110*Population!$DC110*(1-'By group'!Z$28*'By group'!Z$29)*'By group'!M$23+(1-prop_idu_part)*SUMPRODUCT(Population!$BB110:$BN110,'By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group'!$BB$27:$BN$27)*prop_idu_male)*Probability!BM110*Population!$DD110*(1-'By group'!BM$28*'By group'!BM$29)*'By group'!BM$23</f>
        <v>2.5151137390280749E-5</v>
      </c>
      <c r="AA110" s="191">
        <f>(1-(1-prop_idu_part)*SUMPRODUCT(Population!$BB110:$BN110,'By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group'!$BB$27:$BN$27)*prop_idu_male))*Probability!N110*Population!$DC110*(1-'By group'!AA$28*'By group'!AA$29)*'By group'!N$23+(1-prop_idu_part)*SUMPRODUCT(Population!$BB110:$BN110,'By group'!$BB$27:$BN$27)*prop_idu_male/(SUMPRODUCT(Population!$B110:$N110,'By group'!$B$27:$N$27)-(1-prop_idu_part)*SUMPRODUCT(Population!$BB110:$BN110,'By group'!$BB$27:$BN$27)*(1-prop_idu_male)+(1-prop_idu_part)*SUMPRODUCT(Population!$BB110:$BN110,'By group'!$BB$27:$BN$27)*prop_idu_male)*Probability!BN110*Population!$DD110*(1-'By group'!BN$28*'By group'!BN$29)*'By group'!BN$23</f>
        <v>2.0092130573029487E-5</v>
      </c>
      <c r="AB110" s="229">
        <f>Probability!B110*'By group'!$AB$24*'By group'!B$23</f>
        <v>0</v>
      </c>
      <c r="AC110" s="229">
        <f>Probability!C110*'By group'!$AB$24*'By group'!C$23</f>
        <v>5.0045117352860401E-2</v>
      </c>
      <c r="AD110" s="229">
        <f>Probability!D110*'By group'!$AB$24*'By group'!D$23</f>
        <v>7.2959038964339334E-2</v>
      </c>
      <c r="AE110" s="229">
        <f>Probability!E110*'By group'!$AB$24*'By group'!E$23</f>
        <v>8.4448921123119455E-2</v>
      </c>
      <c r="AF110" s="229">
        <f>Probability!F110*'By group'!$AB$24*'By group'!F$23</f>
        <v>4.4875809362595186E-2</v>
      </c>
      <c r="AG110" s="229">
        <f>Probability!G110*'By group'!$AB$24*'By group'!G$23</f>
        <v>2.6908954570780352E-2</v>
      </c>
      <c r="AH110" s="229">
        <f>Probability!H110*'By group'!$AB$24*'By group'!H$23</f>
        <v>2.2632498828433864E-2</v>
      </c>
      <c r="AI110" s="229">
        <f>Probability!I110*'By group'!$AB$24*'By group'!I$23</f>
        <v>0</v>
      </c>
      <c r="AJ110" s="229">
        <f>Probability!J110*'By group'!$AB$24*'By group'!J$23</f>
        <v>0</v>
      </c>
      <c r="AK110" s="229">
        <f>Probability!K110*'By group'!$AB$24*'By group'!K$23</f>
        <v>0</v>
      </c>
      <c r="AL110" s="229">
        <f>Probability!L110*'By group'!$AB$24*'By group'!L$23</f>
        <v>7.5805598879444042E-4</v>
      </c>
      <c r="AM110" s="229">
        <f>Probability!M110*'By group'!$AB$24*'By group'!M$23</f>
        <v>1.1756884081288656E-3</v>
      </c>
      <c r="AN110" s="229">
        <f>Probability!N110*'By group'!$AB$24*'By group'!N$23</f>
        <v>9.3923722374147066E-4</v>
      </c>
      <c r="AO110" s="40">
        <f>Probability!AO110*'By group'!$AO$24*'By group'!AO$23</f>
        <v>0</v>
      </c>
      <c r="AP110" s="42">
        <f>Probability!AP110*'By group'!$AO$24*'By group'!AP$23</f>
        <v>6.4627395599185528E-3</v>
      </c>
      <c r="AQ110" s="42">
        <f>Probability!AQ110*'By group'!$AO$24*'By group'!AQ$23</f>
        <v>9.3827371553085216E-3</v>
      </c>
      <c r="AR110" s="42">
        <f>Probability!AR110*'By group'!$AO$24*'By group'!AR$23</f>
        <v>1.0786972202858111E-2</v>
      </c>
      <c r="AS110" s="42">
        <f>Probability!AS110*'By group'!$AO$24*'By group'!AS$23</f>
        <v>5.6984773137053763E-3</v>
      </c>
      <c r="AT110" s="42">
        <f>Probability!AT110*'By group'!$AO$24*'By group'!AT$23</f>
        <v>3.4005132042651725E-3</v>
      </c>
      <c r="AU110" s="42">
        <f>Probability!AU110*'By group'!$AO$24*'By group'!AU$23</f>
        <v>2.8312299657641165E-3</v>
      </c>
      <c r="AV110" s="42">
        <f>Probability!AV110*'By group'!$AO$24*'By group'!AV$23</f>
        <v>0</v>
      </c>
      <c r="AW110" s="42">
        <f>Probability!AW110*'By group'!$AO$24*'By group'!AW$23</f>
        <v>0</v>
      </c>
      <c r="AX110" s="42">
        <f>Probability!AX110*'By group'!$AO$24*'By group'!AX$23</f>
        <v>0</v>
      </c>
      <c r="AY110" s="42">
        <f>Probability!AY110*'By group'!$AO$24*'By group'!AY$23</f>
        <v>9.4759747844555723E-5</v>
      </c>
      <c r="AZ110" s="42">
        <f>Probability!AZ110*'By group'!$AO$24*'By group'!AZ$23</f>
        <v>1.4500783312881553E-4</v>
      </c>
      <c r="BA110" s="43">
        <f>Probability!BA110*'By group'!$AO$24*'By group'!BA$23</f>
        <v>1.1348903674168654E-4</v>
      </c>
      <c r="BB110" s="191">
        <f>prop_idu_part*Probability!BB110*'By group'!$BB$24*'By group'!BB$23+Probability!BB110*'By group'!$BB$30*'By group'!BB$31</f>
        <v>0</v>
      </c>
      <c r="BC110" s="191">
        <f>prop_idu_part*Probability!BC110*'By group'!$BB$24*'By group'!BC$23+Probability!BC110*'By group'!$BB$30*'By group'!BC$31</f>
        <v>5.8642241026132566E-2</v>
      </c>
      <c r="BD110" s="191">
        <f>prop_idu_part*Probability!BD110*'By group'!$BB$24*'By group'!BD$23+Probability!BD110*'By group'!$BB$30*'By group'!BD$31</f>
        <v>0.13715640580475821</v>
      </c>
      <c r="BE110" s="191">
        <f>prop_idu_part*Probability!BE110*'By group'!$BB$24*'By group'!BE$23+Probability!BE110*'By group'!$BB$30*'By group'!BE$31</f>
        <v>0.13418002488250735</v>
      </c>
      <c r="BF110" s="191">
        <f>prop_idu_part*Probability!BF110*'By group'!$BB$24*'By group'!BF$23+Probability!BF110*'By group'!$BB$30*'By group'!BF$31</f>
        <v>4.3858551859268041E-2</v>
      </c>
      <c r="BG110" s="191">
        <f>prop_idu_part*Probability!BG110*'By group'!$BB$24*'By group'!BG$23+Probability!BG110*'By group'!$BB$30*'By group'!BG$31</f>
        <v>1.3393267218408011E-2</v>
      </c>
      <c r="BH110" s="191">
        <f>prop_idu_part*Probability!BH110*'By group'!$BB$24*'By group'!BH$23+Probability!BH110*'By group'!$BB$30*'By group'!BH$31</f>
        <v>1.050463284456956E-2</v>
      </c>
      <c r="BI110" s="191">
        <f>prop_idu_part*Probability!BI110*'By group'!$BB$24*'By group'!BI$23+Probability!BI110*'By group'!$BB$30*'By group'!BI$31</f>
        <v>0</v>
      </c>
      <c r="BJ110" s="191">
        <f>prop_idu_part*Probability!BJ110*'By group'!$BB$24*'By group'!BJ$23+Probability!BJ110*'By group'!$BB$30*'By group'!BJ$31</f>
        <v>0</v>
      </c>
      <c r="BK110" s="191">
        <f>prop_idu_part*Probability!BK110*'By group'!$BB$24*'By group'!BK$23+Probability!BK110*'By group'!$BB$30*'By group'!BK$31</f>
        <v>0</v>
      </c>
      <c r="BL110" s="191">
        <f>prop_idu_part*Probability!BL110*'By group'!$BB$24*'By group'!BL$23+Probability!BL110*'By group'!$BB$30*'By group'!BL$31</f>
        <v>4.765271040798145E-3</v>
      </c>
      <c r="BM110" s="191">
        <f>prop_idu_part*Probability!BM110*'By group'!$BB$24*'By group'!BM$23+Probability!BM110*'By group'!$BB$30*'By group'!BM$31</f>
        <v>2.3821109418590359E-3</v>
      </c>
      <c r="BN110" s="192">
        <f>prop_idu_part*Probability!BN110*'By group'!$BB$24*'By group'!BN$23+Probability!BN110*'By group'!$BB$30*'By group'!BN$31</f>
        <v>1.7335295967531323E-3</v>
      </c>
    </row>
    <row r="111" spans="1:66" x14ac:dyDescent="0.25">
      <c r="A111">
        <f t="shared" si="1"/>
        <v>53.5</v>
      </c>
      <c r="B111" s="190">
        <f>((1-(1-prop_idu_part)*SUMPRODUCT(Population!$BB111:$BN111,'By group'!$BB$27:$BN$27)*(1-prop_idu_male)/SUMPRODUCT(Population!$B111:$N111,'By group'!$B$27:$N$27))*Probability!O111*'By group'!$B$24*'By group'!O$23+(1-prop_idu_part)*SUMPRODUCT(Population!$BB111:$BN111,'By group'!$BB$27:$BN$27)*(1-prop_idu_male)/SUMPRODUCT(Population!$B111:$N111,'By group'!$B$27:$N$27)*Probability!BB111*'By group'!$B$24*'By group'!BB$23+Probability!AB111*Population!$DE111*(1-'By group'!AB$28*cond_eff)*'By group'!AB$23*prop_sw_use)*(1-Population!$DG111*circ_eff)</f>
        <v>0</v>
      </c>
      <c r="C111" s="191">
        <f>((1-(1-prop_idu_part)*SUMPRODUCT(Population!$BB111:$BN111,'By group'!$BB$27:$BN$27)*(1-prop_idu_male)/SUMPRODUCT(Population!$B111:$N111,'By group'!$B$27:$N$27))*Probability!P111*'By group'!$B$24*'By group'!P$23+(1-prop_idu_part)*SUMPRODUCT(Population!$BB111:$BN111,'By group'!$BB$27:$BN$27)*(1-prop_idu_male)/SUMPRODUCT(Population!$B111:$N111,'By group'!$B$27:$N$27)*Probability!BC111*'By group'!$B$24*'By group'!BC$23+Probability!AC111*Population!$DE111*(1-'By group'!AC$28*cond_eff)*'By group'!AC$23*prop_sw_use)*(1-Population!$DG111*circ_eff)</f>
        <v>2.3117924793663604E-3</v>
      </c>
      <c r="D111" s="191">
        <f>((1-(1-prop_idu_part)*SUMPRODUCT(Population!$BB111:$BN111,'By group'!$BB$27:$BN$27)*(1-prop_idu_male)/SUMPRODUCT(Population!$B111:$N111,'By group'!$B$27:$N$27))*Probability!Q111*'By group'!$B$24*'By group'!Q$23+(1-prop_idu_part)*SUMPRODUCT(Population!$BB111:$BN111,'By group'!$BB$27:$BN$27)*(1-prop_idu_male)/SUMPRODUCT(Population!$B111:$N111,'By group'!$B$27:$N$27)*Probability!BD111*'By group'!$B$24*'By group'!BD$23+Probability!AD111*Population!$DE111*(1-'By group'!AD$28*cond_eff)*'By group'!AD$23*prop_sw_use)*(1-Population!$DG111*circ_eff)</f>
        <v>3.3816520961334785E-3</v>
      </c>
      <c r="E111" s="191">
        <f>((1-(1-prop_idu_part)*SUMPRODUCT(Population!$BB111:$BN111,'By group'!$BB$27:$BN$27)*(1-prop_idu_male)/SUMPRODUCT(Population!$B111:$N111,'By group'!$B$27:$N$27))*Probability!R111*'By group'!$B$24*'By group'!R$23+(1-prop_idu_part)*SUMPRODUCT(Population!$BB111:$BN111,'By group'!$BB$27:$BN$27)*(1-prop_idu_male)/SUMPRODUCT(Population!$B111:$N111,'By group'!$B$27:$N$27)*Probability!BE111*'By group'!$B$24*'By group'!BE$23+Probability!AE111*Population!$DE111*(1-'By group'!AE$28*cond_eff)*'By group'!AE$23*prop_sw_use)*(1-Population!$DG111*circ_eff)</f>
        <v>3.932699426800205E-3</v>
      </c>
      <c r="F111" s="191">
        <f>((1-(1-prop_idu_part)*SUMPRODUCT(Population!$BB111:$BN111,'By group'!$BB$27:$BN$27)*(1-prop_idu_male)/SUMPRODUCT(Population!$B111:$N111,'By group'!$B$27:$N$27))*Probability!S111*'By group'!$B$24*'By group'!S$23+(1-prop_idu_part)*SUMPRODUCT(Population!$BB111:$BN111,'By group'!$BB$27:$BN$27)*(1-prop_idu_male)/SUMPRODUCT(Population!$B111:$N111,'By group'!$B$27:$N$27)*Probability!BF111*'By group'!$B$24*'By group'!BF$23+Probability!AF111*Population!$DE111*(1-'By group'!AF$28*cond_eff)*'By group'!AF$23*prop_sw_use)*(1-Population!$DG111*circ_eff)</f>
        <v>2.0973118235263605E-3</v>
      </c>
      <c r="G111" s="191">
        <f>((1-(1-prop_idu_part)*SUMPRODUCT(Population!$BB111:$BN111,'By group'!$BB$27:$BN$27)*(1-prop_idu_male)/SUMPRODUCT(Population!$B111:$N111,'By group'!$B$27:$N$27))*Probability!T111*'By group'!$B$24*'By group'!T$23+(1-prop_idu_part)*SUMPRODUCT(Population!$BB111:$BN111,'By group'!$BB$27:$BN$27)*(1-prop_idu_male)/SUMPRODUCT(Population!$B111:$N111,'By group'!$B$27:$N$27)*Probability!BG111*'By group'!$B$24*'By group'!BG$23+Probability!AG111*Population!$DE111*(1-'By group'!AG$28*cond_eff)*'By group'!AG$23*prop_sw_use)*(1-Population!$DG111*circ_eff)</f>
        <v>1.2608516017836623E-3</v>
      </c>
      <c r="H111" s="191">
        <f>((1-(1-prop_idu_part)*SUMPRODUCT(Population!$BB111:$BN111,'By group'!$BB$27:$BN$27)*(1-prop_idu_male)/SUMPRODUCT(Population!$B111:$N111,'By group'!$B$27:$N$27))*Probability!U111*'By group'!$B$24*'By group'!U$23+(1-prop_idu_part)*SUMPRODUCT(Population!$BB111:$BN111,'By group'!$BB$27:$BN$27)*(1-prop_idu_male)/SUMPRODUCT(Population!$B111:$N111,'By group'!$B$27:$N$27)*Probability!BH111*'By group'!$B$24*'By group'!BH$23+Probability!AH111*Population!$DE111*(1-'By group'!AH$28*cond_eff)*'By group'!AH$23*prop_sw_use)*(1-Population!$DG111*circ_eff)</f>
        <v>1.0652207877557699E-3</v>
      </c>
      <c r="I111" s="191">
        <f>((1-(1-prop_idu_part)*SUMPRODUCT(Population!$BB111:$BN111,'By group'!$BB$27:$BN$27)*(1-prop_idu_male)/SUMPRODUCT(Population!$B111:$N111,'By group'!$B$27:$N$27))*Probability!V111*'By group'!$B$24*'By group'!V$23+(1-prop_idu_part)*SUMPRODUCT(Population!$BB111:$BN111,'By group'!$BB$27:$BN$27)*(1-prop_idu_male)/SUMPRODUCT(Population!$B111:$N111,'By group'!$B$27:$N$27)*Probability!BI111*'By group'!$B$24*'By group'!BI$23+Probability!AI111*Population!$DE111*(1-'By group'!AI$28*cond_eff)*'By group'!AI$23*prop_sw_use)*(1-Population!$DG111*circ_eff)</f>
        <v>0</v>
      </c>
      <c r="J111" s="191">
        <f>((1-(1-prop_idu_part)*SUMPRODUCT(Population!$BB111:$BN111,'By group'!$BB$27:$BN$27)*(1-prop_idu_male)/SUMPRODUCT(Population!$B111:$N111,'By group'!$B$27:$N$27))*Probability!W111*'By group'!$B$24*'By group'!W$23+(1-prop_idu_part)*SUMPRODUCT(Population!$BB111:$BN111,'By group'!$BB$27:$BN$27)*(1-prop_idu_male)/SUMPRODUCT(Population!$B111:$N111,'By group'!$B$27:$N$27)*Probability!BJ111*'By group'!$B$24*'By group'!BJ$23+Probability!AJ111*Population!$DE111*(1-'By group'!AJ$28*cond_eff)*'By group'!AJ$23*prop_sw_use)*(1-Population!$DG111*circ_eff)</f>
        <v>0</v>
      </c>
      <c r="K111" s="191">
        <f>((1-(1-prop_idu_part)*SUMPRODUCT(Population!$BB111:$BN111,'By group'!$BB$27:$BN$27)*(1-prop_idu_male)/SUMPRODUCT(Population!$B111:$N111,'By group'!$B$27:$N$27))*Probability!X111*'By group'!$B$24*'By group'!X$23+(1-prop_idu_part)*SUMPRODUCT(Population!$BB111:$BN111,'By group'!$BB$27:$BN$27)*(1-prop_idu_male)/SUMPRODUCT(Population!$B111:$N111,'By group'!$B$27:$N$27)*Probability!BK111*'By group'!$B$24*'By group'!BK$23+Probability!AK111*Population!$DE111*(1-'By group'!AK$28*cond_eff)*'By group'!AK$23*prop_sw_use)*(1-Population!$DG111*circ_eff)</f>
        <v>0</v>
      </c>
      <c r="L111" s="191">
        <f>((1-(1-prop_idu_part)*SUMPRODUCT(Population!$BB111:$BN111,'By group'!$BB$27:$BN$27)*(1-prop_idu_male)/SUMPRODUCT(Population!$B111:$N111,'By group'!$B$27:$N$27))*Probability!Y111*'By group'!$B$24*'By group'!Y$23+(1-prop_idu_part)*SUMPRODUCT(Population!$BB111:$BN111,'By group'!$BB$27:$BN$27)*(1-prop_idu_male)/SUMPRODUCT(Population!$B111:$N111,'By group'!$B$27:$N$27)*Probability!BL111*'By group'!$B$24*'By group'!BL$23+Probability!AL111*Population!$DE111*(1-'By group'!AL$28*cond_eff)*'By group'!AL$23*prop_sw_use)*(1-Population!$DG111*circ_eff)</f>
        <v>3.5692843474750274E-5</v>
      </c>
      <c r="M111" s="191">
        <f>((1-(1-prop_idu_part)*SUMPRODUCT(Population!$BB111:$BN111,'By group'!$BB$27:$BN$27)*(1-prop_idu_male)/SUMPRODUCT(Population!$B111:$N111,'By group'!$B$27:$N$27))*Probability!Z111*'By group'!$B$24*'By group'!Z$23+(1-prop_idu_part)*SUMPRODUCT(Population!$BB111:$BN111,'By group'!$BB$27:$BN$27)*(1-prop_idu_male)/SUMPRODUCT(Population!$B111:$N111,'By group'!$B$27:$N$27)*Probability!BM111*'By group'!$B$24*'By group'!BM$23+Probability!AM111*Population!$DE111*(1-'By group'!AM$28*cond_eff)*'By group'!AM$23*prop_sw_use)*(1-Population!$DG111*circ_eff)</f>
        <v>5.5632832051330164E-5</v>
      </c>
      <c r="N111" s="191">
        <f>((1-(1-prop_idu_part)*SUMPRODUCT(Population!$BB111:$BN111,'By group'!$BB$27:$BN$27)*(1-prop_idu_male)/SUMPRODUCT(Population!$B111:$N111,'By group'!$B$27:$N$27))*Probability!AA111*'By group'!$B$24*'By group'!AA$23+(1-prop_idu_part)*SUMPRODUCT(Population!$BB111:$BN111,'By group'!$BB$27:$BN$27)*(1-prop_idu_male)/SUMPRODUCT(Population!$B111:$N111,'By group'!$B$27:$N$27)*Probability!BN111*'By group'!$B$24*'By group'!BN$23+Probability!AN111*Population!$DE111*(1-'By group'!AN$28*cond_eff)*'By group'!AN$23*prop_sw_use)*(1-Population!$DG111*circ_eff)</f>
        <v>4.468967950864141E-5</v>
      </c>
      <c r="O111" s="190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group'!$BB$27:$BN$27)*prop_idu_male))*Probability!B111*Population!$DC111*(1-'By group'!O$28*'By group'!O$29)*'By group'!B$23+(1-prop_idu_part)*SUMPRODUCT(Population!$BB111:$BN111,'By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group'!$BB$27:$BN$27)*prop_idu_male)*Probability!BB111*Population!$DD111*(1-'By group'!BB$28*'By group'!BB$29)*'By group'!BB$23</f>
        <v>0</v>
      </c>
      <c r="P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group'!$BB$27:$BN$27)*prop_idu_male))*Probability!C111*Population!$DC111*(1-'By group'!P$28*'By group'!P$29)*'By group'!C$23+(1-prop_idu_part)*SUMPRODUCT(Population!$BB111:$BN111,'By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group'!$BB$27:$BN$27)*prop_idu_male)*Probability!BC111*Population!$DD111*(1-'By group'!BC$28*'By group'!BC$29)*'By group'!BC$23</f>
        <v>1.0708545297020589E-3</v>
      </c>
      <c r="Q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group'!$BB$27:$BN$27)*prop_idu_male))*Probability!D111*Population!$DC111*(1-'By group'!Q$28*'By group'!Q$29)*'By group'!D$23+(1-prop_idu_part)*SUMPRODUCT(Population!$BB111:$BN111,'By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group'!$BB$27:$BN$27)*prop_idu_male)*Probability!BD111*Population!$DD111*(1-'By group'!BD$28*'By group'!BD$29)*'By group'!BD$23</f>
        <v>1.561135781640937E-3</v>
      </c>
      <c r="R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group'!$BB$27:$BN$27)*prop_idu_male))*Probability!E111*Population!$DC111*(1-'By group'!R$28*'By group'!R$29)*'By group'!E$23+(1-prop_idu_part)*SUMPRODUCT(Population!$BB111:$BN111,'By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group'!$BB$27:$BN$27)*prop_idu_male)*Probability!BE111*Population!$DD111*(1-'By group'!BE$28*'By group'!BE$29)*'By group'!BE$23</f>
        <v>1.8069522000318436E-3</v>
      </c>
      <c r="S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group'!$BB$27:$BN$27)*prop_idu_male))*Probability!F111*Population!$DC111*(1-'By group'!S$28*'By group'!S$29)*'By group'!F$23+(1-prop_idu_part)*SUMPRODUCT(Population!$BB111:$BN111,'By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group'!$BB$27:$BN$27)*prop_idu_male)*Probability!BF111*Population!$DD111*(1-'By group'!BF$28*'By group'!BF$29)*'By group'!BF$23</f>
        <v>9.6019161916943501E-4</v>
      </c>
      <c r="T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group'!$BB$27:$BN$27)*prop_idu_male))*Probability!G111*Population!$DC111*(1-'By group'!T$28*'By group'!T$29)*'By group'!G$23+(1-prop_idu_part)*SUMPRODUCT(Population!$BB111:$BN111,'By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group'!$BB$27:$BN$27)*prop_idu_male)*Probability!BG111*Population!$DD111*(1-'By group'!BG$28*'By group'!BG$29)*'By group'!BG$23</f>
        <v>5.7575306008241899E-4</v>
      </c>
      <c r="U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group'!$BB$27:$BN$27)*prop_idu_male))*Probability!H111*Population!$DC111*(1-'By group'!U$28*'By group'!U$29)*'By group'!H$23+(1-prop_idu_part)*SUMPRODUCT(Population!$BB111:$BN111,'By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group'!$BB$27:$BN$27)*prop_idu_male)*Probability!BH111*Population!$DD111*(1-'By group'!BH$28*'By group'!BH$29)*'By group'!BH$23</f>
        <v>4.8423249199295725E-4</v>
      </c>
      <c r="V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group'!$BB$27:$BN$27)*prop_idu_male))*Probability!I111*Population!$DC111*(1-'By group'!V$28*'By group'!V$29)*'By group'!I$23+(1-prop_idu_part)*SUMPRODUCT(Population!$BB111:$BN111,'By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group'!$BB$27:$BN$27)*prop_idu_male)*Probability!BI111*Population!$DD111*(1-'By group'!BI$28*'By group'!BI$29)*'By group'!BI$23</f>
        <v>0</v>
      </c>
      <c r="W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group'!$BB$27:$BN$27)*prop_idu_male))*Probability!J111*Population!$DC111*(1-'By group'!W$28*'By group'!W$29)*'By group'!J$23+(1-prop_idu_part)*SUMPRODUCT(Population!$BB111:$BN111,'By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group'!$BB$27:$BN$27)*prop_idu_male)*Probability!BJ111*Population!$DD111*(1-'By group'!BJ$28*'By group'!BJ$29)*'By group'!BJ$23</f>
        <v>0</v>
      </c>
      <c r="X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group'!$BB$27:$BN$27)*prop_idu_male))*Probability!K111*Population!$DC111*(1-'By group'!X$28*'By group'!X$29)*'By group'!K$23+(1-prop_idu_part)*SUMPRODUCT(Population!$BB111:$BN111,'By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group'!$BB$27:$BN$27)*prop_idu_male)*Probability!BK111*Population!$DD111*(1-'By group'!BK$28*'By group'!BK$29)*'By group'!BK$23</f>
        <v>0</v>
      </c>
      <c r="Y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group'!$BB$27:$BN$27)*prop_idu_male))*Probability!L111*Population!$DC111*(1-'By group'!Y$28*'By group'!Y$29)*'By group'!L$23+(1-prop_idu_part)*SUMPRODUCT(Population!$BB111:$BN111,'By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group'!$BB$27:$BN$27)*prop_idu_male)*Probability!BL111*Population!$DD111*(1-'By group'!BL$28*'By group'!BL$29)*'By group'!BL$23</f>
        <v>1.6219051949814467E-5</v>
      </c>
      <c r="Z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group'!$BB$27:$BN$27)*prop_idu_male))*Probability!M111*Population!$DC111*(1-'By group'!Z$28*'By group'!Z$29)*'By group'!M$23+(1-prop_idu_part)*SUMPRODUCT(Population!$BB111:$BN111,'By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group'!$BB$27:$BN$27)*prop_idu_male)*Probability!BM111*Population!$DD111*(1-'By group'!BM$28*'By group'!BM$29)*'By group'!BM$23</f>
        <v>2.515297417943031E-5</v>
      </c>
      <c r="AA111" s="191">
        <f>(1-(1-prop_idu_part)*SUMPRODUCT(Population!$BB111:$BN111,'By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group'!$BB$27:$BN$27)*prop_idu_male))*Probability!N111*Population!$DC111*(1-'By group'!AA$28*'By group'!AA$29)*'By group'!N$23+(1-prop_idu_part)*SUMPRODUCT(Population!$BB111:$BN111,'By group'!$BB$27:$BN$27)*prop_idu_male/(SUMPRODUCT(Population!$B111:$N111,'By group'!$B$27:$N$27)-(1-prop_idu_part)*SUMPRODUCT(Population!$BB111:$BN111,'By group'!$BB$27:$BN$27)*(1-prop_idu_male)+(1-prop_idu_part)*SUMPRODUCT(Population!$BB111:$BN111,'By group'!$BB$27:$BN$27)*prop_idu_male)*Probability!BN111*Population!$DD111*(1-'By group'!BN$28*'By group'!BN$29)*'By group'!BN$23</f>
        <v>2.009085098970939E-5</v>
      </c>
      <c r="AB111" s="229">
        <f>Probability!B111*'By group'!$AB$24*'By group'!B$23</f>
        <v>0</v>
      </c>
      <c r="AC111" s="229">
        <f>Probability!C111*'By group'!$AB$24*'By group'!C$23</f>
        <v>5.0050421449786865E-2</v>
      </c>
      <c r="AD111" s="229">
        <f>Probability!D111*'By group'!$AB$24*'By group'!D$23</f>
        <v>7.2967633447108896E-2</v>
      </c>
      <c r="AE111" s="229">
        <f>Probability!E111*'By group'!$AB$24*'By group'!E$23</f>
        <v>8.4460239443206714E-2</v>
      </c>
      <c r="AF111" s="229">
        <f>Probability!F111*'By group'!$AB$24*'By group'!F$23</f>
        <v>4.4882297422945472E-2</v>
      </c>
      <c r="AG111" s="229">
        <f>Probability!G111*'By group'!$AB$24*'By group'!G$23</f>
        <v>2.6912951134745455E-2</v>
      </c>
      <c r="AH111" s="229">
        <f>Probability!H111*'By group'!$AB$24*'By group'!H$23</f>
        <v>2.2635599088611656E-2</v>
      </c>
      <c r="AI111" s="229">
        <f>Probability!I111*'By group'!$AB$24*'By group'!I$23</f>
        <v>0</v>
      </c>
      <c r="AJ111" s="229">
        <f>Probability!J111*'By group'!$AB$24*'By group'!J$23</f>
        <v>0</v>
      </c>
      <c r="AK111" s="229">
        <f>Probability!K111*'By group'!$AB$24*'By group'!K$23</f>
        <v>0</v>
      </c>
      <c r="AL111" s="229">
        <f>Probability!L111*'By group'!$AB$24*'By group'!L$23</f>
        <v>7.5816631931767528E-4</v>
      </c>
      <c r="AM111" s="229">
        <f>Probability!M111*'By group'!$AB$24*'By group'!M$23</f>
        <v>1.1758233469408891E-3</v>
      </c>
      <c r="AN111" s="229">
        <f>Probability!N111*'By group'!$AB$24*'By group'!N$23</f>
        <v>9.3921656887132341E-4</v>
      </c>
      <c r="AO111" s="40">
        <f>Probability!AO111*'By group'!$AO$24*'By group'!AO$23</f>
        <v>0</v>
      </c>
      <c r="AP111" s="42">
        <f>Probability!AP111*'By group'!$AO$24*'By group'!AP$23</f>
        <v>6.4779787106054769E-3</v>
      </c>
      <c r="AQ111" s="42">
        <f>Probability!AQ111*'By group'!$AO$24*'By group'!AQ$23</f>
        <v>9.4063045505545957E-3</v>
      </c>
      <c r="AR111" s="42">
        <f>Probability!AR111*'By group'!$AO$24*'By group'!AR$23</f>
        <v>1.0816672270234879E-2</v>
      </c>
      <c r="AS111" s="42">
        <f>Probability!AS111*'By group'!$AO$24*'By group'!AS$23</f>
        <v>5.7153213963357374E-3</v>
      </c>
      <c r="AT111" s="42">
        <f>Probability!AT111*'By group'!$AO$24*'By group'!AT$23</f>
        <v>3.4111056606002678E-3</v>
      </c>
      <c r="AU111" s="42">
        <f>Probability!AU111*'By group'!$AO$24*'By group'!AU$23</f>
        <v>2.8409280559240024E-3</v>
      </c>
      <c r="AV111" s="42">
        <f>Probability!AV111*'By group'!$AO$24*'By group'!AV$23</f>
        <v>0</v>
      </c>
      <c r="AW111" s="42">
        <f>Probability!AW111*'By group'!$AO$24*'By group'!AW$23</f>
        <v>0</v>
      </c>
      <c r="AX111" s="42">
        <f>Probability!AX111*'By group'!$AO$24*'By group'!AX$23</f>
        <v>0</v>
      </c>
      <c r="AY111" s="42">
        <f>Probability!AY111*'By group'!$AO$24*'By group'!AY$23</f>
        <v>9.5087136199202747E-5</v>
      </c>
      <c r="AZ111" s="42">
        <f>Probability!AZ111*'By group'!$AO$24*'By group'!AZ$23</f>
        <v>1.4556563647012233E-4</v>
      </c>
      <c r="BA111" s="43">
        <f>Probability!BA111*'By group'!$AO$24*'By group'!BA$23</f>
        <v>1.139846743502051E-4</v>
      </c>
      <c r="BB111" s="191">
        <f>prop_idu_part*Probability!BB111*'By group'!$BB$24*'By group'!BB$23+Probability!BB111*'By group'!$BB$30*'By group'!BB$31</f>
        <v>0</v>
      </c>
      <c r="BC111" s="191">
        <f>prop_idu_part*Probability!BC111*'By group'!$BB$24*'By group'!BC$23+Probability!BC111*'By group'!$BB$30*'By group'!BC$31</f>
        <v>5.8642158148419041E-2</v>
      </c>
      <c r="BD111" s="191">
        <f>prop_idu_part*Probability!BD111*'By group'!$BB$24*'By group'!BD$23+Probability!BD111*'By group'!$BB$30*'By group'!BD$31</f>
        <v>0.13715669758186305</v>
      </c>
      <c r="BE111" s="191">
        <f>prop_idu_part*Probability!BE111*'By group'!$BB$24*'By group'!BE$23+Probability!BE111*'By group'!$BB$30*'By group'!BE$31</f>
        <v>0.13418099513950535</v>
      </c>
      <c r="BF111" s="191">
        <f>prop_idu_part*Probability!BF111*'By group'!$BB$24*'By group'!BF$23+Probability!BF111*'By group'!$BB$30*'By group'!BF$31</f>
        <v>4.3859037629285905E-2</v>
      </c>
      <c r="BG111" s="191">
        <f>prop_idu_part*Probability!BG111*'By group'!$BB$24*'By group'!BG$23+Probability!BG111*'By group'!$BB$30*'By group'!BG$31</f>
        <v>1.3393447152182571E-2</v>
      </c>
      <c r="BH111" s="191">
        <f>prop_idu_part*Probability!BH111*'By group'!$BB$24*'By group'!BH$23+Probability!BH111*'By group'!$BB$30*'By group'!BH$31</f>
        <v>1.0504791422995444E-2</v>
      </c>
      <c r="BI111" s="191">
        <f>prop_idu_part*Probability!BI111*'By group'!$BB$24*'By group'!BI$23+Probability!BI111*'By group'!$BB$30*'By group'!BI$31</f>
        <v>0</v>
      </c>
      <c r="BJ111" s="191">
        <f>prop_idu_part*Probability!BJ111*'By group'!$BB$24*'By group'!BJ$23+Probability!BJ111*'By group'!$BB$30*'By group'!BJ$31</f>
        <v>0</v>
      </c>
      <c r="BK111" s="191">
        <f>prop_idu_part*Probability!BK111*'By group'!$BB$24*'By group'!BK$23+Probability!BK111*'By group'!$BB$30*'By group'!BK$31</f>
        <v>0</v>
      </c>
      <c r="BL111" s="191">
        <f>prop_idu_part*Probability!BL111*'By group'!$BB$24*'By group'!BL$23+Probability!BL111*'By group'!$BB$30*'By group'!BL$31</f>
        <v>4.7653488169307522E-3</v>
      </c>
      <c r="BM111" s="191">
        <f>prop_idu_part*Probability!BM111*'By group'!$BB$24*'By group'!BM$23+Probability!BM111*'By group'!$BB$30*'By group'!BM$31</f>
        <v>2.3821475914789112E-3</v>
      </c>
      <c r="BN111" s="192">
        <f>prop_idu_part*Probability!BN111*'By group'!$BB$24*'By group'!BN$23+Probability!BN111*'By group'!$BB$30*'By group'!BN$31</f>
        <v>1.7335259408684117E-3</v>
      </c>
    </row>
    <row r="112" spans="1:66" x14ac:dyDescent="0.25">
      <c r="A112">
        <f t="shared" si="1"/>
        <v>54</v>
      </c>
      <c r="B112" s="190">
        <f>((1-(1-prop_idu_part)*SUMPRODUCT(Population!$BB112:$BN112,'By group'!$BB$27:$BN$27)*(1-prop_idu_male)/SUMPRODUCT(Population!$B112:$N112,'By group'!$B$27:$N$27))*Probability!O112*'By group'!$B$24*'By group'!O$23+(1-prop_idu_part)*SUMPRODUCT(Population!$BB112:$BN112,'By group'!$BB$27:$BN$27)*(1-prop_idu_male)/SUMPRODUCT(Population!$B112:$N112,'By group'!$B$27:$N$27)*Probability!BB112*'By group'!$B$24*'By group'!BB$23+Probability!AB112*Population!$DE112*(1-'By group'!AB$28*cond_eff)*'By group'!AB$23*prop_sw_use)*(1-Population!$DG112*circ_eff)</f>
        <v>0</v>
      </c>
      <c r="C112" s="191">
        <f>((1-(1-prop_idu_part)*SUMPRODUCT(Population!$BB112:$BN112,'By group'!$BB$27:$BN$27)*(1-prop_idu_male)/SUMPRODUCT(Population!$B112:$N112,'By group'!$B$27:$N$27))*Probability!P112*'By group'!$B$24*'By group'!P$23+(1-prop_idu_part)*SUMPRODUCT(Population!$BB112:$BN112,'By group'!$BB$27:$BN$27)*(1-prop_idu_male)/SUMPRODUCT(Population!$B112:$N112,'By group'!$B$27:$N$27)*Probability!BC112*'By group'!$B$24*'By group'!BC$23+Probability!AC112*Population!$DE112*(1-'By group'!AC$28*cond_eff)*'By group'!AC$23*prop_sw_use)*(1-Population!$DG112*circ_eff)</f>
        <v>2.3119700405598909E-3</v>
      </c>
      <c r="D112" s="191">
        <f>((1-(1-prop_idu_part)*SUMPRODUCT(Population!$BB112:$BN112,'By group'!$BB$27:$BN$27)*(1-prop_idu_male)/SUMPRODUCT(Population!$B112:$N112,'By group'!$B$27:$N$27))*Probability!Q112*'By group'!$B$24*'By group'!Q$23+(1-prop_idu_part)*SUMPRODUCT(Population!$BB112:$BN112,'By group'!$BB$27:$BN$27)*(1-prop_idu_male)/SUMPRODUCT(Population!$B112:$N112,'By group'!$B$27:$N$27)*Probability!BD112*'By group'!$B$24*'By group'!BD$23+Probability!AD112*Population!$DE112*(1-'By group'!AD$28*cond_eff)*'By group'!AD$23*prop_sw_use)*(1-Population!$DG112*circ_eff)</f>
        <v>3.3819549083626667E-3</v>
      </c>
      <c r="E112" s="191">
        <f>((1-(1-prop_idu_part)*SUMPRODUCT(Population!$BB112:$BN112,'By group'!$BB$27:$BN$27)*(1-prop_idu_male)/SUMPRODUCT(Population!$B112:$N112,'By group'!$B$27:$N$27))*Probability!R112*'By group'!$B$24*'By group'!R$23+(1-prop_idu_part)*SUMPRODUCT(Population!$BB112:$BN112,'By group'!$BB$27:$BN$27)*(1-prop_idu_male)/SUMPRODUCT(Population!$B112:$N112,'By group'!$B$27:$N$27)*Probability!BE112*'By group'!$B$24*'By group'!BE$23+Probability!AE112*Population!$DE112*(1-'By group'!AE$28*cond_eff)*'By group'!AE$23*prop_sw_use)*(1-Population!$DG112*circ_eff)</f>
        <v>3.933128870007338E-3</v>
      </c>
      <c r="F112" s="191">
        <f>((1-(1-prop_idu_part)*SUMPRODUCT(Population!$BB112:$BN112,'By group'!$BB$27:$BN$27)*(1-prop_idu_male)/SUMPRODUCT(Population!$B112:$N112,'By group'!$B$27:$N$27))*Probability!S112*'By group'!$B$24*'By group'!S$23+(1-prop_idu_part)*SUMPRODUCT(Population!$BB112:$BN112,'By group'!$BB$27:$BN$27)*(1-prop_idu_male)/SUMPRODUCT(Population!$B112:$N112,'By group'!$B$27:$N$27)*Probability!BF112*'By group'!$B$24*'By group'!BF$23+Probability!AF112*Population!$DE112*(1-'By group'!AF$28*cond_eff)*'By group'!AF$23*prop_sw_use)*(1-Population!$DG112*circ_eff)</f>
        <v>2.0975728503932513E-3</v>
      </c>
      <c r="G112" s="191">
        <f>((1-(1-prop_idu_part)*SUMPRODUCT(Population!$BB112:$BN112,'By group'!$BB$27:$BN$27)*(1-prop_idu_male)/SUMPRODUCT(Population!$B112:$N112,'By group'!$B$27:$N$27))*Probability!T112*'By group'!$B$24*'By group'!T$23+(1-prop_idu_part)*SUMPRODUCT(Population!$BB112:$BN112,'By group'!$BB$27:$BN$27)*(1-prop_idu_male)/SUMPRODUCT(Population!$B112:$N112,'By group'!$B$27:$N$27)*Probability!BG112*'By group'!$B$24*'By group'!BG$23+Probability!AG112*Population!$DE112*(1-'By group'!AG$28*cond_eff)*'By group'!AG$23*prop_sw_use)*(1-Population!$DG112*circ_eff)</f>
        <v>1.2610206131606959E-3</v>
      </c>
      <c r="H112" s="191">
        <f>((1-(1-prop_idu_part)*SUMPRODUCT(Population!$BB112:$BN112,'By group'!$BB$27:$BN$27)*(1-prop_idu_male)/SUMPRODUCT(Population!$B112:$N112,'By group'!$B$27:$N$27))*Probability!U112*'By group'!$B$24*'By group'!U$23+(1-prop_idu_part)*SUMPRODUCT(Population!$BB112:$BN112,'By group'!$BB$27:$BN$27)*(1-prop_idu_male)/SUMPRODUCT(Population!$B112:$N112,'By group'!$B$27:$N$27)*Probability!BH112*'By group'!$B$24*'By group'!BH$23+Probability!AH112*Population!$DE112*(1-'By group'!AH$28*cond_eff)*'By group'!AH$23*prop_sw_use)*(1-Population!$DG112*circ_eff)</f>
        <v>1.0653695814203806E-3</v>
      </c>
      <c r="I112" s="191">
        <f>((1-(1-prop_idu_part)*SUMPRODUCT(Population!$BB112:$BN112,'By group'!$BB$27:$BN$27)*(1-prop_idu_male)/SUMPRODUCT(Population!$B112:$N112,'By group'!$B$27:$N$27))*Probability!V112*'By group'!$B$24*'By group'!V$23+(1-prop_idu_part)*SUMPRODUCT(Population!$BB112:$BN112,'By group'!$BB$27:$BN$27)*(1-prop_idu_male)/SUMPRODUCT(Population!$B112:$N112,'By group'!$B$27:$N$27)*Probability!BI112*'By group'!$B$24*'By group'!BI$23+Probability!AI112*Population!$DE112*(1-'By group'!AI$28*cond_eff)*'By group'!AI$23*prop_sw_use)*(1-Population!$DG112*circ_eff)</f>
        <v>0</v>
      </c>
      <c r="J112" s="191">
        <f>((1-(1-prop_idu_part)*SUMPRODUCT(Population!$BB112:$BN112,'By group'!$BB$27:$BN$27)*(1-prop_idu_male)/SUMPRODUCT(Population!$B112:$N112,'By group'!$B$27:$N$27))*Probability!W112*'By group'!$B$24*'By group'!W$23+(1-prop_idu_part)*SUMPRODUCT(Population!$BB112:$BN112,'By group'!$BB$27:$BN$27)*(1-prop_idu_male)/SUMPRODUCT(Population!$B112:$N112,'By group'!$B$27:$N$27)*Probability!BJ112*'By group'!$B$24*'By group'!BJ$23+Probability!AJ112*Population!$DE112*(1-'By group'!AJ$28*cond_eff)*'By group'!AJ$23*prop_sw_use)*(1-Population!$DG112*circ_eff)</f>
        <v>0</v>
      </c>
      <c r="K112" s="191">
        <f>((1-(1-prop_idu_part)*SUMPRODUCT(Population!$BB112:$BN112,'By group'!$BB$27:$BN$27)*(1-prop_idu_male)/SUMPRODUCT(Population!$B112:$N112,'By group'!$B$27:$N$27))*Probability!X112*'By group'!$B$24*'By group'!X$23+(1-prop_idu_part)*SUMPRODUCT(Population!$BB112:$BN112,'By group'!$BB$27:$BN$27)*(1-prop_idu_male)/SUMPRODUCT(Population!$B112:$N112,'By group'!$B$27:$N$27)*Probability!BK112*'By group'!$B$24*'By group'!BK$23+Probability!AK112*Population!$DE112*(1-'By group'!AK$28*cond_eff)*'By group'!AK$23*prop_sw_use)*(1-Population!$DG112*circ_eff)</f>
        <v>0</v>
      </c>
      <c r="L112" s="191">
        <f>((1-(1-prop_idu_part)*SUMPRODUCT(Population!$BB112:$BN112,'By group'!$BB$27:$BN$27)*(1-prop_idu_male)/SUMPRODUCT(Population!$B112:$N112,'By group'!$B$27:$N$27))*Probability!Y112*'By group'!$B$24*'By group'!Y$23+(1-prop_idu_part)*SUMPRODUCT(Population!$BB112:$BN112,'By group'!$BB$27:$BN$27)*(1-prop_idu_male)/SUMPRODUCT(Population!$B112:$N112,'By group'!$B$27:$N$27)*Probability!BL112*'By group'!$B$24*'By group'!BL$23+Probability!AL112*Population!$DE112*(1-'By group'!AL$28*cond_eff)*'By group'!AL$23*prop_sw_use)*(1-Population!$DG112*circ_eff)</f>
        <v>3.5698149125858922E-5</v>
      </c>
      <c r="M112" s="191">
        <f>((1-(1-prop_idu_part)*SUMPRODUCT(Population!$BB112:$BN112,'By group'!$BB$27:$BN$27)*(1-prop_idu_male)/SUMPRODUCT(Population!$B112:$N112,'By group'!$B$27:$N$27))*Probability!Z112*'By group'!$B$24*'By group'!Z$23+(1-prop_idu_part)*SUMPRODUCT(Population!$BB112:$BN112,'By group'!$BB$27:$BN$27)*(1-prop_idu_male)/SUMPRODUCT(Population!$B112:$N112,'By group'!$B$27:$N$27)*Probability!BM112*'By group'!$B$24*'By group'!BM$23+Probability!AM112*Population!$DE112*(1-'By group'!AM$28*cond_eff)*'By group'!AM$23*prop_sw_use)*(1-Population!$DG112*circ_eff)</f>
        <v>5.5641008409919569E-5</v>
      </c>
      <c r="N112" s="191">
        <f>((1-(1-prop_idu_part)*SUMPRODUCT(Population!$BB112:$BN112,'By group'!$BB$27:$BN$27)*(1-prop_idu_male)/SUMPRODUCT(Population!$B112:$N112,'By group'!$B$27:$N$27))*Probability!AA112*'By group'!$B$24*'By group'!AA$23+(1-prop_idu_part)*SUMPRODUCT(Population!$BB112:$BN112,'By group'!$BB$27:$BN$27)*(1-prop_idu_male)/SUMPRODUCT(Population!$B112:$N112,'By group'!$B$27:$N$27)*Probability!BN112*'By group'!$B$24*'By group'!BN$23+Probability!AN112*Population!$DE112*(1-'By group'!AN$28*cond_eff)*'By group'!AN$23*prop_sw_use)*(1-Population!$DG112*circ_eff)</f>
        <v>4.4692774736248853E-5</v>
      </c>
      <c r="O112" s="190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group'!$BB$27:$BN$27)*prop_idu_male))*Probability!B112*Population!$DC112*(1-'By group'!O$28*'By group'!O$29)*'By group'!B$23+(1-prop_idu_part)*SUMPRODUCT(Population!$BB112:$BN112,'By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group'!$BB$27:$BN$27)*prop_idu_male)*Probability!BB112*Population!$DD112*(1-'By group'!BB$28*'By group'!BB$29)*'By group'!BB$23</f>
        <v>0</v>
      </c>
      <c r="P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group'!$BB$27:$BN$27)*prop_idu_male))*Probability!C112*Population!$DC112*(1-'By group'!P$28*'By group'!P$29)*'By group'!C$23+(1-prop_idu_part)*SUMPRODUCT(Population!$BB112:$BN112,'By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group'!$BB$27:$BN$27)*prop_idu_male)*Probability!BC112*Population!$DD112*(1-'By group'!BC$28*'By group'!BC$29)*'By group'!BC$23</f>
        <v>1.0709212724404468E-3</v>
      </c>
      <c r="Q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group'!$BB$27:$BN$27)*prop_idu_male))*Probability!D112*Population!$DC112*(1-'By group'!Q$28*'By group'!Q$29)*'By group'!D$23+(1-prop_idu_part)*SUMPRODUCT(Population!$BB112:$BN112,'By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group'!$BB$27:$BN$27)*prop_idu_male)*Probability!BD112*Population!$DD112*(1-'By group'!BD$28*'By group'!BD$29)*'By group'!BD$23</f>
        <v>1.5612513246215448E-3</v>
      </c>
      <c r="R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group'!$BB$27:$BN$27)*prop_idu_male))*Probability!E112*Population!$DC112*(1-'By group'!R$28*'By group'!R$29)*'By group'!E$23+(1-prop_idu_part)*SUMPRODUCT(Population!$BB112:$BN112,'By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group'!$BB$27:$BN$27)*prop_idu_male)*Probability!BE112*Population!$DD112*(1-'By group'!BE$28*'By group'!BE$29)*'By group'!BE$23</f>
        <v>1.8071154479056264E-3</v>
      </c>
      <c r="S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group'!$BB$27:$BN$27)*prop_idu_male))*Probability!F112*Population!$DC112*(1-'By group'!S$28*'By group'!S$29)*'By group'!F$23+(1-prop_idu_part)*SUMPRODUCT(Population!$BB112:$BN112,'By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group'!$BB$27:$BN$27)*prop_idu_male)*Probability!BF112*Population!$DD112*(1-'By group'!BF$28*'By group'!BF$29)*'By group'!BF$23</f>
        <v>9.602889012642966E-4</v>
      </c>
      <c r="T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group'!$BB$27:$BN$27)*prop_idu_male))*Probability!G112*Population!$DC112*(1-'By group'!T$28*'By group'!T$29)*'By group'!G$23+(1-prop_idu_part)*SUMPRODUCT(Population!$BB112:$BN112,'By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group'!$BB$27:$BN$27)*prop_idu_male)*Probability!BG112*Population!$DD112*(1-'By group'!BG$28*'By group'!BG$29)*'By group'!BG$23</f>
        <v>5.7581408257459388E-4</v>
      </c>
      <c r="U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group'!$BB$27:$BN$27)*prop_idu_male))*Probability!H112*Population!$DC112*(1-'By group'!U$28*'By group'!U$29)*'By group'!H$23+(1-prop_idu_part)*SUMPRODUCT(Population!$BB112:$BN112,'By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group'!$BB$27:$BN$27)*prop_idu_male)*Probability!BH112*Population!$DD112*(1-'By group'!BH$28*'By group'!BH$29)*'By group'!BH$23</f>
        <v>4.8427964238691379E-4</v>
      </c>
      <c r="V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group'!$BB$27:$BN$27)*prop_idu_male))*Probability!I112*Population!$DC112*(1-'By group'!V$28*'By group'!V$29)*'By group'!I$23+(1-prop_idu_part)*SUMPRODUCT(Population!$BB112:$BN112,'By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group'!$BB$27:$BN$27)*prop_idu_male)*Probability!BI112*Population!$DD112*(1-'By group'!BI$28*'By group'!BI$29)*'By group'!BI$23</f>
        <v>0</v>
      </c>
      <c r="W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group'!$BB$27:$BN$27)*prop_idu_male))*Probability!J112*Population!$DC112*(1-'By group'!W$28*'By group'!W$29)*'By group'!J$23+(1-prop_idu_part)*SUMPRODUCT(Population!$BB112:$BN112,'By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group'!$BB$27:$BN$27)*prop_idu_male)*Probability!BJ112*Population!$DD112*(1-'By group'!BJ$28*'By group'!BJ$29)*'By group'!BJ$23</f>
        <v>0</v>
      </c>
      <c r="X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group'!$BB$27:$BN$27)*prop_idu_male))*Probability!K112*Population!$DC112*(1-'By group'!X$28*'By group'!X$29)*'By group'!K$23+(1-prop_idu_part)*SUMPRODUCT(Population!$BB112:$BN112,'By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group'!$BB$27:$BN$27)*prop_idu_male)*Probability!BK112*Population!$DD112*(1-'By group'!BK$28*'By group'!BK$29)*'By group'!BK$23</f>
        <v>0</v>
      </c>
      <c r="Y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group'!$BB$27:$BN$27)*prop_idu_male))*Probability!L112*Population!$DC112*(1-'By group'!Y$28*'By group'!Y$29)*'By group'!L$23+(1-prop_idu_part)*SUMPRODUCT(Population!$BB112:$BN112,'By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group'!$BB$27:$BN$27)*prop_idu_male)*Probability!BL112*Population!$DD112*(1-'By group'!BL$28*'By group'!BL$29)*'By group'!BL$23</f>
        <v>1.6220765596041848E-5</v>
      </c>
      <c r="Z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group'!$BB$27:$BN$27)*prop_idu_male))*Probability!M112*Population!$DC112*(1-'By group'!Z$28*'By group'!Z$29)*'By group'!M$23+(1-prop_idu_part)*SUMPRODUCT(Population!$BB112:$BN112,'By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group'!$BB$27:$BN$27)*prop_idu_male)*Probability!BM112*Population!$DD112*(1-'By group'!BM$28*'By group'!BM$29)*'By group'!BM$23</f>
        <v>2.5154987918672626E-5</v>
      </c>
      <c r="AA112" s="191">
        <f>(1-(1-prop_idu_part)*SUMPRODUCT(Population!$BB112:$BN112,'By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group'!$BB$27:$BN$27)*prop_idu_male))*Probability!N112*Population!$DC112*(1-'By group'!AA$28*'By group'!AA$29)*'By group'!N$23+(1-prop_idu_part)*SUMPRODUCT(Population!$BB112:$BN112,'By group'!$BB$27:$BN$27)*prop_idu_male/(SUMPRODUCT(Population!$B112:$N112,'By group'!$B$27:$N$27)-(1-prop_idu_part)*SUMPRODUCT(Population!$BB112:$BN112,'By group'!$BB$27:$BN$27)*(1-prop_idu_male)+(1-prop_idu_part)*SUMPRODUCT(Population!$BB112:$BN112,'By group'!$BB$27:$BN$27)*prop_idu_male)*Probability!BN112*Population!$DD112*(1-'By group'!BN$28*'By group'!BN$29)*'By group'!BN$23</f>
        <v>2.0089975228083612E-5</v>
      </c>
      <c r="AB112" s="229">
        <f>Probability!B112*'By group'!$AB$24*'By group'!B$23</f>
        <v>0</v>
      </c>
      <c r="AC112" s="229">
        <f>Probability!C112*'By group'!$AB$24*'By group'!C$23</f>
        <v>5.0055556072023312E-2</v>
      </c>
      <c r="AD112" s="229">
        <f>Probability!D112*'By group'!$AB$24*'By group'!D$23</f>
        <v>7.2975971967131181E-2</v>
      </c>
      <c r="AE112" s="229">
        <f>Probability!E112*'By group'!$AB$24*'By group'!E$23</f>
        <v>8.4471270964488018E-2</v>
      </c>
      <c r="AF112" s="229">
        <f>Probability!F112*'By group'!$AB$24*'By group'!F$23</f>
        <v>4.4888652038915913E-2</v>
      </c>
      <c r="AG112" s="229">
        <f>Probability!G112*'By group'!$AB$24*'By group'!G$23</f>
        <v>2.691688729389315E-2</v>
      </c>
      <c r="AH112" s="229">
        <f>Probability!H112*'By group'!$AB$24*'By group'!H$23</f>
        <v>2.2638714455074697E-2</v>
      </c>
      <c r="AI112" s="229">
        <f>Probability!I112*'By group'!$AB$24*'By group'!I$23</f>
        <v>0</v>
      </c>
      <c r="AJ112" s="229">
        <f>Probability!J112*'By group'!$AB$24*'By group'!J$23</f>
        <v>0</v>
      </c>
      <c r="AK112" s="229">
        <f>Probability!K112*'By group'!$AB$24*'By group'!K$23</f>
        <v>0</v>
      </c>
      <c r="AL112" s="229">
        <f>Probability!L112*'By group'!$AB$24*'By group'!L$23</f>
        <v>7.5827695040784173E-4</v>
      </c>
      <c r="AM112" s="229">
        <f>Probability!M112*'By group'!$AB$24*'By group'!M$23</f>
        <v>1.1759648085394663E-3</v>
      </c>
      <c r="AN112" s="229">
        <f>Probability!N112*'By group'!$AB$24*'By group'!N$23</f>
        <v>9.3921338829867636E-4</v>
      </c>
      <c r="AO112" s="40">
        <f>Probability!AO112*'By group'!$AO$24*'By group'!AO$23</f>
        <v>0</v>
      </c>
      <c r="AP112" s="42">
        <f>Probability!AP112*'By group'!$AO$24*'By group'!AP$23</f>
        <v>6.4928178143582203E-3</v>
      </c>
      <c r="AQ112" s="42">
        <f>Probability!AQ112*'By group'!$AO$24*'By group'!AQ$23</f>
        <v>9.4292597985912996E-3</v>
      </c>
      <c r="AR112" s="42">
        <f>Probability!AR112*'By group'!$AO$24*'By group'!AR$23</f>
        <v>1.0845616203229982E-2</v>
      </c>
      <c r="AS112" s="42">
        <f>Probability!AS112*'By group'!$AO$24*'By group'!AS$23</f>
        <v>5.7317445512724647E-3</v>
      </c>
      <c r="AT112" s="42">
        <f>Probability!AT112*'By group'!$AO$24*'By group'!AT$23</f>
        <v>3.4214377103181826E-3</v>
      </c>
      <c r="AU112" s="42">
        <f>Probability!AU112*'By group'!$AO$24*'By group'!AU$23</f>
        <v>2.8503962851473682E-3</v>
      </c>
      <c r="AV112" s="42">
        <f>Probability!AV112*'By group'!$AO$24*'By group'!AV$23</f>
        <v>0</v>
      </c>
      <c r="AW112" s="42">
        <f>Probability!AW112*'By group'!$AO$24*'By group'!AW$23</f>
        <v>0</v>
      </c>
      <c r="AX112" s="42">
        <f>Probability!AX112*'By group'!$AO$24*'By group'!AX$23</f>
        <v>0</v>
      </c>
      <c r="AY112" s="42">
        <f>Probability!AY112*'By group'!$AO$24*'By group'!AY$23</f>
        <v>9.5406785342437743E-5</v>
      </c>
      <c r="AZ112" s="42">
        <f>Probability!AZ112*'By group'!$AO$24*'By group'!AZ$23</f>
        <v>1.46110869254912E-4</v>
      </c>
      <c r="BA112" s="43">
        <f>Probability!BA112*'By group'!$AO$24*'By group'!BA$23</f>
        <v>1.1446992643502566E-4</v>
      </c>
      <c r="BB112" s="191">
        <f>prop_idu_part*Probability!BB112*'By group'!$BB$24*'By group'!BB$23+Probability!BB112*'By group'!$BB$30*'By group'!BB$31</f>
        <v>0</v>
      </c>
      <c r="BC112" s="191">
        <f>prop_idu_part*Probability!BC112*'By group'!$BB$24*'By group'!BC$23+Probability!BC112*'By group'!$BB$30*'By group'!BC$31</f>
        <v>5.8642073209406481E-2</v>
      </c>
      <c r="BD112" s="191">
        <f>prop_idu_part*Probability!BD112*'By group'!$BB$24*'By group'!BD$23+Probability!BD112*'By group'!$BB$30*'By group'!BD$31</f>
        <v>0.13715697736528901</v>
      </c>
      <c r="BE112" s="191">
        <f>prop_idu_part*Probability!BE112*'By group'!$BB$24*'By group'!BE$23+Probability!BE112*'By group'!$BB$30*'By group'!BE$31</f>
        <v>0.134181949740655</v>
      </c>
      <c r="BF112" s="191">
        <f>prop_idu_part*Probability!BF112*'By group'!$BB$24*'By group'!BF$23+Probability!BF112*'By group'!$BB$30*'By group'!BF$31</f>
        <v>4.3859519517980235E-2</v>
      </c>
      <c r="BG112" s="191">
        <f>prop_idu_part*Probability!BG112*'By group'!$BB$24*'By group'!BG$23+Probability!BG112*'By group'!$BB$30*'By group'!BG$31</f>
        <v>1.3393626968274907E-2</v>
      </c>
      <c r="BH112" s="191">
        <f>prop_idu_part*Probability!BH112*'By group'!$BB$24*'By group'!BH$23+Probability!BH112*'By group'!$BB$30*'By group'!BH$31</f>
        <v>1.0504953848553884E-2</v>
      </c>
      <c r="BI112" s="191">
        <f>prop_idu_part*Probability!BI112*'By group'!$BB$24*'By group'!BI$23+Probability!BI112*'By group'!$BB$30*'By group'!BI$31</f>
        <v>0</v>
      </c>
      <c r="BJ112" s="191">
        <f>prop_idu_part*Probability!BJ112*'By group'!$BB$24*'By group'!BJ$23+Probability!BJ112*'By group'!$BB$30*'By group'!BJ$31</f>
        <v>0</v>
      </c>
      <c r="BK112" s="191">
        <f>prop_idu_part*Probability!BK112*'By group'!$BB$24*'By group'!BK$23+Probability!BK112*'By group'!$BB$30*'By group'!BK$31</f>
        <v>0</v>
      </c>
      <c r="BL112" s="191">
        <f>prop_idu_part*Probability!BL112*'By group'!$BB$24*'By group'!BL$23+Probability!BL112*'By group'!$BB$30*'By group'!BL$31</f>
        <v>4.7654282071998063E-3</v>
      </c>
      <c r="BM112" s="191">
        <f>prop_idu_part*Probability!BM112*'By group'!$BB$24*'By group'!BM$23+Probability!BM112*'By group'!$BB$30*'By group'!BM$31</f>
        <v>2.382186820511703E-3</v>
      </c>
      <c r="BN112" s="192">
        <f>prop_idu_part*Probability!BN112*'By group'!$BB$24*'By group'!BN$23+Probability!BN112*'By group'!$BB$30*'By group'!BN$31</f>
        <v>1.7335277651843392E-3</v>
      </c>
    </row>
    <row r="113" spans="1:66" x14ac:dyDescent="0.25">
      <c r="A113">
        <f t="shared" si="1"/>
        <v>54.5</v>
      </c>
      <c r="B113" s="190">
        <f>((1-(1-prop_idu_part)*SUMPRODUCT(Population!$BB113:$BN113,'By group'!$BB$27:$BN$27)*(1-prop_idu_male)/SUMPRODUCT(Population!$B113:$N113,'By group'!$B$27:$N$27))*Probability!O113*'By group'!$B$24*'By group'!O$23+(1-prop_idu_part)*SUMPRODUCT(Population!$BB113:$BN113,'By group'!$BB$27:$BN$27)*(1-prop_idu_male)/SUMPRODUCT(Population!$B113:$N113,'By group'!$B$27:$N$27)*Probability!BB113*'By group'!$B$24*'By group'!BB$23+Probability!AB113*Population!$DE113*(1-'By group'!AB$28*cond_eff)*'By group'!AB$23*prop_sw_use)*(1-Population!$DG113*circ_eff)</f>
        <v>0</v>
      </c>
      <c r="C113" s="191">
        <f>((1-(1-prop_idu_part)*SUMPRODUCT(Population!$BB113:$BN113,'By group'!$BB$27:$BN$27)*(1-prop_idu_male)/SUMPRODUCT(Population!$B113:$N113,'By group'!$B$27:$N$27))*Probability!P113*'By group'!$B$24*'By group'!P$23+(1-prop_idu_part)*SUMPRODUCT(Population!$BB113:$BN113,'By group'!$BB$27:$BN$27)*(1-prop_idu_male)/SUMPRODUCT(Population!$B113:$N113,'By group'!$B$27:$N$27)*Probability!BC113*'By group'!$B$24*'By group'!BC$23+Probability!AC113*Population!$DE113*(1-'By group'!AC$28*cond_eff)*'By group'!AC$23*prop_sw_use)*(1-Population!$DG113*circ_eff)</f>
        <v>2.3121407670007375E-3</v>
      </c>
      <c r="D113" s="191">
        <f>((1-(1-prop_idu_part)*SUMPRODUCT(Population!$BB113:$BN113,'By group'!$BB$27:$BN$27)*(1-prop_idu_male)/SUMPRODUCT(Population!$B113:$N113,'By group'!$B$27:$N$27))*Probability!Q113*'By group'!$B$24*'By group'!Q$23+(1-prop_idu_part)*SUMPRODUCT(Population!$BB113:$BN113,'By group'!$BB$27:$BN$27)*(1-prop_idu_male)/SUMPRODUCT(Population!$B113:$N113,'By group'!$B$27:$N$27)*Probability!BD113*'By group'!$B$24*'By group'!BD$23+Probability!AD113*Population!$DE113*(1-'By group'!AD$28*cond_eff)*'By group'!AD$23*prop_sw_use)*(1-Population!$DG113*circ_eff)</f>
        <v>3.3822464799914249E-3</v>
      </c>
      <c r="E113" s="191">
        <f>((1-(1-prop_idu_part)*SUMPRODUCT(Population!$BB113:$BN113,'By group'!$BB$27:$BN$27)*(1-prop_idu_male)/SUMPRODUCT(Population!$B113:$N113,'By group'!$B$27:$N$27))*Probability!R113*'By group'!$B$24*'By group'!R$23+(1-prop_idu_part)*SUMPRODUCT(Population!$BB113:$BN113,'By group'!$BB$27:$BN$27)*(1-prop_idu_male)/SUMPRODUCT(Population!$B113:$N113,'By group'!$B$27:$N$27)*Probability!BE113*'By group'!$B$24*'By group'!BE$23+Probability!AE113*Population!$DE113*(1-'By group'!AE$28*cond_eff)*'By group'!AE$23*prop_sw_use)*(1-Population!$DG113*circ_eff)</f>
        <v>3.9335435157789866E-3</v>
      </c>
      <c r="F113" s="191">
        <f>((1-(1-prop_idu_part)*SUMPRODUCT(Population!$BB113:$BN113,'By group'!$BB$27:$BN$27)*(1-prop_idu_male)/SUMPRODUCT(Population!$B113:$N113,'By group'!$B$27:$N$27))*Probability!S113*'By group'!$B$24*'By group'!S$23+(1-prop_idu_part)*SUMPRODUCT(Population!$BB113:$BN113,'By group'!$BB$27:$BN$27)*(1-prop_idu_male)/SUMPRODUCT(Population!$B113:$N113,'By group'!$B$27:$N$27)*Probability!BF113*'By group'!$B$24*'By group'!BF$23+Probability!AF113*Population!$DE113*(1-'By group'!AF$28*cond_eff)*'By group'!AF$23*prop_sw_use)*(1-Population!$DG113*circ_eff)</f>
        <v>2.0978256024496325E-3</v>
      </c>
      <c r="G113" s="191">
        <f>((1-(1-prop_idu_part)*SUMPRODUCT(Population!$BB113:$BN113,'By group'!$BB$27:$BN$27)*(1-prop_idu_male)/SUMPRODUCT(Population!$B113:$N113,'By group'!$B$27:$N$27))*Probability!T113*'By group'!$B$24*'By group'!T$23+(1-prop_idu_part)*SUMPRODUCT(Population!$BB113:$BN113,'By group'!$BB$27:$BN$27)*(1-prop_idu_male)/SUMPRODUCT(Population!$B113:$N113,'By group'!$B$27:$N$27)*Probability!BG113*'By group'!$B$24*'By group'!BG$23+Probability!AG113*Population!$DE113*(1-'By group'!AG$28*cond_eff)*'By group'!AG$23*prop_sw_use)*(1-Population!$DG113*circ_eff)</f>
        <v>1.2611847967122433E-3</v>
      </c>
      <c r="H113" s="191">
        <f>((1-(1-prop_idu_part)*SUMPRODUCT(Population!$BB113:$BN113,'By group'!$BB$27:$BN$27)*(1-prop_idu_male)/SUMPRODUCT(Population!$B113:$N113,'By group'!$B$27:$N$27))*Probability!U113*'By group'!$B$24*'By group'!U$23+(1-prop_idu_part)*SUMPRODUCT(Population!$BB113:$BN113,'By group'!$BB$27:$BN$27)*(1-prop_idu_male)/SUMPRODUCT(Population!$B113:$N113,'By group'!$B$27:$N$27)*Probability!BH113*'By group'!$B$24*'By group'!BH$23+Probability!AH113*Population!$DE113*(1-'By group'!AH$28*cond_eff)*'By group'!AH$23*prop_sw_use)*(1-Population!$DG113*circ_eff)</f>
        <v>1.0655157250678907E-3</v>
      </c>
      <c r="I113" s="191">
        <f>((1-(1-prop_idu_part)*SUMPRODUCT(Population!$BB113:$BN113,'By group'!$BB$27:$BN$27)*(1-prop_idu_male)/SUMPRODUCT(Population!$B113:$N113,'By group'!$B$27:$N$27))*Probability!V113*'By group'!$B$24*'By group'!V$23+(1-prop_idu_part)*SUMPRODUCT(Population!$BB113:$BN113,'By group'!$BB$27:$BN$27)*(1-prop_idu_male)/SUMPRODUCT(Population!$B113:$N113,'By group'!$B$27:$N$27)*Probability!BI113*'By group'!$B$24*'By group'!BI$23+Probability!AI113*Population!$DE113*(1-'By group'!AI$28*cond_eff)*'By group'!AI$23*prop_sw_use)*(1-Population!$DG113*circ_eff)</f>
        <v>0</v>
      </c>
      <c r="J113" s="191">
        <f>((1-(1-prop_idu_part)*SUMPRODUCT(Population!$BB113:$BN113,'By group'!$BB$27:$BN$27)*(1-prop_idu_male)/SUMPRODUCT(Population!$B113:$N113,'By group'!$B$27:$N$27))*Probability!W113*'By group'!$B$24*'By group'!W$23+(1-prop_idu_part)*SUMPRODUCT(Population!$BB113:$BN113,'By group'!$BB$27:$BN$27)*(1-prop_idu_male)/SUMPRODUCT(Population!$B113:$N113,'By group'!$B$27:$N$27)*Probability!BJ113*'By group'!$B$24*'By group'!BJ$23+Probability!AJ113*Population!$DE113*(1-'By group'!AJ$28*cond_eff)*'By group'!AJ$23*prop_sw_use)*(1-Population!$DG113*circ_eff)</f>
        <v>0</v>
      </c>
      <c r="K113" s="191">
        <f>((1-(1-prop_idu_part)*SUMPRODUCT(Population!$BB113:$BN113,'By group'!$BB$27:$BN$27)*(1-prop_idu_male)/SUMPRODUCT(Population!$B113:$N113,'By group'!$B$27:$N$27))*Probability!X113*'By group'!$B$24*'By group'!X$23+(1-prop_idu_part)*SUMPRODUCT(Population!$BB113:$BN113,'By group'!$BB$27:$BN$27)*(1-prop_idu_male)/SUMPRODUCT(Population!$B113:$N113,'By group'!$B$27:$N$27)*Probability!BK113*'By group'!$B$24*'By group'!BK$23+Probability!AK113*Population!$DE113*(1-'By group'!AK$28*cond_eff)*'By group'!AK$23*prop_sw_use)*(1-Population!$DG113*circ_eff)</f>
        <v>0</v>
      </c>
      <c r="L113" s="191">
        <f>((1-(1-prop_idu_part)*SUMPRODUCT(Population!$BB113:$BN113,'By group'!$BB$27:$BN$27)*(1-prop_idu_male)/SUMPRODUCT(Population!$B113:$N113,'By group'!$B$27:$N$27))*Probability!Y113*'By group'!$B$24*'By group'!Y$23+(1-prop_idu_part)*SUMPRODUCT(Population!$BB113:$BN113,'By group'!$BB$27:$BN$27)*(1-prop_idu_male)/SUMPRODUCT(Population!$B113:$N113,'By group'!$B$27:$N$27)*Probability!BL113*'By group'!$B$24*'By group'!BL$23+Probability!AL113*Population!$DE113*(1-'By group'!AL$28*cond_eff)*'By group'!AL$23*prop_sw_use)*(1-Population!$DG113*circ_eff)</f>
        <v>3.5703351661204842E-5</v>
      </c>
      <c r="M113" s="191">
        <f>((1-(1-prop_idu_part)*SUMPRODUCT(Population!$BB113:$BN113,'By group'!$BB$27:$BN$27)*(1-prop_idu_male)/SUMPRODUCT(Population!$B113:$N113,'By group'!$B$27:$N$27))*Probability!Z113*'By group'!$B$24*'By group'!Z$23+(1-prop_idu_part)*SUMPRODUCT(Population!$BB113:$BN113,'By group'!$BB$27:$BN$27)*(1-prop_idu_male)/SUMPRODUCT(Population!$B113:$N113,'By group'!$B$27:$N$27)*Probability!BM113*'By group'!$B$24*'By group'!BM$23+Probability!AM113*Population!$DE113*(1-'By group'!AM$28*cond_eff)*'By group'!AM$23*prop_sw_use)*(1-Population!$DG113*circ_eff)</f>
        <v>5.5649171026256351E-5</v>
      </c>
      <c r="N113" s="191">
        <f>((1-(1-prop_idu_part)*SUMPRODUCT(Population!$BB113:$BN113,'By group'!$BB$27:$BN$27)*(1-prop_idu_male)/SUMPRODUCT(Population!$B113:$N113,'By group'!$B$27:$N$27))*Probability!AA113*'By group'!$B$24*'By group'!AA$23+(1-prop_idu_part)*SUMPRODUCT(Population!$BB113:$BN113,'By group'!$BB$27:$BN$27)*(1-prop_idu_male)/SUMPRODUCT(Population!$B113:$N113,'By group'!$B$27:$N$27)*Probability!BN113*'By group'!$B$24*'By group'!BN$23+Probability!AN113*Population!$DE113*(1-'By group'!AN$28*cond_eff)*'By group'!AN$23*prop_sw_use)*(1-Population!$DG113*circ_eff)</f>
        <v>4.4696253078917584E-5</v>
      </c>
      <c r="O113" s="190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group'!$BB$27:$BN$27)*prop_idu_male))*Probability!B113*Population!$DC113*(1-'By group'!O$28*'By group'!O$29)*'By group'!B$23+(1-prop_idu_part)*SUMPRODUCT(Population!$BB113:$BN113,'By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group'!$BB$27:$BN$27)*prop_idu_male)*Probability!BB113*Population!$DD113*(1-'By group'!BB$28*'By group'!BB$29)*'By group'!BB$23</f>
        <v>0</v>
      </c>
      <c r="P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group'!$BB$27:$BN$27)*prop_idu_male))*Probability!C113*Population!$DC113*(1-'By group'!P$28*'By group'!P$29)*'By group'!C$23+(1-prop_idu_part)*SUMPRODUCT(Population!$BB113:$BN113,'By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group'!$BB$27:$BN$27)*prop_idu_male)*Probability!BC113*Population!$DD113*(1-'By group'!BC$28*'By group'!BC$29)*'By group'!BC$23</f>
        <v>1.0709860069857801E-3</v>
      </c>
      <c r="Q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group'!$BB$27:$BN$27)*prop_idu_male))*Probability!D113*Population!$DC113*(1-'By group'!Q$28*'By group'!Q$29)*'By group'!D$23+(1-prop_idu_part)*SUMPRODUCT(Population!$BB113:$BN113,'By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group'!$BB$27:$BN$27)*prop_idu_male)*Probability!BD113*Population!$DD113*(1-'By group'!BD$28*'By group'!BD$29)*'By group'!BD$23</f>
        <v>1.5613637084309479E-3</v>
      </c>
      <c r="R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group'!$BB$27:$BN$27)*prop_idu_male))*Probability!E113*Population!$DC113*(1-'By group'!R$28*'By group'!R$29)*'By group'!E$23+(1-prop_idu_part)*SUMPRODUCT(Population!$BB113:$BN113,'By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group'!$BB$27:$BN$27)*prop_idu_male)*Probability!BE113*Population!$DD113*(1-'By group'!BE$28*'By group'!BE$29)*'By group'!BE$23</f>
        <v>1.8072751149620907E-3</v>
      </c>
      <c r="S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group'!$BB$27:$BN$27)*prop_idu_male))*Probability!F113*Population!$DC113*(1-'By group'!S$28*'By group'!S$29)*'By group'!F$23+(1-prop_idu_part)*SUMPRODUCT(Population!$BB113:$BN113,'By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group'!$BB$27:$BN$27)*prop_idu_male)*Probability!BF113*Population!$DD113*(1-'By group'!BF$28*'By group'!BF$29)*'By group'!BF$23</f>
        <v>9.603846032213907E-4</v>
      </c>
      <c r="T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group'!$BB$27:$BN$27)*prop_idu_male))*Probability!G113*Population!$DC113*(1-'By group'!T$28*'By group'!T$29)*'By group'!G$23+(1-prop_idu_part)*SUMPRODUCT(Population!$BB113:$BN113,'By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group'!$BB$27:$BN$27)*prop_idu_male)*Probability!BG113*Population!$DD113*(1-'By group'!BG$28*'By group'!BG$29)*'By group'!BG$23</f>
        <v>5.7587452129015783E-4</v>
      </c>
      <c r="U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group'!$BB$27:$BN$27)*prop_idu_male))*Probability!H113*Population!$DC113*(1-'By group'!U$28*'By group'!U$29)*'By group'!H$23+(1-prop_idu_part)*SUMPRODUCT(Population!$BB113:$BN113,'By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group'!$BB$27:$BN$27)*prop_idu_male)*Probability!BH113*Population!$DD113*(1-'By group'!BH$28*'By group'!BH$29)*'By group'!BH$23</f>
        <v>4.8432757469905993E-4</v>
      </c>
      <c r="V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group'!$BB$27:$BN$27)*prop_idu_male))*Probability!I113*Population!$DC113*(1-'By group'!V$28*'By group'!V$29)*'By group'!I$23+(1-prop_idu_part)*SUMPRODUCT(Population!$BB113:$BN113,'By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group'!$BB$27:$BN$27)*prop_idu_male)*Probability!BI113*Population!$DD113*(1-'By group'!BI$28*'By group'!BI$29)*'By group'!BI$23</f>
        <v>0</v>
      </c>
      <c r="W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group'!$BB$27:$BN$27)*prop_idu_male))*Probability!J113*Population!$DC113*(1-'By group'!W$28*'By group'!W$29)*'By group'!J$23+(1-prop_idu_part)*SUMPRODUCT(Population!$BB113:$BN113,'By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group'!$BB$27:$BN$27)*prop_idu_male)*Probability!BJ113*Population!$DD113*(1-'By group'!BJ$28*'By group'!BJ$29)*'By group'!BJ$23</f>
        <v>0</v>
      </c>
      <c r="X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group'!$BB$27:$BN$27)*prop_idu_male))*Probability!K113*Population!$DC113*(1-'By group'!X$28*'By group'!X$29)*'By group'!K$23+(1-prop_idu_part)*SUMPRODUCT(Population!$BB113:$BN113,'By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group'!$BB$27:$BN$27)*prop_idu_male)*Probability!BK113*Population!$DD113*(1-'By group'!BK$28*'By group'!BK$29)*'By group'!BK$23</f>
        <v>0</v>
      </c>
      <c r="Y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group'!$BB$27:$BN$27)*prop_idu_male))*Probability!L113*Population!$DC113*(1-'By group'!Y$28*'By group'!Y$29)*'By group'!L$23+(1-prop_idu_part)*SUMPRODUCT(Population!$BB113:$BN113,'By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group'!$BB$27:$BN$27)*prop_idu_male)*Probability!BL113*Population!$DD113*(1-'By group'!BL$28*'By group'!BL$29)*'By group'!BL$23</f>
        <v>1.6222500942962762E-5</v>
      </c>
      <c r="Z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group'!$BB$27:$BN$27)*prop_idu_male))*Probability!M113*Population!$DC113*(1-'By group'!Z$28*'By group'!Z$29)*'By group'!M$23+(1-prop_idu_part)*SUMPRODUCT(Population!$BB113:$BN113,'By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group'!$BB$27:$BN$27)*prop_idu_male)*Probability!BM113*Population!$DD113*(1-'By group'!BM$28*'By group'!BM$29)*'By group'!BM$23</f>
        <v>2.5157153199821098E-5</v>
      </c>
      <c r="AA113" s="191">
        <f>(1-(1-prop_idu_part)*SUMPRODUCT(Population!$BB113:$BN113,'By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group'!$BB$27:$BN$27)*prop_idu_male))*Probability!N113*Population!$DC113*(1-'By group'!AA$28*'By group'!AA$29)*'By group'!N$23+(1-prop_idu_part)*SUMPRODUCT(Population!$BB113:$BN113,'By group'!$BB$27:$BN$27)*prop_idu_male/(SUMPRODUCT(Population!$B113:$N113,'By group'!$B$27:$N$27)-(1-prop_idu_part)*SUMPRODUCT(Population!$BB113:$BN113,'By group'!$BB$27:$BN$27)*(1-prop_idu_male)+(1-prop_idu_part)*SUMPRODUCT(Population!$BB113:$BN113,'By group'!$BB$27:$BN$27)*prop_idu_male)*Probability!BN113*Population!$DD113*(1-'By group'!BN$28*'By group'!BN$29)*'By group'!BN$23</f>
        <v>2.0089464240486318E-5</v>
      </c>
      <c r="AB113" s="229">
        <f>Probability!B113*'By group'!$AB$24*'By group'!B$23</f>
        <v>0</v>
      </c>
      <c r="AC113" s="229">
        <f>Probability!C113*'By group'!$AB$24*'By group'!C$23</f>
        <v>5.0060524742790997E-2</v>
      </c>
      <c r="AD113" s="229">
        <f>Probability!D113*'By group'!$AB$24*'By group'!D$23</f>
        <v>7.298405779351011E-2</v>
      </c>
      <c r="AE113" s="229">
        <f>Probability!E113*'By group'!$AB$24*'By group'!E$23</f>
        <v>8.4482013653193522E-2</v>
      </c>
      <c r="AF113" s="229">
        <f>Probability!F113*'By group'!$AB$24*'By group'!F$23</f>
        <v>4.4894868299894322E-2</v>
      </c>
      <c r="AG113" s="229">
        <f>Probability!G113*'By group'!$AB$24*'By group'!G$23</f>
        <v>2.692075751076731E-2</v>
      </c>
      <c r="AH113" s="229">
        <f>Probability!H113*'By group'!$AB$24*'By group'!H$23</f>
        <v>2.2641833873742447E-2</v>
      </c>
      <c r="AI113" s="229">
        <f>Probability!I113*'By group'!$AB$24*'By group'!I$23</f>
        <v>0</v>
      </c>
      <c r="AJ113" s="229">
        <f>Probability!J113*'By group'!$AB$24*'By group'!J$23</f>
        <v>0</v>
      </c>
      <c r="AK113" s="229">
        <f>Probability!K113*'By group'!$AB$24*'By group'!K$23</f>
        <v>0</v>
      </c>
      <c r="AL113" s="229">
        <f>Probability!L113*'By group'!$AB$24*'By group'!L$23</f>
        <v>7.5838750776872725E-4</v>
      </c>
      <c r="AM113" s="229">
        <f>Probability!M113*'By group'!$AB$24*'By group'!M$23</f>
        <v>1.1761116665538252E-3</v>
      </c>
      <c r="AN113" s="229">
        <f>Probability!N113*'By group'!$AB$24*'By group'!N$23</f>
        <v>9.3922590733099269E-4</v>
      </c>
      <c r="AO113" s="40">
        <f>Probability!AO113*'By group'!$AO$24*'By group'!AO$23</f>
        <v>0</v>
      </c>
      <c r="AP113" s="42">
        <f>Probability!AP113*'By group'!$AO$24*'By group'!AP$23</f>
        <v>6.5072640211711876E-3</v>
      </c>
      <c r="AQ113" s="42">
        <f>Probability!AQ113*'By group'!$AO$24*'By group'!AQ$23</f>
        <v>9.4516134088361223E-3</v>
      </c>
      <c r="AR113" s="42">
        <f>Probability!AR113*'By group'!$AO$24*'By group'!AR$23</f>
        <v>1.0873816077062426E-2</v>
      </c>
      <c r="AS113" s="42">
        <f>Probability!AS113*'By group'!$AO$24*'By group'!AS$23</f>
        <v>5.7477530633049494E-3</v>
      </c>
      <c r="AT113" s="42">
        <f>Probability!AT113*'By group'!$AO$24*'By group'!AT$23</f>
        <v>3.4315130191376183E-3</v>
      </c>
      <c r="AU113" s="42">
        <f>Probability!AU113*'By group'!$AO$24*'By group'!AU$23</f>
        <v>2.8596374844100498E-3</v>
      </c>
      <c r="AV113" s="42">
        <f>Probability!AV113*'By group'!$AO$24*'By group'!AV$23</f>
        <v>0</v>
      </c>
      <c r="AW113" s="42">
        <f>Probability!AW113*'By group'!$AO$24*'By group'!AW$23</f>
        <v>0</v>
      </c>
      <c r="AX113" s="42">
        <f>Probability!AX113*'By group'!$AO$24*'By group'!AX$23</f>
        <v>0</v>
      </c>
      <c r="AY113" s="42">
        <f>Probability!AY113*'By group'!$AO$24*'By group'!AY$23</f>
        <v>9.571878920059052E-5</v>
      </c>
      <c r="AZ113" s="42">
        <f>Probability!AZ113*'By group'!$AO$24*'By group'!AZ$23</f>
        <v>1.4664365584780725E-4</v>
      </c>
      <c r="BA113" s="43">
        <f>Probability!BA113*'By group'!$AO$24*'By group'!BA$23</f>
        <v>1.1494486336616373E-4</v>
      </c>
      <c r="BB113" s="191">
        <f>prop_idu_part*Probability!BB113*'By group'!$BB$24*'By group'!BB$23+Probability!BB113*'By group'!$BB$30*'By group'!BB$31</f>
        <v>0</v>
      </c>
      <c r="BC113" s="191">
        <f>prop_idu_part*Probability!BC113*'By group'!$BB$24*'By group'!BC$23+Probability!BC113*'By group'!$BB$30*'By group'!BC$31</f>
        <v>5.8641986629569237E-2</v>
      </c>
      <c r="BD113" s="191">
        <f>prop_idu_part*Probability!BD113*'By group'!$BB$24*'By group'!BD$23+Probability!BD113*'By group'!$BB$30*'By group'!BD$31</f>
        <v>0.13715724560390119</v>
      </c>
      <c r="BE113" s="191">
        <f>prop_idu_part*Probability!BE113*'By group'!$BB$24*'By group'!BE$23+Probability!BE113*'By group'!$BB$30*'By group'!BE$31</f>
        <v>0.13418288770061626</v>
      </c>
      <c r="BF113" s="191">
        <f>prop_idu_part*Probability!BF113*'By group'!$BB$24*'By group'!BF$23+Probability!BF113*'By group'!$BB$30*'By group'!BF$31</f>
        <v>4.3859996628540524E-2</v>
      </c>
      <c r="BG113" s="191">
        <f>prop_idu_part*Probability!BG113*'By group'!$BB$24*'By group'!BG$23+Probability!BG113*'By group'!$BB$30*'By group'!BG$31</f>
        <v>1.3393806203109222E-2</v>
      </c>
      <c r="BH113" s="191">
        <f>prop_idu_part*Probability!BH113*'By group'!$BB$24*'By group'!BH$23+Probability!BH113*'By group'!$BB$30*'By group'!BH$31</f>
        <v>1.0505119326625283E-2</v>
      </c>
      <c r="BI113" s="191">
        <f>prop_idu_part*Probability!BI113*'By group'!$BB$24*'By group'!BI$23+Probability!BI113*'By group'!$BB$30*'By group'!BI$31</f>
        <v>0</v>
      </c>
      <c r="BJ113" s="191">
        <f>prop_idu_part*Probability!BJ113*'By group'!$BB$24*'By group'!BJ$23+Probability!BJ113*'By group'!$BB$30*'By group'!BJ$31</f>
        <v>0</v>
      </c>
      <c r="BK113" s="191">
        <f>prop_idu_part*Probability!BK113*'By group'!$BB$24*'By group'!BK$23+Probability!BK113*'By group'!$BB$30*'By group'!BK$31</f>
        <v>0</v>
      </c>
      <c r="BL113" s="191">
        <f>prop_idu_part*Probability!BL113*'By group'!$BB$24*'By group'!BL$23+Probability!BL113*'By group'!$BB$30*'By group'!BL$31</f>
        <v>4.7655088497689062E-3</v>
      </c>
      <c r="BM113" s="191">
        <f>prop_idu_part*Probability!BM113*'By group'!$BB$24*'By group'!BM$23+Probability!BM113*'By group'!$BB$30*'By group'!BM$31</f>
        <v>2.3822282821727653E-3</v>
      </c>
      <c r="BN113" s="192">
        <f>prop_idu_part*Probability!BN113*'By group'!$BB$24*'By group'!BN$23+Probability!BN113*'By group'!$BB$30*'By group'!BN$31</f>
        <v>1.7335345486551989E-3</v>
      </c>
    </row>
    <row r="114" spans="1:66" x14ac:dyDescent="0.25">
      <c r="A114">
        <f t="shared" si="1"/>
        <v>55</v>
      </c>
      <c r="B114" s="190">
        <f>((1-(1-prop_idu_part)*SUMPRODUCT(Population!$BB114:$BN114,'By group'!$BB$27:$BN$27)*(1-prop_idu_male)/SUMPRODUCT(Population!$B114:$N114,'By group'!$B$27:$N$27))*Probability!O114*'By group'!$B$24*'By group'!O$23+(1-prop_idu_part)*SUMPRODUCT(Population!$BB114:$BN114,'By group'!$BB$27:$BN$27)*(1-prop_idu_male)/SUMPRODUCT(Population!$B114:$N114,'By group'!$B$27:$N$27)*Probability!BB114*'By group'!$B$24*'By group'!BB$23+Probability!AB114*Population!$DE114*(1-'By group'!AB$28*cond_eff)*'By group'!AB$23*prop_sw_use)*(1-Population!$DG114*circ_eff)</f>
        <v>0</v>
      </c>
      <c r="C114" s="191">
        <f>((1-(1-prop_idu_part)*SUMPRODUCT(Population!$BB114:$BN114,'By group'!$BB$27:$BN$27)*(1-prop_idu_male)/SUMPRODUCT(Population!$B114:$N114,'By group'!$B$27:$N$27))*Probability!P114*'By group'!$B$24*'By group'!P$23+(1-prop_idu_part)*SUMPRODUCT(Population!$BB114:$BN114,'By group'!$BB$27:$BN$27)*(1-prop_idu_male)/SUMPRODUCT(Population!$B114:$N114,'By group'!$B$27:$N$27)*Probability!BC114*'By group'!$B$24*'By group'!BC$23+Probability!AC114*Population!$DE114*(1-'By group'!AC$28*cond_eff)*'By group'!AC$23*prop_sw_use)*(1-Population!$DG114*circ_eff)</f>
        <v>2.3123049286674271E-3</v>
      </c>
      <c r="D114" s="191">
        <f>((1-(1-prop_idu_part)*SUMPRODUCT(Population!$BB114:$BN114,'By group'!$BB$27:$BN$27)*(1-prop_idu_male)/SUMPRODUCT(Population!$B114:$N114,'By group'!$B$27:$N$27))*Probability!Q114*'By group'!$B$24*'By group'!Q$23+(1-prop_idu_part)*SUMPRODUCT(Population!$BB114:$BN114,'By group'!$BB$27:$BN$27)*(1-prop_idu_male)/SUMPRODUCT(Population!$B114:$N114,'By group'!$B$27:$N$27)*Probability!BD114*'By group'!$B$24*'By group'!BD$23+Probability!AD114*Population!$DE114*(1-'By group'!AD$28*cond_eff)*'By group'!AD$23*prop_sw_use)*(1-Population!$DG114*circ_eff)</f>
        <v>3.3825272131374974E-3</v>
      </c>
      <c r="E114" s="191">
        <f>((1-(1-prop_idu_part)*SUMPRODUCT(Population!$BB114:$BN114,'By group'!$BB$27:$BN$27)*(1-prop_idu_male)/SUMPRODUCT(Population!$B114:$N114,'By group'!$B$27:$N$27))*Probability!R114*'By group'!$B$24*'By group'!R$23+(1-prop_idu_part)*SUMPRODUCT(Population!$BB114:$BN114,'By group'!$BB$27:$BN$27)*(1-prop_idu_male)/SUMPRODUCT(Population!$B114:$N114,'By group'!$B$27:$N$27)*Probability!BE114*'By group'!$B$24*'By group'!BE$23+Probability!AE114*Population!$DE114*(1-'By group'!AE$28*cond_eff)*'By group'!AE$23*prop_sw_use)*(1-Population!$DG114*circ_eff)</f>
        <v>3.9339437783901731E-3</v>
      </c>
      <c r="F114" s="191">
        <f>((1-(1-prop_idu_part)*SUMPRODUCT(Population!$BB114:$BN114,'By group'!$BB$27:$BN$27)*(1-prop_idu_male)/SUMPRODUCT(Population!$B114:$N114,'By group'!$B$27:$N$27))*Probability!S114*'By group'!$B$24*'By group'!S$23+(1-prop_idu_part)*SUMPRODUCT(Population!$BB114:$BN114,'By group'!$BB$27:$BN$27)*(1-prop_idu_male)/SUMPRODUCT(Population!$B114:$N114,'By group'!$B$27:$N$27)*Probability!BF114*'By group'!$B$24*'By group'!BF$23+Probability!AF114*Population!$DE114*(1-'By group'!AF$28*cond_eff)*'By group'!AF$23*prop_sw_use)*(1-Population!$DG114*circ_eff)</f>
        <v>2.0980702384676276E-3</v>
      </c>
      <c r="G114" s="191">
        <f>((1-(1-prop_idu_part)*SUMPRODUCT(Population!$BB114:$BN114,'By group'!$BB$27:$BN$27)*(1-prop_idu_male)/SUMPRODUCT(Population!$B114:$N114,'By group'!$B$27:$N$27))*Probability!T114*'By group'!$B$24*'By group'!T$23+(1-prop_idu_part)*SUMPRODUCT(Population!$BB114:$BN114,'By group'!$BB$27:$BN$27)*(1-prop_idu_male)/SUMPRODUCT(Population!$B114:$N114,'By group'!$B$27:$N$27)*Probability!BG114*'By group'!$B$24*'By group'!BG$23+Probability!AG114*Population!$DE114*(1-'By group'!AG$28*cond_eff)*'By group'!AG$23*prop_sw_use)*(1-Population!$DG114*circ_eff)</f>
        <v>1.2613441914588847E-3</v>
      </c>
      <c r="H114" s="191">
        <f>((1-(1-prop_idu_part)*SUMPRODUCT(Population!$BB114:$BN114,'By group'!$BB$27:$BN$27)*(1-prop_idu_male)/SUMPRODUCT(Population!$B114:$N114,'By group'!$B$27:$N$27))*Probability!U114*'By group'!$B$24*'By group'!U$23+(1-prop_idu_part)*SUMPRODUCT(Population!$BB114:$BN114,'By group'!$BB$27:$BN$27)*(1-prop_idu_male)/SUMPRODUCT(Population!$B114:$N114,'By group'!$B$27:$N$27)*Probability!BH114*'By group'!$B$24*'By group'!BH$23+Probability!AH114*Population!$DE114*(1-'By group'!AH$28*cond_eff)*'By group'!AH$23*prop_sw_use)*(1-Population!$DG114*circ_eff)</f>
        <v>1.0656590752716529E-3</v>
      </c>
      <c r="I114" s="191">
        <f>((1-(1-prop_idu_part)*SUMPRODUCT(Population!$BB114:$BN114,'By group'!$BB$27:$BN$27)*(1-prop_idu_male)/SUMPRODUCT(Population!$B114:$N114,'By group'!$B$27:$N$27))*Probability!V114*'By group'!$B$24*'By group'!V$23+(1-prop_idu_part)*SUMPRODUCT(Population!$BB114:$BN114,'By group'!$BB$27:$BN$27)*(1-prop_idu_male)/SUMPRODUCT(Population!$B114:$N114,'By group'!$B$27:$N$27)*Probability!BI114*'By group'!$B$24*'By group'!BI$23+Probability!AI114*Population!$DE114*(1-'By group'!AI$28*cond_eff)*'By group'!AI$23*prop_sw_use)*(1-Population!$DG114*circ_eff)</f>
        <v>0</v>
      </c>
      <c r="J114" s="191">
        <f>((1-(1-prop_idu_part)*SUMPRODUCT(Population!$BB114:$BN114,'By group'!$BB$27:$BN$27)*(1-prop_idu_male)/SUMPRODUCT(Population!$B114:$N114,'By group'!$B$27:$N$27))*Probability!W114*'By group'!$B$24*'By group'!W$23+(1-prop_idu_part)*SUMPRODUCT(Population!$BB114:$BN114,'By group'!$BB$27:$BN$27)*(1-prop_idu_male)/SUMPRODUCT(Population!$B114:$N114,'By group'!$B$27:$N$27)*Probability!BJ114*'By group'!$B$24*'By group'!BJ$23+Probability!AJ114*Population!$DE114*(1-'By group'!AJ$28*cond_eff)*'By group'!AJ$23*prop_sw_use)*(1-Population!$DG114*circ_eff)</f>
        <v>0</v>
      </c>
      <c r="K114" s="191">
        <f>((1-(1-prop_idu_part)*SUMPRODUCT(Population!$BB114:$BN114,'By group'!$BB$27:$BN$27)*(1-prop_idu_male)/SUMPRODUCT(Population!$B114:$N114,'By group'!$B$27:$N$27))*Probability!X114*'By group'!$B$24*'By group'!X$23+(1-prop_idu_part)*SUMPRODUCT(Population!$BB114:$BN114,'By group'!$BB$27:$BN$27)*(1-prop_idu_male)/SUMPRODUCT(Population!$B114:$N114,'By group'!$B$27:$N$27)*Probability!BK114*'By group'!$B$24*'By group'!BK$23+Probability!AK114*Population!$DE114*(1-'By group'!AK$28*cond_eff)*'By group'!AK$23*prop_sw_use)*(1-Population!$DG114*circ_eff)</f>
        <v>0</v>
      </c>
      <c r="L114" s="191">
        <f>((1-(1-prop_idu_part)*SUMPRODUCT(Population!$BB114:$BN114,'By group'!$BB$27:$BN$27)*(1-prop_idu_male)/SUMPRODUCT(Population!$B114:$N114,'By group'!$B$27:$N$27))*Probability!Y114*'By group'!$B$24*'By group'!Y$23+(1-prop_idu_part)*SUMPRODUCT(Population!$BB114:$BN114,'By group'!$BB$27:$BN$27)*(1-prop_idu_male)/SUMPRODUCT(Population!$B114:$N114,'By group'!$B$27:$N$27)*Probability!BL114*'By group'!$B$24*'By group'!BL$23+Probability!AL114*Population!$DE114*(1-'By group'!AL$28*cond_eff)*'By group'!AL$23*prop_sw_use)*(1-Population!$DG114*circ_eff)</f>
        <v>3.5708446644705654E-5</v>
      </c>
      <c r="M114" s="191">
        <f>((1-(1-prop_idu_part)*SUMPRODUCT(Population!$BB114:$BN114,'By group'!$BB$27:$BN$27)*(1-prop_idu_male)/SUMPRODUCT(Population!$B114:$N114,'By group'!$B$27:$N$27))*Probability!Z114*'By group'!$B$24*'By group'!Z$23+(1-prop_idu_part)*SUMPRODUCT(Population!$BB114:$BN114,'By group'!$BB$27:$BN$27)*(1-prop_idu_male)/SUMPRODUCT(Population!$B114:$N114,'By group'!$B$27:$N$27)*Probability!BM114*'By group'!$B$24*'By group'!BM$23+Probability!AM114*Population!$DE114*(1-'By group'!AM$28*cond_eff)*'By group'!AM$23*prop_sw_use)*(1-Population!$DG114*circ_eff)</f>
        <v>5.5657297119439267E-5</v>
      </c>
      <c r="N114" s="191">
        <f>((1-(1-prop_idu_part)*SUMPRODUCT(Population!$BB114:$BN114,'By group'!$BB$27:$BN$27)*(1-prop_idu_male)/SUMPRODUCT(Population!$B114:$N114,'By group'!$B$27:$N$27))*Probability!AA114*'By group'!$B$24*'By group'!AA$23+(1-prop_idu_part)*SUMPRODUCT(Population!$BB114:$BN114,'By group'!$BB$27:$BN$27)*(1-prop_idu_male)/SUMPRODUCT(Population!$B114:$N114,'By group'!$B$27:$N$27)*Probability!BN114*'By group'!$B$24*'By group'!BN$23+Probability!AN114*Population!$DE114*(1-'By group'!AN$28*cond_eff)*'By group'!AN$23*prop_sw_use)*(1-Population!$DG114*circ_eff)</f>
        <v>4.4700065431646865E-5</v>
      </c>
      <c r="O114" s="190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group'!$BB$27:$BN$27)*prop_idu_male))*Probability!B114*Population!$DC114*(1-'By group'!O$28*'By group'!O$29)*'By group'!B$23+(1-prop_idu_part)*SUMPRODUCT(Population!$BB114:$BN114,'By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group'!$BB$27:$BN$27)*prop_idu_male)*Probability!BB114*Population!$DD114*(1-'By group'!BB$28*'By group'!BB$29)*'By group'!BB$23</f>
        <v>0</v>
      </c>
      <c r="P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group'!$BB$27:$BN$27)*prop_idu_male))*Probability!C114*Population!$DC114*(1-'By group'!P$28*'By group'!P$29)*'By group'!C$23+(1-prop_idu_part)*SUMPRODUCT(Population!$BB114:$BN114,'By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group'!$BB$27:$BN$27)*prop_idu_male)*Probability!BC114*Population!$DD114*(1-'By group'!BC$28*'By group'!BC$29)*'By group'!BC$23</f>
        <v>1.0710487592774942E-3</v>
      </c>
      <c r="Q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group'!$BB$27:$BN$27)*prop_idu_male))*Probability!D114*Population!$DC114*(1-'By group'!Q$28*'By group'!Q$29)*'By group'!D$23+(1-prop_idu_part)*SUMPRODUCT(Population!$BB114:$BN114,'By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group'!$BB$27:$BN$27)*prop_idu_male)*Probability!BD114*Population!$DD114*(1-'By group'!BD$28*'By group'!BD$29)*'By group'!BD$23</f>
        <v>1.5614729367592227E-3</v>
      </c>
      <c r="R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group'!$BB$27:$BN$27)*prop_idu_male))*Probability!E114*Population!$DC114*(1-'By group'!R$28*'By group'!R$29)*'By group'!E$23+(1-prop_idu_part)*SUMPRODUCT(Population!$BB114:$BN114,'By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group'!$BB$27:$BN$27)*prop_idu_male)*Probability!BE114*Population!$DD114*(1-'By group'!BE$28*'By group'!BE$29)*'By group'!BE$23</f>
        <v>1.8074310955097019E-3</v>
      </c>
      <c r="S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group'!$BB$27:$BN$27)*prop_idu_male))*Probability!F114*Population!$DC114*(1-'By group'!S$28*'By group'!S$29)*'By group'!F$23+(1-prop_idu_part)*SUMPRODUCT(Population!$BB114:$BN114,'By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group'!$BB$27:$BN$27)*prop_idu_male)*Probability!BF114*Population!$DD114*(1-'By group'!BF$28*'By group'!BF$29)*'By group'!BF$23</f>
        <v>9.6047859517725878E-4</v>
      </c>
      <c r="T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group'!$BB$27:$BN$27)*prop_idu_male))*Probability!G114*Population!$DC114*(1-'By group'!T$28*'By group'!T$29)*'By group'!G$23+(1-prop_idu_part)*SUMPRODUCT(Population!$BB114:$BN114,'By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group'!$BB$27:$BN$27)*prop_idu_male)*Probability!BG114*Population!$DD114*(1-'By group'!BG$28*'By group'!BG$29)*'By group'!BG$23</f>
        <v>5.7593424774348746E-4</v>
      </c>
      <c r="U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group'!$BB$27:$BN$27)*prop_idu_male))*Probability!H114*Population!$DC114*(1-'By group'!U$28*'By group'!U$29)*'By group'!H$23+(1-prop_idu_part)*SUMPRODUCT(Population!$BB114:$BN114,'By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group'!$BB$27:$BN$27)*prop_idu_male)*Probability!BH114*Population!$DD114*(1-'By group'!BH$28*'By group'!BH$29)*'By group'!BH$23</f>
        <v>4.8437605412051792E-4</v>
      </c>
      <c r="V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group'!$BB$27:$BN$27)*prop_idu_male))*Probability!I114*Population!$DC114*(1-'By group'!V$28*'By group'!V$29)*'By group'!I$23+(1-prop_idu_part)*SUMPRODUCT(Population!$BB114:$BN114,'By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group'!$BB$27:$BN$27)*prop_idu_male)*Probability!BI114*Population!$DD114*(1-'By group'!BI$28*'By group'!BI$29)*'By group'!BI$23</f>
        <v>0</v>
      </c>
      <c r="W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group'!$BB$27:$BN$27)*prop_idu_male))*Probability!J114*Population!$DC114*(1-'By group'!W$28*'By group'!W$29)*'By group'!J$23+(1-prop_idu_part)*SUMPRODUCT(Population!$BB114:$BN114,'By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group'!$BB$27:$BN$27)*prop_idu_male)*Probability!BJ114*Population!$DD114*(1-'By group'!BJ$28*'By group'!BJ$29)*'By group'!BJ$23</f>
        <v>0</v>
      </c>
      <c r="X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group'!$BB$27:$BN$27)*prop_idu_male))*Probability!K114*Population!$DC114*(1-'By group'!X$28*'By group'!X$29)*'By group'!K$23+(1-prop_idu_part)*SUMPRODUCT(Population!$BB114:$BN114,'By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group'!$BB$27:$BN$27)*prop_idu_male)*Probability!BK114*Population!$DD114*(1-'By group'!BK$28*'By group'!BK$29)*'By group'!BK$23</f>
        <v>0</v>
      </c>
      <c r="Y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group'!$BB$27:$BN$27)*prop_idu_male))*Probability!L114*Population!$DC114*(1-'By group'!Y$28*'By group'!Y$29)*'By group'!L$23+(1-prop_idu_part)*SUMPRODUCT(Population!$BB114:$BN114,'By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group'!$BB$27:$BN$27)*prop_idu_male)*Probability!BL114*Population!$DD114*(1-'By group'!BL$28*'By group'!BL$29)*'By group'!BL$23</f>
        <v>1.6224250071655158E-5</v>
      </c>
      <c r="Z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group'!$BB$27:$BN$27)*prop_idu_male))*Probability!M114*Population!$DC114*(1-'By group'!Z$28*'By group'!Z$29)*'By group'!M$23+(1-prop_idu_part)*SUMPRODUCT(Population!$BB114:$BN114,'By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group'!$BB$27:$BN$27)*prop_idu_male)*Probability!BM114*Population!$DD114*(1-'By group'!BM$28*'By group'!BM$29)*'By group'!BM$23</f>
        <v>2.5159446878534913E-5</v>
      </c>
      <c r="AA114" s="191">
        <f>(1-(1-prop_idu_part)*SUMPRODUCT(Population!$BB114:$BN114,'By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group'!$BB$27:$BN$27)*prop_idu_male))*Probability!N114*Population!$DC114*(1-'By group'!AA$28*'By group'!AA$29)*'By group'!N$23+(1-prop_idu_part)*SUMPRODUCT(Population!$BB114:$BN114,'By group'!$BB$27:$BN$27)*prop_idu_male/(SUMPRODUCT(Population!$B114:$N114,'By group'!$B$27:$N$27)-(1-prop_idu_part)*SUMPRODUCT(Population!$BB114:$BN114,'By group'!$BB$27:$BN$27)*(1-prop_idu_male)+(1-prop_idu_part)*SUMPRODUCT(Population!$BB114:$BN114,'By group'!$BB$27:$BN$27)*prop_idu_male)*Probability!BN114*Population!$DD114*(1-'By group'!BN$28*'By group'!BN$29)*'By group'!BN$23</f>
        <v>2.008928185582815E-5</v>
      </c>
      <c r="AB114" s="229">
        <f>Probability!B114*'By group'!$AB$24*'By group'!B$23</f>
        <v>0</v>
      </c>
      <c r="AC114" s="229">
        <f>Probability!C114*'By group'!$AB$24*'By group'!C$23</f>
        <v>5.0065331172775215E-2</v>
      </c>
      <c r="AD114" s="229">
        <f>Probability!D114*'By group'!$AB$24*'By group'!D$23</f>
        <v>7.2991894735206189E-2</v>
      </c>
      <c r="AE114" s="229">
        <f>Probability!E114*'By group'!$AB$24*'By group'!E$23</f>
        <v>8.4492466770201238E-2</v>
      </c>
      <c r="AF114" s="229">
        <f>Probability!F114*'By group'!$AB$24*'By group'!F$23</f>
        <v>4.4900942366057531E-2</v>
      </c>
      <c r="AG114" s="229">
        <f>Probability!G114*'By group'!$AB$24*'By group'!G$23</f>
        <v>2.6924557117125533E-2</v>
      </c>
      <c r="AH114" s="229">
        <f>Probability!H114*'By group'!$AB$24*'By group'!H$23</f>
        <v>2.2644947498300778E-2</v>
      </c>
      <c r="AI114" s="229">
        <f>Probability!I114*'By group'!$AB$24*'By group'!I$23</f>
        <v>0</v>
      </c>
      <c r="AJ114" s="229">
        <f>Probability!J114*'By group'!$AB$24*'By group'!J$23</f>
        <v>0</v>
      </c>
      <c r="AK114" s="229">
        <f>Probability!K114*'By group'!$AB$24*'By group'!K$23</f>
        <v>0</v>
      </c>
      <c r="AL114" s="229">
        <f>Probability!L114*'By group'!$AB$24*'By group'!L$23</f>
        <v>7.584976590219889E-4</v>
      </c>
      <c r="AM114" s="229">
        <f>Probability!M114*'By group'!$AB$24*'By group'!M$23</f>
        <v>1.1762628982091238E-3</v>
      </c>
      <c r="AN114" s="229">
        <f>Probability!N114*'By group'!$AB$24*'By group'!N$23</f>
        <v>9.3925248372634133E-4</v>
      </c>
      <c r="AO114" s="40">
        <f>Probability!AO114*'By group'!$AO$24*'By group'!AO$23</f>
        <v>0</v>
      </c>
      <c r="AP114" s="42">
        <f>Probability!AP114*'By group'!$AO$24*'By group'!AP$23</f>
        <v>6.5213244923457495E-3</v>
      </c>
      <c r="AQ114" s="42">
        <f>Probability!AQ114*'By group'!$AO$24*'By group'!AQ$23</f>
        <v>9.4733759370913186E-3</v>
      </c>
      <c r="AR114" s="42">
        <f>Probability!AR114*'By group'!$AO$24*'By group'!AR$23</f>
        <v>1.0901284080414466E-2</v>
      </c>
      <c r="AS114" s="42">
        <f>Probability!AS114*'By group'!$AO$24*'By group'!AS$23</f>
        <v>5.7633533055795457E-3</v>
      </c>
      <c r="AT114" s="42">
        <f>Probability!AT114*'By group'!$AO$24*'By group'!AT$23</f>
        <v>3.4413353192793324E-3</v>
      </c>
      <c r="AU114" s="42">
        <f>Probability!AU114*'By group'!$AO$24*'By group'!AU$23</f>
        <v>2.868654562732166E-3</v>
      </c>
      <c r="AV114" s="42">
        <f>Probability!AV114*'By group'!$AO$24*'By group'!AV$23</f>
        <v>0</v>
      </c>
      <c r="AW114" s="42">
        <f>Probability!AW114*'By group'!$AO$24*'By group'!AW$23</f>
        <v>0</v>
      </c>
      <c r="AX114" s="42">
        <f>Probability!AX114*'By group'!$AO$24*'By group'!AX$23</f>
        <v>0</v>
      </c>
      <c r="AY114" s="42">
        <f>Probability!AY114*'By group'!$AO$24*'By group'!AY$23</f>
        <v>9.6023244407174511E-5</v>
      </c>
      <c r="AZ114" s="42">
        <f>Probability!AZ114*'By group'!$AO$24*'By group'!AZ$23</f>
        <v>1.4716412623082031E-4</v>
      </c>
      <c r="BA114" s="43">
        <f>Probability!BA114*'By group'!$AO$24*'By group'!BA$23</f>
        <v>1.1540956130980774E-4</v>
      </c>
      <c r="BB114" s="191">
        <f>prop_idu_part*Probability!BB114*'By group'!$BB$24*'By group'!BB$23+Probability!BB114*'By group'!$BB$30*'By group'!BB$31</f>
        <v>0</v>
      </c>
      <c r="BC114" s="191">
        <f>prop_idu_part*Probability!BC114*'By group'!$BB$24*'By group'!BC$23+Probability!BC114*'By group'!$BB$30*'By group'!BC$31</f>
        <v>5.8641898792885672E-2</v>
      </c>
      <c r="BD114" s="191">
        <f>prop_idu_part*Probability!BD114*'By group'!$BB$24*'By group'!BD$23+Probability!BD114*'By group'!$BB$30*'By group'!BD$31</f>
        <v>0.13715750274157248</v>
      </c>
      <c r="BE114" s="191">
        <f>prop_idu_part*Probability!BE114*'By group'!$BB$24*'By group'!BE$23+Probability!BE114*'By group'!$BB$30*'By group'!BE$31</f>
        <v>0.13418380819123329</v>
      </c>
      <c r="BF114" s="191">
        <f>prop_idu_part*Probability!BF114*'By group'!$BB$24*'By group'!BF$23+Probability!BF114*'By group'!$BB$30*'By group'!BF$31</f>
        <v>4.386046817017715E-2</v>
      </c>
      <c r="BG114" s="191">
        <f>prop_idu_part*Probability!BG114*'By group'!$BB$24*'By group'!BG$23+Probability!BG114*'By group'!$BB$30*'By group'!BG$31</f>
        <v>1.3393984441143505E-2</v>
      </c>
      <c r="BH114" s="191">
        <f>prop_idu_part*Probability!BH114*'By group'!$BB$24*'By group'!BH$23+Probability!BH114*'By group'!$BB$30*'By group'!BH$31</f>
        <v>1.0505287130858337E-2</v>
      </c>
      <c r="BI114" s="191">
        <f>prop_idu_part*Probability!BI114*'By group'!$BB$24*'By group'!BI$23+Probability!BI114*'By group'!$BB$30*'By group'!BI$31</f>
        <v>0</v>
      </c>
      <c r="BJ114" s="191">
        <f>prop_idu_part*Probability!BJ114*'By group'!$BB$24*'By group'!BJ$23+Probability!BJ114*'By group'!$BB$30*'By group'!BJ$31</f>
        <v>0</v>
      </c>
      <c r="BK114" s="191">
        <f>prop_idu_part*Probability!BK114*'By group'!$BB$24*'By group'!BK$23+Probability!BK114*'By group'!$BB$30*'By group'!BK$31</f>
        <v>0</v>
      </c>
      <c r="BL114" s="191">
        <f>prop_idu_part*Probability!BL114*'By group'!$BB$24*'By group'!BL$23+Probability!BL114*'By group'!$BB$30*'By group'!BL$31</f>
        <v>4.7655904138435238E-3</v>
      </c>
      <c r="BM114" s="191">
        <f>prop_idu_part*Probability!BM114*'By group'!$BB$24*'By group'!BM$23+Probability!BM114*'By group'!$BB$30*'By group'!BM$31</f>
        <v>2.3822716562656439E-3</v>
      </c>
      <c r="BN114" s="192">
        <f>prop_idu_part*Probability!BN114*'By group'!$BB$24*'By group'!BN$23+Probability!BN114*'By group'!$BB$30*'By group'!BN$31</f>
        <v>1.7335458058891084E-3</v>
      </c>
    </row>
    <row r="115" spans="1:66" x14ac:dyDescent="0.25">
      <c r="A115">
        <f t="shared" si="1"/>
        <v>55.5</v>
      </c>
      <c r="B115" s="190">
        <f>((1-(1-prop_idu_part)*SUMPRODUCT(Population!$BB115:$BN115,'By group'!$BB$27:$BN$27)*(1-prop_idu_male)/SUMPRODUCT(Population!$B115:$N115,'By group'!$B$27:$N$27))*Probability!O115*'By group'!$B$24*'By group'!O$23+(1-prop_idu_part)*SUMPRODUCT(Population!$BB115:$BN115,'By group'!$BB$27:$BN$27)*(1-prop_idu_male)/SUMPRODUCT(Population!$B115:$N115,'By group'!$B$27:$N$27)*Probability!BB115*'By group'!$B$24*'By group'!BB$23+Probability!AB115*Population!$DE115*(1-'By group'!AB$28*cond_eff)*'By group'!AB$23*prop_sw_use)*(1-Population!$DG115*circ_eff)</f>
        <v>0</v>
      </c>
      <c r="C115" s="191">
        <f>((1-(1-prop_idu_part)*SUMPRODUCT(Population!$BB115:$BN115,'By group'!$BB$27:$BN$27)*(1-prop_idu_male)/SUMPRODUCT(Population!$B115:$N115,'By group'!$B$27:$N$27))*Probability!P115*'By group'!$B$24*'By group'!P$23+(1-prop_idu_part)*SUMPRODUCT(Population!$BB115:$BN115,'By group'!$BB$27:$BN$27)*(1-prop_idu_male)/SUMPRODUCT(Population!$B115:$N115,'By group'!$B$27:$N$27)*Probability!BC115*'By group'!$B$24*'By group'!BC$23+Probability!AC115*Population!$DE115*(1-'By group'!AC$28*cond_eff)*'By group'!AC$23*prop_sw_use)*(1-Population!$DG115*circ_eff)</f>
        <v>2.3124627870125241E-3</v>
      </c>
      <c r="D115" s="191">
        <f>((1-(1-prop_idu_part)*SUMPRODUCT(Population!$BB115:$BN115,'By group'!$BB$27:$BN$27)*(1-prop_idu_male)/SUMPRODUCT(Population!$B115:$N115,'By group'!$B$27:$N$27))*Probability!Q115*'By group'!$B$24*'By group'!Q$23+(1-prop_idu_part)*SUMPRODUCT(Population!$BB115:$BN115,'By group'!$BB$27:$BN$27)*(1-prop_idu_male)/SUMPRODUCT(Population!$B115:$N115,'By group'!$B$27:$N$27)*Probability!BD115*'By group'!$B$24*'By group'!BD$23+Probability!AD115*Population!$DE115*(1-'By group'!AD$28*cond_eff)*'By group'!AD$23*prop_sw_use)*(1-Population!$DG115*circ_eff)</f>
        <v>3.3827975015588894E-3</v>
      </c>
      <c r="E115" s="191">
        <f>((1-(1-prop_idu_part)*SUMPRODUCT(Population!$BB115:$BN115,'By group'!$BB$27:$BN$27)*(1-prop_idu_male)/SUMPRODUCT(Population!$B115:$N115,'By group'!$B$27:$N$27))*Probability!R115*'By group'!$B$24*'By group'!R$23+(1-prop_idu_part)*SUMPRODUCT(Population!$BB115:$BN115,'By group'!$BB$27:$BN$27)*(1-prop_idu_male)/SUMPRODUCT(Population!$B115:$N115,'By group'!$B$27:$N$27)*Probability!BE115*'By group'!$B$24*'By group'!BE$23+Probability!AE115*Population!$DE115*(1-'By group'!AE$28*cond_eff)*'By group'!AE$23*prop_sw_use)*(1-Population!$DG115*circ_eff)</f>
        <v>3.934330075989154E-3</v>
      </c>
      <c r="F115" s="191">
        <f>((1-(1-prop_idu_part)*SUMPRODUCT(Population!$BB115:$BN115,'By group'!$BB$27:$BN$27)*(1-prop_idu_male)/SUMPRODUCT(Population!$B115:$N115,'By group'!$B$27:$N$27))*Probability!S115*'By group'!$B$24*'By group'!S$23+(1-prop_idu_part)*SUMPRODUCT(Population!$BB115:$BN115,'By group'!$BB$27:$BN$27)*(1-prop_idu_male)/SUMPRODUCT(Population!$B115:$N115,'By group'!$B$27:$N$27)*Probability!BF115*'By group'!$B$24*'By group'!BF$23+Probability!AF115*Population!$DE115*(1-'By group'!AF$28*cond_eff)*'By group'!AF$23*prop_sw_use)*(1-Population!$DG115*circ_eff)</f>
        <v>2.0983069283927892E-3</v>
      </c>
      <c r="G115" s="191">
        <f>((1-(1-prop_idu_part)*SUMPRODUCT(Population!$BB115:$BN115,'By group'!$BB$27:$BN$27)*(1-prop_idu_male)/SUMPRODUCT(Population!$B115:$N115,'By group'!$B$27:$N$27))*Probability!T115*'By group'!$B$24*'By group'!T$23+(1-prop_idu_part)*SUMPRODUCT(Population!$BB115:$BN115,'By group'!$BB$27:$BN$27)*(1-prop_idu_male)/SUMPRODUCT(Population!$B115:$N115,'By group'!$B$27:$N$27)*Probability!BG115*'By group'!$B$24*'By group'!BG$23+Probability!AG115*Population!$DE115*(1-'By group'!AG$28*cond_eff)*'By group'!AG$23*prop_sw_use)*(1-Population!$DG115*circ_eff)</f>
        <v>1.26149884926086E-3</v>
      </c>
      <c r="H115" s="191">
        <f>((1-(1-prop_idu_part)*SUMPRODUCT(Population!$BB115:$BN115,'By group'!$BB$27:$BN$27)*(1-prop_idu_male)/SUMPRODUCT(Population!$B115:$N115,'By group'!$B$27:$N$27))*Probability!U115*'By group'!$B$24*'By group'!U$23+(1-prop_idu_part)*SUMPRODUCT(Population!$BB115:$BN115,'By group'!$BB$27:$BN$27)*(1-prop_idu_male)/SUMPRODUCT(Population!$B115:$N115,'By group'!$B$27:$N$27)*Probability!BH115*'By group'!$B$24*'By group'!BH$23+Probability!AH115*Population!$DE115*(1-'By group'!AH$28*cond_eff)*'By group'!AH$23*prop_sw_use)*(1-Population!$DG115*circ_eff)</f>
        <v>1.0657995143779915E-3</v>
      </c>
      <c r="I115" s="191">
        <f>((1-(1-prop_idu_part)*SUMPRODUCT(Population!$BB115:$BN115,'By group'!$BB$27:$BN$27)*(1-prop_idu_male)/SUMPRODUCT(Population!$B115:$N115,'By group'!$B$27:$N$27))*Probability!V115*'By group'!$B$24*'By group'!V$23+(1-prop_idu_part)*SUMPRODUCT(Population!$BB115:$BN115,'By group'!$BB$27:$BN$27)*(1-prop_idu_male)/SUMPRODUCT(Population!$B115:$N115,'By group'!$B$27:$N$27)*Probability!BI115*'By group'!$B$24*'By group'!BI$23+Probability!AI115*Population!$DE115*(1-'By group'!AI$28*cond_eff)*'By group'!AI$23*prop_sw_use)*(1-Population!$DG115*circ_eff)</f>
        <v>0</v>
      </c>
      <c r="J115" s="191">
        <f>((1-(1-prop_idu_part)*SUMPRODUCT(Population!$BB115:$BN115,'By group'!$BB$27:$BN$27)*(1-prop_idu_male)/SUMPRODUCT(Population!$B115:$N115,'By group'!$B$27:$N$27))*Probability!W115*'By group'!$B$24*'By group'!W$23+(1-prop_idu_part)*SUMPRODUCT(Population!$BB115:$BN115,'By group'!$BB$27:$BN$27)*(1-prop_idu_male)/SUMPRODUCT(Population!$B115:$N115,'By group'!$B$27:$N$27)*Probability!BJ115*'By group'!$B$24*'By group'!BJ$23+Probability!AJ115*Population!$DE115*(1-'By group'!AJ$28*cond_eff)*'By group'!AJ$23*prop_sw_use)*(1-Population!$DG115*circ_eff)</f>
        <v>0</v>
      </c>
      <c r="K115" s="191">
        <f>((1-(1-prop_idu_part)*SUMPRODUCT(Population!$BB115:$BN115,'By group'!$BB$27:$BN$27)*(1-prop_idu_male)/SUMPRODUCT(Population!$B115:$N115,'By group'!$B$27:$N$27))*Probability!X115*'By group'!$B$24*'By group'!X$23+(1-prop_idu_part)*SUMPRODUCT(Population!$BB115:$BN115,'By group'!$BB$27:$BN$27)*(1-prop_idu_male)/SUMPRODUCT(Population!$B115:$N115,'By group'!$B$27:$N$27)*Probability!BK115*'By group'!$B$24*'By group'!BK$23+Probability!AK115*Population!$DE115*(1-'By group'!AK$28*cond_eff)*'By group'!AK$23*prop_sw_use)*(1-Population!$DG115*circ_eff)</f>
        <v>0</v>
      </c>
      <c r="L115" s="191">
        <f>((1-(1-prop_idu_part)*SUMPRODUCT(Population!$BB115:$BN115,'By group'!$BB$27:$BN$27)*(1-prop_idu_male)/SUMPRODUCT(Population!$B115:$N115,'By group'!$B$27:$N$27))*Probability!Y115*'By group'!$B$24*'By group'!Y$23+(1-prop_idu_part)*SUMPRODUCT(Population!$BB115:$BN115,'By group'!$BB$27:$BN$27)*(1-prop_idu_male)/SUMPRODUCT(Population!$B115:$N115,'By group'!$B$27:$N$27)*Probability!BL115*'By group'!$B$24*'By group'!BL$23+Probability!AL115*Population!$DE115*(1-'By group'!AL$28*cond_eff)*'By group'!AL$23*prop_sw_use)*(1-Population!$DG115*circ_eff)</f>
        <v>3.5713430521773073E-5</v>
      </c>
      <c r="M115" s="191">
        <f>((1-(1-prop_idu_part)*SUMPRODUCT(Population!$BB115:$BN115,'By group'!$BB$27:$BN$27)*(1-prop_idu_male)/SUMPRODUCT(Population!$B115:$N115,'By group'!$B$27:$N$27))*Probability!Z115*'By group'!$B$24*'By group'!Z$23+(1-prop_idu_part)*SUMPRODUCT(Population!$BB115:$BN115,'By group'!$BB$27:$BN$27)*(1-prop_idu_male)/SUMPRODUCT(Population!$B115:$N115,'By group'!$B$27:$N$27)*Probability!BM115*'By group'!$B$24*'By group'!BM$23+Probability!AM115*Population!$DE115*(1-'By group'!AM$28*cond_eff)*'By group'!AM$23*prop_sw_use)*(1-Population!$DG115*circ_eff)</f>
        <v>5.5665366528923643E-5</v>
      </c>
      <c r="N115" s="191">
        <f>((1-(1-prop_idu_part)*SUMPRODUCT(Population!$BB115:$BN115,'By group'!$BB$27:$BN$27)*(1-prop_idu_male)/SUMPRODUCT(Population!$B115:$N115,'By group'!$B$27:$N$27))*Probability!AA115*'By group'!$B$24*'By group'!AA$23+(1-prop_idu_part)*SUMPRODUCT(Population!$BB115:$BN115,'By group'!$BB$27:$BN$27)*(1-prop_idu_male)/SUMPRODUCT(Population!$B115:$N115,'By group'!$B$27:$N$27)*Probability!BN115*'By group'!$B$24*'By group'!BN$23+Probability!AN115*Population!$DE115*(1-'By group'!AN$28*cond_eff)*'By group'!AN$23*prop_sw_use)*(1-Population!$DG115*circ_eff)</f>
        <v>4.4704166762766124E-5</v>
      </c>
      <c r="O115" s="190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group'!$BB$27:$BN$27)*prop_idu_male))*Probability!B115*Population!$DC115*(1-'By group'!O$28*'By group'!O$29)*'By group'!B$23+(1-prop_idu_part)*SUMPRODUCT(Population!$BB115:$BN115,'By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group'!$BB$27:$BN$27)*prop_idu_male)*Probability!BB115*Population!$DD115*(1-'By group'!BB$28*'By group'!BB$29)*'By group'!BB$23</f>
        <v>0</v>
      </c>
      <c r="P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group'!$BB$27:$BN$27)*prop_idu_male))*Probability!C115*Population!$DC115*(1-'By group'!P$28*'By group'!P$29)*'By group'!C$23+(1-prop_idu_part)*SUMPRODUCT(Population!$BB115:$BN115,'By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group'!$BB$27:$BN$27)*prop_idu_male)*Probability!BC115*Population!$DD115*(1-'By group'!BC$28*'By group'!BC$29)*'By group'!BC$23</f>
        <v>1.0711095602009841E-3</v>
      </c>
      <c r="Q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group'!$BB$27:$BN$27)*prop_idu_male))*Probability!D115*Population!$DC115*(1-'By group'!Q$28*'By group'!Q$29)*'By group'!D$23+(1-prop_idu_part)*SUMPRODUCT(Population!$BB115:$BN115,'By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group'!$BB$27:$BN$27)*prop_idu_male)*Probability!BD115*Population!$DD115*(1-'By group'!BD$28*'By group'!BD$29)*'By group'!BD$23</f>
        <v>1.5615790256685218E-3</v>
      </c>
      <c r="R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group'!$BB$27:$BN$27)*prop_idu_male))*Probability!E115*Population!$DC115*(1-'By group'!R$28*'By group'!R$29)*'By group'!E$23+(1-prop_idu_part)*SUMPRODUCT(Population!$BB115:$BN115,'By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group'!$BB$27:$BN$27)*prop_idu_male)*Probability!BE115*Population!$DD115*(1-'By group'!BE$28*'By group'!BE$29)*'By group'!BE$23</f>
        <v>1.8075833112971031E-3</v>
      </c>
      <c r="S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group'!$BB$27:$BN$27)*prop_idu_male))*Probability!F115*Population!$DC115*(1-'By group'!S$28*'By group'!S$29)*'By group'!F$23+(1-prop_idu_part)*SUMPRODUCT(Population!$BB115:$BN115,'By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group'!$BB$27:$BN$27)*prop_idu_male)*Probability!BF115*Population!$DD115*(1-'By group'!BF$28*'By group'!BF$29)*'By group'!BF$23</f>
        <v>9.6057076941492251E-4</v>
      </c>
      <c r="T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group'!$BB$27:$BN$27)*prop_idu_male))*Probability!G115*Population!$DC115*(1-'By group'!T$28*'By group'!T$29)*'By group'!G$23+(1-prop_idu_part)*SUMPRODUCT(Population!$BB115:$BN115,'By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group'!$BB$27:$BN$27)*prop_idu_male)*Probability!BG115*Population!$DD115*(1-'By group'!BG$28*'By group'!BG$29)*'By group'!BG$23</f>
        <v>5.7599315125627932E-4</v>
      </c>
      <c r="U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group'!$BB$27:$BN$27)*prop_idu_male))*Probability!H115*Population!$DC115*(1-'By group'!U$28*'By group'!U$29)*'By group'!H$23+(1-prop_idu_part)*SUMPRODUCT(Population!$BB115:$BN115,'By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group'!$BB$27:$BN$27)*prop_idu_male)*Probability!BH115*Population!$DD115*(1-'By group'!BH$28*'By group'!BH$29)*'By group'!BH$23</f>
        <v>4.8442487043341275E-4</v>
      </c>
      <c r="V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group'!$BB$27:$BN$27)*prop_idu_male))*Probability!I115*Population!$DC115*(1-'By group'!V$28*'By group'!V$29)*'By group'!I$23+(1-prop_idu_part)*SUMPRODUCT(Population!$BB115:$BN115,'By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group'!$BB$27:$BN$27)*prop_idu_male)*Probability!BI115*Population!$DD115*(1-'By group'!BI$28*'By group'!BI$29)*'By group'!BI$23</f>
        <v>0</v>
      </c>
      <c r="W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group'!$BB$27:$BN$27)*prop_idu_male))*Probability!J115*Population!$DC115*(1-'By group'!W$28*'By group'!W$29)*'By group'!J$23+(1-prop_idu_part)*SUMPRODUCT(Population!$BB115:$BN115,'By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group'!$BB$27:$BN$27)*prop_idu_male)*Probability!BJ115*Population!$DD115*(1-'By group'!BJ$28*'By group'!BJ$29)*'By group'!BJ$23</f>
        <v>0</v>
      </c>
      <c r="X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group'!$BB$27:$BN$27)*prop_idu_male))*Probability!K115*Population!$DC115*(1-'By group'!X$28*'By group'!X$29)*'By group'!K$23+(1-prop_idu_part)*SUMPRODUCT(Population!$BB115:$BN115,'By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group'!$BB$27:$BN$27)*prop_idu_male)*Probability!BK115*Population!$DD115*(1-'By group'!BK$28*'By group'!BK$29)*'By group'!BK$23</f>
        <v>0</v>
      </c>
      <c r="Y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group'!$BB$27:$BN$27)*prop_idu_male))*Probability!L115*Population!$DC115*(1-'By group'!Y$28*'By group'!Y$29)*'By group'!L$23+(1-prop_idu_part)*SUMPRODUCT(Population!$BB115:$BN115,'By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group'!$BB$27:$BN$27)*prop_idu_male)*Probability!BL115*Population!$DD115*(1-'By group'!BL$28*'By group'!BL$29)*'By group'!BL$23</f>
        <v>1.6226005914721021E-5</v>
      </c>
      <c r="Z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group'!$BB$27:$BN$27)*prop_idu_male))*Probability!M115*Population!$DC115*(1-'By group'!Z$28*'By group'!Z$29)*'By group'!M$23+(1-prop_idu_part)*SUMPRODUCT(Population!$BB115:$BN115,'By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group'!$BB$27:$BN$27)*prop_idu_male)*Probability!BM115*Population!$DD115*(1-'By group'!BM$28*'By group'!BM$29)*'By group'!BM$23</f>
        <v>2.516184791246923E-5</v>
      </c>
      <c r="AA115" s="191">
        <f>(1-(1-prop_idu_part)*SUMPRODUCT(Population!$BB115:$BN115,'By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group'!$BB$27:$BN$27)*prop_idu_male))*Probability!N115*Population!$DC115*(1-'By group'!AA$28*'By group'!AA$29)*'By group'!N$23+(1-prop_idu_part)*SUMPRODUCT(Population!$BB115:$BN115,'By group'!$BB$27:$BN$27)*prop_idu_male/(SUMPRODUCT(Population!$B115:$N115,'By group'!$B$27:$N$27)-(1-prop_idu_part)*SUMPRODUCT(Population!$BB115:$BN115,'By group'!$BB$27:$BN$27)*(1-prop_idu_male)+(1-prop_idu_part)*SUMPRODUCT(Population!$BB115:$BN115,'By group'!$BB$27:$BN$27)*prop_idu_male)*Probability!BN115*Population!$DD115*(1-'By group'!BN$28*'By group'!BN$29)*'By group'!BN$23</f>
        <v>2.0089394607522802E-5</v>
      </c>
      <c r="AB115" s="229">
        <f>Probability!B115*'By group'!$AB$24*'By group'!B$23</f>
        <v>0</v>
      </c>
      <c r="AC115" s="229">
        <f>Probability!C115*'By group'!$AB$24*'By group'!C$23</f>
        <v>5.0069979221413902E-2</v>
      </c>
      <c r="AD115" s="229">
        <f>Probability!D115*'By group'!$AB$24*'By group'!D$23</f>
        <v>7.2999487059459148E-2</v>
      </c>
      <c r="AE115" s="229">
        <f>Probability!E115*'By group'!$AB$24*'By group'!E$23</f>
        <v>8.4502630719927072E-2</v>
      </c>
      <c r="AF115" s="229">
        <f>Probability!F115*'By group'!$AB$24*'By group'!F$23</f>
        <v>4.4906871358532385E-2</v>
      </c>
      <c r="AG115" s="229">
        <f>Probability!G115*'By group'!$AB$24*'By group'!G$23</f>
        <v>2.69282822322395E-2</v>
      </c>
      <c r="AH115" s="229">
        <f>Probability!H115*'By group'!$AB$24*'By group'!H$23</f>
        <v>2.2648046593049684E-2</v>
      </c>
      <c r="AI115" s="229">
        <f>Probability!I115*'By group'!$AB$24*'By group'!I$23</f>
        <v>0</v>
      </c>
      <c r="AJ115" s="229">
        <f>Probability!J115*'By group'!$AB$24*'By group'!J$23</f>
        <v>0</v>
      </c>
      <c r="AK115" s="229">
        <f>Probability!K115*'By group'!$AB$24*'By group'!K$23</f>
        <v>0</v>
      </c>
      <c r="AL115" s="229">
        <f>Probability!L115*'By group'!$AB$24*'By group'!L$23</f>
        <v>7.5860711029440502E-4</v>
      </c>
      <c r="AM115" s="229">
        <f>Probability!M115*'By group'!$AB$24*'By group'!M$23</f>
        <v>1.1764175768688538E-3</v>
      </c>
      <c r="AN115" s="229">
        <f>Probability!N115*'By group'!$AB$24*'By group'!N$23</f>
        <v>9.3929159976299868E-4</v>
      </c>
      <c r="AO115" s="40">
        <f>Probability!AO115*'By group'!$AO$24*'By group'!AO$23</f>
        <v>0</v>
      </c>
      <c r="AP115" s="42">
        <f>Probability!AP115*'By group'!$AO$24*'By group'!AP$23</f>
        <v>6.5350063930792986E-3</v>
      </c>
      <c r="AQ115" s="42">
        <f>Probability!AQ115*'By group'!$AO$24*'By group'!AQ$23</f>
        <v>9.494557973167202E-3</v>
      </c>
      <c r="AR115" s="42">
        <f>Probability!AR115*'By group'!$AO$24*'By group'!AR$23</f>
        <v>1.0928032498478757E-2</v>
      </c>
      <c r="AS115" s="42">
        <f>Probability!AS115*'By group'!$AO$24*'By group'!AS$23</f>
        <v>5.7785517295507885E-3</v>
      </c>
      <c r="AT115" s="42">
        <f>Probability!AT115*'By group'!$AO$24*'By group'!AT$23</f>
        <v>3.4509084030309028E-3</v>
      </c>
      <c r="AU115" s="42">
        <f>Probability!AU115*'By group'!$AO$24*'By group'!AU$23</f>
        <v>2.8774505012903184E-3</v>
      </c>
      <c r="AV115" s="42">
        <f>Probability!AV115*'By group'!$AO$24*'By group'!AV$23</f>
        <v>0</v>
      </c>
      <c r="AW115" s="42">
        <f>Probability!AW115*'By group'!$AO$24*'By group'!AW$23</f>
        <v>0</v>
      </c>
      <c r="AX115" s="42">
        <f>Probability!AX115*'By group'!$AO$24*'By group'!AX$23</f>
        <v>0</v>
      </c>
      <c r="AY115" s="42">
        <f>Probability!AY115*'By group'!$AO$24*'By group'!AY$23</f>
        <v>9.6320250103369519E-5</v>
      </c>
      <c r="AZ115" s="42">
        <f>Probability!AZ115*'By group'!$AO$24*'By group'!AZ$23</f>
        <v>1.4767241567707493E-4</v>
      </c>
      <c r="BA115" s="43">
        <f>Probability!BA115*'By group'!$AO$24*'By group'!BA$23</f>
        <v>1.1586410197238563E-4</v>
      </c>
      <c r="BB115" s="191">
        <f>prop_idu_part*Probability!BB115*'By group'!$BB$24*'By group'!BB$23+Probability!BB115*'By group'!$BB$30*'By group'!BB$31</f>
        <v>0</v>
      </c>
      <c r="BC115" s="191">
        <f>prop_idu_part*Probability!BC115*'By group'!$BB$24*'By group'!BC$23+Probability!BC115*'By group'!$BB$30*'By group'!BC$31</f>
        <v>5.8641810049118684E-2</v>
      </c>
      <c r="BD115" s="191">
        <f>prop_idu_part*Probability!BD115*'By group'!$BB$24*'By group'!BD$23+Probability!BD115*'By group'!$BB$30*'By group'!BD$31</f>
        <v>0.13715774921547175</v>
      </c>
      <c r="BE115" s="191">
        <f>prop_idu_part*Probability!BE115*'By group'!$BB$24*'By group'!BE$23+Probability!BE115*'By group'!$BB$30*'By group'!BE$31</f>
        <v>0.13418471052811157</v>
      </c>
      <c r="BF115" s="191">
        <f>prop_idu_part*Probability!BF115*'By group'!$BB$24*'By group'!BF$23+Probability!BF115*'By group'!$BB$30*'By group'!BF$31</f>
        <v>4.3860933450403691E-2</v>
      </c>
      <c r="BG115" s="191">
        <f>prop_idu_part*Probability!BG115*'By group'!$BB$24*'By group'!BG$23+Probability!BG115*'By group'!$BB$30*'By group'!BG$31</f>
        <v>1.3394161311652646E-2</v>
      </c>
      <c r="BH115" s="191">
        <f>prop_idu_part*Probability!BH115*'By group'!$BB$24*'By group'!BH$23+Probability!BH115*'By group'!$BB$30*'By group'!BH$31</f>
        <v>1.0505456599130384E-2</v>
      </c>
      <c r="BI115" s="191">
        <f>prop_idu_part*Probability!BI115*'By group'!$BB$24*'By group'!BI$23+Probability!BI115*'By group'!$BB$30*'By group'!BI$31</f>
        <v>0</v>
      </c>
      <c r="BJ115" s="191">
        <f>prop_idu_part*Probability!BJ115*'By group'!$BB$24*'By group'!BJ$23+Probability!BJ115*'By group'!$BB$30*'By group'!BJ$31</f>
        <v>0</v>
      </c>
      <c r="BK115" s="191">
        <f>prop_idu_part*Probability!BK115*'By group'!$BB$24*'By group'!BK$23+Probability!BK115*'By group'!$BB$30*'By group'!BK$31</f>
        <v>0</v>
      </c>
      <c r="BL115" s="191">
        <f>prop_idu_part*Probability!BL115*'By group'!$BB$24*'By group'!BL$23+Probability!BL115*'By group'!$BB$30*'By group'!BL$31</f>
        <v>4.7656725978784519E-3</v>
      </c>
      <c r="BM115" s="191">
        <f>prop_idu_part*Probability!BM115*'By group'!$BB$24*'By group'!BM$23+Probability!BM115*'By group'!$BB$30*'By group'!BM$31</f>
        <v>2.3823166476807764E-3</v>
      </c>
      <c r="BN115" s="192">
        <f>prop_idu_part*Probability!BN115*'By group'!$BB$24*'By group'!BN$23+Probability!BN115*'By group'!$BB$30*'By group'!BN$31</f>
        <v>1.7335610851730516E-3</v>
      </c>
    </row>
    <row r="116" spans="1:66" x14ac:dyDescent="0.25">
      <c r="A116">
        <f t="shared" si="1"/>
        <v>56</v>
      </c>
      <c r="B116" s="190">
        <f>((1-(1-prop_idu_part)*SUMPRODUCT(Population!$BB116:$BN116,'By group'!$BB$27:$BN$27)*(1-prop_idu_male)/SUMPRODUCT(Population!$B116:$N116,'By group'!$B$27:$N$27))*Probability!O116*'By group'!$B$24*'By group'!O$23+(1-prop_idu_part)*SUMPRODUCT(Population!$BB116:$BN116,'By group'!$BB$27:$BN$27)*(1-prop_idu_male)/SUMPRODUCT(Population!$B116:$N116,'By group'!$B$27:$N$27)*Probability!BB116*'By group'!$B$24*'By group'!BB$23+Probability!AB116*Population!$DE116*(1-'By group'!AB$28*cond_eff)*'By group'!AB$23*prop_sw_use)*(1-Population!$DG116*circ_eff)</f>
        <v>0</v>
      </c>
      <c r="C116" s="191">
        <f>((1-(1-prop_idu_part)*SUMPRODUCT(Population!$BB116:$BN116,'By group'!$BB$27:$BN$27)*(1-prop_idu_male)/SUMPRODUCT(Population!$B116:$N116,'By group'!$B$27:$N$27))*Probability!P116*'By group'!$B$24*'By group'!P$23+(1-prop_idu_part)*SUMPRODUCT(Population!$BB116:$BN116,'By group'!$BB$27:$BN$27)*(1-prop_idu_male)/SUMPRODUCT(Population!$B116:$N116,'By group'!$B$27:$N$27)*Probability!BC116*'By group'!$B$24*'By group'!BC$23+Probability!AC116*Population!$DE116*(1-'By group'!AC$28*cond_eff)*'By group'!AC$23*prop_sw_use)*(1-Population!$DG116*circ_eff)</f>
        <v>2.3126145948663846E-3</v>
      </c>
      <c r="D116" s="191">
        <f>((1-(1-prop_idu_part)*SUMPRODUCT(Population!$BB116:$BN116,'By group'!$BB$27:$BN$27)*(1-prop_idu_male)/SUMPRODUCT(Population!$B116:$N116,'By group'!$B$27:$N$27))*Probability!Q116*'By group'!$B$24*'By group'!Q$23+(1-prop_idu_part)*SUMPRODUCT(Population!$BB116:$BN116,'By group'!$BB$27:$BN$27)*(1-prop_idu_male)/SUMPRODUCT(Population!$B116:$N116,'By group'!$B$27:$N$27)*Probability!BD116*'By group'!$B$24*'By group'!BD$23+Probability!AD116*Population!$DE116*(1-'By group'!AD$28*cond_eff)*'By group'!AD$23*prop_sw_use)*(1-Population!$DG116*circ_eff)</f>
        <v>3.3830577299398703E-3</v>
      </c>
      <c r="E116" s="191">
        <f>((1-(1-prop_idu_part)*SUMPRODUCT(Population!$BB116:$BN116,'By group'!$BB$27:$BN$27)*(1-prop_idu_male)/SUMPRODUCT(Population!$B116:$N116,'By group'!$B$27:$N$27))*Probability!R116*'By group'!$B$24*'By group'!R$23+(1-prop_idu_part)*SUMPRODUCT(Population!$BB116:$BN116,'By group'!$BB$27:$BN$27)*(1-prop_idu_male)/SUMPRODUCT(Population!$B116:$N116,'By group'!$B$27:$N$27)*Probability!BE116*'By group'!$B$24*'By group'!BE$23+Probability!AE116*Population!$DE116*(1-'By group'!AE$28*cond_eff)*'By group'!AE$23*prop_sw_use)*(1-Population!$DG116*circ_eff)</f>
        <v>3.9347028282738696E-3</v>
      </c>
      <c r="F116" s="191">
        <f>((1-(1-prop_idu_part)*SUMPRODUCT(Population!$BB116:$BN116,'By group'!$BB$27:$BN$27)*(1-prop_idu_male)/SUMPRODUCT(Population!$B116:$N116,'By group'!$B$27:$N$27))*Probability!S116*'By group'!$B$24*'By group'!S$23+(1-prop_idu_part)*SUMPRODUCT(Population!$BB116:$BN116,'By group'!$BB$27:$BN$27)*(1-prop_idu_male)/SUMPRODUCT(Population!$B116:$N116,'By group'!$B$27:$N$27)*Probability!BF116*'By group'!$B$24*'By group'!BF$23+Probability!AF116*Population!$DE116*(1-'By group'!AF$28*cond_eff)*'By group'!AF$23*prop_sw_use)*(1-Population!$DG116*circ_eff)</f>
        <v>2.0985358512471074E-3</v>
      </c>
      <c r="G116" s="191">
        <f>((1-(1-prop_idu_part)*SUMPRODUCT(Population!$BB116:$BN116,'By group'!$BB$27:$BN$27)*(1-prop_idu_male)/SUMPRODUCT(Population!$B116:$N116,'By group'!$B$27:$N$27))*Probability!T116*'By group'!$B$24*'By group'!T$23+(1-prop_idu_part)*SUMPRODUCT(Population!$BB116:$BN116,'By group'!$BB$27:$BN$27)*(1-prop_idu_male)/SUMPRODUCT(Population!$B116:$N116,'By group'!$B$27:$N$27)*Probability!BG116*'By group'!$B$24*'By group'!BG$23+Probability!AG116*Population!$DE116*(1-'By group'!AG$28*cond_eff)*'By group'!AG$23*prop_sw_use)*(1-Population!$DG116*circ_eff)</f>
        <v>1.2616488330596553E-3</v>
      </c>
      <c r="H116" s="191">
        <f>((1-(1-prop_idu_part)*SUMPRODUCT(Population!$BB116:$BN116,'By group'!$BB$27:$BN$27)*(1-prop_idu_male)/SUMPRODUCT(Population!$B116:$N116,'By group'!$B$27:$N$27))*Probability!U116*'By group'!$B$24*'By group'!U$23+(1-prop_idu_part)*SUMPRODUCT(Population!$BB116:$BN116,'By group'!$BB$27:$BN$27)*(1-prop_idu_male)/SUMPRODUCT(Population!$B116:$N116,'By group'!$B$27:$N$27)*Probability!BH116*'By group'!$B$24*'By group'!BH$23+Probability!AH116*Population!$DE116*(1-'By group'!AH$28*cond_eff)*'By group'!AH$23*prop_sw_use)*(1-Population!$DG116*circ_eff)</f>
        <v>1.0659369479930271E-3</v>
      </c>
      <c r="I116" s="191">
        <f>((1-(1-prop_idu_part)*SUMPRODUCT(Population!$BB116:$BN116,'By group'!$BB$27:$BN$27)*(1-prop_idu_male)/SUMPRODUCT(Population!$B116:$N116,'By group'!$B$27:$N$27))*Probability!V116*'By group'!$B$24*'By group'!V$23+(1-prop_idu_part)*SUMPRODUCT(Population!$BB116:$BN116,'By group'!$BB$27:$BN$27)*(1-prop_idu_male)/SUMPRODUCT(Population!$B116:$N116,'By group'!$B$27:$N$27)*Probability!BI116*'By group'!$B$24*'By group'!BI$23+Probability!AI116*Population!$DE116*(1-'By group'!AI$28*cond_eff)*'By group'!AI$23*prop_sw_use)*(1-Population!$DG116*circ_eff)</f>
        <v>0</v>
      </c>
      <c r="J116" s="191">
        <f>((1-(1-prop_idu_part)*SUMPRODUCT(Population!$BB116:$BN116,'By group'!$BB$27:$BN$27)*(1-prop_idu_male)/SUMPRODUCT(Population!$B116:$N116,'By group'!$B$27:$N$27))*Probability!W116*'By group'!$B$24*'By group'!W$23+(1-prop_idu_part)*SUMPRODUCT(Population!$BB116:$BN116,'By group'!$BB$27:$BN$27)*(1-prop_idu_male)/SUMPRODUCT(Population!$B116:$N116,'By group'!$B$27:$N$27)*Probability!BJ116*'By group'!$B$24*'By group'!BJ$23+Probability!AJ116*Population!$DE116*(1-'By group'!AJ$28*cond_eff)*'By group'!AJ$23*prop_sw_use)*(1-Population!$DG116*circ_eff)</f>
        <v>0</v>
      </c>
      <c r="K116" s="191">
        <f>((1-(1-prop_idu_part)*SUMPRODUCT(Population!$BB116:$BN116,'By group'!$BB$27:$BN$27)*(1-prop_idu_male)/SUMPRODUCT(Population!$B116:$N116,'By group'!$B$27:$N$27))*Probability!X116*'By group'!$B$24*'By group'!X$23+(1-prop_idu_part)*SUMPRODUCT(Population!$BB116:$BN116,'By group'!$BB$27:$BN$27)*(1-prop_idu_male)/SUMPRODUCT(Population!$B116:$N116,'By group'!$B$27:$N$27)*Probability!BK116*'By group'!$B$24*'By group'!BK$23+Probability!AK116*Population!$DE116*(1-'By group'!AK$28*cond_eff)*'By group'!AK$23*prop_sw_use)*(1-Population!$DG116*circ_eff)</f>
        <v>0</v>
      </c>
      <c r="L116" s="191">
        <f>((1-(1-prop_idu_part)*SUMPRODUCT(Population!$BB116:$BN116,'By group'!$BB$27:$BN$27)*(1-prop_idu_male)/SUMPRODUCT(Population!$B116:$N116,'By group'!$B$27:$N$27))*Probability!Y116*'By group'!$B$24*'By group'!Y$23+(1-prop_idu_part)*SUMPRODUCT(Population!$BB116:$BN116,'By group'!$BB$27:$BN$27)*(1-prop_idu_male)/SUMPRODUCT(Population!$B116:$N116,'By group'!$B$27:$N$27)*Probability!BL116*'By group'!$B$24*'By group'!BL$23+Probability!AL116*Population!$DE116*(1-'By group'!AL$28*cond_eff)*'By group'!AL$23*prop_sw_use)*(1-Population!$DG116*circ_eff)</f>
        <v>3.5718300531685529E-5</v>
      </c>
      <c r="M116" s="191">
        <f>((1-(1-prop_idu_part)*SUMPRODUCT(Population!$BB116:$BN116,'By group'!$BB$27:$BN$27)*(1-prop_idu_male)/SUMPRODUCT(Population!$B116:$N116,'By group'!$B$27:$N$27))*Probability!Z116*'By group'!$B$24*'By group'!Z$23+(1-prop_idu_part)*SUMPRODUCT(Population!$BB116:$BN116,'By group'!$BB$27:$BN$27)*(1-prop_idu_male)/SUMPRODUCT(Population!$B116:$N116,'By group'!$B$27:$N$27)*Probability!BM116*'By group'!$B$24*'By group'!BM$23+Probability!AM116*Population!$DE116*(1-'By group'!AM$28*cond_eff)*'By group'!AM$23*prop_sw_use)*(1-Population!$DG116*circ_eff)</f>
        <v>5.5673361499909028E-5</v>
      </c>
      <c r="N116" s="191">
        <f>((1-(1-prop_idu_part)*SUMPRODUCT(Population!$BB116:$BN116,'By group'!$BB$27:$BN$27)*(1-prop_idu_male)/SUMPRODUCT(Population!$B116:$N116,'By group'!$B$27:$N$27))*Probability!AA116*'By group'!$B$24*'By group'!AA$23+(1-prop_idu_part)*SUMPRODUCT(Population!$BB116:$BN116,'By group'!$BB$27:$BN$27)*(1-prop_idu_male)/SUMPRODUCT(Population!$B116:$N116,'By group'!$B$27:$N$27)*Probability!BN116*'By group'!$B$24*'By group'!BN$23+Probability!AN116*Population!$DE116*(1-'By group'!AN$28*cond_eff)*'By group'!AN$23*prop_sw_use)*(1-Population!$DG116*circ_eff)</f>
        <v>4.4708515839664094E-5</v>
      </c>
      <c r="O116" s="190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group'!$BB$27:$BN$27)*prop_idu_male))*Probability!B116*Population!$DC116*(1-'By group'!O$28*'By group'!O$29)*'By group'!B$23+(1-prop_idu_part)*SUMPRODUCT(Population!$BB116:$BN116,'By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group'!$BB$27:$BN$27)*prop_idu_male)*Probability!BB116*Population!$DD116*(1-'By group'!BB$28*'By group'!BB$29)*'By group'!BB$23</f>
        <v>0</v>
      </c>
      <c r="P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group'!$BB$27:$BN$27)*prop_idu_male))*Probability!C116*Population!$DC116*(1-'By group'!P$28*'By group'!P$29)*'By group'!C$23+(1-prop_idu_part)*SUMPRODUCT(Population!$BB116:$BN116,'By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group'!$BB$27:$BN$27)*prop_idu_male)*Probability!BC116*Population!$DD116*(1-'By group'!BC$28*'By group'!BC$29)*'By group'!BC$23</f>
        <v>1.0711684447847903E-3</v>
      </c>
      <c r="Q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group'!$BB$27:$BN$27)*prop_idu_male))*Probability!D116*Population!$DC116*(1-'By group'!Q$28*'By group'!Q$29)*'By group'!D$23+(1-prop_idu_part)*SUMPRODUCT(Population!$BB116:$BN116,'By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group'!$BB$27:$BN$27)*prop_idu_male)*Probability!BD116*Population!$DD116*(1-'By group'!BD$28*'By group'!BD$29)*'By group'!BD$23</f>
        <v>1.5616820019240089E-3</v>
      </c>
      <c r="R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group'!$BB$27:$BN$27)*prop_idu_male))*Probability!E116*Population!$DC116*(1-'By group'!R$28*'By group'!R$29)*'By group'!E$23+(1-prop_idu_part)*SUMPRODUCT(Population!$BB116:$BN116,'By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group'!$BB$27:$BN$27)*prop_idu_male)*Probability!BE116*Population!$DD116*(1-'By group'!BE$28*'By group'!BE$29)*'By group'!BE$23</f>
        <v>1.8077317084464466E-3</v>
      </c>
      <c r="S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group'!$BB$27:$BN$27)*prop_idu_male))*Probability!F116*Population!$DC116*(1-'By group'!S$28*'By group'!S$29)*'By group'!F$23+(1-prop_idu_part)*SUMPRODUCT(Population!$BB116:$BN116,'By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group'!$BB$27:$BN$27)*prop_idu_male)*Probability!BF116*Population!$DD116*(1-'By group'!BF$28*'By group'!BF$29)*'By group'!BF$23</f>
        <v>9.6066103813831718E-4</v>
      </c>
      <c r="T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group'!$BB$27:$BN$27)*prop_idu_male))*Probability!G116*Population!$DC116*(1-'By group'!T$28*'By group'!T$29)*'By group'!G$23+(1-prop_idu_part)*SUMPRODUCT(Population!$BB116:$BN116,'By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group'!$BB$27:$BN$27)*prop_idu_male)*Probability!BG116*Population!$DD116*(1-'By group'!BG$28*'By group'!BG$29)*'By group'!BG$23</f>
        <v>5.7605113730092665E-4</v>
      </c>
      <c r="U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group'!$BB$27:$BN$27)*prop_idu_male))*Probability!H116*Population!$DC116*(1-'By group'!U$28*'By group'!U$29)*'By group'!H$23+(1-prop_idu_part)*SUMPRODUCT(Population!$BB116:$BN116,'By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group'!$BB$27:$BN$27)*prop_idu_male)*Probability!BH116*Population!$DD116*(1-'By group'!BH$28*'By group'!BH$29)*'By group'!BH$23</f>
        <v>4.8447383603103994E-4</v>
      </c>
      <c r="V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group'!$BB$27:$BN$27)*prop_idu_male))*Probability!I116*Population!$DC116*(1-'By group'!V$28*'By group'!V$29)*'By group'!I$23+(1-prop_idu_part)*SUMPRODUCT(Population!$BB116:$BN116,'By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group'!$BB$27:$BN$27)*prop_idu_male)*Probability!BI116*Population!$DD116*(1-'By group'!BI$28*'By group'!BI$29)*'By group'!BI$23</f>
        <v>0</v>
      </c>
      <c r="W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group'!$BB$27:$BN$27)*prop_idu_male))*Probability!J116*Population!$DC116*(1-'By group'!W$28*'By group'!W$29)*'By group'!J$23+(1-prop_idu_part)*SUMPRODUCT(Population!$BB116:$BN116,'By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group'!$BB$27:$BN$27)*prop_idu_male)*Probability!BJ116*Population!$DD116*(1-'By group'!BJ$28*'By group'!BJ$29)*'By group'!BJ$23</f>
        <v>0</v>
      </c>
      <c r="X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group'!$BB$27:$BN$27)*prop_idu_male))*Probability!K116*Population!$DC116*(1-'By group'!X$28*'By group'!X$29)*'By group'!K$23+(1-prop_idu_part)*SUMPRODUCT(Population!$BB116:$BN116,'By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group'!$BB$27:$BN$27)*prop_idu_male)*Probability!BK116*Population!$DD116*(1-'By group'!BK$28*'By group'!BK$29)*'By group'!BK$23</f>
        <v>0</v>
      </c>
      <c r="Y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group'!$BB$27:$BN$27)*prop_idu_male))*Probability!L116*Population!$DC116*(1-'By group'!Y$28*'By group'!Y$29)*'By group'!L$23+(1-prop_idu_part)*SUMPRODUCT(Population!$BB116:$BN116,'By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group'!$BB$27:$BN$27)*prop_idu_male)*Probability!BL116*Population!$DD116*(1-'By group'!BL$28*'By group'!BL$29)*'By group'!BL$23</f>
        <v>1.6227762186847133E-5</v>
      </c>
      <c r="Z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group'!$BB$27:$BN$27)*prop_idu_male))*Probability!M116*Population!$DC116*(1-'By group'!Z$28*'By group'!Z$29)*'By group'!M$23+(1-prop_idu_part)*SUMPRODUCT(Population!$BB116:$BN116,'By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group'!$BB$27:$BN$27)*prop_idu_male)*Probability!BM116*Population!$DD116*(1-'By group'!BM$28*'By group'!BM$29)*'By group'!BM$23</f>
        <v>2.5164337208731199E-5</v>
      </c>
      <c r="AA116" s="191">
        <f>(1-(1-prop_idu_part)*SUMPRODUCT(Population!$BB116:$BN116,'By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group'!$BB$27:$BN$27)*prop_idu_male))*Probability!N116*Population!$DC116*(1-'By group'!AA$28*'By group'!AA$29)*'By group'!N$23+(1-prop_idu_part)*SUMPRODUCT(Population!$BB116:$BN116,'By group'!$BB$27:$BN$27)*prop_idu_male/(SUMPRODUCT(Population!$B116:$N116,'By group'!$B$27:$N$27)-(1-prop_idu_part)*SUMPRODUCT(Population!$BB116:$BN116,'By group'!$BB$27:$BN$27)*(1-prop_idu_male)+(1-prop_idu_part)*SUMPRODUCT(Population!$BB116:$BN116,'By group'!$BB$27:$BN$27)*prop_idu_male)*Probability!BN116*Population!$DD116*(1-'By group'!BN$28*'By group'!BN$29)*'By group'!BN$23</f>
        <v>2.0089771569055422E-5</v>
      </c>
      <c r="AB116" s="229">
        <f>Probability!B116*'By group'!$AB$24*'By group'!B$23</f>
        <v>0</v>
      </c>
      <c r="AC116" s="229">
        <f>Probability!C116*'By group'!$AB$24*'By group'!C$23</f>
        <v>5.0074472862263637E-2</v>
      </c>
      <c r="AD116" s="229">
        <f>Probability!D116*'By group'!$AB$24*'By group'!D$23</f>
        <v>7.30068394180238E-2</v>
      </c>
      <c r="AE116" s="229">
        <f>Probability!E116*'By group'!$AB$24*'By group'!E$23</f>
        <v>8.4512506912034574E-2</v>
      </c>
      <c r="AF116" s="229">
        <f>Probability!F116*'By group'!$AB$24*'By group'!F$23</f>
        <v>4.4912653258144725E-2</v>
      </c>
      <c r="AG116" s="229">
        <f>Probability!G116*'By group'!$AB$24*'By group'!G$23</f>
        <v>2.6931929687190923E-2</v>
      </c>
      <c r="AH116" s="229">
        <f>Probability!H116*'By group'!$AB$24*'By group'!H$23</f>
        <v>2.2651123441984129E-2</v>
      </c>
      <c r="AI116" s="229">
        <f>Probability!I116*'By group'!$AB$24*'By group'!I$23</f>
        <v>0</v>
      </c>
      <c r="AJ116" s="229">
        <f>Probability!J116*'By group'!$AB$24*'By group'!J$23</f>
        <v>0</v>
      </c>
      <c r="AK116" s="229">
        <f>Probability!K116*'By group'!$AB$24*'By group'!K$23</f>
        <v>0</v>
      </c>
      <c r="AL116" s="229">
        <f>Probability!L116*'By group'!$AB$24*'By group'!L$23</f>
        <v>7.5871560302648571E-4</v>
      </c>
      <c r="AM116" s="229">
        <f>Probability!M116*'By group'!$AB$24*'By group'!M$23</f>
        <v>1.176574865003357E-3</v>
      </c>
      <c r="AN116" s="229">
        <f>Probability!N116*'By group'!$AB$24*'By group'!N$23</f>
        <v>9.3934185465660981E-4</v>
      </c>
      <c r="AO116" s="40">
        <f>Probability!AO116*'By group'!$AO$24*'By group'!AO$23</f>
        <v>0</v>
      </c>
      <c r="AP116" s="42">
        <f>Probability!AP116*'By group'!$AO$24*'By group'!AP$23</f>
        <v>6.5483168853620322E-3</v>
      </c>
      <c r="AQ116" s="42">
        <f>Probability!AQ116*'By group'!$AO$24*'By group'!AQ$23</f>
        <v>9.5151701289737291E-3</v>
      </c>
      <c r="AR116" s="42">
        <f>Probability!AR116*'By group'!$AO$24*'By group'!AR$23</f>
        <v>1.0954073696552165E-2</v>
      </c>
      <c r="AS116" s="42">
        <f>Probability!AS116*'By group'!$AO$24*'By group'!AS$23</f>
        <v>5.7933548552126573E-3</v>
      </c>
      <c r="AT116" s="42">
        <f>Probability!AT116*'By group'!$AO$24*'By group'!AT$23</f>
        <v>3.4602361164686049E-3</v>
      </c>
      <c r="AU116" s="42">
        <f>Probability!AU116*'By group'!$AO$24*'By group'!AU$23</f>
        <v>2.886028347633636E-3</v>
      </c>
      <c r="AV116" s="42">
        <f>Probability!AV116*'By group'!$AO$24*'By group'!AV$23</f>
        <v>0</v>
      </c>
      <c r="AW116" s="42">
        <f>Probability!AW116*'By group'!$AO$24*'By group'!AW$23</f>
        <v>0</v>
      </c>
      <c r="AX116" s="42">
        <f>Probability!AX116*'By group'!$AO$24*'By group'!AX$23</f>
        <v>0</v>
      </c>
      <c r="AY116" s="42">
        <f>Probability!AY116*'By group'!$AO$24*'By group'!AY$23</f>
        <v>9.6609907741836433E-5</v>
      </c>
      <c r="AZ116" s="42">
        <f>Probability!AZ116*'By group'!$AO$24*'By group'!AZ$23</f>
        <v>1.4816866442694877E-4</v>
      </c>
      <c r="BA116" s="43">
        <f>Probability!BA116*'By group'!$AO$24*'By group'!BA$23</f>
        <v>1.1630857234340413E-4</v>
      </c>
      <c r="BB116" s="191">
        <f>prop_idu_part*Probability!BB116*'By group'!$BB$24*'By group'!BB$23+Probability!BB116*'By group'!$BB$30*'By group'!BB$31</f>
        <v>0</v>
      </c>
      <c r="BC116" s="191">
        <f>prop_idu_part*Probability!BC116*'By group'!$BB$24*'By group'!BC$23+Probability!BC116*'By group'!$BB$30*'By group'!BC$31</f>
        <v>5.8641720716015061E-2</v>
      </c>
      <c r="BD116" s="191">
        <f>prop_idu_part*Probability!BD116*'By group'!$BB$24*'By group'!BD$23+Probability!BD116*'By group'!$BB$30*'By group'!BD$31</f>
        <v>0.13715798545457683</v>
      </c>
      <c r="BE116" s="191">
        <f>prop_idu_part*Probability!BE116*'By group'!$BB$24*'By group'!BE$23+Probability!BE116*'By group'!$BB$30*'By group'!BE$31</f>
        <v>0.13418559415781964</v>
      </c>
      <c r="BF116" s="191">
        <f>prop_idu_part*Probability!BF116*'By group'!$BB$24*'By group'!BF$23+Probability!BF116*'By group'!$BB$30*'By group'!BF$31</f>
        <v>4.3861391867572486E-2</v>
      </c>
      <c r="BG116" s="191">
        <f>prop_idu_part*Probability!BG116*'By group'!$BB$24*'By group'!BG$23+Probability!BG116*'By group'!$BB$30*'By group'!BG$31</f>
        <v>1.3394336485601545E-2</v>
      </c>
      <c r="BH116" s="191">
        <f>prop_idu_part*Probability!BH116*'By group'!$BB$24*'By group'!BH$23+Probability!BH116*'By group'!$BB$30*'By group'!BH$31</f>
        <v>1.0505627129605214E-2</v>
      </c>
      <c r="BI116" s="191">
        <f>prop_idu_part*Probability!BI116*'By group'!$BB$24*'By group'!BI$23+Probability!BI116*'By group'!$BB$30*'By group'!BI$31</f>
        <v>0</v>
      </c>
      <c r="BJ116" s="191">
        <f>prop_idu_part*Probability!BJ116*'By group'!$BB$24*'By group'!BJ$23+Probability!BJ116*'By group'!$BB$30*'By group'!BJ$31</f>
        <v>0</v>
      </c>
      <c r="BK116" s="191">
        <f>prop_idu_part*Probability!BK116*'By group'!$BB$24*'By group'!BK$23+Probability!BK116*'By group'!$BB$30*'By group'!BK$31</f>
        <v>0</v>
      </c>
      <c r="BL116" s="191">
        <f>prop_idu_part*Probability!BL116*'By group'!$BB$24*'By group'!BL$23+Probability!BL116*'By group'!$BB$30*'By group'!BL$31</f>
        <v>4.7657551278289453E-3</v>
      </c>
      <c r="BM116" s="191">
        <f>prop_idu_part*Probability!BM116*'By group'!$BB$24*'By group'!BM$23+Probability!BM116*'By group'!$BB$30*'By group'!BM$31</f>
        <v>2.382362984954626E-3</v>
      </c>
      <c r="BN116" s="192">
        <f>prop_idu_part*Probability!BN116*'By group'!$BB$24*'By group'!BN$23+Probability!BN116*'By group'!$BB$30*'By group'!BN$31</f>
        <v>1.7335799665936342E-3</v>
      </c>
    </row>
    <row r="117" spans="1:66" x14ac:dyDescent="0.25">
      <c r="A117">
        <f t="shared" si="1"/>
        <v>56.5</v>
      </c>
      <c r="B117" s="190">
        <f>((1-(1-prop_idu_part)*SUMPRODUCT(Population!$BB117:$BN117,'By group'!$BB$27:$BN$27)*(1-prop_idu_male)/SUMPRODUCT(Population!$B117:$N117,'By group'!$B$27:$N$27))*Probability!O117*'By group'!$B$24*'By group'!O$23+(1-prop_idu_part)*SUMPRODUCT(Population!$BB117:$BN117,'By group'!$BB$27:$BN$27)*(1-prop_idu_male)/SUMPRODUCT(Population!$B117:$N117,'By group'!$B$27:$N$27)*Probability!BB117*'By group'!$B$24*'By group'!BB$23+Probability!AB117*Population!$DE117*(1-'By group'!AB$28*cond_eff)*'By group'!AB$23*prop_sw_use)*(1-Population!$DG117*circ_eff)</f>
        <v>0</v>
      </c>
      <c r="C117" s="191">
        <f>((1-(1-prop_idu_part)*SUMPRODUCT(Population!$BB117:$BN117,'By group'!$BB$27:$BN$27)*(1-prop_idu_male)/SUMPRODUCT(Population!$B117:$N117,'By group'!$B$27:$N$27))*Probability!P117*'By group'!$B$24*'By group'!P$23+(1-prop_idu_part)*SUMPRODUCT(Population!$BB117:$BN117,'By group'!$BB$27:$BN$27)*(1-prop_idu_male)/SUMPRODUCT(Population!$B117:$N117,'By group'!$B$27:$N$27)*Probability!BC117*'By group'!$B$24*'By group'!BC$23+Probability!AC117*Population!$DE117*(1-'By group'!AC$28*cond_eff)*'By group'!AC$23*prop_sw_use)*(1-Population!$DG117*circ_eff)</f>
        <v>2.3127605963977589E-3</v>
      </c>
      <c r="D117" s="191">
        <f>((1-(1-prop_idu_part)*SUMPRODUCT(Population!$BB117:$BN117,'By group'!$BB$27:$BN$27)*(1-prop_idu_male)/SUMPRODUCT(Population!$B117:$N117,'By group'!$B$27:$N$27))*Probability!Q117*'By group'!$B$24*'By group'!Q$23+(1-prop_idu_part)*SUMPRODUCT(Population!$BB117:$BN117,'By group'!$BB$27:$BN$27)*(1-prop_idu_male)/SUMPRODUCT(Population!$B117:$N117,'By group'!$B$27:$N$27)*Probability!BD117*'By group'!$B$24*'By group'!BD$23+Probability!AD117*Population!$DE117*(1-'By group'!AD$28*cond_eff)*'By group'!AD$23*prop_sw_use)*(1-Population!$DG117*circ_eff)</f>
        <v>3.3833082733147721E-3</v>
      </c>
      <c r="E117" s="191">
        <f>((1-(1-prop_idu_part)*SUMPRODUCT(Population!$BB117:$BN117,'By group'!$BB$27:$BN$27)*(1-prop_idu_male)/SUMPRODUCT(Population!$B117:$N117,'By group'!$B$27:$N$27))*Probability!R117*'By group'!$B$24*'By group'!R$23+(1-prop_idu_part)*SUMPRODUCT(Population!$BB117:$BN117,'By group'!$BB$27:$BN$27)*(1-prop_idu_male)/SUMPRODUCT(Population!$B117:$N117,'By group'!$B$27:$N$27)*Probability!BE117*'By group'!$B$24*'By group'!BE$23+Probability!AE117*Population!$DE117*(1-'By group'!AE$28*cond_eff)*'By group'!AE$23*prop_sw_use)*(1-Population!$DG117*circ_eff)</f>
        <v>3.9350624544527216E-3</v>
      </c>
      <c r="F117" s="191">
        <f>((1-(1-prop_idu_part)*SUMPRODUCT(Population!$BB117:$BN117,'By group'!$BB$27:$BN$27)*(1-prop_idu_male)/SUMPRODUCT(Population!$B117:$N117,'By group'!$B$27:$N$27))*Probability!S117*'By group'!$B$24*'By group'!S$23+(1-prop_idu_part)*SUMPRODUCT(Population!$BB117:$BN117,'By group'!$BB$27:$BN$27)*(1-prop_idu_male)/SUMPRODUCT(Population!$B117:$N117,'By group'!$B$27:$N$27)*Probability!BF117*'By group'!$B$24*'By group'!BF$23+Probability!AF117*Population!$DE117*(1-'By group'!AF$28*cond_eff)*'By group'!AF$23*prop_sw_use)*(1-Population!$DG117*circ_eff)</f>
        <v>2.0987571932469416E-3</v>
      </c>
      <c r="G117" s="191">
        <f>((1-(1-prop_idu_part)*SUMPRODUCT(Population!$BB117:$BN117,'By group'!$BB$27:$BN$27)*(1-prop_idu_male)/SUMPRODUCT(Population!$B117:$N117,'By group'!$B$27:$N$27))*Probability!T117*'By group'!$B$24*'By group'!T$23+(1-prop_idu_part)*SUMPRODUCT(Population!$BB117:$BN117,'By group'!$BB$27:$BN$27)*(1-prop_idu_male)/SUMPRODUCT(Population!$B117:$N117,'By group'!$B$27:$N$27)*Probability!BG117*'By group'!$B$24*'By group'!BG$23+Probability!AG117*Population!$DE117*(1-'By group'!AG$28*cond_eff)*'By group'!AG$23*prop_sw_use)*(1-Population!$DG117*circ_eff)</f>
        <v>1.2617942152808453E-3</v>
      </c>
      <c r="H117" s="191">
        <f>((1-(1-prop_idu_part)*SUMPRODUCT(Population!$BB117:$BN117,'By group'!$BB$27:$BN$27)*(1-prop_idu_male)/SUMPRODUCT(Population!$B117:$N117,'By group'!$B$27:$N$27))*Probability!U117*'By group'!$B$24*'By group'!U$23+(1-prop_idu_part)*SUMPRODUCT(Population!$BB117:$BN117,'By group'!$BB$27:$BN$27)*(1-prop_idu_male)/SUMPRODUCT(Population!$B117:$N117,'By group'!$B$27:$N$27)*Probability!BH117*'By group'!$B$24*'By group'!BH$23+Probability!AH117*Population!$DE117*(1-'By group'!AH$28*cond_eff)*'By group'!AH$23*prop_sw_use)*(1-Population!$DG117*circ_eff)</f>
        <v>1.0660713026618652E-3</v>
      </c>
      <c r="I117" s="191">
        <f>((1-(1-prop_idu_part)*SUMPRODUCT(Population!$BB117:$BN117,'By group'!$BB$27:$BN$27)*(1-prop_idu_male)/SUMPRODUCT(Population!$B117:$N117,'By group'!$B$27:$N$27))*Probability!V117*'By group'!$B$24*'By group'!V$23+(1-prop_idu_part)*SUMPRODUCT(Population!$BB117:$BN117,'By group'!$BB$27:$BN$27)*(1-prop_idu_male)/SUMPRODUCT(Population!$B117:$N117,'By group'!$B$27:$N$27)*Probability!BI117*'By group'!$B$24*'By group'!BI$23+Probability!AI117*Population!$DE117*(1-'By group'!AI$28*cond_eff)*'By group'!AI$23*prop_sw_use)*(1-Population!$DG117*circ_eff)</f>
        <v>0</v>
      </c>
      <c r="J117" s="191">
        <f>((1-(1-prop_idu_part)*SUMPRODUCT(Population!$BB117:$BN117,'By group'!$BB$27:$BN$27)*(1-prop_idu_male)/SUMPRODUCT(Population!$B117:$N117,'By group'!$B$27:$N$27))*Probability!W117*'By group'!$B$24*'By group'!W$23+(1-prop_idu_part)*SUMPRODUCT(Population!$BB117:$BN117,'By group'!$BB$27:$BN$27)*(1-prop_idu_male)/SUMPRODUCT(Population!$B117:$N117,'By group'!$B$27:$N$27)*Probability!BJ117*'By group'!$B$24*'By group'!BJ$23+Probability!AJ117*Population!$DE117*(1-'By group'!AJ$28*cond_eff)*'By group'!AJ$23*prop_sw_use)*(1-Population!$DG117*circ_eff)</f>
        <v>0</v>
      </c>
      <c r="K117" s="191">
        <f>((1-(1-prop_idu_part)*SUMPRODUCT(Population!$BB117:$BN117,'By group'!$BB$27:$BN$27)*(1-prop_idu_male)/SUMPRODUCT(Population!$B117:$N117,'By group'!$B$27:$N$27))*Probability!X117*'By group'!$B$24*'By group'!X$23+(1-prop_idu_part)*SUMPRODUCT(Population!$BB117:$BN117,'By group'!$BB$27:$BN$27)*(1-prop_idu_male)/SUMPRODUCT(Population!$B117:$N117,'By group'!$B$27:$N$27)*Probability!BK117*'By group'!$B$24*'By group'!BK$23+Probability!AK117*Population!$DE117*(1-'By group'!AK$28*cond_eff)*'By group'!AK$23*prop_sw_use)*(1-Population!$DG117*circ_eff)</f>
        <v>0</v>
      </c>
      <c r="L117" s="191">
        <f>((1-(1-prop_idu_part)*SUMPRODUCT(Population!$BB117:$BN117,'By group'!$BB$27:$BN$27)*(1-prop_idu_male)/SUMPRODUCT(Population!$B117:$N117,'By group'!$B$27:$N$27))*Probability!Y117*'By group'!$B$24*'By group'!Y$23+(1-prop_idu_part)*SUMPRODUCT(Population!$BB117:$BN117,'By group'!$BB$27:$BN$27)*(1-prop_idu_male)/SUMPRODUCT(Population!$B117:$N117,'By group'!$B$27:$N$27)*Probability!BL117*'By group'!$B$24*'By group'!BL$23+Probability!AL117*Population!$DE117*(1-'By group'!AL$28*cond_eff)*'By group'!AL$23*prop_sw_use)*(1-Population!$DG117*circ_eff)</f>
        <v>3.5723054626662416E-5</v>
      </c>
      <c r="M117" s="191">
        <f>((1-(1-prop_idu_part)*SUMPRODUCT(Population!$BB117:$BN117,'By group'!$BB$27:$BN$27)*(1-prop_idu_male)/SUMPRODUCT(Population!$B117:$N117,'By group'!$B$27:$N$27))*Probability!Z117*'By group'!$B$24*'By group'!Z$23+(1-prop_idu_part)*SUMPRODUCT(Population!$BB117:$BN117,'By group'!$BB$27:$BN$27)*(1-prop_idu_male)/SUMPRODUCT(Population!$B117:$N117,'By group'!$B$27:$N$27)*Probability!BM117*'By group'!$B$24*'By group'!BM$23+Probability!AM117*Population!$DE117*(1-'By group'!AM$28*cond_eff)*'By group'!AM$23*prop_sw_use)*(1-Population!$DG117*circ_eff)</f>
        <v>5.5681266482699884E-5</v>
      </c>
      <c r="N117" s="191">
        <f>((1-(1-prop_idu_part)*SUMPRODUCT(Population!$BB117:$BN117,'By group'!$BB$27:$BN$27)*(1-prop_idu_male)/SUMPRODUCT(Population!$B117:$N117,'By group'!$B$27:$N$27))*Probability!AA117*'By group'!$B$24*'By group'!AA$23+(1-prop_idu_part)*SUMPRODUCT(Population!$BB117:$BN117,'By group'!$BB$27:$BN$27)*(1-prop_idu_male)/SUMPRODUCT(Population!$B117:$N117,'By group'!$B$27:$N$27)*Probability!BN117*'By group'!$B$24*'By group'!BN$23+Probability!AN117*Population!$DE117*(1-'By group'!AN$28*cond_eff)*'By group'!AN$23*prop_sw_use)*(1-Population!$DG117*circ_eff)</f>
        <v>4.4713074969517624E-5</v>
      </c>
      <c r="O117" s="190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group'!$BB$27:$BN$27)*prop_idu_male))*Probability!B117*Population!$DC117*(1-'By group'!O$28*'By group'!O$29)*'By group'!B$23+(1-prop_idu_part)*SUMPRODUCT(Population!$BB117:$BN117,'By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group'!$BB$27:$BN$27)*prop_idu_male)*Probability!BB117*Population!$DD117*(1-'By group'!BB$28*'By group'!BB$29)*'By group'!BB$23</f>
        <v>0</v>
      </c>
      <c r="P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group'!$BB$27:$BN$27)*prop_idu_male))*Probability!C117*Population!$DC117*(1-'By group'!P$28*'By group'!P$29)*'By group'!C$23+(1-prop_idu_part)*SUMPRODUCT(Population!$BB117:$BN117,'By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group'!$BB$27:$BN$27)*prop_idu_male)*Probability!BC117*Population!$DD117*(1-'By group'!BC$28*'By group'!BC$29)*'By group'!BC$23</f>
        <v>1.0712254514816065E-3</v>
      </c>
      <c r="Q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group'!$BB$27:$BN$27)*prop_idu_male))*Probability!D117*Population!$DC117*(1-'By group'!Q$28*'By group'!Q$29)*'By group'!D$23+(1-prop_idu_part)*SUMPRODUCT(Population!$BB117:$BN117,'By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group'!$BB$27:$BN$27)*prop_idu_male)*Probability!BD117*Population!$DD117*(1-'By group'!BD$28*'By group'!BD$29)*'By group'!BD$23</f>
        <v>1.5617819014849511E-3</v>
      </c>
      <c r="R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group'!$BB$27:$BN$27)*prop_idu_male))*Probability!E117*Population!$DC117*(1-'By group'!R$28*'By group'!R$29)*'By group'!E$23+(1-prop_idu_part)*SUMPRODUCT(Population!$BB117:$BN117,'By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group'!$BB$27:$BN$27)*prop_idu_male)*Probability!BE117*Population!$DD117*(1-'By group'!BE$28*'By group'!BE$29)*'By group'!BE$23</f>
        <v>1.8078762546496565E-3</v>
      </c>
      <c r="S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group'!$BB$27:$BN$27)*prop_idu_male))*Probability!F117*Population!$DC117*(1-'By group'!S$28*'By group'!S$29)*'By group'!F$23+(1-prop_idu_part)*SUMPRODUCT(Population!$BB117:$BN117,'By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group'!$BB$27:$BN$27)*prop_idu_male)*Probability!BF117*Population!$DD117*(1-'By group'!BF$28*'By group'!BF$29)*'By group'!BF$23</f>
        <v>9.607493314232866E-4</v>
      </c>
      <c r="T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group'!$BB$27:$BN$27)*prop_idu_male))*Probability!G117*Population!$DC117*(1-'By group'!T$28*'By group'!T$29)*'By group'!G$23+(1-prop_idu_part)*SUMPRODUCT(Population!$BB117:$BN117,'By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group'!$BB$27:$BN$27)*prop_idu_male)*Probability!BG117*Population!$DD117*(1-'By group'!BG$28*'By group'!BG$29)*'By group'!BG$23</f>
        <v>5.7610812596751483E-4</v>
      </c>
      <c r="U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group'!$BB$27:$BN$27)*prop_idu_male))*Probability!H117*Population!$DC117*(1-'By group'!U$28*'By group'!U$29)*'By group'!H$23+(1-prop_idu_part)*SUMPRODUCT(Population!$BB117:$BN117,'By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group'!$BB$27:$BN$27)*prop_idu_male)*Probability!BH117*Population!$DD117*(1-'By group'!BH$28*'By group'!BH$29)*'By group'!BH$23</f>
        <v>4.8452278406774897E-4</v>
      </c>
      <c r="V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group'!$BB$27:$BN$27)*prop_idu_male))*Probability!I117*Population!$DC117*(1-'By group'!V$28*'By group'!V$29)*'By group'!I$23+(1-prop_idu_part)*SUMPRODUCT(Population!$BB117:$BN117,'By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group'!$BB$27:$BN$27)*prop_idu_male)*Probability!BI117*Population!$DD117*(1-'By group'!BI$28*'By group'!BI$29)*'By group'!BI$23</f>
        <v>0</v>
      </c>
      <c r="W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group'!$BB$27:$BN$27)*prop_idu_male))*Probability!J117*Population!$DC117*(1-'By group'!W$28*'By group'!W$29)*'By group'!J$23+(1-prop_idu_part)*SUMPRODUCT(Population!$BB117:$BN117,'By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group'!$BB$27:$BN$27)*prop_idu_male)*Probability!BJ117*Population!$DD117*(1-'By group'!BJ$28*'By group'!BJ$29)*'By group'!BJ$23</f>
        <v>0</v>
      </c>
      <c r="X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group'!$BB$27:$BN$27)*prop_idu_male))*Probability!K117*Population!$DC117*(1-'By group'!X$28*'By group'!X$29)*'By group'!K$23+(1-prop_idu_part)*SUMPRODUCT(Population!$BB117:$BN117,'By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group'!$BB$27:$BN$27)*prop_idu_male)*Probability!BK117*Population!$DD117*(1-'By group'!BK$28*'By group'!BK$29)*'By group'!BK$23</f>
        <v>0</v>
      </c>
      <c r="Y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group'!$BB$27:$BN$27)*prop_idu_male))*Probability!L117*Population!$DC117*(1-'By group'!Y$28*'By group'!Y$29)*'By group'!L$23+(1-prop_idu_part)*SUMPRODUCT(Population!$BB117:$BN117,'By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group'!$BB$27:$BN$27)*prop_idu_male)*Probability!BL117*Population!$DD117*(1-'By group'!BL$28*'By group'!BL$29)*'By group'!BL$23</f>
        <v>1.6229513319960811E-5</v>
      </c>
      <c r="Z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group'!$BB$27:$BN$27)*prop_idu_male))*Probability!M117*Population!$DC117*(1-'By group'!Z$28*'By group'!Z$29)*'By group'!M$23+(1-prop_idu_part)*SUMPRODUCT(Population!$BB117:$BN117,'By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group'!$BB$27:$BN$27)*prop_idu_male)*Probability!BM117*Population!$DD117*(1-'By group'!BM$28*'By group'!BM$29)*'By group'!BM$23</f>
        <v>2.5166897480264892E-5</v>
      </c>
      <c r="AA117" s="191">
        <f>(1-(1-prop_idu_part)*SUMPRODUCT(Population!$BB117:$BN117,'By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group'!$BB$27:$BN$27)*prop_idu_male))*Probability!N117*Population!$DC117*(1-'By group'!AA$28*'By group'!AA$29)*'By group'!N$23+(1-prop_idu_part)*SUMPRODUCT(Population!$BB117:$BN117,'By group'!$BB$27:$BN$27)*prop_idu_male/(SUMPRODUCT(Population!$B117:$N117,'By group'!$B$27:$N$27)-(1-prop_idu_part)*SUMPRODUCT(Population!$BB117:$BN117,'By group'!$BB$27:$BN$27)*(1-prop_idu_male)+(1-prop_idu_part)*SUMPRODUCT(Population!$BB117:$BN117,'By group'!$BB$27:$BN$27)*prop_idu_male)*Probability!BN117*Population!$DD117*(1-'By group'!BN$28*'By group'!BN$29)*'By group'!BN$23</f>
        <v>2.0090384197065613E-5</v>
      </c>
      <c r="AB117" s="229">
        <f>Probability!B117*'By group'!$AB$24*'By group'!B$23</f>
        <v>0</v>
      </c>
      <c r="AC117" s="229">
        <f>Probability!C117*'By group'!$AB$24*'By group'!C$23</f>
        <v>5.0078816152115728E-2</v>
      </c>
      <c r="AD117" s="229">
        <f>Probability!D117*'By group'!$AB$24*'By group'!D$23</f>
        <v>7.301395678063867E-2</v>
      </c>
      <c r="AE117" s="229">
        <f>Probability!E117*'By group'!$AB$24*'By group'!E$23</f>
        <v>8.4522097635117616E-2</v>
      </c>
      <c r="AF117" s="229">
        <f>Probability!F117*'By group'!$AB$24*'By group'!F$23</f>
        <v>4.4918286812238424E-2</v>
      </c>
      <c r="AG117" s="229">
        <f>Probability!G117*'By group'!$AB$24*'By group'!G$23</f>
        <v>2.6935496954827113E-2</v>
      </c>
      <c r="AH117" s="229">
        <f>Probability!H117*'By group'!$AB$24*'By group'!H$23</f>
        <v>2.2654171263818235E-2</v>
      </c>
      <c r="AI117" s="229">
        <f>Probability!I117*'By group'!$AB$24*'By group'!I$23</f>
        <v>0</v>
      </c>
      <c r="AJ117" s="229">
        <f>Probability!J117*'By group'!$AB$24*'By group'!J$23</f>
        <v>0</v>
      </c>
      <c r="AK117" s="229">
        <f>Probability!K117*'By group'!$AB$24*'By group'!K$23</f>
        <v>0</v>
      </c>
      <c r="AL117" s="229">
        <f>Probability!L117*'By group'!$AB$24*'By group'!L$23</f>
        <v>7.5882291099181078E-4</v>
      </c>
      <c r="AM117" s="229">
        <f>Probability!M117*'By group'!$AB$24*'By group'!M$23</f>
        <v>1.1767340075677622E-3</v>
      </c>
      <c r="AN117" s="229">
        <f>Probability!N117*'By group'!$AB$24*'By group'!N$23</f>
        <v>9.3940195731989997E-4</v>
      </c>
      <c r="AO117" s="40">
        <f>Probability!AO117*'By group'!$AO$24*'By group'!AO$23</f>
        <v>0</v>
      </c>
      <c r="AP117" s="42">
        <f>Probability!AP117*'By group'!$AO$24*'By group'!AP$23</f>
        <v>6.5612631211789431E-3</v>
      </c>
      <c r="AQ117" s="42">
        <f>Probability!AQ117*'By group'!$AO$24*'By group'!AQ$23</f>
        <v>9.5352230270800975E-3</v>
      </c>
      <c r="AR117" s="42">
        <f>Probability!AR117*'By group'!$AO$24*'By group'!AR$23</f>
        <v>1.0979420104183049E-2</v>
      </c>
      <c r="AS117" s="42">
        <f>Probability!AS117*'By group'!$AO$24*'By group'!AS$23</f>
        <v>5.8077692616170292E-3</v>
      </c>
      <c r="AT117" s="42">
        <f>Probability!AT117*'By group'!$AO$24*'By group'!AT$23</f>
        <v>3.469322353342465E-3</v>
      </c>
      <c r="AU117" s="42">
        <f>Probability!AU117*'By group'!$AO$24*'By group'!AU$23</f>
        <v>2.8943912100116236E-3</v>
      </c>
      <c r="AV117" s="42">
        <f>Probability!AV117*'By group'!$AO$24*'By group'!AV$23</f>
        <v>0</v>
      </c>
      <c r="AW117" s="42">
        <f>Probability!AW117*'By group'!$AO$24*'By group'!AW$23</f>
        <v>0</v>
      </c>
      <c r="AX117" s="42">
        <f>Probability!AX117*'By group'!$AO$24*'By group'!AX$23</f>
        <v>0</v>
      </c>
      <c r="AY117" s="42">
        <f>Probability!AY117*'By group'!$AO$24*'By group'!AY$23</f>
        <v>9.6892320894148188E-5</v>
      </c>
      <c r="AZ117" s="42">
        <f>Probability!AZ117*'By group'!$AO$24*'By group'!AZ$23</f>
        <v>1.4865301736729025E-4</v>
      </c>
      <c r="BA117" s="43">
        <f>Probability!BA117*'By group'!$AO$24*'By group'!BA$23</f>
        <v>1.1674306443768666E-4</v>
      </c>
      <c r="BB117" s="191">
        <f>prop_idu_part*Probability!BB117*'By group'!$BB$24*'By group'!BB$23+Probability!BB117*'By group'!$BB$30*'By group'!BB$31</f>
        <v>0</v>
      </c>
      <c r="BC117" s="191">
        <f>prop_idu_part*Probability!BC117*'By group'!$BB$24*'By group'!BC$23+Probability!BC117*'By group'!$BB$30*'By group'!BC$31</f>
        <v>5.8641631081420592E-2</v>
      </c>
      <c r="BD117" s="191">
        <f>prop_idu_part*Probability!BD117*'By group'!$BB$24*'By group'!BD$23+Probability!BD117*'By group'!$BB$30*'By group'!BD$31</f>
        <v>0.13715821187840677</v>
      </c>
      <c r="BE117" s="191">
        <f>prop_idu_part*Probability!BE117*'By group'!$BB$24*'By group'!BE$23+Probability!BE117*'By group'!$BB$30*'By group'!BE$31</f>
        <v>0.13418645864576234</v>
      </c>
      <c r="BF117" s="191">
        <f>prop_idu_part*Probability!BF117*'By group'!$BB$24*'By group'!BF$23+Probability!BF117*'By group'!$BB$30*'By group'!BF$31</f>
        <v>4.3861842903700765E-2</v>
      </c>
      <c r="BG117" s="191">
        <f>prop_idu_part*Probability!BG117*'By group'!$BB$24*'By group'!BG$23+Probability!BG117*'By group'!$BB$30*'By group'!BG$31</f>
        <v>1.3394509672623161E-2</v>
      </c>
      <c r="BH117" s="191">
        <f>prop_idu_part*Probability!BH117*'By group'!$BB$24*'By group'!BH$23+Probability!BH117*'By group'!$BB$30*'By group'!BH$31</f>
        <v>1.0505798176903091E-2</v>
      </c>
      <c r="BI117" s="191">
        <f>prop_idu_part*Probability!BI117*'By group'!$BB$24*'By group'!BI$23+Probability!BI117*'By group'!$BB$30*'By group'!BI$31</f>
        <v>0</v>
      </c>
      <c r="BJ117" s="191">
        <f>prop_idu_part*Probability!BJ117*'By group'!$BB$24*'By group'!BJ$23+Probability!BJ117*'By group'!$BB$30*'By group'!BJ$31</f>
        <v>0</v>
      </c>
      <c r="BK117" s="191">
        <f>prop_idu_part*Probability!BK117*'By group'!$BB$24*'By group'!BK$23+Probability!BK117*'By group'!$BB$30*'By group'!BK$31</f>
        <v>0</v>
      </c>
      <c r="BL117" s="191">
        <f>prop_idu_part*Probability!BL117*'By group'!$BB$24*'By group'!BL$23+Probability!BL117*'By group'!$BB$30*'By group'!BL$31</f>
        <v>4.7658377554497238E-3</v>
      </c>
      <c r="BM117" s="191">
        <f>prop_idu_part*Probability!BM117*'By group'!$BB$24*'By group'!BM$23+Probability!BM117*'By group'!$BB$30*'By group'!BM$31</f>
        <v>2.3824104188858992E-3</v>
      </c>
      <c r="BN117" s="192">
        <f>prop_idu_part*Probability!BN117*'By group'!$BB$24*'By group'!BN$23+Probability!BN117*'By group'!$BB$30*'By group'!BN$31</f>
        <v>1.7336020602471845E-3</v>
      </c>
    </row>
    <row r="118" spans="1:66" x14ac:dyDescent="0.25">
      <c r="A118">
        <f t="shared" si="1"/>
        <v>57</v>
      </c>
      <c r="B118" s="190">
        <f>((1-(1-prop_idu_part)*SUMPRODUCT(Population!$BB118:$BN118,'By group'!$BB$27:$BN$27)*(1-prop_idu_male)/SUMPRODUCT(Population!$B118:$N118,'By group'!$B$27:$N$27))*Probability!O118*'By group'!$B$24*'By group'!O$23+(1-prop_idu_part)*SUMPRODUCT(Population!$BB118:$BN118,'By group'!$BB$27:$BN$27)*(1-prop_idu_male)/SUMPRODUCT(Population!$B118:$N118,'By group'!$B$27:$N$27)*Probability!BB118*'By group'!$B$24*'By group'!BB$23+Probability!AB118*Population!$DE118*(1-'By group'!AB$28*cond_eff)*'By group'!AB$23*prop_sw_use)*(1-Population!$DG118*circ_eff)</f>
        <v>0</v>
      </c>
      <c r="C118" s="191">
        <f>((1-(1-prop_idu_part)*SUMPRODUCT(Population!$BB118:$BN118,'By group'!$BB$27:$BN$27)*(1-prop_idu_male)/SUMPRODUCT(Population!$B118:$N118,'By group'!$B$27:$N$27))*Probability!P118*'By group'!$B$24*'By group'!P$23+(1-prop_idu_part)*SUMPRODUCT(Population!$BB118:$BN118,'By group'!$BB$27:$BN$27)*(1-prop_idu_male)/SUMPRODUCT(Population!$B118:$N118,'By group'!$B$27:$N$27)*Probability!BC118*'By group'!$B$24*'By group'!BC$23+Probability!AC118*Population!$DE118*(1-'By group'!AC$28*cond_eff)*'By group'!AC$23*prop_sw_use)*(1-Population!$DG118*circ_eff)</f>
        <v>2.3129010271240496E-3</v>
      </c>
      <c r="D118" s="191">
        <f>((1-(1-prop_idu_part)*SUMPRODUCT(Population!$BB118:$BN118,'By group'!$BB$27:$BN$27)*(1-prop_idu_male)/SUMPRODUCT(Population!$B118:$N118,'By group'!$B$27:$N$27))*Probability!Q118*'By group'!$B$24*'By group'!Q$23+(1-prop_idu_part)*SUMPRODUCT(Population!$BB118:$BN118,'By group'!$BB$27:$BN$27)*(1-prop_idu_male)/SUMPRODUCT(Population!$B118:$N118,'By group'!$B$27:$N$27)*Probability!BD118*'By group'!$B$24*'By group'!BD$23+Probability!AD118*Population!$DE118*(1-'By group'!AD$28*cond_eff)*'By group'!AD$23*prop_sw_use)*(1-Population!$DG118*circ_eff)</f>
        <v>3.3835494966149996E-3</v>
      </c>
      <c r="E118" s="191">
        <f>((1-(1-prop_idu_part)*SUMPRODUCT(Population!$BB118:$BN118,'By group'!$BB$27:$BN$27)*(1-prop_idu_male)/SUMPRODUCT(Population!$B118:$N118,'By group'!$B$27:$N$27))*Probability!R118*'By group'!$B$24*'By group'!R$23+(1-prop_idu_part)*SUMPRODUCT(Population!$BB118:$BN118,'By group'!$BB$27:$BN$27)*(1-prop_idu_male)/SUMPRODUCT(Population!$B118:$N118,'By group'!$B$27:$N$27)*Probability!BE118*'By group'!$B$24*'By group'!BE$23+Probability!AE118*Population!$DE118*(1-'By group'!AE$28*cond_eff)*'By group'!AE$23*prop_sw_use)*(1-Population!$DG118*circ_eff)</f>
        <v>3.9354093714646966E-3</v>
      </c>
      <c r="F118" s="191">
        <f>((1-(1-prop_idu_part)*SUMPRODUCT(Population!$BB118:$BN118,'By group'!$BB$27:$BN$27)*(1-prop_idu_male)/SUMPRODUCT(Population!$B118:$N118,'By group'!$B$27:$N$27))*Probability!S118*'By group'!$B$24*'By group'!S$23+(1-prop_idu_part)*SUMPRODUCT(Population!$BB118:$BN118,'By group'!$BB$27:$BN$27)*(1-prop_idu_male)/SUMPRODUCT(Population!$B118:$N118,'By group'!$B$27:$N$27)*Probability!BF118*'By group'!$B$24*'By group'!BF$23+Probability!AF118*Population!$DE118*(1-'By group'!AF$28*cond_eff)*'By group'!AF$23*prop_sw_use)*(1-Population!$DG118*circ_eff)</f>
        <v>2.098971146119108E-3</v>
      </c>
      <c r="G118" s="191">
        <f>((1-(1-prop_idu_part)*SUMPRODUCT(Population!$BB118:$BN118,'By group'!$BB$27:$BN$27)*(1-prop_idu_male)/SUMPRODUCT(Population!$B118:$N118,'By group'!$B$27:$N$27))*Probability!T118*'By group'!$B$24*'By group'!T$23+(1-prop_idu_part)*SUMPRODUCT(Population!$BB118:$BN118,'By group'!$BB$27:$BN$27)*(1-prop_idu_male)/SUMPRODUCT(Population!$B118:$N118,'By group'!$B$27:$N$27)*Probability!BG118*'By group'!$B$24*'By group'!BG$23+Probability!AG118*Population!$DE118*(1-'By group'!AG$28*cond_eff)*'By group'!AG$23*prop_sw_use)*(1-Population!$DG118*circ_eff)</f>
        <v>1.2619350763866861E-3</v>
      </c>
      <c r="H118" s="191">
        <f>((1-(1-prop_idu_part)*SUMPRODUCT(Population!$BB118:$BN118,'By group'!$BB$27:$BN$27)*(1-prop_idu_male)/SUMPRODUCT(Population!$B118:$N118,'By group'!$B$27:$N$27))*Probability!U118*'By group'!$B$24*'By group'!U$23+(1-prop_idu_part)*SUMPRODUCT(Population!$BB118:$BN118,'By group'!$BB$27:$BN$27)*(1-prop_idu_male)/SUMPRODUCT(Population!$B118:$N118,'By group'!$B$27:$N$27)*Probability!BH118*'By group'!$B$24*'By group'!BH$23+Probability!AH118*Population!$DE118*(1-'By group'!AH$28*cond_eff)*'By group'!AH$23*prop_sw_use)*(1-Population!$DG118*circ_eff)</f>
        <v>1.0662025237284985E-3</v>
      </c>
      <c r="I118" s="191">
        <f>((1-(1-prop_idu_part)*SUMPRODUCT(Population!$BB118:$BN118,'By group'!$BB$27:$BN$27)*(1-prop_idu_male)/SUMPRODUCT(Population!$B118:$N118,'By group'!$B$27:$N$27))*Probability!V118*'By group'!$B$24*'By group'!V$23+(1-prop_idu_part)*SUMPRODUCT(Population!$BB118:$BN118,'By group'!$BB$27:$BN$27)*(1-prop_idu_male)/SUMPRODUCT(Population!$B118:$N118,'By group'!$B$27:$N$27)*Probability!BI118*'By group'!$B$24*'By group'!BI$23+Probability!AI118*Population!$DE118*(1-'By group'!AI$28*cond_eff)*'By group'!AI$23*prop_sw_use)*(1-Population!$DG118*circ_eff)</f>
        <v>0</v>
      </c>
      <c r="J118" s="191">
        <f>((1-(1-prop_idu_part)*SUMPRODUCT(Population!$BB118:$BN118,'By group'!$BB$27:$BN$27)*(1-prop_idu_male)/SUMPRODUCT(Population!$B118:$N118,'By group'!$B$27:$N$27))*Probability!W118*'By group'!$B$24*'By group'!W$23+(1-prop_idu_part)*SUMPRODUCT(Population!$BB118:$BN118,'By group'!$BB$27:$BN$27)*(1-prop_idu_male)/SUMPRODUCT(Population!$B118:$N118,'By group'!$B$27:$N$27)*Probability!BJ118*'By group'!$B$24*'By group'!BJ$23+Probability!AJ118*Population!$DE118*(1-'By group'!AJ$28*cond_eff)*'By group'!AJ$23*prop_sw_use)*(1-Population!$DG118*circ_eff)</f>
        <v>0</v>
      </c>
      <c r="K118" s="191">
        <f>((1-(1-prop_idu_part)*SUMPRODUCT(Population!$BB118:$BN118,'By group'!$BB$27:$BN$27)*(1-prop_idu_male)/SUMPRODUCT(Population!$B118:$N118,'By group'!$B$27:$N$27))*Probability!X118*'By group'!$B$24*'By group'!X$23+(1-prop_idu_part)*SUMPRODUCT(Population!$BB118:$BN118,'By group'!$BB$27:$BN$27)*(1-prop_idu_male)/SUMPRODUCT(Population!$B118:$N118,'By group'!$B$27:$N$27)*Probability!BK118*'By group'!$B$24*'By group'!BK$23+Probability!AK118*Population!$DE118*(1-'By group'!AK$28*cond_eff)*'By group'!AK$23*prop_sw_use)*(1-Population!$DG118*circ_eff)</f>
        <v>0</v>
      </c>
      <c r="L118" s="191">
        <f>((1-(1-prop_idu_part)*SUMPRODUCT(Population!$BB118:$BN118,'By group'!$BB$27:$BN$27)*(1-prop_idu_male)/SUMPRODUCT(Population!$B118:$N118,'By group'!$B$27:$N$27))*Probability!Y118*'By group'!$B$24*'By group'!Y$23+(1-prop_idu_part)*SUMPRODUCT(Population!$BB118:$BN118,'By group'!$BB$27:$BN$27)*(1-prop_idu_male)/SUMPRODUCT(Population!$B118:$N118,'By group'!$B$27:$N$27)*Probability!BL118*'By group'!$B$24*'By group'!BL$23+Probability!AL118*Population!$DE118*(1-'By group'!AL$28*cond_eff)*'By group'!AL$23*prop_sw_use)*(1-Population!$DG118*circ_eff)</f>
        <v>3.5727691397243249E-5</v>
      </c>
      <c r="M118" s="191">
        <f>((1-(1-prop_idu_part)*SUMPRODUCT(Population!$BB118:$BN118,'By group'!$BB$27:$BN$27)*(1-prop_idu_male)/SUMPRODUCT(Population!$B118:$N118,'By group'!$B$27:$N$27))*Probability!Z118*'By group'!$B$24*'By group'!Z$23+(1-prop_idu_part)*SUMPRODUCT(Population!$BB118:$BN118,'By group'!$BB$27:$BN$27)*(1-prop_idu_male)/SUMPRODUCT(Population!$B118:$N118,'By group'!$B$27:$N$27)*Probability!BM118*'By group'!$B$24*'By group'!BM$23+Probability!AM118*Population!$DE118*(1-'By group'!AM$28*cond_eff)*'By group'!AM$23*prop_sw_use)*(1-Population!$DG118*circ_eff)</f>
        <v>5.5689067945375714E-5</v>
      </c>
      <c r="N118" s="191">
        <f>((1-(1-prop_idu_part)*SUMPRODUCT(Population!$BB118:$BN118,'By group'!$BB$27:$BN$27)*(1-prop_idu_male)/SUMPRODUCT(Population!$B118:$N118,'By group'!$B$27:$N$27))*Probability!AA118*'By group'!$B$24*'By group'!AA$23+(1-prop_idu_part)*SUMPRODUCT(Population!$BB118:$BN118,'By group'!$BB$27:$BN$27)*(1-prop_idu_male)/SUMPRODUCT(Population!$B118:$N118,'By group'!$B$27:$N$27)*Probability!BN118*'By group'!$B$24*'By group'!BN$23+Probability!AN118*Population!$DE118*(1-'By group'!AN$28*cond_eff)*'By group'!AN$23*prop_sw_use)*(1-Population!$DG118*circ_eff)</f>
        <v>4.4717809754430879E-5</v>
      </c>
      <c r="O118" s="190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group'!$BB$27:$BN$27)*prop_idu_male))*Probability!B118*Population!$DC118*(1-'By group'!O$28*'By group'!O$29)*'By group'!B$23+(1-prop_idu_part)*SUMPRODUCT(Population!$BB118:$BN118,'By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group'!$BB$27:$BN$27)*prop_idu_male)*Probability!BB118*Population!$DD118*(1-'By group'!BB$28*'By group'!BB$29)*'By group'!BB$23</f>
        <v>0</v>
      </c>
      <c r="P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group'!$BB$27:$BN$27)*prop_idu_male))*Probability!C118*Population!$DC118*(1-'By group'!P$28*'By group'!P$29)*'By group'!C$23+(1-prop_idu_part)*SUMPRODUCT(Population!$BB118:$BN118,'By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group'!$BB$27:$BN$27)*prop_idu_male)*Probability!BC118*Population!$DD118*(1-'By group'!BC$28*'By group'!BC$29)*'By group'!BC$23</f>
        <v>1.0712806215261365E-3</v>
      </c>
      <c r="Q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group'!$BB$27:$BN$27)*prop_idu_male))*Probability!D118*Population!$DC118*(1-'By group'!Q$28*'By group'!Q$29)*'By group'!D$23+(1-prop_idu_part)*SUMPRODUCT(Population!$BB118:$BN118,'By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group'!$BB$27:$BN$27)*prop_idu_male)*Probability!BD118*Population!$DD118*(1-'By group'!BD$28*'By group'!BD$29)*'By group'!BD$23</f>
        <v>1.5618787681436503E-3</v>
      </c>
      <c r="R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group'!$BB$27:$BN$27)*prop_idu_male))*Probability!E118*Population!$DC118*(1-'By group'!R$28*'By group'!R$29)*'By group'!E$23+(1-prop_idu_part)*SUMPRODUCT(Population!$BB118:$BN118,'By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group'!$BB$27:$BN$27)*prop_idu_male)*Probability!BE118*Population!$DD118*(1-'By group'!BE$28*'By group'!BE$29)*'By group'!BE$23</f>
        <v>1.8080169366096075E-3</v>
      </c>
      <c r="S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group'!$BB$27:$BN$27)*prop_idu_male))*Probability!F118*Population!$DC118*(1-'By group'!S$28*'By group'!S$29)*'By group'!F$23+(1-prop_idu_part)*SUMPRODUCT(Population!$BB118:$BN118,'By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group'!$BB$27:$BN$27)*prop_idu_male)*Probability!BF118*Population!$DD118*(1-'By group'!BF$28*'By group'!BF$29)*'By group'!BF$23</f>
        <v>9.6083559533406075E-4</v>
      </c>
      <c r="T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group'!$BB$27:$BN$27)*prop_idu_male))*Probability!G118*Population!$DC118*(1-'By group'!T$28*'By group'!T$29)*'By group'!G$23+(1-prop_idu_part)*SUMPRODUCT(Population!$BB118:$BN118,'By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group'!$BB$27:$BN$27)*prop_idu_male)*Probability!BG118*Population!$DD118*(1-'By group'!BG$28*'By group'!BG$29)*'By group'!BG$23</f>
        <v>5.7616405054721604E-4</v>
      </c>
      <c r="U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group'!$BB$27:$BN$27)*prop_idu_male))*Probability!H118*Population!$DC118*(1-'By group'!U$28*'By group'!U$29)*'By group'!H$23+(1-prop_idu_part)*SUMPRODUCT(Population!$BB118:$BN118,'By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group'!$BB$27:$BN$27)*prop_idu_male)*Probability!BH118*Population!$DD118*(1-'By group'!BH$28*'By group'!BH$29)*'By group'!BH$23</f>
        <v>4.8457156673216206E-4</v>
      </c>
      <c r="V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group'!$BB$27:$BN$27)*prop_idu_male))*Probability!I118*Population!$DC118*(1-'By group'!V$28*'By group'!V$29)*'By group'!I$23+(1-prop_idu_part)*SUMPRODUCT(Population!$BB118:$BN118,'By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group'!$BB$27:$BN$27)*prop_idu_male)*Probability!BI118*Population!$DD118*(1-'By group'!BI$28*'By group'!BI$29)*'By group'!BI$23</f>
        <v>0</v>
      </c>
      <c r="W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group'!$BB$27:$BN$27)*prop_idu_male))*Probability!J118*Population!$DC118*(1-'By group'!W$28*'By group'!W$29)*'By group'!J$23+(1-prop_idu_part)*SUMPRODUCT(Population!$BB118:$BN118,'By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group'!$BB$27:$BN$27)*prop_idu_male)*Probability!BJ118*Population!$DD118*(1-'By group'!BJ$28*'By group'!BJ$29)*'By group'!BJ$23</f>
        <v>0</v>
      </c>
      <c r="X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group'!$BB$27:$BN$27)*prop_idu_male))*Probability!K118*Population!$DC118*(1-'By group'!X$28*'By group'!X$29)*'By group'!K$23+(1-prop_idu_part)*SUMPRODUCT(Population!$BB118:$BN118,'By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group'!$BB$27:$BN$27)*prop_idu_male)*Probability!BK118*Population!$DD118*(1-'By group'!BK$28*'By group'!BK$29)*'By group'!BK$23</f>
        <v>0</v>
      </c>
      <c r="Y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group'!$BB$27:$BN$27)*prop_idu_male))*Probability!L118*Population!$DC118*(1-'By group'!Y$28*'By group'!Y$29)*'By group'!L$23+(1-prop_idu_part)*SUMPRODUCT(Population!$BB118:$BN118,'By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group'!$BB$27:$BN$27)*prop_idu_male)*Probability!BL118*Population!$DD118*(1-'By group'!BL$28*'By group'!BL$29)*'By group'!BL$23</f>
        <v>1.6231254402749031E-5</v>
      </c>
      <c r="Z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group'!$BB$27:$BN$27)*prop_idu_male))*Probability!M118*Population!$DC118*(1-'By group'!Z$28*'By group'!Z$29)*'By group'!M$23+(1-prop_idu_part)*SUMPRODUCT(Population!$BB118:$BN118,'By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group'!$BB$27:$BN$27)*prop_idu_male)*Probability!BM118*Population!$DD118*(1-'By group'!BM$28*'By group'!BM$29)*'By group'!BM$23</f>
        <v>2.5169513110791448E-5</v>
      </c>
      <c r="AA118" s="191">
        <f>(1-(1-prop_idu_part)*SUMPRODUCT(Population!$BB118:$BN118,'By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group'!$BB$27:$BN$27)*prop_idu_male))*Probability!N118*Population!$DC118*(1-'By group'!AA$28*'By group'!AA$29)*'By group'!N$23+(1-prop_idu_part)*SUMPRODUCT(Population!$BB118:$BN118,'By group'!$BB$27:$BN$27)*prop_idu_male/(SUMPRODUCT(Population!$B118:$N118,'By group'!$B$27:$N$27)-(1-prop_idu_part)*SUMPRODUCT(Population!$BB118:$BN118,'By group'!$BB$27:$BN$27)*(1-prop_idu_male)+(1-prop_idu_part)*SUMPRODUCT(Population!$BB118:$BN118,'By group'!$BB$27:$BN$27)*prop_idu_male)*Probability!BN118*Population!$DD118*(1-'By group'!BN$28*'By group'!BN$29)*'By group'!BN$23</f>
        <v>2.0091206181798097E-5</v>
      </c>
      <c r="AB118" s="229">
        <f>Probability!B118*'By group'!$AB$24*'By group'!B$23</f>
        <v>0</v>
      </c>
      <c r="AC118" s="229">
        <f>Probability!C118*'By group'!$AB$24*'By group'!C$23</f>
        <v>5.0083013203554183E-2</v>
      </c>
      <c r="AD118" s="229">
        <f>Probability!D118*'By group'!$AB$24*'By group'!D$23</f>
        <v>7.3020844375177932E-2</v>
      </c>
      <c r="AE118" s="229">
        <f>Probability!E118*'By group'!$AB$24*'By group'!E$23</f>
        <v>8.4531405941546942E-2</v>
      </c>
      <c r="AF118" s="229">
        <f>Probability!F118*'By group'!$AB$24*'By group'!F$23</f>
        <v>4.4923771449065932E-2</v>
      </c>
      <c r="AG118" s="229">
        <f>Probability!G118*'By group'!$AB$24*'By group'!G$23</f>
        <v>2.6938982085051248E-2</v>
      </c>
      <c r="AH118" s="229">
        <f>Probability!H118*'By group'!$AB$24*'By group'!H$23</f>
        <v>2.2657184132667527E-2</v>
      </c>
      <c r="AI118" s="229">
        <f>Probability!I118*'By group'!$AB$24*'By group'!I$23</f>
        <v>0</v>
      </c>
      <c r="AJ118" s="229">
        <f>Probability!J118*'By group'!$AB$24*'By group'!J$23</f>
        <v>0</v>
      </c>
      <c r="AK118" s="229">
        <f>Probability!K118*'By group'!$AB$24*'By group'!K$23</f>
        <v>0</v>
      </c>
      <c r="AL118" s="229">
        <f>Probability!L118*'By group'!$AB$24*'By group'!L$23</f>
        <v>7.5892883751670602E-4</v>
      </c>
      <c r="AM118" s="229">
        <f>Probability!M118*'By group'!$AB$24*'By group'!M$23</f>
        <v>1.1768943257727067E-3</v>
      </c>
      <c r="AN118" s="229">
        <f>Probability!N118*'By group'!$AB$24*'By group'!N$23</f>
        <v>9.3947071945893186E-4</v>
      </c>
      <c r="AO118" s="40">
        <f>Probability!AO118*'By group'!$AO$24*'By group'!AO$23</f>
        <v>0</v>
      </c>
      <c r="AP118" s="42">
        <f>Probability!AP118*'By group'!$AO$24*'By group'!AP$23</f>
        <v>6.5738522360142167E-3</v>
      </c>
      <c r="AQ118" s="42">
        <f>Probability!AQ118*'By group'!$AO$24*'By group'!AQ$23</f>
        <v>9.5547272897408223E-3</v>
      </c>
      <c r="AR118" s="42">
        <f>Probability!AR118*'By group'!$AO$24*'By group'!AR$23</f>
        <v>1.1004084199876965E-2</v>
      </c>
      <c r="AS118" s="42">
        <f>Probability!AS118*'By group'!$AO$24*'By group'!AS$23</f>
        <v>5.8218015776853645E-3</v>
      </c>
      <c r="AT118" s="42">
        <f>Probability!AT118*'By group'!$AO$24*'By group'!AT$23</f>
        <v>3.4781710491298512E-3</v>
      </c>
      <c r="AU118" s="42">
        <f>Probability!AU118*'By group'!$AO$24*'By group'!AU$23</f>
        <v>2.9025422518210715E-3</v>
      </c>
      <c r="AV118" s="42">
        <f>Probability!AV118*'By group'!$AO$24*'By group'!AV$23</f>
        <v>0</v>
      </c>
      <c r="AW118" s="42">
        <f>Probability!AW118*'By group'!$AO$24*'By group'!AW$23</f>
        <v>0</v>
      </c>
      <c r="AX118" s="42">
        <f>Probability!AX118*'By group'!$AO$24*'By group'!AX$23</f>
        <v>0</v>
      </c>
      <c r="AY118" s="42">
        <f>Probability!AY118*'By group'!$AO$24*'By group'!AY$23</f>
        <v>9.7167595062098026E-5</v>
      </c>
      <c r="AZ118" s="42">
        <f>Probability!AZ118*'By group'!$AO$24*'By group'!AZ$23</f>
        <v>1.4912562371432013E-4</v>
      </c>
      <c r="BA118" s="43">
        <f>Probability!BA118*'By group'!$AO$24*'By group'!BA$23</f>
        <v>1.1716767503761462E-4</v>
      </c>
      <c r="BB118" s="191">
        <f>prop_idu_part*Probability!BB118*'By group'!$BB$24*'By group'!BB$23+Probability!BB118*'By group'!$BB$30*'By group'!BB$31</f>
        <v>0</v>
      </c>
      <c r="BC118" s="191">
        <f>prop_idu_part*Probability!BC118*'By group'!$BB$24*'By group'!BC$23+Probability!BC118*'By group'!$BB$30*'By group'!BC$31</f>
        <v>5.8641541405307848E-2</v>
      </c>
      <c r="BD118" s="191">
        <f>prop_idu_part*Probability!BD118*'By group'!$BB$24*'By group'!BD$23+Probability!BD118*'By group'!$BB$30*'By group'!BD$31</f>
        <v>0.13715842889596275</v>
      </c>
      <c r="BE118" s="191">
        <f>prop_idu_part*Probability!BE118*'By group'!$BB$24*'By group'!BE$23+Probability!BE118*'By group'!$BB$30*'By group'!BE$31</f>
        <v>0.13418730366475345</v>
      </c>
      <c r="BF118" s="191">
        <f>prop_idu_part*Probability!BF118*'By group'!$BB$24*'By group'!BF$23+Probability!BF118*'By group'!$BB$30*'By group'!BF$31</f>
        <v>4.3862286117614606E-2</v>
      </c>
      <c r="BG118" s="191">
        <f>prop_idu_part*Probability!BG118*'By group'!$BB$24*'By group'!BG$23+Probability!BG118*'By group'!$BB$30*'By group'!BG$31</f>
        <v>1.3394680618113414E-2</v>
      </c>
      <c r="BH118" s="191">
        <f>prop_idu_part*Probability!BH118*'By group'!$BB$24*'By group'!BH$23+Probability!BH118*'By group'!$BB$30*'By group'!BH$31</f>
        <v>1.0505969248395166E-2</v>
      </c>
      <c r="BI118" s="191">
        <f>prop_idu_part*Probability!BI118*'By group'!$BB$24*'By group'!BI$23+Probability!BI118*'By group'!$BB$30*'By group'!BI$31</f>
        <v>0</v>
      </c>
      <c r="BJ118" s="191">
        <f>prop_idu_part*Probability!BJ118*'By group'!$BB$24*'By group'!BJ$23+Probability!BJ118*'By group'!$BB$30*'By group'!BJ$31</f>
        <v>0</v>
      </c>
      <c r="BK118" s="191">
        <f>prop_idu_part*Probability!BK118*'By group'!$BB$24*'By group'!BK$23+Probability!BK118*'By group'!$BB$30*'By group'!BK$31</f>
        <v>0</v>
      </c>
      <c r="BL118" s="191">
        <f>prop_idu_part*Probability!BL118*'By group'!$BB$24*'By group'!BL$23+Probability!BL118*'By group'!$BB$30*'By group'!BL$31</f>
        <v>4.7659202566458225E-3</v>
      </c>
      <c r="BM118" s="191">
        <f>prop_idu_part*Probability!BM118*'By group'!$BB$24*'By group'!BM$23+Probability!BM118*'By group'!$BB$30*'By group'!BM$31</f>
        <v>2.382458721206372E-3</v>
      </c>
      <c r="BN118" s="192">
        <f>prop_idu_part*Probability!BN118*'By group'!$BB$24*'By group'!BN$23+Probability!BN118*'By group'!$BB$30*'By group'!BN$31</f>
        <v>1.733627004533674E-3</v>
      </c>
    </row>
    <row r="119" spans="1:66" x14ac:dyDescent="0.25">
      <c r="A119">
        <f t="shared" si="1"/>
        <v>57.5</v>
      </c>
      <c r="B119" s="190">
        <f>((1-(1-prop_idu_part)*SUMPRODUCT(Population!$BB119:$BN119,'By group'!$BB$27:$BN$27)*(1-prop_idu_male)/SUMPRODUCT(Population!$B119:$N119,'By group'!$B$27:$N$27))*Probability!O119*'By group'!$B$24*'By group'!O$23+(1-prop_idu_part)*SUMPRODUCT(Population!$BB119:$BN119,'By group'!$BB$27:$BN$27)*(1-prop_idu_male)/SUMPRODUCT(Population!$B119:$N119,'By group'!$B$27:$N$27)*Probability!BB119*'By group'!$B$24*'By group'!BB$23+Probability!AB119*Population!$DE119*(1-'By group'!AB$28*cond_eff)*'By group'!AB$23*prop_sw_use)*(1-Population!$DG119*circ_eff)</f>
        <v>0</v>
      </c>
      <c r="C119" s="191">
        <f>((1-(1-prop_idu_part)*SUMPRODUCT(Population!$BB119:$BN119,'By group'!$BB$27:$BN$27)*(1-prop_idu_male)/SUMPRODUCT(Population!$B119:$N119,'By group'!$B$27:$N$27))*Probability!P119*'By group'!$B$24*'By group'!P$23+(1-prop_idu_part)*SUMPRODUCT(Population!$BB119:$BN119,'By group'!$BB$27:$BN$27)*(1-prop_idu_male)/SUMPRODUCT(Population!$B119:$N119,'By group'!$B$27:$N$27)*Probability!BC119*'By group'!$B$24*'By group'!BC$23+Probability!AC119*Population!$DE119*(1-'By group'!AC$28*cond_eff)*'By group'!AC$23*prop_sw_use)*(1-Population!$DG119*circ_eff)</f>
        <v>2.3130361139646572E-3</v>
      </c>
      <c r="D119" s="191">
        <f>((1-(1-prop_idu_part)*SUMPRODUCT(Population!$BB119:$BN119,'By group'!$BB$27:$BN$27)*(1-prop_idu_male)/SUMPRODUCT(Population!$B119:$N119,'By group'!$B$27:$N$27))*Probability!Q119*'By group'!$B$24*'By group'!Q$23+(1-prop_idu_part)*SUMPRODUCT(Population!$BB119:$BN119,'By group'!$BB$27:$BN$27)*(1-prop_idu_male)/SUMPRODUCT(Population!$B119:$N119,'By group'!$B$27:$N$27)*Probability!BD119*'By group'!$B$24*'By group'!BD$23+Probability!AD119*Population!$DE119*(1-'By group'!AD$28*cond_eff)*'By group'!AD$23*prop_sw_use)*(1-Population!$DG119*circ_eff)</f>
        <v>3.3837817543257778E-3</v>
      </c>
      <c r="E119" s="191">
        <f>((1-(1-prop_idu_part)*SUMPRODUCT(Population!$BB119:$BN119,'By group'!$BB$27:$BN$27)*(1-prop_idu_male)/SUMPRODUCT(Population!$B119:$N119,'By group'!$B$27:$N$27))*Probability!R119*'By group'!$B$24*'By group'!R$23+(1-prop_idu_part)*SUMPRODUCT(Population!$BB119:$BN119,'By group'!$BB$27:$BN$27)*(1-prop_idu_male)/SUMPRODUCT(Population!$B119:$N119,'By group'!$B$27:$N$27)*Probability!BE119*'By group'!$B$24*'By group'!BE$23+Probability!AE119*Population!$DE119*(1-'By group'!AE$28*cond_eff)*'By group'!AE$23*prop_sw_use)*(1-Population!$DG119*circ_eff)</f>
        <v>3.9357439924355836E-3</v>
      </c>
      <c r="F119" s="191">
        <f>((1-(1-prop_idu_part)*SUMPRODUCT(Population!$BB119:$BN119,'By group'!$BB$27:$BN$27)*(1-prop_idu_male)/SUMPRODUCT(Population!$B119:$N119,'By group'!$B$27:$N$27))*Probability!S119*'By group'!$B$24*'By group'!S$23+(1-prop_idu_part)*SUMPRODUCT(Population!$BB119:$BN119,'By group'!$BB$27:$BN$27)*(1-prop_idu_male)/SUMPRODUCT(Population!$B119:$N119,'By group'!$B$27:$N$27)*Probability!BF119*'By group'!$B$24*'By group'!BF$23+Probability!AF119*Population!$DE119*(1-'By group'!AF$28*cond_eff)*'By group'!AF$23*prop_sw_use)*(1-Population!$DG119*circ_eff)</f>
        <v>2.0991779055993015E-3</v>
      </c>
      <c r="G119" s="191">
        <f>((1-(1-prop_idu_part)*SUMPRODUCT(Population!$BB119:$BN119,'By group'!$BB$27:$BN$27)*(1-prop_idu_male)/SUMPRODUCT(Population!$B119:$N119,'By group'!$B$27:$N$27))*Probability!T119*'By group'!$B$24*'By group'!T$23+(1-prop_idu_part)*SUMPRODUCT(Population!$BB119:$BN119,'By group'!$BB$27:$BN$27)*(1-prop_idu_male)/SUMPRODUCT(Population!$B119:$N119,'By group'!$B$27:$N$27)*Probability!BG119*'By group'!$B$24*'By group'!BG$23+Probability!AG119*Population!$DE119*(1-'By group'!AG$28*cond_eff)*'By group'!AG$23*prop_sw_use)*(1-Population!$DG119*circ_eff)</f>
        <v>1.262071503567538E-3</v>
      </c>
      <c r="H119" s="191">
        <f>((1-(1-prop_idu_part)*SUMPRODUCT(Population!$BB119:$BN119,'By group'!$BB$27:$BN$27)*(1-prop_idu_male)/SUMPRODUCT(Population!$B119:$N119,'By group'!$B$27:$N$27))*Probability!U119*'By group'!$B$24*'By group'!U$23+(1-prop_idu_part)*SUMPRODUCT(Population!$BB119:$BN119,'By group'!$BB$27:$BN$27)*(1-prop_idu_male)/SUMPRODUCT(Population!$B119:$N119,'By group'!$B$27:$N$27)*Probability!BH119*'By group'!$B$24*'By group'!BH$23+Probability!AH119*Population!$DE119*(1-'By group'!AH$28*cond_eff)*'By group'!AH$23*prop_sw_use)*(1-Population!$DG119*circ_eff)</f>
        <v>1.0663305733652156E-3</v>
      </c>
      <c r="I119" s="191">
        <f>((1-(1-prop_idu_part)*SUMPRODUCT(Population!$BB119:$BN119,'By group'!$BB$27:$BN$27)*(1-prop_idu_male)/SUMPRODUCT(Population!$B119:$N119,'By group'!$B$27:$N$27))*Probability!V119*'By group'!$B$24*'By group'!V$23+(1-prop_idu_part)*SUMPRODUCT(Population!$BB119:$BN119,'By group'!$BB$27:$BN$27)*(1-prop_idu_male)/SUMPRODUCT(Population!$B119:$N119,'By group'!$B$27:$N$27)*Probability!BI119*'By group'!$B$24*'By group'!BI$23+Probability!AI119*Population!$DE119*(1-'By group'!AI$28*cond_eff)*'By group'!AI$23*prop_sw_use)*(1-Population!$DG119*circ_eff)</f>
        <v>0</v>
      </c>
      <c r="J119" s="191">
        <f>((1-(1-prop_idu_part)*SUMPRODUCT(Population!$BB119:$BN119,'By group'!$BB$27:$BN$27)*(1-prop_idu_male)/SUMPRODUCT(Population!$B119:$N119,'By group'!$B$27:$N$27))*Probability!W119*'By group'!$B$24*'By group'!W$23+(1-prop_idu_part)*SUMPRODUCT(Population!$BB119:$BN119,'By group'!$BB$27:$BN$27)*(1-prop_idu_male)/SUMPRODUCT(Population!$B119:$N119,'By group'!$B$27:$N$27)*Probability!BJ119*'By group'!$B$24*'By group'!BJ$23+Probability!AJ119*Population!$DE119*(1-'By group'!AJ$28*cond_eff)*'By group'!AJ$23*prop_sw_use)*(1-Population!$DG119*circ_eff)</f>
        <v>0</v>
      </c>
      <c r="K119" s="191">
        <f>((1-(1-prop_idu_part)*SUMPRODUCT(Population!$BB119:$BN119,'By group'!$BB$27:$BN$27)*(1-prop_idu_male)/SUMPRODUCT(Population!$B119:$N119,'By group'!$B$27:$N$27))*Probability!X119*'By group'!$B$24*'By group'!X$23+(1-prop_idu_part)*SUMPRODUCT(Population!$BB119:$BN119,'By group'!$BB$27:$BN$27)*(1-prop_idu_male)/SUMPRODUCT(Population!$B119:$N119,'By group'!$B$27:$N$27)*Probability!BK119*'By group'!$B$24*'By group'!BK$23+Probability!AK119*Population!$DE119*(1-'By group'!AK$28*cond_eff)*'By group'!AK$23*prop_sw_use)*(1-Population!$DG119*circ_eff)</f>
        <v>0</v>
      </c>
      <c r="L119" s="191">
        <f>((1-(1-prop_idu_part)*SUMPRODUCT(Population!$BB119:$BN119,'By group'!$BB$27:$BN$27)*(1-prop_idu_male)/SUMPRODUCT(Population!$B119:$N119,'By group'!$B$27:$N$27))*Probability!Y119*'By group'!$B$24*'By group'!Y$23+(1-prop_idu_part)*SUMPRODUCT(Population!$BB119:$BN119,'By group'!$BB$27:$BN$27)*(1-prop_idu_male)/SUMPRODUCT(Population!$B119:$N119,'By group'!$B$27:$N$27)*Probability!BL119*'By group'!$B$24*'By group'!BL$23+Probability!AL119*Population!$DE119*(1-'By group'!AL$28*cond_eff)*'By group'!AL$23*prop_sw_use)*(1-Population!$DG119*circ_eff)</f>
        <v>3.5732210003588496E-5</v>
      </c>
      <c r="M119" s="191">
        <f>((1-(1-prop_idu_part)*SUMPRODUCT(Population!$BB119:$BN119,'By group'!$BB$27:$BN$27)*(1-prop_idu_male)/SUMPRODUCT(Population!$B119:$N119,'By group'!$B$27:$N$27))*Probability!Z119*'By group'!$B$24*'By group'!Z$23+(1-prop_idu_part)*SUMPRODUCT(Population!$BB119:$BN119,'By group'!$BB$27:$BN$27)*(1-prop_idu_male)/SUMPRODUCT(Population!$B119:$N119,'By group'!$B$27:$N$27)*Probability!BM119*'By group'!$B$24*'By group'!BM$23+Probability!AM119*Population!$DE119*(1-'By group'!AM$28*cond_eff)*'By group'!AM$23*prop_sw_use)*(1-Population!$DG119*circ_eff)</f>
        <v>5.5696754199115748E-5</v>
      </c>
      <c r="N119" s="191">
        <f>((1-(1-prop_idu_part)*SUMPRODUCT(Population!$BB119:$BN119,'By group'!$BB$27:$BN$27)*(1-prop_idu_male)/SUMPRODUCT(Population!$B119:$N119,'By group'!$B$27:$N$27))*Probability!AA119*'By group'!$B$24*'By group'!AA$23+(1-prop_idu_part)*SUMPRODUCT(Population!$BB119:$BN119,'By group'!$BB$27:$BN$27)*(1-prop_idu_male)/SUMPRODUCT(Population!$B119:$N119,'By group'!$B$27:$N$27)*Probability!BN119*'By group'!$B$24*'By group'!BN$23+Probability!AN119*Population!$DE119*(1-'By group'!AN$28*cond_eff)*'By group'!AN$23*prop_sw_use)*(1-Population!$DG119*circ_eff)</f>
        <v>4.4722688860402636E-5</v>
      </c>
      <c r="O119" s="190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group'!$BB$27:$BN$27)*prop_idu_male))*Probability!B119*Population!$DC119*(1-'By group'!O$28*'By group'!O$29)*'By group'!B$23+(1-prop_idu_part)*SUMPRODUCT(Population!$BB119:$BN119,'By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group'!$BB$27:$BN$27)*prop_idu_male)*Probability!BB119*Population!$DD119*(1-'By group'!BB$28*'By group'!BB$29)*'By group'!BB$23</f>
        <v>0</v>
      </c>
      <c r="P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group'!$BB$27:$BN$27)*prop_idu_male))*Probability!C119*Population!$DC119*(1-'By group'!P$28*'By group'!P$29)*'By group'!C$23+(1-prop_idu_part)*SUMPRODUCT(Population!$BB119:$BN119,'By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group'!$BB$27:$BN$27)*prop_idu_male)*Probability!BC119*Population!$DD119*(1-'By group'!BC$28*'By group'!BC$29)*'By group'!BC$23</f>
        <v>1.0713339983633317E-3</v>
      </c>
      <c r="Q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group'!$BB$27:$BN$27)*prop_idu_male))*Probability!D119*Population!$DC119*(1-'By group'!Q$28*'By group'!Q$29)*'By group'!D$23+(1-prop_idu_part)*SUMPRODUCT(Population!$BB119:$BN119,'By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group'!$BB$27:$BN$27)*prop_idu_male)*Probability!BD119*Population!$DD119*(1-'By group'!BD$28*'By group'!BD$29)*'By group'!BD$23</f>
        <v>1.5619726523006102E-3</v>
      </c>
      <c r="R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group'!$BB$27:$BN$27)*prop_idu_male))*Probability!E119*Population!$DC119*(1-'By group'!R$28*'By group'!R$29)*'By group'!E$23+(1-prop_idu_part)*SUMPRODUCT(Population!$BB119:$BN119,'By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group'!$BB$27:$BN$27)*prop_idu_male)*Probability!BE119*Population!$DD119*(1-'By group'!BE$28*'By group'!BE$29)*'By group'!BE$23</f>
        <v>1.8081537577090518E-3</v>
      </c>
      <c r="S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group'!$BB$27:$BN$27)*prop_idu_male))*Probability!F119*Population!$DC119*(1-'By group'!S$28*'By group'!S$29)*'By group'!F$23+(1-prop_idu_part)*SUMPRODUCT(Population!$BB119:$BN119,'By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group'!$BB$27:$BN$27)*prop_idu_male)*Probability!BF119*Population!$DD119*(1-'By group'!BF$28*'By group'!BF$29)*'By group'!BF$23</f>
        <v>9.6091979019458497E-4</v>
      </c>
      <c r="T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group'!$BB$27:$BN$27)*prop_idu_male))*Probability!G119*Population!$DC119*(1-'By group'!T$28*'By group'!T$29)*'By group'!G$23+(1-prop_idu_part)*SUMPRODUCT(Population!$BB119:$BN119,'By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group'!$BB$27:$BN$27)*prop_idu_male)*Probability!BG119*Population!$DD119*(1-'By group'!BG$28*'By group'!BG$29)*'By group'!BG$23</f>
        <v>5.7621885622510555E-4</v>
      </c>
      <c r="U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group'!$BB$27:$BN$27)*prop_idu_male))*Probability!H119*Population!$DC119*(1-'By group'!U$28*'By group'!U$29)*'By group'!H$23+(1-prop_idu_part)*SUMPRODUCT(Population!$BB119:$BN119,'By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group'!$BB$27:$BN$27)*prop_idu_male)*Probability!BH119*Population!$DD119*(1-'By group'!BH$28*'By group'!BH$29)*'By group'!BH$23</f>
        <v>4.8462005363748942E-4</v>
      </c>
      <c r="V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group'!$BB$27:$BN$27)*prop_idu_male))*Probability!I119*Population!$DC119*(1-'By group'!V$28*'By group'!V$29)*'By group'!I$23+(1-prop_idu_part)*SUMPRODUCT(Population!$BB119:$BN119,'By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group'!$BB$27:$BN$27)*prop_idu_male)*Probability!BI119*Population!$DD119*(1-'By group'!BI$28*'By group'!BI$29)*'By group'!BI$23</f>
        <v>0</v>
      </c>
      <c r="W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group'!$BB$27:$BN$27)*prop_idu_male))*Probability!J119*Population!$DC119*(1-'By group'!W$28*'By group'!W$29)*'By group'!J$23+(1-prop_idu_part)*SUMPRODUCT(Population!$BB119:$BN119,'By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group'!$BB$27:$BN$27)*prop_idu_male)*Probability!BJ119*Population!$DD119*(1-'By group'!BJ$28*'By group'!BJ$29)*'By group'!BJ$23</f>
        <v>0</v>
      </c>
      <c r="X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group'!$BB$27:$BN$27)*prop_idu_male))*Probability!K119*Population!$DC119*(1-'By group'!X$28*'By group'!X$29)*'By group'!K$23+(1-prop_idu_part)*SUMPRODUCT(Population!$BB119:$BN119,'By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group'!$BB$27:$BN$27)*prop_idu_male)*Probability!BK119*Population!$DD119*(1-'By group'!BK$28*'By group'!BK$29)*'By group'!BK$23</f>
        <v>0</v>
      </c>
      <c r="Y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group'!$BB$27:$BN$27)*prop_idu_male))*Probability!L119*Population!$DC119*(1-'By group'!Y$28*'By group'!Y$29)*'By group'!L$23+(1-prop_idu_part)*SUMPRODUCT(Population!$BB119:$BN119,'By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group'!$BB$27:$BN$27)*prop_idu_male)*Probability!BL119*Population!$DD119*(1-'By group'!BL$28*'By group'!BL$29)*'By group'!BL$23</f>
        <v>1.6232981124315509E-5</v>
      </c>
      <c r="Z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group'!$BB$27:$BN$27)*prop_idu_male))*Probability!M119*Population!$DC119*(1-'By group'!Z$28*'By group'!Z$29)*'By group'!M$23+(1-prop_idu_part)*SUMPRODUCT(Population!$BB119:$BN119,'By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group'!$BB$27:$BN$27)*prop_idu_male)*Probability!BM119*Population!$DD119*(1-'By group'!BM$28*'By group'!BM$29)*'By group'!BM$23</f>
        <v>2.5172170027935279E-5</v>
      </c>
      <c r="AA119" s="191">
        <f>(1-(1-prop_idu_part)*SUMPRODUCT(Population!$BB119:$BN119,'By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group'!$BB$27:$BN$27)*prop_idu_male))*Probability!N119*Population!$DC119*(1-'By group'!AA$28*'By group'!AA$29)*'By group'!N$23+(1-prop_idu_part)*SUMPRODUCT(Population!$BB119:$BN119,'By group'!$BB$27:$BN$27)*prop_idu_male/(SUMPRODUCT(Population!$B119:$N119,'By group'!$B$27:$N$27)-(1-prop_idu_part)*SUMPRODUCT(Population!$BB119:$BN119,'By group'!$BB$27:$BN$27)*(1-prop_idu_male)+(1-prop_idu_part)*SUMPRODUCT(Population!$BB119:$BN119,'By group'!$BB$27:$BN$27)*prop_idu_male)*Probability!BN119*Population!$DD119*(1-'By group'!BN$28*'By group'!BN$29)*'By group'!BN$23</f>
        <v>2.0092213304757239E-5</v>
      </c>
      <c r="AB119" s="229">
        <f>Probability!B119*'By group'!$AB$24*'By group'!B$23</f>
        <v>0</v>
      </c>
      <c r="AC119" s="229">
        <f>Probability!C119*'By group'!$AB$24*'By group'!C$23</f>
        <v>5.0087068160668401E-2</v>
      </c>
      <c r="AD119" s="229">
        <f>Probability!D119*'By group'!$AB$24*'By group'!D$23</f>
        <v>7.3027507633968092E-2</v>
      </c>
      <c r="AE119" s="229">
        <f>Probability!E119*'By group'!$AB$24*'By group'!E$23</f>
        <v>8.4540435542709486E-2</v>
      </c>
      <c r="AF119" s="229">
        <f>Probability!F119*'By group'!$AB$24*'By group'!F$23</f>
        <v>4.4929107199271463E-2</v>
      </c>
      <c r="AG119" s="229">
        <f>Probability!G119*'By group'!$AB$24*'By group'!G$23</f>
        <v>2.6942383645133173E-2</v>
      </c>
      <c r="AH119" s="229">
        <f>Probability!H119*'By group'!$AB$24*'By group'!H$23</f>
        <v>2.2660156904109063E-2</v>
      </c>
      <c r="AI119" s="229">
        <f>Probability!I119*'By group'!$AB$24*'By group'!I$23</f>
        <v>0</v>
      </c>
      <c r="AJ119" s="229">
        <f>Probability!J119*'By group'!$AB$24*'By group'!J$23</f>
        <v>0</v>
      </c>
      <c r="AK119" s="229">
        <f>Probability!K119*'By group'!$AB$24*'By group'!K$23</f>
        <v>0</v>
      </c>
      <c r="AL119" s="229">
        <f>Probability!L119*'By group'!$AB$24*'By group'!L$23</f>
        <v>7.5903321289011395E-4</v>
      </c>
      <c r="AM119" s="229">
        <f>Probability!M119*'By group'!$AB$24*'By group'!M$23</f>
        <v>1.1770552112313555E-3</v>
      </c>
      <c r="AN119" s="229">
        <f>Probability!N119*'By group'!$AB$24*'By group'!N$23</f>
        <v>9.3954704899904104E-4</v>
      </c>
      <c r="AO119" s="40">
        <f>Probability!AO119*'By group'!$AO$24*'By group'!AO$23</f>
        <v>0</v>
      </c>
      <c r="AP119" s="42">
        <f>Probability!AP119*'By group'!$AO$24*'By group'!AP$23</f>
        <v>6.5860913426545355E-3</v>
      </c>
      <c r="AQ119" s="42">
        <f>Probability!AQ119*'By group'!$AO$24*'By group'!AQ$23</f>
        <v>9.5736935283861641E-3</v>
      </c>
      <c r="AR119" s="42">
        <f>Probability!AR119*'By group'!$AO$24*'By group'!AR$23</f>
        <v>1.1028078496364415E-2</v>
      </c>
      <c r="AS119" s="42">
        <f>Probability!AS119*'By group'!$AO$24*'By group'!AS$23</f>
        <v>5.8354584733187184E-3</v>
      </c>
      <c r="AT119" s="42">
        <f>Probability!AT119*'By group'!$AO$24*'By group'!AT$23</f>
        <v>3.4867861752623042E-3</v>
      </c>
      <c r="AU119" s="42">
        <f>Probability!AU119*'By group'!$AO$24*'By group'!AU$23</f>
        <v>2.9104846861786951E-3</v>
      </c>
      <c r="AV119" s="42">
        <f>Probability!AV119*'By group'!$AO$24*'By group'!AV$23</f>
        <v>0</v>
      </c>
      <c r="AW119" s="42">
        <f>Probability!AW119*'By group'!$AO$24*'By group'!AW$23</f>
        <v>0</v>
      </c>
      <c r="AX119" s="42">
        <f>Probability!AX119*'By group'!$AO$24*'By group'!AX$23</f>
        <v>0</v>
      </c>
      <c r="AY119" s="42">
        <f>Probability!AY119*'By group'!$AO$24*'By group'!AY$23</f>
        <v>9.7435837493124199E-5</v>
      </c>
      <c r="AZ119" s="42">
        <f>Probability!AZ119*'By group'!$AO$24*'By group'!AZ$23</f>
        <v>1.4958663670078891E-4</v>
      </c>
      <c r="BA119" s="43">
        <f>Probability!BA119*'By group'!$AO$24*'By group'!BA$23</f>
        <v>1.1758250543595431E-4</v>
      </c>
      <c r="BB119" s="191">
        <f>prop_idu_part*Probability!BB119*'By group'!$BB$24*'By group'!BB$23+Probability!BB119*'By group'!$BB$30*'By group'!BB$31</f>
        <v>0</v>
      </c>
      <c r="BC119" s="191">
        <f>prop_idu_part*Probability!BC119*'By group'!$BB$24*'By group'!BC$23+Probability!BC119*'By group'!$BB$30*'By group'!BC$31</f>
        <v>5.8641451921714383E-2</v>
      </c>
      <c r="BD119" s="191">
        <f>prop_idu_part*Probability!BD119*'By group'!$BB$24*'By group'!BD$23+Probability!BD119*'By group'!$BB$30*'By group'!BD$31</f>
        <v>0.13715863690486474</v>
      </c>
      <c r="BE119" s="191">
        <f>prop_idu_part*Probability!BE119*'By group'!$BB$24*'By group'!BE$23+Probability!BE119*'By group'!$BB$30*'By group'!BE$31</f>
        <v>0.13418812898430194</v>
      </c>
      <c r="BF119" s="191">
        <f>prop_idu_part*Probability!BF119*'By group'!$BB$24*'By group'!BF$23+Probability!BF119*'By group'!$BB$30*'By group'!BF$31</f>
        <v>4.3862721138430948E-2</v>
      </c>
      <c r="BG119" s="191">
        <f>prop_idu_part*Probability!BG119*'By group'!$BB$24*'By group'!BG$23+Probability!BG119*'By group'!$BB$30*'By group'!BG$31</f>
        <v>1.3394849100451963E-2</v>
      </c>
      <c r="BH119" s="191">
        <f>prop_idu_part*Probability!BH119*'By group'!$BB$24*'By group'!BH$23+Probability!BH119*'By group'!$BB$30*'By group'!BH$31</f>
        <v>1.0506139900632563E-2</v>
      </c>
      <c r="BI119" s="191">
        <f>prop_idu_part*Probability!BI119*'By group'!$BB$24*'By group'!BI$23+Probability!BI119*'By group'!$BB$30*'By group'!BI$31</f>
        <v>0</v>
      </c>
      <c r="BJ119" s="191">
        <f>prop_idu_part*Probability!BJ119*'By group'!$BB$24*'By group'!BJ$23+Probability!BJ119*'By group'!$BB$30*'By group'!BJ$31</f>
        <v>0</v>
      </c>
      <c r="BK119" s="191">
        <f>prop_idu_part*Probability!BK119*'By group'!$BB$24*'By group'!BK$23+Probability!BK119*'By group'!$BB$30*'By group'!BK$31</f>
        <v>0</v>
      </c>
      <c r="BL119" s="191">
        <f>prop_idu_part*Probability!BL119*'By group'!$BB$24*'By group'!BL$23+Probability!BL119*'By group'!$BB$30*'By group'!BL$31</f>
        <v>4.7660024298788583E-3</v>
      </c>
      <c r="BM119" s="191">
        <f>prop_idu_part*Probability!BM119*'By group'!$BB$24*'By group'!BM$23+Probability!BM119*'By group'!$BB$30*'By group'!BM$31</f>
        <v>2.3825076833045638E-3</v>
      </c>
      <c r="BN119" s="192">
        <f>prop_idu_part*Probability!BN119*'By group'!$BB$24*'By group'!BN$23+Probability!BN119*'By group'!$BB$30*'By group'!BN$31</f>
        <v>1.7336544645296899E-3</v>
      </c>
    </row>
    <row r="120" spans="1:66" x14ac:dyDescent="0.25">
      <c r="A120">
        <f t="shared" si="1"/>
        <v>58</v>
      </c>
      <c r="B120" s="190">
        <f>((1-(1-prop_idu_part)*SUMPRODUCT(Population!$BB120:$BN120,'By group'!$BB$27:$BN$27)*(1-prop_idu_male)/SUMPRODUCT(Population!$B120:$N120,'By group'!$B$27:$N$27))*Probability!O120*'By group'!$B$24*'By group'!O$23+(1-prop_idu_part)*SUMPRODUCT(Population!$BB120:$BN120,'By group'!$BB$27:$BN$27)*(1-prop_idu_male)/SUMPRODUCT(Population!$B120:$N120,'By group'!$B$27:$N$27)*Probability!BB120*'By group'!$B$24*'By group'!BB$23+Probability!AB120*Population!$DE120*(1-'By group'!AB$28*cond_eff)*'By group'!AB$23*prop_sw_use)*(1-Population!$DG120*circ_eff)</f>
        <v>0</v>
      </c>
      <c r="C120" s="191">
        <f>((1-(1-prop_idu_part)*SUMPRODUCT(Population!$BB120:$BN120,'By group'!$BB$27:$BN$27)*(1-prop_idu_male)/SUMPRODUCT(Population!$B120:$N120,'By group'!$B$27:$N$27))*Probability!P120*'By group'!$B$24*'By group'!P$23+(1-prop_idu_part)*SUMPRODUCT(Population!$BB120:$BN120,'By group'!$BB$27:$BN$27)*(1-prop_idu_male)/SUMPRODUCT(Population!$B120:$N120,'By group'!$B$27:$N$27)*Probability!BC120*'By group'!$B$24*'By group'!BC$23+Probability!AC120*Population!$DE120*(1-'By group'!AC$28*cond_eff)*'By group'!AC$23*prop_sw_use)*(1-Population!$DG120*circ_eff)</f>
        <v>2.3131660753314522E-3</v>
      </c>
      <c r="D120" s="191">
        <f>((1-(1-prop_idu_part)*SUMPRODUCT(Population!$BB120:$BN120,'By group'!$BB$27:$BN$27)*(1-prop_idu_male)/SUMPRODUCT(Population!$B120:$N120,'By group'!$B$27:$N$27))*Probability!Q120*'By group'!$B$24*'By group'!Q$23+(1-prop_idu_part)*SUMPRODUCT(Population!$BB120:$BN120,'By group'!$BB$27:$BN$27)*(1-prop_idu_male)/SUMPRODUCT(Population!$B120:$N120,'By group'!$B$27:$N$27)*Probability!BD120*'By group'!$B$24*'By group'!BD$23+Probability!AD120*Population!$DE120*(1-'By group'!AD$28*cond_eff)*'By group'!AD$23*prop_sw_use)*(1-Population!$DG120*circ_eff)</f>
        <v>3.3840053902402609E-3</v>
      </c>
      <c r="E120" s="191">
        <f>((1-(1-prop_idu_part)*SUMPRODUCT(Population!$BB120:$BN120,'By group'!$BB$27:$BN$27)*(1-prop_idu_male)/SUMPRODUCT(Population!$B120:$N120,'By group'!$B$27:$N$27))*Probability!R120*'By group'!$B$24*'By group'!R$23+(1-prop_idu_part)*SUMPRODUCT(Population!$BB120:$BN120,'By group'!$BB$27:$BN$27)*(1-prop_idu_male)/SUMPRODUCT(Population!$B120:$N120,'By group'!$B$27:$N$27)*Probability!BE120*'By group'!$B$24*'By group'!BE$23+Probability!AE120*Population!$DE120*(1-'By group'!AE$28*cond_eff)*'By group'!AE$23*prop_sw_use)*(1-Population!$DG120*circ_eff)</f>
        <v>3.9360667253485141E-3</v>
      </c>
      <c r="F120" s="191">
        <f>((1-(1-prop_idu_part)*SUMPRODUCT(Population!$BB120:$BN120,'By group'!$BB$27:$BN$27)*(1-prop_idu_male)/SUMPRODUCT(Population!$B120:$N120,'By group'!$B$27:$N$27))*Probability!S120*'By group'!$B$24*'By group'!S$23+(1-prop_idu_part)*SUMPRODUCT(Population!$BB120:$BN120,'By group'!$BB$27:$BN$27)*(1-prop_idu_male)/SUMPRODUCT(Population!$B120:$N120,'By group'!$B$27:$N$27)*Probability!BF120*'By group'!$B$24*'By group'!BF$23+Probability!AF120*Population!$DE120*(1-'By group'!AF$28*cond_eff)*'By group'!AF$23*prop_sw_use)*(1-Population!$DG120*circ_eff)</f>
        <v>2.0993776700979883E-3</v>
      </c>
      <c r="G120" s="191">
        <f>((1-(1-prop_idu_part)*SUMPRODUCT(Population!$BB120:$BN120,'By group'!$BB$27:$BN$27)*(1-prop_idu_male)/SUMPRODUCT(Population!$B120:$N120,'By group'!$B$27:$N$27))*Probability!T120*'By group'!$B$24*'By group'!T$23+(1-prop_idu_part)*SUMPRODUCT(Population!$BB120:$BN120,'By group'!$BB$27:$BN$27)*(1-prop_idu_male)/SUMPRODUCT(Population!$B120:$N120,'By group'!$B$27:$N$27)*Probability!BG120*'By group'!$B$24*'By group'!BG$23+Probability!AG120*Population!$DE120*(1-'By group'!AG$28*cond_eff)*'By group'!AG$23*prop_sw_use)*(1-Population!$DG120*circ_eff)</f>
        <v>1.2622035895617585E-3</v>
      </c>
      <c r="H120" s="191">
        <f>((1-(1-prop_idu_part)*SUMPRODUCT(Population!$BB120:$BN120,'By group'!$BB$27:$BN$27)*(1-prop_idu_male)/SUMPRODUCT(Population!$B120:$N120,'By group'!$B$27:$N$27))*Probability!U120*'By group'!$B$24*'By group'!U$23+(1-prop_idu_part)*SUMPRODUCT(Population!$BB120:$BN120,'By group'!$BB$27:$BN$27)*(1-prop_idu_male)/SUMPRODUCT(Population!$B120:$N120,'By group'!$B$27:$N$27)*Probability!BH120*'By group'!$B$24*'By group'!BH$23+Probability!AH120*Population!$DE120*(1-'By group'!AH$28*cond_eff)*'By group'!AH$23*prop_sw_use)*(1-Population!$DG120*circ_eff)</f>
        <v>1.0664554287607873E-3</v>
      </c>
      <c r="I120" s="191">
        <f>((1-(1-prop_idu_part)*SUMPRODUCT(Population!$BB120:$BN120,'By group'!$BB$27:$BN$27)*(1-prop_idu_male)/SUMPRODUCT(Population!$B120:$N120,'By group'!$B$27:$N$27))*Probability!V120*'By group'!$B$24*'By group'!V$23+(1-prop_idu_part)*SUMPRODUCT(Population!$BB120:$BN120,'By group'!$BB$27:$BN$27)*(1-prop_idu_male)/SUMPRODUCT(Population!$B120:$N120,'By group'!$B$27:$N$27)*Probability!BI120*'By group'!$B$24*'By group'!BI$23+Probability!AI120*Population!$DE120*(1-'By group'!AI$28*cond_eff)*'By group'!AI$23*prop_sw_use)*(1-Population!$DG120*circ_eff)</f>
        <v>0</v>
      </c>
      <c r="J120" s="191">
        <f>((1-(1-prop_idu_part)*SUMPRODUCT(Population!$BB120:$BN120,'By group'!$BB$27:$BN$27)*(1-prop_idu_male)/SUMPRODUCT(Population!$B120:$N120,'By group'!$B$27:$N$27))*Probability!W120*'By group'!$B$24*'By group'!W$23+(1-prop_idu_part)*SUMPRODUCT(Population!$BB120:$BN120,'By group'!$BB$27:$BN$27)*(1-prop_idu_male)/SUMPRODUCT(Population!$B120:$N120,'By group'!$B$27:$N$27)*Probability!BJ120*'By group'!$B$24*'By group'!BJ$23+Probability!AJ120*Population!$DE120*(1-'By group'!AJ$28*cond_eff)*'By group'!AJ$23*prop_sw_use)*(1-Population!$DG120*circ_eff)</f>
        <v>0</v>
      </c>
      <c r="K120" s="191">
        <f>((1-(1-prop_idu_part)*SUMPRODUCT(Population!$BB120:$BN120,'By group'!$BB$27:$BN$27)*(1-prop_idu_male)/SUMPRODUCT(Population!$B120:$N120,'By group'!$B$27:$N$27))*Probability!X120*'By group'!$B$24*'By group'!X$23+(1-prop_idu_part)*SUMPRODUCT(Population!$BB120:$BN120,'By group'!$BB$27:$BN$27)*(1-prop_idu_male)/SUMPRODUCT(Population!$B120:$N120,'By group'!$B$27:$N$27)*Probability!BK120*'By group'!$B$24*'By group'!BK$23+Probability!AK120*Population!$DE120*(1-'By group'!AK$28*cond_eff)*'By group'!AK$23*prop_sw_use)*(1-Population!$DG120*circ_eff)</f>
        <v>0</v>
      </c>
      <c r="L120" s="191">
        <f>((1-(1-prop_idu_part)*SUMPRODUCT(Population!$BB120:$BN120,'By group'!$BB$27:$BN$27)*(1-prop_idu_male)/SUMPRODUCT(Population!$B120:$N120,'By group'!$B$27:$N$27))*Probability!Y120*'By group'!$B$24*'By group'!Y$23+(1-prop_idu_part)*SUMPRODUCT(Population!$BB120:$BN120,'By group'!$BB$27:$BN$27)*(1-prop_idu_male)/SUMPRODUCT(Population!$B120:$N120,'By group'!$B$27:$N$27)*Probability!BL120*'By group'!$B$24*'By group'!BL$23+Probability!AL120*Population!$DE120*(1-'By group'!AL$28*cond_eff)*'By group'!AL$23*prop_sw_use)*(1-Population!$DG120*circ_eff)</f>
        <v>3.5736610112334302E-5</v>
      </c>
      <c r="M120" s="191">
        <f>((1-(1-prop_idu_part)*SUMPRODUCT(Population!$BB120:$BN120,'By group'!$BB$27:$BN$27)*(1-prop_idu_male)/SUMPRODUCT(Population!$B120:$N120,'By group'!$B$27:$N$27))*Probability!Z120*'By group'!$B$24*'By group'!Z$23+(1-prop_idu_part)*SUMPRODUCT(Population!$BB120:$BN120,'By group'!$BB$27:$BN$27)*(1-prop_idu_male)/SUMPRODUCT(Population!$B120:$N120,'By group'!$B$27:$N$27)*Probability!BM120*'By group'!$B$24*'By group'!BM$23+Probability!AM120*Population!$DE120*(1-'By group'!AM$28*cond_eff)*'By group'!AM$23*prop_sw_use)*(1-Population!$DG120*circ_eff)</f>
        <v>5.5704315235537632E-5</v>
      </c>
      <c r="N120" s="191">
        <f>((1-(1-prop_idu_part)*SUMPRODUCT(Population!$BB120:$BN120,'By group'!$BB$27:$BN$27)*(1-prop_idu_male)/SUMPRODUCT(Population!$B120:$N120,'By group'!$B$27:$N$27))*Probability!AA120*'By group'!$B$24*'By group'!AA$23+(1-prop_idu_part)*SUMPRODUCT(Population!$BB120:$BN120,'By group'!$BB$27:$BN$27)*(1-prop_idu_male)/SUMPRODUCT(Population!$B120:$N120,'By group'!$B$27:$N$27)*Probability!BN120*'By group'!$B$24*'By group'!BN$23+Probability!AN120*Population!$DE120*(1-'By group'!AN$28*cond_eff)*'By group'!AN$23*prop_sw_use)*(1-Population!$DG120*circ_eff)</f>
        <v>4.4727683799547984E-5</v>
      </c>
      <c r="O120" s="190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group'!$BB$27:$BN$27)*prop_idu_male))*Probability!B120*Population!$DC120*(1-'By group'!O$28*'By group'!O$29)*'By group'!B$23+(1-prop_idu_part)*SUMPRODUCT(Population!$BB120:$BN120,'By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group'!$BB$27:$BN$27)*prop_idu_male)*Probability!BB120*Population!$DD120*(1-'By group'!BB$28*'By group'!BB$29)*'By group'!BB$23</f>
        <v>0</v>
      </c>
      <c r="P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group'!$BB$27:$BN$27)*prop_idu_male))*Probability!C120*Population!$DC120*(1-'By group'!P$28*'By group'!P$29)*'By group'!C$23+(1-prop_idu_part)*SUMPRODUCT(Population!$BB120:$BN120,'By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group'!$BB$27:$BN$27)*prop_idu_male)*Probability!BC120*Population!$DD120*(1-'By group'!BC$28*'By group'!BC$29)*'By group'!BC$23</f>
        <v>1.0713856271409613E-3</v>
      </c>
      <c r="Q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group'!$BB$27:$BN$27)*prop_idu_male))*Probability!D120*Population!$DC120*(1-'By group'!Q$28*'By group'!Q$29)*'By group'!D$23+(1-prop_idu_part)*SUMPRODUCT(Population!$BB120:$BN120,'By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group'!$BB$27:$BN$27)*prop_idu_male)*Probability!BD120*Population!$DD120*(1-'By group'!BD$28*'By group'!BD$29)*'By group'!BD$23</f>
        <v>1.5620636098650784E-3</v>
      </c>
      <c r="R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group'!$BB$27:$BN$27)*prop_idu_male))*Probability!E120*Population!$DC120*(1-'By group'!R$28*'By group'!R$29)*'By group'!E$23+(1-prop_idu_part)*SUMPRODUCT(Population!$BB120:$BN120,'By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group'!$BB$27:$BN$27)*prop_idu_male)*Probability!BE120*Population!$DD120*(1-'By group'!BE$28*'By group'!BE$29)*'By group'!BE$23</f>
        <v>1.8082867358910717E-3</v>
      </c>
      <c r="S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group'!$BB$27:$BN$27)*prop_idu_male))*Probability!F120*Population!$DC120*(1-'By group'!S$28*'By group'!S$29)*'By group'!F$23+(1-prop_idu_part)*SUMPRODUCT(Population!$BB120:$BN120,'By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group'!$BB$27:$BN$27)*prop_idu_male)*Probability!BF120*Population!$DD120*(1-'By group'!BF$28*'By group'!BF$29)*'By group'!BF$23</f>
        <v>9.6100188900456632E-4</v>
      </c>
      <c r="T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group'!$BB$27:$BN$27)*prop_idu_male))*Probability!G120*Population!$DC120*(1-'By group'!T$28*'By group'!T$29)*'By group'!G$23+(1-prop_idu_part)*SUMPRODUCT(Population!$BB120:$BN120,'By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group'!$BB$27:$BN$27)*prop_idu_male)*Probability!BG120*Population!$DD120*(1-'By group'!BG$28*'By group'!BG$29)*'By group'!BG$23</f>
        <v>5.762724988757253E-4</v>
      </c>
      <c r="U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group'!$BB$27:$BN$27)*prop_idu_male))*Probability!H120*Population!$DC120*(1-'By group'!U$28*'By group'!U$29)*'By group'!H$23+(1-prop_idu_part)*SUMPRODUCT(Population!$BB120:$BN120,'By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group'!$BB$27:$BN$27)*prop_idu_male)*Probability!BH120*Population!$DD120*(1-'By group'!BH$28*'By group'!BH$29)*'By group'!BH$23</f>
        <v>4.8466813032286307E-4</v>
      </c>
      <c r="V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group'!$BB$27:$BN$27)*prop_idu_male))*Probability!I120*Population!$DC120*(1-'By group'!V$28*'By group'!V$29)*'By group'!I$23+(1-prop_idu_part)*SUMPRODUCT(Population!$BB120:$BN120,'By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group'!$BB$27:$BN$27)*prop_idu_male)*Probability!BI120*Population!$DD120*(1-'By group'!BI$28*'By group'!BI$29)*'By group'!BI$23</f>
        <v>0</v>
      </c>
      <c r="W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group'!$BB$27:$BN$27)*prop_idu_male))*Probability!J120*Population!$DC120*(1-'By group'!W$28*'By group'!W$29)*'By group'!J$23+(1-prop_idu_part)*SUMPRODUCT(Population!$BB120:$BN120,'By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group'!$BB$27:$BN$27)*prop_idu_male)*Probability!BJ120*Population!$DD120*(1-'By group'!BJ$28*'By group'!BJ$29)*'By group'!BJ$23</f>
        <v>0</v>
      </c>
      <c r="X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group'!$BB$27:$BN$27)*prop_idu_male))*Probability!K120*Population!$DC120*(1-'By group'!X$28*'By group'!X$29)*'By group'!K$23+(1-prop_idu_part)*SUMPRODUCT(Population!$BB120:$BN120,'By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group'!$BB$27:$BN$27)*prop_idu_male)*Probability!BK120*Population!$DD120*(1-'By group'!BK$28*'By group'!BK$29)*'By group'!BK$23</f>
        <v>0</v>
      </c>
      <c r="Y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group'!$BB$27:$BN$27)*prop_idu_male))*Probability!L120*Population!$DC120*(1-'By group'!Y$28*'By group'!Y$29)*'By group'!L$23+(1-prop_idu_part)*SUMPRODUCT(Population!$BB120:$BN120,'By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group'!$BB$27:$BN$27)*prop_idu_male)*Probability!BL120*Population!$DD120*(1-'By group'!BL$28*'By group'!BL$29)*'By group'!BL$23</f>
        <v>1.6234689721757224E-5</v>
      </c>
      <c r="Z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group'!$BB$27:$BN$27)*prop_idu_male))*Probability!M120*Population!$DC120*(1-'By group'!Z$28*'By group'!Z$29)*'By group'!M$23+(1-prop_idu_part)*SUMPRODUCT(Population!$BB120:$BN120,'By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group'!$BB$27:$BN$27)*prop_idu_male)*Probability!BM120*Population!$DD120*(1-'By group'!BM$28*'By group'!BM$29)*'By group'!BM$23</f>
        <v>2.5174855584172859E-5</v>
      </c>
      <c r="AA120" s="191">
        <f>(1-(1-prop_idu_part)*SUMPRODUCT(Population!$BB120:$BN120,'By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group'!$BB$27:$BN$27)*prop_idu_male))*Probability!N120*Population!$DC120*(1-'By group'!AA$28*'By group'!AA$29)*'By group'!N$23+(1-prop_idu_part)*SUMPRODUCT(Population!$BB120:$BN120,'By group'!$BB$27:$BN$27)*prop_idu_male/(SUMPRODUCT(Population!$B120:$N120,'By group'!$B$27:$N$27)-(1-prop_idu_part)*SUMPRODUCT(Population!$BB120:$BN120,'By group'!$BB$27:$BN$27)*(1-prop_idu_male)+(1-prop_idu_part)*SUMPRODUCT(Population!$BB120:$BN120,'By group'!$BB$27:$BN$27)*prop_idu_male)*Probability!BN120*Population!$DD120*(1-'By group'!BN$28*'By group'!BN$29)*'By group'!BN$23</f>
        <v>2.0093383303388042E-5</v>
      </c>
      <c r="AB120" s="229">
        <f>Probability!B120*'By group'!$AB$24*'By group'!B$23</f>
        <v>0</v>
      </c>
      <c r="AC120" s="229">
        <f>Probability!C120*'By group'!$AB$24*'By group'!C$23</f>
        <v>5.0090985177650663E-2</v>
      </c>
      <c r="AD120" s="229">
        <f>Probability!D120*'By group'!$AB$24*'By group'!D$23</f>
        <v>7.3033952145781525E-2</v>
      </c>
      <c r="AE120" s="229">
        <f>Probability!E120*'By group'!$AB$24*'By group'!E$23</f>
        <v>8.4549190713906791E-2</v>
      </c>
      <c r="AF120" s="229">
        <f>Probability!F120*'By group'!$AB$24*'By group'!F$23</f>
        <v>4.4934294624007984E-2</v>
      </c>
      <c r="AG120" s="229">
        <f>Probability!G120*'By group'!$AB$24*'By group'!G$23</f>
        <v>2.6945700664738149E-2</v>
      </c>
      <c r="AH120" s="229">
        <f>Probability!H120*'By group'!$AB$24*'By group'!H$23</f>
        <v>2.266308514634539E-2</v>
      </c>
      <c r="AI120" s="229">
        <f>Probability!I120*'By group'!$AB$24*'By group'!I$23</f>
        <v>0</v>
      </c>
      <c r="AJ120" s="229">
        <f>Probability!J120*'By group'!$AB$24*'By group'!J$23</f>
        <v>0</v>
      </c>
      <c r="AK120" s="229">
        <f>Probability!K120*'By group'!$AB$24*'By group'!K$23</f>
        <v>0</v>
      </c>
      <c r="AL120" s="229">
        <f>Probability!L120*'By group'!$AB$24*'By group'!L$23</f>
        <v>7.5913589195378403E-4</v>
      </c>
      <c r="AM120" s="229">
        <f>Probability!M120*'By group'!$AB$24*'By group'!M$23</f>
        <v>1.1772161204663752E-3</v>
      </c>
      <c r="AN120" s="229">
        <f>Probability!N120*'By group'!$AB$24*'By group'!N$23</f>
        <v>9.3962994383285051E-4</v>
      </c>
      <c r="AO120" s="40">
        <f>Probability!AO120*'By group'!$AO$24*'By group'!AO$23</f>
        <v>0</v>
      </c>
      <c r="AP120" s="42">
        <f>Probability!AP120*'By group'!$AO$24*'By group'!AP$23</f>
        <v>6.5979875252876151E-3</v>
      </c>
      <c r="AQ120" s="42">
        <f>Probability!AQ120*'By group'!$AO$24*'By group'!AQ$23</f>
        <v>9.592132333573599E-3</v>
      </c>
      <c r="AR120" s="42">
        <f>Probability!AR120*'By group'!$AO$24*'By group'!AR$23</f>
        <v>1.1051415526432684E-2</v>
      </c>
      <c r="AS120" s="42">
        <f>Probability!AS120*'By group'!$AO$24*'By group'!AS$23</f>
        <v>5.8487466508102114E-3</v>
      </c>
      <c r="AT120" s="42">
        <f>Probability!AT120*'By group'!$AO$24*'By group'!AT$23</f>
        <v>3.4951717335296381E-3</v>
      </c>
      <c r="AU120" s="42">
        <f>Probability!AU120*'By group'!$AO$24*'By group'!AU$23</f>
        <v>2.9182217706254935E-3</v>
      </c>
      <c r="AV120" s="42">
        <f>Probability!AV120*'By group'!$AO$24*'By group'!AV$23</f>
        <v>0</v>
      </c>
      <c r="AW120" s="42">
        <f>Probability!AW120*'By group'!$AO$24*'By group'!AW$23</f>
        <v>0</v>
      </c>
      <c r="AX120" s="42">
        <f>Probability!AX120*'By group'!$AO$24*'By group'!AX$23</f>
        <v>0</v>
      </c>
      <c r="AY120" s="42">
        <f>Probability!AY120*'By group'!$AO$24*'By group'!AY$23</f>
        <v>9.7697157000068826E-5</v>
      </c>
      <c r="AZ120" s="42">
        <f>Probability!AZ120*'By group'!$AO$24*'By group'!AZ$23</f>
        <v>1.5003621326792376E-4</v>
      </c>
      <c r="BA120" s="43">
        <f>Probability!BA120*'By group'!$AO$24*'By group'!BA$23</f>
        <v>1.1798766117982765E-4</v>
      </c>
      <c r="BB120" s="191">
        <f>prop_idu_part*Probability!BB120*'By group'!$BB$24*'By group'!BB$23+Probability!BB120*'By group'!$BB$30*'By group'!BB$31</f>
        <v>0</v>
      </c>
      <c r="BC120" s="191">
        <f>prop_idu_part*Probability!BC120*'By group'!$BB$24*'By group'!BC$23+Probability!BC120*'By group'!$BB$30*'By group'!BC$31</f>
        <v>5.8641362840590169E-2</v>
      </c>
      <c r="BD120" s="191">
        <f>prop_idu_part*Probability!BD120*'By group'!$BB$24*'By group'!BD$23+Probability!BD120*'By group'!$BB$30*'By group'!BD$31</f>
        <v>0.13715883629067047</v>
      </c>
      <c r="BE120" s="191">
        <f>prop_idu_part*Probability!BE120*'By group'!$BB$24*'By group'!BE$23+Probability!BE120*'By group'!$BB$30*'By group'!BE$31</f>
        <v>0.13418893446061508</v>
      </c>
      <c r="BF120" s="191">
        <f>prop_idu_part*Probability!BF120*'By group'!$BB$24*'By group'!BF$23+Probability!BF120*'By group'!$BB$30*'By group'!BF$31</f>
        <v>4.3863147659390304E-2</v>
      </c>
      <c r="BG120" s="191">
        <f>prop_idu_part*Probability!BG120*'By group'!$BB$24*'By group'!BG$23+Probability!BG120*'By group'!$BB$30*'By group'!BG$31</f>
        <v>1.3395014928355398E-2</v>
      </c>
      <c r="BH120" s="191">
        <f>prop_idu_part*Probability!BH120*'By group'!$BB$24*'By group'!BH$23+Probability!BH120*'By group'!$BB$30*'By group'!BH$31</f>
        <v>1.0506309735918134E-2</v>
      </c>
      <c r="BI120" s="191">
        <f>prop_idu_part*Probability!BI120*'By group'!$BB$24*'By group'!BI$23+Probability!BI120*'By group'!$BB$30*'By group'!BI$31</f>
        <v>0</v>
      </c>
      <c r="BJ120" s="191">
        <f>prop_idu_part*Probability!BJ120*'By group'!$BB$24*'By group'!BJ$23+Probability!BJ120*'By group'!$BB$30*'By group'!BJ$31</f>
        <v>0</v>
      </c>
      <c r="BK120" s="191">
        <f>prop_idu_part*Probability!BK120*'By group'!$BB$24*'By group'!BK$23+Probability!BK120*'By group'!$BB$30*'By group'!BK$31</f>
        <v>0</v>
      </c>
      <c r="BL120" s="191">
        <f>prop_idu_part*Probability!BL120*'By group'!$BB$24*'By group'!BL$23+Probability!BL120*'By group'!$BB$30*'By group'!BL$31</f>
        <v>4.7660840946319076E-3</v>
      </c>
      <c r="BM120" s="191">
        <f>prop_idu_part*Probability!BM120*'By group'!$BB$24*'By group'!BM$23+Probability!BM120*'By group'!$BB$30*'By group'!BM$31</f>
        <v>2.3825571150009944E-3</v>
      </c>
      <c r="BN120" s="192">
        <f>prop_idu_part*Probability!BN120*'By group'!$BB$24*'By group'!BN$23+Probability!BN120*'By group'!$BB$30*'By group'!BN$31</f>
        <v>1.7336841304363424E-3</v>
      </c>
    </row>
    <row r="121" spans="1:66" x14ac:dyDescent="0.25">
      <c r="A121">
        <f t="shared" si="1"/>
        <v>58.5</v>
      </c>
      <c r="B121" s="190">
        <f>((1-(1-prop_idu_part)*SUMPRODUCT(Population!$BB121:$BN121,'By group'!$BB$27:$BN$27)*(1-prop_idu_male)/SUMPRODUCT(Population!$B121:$N121,'By group'!$B$27:$N$27))*Probability!O121*'By group'!$B$24*'By group'!O$23+(1-prop_idu_part)*SUMPRODUCT(Population!$BB121:$BN121,'By group'!$BB$27:$BN$27)*(1-prop_idu_male)/SUMPRODUCT(Population!$B121:$N121,'By group'!$B$27:$N$27)*Probability!BB121*'By group'!$B$24*'By group'!BB$23+Probability!AB121*Population!$DE121*(1-'By group'!AB$28*cond_eff)*'By group'!AB$23*prop_sw_use)*(1-Population!$DG121*circ_eff)</f>
        <v>0</v>
      </c>
      <c r="C121" s="191">
        <f>((1-(1-prop_idu_part)*SUMPRODUCT(Population!$BB121:$BN121,'By group'!$BB$27:$BN$27)*(1-prop_idu_male)/SUMPRODUCT(Population!$B121:$N121,'By group'!$B$27:$N$27))*Probability!P121*'By group'!$B$24*'By group'!P$23+(1-prop_idu_part)*SUMPRODUCT(Population!$BB121:$BN121,'By group'!$BB$27:$BN$27)*(1-prop_idu_male)/SUMPRODUCT(Population!$B121:$N121,'By group'!$B$27:$N$27)*Probability!BC121*'By group'!$B$24*'By group'!BC$23+Probability!AC121*Population!$DE121*(1-'By group'!AC$28*cond_eff)*'By group'!AC$23*prop_sw_use)*(1-Population!$DG121*circ_eff)</f>
        <v>2.3132911212509948E-3</v>
      </c>
      <c r="D121" s="191">
        <f>((1-(1-prop_idu_part)*SUMPRODUCT(Population!$BB121:$BN121,'By group'!$BB$27:$BN$27)*(1-prop_idu_male)/SUMPRODUCT(Population!$B121:$N121,'By group'!$B$27:$N$27))*Probability!Q121*'By group'!$B$24*'By group'!Q$23+(1-prop_idu_part)*SUMPRODUCT(Population!$BB121:$BN121,'By group'!$BB$27:$BN$27)*(1-prop_idu_male)/SUMPRODUCT(Population!$B121:$N121,'By group'!$B$27:$N$27)*Probability!BD121*'By group'!$B$24*'By group'!BD$23+Probability!AD121*Population!$DE121*(1-'By group'!AD$28*cond_eff)*'By group'!AD$23*prop_sw_use)*(1-Population!$DG121*circ_eff)</f>
        <v>3.3842207372997242E-3</v>
      </c>
      <c r="E121" s="191">
        <f>((1-(1-prop_idu_part)*SUMPRODUCT(Population!$BB121:$BN121,'By group'!$BB$27:$BN$27)*(1-prop_idu_male)/SUMPRODUCT(Population!$B121:$N121,'By group'!$B$27:$N$27))*Probability!R121*'By group'!$B$24*'By group'!R$23+(1-prop_idu_part)*SUMPRODUCT(Population!$BB121:$BN121,'By group'!$BB$27:$BN$27)*(1-prop_idu_male)/SUMPRODUCT(Population!$B121:$N121,'By group'!$B$27:$N$27)*Probability!BE121*'By group'!$B$24*'By group'!BE$23+Probability!AE121*Population!$DE121*(1-'By group'!AE$28*cond_eff)*'By group'!AE$23*prop_sw_use)*(1-Population!$DG121*circ_eff)</f>
        <v>3.9363779719087631E-3</v>
      </c>
      <c r="F121" s="191">
        <f>((1-(1-prop_idu_part)*SUMPRODUCT(Population!$BB121:$BN121,'By group'!$BB$27:$BN$27)*(1-prop_idu_male)/SUMPRODUCT(Population!$B121:$N121,'By group'!$B$27:$N$27))*Probability!S121*'By group'!$B$24*'By group'!S$23+(1-prop_idu_part)*SUMPRODUCT(Population!$BB121:$BN121,'By group'!$BB$27:$BN$27)*(1-prop_idu_male)/SUMPRODUCT(Population!$B121:$N121,'By group'!$B$27:$N$27)*Probability!BF121*'By group'!$B$24*'By group'!BF$23+Probability!AF121*Population!$DE121*(1-'By group'!AF$28*cond_eff)*'By group'!AF$23*prop_sw_use)*(1-Population!$DG121*circ_eff)</f>
        <v>2.0995706395198249E-3</v>
      </c>
      <c r="G121" s="191">
        <f>((1-(1-prop_idu_part)*SUMPRODUCT(Population!$BB121:$BN121,'By group'!$BB$27:$BN$27)*(1-prop_idu_male)/SUMPRODUCT(Population!$B121:$N121,'By group'!$B$27:$N$27))*Probability!T121*'By group'!$B$24*'By group'!T$23+(1-prop_idu_part)*SUMPRODUCT(Population!$BB121:$BN121,'By group'!$BB$27:$BN$27)*(1-prop_idu_male)/SUMPRODUCT(Population!$B121:$N121,'By group'!$B$27:$N$27)*Probability!BG121*'By group'!$B$24*'By group'!BG$23+Probability!AG121*Population!$DE121*(1-'By group'!AG$28*cond_eff)*'By group'!AG$23*prop_sw_use)*(1-Population!$DG121*circ_eff)</f>
        <v>1.2623314315943013E-3</v>
      </c>
      <c r="H121" s="191">
        <f>((1-(1-prop_idu_part)*SUMPRODUCT(Population!$BB121:$BN121,'By group'!$BB$27:$BN$27)*(1-prop_idu_male)/SUMPRODUCT(Population!$B121:$N121,'By group'!$B$27:$N$27))*Probability!U121*'By group'!$B$24*'By group'!U$23+(1-prop_idu_part)*SUMPRODUCT(Population!$BB121:$BN121,'By group'!$BB$27:$BN$27)*(1-prop_idu_male)/SUMPRODUCT(Population!$B121:$N121,'By group'!$B$27:$N$27)*Probability!BH121*'By group'!$B$24*'By group'!BH$23+Probability!AH121*Population!$DE121*(1-'By group'!AH$28*cond_eff)*'By group'!AH$23*prop_sw_use)*(1-Population!$DG121*circ_eff)</f>
        <v>1.0665770804571745E-3</v>
      </c>
      <c r="I121" s="191">
        <f>((1-(1-prop_idu_part)*SUMPRODUCT(Population!$BB121:$BN121,'By group'!$BB$27:$BN$27)*(1-prop_idu_male)/SUMPRODUCT(Population!$B121:$N121,'By group'!$B$27:$N$27))*Probability!V121*'By group'!$B$24*'By group'!V$23+(1-prop_idu_part)*SUMPRODUCT(Population!$BB121:$BN121,'By group'!$BB$27:$BN$27)*(1-prop_idu_male)/SUMPRODUCT(Population!$B121:$N121,'By group'!$B$27:$N$27)*Probability!BI121*'By group'!$B$24*'By group'!BI$23+Probability!AI121*Population!$DE121*(1-'By group'!AI$28*cond_eff)*'By group'!AI$23*prop_sw_use)*(1-Population!$DG121*circ_eff)</f>
        <v>0</v>
      </c>
      <c r="J121" s="191">
        <f>((1-(1-prop_idu_part)*SUMPRODUCT(Population!$BB121:$BN121,'By group'!$BB$27:$BN$27)*(1-prop_idu_male)/SUMPRODUCT(Population!$B121:$N121,'By group'!$B$27:$N$27))*Probability!W121*'By group'!$B$24*'By group'!W$23+(1-prop_idu_part)*SUMPRODUCT(Population!$BB121:$BN121,'By group'!$BB$27:$BN$27)*(1-prop_idu_male)/SUMPRODUCT(Population!$B121:$N121,'By group'!$B$27:$N$27)*Probability!BJ121*'By group'!$B$24*'By group'!BJ$23+Probability!AJ121*Population!$DE121*(1-'By group'!AJ$28*cond_eff)*'By group'!AJ$23*prop_sw_use)*(1-Population!$DG121*circ_eff)</f>
        <v>0</v>
      </c>
      <c r="K121" s="191">
        <f>((1-(1-prop_idu_part)*SUMPRODUCT(Population!$BB121:$BN121,'By group'!$BB$27:$BN$27)*(1-prop_idu_male)/SUMPRODUCT(Population!$B121:$N121,'By group'!$B$27:$N$27))*Probability!X121*'By group'!$B$24*'By group'!X$23+(1-prop_idu_part)*SUMPRODUCT(Population!$BB121:$BN121,'By group'!$BB$27:$BN$27)*(1-prop_idu_male)/SUMPRODUCT(Population!$B121:$N121,'By group'!$B$27:$N$27)*Probability!BK121*'By group'!$B$24*'By group'!BK$23+Probability!AK121*Population!$DE121*(1-'By group'!AK$28*cond_eff)*'By group'!AK$23*prop_sw_use)*(1-Population!$DG121*circ_eff)</f>
        <v>0</v>
      </c>
      <c r="L121" s="191">
        <f>((1-(1-prop_idu_part)*SUMPRODUCT(Population!$BB121:$BN121,'By group'!$BB$27:$BN$27)*(1-prop_idu_male)/SUMPRODUCT(Population!$B121:$N121,'By group'!$B$27:$N$27))*Probability!Y121*'By group'!$B$24*'By group'!Y$23+(1-prop_idu_part)*SUMPRODUCT(Population!$BB121:$BN121,'By group'!$BB$27:$BN$27)*(1-prop_idu_male)/SUMPRODUCT(Population!$B121:$N121,'By group'!$B$27:$N$27)*Probability!BL121*'By group'!$B$24*'By group'!BL$23+Probability!AL121*Population!$DE121*(1-'By group'!AL$28*cond_eff)*'By group'!AL$23*prop_sw_use)*(1-Population!$DG121*circ_eff)</f>
        <v>3.5740891838648132E-5</v>
      </c>
      <c r="M121" s="191">
        <f>((1-(1-prop_idu_part)*SUMPRODUCT(Population!$BB121:$BN121,'By group'!$BB$27:$BN$27)*(1-prop_idu_male)/SUMPRODUCT(Population!$B121:$N121,'By group'!$B$27:$N$27))*Probability!Z121*'By group'!$B$24*'By group'!Z$23+(1-prop_idu_part)*SUMPRODUCT(Population!$BB121:$BN121,'By group'!$BB$27:$BN$27)*(1-prop_idu_male)/SUMPRODUCT(Population!$B121:$N121,'By group'!$B$27:$N$27)*Probability!BM121*'By group'!$B$24*'By group'!BM$23+Probability!AM121*Population!$DE121*(1-'By group'!AM$28*cond_eff)*'By group'!AM$23*prop_sw_use)*(1-Population!$DG121*circ_eff)</f>
        <v>5.5711742575424161E-5</v>
      </c>
      <c r="N121" s="191">
        <f>((1-(1-prop_idu_part)*SUMPRODUCT(Population!$BB121:$BN121,'By group'!$BB$27:$BN$27)*(1-prop_idu_male)/SUMPRODUCT(Population!$B121:$N121,'By group'!$B$27:$N$27))*Probability!AA121*'By group'!$B$24*'By group'!AA$23+(1-prop_idu_part)*SUMPRODUCT(Population!$BB121:$BN121,'By group'!$BB$27:$BN$27)*(1-prop_idu_male)/SUMPRODUCT(Population!$B121:$N121,'By group'!$B$27:$N$27)*Probability!BN121*'By group'!$B$24*'By group'!BN$23+Probability!AN121*Population!$DE121*(1-'By group'!AN$28*cond_eff)*'By group'!AN$23*prop_sw_use)*(1-Population!$DG121*circ_eff)</f>
        <v>4.4732768725011087E-5</v>
      </c>
      <c r="O121" s="190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group'!$BB$27:$BN$27)*prop_idu_male))*Probability!B121*Population!$DC121*(1-'By group'!O$28*'By group'!O$29)*'By group'!B$23+(1-prop_idu_part)*SUMPRODUCT(Population!$BB121:$BN121,'By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group'!$BB$27:$BN$27)*prop_idu_male)*Probability!BB121*Population!$DD121*(1-'By group'!BB$28*'By group'!BB$29)*'By group'!BB$23</f>
        <v>0</v>
      </c>
      <c r="P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group'!$BB$27:$BN$27)*prop_idu_male))*Probability!C121*Population!$DC121*(1-'By group'!P$28*'By group'!P$29)*'By group'!C$23+(1-prop_idu_part)*SUMPRODUCT(Population!$BB121:$BN121,'By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group'!$BB$27:$BN$27)*prop_idu_male)*Probability!BC121*Population!$DD121*(1-'By group'!BC$28*'By group'!BC$29)*'By group'!BC$23</f>
        <v>1.0714355542608483E-3</v>
      </c>
      <c r="Q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group'!$BB$27:$BN$27)*prop_idu_male))*Probability!D121*Population!$DC121*(1-'By group'!Q$28*'By group'!Q$29)*'By group'!D$23+(1-prop_idu_part)*SUMPRODUCT(Population!$BB121:$BN121,'By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group'!$BB$27:$BN$27)*prop_idu_male)*Probability!BD121*Population!$DD121*(1-'By group'!BD$28*'By group'!BD$29)*'By group'!BD$23</f>
        <v>1.5621517012707404E-3</v>
      </c>
      <c r="R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group'!$BB$27:$BN$27)*prop_idu_male))*Probability!E121*Population!$DC121*(1-'By group'!R$28*'By group'!R$29)*'By group'!E$23+(1-prop_idu_part)*SUMPRODUCT(Population!$BB121:$BN121,'By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group'!$BB$27:$BN$27)*prop_idu_male)*Probability!BE121*Population!$DD121*(1-'By group'!BE$28*'By group'!BE$29)*'By group'!BE$23</f>
        <v>1.8084159017356214E-3</v>
      </c>
      <c r="S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group'!$BB$27:$BN$27)*prop_idu_male))*Probability!F121*Population!$DC121*(1-'By group'!S$28*'By group'!S$29)*'By group'!F$23+(1-prop_idu_part)*SUMPRODUCT(Population!$BB121:$BN121,'By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group'!$BB$27:$BN$27)*prop_idu_male)*Probability!BF121*Population!$DD121*(1-'By group'!BF$28*'By group'!BF$29)*'By group'!BF$23</f>
        <v>9.610818759905374E-4</v>
      </c>
      <c r="T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group'!$BB$27:$BN$27)*prop_idu_male))*Probability!G121*Population!$DC121*(1-'By group'!T$28*'By group'!T$29)*'By group'!G$23+(1-prop_idu_part)*SUMPRODUCT(Population!$BB121:$BN121,'By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group'!$BB$27:$BN$27)*prop_idu_male)*Probability!BG121*Population!$DD121*(1-'By group'!BG$28*'By group'!BG$29)*'By group'!BG$23</f>
        <v>5.7632494395495545E-4</v>
      </c>
      <c r="U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group'!$BB$27:$BN$27)*prop_idu_male))*Probability!H121*Population!$DC121*(1-'By group'!U$28*'By group'!U$29)*'By group'!H$23+(1-prop_idu_part)*SUMPRODUCT(Population!$BB121:$BN121,'By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group'!$BB$27:$BN$27)*prop_idu_male)*Probability!BH121*Population!$DD121*(1-'By group'!BH$28*'By group'!BH$29)*'By group'!BH$23</f>
        <v>4.8471569685977093E-4</v>
      </c>
      <c r="V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group'!$BB$27:$BN$27)*prop_idu_male))*Probability!I121*Population!$DC121*(1-'By group'!V$28*'By group'!V$29)*'By group'!I$23+(1-prop_idu_part)*SUMPRODUCT(Population!$BB121:$BN121,'By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group'!$BB$27:$BN$27)*prop_idu_male)*Probability!BI121*Population!$DD121*(1-'By group'!BI$28*'By group'!BI$29)*'By group'!BI$23</f>
        <v>0</v>
      </c>
      <c r="W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group'!$BB$27:$BN$27)*prop_idu_male))*Probability!J121*Population!$DC121*(1-'By group'!W$28*'By group'!W$29)*'By group'!J$23+(1-prop_idu_part)*SUMPRODUCT(Population!$BB121:$BN121,'By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group'!$BB$27:$BN$27)*prop_idu_male)*Probability!BJ121*Population!$DD121*(1-'By group'!BJ$28*'By group'!BJ$29)*'By group'!BJ$23</f>
        <v>0</v>
      </c>
      <c r="X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group'!$BB$27:$BN$27)*prop_idu_male))*Probability!K121*Population!$DC121*(1-'By group'!X$28*'By group'!X$29)*'By group'!K$23+(1-prop_idu_part)*SUMPRODUCT(Population!$BB121:$BN121,'By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group'!$BB$27:$BN$27)*prop_idu_male)*Probability!BK121*Population!$DD121*(1-'By group'!BK$28*'By group'!BK$29)*'By group'!BK$23</f>
        <v>0</v>
      </c>
      <c r="Y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group'!$BB$27:$BN$27)*prop_idu_male))*Probability!L121*Population!$DC121*(1-'By group'!Y$28*'By group'!Y$29)*'By group'!L$23+(1-prop_idu_part)*SUMPRODUCT(Population!$BB121:$BN121,'By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group'!$BB$27:$BN$27)*prop_idu_male)*Probability!BL121*Population!$DD121*(1-'By group'!BL$28*'By group'!BL$29)*'By group'!BL$23</f>
        <v>1.6236376931448302E-5</v>
      </c>
      <c r="Z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group'!$BB$27:$BN$27)*prop_idu_male))*Probability!M121*Population!$DC121*(1-'By group'!Z$28*'By group'!Z$29)*'By group'!M$23+(1-prop_idu_part)*SUMPRODUCT(Population!$BB121:$BN121,'By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group'!$BB$27:$BN$27)*prop_idu_male)*Probability!BM121*Population!$DD121*(1-'By group'!BM$28*'By group'!BM$29)*'By group'!BM$23</f>
        <v>2.5177558445246439E-5</v>
      </c>
      <c r="AA121" s="191">
        <f>(1-(1-prop_idu_part)*SUMPRODUCT(Population!$BB121:$BN121,'By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group'!$BB$27:$BN$27)*prop_idu_male))*Probability!N121*Population!$DC121*(1-'By group'!AA$28*'By group'!AA$29)*'By group'!N$23+(1-prop_idu_part)*SUMPRODUCT(Population!$BB121:$BN121,'By group'!$BB$27:$BN$27)*prop_idu_male/(SUMPRODUCT(Population!$B121:$N121,'By group'!$B$27:$N$27)-(1-prop_idu_part)*SUMPRODUCT(Population!$BB121:$BN121,'By group'!$BB$27:$BN$27)*(1-prop_idu_male)+(1-prop_idu_part)*SUMPRODUCT(Population!$BB121:$BN121,'By group'!$BB$27:$BN$27)*prop_idu_male)*Probability!BN121*Population!$DD121*(1-'By group'!BN$28*'By group'!BN$29)*'By group'!BN$23</f>
        <v>2.0094695742593936E-5</v>
      </c>
      <c r="AB121" s="229">
        <f>Probability!B121*'By group'!$AB$24*'By group'!B$23</f>
        <v>0</v>
      </c>
      <c r="AC121" s="229">
        <f>Probability!C121*'By group'!$AB$24*'By group'!C$23</f>
        <v>5.0094768400026413E-2</v>
      </c>
      <c r="AD121" s="229">
        <f>Probability!D121*'By group'!$AB$24*'By group'!D$23</f>
        <v>7.3040183613048149E-2</v>
      </c>
      <c r="AE121" s="229">
        <f>Probability!E121*'By group'!$AB$24*'By group'!E$23</f>
        <v>8.4557676208215568E-2</v>
      </c>
      <c r="AF121" s="229">
        <f>Probability!F121*'By group'!$AB$24*'By group'!F$23</f>
        <v>4.4939334749248661E-2</v>
      </c>
      <c r="AG121" s="229">
        <f>Probability!G121*'By group'!$AB$24*'By group'!G$23</f>
        <v>2.6948932585382088E-2</v>
      </c>
      <c r="AH121" s="229">
        <f>Probability!H121*'By group'!$AB$24*'By group'!H$23</f>
        <v>2.266596507620482E-2</v>
      </c>
      <c r="AI121" s="229">
        <f>Probability!I121*'By group'!$AB$24*'By group'!I$23</f>
        <v>0</v>
      </c>
      <c r="AJ121" s="229">
        <f>Probability!J121*'By group'!$AB$24*'By group'!J$23</f>
        <v>0</v>
      </c>
      <c r="AK121" s="229">
        <f>Probability!K121*'By group'!$AB$24*'By group'!K$23</f>
        <v>0</v>
      </c>
      <c r="AL121" s="229">
        <f>Probability!L121*'By group'!$AB$24*'By group'!L$23</f>
        <v>7.5923675186318547E-4</v>
      </c>
      <c r="AM121" s="229">
        <f>Probability!M121*'By group'!$AB$24*'By group'!M$23</f>
        <v>1.1773765697607763E-3</v>
      </c>
      <c r="AN121" s="229">
        <f>Probability!N121*'By group'!$AB$24*'By group'!N$23</f>
        <v>9.3971848588214829E-4</v>
      </c>
      <c r="AO121" s="40">
        <f>Probability!AO121*'By group'!$AO$24*'By group'!AO$23</f>
        <v>0</v>
      </c>
      <c r="AP121" s="42">
        <f>Probability!AP121*'By group'!$AO$24*'By group'!AP$23</f>
        <v>6.6095478338917251E-3</v>
      </c>
      <c r="AQ121" s="42">
        <f>Probability!AQ121*'By group'!$AO$24*'By group'!AQ$23</f>
        <v>9.6100542653964859E-3</v>
      </c>
      <c r="AR121" s="42">
        <f>Probability!AR121*'By group'!$AO$24*'By group'!AR$23</f>
        <v>1.107410782932248E-2</v>
      </c>
      <c r="AS121" s="42">
        <f>Probability!AS121*'By group'!$AO$24*'By group'!AS$23</f>
        <v>5.8616728365630949E-3</v>
      </c>
      <c r="AT121" s="42">
        <f>Probability!AT121*'By group'!$AO$24*'By group'!AT$23</f>
        <v>3.5033317506647167E-3</v>
      </c>
      <c r="AU121" s="42">
        <f>Probability!AU121*'By group'!$AO$24*'By group'!AU$23</f>
        <v>2.9257568019682798E-3</v>
      </c>
      <c r="AV121" s="42">
        <f>Probability!AV121*'By group'!$AO$24*'By group'!AV$23</f>
        <v>0</v>
      </c>
      <c r="AW121" s="42">
        <f>Probability!AW121*'By group'!$AO$24*'By group'!AW$23</f>
        <v>0</v>
      </c>
      <c r="AX121" s="42">
        <f>Probability!AX121*'By group'!$AO$24*'By group'!AX$23</f>
        <v>0</v>
      </c>
      <c r="AY121" s="42">
        <f>Probability!AY121*'By group'!$AO$24*'By group'!AY$23</f>
        <v>9.7951663785466342E-5</v>
      </c>
      <c r="AZ121" s="42">
        <f>Probability!AZ121*'By group'!$AO$24*'By group'!AZ$23</f>
        <v>1.5047451376265855E-4</v>
      </c>
      <c r="BA121" s="43">
        <f>Probability!BA121*'By group'!$AO$24*'By group'!BA$23</f>
        <v>1.1838325181635979E-4</v>
      </c>
      <c r="BB121" s="191">
        <f>prop_idu_part*Probability!BB121*'By group'!$BB$24*'By group'!BB$23+Probability!BB121*'By group'!$BB$30*'By group'!BB$31</f>
        <v>0</v>
      </c>
      <c r="BC121" s="191">
        <f>prop_idu_part*Probability!BC121*'By group'!$BB$24*'By group'!BC$23+Probability!BC121*'By group'!$BB$30*'By group'!BC$31</f>
        <v>5.8641274349554511E-2</v>
      </c>
      <c r="BD121" s="191">
        <f>prop_idu_part*Probability!BD121*'By group'!$BB$24*'By group'!BD$23+Probability!BD121*'By group'!$BB$30*'By group'!BD$31</f>
        <v>0.13715902742636021</v>
      </c>
      <c r="BE121" s="191">
        <f>prop_idu_part*Probability!BE121*'By group'!$BB$24*'By group'!BE$23+Probability!BE121*'By group'!$BB$30*'By group'!BE$31</f>
        <v>0.13418972002730992</v>
      </c>
      <c r="BF121" s="191">
        <f>prop_idu_part*Probability!BF121*'By group'!$BB$24*'By group'!BF$23+Probability!BF121*'By group'!$BB$30*'By group'!BF$31</f>
        <v>4.3863565432046711E-2</v>
      </c>
      <c r="BG121" s="191">
        <f>prop_idu_part*Probability!BG121*'By group'!$BB$24*'By group'!BG$23+Probability!BG121*'By group'!$BB$30*'By group'!BG$31</f>
        <v>1.3395177938366983E-2</v>
      </c>
      <c r="BH121" s="191">
        <f>prop_idu_part*Probability!BH121*'By group'!$BB$24*'By group'!BH$23+Probability!BH121*'By group'!$BB$30*'By group'!BH$31</f>
        <v>1.0506478399026818E-2</v>
      </c>
      <c r="BI121" s="191">
        <f>prop_idu_part*Probability!BI121*'By group'!$BB$24*'By group'!BI$23+Probability!BI121*'By group'!$BB$30*'By group'!BI$31</f>
        <v>0</v>
      </c>
      <c r="BJ121" s="191">
        <f>prop_idu_part*Probability!BJ121*'By group'!$BB$24*'By group'!BJ$23+Probability!BJ121*'By group'!$BB$30*'By group'!BJ$31</f>
        <v>0</v>
      </c>
      <c r="BK121" s="191">
        <f>prop_idu_part*Probability!BK121*'By group'!$BB$24*'By group'!BK$23+Probability!BK121*'By group'!$BB$30*'By group'!BK$31</f>
        <v>0</v>
      </c>
      <c r="BL121" s="191">
        <f>prop_idu_part*Probability!BL121*'By group'!$BB$24*'By group'!BL$23+Probability!BL121*'By group'!$BB$30*'By group'!BL$31</f>
        <v>4.7661650899355271E-3</v>
      </c>
      <c r="BM121" s="191">
        <f>prop_idu_part*Probability!BM121*'By group'!$BB$24*'By group'!BM$23+Probability!BM121*'By group'!$BB$30*'By group'!BM$31</f>
        <v>2.3826068433740904E-3</v>
      </c>
      <c r="BN121" s="192">
        <f>prop_idu_part*Probability!BN121*'By group'!$BB$24*'By group'!BN$23+Probability!BN121*'By group'!$BB$30*'By group'!BN$31</f>
        <v>1.7337157160984959E-3</v>
      </c>
    </row>
    <row r="122" spans="1:66" x14ac:dyDescent="0.25">
      <c r="A122">
        <f t="shared" si="1"/>
        <v>59</v>
      </c>
      <c r="B122" s="190">
        <f>((1-(1-prop_idu_part)*SUMPRODUCT(Population!$BB122:$BN122,'By group'!$BB$27:$BN$27)*(1-prop_idu_male)/SUMPRODUCT(Population!$B122:$N122,'By group'!$B$27:$N$27))*Probability!O122*'By group'!$B$24*'By group'!O$23+(1-prop_idu_part)*SUMPRODUCT(Population!$BB122:$BN122,'By group'!$BB$27:$BN$27)*(1-prop_idu_male)/SUMPRODUCT(Population!$B122:$N122,'By group'!$B$27:$N$27)*Probability!BB122*'By group'!$B$24*'By group'!BB$23+Probability!AB122*Population!$DE122*(1-'By group'!AB$28*cond_eff)*'By group'!AB$23*prop_sw_use)*(1-Population!$DG122*circ_eff)</f>
        <v>0</v>
      </c>
      <c r="C122" s="191">
        <f>((1-(1-prop_idu_part)*SUMPRODUCT(Population!$BB122:$BN122,'By group'!$BB$27:$BN$27)*(1-prop_idu_male)/SUMPRODUCT(Population!$B122:$N122,'By group'!$B$27:$N$27))*Probability!P122*'By group'!$B$24*'By group'!P$23+(1-prop_idu_part)*SUMPRODUCT(Population!$BB122:$BN122,'By group'!$BB$27:$BN$27)*(1-prop_idu_male)/SUMPRODUCT(Population!$B122:$N122,'By group'!$B$27:$N$27)*Probability!BC122*'By group'!$B$24*'By group'!BC$23+Probability!AC122*Population!$DE122*(1-'By group'!AC$28*cond_eff)*'By group'!AC$23*prop_sw_use)*(1-Population!$DG122*circ_eff)</f>
        <v>2.3134114535136203E-3</v>
      </c>
      <c r="D122" s="191">
        <f>((1-(1-prop_idu_part)*SUMPRODUCT(Population!$BB122:$BN122,'By group'!$BB$27:$BN$27)*(1-prop_idu_male)/SUMPRODUCT(Population!$B122:$N122,'By group'!$B$27:$N$27))*Probability!Q122*'By group'!$B$24*'By group'!Q$23+(1-prop_idu_part)*SUMPRODUCT(Population!$BB122:$BN122,'By group'!$BB$27:$BN$27)*(1-prop_idu_male)/SUMPRODUCT(Population!$B122:$N122,'By group'!$B$27:$N$27)*Probability!BD122*'By group'!$B$24*'By group'!BD$23+Probability!AD122*Population!$DE122*(1-'By group'!AD$28*cond_eff)*'By group'!AD$23*prop_sw_use)*(1-Population!$DG122*circ_eff)</f>
        <v>3.3844281175094788E-3</v>
      </c>
      <c r="E122" s="191">
        <f>((1-(1-prop_idu_part)*SUMPRODUCT(Population!$BB122:$BN122,'By group'!$BB$27:$BN$27)*(1-prop_idu_male)/SUMPRODUCT(Population!$B122:$N122,'By group'!$B$27:$N$27))*Probability!R122*'By group'!$B$24*'By group'!R$23+(1-prop_idu_part)*SUMPRODUCT(Population!$BB122:$BN122,'By group'!$BB$27:$BN$27)*(1-prop_idu_male)/SUMPRODUCT(Population!$B122:$N122,'By group'!$B$27:$N$27)*Probability!BE122*'By group'!$B$24*'By group'!BE$23+Probability!AE122*Population!$DE122*(1-'By group'!AE$28*cond_eff)*'By group'!AE$23*prop_sw_use)*(1-Population!$DG122*circ_eff)</f>
        <v>3.9366781265840417E-3</v>
      </c>
      <c r="F122" s="191">
        <f>((1-(1-prop_idu_part)*SUMPRODUCT(Population!$BB122:$BN122,'By group'!$BB$27:$BN$27)*(1-prop_idu_male)/SUMPRODUCT(Population!$B122:$N122,'By group'!$B$27:$N$27))*Probability!S122*'By group'!$B$24*'By group'!S$23+(1-prop_idu_part)*SUMPRODUCT(Population!$BB122:$BN122,'By group'!$BB$27:$BN$27)*(1-prop_idu_male)/SUMPRODUCT(Population!$B122:$N122,'By group'!$B$27:$N$27)*Probability!BF122*'By group'!$B$24*'By group'!BF$23+Probability!AF122*Population!$DE122*(1-'By group'!AF$28*cond_eff)*'By group'!AF$23*prop_sw_use)*(1-Population!$DG122*circ_eff)</f>
        <v>2.0997570142235493E-3</v>
      </c>
      <c r="G122" s="191">
        <f>((1-(1-prop_idu_part)*SUMPRODUCT(Population!$BB122:$BN122,'By group'!$BB$27:$BN$27)*(1-prop_idu_male)/SUMPRODUCT(Population!$B122:$N122,'By group'!$B$27:$N$27))*Probability!T122*'By group'!$B$24*'By group'!T$23+(1-prop_idu_part)*SUMPRODUCT(Population!$BB122:$BN122,'By group'!$BB$27:$BN$27)*(1-prop_idu_male)/SUMPRODUCT(Population!$B122:$N122,'By group'!$B$27:$N$27)*Probability!BG122*'By group'!$B$24*'By group'!BG$23+Probability!AG122*Population!$DE122*(1-'By group'!AG$28*cond_eff)*'By group'!AG$23*prop_sw_use)*(1-Population!$DG122*circ_eff)</f>
        <v>1.2624551304247929E-3</v>
      </c>
      <c r="H122" s="191">
        <f>((1-(1-prop_idu_part)*SUMPRODUCT(Population!$BB122:$BN122,'By group'!$BB$27:$BN$27)*(1-prop_idu_male)/SUMPRODUCT(Population!$B122:$N122,'By group'!$B$27:$N$27))*Probability!U122*'By group'!$B$24*'By group'!U$23+(1-prop_idu_part)*SUMPRODUCT(Population!$BB122:$BN122,'By group'!$BB$27:$BN$27)*(1-prop_idu_male)/SUMPRODUCT(Population!$B122:$N122,'By group'!$B$27:$N$27)*Probability!BH122*'By group'!$B$24*'By group'!BH$23+Probability!AH122*Population!$DE122*(1-'By group'!AH$28*cond_eff)*'By group'!AH$23*prop_sw_use)*(1-Population!$DG122*circ_eff)</f>
        <v>1.0666955308249748E-3</v>
      </c>
      <c r="I122" s="191">
        <f>((1-(1-prop_idu_part)*SUMPRODUCT(Population!$BB122:$BN122,'By group'!$BB$27:$BN$27)*(1-prop_idu_male)/SUMPRODUCT(Population!$B122:$N122,'By group'!$B$27:$N$27))*Probability!V122*'By group'!$B$24*'By group'!V$23+(1-prop_idu_part)*SUMPRODUCT(Population!$BB122:$BN122,'By group'!$BB$27:$BN$27)*(1-prop_idu_male)/SUMPRODUCT(Population!$B122:$N122,'By group'!$B$27:$N$27)*Probability!BI122*'By group'!$B$24*'By group'!BI$23+Probability!AI122*Population!$DE122*(1-'By group'!AI$28*cond_eff)*'By group'!AI$23*prop_sw_use)*(1-Population!$DG122*circ_eff)</f>
        <v>0</v>
      </c>
      <c r="J122" s="191">
        <f>((1-(1-prop_idu_part)*SUMPRODUCT(Population!$BB122:$BN122,'By group'!$BB$27:$BN$27)*(1-prop_idu_male)/SUMPRODUCT(Population!$B122:$N122,'By group'!$B$27:$N$27))*Probability!W122*'By group'!$B$24*'By group'!W$23+(1-prop_idu_part)*SUMPRODUCT(Population!$BB122:$BN122,'By group'!$BB$27:$BN$27)*(1-prop_idu_male)/SUMPRODUCT(Population!$B122:$N122,'By group'!$B$27:$N$27)*Probability!BJ122*'By group'!$B$24*'By group'!BJ$23+Probability!AJ122*Population!$DE122*(1-'By group'!AJ$28*cond_eff)*'By group'!AJ$23*prop_sw_use)*(1-Population!$DG122*circ_eff)</f>
        <v>0</v>
      </c>
      <c r="K122" s="191">
        <f>((1-(1-prop_idu_part)*SUMPRODUCT(Population!$BB122:$BN122,'By group'!$BB$27:$BN$27)*(1-prop_idu_male)/SUMPRODUCT(Population!$B122:$N122,'By group'!$B$27:$N$27))*Probability!X122*'By group'!$B$24*'By group'!X$23+(1-prop_idu_part)*SUMPRODUCT(Population!$BB122:$BN122,'By group'!$BB$27:$BN$27)*(1-prop_idu_male)/SUMPRODUCT(Population!$B122:$N122,'By group'!$B$27:$N$27)*Probability!BK122*'By group'!$B$24*'By group'!BK$23+Probability!AK122*Population!$DE122*(1-'By group'!AK$28*cond_eff)*'By group'!AK$23*prop_sw_use)*(1-Population!$DG122*circ_eff)</f>
        <v>0</v>
      </c>
      <c r="L122" s="191">
        <f>((1-(1-prop_idu_part)*SUMPRODUCT(Population!$BB122:$BN122,'By group'!$BB$27:$BN$27)*(1-prop_idu_male)/SUMPRODUCT(Population!$B122:$N122,'By group'!$B$27:$N$27))*Probability!Y122*'By group'!$B$24*'By group'!Y$23+(1-prop_idu_part)*SUMPRODUCT(Population!$BB122:$BN122,'By group'!$BB$27:$BN$27)*(1-prop_idu_male)/SUMPRODUCT(Population!$B122:$N122,'By group'!$B$27:$N$27)*Probability!BL122*'By group'!$B$24*'By group'!BL$23+Probability!AL122*Population!$DE122*(1-'By group'!AL$28*cond_eff)*'By group'!AL$23*prop_sw_use)*(1-Population!$DG122*circ_eff)</f>
        <v>3.5745055693147682E-5</v>
      </c>
      <c r="M122" s="191">
        <f>((1-(1-prop_idu_part)*SUMPRODUCT(Population!$BB122:$BN122,'By group'!$BB$27:$BN$27)*(1-prop_idu_male)/SUMPRODUCT(Population!$B122:$N122,'By group'!$B$27:$N$27))*Probability!Z122*'By group'!$B$24*'By group'!Z$23+(1-prop_idu_part)*SUMPRODUCT(Population!$BB122:$BN122,'By group'!$BB$27:$BN$27)*(1-prop_idu_male)/SUMPRODUCT(Population!$B122:$N122,'By group'!$B$27:$N$27)*Probability!BM122*'By group'!$B$24*'By group'!BM$23+Probability!AM122*Population!$DE122*(1-'By group'!AM$28*cond_eff)*'By group'!AM$23*prop_sw_use)*(1-Population!$DG122*circ_eff)</f>
        <v>5.571902912822754E-5</v>
      </c>
      <c r="N122" s="191">
        <f>((1-(1-prop_idu_part)*SUMPRODUCT(Population!$BB122:$BN122,'By group'!$BB$27:$BN$27)*(1-prop_idu_male)/SUMPRODUCT(Population!$B122:$N122,'By group'!$B$27:$N$27))*Probability!AA122*'By group'!$B$24*'By group'!AA$23+(1-prop_idu_part)*SUMPRODUCT(Population!$BB122:$BN122,'By group'!$BB$27:$BN$27)*(1-prop_idu_male)/SUMPRODUCT(Population!$B122:$N122,'By group'!$B$27:$N$27)*Probability!BN122*'By group'!$B$24*'By group'!BN$23+Probability!AN122*Population!$DE122*(1-'By group'!AN$28*cond_eff)*'By group'!AN$23*prop_sw_use)*(1-Population!$DG122*circ_eff)</f>
        <v>4.4737920238014454E-5</v>
      </c>
      <c r="O122" s="190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group'!$BB$27:$BN$27)*prop_idu_male))*Probability!B122*Population!$DC122*(1-'By group'!O$28*'By group'!O$29)*'By group'!B$23+(1-prop_idu_part)*SUMPRODUCT(Population!$BB122:$BN122,'By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group'!$BB$27:$BN$27)*prop_idu_male)*Probability!BB122*Population!$DD122*(1-'By group'!BB$28*'By group'!BB$29)*'By group'!BB$23</f>
        <v>0</v>
      </c>
      <c r="P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group'!$BB$27:$BN$27)*prop_idu_male))*Probability!C122*Population!$DC122*(1-'By group'!P$28*'By group'!P$29)*'By group'!C$23+(1-prop_idu_part)*SUMPRODUCT(Population!$BB122:$BN122,'By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group'!$BB$27:$BN$27)*prop_idu_male)*Probability!BC122*Population!$DD122*(1-'By group'!BC$28*'By group'!BC$29)*'By group'!BC$23</f>
        <v>1.0714838269835626E-3</v>
      </c>
      <c r="Q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group'!$BB$27:$BN$27)*prop_idu_male))*Probability!D122*Population!$DC122*(1-'By group'!Q$28*'By group'!Q$29)*'By group'!D$23+(1-prop_idu_part)*SUMPRODUCT(Population!$BB122:$BN122,'By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group'!$BB$27:$BN$27)*prop_idu_male)*Probability!BD122*Population!$DD122*(1-'By group'!BD$28*'By group'!BD$29)*'By group'!BD$23</f>
        <v>1.5622369905970109E-3</v>
      </c>
      <c r="R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group'!$BB$27:$BN$27)*prop_idu_male))*Probability!E122*Population!$DC122*(1-'By group'!R$28*'By group'!R$29)*'By group'!E$23+(1-prop_idu_part)*SUMPRODUCT(Population!$BB122:$BN122,'By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group'!$BB$27:$BN$27)*prop_idu_male)*Probability!BE122*Population!$DD122*(1-'By group'!BE$28*'By group'!BE$29)*'By group'!BE$23</f>
        <v>1.8085412967176044E-3</v>
      </c>
      <c r="S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group'!$BB$27:$BN$27)*prop_idu_male))*Probability!F122*Population!$DC122*(1-'By group'!S$28*'By group'!S$29)*'By group'!F$23+(1-prop_idu_part)*SUMPRODUCT(Population!$BB122:$BN122,'By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group'!$BB$27:$BN$27)*prop_idu_male)*Probability!BF122*Population!$DD122*(1-'By group'!BF$28*'By group'!BF$29)*'By group'!BF$23</f>
        <v>9.6115974528271939E-4</v>
      </c>
      <c r="T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group'!$BB$27:$BN$27)*prop_idu_male))*Probability!G122*Population!$DC122*(1-'By group'!T$28*'By group'!T$29)*'By group'!G$23+(1-prop_idu_part)*SUMPRODUCT(Population!$BB122:$BN122,'By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group'!$BB$27:$BN$27)*prop_idu_male)*Probability!BG122*Population!$DD122*(1-'By group'!BG$28*'By group'!BG$29)*'By group'!BG$23</f>
        <v>5.763761654820537E-4</v>
      </c>
      <c r="U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group'!$BB$27:$BN$27)*prop_idu_male))*Probability!H122*Population!$DC122*(1-'By group'!U$28*'By group'!U$29)*'By group'!H$23+(1-prop_idu_part)*SUMPRODUCT(Population!$BB122:$BN122,'By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group'!$BB$27:$BN$27)*prop_idu_male)*Probability!BH122*Population!$DD122*(1-'By group'!BH$28*'By group'!BH$29)*'By group'!BH$23</f>
        <v>4.8476266655784404E-4</v>
      </c>
      <c r="V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group'!$BB$27:$BN$27)*prop_idu_male))*Probability!I122*Population!$DC122*(1-'By group'!V$28*'By group'!V$29)*'By group'!I$23+(1-prop_idu_part)*SUMPRODUCT(Population!$BB122:$BN122,'By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group'!$BB$27:$BN$27)*prop_idu_male)*Probability!BI122*Population!$DD122*(1-'By group'!BI$28*'By group'!BI$29)*'By group'!BI$23</f>
        <v>0</v>
      </c>
      <c r="W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group'!$BB$27:$BN$27)*prop_idu_male))*Probability!J122*Population!$DC122*(1-'By group'!W$28*'By group'!W$29)*'By group'!J$23+(1-prop_idu_part)*SUMPRODUCT(Population!$BB122:$BN122,'By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group'!$BB$27:$BN$27)*prop_idu_male)*Probability!BJ122*Population!$DD122*(1-'By group'!BJ$28*'By group'!BJ$29)*'By group'!BJ$23</f>
        <v>0</v>
      </c>
      <c r="X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group'!$BB$27:$BN$27)*prop_idu_male))*Probability!K122*Population!$DC122*(1-'By group'!X$28*'By group'!X$29)*'By group'!K$23+(1-prop_idu_part)*SUMPRODUCT(Population!$BB122:$BN122,'By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group'!$BB$27:$BN$27)*prop_idu_male)*Probability!BK122*Population!$DD122*(1-'By group'!BK$28*'By group'!BK$29)*'By group'!BK$23</f>
        <v>0</v>
      </c>
      <c r="Y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group'!$BB$27:$BN$27)*prop_idu_male))*Probability!L122*Population!$DC122*(1-'By group'!Y$28*'By group'!Y$29)*'By group'!L$23+(1-prop_idu_part)*SUMPRODUCT(Population!$BB122:$BN122,'By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group'!$BB$27:$BN$27)*prop_idu_male)*Probability!BL122*Population!$DD122*(1-'By group'!BL$28*'By group'!BL$29)*'By group'!BL$23</f>
        <v>1.6238039943826231E-5</v>
      </c>
      <c r="Z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group'!$BB$27:$BN$27)*prop_idu_male))*Probability!M122*Population!$DC122*(1-'By group'!Z$28*'By group'!Z$29)*'By group'!M$23+(1-prop_idu_part)*SUMPRODUCT(Population!$BB122:$BN122,'By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group'!$BB$27:$BN$27)*prop_idu_male)*Probability!BM122*Population!$DD122*(1-'By group'!BM$28*'By group'!BM$29)*'By group'!BM$23</f>
        <v>2.5180268485692442E-5</v>
      </c>
      <c r="AA122" s="191">
        <f>(1-(1-prop_idu_part)*SUMPRODUCT(Population!$BB122:$BN122,'By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group'!$BB$27:$BN$27)*prop_idu_male))*Probability!N122*Population!$DC122*(1-'By group'!AA$28*'By group'!AA$29)*'By group'!N$23+(1-prop_idu_part)*SUMPRODUCT(Population!$BB122:$BN122,'By group'!$BB$27:$BN$27)*prop_idu_male/(SUMPRODUCT(Population!$B122:$N122,'By group'!$B$27:$N$27)-(1-prop_idu_part)*SUMPRODUCT(Population!$BB122:$BN122,'By group'!$BB$27:$BN$27)*(1-prop_idu_male)+(1-prop_idu_part)*SUMPRODUCT(Population!$BB122:$BN122,'By group'!$BB$27:$BN$27)*prop_idu_male)*Probability!BN122*Population!$DD122*(1-'By group'!BN$28*'By group'!BN$29)*'By group'!BN$23</f>
        <v>2.009613189289267E-5</v>
      </c>
      <c r="AB122" s="229">
        <f>Probability!B122*'By group'!$AB$24*'By group'!B$23</f>
        <v>0</v>
      </c>
      <c r="AC122" s="229">
        <f>Probability!C122*'By group'!$AB$24*'By group'!C$23</f>
        <v>5.0098421948283844E-2</v>
      </c>
      <c r="AD122" s="229">
        <f>Probability!D122*'By group'!$AB$24*'By group'!D$23</f>
        <v>7.3046207813854694E-2</v>
      </c>
      <c r="AE122" s="229">
        <f>Probability!E122*'By group'!$AB$24*'By group'!E$23</f>
        <v>8.4565897178651067E-2</v>
      </c>
      <c r="AF122" s="229">
        <f>Probability!F122*'By group'!$AB$24*'By group'!F$23</f>
        <v>4.494422900587413E-2</v>
      </c>
      <c r="AG122" s="229">
        <f>Probability!G122*'By group'!$AB$24*'By group'!G$23</f>
        <v>2.6952079214033992E-2</v>
      </c>
      <c r="AH122" s="229">
        <f>Probability!H122*'By group'!$AB$24*'By group'!H$23</f>
        <v>2.266879349971769E-2</v>
      </c>
      <c r="AI122" s="229">
        <f>Probability!I122*'By group'!$AB$24*'By group'!I$23</f>
        <v>0</v>
      </c>
      <c r="AJ122" s="229">
        <f>Probability!J122*'By group'!$AB$24*'By group'!J$23</f>
        <v>0</v>
      </c>
      <c r="AK122" s="229">
        <f>Probability!K122*'By group'!$AB$24*'By group'!K$23</f>
        <v>0</v>
      </c>
      <c r="AL122" s="229">
        <f>Probability!L122*'By group'!$AB$24*'By group'!L$23</f>
        <v>7.593356900098318E-4</v>
      </c>
      <c r="AM122" s="229">
        <f>Probability!M122*'By group'!$AB$24*'By group'!M$23</f>
        <v>1.1775361303367723E-3</v>
      </c>
      <c r="AN122" s="229">
        <f>Probability!N122*'By group'!$AB$24*'By group'!N$23</f>
        <v>9.3981183546491571E-4</v>
      </c>
      <c r="AO122" s="40">
        <f>Probability!AO122*'By group'!$AO$24*'By group'!AO$23</f>
        <v>0</v>
      </c>
      <c r="AP122" s="42">
        <f>Probability!AP122*'By group'!$AO$24*'By group'!AP$23</f>
        <v>6.6207792789117047E-3</v>
      </c>
      <c r="AQ122" s="42">
        <f>Probability!AQ122*'By group'!$AO$24*'By group'!AQ$23</f>
        <v>9.6274698443451056E-3</v>
      </c>
      <c r="AR122" s="42">
        <f>Probability!AR122*'By group'!$AO$24*'By group'!AR$23</f>
        <v>1.1096167937688702E-2</v>
      </c>
      <c r="AS122" s="42">
        <f>Probability!AS122*'By group'!$AO$24*'By group'!AS$23</f>
        <v>5.8742437731167585E-3</v>
      </c>
      <c r="AT122" s="42">
        <f>Probability!AT122*'By group'!$AO$24*'By group'!AT$23</f>
        <v>3.5112702731116986E-3</v>
      </c>
      <c r="AU122" s="42">
        <f>Probability!AU122*'By group'!$AO$24*'By group'!AU$23</f>
        <v>2.9330931112631336E-3</v>
      </c>
      <c r="AV122" s="42">
        <f>Probability!AV122*'By group'!$AO$24*'By group'!AV$23</f>
        <v>0</v>
      </c>
      <c r="AW122" s="42">
        <f>Probability!AW122*'By group'!$AO$24*'By group'!AW$23</f>
        <v>0</v>
      </c>
      <c r="AX122" s="42">
        <f>Probability!AX122*'By group'!$AO$24*'By group'!AX$23</f>
        <v>0</v>
      </c>
      <c r="AY122" s="42">
        <f>Probability!AY122*'By group'!$AO$24*'By group'!AY$23</f>
        <v>9.819946927053622E-5</v>
      </c>
      <c r="AZ122" s="42">
        <f>Probability!AZ122*'By group'!$AO$24*'By group'!AZ$23</f>
        <v>1.5090170164060062E-4</v>
      </c>
      <c r="BA122" s="43">
        <f>Probability!BA122*'By group'!$AO$24*'By group'!BA$23</f>
        <v>1.1876939064050933E-4</v>
      </c>
      <c r="BB122" s="191">
        <f>prop_idu_part*Probability!BB122*'By group'!$BB$24*'By group'!BB$23+Probability!BB122*'By group'!$BB$30*'By group'!BB$31</f>
        <v>0</v>
      </c>
      <c r="BC122" s="191">
        <f>prop_idu_part*Probability!BC122*'By group'!$BB$24*'By group'!BC$23+Probability!BC122*'By group'!$BB$30*'By group'!BC$31</f>
        <v>5.8641186615561433E-2</v>
      </c>
      <c r="BD122" s="191">
        <f>prop_idu_part*Probability!BD122*'By group'!$BB$24*'By group'!BD$23+Probability!BD122*'By group'!$BB$30*'By group'!BD$31</f>
        <v>0.13715921067197209</v>
      </c>
      <c r="BE122" s="191">
        <f>prop_idu_part*Probability!BE122*'By group'!$BB$24*'By group'!BE$23+Probability!BE122*'By group'!$BB$30*'By group'!BE$31</f>
        <v>0.13419048568681816</v>
      </c>
      <c r="BF122" s="191">
        <f>prop_idu_part*Probability!BF122*'By group'!$BB$24*'By group'!BF$23+Probability!BF122*'By group'!$BB$30*'By group'!BF$31</f>
        <v>4.386397426081666E-2</v>
      </c>
      <c r="BG122" s="191">
        <f>prop_idu_part*Probability!BG122*'By group'!$BB$24*'By group'!BG$23+Probability!BG122*'By group'!$BB$30*'By group'!BG$31</f>
        <v>1.3395337992485174E-2</v>
      </c>
      <c r="BH122" s="191">
        <f>prop_idu_part*Probability!BH122*'By group'!$BB$24*'By group'!BH$23+Probability!BH122*'By group'!$BB$30*'By group'!BH$31</f>
        <v>1.0506645574078733E-2</v>
      </c>
      <c r="BI122" s="191">
        <f>prop_idu_part*Probability!BI122*'By group'!$BB$24*'By group'!BI$23+Probability!BI122*'By group'!$BB$30*'By group'!BI$31</f>
        <v>0</v>
      </c>
      <c r="BJ122" s="191">
        <f>prop_idu_part*Probability!BJ122*'By group'!$BB$24*'By group'!BJ$23+Probability!BJ122*'By group'!$BB$30*'By group'!BJ$31</f>
        <v>0</v>
      </c>
      <c r="BK122" s="191">
        <f>prop_idu_part*Probability!BK122*'By group'!$BB$24*'By group'!BK$23+Probability!BK122*'By group'!$BB$30*'By group'!BK$31</f>
        <v>0</v>
      </c>
      <c r="BL122" s="191">
        <f>prop_idu_part*Probability!BL122*'By group'!$BB$24*'By group'!BL$23+Probability!BL122*'By group'!$BB$30*'By group'!BL$31</f>
        <v>4.7662452729569857E-3</v>
      </c>
      <c r="BM122" s="191">
        <f>prop_idu_part*Probability!BM122*'By group'!$BB$24*'By group'!BM$23+Probability!BM122*'By group'!$BB$30*'By group'!BM$31</f>
        <v>2.3826567116360308E-3</v>
      </c>
      <c r="BN122" s="192">
        <f>prop_idu_part*Probability!BN122*'By group'!$BB$24*'By group'!BN$23+Probability!BN122*'By group'!$BB$30*'By group'!BN$31</f>
        <v>1.7337489575921889E-3</v>
      </c>
    </row>
    <row r="123" spans="1:66" x14ac:dyDescent="0.25">
      <c r="A123">
        <f t="shared" si="1"/>
        <v>59.5</v>
      </c>
      <c r="B123" s="190">
        <f>((1-(1-prop_idu_part)*SUMPRODUCT(Population!$BB123:$BN123,'By group'!$BB$27:$BN$27)*(1-prop_idu_male)/SUMPRODUCT(Population!$B123:$N123,'By group'!$B$27:$N$27))*Probability!O123*'By group'!$B$24*'By group'!O$23+(1-prop_idu_part)*SUMPRODUCT(Population!$BB123:$BN123,'By group'!$BB$27:$BN$27)*(1-prop_idu_male)/SUMPRODUCT(Population!$B123:$N123,'By group'!$B$27:$N$27)*Probability!BB123*'By group'!$B$24*'By group'!BB$23+Probability!AB123*Population!$DE123*(1-'By group'!AB$28*cond_eff)*'By group'!AB$23*prop_sw_use)*(1-Population!$DG123*circ_eff)</f>
        <v>0</v>
      </c>
      <c r="C123" s="191">
        <f>((1-(1-prop_idu_part)*SUMPRODUCT(Population!$BB123:$BN123,'By group'!$BB$27:$BN$27)*(1-prop_idu_male)/SUMPRODUCT(Population!$B123:$N123,'By group'!$B$27:$N$27))*Probability!P123*'By group'!$B$24*'By group'!P$23+(1-prop_idu_part)*SUMPRODUCT(Population!$BB123:$BN123,'By group'!$BB$27:$BN$27)*(1-prop_idu_male)/SUMPRODUCT(Population!$B123:$N123,'By group'!$B$27:$N$27)*Probability!BC123*'By group'!$B$24*'By group'!BC$23+Probability!AC123*Population!$DE123*(1-'By group'!AC$28*cond_eff)*'By group'!AC$23*prop_sw_use)*(1-Population!$DG123*circ_eff)</f>
        <v>2.3135272658450223E-3</v>
      </c>
      <c r="D123" s="191">
        <f>((1-(1-prop_idu_part)*SUMPRODUCT(Population!$BB123:$BN123,'By group'!$BB$27:$BN$27)*(1-prop_idu_male)/SUMPRODUCT(Population!$B123:$N123,'By group'!$B$27:$N$27))*Probability!Q123*'By group'!$B$24*'By group'!Q$23+(1-prop_idu_part)*SUMPRODUCT(Population!$BB123:$BN123,'By group'!$BB$27:$BN$27)*(1-prop_idu_male)/SUMPRODUCT(Population!$B123:$N123,'By group'!$B$27:$N$27)*Probability!BD123*'By group'!$B$24*'By group'!BD$23+Probability!AD123*Population!$DE123*(1-'By group'!AD$28*cond_eff)*'By group'!AD$23*prop_sw_use)*(1-Population!$DG123*circ_eff)</f>
        <v>3.3846278419210627E-3</v>
      </c>
      <c r="E123" s="191">
        <f>((1-(1-prop_idu_part)*SUMPRODUCT(Population!$BB123:$BN123,'By group'!$BB$27:$BN$27)*(1-prop_idu_male)/SUMPRODUCT(Population!$B123:$N123,'By group'!$B$27:$N$27))*Probability!R123*'By group'!$B$24*'By group'!R$23+(1-prop_idu_part)*SUMPRODUCT(Population!$BB123:$BN123,'By group'!$BB$27:$BN$27)*(1-prop_idu_male)/SUMPRODUCT(Population!$B123:$N123,'By group'!$B$27:$N$27)*Probability!BE123*'By group'!$B$24*'By group'!BE$23+Probability!AE123*Population!$DE123*(1-'By group'!AE$28*cond_eff)*'By group'!AE$23*prop_sw_use)*(1-Population!$DG123*circ_eff)</f>
        <v>3.9369675758030029E-3</v>
      </c>
      <c r="F123" s="191">
        <f>((1-(1-prop_idu_part)*SUMPRODUCT(Population!$BB123:$BN123,'By group'!$BB$27:$BN$27)*(1-prop_idu_male)/SUMPRODUCT(Population!$B123:$N123,'By group'!$B$27:$N$27))*Probability!S123*'By group'!$B$24*'By group'!S$23+(1-prop_idu_part)*SUMPRODUCT(Population!$BB123:$BN123,'By group'!$BB$27:$BN$27)*(1-prop_idu_male)/SUMPRODUCT(Population!$B123:$N123,'By group'!$B$27:$N$27)*Probability!BF123*'By group'!$B$24*'By group'!BF$23+Probability!AF123*Population!$DE123*(1-'By group'!AF$28*cond_eff)*'By group'!AF$23*prop_sw_use)*(1-Population!$DG123*circ_eff)</f>
        <v>2.0999369941101225E-3</v>
      </c>
      <c r="G123" s="191">
        <f>((1-(1-prop_idu_part)*SUMPRODUCT(Population!$BB123:$BN123,'By group'!$BB$27:$BN$27)*(1-prop_idu_male)/SUMPRODUCT(Population!$B123:$N123,'By group'!$B$27:$N$27))*Probability!T123*'By group'!$B$24*'By group'!T$23+(1-prop_idu_part)*SUMPRODUCT(Population!$BB123:$BN123,'By group'!$BB$27:$BN$27)*(1-prop_idu_male)/SUMPRODUCT(Population!$B123:$N123,'By group'!$B$27:$N$27)*Probability!BG123*'By group'!$B$24*'By group'!BG$23+Probability!AG123*Population!$DE123*(1-'By group'!AG$28*cond_eff)*'By group'!AG$23*prop_sw_use)*(1-Population!$DG123*circ_eff)</f>
        <v>1.2625747894964155E-3</v>
      </c>
      <c r="H123" s="191">
        <f>((1-(1-prop_idu_part)*SUMPRODUCT(Population!$BB123:$BN123,'By group'!$BB$27:$BN$27)*(1-prop_idu_male)/SUMPRODUCT(Population!$B123:$N123,'By group'!$B$27:$N$27))*Probability!U123*'By group'!$B$24*'By group'!U$23+(1-prop_idu_part)*SUMPRODUCT(Population!$BB123:$BN123,'By group'!$BB$27:$BN$27)*(1-prop_idu_male)/SUMPRODUCT(Population!$B123:$N123,'By group'!$B$27:$N$27)*Probability!BH123*'By group'!$B$24*'By group'!BH$23+Probability!AH123*Population!$DE123*(1-'By group'!AH$28*cond_eff)*'By group'!AH$23*prop_sw_use)*(1-Population!$DG123*circ_eff)</f>
        <v>1.066810792668277E-3</v>
      </c>
      <c r="I123" s="191">
        <f>((1-(1-prop_idu_part)*SUMPRODUCT(Population!$BB123:$BN123,'By group'!$BB$27:$BN$27)*(1-prop_idu_male)/SUMPRODUCT(Population!$B123:$N123,'By group'!$B$27:$N$27))*Probability!V123*'By group'!$B$24*'By group'!V$23+(1-prop_idu_part)*SUMPRODUCT(Population!$BB123:$BN123,'By group'!$BB$27:$BN$27)*(1-prop_idu_male)/SUMPRODUCT(Population!$B123:$N123,'By group'!$B$27:$N$27)*Probability!BI123*'By group'!$B$24*'By group'!BI$23+Probability!AI123*Population!$DE123*(1-'By group'!AI$28*cond_eff)*'By group'!AI$23*prop_sw_use)*(1-Population!$DG123*circ_eff)</f>
        <v>0</v>
      </c>
      <c r="J123" s="191">
        <f>((1-(1-prop_idu_part)*SUMPRODUCT(Population!$BB123:$BN123,'By group'!$BB$27:$BN$27)*(1-prop_idu_male)/SUMPRODUCT(Population!$B123:$N123,'By group'!$B$27:$N$27))*Probability!W123*'By group'!$B$24*'By group'!W$23+(1-prop_idu_part)*SUMPRODUCT(Population!$BB123:$BN123,'By group'!$BB$27:$BN$27)*(1-prop_idu_male)/SUMPRODUCT(Population!$B123:$N123,'By group'!$B$27:$N$27)*Probability!BJ123*'By group'!$B$24*'By group'!BJ$23+Probability!AJ123*Population!$DE123*(1-'By group'!AJ$28*cond_eff)*'By group'!AJ$23*prop_sw_use)*(1-Population!$DG123*circ_eff)</f>
        <v>0</v>
      </c>
      <c r="K123" s="191">
        <f>((1-(1-prop_idu_part)*SUMPRODUCT(Population!$BB123:$BN123,'By group'!$BB$27:$BN$27)*(1-prop_idu_male)/SUMPRODUCT(Population!$B123:$N123,'By group'!$B$27:$N$27))*Probability!X123*'By group'!$B$24*'By group'!X$23+(1-prop_idu_part)*SUMPRODUCT(Population!$BB123:$BN123,'By group'!$BB$27:$BN$27)*(1-prop_idu_male)/SUMPRODUCT(Population!$B123:$N123,'By group'!$B$27:$N$27)*Probability!BK123*'By group'!$B$24*'By group'!BK$23+Probability!AK123*Population!$DE123*(1-'By group'!AK$28*cond_eff)*'By group'!AK$23*prop_sw_use)*(1-Population!$DG123*circ_eff)</f>
        <v>0</v>
      </c>
      <c r="L123" s="191">
        <f>((1-(1-prop_idu_part)*SUMPRODUCT(Population!$BB123:$BN123,'By group'!$BB$27:$BN$27)*(1-prop_idu_male)/SUMPRODUCT(Population!$B123:$N123,'By group'!$B$27:$N$27))*Probability!Y123*'By group'!$B$24*'By group'!Y$23+(1-prop_idu_part)*SUMPRODUCT(Population!$BB123:$BN123,'By group'!$BB$27:$BN$27)*(1-prop_idu_male)/SUMPRODUCT(Population!$B123:$N123,'By group'!$B$27:$N$27)*Probability!BL123*'By group'!$B$24*'By group'!BL$23+Probability!AL123*Population!$DE123*(1-'By group'!AL$28*cond_eff)*'By group'!AL$23*prop_sw_use)*(1-Population!$DG123*circ_eff)</f>
        <v>3.574910253336026E-5</v>
      </c>
      <c r="M123" s="191">
        <f>((1-(1-prop_idu_part)*SUMPRODUCT(Population!$BB123:$BN123,'By group'!$BB$27:$BN$27)*(1-prop_idu_male)/SUMPRODUCT(Population!$B123:$N123,'By group'!$B$27:$N$27))*Probability!Z123*'By group'!$B$24*'By group'!Z$23+(1-prop_idu_part)*SUMPRODUCT(Population!$BB123:$BN123,'By group'!$BB$27:$BN$27)*(1-prop_idu_male)/SUMPRODUCT(Population!$B123:$N123,'By group'!$B$27:$N$27)*Probability!BM123*'By group'!$B$24*'By group'!BM$23+Probability!AM123*Population!$DE123*(1-'By group'!AM$28*cond_eff)*'By group'!AM$23*prop_sw_use)*(1-Population!$DG123*circ_eff)</f>
        <v>5.5726169061759216E-5</v>
      </c>
      <c r="N123" s="191">
        <f>((1-(1-prop_idu_part)*SUMPRODUCT(Population!$BB123:$BN123,'By group'!$BB$27:$BN$27)*(1-prop_idu_male)/SUMPRODUCT(Population!$B123:$N123,'By group'!$B$27:$N$27))*Probability!AA123*'By group'!$B$24*'By group'!AA$23+(1-prop_idu_part)*SUMPRODUCT(Population!$BB123:$BN123,'By group'!$BB$27:$BN$27)*(1-prop_idu_male)/SUMPRODUCT(Population!$B123:$N123,'By group'!$B$27:$N$27)*Probability!BN123*'By group'!$B$24*'By group'!BN$23+Probability!AN123*Population!$DE123*(1-'By group'!AN$28*cond_eff)*'By group'!AN$23*prop_sw_use)*(1-Population!$DG123*circ_eff)</f>
        <v>4.4743117206502365E-5</v>
      </c>
      <c r="O123" s="190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group'!$BB$27:$BN$27)*prop_idu_male))*Probability!B123*Population!$DC123*(1-'By group'!O$28*'By group'!O$29)*'By group'!B$23+(1-prop_idu_part)*SUMPRODUCT(Population!$BB123:$BN123,'By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group'!$BB$27:$BN$27)*prop_idu_male)*Probability!BB123*Population!$DD123*(1-'By group'!BB$28*'By group'!BB$29)*'By group'!BB$23</f>
        <v>0</v>
      </c>
      <c r="P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group'!$BB$27:$BN$27)*prop_idu_male))*Probability!C123*Population!$DC123*(1-'By group'!P$28*'By group'!P$29)*'By group'!C$23+(1-prop_idu_part)*SUMPRODUCT(Population!$BB123:$BN123,'By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group'!$BB$27:$BN$27)*prop_idu_male)*Probability!BC123*Population!$DD123*(1-'By group'!BC$28*'By group'!BC$29)*'By group'!BC$23</f>
        <v>1.0715304930816701E-3</v>
      </c>
      <c r="Q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group'!$BB$27:$BN$27)*prop_idu_male))*Probability!D123*Population!$DC123*(1-'By group'!Q$28*'By group'!Q$29)*'By group'!D$23+(1-prop_idu_part)*SUMPRODUCT(Population!$BB123:$BN123,'By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group'!$BB$27:$BN$27)*prop_idu_male)*Probability!BD123*Population!$DD123*(1-'By group'!BD$28*'By group'!BD$29)*'By group'!BD$23</f>
        <v>1.5623195447869932E-3</v>
      </c>
      <c r="R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group'!$BB$27:$BN$27)*prop_idu_male))*Probability!E123*Population!$DC123*(1-'By group'!R$28*'By group'!R$29)*'By group'!E$23+(1-prop_idu_part)*SUMPRODUCT(Population!$BB123:$BN123,'By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group'!$BB$27:$BN$27)*prop_idu_male)*Probability!BE123*Population!$DD123*(1-'By group'!BE$28*'By group'!BE$29)*'By group'!BE$23</f>
        <v>1.8086629716327341E-3</v>
      </c>
      <c r="S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group'!$BB$27:$BN$27)*prop_idu_male))*Probability!F123*Population!$DC123*(1-'By group'!S$28*'By group'!S$29)*'By group'!F$23+(1-prop_idu_part)*SUMPRODUCT(Population!$BB123:$BN123,'By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group'!$BB$27:$BN$27)*prop_idu_male)*Probability!BF123*Population!$DD123*(1-'By group'!BF$28*'By group'!BF$29)*'By group'!BF$23</f>
        <v>9.612354997089093E-4</v>
      </c>
      <c r="T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group'!$BB$27:$BN$27)*prop_idu_male))*Probability!G123*Population!$DC123*(1-'By group'!T$28*'By group'!T$29)*'By group'!G$23+(1-prop_idu_part)*SUMPRODUCT(Population!$BB123:$BN123,'By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group'!$BB$27:$BN$27)*prop_idu_male)*Probability!BG123*Population!$DD123*(1-'By group'!BG$28*'By group'!BG$29)*'By group'!BG$23</f>
        <v>5.7642614510597888E-4</v>
      </c>
      <c r="U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group'!$BB$27:$BN$27)*prop_idu_male))*Probability!H123*Population!$DC123*(1-'By group'!U$28*'By group'!U$29)*'By group'!H$23+(1-prop_idu_part)*SUMPRODUCT(Population!$BB123:$BN123,'By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group'!$BB$27:$BN$27)*prop_idu_male)*Probability!BH123*Population!$DD123*(1-'By group'!BH$28*'By group'!BH$29)*'By group'!BH$23</f>
        <v>4.8480896476443889E-4</v>
      </c>
      <c r="V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group'!$BB$27:$BN$27)*prop_idu_male))*Probability!I123*Population!$DC123*(1-'By group'!V$28*'By group'!V$29)*'By group'!I$23+(1-prop_idu_part)*SUMPRODUCT(Population!$BB123:$BN123,'By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group'!$BB$27:$BN$27)*prop_idu_male)*Probability!BI123*Population!$DD123*(1-'By group'!BI$28*'By group'!BI$29)*'By group'!BI$23</f>
        <v>0</v>
      </c>
      <c r="W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group'!$BB$27:$BN$27)*prop_idu_male))*Probability!J123*Population!$DC123*(1-'By group'!W$28*'By group'!W$29)*'By group'!J$23+(1-prop_idu_part)*SUMPRODUCT(Population!$BB123:$BN123,'By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group'!$BB$27:$BN$27)*prop_idu_male)*Probability!BJ123*Population!$DD123*(1-'By group'!BJ$28*'By group'!BJ$29)*'By group'!BJ$23</f>
        <v>0</v>
      </c>
      <c r="X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group'!$BB$27:$BN$27)*prop_idu_male))*Probability!K123*Population!$DC123*(1-'By group'!X$28*'By group'!X$29)*'By group'!K$23+(1-prop_idu_part)*SUMPRODUCT(Population!$BB123:$BN123,'By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group'!$BB$27:$BN$27)*prop_idu_male)*Probability!BK123*Population!$DD123*(1-'By group'!BK$28*'By group'!BK$29)*'By group'!BK$23</f>
        <v>0</v>
      </c>
      <c r="Y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group'!$BB$27:$BN$27)*prop_idu_male))*Probability!L123*Population!$DC123*(1-'By group'!Y$28*'By group'!Y$29)*'By group'!L$23+(1-prop_idu_part)*SUMPRODUCT(Population!$BB123:$BN123,'By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group'!$BB$27:$BN$27)*prop_idu_male)*Probability!BL123*Population!$DD123*(1-'By group'!BL$28*'By group'!BL$29)*'By group'!BL$23</f>
        <v>1.6239676361482387E-5</v>
      </c>
      <c r="Z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group'!$BB$27:$BN$27)*prop_idu_male))*Probability!M123*Population!$DC123*(1-'By group'!Z$28*'By group'!Z$29)*'By group'!M$23+(1-prop_idu_part)*SUMPRODUCT(Population!$BB123:$BN123,'By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group'!$BB$27:$BN$27)*prop_idu_male)*Probability!BM123*Population!$DD123*(1-'By group'!BM$28*'By group'!BM$29)*'By group'!BM$23</f>
        <v>2.5182976691141372E-5</v>
      </c>
      <c r="AA123" s="191">
        <f>(1-(1-prop_idu_part)*SUMPRODUCT(Population!$BB123:$BN123,'By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group'!$BB$27:$BN$27)*prop_idu_male))*Probability!N123*Population!$DC123*(1-'By group'!AA$28*'By group'!AA$29)*'By group'!N$23+(1-prop_idu_part)*SUMPRODUCT(Population!$BB123:$BN123,'By group'!$BB$27:$BN$27)*prop_idu_male/(SUMPRODUCT(Population!$B123:$N123,'By group'!$B$27:$N$27)-(1-prop_idu_part)*SUMPRODUCT(Population!$BB123:$BN123,'By group'!$BB$27:$BN$27)*(1-prop_idu_male)+(1-prop_idu_part)*SUMPRODUCT(Population!$BB123:$BN123,'By group'!$BB$27:$BN$27)*prop_idu_male)*Probability!BN123*Population!$DD123*(1-'By group'!BN$28*'By group'!BN$29)*'By group'!BN$23</f>
        <v>2.0097674615003634E-5</v>
      </c>
      <c r="AB123" s="229">
        <f>Probability!B123*'By group'!$AB$24*'By group'!B$23</f>
        <v>0</v>
      </c>
      <c r="AC123" s="229">
        <f>Probability!C123*'By group'!$AB$24*'By group'!C$23</f>
        <v>5.0101949903683787E-2</v>
      </c>
      <c r="AD123" s="229">
        <f>Probability!D123*'By group'!$AB$24*'By group'!D$23</f>
        <v>7.3052030568328916E-2</v>
      </c>
      <c r="AE123" s="229">
        <f>Probability!E123*'By group'!$AB$24*'By group'!E$23</f>
        <v>8.4573859108008798E-2</v>
      </c>
      <c r="AF123" s="229">
        <f>Probability!F123*'By group'!$AB$24*'By group'!F$23</f>
        <v>4.4948979175136364E-2</v>
      </c>
      <c r="AG123" s="229">
        <f>Probability!G123*'By group'!$AB$24*'By group'!G$23</f>
        <v>2.6955140680597907E-2</v>
      </c>
      <c r="AH123" s="229">
        <f>Probability!H123*'By group'!$AB$24*'By group'!H$23</f>
        <v>2.2671567757015895E-2</v>
      </c>
      <c r="AI123" s="229">
        <f>Probability!I123*'By group'!$AB$24*'By group'!I$23</f>
        <v>0</v>
      </c>
      <c r="AJ123" s="229">
        <f>Probability!J123*'By group'!$AB$24*'By group'!J$23</f>
        <v>0</v>
      </c>
      <c r="AK123" s="229">
        <f>Probability!K123*'By group'!$AB$24*'By group'!K$23</f>
        <v>0</v>
      </c>
      <c r="AL123" s="229">
        <f>Probability!L123*'By group'!$AB$24*'By group'!L$23</f>
        <v>7.5943262209601217E-4</v>
      </c>
      <c r="AM123" s="229">
        <f>Probability!M123*'By group'!$AB$24*'By group'!M$23</f>
        <v>1.1776944238471229E-3</v>
      </c>
      <c r="AN123" s="229">
        <f>Probability!N123*'By group'!$AB$24*'By group'!N$23</f>
        <v>9.3990922595836959E-4</v>
      </c>
      <c r="AO123" s="40">
        <f>Probability!AO123*'By group'!$AO$24*'By group'!AO$23</f>
        <v>0</v>
      </c>
      <c r="AP123" s="42">
        <f>Probability!AP123*'By group'!$AO$24*'By group'!AP$23</f>
        <v>6.631688826216604E-3</v>
      </c>
      <c r="AQ123" s="42">
        <f>Probability!AQ123*'By group'!$AO$24*'By group'!AQ$23</f>
        <v>9.6443895426146214E-3</v>
      </c>
      <c r="AR123" s="42">
        <f>Probability!AR123*'By group'!$AO$24*'By group'!AR$23</f>
        <v>1.1117608365123394E-2</v>
      </c>
      <c r="AS123" s="42">
        <f>Probability!AS123*'By group'!$AO$24*'By group'!AS$23</f>
        <v>5.8864662114820341E-3</v>
      </c>
      <c r="AT123" s="42">
        <f>Probability!AT123*'By group'!$AO$24*'By group'!AT$23</f>
        <v>3.5189913619798935E-3</v>
      </c>
      <c r="AU123" s="42">
        <f>Probability!AU123*'By group'!$AO$24*'By group'!AU$23</f>
        <v>2.9402340589450163E-3</v>
      </c>
      <c r="AV123" s="42">
        <f>Probability!AV123*'By group'!$AO$24*'By group'!AV$23</f>
        <v>0</v>
      </c>
      <c r="AW123" s="42">
        <f>Probability!AW123*'By group'!$AO$24*'By group'!AW$23</f>
        <v>0</v>
      </c>
      <c r="AX123" s="42">
        <f>Probability!AX123*'By group'!$AO$24*'By group'!AX$23</f>
        <v>0</v>
      </c>
      <c r="AY123" s="42">
        <f>Probability!AY123*'By group'!$AO$24*'By group'!AY$23</f>
        <v>9.8440685929034139E-5</v>
      </c>
      <c r="AZ123" s="42">
        <f>Probability!AZ123*'By group'!$AO$24*'By group'!AZ$23</f>
        <v>1.5131794317515288E-4</v>
      </c>
      <c r="BA123" s="43">
        <f>Probability!BA123*'By group'!$AO$24*'By group'!BA$23</f>
        <v>1.1914619444556107E-4</v>
      </c>
      <c r="BB123" s="191">
        <f>prop_idu_part*Probability!BB123*'By group'!$BB$24*'By group'!BB$23+Probability!BB123*'By group'!$BB$30*'By group'!BB$31</f>
        <v>0</v>
      </c>
      <c r="BC123" s="191">
        <f>prop_idu_part*Probability!BC123*'By group'!$BB$24*'By group'!BC$23+Probability!BC123*'By group'!$BB$30*'By group'!BC$31</f>
        <v>5.8641099786475775E-2</v>
      </c>
      <c r="BD123" s="191">
        <f>prop_idu_part*Probability!BD123*'By group'!$BB$24*'By group'!BD$23+Probability!BD123*'By group'!$BB$30*'By group'!BD$31</f>
        <v>0.13715938637437233</v>
      </c>
      <c r="BE123" s="191">
        <f>prop_idu_part*Probability!BE123*'By group'!$BB$24*'By group'!BE$23+Probability!BE123*'By group'!$BB$30*'By group'!BE$31</f>
        <v>0.13419123150246293</v>
      </c>
      <c r="BF123" s="191">
        <f>prop_idu_part*Probability!BF123*'By group'!$BB$24*'By group'!BF$23+Probability!BF123*'By group'!$BB$30*'By group'!BF$31</f>
        <v>4.3864373997883885E-2</v>
      </c>
      <c r="BG123" s="191">
        <f>prop_idu_part*Probability!BG123*'By group'!$BB$24*'By group'!BG$23+Probability!BG123*'By group'!$BB$30*'By group'!BG$31</f>
        <v>1.33954949759313E-2</v>
      </c>
      <c r="BH123" s="191">
        <f>prop_idu_part*Probability!BH123*'By group'!$BB$24*'By group'!BH$23+Probability!BH123*'By group'!$BB$30*'By group'!BH$31</f>
        <v>1.0506810981567284E-2</v>
      </c>
      <c r="BI123" s="191">
        <f>prop_idu_part*Probability!BI123*'By group'!$BB$24*'By group'!BI$23+Probability!BI123*'By group'!$BB$30*'By group'!BI$31</f>
        <v>0</v>
      </c>
      <c r="BJ123" s="191">
        <f>prop_idu_part*Probability!BJ123*'By group'!$BB$24*'By group'!BJ$23+Probability!BJ123*'By group'!$BB$30*'By group'!BJ$31</f>
        <v>0</v>
      </c>
      <c r="BK123" s="191">
        <f>prop_idu_part*Probability!BK123*'By group'!$BB$24*'By group'!BK$23+Probability!BK123*'By group'!$BB$30*'By group'!BK$31</f>
        <v>0</v>
      </c>
      <c r="BL123" s="191">
        <f>prop_idu_part*Probability!BL123*'By group'!$BB$24*'By group'!BL$23+Probability!BL123*'By group'!$BB$30*'By group'!BL$31</f>
        <v>4.7663245176541051E-3</v>
      </c>
      <c r="BM123" s="191">
        <f>prop_idu_part*Probability!BM123*'By group'!$BB$24*'By group'!BM$23+Probability!BM123*'By group'!$BB$30*'By group'!BM$31</f>
        <v>2.3827065780579436E-3</v>
      </c>
      <c r="BN123" s="192">
        <f>prop_idu_part*Probability!BN123*'By group'!$BB$24*'By group'!BN$23+Probability!BN123*'By group'!$BB$30*'By group'!BN$31</f>
        <v>1.7337836118774554E-3</v>
      </c>
    </row>
    <row r="124" spans="1:66" s="12" customFormat="1" x14ac:dyDescent="0.25">
      <c r="A124">
        <f t="shared" si="1"/>
        <v>60</v>
      </c>
      <c r="B124" s="190">
        <f>((1-(1-prop_idu_part)*SUMPRODUCT(Population!$BB124:$BN124,'By group'!$BB$27:$BN$27)*(1-prop_idu_male)/SUMPRODUCT(Population!$B124:$N124,'By group'!$B$27:$N$27))*Probability!O124*'By group'!$B$24*'By group'!O$23+(1-prop_idu_part)*SUMPRODUCT(Population!$BB124:$BN124,'By group'!$BB$27:$BN$27)*(1-prop_idu_male)/SUMPRODUCT(Population!$B124:$N124,'By group'!$B$27:$N$27)*Probability!BB124*'By group'!$B$24*'By group'!BB$23+Probability!AB124*Population!$DE124*(1-'By group'!AB$28*cond_eff)*'By group'!AB$23*prop_sw_use)*(1-Population!$DG124*circ_eff)</f>
        <v>0</v>
      </c>
      <c r="C124" s="191">
        <f>((1-(1-prop_idu_part)*SUMPRODUCT(Population!$BB124:$BN124,'By group'!$BB$27:$BN$27)*(1-prop_idu_male)/SUMPRODUCT(Population!$B124:$N124,'By group'!$B$27:$N$27))*Probability!P124*'By group'!$B$24*'By group'!P$23+(1-prop_idu_part)*SUMPRODUCT(Population!$BB124:$BN124,'By group'!$BB$27:$BN$27)*(1-prop_idu_male)/SUMPRODUCT(Population!$B124:$N124,'By group'!$B$27:$N$27)*Probability!BC124*'By group'!$B$24*'By group'!BC$23+Probability!AC124*Population!$DE124*(1-'By group'!AC$28*cond_eff)*'By group'!AC$23*prop_sw_use)*(1-Population!$DG124*circ_eff)</f>
        <v>2.3136387440963893E-3</v>
      </c>
      <c r="D124" s="191">
        <f>((1-(1-prop_idu_part)*SUMPRODUCT(Population!$BB124:$BN124,'By group'!$BB$27:$BN$27)*(1-prop_idu_male)/SUMPRODUCT(Population!$B124:$N124,'By group'!$B$27:$N$27))*Probability!Q124*'By group'!$B$24*'By group'!Q$23+(1-prop_idu_part)*SUMPRODUCT(Population!$BB124:$BN124,'By group'!$BB$27:$BN$27)*(1-prop_idu_male)/SUMPRODUCT(Population!$B124:$N124,'By group'!$B$27:$N$27)*Probability!BD124*'By group'!$B$24*'By group'!BD$23+Probability!AD124*Population!$DE124*(1-'By group'!AD$28*cond_eff)*'By group'!AD$23*prop_sw_use)*(1-Population!$DG124*circ_eff)</f>
        <v>3.3848202106721405E-3</v>
      </c>
      <c r="E124" s="191">
        <f>((1-(1-prop_idu_part)*SUMPRODUCT(Population!$BB124:$BN124,'By group'!$BB$27:$BN$27)*(1-prop_idu_male)/SUMPRODUCT(Population!$B124:$N124,'By group'!$B$27:$N$27))*Probability!R124*'By group'!$B$24*'By group'!R$23+(1-prop_idu_part)*SUMPRODUCT(Population!$BB124:$BN124,'By group'!$BB$27:$BN$27)*(1-prop_idu_male)/SUMPRODUCT(Population!$B124:$N124,'By group'!$B$27:$N$27)*Probability!BE124*'By group'!$B$24*'By group'!BE$23+Probability!AE124*Population!$DE124*(1-'By group'!AE$28*cond_eff)*'By group'!AE$23*prop_sw_use)*(1-Population!$DG124*circ_eff)</f>
        <v>3.937246697295965E-3</v>
      </c>
      <c r="F124" s="191">
        <f>((1-(1-prop_idu_part)*SUMPRODUCT(Population!$BB124:$BN124,'By group'!$BB$27:$BN$27)*(1-prop_idu_male)/SUMPRODUCT(Population!$B124:$N124,'By group'!$B$27:$N$27))*Probability!S124*'By group'!$B$24*'By group'!S$23+(1-prop_idu_part)*SUMPRODUCT(Population!$BB124:$BN124,'By group'!$BB$27:$BN$27)*(1-prop_idu_male)/SUMPRODUCT(Population!$B124:$N124,'By group'!$B$27:$N$27)*Probability!BF124*'By group'!$B$24*'By group'!BF$23+Probability!AF124*Population!$DE124*(1-'By group'!AF$28*cond_eff)*'By group'!AF$23*prop_sw_use)*(1-Population!$DG124*circ_eff)</f>
        <v>2.1001107778277524E-3</v>
      </c>
      <c r="G124" s="191">
        <f>((1-(1-prop_idu_part)*SUMPRODUCT(Population!$BB124:$BN124,'By group'!$BB$27:$BN$27)*(1-prop_idu_male)/SUMPRODUCT(Population!$B124:$N124,'By group'!$B$27:$N$27))*Probability!T124*'By group'!$B$24*'By group'!T$23+(1-prop_idu_part)*SUMPRODUCT(Population!$BB124:$BN124,'By group'!$BB$27:$BN$27)*(1-prop_idu_male)/SUMPRODUCT(Population!$B124:$N124,'By group'!$B$27:$N$27)*Probability!BG124*'By group'!$B$24*'By group'!BG$23+Probability!AG124*Population!$DE124*(1-'By group'!AG$28*cond_eff)*'By group'!AG$23*prop_sw_use)*(1-Population!$DG124*circ_eff)</f>
        <v>1.2626905141774284E-3</v>
      </c>
      <c r="H124" s="191">
        <f>((1-(1-prop_idu_part)*SUMPRODUCT(Population!$BB124:$BN124,'By group'!$BB$27:$BN$27)*(1-prop_idu_male)/SUMPRODUCT(Population!$B124:$N124,'By group'!$B$27:$N$27))*Probability!U124*'By group'!$B$24*'By group'!U$23+(1-prop_idu_part)*SUMPRODUCT(Population!$BB124:$BN124,'By group'!$BB$27:$BN$27)*(1-prop_idu_male)/SUMPRODUCT(Population!$B124:$N124,'By group'!$B$27:$N$27)*Probability!BH124*'By group'!$B$24*'By group'!BH$23+Probability!AH124*Population!$DE124*(1-'By group'!AH$28*cond_eff)*'By group'!AH$23*prop_sw_use)*(1-Population!$DG124*circ_eff)</f>
        <v>1.0669228879500675E-3</v>
      </c>
      <c r="I124" s="191">
        <f>((1-(1-prop_idu_part)*SUMPRODUCT(Population!$BB124:$BN124,'By group'!$BB$27:$BN$27)*(1-prop_idu_male)/SUMPRODUCT(Population!$B124:$N124,'By group'!$B$27:$N$27))*Probability!V124*'By group'!$B$24*'By group'!V$23+(1-prop_idu_part)*SUMPRODUCT(Population!$BB124:$BN124,'By group'!$BB$27:$BN$27)*(1-prop_idu_male)/SUMPRODUCT(Population!$B124:$N124,'By group'!$B$27:$N$27)*Probability!BI124*'By group'!$B$24*'By group'!BI$23+Probability!AI124*Population!$DE124*(1-'By group'!AI$28*cond_eff)*'By group'!AI$23*prop_sw_use)*(1-Population!$DG124*circ_eff)</f>
        <v>0</v>
      </c>
      <c r="J124" s="191">
        <f>((1-(1-prop_idu_part)*SUMPRODUCT(Population!$BB124:$BN124,'By group'!$BB$27:$BN$27)*(1-prop_idu_male)/SUMPRODUCT(Population!$B124:$N124,'By group'!$B$27:$N$27))*Probability!W124*'By group'!$B$24*'By group'!W$23+(1-prop_idu_part)*SUMPRODUCT(Population!$BB124:$BN124,'By group'!$BB$27:$BN$27)*(1-prop_idu_male)/SUMPRODUCT(Population!$B124:$N124,'By group'!$B$27:$N$27)*Probability!BJ124*'By group'!$B$24*'By group'!BJ$23+Probability!AJ124*Population!$DE124*(1-'By group'!AJ$28*cond_eff)*'By group'!AJ$23*prop_sw_use)*(1-Population!$DG124*circ_eff)</f>
        <v>0</v>
      </c>
      <c r="K124" s="191">
        <f>((1-(1-prop_idu_part)*SUMPRODUCT(Population!$BB124:$BN124,'By group'!$BB$27:$BN$27)*(1-prop_idu_male)/SUMPRODUCT(Population!$B124:$N124,'By group'!$B$27:$N$27))*Probability!X124*'By group'!$B$24*'By group'!X$23+(1-prop_idu_part)*SUMPRODUCT(Population!$BB124:$BN124,'By group'!$BB$27:$BN$27)*(1-prop_idu_male)/SUMPRODUCT(Population!$B124:$N124,'By group'!$B$27:$N$27)*Probability!BK124*'By group'!$B$24*'By group'!BK$23+Probability!AK124*Population!$DE124*(1-'By group'!AK$28*cond_eff)*'By group'!AK$23*prop_sw_use)*(1-Population!$DG124*circ_eff)</f>
        <v>0</v>
      </c>
      <c r="L124" s="191">
        <f>((1-(1-prop_idu_part)*SUMPRODUCT(Population!$BB124:$BN124,'By group'!$BB$27:$BN$27)*(1-prop_idu_male)/SUMPRODUCT(Population!$B124:$N124,'By group'!$B$27:$N$27))*Probability!Y124*'By group'!$B$24*'By group'!Y$23+(1-prop_idu_part)*SUMPRODUCT(Population!$BB124:$BN124,'By group'!$BB$27:$BN$27)*(1-prop_idu_male)/SUMPRODUCT(Population!$B124:$N124,'By group'!$B$27:$N$27)*Probability!BL124*'By group'!$B$24*'By group'!BL$23+Probability!AL124*Population!$DE124*(1-'By group'!AL$28*cond_eff)*'By group'!AL$23*prop_sw_use)*(1-Population!$DG124*circ_eff)</f>
        <v>3.5753033519415313E-5</v>
      </c>
      <c r="M124" s="191">
        <f>((1-(1-prop_idu_part)*SUMPRODUCT(Population!$BB124:$BN124,'By group'!$BB$27:$BN$27)*(1-prop_idu_male)/SUMPRODUCT(Population!$B124:$N124,'By group'!$B$27:$N$27))*Probability!Z124*'By group'!$B$24*'By group'!Z$23+(1-prop_idu_part)*SUMPRODUCT(Population!$BB124:$BN124,'By group'!$BB$27:$BN$27)*(1-prop_idu_male)/SUMPRODUCT(Population!$B124:$N124,'By group'!$B$27:$N$27)*Probability!BM124*'By group'!$B$24*'By group'!BM$23+Probability!AM124*Population!$DE124*(1-'By group'!AM$28*cond_eff)*'By group'!AM$23*prop_sw_use)*(1-Population!$DG124*circ_eff)</f>
        <v>5.573315768149061E-5</v>
      </c>
      <c r="N124" s="191">
        <f>((1-(1-prop_idu_part)*SUMPRODUCT(Population!$BB124:$BN124,'By group'!$BB$27:$BN$27)*(1-prop_idu_male)/SUMPRODUCT(Population!$B124:$N124,'By group'!$B$27:$N$27))*Probability!AA124*'By group'!$B$24*'By group'!AA$23+(1-prop_idu_part)*SUMPRODUCT(Population!$BB124:$BN124,'By group'!$BB$27:$BN$27)*(1-prop_idu_male)/SUMPRODUCT(Population!$B124:$N124,'By group'!$B$27:$N$27)*Probability!BN124*'By group'!$B$24*'By group'!BN$23+Probability!AN124*Population!$DE124*(1-'By group'!AN$28*cond_eff)*'By group'!AN$23*prop_sw_use)*(1-Population!$DG124*circ_eff)</f>
        <v>4.474834059484703E-5</v>
      </c>
      <c r="O124" s="190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group'!$BB$27:$BN$27)*prop_idu_male))*Probability!B124*Population!$DC124*(1-'By group'!O$28*'By group'!O$29)*'By group'!B$23+(1-prop_idu_part)*SUMPRODUCT(Population!$BB124:$BN124,'By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group'!$BB$27:$BN$27)*prop_idu_male)*Probability!BB124*Population!$DD124*(1-'By group'!BB$28*'By group'!BB$29)*'By group'!BB$23</f>
        <v>0</v>
      </c>
      <c r="P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group'!$BB$27:$BN$27)*prop_idu_male))*Probability!C124*Population!$DC124*(1-'By group'!P$28*'By group'!P$29)*'By group'!C$23+(1-prop_idu_part)*SUMPRODUCT(Population!$BB124:$BN124,'By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group'!$BB$27:$BN$27)*prop_idu_male)*Probability!BC124*Population!$DD124*(1-'By group'!BC$28*'By group'!BC$29)*'By group'!BC$23</f>
        <v>1.0715756005370447E-3</v>
      </c>
      <c r="Q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group'!$BB$27:$BN$27)*prop_idu_male))*Probability!D124*Population!$DC124*(1-'By group'!Q$28*'By group'!Q$29)*'By group'!D$23+(1-prop_idu_part)*SUMPRODUCT(Population!$BB124:$BN124,'By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group'!$BB$27:$BN$27)*prop_idu_male)*Probability!BD124*Population!$DD124*(1-'By group'!BD$28*'By group'!BD$29)*'By group'!BD$23</f>
        <v>1.5623994329537867E-3</v>
      </c>
      <c r="R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group'!$BB$27:$BN$27)*prop_idu_male))*Probability!E124*Population!$DC124*(1-'By group'!R$28*'By group'!R$29)*'By group'!E$23+(1-prop_idu_part)*SUMPRODUCT(Population!$BB124:$BN124,'By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group'!$BB$27:$BN$27)*prop_idu_male)*Probability!BE124*Population!$DD124*(1-'By group'!BE$28*'By group'!BE$29)*'By group'!BE$23</f>
        <v>1.8087809851782316E-3</v>
      </c>
      <c r="S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group'!$BB$27:$BN$27)*prop_idu_male))*Probability!F124*Population!$DC124*(1-'By group'!S$28*'By group'!S$29)*'By group'!F$23+(1-prop_idu_part)*SUMPRODUCT(Population!$BB124:$BN124,'By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group'!$BB$27:$BN$27)*prop_idu_male)*Probability!BF124*Population!$DD124*(1-'By group'!BF$28*'By group'!BF$29)*'By group'!BF$23</f>
        <v>9.6130914969707226E-4</v>
      </c>
      <c r="T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group'!$BB$27:$BN$27)*prop_idu_male))*Probability!G124*Population!$DC124*(1-'By group'!T$28*'By group'!T$29)*'By group'!G$23+(1-prop_idu_part)*SUMPRODUCT(Population!$BB124:$BN124,'By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group'!$BB$27:$BN$27)*prop_idu_male)*Probability!BG124*Population!$DD124*(1-'By group'!BG$28*'By group'!BG$29)*'By group'!BG$23</f>
        <v>5.7647487125039062E-4</v>
      </c>
      <c r="U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group'!$BB$27:$BN$27)*prop_idu_male))*Probability!H124*Population!$DC124*(1-'By group'!U$28*'By group'!U$29)*'By group'!H$23+(1-prop_idu_part)*SUMPRODUCT(Population!$BB124:$BN124,'By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group'!$BB$27:$BN$27)*prop_idu_male)*Probability!BH124*Population!$DD124*(1-'By group'!BH$28*'By group'!BH$29)*'By group'!BH$23</f>
        <v>4.8485452775264205E-4</v>
      </c>
      <c r="V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group'!$BB$27:$BN$27)*prop_idu_male))*Probability!I124*Population!$DC124*(1-'By group'!V$28*'By group'!V$29)*'By group'!I$23+(1-prop_idu_part)*SUMPRODUCT(Population!$BB124:$BN124,'By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group'!$BB$27:$BN$27)*prop_idu_male)*Probability!BI124*Population!$DD124*(1-'By group'!BI$28*'By group'!BI$29)*'By group'!BI$23</f>
        <v>0</v>
      </c>
      <c r="W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group'!$BB$27:$BN$27)*prop_idu_male))*Probability!J124*Population!$DC124*(1-'By group'!W$28*'By group'!W$29)*'By group'!J$23+(1-prop_idu_part)*SUMPRODUCT(Population!$BB124:$BN124,'By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group'!$BB$27:$BN$27)*prop_idu_male)*Probability!BJ124*Population!$DD124*(1-'By group'!BJ$28*'By group'!BJ$29)*'By group'!BJ$23</f>
        <v>0</v>
      </c>
      <c r="X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group'!$BB$27:$BN$27)*prop_idu_male))*Probability!K124*Population!$DC124*(1-'By group'!X$28*'By group'!X$29)*'By group'!K$23+(1-prop_idu_part)*SUMPRODUCT(Population!$BB124:$BN124,'By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group'!$BB$27:$BN$27)*prop_idu_male)*Probability!BK124*Population!$DD124*(1-'By group'!BK$28*'By group'!BK$29)*'By group'!BK$23</f>
        <v>0</v>
      </c>
      <c r="Y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group'!$BB$27:$BN$27)*prop_idu_male))*Probability!L124*Population!$DC124*(1-'By group'!Y$28*'By group'!Y$29)*'By group'!L$23+(1-prop_idu_part)*SUMPRODUCT(Population!$BB124:$BN124,'By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group'!$BB$27:$BN$27)*prop_idu_male)*Probability!BL124*Population!$DD124*(1-'By group'!BL$28*'By group'!BL$29)*'By group'!BL$23</f>
        <v>1.6241284160366006E-5</v>
      </c>
      <c r="Z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group'!$BB$27:$BN$27)*prop_idu_male))*Probability!M124*Population!$DC124*(1-'By group'!Z$28*'By group'!Z$29)*'By group'!M$23+(1-prop_idu_part)*SUMPRODUCT(Population!$BB124:$BN124,'By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group'!$BB$27:$BN$27)*prop_idu_male)*Probability!BM124*Population!$DD124*(1-'By group'!BM$28*'By group'!BM$29)*'By group'!BM$23</f>
        <v>2.5185675067055065E-5</v>
      </c>
      <c r="AA124" s="191">
        <f>(1-(1-prop_idu_part)*SUMPRODUCT(Population!$BB124:$BN124,'By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group'!$BB$27:$BN$27)*prop_idu_male))*Probability!N124*Population!$DC124*(1-'By group'!AA$28*'By group'!AA$29)*'By group'!N$23+(1-prop_idu_part)*SUMPRODUCT(Population!$BB124:$BN124,'By group'!$BB$27:$BN$27)*prop_idu_male/(SUMPRODUCT(Population!$B124:$N124,'By group'!$B$27:$N$27)-(1-prop_idu_part)*SUMPRODUCT(Population!$BB124:$BN124,'By group'!$BB$27:$BN$27)*(1-prop_idu_male)+(1-prop_idu_part)*SUMPRODUCT(Population!$BB124:$BN124,'By group'!$BB$27:$BN$27)*prop_idu_male)*Probability!BN124*Population!$DD124*(1-'By group'!BN$28*'By group'!BN$29)*'By group'!BN$23</f>
        <v>2.0099308250654435E-5</v>
      </c>
      <c r="AB124" s="229">
        <f>Probability!B124*'By group'!$AB$24*'By group'!B$23</f>
        <v>0</v>
      </c>
      <c r="AC124" s="229">
        <f>Probability!C124*'By group'!$AB$24*'By group'!C$23</f>
        <v>5.0105356296047593E-2</v>
      </c>
      <c r="AD124" s="229">
        <f>Probability!D124*'By group'!$AB$24*'By group'!D$23</f>
        <v>7.3057657709031928E-2</v>
      </c>
      <c r="AE124" s="229">
        <f>Probability!E124*'By group'!$AB$24*'By group'!E$23</f>
        <v>8.458156774579538E-2</v>
      </c>
      <c r="AF124" s="229">
        <f>Probability!F124*'By group'!$AB$24*'By group'!F$23</f>
        <v>4.4953587339119423E-2</v>
      </c>
      <c r="AG124" s="229">
        <f>Probability!G124*'By group'!$AB$24*'By group'!G$23</f>
        <v>2.6958117399018197E-2</v>
      </c>
      <c r="AH124" s="229">
        <f>Probability!H124*'By group'!$AB$24*'By group'!H$23</f>
        <v>2.2674285671310874E-2</v>
      </c>
      <c r="AI124" s="229">
        <f>Probability!I124*'By group'!$AB$24*'By group'!I$23</f>
        <v>0</v>
      </c>
      <c r="AJ124" s="229">
        <f>Probability!J124*'By group'!$AB$24*'By group'!J$23</f>
        <v>0</v>
      </c>
      <c r="AK124" s="229">
        <f>Probability!K124*'By group'!$AB$24*'By group'!K$23</f>
        <v>0</v>
      </c>
      <c r="AL124" s="229">
        <f>Probability!L124*'By group'!$AB$24*'By group'!L$23</f>
        <v>7.5952748035321789E-4</v>
      </c>
      <c r="AM124" s="229">
        <f>Probability!M124*'By group'!$AB$24*'By group'!M$23</f>
        <v>1.177851118163742E-3</v>
      </c>
      <c r="AN124" s="229">
        <f>Probability!N124*'By group'!$AB$24*'By group'!N$23</f>
        <v>9.4000995874856156E-4</v>
      </c>
      <c r="AO124" s="40">
        <f>Probability!AO124*'By group'!$AO$24*'By group'!AO$23</f>
        <v>0</v>
      </c>
      <c r="AP124" s="42">
        <f>Probability!AP124*'By group'!$AO$24*'By group'!AP$23</f>
        <v>6.6422833923337182E-3</v>
      </c>
      <c r="AQ124" s="42">
        <f>Probability!AQ124*'By group'!$AO$24*'By group'!AQ$23</f>
        <v>9.6608237758538419E-3</v>
      </c>
      <c r="AR124" s="42">
        <f>Probability!AR124*'By group'!$AO$24*'By group'!AR$23</f>
        <v>1.1138441594237807E-2</v>
      </c>
      <c r="AS124" s="42">
        <f>Probability!AS124*'By group'!$AO$24*'By group'!AS$23</f>
        <v>5.8983469037864516E-3</v>
      </c>
      <c r="AT124" s="42">
        <f>Probability!AT124*'By group'!$AO$24*'By group'!AT$23</f>
        <v>3.5264990881848984E-3</v>
      </c>
      <c r="AU124" s="42">
        <f>Probability!AU124*'By group'!$AO$24*'By group'!AU$23</f>
        <v>2.9471830301071316E-3</v>
      </c>
      <c r="AV124" s="42">
        <f>Probability!AV124*'By group'!$AO$24*'By group'!AV$23</f>
        <v>0</v>
      </c>
      <c r="AW124" s="42">
        <f>Probability!AW124*'By group'!$AO$24*'By group'!AW$23</f>
        <v>0</v>
      </c>
      <c r="AX124" s="42">
        <f>Probability!AX124*'By group'!$AO$24*'By group'!AX$23</f>
        <v>0</v>
      </c>
      <c r="AY124" s="42">
        <f>Probability!AY124*'By group'!$AO$24*'By group'!AY$23</f>
        <v>9.8675427126094625E-5</v>
      </c>
      <c r="AZ124" s="42">
        <f>Probability!AZ124*'By group'!$AO$24*'By group'!AZ$23</f>
        <v>1.5172340717316943E-4</v>
      </c>
      <c r="BA124" s="43">
        <f>Probability!BA124*'By group'!$AO$24*'By group'!BA$23</f>
        <v>1.1951378327673204E-4</v>
      </c>
      <c r="BB124" s="191">
        <f>prop_idu_part*Probability!BB124*'By group'!$BB$24*'By group'!BB$23+Probability!BB124*'By group'!$BB$30*'By group'!BB$31</f>
        <v>0</v>
      </c>
      <c r="BC124" s="191">
        <f>prop_idu_part*Probability!BC124*'By group'!$BB$24*'By group'!BC$23+Probability!BC124*'By group'!$BB$30*'By group'!BC$31</f>
        <v>5.8641013992560276E-2</v>
      </c>
      <c r="BD124" s="191">
        <f>prop_idu_part*Probability!BD124*'By group'!$BB$24*'By group'!BD$23+Probability!BD124*'By group'!$BB$30*'By group'!BD$31</f>
        <v>0.13715955486714418</v>
      </c>
      <c r="BE124" s="191">
        <f>prop_idu_part*Probability!BE124*'By group'!$BB$24*'By group'!BE$23+Probability!BE124*'By group'!$BB$30*'By group'!BE$31</f>
        <v>0.13419195759117966</v>
      </c>
      <c r="BF124" s="191">
        <f>prop_idu_part*Probability!BF124*'By group'!$BB$24*'By group'!BF$23+Probability!BF124*'By group'!$BB$30*'By group'!BF$31</f>
        <v>4.3864764538453373E-2</v>
      </c>
      <c r="BG124" s="191">
        <f>prop_idu_part*Probability!BG124*'By group'!$BB$24*'By group'!BG$23+Probability!BG124*'By group'!$BB$30*'By group'!BG$31</f>
        <v>1.3395648795055278E-2</v>
      </c>
      <c r="BH124" s="191">
        <f>prop_idu_part*Probability!BH124*'By group'!$BB$24*'By group'!BH$23+Probability!BH124*'By group'!$BB$30*'By group'!BH$31</f>
        <v>1.0506974375543029E-2</v>
      </c>
      <c r="BI124" s="191">
        <f>prop_idu_part*Probability!BI124*'By group'!$BB$24*'By group'!BI$23+Probability!BI124*'By group'!$BB$30*'By group'!BI$31</f>
        <v>0</v>
      </c>
      <c r="BJ124" s="191">
        <f>prop_idu_part*Probability!BJ124*'By group'!$BB$24*'By group'!BJ$23+Probability!BJ124*'By group'!$BB$30*'By group'!BJ$31</f>
        <v>0</v>
      </c>
      <c r="BK124" s="191">
        <f>prop_idu_part*Probability!BK124*'By group'!$BB$24*'By group'!BK$23+Probability!BK124*'By group'!$BB$30*'By group'!BK$31</f>
        <v>0</v>
      </c>
      <c r="BL124" s="191">
        <f>prop_idu_part*Probability!BL124*'By group'!$BB$24*'By group'!BL$23+Probability!BL124*'By group'!$BB$30*'By group'!BL$31</f>
        <v>4.7664027134946049E-3</v>
      </c>
      <c r="BM124" s="191">
        <f>prop_idu_part*Probability!BM124*'By group'!$BB$24*'By group'!BM$23+Probability!BM124*'By group'!$BB$30*'By group'!BM$31</f>
        <v>2.382756314943888E-3</v>
      </c>
      <c r="BN124" s="192">
        <f>prop_idu_part*Probability!BN124*'By group'!$BB$24*'By group'!BN$23+Probability!BN124*'By group'!$BB$30*'By group'!BN$31</f>
        <v>1.7338194555140435E-3</v>
      </c>
    </row>
    <row r="125" spans="1:66" x14ac:dyDescent="0.25">
      <c r="A125">
        <f t="shared" si="1"/>
        <v>60.5</v>
      </c>
      <c r="B125" s="190">
        <f>((1-(1-prop_idu_part)*SUMPRODUCT(Population!$BB125:$BN125,'By group'!$BB$27:$BN$27)*(1-prop_idu_male)/SUMPRODUCT(Population!$B125:$N125,'By group'!$B$27:$N$27))*Probability!O125*'By group'!$B$24*'By group'!O$23+(1-prop_idu_part)*SUMPRODUCT(Population!$BB125:$BN125,'By group'!$BB$27:$BN$27)*(1-prop_idu_male)/SUMPRODUCT(Population!$B125:$N125,'By group'!$B$27:$N$27)*Probability!BB125*'By group'!$B$24*'By group'!BB$23+Probability!AB125*Population!$DE125*(1-'By group'!AB$28*cond_eff)*'By group'!AB$23*prop_sw_use)*(1-Population!$DG125*circ_eff)</f>
        <v>0</v>
      </c>
      <c r="C125" s="191">
        <f>((1-(1-prop_idu_part)*SUMPRODUCT(Population!$BB125:$BN125,'By group'!$BB$27:$BN$27)*(1-prop_idu_male)/SUMPRODUCT(Population!$B125:$N125,'By group'!$B$27:$N$27))*Probability!P125*'By group'!$B$24*'By group'!P$23+(1-prop_idu_part)*SUMPRODUCT(Population!$BB125:$BN125,'By group'!$BB$27:$BN$27)*(1-prop_idu_male)/SUMPRODUCT(Population!$B125:$N125,'By group'!$B$27:$N$27)*Probability!BC125*'By group'!$B$24*'By group'!BC$23+Probability!AC125*Population!$DE125*(1-'By group'!AC$28*cond_eff)*'By group'!AC$23*prop_sw_use)*(1-Population!$DG125*circ_eff)</f>
        <v>2.3137460664495743E-3</v>
      </c>
      <c r="D125" s="191">
        <f>((1-(1-prop_idu_part)*SUMPRODUCT(Population!$BB125:$BN125,'By group'!$BB$27:$BN$27)*(1-prop_idu_male)/SUMPRODUCT(Population!$B125:$N125,'By group'!$B$27:$N$27))*Probability!Q125*'By group'!$B$24*'By group'!Q$23+(1-prop_idu_part)*SUMPRODUCT(Population!$BB125:$BN125,'By group'!$BB$27:$BN$27)*(1-prop_idu_male)/SUMPRODUCT(Population!$B125:$N125,'By group'!$B$27:$N$27)*Probability!BD125*'By group'!$B$24*'By group'!BD$23+Probability!AD125*Population!$DE125*(1-'By group'!AD$28*cond_eff)*'By group'!AD$23*prop_sw_use)*(1-Population!$DG125*circ_eff)</f>
        <v>3.3850055130763201E-3</v>
      </c>
      <c r="E125" s="191">
        <f>((1-(1-prop_idu_part)*SUMPRODUCT(Population!$BB125:$BN125,'By group'!$BB$27:$BN$27)*(1-prop_idu_male)/SUMPRODUCT(Population!$B125:$N125,'By group'!$B$27:$N$27))*Probability!R125*'By group'!$B$24*'By group'!R$23+(1-prop_idu_part)*SUMPRODUCT(Population!$BB125:$BN125,'By group'!$BB$27:$BN$27)*(1-prop_idu_male)/SUMPRODUCT(Population!$B125:$N125,'By group'!$B$27:$N$27)*Probability!BE125*'By group'!$B$24*'By group'!BE$23+Probability!AE125*Population!$DE125*(1-'By group'!AE$28*cond_eff)*'By group'!AE$23*prop_sw_use)*(1-Population!$DG125*circ_eff)</f>
        <v>3.9375158595631116E-3</v>
      </c>
      <c r="F125" s="191">
        <f>((1-(1-prop_idu_part)*SUMPRODUCT(Population!$BB125:$BN125,'By group'!$BB$27:$BN$27)*(1-prop_idu_male)/SUMPRODUCT(Population!$B125:$N125,'By group'!$B$27:$N$27))*Probability!S125*'By group'!$B$24*'By group'!S$23+(1-prop_idu_part)*SUMPRODUCT(Population!$BB125:$BN125,'By group'!$BB$27:$BN$27)*(1-prop_idu_male)/SUMPRODUCT(Population!$B125:$N125,'By group'!$B$27:$N$27)*Probability!BF125*'By group'!$B$24*'By group'!BF$23+Probability!AF125*Population!$DE125*(1-'By group'!AF$28*cond_eff)*'By group'!AF$23*prop_sw_use)*(1-Population!$DG125*circ_eff)</f>
        <v>2.1002785620831952E-3</v>
      </c>
      <c r="G125" s="191">
        <f>((1-(1-prop_idu_part)*SUMPRODUCT(Population!$BB125:$BN125,'By group'!$BB$27:$BN$27)*(1-prop_idu_male)/SUMPRODUCT(Population!$B125:$N125,'By group'!$B$27:$N$27))*Probability!T125*'By group'!$B$24*'By group'!T$23+(1-prop_idu_part)*SUMPRODUCT(Population!$BB125:$BN125,'By group'!$BB$27:$BN$27)*(1-prop_idu_male)/SUMPRODUCT(Population!$B125:$N125,'By group'!$B$27:$N$27)*Probability!BG125*'By group'!$B$24*'By group'!BG$23+Probability!AG125*Population!$DE125*(1-'By group'!AG$28*cond_eff)*'By group'!AG$23*prop_sw_use)*(1-Population!$DG125*circ_eff)</f>
        <v>1.2628024110877022E-3</v>
      </c>
      <c r="H125" s="191">
        <f>((1-(1-prop_idu_part)*SUMPRODUCT(Population!$BB125:$BN125,'By group'!$BB$27:$BN$27)*(1-prop_idu_male)/SUMPRODUCT(Population!$B125:$N125,'By group'!$B$27:$N$27))*Probability!U125*'By group'!$B$24*'By group'!U$23+(1-prop_idu_part)*SUMPRODUCT(Population!$BB125:$BN125,'By group'!$BB$27:$BN$27)*(1-prop_idu_male)/SUMPRODUCT(Population!$B125:$N125,'By group'!$B$27:$N$27)*Probability!BH125*'By group'!$B$24*'By group'!BH$23+Probability!AH125*Population!$DE125*(1-'By group'!AH$28*cond_eff)*'By group'!AH$23*prop_sw_use)*(1-Population!$DG125*circ_eff)</f>
        <v>1.0670318466297823E-3</v>
      </c>
      <c r="I125" s="191">
        <f>((1-(1-prop_idu_part)*SUMPRODUCT(Population!$BB125:$BN125,'By group'!$BB$27:$BN$27)*(1-prop_idu_male)/SUMPRODUCT(Population!$B125:$N125,'By group'!$B$27:$N$27))*Probability!V125*'By group'!$B$24*'By group'!V$23+(1-prop_idu_part)*SUMPRODUCT(Population!$BB125:$BN125,'By group'!$BB$27:$BN$27)*(1-prop_idu_male)/SUMPRODUCT(Population!$B125:$N125,'By group'!$B$27:$N$27)*Probability!BI125*'By group'!$B$24*'By group'!BI$23+Probability!AI125*Population!$DE125*(1-'By group'!AI$28*cond_eff)*'By group'!AI$23*prop_sw_use)*(1-Population!$DG125*circ_eff)</f>
        <v>0</v>
      </c>
      <c r="J125" s="191">
        <f>((1-(1-prop_idu_part)*SUMPRODUCT(Population!$BB125:$BN125,'By group'!$BB$27:$BN$27)*(1-prop_idu_male)/SUMPRODUCT(Population!$B125:$N125,'By group'!$B$27:$N$27))*Probability!W125*'By group'!$B$24*'By group'!W$23+(1-prop_idu_part)*SUMPRODUCT(Population!$BB125:$BN125,'By group'!$BB$27:$BN$27)*(1-prop_idu_male)/SUMPRODUCT(Population!$B125:$N125,'By group'!$B$27:$N$27)*Probability!BJ125*'By group'!$B$24*'By group'!BJ$23+Probability!AJ125*Population!$DE125*(1-'By group'!AJ$28*cond_eff)*'By group'!AJ$23*prop_sw_use)*(1-Population!$DG125*circ_eff)</f>
        <v>0</v>
      </c>
      <c r="K125" s="191">
        <f>((1-(1-prop_idu_part)*SUMPRODUCT(Population!$BB125:$BN125,'By group'!$BB$27:$BN$27)*(1-prop_idu_male)/SUMPRODUCT(Population!$B125:$N125,'By group'!$B$27:$N$27))*Probability!X125*'By group'!$B$24*'By group'!X$23+(1-prop_idu_part)*SUMPRODUCT(Population!$BB125:$BN125,'By group'!$BB$27:$BN$27)*(1-prop_idu_male)/SUMPRODUCT(Population!$B125:$N125,'By group'!$B$27:$N$27)*Probability!BK125*'By group'!$B$24*'By group'!BK$23+Probability!AK125*Population!$DE125*(1-'By group'!AK$28*cond_eff)*'By group'!AK$23*prop_sw_use)*(1-Population!$DG125*circ_eff)</f>
        <v>0</v>
      </c>
      <c r="L125" s="191">
        <f>((1-(1-prop_idu_part)*SUMPRODUCT(Population!$BB125:$BN125,'By group'!$BB$27:$BN$27)*(1-prop_idu_male)/SUMPRODUCT(Population!$B125:$N125,'By group'!$B$27:$N$27))*Probability!Y125*'By group'!$B$24*'By group'!Y$23+(1-prop_idu_part)*SUMPRODUCT(Population!$BB125:$BN125,'By group'!$BB$27:$BN$27)*(1-prop_idu_male)/SUMPRODUCT(Population!$B125:$N125,'By group'!$B$27:$N$27)*Probability!BL125*'By group'!$B$24*'By group'!BL$23+Probability!AL125*Population!$DE125*(1-'By group'!AL$28*cond_eff)*'By group'!AL$23*prop_sw_use)*(1-Population!$DG125*circ_eff)</f>
        <v>3.5756850073677616E-5</v>
      </c>
      <c r="M125" s="191">
        <f>((1-(1-prop_idu_part)*SUMPRODUCT(Population!$BB125:$BN125,'By group'!$BB$27:$BN$27)*(1-prop_idu_male)/SUMPRODUCT(Population!$B125:$N125,'By group'!$B$27:$N$27))*Probability!Z125*'By group'!$B$24*'By group'!Z$23+(1-prop_idu_part)*SUMPRODUCT(Population!$BB125:$BN125,'By group'!$BB$27:$BN$27)*(1-prop_idu_male)/SUMPRODUCT(Population!$B125:$N125,'By group'!$B$27:$N$27)*Probability!BM125*'By group'!$B$24*'By group'!BM$23+Probability!AM125*Population!$DE125*(1-'By group'!AM$28*cond_eff)*'By group'!AM$23*prop_sw_use)*(1-Population!$DG125*circ_eff)</f>
        <v>5.5739991318910636E-5</v>
      </c>
      <c r="N125" s="191">
        <f>((1-(1-prop_idu_part)*SUMPRODUCT(Population!$BB125:$BN125,'By group'!$BB$27:$BN$27)*(1-prop_idu_male)/SUMPRODUCT(Population!$B125:$N125,'By group'!$B$27:$N$27))*Probability!AA125*'By group'!$B$24*'By group'!AA$23+(1-prop_idu_part)*SUMPRODUCT(Population!$BB125:$BN125,'By group'!$BB$27:$BN$27)*(1-prop_idu_male)/SUMPRODUCT(Population!$B125:$N125,'By group'!$B$27:$N$27)*Probability!BN125*'By group'!$B$24*'By group'!BN$23+Probability!AN125*Population!$DE125*(1-'By group'!AN$28*cond_eff)*'By group'!AN$23*prop_sw_use)*(1-Population!$DG125*circ_eff)</f>
        <v>4.475357330409892E-5</v>
      </c>
      <c r="O125" s="190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group'!$BB$27:$BN$27)*prop_idu_male))*Probability!B125*Population!$DC125*(1-'By group'!O$28*'By group'!O$29)*'By group'!B$23+(1-prop_idu_part)*SUMPRODUCT(Population!$BB125:$BN125,'By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group'!$BB$27:$BN$27)*prop_idu_male)*Probability!BB125*Population!$DD125*(1-'By group'!BB$28*'By group'!BB$29)*'By group'!BB$23</f>
        <v>0</v>
      </c>
      <c r="P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group'!$BB$27:$BN$27)*prop_idu_male))*Probability!C125*Population!$DC125*(1-'By group'!P$28*'By group'!P$29)*'By group'!C$23+(1-prop_idu_part)*SUMPRODUCT(Population!$BB125:$BN125,'By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group'!$BB$27:$BN$27)*prop_idu_male)*Probability!BC125*Population!$DD125*(1-'By group'!BC$28*'By group'!BC$29)*'By group'!BC$23</f>
        <v>1.0716191972780652E-3</v>
      </c>
      <c r="Q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group'!$BB$27:$BN$27)*prop_idu_male))*Probability!D125*Population!$DC125*(1-'By group'!Q$28*'By group'!Q$29)*'By group'!D$23+(1-prop_idu_part)*SUMPRODUCT(Population!$BB125:$BN125,'By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group'!$BB$27:$BN$27)*prop_idu_male)*Probability!BD125*Population!$DD125*(1-'By group'!BD$28*'By group'!BD$29)*'By group'!BD$23</f>
        <v>1.5624767257673645E-3</v>
      </c>
      <c r="R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group'!$BB$27:$BN$27)*prop_idu_male))*Probability!E125*Population!$DC125*(1-'By group'!R$28*'By group'!R$29)*'By group'!E$23+(1-prop_idu_part)*SUMPRODUCT(Population!$BB125:$BN125,'By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group'!$BB$27:$BN$27)*prop_idu_male)*Probability!BE125*Population!$DD125*(1-'By group'!BE$28*'By group'!BE$29)*'By group'!BE$23</f>
        <v>1.808895402676183E-3</v>
      </c>
      <c r="S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group'!$BB$27:$BN$27)*prop_idu_male))*Probability!F125*Population!$DC125*(1-'By group'!S$28*'By group'!S$29)*'By group'!F$23+(1-prop_idu_part)*SUMPRODUCT(Population!$BB125:$BN125,'By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group'!$BB$27:$BN$27)*prop_idu_male)*Probability!BF125*Population!$DD125*(1-'By group'!BF$28*'By group'!BF$29)*'By group'!BF$23</f>
        <v>9.6138071227875753E-4</v>
      </c>
      <c r="T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group'!$BB$27:$BN$27)*prop_idu_male))*Probability!G125*Population!$DC125*(1-'By group'!T$28*'By group'!T$29)*'By group'!G$23+(1-prop_idu_part)*SUMPRODUCT(Population!$BB125:$BN125,'By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group'!$BB$27:$BN$27)*prop_idu_male)*Probability!BG125*Population!$DD125*(1-'By group'!BG$28*'By group'!BG$29)*'By group'!BG$23</f>
        <v>5.765223383319872E-4</v>
      </c>
      <c r="U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group'!$BB$27:$BN$27)*prop_idu_male))*Probability!H125*Population!$DC125*(1-'By group'!U$28*'By group'!U$29)*'By group'!H$23+(1-prop_idu_part)*SUMPRODUCT(Population!$BB125:$BN125,'By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group'!$BB$27:$BN$27)*prop_idu_male)*Probability!BH125*Population!$DD125*(1-'By group'!BH$28*'By group'!BH$29)*'By group'!BH$23</f>
        <v>4.8489930169251256E-4</v>
      </c>
      <c r="V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group'!$BB$27:$BN$27)*prop_idu_male))*Probability!I125*Population!$DC125*(1-'By group'!V$28*'By group'!V$29)*'By group'!I$23+(1-prop_idu_part)*SUMPRODUCT(Population!$BB125:$BN125,'By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group'!$BB$27:$BN$27)*prop_idu_male)*Probability!BI125*Population!$DD125*(1-'By group'!BI$28*'By group'!BI$29)*'By group'!BI$23</f>
        <v>0</v>
      </c>
      <c r="W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group'!$BB$27:$BN$27)*prop_idu_male))*Probability!J125*Population!$DC125*(1-'By group'!W$28*'By group'!W$29)*'By group'!J$23+(1-prop_idu_part)*SUMPRODUCT(Population!$BB125:$BN125,'By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group'!$BB$27:$BN$27)*prop_idu_male)*Probability!BJ125*Population!$DD125*(1-'By group'!BJ$28*'By group'!BJ$29)*'By group'!BJ$23</f>
        <v>0</v>
      </c>
      <c r="X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group'!$BB$27:$BN$27)*prop_idu_male))*Probability!K125*Population!$DC125*(1-'By group'!X$28*'By group'!X$29)*'By group'!K$23+(1-prop_idu_part)*SUMPRODUCT(Population!$BB125:$BN125,'By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group'!$BB$27:$BN$27)*prop_idu_male)*Probability!BK125*Population!$DD125*(1-'By group'!BK$28*'By group'!BK$29)*'By group'!BK$23</f>
        <v>0</v>
      </c>
      <c r="Y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group'!$BB$27:$BN$27)*prop_idu_male))*Probability!L125*Population!$DC125*(1-'By group'!Y$28*'By group'!Y$29)*'By group'!L$23+(1-prop_idu_part)*SUMPRODUCT(Population!$BB125:$BN125,'By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group'!$BB$27:$BN$27)*prop_idu_male)*Probability!BL125*Population!$DD125*(1-'By group'!BL$28*'By group'!BL$29)*'By group'!BL$23</f>
        <v>1.6242861653917919E-5</v>
      </c>
      <c r="Z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group'!$BB$27:$BN$27)*prop_idu_male))*Probability!M125*Population!$DC125*(1-'By group'!Z$28*'By group'!Z$29)*'By group'!M$23+(1-prop_idu_part)*SUMPRODUCT(Population!$BB125:$BN125,'By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group'!$BB$27:$BN$27)*prop_idu_male)*Probability!BM125*Population!$DD125*(1-'By group'!BM$28*'By group'!BM$29)*'By group'!BM$23</f>
        <v>2.5188356553574934E-5</v>
      </c>
      <c r="AA125" s="191">
        <f>(1-(1-prop_idu_part)*SUMPRODUCT(Population!$BB125:$BN125,'By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group'!$BB$27:$BN$27)*prop_idu_male))*Probability!N125*Population!$DC125*(1-'By group'!AA$28*'By group'!AA$29)*'By group'!N$23+(1-prop_idu_part)*SUMPRODUCT(Population!$BB125:$BN125,'By group'!$BB$27:$BN$27)*prop_idu_male/(SUMPRODUCT(Population!$B125:$N125,'By group'!$B$27:$N$27)-(1-prop_idu_part)*SUMPRODUCT(Population!$BB125:$BN125,'By group'!$BB$27:$BN$27)*(1-prop_idu_male)+(1-prop_idu_part)*SUMPRODUCT(Population!$BB125:$BN125,'By group'!$BB$27:$BN$27)*prop_idu_male)*Probability!BN125*Population!$DD125*(1-'By group'!BN$28*'By group'!BN$29)*'By group'!BN$23</f>
        <v>2.0101018519390068E-5</v>
      </c>
      <c r="AB125" s="229">
        <f>Probability!B125*'By group'!$AB$24*'By group'!B$23</f>
        <v>0</v>
      </c>
      <c r="AC125" s="229">
        <f>Probability!C125*'By group'!$AB$24*'By group'!C$23</f>
        <v>5.0108645093335347E-2</v>
      </c>
      <c r="AD125" s="229">
        <f>Probability!D125*'By group'!$AB$24*'By group'!D$23</f>
        <v>7.306309505500734E-2</v>
      </c>
      <c r="AE125" s="229">
        <f>Probability!E125*'By group'!$AB$24*'By group'!E$23</f>
        <v>8.4589029051694076E-2</v>
      </c>
      <c r="AF125" s="229">
        <f>Probability!F125*'By group'!$AB$24*'By group'!F$23</f>
        <v>4.49580558358375E-2</v>
      </c>
      <c r="AG125" s="229">
        <f>Probability!G125*'By group'!$AB$24*'By group'!G$23</f>
        <v>2.6961010031764432E-2</v>
      </c>
      <c r="AH125" s="229">
        <f>Probability!H125*'By group'!$AB$24*'By group'!H$23</f>
        <v>2.2676945501713633E-2</v>
      </c>
      <c r="AI125" s="229">
        <f>Probability!I125*'By group'!$AB$24*'By group'!I$23</f>
        <v>0</v>
      </c>
      <c r="AJ125" s="229">
        <f>Probability!J125*'By group'!$AB$24*'By group'!J$23</f>
        <v>0</v>
      </c>
      <c r="AK125" s="229">
        <f>Probability!K125*'By group'!$AB$24*'By group'!K$23</f>
        <v>0</v>
      </c>
      <c r="AL125" s="229">
        <f>Probability!L125*'By group'!$AB$24*'By group'!L$23</f>
        <v>7.5962021189587478E-4</v>
      </c>
      <c r="AM125" s="229">
        <f>Probability!M125*'By group'!$AB$24*'By group'!M$23</f>
        <v>1.1780059234487259E-3</v>
      </c>
      <c r="AN125" s="229">
        <f>Probability!N125*'By group'!$AB$24*'By group'!N$23</f>
        <v>9.4011339845684154E-4</v>
      </c>
      <c r="AO125" s="40">
        <f>Probability!AO125*'By group'!$AO$24*'By group'!AO$23</f>
        <v>0</v>
      </c>
      <c r="AP125" s="42">
        <f>Probability!AP125*'By group'!$AO$24*'By group'!AP$23</f>
        <v>6.6525698399537052E-3</v>
      </c>
      <c r="AQ125" s="42">
        <f>Probability!AQ125*'By group'!$AO$24*'By group'!AQ$23</f>
        <v>9.6767828953480631E-3</v>
      </c>
      <c r="AR125" s="42">
        <f>Probability!AR125*'By group'!$AO$24*'By group'!AR$23</f>
        <v>1.1158680065299287E-2</v>
      </c>
      <c r="AS125" s="42">
        <f>Probability!AS125*'By group'!$AO$24*'By group'!AS$23</f>
        <v>5.9098925962292569E-3</v>
      </c>
      <c r="AT125" s="42">
        <f>Probability!AT125*'By group'!$AO$24*'By group'!AT$23</f>
        <v>3.5337975277780478E-3</v>
      </c>
      <c r="AU125" s="42">
        <f>Probability!AU125*'By group'!$AO$24*'By group'!AU$23</f>
        <v>2.9539434299331469E-3</v>
      </c>
      <c r="AV125" s="42">
        <f>Probability!AV125*'By group'!$AO$24*'By group'!AV$23</f>
        <v>0</v>
      </c>
      <c r="AW125" s="42">
        <f>Probability!AW125*'By group'!$AO$24*'By group'!AW$23</f>
        <v>0</v>
      </c>
      <c r="AX125" s="42">
        <f>Probability!AX125*'By group'!$AO$24*'By group'!AX$23</f>
        <v>0</v>
      </c>
      <c r="AY125" s="42">
        <f>Probability!AY125*'By group'!$AO$24*'By group'!AY$23</f>
        <v>9.8903806962180561E-5</v>
      </c>
      <c r="AZ125" s="42">
        <f>Probability!AZ125*'By group'!$AO$24*'By group'!AZ$23</f>
        <v>1.5211826469748929E-4</v>
      </c>
      <c r="BA125" s="43">
        <f>Probability!BA125*'By group'!$AO$24*'By group'!BA$23</f>
        <v>1.1987228018831503E-4</v>
      </c>
      <c r="BB125" s="191">
        <f>prop_idu_part*Probability!BB125*'By group'!$BB$24*'By group'!BB$23+Probability!BB125*'By group'!$BB$30*'By group'!BB$31</f>
        <v>0</v>
      </c>
      <c r="BC125" s="191">
        <f>prop_idu_part*Probability!BC125*'By group'!$BB$24*'By group'!BC$23+Probability!BC125*'By group'!$BB$30*'By group'!BC$31</f>
        <v>5.8640929347876111E-2</v>
      </c>
      <c r="BD125" s="191">
        <f>prop_idu_part*Probability!BD125*'By group'!$BB$24*'By group'!BD$23+Probability!BD125*'By group'!$BB$30*'By group'!BD$31</f>
        <v>0.13715971647058162</v>
      </c>
      <c r="BE125" s="191">
        <f>prop_idu_part*Probability!BE125*'By group'!$BB$24*'By group'!BE$23+Probability!BE125*'By group'!$BB$30*'By group'!BE$31</f>
        <v>0.13419266411685279</v>
      </c>
      <c r="BF125" s="191">
        <f>prop_idu_part*Probability!BF125*'By group'!$BB$24*'By group'!BF$23+Probability!BF125*'By group'!$BB$30*'By group'!BF$31</f>
        <v>4.3865145816345624E-2</v>
      </c>
      <c r="BG125" s="191">
        <f>prop_idu_part*Probability!BG125*'By group'!$BB$24*'By group'!BG$23+Probability!BG125*'By group'!$BB$30*'By group'!BG$31</f>
        <v>1.3395799375377189E-2</v>
      </c>
      <c r="BH125" s="191">
        <f>prop_idu_part*Probability!BH125*'By group'!$BB$24*'By group'!BH$23+Probability!BH125*'By group'!$BB$30*'By group'!BH$31</f>
        <v>1.0507135540952709E-2</v>
      </c>
      <c r="BI125" s="191">
        <f>prop_idu_part*Probability!BI125*'By group'!$BB$24*'By group'!BI$23+Probability!BI125*'By group'!$BB$30*'By group'!BI$31</f>
        <v>0</v>
      </c>
      <c r="BJ125" s="191">
        <f>prop_idu_part*Probability!BJ125*'By group'!$BB$24*'By group'!BJ$23+Probability!BJ125*'By group'!$BB$30*'By group'!BJ$31</f>
        <v>0</v>
      </c>
      <c r="BK125" s="191">
        <f>prop_idu_part*Probability!BK125*'By group'!$BB$24*'By group'!BK$23+Probability!BK125*'By group'!$BB$30*'By group'!BK$31</f>
        <v>0</v>
      </c>
      <c r="BL125" s="191">
        <f>prop_idu_part*Probability!BL125*'By group'!$BB$24*'By group'!BL$23+Probability!BL125*'By group'!$BB$30*'By group'!BL$31</f>
        <v>4.7664797642412542E-3</v>
      </c>
      <c r="BM125" s="191">
        <f>prop_idu_part*Probability!BM125*'By group'!$BB$24*'By group'!BM$23+Probability!BM125*'By group'!$BB$30*'By group'!BM$31</f>
        <v>2.3828058076530729E-3</v>
      </c>
      <c r="BN125" s="192">
        <f>prop_idu_part*Probability!BN125*'By group'!$BB$24*'By group'!BN$23+Probability!BN125*'By group'!$BB$30*'By group'!BN$31</f>
        <v>1.7338562834377897E-3</v>
      </c>
    </row>
    <row r="126" spans="1:66" x14ac:dyDescent="0.25">
      <c r="A126">
        <f t="shared" si="1"/>
        <v>61</v>
      </c>
      <c r="B126" s="190">
        <f>((1-(1-prop_idu_part)*SUMPRODUCT(Population!$BB126:$BN126,'By group'!$BB$27:$BN$27)*(1-prop_idu_male)/SUMPRODUCT(Population!$B126:$N126,'By group'!$B$27:$N$27))*Probability!O126*'By group'!$B$24*'By group'!O$23+(1-prop_idu_part)*SUMPRODUCT(Population!$BB126:$BN126,'By group'!$BB$27:$BN$27)*(1-prop_idu_male)/SUMPRODUCT(Population!$B126:$N126,'By group'!$B$27:$N$27)*Probability!BB126*'By group'!$B$24*'By group'!BB$23+Probability!AB126*Population!$DE126*(1-'By group'!AB$28*cond_eff)*'By group'!AB$23*prop_sw_use)*(1-Population!$DG126*circ_eff)</f>
        <v>0</v>
      </c>
      <c r="C126" s="191">
        <f>((1-(1-prop_idu_part)*SUMPRODUCT(Population!$BB126:$BN126,'By group'!$BB$27:$BN$27)*(1-prop_idu_male)/SUMPRODUCT(Population!$B126:$N126,'By group'!$B$27:$N$27))*Probability!P126*'By group'!$B$24*'By group'!P$23+(1-prop_idu_part)*SUMPRODUCT(Population!$BB126:$BN126,'By group'!$BB$27:$BN$27)*(1-prop_idu_male)/SUMPRODUCT(Population!$B126:$N126,'By group'!$B$27:$N$27)*Probability!BC126*'By group'!$B$24*'By group'!BC$23+Probability!AC126*Population!$DE126*(1-'By group'!AC$28*cond_eff)*'By group'!AC$23*prop_sw_use)*(1-Population!$DG126*circ_eff)</f>
        <v>2.3138494036341593E-3</v>
      </c>
      <c r="D126" s="191">
        <f>((1-(1-prop_idu_part)*SUMPRODUCT(Population!$BB126:$BN126,'By group'!$BB$27:$BN$27)*(1-prop_idu_male)/SUMPRODUCT(Population!$B126:$N126,'By group'!$B$27:$N$27))*Probability!Q126*'By group'!$B$24*'By group'!Q$23+(1-prop_idu_part)*SUMPRODUCT(Population!$BB126:$BN126,'By group'!$BB$27:$BN$27)*(1-prop_idu_male)/SUMPRODUCT(Population!$B126:$N126,'By group'!$B$27:$N$27)*Probability!BD126*'By group'!$B$24*'By group'!BD$23+Probability!AD126*Population!$DE126*(1-'By group'!AD$28*cond_eff)*'By group'!AD$23*prop_sw_use)*(1-Population!$DG126*circ_eff)</f>
        <v>3.3851840277558114E-3</v>
      </c>
      <c r="E126" s="191">
        <f>((1-(1-prop_idu_part)*SUMPRODUCT(Population!$BB126:$BN126,'By group'!$BB$27:$BN$27)*(1-prop_idu_male)/SUMPRODUCT(Population!$B126:$N126,'By group'!$B$27:$N$27))*Probability!R126*'By group'!$B$24*'By group'!R$23+(1-prop_idu_part)*SUMPRODUCT(Population!$BB126:$BN126,'By group'!$BB$27:$BN$27)*(1-prop_idu_male)/SUMPRODUCT(Population!$B126:$N126,'By group'!$B$27:$N$27)*Probability!BE126*'By group'!$B$24*'By group'!BE$23+Probability!AE126*Population!$DE126*(1-'By group'!AE$28*cond_eff)*'By group'!AE$23*prop_sw_use)*(1-Population!$DG126*circ_eff)</f>
        <v>3.9377754214565781E-3</v>
      </c>
      <c r="F126" s="191">
        <f>((1-(1-prop_idu_part)*SUMPRODUCT(Population!$BB126:$BN126,'By group'!$BB$27:$BN$27)*(1-prop_idu_male)/SUMPRODUCT(Population!$B126:$N126,'By group'!$B$27:$N$27))*Probability!S126*'By group'!$B$24*'By group'!S$23+(1-prop_idu_part)*SUMPRODUCT(Population!$BB126:$BN126,'By group'!$BB$27:$BN$27)*(1-prop_idu_male)/SUMPRODUCT(Population!$B126:$N126,'By group'!$B$27:$N$27)*Probability!BF126*'By group'!$B$24*'By group'!BF$23+Probability!AF126*Population!$DE126*(1-'By group'!AF$28*cond_eff)*'By group'!AF$23*prop_sw_use)*(1-Population!$DG126*circ_eff)</f>
        <v>2.1004405410494881E-3</v>
      </c>
      <c r="G126" s="191">
        <f>((1-(1-prop_idu_part)*SUMPRODUCT(Population!$BB126:$BN126,'By group'!$BB$27:$BN$27)*(1-prop_idu_male)/SUMPRODUCT(Population!$B126:$N126,'By group'!$B$27:$N$27))*Probability!T126*'By group'!$B$24*'By group'!T$23+(1-prop_idu_part)*SUMPRODUCT(Population!$BB126:$BN126,'By group'!$BB$27:$BN$27)*(1-prop_idu_male)/SUMPRODUCT(Population!$B126:$N126,'By group'!$B$27:$N$27)*Probability!BG126*'By group'!$B$24*'By group'!BG$23+Probability!AG126*Population!$DE126*(1-'By group'!AG$28*cond_eff)*'By group'!AG$23*prop_sw_use)*(1-Population!$DG126*circ_eff)</f>
        <v>1.2629105875030951E-3</v>
      </c>
      <c r="H126" s="191">
        <f>((1-(1-prop_idu_part)*SUMPRODUCT(Population!$BB126:$BN126,'By group'!$BB$27:$BN$27)*(1-prop_idu_male)/SUMPRODUCT(Population!$B126:$N126,'By group'!$B$27:$N$27))*Probability!U126*'By group'!$B$24*'By group'!U$23+(1-prop_idu_part)*SUMPRODUCT(Population!$BB126:$BN126,'By group'!$BB$27:$BN$27)*(1-prop_idu_male)/SUMPRODUCT(Population!$B126:$N126,'By group'!$B$27:$N$27)*Probability!BH126*'By group'!$B$24*'By group'!BH$23+Probability!AH126*Population!$DE126*(1-'By group'!AH$28*cond_eff)*'By group'!AH$23*prop_sw_use)*(1-Population!$DG126*circ_eff)</f>
        <v>1.0671377056050346E-3</v>
      </c>
      <c r="I126" s="191">
        <f>((1-(1-prop_idu_part)*SUMPRODUCT(Population!$BB126:$BN126,'By group'!$BB$27:$BN$27)*(1-prop_idu_male)/SUMPRODUCT(Population!$B126:$N126,'By group'!$B$27:$N$27))*Probability!V126*'By group'!$B$24*'By group'!V$23+(1-prop_idu_part)*SUMPRODUCT(Population!$BB126:$BN126,'By group'!$BB$27:$BN$27)*(1-prop_idu_male)/SUMPRODUCT(Population!$B126:$N126,'By group'!$B$27:$N$27)*Probability!BI126*'By group'!$B$24*'By group'!BI$23+Probability!AI126*Population!$DE126*(1-'By group'!AI$28*cond_eff)*'By group'!AI$23*prop_sw_use)*(1-Population!$DG126*circ_eff)</f>
        <v>0</v>
      </c>
      <c r="J126" s="191">
        <f>((1-(1-prop_idu_part)*SUMPRODUCT(Population!$BB126:$BN126,'By group'!$BB$27:$BN$27)*(1-prop_idu_male)/SUMPRODUCT(Population!$B126:$N126,'By group'!$B$27:$N$27))*Probability!W126*'By group'!$B$24*'By group'!W$23+(1-prop_idu_part)*SUMPRODUCT(Population!$BB126:$BN126,'By group'!$BB$27:$BN$27)*(1-prop_idu_male)/SUMPRODUCT(Population!$B126:$N126,'By group'!$B$27:$N$27)*Probability!BJ126*'By group'!$B$24*'By group'!BJ$23+Probability!AJ126*Population!$DE126*(1-'By group'!AJ$28*cond_eff)*'By group'!AJ$23*prop_sw_use)*(1-Population!$DG126*circ_eff)</f>
        <v>0</v>
      </c>
      <c r="K126" s="191">
        <f>((1-(1-prop_idu_part)*SUMPRODUCT(Population!$BB126:$BN126,'By group'!$BB$27:$BN$27)*(1-prop_idu_male)/SUMPRODUCT(Population!$B126:$N126,'By group'!$B$27:$N$27))*Probability!X126*'By group'!$B$24*'By group'!X$23+(1-prop_idu_part)*SUMPRODUCT(Population!$BB126:$BN126,'By group'!$BB$27:$BN$27)*(1-prop_idu_male)/SUMPRODUCT(Population!$B126:$N126,'By group'!$B$27:$N$27)*Probability!BK126*'By group'!$B$24*'By group'!BK$23+Probability!AK126*Population!$DE126*(1-'By group'!AK$28*cond_eff)*'By group'!AK$23*prop_sw_use)*(1-Population!$DG126*circ_eff)</f>
        <v>0</v>
      </c>
      <c r="L126" s="191">
        <f>((1-(1-prop_idu_part)*SUMPRODUCT(Population!$BB126:$BN126,'By group'!$BB$27:$BN$27)*(1-prop_idu_male)/SUMPRODUCT(Population!$B126:$N126,'By group'!$B$27:$N$27))*Probability!Y126*'By group'!$B$24*'By group'!Y$23+(1-prop_idu_part)*SUMPRODUCT(Population!$BB126:$BN126,'By group'!$BB$27:$BN$27)*(1-prop_idu_male)/SUMPRODUCT(Population!$B126:$N126,'By group'!$B$27:$N$27)*Probability!BL126*'By group'!$B$24*'By group'!BL$23+Probability!AL126*Population!$DE126*(1-'By group'!AL$28*cond_eff)*'By group'!AL$23*prop_sw_use)*(1-Population!$DG126*circ_eff)</f>
        <v>3.5760553844043479E-5</v>
      </c>
      <c r="M126" s="191">
        <f>((1-(1-prop_idu_part)*SUMPRODUCT(Population!$BB126:$BN126,'By group'!$BB$27:$BN$27)*(1-prop_idu_male)/SUMPRODUCT(Population!$B126:$N126,'By group'!$B$27:$N$27))*Probability!Z126*'By group'!$B$24*'By group'!Z$23+(1-prop_idu_part)*SUMPRODUCT(Population!$BB126:$BN126,'By group'!$BB$27:$BN$27)*(1-prop_idu_male)/SUMPRODUCT(Population!$B126:$N126,'By group'!$B$27:$N$27)*Probability!BM126*'By group'!$B$24*'By group'!BM$23+Probability!AM126*Population!$DE126*(1-'By group'!AM$28*cond_eff)*'By group'!AM$23*prop_sw_use)*(1-Population!$DG126*circ_eff)</f>
        <v>5.5746667228404707E-5</v>
      </c>
      <c r="N126" s="191">
        <f>((1-(1-prop_idu_part)*SUMPRODUCT(Population!$BB126:$BN126,'By group'!$BB$27:$BN$27)*(1-prop_idu_male)/SUMPRODUCT(Population!$B126:$N126,'By group'!$B$27:$N$27))*Probability!AA126*'By group'!$B$24*'By group'!AA$23+(1-prop_idu_part)*SUMPRODUCT(Population!$BB126:$BN126,'By group'!$BB$27:$BN$27)*(1-prop_idu_male)/SUMPRODUCT(Population!$B126:$N126,'By group'!$B$27:$N$27)*Probability!BN126*'By group'!$B$24*'By group'!BN$23+Probability!AN126*Population!$DE126*(1-'By group'!AN$28*cond_eff)*'By group'!AN$23*prop_sw_use)*(1-Population!$DG126*circ_eff)</f>
        <v>4.4758800022275329E-5</v>
      </c>
      <c r="O126" s="190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group'!$BB$27:$BN$27)*prop_idu_male))*Probability!B126*Population!$DC126*(1-'By group'!O$28*'By group'!O$29)*'By group'!B$23+(1-prop_idu_part)*SUMPRODUCT(Population!$BB126:$BN126,'By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group'!$BB$27:$BN$27)*prop_idu_male)*Probability!BB126*Population!$DD126*(1-'By group'!BB$28*'By group'!BB$29)*'By group'!BB$23</f>
        <v>0</v>
      </c>
      <c r="P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group'!$BB$27:$BN$27)*prop_idu_male))*Probability!C126*Population!$DC126*(1-'By group'!P$28*'By group'!P$29)*'By group'!C$23+(1-prop_idu_part)*SUMPRODUCT(Population!$BB126:$BN126,'By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group'!$BB$27:$BN$27)*prop_idu_male)*Probability!BC126*Population!$DD126*(1-'By group'!BC$28*'By group'!BC$29)*'By group'!BC$23</f>
        <v>1.0716613309528337E-3</v>
      </c>
      <c r="Q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group'!$BB$27:$BN$27)*prop_idu_male))*Probability!D126*Population!$DC126*(1-'By group'!Q$28*'By group'!Q$29)*'By group'!D$23+(1-prop_idu_part)*SUMPRODUCT(Population!$BB126:$BN126,'By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group'!$BB$27:$BN$27)*prop_idu_male)*Probability!BD126*Population!$DD126*(1-'By group'!BD$28*'By group'!BD$29)*'By group'!BD$23</f>
        <v>1.5625514949148391E-3</v>
      </c>
      <c r="R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group'!$BB$27:$BN$27)*prop_idu_male))*Probability!E126*Population!$DC126*(1-'By group'!R$28*'By group'!R$29)*'By group'!E$23+(1-prop_idu_part)*SUMPRODUCT(Population!$BB126:$BN126,'By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group'!$BB$27:$BN$27)*prop_idu_male)*Probability!BE126*Population!$DD126*(1-'By group'!BE$28*'By group'!BE$29)*'By group'!BE$23</f>
        <v>1.8090062949281253E-3</v>
      </c>
      <c r="S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group'!$BB$27:$BN$27)*prop_idu_male))*Probability!F126*Population!$DC126*(1-'By group'!S$28*'By group'!S$29)*'By group'!F$23+(1-prop_idu_part)*SUMPRODUCT(Population!$BB126:$BN126,'By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group'!$BB$27:$BN$27)*prop_idu_male)*Probability!BF126*Population!$DD126*(1-'By group'!BF$28*'By group'!BF$29)*'By group'!BF$23</f>
        <v>9.6145021018588755E-4</v>
      </c>
      <c r="T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group'!$BB$27:$BN$27)*prop_idu_male))*Probability!G126*Population!$DC126*(1-'By group'!T$28*'By group'!T$29)*'By group'!G$23+(1-prop_idu_part)*SUMPRODUCT(Population!$BB126:$BN126,'By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group'!$BB$27:$BN$27)*prop_idu_male)*Probability!BG126*Population!$DD126*(1-'By group'!BG$28*'By group'!BG$29)*'By group'!BG$23</f>
        <v>5.7656854604710398E-4</v>
      </c>
      <c r="U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group'!$BB$27:$BN$27)*prop_idu_male))*Probability!H126*Population!$DC126*(1-'By group'!U$28*'By group'!U$29)*'By group'!H$23+(1-prop_idu_part)*SUMPRODUCT(Population!$BB126:$BN126,'By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group'!$BB$27:$BN$27)*prop_idu_male)*Probability!BH126*Population!$DD126*(1-'By group'!BH$28*'By group'!BH$29)*'By group'!BH$23</f>
        <v>4.8494324170058494E-4</v>
      </c>
      <c r="V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group'!$BB$27:$BN$27)*prop_idu_male))*Probability!I126*Population!$DC126*(1-'By group'!V$28*'By group'!V$29)*'By group'!I$23+(1-prop_idu_part)*SUMPRODUCT(Population!$BB126:$BN126,'By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group'!$BB$27:$BN$27)*prop_idu_male)*Probability!BI126*Population!$DD126*(1-'By group'!BI$28*'By group'!BI$29)*'By group'!BI$23</f>
        <v>0</v>
      </c>
      <c r="W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group'!$BB$27:$BN$27)*prop_idu_male))*Probability!J126*Population!$DC126*(1-'By group'!W$28*'By group'!W$29)*'By group'!J$23+(1-prop_idu_part)*SUMPRODUCT(Population!$BB126:$BN126,'By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group'!$BB$27:$BN$27)*prop_idu_male)*Probability!BJ126*Population!$DD126*(1-'By group'!BJ$28*'By group'!BJ$29)*'By group'!BJ$23</f>
        <v>0</v>
      </c>
      <c r="X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group'!$BB$27:$BN$27)*prop_idu_male))*Probability!K126*Population!$DC126*(1-'By group'!X$28*'By group'!X$29)*'By group'!K$23+(1-prop_idu_part)*SUMPRODUCT(Population!$BB126:$BN126,'By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group'!$BB$27:$BN$27)*prop_idu_male)*Probability!BK126*Population!$DD126*(1-'By group'!BK$28*'By group'!BK$29)*'By group'!BK$23</f>
        <v>0</v>
      </c>
      <c r="Y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group'!$BB$27:$BN$27)*prop_idu_male))*Probability!L126*Population!$DC126*(1-'By group'!Y$28*'By group'!Y$29)*'By group'!L$23+(1-prop_idu_part)*SUMPRODUCT(Population!$BB126:$BN126,'By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group'!$BB$27:$BN$27)*prop_idu_male)*Probability!BL126*Population!$DD126*(1-'By group'!BL$28*'By group'!BL$29)*'By group'!BL$23</f>
        <v>1.6244407459957622E-5</v>
      </c>
      <c r="Z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group'!$BB$27:$BN$27)*prop_idu_male))*Probability!M126*Population!$DC126*(1-'By group'!Z$28*'By group'!Z$29)*'By group'!M$23+(1-prop_idu_part)*SUMPRODUCT(Population!$BB126:$BN126,'By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group'!$BB$27:$BN$27)*prop_idu_male)*Probability!BM126*Population!$DD126*(1-'By group'!BM$28*'By group'!BM$29)*'By group'!BM$23</f>
        <v>2.5191014946164799E-5</v>
      </c>
      <c r="AA126" s="191">
        <f>(1-(1-prop_idu_part)*SUMPRODUCT(Population!$BB126:$BN126,'By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group'!$BB$27:$BN$27)*prop_idu_male))*Probability!N126*Population!$DC126*(1-'By group'!AA$28*'By group'!AA$29)*'By group'!N$23+(1-prop_idu_part)*SUMPRODUCT(Population!$BB126:$BN126,'By group'!$BB$27:$BN$27)*prop_idu_male/(SUMPRODUCT(Population!$B126:$N126,'By group'!$B$27:$N$27)-(1-prop_idu_part)*SUMPRODUCT(Population!$BB126:$BN126,'By group'!$BB$27:$BN$27)*(1-prop_idu_male)+(1-prop_idu_part)*SUMPRODUCT(Population!$BB126:$BN126,'By group'!$BB$27:$BN$27)*prop_idu_male)*Probability!BN126*Population!$DD126*(1-'By group'!BN$28*'By group'!BN$29)*'By group'!BN$23</f>
        <v>2.0102792421165427E-5</v>
      </c>
      <c r="AB126" s="229">
        <f>Probability!B126*'By group'!$AB$24*'By group'!B$23</f>
        <v>0</v>
      </c>
      <c r="AC126" s="229">
        <f>Probability!C126*'By group'!$AB$24*'By group'!C$23</f>
        <v>5.0111820192840537E-2</v>
      </c>
      <c r="AD126" s="229">
        <f>Probability!D126*'By group'!$AB$24*'By group'!D$23</f>
        <v>7.3068348389160237E-2</v>
      </c>
      <c r="AE126" s="229">
        <f>Probability!E126*'By group'!$AB$24*'By group'!E$23</f>
        <v>8.4596249145042962E-2</v>
      </c>
      <c r="AF126" s="229">
        <f>Probability!F126*'By group'!$AB$24*'By group'!F$23</f>
        <v>4.4962387218629128E-2</v>
      </c>
      <c r="AG126" s="229">
        <f>Probability!G126*'By group'!$AB$24*'By group'!G$23</f>
        <v>2.6963819457463133E-2</v>
      </c>
      <c r="AH126" s="229">
        <f>Probability!H126*'By group'!$AB$24*'By group'!H$23</f>
        <v>2.267954589966887E-2</v>
      </c>
      <c r="AI126" s="229">
        <f>Probability!I126*'By group'!$AB$24*'By group'!I$23</f>
        <v>0</v>
      </c>
      <c r="AJ126" s="229">
        <f>Probability!J126*'By group'!$AB$24*'By group'!J$23</f>
        <v>0</v>
      </c>
      <c r="AK126" s="229">
        <f>Probability!K126*'By group'!$AB$24*'By group'!K$23</f>
        <v>0</v>
      </c>
      <c r="AL126" s="229">
        <f>Probability!L126*'By group'!$AB$24*'By group'!L$23</f>
        <v>7.597107772023058E-4</v>
      </c>
      <c r="AM126" s="229">
        <f>Probability!M126*'By group'!$AB$24*'By group'!M$23</f>
        <v>1.1781585884933343E-3</v>
      </c>
      <c r="AN126" s="229">
        <f>Probability!N126*'By group'!$AB$24*'By group'!N$23</f>
        <v>9.4021896843330397E-4</v>
      </c>
      <c r="AO126" s="40">
        <f>Probability!AO126*'By group'!$AO$24*'By group'!AO$23</f>
        <v>0</v>
      </c>
      <c r="AP126" s="42">
        <f>Probability!AP126*'By group'!$AO$24*'By group'!AP$23</f>
        <v>6.6625549737009621E-3</v>
      </c>
      <c r="AQ126" s="42">
        <f>Probability!AQ126*'By group'!$AO$24*'By group'!AQ$23</f>
        <v>9.6922771806286119E-3</v>
      </c>
      <c r="AR126" s="42">
        <f>Probability!AR126*'By group'!$AO$24*'By group'!AR$23</f>
        <v>1.1178336165417699E-2</v>
      </c>
      <c r="AS126" s="42">
        <f>Probability!AS126*'By group'!$AO$24*'By group'!AS$23</f>
        <v>5.9211100223452474E-3</v>
      </c>
      <c r="AT126" s="42">
        <f>Probability!AT126*'By group'!$AO$24*'By group'!AT$23</f>
        <v>3.540890757464713E-3</v>
      </c>
      <c r="AU126" s="42">
        <f>Probability!AU126*'By group'!$AO$24*'By group'!AU$23</f>
        <v>2.9605186792847384E-3</v>
      </c>
      <c r="AV126" s="42">
        <f>Probability!AV126*'By group'!$AO$24*'By group'!AV$23</f>
        <v>0</v>
      </c>
      <c r="AW126" s="42">
        <f>Probability!AW126*'By group'!$AO$24*'By group'!AW$23</f>
        <v>0</v>
      </c>
      <c r="AX126" s="42">
        <f>Probability!AX126*'By group'!$AO$24*'By group'!AX$23</f>
        <v>0</v>
      </c>
      <c r="AY126" s="42">
        <f>Probability!AY126*'By group'!$AO$24*'By group'!AY$23</f>
        <v>9.9125940122233368E-5</v>
      </c>
      <c r="AZ126" s="42">
        <f>Probability!AZ126*'By group'!$AO$24*'By group'!AZ$23</f>
        <v>1.5250268879665296E-4</v>
      </c>
      <c r="BA126" s="43">
        <f>Probability!BA126*'By group'!$AO$24*'By group'!BA$23</f>
        <v>1.2022181100475295E-4</v>
      </c>
      <c r="BB126" s="191">
        <f>prop_idu_part*Probability!BB126*'By group'!$BB$24*'By group'!BB$23+Probability!BB126*'By group'!$BB$30*'By group'!BB$31</f>
        <v>0</v>
      </c>
      <c r="BC126" s="191">
        <f>prop_idu_part*Probability!BC126*'By group'!$BB$24*'By group'!BC$23+Probability!BC126*'By group'!$BB$30*'By group'!BC$31</f>
        <v>5.8640845951599171E-2</v>
      </c>
      <c r="BD126" s="191">
        <f>prop_idu_part*Probability!BD126*'By group'!$BB$24*'By group'!BD$23+Probability!BD126*'By group'!$BB$30*'By group'!BD$31</f>
        <v>0.13715987149177236</v>
      </c>
      <c r="BE126" s="191">
        <f>prop_idu_part*Probability!BE126*'By group'!$BB$24*'By group'!BE$23+Probability!BE126*'By group'!$BB$30*'By group'!BE$31</f>
        <v>0.13419335128423418</v>
      </c>
      <c r="BF126" s="191">
        <f>prop_idu_part*Probability!BF126*'By group'!$BB$24*'By group'!BF$23+Probability!BF126*'By group'!$BB$30*'By group'!BF$31</f>
        <v>4.3865517799918922E-2</v>
      </c>
      <c r="BG126" s="191">
        <f>prop_idu_part*Probability!BG126*'By group'!$BB$24*'By group'!BG$23+Probability!BG126*'By group'!$BB$30*'By group'!BG$31</f>
        <v>1.3395946659761147E-2</v>
      </c>
      <c r="BH126" s="191">
        <f>prop_idu_part*Probability!BH126*'By group'!$BB$24*'By group'!BH$23+Probability!BH126*'By group'!$BB$30*'By group'!BH$31</f>
        <v>1.0507294291131584E-2</v>
      </c>
      <c r="BI126" s="191">
        <f>prop_idu_part*Probability!BI126*'By group'!$BB$24*'By group'!BI$23+Probability!BI126*'By group'!$BB$30*'By group'!BI$31</f>
        <v>0</v>
      </c>
      <c r="BJ126" s="191">
        <f>prop_idu_part*Probability!BJ126*'By group'!$BB$24*'By group'!BJ$23+Probability!BJ126*'By group'!$BB$30*'By group'!BJ$31</f>
        <v>0</v>
      </c>
      <c r="BK126" s="191">
        <f>prop_idu_part*Probability!BK126*'By group'!$BB$24*'By group'!BK$23+Probability!BK126*'By group'!$BB$30*'By group'!BK$31</f>
        <v>0</v>
      </c>
      <c r="BL126" s="191">
        <f>prop_idu_part*Probability!BL126*'By group'!$BB$24*'By group'!BL$23+Probability!BL126*'By group'!$BB$30*'By group'!BL$31</f>
        <v>4.7665555868026651E-3</v>
      </c>
      <c r="BM126" s="191">
        <f>prop_idu_part*Probability!BM126*'By group'!$BB$24*'By group'!BM$23+Probability!BM126*'By group'!$BB$30*'By group'!BM$31</f>
        <v>2.3828549536696669E-3</v>
      </c>
      <c r="BN126" s="192">
        <f>prop_idu_part*Probability!BN126*'By group'!$BB$24*'By group'!BN$23+Probability!BN126*'By group'!$BB$30*'By group'!BN$31</f>
        <v>1.7338939077955458E-3</v>
      </c>
    </row>
    <row r="127" spans="1:66" x14ac:dyDescent="0.25">
      <c r="A127">
        <f t="shared" si="1"/>
        <v>61.5</v>
      </c>
      <c r="B127" s="190">
        <f>((1-(1-prop_idu_part)*SUMPRODUCT(Population!$BB127:$BN127,'By group'!$BB$27:$BN$27)*(1-prop_idu_male)/SUMPRODUCT(Population!$B127:$N127,'By group'!$B$27:$N$27))*Probability!O127*'By group'!$B$24*'By group'!O$23+(1-prop_idu_part)*SUMPRODUCT(Population!$BB127:$BN127,'By group'!$BB$27:$BN$27)*(1-prop_idu_male)/SUMPRODUCT(Population!$B127:$N127,'By group'!$B$27:$N$27)*Probability!BB127*'By group'!$B$24*'By group'!BB$23+Probability!AB127*Population!$DE127*(1-'By group'!AB$28*cond_eff)*'By group'!AB$23*prop_sw_use)*(1-Population!$DG127*circ_eff)</f>
        <v>0</v>
      </c>
      <c r="C127" s="191">
        <f>((1-(1-prop_idu_part)*SUMPRODUCT(Population!$BB127:$BN127,'By group'!$BB$27:$BN$27)*(1-prop_idu_male)/SUMPRODUCT(Population!$B127:$N127,'By group'!$B$27:$N$27))*Probability!P127*'By group'!$B$24*'By group'!P$23+(1-prop_idu_part)*SUMPRODUCT(Population!$BB127:$BN127,'By group'!$BB$27:$BN$27)*(1-prop_idu_male)/SUMPRODUCT(Population!$B127:$N127,'By group'!$B$27:$N$27)*Probability!BC127*'By group'!$B$24*'By group'!BC$23+Probability!AC127*Population!$DE127*(1-'By group'!AC$28*cond_eff)*'By group'!AC$23*prop_sw_use)*(1-Population!$DG127*circ_eff)</f>
        <v>2.3139489191536236E-3</v>
      </c>
      <c r="D127" s="191">
        <f>((1-(1-prop_idu_part)*SUMPRODUCT(Population!$BB127:$BN127,'By group'!$BB$27:$BN$27)*(1-prop_idu_male)/SUMPRODUCT(Population!$B127:$N127,'By group'!$B$27:$N$27))*Probability!Q127*'By group'!$B$24*'By group'!Q$23+(1-prop_idu_part)*SUMPRODUCT(Population!$BB127:$BN127,'By group'!$BB$27:$BN$27)*(1-prop_idu_male)/SUMPRODUCT(Population!$B127:$N127,'By group'!$B$27:$N$27)*Probability!BD127*'By group'!$B$24*'By group'!BD$23+Probability!AD127*Population!$DE127*(1-'By group'!AD$28*cond_eff)*'By group'!AD$23*prop_sw_use)*(1-Population!$DG127*circ_eff)</f>
        <v>3.3853560228105464E-3</v>
      </c>
      <c r="E127" s="191">
        <f>((1-(1-prop_idu_part)*SUMPRODUCT(Population!$BB127:$BN127,'By group'!$BB$27:$BN$27)*(1-prop_idu_male)/SUMPRODUCT(Population!$B127:$N127,'By group'!$B$27:$N$27))*Probability!R127*'By group'!$B$24*'By group'!R$23+(1-prop_idu_part)*SUMPRODUCT(Population!$BB127:$BN127,'By group'!$BB$27:$BN$27)*(1-prop_idu_male)/SUMPRODUCT(Population!$B127:$N127,'By group'!$B$27:$N$27)*Probability!BE127*'By group'!$B$24*'By group'!BE$23+Probability!AE127*Population!$DE127*(1-'By group'!AE$28*cond_eff)*'By group'!AE$23*prop_sw_use)*(1-Population!$DG127*circ_eff)</f>
        <v>3.9380257318639474E-3</v>
      </c>
      <c r="F127" s="191">
        <f>((1-(1-prop_idu_part)*SUMPRODUCT(Population!$BB127:$BN127,'By group'!$BB$27:$BN$27)*(1-prop_idu_male)/SUMPRODUCT(Population!$B127:$N127,'By group'!$B$27:$N$27))*Probability!S127*'By group'!$B$24*'By group'!S$23+(1-prop_idu_part)*SUMPRODUCT(Population!$BB127:$BN127,'By group'!$BB$27:$BN$27)*(1-prop_idu_male)/SUMPRODUCT(Population!$B127:$N127,'By group'!$B$27:$N$27)*Probability!BF127*'By group'!$B$24*'By group'!BF$23+Probability!AF127*Population!$DE127*(1-'By group'!AF$28*cond_eff)*'By group'!AF$23*prop_sw_use)*(1-Population!$DG127*circ_eff)</f>
        <v>2.1005969058609437E-3</v>
      </c>
      <c r="G127" s="191">
        <f>((1-(1-prop_idu_part)*SUMPRODUCT(Population!$BB127:$BN127,'By group'!$BB$27:$BN$27)*(1-prop_idu_male)/SUMPRODUCT(Population!$B127:$N127,'By group'!$B$27:$N$27))*Probability!T127*'By group'!$B$24*'By group'!T$23+(1-prop_idu_part)*SUMPRODUCT(Population!$BB127:$BN127,'By group'!$BB$27:$BN$27)*(1-prop_idu_male)/SUMPRODUCT(Population!$B127:$N127,'By group'!$B$27:$N$27)*Probability!BG127*'By group'!$B$24*'By group'!BG$23+Probability!AG127*Population!$DE127*(1-'By group'!AG$28*cond_eff)*'By group'!AG$23*prop_sw_use)*(1-Population!$DG127*circ_eff)</f>
        <v>1.2630151508309876E-3</v>
      </c>
      <c r="H127" s="191">
        <f>((1-(1-prop_idu_part)*SUMPRODUCT(Population!$BB127:$BN127,'By group'!$BB$27:$BN$27)*(1-prop_idu_male)/SUMPRODUCT(Population!$B127:$N127,'By group'!$B$27:$N$27))*Probability!U127*'By group'!$B$24*'By group'!U$23+(1-prop_idu_part)*SUMPRODUCT(Population!$BB127:$BN127,'By group'!$BB$27:$BN$27)*(1-prop_idu_male)/SUMPRODUCT(Population!$B127:$N127,'By group'!$B$27:$N$27)*Probability!BH127*'By group'!$B$24*'By group'!BH$23+Probability!AH127*Population!$DE127*(1-'By group'!AH$28*cond_eff)*'By group'!AH$23*prop_sw_use)*(1-Population!$DG127*circ_eff)</f>
        <v>1.0672405077499837E-3</v>
      </c>
      <c r="I127" s="191">
        <f>((1-(1-prop_idu_part)*SUMPRODUCT(Population!$BB127:$BN127,'By group'!$BB$27:$BN$27)*(1-prop_idu_male)/SUMPRODUCT(Population!$B127:$N127,'By group'!$B$27:$N$27))*Probability!V127*'By group'!$B$24*'By group'!V$23+(1-prop_idu_part)*SUMPRODUCT(Population!$BB127:$BN127,'By group'!$BB$27:$BN$27)*(1-prop_idu_male)/SUMPRODUCT(Population!$B127:$N127,'By group'!$B$27:$N$27)*Probability!BI127*'By group'!$B$24*'By group'!BI$23+Probability!AI127*Population!$DE127*(1-'By group'!AI$28*cond_eff)*'By group'!AI$23*prop_sw_use)*(1-Population!$DG127*circ_eff)</f>
        <v>0</v>
      </c>
      <c r="J127" s="191">
        <f>((1-(1-prop_idu_part)*SUMPRODUCT(Population!$BB127:$BN127,'By group'!$BB$27:$BN$27)*(1-prop_idu_male)/SUMPRODUCT(Population!$B127:$N127,'By group'!$B$27:$N$27))*Probability!W127*'By group'!$B$24*'By group'!W$23+(1-prop_idu_part)*SUMPRODUCT(Population!$BB127:$BN127,'By group'!$BB$27:$BN$27)*(1-prop_idu_male)/SUMPRODUCT(Population!$B127:$N127,'By group'!$B$27:$N$27)*Probability!BJ127*'By group'!$B$24*'By group'!BJ$23+Probability!AJ127*Population!$DE127*(1-'By group'!AJ$28*cond_eff)*'By group'!AJ$23*prop_sw_use)*(1-Population!$DG127*circ_eff)</f>
        <v>0</v>
      </c>
      <c r="K127" s="191">
        <f>((1-(1-prop_idu_part)*SUMPRODUCT(Population!$BB127:$BN127,'By group'!$BB$27:$BN$27)*(1-prop_idu_male)/SUMPRODUCT(Population!$B127:$N127,'By group'!$B$27:$N$27))*Probability!X127*'By group'!$B$24*'By group'!X$23+(1-prop_idu_part)*SUMPRODUCT(Population!$BB127:$BN127,'By group'!$BB$27:$BN$27)*(1-prop_idu_male)/SUMPRODUCT(Population!$B127:$N127,'By group'!$B$27:$N$27)*Probability!BK127*'By group'!$B$24*'By group'!BK$23+Probability!AK127*Population!$DE127*(1-'By group'!AK$28*cond_eff)*'By group'!AK$23*prop_sw_use)*(1-Population!$DG127*circ_eff)</f>
        <v>0</v>
      </c>
      <c r="L127" s="191">
        <f>((1-(1-prop_idu_part)*SUMPRODUCT(Population!$BB127:$BN127,'By group'!$BB$27:$BN$27)*(1-prop_idu_male)/SUMPRODUCT(Population!$B127:$N127,'By group'!$B$27:$N$27))*Probability!Y127*'By group'!$B$24*'By group'!Y$23+(1-prop_idu_part)*SUMPRODUCT(Population!$BB127:$BN127,'By group'!$BB$27:$BN$27)*(1-prop_idu_male)/SUMPRODUCT(Population!$B127:$N127,'By group'!$B$27:$N$27)*Probability!BL127*'By group'!$B$24*'By group'!BL$23+Probability!AL127*Population!$DE127*(1-'By group'!AL$28*cond_eff)*'By group'!AL$23*prop_sw_use)*(1-Population!$DG127*circ_eff)</f>
        <v>3.5764146670636375E-5</v>
      </c>
      <c r="M127" s="191">
        <f>((1-(1-prop_idu_part)*SUMPRODUCT(Population!$BB127:$BN127,'By group'!$BB$27:$BN$27)*(1-prop_idu_male)/SUMPRODUCT(Population!$B127:$N127,'By group'!$B$27:$N$27))*Probability!Z127*'By group'!$B$24*'By group'!Z$23+(1-prop_idu_part)*SUMPRODUCT(Population!$BB127:$BN127,'By group'!$BB$27:$BN$27)*(1-prop_idu_male)/SUMPRODUCT(Population!$B127:$N127,'By group'!$B$27:$N$27)*Probability!BM127*'By group'!$B$24*'By group'!BM$23+Probability!AM127*Population!$DE127*(1-'By group'!AM$28*cond_eff)*'By group'!AM$23*prop_sw_use)*(1-Population!$DG127*circ_eff)</f>
        <v>5.575318349214059E-5</v>
      </c>
      <c r="N127" s="191">
        <f>((1-(1-prop_idu_part)*SUMPRODUCT(Population!$BB127:$BN127,'By group'!$BB$27:$BN$27)*(1-prop_idu_male)/SUMPRODUCT(Population!$B127:$N127,'By group'!$B$27:$N$27))*Probability!AA127*'By group'!$B$24*'By group'!AA$23+(1-prop_idu_part)*SUMPRODUCT(Population!$BB127:$BN127,'By group'!$BB$27:$BN$27)*(1-prop_idu_male)/SUMPRODUCT(Population!$B127:$N127,'By group'!$B$27:$N$27)*Probability!BN127*'By group'!$B$24*'By group'!BN$23+Probability!AN127*Population!$DE127*(1-'By group'!AN$28*cond_eff)*'By group'!AN$23*prop_sw_use)*(1-Population!$DG127*circ_eff)</f>
        <v>4.4764007084194661E-5</v>
      </c>
      <c r="O127" s="190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group'!$BB$27:$BN$27)*prop_idu_male))*Probability!B127*Population!$DC127*(1-'By group'!O$28*'By group'!O$29)*'By group'!B$23+(1-prop_idu_part)*SUMPRODUCT(Population!$BB127:$BN127,'By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group'!$BB$27:$BN$27)*prop_idu_male)*Probability!BB127*Population!$DD127*(1-'By group'!BB$28*'By group'!BB$29)*'By group'!BB$23</f>
        <v>0</v>
      </c>
      <c r="P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group'!$BB$27:$BN$27)*prop_idu_male))*Probability!C127*Population!$DC127*(1-'By group'!P$28*'By group'!P$29)*'By group'!C$23+(1-prop_idu_part)*SUMPRODUCT(Population!$BB127:$BN127,'By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group'!$BB$27:$BN$27)*prop_idu_male)*Probability!BC127*Population!$DD127*(1-'By group'!BC$28*'By group'!BC$29)*'By group'!BC$23</f>
        <v>1.0717020487348713E-3</v>
      </c>
      <c r="Q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group'!$BB$27:$BN$27)*prop_idu_male))*Probability!D127*Population!$DC127*(1-'By group'!Q$28*'By group'!Q$29)*'By group'!D$23+(1-prop_idu_part)*SUMPRODUCT(Population!$BB127:$BN127,'By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group'!$BB$27:$BN$27)*prop_idu_male)*Probability!BD127*Population!$DD127*(1-'By group'!BD$28*'By group'!BD$29)*'By group'!BD$23</f>
        <v>1.5626238126273911E-3</v>
      </c>
      <c r="R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group'!$BB$27:$BN$27)*prop_idu_male))*Probability!E127*Population!$DC127*(1-'By group'!R$28*'By group'!R$29)*'By group'!E$23+(1-prop_idu_part)*SUMPRODUCT(Population!$BB127:$BN127,'By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group'!$BB$27:$BN$27)*prop_idu_male)*Probability!BE127*Population!$DD127*(1-'By group'!BE$28*'By group'!BE$29)*'By group'!BE$23</f>
        <v>1.8091137371901375E-3</v>
      </c>
      <c r="S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group'!$BB$27:$BN$27)*prop_idu_male))*Probability!F127*Population!$DC127*(1-'By group'!S$28*'By group'!S$29)*'By group'!F$23+(1-prop_idu_part)*SUMPRODUCT(Population!$BB127:$BN127,'By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group'!$BB$27:$BN$27)*prop_idu_male)*Probability!BF127*Population!$DD127*(1-'By group'!BF$28*'By group'!BF$29)*'By group'!BF$23</f>
        <v>9.6151767103388303E-4</v>
      </c>
      <c r="T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group'!$BB$27:$BN$27)*prop_idu_male))*Probability!G127*Population!$DC127*(1-'By group'!T$28*'By group'!T$29)*'By group'!G$23+(1-prop_idu_part)*SUMPRODUCT(Population!$BB127:$BN127,'By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group'!$BB$27:$BN$27)*prop_idu_male)*Probability!BG127*Population!$DD127*(1-'By group'!BG$28*'By group'!BG$29)*'By group'!BG$23</f>
        <v>5.766134987217538E-4</v>
      </c>
      <c r="U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group'!$BB$27:$BN$27)*prop_idu_male))*Probability!H127*Population!$DC127*(1-'By group'!U$28*'By group'!U$29)*'By group'!H$23+(1-prop_idu_part)*SUMPRODUCT(Population!$BB127:$BN127,'By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group'!$BB$27:$BN$27)*prop_idu_male)*Probability!BH127*Population!$DD127*(1-'By group'!BH$28*'By group'!BH$29)*'By group'!BH$23</f>
        <v>4.8498631096284035E-4</v>
      </c>
      <c r="V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group'!$BB$27:$BN$27)*prop_idu_male))*Probability!I127*Population!$DC127*(1-'By group'!V$28*'By group'!V$29)*'By group'!I$23+(1-prop_idu_part)*SUMPRODUCT(Population!$BB127:$BN127,'By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group'!$BB$27:$BN$27)*prop_idu_male)*Probability!BI127*Population!$DD127*(1-'By group'!BI$28*'By group'!BI$29)*'By group'!BI$23</f>
        <v>0</v>
      </c>
      <c r="W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group'!$BB$27:$BN$27)*prop_idu_male))*Probability!J127*Population!$DC127*(1-'By group'!W$28*'By group'!W$29)*'By group'!J$23+(1-prop_idu_part)*SUMPRODUCT(Population!$BB127:$BN127,'By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group'!$BB$27:$BN$27)*prop_idu_male)*Probability!BJ127*Population!$DD127*(1-'By group'!BJ$28*'By group'!BJ$29)*'By group'!BJ$23</f>
        <v>0</v>
      </c>
      <c r="X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group'!$BB$27:$BN$27)*prop_idu_male))*Probability!K127*Population!$DC127*(1-'By group'!X$28*'By group'!X$29)*'By group'!K$23+(1-prop_idu_part)*SUMPRODUCT(Population!$BB127:$BN127,'By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group'!$BB$27:$BN$27)*prop_idu_male)*Probability!BK127*Population!$DD127*(1-'By group'!BK$28*'By group'!BK$29)*'By group'!BK$23</f>
        <v>0</v>
      </c>
      <c r="Y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group'!$BB$27:$BN$27)*prop_idu_male))*Probability!L127*Population!$DC127*(1-'By group'!Y$28*'By group'!Y$29)*'By group'!L$23+(1-prop_idu_part)*SUMPRODUCT(Population!$BB127:$BN127,'By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group'!$BB$27:$BN$27)*prop_idu_male)*Probability!BL127*Population!$DD127*(1-'By group'!BL$28*'By group'!BL$29)*'By group'!BL$23</f>
        <v>1.624592047015436E-5</v>
      </c>
      <c r="Z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group'!$BB$27:$BN$27)*prop_idu_male))*Probability!M127*Population!$DC127*(1-'By group'!Z$28*'By group'!Z$29)*'By group'!M$23+(1-prop_idu_part)*SUMPRODUCT(Population!$BB127:$BN127,'By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group'!$BB$27:$BN$27)*prop_idu_male)*Probability!BM127*Population!$DD127*(1-'By group'!BM$28*'By group'!BM$29)*'By group'!BM$23</f>
        <v>2.5193644821740451E-5</v>
      </c>
      <c r="AA127" s="191">
        <f>(1-(1-prop_idu_part)*SUMPRODUCT(Population!$BB127:$BN127,'By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group'!$BB$27:$BN$27)*prop_idu_male))*Probability!N127*Population!$DC127*(1-'By group'!AA$28*'By group'!AA$29)*'By group'!N$23+(1-prop_idu_part)*SUMPRODUCT(Population!$BB127:$BN127,'By group'!$BB$27:$BN$27)*prop_idu_male/(SUMPRODUCT(Population!$B127:$N127,'By group'!$B$27:$N$27)-(1-prop_idu_part)*SUMPRODUCT(Population!$BB127:$BN127,'By group'!$BB$27:$BN$27)*(1-prop_idu_male)+(1-prop_idu_part)*SUMPRODUCT(Population!$BB127:$BN127,'By group'!$BB$27:$BN$27)*prop_idu_male)*Probability!BN127*Population!$DD127*(1-'By group'!BN$28*'By group'!BN$29)*'By group'!BN$23</f>
        <v>2.0104618144500145E-5</v>
      </c>
      <c r="AB127" s="229">
        <f>Probability!B127*'By group'!$AB$24*'By group'!B$23</f>
        <v>0</v>
      </c>
      <c r="AC127" s="229">
        <f>Probability!C127*'By group'!$AB$24*'By group'!C$23</f>
        <v>5.0114885413840543E-2</v>
      </c>
      <c r="AD127" s="229">
        <f>Probability!D127*'By group'!$AB$24*'By group'!D$23</f>
        <v>7.3073423438661231E-2</v>
      </c>
      <c r="AE127" s="229">
        <f>Probability!E127*'By group'!$AB$24*'By group'!E$23</f>
        <v>8.4603234259835958E-2</v>
      </c>
      <c r="AF127" s="229">
        <f>Probability!F127*'By group'!$AB$24*'By group'!F$23</f>
        <v>4.4966584219525194E-2</v>
      </c>
      <c r="AG127" s="229">
        <f>Probability!G127*'By group'!$AB$24*'By group'!G$23</f>
        <v>2.6966546741455731E-2</v>
      </c>
      <c r="AH127" s="229">
        <f>Probability!H127*'By group'!$AB$24*'By group'!H$23</f>
        <v>2.2682085868783897E-2</v>
      </c>
      <c r="AI127" s="229">
        <f>Probability!I127*'By group'!$AB$24*'By group'!I$23</f>
        <v>0</v>
      </c>
      <c r="AJ127" s="229">
        <f>Probability!J127*'By group'!$AB$24*'By group'!J$23</f>
        <v>0</v>
      </c>
      <c r="AK127" s="229">
        <f>Probability!K127*'By group'!$AB$24*'By group'!K$23</f>
        <v>0</v>
      </c>
      <c r="AL127" s="229">
        <f>Probability!L127*'By group'!$AB$24*'By group'!L$23</f>
        <v>7.5979914871515751E-4</v>
      </c>
      <c r="AM127" s="229">
        <f>Probability!M127*'By group'!$AB$24*'By group'!M$23</f>
        <v>1.1783088973108518E-3</v>
      </c>
      <c r="AN127" s="229">
        <f>Probability!N127*'By group'!$AB$24*'By group'!N$23</f>
        <v>9.4032614650723517E-4</v>
      </c>
      <c r="AO127" s="40">
        <f>Probability!AO127*'By group'!$AO$24*'By group'!AO$23</f>
        <v>0</v>
      </c>
      <c r="AP127" s="42">
        <f>Probability!AP127*'By group'!$AO$24*'By group'!AP$23</f>
        <v>6.6722455361634134E-3</v>
      </c>
      <c r="AQ127" s="42">
        <f>Probability!AQ127*'By group'!$AO$24*'By group'!AQ$23</f>
        <v>9.7073168325012959E-3</v>
      </c>
      <c r="AR127" s="42">
        <f>Probability!AR127*'By group'!$AO$24*'By group'!AR$23</f>
        <v>1.1197422218275042E-2</v>
      </c>
      <c r="AS127" s="42">
        <f>Probability!AS127*'By group'!$AO$24*'By group'!AS$23</f>
        <v>5.9320058965758255E-3</v>
      </c>
      <c r="AT127" s="42">
        <f>Probability!AT127*'By group'!$AO$24*'By group'!AT$23</f>
        <v>3.5477828503115115E-3</v>
      </c>
      <c r="AU127" s="42">
        <f>Probability!AU127*'By group'!$AO$24*'By group'!AU$23</f>
        <v>2.9669122104464853E-3</v>
      </c>
      <c r="AV127" s="42">
        <f>Probability!AV127*'By group'!$AO$24*'By group'!AV$23</f>
        <v>0</v>
      </c>
      <c r="AW127" s="42">
        <f>Probability!AW127*'By group'!$AO$24*'By group'!AW$23</f>
        <v>0</v>
      </c>
      <c r="AX127" s="42">
        <f>Probability!AX127*'By group'!$AO$24*'By group'!AX$23</f>
        <v>0</v>
      </c>
      <c r="AY127" s="42">
        <f>Probability!AY127*'By group'!$AO$24*'By group'!AY$23</f>
        <v>9.934194173010172E-5</v>
      </c>
      <c r="AZ127" s="42">
        <f>Probability!AZ127*'By group'!$AO$24*'By group'!AZ$23</f>
        <v>1.5287685424207611E-4</v>
      </c>
      <c r="BA127" s="43">
        <f>Probability!BA127*'By group'!$AO$24*'By group'!BA$23</f>
        <v>1.2056250408601138E-4</v>
      </c>
      <c r="BB127" s="191">
        <f>prop_idu_part*Probability!BB127*'By group'!$BB$24*'By group'!BB$23+Probability!BB127*'By group'!$BB$30*'By group'!BB$31</f>
        <v>0</v>
      </c>
      <c r="BC127" s="191">
        <f>prop_idu_part*Probability!BC127*'By group'!$BB$24*'By group'!BC$23+Probability!BC127*'By group'!$BB$30*'By group'!BC$31</f>
        <v>5.8640763889254301E-2</v>
      </c>
      <c r="BD127" s="191">
        <f>prop_idu_part*Probability!BD127*'By group'!$BB$24*'By group'!BD$23+Probability!BD127*'By group'!$BB$30*'By group'!BD$31</f>
        <v>0.13716002022475898</v>
      </c>
      <c r="BE127" s="191">
        <f>prop_idu_part*Probability!BE127*'By group'!$BB$24*'By group'!BE$23+Probability!BE127*'By group'!$BB$30*'By group'!BE$31</f>
        <v>0.13419401933341046</v>
      </c>
      <c r="BF127" s="191">
        <f>prop_idu_part*Probability!BF127*'By group'!$BB$24*'By group'!BF$23+Probability!BF127*'By group'!$BB$30*'By group'!BF$31</f>
        <v>4.3865880488306599E-2</v>
      </c>
      <c r="BG127" s="191">
        <f>prop_idu_part*Probability!BG127*'By group'!$BB$24*'By group'!BG$23+Probability!BG127*'By group'!$BB$30*'By group'!BG$31</f>
        <v>1.3396090606717464E-2</v>
      </c>
      <c r="BH127" s="191">
        <f>prop_idu_part*Probability!BH127*'By group'!$BB$24*'By group'!BH$23+Probability!BH127*'By group'!$BB$30*'By group'!BH$31</f>
        <v>1.0507450465446211E-2</v>
      </c>
      <c r="BI127" s="191">
        <f>prop_idu_part*Probability!BI127*'By group'!$BB$24*'By group'!BI$23+Probability!BI127*'By group'!$BB$30*'By group'!BI$31</f>
        <v>0</v>
      </c>
      <c r="BJ127" s="191">
        <f>prop_idu_part*Probability!BJ127*'By group'!$BB$24*'By group'!BJ$23+Probability!BJ127*'By group'!$BB$30*'By group'!BJ$31</f>
        <v>0</v>
      </c>
      <c r="BK127" s="191">
        <f>prop_idu_part*Probability!BK127*'By group'!$BB$24*'By group'!BK$23+Probability!BK127*'By group'!$BB$30*'By group'!BK$31</f>
        <v>0</v>
      </c>
      <c r="BL127" s="191">
        <f>prop_idu_part*Probability!BL127*'By group'!$BB$24*'By group'!BL$23+Probability!BL127*'By group'!$BB$30*'By group'!BL$31</f>
        <v>4.7666301101490956E-3</v>
      </c>
      <c r="BM127" s="191">
        <f>prop_idu_part*Probability!BM127*'By group'!$BB$24*'By group'!BM$23+Probability!BM127*'By group'!$BB$30*'By group'!BM$31</f>
        <v>2.3829036617194943E-3</v>
      </c>
      <c r="BN127" s="192">
        <f>prop_idu_part*Probability!BN127*'By group'!$BB$24*'By group'!BN$23+Probability!BN127*'By group'!$BB$30*'By group'!BN$31</f>
        <v>1.7339321568367336E-3</v>
      </c>
    </row>
    <row r="128" spans="1:66" x14ac:dyDescent="0.25">
      <c r="A128">
        <f t="shared" si="1"/>
        <v>62</v>
      </c>
      <c r="B128" s="190">
        <f>((1-(1-prop_idu_part)*SUMPRODUCT(Population!$BB128:$BN128,'By group'!$BB$27:$BN$27)*(1-prop_idu_male)/SUMPRODUCT(Population!$B128:$N128,'By group'!$B$27:$N$27))*Probability!O128*'By group'!$B$24*'By group'!O$23+(1-prop_idu_part)*SUMPRODUCT(Population!$BB128:$BN128,'By group'!$BB$27:$BN$27)*(1-prop_idu_male)/SUMPRODUCT(Population!$B128:$N128,'By group'!$B$27:$N$27)*Probability!BB128*'By group'!$B$24*'By group'!BB$23+Probability!AB128*Population!$DE128*(1-'By group'!AB$28*cond_eff)*'By group'!AB$23*prop_sw_use)*(1-Population!$DG128*circ_eff)</f>
        <v>0</v>
      </c>
      <c r="C128" s="191">
        <f>((1-(1-prop_idu_part)*SUMPRODUCT(Population!$BB128:$BN128,'By group'!$BB$27:$BN$27)*(1-prop_idu_male)/SUMPRODUCT(Population!$B128:$N128,'By group'!$B$27:$N$27))*Probability!P128*'By group'!$B$24*'By group'!P$23+(1-prop_idu_part)*SUMPRODUCT(Population!$BB128:$BN128,'By group'!$BB$27:$BN$27)*(1-prop_idu_male)/SUMPRODUCT(Population!$B128:$N128,'By group'!$B$27:$N$27)*Probability!BC128*'By group'!$B$24*'By group'!BC$23+Probability!AC128*Population!$DE128*(1-'By group'!AC$28*cond_eff)*'By group'!AC$23*prop_sw_use)*(1-Population!$DG128*circ_eff)</f>
        <v>2.3140447695181266E-3</v>
      </c>
      <c r="D128" s="191">
        <f>((1-(1-prop_idu_part)*SUMPRODUCT(Population!$BB128:$BN128,'By group'!$BB$27:$BN$27)*(1-prop_idu_male)/SUMPRODUCT(Population!$B128:$N128,'By group'!$B$27:$N$27))*Probability!Q128*'By group'!$B$24*'By group'!Q$23+(1-prop_idu_part)*SUMPRODUCT(Population!$BB128:$BN128,'By group'!$BB$27:$BN$27)*(1-prop_idu_male)/SUMPRODUCT(Population!$B128:$N128,'By group'!$B$27:$N$27)*Probability!BD128*'By group'!$B$24*'By group'!BD$23+Probability!AD128*Population!$DE128*(1-'By group'!AD$28*cond_eff)*'By group'!AD$23*prop_sw_use)*(1-Population!$DG128*circ_eff)</f>
        <v>3.385521756018028E-3</v>
      </c>
      <c r="E128" s="191">
        <f>((1-(1-prop_idu_part)*SUMPRODUCT(Population!$BB128:$BN128,'By group'!$BB$27:$BN$27)*(1-prop_idu_male)/SUMPRODUCT(Population!$B128:$N128,'By group'!$B$27:$N$27))*Probability!R128*'By group'!$B$24*'By group'!R$23+(1-prop_idu_part)*SUMPRODUCT(Population!$BB128:$BN128,'By group'!$BB$27:$BN$27)*(1-prop_idu_male)/SUMPRODUCT(Population!$B128:$N128,'By group'!$B$27:$N$27)*Probability!BE128*'By group'!$B$24*'By group'!BE$23+Probability!AE128*Population!$DE128*(1-'By group'!AE$28*cond_eff)*'By group'!AE$23*prop_sw_use)*(1-Population!$DG128*circ_eff)</f>
        <v>3.9382671294817487E-3</v>
      </c>
      <c r="F128" s="191">
        <f>((1-(1-prop_idu_part)*SUMPRODUCT(Population!$BB128:$BN128,'By group'!$BB$27:$BN$27)*(1-prop_idu_male)/SUMPRODUCT(Population!$B128:$N128,'By group'!$B$27:$N$27))*Probability!S128*'By group'!$B$24*'By group'!S$23+(1-prop_idu_part)*SUMPRODUCT(Population!$BB128:$BN128,'By group'!$BB$27:$BN$27)*(1-prop_idu_male)/SUMPRODUCT(Population!$B128:$N128,'By group'!$B$27:$N$27)*Probability!BF128*'By group'!$B$24*'By group'!BF$23+Probability!AF128*Population!$DE128*(1-'By group'!AF$28*cond_eff)*'By group'!AF$23*prop_sw_use)*(1-Population!$DG128*circ_eff)</f>
        <v>2.1007478441869808E-3</v>
      </c>
      <c r="G128" s="191">
        <f>((1-(1-prop_idu_part)*SUMPRODUCT(Population!$BB128:$BN128,'By group'!$BB$27:$BN$27)*(1-prop_idu_male)/SUMPRODUCT(Population!$B128:$N128,'By group'!$B$27:$N$27))*Probability!T128*'By group'!$B$24*'By group'!T$23+(1-prop_idu_part)*SUMPRODUCT(Population!$BB128:$BN128,'By group'!$BB$27:$BN$27)*(1-prop_idu_male)/SUMPRODUCT(Population!$B128:$N128,'By group'!$B$27:$N$27)*Probability!BG128*'By group'!$B$24*'By group'!BG$23+Probability!AG128*Population!$DE128*(1-'By group'!AG$28*cond_eff)*'By group'!AG$23*prop_sw_use)*(1-Population!$DG128*circ_eff)</f>
        <v>1.2631162081507409E-3</v>
      </c>
      <c r="H128" s="191">
        <f>((1-(1-prop_idu_part)*SUMPRODUCT(Population!$BB128:$BN128,'By group'!$BB$27:$BN$27)*(1-prop_idu_male)/SUMPRODUCT(Population!$B128:$N128,'By group'!$B$27:$N$27))*Probability!U128*'By group'!$B$24*'By group'!U$23+(1-prop_idu_part)*SUMPRODUCT(Population!$BB128:$BN128,'By group'!$BB$27:$BN$27)*(1-prop_idu_male)/SUMPRODUCT(Population!$B128:$N128,'By group'!$B$27:$N$27)*Probability!BH128*'By group'!$B$24*'By group'!BH$23+Probability!AH128*Population!$DE128*(1-'By group'!AH$28*cond_eff)*'By group'!AH$23*prop_sw_use)*(1-Population!$DG128*circ_eff)</f>
        <v>1.067340301043238E-3</v>
      </c>
      <c r="I128" s="191">
        <f>((1-(1-prop_idu_part)*SUMPRODUCT(Population!$BB128:$BN128,'By group'!$BB$27:$BN$27)*(1-prop_idu_male)/SUMPRODUCT(Population!$B128:$N128,'By group'!$B$27:$N$27))*Probability!V128*'By group'!$B$24*'By group'!V$23+(1-prop_idu_part)*SUMPRODUCT(Population!$BB128:$BN128,'By group'!$BB$27:$BN$27)*(1-prop_idu_male)/SUMPRODUCT(Population!$B128:$N128,'By group'!$B$27:$N$27)*Probability!BI128*'By group'!$B$24*'By group'!BI$23+Probability!AI128*Population!$DE128*(1-'By group'!AI$28*cond_eff)*'By group'!AI$23*prop_sw_use)*(1-Population!$DG128*circ_eff)</f>
        <v>0</v>
      </c>
      <c r="J128" s="191">
        <f>((1-(1-prop_idu_part)*SUMPRODUCT(Population!$BB128:$BN128,'By group'!$BB$27:$BN$27)*(1-prop_idu_male)/SUMPRODUCT(Population!$B128:$N128,'By group'!$B$27:$N$27))*Probability!W128*'By group'!$B$24*'By group'!W$23+(1-prop_idu_part)*SUMPRODUCT(Population!$BB128:$BN128,'By group'!$BB$27:$BN$27)*(1-prop_idu_male)/SUMPRODUCT(Population!$B128:$N128,'By group'!$B$27:$N$27)*Probability!BJ128*'By group'!$B$24*'By group'!BJ$23+Probability!AJ128*Population!$DE128*(1-'By group'!AJ$28*cond_eff)*'By group'!AJ$23*prop_sw_use)*(1-Population!$DG128*circ_eff)</f>
        <v>0</v>
      </c>
      <c r="K128" s="191">
        <f>((1-(1-prop_idu_part)*SUMPRODUCT(Population!$BB128:$BN128,'By group'!$BB$27:$BN$27)*(1-prop_idu_male)/SUMPRODUCT(Population!$B128:$N128,'By group'!$B$27:$N$27))*Probability!X128*'By group'!$B$24*'By group'!X$23+(1-prop_idu_part)*SUMPRODUCT(Population!$BB128:$BN128,'By group'!$BB$27:$BN$27)*(1-prop_idu_male)/SUMPRODUCT(Population!$B128:$N128,'By group'!$B$27:$N$27)*Probability!BK128*'By group'!$B$24*'By group'!BK$23+Probability!AK128*Population!$DE128*(1-'By group'!AK$28*cond_eff)*'By group'!AK$23*prop_sw_use)*(1-Population!$DG128*circ_eff)</f>
        <v>0</v>
      </c>
      <c r="L128" s="191">
        <f>((1-(1-prop_idu_part)*SUMPRODUCT(Population!$BB128:$BN128,'By group'!$BB$27:$BN$27)*(1-prop_idu_male)/SUMPRODUCT(Population!$B128:$N128,'By group'!$B$27:$N$27))*Probability!Y128*'By group'!$B$24*'By group'!Y$23+(1-prop_idu_part)*SUMPRODUCT(Population!$BB128:$BN128,'By group'!$BB$27:$BN$27)*(1-prop_idu_male)/SUMPRODUCT(Population!$B128:$N128,'By group'!$B$27:$N$27)*Probability!BL128*'By group'!$B$24*'By group'!BL$23+Probability!AL128*Population!$DE128*(1-'By group'!AL$28*cond_eff)*'By group'!AL$23*prop_sw_use)*(1-Population!$DG128*circ_eff)</f>
        <v>3.5767630555653703E-5</v>
      </c>
      <c r="M128" s="191">
        <f>((1-(1-prop_idu_part)*SUMPRODUCT(Population!$BB128:$BN128,'By group'!$BB$27:$BN$27)*(1-prop_idu_male)/SUMPRODUCT(Population!$B128:$N128,'By group'!$B$27:$N$27))*Probability!Z128*'By group'!$B$24*'By group'!Z$23+(1-prop_idu_part)*SUMPRODUCT(Population!$BB128:$BN128,'By group'!$BB$27:$BN$27)*(1-prop_idu_male)/SUMPRODUCT(Population!$B128:$N128,'By group'!$B$27:$N$27)*Probability!BM128*'By group'!$B$24*'By group'!BM$23+Probability!AM128*Population!$DE128*(1-'By group'!AM$28*cond_eff)*'By group'!AM$23*prop_sw_use)*(1-Population!$DG128*circ_eff)</f>
        <v>5.5759538932467649E-5</v>
      </c>
      <c r="N128" s="191">
        <f>((1-(1-prop_idu_part)*SUMPRODUCT(Population!$BB128:$BN128,'By group'!$BB$27:$BN$27)*(1-prop_idu_male)/SUMPRODUCT(Population!$B128:$N128,'By group'!$B$27:$N$27))*Probability!AA128*'By group'!$B$24*'By group'!AA$23+(1-prop_idu_part)*SUMPRODUCT(Population!$BB128:$BN128,'By group'!$BB$27:$BN$27)*(1-prop_idu_male)/SUMPRODUCT(Population!$B128:$N128,'By group'!$B$27:$N$27)*Probability!BN128*'By group'!$B$24*'By group'!BN$23+Probability!AN128*Population!$DE128*(1-'By group'!AN$28*cond_eff)*'By group'!AN$23*prop_sw_use)*(1-Population!$DG128*circ_eff)</f>
        <v>4.4769182340378505E-5</v>
      </c>
      <c r="O128" s="190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group'!$BB$27:$BN$27)*prop_idu_male))*Probability!B128*Population!$DC128*(1-'By group'!O$28*'By group'!O$29)*'By group'!B$23+(1-prop_idu_part)*SUMPRODUCT(Population!$BB128:$BN128,'By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group'!$BB$27:$BN$27)*prop_idu_male)*Probability!BB128*Population!$DD128*(1-'By group'!BB$28*'By group'!BB$29)*'By group'!BB$23</f>
        <v>0</v>
      </c>
      <c r="P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group'!$BB$27:$BN$27)*prop_idu_male))*Probability!C128*Population!$DC128*(1-'By group'!P$28*'By group'!P$29)*'By group'!C$23+(1-prop_idu_part)*SUMPRODUCT(Population!$BB128:$BN128,'By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group'!$BB$27:$BN$27)*prop_idu_male)*Probability!BC128*Population!$DD128*(1-'By group'!BC$28*'By group'!BC$29)*'By group'!BC$23</f>
        <v>1.0717413971580055E-3</v>
      </c>
      <c r="Q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group'!$BB$27:$BN$27)*prop_idu_male))*Probability!D128*Population!$DC128*(1-'By group'!Q$28*'By group'!Q$29)*'By group'!D$23+(1-prop_idu_part)*SUMPRODUCT(Population!$BB128:$BN128,'By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group'!$BB$27:$BN$27)*prop_idu_male)*Probability!BD128*Population!$DD128*(1-'By group'!BD$28*'By group'!BD$29)*'By group'!BD$23</f>
        <v>1.5626937512676867E-3</v>
      </c>
      <c r="R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group'!$BB$27:$BN$27)*prop_idu_male))*Probability!E128*Population!$DC128*(1-'By group'!R$28*'By group'!R$29)*'By group'!E$23+(1-prop_idu_part)*SUMPRODUCT(Population!$BB128:$BN128,'By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group'!$BB$27:$BN$27)*prop_idu_male)*Probability!BE128*Population!$DD128*(1-'By group'!BE$28*'By group'!BE$29)*'By group'!BE$23</f>
        <v>1.809217808258434E-3</v>
      </c>
      <c r="S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group'!$BB$27:$BN$27)*prop_idu_male))*Probability!F128*Population!$DC128*(1-'By group'!S$28*'By group'!S$29)*'By group'!F$23+(1-prop_idu_part)*SUMPRODUCT(Population!$BB128:$BN128,'By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group'!$BB$27:$BN$27)*prop_idu_male)*Probability!BF128*Population!$DD128*(1-'By group'!BF$28*'By group'!BF$29)*'By group'!BF$23</f>
        <v>9.6158312658450862E-4</v>
      </c>
      <c r="T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group'!$BB$27:$BN$27)*prop_idu_male))*Probability!G128*Population!$DC128*(1-'By group'!T$28*'By group'!T$29)*'By group'!G$23+(1-prop_idu_part)*SUMPRODUCT(Population!$BB128:$BN128,'By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group'!$BB$27:$BN$27)*prop_idu_male)*Probability!BG128*Population!$DD128*(1-'By group'!BG$28*'By group'!BG$29)*'By group'!BG$23</f>
        <v>5.7665720472055318E-4</v>
      </c>
      <c r="U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group'!$BB$27:$BN$27)*prop_idu_male))*Probability!H128*Population!$DC128*(1-'By group'!U$28*'By group'!U$29)*'By group'!H$23+(1-prop_idu_part)*SUMPRODUCT(Population!$BB128:$BN128,'By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group'!$BB$27:$BN$27)*prop_idu_male)*Probability!BH128*Population!$DD128*(1-'By group'!BH$28*'By group'!BH$29)*'By group'!BH$23</f>
        <v>4.8502847992656694E-4</v>
      </c>
      <c r="V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group'!$BB$27:$BN$27)*prop_idu_male))*Probability!I128*Population!$DC128*(1-'By group'!V$28*'By group'!V$29)*'By group'!I$23+(1-prop_idu_part)*SUMPRODUCT(Population!$BB128:$BN128,'By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group'!$BB$27:$BN$27)*prop_idu_male)*Probability!BI128*Population!$DD128*(1-'By group'!BI$28*'By group'!BI$29)*'By group'!BI$23</f>
        <v>0</v>
      </c>
      <c r="W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group'!$BB$27:$BN$27)*prop_idu_male))*Probability!J128*Population!$DC128*(1-'By group'!W$28*'By group'!W$29)*'By group'!J$23+(1-prop_idu_part)*SUMPRODUCT(Population!$BB128:$BN128,'By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group'!$BB$27:$BN$27)*prop_idu_male)*Probability!BJ128*Population!$DD128*(1-'By group'!BJ$28*'By group'!BJ$29)*'By group'!BJ$23</f>
        <v>0</v>
      </c>
      <c r="X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group'!$BB$27:$BN$27)*prop_idu_male))*Probability!K128*Population!$DC128*(1-'By group'!X$28*'By group'!X$29)*'By group'!K$23+(1-prop_idu_part)*SUMPRODUCT(Population!$BB128:$BN128,'By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group'!$BB$27:$BN$27)*prop_idu_male)*Probability!BK128*Population!$DD128*(1-'By group'!BK$28*'By group'!BK$29)*'By group'!BK$23</f>
        <v>0</v>
      </c>
      <c r="Y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group'!$BB$27:$BN$27)*prop_idu_male))*Probability!L128*Population!$DC128*(1-'By group'!Y$28*'By group'!Y$29)*'By group'!L$23+(1-prop_idu_part)*SUMPRODUCT(Population!$BB128:$BN128,'By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group'!$BB$27:$BN$27)*prop_idu_male)*Probability!BL128*Population!$DD128*(1-'By group'!BL$28*'By group'!BL$29)*'By group'!BL$23</f>
        <v>1.6247399821920423E-5</v>
      </c>
      <c r="Z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group'!$BB$27:$BN$27)*prop_idu_male))*Probability!M128*Population!$DC128*(1-'By group'!Z$28*'By group'!Z$29)*'By group'!M$23+(1-prop_idu_part)*SUMPRODUCT(Population!$BB128:$BN128,'By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group'!$BB$27:$BN$27)*prop_idu_male)*Probability!BM128*Population!$DD128*(1-'By group'!BM$28*'By group'!BM$29)*'By group'!BM$23</f>
        <v>2.5196241469988845E-5</v>
      </c>
      <c r="AA128" s="191">
        <f>(1-(1-prop_idu_part)*SUMPRODUCT(Population!$BB128:$BN128,'By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group'!$BB$27:$BN$27)*prop_idu_male))*Probability!N128*Population!$DC128*(1-'By group'!AA$28*'By group'!AA$29)*'By group'!N$23+(1-prop_idu_part)*SUMPRODUCT(Population!$BB128:$BN128,'By group'!$BB$27:$BN$27)*prop_idu_male/(SUMPRODUCT(Population!$B128:$N128,'By group'!$B$27:$N$27)-(1-prop_idu_part)*SUMPRODUCT(Population!$BB128:$BN128,'By group'!$BB$27:$BN$27)*(1-prop_idu_male)+(1-prop_idu_part)*SUMPRODUCT(Population!$BB128:$BN128,'By group'!$BB$27:$BN$27)*prop_idu_male)*Probability!BN128*Population!$DD128*(1-'By group'!BN$28*'By group'!BN$29)*'By group'!BN$23</f>
        <v>2.010648497997482E-5</v>
      </c>
      <c r="AB128" s="229">
        <f>Probability!B128*'By group'!$AB$24*'By group'!B$23</f>
        <v>0</v>
      </c>
      <c r="AC128" s="229">
        <f>Probability!C128*'By group'!$AB$24*'By group'!C$23</f>
        <v>5.011784449155493E-2</v>
      </c>
      <c r="AD128" s="229">
        <f>Probability!D128*'By group'!$AB$24*'By group'!D$23</f>
        <v>7.3078325858093748E-2</v>
      </c>
      <c r="AE128" s="229">
        <f>Probability!E128*'By group'!$AB$24*'By group'!E$23</f>
        <v>8.4609990704787877E-2</v>
      </c>
      <c r="AF128" s="229">
        <f>Probability!F128*'By group'!$AB$24*'By group'!F$23</f>
        <v>4.4970649716286983E-2</v>
      </c>
      <c r="AG128" s="229">
        <f>Probability!G128*'By group'!$AB$24*'By group'!G$23</f>
        <v>2.6969193109072982E-2</v>
      </c>
      <c r="AH128" s="229">
        <f>Probability!H128*'By group'!$AB$24*'By group'!H$23</f>
        <v>2.268456472784193E-2</v>
      </c>
      <c r="AI128" s="229">
        <f>Probability!I128*'By group'!$AB$24*'By group'!I$23</f>
        <v>0</v>
      </c>
      <c r="AJ128" s="229">
        <f>Probability!J128*'By group'!$AB$24*'By group'!J$23</f>
        <v>0</v>
      </c>
      <c r="AK128" s="229">
        <f>Probability!K128*'By group'!$AB$24*'By group'!K$23</f>
        <v>0</v>
      </c>
      <c r="AL128" s="229">
        <f>Probability!L128*'By group'!$AB$24*'By group'!L$23</f>
        <v>7.5988530955385582E-4</v>
      </c>
      <c r="AM128" s="229">
        <f>Probability!M128*'By group'!$AB$24*'By group'!M$23</f>
        <v>1.1784566659696894E-3</v>
      </c>
      <c r="AN128" s="229">
        <f>Probability!N128*'By group'!$AB$24*'By group'!N$23</f>
        <v>9.4043446098452787E-4</v>
      </c>
      <c r="AO128" s="40">
        <f>Probability!AO128*'By group'!$AO$24*'By group'!AO$23</f>
        <v>0</v>
      </c>
      <c r="AP128" s="42">
        <f>Probability!AP128*'By group'!$AO$24*'By group'!AP$23</f>
        <v>6.6816482041755481E-3</v>
      </c>
      <c r="AQ128" s="42">
        <f>Probability!AQ128*'By group'!$AO$24*'By group'!AQ$23</f>
        <v>9.7219119664854244E-3</v>
      </c>
      <c r="AR128" s="42">
        <f>Probability!AR128*'By group'!$AO$24*'By group'!AR$23</f>
        <v>1.1215950474391098E-2</v>
      </c>
      <c r="AS128" s="42">
        <f>Probability!AS128*'By group'!$AO$24*'By group'!AS$23</f>
        <v>5.9425869081449834E-3</v>
      </c>
      <c r="AT128" s="42">
        <f>Probability!AT128*'By group'!$AO$24*'By group'!AT$23</f>
        <v>3.5544778716419759E-3</v>
      </c>
      <c r="AU128" s="42">
        <f>Probability!AU128*'By group'!$AO$24*'By group'!AU$23</f>
        <v>2.9731274630295772E-3</v>
      </c>
      <c r="AV128" s="42">
        <f>Probability!AV128*'By group'!$AO$24*'By group'!AV$23</f>
        <v>0</v>
      </c>
      <c r="AW128" s="42">
        <f>Probability!AW128*'By group'!$AO$24*'By group'!AW$23</f>
        <v>0</v>
      </c>
      <c r="AX128" s="42">
        <f>Probability!AX128*'By group'!$AO$24*'By group'!AX$23</f>
        <v>0</v>
      </c>
      <c r="AY128" s="42">
        <f>Probability!AY128*'By group'!$AO$24*'By group'!AY$23</f>
        <v>9.9551927208307349E-5</v>
      </c>
      <c r="AZ128" s="42">
        <f>Probability!AZ128*'By group'!$AO$24*'By group'!AZ$23</f>
        <v>1.5324093727291677E-4</v>
      </c>
      <c r="BA128" s="43">
        <f>Probability!BA128*'By group'!$AO$24*'By group'!BA$23</f>
        <v>1.2089449009758586E-4</v>
      </c>
      <c r="BB128" s="191">
        <f>prop_idu_part*Probability!BB128*'By group'!$BB$24*'By group'!BB$23+Probability!BB128*'By group'!$BB$30*'By group'!BB$31</f>
        <v>0</v>
      </c>
      <c r="BC128" s="191">
        <f>prop_idu_part*Probability!BC128*'By group'!$BB$24*'By group'!BC$23+Probability!BC128*'By group'!$BB$30*'By group'!BC$31</f>
        <v>5.8640683233870838E-2</v>
      </c>
      <c r="BD128" s="191">
        <f>prop_idu_part*Probability!BD128*'By group'!$BB$24*'By group'!BD$23+Probability!BD128*'By group'!$BB$30*'By group'!BD$31</f>
        <v>0.13716016295076336</v>
      </c>
      <c r="BE128" s="191">
        <f>prop_idu_part*Probability!BE128*'By group'!$BB$24*'By group'!BE$23+Probability!BE128*'By group'!$BB$30*'By group'!BE$31</f>
        <v>0.13419466853478354</v>
      </c>
      <c r="BF128" s="191">
        <f>prop_idu_part*Probability!BF128*'By group'!$BB$24*'By group'!BF$23+Probability!BF128*'By group'!$BB$30*'By group'!BF$31</f>
        <v>4.3866233907954189E-2</v>
      </c>
      <c r="BG128" s="191">
        <f>prop_idu_part*Probability!BG128*'By group'!$BB$24*'By group'!BG$23+Probability!BG128*'By group'!$BB$30*'By group'!BG$31</f>
        <v>1.3396231188828166E-2</v>
      </c>
      <c r="BH128" s="191">
        <f>prop_idu_part*Probability!BH128*'By group'!$BB$24*'By group'!BH$23+Probability!BH128*'By group'!$BB$30*'By group'!BH$31</f>
        <v>1.0507603927083883E-2</v>
      </c>
      <c r="BI128" s="191">
        <f>prop_idu_part*Probability!BI128*'By group'!$BB$24*'By group'!BI$23+Probability!BI128*'By group'!$BB$30*'By group'!BI$31</f>
        <v>0</v>
      </c>
      <c r="BJ128" s="191">
        <f>prop_idu_part*Probability!BJ128*'By group'!$BB$24*'By group'!BJ$23+Probability!BJ128*'By group'!$BB$30*'By group'!BJ$31</f>
        <v>0</v>
      </c>
      <c r="BK128" s="191">
        <f>prop_idu_part*Probability!BK128*'By group'!$BB$24*'By group'!BK$23+Probability!BK128*'By group'!$BB$30*'By group'!BK$31</f>
        <v>0</v>
      </c>
      <c r="BL128" s="191">
        <f>prop_idu_part*Probability!BL128*'By group'!$BB$24*'By group'!BL$23+Probability!BL128*'By group'!$BB$30*'By group'!BL$31</f>
        <v>4.7667032742922111E-3</v>
      </c>
      <c r="BM128" s="191">
        <f>prop_idu_part*Probability!BM128*'By group'!$BB$24*'By group'!BM$23+Probability!BM128*'By group'!$BB$30*'By group'!BM$31</f>
        <v>2.3829518509327968E-3</v>
      </c>
      <c r="BN128" s="192">
        <f>prop_idu_part*Probability!BN128*'By group'!$BB$24*'By group'!BN$23+Probability!BN128*'By group'!$BB$30*'By group'!BN$31</f>
        <v>1.7339708738596674E-3</v>
      </c>
    </row>
    <row r="129" spans="1:66" x14ac:dyDescent="0.25">
      <c r="A129">
        <f t="shared" si="1"/>
        <v>62.5</v>
      </c>
      <c r="B129" s="190">
        <f>((1-(1-prop_idu_part)*SUMPRODUCT(Population!$BB129:$BN129,'By group'!$BB$27:$BN$27)*(1-prop_idu_male)/SUMPRODUCT(Population!$B129:$N129,'By group'!$B$27:$N$27))*Probability!O129*'By group'!$B$24*'By group'!O$23+(1-prop_idu_part)*SUMPRODUCT(Population!$BB129:$BN129,'By group'!$BB$27:$BN$27)*(1-prop_idu_male)/SUMPRODUCT(Population!$B129:$N129,'By group'!$B$27:$N$27)*Probability!BB129*'By group'!$B$24*'By group'!BB$23+Probability!AB129*Population!$DE129*(1-'By group'!AB$28*cond_eff)*'By group'!AB$23*prop_sw_use)*(1-Population!$DG129*circ_eff)</f>
        <v>0</v>
      </c>
      <c r="C129" s="191">
        <f>((1-(1-prop_idu_part)*SUMPRODUCT(Population!$BB129:$BN129,'By group'!$BB$27:$BN$27)*(1-prop_idu_male)/SUMPRODUCT(Population!$B129:$N129,'By group'!$B$27:$N$27))*Probability!P129*'By group'!$B$24*'By group'!P$23+(1-prop_idu_part)*SUMPRODUCT(Population!$BB129:$BN129,'By group'!$BB$27:$BN$27)*(1-prop_idu_male)/SUMPRODUCT(Population!$B129:$N129,'By group'!$B$27:$N$27)*Probability!BC129*'By group'!$B$24*'By group'!BC$23+Probability!AC129*Population!$DE129*(1-'By group'!AC$28*cond_eff)*'By group'!AC$23*prop_sw_use)*(1-Population!$DG129*circ_eff)</f>
        <v>2.3141371044817496E-3</v>
      </c>
      <c r="D129" s="191">
        <f>((1-(1-prop_idu_part)*SUMPRODUCT(Population!$BB129:$BN129,'By group'!$BB$27:$BN$27)*(1-prop_idu_male)/SUMPRODUCT(Population!$B129:$N129,'By group'!$B$27:$N$27))*Probability!Q129*'By group'!$B$24*'By group'!Q$23+(1-prop_idu_part)*SUMPRODUCT(Population!$BB129:$BN129,'By group'!$BB$27:$BN$27)*(1-prop_idu_male)/SUMPRODUCT(Population!$B129:$N129,'By group'!$B$27:$N$27)*Probability!BD129*'By group'!$B$24*'By group'!BD$23+Probability!AD129*Population!$DE129*(1-'By group'!AD$28*cond_eff)*'By group'!AD$23*prop_sw_use)*(1-Population!$DG129*circ_eff)</f>
        <v>3.3856814750587239E-3</v>
      </c>
      <c r="E129" s="191">
        <f>((1-(1-prop_idu_part)*SUMPRODUCT(Population!$BB129:$BN129,'By group'!$BB$27:$BN$27)*(1-prop_idu_male)/SUMPRODUCT(Population!$B129:$N129,'By group'!$B$27:$N$27))*Probability!R129*'By group'!$B$24*'By group'!R$23+(1-prop_idu_part)*SUMPRODUCT(Population!$BB129:$BN129,'By group'!$BB$27:$BN$27)*(1-prop_idu_male)/SUMPRODUCT(Population!$B129:$N129,'By group'!$B$27:$N$27)*Probability!BE129*'By group'!$B$24*'By group'!BE$23+Probability!AE129*Population!$DE129*(1-'By group'!AE$28*cond_eff)*'By group'!AE$23*prop_sw_use)*(1-Population!$DG129*circ_eff)</f>
        <v>3.9384999426684518E-3</v>
      </c>
      <c r="F129" s="191">
        <f>((1-(1-prop_idu_part)*SUMPRODUCT(Population!$BB129:$BN129,'By group'!$BB$27:$BN$27)*(1-prop_idu_male)/SUMPRODUCT(Population!$B129:$N129,'By group'!$B$27:$N$27))*Probability!S129*'By group'!$B$24*'By group'!S$23+(1-prop_idu_part)*SUMPRODUCT(Population!$BB129:$BN129,'By group'!$BB$27:$BN$27)*(1-prop_idu_male)/SUMPRODUCT(Population!$B129:$N129,'By group'!$B$27:$N$27)*Probability!BF129*'By group'!$B$24*'By group'!BF$23+Probability!AF129*Population!$DE129*(1-'By group'!AF$28*cond_eff)*'By group'!AF$23*prop_sw_use)*(1-Population!$DG129*circ_eff)</f>
        <v>2.1008935398769404E-3</v>
      </c>
      <c r="G129" s="191">
        <f>((1-(1-prop_idu_part)*SUMPRODUCT(Population!$BB129:$BN129,'By group'!$BB$27:$BN$27)*(1-prop_idu_male)/SUMPRODUCT(Population!$B129:$N129,'By group'!$B$27:$N$27))*Probability!T129*'By group'!$B$24*'By group'!T$23+(1-prop_idu_part)*SUMPRODUCT(Population!$BB129:$BN129,'By group'!$BB$27:$BN$27)*(1-prop_idu_male)/SUMPRODUCT(Population!$B129:$N129,'By group'!$B$27:$N$27)*Probability!BG129*'By group'!$B$24*'By group'!BG$23+Probability!AG129*Population!$DE129*(1-'By group'!AG$28*cond_eff)*'By group'!AG$23*prop_sw_use)*(1-Population!$DG129*circ_eff)</f>
        <v>1.2632138658132707E-3</v>
      </c>
      <c r="H129" s="191">
        <f>((1-(1-prop_idu_part)*SUMPRODUCT(Population!$BB129:$BN129,'By group'!$BB$27:$BN$27)*(1-prop_idu_male)/SUMPRODUCT(Population!$B129:$N129,'By group'!$B$27:$N$27))*Probability!U129*'By group'!$B$24*'By group'!U$23+(1-prop_idu_part)*SUMPRODUCT(Population!$BB129:$BN129,'By group'!$BB$27:$BN$27)*(1-prop_idu_male)/SUMPRODUCT(Population!$B129:$N129,'By group'!$B$27:$N$27)*Probability!BH129*'By group'!$B$24*'By group'!BH$23+Probability!AH129*Population!$DE129*(1-'By group'!AH$28*cond_eff)*'By group'!AH$23*prop_sw_use)*(1-Population!$DG129*circ_eff)</f>
        <v>1.0674371377785896E-3</v>
      </c>
      <c r="I129" s="191">
        <f>((1-(1-prop_idu_part)*SUMPRODUCT(Population!$BB129:$BN129,'By group'!$BB$27:$BN$27)*(1-prop_idu_male)/SUMPRODUCT(Population!$B129:$N129,'By group'!$B$27:$N$27))*Probability!V129*'By group'!$B$24*'By group'!V$23+(1-prop_idu_part)*SUMPRODUCT(Population!$BB129:$BN129,'By group'!$BB$27:$BN$27)*(1-prop_idu_male)/SUMPRODUCT(Population!$B129:$N129,'By group'!$B$27:$N$27)*Probability!BI129*'By group'!$B$24*'By group'!BI$23+Probability!AI129*Population!$DE129*(1-'By group'!AI$28*cond_eff)*'By group'!AI$23*prop_sw_use)*(1-Population!$DG129*circ_eff)</f>
        <v>0</v>
      </c>
      <c r="J129" s="191">
        <f>((1-(1-prop_idu_part)*SUMPRODUCT(Population!$BB129:$BN129,'By group'!$BB$27:$BN$27)*(1-prop_idu_male)/SUMPRODUCT(Population!$B129:$N129,'By group'!$B$27:$N$27))*Probability!W129*'By group'!$B$24*'By group'!W$23+(1-prop_idu_part)*SUMPRODUCT(Population!$BB129:$BN129,'By group'!$BB$27:$BN$27)*(1-prop_idu_male)/SUMPRODUCT(Population!$B129:$N129,'By group'!$B$27:$N$27)*Probability!BJ129*'By group'!$B$24*'By group'!BJ$23+Probability!AJ129*Population!$DE129*(1-'By group'!AJ$28*cond_eff)*'By group'!AJ$23*prop_sw_use)*(1-Population!$DG129*circ_eff)</f>
        <v>0</v>
      </c>
      <c r="K129" s="191">
        <f>((1-(1-prop_idu_part)*SUMPRODUCT(Population!$BB129:$BN129,'By group'!$BB$27:$BN$27)*(1-prop_idu_male)/SUMPRODUCT(Population!$B129:$N129,'By group'!$B$27:$N$27))*Probability!X129*'By group'!$B$24*'By group'!X$23+(1-prop_idu_part)*SUMPRODUCT(Population!$BB129:$BN129,'By group'!$BB$27:$BN$27)*(1-prop_idu_male)/SUMPRODUCT(Population!$B129:$N129,'By group'!$B$27:$N$27)*Probability!BK129*'By group'!$B$24*'By group'!BK$23+Probability!AK129*Population!$DE129*(1-'By group'!AK$28*cond_eff)*'By group'!AK$23*prop_sw_use)*(1-Population!$DG129*circ_eff)</f>
        <v>0</v>
      </c>
      <c r="L129" s="191">
        <f>((1-(1-prop_idu_part)*SUMPRODUCT(Population!$BB129:$BN129,'By group'!$BB$27:$BN$27)*(1-prop_idu_male)/SUMPRODUCT(Population!$B129:$N129,'By group'!$B$27:$N$27))*Probability!Y129*'By group'!$B$24*'By group'!Y$23+(1-prop_idu_part)*SUMPRODUCT(Population!$BB129:$BN129,'By group'!$BB$27:$BN$27)*(1-prop_idu_male)/SUMPRODUCT(Population!$B129:$N129,'By group'!$B$27:$N$27)*Probability!BL129*'By group'!$B$24*'By group'!BL$23+Probability!AL129*Population!$DE129*(1-'By group'!AL$28*cond_eff)*'By group'!AL$23*prop_sw_use)*(1-Population!$DG129*circ_eff)</f>
        <v>3.5771007636128817E-5</v>
      </c>
      <c r="M129" s="191">
        <f>((1-(1-prop_idu_part)*SUMPRODUCT(Population!$BB129:$BN129,'By group'!$BB$27:$BN$27)*(1-prop_idu_male)/SUMPRODUCT(Population!$B129:$N129,'By group'!$B$27:$N$27))*Probability!Z129*'By group'!$B$24*'By group'!Z$23+(1-prop_idu_part)*SUMPRODUCT(Population!$BB129:$BN129,'By group'!$BB$27:$BN$27)*(1-prop_idu_male)/SUMPRODUCT(Population!$B129:$N129,'By group'!$B$27:$N$27)*Probability!BM129*'By group'!$B$24*'By group'!BM$23+Probability!AM129*Population!$DE129*(1-'By group'!AM$28*cond_eff)*'By group'!AM$23*prop_sw_use)*(1-Population!$DG129*circ_eff)</f>
        <v>5.5765733031356059E-5</v>
      </c>
      <c r="N129" s="191">
        <f>((1-(1-prop_idu_part)*SUMPRODUCT(Population!$BB129:$BN129,'By group'!$BB$27:$BN$27)*(1-prop_idu_male)/SUMPRODUCT(Population!$B129:$N129,'By group'!$B$27:$N$27))*Probability!AA129*'By group'!$B$24*'By group'!AA$23+(1-prop_idu_part)*SUMPRODUCT(Population!$BB129:$BN129,'By group'!$BB$27:$BN$27)*(1-prop_idu_male)/SUMPRODUCT(Population!$B129:$N129,'By group'!$B$27:$N$27)*Probability!BN129*'By group'!$B$24*'By group'!BN$23+Probability!AN129*Population!$DE129*(1-'By group'!AN$28*cond_eff)*'By group'!AN$23*prop_sw_use)*(1-Population!$DG129*circ_eff)</f>
        <v>4.4774315034557193E-5</v>
      </c>
      <c r="O129" s="190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group'!$BB$27:$BN$27)*prop_idu_male))*Probability!B129*Population!$DC129*(1-'By group'!O$28*'By group'!O$29)*'By group'!B$23+(1-prop_idu_part)*SUMPRODUCT(Population!$BB129:$BN129,'By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group'!$BB$27:$BN$27)*prop_idu_male)*Probability!BB129*Population!$DD129*(1-'By group'!BB$28*'By group'!BB$29)*'By group'!BB$23</f>
        <v>0</v>
      </c>
      <c r="P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group'!$BB$27:$BN$27)*prop_idu_male))*Probability!C129*Population!$DC129*(1-'By group'!P$28*'By group'!P$29)*'By group'!C$23+(1-prop_idu_part)*SUMPRODUCT(Population!$BB129:$BN129,'By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group'!$BB$27:$BN$27)*prop_idu_male)*Probability!BC129*Population!$DD129*(1-'By group'!BC$28*'By group'!BC$29)*'By group'!BC$23</f>
        <v>1.0717794219774455E-3</v>
      </c>
      <c r="Q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group'!$BB$27:$BN$27)*prop_idu_male))*Probability!D129*Population!$DC129*(1-'By group'!Q$28*'By group'!Q$29)*'By group'!D$23+(1-prop_idu_part)*SUMPRODUCT(Population!$BB129:$BN129,'By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group'!$BB$27:$BN$27)*prop_idu_male)*Probability!BD129*Population!$DD129*(1-'By group'!BD$28*'By group'!BD$29)*'By group'!BD$23</f>
        <v>1.5627613829720265E-3</v>
      </c>
      <c r="R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group'!$BB$27:$BN$27)*prop_idu_male))*Probability!E129*Population!$DC129*(1-'By group'!R$28*'By group'!R$29)*'By group'!E$23+(1-prop_idu_part)*SUMPRODUCT(Population!$BB129:$BN129,'By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group'!$BB$27:$BN$27)*prop_idu_male)*Probability!BE129*Population!$DD129*(1-'By group'!BE$28*'By group'!BE$29)*'By group'!BE$23</f>
        <v>1.8093185896560712E-3</v>
      </c>
      <c r="S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group'!$BB$27:$BN$27)*prop_idu_male))*Probability!F129*Population!$DC129*(1-'By group'!S$28*'By group'!S$29)*'By group'!F$23+(1-prop_idu_part)*SUMPRODUCT(Population!$BB129:$BN129,'By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group'!$BB$27:$BN$27)*prop_idu_male)*Probability!BF129*Population!$DD129*(1-'By group'!BF$28*'By group'!BF$29)*'By group'!BF$23</f>
        <v>9.6164661208219236E-4</v>
      </c>
      <c r="T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group'!$BB$27:$BN$27)*prop_idu_male))*Probability!G129*Population!$DC129*(1-'By group'!T$28*'By group'!T$29)*'By group'!G$23+(1-prop_idu_part)*SUMPRODUCT(Population!$BB129:$BN129,'By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group'!$BB$27:$BN$27)*prop_idu_male)*Probability!BG129*Population!$DD129*(1-'By group'!BG$28*'By group'!BG$29)*'By group'!BG$23</f>
        <v>5.7669967591021513E-4</v>
      </c>
      <c r="U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group'!$BB$27:$BN$27)*prop_idu_male))*Probability!H129*Population!$DC129*(1-'By group'!U$28*'By group'!U$29)*'By group'!H$23+(1-prop_idu_part)*SUMPRODUCT(Population!$BB129:$BN129,'By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group'!$BB$27:$BN$27)*prop_idu_male)*Probability!BH129*Population!$DD129*(1-'By group'!BH$28*'By group'!BH$29)*'By group'!BH$23</f>
        <v>4.8506972555672026E-4</v>
      </c>
      <c r="V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group'!$BB$27:$BN$27)*prop_idu_male))*Probability!I129*Population!$DC129*(1-'By group'!V$28*'By group'!V$29)*'By group'!I$23+(1-prop_idu_part)*SUMPRODUCT(Population!$BB129:$BN129,'By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group'!$BB$27:$BN$27)*prop_idu_male)*Probability!BI129*Population!$DD129*(1-'By group'!BI$28*'By group'!BI$29)*'By group'!BI$23</f>
        <v>0</v>
      </c>
      <c r="W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group'!$BB$27:$BN$27)*prop_idu_male))*Probability!J129*Population!$DC129*(1-'By group'!W$28*'By group'!W$29)*'By group'!J$23+(1-prop_idu_part)*SUMPRODUCT(Population!$BB129:$BN129,'By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group'!$BB$27:$BN$27)*prop_idu_male)*Probability!BJ129*Population!$DD129*(1-'By group'!BJ$28*'By group'!BJ$29)*'By group'!BJ$23</f>
        <v>0</v>
      </c>
      <c r="X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group'!$BB$27:$BN$27)*prop_idu_male))*Probability!K129*Population!$DC129*(1-'By group'!X$28*'By group'!X$29)*'By group'!K$23+(1-prop_idu_part)*SUMPRODUCT(Population!$BB129:$BN129,'By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group'!$BB$27:$BN$27)*prop_idu_male)*Probability!BK129*Population!$DD129*(1-'By group'!BK$28*'By group'!BK$29)*'By group'!BK$23</f>
        <v>0</v>
      </c>
      <c r="Y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group'!$BB$27:$BN$27)*prop_idu_male))*Probability!L129*Population!$DC129*(1-'By group'!Y$28*'By group'!Y$29)*'By group'!L$23+(1-prop_idu_part)*SUMPRODUCT(Population!$BB129:$BN129,'By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group'!$BB$27:$BN$27)*prop_idu_male)*Probability!BL129*Population!$DD129*(1-'By group'!BL$28*'By group'!BL$29)*'By group'!BL$23</f>
        <v>1.6248844872571631E-5</v>
      </c>
      <c r="Z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group'!$BB$27:$BN$27)*prop_idu_male))*Probability!M129*Population!$DC129*(1-'By group'!Z$28*'By group'!Z$29)*'By group'!M$23+(1-prop_idu_part)*SUMPRODUCT(Population!$BB129:$BN129,'By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group'!$BB$27:$BN$27)*prop_idu_male)*Probability!BM129*Population!$DD129*(1-'By group'!BM$28*'By group'!BM$29)*'By group'!BM$23</f>
        <v>2.519880082958888E-5</v>
      </c>
      <c r="AA129" s="191">
        <f>(1-(1-prop_idu_part)*SUMPRODUCT(Population!$BB129:$BN129,'By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group'!$BB$27:$BN$27)*prop_idu_male))*Probability!N129*Population!$DC129*(1-'By group'!AA$28*'By group'!AA$29)*'By group'!N$23+(1-prop_idu_part)*SUMPRODUCT(Population!$BB129:$BN129,'By group'!$BB$27:$BN$27)*prop_idu_male/(SUMPRODUCT(Population!$B129:$N129,'By group'!$B$27:$N$27)-(1-prop_idu_part)*SUMPRODUCT(Population!$BB129:$BN129,'By group'!$BB$27:$BN$27)*(1-prop_idu_male)+(1-prop_idu_part)*SUMPRODUCT(Population!$BB129:$BN129,'By group'!$BB$27:$BN$27)*prop_idu_male)*Probability!BN129*Population!$DD129*(1-'By group'!BN$28*'By group'!BN$29)*'By group'!BN$23</f>
        <v>2.0108383238847701E-5</v>
      </c>
      <c r="AB129" s="229">
        <f>Probability!B129*'By group'!$AB$24*'By group'!B$23</f>
        <v>0</v>
      </c>
      <c r="AC129" s="229">
        <f>Probability!C129*'By group'!$AB$24*'By group'!C$23</f>
        <v>5.0120701072275189E-2</v>
      </c>
      <c r="AD129" s="229">
        <f>Probability!D129*'By group'!$AB$24*'By group'!D$23</f>
        <v>7.3083061215082651E-2</v>
      </c>
      <c r="AE129" s="229">
        <f>Probability!E129*'By group'!$AB$24*'By group'!E$23</f>
        <v>8.4616524828034195E-2</v>
      </c>
      <c r="AF129" s="229">
        <f>Probability!F129*'By group'!$AB$24*'By group'!F$23</f>
        <v>4.4974586702827564E-2</v>
      </c>
      <c r="AG129" s="229">
        <f>Probability!G129*'By group'!$AB$24*'By group'!G$23</f>
        <v>2.6971759921427769E-2</v>
      </c>
      <c r="AH129" s="229">
        <f>Probability!H129*'By group'!$AB$24*'By group'!H$23</f>
        <v>2.268698207679825E-2</v>
      </c>
      <c r="AI129" s="229">
        <f>Probability!I129*'By group'!$AB$24*'By group'!I$23</f>
        <v>0</v>
      </c>
      <c r="AJ129" s="229">
        <f>Probability!J129*'By group'!$AB$24*'By group'!J$23</f>
        <v>0</v>
      </c>
      <c r="AK129" s="229">
        <f>Probability!K129*'By group'!$AB$24*'By group'!K$23</f>
        <v>0</v>
      </c>
      <c r="AL129" s="229">
        <f>Probability!L129*'By group'!$AB$24*'By group'!L$23</f>
        <v>7.5996925233196802E-4</v>
      </c>
      <c r="AM129" s="229">
        <f>Probability!M129*'By group'!$AB$24*'By group'!M$23</f>
        <v>1.1786017396535203E-3</v>
      </c>
      <c r="AN129" s="229">
        <f>Probability!N129*'By group'!$AB$24*'By group'!N$23</f>
        <v>9.4054348688201947E-4</v>
      </c>
      <c r="AO129" s="40">
        <f>Probability!AO129*'By group'!$AO$24*'By group'!AO$23</f>
        <v>0</v>
      </c>
      <c r="AP129" s="42">
        <f>Probability!AP129*'By group'!$AO$24*'By group'!AP$23</f>
        <v>6.690769585348485E-3</v>
      </c>
      <c r="AQ129" s="42">
        <f>Probability!AQ129*'By group'!$AO$24*'By group'!AQ$23</f>
        <v>9.7360726066547006E-3</v>
      </c>
      <c r="AR129" s="42">
        <f>Probability!AR129*'By group'!$AO$24*'By group'!AR$23</f>
        <v>1.1233933101917037E-2</v>
      </c>
      <c r="AS129" s="42">
        <f>Probability!AS129*'By group'!$AO$24*'By group'!AS$23</f>
        <v>5.952859715237349E-3</v>
      </c>
      <c r="AT129" s="42">
        <f>Probability!AT129*'By group'!$AO$24*'By group'!AT$23</f>
        <v>3.5609798751198188E-3</v>
      </c>
      <c r="AU129" s="42">
        <f>Probability!AU129*'By group'!$AO$24*'By group'!AU$23</f>
        <v>2.9791678800353619E-3</v>
      </c>
      <c r="AV129" s="42">
        <f>Probability!AV129*'By group'!$AO$24*'By group'!AV$23</f>
        <v>0</v>
      </c>
      <c r="AW129" s="42">
        <f>Probability!AW129*'By group'!$AO$24*'By group'!AW$23</f>
        <v>0</v>
      </c>
      <c r="AX129" s="42">
        <f>Probability!AX129*'By group'!$AO$24*'By group'!AX$23</f>
        <v>0</v>
      </c>
      <c r="AY129" s="42">
        <f>Probability!AY129*'By group'!$AO$24*'By group'!AY$23</f>
        <v>9.9756012143191114E-5</v>
      </c>
      <c r="AZ129" s="42">
        <f>Probability!AZ129*'By group'!$AO$24*'By group'!AZ$23</f>
        <v>1.5359511534884213E-4</v>
      </c>
      <c r="BA129" s="43">
        <f>Probability!BA129*'By group'!$AO$24*'By group'!BA$23</f>
        <v>1.2121790178545416E-4</v>
      </c>
      <c r="BB129" s="191">
        <f>prop_idu_part*Probability!BB129*'By group'!$BB$24*'By group'!BB$23+Probability!BB129*'By group'!$BB$30*'By group'!BB$31</f>
        <v>0</v>
      </c>
      <c r="BC129" s="191">
        <f>prop_idu_part*Probability!BC129*'By group'!$BB$24*'By group'!BC$23+Probability!BC129*'By group'!$BB$30*'By group'!BC$31</f>
        <v>5.8640604047061881E-2</v>
      </c>
      <c r="BD129" s="191">
        <f>prop_idu_part*Probability!BD129*'By group'!$BB$24*'By group'!BD$23+Probability!BD129*'By group'!$BB$30*'By group'!BD$31</f>
        <v>0.13716029993846629</v>
      </c>
      <c r="BE129" s="191">
        <f>prop_idu_part*Probability!BE129*'By group'!$BB$24*'By group'!BE$23+Probability!BE129*'By group'!$BB$30*'By group'!BE$31</f>
        <v>0.13419529918453091</v>
      </c>
      <c r="BF129" s="191">
        <f>prop_idu_part*Probability!BF129*'By group'!$BB$24*'By group'!BF$23+Probability!BF129*'By group'!$BB$30*'By group'!BF$31</f>
        <v>4.3866578109441348E-2</v>
      </c>
      <c r="BG129" s="191">
        <f>prop_idu_part*Probability!BG129*'By group'!$BB$24*'By group'!BG$23+Probability!BG129*'By group'!$BB$30*'By group'!BG$31</f>
        <v>1.3396368391290676E-2</v>
      </c>
      <c r="BH129" s="191">
        <f>prop_idu_part*Probability!BH129*'By group'!$BB$24*'By group'!BH$23+Probability!BH129*'By group'!$BB$30*'By group'!BH$31</f>
        <v>1.0507754560984439E-2</v>
      </c>
      <c r="BI129" s="191">
        <f>prop_idu_part*Probability!BI129*'By group'!$BB$24*'By group'!BI$23+Probability!BI129*'By group'!$BB$30*'By group'!BI$31</f>
        <v>0</v>
      </c>
      <c r="BJ129" s="191">
        <f>prop_idu_part*Probability!BJ129*'By group'!$BB$24*'By group'!BJ$23+Probability!BJ129*'By group'!$BB$30*'By group'!BJ$31</f>
        <v>0</v>
      </c>
      <c r="BK129" s="191">
        <f>prop_idu_part*Probability!BK129*'By group'!$BB$24*'By group'!BK$23+Probability!BK129*'By group'!$BB$30*'By group'!BK$31</f>
        <v>0</v>
      </c>
      <c r="BL129" s="191">
        <f>prop_idu_part*Probability!BL129*'By group'!$BB$24*'By group'!BL$23+Probability!BL129*'By group'!$BB$30*'By group'!BL$31</f>
        <v>4.7667750293274597E-3</v>
      </c>
      <c r="BM129" s="191">
        <f>prop_idu_part*Probability!BM129*'By group'!$BB$24*'By group'!BM$23+Probability!BM129*'By group'!$BB$30*'By group'!BM$31</f>
        <v>2.3829994500521551E-3</v>
      </c>
      <c r="BN129" s="192">
        <f>prop_idu_part*Probability!BN129*'By group'!$BB$24*'By group'!BN$23+Probability!BN129*'By group'!$BB$30*'By group'!BN$31</f>
        <v>1.7340099162108883E-3</v>
      </c>
    </row>
    <row r="130" spans="1:66" x14ac:dyDescent="0.25">
      <c r="A130">
        <f t="shared" si="1"/>
        <v>63</v>
      </c>
      <c r="B130" s="190">
        <f>((1-(1-prop_idu_part)*SUMPRODUCT(Population!$BB130:$BN130,'By group'!$BB$27:$BN$27)*(1-prop_idu_male)/SUMPRODUCT(Population!$B130:$N130,'By group'!$B$27:$N$27))*Probability!O130*'By group'!$B$24*'By group'!O$23+(1-prop_idu_part)*SUMPRODUCT(Population!$BB130:$BN130,'By group'!$BB$27:$BN$27)*(1-prop_idu_male)/SUMPRODUCT(Population!$B130:$N130,'By group'!$B$27:$N$27)*Probability!BB130*'By group'!$B$24*'By group'!BB$23+Probability!AB130*Population!$DE130*(1-'By group'!AB$28*cond_eff)*'By group'!AB$23*prop_sw_use)*(1-Population!$DG130*circ_eff)</f>
        <v>0</v>
      </c>
      <c r="C130" s="191">
        <f>((1-(1-prop_idu_part)*SUMPRODUCT(Population!$BB130:$BN130,'By group'!$BB$27:$BN$27)*(1-prop_idu_male)/SUMPRODUCT(Population!$B130:$N130,'By group'!$B$27:$N$27))*Probability!P130*'By group'!$B$24*'By group'!P$23+(1-prop_idu_part)*SUMPRODUCT(Population!$BB130:$BN130,'By group'!$BB$27:$BN$27)*(1-prop_idu_male)/SUMPRODUCT(Population!$B130:$N130,'By group'!$B$27:$N$27)*Probability!BC130*'By group'!$B$24*'By group'!BC$23+Probability!AC130*Population!$DE130*(1-'By group'!AC$28*cond_eff)*'By group'!AC$23*prop_sw_use)*(1-Population!$DG130*circ_eff)</f>
        <v>2.3142260672822474E-3</v>
      </c>
      <c r="D130" s="191">
        <f>((1-(1-prop_idu_part)*SUMPRODUCT(Population!$BB130:$BN130,'By group'!$BB$27:$BN$27)*(1-prop_idu_male)/SUMPRODUCT(Population!$B130:$N130,'By group'!$B$27:$N$27))*Probability!Q130*'By group'!$B$24*'By group'!Q$23+(1-prop_idu_part)*SUMPRODUCT(Population!$BB130:$BN130,'By group'!$BB$27:$BN$27)*(1-prop_idu_male)/SUMPRODUCT(Population!$B130:$N130,'By group'!$B$27:$N$27)*Probability!BD130*'By group'!$B$24*'By group'!BD$23+Probability!AD130*Population!$DE130*(1-'By group'!AD$28*cond_eff)*'By group'!AD$23*prop_sw_use)*(1-Population!$DG130*circ_eff)</f>
        <v>3.3858354177623727E-3</v>
      </c>
      <c r="E130" s="191">
        <f>((1-(1-prop_idu_part)*SUMPRODUCT(Population!$BB130:$BN130,'By group'!$BB$27:$BN$27)*(1-prop_idu_male)/SUMPRODUCT(Population!$B130:$N130,'By group'!$B$27:$N$27))*Probability!R130*'By group'!$B$24*'By group'!R$23+(1-prop_idu_part)*SUMPRODUCT(Population!$BB130:$BN130,'By group'!$BB$27:$BN$27)*(1-prop_idu_male)/SUMPRODUCT(Population!$B130:$N130,'By group'!$B$27:$N$27)*Probability!BE130*'By group'!$B$24*'By group'!BE$23+Probability!AE130*Population!$DE130*(1-'By group'!AE$28*cond_eff)*'By group'!AE$23*prop_sw_use)*(1-Population!$DG130*circ_eff)</f>
        <v>3.9387244893674227E-3</v>
      </c>
      <c r="F130" s="191">
        <f>((1-(1-prop_idu_part)*SUMPRODUCT(Population!$BB130:$BN130,'By group'!$BB$27:$BN$27)*(1-prop_idu_male)/SUMPRODUCT(Population!$B130:$N130,'By group'!$B$27:$N$27))*Probability!S130*'By group'!$B$24*'By group'!S$23+(1-prop_idu_part)*SUMPRODUCT(Population!$BB130:$BN130,'By group'!$BB$27:$BN$27)*(1-prop_idu_male)/SUMPRODUCT(Population!$B130:$N130,'By group'!$B$27:$N$27)*Probability!BF130*'By group'!$B$24*'By group'!BF$23+Probability!AF130*Population!$DE130*(1-'By group'!AF$28*cond_eff)*'By group'!AF$23*prop_sw_use)*(1-Population!$DG130*circ_eff)</f>
        <v>2.101034172668667E-3</v>
      </c>
      <c r="G130" s="191">
        <f>((1-(1-prop_idu_part)*SUMPRODUCT(Population!$BB130:$BN130,'By group'!$BB$27:$BN$27)*(1-prop_idu_male)/SUMPRODUCT(Population!$B130:$N130,'By group'!$B$27:$N$27))*Probability!T130*'By group'!$B$24*'By group'!T$23+(1-prop_idu_part)*SUMPRODUCT(Population!$BB130:$BN130,'By group'!$BB$27:$BN$27)*(1-prop_idu_male)/SUMPRODUCT(Population!$B130:$N130,'By group'!$B$27:$N$27)*Probability!BG130*'By group'!$B$24*'By group'!BG$23+Probability!AG130*Population!$DE130*(1-'By group'!AG$28*cond_eff)*'By group'!AG$23*prop_sw_use)*(1-Population!$DG130*circ_eff)</f>
        <v>1.2633082290943324E-3</v>
      </c>
      <c r="H130" s="191">
        <f>((1-(1-prop_idu_part)*SUMPRODUCT(Population!$BB130:$BN130,'By group'!$BB$27:$BN$27)*(1-prop_idu_male)/SUMPRODUCT(Population!$B130:$N130,'By group'!$B$27:$N$27))*Probability!U130*'By group'!$B$24*'By group'!U$23+(1-prop_idu_part)*SUMPRODUCT(Population!$BB130:$BN130,'By group'!$BB$27:$BN$27)*(1-prop_idu_male)/SUMPRODUCT(Population!$B130:$N130,'By group'!$B$27:$N$27)*Probability!BH130*'By group'!$B$24*'By group'!BH$23+Probability!AH130*Population!$DE130*(1-'By group'!AH$28*cond_eff)*'By group'!AH$23*prop_sw_use)*(1-Population!$DG130*circ_eff)</f>
        <v>1.067531073852259E-3</v>
      </c>
      <c r="I130" s="191">
        <f>((1-(1-prop_idu_part)*SUMPRODUCT(Population!$BB130:$BN130,'By group'!$BB$27:$BN$27)*(1-prop_idu_male)/SUMPRODUCT(Population!$B130:$N130,'By group'!$B$27:$N$27))*Probability!V130*'By group'!$B$24*'By group'!V$23+(1-prop_idu_part)*SUMPRODUCT(Population!$BB130:$BN130,'By group'!$BB$27:$BN$27)*(1-prop_idu_male)/SUMPRODUCT(Population!$B130:$N130,'By group'!$B$27:$N$27)*Probability!BI130*'By group'!$B$24*'By group'!BI$23+Probability!AI130*Population!$DE130*(1-'By group'!AI$28*cond_eff)*'By group'!AI$23*prop_sw_use)*(1-Population!$DG130*circ_eff)</f>
        <v>0</v>
      </c>
      <c r="J130" s="191">
        <f>((1-(1-prop_idu_part)*SUMPRODUCT(Population!$BB130:$BN130,'By group'!$BB$27:$BN$27)*(1-prop_idu_male)/SUMPRODUCT(Population!$B130:$N130,'By group'!$B$27:$N$27))*Probability!W130*'By group'!$B$24*'By group'!W$23+(1-prop_idu_part)*SUMPRODUCT(Population!$BB130:$BN130,'By group'!$BB$27:$BN$27)*(1-prop_idu_male)/SUMPRODUCT(Population!$B130:$N130,'By group'!$B$27:$N$27)*Probability!BJ130*'By group'!$B$24*'By group'!BJ$23+Probability!AJ130*Population!$DE130*(1-'By group'!AJ$28*cond_eff)*'By group'!AJ$23*prop_sw_use)*(1-Population!$DG130*circ_eff)</f>
        <v>0</v>
      </c>
      <c r="K130" s="191">
        <f>((1-(1-prop_idu_part)*SUMPRODUCT(Population!$BB130:$BN130,'By group'!$BB$27:$BN$27)*(1-prop_idu_male)/SUMPRODUCT(Population!$B130:$N130,'By group'!$B$27:$N$27))*Probability!X130*'By group'!$B$24*'By group'!X$23+(1-prop_idu_part)*SUMPRODUCT(Population!$BB130:$BN130,'By group'!$BB$27:$BN$27)*(1-prop_idu_male)/SUMPRODUCT(Population!$B130:$N130,'By group'!$B$27:$N$27)*Probability!BK130*'By group'!$B$24*'By group'!BK$23+Probability!AK130*Population!$DE130*(1-'By group'!AK$28*cond_eff)*'By group'!AK$23*prop_sw_use)*(1-Population!$DG130*circ_eff)</f>
        <v>0</v>
      </c>
      <c r="L130" s="191">
        <f>((1-(1-prop_idu_part)*SUMPRODUCT(Population!$BB130:$BN130,'By group'!$BB$27:$BN$27)*(1-prop_idu_male)/SUMPRODUCT(Population!$B130:$N130,'By group'!$B$27:$N$27))*Probability!Y130*'By group'!$B$24*'By group'!Y$23+(1-prop_idu_part)*SUMPRODUCT(Population!$BB130:$BN130,'By group'!$BB$27:$BN$27)*(1-prop_idu_male)/SUMPRODUCT(Population!$B130:$N130,'By group'!$B$27:$N$27)*Probability!BL130*'By group'!$B$24*'By group'!BL$23+Probability!AL130*Population!$DE130*(1-'By group'!AL$28*cond_eff)*'By group'!AL$23*prop_sw_use)*(1-Population!$DG130*circ_eff)</f>
        <v>3.5774280159387036E-5</v>
      </c>
      <c r="M130" s="191">
        <f>((1-(1-prop_idu_part)*SUMPRODUCT(Population!$BB130:$BN130,'By group'!$BB$27:$BN$27)*(1-prop_idu_male)/SUMPRODUCT(Population!$B130:$N130,'By group'!$B$27:$N$27))*Probability!Z130*'By group'!$B$24*'By group'!Z$23+(1-prop_idu_part)*SUMPRODUCT(Population!$BB130:$BN130,'By group'!$BB$27:$BN$27)*(1-prop_idu_male)/SUMPRODUCT(Population!$B130:$N130,'By group'!$B$27:$N$27)*Probability!BM130*'By group'!$B$24*'By group'!BM$23+Probability!AM130*Population!$DE130*(1-'By group'!AM$28*cond_eff)*'By group'!AM$23*prop_sw_use)*(1-Population!$DG130*circ_eff)</f>
        <v>5.5771765856423478E-5</v>
      </c>
      <c r="N130" s="191">
        <f>((1-(1-prop_idu_part)*SUMPRODUCT(Population!$BB130:$BN130,'By group'!$BB$27:$BN$27)*(1-prop_idu_male)/SUMPRODUCT(Population!$B130:$N130,'By group'!$B$27:$N$27))*Probability!AA130*'By group'!$B$24*'By group'!AA$23+(1-prop_idu_part)*SUMPRODUCT(Population!$BB130:$BN130,'By group'!$BB$27:$BN$27)*(1-prop_idu_male)/SUMPRODUCT(Population!$B130:$N130,'By group'!$B$27:$N$27)*Probability!BN130*'By group'!$B$24*'By group'!BN$23+Probability!AN130*Population!$DE130*(1-'By group'!AN$28*cond_eff)*'By group'!AN$23*prop_sw_use)*(1-Population!$DG130*circ_eff)</f>
        <v>4.4779395689329676E-5</v>
      </c>
      <c r="O130" s="190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group'!$BB$27:$BN$27)*prop_idu_male))*Probability!B130*Population!$DC130*(1-'By group'!O$28*'By group'!O$29)*'By group'!B$23+(1-prop_idu_part)*SUMPRODUCT(Population!$BB130:$BN130,'By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group'!$BB$27:$BN$27)*prop_idu_male)*Probability!BB130*Population!$DD130*(1-'By group'!BB$28*'By group'!BB$29)*'By group'!BB$23</f>
        <v>0</v>
      </c>
      <c r="P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group'!$BB$27:$BN$27)*prop_idu_male))*Probability!C130*Population!$DC130*(1-'By group'!P$28*'By group'!P$29)*'By group'!C$23+(1-prop_idu_part)*SUMPRODUCT(Population!$BB130:$BN130,'By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group'!$BB$27:$BN$27)*prop_idu_male)*Probability!BC130*Population!$DD130*(1-'By group'!BC$28*'By group'!BC$29)*'By group'!BC$23</f>
        <v>1.0718161680542931E-3</v>
      </c>
      <c r="Q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group'!$BB$27:$BN$27)*prop_idu_male))*Probability!D130*Population!$DC130*(1-'By group'!Q$28*'By group'!Q$29)*'By group'!D$23+(1-prop_idu_part)*SUMPRODUCT(Population!$BB130:$BN130,'By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group'!$BB$27:$BN$27)*prop_idu_male)*Probability!BD130*Population!$DD130*(1-'By group'!BD$28*'By group'!BD$29)*'By group'!BD$23</f>
        <v>1.5628267793419417E-3</v>
      </c>
      <c r="R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group'!$BB$27:$BN$27)*prop_idu_male))*Probability!E130*Population!$DC130*(1-'By group'!R$28*'By group'!R$29)*'By group'!E$23+(1-prop_idu_part)*SUMPRODUCT(Population!$BB130:$BN130,'By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group'!$BB$27:$BN$27)*prop_idu_male)*Probability!BE130*Population!$DD130*(1-'By group'!BE$28*'By group'!BE$29)*'By group'!BE$23</f>
        <v>1.8094161649120761E-3</v>
      </c>
      <c r="S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group'!$BB$27:$BN$27)*prop_idu_male))*Probability!F130*Population!$DC130*(1-'By group'!S$28*'By group'!S$29)*'By group'!F$23+(1-prop_idu_part)*SUMPRODUCT(Population!$BB130:$BN130,'By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group'!$BB$27:$BN$27)*prop_idu_male)*Probability!BF130*Population!$DD130*(1-'By group'!BF$28*'By group'!BF$29)*'By group'!BF$23</f>
        <v>9.6170816565799083E-4</v>
      </c>
      <c r="T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group'!$BB$27:$BN$27)*prop_idu_male))*Probability!G130*Population!$DC130*(1-'By group'!T$28*'By group'!T$29)*'By group'!G$23+(1-prop_idu_part)*SUMPRODUCT(Population!$BB130:$BN130,'By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group'!$BB$27:$BN$27)*prop_idu_male)*Probability!BG130*Population!$DD130*(1-'By group'!BG$28*'By group'!BG$29)*'By group'!BG$23</f>
        <v>5.7674092717354384E-4</v>
      </c>
      <c r="U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group'!$BB$27:$BN$27)*prop_idu_male))*Probability!H130*Population!$DC130*(1-'By group'!U$28*'By group'!U$29)*'By group'!H$23+(1-prop_idu_part)*SUMPRODUCT(Population!$BB130:$BN130,'By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group'!$BB$27:$BN$27)*prop_idu_male)*Probability!BH130*Population!$DD130*(1-'By group'!BH$28*'By group'!BH$29)*'By group'!BH$23</f>
        <v>4.8511003065260098E-4</v>
      </c>
      <c r="V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group'!$BB$27:$BN$27)*prop_idu_male))*Probability!I130*Population!$DC130*(1-'By group'!V$28*'By group'!V$29)*'By group'!I$23+(1-prop_idu_part)*SUMPRODUCT(Population!$BB130:$BN130,'By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group'!$BB$27:$BN$27)*prop_idu_male)*Probability!BI130*Population!$DD130*(1-'By group'!BI$28*'By group'!BI$29)*'By group'!BI$23</f>
        <v>0</v>
      </c>
      <c r="W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group'!$BB$27:$BN$27)*prop_idu_male))*Probability!J130*Population!$DC130*(1-'By group'!W$28*'By group'!W$29)*'By group'!J$23+(1-prop_idu_part)*SUMPRODUCT(Population!$BB130:$BN130,'By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group'!$BB$27:$BN$27)*prop_idu_male)*Probability!BJ130*Population!$DD130*(1-'By group'!BJ$28*'By group'!BJ$29)*'By group'!BJ$23</f>
        <v>0</v>
      </c>
      <c r="X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group'!$BB$27:$BN$27)*prop_idu_male))*Probability!K130*Population!$DC130*(1-'By group'!X$28*'By group'!X$29)*'By group'!K$23+(1-prop_idu_part)*SUMPRODUCT(Population!$BB130:$BN130,'By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group'!$BB$27:$BN$27)*prop_idu_male)*Probability!BK130*Population!$DD130*(1-'By group'!BK$28*'By group'!BK$29)*'By group'!BK$23</f>
        <v>0</v>
      </c>
      <c r="Y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group'!$BB$27:$BN$27)*prop_idu_male))*Probability!L130*Population!$DC130*(1-'By group'!Y$28*'By group'!Y$29)*'By group'!L$23+(1-prop_idu_part)*SUMPRODUCT(Population!$BB130:$BN130,'By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group'!$BB$27:$BN$27)*prop_idu_male)*Probability!BL130*Population!$DD130*(1-'By group'!BL$28*'By group'!BL$29)*'By group'!BL$23</f>
        <v>1.6250255175607449E-5</v>
      </c>
      <c r="Z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group'!$BB$27:$BN$27)*prop_idu_male))*Probability!M130*Population!$DC130*(1-'By group'!Z$28*'By group'!Z$29)*'By group'!M$23+(1-prop_idu_part)*SUMPRODUCT(Population!$BB130:$BN130,'By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group'!$BB$27:$BN$27)*prop_idu_male)*Probability!BM130*Population!$DD130*(1-'By group'!BM$28*'By group'!BM$29)*'By group'!BM$23</f>
        <v>2.5201319429056619E-5</v>
      </c>
      <c r="AA130" s="191">
        <f>(1-(1-prop_idu_part)*SUMPRODUCT(Population!$BB130:$BN130,'By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group'!$BB$27:$BN$27)*prop_idu_male))*Probability!N130*Population!$DC130*(1-'By group'!AA$28*'By group'!AA$29)*'By group'!N$23+(1-prop_idu_part)*SUMPRODUCT(Population!$BB130:$BN130,'By group'!$BB$27:$BN$27)*prop_idu_male/(SUMPRODUCT(Population!$B130:$N130,'By group'!$B$27:$N$27)-(1-prop_idu_part)*SUMPRODUCT(Population!$BB130:$BN130,'By group'!$BB$27:$BN$27)*(1-prop_idu_male)+(1-prop_idu_part)*SUMPRODUCT(Population!$BB130:$BN130,'By group'!$BB$27:$BN$27)*prop_idu_male)*Probability!BN130*Population!$DD130*(1-'By group'!BN$28*'By group'!BN$29)*'By group'!BN$23</f>
        <v>2.0110304176573312E-5</v>
      </c>
      <c r="AB130" s="229">
        <f>Probability!B130*'By group'!$AB$24*'By group'!B$23</f>
        <v>0</v>
      </c>
      <c r="AC130" s="229">
        <f>Probability!C130*'By group'!$AB$24*'By group'!C$23</f>
        <v>5.0123458709540832E-2</v>
      </c>
      <c r="AD130" s="229">
        <f>Probability!D130*'By group'!$AB$24*'By group'!D$23</f>
        <v>7.3087634978162286E-2</v>
      </c>
      <c r="AE130" s="229">
        <f>Probability!E130*'By group'!$AB$24*'By group'!E$23</f>
        <v>8.4622842986065039E-2</v>
      </c>
      <c r="AF130" s="229">
        <f>Probability!F130*'By group'!$AB$24*'By group'!F$23</f>
        <v>4.4978398262747687E-2</v>
      </c>
      <c r="AG130" s="229">
        <f>Probability!G130*'By group'!$AB$24*'By group'!G$23</f>
        <v>2.6974248653538604E-2</v>
      </c>
      <c r="AH130" s="229">
        <f>Probability!H130*'By group'!$AB$24*'By group'!H$23</f>
        <v>2.268933776556642E-2</v>
      </c>
      <c r="AI130" s="229">
        <f>Probability!I130*'By group'!$AB$24*'By group'!I$23</f>
        <v>0</v>
      </c>
      <c r="AJ130" s="229">
        <f>Probability!J130*'By group'!$AB$24*'By group'!J$23</f>
        <v>0</v>
      </c>
      <c r="AK130" s="229">
        <f>Probability!K130*'By group'!$AB$24*'By group'!K$23</f>
        <v>0</v>
      </c>
      <c r="AL130" s="229">
        <f>Probability!L130*'By group'!$AB$24*'By group'!L$23</f>
        <v>7.6005097807266329E-4</v>
      </c>
      <c r="AM130" s="229">
        <f>Probability!M130*'By group'!$AB$24*'By group'!M$23</f>
        <v>1.17874398993568E-3</v>
      </c>
      <c r="AN130" s="229">
        <f>Probability!N130*'By group'!$AB$24*'By group'!N$23</f>
        <v>9.4065284238876805E-4</v>
      </c>
      <c r="AO130" s="40">
        <f>Probability!AO130*'By group'!$AO$24*'By group'!AO$23</f>
        <v>0</v>
      </c>
      <c r="AP130" s="42">
        <f>Probability!AP130*'By group'!$AO$24*'By group'!AP$23</f>
        <v>6.6996162148405128E-3</v>
      </c>
      <c r="AQ130" s="42">
        <f>Probability!AQ130*'By group'!$AO$24*'By group'!AQ$23</f>
        <v>9.7498086798707608E-3</v>
      </c>
      <c r="AR130" s="42">
        <f>Probability!AR130*'By group'!$AO$24*'By group'!AR$23</f>
        <v>1.1251382177948039E-2</v>
      </c>
      <c r="AS130" s="42">
        <f>Probability!AS130*'By group'!$AO$24*'By group'!AS$23</f>
        <v>5.9628309394747555E-3</v>
      </c>
      <c r="AT130" s="42">
        <f>Probability!AT130*'By group'!$AO$24*'By group'!AT$23</f>
        <v>3.5672928990184826E-3</v>
      </c>
      <c r="AU130" s="42">
        <f>Probability!AU130*'By group'!$AO$24*'By group'!AU$23</f>
        <v>2.9850369040792298E-3</v>
      </c>
      <c r="AV130" s="42">
        <f>Probability!AV130*'By group'!$AO$24*'By group'!AV$23</f>
        <v>0</v>
      </c>
      <c r="AW130" s="42">
        <f>Probability!AW130*'By group'!$AO$24*'By group'!AW$23</f>
        <v>0</v>
      </c>
      <c r="AX130" s="42">
        <f>Probability!AX130*'By group'!$AO$24*'By group'!AX$23</f>
        <v>0</v>
      </c>
      <c r="AY130" s="42">
        <f>Probability!AY130*'By group'!$AO$24*'By group'!AY$23</f>
        <v>9.9954312155464277E-5</v>
      </c>
      <c r="AZ130" s="42">
        <f>Probability!AZ130*'By group'!$AO$24*'By group'!AZ$23</f>
        <v>1.5393956691086668E-4</v>
      </c>
      <c r="BA130" s="43">
        <f>Probability!BA130*'By group'!$AO$24*'By group'!BA$23</f>
        <v>1.2153287375625329E-4</v>
      </c>
      <c r="BB130" s="191">
        <f>prop_idu_part*Probability!BB130*'By group'!$BB$24*'By group'!BB$23+Probability!BB130*'By group'!$BB$30*'By group'!BB$31</f>
        <v>0</v>
      </c>
      <c r="BC130" s="191">
        <f>prop_idu_part*Probability!BC130*'By group'!$BB$24*'By group'!BC$23+Probability!BC130*'By group'!$BB$30*'By group'!BC$31</f>
        <v>5.8640526380031185E-2</v>
      </c>
      <c r="BD130" s="191">
        <f>prop_idu_part*Probability!BD130*'By group'!$BB$24*'By group'!BD$23+Probability!BD130*'By group'!$BB$30*'By group'!BD$31</f>
        <v>0.13716043144432943</v>
      </c>
      <c r="BE130" s="191">
        <f>prop_idu_part*Probability!BE130*'By group'!$BB$24*'By group'!BE$23+Probability!BE130*'By group'!$BB$30*'By group'!BE$31</f>
        <v>0.13419591160051036</v>
      </c>
      <c r="BF130" s="191">
        <f>prop_idu_part*Probability!BF130*'By group'!$BB$24*'By group'!BF$23+Probability!BF130*'By group'!$BB$30*'By group'!BF$31</f>
        <v>4.3866913164572197E-2</v>
      </c>
      <c r="BG130" s="191">
        <f>prop_idu_part*Probability!BG130*'By group'!$BB$24*'By group'!BG$23+Probability!BG130*'By group'!$BB$30*'By group'!BG$31</f>
        <v>1.3396502210573872E-2</v>
      </c>
      <c r="BH130" s="191">
        <f>prop_idu_part*Probability!BH130*'By group'!$BB$24*'By group'!BH$23+Probability!BH130*'By group'!$BB$30*'By group'!BH$31</f>
        <v>1.0507902271909286E-2</v>
      </c>
      <c r="BI130" s="191">
        <f>prop_idu_part*Probability!BI130*'By group'!$BB$24*'By group'!BI$23+Probability!BI130*'By group'!$BB$30*'By group'!BI$31</f>
        <v>0</v>
      </c>
      <c r="BJ130" s="191">
        <f>prop_idu_part*Probability!BJ130*'By group'!$BB$24*'By group'!BJ$23+Probability!BJ130*'By group'!$BB$30*'By group'!BJ$31</f>
        <v>0</v>
      </c>
      <c r="BK130" s="191">
        <f>prop_idu_part*Probability!BK130*'By group'!$BB$24*'By group'!BK$23+Probability!BK130*'By group'!$BB$30*'By group'!BK$31</f>
        <v>0</v>
      </c>
      <c r="BL130" s="191">
        <f>prop_idu_part*Probability!BL130*'By group'!$BB$24*'By group'!BL$23+Probability!BL130*'By group'!$BB$30*'By group'!BL$31</f>
        <v>4.7668453345373089E-3</v>
      </c>
      <c r="BM130" s="191">
        <f>prop_idu_part*Probability!BM130*'By group'!$BB$24*'By group'!BM$23+Probability!BM130*'By group'!$BB$30*'By group'!BM$31</f>
        <v>2.3830463966844984E-3</v>
      </c>
      <c r="BN130" s="192">
        <f>prop_idu_part*Probability!BN130*'By group'!$BB$24*'By group'!BN$23+Probability!BN130*'By group'!$BB$30*'By group'!BN$31</f>
        <v>1.7340491543357843E-3</v>
      </c>
    </row>
    <row r="131" spans="1:66" x14ac:dyDescent="0.25">
      <c r="A131">
        <f t="shared" si="1"/>
        <v>63.5</v>
      </c>
      <c r="B131" s="190">
        <f>((1-(1-prop_idu_part)*SUMPRODUCT(Population!$BB131:$BN131,'By group'!$BB$27:$BN$27)*(1-prop_idu_male)/SUMPRODUCT(Population!$B131:$N131,'By group'!$B$27:$N$27))*Probability!O131*'By group'!$B$24*'By group'!O$23+(1-prop_idu_part)*SUMPRODUCT(Population!$BB131:$BN131,'By group'!$BB$27:$BN$27)*(1-prop_idu_male)/SUMPRODUCT(Population!$B131:$N131,'By group'!$B$27:$N$27)*Probability!BB131*'By group'!$B$24*'By group'!BB$23+Probability!AB131*Population!$DE131*(1-'By group'!AB$28*cond_eff)*'By group'!AB$23*prop_sw_use)*(1-Population!$DG131*circ_eff)</f>
        <v>0</v>
      </c>
      <c r="C131" s="191">
        <f>((1-(1-prop_idu_part)*SUMPRODUCT(Population!$BB131:$BN131,'By group'!$BB$27:$BN$27)*(1-prop_idu_male)/SUMPRODUCT(Population!$B131:$N131,'By group'!$B$27:$N$27))*Probability!P131*'By group'!$B$24*'By group'!P$23+(1-prop_idu_part)*SUMPRODUCT(Population!$BB131:$BN131,'By group'!$BB$27:$BN$27)*(1-prop_idu_male)/SUMPRODUCT(Population!$B131:$N131,'By group'!$B$27:$N$27)*Probability!BC131*'By group'!$B$24*'By group'!BC$23+Probability!AC131*Population!$DE131*(1-'By group'!AC$28*cond_eff)*'By group'!AC$23*prop_sw_use)*(1-Population!$DG131*circ_eff)</f>
        <v>2.3143117948816777E-3</v>
      </c>
      <c r="D131" s="191">
        <f>((1-(1-prop_idu_part)*SUMPRODUCT(Population!$BB131:$BN131,'By group'!$BB$27:$BN$27)*(1-prop_idu_male)/SUMPRODUCT(Population!$B131:$N131,'By group'!$B$27:$N$27))*Probability!Q131*'By group'!$B$24*'By group'!Q$23+(1-prop_idu_part)*SUMPRODUCT(Population!$BB131:$BN131,'By group'!$BB$27:$BN$27)*(1-prop_idu_male)/SUMPRODUCT(Population!$B131:$N131,'By group'!$B$27:$N$27)*Probability!BD131*'By group'!$B$24*'By group'!BD$23+Probability!AD131*Population!$DE131*(1-'By group'!AD$28*cond_eff)*'By group'!AD$23*prop_sw_use)*(1-Population!$DG131*circ_eff)</f>
        <v>3.3859838123710797E-3</v>
      </c>
      <c r="E131" s="191">
        <f>((1-(1-prop_idu_part)*SUMPRODUCT(Population!$BB131:$BN131,'By group'!$BB$27:$BN$27)*(1-prop_idu_male)/SUMPRODUCT(Population!$B131:$N131,'By group'!$B$27:$N$27))*Probability!R131*'By group'!$B$24*'By group'!R$23+(1-prop_idu_part)*SUMPRODUCT(Population!$BB131:$BN131,'By group'!$BB$27:$BN$27)*(1-prop_idu_male)/SUMPRODUCT(Population!$B131:$N131,'By group'!$B$27:$N$27)*Probability!BE131*'By group'!$B$24*'By group'!BE$23+Probability!AE131*Population!$DE131*(1-'By group'!AE$28*cond_eff)*'By group'!AE$23*prop_sw_use)*(1-Population!$DG131*circ_eff)</f>
        <v>3.9389410770911274E-3</v>
      </c>
      <c r="F131" s="191">
        <f>((1-(1-prop_idu_part)*SUMPRODUCT(Population!$BB131:$BN131,'By group'!$BB$27:$BN$27)*(1-prop_idu_male)/SUMPRODUCT(Population!$B131:$N131,'By group'!$B$27:$N$27))*Probability!S131*'By group'!$B$24*'By group'!S$23+(1-prop_idu_part)*SUMPRODUCT(Population!$BB131:$BN131,'By group'!$BB$27:$BN$27)*(1-prop_idu_male)/SUMPRODUCT(Population!$B131:$N131,'By group'!$B$27:$N$27)*Probability!BF131*'By group'!$B$24*'By group'!BF$23+Probability!AF131*Population!$DE131*(1-'By group'!AF$28*cond_eff)*'By group'!AF$23*prop_sw_use)*(1-Population!$DG131*circ_eff)</f>
        <v>2.1011699179542143E-3</v>
      </c>
      <c r="G131" s="191">
        <f>((1-(1-prop_idu_part)*SUMPRODUCT(Population!$BB131:$BN131,'By group'!$BB$27:$BN$27)*(1-prop_idu_male)/SUMPRODUCT(Population!$B131:$N131,'By group'!$B$27:$N$27))*Probability!T131*'By group'!$B$24*'By group'!T$23+(1-prop_idu_part)*SUMPRODUCT(Population!$BB131:$BN131,'By group'!$BB$27:$BN$27)*(1-prop_idu_male)/SUMPRODUCT(Population!$B131:$N131,'By group'!$B$27:$N$27)*Probability!BG131*'By group'!$B$24*'By group'!BG$23+Probability!AG131*Population!$DE131*(1-'By group'!AG$28*cond_eff)*'By group'!AG$23*prop_sw_use)*(1-Population!$DG131*circ_eff)</f>
        <v>1.263399401896516E-3</v>
      </c>
      <c r="H131" s="191">
        <f>((1-(1-prop_idu_part)*SUMPRODUCT(Population!$BB131:$BN131,'By group'!$BB$27:$BN$27)*(1-prop_idu_male)/SUMPRODUCT(Population!$B131:$N131,'By group'!$B$27:$N$27))*Probability!U131*'By group'!$B$24*'By group'!U$23+(1-prop_idu_part)*SUMPRODUCT(Population!$BB131:$BN131,'By group'!$BB$27:$BN$27)*(1-prop_idu_male)/SUMPRODUCT(Population!$B131:$N131,'By group'!$B$27:$N$27)*Probability!BH131*'By group'!$B$24*'By group'!BH$23+Probability!AH131*Population!$DE131*(1-'By group'!AH$28*cond_eff)*'By group'!AH$23*prop_sw_use)*(1-Population!$DG131*circ_eff)</f>
        <v>1.0676221681207396E-3</v>
      </c>
      <c r="I131" s="191">
        <f>((1-(1-prop_idu_part)*SUMPRODUCT(Population!$BB131:$BN131,'By group'!$BB$27:$BN$27)*(1-prop_idu_male)/SUMPRODUCT(Population!$B131:$N131,'By group'!$B$27:$N$27))*Probability!V131*'By group'!$B$24*'By group'!V$23+(1-prop_idu_part)*SUMPRODUCT(Population!$BB131:$BN131,'By group'!$BB$27:$BN$27)*(1-prop_idu_male)/SUMPRODUCT(Population!$B131:$N131,'By group'!$B$27:$N$27)*Probability!BI131*'By group'!$B$24*'By group'!BI$23+Probability!AI131*Population!$DE131*(1-'By group'!AI$28*cond_eff)*'By group'!AI$23*prop_sw_use)*(1-Population!$DG131*circ_eff)</f>
        <v>0</v>
      </c>
      <c r="J131" s="191">
        <f>((1-(1-prop_idu_part)*SUMPRODUCT(Population!$BB131:$BN131,'By group'!$BB$27:$BN$27)*(1-prop_idu_male)/SUMPRODUCT(Population!$B131:$N131,'By group'!$B$27:$N$27))*Probability!W131*'By group'!$B$24*'By group'!W$23+(1-prop_idu_part)*SUMPRODUCT(Population!$BB131:$BN131,'By group'!$BB$27:$BN$27)*(1-prop_idu_male)/SUMPRODUCT(Population!$B131:$N131,'By group'!$B$27:$N$27)*Probability!BJ131*'By group'!$B$24*'By group'!BJ$23+Probability!AJ131*Population!$DE131*(1-'By group'!AJ$28*cond_eff)*'By group'!AJ$23*prop_sw_use)*(1-Population!$DG131*circ_eff)</f>
        <v>0</v>
      </c>
      <c r="K131" s="191">
        <f>((1-(1-prop_idu_part)*SUMPRODUCT(Population!$BB131:$BN131,'By group'!$BB$27:$BN$27)*(1-prop_idu_male)/SUMPRODUCT(Population!$B131:$N131,'By group'!$B$27:$N$27))*Probability!X131*'By group'!$B$24*'By group'!X$23+(1-prop_idu_part)*SUMPRODUCT(Population!$BB131:$BN131,'By group'!$BB$27:$BN$27)*(1-prop_idu_male)/SUMPRODUCT(Population!$B131:$N131,'By group'!$B$27:$N$27)*Probability!BK131*'By group'!$B$24*'By group'!BK$23+Probability!AK131*Population!$DE131*(1-'By group'!AK$28*cond_eff)*'By group'!AK$23*prop_sw_use)*(1-Population!$DG131*circ_eff)</f>
        <v>0</v>
      </c>
      <c r="L131" s="191">
        <f>((1-(1-prop_idu_part)*SUMPRODUCT(Population!$BB131:$BN131,'By group'!$BB$27:$BN$27)*(1-prop_idu_male)/SUMPRODUCT(Population!$B131:$N131,'By group'!$B$27:$N$27))*Probability!Y131*'By group'!$B$24*'By group'!Y$23+(1-prop_idu_part)*SUMPRODUCT(Population!$BB131:$BN131,'By group'!$BB$27:$BN$27)*(1-prop_idu_male)/SUMPRODUCT(Population!$B131:$N131,'By group'!$B$27:$N$27)*Probability!BL131*'By group'!$B$24*'By group'!BL$23+Probability!AL131*Population!$DE131*(1-'By group'!AL$28*cond_eff)*'By group'!AL$23*prop_sw_use)*(1-Population!$DG131*circ_eff)</f>
        <v>3.5777450460986932E-5</v>
      </c>
      <c r="M131" s="191">
        <f>((1-(1-prop_idu_part)*SUMPRODUCT(Population!$BB131:$BN131,'By group'!$BB$27:$BN$27)*(1-prop_idu_male)/SUMPRODUCT(Population!$B131:$N131,'By group'!$B$27:$N$27))*Probability!Z131*'By group'!$B$24*'By group'!Z$23+(1-prop_idu_part)*SUMPRODUCT(Population!$BB131:$BN131,'By group'!$BB$27:$BN$27)*(1-prop_idu_male)/SUMPRODUCT(Population!$B131:$N131,'By group'!$B$27:$N$27)*Probability!BM131*'By group'!$B$24*'By group'!BM$23+Probability!AM131*Population!$DE131*(1-'By group'!AM$28*cond_eff)*'By group'!AM$23*prop_sw_use)*(1-Population!$DG131*circ_eff)</f>
        <v>5.5777637993118098E-5</v>
      </c>
      <c r="N131" s="191">
        <f>((1-(1-prop_idu_part)*SUMPRODUCT(Population!$BB131:$BN131,'By group'!$BB$27:$BN$27)*(1-prop_idu_male)/SUMPRODUCT(Population!$B131:$N131,'By group'!$B$27:$N$27))*Probability!AA131*'By group'!$B$24*'By group'!AA$23+(1-prop_idu_part)*SUMPRODUCT(Population!$BB131:$BN131,'By group'!$BB$27:$BN$27)*(1-prop_idu_male)/SUMPRODUCT(Population!$B131:$N131,'By group'!$B$27:$N$27)*Probability!BN131*'By group'!$B$24*'By group'!BN$23+Probability!AN131*Population!$DE131*(1-'By group'!AN$28*cond_eff)*'By group'!AN$23*prop_sw_use)*(1-Population!$DG131*circ_eff)</f>
        <v>4.4784415999543546E-5</v>
      </c>
      <c r="O131" s="190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group'!$BB$27:$BN$27)*prop_idu_male))*Probability!B131*Population!$DC131*(1-'By group'!O$28*'By group'!O$29)*'By group'!B$23+(1-prop_idu_part)*SUMPRODUCT(Population!$BB131:$BN131,'By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group'!$BB$27:$BN$27)*prop_idu_male)*Probability!BB131*Population!$DD131*(1-'By group'!BB$28*'By group'!BB$29)*'By group'!BB$23</f>
        <v>0</v>
      </c>
      <c r="P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group'!$BB$27:$BN$27)*prop_idu_male))*Probability!C131*Population!$DC131*(1-'By group'!P$28*'By group'!P$29)*'By group'!C$23+(1-prop_idu_part)*SUMPRODUCT(Population!$BB131:$BN131,'By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group'!$BB$27:$BN$27)*prop_idu_male)*Probability!BC131*Population!$DD131*(1-'By group'!BC$28*'By group'!BC$29)*'By group'!BC$23</f>
        <v>1.071851679260937E-3</v>
      </c>
      <c r="Q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group'!$BB$27:$BN$27)*prop_idu_male))*Probability!D131*Population!$DC131*(1-'By group'!Q$28*'By group'!Q$29)*'By group'!D$23+(1-prop_idu_part)*SUMPRODUCT(Population!$BB131:$BN131,'By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group'!$BB$27:$BN$27)*prop_idu_male)*Probability!BD131*Population!$DD131*(1-'By group'!BD$28*'By group'!BD$29)*'By group'!BD$23</f>
        <v>1.5628900111803389E-3</v>
      </c>
      <c r="R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group'!$BB$27:$BN$27)*prop_idu_male))*Probability!E131*Population!$DC131*(1-'By group'!R$28*'By group'!R$29)*'By group'!E$23+(1-prop_idu_part)*SUMPRODUCT(Population!$BB131:$BN131,'By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group'!$BB$27:$BN$27)*prop_idu_male)*Probability!BE131*Population!$DD131*(1-'By group'!BE$28*'By group'!BE$29)*'By group'!BE$23</f>
        <v>1.8095106189248253E-3</v>
      </c>
      <c r="S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group'!$BB$27:$BN$27)*prop_idu_male))*Probability!F131*Population!$DC131*(1-'By group'!S$28*'By group'!S$29)*'By group'!F$23+(1-prop_idu_part)*SUMPRODUCT(Population!$BB131:$BN131,'By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group'!$BB$27:$BN$27)*prop_idu_male)*Probability!BF131*Population!$DD131*(1-'By group'!BF$28*'By group'!BF$29)*'By group'!BF$23</f>
        <v>9.617678277956881E-4</v>
      </c>
      <c r="T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group'!$BB$27:$BN$27)*prop_idu_male))*Probability!G131*Population!$DC131*(1-'By group'!T$28*'By group'!T$29)*'By group'!G$23+(1-prop_idu_part)*SUMPRODUCT(Population!$BB131:$BN131,'By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group'!$BB$27:$BN$27)*prop_idu_male)*Probability!BG131*Population!$DD131*(1-'By group'!BG$28*'By group'!BG$29)*'By group'!BG$23</f>
        <v>5.7678097597008886E-4</v>
      </c>
      <c r="U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group'!$BB$27:$BN$27)*prop_idu_male))*Probability!H131*Population!$DC131*(1-'By group'!U$28*'By group'!U$29)*'By group'!H$23+(1-prop_idu_part)*SUMPRODUCT(Population!$BB131:$BN131,'By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group'!$BB$27:$BN$27)*prop_idu_male)*Probability!BH131*Population!$DD131*(1-'By group'!BH$28*'By group'!BH$29)*'By group'!BH$23</f>
        <v>4.8514938322085375E-4</v>
      </c>
      <c r="V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group'!$BB$27:$BN$27)*prop_idu_male))*Probability!I131*Population!$DC131*(1-'By group'!V$28*'By group'!V$29)*'By group'!I$23+(1-prop_idu_part)*SUMPRODUCT(Population!$BB131:$BN131,'By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group'!$BB$27:$BN$27)*prop_idu_male)*Probability!BI131*Population!$DD131*(1-'By group'!BI$28*'By group'!BI$29)*'By group'!BI$23</f>
        <v>0</v>
      </c>
      <c r="W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group'!$BB$27:$BN$27)*prop_idu_male))*Probability!J131*Population!$DC131*(1-'By group'!W$28*'By group'!W$29)*'By group'!J$23+(1-prop_idu_part)*SUMPRODUCT(Population!$BB131:$BN131,'By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group'!$BB$27:$BN$27)*prop_idu_male)*Probability!BJ131*Population!$DD131*(1-'By group'!BJ$28*'By group'!BJ$29)*'By group'!BJ$23</f>
        <v>0</v>
      </c>
      <c r="X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group'!$BB$27:$BN$27)*prop_idu_male))*Probability!K131*Population!$DC131*(1-'By group'!X$28*'By group'!X$29)*'By group'!K$23+(1-prop_idu_part)*SUMPRODUCT(Population!$BB131:$BN131,'By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group'!$BB$27:$BN$27)*prop_idu_male)*Probability!BK131*Population!$DD131*(1-'By group'!BK$28*'By group'!BK$29)*'By group'!BK$23</f>
        <v>0</v>
      </c>
      <c r="Y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group'!$BB$27:$BN$27)*prop_idu_male))*Probability!L131*Population!$DC131*(1-'By group'!Y$28*'By group'!Y$29)*'By group'!L$23+(1-prop_idu_part)*SUMPRODUCT(Population!$BB131:$BN131,'By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group'!$BB$27:$BN$27)*prop_idu_male)*Probability!BL131*Population!$DD131*(1-'By group'!BL$28*'By group'!BL$29)*'By group'!BL$23</f>
        <v>1.6251630458969885E-5</v>
      </c>
      <c r="Z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group'!$BB$27:$BN$27)*prop_idu_male))*Probability!M131*Population!$DC131*(1-'By group'!Z$28*'By group'!Z$29)*'By group'!M$23+(1-prop_idu_part)*SUMPRODUCT(Population!$BB131:$BN131,'By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group'!$BB$27:$BN$27)*prop_idu_male)*Probability!BM131*Population!$DD131*(1-'By group'!BM$28*'By group'!BM$29)*'By group'!BM$23</f>
        <v>2.5203794331947327E-5</v>
      </c>
      <c r="AA131" s="191">
        <f>(1-(1-prop_idu_part)*SUMPRODUCT(Population!$BB131:$BN131,'By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group'!$BB$27:$BN$27)*prop_idu_male))*Probability!N131*Population!$DC131*(1-'By group'!AA$28*'By group'!AA$29)*'By group'!N$23+(1-prop_idu_part)*SUMPRODUCT(Population!$BB131:$BN131,'By group'!$BB$27:$BN$27)*prop_idu_male/(SUMPRODUCT(Population!$B131:$N131,'By group'!$B$27:$N$27)-(1-prop_idu_part)*SUMPRODUCT(Population!$BB131:$BN131,'By group'!$BB$27:$BN$27)*(1-prop_idu_male)+(1-prop_idu_part)*SUMPRODUCT(Population!$BB131:$BN131,'By group'!$BB$27:$BN$27)*prop_idu_male)*Probability!BN131*Population!$DD131*(1-'By group'!BN$28*'By group'!BN$29)*'By group'!BN$23</f>
        <v>2.0112239921005941E-5</v>
      </c>
      <c r="AB131" s="229">
        <f>Probability!B131*'By group'!$AB$24*'By group'!B$23</f>
        <v>0</v>
      </c>
      <c r="AC131" s="229">
        <f>Probability!C131*'By group'!$AB$24*'By group'!C$23</f>
        <v>5.0126120861246355E-2</v>
      </c>
      <c r="AD131" s="229">
        <f>Probability!D131*'By group'!$AB$24*'By group'!D$23</f>
        <v>7.3092052506660621E-2</v>
      </c>
      <c r="AE131" s="229">
        <f>Probability!E131*'By group'!$AB$24*'By group'!E$23</f>
        <v>8.4628951516519571E-2</v>
      </c>
      <c r="AF131" s="229">
        <f>Probability!F131*'By group'!$AB$24*'By group'!F$23</f>
        <v>4.4982087545733108E-2</v>
      </c>
      <c r="AG131" s="229">
        <f>Probability!G131*'By group'!$AB$24*'By group'!G$23</f>
        <v>2.6976660874607018E-2</v>
      </c>
      <c r="AH131" s="229">
        <f>Probability!H131*'By group'!$AB$24*'By group'!H$23</f>
        <v>2.2691631865410754E-2</v>
      </c>
      <c r="AI131" s="229">
        <f>Probability!I131*'By group'!$AB$24*'By group'!I$23</f>
        <v>0</v>
      </c>
      <c r="AJ131" s="229">
        <f>Probability!J131*'By group'!$AB$24*'By group'!J$23</f>
        <v>0</v>
      </c>
      <c r="AK131" s="229">
        <f>Probability!K131*'By group'!$AB$24*'By group'!K$23</f>
        <v>0</v>
      </c>
      <c r="AL131" s="229">
        <f>Probability!L131*'By group'!$AB$24*'By group'!L$23</f>
        <v>7.6013049521578876E-4</v>
      </c>
      <c r="AM131" s="229">
        <f>Probability!M131*'By group'!$AB$24*'By group'!M$23</f>
        <v>1.1788833122555252E-3</v>
      </c>
      <c r="AN131" s="229">
        <f>Probability!N131*'By group'!$AB$24*'By group'!N$23</f>
        <v>9.4076218554434989E-4</v>
      </c>
      <c r="AO131" s="40">
        <f>Probability!AO131*'By group'!$AO$24*'By group'!AO$23</f>
        <v>0</v>
      </c>
      <c r="AP131" s="42">
        <f>Probability!AP131*'By group'!$AO$24*'By group'!AP$23</f>
        <v>6.7081945523616319E-3</v>
      </c>
      <c r="AQ131" s="42">
        <f>Probability!AQ131*'By group'!$AO$24*'By group'!AQ$23</f>
        <v>9.7631300104000212E-3</v>
      </c>
      <c r="AR131" s="42">
        <f>Probability!AR131*'By group'!$AO$24*'By group'!AR$23</f>
        <v>1.1268309680345501E-2</v>
      </c>
      <c r="AS131" s="42">
        <f>Probability!AS131*'By group'!$AO$24*'By group'!AS$23</f>
        <v>5.9725071606874297E-3</v>
      </c>
      <c r="AT131" s="42">
        <f>Probability!AT131*'By group'!$AO$24*'By group'!AT$23</f>
        <v>3.57342096267531E-3</v>
      </c>
      <c r="AU131" s="42">
        <f>Probability!AU131*'By group'!$AO$24*'By group'!AU$23</f>
        <v>2.9907379737749897E-3</v>
      </c>
      <c r="AV131" s="42">
        <f>Probability!AV131*'By group'!$AO$24*'By group'!AV$23</f>
        <v>0</v>
      </c>
      <c r="AW131" s="42">
        <f>Probability!AW131*'By group'!$AO$24*'By group'!AW$23</f>
        <v>0</v>
      </c>
      <c r="AX131" s="42">
        <f>Probability!AX131*'By group'!$AO$24*'By group'!AX$23</f>
        <v>0</v>
      </c>
      <c r="AY131" s="42">
        <f>Probability!AY131*'By group'!$AO$24*'By group'!AY$23</f>
        <v>1.0014694277617719E-4</v>
      </c>
      <c r="AZ131" s="42">
        <f>Probability!AZ131*'By group'!$AO$24*'By group'!AZ$23</f>
        <v>1.5427447115040567E-4</v>
      </c>
      <c r="BA131" s="43">
        <f>Probability!BA131*'By group'!$AO$24*'By group'!BA$23</f>
        <v>1.218395422629358E-4</v>
      </c>
      <c r="BB131" s="191">
        <f>prop_idu_part*Probability!BB131*'By group'!$BB$24*'By group'!BB$23+Probability!BB131*'By group'!$BB$30*'By group'!BB$31</f>
        <v>0</v>
      </c>
      <c r="BC131" s="191">
        <f>prop_idu_part*Probability!BC131*'By group'!$BB$24*'By group'!BC$23+Probability!BC131*'By group'!$BB$30*'By group'!BC$31</f>
        <v>5.8640450274510494E-2</v>
      </c>
      <c r="BD131" s="191">
        <f>prop_idu_part*Probability!BD131*'By group'!$BB$24*'By group'!BD$23+Probability!BD131*'By group'!$BB$30*'By group'!BD$31</f>
        <v>0.1371605577129526</v>
      </c>
      <c r="BE131" s="191">
        <f>prop_idu_part*Probability!BE131*'By group'!$BB$24*'By group'!BE$23+Probability!BE131*'By group'!$BB$30*'By group'!BE$31</f>
        <v>0.13419650611857636</v>
      </c>
      <c r="BF131" s="191">
        <f>prop_idu_part*Probability!BF131*'By group'!$BB$24*'By group'!BF$23+Probability!BF131*'By group'!$BB$30*'By group'!BF$31</f>
        <v>4.3867239163717993E-2</v>
      </c>
      <c r="BG131" s="191">
        <f>prop_idu_part*Probability!BG131*'By group'!$BB$24*'By group'!BG$23+Probability!BG131*'By group'!$BB$30*'By group'!BG$31</f>
        <v>1.3396632653180881E-2</v>
      </c>
      <c r="BH131" s="191">
        <f>prop_idu_part*Probability!BH131*'By group'!$BB$24*'By group'!BH$23+Probability!BH131*'By group'!$BB$30*'By group'!BH$31</f>
        <v>1.0508046982642356E-2</v>
      </c>
      <c r="BI131" s="191">
        <f>prop_idu_part*Probability!BI131*'By group'!$BB$24*'By group'!BI$23+Probability!BI131*'By group'!$BB$30*'By group'!BI$31</f>
        <v>0</v>
      </c>
      <c r="BJ131" s="191">
        <f>prop_idu_part*Probability!BJ131*'By group'!$BB$24*'By group'!BJ$23+Probability!BJ131*'By group'!$BB$30*'By group'!BJ$31</f>
        <v>0</v>
      </c>
      <c r="BK131" s="191">
        <f>prop_idu_part*Probability!BK131*'By group'!$BB$24*'By group'!BK$23+Probability!BK131*'By group'!$BB$30*'By group'!BK$31</f>
        <v>0</v>
      </c>
      <c r="BL131" s="191">
        <f>prop_idu_part*Probability!BL131*'By group'!$BB$24*'By group'!BL$23+Probability!BL131*'By group'!$BB$30*'By group'!BL$31</f>
        <v>4.7669141575534821E-3</v>
      </c>
      <c r="BM131" s="191">
        <f>prop_idu_part*Probability!BM131*'By group'!$BB$24*'By group'!BM$23+Probability!BM131*'By group'!$BB$30*'By group'!BM$31</f>
        <v>2.3830926365961103E-3</v>
      </c>
      <c r="BN131" s="192">
        <f>prop_idu_part*Probability!BN131*'By group'!$BB$24*'By group'!BN$23+Probability!BN131*'By group'!$BB$30*'By group'!BN$31</f>
        <v>1.7340884708788198E-3</v>
      </c>
    </row>
    <row r="132" spans="1:66" x14ac:dyDescent="0.25">
      <c r="A132">
        <f t="shared" si="1"/>
        <v>64</v>
      </c>
      <c r="B132" s="190">
        <f>((1-(1-prop_idu_part)*SUMPRODUCT(Population!$BB132:$BN132,'By group'!$BB$27:$BN$27)*(1-prop_idu_male)/SUMPRODUCT(Population!$B132:$N132,'By group'!$B$27:$N$27))*Probability!O132*'By group'!$B$24*'By group'!O$23+(1-prop_idu_part)*SUMPRODUCT(Population!$BB132:$BN132,'By group'!$BB$27:$BN$27)*(1-prop_idu_male)/SUMPRODUCT(Population!$B132:$N132,'By group'!$B$27:$N$27)*Probability!BB132*'By group'!$B$24*'By group'!BB$23+Probability!AB132*Population!$DE132*(1-'By group'!AB$28*cond_eff)*'By group'!AB$23*prop_sw_use)*(1-Population!$DG132*circ_eff)</f>
        <v>0</v>
      </c>
      <c r="C132" s="191">
        <f>((1-(1-prop_idu_part)*SUMPRODUCT(Population!$BB132:$BN132,'By group'!$BB$27:$BN$27)*(1-prop_idu_male)/SUMPRODUCT(Population!$B132:$N132,'By group'!$B$27:$N$27))*Probability!P132*'By group'!$B$24*'By group'!P$23+(1-prop_idu_part)*SUMPRODUCT(Population!$BB132:$BN132,'By group'!$BB$27:$BN$27)*(1-prop_idu_male)/SUMPRODUCT(Population!$B132:$N132,'By group'!$B$27:$N$27)*Probability!BC132*'By group'!$B$24*'By group'!BC$23+Probability!AC132*Population!$DE132*(1-'By group'!AC$28*cond_eff)*'By group'!AC$23*prop_sw_use)*(1-Population!$DG132*circ_eff)</f>
        <v>2.3143944182064044E-3</v>
      </c>
      <c r="D132" s="191">
        <f>((1-(1-prop_idu_part)*SUMPRODUCT(Population!$BB132:$BN132,'By group'!$BB$27:$BN$27)*(1-prop_idu_male)/SUMPRODUCT(Population!$B132:$N132,'By group'!$B$27:$N$27))*Probability!Q132*'By group'!$B$24*'By group'!Q$23+(1-prop_idu_part)*SUMPRODUCT(Population!$BB132:$BN132,'By group'!$BB$27:$BN$27)*(1-prop_idu_male)/SUMPRODUCT(Population!$B132:$N132,'By group'!$B$27:$N$27)*Probability!BD132*'By group'!$B$24*'By group'!BD$23+Probability!AD132*Population!$DE132*(1-'By group'!AD$28*cond_eff)*'By group'!AD$23*prop_sw_use)*(1-Population!$DG132*circ_eff)</f>
        <v>3.3861268778154975E-3</v>
      </c>
      <c r="E132" s="191">
        <f>((1-(1-prop_idu_part)*SUMPRODUCT(Population!$BB132:$BN132,'By group'!$BB$27:$BN$27)*(1-prop_idu_male)/SUMPRODUCT(Population!$B132:$N132,'By group'!$B$27:$N$27))*Probability!R132*'By group'!$B$24*'By group'!R$23+(1-prop_idu_part)*SUMPRODUCT(Population!$BB132:$BN132,'By group'!$BB$27:$BN$27)*(1-prop_idu_male)/SUMPRODUCT(Population!$B132:$N132,'By group'!$B$27:$N$27)*Probability!BE132*'By group'!$B$24*'By group'!BE$23+Probability!AE132*Population!$DE132*(1-'By group'!AE$28*cond_eff)*'By group'!AE$23*prop_sw_use)*(1-Population!$DG132*circ_eff)</f>
        <v>3.9391500029586383E-3</v>
      </c>
      <c r="F132" s="191">
        <f>((1-(1-prop_idu_part)*SUMPRODUCT(Population!$BB132:$BN132,'By group'!$BB$27:$BN$27)*(1-prop_idu_male)/SUMPRODUCT(Population!$B132:$N132,'By group'!$B$27:$N$27))*Probability!S132*'By group'!$B$24*'By group'!S$23+(1-prop_idu_part)*SUMPRODUCT(Population!$BB132:$BN132,'By group'!$BB$27:$BN$27)*(1-prop_idu_male)/SUMPRODUCT(Population!$B132:$N132,'By group'!$B$27:$N$27)*Probability!BF132*'By group'!$B$24*'By group'!BF$23+Probability!AF132*Population!$DE132*(1-'By group'!AF$28*cond_eff)*'By group'!AF$23*prop_sw_use)*(1-Population!$DG132*circ_eff)</f>
        <v>2.1013009465965433E-3</v>
      </c>
      <c r="G132" s="191">
        <f>((1-(1-prop_idu_part)*SUMPRODUCT(Population!$BB132:$BN132,'By group'!$BB$27:$BN$27)*(1-prop_idu_male)/SUMPRODUCT(Population!$B132:$N132,'By group'!$B$27:$N$27))*Probability!T132*'By group'!$B$24*'By group'!T$23+(1-prop_idu_part)*SUMPRODUCT(Population!$BB132:$BN132,'By group'!$BB$27:$BN$27)*(1-prop_idu_male)/SUMPRODUCT(Population!$B132:$N132,'By group'!$B$27:$N$27)*Probability!BG132*'By group'!$B$24*'By group'!BG$23+Probability!AG132*Population!$DE132*(1-'By group'!AG$28*cond_eff)*'By group'!AG$23*prop_sw_use)*(1-Population!$DG132*circ_eff)</f>
        <v>1.2634874864953E-3</v>
      </c>
      <c r="H132" s="191">
        <f>((1-(1-prop_idu_part)*SUMPRODUCT(Population!$BB132:$BN132,'By group'!$BB$27:$BN$27)*(1-prop_idu_male)/SUMPRODUCT(Population!$B132:$N132,'By group'!$B$27:$N$27))*Probability!U132*'By group'!$B$24*'By group'!U$23+(1-prop_idu_part)*SUMPRODUCT(Population!$BB132:$BN132,'By group'!$BB$27:$BN$27)*(1-prop_idu_male)/SUMPRODUCT(Population!$B132:$N132,'By group'!$B$27:$N$27)*Probability!BH132*'By group'!$B$24*'By group'!BH$23+Probability!AH132*Population!$DE132*(1-'By group'!AH$28*cond_eff)*'By group'!AH$23*prop_sw_use)*(1-Population!$DG132*circ_eff)</f>
        <v>1.067710481823659E-3</v>
      </c>
      <c r="I132" s="191">
        <f>((1-(1-prop_idu_part)*SUMPRODUCT(Population!$BB132:$BN132,'By group'!$BB$27:$BN$27)*(1-prop_idu_male)/SUMPRODUCT(Population!$B132:$N132,'By group'!$B$27:$N$27))*Probability!V132*'By group'!$B$24*'By group'!V$23+(1-prop_idu_part)*SUMPRODUCT(Population!$BB132:$BN132,'By group'!$BB$27:$BN$27)*(1-prop_idu_male)/SUMPRODUCT(Population!$B132:$N132,'By group'!$B$27:$N$27)*Probability!BI132*'By group'!$B$24*'By group'!BI$23+Probability!AI132*Population!$DE132*(1-'By group'!AI$28*cond_eff)*'By group'!AI$23*prop_sw_use)*(1-Population!$DG132*circ_eff)</f>
        <v>0</v>
      </c>
      <c r="J132" s="191">
        <f>((1-(1-prop_idu_part)*SUMPRODUCT(Population!$BB132:$BN132,'By group'!$BB$27:$BN$27)*(1-prop_idu_male)/SUMPRODUCT(Population!$B132:$N132,'By group'!$B$27:$N$27))*Probability!W132*'By group'!$B$24*'By group'!W$23+(1-prop_idu_part)*SUMPRODUCT(Population!$BB132:$BN132,'By group'!$BB$27:$BN$27)*(1-prop_idu_male)/SUMPRODUCT(Population!$B132:$N132,'By group'!$B$27:$N$27)*Probability!BJ132*'By group'!$B$24*'By group'!BJ$23+Probability!AJ132*Population!$DE132*(1-'By group'!AJ$28*cond_eff)*'By group'!AJ$23*prop_sw_use)*(1-Population!$DG132*circ_eff)</f>
        <v>0</v>
      </c>
      <c r="K132" s="191">
        <f>((1-(1-prop_idu_part)*SUMPRODUCT(Population!$BB132:$BN132,'By group'!$BB$27:$BN$27)*(1-prop_idu_male)/SUMPRODUCT(Population!$B132:$N132,'By group'!$B$27:$N$27))*Probability!X132*'By group'!$B$24*'By group'!X$23+(1-prop_idu_part)*SUMPRODUCT(Population!$BB132:$BN132,'By group'!$BB$27:$BN$27)*(1-prop_idu_male)/SUMPRODUCT(Population!$B132:$N132,'By group'!$B$27:$N$27)*Probability!BK132*'By group'!$B$24*'By group'!BK$23+Probability!AK132*Population!$DE132*(1-'By group'!AK$28*cond_eff)*'By group'!AK$23*prop_sw_use)*(1-Population!$DG132*circ_eff)</f>
        <v>0</v>
      </c>
      <c r="L132" s="191">
        <f>((1-(1-prop_idu_part)*SUMPRODUCT(Population!$BB132:$BN132,'By group'!$BB$27:$BN$27)*(1-prop_idu_male)/SUMPRODUCT(Population!$B132:$N132,'By group'!$B$27:$N$27))*Probability!Y132*'By group'!$B$24*'By group'!Y$23+(1-prop_idu_part)*SUMPRODUCT(Population!$BB132:$BN132,'By group'!$BB$27:$BN$27)*(1-prop_idu_male)/SUMPRODUCT(Population!$B132:$N132,'By group'!$B$27:$N$27)*Probability!BL132*'By group'!$B$24*'By group'!BL$23+Probability!AL132*Population!$DE132*(1-'By group'!AL$28*cond_eff)*'By group'!AL$23*prop_sw_use)*(1-Population!$DG132*circ_eff)</f>
        <v>3.5780520944950602E-5</v>
      </c>
      <c r="M132" s="191">
        <f>((1-(1-prop_idu_part)*SUMPRODUCT(Population!$BB132:$BN132,'By group'!$BB$27:$BN$27)*(1-prop_idu_male)/SUMPRODUCT(Population!$B132:$N132,'By group'!$B$27:$N$27))*Probability!Z132*'By group'!$B$24*'By group'!Z$23+(1-prop_idu_part)*SUMPRODUCT(Population!$BB132:$BN132,'By group'!$BB$27:$BN$27)*(1-prop_idu_male)/SUMPRODUCT(Population!$B132:$N132,'By group'!$B$27:$N$27)*Probability!BM132*'By group'!$B$24*'By group'!BM$23+Probability!AM132*Population!$DE132*(1-'By group'!AM$28*cond_eff)*'By group'!AM$23*prop_sw_use)*(1-Population!$DG132*circ_eff)</f>
        <v>5.5783350482646273E-5</v>
      </c>
      <c r="N132" s="191">
        <f>((1-(1-prop_idu_part)*SUMPRODUCT(Population!$BB132:$BN132,'By group'!$BB$27:$BN$27)*(1-prop_idu_male)/SUMPRODUCT(Population!$B132:$N132,'By group'!$B$27:$N$27))*Probability!AA132*'By group'!$B$24*'By group'!AA$23+(1-prop_idu_part)*SUMPRODUCT(Population!$BB132:$BN132,'By group'!$BB$27:$BN$27)*(1-prop_idu_male)/SUMPRODUCT(Population!$B132:$N132,'By group'!$B$27:$N$27)*Probability!BN132*'By group'!$B$24*'By group'!BN$23+Probability!AN132*Population!$DE132*(1-'By group'!AN$28*cond_eff)*'By group'!AN$23*prop_sw_use)*(1-Population!$DG132*circ_eff)</f>
        <v>4.4789368732975598E-5</v>
      </c>
      <c r="O132" s="190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group'!$BB$27:$BN$27)*prop_idu_male))*Probability!B132*Population!$DC132*(1-'By group'!O$28*'By group'!O$29)*'By group'!B$23+(1-prop_idu_part)*SUMPRODUCT(Population!$BB132:$BN132,'By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group'!$BB$27:$BN$27)*prop_idu_male)*Probability!BB132*Population!$DD132*(1-'By group'!BB$28*'By group'!BB$29)*'By group'!BB$23</f>
        <v>0</v>
      </c>
      <c r="P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group'!$BB$27:$BN$27)*prop_idu_male))*Probability!C132*Population!$DC132*(1-'By group'!P$28*'By group'!P$29)*'By group'!C$23+(1-prop_idu_part)*SUMPRODUCT(Population!$BB132:$BN132,'By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group'!$BB$27:$BN$27)*prop_idu_male)*Probability!BC132*Population!$DD132*(1-'By group'!BC$28*'By group'!BC$29)*'By group'!BC$23</f>
        <v>1.0718859984050501E-3</v>
      </c>
      <c r="Q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group'!$BB$27:$BN$27)*prop_idu_male))*Probability!D132*Population!$DC132*(1-'By group'!Q$28*'By group'!Q$29)*'By group'!D$23+(1-prop_idu_part)*SUMPRODUCT(Population!$BB132:$BN132,'By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group'!$BB$27:$BN$27)*prop_idu_male)*Probability!BD132*Population!$DD132*(1-'By group'!BD$28*'By group'!BD$29)*'By group'!BD$23</f>
        <v>1.5629511482677123E-3</v>
      </c>
      <c r="R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group'!$BB$27:$BN$27)*prop_idu_male))*Probability!E132*Population!$DC132*(1-'By group'!R$28*'By group'!R$29)*'By group'!E$23+(1-prop_idu_part)*SUMPRODUCT(Population!$BB132:$BN132,'By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group'!$BB$27:$BN$27)*prop_idu_male)*Probability!BE132*Population!$DD132*(1-'By group'!BE$28*'By group'!BE$29)*'By group'!BE$23</f>
        <v>1.8096020374021755E-3</v>
      </c>
      <c r="S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group'!$BB$27:$BN$27)*prop_idu_male))*Probability!F132*Population!$DC132*(1-'By group'!S$28*'By group'!S$29)*'By group'!F$23+(1-prop_idu_part)*SUMPRODUCT(Population!$BB132:$BN132,'By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group'!$BB$27:$BN$27)*prop_idu_male)*Probability!BF132*Population!$DD132*(1-'By group'!BF$28*'By group'!BF$29)*'By group'!BF$23</f>
        <v>9.618256408549272E-4</v>
      </c>
      <c r="T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group'!$BB$27:$BN$27)*prop_idu_male))*Probability!G132*Population!$DC132*(1-'By group'!T$28*'By group'!T$29)*'By group'!G$23+(1-prop_idu_part)*SUMPRODUCT(Population!$BB132:$BN132,'By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group'!$BB$27:$BN$27)*prop_idu_male)*Probability!BG132*Population!$DD132*(1-'By group'!BG$28*'By group'!BG$29)*'By group'!BG$23</f>
        <v>5.7681984193985638E-4</v>
      </c>
      <c r="U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group'!$BB$27:$BN$27)*prop_idu_male))*Probability!H132*Population!$DC132*(1-'By group'!U$28*'By group'!U$29)*'By group'!H$23+(1-prop_idu_part)*SUMPRODUCT(Population!$BB132:$BN132,'By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group'!$BB$27:$BN$27)*prop_idu_male)*Probability!BH132*Population!$DD132*(1-'By group'!BH$28*'By group'!BH$29)*'By group'!BH$23</f>
        <v>4.8518777590100484E-4</v>
      </c>
      <c r="V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group'!$BB$27:$BN$27)*prop_idu_male))*Probability!I132*Population!$DC132*(1-'By group'!V$28*'By group'!V$29)*'By group'!I$23+(1-prop_idu_part)*SUMPRODUCT(Population!$BB132:$BN132,'By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group'!$BB$27:$BN$27)*prop_idu_male)*Probability!BI132*Population!$DD132*(1-'By group'!BI$28*'By group'!BI$29)*'By group'!BI$23</f>
        <v>0</v>
      </c>
      <c r="W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group'!$BB$27:$BN$27)*prop_idu_male))*Probability!J132*Population!$DC132*(1-'By group'!W$28*'By group'!W$29)*'By group'!J$23+(1-prop_idu_part)*SUMPRODUCT(Population!$BB132:$BN132,'By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group'!$BB$27:$BN$27)*prop_idu_male)*Probability!BJ132*Population!$DD132*(1-'By group'!BJ$28*'By group'!BJ$29)*'By group'!BJ$23</f>
        <v>0</v>
      </c>
      <c r="X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group'!$BB$27:$BN$27)*prop_idu_male))*Probability!K132*Population!$DC132*(1-'By group'!X$28*'By group'!X$29)*'By group'!K$23+(1-prop_idu_part)*SUMPRODUCT(Population!$BB132:$BN132,'By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group'!$BB$27:$BN$27)*prop_idu_male)*Probability!BK132*Population!$DD132*(1-'By group'!BK$28*'By group'!BK$29)*'By group'!BK$23</f>
        <v>0</v>
      </c>
      <c r="Y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group'!$BB$27:$BN$27)*prop_idu_male))*Probability!L132*Population!$DC132*(1-'By group'!Y$28*'By group'!Y$29)*'By group'!L$23+(1-prop_idu_part)*SUMPRODUCT(Population!$BB132:$BN132,'By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group'!$BB$27:$BN$27)*prop_idu_male)*Probability!BL132*Population!$DD132*(1-'By group'!BL$28*'By group'!BL$29)*'By group'!BL$23</f>
        <v>1.6252970605147486E-5</v>
      </c>
      <c r="Z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group'!$BB$27:$BN$27)*prop_idu_male))*Probability!M132*Population!$DC132*(1-'By group'!Z$28*'By group'!Z$29)*'By group'!M$23+(1-prop_idu_part)*SUMPRODUCT(Population!$BB132:$BN132,'By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group'!$BB$27:$BN$27)*prop_idu_male)*Probability!BM132*Population!$DD132*(1-'By group'!BM$28*'By group'!BM$29)*'By group'!BM$23</f>
        <v>2.5206223086157876E-5</v>
      </c>
      <c r="AA132" s="191">
        <f>(1-(1-prop_idu_part)*SUMPRODUCT(Population!$BB132:$BN132,'By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group'!$BB$27:$BN$27)*prop_idu_male))*Probability!N132*Population!$DC132*(1-'By group'!AA$28*'By group'!AA$29)*'By group'!N$23+(1-prop_idu_part)*SUMPRODUCT(Population!$BB132:$BN132,'By group'!$BB$27:$BN$27)*prop_idu_male/(SUMPRODUCT(Population!$B132:$N132,'By group'!$B$27:$N$27)-(1-prop_idu_part)*SUMPRODUCT(Population!$BB132:$BN132,'By group'!$BB$27:$BN$27)*(1-prop_idu_male)+(1-prop_idu_part)*SUMPRODUCT(Population!$BB132:$BN132,'By group'!$BB$27:$BN$27)*prop_idu_male)*Probability!BN132*Population!$DD132*(1-'By group'!BN$28*'By group'!BN$29)*'By group'!BN$23</f>
        <v>2.0114183405075118E-5</v>
      </c>
      <c r="AB132" s="229">
        <f>Probability!B132*'By group'!$AB$24*'By group'!B$23</f>
        <v>0</v>
      </c>
      <c r="AC132" s="229">
        <f>Probability!C132*'By group'!$AB$24*'By group'!C$23</f>
        <v>5.0128690887574566E-2</v>
      </c>
      <c r="AD132" s="229">
        <f>Probability!D132*'By group'!$AB$24*'By group'!D$23</f>
        <v>7.3096319042393221E-2</v>
      </c>
      <c r="AE132" s="229">
        <f>Probability!E132*'By group'!$AB$24*'By group'!E$23</f>
        <v>8.4634856714493251E-2</v>
      </c>
      <c r="AF132" s="229">
        <f>Probability!F132*'By group'!$AB$24*'By group'!F$23</f>
        <v>4.4985657746577097E-2</v>
      </c>
      <c r="AG132" s="229">
        <f>Probability!G132*'By group'!$AB$24*'By group'!G$23</f>
        <v>2.6978998230282287E-2</v>
      </c>
      <c r="AH132" s="229">
        <f>Probability!H132*'By group'!$AB$24*'By group'!H$23</f>
        <v>2.2693864642769939E-2</v>
      </c>
      <c r="AI132" s="229">
        <f>Probability!I132*'By group'!$AB$24*'By group'!I$23</f>
        <v>0</v>
      </c>
      <c r="AJ132" s="229">
        <f>Probability!J132*'By group'!$AB$24*'By group'!J$23</f>
        <v>0</v>
      </c>
      <c r="AK132" s="229">
        <f>Probability!K132*'By group'!$AB$24*'By group'!K$23</f>
        <v>0</v>
      </c>
      <c r="AL132" s="229">
        <f>Probability!L132*'By group'!$AB$24*'By group'!L$23</f>
        <v>7.602078187103745E-4</v>
      </c>
      <c r="AM132" s="229">
        <f>Probability!M132*'By group'!$AB$24*'By group'!M$23</f>
        <v>1.1790196235849011E-3</v>
      </c>
      <c r="AN132" s="229">
        <f>Probability!N132*'By group'!$AB$24*'By group'!N$23</f>
        <v>9.4087121112440206E-4</v>
      </c>
      <c r="AO132" s="40">
        <f>Probability!AO132*'By group'!$AO$24*'By group'!AO$23</f>
        <v>0</v>
      </c>
      <c r="AP132" s="42">
        <f>Probability!AP132*'By group'!$AO$24*'By group'!AP$23</f>
        <v>6.7165109794053322E-3</v>
      </c>
      <c r="AQ132" s="42">
        <f>Probability!AQ132*'By group'!$AO$24*'By group'!AQ$23</f>
        <v>9.7760463149039346E-3</v>
      </c>
      <c r="AR132" s="42">
        <f>Probability!AR132*'By group'!$AO$24*'By group'!AR$23</f>
        <v>1.1284727480058506E-2</v>
      </c>
      <c r="AS132" s="42">
        <f>Probability!AS132*'By group'!$AO$24*'By group'!AS$23</f>
        <v>5.9818949119751922E-3</v>
      </c>
      <c r="AT132" s="42">
        <f>Probability!AT132*'By group'!$AO$24*'By group'!AT$23</f>
        <v>3.5793680631282312E-3</v>
      </c>
      <c r="AU132" s="42">
        <f>Probability!AU132*'By group'!$AO$24*'By group'!AU$23</f>
        <v>2.9962745202793697E-3</v>
      </c>
      <c r="AV132" s="42">
        <f>Probability!AV132*'By group'!$AO$24*'By group'!AV$23</f>
        <v>0</v>
      </c>
      <c r="AW132" s="42">
        <f>Probability!AW132*'By group'!$AO$24*'By group'!AW$23</f>
        <v>0</v>
      </c>
      <c r="AX132" s="42">
        <f>Probability!AX132*'By group'!$AO$24*'By group'!AX$23</f>
        <v>0</v>
      </c>
      <c r="AY132" s="42">
        <f>Probability!AY132*'By group'!$AO$24*'By group'!AY$23</f>
        <v>1.0033401932810055E-4</v>
      </c>
      <c r="AZ132" s="42">
        <f>Probability!AZ132*'By group'!$AO$24*'By group'!AZ$23</f>
        <v>1.5460000778665469E-4</v>
      </c>
      <c r="BA132" s="43">
        <f>Probability!BA132*'By group'!$AO$24*'By group'!BA$23</f>
        <v>1.2213804499613056E-4</v>
      </c>
      <c r="BB132" s="191">
        <f>prop_idu_part*Probability!BB132*'By group'!$BB$24*'By group'!BB$23+Probability!BB132*'By group'!$BB$30*'By group'!BB$31</f>
        <v>0</v>
      </c>
      <c r="BC132" s="191">
        <f>prop_idu_part*Probability!BC132*'By group'!$BB$24*'By group'!BC$23+Probability!BC132*'By group'!$BB$30*'By group'!BC$31</f>
        <v>5.8640375763630626E-2</v>
      </c>
      <c r="BD132" s="191">
        <f>prop_idu_part*Probability!BD132*'By group'!$BB$24*'By group'!BD$23+Probability!BD132*'By group'!$BB$30*'By group'!BD$31</f>
        <v>0.1371606789774574</v>
      </c>
      <c r="BE132" s="191">
        <f>prop_idu_part*Probability!BE132*'By group'!$BB$24*'By group'!BE$23+Probability!BE132*'By group'!$BB$30*'By group'!BE$31</f>
        <v>0.13419708308927528</v>
      </c>
      <c r="BF132" s="191">
        <f>prop_idu_part*Probability!BF132*'By group'!$BB$24*'By group'!BF$23+Probability!BF132*'By group'!$BB$30*'By group'!BF$31</f>
        <v>4.38675562133959E-2</v>
      </c>
      <c r="BG132" s="191">
        <f>prop_idu_part*Probability!BG132*'By group'!$BB$24*'By group'!BG$23+Probability!BG132*'By group'!$BB$30*'By group'!BG$31</f>
        <v>1.3396759734512462E-2</v>
      </c>
      <c r="BH132" s="191">
        <f>prop_idu_part*Probability!BH132*'By group'!$BB$24*'By group'!BH$23+Probability!BH132*'By group'!$BB$30*'By group'!BH$31</f>
        <v>1.0508188632317178E-2</v>
      </c>
      <c r="BI132" s="191">
        <f>prop_idu_part*Probability!BI132*'By group'!$BB$24*'By group'!BI$23+Probability!BI132*'By group'!$BB$30*'By group'!BI$31</f>
        <v>0</v>
      </c>
      <c r="BJ132" s="191">
        <f>prop_idu_part*Probability!BJ132*'By group'!$BB$24*'By group'!BJ$23+Probability!BJ132*'By group'!$BB$30*'By group'!BJ$31</f>
        <v>0</v>
      </c>
      <c r="BK132" s="191">
        <f>prop_idu_part*Probability!BK132*'By group'!$BB$24*'By group'!BK$23+Probability!BK132*'By group'!$BB$30*'By group'!BK$31</f>
        <v>0</v>
      </c>
      <c r="BL132" s="191">
        <f>prop_idu_part*Probability!BL132*'By group'!$BB$24*'By group'!BL$23+Probability!BL132*'By group'!$BB$30*'By group'!BL$31</f>
        <v>4.7669814735760204E-3</v>
      </c>
      <c r="BM132" s="191">
        <f>prop_idu_part*Probability!BM132*'By group'!$BB$24*'By group'!BM$23+Probability!BM132*'By group'!$BB$30*'By group'!BM$31</f>
        <v>2.3831381230493354E-3</v>
      </c>
      <c r="BN132" s="192">
        <f>prop_idu_part*Probability!BN132*'By group'!$BB$24*'By group'!BN$23+Probability!BN132*'By group'!$BB$30*'By group'!BN$31</f>
        <v>1.7341277598317019E-3</v>
      </c>
    </row>
    <row r="133" spans="1:66" x14ac:dyDescent="0.25">
      <c r="A133">
        <f t="shared" ref="A133:A196" si="2">A132+step</f>
        <v>64.5</v>
      </c>
      <c r="B133" s="190">
        <f>((1-(1-prop_idu_part)*SUMPRODUCT(Population!$BB133:$BN133,'By group'!$BB$27:$BN$27)*(1-prop_idu_male)/SUMPRODUCT(Population!$B133:$N133,'By group'!$B$27:$N$27))*Probability!O133*'By group'!$B$24*'By group'!O$23+(1-prop_idu_part)*SUMPRODUCT(Population!$BB133:$BN133,'By group'!$BB$27:$BN$27)*(1-prop_idu_male)/SUMPRODUCT(Population!$B133:$N133,'By group'!$B$27:$N$27)*Probability!BB133*'By group'!$B$24*'By group'!BB$23+Probability!AB133*Population!$DE133*(1-'By group'!AB$28*cond_eff)*'By group'!AB$23*prop_sw_use)*(1-Population!$DG133*circ_eff)</f>
        <v>0</v>
      </c>
      <c r="C133" s="191">
        <f>((1-(1-prop_idu_part)*SUMPRODUCT(Population!$BB133:$BN133,'By group'!$BB$27:$BN$27)*(1-prop_idu_male)/SUMPRODUCT(Population!$B133:$N133,'By group'!$B$27:$N$27))*Probability!P133*'By group'!$B$24*'By group'!P$23+(1-prop_idu_part)*SUMPRODUCT(Population!$BB133:$BN133,'By group'!$BB$27:$BN$27)*(1-prop_idu_male)/SUMPRODUCT(Population!$B133:$N133,'By group'!$B$27:$N$27)*Probability!BC133*'By group'!$B$24*'By group'!BC$23+Probability!AC133*Population!$DE133*(1-'By group'!AC$28*cond_eff)*'By group'!AC$23*prop_sw_use)*(1-Population!$DG133*circ_eff)</f>
        <v>2.3144740623852788E-3</v>
      </c>
      <c r="D133" s="191">
        <f>((1-(1-prop_idu_part)*SUMPRODUCT(Population!$BB133:$BN133,'By group'!$BB$27:$BN$27)*(1-prop_idu_male)/SUMPRODUCT(Population!$B133:$N133,'By group'!$B$27:$N$27))*Probability!Q133*'By group'!$B$24*'By group'!Q$23+(1-prop_idu_part)*SUMPRODUCT(Population!$BB133:$BN133,'By group'!$BB$27:$BN$27)*(1-prop_idu_male)/SUMPRODUCT(Population!$B133:$N133,'By group'!$B$27:$N$27)*Probability!BD133*'By group'!$B$24*'By group'!BD$23+Probability!AD133*Population!$DE133*(1-'By group'!AD$28*cond_eff)*'By group'!AD$23*prop_sw_use)*(1-Population!$DG133*circ_eff)</f>
        <v>3.3862648240008376E-3</v>
      </c>
      <c r="E133" s="191">
        <f>((1-(1-prop_idu_part)*SUMPRODUCT(Population!$BB133:$BN133,'By group'!$BB$27:$BN$27)*(1-prop_idu_male)/SUMPRODUCT(Population!$B133:$N133,'By group'!$B$27:$N$27))*Probability!R133*'By group'!$B$24*'By group'!R$23+(1-prop_idu_part)*SUMPRODUCT(Population!$BB133:$BN133,'By group'!$BB$27:$BN$27)*(1-prop_idu_male)/SUMPRODUCT(Population!$B133:$N133,'By group'!$B$27:$N$27)*Probability!BE133*'By group'!$B$24*'By group'!BE$23+Probability!AE133*Population!$DE133*(1-'By group'!AE$28*cond_eff)*'By group'!AE$23*prop_sw_use)*(1-Population!$DG133*circ_eff)</f>
        <v>3.9393515537792852E-3</v>
      </c>
      <c r="F133" s="191">
        <f>((1-(1-prop_idu_part)*SUMPRODUCT(Population!$BB133:$BN133,'By group'!$BB$27:$BN$27)*(1-prop_idu_male)/SUMPRODUCT(Population!$B133:$N133,'By group'!$B$27:$N$27))*Probability!S133*'By group'!$B$24*'By group'!S$23+(1-prop_idu_part)*SUMPRODUCT(Population!$BB133:$BN133,'By group'!$BB$27:$BN$27)*(1-prop_idu_male)/SUMPRODUCT(Population!$B133:$N133,'By group'!$B$27:$N$27)*Probability!BF133*'By group'!$B$24*'By group'!BF$23+Probability!AF133*Population!$DE133*(1-'By group'!AF$28*cond_eff)*'By group'!AF$23*prop_sw_use)*(1-Population!$DG133*circ_eff)</f>
        <v>2.1014274247916076E-3</v>
      </c>
      <c r="G133" s="191">
        <f>((1-(1-prop_idu_part)*SUMPRODUCT(Population!$BB133:$BN133,'By group'!$BB$27:$BN$27)*(1-prop_idu_male)/SUMPRODUCT(Population!$B133:$N133,'By group'!$B$27:$N$27))*Probability!T133*'By group'!$B$24*'By group'!T$23+(1-prop_idu_part)*SUMPRODUCT(Population!$BB133:$BN133,'By group'!$BB$27:$BN$27)*(1-prop_idu_male)/SUMPRODUCT(Population!$B133:$N133,'By group'!$B$27:$N$27)*Probability!BG133*'By group'!$B$24*'By group'!BG$23+Probability!AG133*Population!$DE133*(1-'By group'!AG$28*cond_eff)*'By group'!AG$23*prop_sw_use)*(1-Population!$DG133*circ_eff)</f>
        <v>1.2635725833248781E-3</v>
      </c>
      <c r="H133" s="191">
        <f>((1-(1-prop_idu_part)*SUMPRODUCT(Population!$BB133:$BN133,'By group'!$BB$27:$BN$27)*(1-prop_idu_male)/SUMPRODUCT(Population!$B133:$N133,'By group'!$B$27:$N$27))*Probability!U133*'By group'!$B$24*'By group'!U$23+(1-prop_idu_part)*SUMPRODUCT(Population!$BB133:$BN133,'By group'!$BB$27:$BN$27)*(1-prop_idu_male)/SUMPRODUCT(Population!$B133:$N133,'By group'!$B$27:$N$27)*Probability!BH133*'By group'!$B$24*'By group'!BH$23+Probability!AH133*Population!$DE133*(1-'By group'!AH$28*cond_eff)*'By group'!AH$23*prop_sw_use)*(1-Population!$DG133*circ_eff)</f>
        <v>1.0677960780664684E-3</v>
      </c>
      <c r="I133" s="191">
        <f>((1-(1-prop_idu_part)*SUMPRODUCT(Population!$BB133:$BN133,'By group'!$BB$27:$BN$27)*(1-prop_idu_male)/SUMPRODUCT(Population!$B133:$N133,'By group'!$B$27:$N$27))*Probability!V133*'By group'!$B$24*'By group'!V$23+(1-prop_idu_part)*SUMPRODUCT(Population!$BB133:$BN133,'By group'!$BB$27:$BN$27)*(1-prop_idu_male)/SUMPRODUCT(Population!$B133:$N133,'By group'!$B$27:$N$27)*Probability!BI133*'By group'!$B$24*'By group'!BI$23+Probability!AI133*Population!$DE133*(1-'By group'!AI$28*cond_eff)*'By group'!AI$23*prop_sw_use)*(1-Population!$DG133*circ_eff)</f>
        <v>0</v>
      </c>
      <c r="J133" s="191">
        <f>((1-(1-prop_idu_part)*SUMPRODUCT(Population!$BB133:$BN133,'By group'!$BB$27:$BN$27)*(1-prop_idu_male)/SUMPRODUCT(Population!$B133:$N133,'By group'!$B$27:$N$27))*Probability!W133*'By group'!$B$24*'By group'!W$23+(1-prop_idu_part)*SUMPRODUCT(Population!$BB133:$BN133,'By group'!$BB$27:$BN$27)*(1-prop_idu_male)/SUMPRODUCT(Population!$B133:$N133,'By group'!$B$27:$N$27)*Probability!BJ133*'By group'!$B$24*'By group'!BJ$23+Probability!AJ133*Population!$DE133*(1-'By group'!AJ$28*cond_eff)*'By group'!AJ$23*prop_sw_use)*(1-Population!$DG133*circ_eff)</f>
        <v>0</v>
      </c>
      <c r="K133" s="191">
        <f>((1-(1-prop_idu_part)*SUMPRODUCT(Population!$BB133:$BN133,'By group'!$BB$27:$BN$27)*(1-prop_idu_male)/SUMPRODUCT(Population!$B133:$N133,'By group'!$B$27:$N$27))*Probability!X133*'By group'!$B$24*'By group'!X$23+(1-prop_idu_part)*SUMPRODUCT(Population!$BB133:$BN133,'By group'!$BB$27:$BN$27)*(1-prop_idu_male)/SUMPRODUCT(Population!$B133:$N133,'By group'!$B$27:$N$27)*Probability!BK133*'By group'!$B$24*'By group'!BK$23+Probability!AK133*Population!$DE133*(1-'By group'!AK$28*cond_eff)*'By group'!AK$23*prop_sw_use)*(1-Population!$DG133*circ_eff)</f>
        <v>0</v>
      </c>
      <c r="L133" s="191">
        <f>((1-(1-prop_idu_part)*SUMPRODUCT(Population!$BB133:$BN133,'By group'!$BB$27:$BN$27)*(1-prop_idu_male)/SUMPRODUCT(Population!$B133:$N133,'By group'!$B$27:$N$27))*Probability!Y133*'By group'!$B$24*'By group'!Y$23+(1-prop_idu_part)*SUMPRODUCT(Population!$BB133:$BN133,'By group'!$BB$27:$BN$27)*(1-prop_idu_male)/SUMPRODUCT(Population!$B133:$N133,'By group'!$B$27:$N$27)*Probability!BL133*'By group'!$B$24*'By group'!BL$23+Probability!AL133*Population!$DE133*(1-'By group'!AL$28*cond_eff)*'By group'!AL$23*prop_sw_use)*(1-Population!$DG133*circ_eff)</f>
        <v>3.5783494066099169E-5</v>
      </c>
      <c r="M133" s="191">
        <f>((1-(1-prop_idu_part)*SUMPRODUCT(Population!$BB133:$BN133,'By group'!$BB$27:$BN$27)*(1-prop_idu_male)/SUMPRODUCT(Population!$B133:$N133,'By group'!$B$27:$N$27))*Probability!Z133*'By group'!$B$24*'By group'!Z$23+(1-prop_idu_part)*SUMPRODUCT(Population!$BB133:$BN133,'By group'!$BB$27:$BN$27)*(1-prop_idu_male)/SUMPRODUCT(Population!$B133:$N133,'By group'!$B$27:$N$27)*Probability!BM133*'By group'!$B$24*'By group'!BM$23+Probability!AM133*Population!$DE133*(1-'By group'!AM$28*cond_eff)*'By group'!AM$23*prop_sw_use)*(1-Population!$DG133*circ_eff)</f>
        <v>5.578890476525433E-5</v>
      </c>
      <c r="N133" s="191">
        <f>((1-(1-prop_idu_part)*SUMPRODUCT(Population!$BB133:$BN133,'By group'!$BB$27:$BN$27)*(1-prop_idu_male)/SUMPRODUCT(Population!$B133:$N133,'By group'!$B$27:$N$27))*Probability!AA133*'By group'!$B$24*'By group'!AA$23+(1-prop_idu_part)*SUMPRODUCT(Population!$BB133:$BN133,'By group'!$BB$27:$BN$27)*(1-prop_idu_male)/SUMPRODUCT(Population!$B133:$N133,'By group'!$B$27:$N$27)*Probability!BN133*'By group'!$B$24*'By group'!BN$23+Probability!AN133*Population!$DE133*(1-'By group'!AN$28*cond_eff)*'By group'!AN$23*prop_sw_use)*(1-Population!$DG133*circ_eff)</f>
        <v>4.4794247637909634E-5</v>
      </c>
      <c r="O133" s="190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group'!$BB$27:$BN$27)*prop_idu_male))*Probability!B133*Population!$DC133*(1-'By group'!O$28*'By group'!O$29)*'By group'!B$23+(1-prop_idu_part)*SUMPRODUCT(Population!$BB133:$BN133,'By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group'!$BB$27:$BN$27)*prop_idu_male)*Probability!BB133*Population!$DD133*(1-'By group'!BB$28*'By group'!BB$29)*'By group'!BB$23</f>
        <v>0</v>
      </c>
      <c r="P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group'!$BB$27:$BN$27)*prop_idu_male))*Probability!C133*Population!$DC133*(1-'By group'!P$28*'By group'!P$29)*'By group'!C$23+(1-prop_idu_part)*SUMPRODUCT(Population!$BB133:$BN133,'By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group'!$BB$27:$BN$27)*prop_idu_male)*Probability!BC133*Population!$DD133*(1-'By group'!BC$28*'By group'!BC$29)*'By group'!BC$23</f>
        <v>1.0719191671700505E-3</v>
      </c>
      <c r="Q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group'!$BB$27:$BN$27)*prop_idu_male))*Probability!D133*Population!$DC133*(1-'By group'!Q$28*'By group'!Q$29)*'By group'!D$23+(1-prop_idu_part)*SUMPRODUCT(Population!$BB133:$BN133,'By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group'!$BB$27:$BN$27)*prop_idu_male)*Probability!BD133*Population!$DD133*(1-'By group'!BD$28*'By group'!BD$29)*'By group'!BD$23</f>
        <v>1.5630102591742657E-3</v>
      </c>
      <c r="R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group'!$BB$27:$BN$27)*prop_idu_male))*Probability!E133*Population!$DC133*(1-'By group'!R$28*'By group'!R$29)*'By group'!E$23+(1-prop_idu_part)*SUMPRODUCT(Population!$BB133:$BN133,'By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group'!$BB$27:$BN$27)*prop_idu_male)*Probability!BE133*Population!$DD133*(1-'By group'!BE$28*'By group'!BE$29)*'By group'!BE$23</f>
        <v>1.8096905063712792E-3</v>
      </c>
      <c r="S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group'!$BB$27:$BN$27)*prop_idu_male))*Probability!F133*Population!$DC133*(1-'By group'!S$28*'By group'!S$29)*'By group'!F$23+(1-prop_idu_part)*SUMPRODUCT(Population!$BB133:$BN133,'By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group'!$BB$27:$BN$27)*prop_idu_male)*Probability!BF133*Population!$DD133*(1-'By group'!BF$28*'By group'!BF$29)*'By group'!BF$23</f>
        <v>9.6188164864654928E-4</v>
      </c>
      <c r="T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group'!$BB$27:$BN$27)*prop_idu_male))*Probability!G133*Population!$DC133*(1-'By group'!T$28*'By group'!T$29)*'By group'!G$23+(1-prop_idu_part)*SUMPRODUCT(Population!$BB133:$BN133,'By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group'!$BB$27:$BN$27)*prop_idu_male)*Probability!BG133*Population!$DD133*(1-'By group'!BG$28*'By group'!BG$29)*'By group'!BG$23</f>
        <v>5.7685754654668135E-4</v>
      </c>
      <c r="U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group'!$BB$27:$BN$27)*prop_idu_male))*Probability!H133*Population!$DC133*(1-'By group'!U$28*'By group'!U$29)*'By group'!H$23+(1-prop_idu_part)*SUMPRODUCT(Population!$BB133:$BN133,'By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group'!$BB$27:$BN$27)*prop_idu_male)*Probability!BH133*Population!$DD133*(1-'By group'!BH$28*'By group'!BH$29)*'By group'!BH$23</f>
        <v>4.8522520543991968E-4</v>
      </c>
      <c r="V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group'!$BB$27:$BN$27)*prop_idu_male))*Probability!I133*Population!$DC133*(1-'By group'!V$28*'By group'!V$29)*'By group'!I$23+(1-prop_idu_part)*SUMPRODUCT(Population!$BB133:$BN133,'By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group'!$BB$27:$BN$27)*prop_idu_male)*Probability!BI133*Population!$DD133*(1-'By group'!BI$28*'By group'!BI$29)*'By group'!BI$23</f>
        <v>0</v>
      </c>
      <c r="W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group'!$BB$27:$BN$27)*prop_idu_male))*Probability!J133*Population!$DC133*(1-'By group'!W$28*'By group'!W$29)*'By group'!J$23+(1-prop_idu_part)*SUMPRODUCT(Population!$BB133:$BN133,'By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group'!$BB$27:$BN$27)*prop_idu_male)*Probability!BJ133*Population!$DD133*(1-'By group'!BJ$28*'By group'!BJ$29)*'By group'!BJ$23</f>
        <v>0</v>
      </c>
      <c r="X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group'!$BB$27:$BN$27)*prop_idu_male))*Probability!K133*Population!$DC133*(1-'By group'!X$28*'By group'!X$29)*'By group'!K$23+(1-prop_idu_part)*SUMPRODUCT(Population!$BB133:$BN133,'By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group'!$BB$27:$BN$27)*prop_idu_male)*Probability!BK133*Population!$DD133*(1-'By group'!BK$28*'By group'!BK$29)*'By group'!BK$23</f>
        <v>0</v>
      </c>
      <c r="Y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group'!$BB$27:$BN$27)*prop_idu_male))*Probability!L133*Population!$DC133*(1-'By group'!Y$28*'By group'!Y$29)*'By group'!L$23+(1-prop_idu_part)*SUMPRODUCT(Population!$BB133:$BN133,'By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group'!$BB$27:$BN$27)*prop_idu_male)*Probability!BL133*Population!$DD133*(1-'By group'!BL$28*'By group'!BL$29)*'By group'!BL$23</f>
        <v>1.6254275632997167E-5</v>
      </c>
      <c r="Z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group'!$BB$27:$BN$27)*prop_idu_male))*Probability!M133*Population!$DC133*(1-'By group'!Z$28*'By group'!Z$29)*'By group'!M$23+(1-prop_idu_part)*SUMPRODUCT(Population!$BB133:$BN133,'By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group'!$BB$27:$BN$27)*prop_idu_male)*Probability!BM133*Population!$DD133*(1-'By group'!BM$28*'By group'!BM$29)*'By group'!BM$23</f>
        <v>2.520860367708245E-5</v>
      </c>
      <c r="AA133" s="191">
        <f>(1-(1-prop_idu_part)*SUMPRODUCT(Population!$BB133:$BN133,'By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group'!$BB$27:$BN$27)*prop_idu_male))*Probability!N133*Population!$DC133*(1-'By group'!AA$28*'By group'!AA$29)*'By group'!N$23+(1-prop_idu_part)*SUMPRODUCT(Population!$BB133:$BN133,'By group'!$BB$27:$BN$27)*prop_idu_male/(SUMPRODUCT(Population!$B133:$N133,'By group'!$B$27:$N$27)-(1-prop_idu_part)*SUMPRODUCT(Population!$BB133:$BN133,'By group'!$BB$27:$BN$27)*(1-prop_idu_male)+(1-prop_idu_part)*SUMPRODUCT(Population!$BB133:$BN133,'By group'!$BB$27:$BN$27)*prop_idu_male)*Probability!BN133*Population!$DD133*(1-'By group'!BN$28*'By group'!BN$29)*'By group'!BN$23</f>
        <v>2.011612830372274E-5</v>
      </c>
      <c r="AB133" s="229">
        <f>Probability!B133*'By group'!$AB$24*'By group'!B$23</f>
        <v>0</v>
      </c>
      <c r="AC133" s="229">
        <f>Probability!C133*'By group'!$AB$24*'By group'!C$23</f>
        <v>5.0131172049659542E-2</v>
      </c>
      <c r="AD133" s="229">
        <f>Probability!D133*'By group'!$AB$24*'By group'!D$23</f>
        <v>7.3100439702978012E-2</v>
      </c>
      <c r="AE133" s="229">
        <f>Probability!E133*'By group'!$AB$24*'By group'!E$23</f>
        <v>8.4640564812035232E-2</v>
      </c>
      <c r="AF133" s="229">
        <f>Probability!F133*'By group'!$AB$24*'By group'!F$23</f>
        <v>4.4989112086606359E-2</v>
      </c>
      <c r="AG133" s="229">
        <f>Probability!G133*'By group'!$AB$24*'By group'!G$23</f>
        <v>2.6981262426756875E-2</v>
      </c>
      <c r="AH133" s="229">
        <f>Probability!H133*'By group'!$AB$24*'By group'!H$23</f>
        <v>2.2696036535345302E-2</v>
      </c>
      <c r="AI133" s="229">
        <f>Probability!I133*'By group'!$AB$24*'By group'!I$23</f>
        <v>0</v>
      </c>
      <c r="AJ133" s="229">
        <f>Probability!J133*'By group'!$AB$24*'By group'!J$23</f>
        <v>0</v>
      </c>
      <c r="AK133" s="229">
        <f>Probability!K133*'By group'!$AB$24*'By group'!K$23</f>
        <v>0</v>
      </c>
      <c r="AL133" s="229">
        <f>Probability!L133*'By group'!$AB$24*'By group'!L$23</f>
        <v>7.6028296918669979E-4</v>
      </c>
      <c r="AM133" s="229">
        <f>Probability!M133*'By group'!$AB$24*'By group'!M$23</f>
        <v>1.1791528602733349E-3</v>
      </c>
      <c r="AN133" s="229">
        <f>Probability!N133*'By group'!$AB$24*'By group'!N$23</f>
        <v>9.4097964772376687E-4</v>
      </c>
      <c r="AO133" s="40">
        <f>Probability!AO133*'By group'!$AO$24*'By group'!AO$23</f>
        <v>0</v>
      </c>
      <c r="AP133" s="42">
        <f>Probability!AP133*'By group'!$AO$24*'By group'!AP$23</f>
        <v>6.7245717967009209E-3</v>
      </c>
      <c r="AQ133" s="42">
        <f>Probability!AQ133*'By group'!$AO$24*'By group'!AQ$23</f>
        <v>9.7885671977927524E-3</v>
      </c>
      <c r="AR133" s="42">
        <f>Probability!AR133*'By group'!$AO$24*'By group'!AR$23</f>
        <v>1.1300647333933794E-2</v>
      </c>
      <c r="AS133" s="42">
        <f>Probability!AS133*'By group'!$AO$24*'By group'!AS$23</f>
        <v>5.9910006750538269E-3</v>
      </c>
      <c r="AT133" s="42">
        <f>Probability!AT133*'By group'!$AO$24*'By group'!AT$23</f>
        <v>3.5851381719326386E-3</v>
      </c>
      <c r="AU133" s="42">
        <f>Probability!AU133*'By group'!$AO$24*'By group'!AU$23</f>
        <v>3.0016499639959767E-3</v>
      </c>
      <c r="AV133" s="42">
        <f>Probability!AV133*'By group'!$AO$24*'By group'!AV$23</f>
        <v>0</v>
      </c>
      <c r="AW133" s="42">
        <f>Probability!AW133*'By group'!$AO$24*'By group'!AW$23</f>
        <v>0</v>
      </c>
      <c r="AX133" s="42">
        <f>Probability!AX133*'By group'!$AO$24*'By group'!AX$23</f>
        <v>0</v>
      </c>
      <c r="AY133" s="42">
        <f>Probability!AY133*'By group'!$AO$24*'By group'!AY$23</f>
        <v>1.0051565681250253E-4</v>
      </c>
      <c r="AZ133" s="42">
        <f>Probability!AZ133*'By group'!$AO$24*'By group'!AZ$23</f>
        <v>1.5491635685238215E-4</v>
      </c>
      <c r="BA133" s="43">
        <f>Probability!BA133*'By group'!$AO$24*'By group'!BA$23</f>
        <v>1.2242852088140875E-4</v>
      </c>
      <c r="BB133" s="191">
        <f>prop_idu_part*Probability!BB133*'By group'!$BB$24*'By group'!BB$23+Probability!BB133*'By group'!$BB$30*'By group'!BB$31</f>
        <v>0</v>
      </c>
      <c r="BC133" s="191">
        <f>prop_idu_part*Probability!BC133*'By group'!$BB$24*'By group'!BC$23+Probability!BC133*'By group'!$BB$30*'By group'!BC$31</f>
        <v>5.8640302872730331E-2</v>
      </c>
      <c r="BD133" s="191">
        <f>prop_idu_part*Probability!BD133*'By group'!$BB$24*'By group'!BD$23+Probability!BD133*'By group'!$BB$30*'By group'!BD$31</f>
        <v>0.13716079545989004</v>
      </c>
      <c r="BE133" s="191">
        <f>prop_idu_part*Probability!BE133*'By group'!$BB$24*'By group'!BE$23+Probability!BE133*'By group'!$BB$30*'By group'!BE$31</f>
        <v>0.13419764287488944</v>
      </c>
      <c r="BF133" s="191">
        <f>prop_idu_part*Probability!BF133*'By group'!$BB$24*'By group'!BF$23+Probability!BF133*'By group'!$BB$30*'By group'!BF$31</f>
        <v>4.3867864434068003E-2</v>
      </c>
      <c r="BG133" s="191">
        <f>prop_idu_part*Probability!BG133*'By group'!$BB$24*'By group'!BG$23+Probability!BG133*'By group'!$BB$30*'By group'!BG$31</f>
        <v>1.3396883477825128E-2</v>
      </c>
      <c r="BH133" s="191">
        <f>prop_idu_part*Probability!BH133*'By group'!$BB$24*'By group'!BH$23+Probability!BH133*'By group'!$BB$30*'By group'!BH$31</f>
        <v>1.0508327174864225E-2</v>
      </c>
      <c r="BI133" s="191">
        <f>prop_idu_part*Probability!BI133*'By group'!$BB$24*'By group'!BI$23+Probability!BI133*'By group'!$BB$30*'By group'!BI$31</f>
        <v>0</v>
      </c>
      <c r="BJ133" s="191">
        <f>prop_idu_part*Probability!BJ133*'By group'!$BB$24*'By group'!BJ$23+Probability!BJ133*'By group'!$BB$30*'By group'!BJ$31</f>
        <v>0</v>
      </c>
      <c r="BK133" s="191">
        <f>prop_idu_part*Probability!BK133*'By group'!$BB$24*'By group'!BK$23+Probability!BK133*'By group'!$BB$30*'By group'!BK$31</f>
        <v>0</v>
      </c>
      <c r="BL133" s="191">
        <f>prop_idu_part*Probability!BL133*'By group'!$BB$24*'By group'!BL$23+Probability!BL133*'By group'!$BB$30*'By group'!BL$31</f>
        <v>4.7670472646468894E-3</v>
      </c>
      <c r="BM133" s="191">
        <f>prop_idu_part*Probability!BM133*'By group'!$BB$24*'By group'!BM$23+Probability!BM133*'By group'!$BB$30*'By group'!BM$31</f>
        <v>2.3831828161797078E-3</v>
      </c>
      <c r="BN133" s="192">
        <f>prop_idu_part*Probability!BN133*'By group'!$BB$24*'By group'!BN$23+Probability!BN133*'By group'!$BB$30*'By group'!BN$31</f>
        <v>1.7341669257278486E-3</v>
      </c>
    </row>
    <row r="134" spans="1:66" x14ac:dyDescent="0.25">
      <c r="A134">
        <f t="shared" si="2"/>
        <v>65</v>
      </c>
      <c r="B134" s="190">
        <f>((1-(1-prop_idu_part)*SUMPRODUCT(Population!$BB134:$BN134,'By group'!$BB$27:$BN$27)*(1-prop_idu_male)/SUMPRODUCT(Population!$B134:$N134,'By group'!$B$27:$N$27))*Probability!O134*'By group'!$B$24*'By group'!O$23+(1-prop_idu_part)*SUMPRODUCT(Population!$BB134:$BN134,'By group'!$BB$27:$BN$27)*(1-prop_idu_male)/SUMPRODUCT(Population!$B134:$N134,'By group'!$B$27:$N$27)*Probability!BB134*'By group'!$B$24*'By group'!BB$23+Probability!AB134*Population!$DE134*(1-'By group'!AB$28*cond_eff)*'By group'!AB$23*prop_sw_use)*(1-Population!$DG134*circ_eff)</f>
        <v>0</v>
      </c>
      <c r="C134" s="191">
        <f>((1-(1-prop_idu_part)*SUMPRODUCT(Population!$BB134:$BN134,'By group'!$BB$27:$BN$27)*(1-prop_idu_male)/SUMPRODUCT(Population!$B134:$N134,'By group'!$B$27:$N$27))*Probability!P134*'By group'!$B$24*'By group'!P$23+(1-prop_idu_part)*SUMPRODUCT(Population!$BB134:$BN134,'By group'!$BB$27:$BN$27)*(1-prop_idu_male)/SUMPRODUCT(Population!$B134:$N134,'By group'!$B$27:$N$27)*Probability!BC134*'By group'!$B$24*'By group'!BC$23+Probability!AC134*Population!$DE134*(1-'By group'!AC$28*cond_eff)*'By group'!AC$23*prop_sw_use)*(1-Population!$DG134*circ_eff)</f>
        <v>2.3145508469848749E-3</v>
      </c>
      <c r="D134" s="191">
        <f>((1-(1-prop_idu_part)*SUMPRODUCT(Population!$BB134:$BN134,'By group'!$BB$27:$BN$27)*(1-prop_idu_male)/SUMPRODUCT(Population!$B134:$N134,'By group'!$B$27:$N$27))*Probability!Q134*'By group'!$B$24*'By group'!Q$23+(1-prop_idu_part)*SUMPRODUCT(Population!$BB134:$BN134,'By group'!$BB$27:$BN$27)*(1-prop_idu_male)/SUMPRODUCT(Population!$B134:$N134,'By group'!$B$27:$N$27)*Probability!BD134*'By group'!$B$24*'By group'!BD$23+Probability!AD134*Population!$DE134*(1-'By group'!AD$28*cond_eff)*'By group'!AD$23*prop_sw_use)*(1-Population!$DG134*circ_eff)</f>
        <v>3.3863978520998167E-3</v>
      </c>
      <c r="E134" s="191">
        <f>((1-(1-prop_idu_part)*SUMPRODUCT(Population!$BB134:$BN134,'By group'!$BB$27:$BN$27)*(1-prop_idu_male)/SUMPRODUCT(Population!$B134:$N134,'By group'!$B$27:$N$27))*Probability!R134*'By group'!$B$24*'By group'!R$23+(1-prop_idu_part)*SUMPRODUCT(Population!$BB134:$BN134,'By group'!$BB$27:$BN$27)*(1-prop_idu_male)/SUMPRODUCT(Population!$B134:$N134,'By group'!$B$27:$N$27)*Probability!BE134*'By group'!$B$24*'By group'!BE$23+Probability!AE134*Population!$DE134*(1-'By group'!AE$28*cond_eff)*'By group'!AE$23*prop_sw_use)*(1-Population!$DG134*circ_eff)</f>
        <v>3.9395460061759091E-3</v>
      </c>
      <c r="F134" s="191">
        <f>((1-(1-prop_idu_part)*SUMPRODUCT(Population!$BB134:$BN134,'By group'!$BB$27:$BN$27)*(1-prop_idu_male)/SUMPRODUCT(Population!$B134:$N134,'By group'!$B$27:$N$27))*Probability!S134*'By group'!$B$24*'By group'!S$23+(1-prop_idu_part)*SUMPRODUCT(Population!$BB134:$BN134,'By group'!$BB$27:$BN$27)*(1-prop_idu_male)/SUMPRODUCT(Population!$B134:$N134,'By group'!$B$27:$N$27)*Probability!BF134*'By group'!$B$24*'By group'!BF$23+Probability!AF134*Population!$DE134*(1-'By group'!AF$28*cond_eff)*'By group'!AF$23*prop_sw_use)*(1-Population!$DG134*circ_eff)</f>
        <v>2.1015495139706853E-3</v>
      </c>
      <c r="G134" s="191">
        <f>((1-(1-prop_idu_part)*SUMPRODUCT(Population!$BB134:$BN134,'By group'!$BB$27:$BN$27)*(1-prop_idu_male)/SUMPRODUCT(Population!$B134:$N134,'By group'!$B$27:$N$27))*Probability!T134*'By group'!$B$24*'By group'!T$23+(1-prop_idu_part)*SUMPRODUCT(Population!$BB134:$BN134,'By group'!$BB$27:$BN$27)*(1-prop_idu_male)/SUMPRODUCT(Population!$B134:$N134,'By group'!$B$27:$N$27)*Probability!BG134*'By group'!$B$24*'By group'!BG$23+Probability!AG134*Population!$DE134*(1-'By group'!AG$28*cond_eff)*'By group'!AG$23*prop_sw_use)*(1-Population!$DG134*circ_eff)</f>
        <v>1.2636547907997869E-3</v>
      </c>
      <c r="H134" s="191">
        <f>((1-(1-prop_idu_part)*SUMPRODUCT(Population!$BB134:$BN134,'By group'!$BB$27:$BN$27)*(1-prop_idu_male)/SUMPRODUCT(Population!$B134:$N134,'By group'!$B$27:$N$27))*Probability!U134*'By group'!$B$24*'By group'!U$23+(1-prop_idu_part)*SUMPRODUCT(Population!$BB134:$BN134,'By group'!$BB$27:$BN$27)*(1-prop_idu_male)/SUMPRODUCT(Population!$B134:$N134,'By group'!$B$27:$N$27)*Probability!BH134*'By group'!$B$24*'By group'!BH$23+Probability!AH134*Population!$DE134*(1-'By group'!AH$28*cond_eff)*'By group'!AH$23*prop_sw_use)*(1-Population!$DG134*circ_eff)</f>
        <v>1.0678790213580591E-3</v>
      </c>
      <c r="I134" s="191">
        <f>((1-(1-prop_idu_part)*SUMPRODUCT(Population!$BB134:$BN134,'By group'!$BB$27:$BN$27)*(1-prop_idu_male)/SUMPRODUCT(Population!$B134:$N134,'By group'!$B$27:$N$27))*Probability!V134*'By group'!$B$24*'By group'!V$23+(1-prop_idu_part)*SUMPRODUCT(Population!$BB134:$BN134,'By group'!$BB$27:$BN$27)*(1-prop_idu_male)/SUMPRODUCT(Population!$B134:$N134,'By group'!$B$27:$N$27)*Probability!BI134*'By group'!$B$24*'By group'!BI$23+Probability!AI134*Population!$DE134*(1-'By group'!AI$28*cond_eff)*'By group'!AI$23*prop_sw_use)*(1-Population!$DG134*circ_eff)</f>
        <v>0</v>
      </c>
      <c r="J134" s="191">
        <f>((1-(1-prop_idu_part)*SUMPRODUCT(Population!$BB134:$BN134,'By group'!$BB$27:$BN$27)*(1-prop_idu_male)/SUMPRODUCT(Population!$B134:$N134,'By group'!$B$27:$N$27))*Probability!W134*'By group'!$B$24*'By group'!W$23+(1-prop_idu_part)*SUMPRODUCT(Population!$BB134:$BN134,'By group'!$BB$27:$BN$27)*(1-prop_idu_male)/SUMPRODUCT(Population!$B134:$N134,'By group'!$B$27:$N$27)*Probability!BJ134*'By group'!$B$24*'By group'!BJ$23+Probability!AJ134*Population!$DE134*(1-'By group'!AJ$28*cond_eff)*'By group'!AJ$23*prop_sw_use)*(1-Population!$DG134*circ_eff)</f>
        <v>0</v>
      </c>
      <c r="K134" s="191">
        <f>((1-(1-prop_idu_part)*SUMPRODUCT(Population!$BB134:$BN134,'By group'!$BB$27:$BN$27)*(1-prop_idu_male)/SUMPRODUCT(Population!$B134:$N134,'By group'!$B$27:$N$27))*Probability!X134*'By group'!$B$24*'By group'!X$23+(1-prop_idu_part)*SUMPRODUCT(Population!$BB134:$BN134,'By group'!$BB$27:$BN$27)*(1-prop_idu_male)/SUMPRODUCT(Population!$B134:$N134,'By group'!$B$27:$N$27)*Probability!BK134*'By group'!$B$24*'By group'!BK$23+Probability!AK134*Population!$DE134*(1-'By group'!AK$28*cond_eff)*'By group'!AK$23*prop_sw_use)*(1-Population!$DG134*circ_eff)</f>
        <v>0</v>
      </c>
      <c r="L134" s="191">
        <f>((1-(1-prop_idu_part)*SUMPRODUCT(Population!$BB134:$BN134,'By group'!$BB$27:$BN$27)*(1-prop_idu_male)/SUMPRODUCT(Population!$B134:$N134,'By group'!$B$27:$N$27))*Probability!Y134*'By group'!$B$24*'By group'!Y$23+(1-prop_idu_part)*SUMPRODUCT(Population!$BB134:$BN134,'By group'!$BB$27:$BN$27)*(1-prop_idu_male)/SUMPRODUCT(Population!$B134:$N134,'By group'!$B$27:$N$27)*Probability!BL134*'By group'!$B$24*'By group'!BL$23+Probability!AL134*Population!$DE134*(1-'By group'!AL$28*cond_eff)*'By group'!AL$23*prop_sw_use)*(1-Population!$DG134*circ_eff)</f>
        <v>3.5786372314321055E-5</v>
      </c>
      <c r="M134" s="191">
        <f>((1-(1-prop_idu_part)*SUMPRODUCT(Population!$BB134:$BN134,'By group'!$BB$27:$BN$27)*(1-prop_idu_male)/SUMPRODUCT(Population!$B134:$N134,'By group'!$B$27:$N$27))*Probability!Z134*'By group'!$B$24*'By group'!Z$23+(1-prop_idu_part)*SUMPRODUCT(Population!$BB134:$BN134,'By group'!$BB$27:$BN$27)*(1-prop_idu_male)/SUMPRODUCT(Population!$B134:$N134,'By group'!$B$27:$N$27)*Probability!BM134*'By group'!$B$24*'By group'!BM$23+Probability!AM134*Population!$DE134*(1-'By group'!AM$28*cond_eff)*'By group'!AM$23*prop_sw_use)*(1-Population!$DG134*circ_eff)</f>
        <v>5.5794302628493318E-5</v>
      </c>
      <c r="N134" s="191">
        <f>((1-(1-prop_idu_part)*SUMPRODUCT(Population!$BB134:$BN134,'By group'!$BB$27:$BN$27)*(1-prop_idu_male)/SUMPRODUCT(Population!$B134:$N134,'By group'!$B$27:$N$27))*Probability!AA134*'By group'!$B$24*'By group'!AA$23+(1-prop_idu_part)*SUMPRODUCT(Population!$BB134:$BN134,'By group'!$BB$27:$BN$27)*(1-prop_idu_male)/SUMPRODUCT(Population!$B134:$N134,'By group'!$B$27:$N$27)*Probability!BN134*'By group'!$B$24*'By group'!BN$23+Probability!AN134*Population!$DE134*(1-'By group'!AN$28*cond_eff)*'By group'!AN$23*prop_sw_use)*(1-Population!$DG134*circ_eff)</f>
        <v>4.4799047357222232E-5</v>
      </c>
      <c r="O134" s="190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group'!$BB$27:$BN$27)*prop_idu_male))*Probability!B134*Population!$DC134*(1-'By group'!O$28*'By group'!O$29)*'By group'!B$23+(1-prop_idu_part)*SUMPRODUCT(Population!$BB134:$BN134,'By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group'!$BB$27:$BN$27)*prop_idu_male)*Probability!BB134*Population!$DD134*(1-'By group'!BB$28*'By group'!BB$29)*'By group'!BB$23</f>
        <v>0</v>
      </c>
      <c r="P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group'!$BB$27:$BN$27)*prop_idu_male))*Probability!C134*Population!$DC134*(1-'By group'!P$28*'By group'!P$29)*'By group'!C$23+(1-prop_idu_part)*SUMPRODUCT(Population!$BB134:$BN134,'By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group'!$BB$27:$BN$27)*prop_idu_male)*Probability!BC134*Population!$DD134*(1-'By group'!BC$28*'By group'!BC$29)*'By group'!BC$23</f>
        <v>1.0719512260701258E-3</v>
      </c>
      <c r="Q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group'!$BB$27:$BN$27)*prop_idu_male))*Probability!D134*Population!$DC134*(1-'By group'!Q$28*'By group'!Q$29)*'By group'!D$23+(1-prop_idu_part)*SUMPRODUCT(Population!$BB134:$BN134,'By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group'!$BB$27:$BN$27)*prop_idu_male)*Probability!BD134*Population!$DD134*(1-'By group'!BD$28*'By group'!BD$29)*'By group'!BD$23</f>
        <v>1.563067411104188E-3</v>
      </c>
      <c r="R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group'!$BB$27:$BN$27)*prop_idu_male))*Probability!E134*Population!$DC134*(1-'By group'!R$28*'By group'!R$29)*'By group'!E$23+(1-prop_idu_part)*SUMPRODUCT(Population!$BB134:$BN134,'By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group'!$BB$27:$BN$27)*prop_idu_male)*Probability!BE134*Population!$DD134*(1-'By group'!BE$28*'By group'!BE$29)*'By group'!BE$23</f>
        <v>1.8097761117516536E-3</v>
      </c>
      <c r="S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group'!$BB$27:$BN$27)*prop_idu_male))*Probability!F134*Population!$DC134*(1-'By group'!S$28*'By group'!S$29)*'By group'!F$23+(1-prop_idu_part)*SUMPRODUCT(Population!$BB134:$BN134,'By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group'!$BB$27:$BN$27)*prop_idu_male)*Probability!BF134*Population!$DD134*(1-'By group'!BF$28*'By group'!BF$29)*'By group'!BF$23</f>
        <v>9.6193589605569278E-4</v>
      </c>
      <c r="T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group'!$BB$27:$BN$27)*prop_idu_male))*Probability!G134*Population!$DC134*(1-'By group'!T$28*'By group'!T$29)*'By group'!G$23+(1-prop_idu_part)*SUMPRODUCT(Population!$BB134:$BN134,'By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group'!$BB$27:$BN$27)*prop_idu_male)*Probability!BG134*Population!$DD134*(1-'By group'!BG$28*'By group'!BG$29)*'By group'!BG$23</f>
        <v>5.7689411275809019E-4</v>
      </c>
      <c r="U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group'!$BB$27:$BN$27)*prop_idu_male))*Probability!H134*Population!$DC134*(1-'By group'!U$28*'By group'!U$29)*'By group'!H$23+(1-prop_idu_part)*SUMPRODUCT(Population!$BB134:$BN134,'By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group'!$BB$27:$BN$27)*prop_idu_male)*Probability!BH134*Population!$DD134*(1-'By group'!BH$28*'By group'!BH$29)*'By group'!BH$23</f>
        <v>4.8526167221177888E-4</v>
      </c>
      <c r="V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group'!$BB$27:$BN$27)*prop_idu_male))*Probability!I134*Population!$DC134*(1-'By group'!V$28*'By group'!V$29)*'By group'!I$23+(1-prop_idu_part)*SUMPRODUCT(Population!$BB134:$BN134,'By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group'!$BB$27:$BN$27)*prop_idu_male)*Probability!BI134*Population!$DD134*(1-'By group'!BI$28*'By group'!BI$29)*'By group'!BI$23</f>
        <v>0</v>
      </c>
      <c r="W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group'!$BB$27:$BN$27)*prop_idu_male))*Probability!J134*Population!$DC134*(1-'By group'!W$28*'By group'!W$29)*'By group'!J$23+(1-prop_idu_part)*SUMPRODUCT(Population!$BB134:$BN134,'By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group'!$BB$27:$BN$27)*prop_idu_male)*Probability!BJ134*Population!$DD134*(1-'By group'!BJ$28*'By group'!BJ$29)*'By group'!BJ$23</f>
        <v>0</v>
      </c>
      <c r="X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group'!$BB$27:$BN$27)*prop_idu_male))*Probability!K134*Population!$DC134*(1-'By group'!X$28*'By group'!X$29)*'By group'!K$23+(1-prop_idu_part)*SUMPRODUCT(Population!$BB134:$BN134,'By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group'!$BB$27:$BN$27)*prop_idu_male)*Probability!BK134*Population!$DD134*(1-'By group'!BK$28*'By group'!BK$29)*'By group'!BK$23</f>
        <v>0</v>
      </c>
      <c r="Y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group'!$BB$27:$BN$27)*prop_idu_male))*Probability!L134*Population!$DC134*(1-'By group'!Y$28*'By group'!Y$29)*'By group'!L$23+(1-prop_idu_part)*SUMPRODUCT(Population!$BB134:$BN134,'By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group'!$BB$27:$BN$27)*prop_idu_male)*Probability!BL134*Population!$DD134*(1-'By group'!BL$28*'By group'!BL$29)*'By group'!BL$23</f>
        <v>1.625554568116371E-5</v>
      </c>
      <c r="Z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group'!$BB$27:$BN$27)*prop_idu_male))*Probability!M134*Population!$DC134*(1-'By group'!Z$28*'By group'!Z$29)*'By group'!M$23+(1-prop_idu_part)*SUMPRODUCT(Population!$BB134:$BN134,'By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group'!$BB$27:$BN$27)*prop_idu_male)*Probability!BM134*Population!$DD134*(1-'By group'!BM$28*'By group'!BM$29)*'By group'!BM$23</f>
        <v>2.5210934484385883E-5</v>
      </c>
      <c r="AA134" s="191">
        <f>(1-(1-prop_idu_part)*SUMPRODUCT(Population!$BB134:$BN134,'By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group'!$BB$27:$BN$27)*prop_idu_male))*Probability!N134*Population!$DC134*(1-'By group'!AA$28*'By group'!AA$29)*'By group'!N$23+(1-prop_idu_part)*SUMPRODUCT(Population!$BB134:$BN134,'By group'!$BB$27:$BN$27)*prop_idu_male/(SUMPRODUCT(Population!$B134:$N134,'By group'!$B$27:$N$27)-(1-prop_idu_part)*SUMPRODUCT(Population!$BB134:$BN134,'By group'!$BB$27:$BN$27)*(1-prop_idu_male)+(1-prop_idu_part)*SUMPRODUCT(Population!$BB134:$BN134,'By group'!$BB$27:$BN$27)*prop_idu_male)*Probability!BN134*Population!$DD134*(1-'By group'!BN$28*'By group'!BN$29)*'By group'!BN$23</f>
        <v>2.0118068974896944E-5</v>
      </c>
      <c r="AB134" s="229">
        <f>Probability!B134*'By group'!$AB$24*'By group'!B$23</f>
        <v>0</v>
      </c>
      <c r="AC134" s="229">
        <f>Probability!C134*'By group'!$AB$24*'By group'!C$23</f>
        <v>5.0133567508891586E-2</v>
      </c>
      <c r="AD134" s="229">
        <f>Probability!D134*'By group'!$AB$24*'By group'!D$23</f>
        <v>7.3104419476596391E-2</v>
      </c>
      <c r="AE134" s="229">
        <f>Probability!E134*'By group'!$AB$24*'By group'!E$23</f>
        <v>8.4646081960536301E-2</v>
      </c>
      <c r="AF134" s="229">
        <f>Probability!F134*'By group'!$AB$24*'By group'!F$23</f>
        <v>4.4992453797303864E-2</v>
      </c>
      <c r="AG134" s="229">
        <f>Probability!G134*'By group'!$AB$24*'By group'!G$23</f>
        <v>2.6983455216545601E-2</v>
      </c>
      <c r="AH134" s="229">
        <f>Probability!H134*'By group'!$AB$24*'By group'!H$23</f>
        <v>2.2698148130295775E-2</v>
      </c>
      <c r="AI134" s="229">
        <f>Probability!I134*'By group'!$AB$24*'By group'!I$23</f>
        <v>0</v>
      </c>
      <c r="AJ134" s="229">
        <f>Probability!J134*'By group'!$AB$24*'By group'!J$23</f>
        <v>0</v>
      </c>
      <c r="AK134" s="229">
        <f>Probability!K134*'By group'!$AB$24*'By group'!K$23</f>
        <v>0</v>
      </c>
      <c r="AL134" s="229">
        <f>Probability!L134*'By group'!$AB$24*'By group'!L$23</f>
        <v>7.6035597220234694E-4</v>
      </c>
      <c r="AM134" s="229">
        <f>Probability!M134*'By group'!$AB$24*'By group'!M$23</f>
        <v>1.1792829760610306E-3</v>
      </c>
      <c r="AN134" s="229">
        <f>Probability!N134*'By group'!$AB$24*'By group'!N$23</f>
        <v>9.4108725502779387E-4</v>
      </c>
      <c r="AO134" s="40">
        <f>Probability!AO134*'By group'!$AO$24*'By group'!AO$23</f>
        <v>0</v>
      </c>
      <c r="AP134" s="42">
        <f>Probability!AP134*'By group'!$AO$24*'By group'!AP$23</f>
        <v>6.7323832218794573E-3</v>
      </c>
      <c r="AQ134" s="42">
        <f>Probability!AQ134*'By group'!$AO$24*'By group'!AQ$23</f>
        <v>9.8007021469324763E-3</v>
      </c>
      <c r="AR134" s="42">
        <f>Probability!AR134*'By group'!$AO$24*'By group'!AR$23</f>
        <v>1.1316080878002928E-2</v>
      </c>
      <c r="AS134" s="42">
        <f>Probability!AS134*'By group'!$AO$24*'By group'!AS$23</f>
        <v>5.9998308758811821E-3</v>
      </c>
      <c r="AT134" s="42">
        <f>Probability!AT134*'By group'!$AO$24*'By group'!AT$23</f>
        <v>3.5907352321556782E-3</v>
      </c>
      <c r="AU134" s="42">
        <f>Probability!AU134*'By group'!$AO$24*'By group'!AU$23</f>
        <v>3.0068677114376101E-3</v>
      </c>
      <c r="AV134" s="42">
        <f>Probability!AV134*'By group'!$AO$24*'By group'!AV$23</f>
        <v>0</v>
      </c>
      <c r="AW134" s="42">
        <f>Probability!AW134*'By group'!$AO$24*'By group'!AW$23</f>
        <v>0</v>
      </c>
      <c r="AX134" s="42">
        <f>Probability!AX134*'By group'!$AO$24*'By group'!AX$23</f>
        <v>0</v>
      </c>
      <c r="AY134" s="42">
        <f>Probability!AY134*'By group'!$AO$24*'By group'!AY$23</f>
        <v>1.0069196980129088E-4</v>
      </c>
      <c r="AZ134" s="42">
        <f>Probability!AZ134*'By group'!$AO$24*'By group'!AZ$23</f>
        <v>1.5522369848818975E-4</v>
      </c>
      <c r="BA134" s="43">
        <f>Probability!BA134*'By group'!$AO$24*'By group'!BA$23</f>
        <v>1.2271110988262759E-4</v>
      </c>
      <c r="BB134" s="191">
        <f>prop_idu_part*Probability!BB134*'By group'!$BB$24*'By group'!BB$23+Probability!BB134*'By group'!$BB$30*'By group'!BB$31</f>
        <v>0</v>
      </c>
      <c r="BC134" s="191">
        <f>prop_idu_part*Probability!BC134*'By group'!$BB$24*'By group'!BC$23+Probability!BC134*'By group'!$BB$30*'By group'!BC$31</f>
        <v>5.8640231620105107E-2</v>
      </c>
      <c r="BD134" s="191">
        <f>prop_idu_part*Probability!BD134*'By group'!$BB$24*'By group'!BD$23+Probability!BD134*'By group'!$BB$30*'By group'!BD$31</f>
        <v>0.13716090737163816</v>
      </c>
      <c r="BE134" s="191">
        <f>prop_idu_part*Probability!BE134*'By group'!$BB$24*'By group'!BE$23+Probability!BE134*'By group'!$BB$30*'By group'!BE$31</f>
        <v>0.13419818584680016</v>
      </c>
      <c r="BF134" s="191">
        <f>prop_idu_part*Probability!BF134*'By group'!$BB$24*'By group'!BF$23+Probability!BF134*'By group'!$BB$30*'By group'!BF$31</f>
        <v>4.3868163958144989E-2</v>
      </c>
      <c r="BG134" s="191">
        <f>prop_idu_part*Probability!BG134*'By group'!$BB$24*'By group'!BG$23+Probability!BG134*'By group'!$BB$30*'By group'!BG$31</f>
        <v>1.3397003913278055E-2</v>
      </c>
      <c r="BH134" s="191">
        <f>prop_idu_part*Probability!BH134*'By group'!$BB$24*'By group'!BH$23+Probability!BH134*'By group'!$BB$30*'By group'!BH$31</f>
        <v>1.0508462577572403E-2</v>
      </c>
      <c r="BI134" s="191">
        <f>prop_idu_part*Probability!BI134*'By group'!$BB$24*'By group'!BI$23+Probability!BI134*'By group'!$BB$30*'By group'!BI$31</f>
        <v>0</v>
      </c>
      <c r="BJ134" s="191">
        <f>prop_idu_part*Probability!BJ134*'By group'!$BB$24*'By group'!BJ$23+Probability!BJ134*'By group'!$BB$30*'By group'!BJ$31</f>
        <v>0</v>
      </c>
      <c r="BK134" s="191">
        <f>prop_idu_part*Probability!BK134*'By group'!$BB$24*'By group'!BK$23+Probability!BK134*'By group'!$BB$30*'By group'!BK$31</f>
        <v>0</v>
      </c>
      <c r="BL134" s="191">
        <f>prop_idu_part*Probability!BL134*'By group'!$BB$24*'By group'!BL$23+Probability!BL134*'By group'!$BB$30*'By group'!BL$31</f>
        <v>4.7671115189757531E-3</v>
      </c>
      <c r="BM134" s="191">
        <f>prop_idu_part*Probability!BM134*'By group'!$BB$24*'By group'!BM$23+Probability!BM134*'By group'!$BB$30*'By group'!BM$31</f>
        <v>2.3832266824120626E-3</v>
      </c>
      <c r="BN134" s="192">
        <f>prop_idu_part*Probability!BN134*'By group'!$BB$24*'By group'!BN$23+Probability!BN134*'By group'!$BB$30*'By group'!BN$31</f>
        <v>1.7342058828815113E-3</v>
      </c>
    </row>
    <row r="135" spans="1:66" x14ac:dyDescent="0.25">
      <c r="A135">
        <f t="shared" si="2"/>
        <v>65.5</v>
      </c>
      <c r="B135" s="190">
        <f>((1-(1-prop_idu_part)*SUMPRODUCT(Population!$BB135:$BN135,'By group'!$BB$27:$BN$27)*(1-prop_idu_male)/SUMPRODUCT(Population!$B135:$N135,'By group'!$B$27:$N$27))*Probability!O135*'By group'!$B$24*'By group'!O$23+(1-prop_idu_part)*SUMPRODUCT(Population!$BB135:$BN135,'By group'!$BB$27:$BN$27)*(1-prop_idu_male)/SUMPRODUCT(Population!$B135:$N135,'By group'!$B$27:$N$27)*Probability!BB135*'By group'!$B$24*'By group'!BB$23+Probability!AB135*Population!$DE135*(1-'By group'!AB$28*cond_eff)*'By group'!AB$23*prop_sw_use)*(1-Population!$DG135*circ_eff)</f>
        <v>0</v>
      </c>
      <c r="C135" s="191">
        <f>((1-(1-prop_idu_part)*SUMPRODUCT(Population!$BB135:$BN135,'By group'!$BB$27:$BN$27)*(1-prop_idu_male)/SUMPRODUCT(Population!$B135:$N135,'By group'!$B$27:$N$27))*Probability!P135*'By group'!$B$24*'By group'!P$23+(1-prop_idu_part)*SUMPRODUCT(Population!$BB135:$BN135,'By group'!$BB$27:$BN$27)*(1-prop_idu_male)/SUMPRODUCT(Population!$B135:$N135,'By group'!$B$27:$N$27)*Probability!BC135*'By group'!$B$24*'By group'!BC$23+Probability!AC135*Population!$DE135*(1-'By group'!AC$28*cond_eff)*'By group'!AC$23*prop_sw_use)*(1-Population!$DG135*circ_eff)</f>
        <v>2.3146248862409009E-3</v>
      </c>
      <c r="D135" s="191">
        <f>((1-(1-prop_idu_part)*SUMPRODUCT(Population!$BB135:$BN135,'By group'!$BB$27:$BN$27)*(1-prop_idu_male)/SUMPRODUCT(Population!$B135:$N135,'By group'!$B$27:$N$27))*Probability!Q135*'By group'!$B$24*'By group'!Q$23+(1-prop_idu_part)*SUMPRODUCT(Population!$BB135:$BN135,'By group'!$BB$27:$BN$27)*(1-prop_idu_male)/SUMPRODUCT(Population!$B135:$N135,'By group'!$B$27:$N$27)*Probability!BD135*'By group'!$B$24*'By group'!BD$23+Probability!AD135*Population!$DE135*(1-'By group'!AD$28*cond_eff)*'By group'!AD$23*prop_sw_use)*(1-Population!$DG135*circ_eff)</f>
        <v>3.3865261548499895E-3</v>
      </c>
      <c r="E135" s="191">
        <f>((1-(1-prop_idu_part)*SUMPRODUCT(Population!$BB135:$BN135,'By group'!$BB$27:$BN$27)*(1-prop_idu_male)/SUMPRODUCT(Population!$B135:$N135,'By group'!$B$27:$N$27))*Probability!R135*'By group'!$B$24*'By group'!R$23+(1-prop_idu_part)*SUMPRODUCT(Population!$BB135:$BN135,'By group'!$BB$27:$BN$27)*(1-prop_idu_male)/SUMPRODUCT(Population!$B135:$N135,'By group'!$B$27:$N$27)*Probability!BE135*'By group'!$B$24*'By group'!BE$23+Probability!AE135*Population!$DE135*(1-'By group'!AE$28*cond_eff)*'By group'!AE$23*prop_sw_use)*(1-Population!$DG135*circ_eff)</f>
        <v>3.9397336267418381E-3</v>
      </c>
      <c r="F135" s="191">
        <f>((1-(1-prop_idu_part)*SUMPRODUCT(Population!$BB135:$BN135,'By group'!$BB$27:$BN$27)*(1-prop_idu_male)/SUMPRODUCT(Population!$B135:$N135,'By group'!$B$27:$N$27))*Probability!S135*'By group'!$B$24*'By group'!S$23+(1-prop_idu_part)*SUMPRODUCT(Population!$BB135:$BN135,'By group'!$BB$27:$BN$27)*(1-prop_idu_male)/SUMPRODUCT(Population!$B135:$N135,'By group'!$B$27:$N$27)*Probability!BF135*'By group'!$B$24*'By group'!BF$23+Probability!AF135*Population!$DE135*(1-'By group'!AF$28*cond_eff)*'By group'!AF$23*prop_sw_use)*(1-Population!$DG135*circ_eff)</f>
        <v>2.101667370738242E-3</v>
      </c>
      <c r="G135" s="191">
        <f>((1-(1-prop_idu_part)*SUMPRODUCT(Population!$BB135:$BN135,'By group'!$BB$27:$BN$27)*(1-prop_idu_male)/SUMPRODUCT(Population!$B135:$N135,'By group'!$B$27:$N$27))*Probability!T135*'By group'!$B$24*'By group'!T$23+(1-prop_idu_part)*SUMPRODUCT(Population!$BB135:$BN135,'By group'!$BB$27:$BN$27)*(1-prop_idu_male)/SUMPRODUCT(Population!$B135:$N135,'By group'!$B$27:$N$27)*Probability!BG135*'By group'!$B$24*'By group'!BG$23+Probability!AG135*Population!$DE135*(1-'By group'!AG$28*cond_eff)*'By group'!AG$23*prop_sw_use)*(1-Population!$DG135*circ_eff)</f>
        <v>1.2637342051686849E-3</v>
      </c>
      <c r="H135" s="191">
        <f>((1-(1-prop_idu_part)*SUMPRODUCT(Population!$BB135:$BN135,'By group'!$BB$27:$BN$27)*(1-prop_idu_male)/SUMPRODUCT(Population!$B135:$N135,'By group'!$B$27:$N$27))*Probability!U135*'By group'!$B$24*'By group'!U$23+(1-prop_idu_part)*SUMPRODUCT(Population!$BB135:$BN135,'By group'!$BB$27:$BN$27)*(1-prop_idu_male)/SUMPRODUCT(Population!$B135:$N135,'By group'!$B$27:$N$27)*Probability!BH135*'By group'!$B$24*'By group'!BH$23+Probability!AH135*Population!$DE135*(1-'By group'!AH$28*cond_eff)*'By group'!AH$23*prop_sw_use)*(1-Population!$DG135*circ_eff)</f>
        <v>1.0679593771987686E-3</v>
      </c>
      <c r="I135" s="191">
        <f>((1-(1-prop_idu_part)*SUMPRODUCT(Population!$BB135:$BN135,'By group'!$BB$27:$BN$27)*(1-prop_idu_male)/SUMPRODUCT(Population!$B135:$N135,'By group'!$B$27:$N$27))*Probability!V135*'By group'!$B$24*'By group'!V$23+(1-prop_idu_part)*SUMPRODUCT(Population!$BB135:$BN135,'By group'!$BB$27:$BN$27)*(1-prop_idu_male)/SUMPRODUCT(Population!$B135:$N135,'By group'!$B$27:$N$27)*Probability!BI135*'By group'!$B$24*'By group'!BI$23+Probability!AI135*Population!$DE135*(1-'By group'!AI$28*cond_eff)*'By group'!AI$23*prop_sw_use)*(1-Population!$DG135*circ_eff)</f>
        <v>0</v>
      </c>
      <c r="J135" s="191">
        <f>((1-(1-prop_idu_part)*SUMPRODUCT(Population!$BB135:$BN135,'By group'!$BB$27:$BN$27)*(1-prop_idu_male)/SUMPRODUCT(Population!$B135:$N135,'By group'!$B$27:$N$27))*Probability!W135*'By group'!$B$24*'By group'!W$23+(1-prop_idu_part)*SUMPRODUCT(Population!$BB135:$BN135,'By group'!$BB$27:$BN$27)*(1-prop_idu_male)/SUMPRODUCT(Population!$B135:$N135,'By group'!$B$27:$N$27)*Probability!BJ135*'By group'!$B$24*'By group'!BJ$23+Probability!AJ135*Population!$DE135*(1-'By group'!AJ$28*cond_eff)*'By group'!AJ$23*prop_sw_use)*(1-Population!$DG135*circ_eff)</f>
        <v>0</v>
      </c>
      <c r="K135" s="191">
        <f>((1-(1-prop_idu_part)*SUMPRODUCT(Population!$BB135:$BN135,'By group'!$BB$27:$BN$27)*(1-prop_idu_male)/SUMPRODUCT(Population!$B135:$N135,'By group'!$B$27:$N$27))*Probability!X135*'By group'!$B$24*'By group'!X$23+(1-prop_idu_part)*SUMPRODUCT(Population!$BB135:$BN135,'By group'!$BB$27:$BN$27)*(1-prop_idu_male)/SUMPRODUCT(Population!$B135:$N135,'By group'!$B$27:$N$27)*Probability!BK135*'By group'!$B$24*'By group'!BK$23+Probability!AK135*Population!$DE135*(1-'By group'!AK$28*cond_eff)*'By group'!AK$23*prop_sw_use)*(1-Population!$DG135*circ_eff)</f>
        <v>0</v>
      </c>
      <c r="L135" s="191">
        <f>((1-(1-prop_idu_part)*SUMPRODUCT(Population!$BB135:$BN135,'By group'!$BB$27:$BN$27)*(1-prop_idu_male)/SUMPRODUCT(Population!$B135:$N135,'By group'!$B$27:$N$27))*Probability!Y135*'By group'!$B$24*'By group'!Y$23+(1-prop_idu_part)*SUMPRODUCT(Population!$BB135:$BN135,'By group'!$BB$27:$BN$27)*(1-prop_idu_male)/SUMPRODUCT(Population!$B135:$N135,'By group'!$B$27:$N$27)*Probability!BL135*'By group'!$B$24*'By group'!BL$23+Probability!AL135*Population!$DE135*(1-'By group'!AL$28*cond_eff)*'By group'!AL$23*prop_sw_use)*(1-Population!$DG135*circ_eff)</f>
        <v>3.5789158200611905E-5</v>
      </c>
      <c r="M135" s="191">
        <f>((1-(1-prop_idu_part)*SUMPRODUCT(Population!$BB135:$BN135,'By group'!$BB$27:$BN$27)*(1-prop_idu_male)/SUMPRODUCT(Population!$B135:$N135,'By group'!$B$27:$N$27))*Probability!Z135*'By group'!$B$24*'By group'!Z$23+(1-prop_idu_part)*SUMPRODUCT(Population!$BB135:$BN135,'By group'!$BB$27:$BN$27)*(1-prop_idu_male)/SUMPRODUCT(Population!$B135:$N135,'By group'!$B$27:$N$27)*Probability!BM135*'By group'!$B$24*'By group'!BM$23+Probability!AM135*Population!$DE135*(1-'By group'!AM$28*cond_eff)*'By group'!AM$23*prop_sw_use)*(1-Population!$DG135*circ_eff)</f>
        <v>5.5799546160114881E-5</v>
      </c>
      <c r="N135" s="191">
        <f>((1-(1-prop_idu_part)*SUMPRODUCT(Population!$BB135:$BN135,'By group'!$BB$27:$BN$27)*(1-prop_idu_male)/SUMPRODUCT(Population!$B135:$N135,'By group'!$B$27:$N$27))*Probability!AA135*'By group'!$B$24*'By group'!AA$23+(1-prop_idu_part)*SUMPRODUCT(Population!$BB135:$BN135,'By group'!$BB$27:$BN$27)*(1-prop_idu_male)/SUMPRODUCT(Population!$B135:$N135,'By group'!$B$27:$N$27)*Probability!BN135*'By group'!$B$24*'By group'!BN$23+Probability!AN135*Population!$DE135*(1-'By group'!AN$28*cond_eff)*'By group'!AN$23*prop_sw_use)*(1-Population!$DG135*circ_eff)</f>
        <v>4.4803763348603441E-5</v>
      </c>
      <c r="O135" s="190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group'!$BB$27:$BN$27)*prop_idu_male))*Probability!B135*Population!$DC135*(1-'By group'!O$28*'By group'!O$29)*'By group'!B$23+(1-prop_idu_part)*SUMPRODUCT(Population!$BB135:$BN135,'By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group'!$BB$27:$BN$27)*prop_idu_male)*Probability!BB135*Population!$DD135*(1-'By group'!BB$28*'By group'!BB$29)*'By group'!BB$23</f>
        <v>0</v>
      </c>
      <c r="P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group'!$BB$27:$BN$27)*prop_idu_male))*Probability!C135*Population!$DC135*(1-'By group'!P$28*'By group'!P$29)*'By group'!C$23+(1-prop_idu_part)*SUMPRODUCT(Population!$BB135:$BN135,'By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group'!$BB$27:$BN$27)*prop_idu_male)*Probability!BC135*Population!$DD135*(1-'By group'!BC$28*'By group'!BC$29)*'By group'!BC$23</f>
        <v>1.071982214418054E-3</v>
      </c>
      <c r="Q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group'!$BB$27:$BN$27)*prop_idu_male))*Probability!D135*Population!$DC135*(1-'By group'!Q$28*'By group'!Q$29)*'By group'!D$23+(1-prop_idu_part)*SUMPRODUCT(Population!$BB135:$BN135,'By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group'!$BB$27:$BN$27)*prop_idu_male)*Probability!BD135*Population!$DD135*(1-'By group'!BD$28*'By group'!BD$29)*'By group'!BD$23</f>
        <v>1.5631226697685647E-3</v>
      </c>
      <c r="R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group'!$BB$27:$BN$27)*prop_idu_male))*Probability!E135*Population!$DC135*(1-'By group'!R$28*'By group'!R$29)*'By group'!E$23+(1-prop_idu_part)*SUMPRODUCT(Population!$BB135:$BN135,'By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group'!$BB$27:$BN$27)*prop_idu_male)*Probability!BE135*Population!$DD135*(1-'By group'!BE$28*'By group'!BE$29)*'By group'!BE$23</f>
        <v>1.8098589389854485E-3</v>
      </c>
      <c r="S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group'!$BB$27:$BN$27)*prop_idu_male))*Probability!F135*Population!$DC135*(1-'By group'!S$28*'By group'!S$29)*'By group'!F$23+(1-prop_idu_part)*SUMPRODUCT(Population!$BB135:$BN135,'By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group'!$BB$27:$BN$27)*prop_idu_male)*Probability!BF135*Population!$DD135*(1-'By group'!BF$28*'By group'!BF$29)*'By group'!BF$23</f>
        <v>9.6198842870846813E-4</v>
      </c>
      <c r="T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group'!$BB$27:$BN$27)*prop_idu_male))*Probability!G135*Population!$DC135*(1-'By group'!T$28*'By group'!T$29)*'By group'!G$23+(1-prop_idu_part)*SUMPRODUCT(Population!$BB135:$BN135,'By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group'!$BB$27:$BN$27)*prop_idu_male)*Probability!BG135*Population!$DD135*(1-'By group'!BG$28*'By group'!BG$29)*'By group'!BG$23</f>
        <v>5.7692956475866681E-4</v>
      </c>
      <c r="U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group'!$BB$27:$BN$27)*prop_idu_male))*Probability!H135*Population!$DC135*(1-'By group'!U$28*'By group'!U$29)*'By group'!H$23+(1-prop_idu_part)*SUMPRODUCT(Population!$BB135:$BN135,'By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group'!$BB$27:$BN$27)*prop_idu_male)*Probability!BH135*Population!$DD135*(1-'By group'!BH$28*'By group'!BH$29)*'By group'!BH$23</f>
        <v>4.8529717978032847E-4</v>
      </c>
      <c r="V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group'!$BB$27:$BN$27)*prop_idu_male))*Probability!I135*Population!$DC135*(1-'By group'!V$28*'By group'!V$29)*'By group'!I$23+(1-prop_idu_part)*SUMPRODUCT(Population!$BB135:$BN135,'By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group'!$BB$27:$BN$27)*prop_idu_male)*Probability!BI135*Population!$DD135*(1-'By group'!BI$28*'By group'!BI$29)*'By group'!BI$23</f>
        <v>0</v>
      </c>
      <c r="W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group'!$BB$27:$BN$27)*prop_idu_male))*Probability!J135*Population!$DC135*(1-'By group'!W$28*'By group'!W$29)*'By group'!J$23+(1-prop_idu_part)*SUMPRODUCT(Population!$BB135:$BN135,'By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group'!$BB$27:$BN$27)*prop_idu_male)*Probability!BJ135*Population!$DD135*(1-'By group'!BJ$28*'By group'!BJ$29)*'By group'!BJ$23</f>
        <v>0</v>
      </c>
      <c r="X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group'!$BB$27:$BN$27)*prop_idu_male))*Probability!K135*Population!$DC135*(1-'By group'!X$28*'By group'!X$29)*'By group'!K$23+(1-prop_idu_part)*SUMPRODUCT(Population!$BB135:$BN135,'By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group'!$BB$27:$BN$27)*prop_idu_male)*Probability!BK135*Population!$DD135*(1-'By group'!BK$28*'By group'!BK$29)*'By group'!BK$23</f>
        <v>0</v>
      </c>
      <c r="Y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group'!$BB$27:$BN$27)*prop_idu_male))*Probability!L135*Population!$DC135*(1-'By group'!Y$28*'By group'!Y$29)*'By group'!L$23+(1-prop_idu_part)*SUMPRODUCT(Population!$BB135:$BN135,'By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group'!$BB$27:$BN$27)*prop_idu_male)*Probability!BL135*Population!$DD135*(1-'By group'!BL$28*'By group'!BL$29)*'By group'!BL$23</f>
        <v>1.6256780992982506E-5</v>
      </c>
      <c r="Z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group'!$BB$27:$BN$27)*prop_idu_male))*Probability!M135*Population!$DC135*(1-'By group'!Z$28*'By group'!Z$29)*'By group'!M$23+(1-prop_idu_part)*SUMPRODUCT(Population!$BB135:$BN135,'By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group'!$BB$27:$BN$27)*prop_idu_male)*Probability!BM135*Population!$DD135*(1-'By group'!BM$28*'By group'!BM$29)*'By group'!BM$23</f>
        <v>2.5213214242168078E-5</v>
      </c>
      <c r="AA135" s="191">
        <f>(1-(1-prop_idu_part)*SUMPRODUCT(Population!$BB135:$BN135,'By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group'!$BB$27:$BN$27)*prop_idu_male))*Probability!N135*Population!$DC135*(1-'By group'!AA$28*'By group'!AA$29)*'By group'!N$23+(1-prop_idu_part)*SUMPRODUCT(Population!$BB135:$BN135,'By group'!$BB$27:$BN$27)*prop_idu_male/(SUMPRODUCT(Population!$B135:$N135,'By group'!$B$27:$N$27)-(1-prop_idu_part)*SUMPRODUCT(Population!$BB135:$BN135,'By group'!$BB$27:$BN$27)*(1-prop_idu_male)+(1-prop_idu_part)*SUMPRODUCT(Population!$BB135:$BN135,'By group'!$BB$27:$BN$27)*prop_idu_male)*Probability!BN135*Population!$DD135*(1-'By group'!BN$28*'By group'!BN$29)*'By group'!BN$23</f>
        <v>2.0120000404401478E-5</v>
      </c>
      <c r="AB135" s="229">
        <f>Probability!B135*'By group'!$AB$24*'By group'!B$23</f>
        <v>0</v>
      </c>
      <c r="AC135" s="229">
        <f>Probability!C135*'By group'!$AB$24*'By group'!C$23</f>
        <v>5.0135880326784357E-2</v>
      </c>
      <c r="AD135" s="229">
        <f>Probability!D135*'By group'!$AB$24*'By group'!D$23</f>
        <v>7.3108263218041106E-2</v>
      </c>
      <c r="AE135" s="229">
        <f>Probability!E135*'By group'!$AB$24*'By group'!E$23</f>
        <v>8.465141421573022E-2</v>
      </c>
      <c r="AF135" s="229">
        <f>Probability!F135*'By group'!$AB$24*'By group'!F$23</f>
        <v>4.4995686105935739E-2</v>
      </c>
      <c r="AG135" s="229">
        <f>Probability!G135*'By group'!$AB$24*'By group'!G$23</f>
        <v>2.6985578385810637E-2</v>
      </c>
      <c r="AH135" s="229">
        <f>Probability!H135*'By group'!$AB$24*'By group'!H$23</f>
        <v>2.2700200144389889E-2</v>
      </c>
      <c r="AI135" s="229">
        <f>Probability!I135*'By group'!$AB$24*'By group'!I$23</f>
        <v>0</v>
      </c>
      <c r="AJ135" s="229">
        <f>Probability!J135*'By group'!$AB$24*'By group'!J$23</f>
        <v>0</v>
      </c>
      <c r="AK135" s="229">
        <f>Probability!K135*'By group'!$AB$24*'By group'!K$23</f>
        <v>0</v>
      </c>
      <c r="AL135" s="229">
        <f>Probability!L135*'By group'!$AB$24*'By group'!L$23</f>
        <v>7.6042685755695505E-4</v>
      </c>
      <c r="AM135" s="229">
        <f>Probability!M135*'By group'!$AB$24*'By group'!M$23</f>
        <v>1.179409940249212E-3</v>
      </c>
      <c r="AN135" s="229">
        <f>Probability!N135*'By group'!$AB$24*'By group'!N$23</f>
        <v>9.411938212625379E-4</v>
      </c>
      <c r="AO135" s="40">
        <f>Probability!AO135*'By group'!$AO$24*'By group'!AO$23</f>
        <v>0</v>
      </c>
      <c r="AP135" s="42">
        <f>Probability!AP135*'By group'!$AO$24*'By group'!AP$23</f>
        <v>6.7399513873465143E-3</v>
      </c>
      <c r="AQ135" s="42">
        <f>Probability!AQ135*'By group'!$AO$24*'By group'!AQ$23</f>
        <v>9.8124605296945663E-3</v>
      </c>
      <c r="AR135" s="42">
        <f>Probability!AR135*'By group'!$AO$24*'By group'!AR$23</f>
        <v>1.1331039621234803E-2</v>
      </c>
      <c r="AS135" s="42">
        <f>Probability!AS135*'By group'!$AO$24*'By group'!AS$23</f>
        <v>6.0083918805573016E-3</v>
      </c>
      <c r="AT135" s="42">
        <f>Probability!AT135*'By group'!$AO$24*'By group'!AT$23</f>
        <v>3.5961631555449969E-3</v>
      </c>
      <c r="AU135" s="42">
        <f>Probability!AU135*'By group'!$AO$24*'By group'!AU$23</f>
        <v>3.0119311522455237E-3</v>
      </c>
      <c r="AV135" s="42">
        <f>Probability!AV135*'By group'!$AO$24*'By group'!AV$23</f>
        <v>0</v>
      </c>
      <c r="AW135" s="42">
        <f>Probability!AW135*'By group'!$AO$24*'By group'!AW$23</f>
        <v>0</v>
      </c>
      <c r="AX135" s="42">
        <f>Probability!AX135*'By group'!$AO$24*'By group'!AX$23</f>
        <v>0</v>
      </c>
      <c r="AY135" s="42">
        <f>Probability!AY135*'By group'!$AO$24*'By group'!AY$23</f>
        <v>1.0086307233447737E-4</v>
      </c>
      <c r="AZ135" s="42">
        <f>Probability!AZ135*'By group'!$AO$24*'By group'!AZ$23</f>
        <v>1.5552221274527428E-4</v>
      </c>
      <c r="BA135" s="43">
        <f>Probability!BA135*'By group'!$AO$24*'By group'!BA$23</f>
        <v>1.2298595281150099E-4</v>
      </c>
      <c r="BB135" s="191">
        <f>prop_idu_part*Probability!BB135*'By group'!$BB$24*'By group'!BB$23+Probability!BB135*'By group'!$BB$30*'By group'!BB$31</f>
        <v>0</v>
      </c>
      <c r="BC135" s="191">
        <f>prop_idu_part*Probability!BC135*'By group'!$BB$24*'By group'!BC$23+Probability!BC135*'By group'!$BB$30*'By group'!BC$31</f>
        <v>5.8640162017700642E-2</v>
      </c>
      <c r="BD135" s="191">
        <f>prop_idu_part*Probability!BD135*'By group'!$BB$24*'By group'!BD$23+Probability!BD135*'By group'!$BB$30*'By group'!BD$31</f>
        <v>0.13716101491385485</v>
      </c>
      <c r="BE135" s="191">
        <f>prop_idu_part*Probability!BE135*'By group'!$BB$24*'By group'!BE$23+Probability!BE135*'By group'!$BB$30*'By group'!BE$31</f>
        <v>0.13419871238314196</v>
      </c>
      <c r="BF135" s="191">
        <f>prop_idu_part*Probability!BF135*'By group'!$BB$24*'By group'!BF$23+Probability!BF135*'By group'!$BB$30*'By group'!BF$31</f>
        <v>4.3868454928179416E-2</v>
      </c>
      <c r="BG135" s="191">
        <f>prop_idu_part*Probability!BG135*'By group'!$BB$24*'By group'!BG$23+Probability!BG135*'By group'!$BB$30*'By group'!BG$31</f>
        <v>1.3397121077062927E-2</v>
      </c>
      <c r="BH135" s="191">
        <f>prop_idu_part*Probability!BH135*'By group'!$BB$24*'By group'!BH$23+Probability!BH135*'By group'!$BB$30*'By group'!BH$31</f>
        <v>1.0508594819758649E-2</v>
      </c>
      <c r="BI135" s="191">
        <f>prop_idu_part*Probability!BI135*'By group'!$BB$24*'By group'!BI$23+Probability!BI135*'By group'!$BB$30*'By group'!BI$31</f>
        <v>0</v>
      </c>
      <c r="BJ135" s="191">
        <f>prop_idu_part*Probability!BJ135*'By group'!$BB$24*'By group'!BJ$23+Probability!BJ135*'By group'!$BB$30*'By group'!BJ$31</f>
        <v>0</v>
      </c>
      <c r="BK135" s="191">
        <f>prop_idu_part*Probability!BK135*'By group'!$BB$24*'By group'!BK$23+Probability!BK135*'By group'!$BB$30*'By group'!BK$31</f>
        <v>0</v>
      </c>
      <c r="BL135" s="191">
        <f>prop_idu_part*Probability!BL135*'By group'!$BB$24*'By group'!BL$23+Probability!BL135*'By group'!$BB$30*'By group'!BL$31</f>
        <v>4.7671742303154133E-3</v>
      </c>
      <c r="BM135" s="191">
        <f>prop_idu_part*Probability!BM135*'By group'!$BB$24*'By group'!BM$23+Probability!BM135*'By group'!$BB$30*'By group'!BM$31</f>
        <v>2.383269693914186E-3</v>
      </c>
      <c r="BN135" s="192">
        <f>prop_idu_part*Probability!BN135*'By group'!$BB$24*'By group'!BN$23+Probability!BN135*'By group'!$BB$30*'By group'!BN$31</f>
        <v>1.7342445546699185E-3</v>
      </c>
    </row>
    <row r="136" spans="1:66" x14ac:dyDescent="0.25">
      <c r="A136">
        <f t="shared" si="2"/>
        <v>66</v>
      </c>
      <c r="B136" s="190">
        <f>((1-(1-prop_idu_part)*SUMPRODUCT(Population!$BB136:$BN136,'By group'!$BB$27:$BN$27)*(1-prop_idu_male)/SUMPRODUCT(Population!$B136:$N136,'By group'!$B$27:$N$27))*Probability!O136*'By group'!$B$24*'By group'!O$23+(1-prop_idu_part)*SUMPRODUCT(Population!$BB136:$BN136,'By group'!$BB$27:$BN$27)*(1-prop_idu_male)/SUMPRODUCT(Population!$B136:$N136,'By group'!$B$27:$N$27)*Probability!BB136*'By group'!$B$24*'By group'!BB$23+Probability!AB136*Population!$DE136*(1-'By group'!AB$28*cond_eff)*'By group'!AB$23*prop_sw_use)*(1-Population!$DG136*circ_eff)</f>
        <v>0</v>
      </c>
      <c r="C136" s="191">
        <f>((1-(1-prop_idu_part)*SUMPRODUCT(Population!$BB136:$BN136,'By group'!$BB$27:$BN$27)*(1-prop_idu_male)/SUMPRODUCT(Population!$B136:$N136,'By group'!$B$27:$N$27))*Probability!P136*'By group'!$B$24*'By group'!P$23+(1-prop_idu_part)*SUMPRODUCT(Population!$BB136:$BN136,'By group'!$BB$27:$BN$27)*(1-prop_idu_male)/SUMPRODUCT(Population!$B136:$N136,'By group'!$B$27:$N$27)*Probability!BC136*'By group'!$B$24*'By group'!BC$23+Probability!AC136*Population!$DE136*(1-'By group'!AC$28*cond_eff)*'By group'!AC$23*prop_sw_use)*(1-Population!$DG136*circ_eff)</f>
        <v>2.3146962892850067E-3</v>
      </c>
      <c r="D136" s="191">
        <f>((1-(1-prop_idu_part)*SUMPRODUCT(Population!$BB136:$BN136,'By group'!$BB$27:$BN$27)*(1-prop_idu_male)/SUMPRODUCT(Population!$B136:$N136,'By group'!$B$27:$N$27))*Probability!Q136*'By group'!$B$24*'By group'!Q$23+(1-prop_idu_part)*SUMPRODUCT(Population!$BB136:$BN136,'By group'!$BB$27:$BN$27)*(1-prop_idu_male)/SUMPRODUCT(Population!$B136:$N136,'By group'!$B$27:$N$27)*Probability!BD136*'By group'!$B$24*'By group'!BD$23+Probability!AD136*Population!$DE136*(1-'By group'!AD$28*cond_eff)*'By group'!AD$23*prop_sw_use)*(1-Population!$DG136*circ_eff)</f>
        <v>3.3866499168532654E-3</v>
      </c>
      <c r="E136" s="191">
        <f>((1-(1-prop_idu_part)*SUMPRODUCT(Population!$BB136:$BN136,'By group'!$BB$27:$BN$27)*(1-prop_idu_male)/SUMPRODUCT(Population!$B136:$N136,'By group'!$B$27:$N$27))*Probability!R136*'By group'!$B$24*'By group'!R$23+(1-prop_idu_part)*SUMPRODUCT(Population!$BB136:$BN136,'By group'!$BB$27:$BN$27)*(1-prop_idu_male)/SUMPRODUCT(Population!$B136:$N136,'By group'!$B$27:$N$27)*Probability!BE136*'By group'!$B$24*'By group'!BE$23+Probability!AE136*Population!$DE136*(1-'By group'!AE$28*cond_eff)*'By group'!AE$23*prop_sw_use)*(1-Population!$DG136*circ_eff)</f>
        <v>3.9399146722263389E-3</v>
      </c>
      <c r="F136" s="191">
        <f>((1-(1-prop_idu_part)*SUMPRODUCT(Population!$BB136:$BN136,'By group'!$BB$27:$BN$27)*(1-prop_idu_male)/SUMPRODUCT(Population!$B136:$N136,'By group'!$B$27:$N$27))*Probability!S136*'By group'!$B$24*'By group'!S$23+(1-prop_idu_part)*SUMPRODUCT(Population!$BB136:$BN136,'By group'!$BB$27:$BN$27)*(1-prop_idu_male)/SUMPRODUCT(Population!$B136:$N136,'By group'!$B$27:$N$27)*Probability!BF136*'By group'!$B$24*'By group'!BF$23+Probability!AF136*Population!$DE136*(1-'By group'!AF$28*cond_eff)*'By group'!AF$23*prop_sw_use)*(1-Population!$DG136*circ_eff)</f>
        <v>2.1017811468410546E-3</v>
      </c>
      <c r="G136" s="191">
        <f>((1-(1-prop_idu_part)*SUMPRODUCT(Population!$BB136:$BN136,'By group'!$BB$27:$BN$27)*(1-prop_idu_male)/SUMPRODUCT(Population!$B136:$N136,'By group'!$B$27:$N$27))*Probability!T136*'By group'!$B$24*'By group'!T$23+(1-prop_idu_part)*SUMPRODUCT(Population!$BB136:$BN136,'By group'!$BB$27:$BN$27)*(1-prop_idu_male)/SUMPRODUCT(Population!$B136:$N136,'By group'!$B$27:$N$27)*Probability!BG136*'By group'!$B$24*'By group'!BG$23+Probability!AG136*Population!$DE136*(1-'By group'!AG$28*cond_eff)*'By group'!AG$23*prop_sw_use)*(1-Population!$DG136*circ_eff)</f>
        <v>1.2638109203969236E-3</v>
      </c>
      <c r="H136" s="191">
        <f>((1-(1-prop_idu_part)*SUMPRODUCT(Population!$BB136:$BN136,'By group'!$BB$27:$BN$27)*(1-prop_idu_male)/SUMPRODUCT(Population!$B136:$N136,'By group'!$B$27:$N$27))*Probability!U136*'By group'!$B$24*'By group'!U$23+(1-prop_idu_part)*SUMPRODUCT(Population!$BB136:$BN136,'By group'!$BB$27:$BN$27)*(1-prop_idu_male)/SUMPRODUCT(Population!$B136:$N136,'By group'!$B$27:$N$27)*Probability!BH136*'By group'!$B$24*'By group'!BH$23+Probability!AH136*Population!$DE136*(1-'By group'!AH$28*cond_eff)*'By group'!AH$23*prop_sw_use)*(1-Population!$DG136*circ_eff)</f>
        <v>1.0680372117145287E-3</v>
      </c>
      <c r="I136" s="191">
        <f>((1-(1-prop_idu_part)*SUMPRODUCT(Population!$BB136:$BN136,'By group'!$BB$27:$BN$27)*(1-prop_idu_male)/SUMPRODUCT(Population!$B136:$N136,'By group'!$B$27:$N$27))*Probability!V136*'By group'!$B$24*'By group'!V$23+(1-prop_idu_part)*SUMPRODUCT(Population!$BB136:$BN136,'By group'!$BB$27:$BN$27)*(1-prop_idu_male)/SUMPRODUCT(Population!$B136:$N136,'By group'!$B$27:$N$27)*Probability!BI136*'By group'!$B$24*'By group'!BI$23+Probability!AI136*Population!$DE136*(1-'By group'!AI$28*cond_eff)*'By group'!AI$23*prop_sw_use)*(1-Population!$DG136*circ_eff)</f>
        <v>0</v>
      </c>
      <c r="J136" s="191">
        <f>((1-(1-prop_idu_part)*SUMPRODUCT(Population!$BB136:$BN136,'By group'!$BB$27:$BN$27)*(1-prop_idu_male)/SUMPRODUCT(Population!$B136:$N136,'By group'!$B$27:$N$27))*Probability!W136*'By group'!$B$24*'By group'!W$23+(1-prop_idu_part)*SUMPRODUCT(Population!$BB136:$BN136,'By group'!$BB$27:$BN$27)*(1-prop_idu_male)/SUMPRODUCT(Population!$B136:$N136,'By group'!$B$27:$N$27)*Probability!BJ136*'By group'!$B$24*'By group'!BJ$23+Probability!AJ136*Population!$DE136*(1-'By group'!AJ$28*cond_eff)*'By group'!AJ$23*prop_sw_use)*(1-Population!$DG136*circ_eff)</f>
        <v>0</v>
      </c>
      <c r="K136" s="191">
        <f>((1-(1-prop_idu_part)*SUMPRODUCT(Population!$BB136:$BN136,'By group'!$BB$27:$BN$27)*(1-prop_idu_male)/SUMPRODUCT(Population!$B136:$N136,'By group'!$B$27:$N$27))*Probability!X136*'By group'!$B$24*'By group'!X$23+(1-prop_idu_part)*SUMPRODUCT(Population!$BB136:$BN136,'By group'!$BB$27:$BN$27)*(1-prop_idu_male)/SUMPRODUCT(Population!$B136:$N136,'By group'!$B$27:$N$27)*Probability!BK136*'By group'!$B$24*'By group'!BK$23+Probability!AK136*Population!$DE136*(1-'By group'!AK$28*cond_eff)*'By group'!AK$23*prop_sw_use)*(1-Population!$DG136*circ_eff)</f>
        <v>0</v>
      </c>
      <c r="L136" s="191">
        <f>((1-(1-prop_idu_part)*SUMPRODUCT(Population!$BB136:$BN136,'By group'!$BB$27:$BN$27)*(1-prop_idu_male)/SUMPRODUCT(Population!$B136:$N136,'By group'!$B$27:$N$27))*Probability!Y136*'By group'!$B$24*'By group'!Y$23+(1-prop_idu_part)*SUMPRODUCT(Population!$BB136:$BN136,'By group'!$BB$27:$BN$27)*(1-prop_idu_male)/SUMPRODUCT(Population!$B136:$N136,'By group'!$B$27:$N$27)*Probability!BL136*'By group'!$B$24*'By group'!BL$23+Probability!AL136*Population!$DE136*(1-'By group'!AL$28*cond_eff)*'By group'!AL$23*prop_sw_use)*(1-Population!$DG136*circ_eff)</f>
        <v>3.5791854244735804E-5</v>
      </c>
      <c r="M136" s="191">
        <f>((1-(1-prop_idu_part)*SUMPRODUCT(Population!$BB136:$BN136,'By group'!$BB$27:$BN$27)*(1-prop_idu_male)/SUMPRODUCT(Population!$B136:$N136,'By group'!$B$27:$N$27))*Probability!Z136*'By group'!$B$24*'By group'!Z$23+(1-prop_idu_part)*SUMPRODUCT(Population!$BB136:$BN136,'By group'!$BB$27:$BN$27)*(1-prop_idu_male)/SUMPRODUCT(Population!$B136:$N136,'By group'!$B$27:$N$27)*Probability!BM136*'By group'!$B$24*'By group'!BM$23+Probability!AM136*Population!$DE136*(1-'By group'!AM$28*cond_eff)*'By group'!AM$23*prop_sw_use)*(1-Population!$DG136*circ_eff)</f>
        <v>5.5804637705266329E-5</v>
      </c>
      <c r="N136" s="191">
        <f>((1-(1-prop_idu_part)*SUMPRODUCT(Population!$BB136:$BN136,'By group'!$BB$27:$BN$27)*(1-prop_idu_male)/SUMPRODUCT(Population!$B136:$N136,'By group'!$B$27:$N$27))*Probability!AA136*'By group'!$B$24*'By group'!AA$23+(1-prop_idu_part)*SUMPRODUCT(Population!$BB136:$BN136,'By group'!$BB$27:$BN$27)*(1-prop_idu_male)/SUMPRODUCT(Population!$B136:$N136,'By group'!$B$27:$N$27)*Probability!BN136*'By group'!$B$24*'By group'!BN$23+Probability!AN136*Population!$DE136*(1-'By group'!AN$28*cond_eff)*'By group'!AN$23*prop_sw_use)*(1-Population!$DG136*circ_eff)</f>
        <v>4.4808391810554564E-5</v>
      </c>
      <c r="O136" s="190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group'!$BB$27:$BN$27)*prop_idu_male))*Probability!B136*Population!$DC136*(1-'By group'!O$28*'By group'!O$29)*'By group'!B$23+(1-prop_idu_part)*SUMPRODUCT(Population!$BB136:$BN136,'By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group'!$BB$27:$BN$27)*prop_idu_male)*Probability!BB136*Population!$DD136*(1-'By group'!BB$28*'By group'!BB$29)*'By group'!BB$23</f>
        <v>0</v>
      </c>
      <c r="P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group'!$BB$27:$BN$27)*prop_idu_male))*Probability!C136*Population!$DC136*(1-'By group'!P$28*'By group'!P$29)*'By group'!C$23+(1-prop_idu_part)*SUMPRODUCT(Population!$BB136:$BN136,'By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group'!$BB$27:$BN$27)*prop_idu_male)*Probability!BC136*Population!$DD136*(1-'By group'!BC$28*'By group'!BC$29)*'By group'!BC$23</f>
        <v>1.0720121703042484E-3</v>
      </c>
      <c r="Q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group'!$BB$27:$BN$27)*prop_idu_male))*Probability!D136*Population!$DC136*(1-'By group'!Q$28*'By group'!Q$29)*'By group'!D$23+(1-prop_idu_part)*SUMPRODUCT(Population!$BB136:$BN136,'By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group'!$BB$27:$BN$27)*prop_idu_male)*Probability!BD136*Population!$DD136*(1-'By group'!BD$28*'By group'!BD$29)*'By group'!BD$23</f>
        <v>1.5631760992837996E-3</v>
      </c>
      <c r="R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group'!$BB$27:$BN$27)*prop_idu_male))*Probability!E136*Population!$DC136*(1-'By group'!R$28*'By group'!R$29)*'By group'!E$23+(1-prop_idu_part)*SUMPRODUCT(Population!$BB136:$BN136,'By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group'!$BB$27:$BN$27)*prop_idu_male)*Probability!BE136*Population!$DD136*(1-'By group'!BE$28*'By group'!BE$29)*'By group'!BE$23</f>
        <v>1.8099390727193982E-3</v>
      </c>
      <c r="S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group'!$BB$27:$BN$27)*prop_idu_male))*Probability!F136*Population!$DC136*(1-'By group'!S$28*'By group'!S$29)*'By group'!F$23+(1-prop_idu_part)*SUMPRODUCT(Population!$BB136:$BN136,'By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group'!$BB$27:$BN$27)*prop_idu_male)*Probability!BF136*Population!$DD136*(1-'By group'!BF$28*'By group'!BF$29)*'By group'!BF$23</f>
        <v>9.6203929267835219E-4</v>
      </c>
      <c r="T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group'!$BB$27:$BN$27)*prop_idu_male))*Probability!G136*Population!$DC136*(1-'By group'!T$28*'By group'!T$29)*'By group'!G$23+(1-prop_idu_part)*SUMPRODUCT(Population!$BB136:$BN136,'By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group'!$BB$27:$BN$27)*prop_idu_male)*Probability!BG136*Population!$DD136*(1-'By group'!BG$28*'By group'!BG$29)*'By group'!BG$23</f>
        <v>5.7696392769415359E-4</v>
      </c>
      <c r="U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group'!$BB$27:$BN$27)*prop_idu_male))*Probability!H136*Population!$DC136*(1-'By group'!U$28*'By group'!U$29)*'By group'!H$23+(1-prop_idu_part)*SUMPRODUCT(Population!$BB136:$BN136,'By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group'!$BB$27:$BN$27)*prop_idu_male)*Probability!BH136*Population!$DD136*(1-'By group'!BH$28*'By group'!BH$29)*'By group'!BH$23</f>
        <v>4.8533173450035651E-4</v>
      </c>
      <c r="V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group'!$BB$27:$BN$27)*prop_idu_male))*Probability!I136*Population!$DC136*(1-'By group'!V$28*'By group'!V$29)*'By group'!I$23+(1-prop_idu_part)*SUMPRODUCT(Population!$BB136:$BN136,'By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group'!$BB$27:$BN$27)*prop_idu_male)*Probability!BI136*Population!$DD136*(1-'By group'!BI$28*'By group'!BI$29)*'By group'!BI$23</f>
        <v>0</v>
      </c>
      <c r="W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group'!$BB$27:$BN$27)*prop_idu_male))*Probability!J136*Population!$DC136*(1-'By group'!W$28*'By group'!W$29)*'By group'!J$23+(1-prop_idu_part)*SUMPRODUCT(Population!$BB136:$BN136,'By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group'!$BB$27:$BN$27)*prop_idu_male)*Probability!BJ136*Population!$DD136*(1-'By group'!BJ$28*'By group'!BJ$29)*'By group'!BJ$23</f>
        <v>0</v>
      </c>
      <c r="X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group'!$BB$27:$BN$27)*prop_idu_male))*Probability!K136*Population!$DC136*(1-'By group'!X$28*'By group'!X$29)*'By group'!K$23+(1-prop_idu_part)*SUMPRODUCT(Population!$BB136:$BN136,'By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group'!$BB$27:$BN$27)*prop_idu_male)*Probability!BK136*Population!$DD136*(1-'By group'!BK$28*'By group'!BK$29)*'By group'!BK$23</f>
        <v>0</v>
      </c>
      <c r="Y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group'!$BB$27:$BN$27)*prop_idu_male))*Probability!L136*Population!$DC136*(1-'By group'!Y$28*'By group'!Y$29)*'By group'!L$23+(1-prop_idu_part)*SUMPRODUCT(Population!$BB136:$BN136,'By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group'!$BB$27:$BN$27)*prop_idu_male)*Probability!BL136*Population!$DD136*(1-'By group'!BL$28*'By group'!BL$29)*'By group'!BL$23</f>
        <v>1.6257981902758236E-5</v>
      </c>
      <c r="Z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group'!$BB$27:$BN$27)*prop_idu_male))*Probability!M136*Population!$DC136*(1-'By group'!Z$28*'By group'!Z$29)*'By group'!M$23+(1-prop_idu_part)*SUMPRODUCT(Population!$BB136:$BN136,'By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group'!$BB$27:$BN$27)*prop_idu_male)*Probability!BM136*Population!$DD136*(1-'By group'!BM$28*'By group'!BM$29)*'By group'!BM$23</f>
        <v>2.5215442002304181E-5</v>
      </c>
      <c r="AA136" s="191">
        <f>(1-(1-prop_idu_part)*SUMPRODUCT(Population!$BB136:$BN136,'By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group'!$BB$27:$BN$27)*prop_idu_male))*Probability!N136*Population!$DC136*(1-'By group'!AA$28*'By group'!AA$29)*'By group'!N$23+(1-prop_idu_part)*SUMPRODUCT(Population!$BB136:$BN136,'By group'!$BB$27:$BN$27)*prop_idu_male/(SUMPRODUCT(Population!$B136:$N136,'By group'!$B$27:$N$27)-(1-prop_idu_part)*SUMPRODUCT(Population!$BB136:$BN136,'By group'!$BB$27:$BN$27)*(1-prop_idu_male)+(1-prop_idu_part)*SUMPRODUCT(Population!$BB136:$BN136,'By group'!$BB$27:$BN$27)*prop_idu_male)*Probability!BN136*Population!$DD136*(1-'By group'!BN$28*'By group'!BN$29)*'By group'!BN$23</f>
        <v>2.0121918154405484E-5</v>
      </c>
      <c r="AB136" s="229">
        <f>Probability!B136*'By group'!$AB$24*'By group'!B$23</f>
        <v>0</v>
      </c>
      <c r="AC136" s="229">
        <f>Probability!C136*'By group'!$AB$24*'By group'!C$23</f>
        <v>5.0138113465331514E-2</v>
      </c>
      <c r="AD136" s="229">
        <f>Probability!D136*'By group'!$AB$24*'By group'!D$23</f>
        <v>7.3111975645905394E-2</v>
      </c>
      <c r="AE136" s="229">
        <f>Probability!E136*'By group'!$AB$24*'By group'!E$23</f>
        <v>8.4656567525052212E-2</v>
      </c>
      <c r="AF136" s="229">
        <f>Probability!F136*'By group'!$AB$24*'By group'!F$23</f>
        <v>4.4998812223003379E-2</v>
      </c>
      <c r="AG136" s="229">
        <f>Probability!G136*'By group'!$AB$24*'By group'!G$23</f>
        <v>2.6987633743103763E-2</v>
      </c>
      <c r="AH136" s="229">
        <f>Probability!H136*'By group'!$AB$24*'By group'!H$23</f>
        <v>2.270219340597332E-2</v>
      </c>
      <c r="AI136" s="229">
        <f>Probability!I136*'By group'!$AB$24*'By group'!I$23</f>
        <v>0</v>
      </c>
      <c r="AJ136" s="229">
        <f>Probability!J136*'By group'!$AB$24*'By group'!J$23</f>
        <v>0</v>
      </c>
      <c r="AK136" s="229">
        <f>Probability!K136*'By group'!$AB$24*'By group'!K$23</f>
        <v>0</v>
      </c>
      <c r="AL136" s="229">
        <f>Probability!L136*'By group'!$AB$24*'By group'!L$23</f>
        <v>7.6049565867069441E-4</v>
      </c>
      <c r="AM136" s="229">
        <f>Probability!M136*'By group'!$AB$24*'By group'!M$23</f>
        <v>1.1795337360178209E-3</v>
      </c>
      <c r="AN136" s="229">
        <f>Probability!N136*'By group'!$AB$24*'By group'!N$23</f>
        <v>9.4129916081484434E-4</v>
      </c>
      <c r="AO136" s="40">
        <f>Probability!AO136*'By group'!$AO$24*'By group'!AO$23</f>
        <v>0</v>
      </c>
      <c r="AP136" s="42">
        <f>Probability!AP136*'By group'!$AO$24*'By group'!AP$23</f>
        <v>6.7472823383547681E-3</v>
      </c>
      <c r="AQ136" s="42">
        <f>Probability!AQ136*'By group'!$AO$24*'By group'!AQ$23</f>
        <v>9.8238515893379341E-3</v>
      </c>
      <c r="AR136" s="42">
        <f>Probability!AR136*'By group'!$AO$24*'By group'!AR$23</f>
        <v>1.1345534939741414E-2</v>
      </c>
      <c r="AS136" s="42">
        <f>Probability!AS136*'By group'!$AO$24*'By group'!AS$23</f>
        <v>6.0166899914925387E-3</v>
      </c>
      <c r="AT136" s="42">
        <f>Probability!AT136*'By group'!$AO$24*'By group'!AT$23</f>
        <v>3.6014258198686895E-3</v>
      </c>
      <c r="AU136" s="42">
        <f>Probability!AU136*'By group'!$AO$24*'By group'!AU$23</f>
        <v>3.0168436563639007E-3</v>
      </c>
      <c r="AV136" s="42">
        <f>Probability!AV136*'By group'!$AO$24*'By group'!AV$23</f>
        <v>0</v>
      </c>
      <c r="AW136" s="42">
        <f>Probability!AW136*'By group'!$AO$24*'By group'!AW$23</f>
        <v>0</v>
      </c>
      <c r="AX136" s="42">
        <f>Probability!AX136*'By group'!$AO$24*'By group'!AX$23</f>
        <v>0</v>
      </c>
      <c r="AY136" s="42">
        <f>Probability!AY136*'By group'!$AO$24*'By group'!AY$23</f>
        <v>1.010290778229114E-4</v>
      </c>
      <c r="AZ136" s="42">
        <f>Probability!AZ136*'By group'!$AO$24*'By group'!AZ$23</f>
        <v>1.5581207939669814E-4</v>
      </c>
      <c r="BA136" s="43">
        <f>Probability!BA136*'By group'!$AO$24*'By group'!BA$23</f>
        <v>1.2325319114352227E-4</v>
      </c>
      <c r="BB136" s="191">
        <f>prop_idu_part*Probability!BB136*'By group'!$BB$24*'By group'!BB$23+Probability!BB136*'By group'!$BB$30*'By group'!BB$31</f>
        <v>0</v>
      </c>
      <c r="BC136" s="191">
        <f>prop_idu_part*Probability!BC136*'By group'!$BB$24*'By group'!BC$23+Probability!BC136*'By group'!$BB$30*'By group'!BC$31</f>
        <v>5.8640094071752961E-2</v>
      </c>
      <c r="BD136" s="191">
        <f>prop_idu_part*Probability!BD136*'By group'!$BB$24*'By group'!BD$23+Probability!BD136*'By group'!$BB$30*'By group'!BD$31</f>
        <v>0.13716111827788682</v>
      </c>
      <c r="BE136" s="191">
        <f>prop_idu_part*Probability!BE136*'By group'!$BB$24*'By group'!BE$23+Probability!BE136*'By group'!$BB$30*'By group'!BE$31</f>
        <v>0.13419922286672303</v>
      </c>
      <c r="BF136" s="191">
        <f>prop_idu_part*Probability!BF136*'By group'!$BB$24*'By group'!BF$23+Probability!BF136*'By group'!$BB$30*'By group'!BF$31</f>
        <v>4.3868737495234442E-2</v>
      </c>
      <c r="BG136" s="191">
        <f>prop_idu_part*Probability!BG136*'By group'!$BB$24*'By group'!BG$23+Probability!BG136*'By group'!$BB$30*'By group'!BG$31</f>
        <v>1.3397235010611143E-2</v>
      </c>
      <c r="BH136" s="191">
        <f>prop_idu_part*Probability!BH136*'By group'!$BB$24*'By group'!BH$23+Probability!BH136*'By group'!$BB$30*'By group'!BH$31</f>
        <v>1.0508723891539574E-2</v>
      </c>
      <c r="BI136" s="191">
        <f>prop_idu_part*Probability!BI136*'By group'!$BB$24*'By group'!BI$23+Probability!BI136*'By group'!$BB$30*'By group'!BI$31</f>
        <v>0</v>
      </c>
      <c r="BJ136" s="191">
        <f>prop_idu_part*Probability!BJ136*'By group'!$BB$24*'By group'!BJ$23+Probability!BJ136*'By group'!$BB$30*'By group'!BJ$31</f>
        <v>0</v>
      </c>
      <c r="BK136" s="191">
        <f>prop_idu_part*Probability!BK136*'By group'!$BB$24*'By group'!BK$23+Probability!BK136*'By group'!$BB$30*'By group'!BK$31</f>
        <v>0</v>
      </c>
      <c r="BL136" s="191">
        <f>prop_idu_part*Probability!BL136*'By group'!$BB$24*'By group'!BL$23+Probability!BL136*'By group'!$BB$30*'By group'!BL$31</f>
        <v>4.7672353973844282E-3</v>
      </c>
      <c r="BM136" s="191">
        <f>prop_idu_part*Probability!BM136*'By group'!$BB$24*'By group'!BM$23+Probability!BM136*'By group'!$BB$30*'By group'!BM$31</f>
        <v>2.3833118280864735E-3</v>
      </c>
      <c r="BN136" s="192">
        <f>prop_idu_part*Probability!BN136*'By group'!$BB$24*'By group'!BN$23+Probability!BN136*'By group'!$BB$30*'By group'!BN$31</f>
        <v>1.7342828728568144E-3</v>
      </c>
    </row>
    <row r="137" spans="1:66" x14ac:dyDescent="0.25">
      <c r="A137">
        <f t="shared" si="2"/>
        <v>66.5</v>
      </c>
      <c r="B137" s="190">
        <f>((1-(1-prop_idu_part)*SUMPRODUCT(Population!$BB137:$BN137,'By group'!$BB$27:$BN$27)*(1-prop_idu_male)/SUMPRODUCT(Population!$B137:$N137,'By group'!$B$27:$N$27))*Probability!O137*'By group'!$B$24*'By group'!O$23+(1-prop_idu_part)*SUMPRODUCT(Population!$BB137:$BN137,'By group'!$BB$27:$BN$27)*(1-prop_idu_male)/SUMPRODUCT(Population!$B137:$N137,'By group'!$B$27:$N$27)*Probability!BB137*'By group'!$B$24*'By group'!BB$23+Probability!AB137*Population!$DE137*(1-'By group'!AB$28*cond_eff)*'By group'!AB$23*prop_sw_use)*(1-Population!$DG137*circ_eff)</f>
        <v>0</v>
      </c>
      <c r="C137" s="191">
        <f>((1-(1-prop_idu_part)*SUMPRODUCT(Population!$BB137:$BN137,'By group'!$BB$27:$BN$27)*(1-prop_idu_male)/SUMPRODUCT(Population!$B137:$N137,'By group'!$B$27:$N$27))*Probability!P137*'By group'!$B$24*'By group'!P$23+(1-prop_idu_part)*SUMPRODUCT(Population!$BB137:$BN137,'By group'!$BB$27:$BN$27)*(1-prop_idu_male)/SUMPRODUCT(Population!$B137:$N137,'By group'!$B$27:$N$27)*Probability!BC137*'By group'!$B$24*'By group'!BC$23+Probability!AC137*Population!$DE137*(1-'By group'!AC$28*cond_eff)*'By group'!AC$23*prop_sw_use)*(1-Population!$DG137*circ_eff)</f>
        <v>2.314765160366362E-3</v>
      </c>
      <c r="D137" s="191">
        <f>((1-(1-prop_idu_part)*SUMPRODUCT(Population!$BB137:$BN137,'By group'!$BB$27:$BN$27)*(1-prop_idu_male)/SUMPRODUCT(Population!$B137:$N137,'By group'!$B$27:$N$27))*Probability!Q137*'By group'!$B$24*'By group'!Q$23+(1-prop_idu_part)*SUMPRODUCT(Population!$BB137:$BN137,'By group'!$BB$27:$BN$27)*(1-prop_idu_male)/SUMPRODUCT(Population!$B137:$N137,'By group'!$B$27:$N$27)*Probability!BD137*'By group'!$B$24*'By group'!BD$23+Probability!AD137*Population!$DE137*(1-'By group'!AD$28*cond_eff)*'By group'!AD$23*prop_sw_use)*(1-Population!$DG137*circ_eff)</f>
        <v>3.3867693148756199E-3</v>
      </c>
      <c r="E137" s="191">
        <f>((1-(1-prop_idu_part)*SUMPRODUCT(Population!$BB137:$BN137,'By group'!$BB$27:$BN$27)*(1-prop_idu_male)/SUMPRODUCT(Population!$B137:$N137,'By group'!$B$27:$N$27))*Probability!R137*'By group'!$B$24*'By group'!R$23+(1-prop_idu_part)*SUMPRODUCT(Population!$BB137:$BN137,'By group'!$BB$27:$BN$27)*(1-prop_idu_male)/SUMPRODUCT(Population!$B137:$N137,'By group'!$B$27:$N$27)*Probability!BE137*'By group'!$B$24*'By group'!BE$23+Probability!AE137*Population!$DE137*(1-'By group'!AE$28*cond_eff)*'By group'!AE$23*prop_sw_use)*(1-Population!$DG137*circ_eff)</f>
        <v>3.9400893897436869E-3</v>
      </c>
      <c r="F137" s="191">
        <f>((1-(1-prop_idu_part)*SUMPRODUCT(Population!$BB137:$BN137,'By group'!$BB$27:$BN$27)*(1-prop_idu_male)/SUMPRODUCT(Population!$B137:$N137,'By group'!$B$27:$N$27))*Probability!S137*'By group'!$B$24*'By group'!S$23+(1-prop_idu_part)*SUMPRODUCT(Population!$BB137:$BN137,'By group'!$BB$27:$BN$27)*(1-prop_idu_male)/SUMPRODUCT(Population!$B137:$N137,'By group'!$B$27:$N$27)*Probability!BF137*'By group'!$B$24*'By group'!BF$23+Probability!AF137*Population!$DE137*(1-'By group'!AF$28*cond_eff)*'By group'!AF$23*prop_sw_use)*(1-Population!$DG137*circ_eff)</f>
        <v>2.1018909891646564E-3</v>
      </c>
      <c r="G137" s="191">
        <f>((1-(1-prop_idu_part)*SUMPRODUCT(Population!$BB137:$BN137,'By group'!$BB$27:$BN$27)*(1-prop_idu_male)/SUMPRODUCT(Population!$B137:$N137,'By group'!$B$27:$N$27))*Probability!T137*'By group'!$B$24*'By group'!T$23+(1-prop_idu_part)*SUMPRODUCT(Population!$BB137:$BN137,'By group'!$BB$27:$BN$27)*(1-prop_idu_male)/SUMPRODUCT(Population!$B137:$N137,'By group'!$B$27:$N$27)*Probability!BG137*'By group'!$B$24*'By group'!BG$23+Probability!AG137*Population!$DE137*(1-'By group'!AG$28*cond_eff)*'By group'!AG$23*prop_sw_use)*(1-Population!$DG137*circ_eff)</f>
        <v>1.2638850280748057E-3</v>
      </c>
      <c r="H137" s="191">
        <f>((1-(1-prop_idu_part)*SUMPRODUCT(Population!$BB137:$BN137,'By group'!$BB$27:$BN$27)*(1-prop_idu_male)/SUMPRODUCT(Population!$B137:$N137,'By group'!$B$27:$N$27))*Probability!U137*'By group'!$B$24*'By group'!U$23+(1-prop_idu_part)*SUMPRODUCT(Population!$BB137:$BN137,'By group'!$BB$27:$BN$27)*(1-prop_idu_male)/SUMPRODUCT(Population!$B137:$N137,'By group'!$B$27:$N$27)*Probability!BH137*'By group'!$B$24*'By group'!BH$23+Probability!AH137*Population!$DE137*(1-'By group'!AH$28*cond_eff)*'By group'!AH$23*prop_sw_use)*(1-Population!$DG137*circ_eff)</f>
        <v>1.0681125913331781E-3</v>
      </c>
      <c r="I137" s="191">
        <f>((1-(1-prop_idu_part)*SUMPRODUCT(Population!$BB137:$BN137,'By group'!$BB$27:$BN$27)*(1-prop_idu_male)/SUMPRODUCT(Population!$B137:$N137,'By group'!$B$27:$N$27))*Probability!V137*'By group'!$B$24*'By group'!V$23+(1-prop_idu_part)*SUMPRODUCT(Population!$BB137:$BN137,'By group'!$BB$27:$BN$27)*(1-prop_idu_male)/SUMPRODUCT(Population!$B137:$N137,'By group'!$B$27:$N$27)*Probability!BI137*'By group'!$B$24*'By group'!BI$23+Probability!AI137*Population!$DE137*(1-'By group'!AI$28*cond_eff)*'By group'!AI$23*prop_sw_use)*(1-Population!$DG137*circ_eff)</f>
        <v>0</v>
      </c>
      <c r="J137" s="191">
        <f>((1-(1-prop_idu_part)*SUMPRODUCT(Population!$BB137:$BN137,'By group'!$BB$27:$BN$27)*(1-prop_idu_male)/SUMPRODUCT(Population!$B137:$N137,'By group'!$B$27:$N$27))*Probability!W137*'By group'!$B$24*'By group'!W$23+(1-prop_idu_part)*SUMPRODUCT(Population!$BB137:$BN137,'By group'!$BB$27:$BN$27)*(1-prop_idu_male)/SUMPRODUCT(Population!$B137:$N137,'By group'!$B$27:$N$27)*Probability!BJ137*'By group'!$B$24*'By group'!BJ$23+Probability!AJ137*Population!$DE137*(1-'By group'!AJ$28*cond_eff)*'By group'!AJ$23*prop_sw_use)*(1-Population!$DG137*circ_eff)</f>
        <v>0</v>
      </c>
      <c r="K137" s="191">
        <f>((1-(1-prop_idu_part)*SUMPRODUCT(Population!$BB137:$BN137,'By group'!$BB$27:$BN$27)*(1-prop_idu_male)/SUMPRODUCT(Population!$B137:$N137,'By group'!$B$27:$N$27))*Probability!X137*'By group'!$B$24*'By group'!X$23+(1-prop_idu_part)*SUMPRODUCT(Population!$BB137:$BN137,'By group'!$BB$27:$BN$27)*(1-prop_idu_male)/SUMPRODUCT(Population!$B137:$N137,'By group'!$B$27:$N$27)*Probability!BK137*'By group'!$B$24*'By group'!BK$23+Probability!AK137*Population!$DE137*(1-'By group'!AK$28*cond_eff)*'By group'!AK$23*prop_sw_use)*(1-Population!$DG137*circ_eff)</f>
        <v>0</v>
      </c>
      <c r="L137" s="191">
        <f>((1-(1-prop_idu_part)*SUMPRODUCT(Population!$BB137:$BN137,'By group'!$BB$27:$BN$27)*(1-prop_idu_male)/SUMPRODUCT(Population!$B137:$N137,'By group'!$B$27:$N$27))*Probability!Y137*'By group'!$B$24*'By group'!Y$23+(1-prop_idu_part)*SUMPRODUCT(Population!$BB137:$BN137,'By group'!$BB$27:$BN$27)*(1-prop_idu_male)/SUMPRODUCT(Population!$B137:$N137,'By group'!$B$27:$N$27)*Probability!BL137*'By group'!$B$24*'By group'!BL$23+Probability!AL137*Population!$DE137*(1-'By group'!AL$28*cond_eff)*'By group'!AL$23*prop_sw_use)*(1-Population!$DG137*circ_eff)</f>
        <v>3.5794462964367021E-5</v>
      </c>
      <c r="M137" s="191">
        <f>((1-(1-prop_idu_part)*SUMPRODUCT(Population!$BB137:$BN137,'By group'!$BB$27:$BN$27)*(1-prop_idu_male)/SUMPRODUCT(Population!$B137:$N137,'By group'!$B$27:$N$27))*Probability!Z137*'By group'!$B$24*'By group'!Z$23+(1-prop_idu_part)*SUMPRODUCT(Population!$BB137:$BN137,'By group'!$BB$27:$BN$27)*(1-prop_idu_male)/SUMPRODUCT(Population!$B137:$N137,'By group'!$B$27:$N$27)*Probability!BM137*'By group'!$B$24*'By group'!BM$23+Probability!AM137*Population!$DE137*(1-'By group'!AM$28*cond_eff)*'By group'!AM$23*prop_sw_use)*(1-Population!$DG137*circ_eff)</f>
        <v>5.5809579827669568E-5</v>
      </c>
      <c r="N137" s="191">
        <f>((1-(1-prop_idu_part)*SUMPRODUCT(Population!$BB137:$BN137,'By group'!$BB$27:$BN$27)*(1-prop_idu_male)/SUMPRODUCT(Population!$B137:$N137,'By group'!$B$27:$N$27))*Probability!AA137*'By group'!$B$24*'By group'!AA$23+(1-prop_idu_part)*SUMPRODUCT(Population!$BB137:$BN137,'By group'!$BB$27:$BN$27)*(1-prop_idu_male)/SUMPRODUCT(Population!$B137:$N137,'By group'!$B$27:$N$27)*Probability!BN137*'By group'!$B$24*'By group'!BN$23+Probability!AN137*Population!$DE137*(1-'By group'!AN$28*cond_eff)*'By group'!AN$23*prop_sw_use)*(1-Population!$DG137*circ_eff)</f>
        <v>4.48129296138191E-5</v>
      </c>
      <c r="O137" s="190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group'!$BB$27:$BN$27)*prop_idu_male))*Probability!B137*Population!$DC137*(1-'By group'!O$28*'By group'!O$29)*'By group'!B$23+(1-prop_idu_part)*SUMPRODUCT(Population!$BB137:$BN137,'By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group'!$BB$27:$BN$27)*prop_idu_male)*Probability!BB137*Population!$DD137*(1-'By group'!BB$28*'By group'!BB$29)*'By group'!BB$23</f>
        <v>0</v>
      </c>
      <c r="P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group'!$BB$27:$BN$27)*prop_idu_male))*Probability!C137*Population!$DC137*(1-'By group'!P$28*'By group'!P$29)*'By group'!C$23+(1-prop_idu_part)*SUMPRODUCT(Population!$BB137:$BN137,'By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group'!$BB$27:$BN$27)*prop_idu_male)*Probability!BC137*Population!$DD137*(1-'By group'!BC$28*'By group'!BC$29)*'By group'!BC$23</f>
        <v>1.0720411305855842E-3</v>
      </c>
      <c r="Q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group'!$BB$27:$BN$27)*prop_idu_male))*Probability!D137*Population!$DC137*(1-'By group'!Q$28*'By group'!Q$29)*'By group'!D$23+(1-prop_idu_part)*SUMPRODUCT(Population!$BB137:$BN137,'By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group'!$BB$27:$BN$27)*prop_idu_male)*Probability!BD137*Population!$DD137*(1-'By group'!BD$28*'By group'!BD$29)*'By group'!BD$23</f>
        <v>1.5632277620926027E-3</v>
      </c>
      <c r="R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group'!$BB$27:$BN$27)*prop_idu_male))*Probability!E137*Population!$DC137*(1-'By group'!R$28*'By group'!R$29)*'By group'!E$23+(1-prop_idu_part)*SUMPRODUCT(Population!$BB137:$BN137,'By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group'!$BB$27:$BN$27)*prop_idu_male)*Probability!BE137*Population!$DD137*(1-'By group'!BE$28*'By group'!BE$29)*'By group'!BE$23</f>
        <v>1.8100165965333388E-3</v>
      </c>
      <c r="S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group'!$BB$27:$BN$27)*prop_idu_male))*Probability!F137*Population!$DC137*(1-'By group'!S$28*'By group'!S$29)*'By group'!F$23+(1-prop_idu_part)*SUMPRODUCT(Population!$BB137:$BN137,'By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group'!$BB$27:$BN$27)*prop_idu_male)*Probability!BF137*Population!$DD137*(1-'By group'!BF$28*'By group'!BF$29)*'By group'!BF$23</f>
        <v>9.6208853422868727E-4</v>
      </c>
      <c r="T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group'!$BB$27:$BN$27)*prop_idu_male))*Probability!G137*Population!$DC137*(1-'By group'!T$28*'By group'!T$29)*'By group'!G$23+(1-prop_idu_part)*SUMPRODUCT(Population!$BB137:$BN137,'By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group'!$BB$27:$BN$27)*prop_idu_male)*Probability!BG137*Population!$DD137*(1-'By group'!BG$28*'By group'!BG$29)*'By group'!BG$23</f>
        <v>5.7699722744367966E-4</v>
      </c>
      <c r="U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group'!$BB$27:$BN$27)*prop_idu_male))*Probability!H137*Population!$DC137*(1-'By group'!U$28*'By group'!U$29)*'By group'!H$23+(1-prop_idu_part)*SUMPRODUCT(Population!$BB137:$BN137,'By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group'!$BB$27:$BN$27)*prop_idu_male)*Probability!BH137*Population!$DD137*(1-'By group'!BH$28*'By group'!BH$29)*'By group'!BH$23</f>
        <v>4.8536534515550869E-4</v>
      </c>
      <c r="V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group'!$BB$27:$BN$27)*prop_idu_male))*Probability!I137*Population!$DC137*(1-'By group'!V$28*'By group'!V$29)*'By group'!I$23+(1-prop_idu_part)*SUMPRODUCT(Population!$BB137:$BN137,'By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group'!$BB$27:$BN$27)*prop_idu_male)*Probability!BI137*Population!$DD137*(1-'By group'!BI$28*'By group'!BI$29)*'By group'!BI$23</f>
        <v>0</v>
      </c>
      <c r="W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group'!$BB$27:$BN$27)*prop_idu_male))*Probability!J137*Population!$DC137*(1-'By group'!W$28*'By group'!W$29)*'By group'!J$23+(1-prop_idu_part)*SUMPRODUCT(Population!$BB137:$BN137,'By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group'!$BB$27:$BN$27)*prop_idu_male)*Probability!BJ137*Population!$DD137*(1-'By group'!BJ$28*'By group'!BJ$29)*'By group'!BJ$23</f>
        <v>0</v>
      </c>
      <c r="X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group'!$BB$27:$BN$27)*prop_idu_male))*Probability!K137*Population!$DC137*(1-'By group'!X$28*'By group'!X$29)*'By group'!K$23+(1-prop_idu_part)*SUMPRODUCT(Population!$BB137:$BN137,'By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group'!$BB$27:$BN$27)*prop_idu_male)*Probability!BK137*Population!$DD137*(1-'By group'!BK$28*'By group'!BK$29)*'By group'!BK$23</f>
        <v>0</v>
      </c>
      <c r="Y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group'!$BB$27:$BN$27)*prop_idu_male))*Probability!L137*Population!$DC137*(1-'By group'!Y$28*'By group'!Y$29)*'By group'!L$23+(1-prop_idu_part)*SUMPRODUCT(Population!$BB137:$BN137,'By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group'!$BB$27:$BN$27)*prop_idu_male)*Probability!BL137*Population!$DD137*(1-'By group'!BL$28*'By group'!BL$29)*'By group'!BL$23</f>
        <v>1.6259148823317444E-5</v>
      </c>
      <c r="Z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group'!$BB$27:$BN$27)*prop_idu_male))*Probability!M137*Population!$DC137*(1-'By group'!Z$28*'By group'!Z$29)*'By group'!M$23+(1-prop_idu_part)*SUMPRODUCT(Population!$BB137:$BN137,'By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group'!$BB$27:$BN$27)*prop_idu_male)*Probability!BM137*Population!$DD137*(1-'By group'!BM$28*'By group'!BM$29)*'By group'!BM$23</f>
        <v>2.521761710075442E-5</v>
      </c>
      <c r="AA137" s="191">
        <f>(1-(1-prop_idu_part)*SUMPRODUCT(Population!$BB137:$BN137,'By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group'!$BB$27:$BN$27)*prop_idu_male))*Probability!N137*Population!$DC137*(1-'By group'!AA$28*'By group'!AA$29)*'By group'!N$23+(1-prop_idu_part)*SUMPRODUCT(Population!$BB137:$BN137,'By group'!$BB$27:$BN$27)*prop_idu_male/(SUMPRODUCT(Population!$B137:$N137,'By group'!$B$27:$N$27)-(1-prop_idu_part)*SUMPRODUCT(Population!$BB137:$BN137,'By group'!$BB$27:$BN$27)*(1-prop_idu_male)+(1-prop_idu_part)*SUMPRODUCT(Population!$BB137:$BN137,'By group'!$BB$27:$BN$27)*prop_idu_male)*Probability!BN137*Population!$DD137*(1-'By group'!BN$28*'By group'!BN$29)*'By group'!BN$23</f>
        <v>2.0123818315422951E-5</v>
      </c>
      <c r="AB137" s="229">
        <f>Probability!B137*'By group'!$AB$24*'By group'!B$23</f>
        <v>0</v>
      </c>
      <c r="AC137" s="229">
        <f>Probability!C137*'By group'!$AB$24*'By group'!C$23</f>
        <v>5.0140269787786872E-2</v>
      </c>
      <c r="AD137" s="229">
        <f>Probability!D137*'By group'!$AB$24*'By group'!D$23</f>
        <v>7.3115561340778512E-2</v>
      </c>
      <c r="AE137" s="229">
        <f>Probability!E137*'By group'!$AB$24*'By group'!E$23</f>
        <v>8.4661547717117813E-2</v>
      </c>
      <c r="AF137" s="229">
        <f>Probability!F137*'By group'!$AB$24*'By group'!F$23</f>
        <v>4.5001835331353095E-2</v>
      </c>
      <c r="AG137" s="229">
        <f>Probability!G137*'By group'!$AB$24*'By group'!G$23</f>
        <v>2.6989623109405003E-2</v>
      </c>
      <c r="AH137" s="229">
        <f>Probability!H137*'By group'!$AB$24*'By group'!H$23</f>
        <v>2.2704128838618089E-2</v>
      </c>
      <c r="AI137" s="229">
        <f>Probability!I137*'By group'!$AB$24*'By group'!I$23</f>
        <v>0</v>
      </c>
      <c r="AJ137" s="229">
        <f>Probability!J137*'By group'!$AB$24*'By group'!J$23</f>
        <v>0</v>
      </c>
      <c r="AK137" s="229">
        <f>Probability!K137*'By group'!$AB$24*'By group'!K$23</f>
        <v>0</v>
      </c>
      <c r="AL137" s="229">
        <f>Probability!L137*'By group'!$AB$24*'By group'!L$23</f>
        <v>7.6056241202172522E-4</v>
      </c>
      <c r="AM137" s="229">
        <f>Probability!M137*'By group'!$AB$24*'By group'!M$23</f>
        <v>1.1796543588810163E-3</v>
      </c>
      <c r="AN137" s="229">
        <f>Probability!N137*'By group'!$AB$24*'By group'!N$23</f>
        <v>9.414031120135118E-4</v>
      </c>
      <c r="AO137" s="40">
        <f>Probability!AO137*'By group'!$AO$24*'By group'!AO$23</f>
        <v>0</v>
      </c>
      <c r="AP137" s="42">
        <f>Probability!AP137*'By group'!$AO$24*'By group'!AP$23</f>
        <v>6.7543820312695336E-3</v>
      </c>
      <c r="AQ137" s="42">
        <f>Probability!AQ137*'By group'!$AO$24*'By group'!AQ$23</f>
        <v>9.8348844417123927E-3</v>
      </c>
      <c r="AR137" s="42">
        <f>Probability!AR137*'By group'!$AO$24*'By group'!AR$23</f>
        <v>1.1359578071424226E-2</v>
      </c>
      <c r="AS137" s="42">
        <f>Probability!AS137*'By group'!$AO$24*'By group'!AS$23</f>
        <v>6.0247314438372293E-3</v>
      </c>
      <c r="AT137" s="42">
        <f>Probability!AT137*'By group'!$AO$24*'By group'!AT$23</f>
        <v>3.6065270664229253E-3</v>
      </c>
      <c r="AU137" s="42">
        <f>Probability!AU137*'By group'!$AO$24*'By group'!AU$23</f>
        <v>3.0216085713674788E-3</v>
      </c>
      <c r="AV137" s="42">
        <f>Probability!AV137*'By group'!$AO$24*'By group'!AV$23</f>
        <v>0</v>
      </c>
      <c r="AW137" s="42">
        <f>Probability!AW137*'By group'!$AO$24*'By group'!AW$23</f>
        <v>0</v>
      </c>
      <c r="AX137" s="42">
        <f>Probability!AX137*'By group'!$AO$24*'By group'!AX$23</f>
        <v>0</v>
      </c>
      <c r="AY137" s="42">
        <f>Probability!AY137*'By group'!$AO$24*'By group'!AY$23</f>
        <v>1.0119009895621719E-4</v>
      </c>
      <c r="AZ137" s="42">
        <f>Probability!AZ137*'By group'!$AO$24*'By group'!AZ$23</f>
        <v>1.5609347775715155E-4</v>
      </c>
      <c r="BA137" s="43">
        <f>Probability!BA137*'By group'!$AO$24*'By group'!BA$23</f>
        <v>1.2351296684033711E-4</v>
      </c>
      <c r="BB137" s="191">
        <f>prop_idu_part*Probability!BB137*'By group'!$BB$24*'By group'!BB$23+Probability!BB137*'By group'!$BB$30*'By group'!BB$31</f>
        <v>0</v>
      </c>
      <c r="BC137" s="191">
        <f>prop_idu_part*Probability!BC137*'By group'!$BB$24*'By group'!BC$23+Probability!BC137*'By group'!$BB$30*'By group'!BC$31</f>
        <v>5.8640027783379178E-2</v>
      </c>
      <c r="BD137" s="191">
        <f>prop_idu_part*Probability!BD137*'By group'!$BB$24*'By group'!BD$23+Probability!BD137*'By group'!$BB$30*'By group'!BD$31</f>
        <v>0.13716121764570147</v>
      </c>
      <c r="BE137" s="191">
        <f>prop_idu_part*Probability!BE137*'By group'!$BB$24*'By group'!BE$23+Probability!BE137*'By group'!$BB$30*'By group'!BE$31</f>
        <v>0.13419971768318628</v>
      </c>
      <c r="BF137" s="191">
        <f>prop_idu_part*Probability!BF137*'By group'!$BB$24*'By group'!BF$23+Probability!BF137*'By group'!$BB$30*'By group'!BF$31</f>
        <v>4.3869011817414059E-2</v>
      </c>
      <c r="BG137" s="191">
        <f>prop_idu_part*Probability!BG137*'By group'!$BB$24*'By group'!BG$23+Probability!BG137*'By group'!$BB$30*'By group'!BG$31</f>
        <v>1.3397345759872888E-2</v>
      </c>
      <c r="BH137" s="191">
        <f>prop_idu_part*Probability!BH137*'By group'!$BB$24*'By group'!BH$23+Probability!BH137*'By group'!$BB$30*'By group'!BH$31</f>
        <v>1.0508849792699166E-2</v>
      </c>
      <c r="BI137" s="191">
        <f>prop_idu_part*Probability!BI137*'By group'!$BB$24*'By group'!BI$23+Probability!BI137*'By group'!$BB$30*'By group'!BI$31</f>
        <v>0</v>
      </c>
      <c r="BJ137" s="191">
        <f>prop_idu_part*Probability!BJ137*'By group'!$BB$24*'By group'!BJ$23+Probability!BJ137*'By group'!$BB$30*'By group'!BJ$31</f>
        <v>0</v>
      </c>
      <c r="BK137" s="191">
        <f>prop_idu_part*Probability!BK137*'By group'!$BB$24*'By group'!BK$23+Probability!BK137*'By group'!$BB$30*'By group'!BK$31</f>
        <v>0</v>
      </c>
      <c r="BL137" s="191">
        <f>prop_idu_part*Probability!BL137*'By group'!$BB$24*'By group'!BL$23+Probability!BL137*'By group'!$BB$30*'By group'!BL$31</f>
        <v>4.7672950233343496E-3</v>
      </c>
      <c r="BM137" s="191">
        <f>prop_idu_part*Probability!BM137*'By group'!$BB$24*'By group'!BM$23+Probability!BM137*'By group'!$BB$30*'By group'!BM$31</f>
        <v>2.3833530670860754E-3</v>
      </c>
      <c r="BN137" s="192">
        <f>prop_idu_part*Probability!BN137*'By group'!$BB$24*'By group'!BN$23+Probability!BN137*'By group'!$BB$30*'By group'!BN$31</f>
        <v>1.7343207769557642E-3</v>
      </c>
    </row>
    <row r="138" spans="1:66" x14ac:dyDescent="0.25">
      <c r="A138">
        <f t="shared" si="2"/>
        <v>67</v>
      </c>
      <c r="B138" s="190">
        <f>((1-(1-prop_idu_part)*SUMPRODUCT(Population!$BB138:$BN138,'By group'!$BB$27:$BN$27)*(1-prop_idu_male)/SUMPRODUCT(Population!$B138:$N138,'By group'!$B$27:$N$27))*Probability!O138*'By group'!$B$24*'By group'!O$23+(1-prop_idu_part)*SUMPRODUCT(Population!$BB138:$BN138,'By group'!$BB$27:$BN$27)*(1-prop_idu_male)/SUMPRODUCT(Population!$B138:$N138,'By group'!$B$27:$N$27)*Probability!BB138*'By group'!$B$24*'By group'!BB$23+Probability!AB138*Population!$DE138*(1-'By group'!AB$28*cond_eff)*'By group'!AB$23*prop_sw_use)*(1-Population!$DG138*circ_eff)</f>
        <v>0</v>
      </c>
      <c r="C138" s="191">
        <f>((1-(1-prop_idu_part)*SUMPRODUCT(Population!$BB138:$BN138,'By group'!$BB$27:$BN$27)*(1-prop_idu_male)/SUMPRODUCT(Population!$B138:$N138,'By group'!$B$27:$N$27))*Probability!P138*'By group'!$B$24*'By group'!P$23+(1-prop_idu_part)*SUMPRODUCT(Population!$BB138:$BN138,'By group'!$BB$27:$BN$27)*(1-prop_idu_male)/SUMPRODUCT(Population!$B138:$N138,'By group'!$B$27:$N$27)*Probability!BC138*'By group'!$B$24*'By group'!BC$23+Probability!AC138*Population!$DE138*(1-'By group'!AC$28*cond_eff)*'By group'!AC$23*prop_sw_use)*(1-Population!$DG138*circ_eff)</f>
        <v>2.3148315990674769E-3</v>
      </c>
      <c r="D138" s="191">
        <f>((1-(1-prop_idu_part)*SUMPRODUCT(Population!$BB138:$BN138,'By group'!$BB$27:$BN$27)*(1-prop_idu_male)/SUMPRODUCT(Population!$B138:$N138,'By group'!$B$27:$N$27))*Probability!Q138*'By group'!$B$24*'By group'!Q$23+(1-prop_idu_part)*SUMPRODUCT(Population!$BB138:$BN138,'By group'!$BB$27:$BN$27)*(1-prop_idu_male)/SUMPRODUCT(Population!$B138:$N138,'By group'!$B$27:$N$27)*Probability!BD138*'By group'!$B$24*'By group'!BD$23+Probability!AD138*Population!$DE138*(1-'By group'!AD$28*cond_eff)*'By group'!AD$23*prop_sw_use)*(1-Population!$DG138*circ_eff)</f>
        <v>3.3868845181453818E-3</v>
      </c>
      <c r="E138" s="191">
        <f>((1-(1-prop_idu_part)*SUMPRODUCT(Population!$BB138:$BN138,'By group'!$BB$27:$BN$27)*(1-prop_idu_male)/SUMPRODUCT(Population!$B138:$N138,'By group'!$B$27:$N$27))*Probability!R138*'By group'!$B$24*'By group'!R$23+(1-prop_idu_part)*SUMPRODUCT(Population!$BB138:$BN138,'By group'!$BB$27:$BN$27)*(1-prop_idu_male)/SUMPRODUCT(Population!$B138:$N138,'By group'!$B$27:$N$27)*Probability!BE138*'By group'!$B$24*'By group'!BE$23+Probability!AE138*Population!$DE138*(1-'By group'!AE$28*cond_eff)*'By group'!AE$23*prop_sw_use)*(1-Population!$DG138*circ_eff)</f>
        <v>3.9402580170016825E-3</v>
      </c>
      <c r="F138" s="191">
        <f>((1-(1-prop_idu_part)*SUMPRODUCT(Population!$BB138:$BN138,'By group'!$BB$27:$BN$27)*(1-prop_idu_male)/SUMPRODUCT(Population!$B138:$N138,'By group'!$B$27:$N$27))*Probability!S138*'By group'!$B$24*'By group'!S$23+(1-prop_idu_part)*SUMPRODUCT(Population!$BB138:$BN138,'By group'!$BB$27:$BN$27)*(1-prop_idu_male)/SUMPRODUCT(Population!$B138:$N138,'By group'!$B$27:$N$27)*Probability!BF138*'By group'!$B$24*'By group'!BF$23+Probability!AF138*Population!$DE138*(1-'By group'!AF$28*cond_eff)*'By group'!AF$23*prop_sw_use)*(1-Population!$DG138*circ_eff)</f>
        <v>2.101997039753585E-3</v>
      </c>
      <c r="G138" s="191">
        <f>((1-(1-prop_idu_part)*SUMPRODUCT(Population!$BB138:$BN138,'By group'!$BB$27:$BN$27)*(1-prop_idu_male)/SUMPRODUCT(Population!$B138:$N138,'By group'!$B$27:$N$27))*Probability!T138*'By group'!$B$24*'By group'!T$23+(1-prop_idu_part)*SUMPRODUCT(Population!$BB138:$BN138,'By group'!$BB$27:$BN$27)*(1-prop_idu_male)/SUMPRODUCT(Population!$B138:$N138,'By group'!$B$27:$N$27)*Probability!BG138*'By group'!$B$24*'By group'!BG$23+Probability!AG138*Population!$DE138*(1-'By group'!AG$28*cond_eff)*'By group'!AG$23*prop_sw_use)*(1-Population!$DG138*circ_eff)</f>
        <v>1.263956617348715E-3</v>
      </c>
      <c r="H138" s="191">
        <f>((1-(1-prop_idu_part)*SUMPRODUCT(Population!$BB138:$BN138,'By group'!$BB$27:$BN$27)*(1-prop_idu_male)/SUMPRODUCT(Population!$B138:$N138,'By group'!$B$27:$N$27))*Probability!U138*'By group'!$B$24*'By group'!U$23+(1-prop_idu_part)*SUMPRODUCT(Population!$BB138:$BN138,'By group'!$BB$27:$BN$27)*(1-prop_idu_male)/SUMPRODUCT(Population!$B138:$N138,'By group'!$B$27:$N$27)*Probability!BH138*'By group'!$B$24*'By group'!BH$23+Probability!AH138*Population!$DE138*(1-'By group'!AH$28*cond_eff)*'By group'!AH$23*prop_sw_use)*(1-Population!$DG138*circ_eff)</f>
        <v>1.0681855824992786E-3</v>
      </c>
      <c r="I138" s="191">
        <f>((1-(1-prop_idu_part)*SUMPRODUCT(Population!$BB138:$BN138,'By group'!$BB$27:$BN$27)*(1-prop_idu_male)/SUMPRODUCT(Population!$B138:$N138,'By group'!$B$27:$N$27))*Probability!V138*'By group'!$B$24*'By group'!V$23+(1-prop_idu_part)*SUMPRODUCT(Population!$BB138:$BN138,'By group'!$BB$27:$BN$27)*(1-prop_idu_male)/SUMPRODUCT(Population!$B138:$N138,'By group'!$B$27:$N$27)*Probability!BI138*'By group'!$B$24*'By group'!BI$23+Probability!AI138*Population!$DE138*(1-'By group'!AI$28*cond_eff)*'By group'!AI$23*prop_sw_use)*(1-Population!$DG138*circ_eff)</f>
        <v>0</v>
      </c>
      <c r="J138" s="191">
        <f>((1-(1-prop_idu_part)*SUMPRODUCT(Population!$BB138:$BN138,'By group'!$BB$27:$BN$27)*(1-prop_idu_male)/SUMPRODUCT(Population!$B138:$N138,'By group'!$B$27:$N$27))*Probability!W138*'By group'!$B$24*'By group'!W$23+(1-prop_idu_part)*SUMPRODUCT(Population!$BB138:$BN138,'By group'!$BB$27:$BN$27)*(1-prop_idu_male)/SUMPRODUCT(Population!$B138:$N138,'By group'!$B$27:$N$27)*Probability!BJ138*'By group'!$B$24*'By group'!BJ$23+Probability!AJ138*Population!$DE138*(1-'By group'!AJ$28*cond_eff)*'By group'!AJ$23*prop_sw_use)*(1-Population!$DG138*circ_eff)</f>
        <v>0</v>
      </c>
      <c r="K138" s="191">
        <f>((1-(1-prop_idu_part)*SUMPRODUCT(Population!$BB138:$BN138,'By group'!$BB$27:$BN$27)*(1-prop_idu_male)/SUMPRODUCT(Population!$B138:$N138,'By group'!$B$27:$N$27))*Probability!X138*'By group'!$B$24*'By group'!X$23+(1-prop_idu_part)*SUMPRODUCT(Population!$BB138:$BN138,'By group'!$BB$27:$BN$27)*(1-prop_idu_male)/SUMPRODUCT(Population!$B138:$N138,'By group'!$B$27:$N$27)*Probability!BK138*'By group'!$B$24*'By group'!BK$23+Probability!AK138*Population!$DE138*(1-'By group'!AK$28*cond_eff)*'By group'!AK$23*prop_sw_use)*(1-Population!$DG138*circ_eff)</f>
        <v>0</v>
      </c>
      <c r="L138" s="191">
        <f>((1-(1-prop_idu_part)*SUMPRODUCT(Population!$BB138:$BN138,'By group'!$BB$27:$BN$27)*(1-prop_idu_male)/SUMPRODUCT(Population!$B138:$N138,'By group'!$B$27:$N$27))*Probability!Y138*'By group'!$B$24*'By group'!Y$23+(1-prop_idu_part)*SUMPRODUCT(Population!$BB138:$BN138,'By group'!$BB$27:$BN$27)*(1-prop_idu_male)/SUMPRODUCT(Population!$B138:$N138,'By group'!$B$27:$N$27)*Probability!BL138*'By group'!$B$24*'By group'!BL$23+Probability!AL138*Population!$DE138*(1-'By group'!AL$28*cond_eff)*'By group'!AL$23*prop_sw_use)*(1-Population!$DG138*circ_eff)</f>
        <v>3.5796986865582188E-5</v>
      </c>
      <c r="M138" s="191">
        <f>((1-(1-prop_idu_part)*SUMPRODUCT(Population!$BB138:$BN138,'By group'!$BB$27:$BN$27)*(1-prop_idu_male)/SUMPRODUCT(Population!$B138:$N138,'By group'!$B$27:$N$27))*Probability!Z138*'By group'!$B$24*'By group'!Z$23+(1-prop_idu_part)*SUMPRODUCT(Population!$BB138:$BN138,'By group'!$BB$27:$BN$27)*(1-prop_idu_male)/SUMPRODUCT(Population!$B138:$N138,'By group'!$B$27:$N$27)*Probability!BM138*'By group'!$B$24*'By group'!BM$23+Probability!AM138*Population!$DE138*(1-'By group'!AM$28*cond_eff)*'By group'!AM$23*prop_sw_use)*(1-Population!$DG138*circ_eff)</f>
        <v>5.581437527448864E-5</v>
      </c>
      <c r="N138" s="191">
        <f>((1-(1-prop_idu_part)*SUMPRODUCT(Population!$BB138:$BN138,'By group'!$BB$27:$BN$27)*(1-prop_idu_male)/SUMPRODUCT(Population!$B138:$N138,'By group'!$B$27:$N$27))*Probability!AA138*'By group'!$B$24*'By group'!AA$23+(1-prop_idu_part)*SUMPRODUCT(Population!$BB138:$BN138,'By group'!$BB$27:$BN$27)*(1-prop_idu_male)/SUMPRODUCT(Population!$B138:$N138,'By group'!$B$27:$N$27)*Probability!BN138*'By group'!$B$24*'By group'!BN$23+Probability!AN138*Population!$DE138*(1-'By group'!AN$28*cond_eff)*'By group'!AN$23*prop_sw_use)*(1-Population!$DG138*circ_eff)</f>
        <v>4.4817374237919823E-5</v>
      </c>
      <c r="O138" s="190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group'!$BB$27:$BN$27)*prop_idu_male))*Probability!B138*Population!$DC138*(1-'By group'!O$28*'By group'!O$29)*'By group'!B$23+(1-prop_idu_part)*SUMPRODUCT(Population!$BB138:$BN138,'By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group'!$BB$27:$BN$27)*prop_idu_male)*Probability!BB138*Population!$DD138*(1-'By group'!BB$28*'By group'!BB$29)*'By group'!BB$23</f>
        <v>0</v>
      </c>
      <c r="P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group'!$BB$27:$BN$27)*prop_idu_male))*Probability!C138*Population!$DC138*(1-'By group'!P$28*'By group'!P$29)*'By group'!C$23+(1-prop_idu_part)*SUMPRODUCT(Population!$BB138:$BN138,'By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group'!$BB$27:$BN$27)*prop_idu_male)*Probability!BC138*Population!$DD138*(1-'By group'!BC$28*'By group'!BC$29)*'By group'!BC$23</f>
        <v>1.0720691308826978E-3</v>
      </c>
      <c r="Q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group'!$BB$27:$BN$27)*prop_idu_male))*Probability!D138*Population!$DC138*(1-'By group'!Q$28*'By group'!Q$29)*'By group'!D$23+(1-prop_idu_part)*SUMPRODUCT(Population!$BB138:$BN138,'By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group'!$BB$27:$BN$27)*prop_idu_male)*Probability!BD138*Population!$DD138*(1-'By group'!BD$28*'By group'!BD$29)*'By group'!BD$23</f>
        <v>1.5632777189049346E-3</v>
      </c>
      <c r="R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group'!$BB$27:$BN$27)*prop_idu_male))*Probability!E138*Population!$DC138*(1-'By group'!R$28*'By group'!R$29)*'By group'!E$23+(1-prop_idu_part)*SUMPRODUCT(Population!$BB138:$BN138,'By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group'!$BB$27:$BN$27)*prop_idu_male)*Probability!BE138*Population!$DD138*(1-'By group'!BE$28*'By group'!BE$29)*'By group'!BE$23</f>
        <v>1.8100915927105681E-3</v>
      </c>
      <c r="S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group'!$BB$27:$BN$27)*prop_idu_male))*Probability!F138*Population!$DC138*(1-'By group'!S$28*'By group'!S$29)*'By group'!F$23+(1-prop_idu_part)*SUMPRODUCT(Population!$BB138:$BN138,'By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group'!$BB$27:$BN$27)*prop_idu_male)*Probability!BF138*Population!$DD138*(1-'By group'!BF$28*'By group'!BF$29)*'By group'!BF$23</f>
        <v>9.6213619958796827E-4</v>
      </c>
      <c r="T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group'!$BB$27:$BN$27)*prop_idu_male))*Probability!G138*Population!$DC138*(1-'By group'!T$28*'By group'!T$29)*'By group'!G$23+(1-prop_idu_part)*SUMPRODUCT(Population!$BB138:$BN138,'By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group'!$BB$27:$BN$27)*prop_idu_male)*Probability!BG138*Population!$DD138*(1-'By group'!BG$28*'By group'!BG$29)*'By group'!BG$23</f>
        <v>5.7702949041769978E-4</v>
      </c>
      <c r="U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group'!$BB$27:$BN$27)*prop_idu_male))*Probability!H138*Population!$DC138*(1-'By group'!U$28*'By group'!U$29)*'By group'!H$23+(1-prop_idu_part)*SUMPRODUCT(Population!$BB138:$BN138,'By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group'!$BB$27:$BN$27)*prop_idu_male)*Probability!BH138*Population!$DD138*(1-'By group'!BH$28*'By group'!BH$29)*'By group'!BH$23</f>
        <v>4.8539802262972877E-4</v>
      </c>
      <c r="V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group'!$BB$27:$BN$27)*prop_idu_male))*Probability!I138*Population!$DC138*(1-'By group'!V$28*'By group'!V$29)*'By group'!I$23+(1-prop_idu_part)*SUMPRODUCT(Population!$BB138:$BN138,'By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group'!$BB$27:$BN$27)*prop_idu_male)*Probability!BI138*Population!$DD138*(1-'By group'!BI$28*'By group'!BI$29)*'By group'!BI$23</f>
        <v>0</v>
      </c>
      <c r="W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group'!$BB$27:$BN$27)*prop_idu_male))*Probability!J138*Population!$DC138*(1-'By group'!W$28*'By group'!W$29)*'By group'!J$23+(1-prop_idu_part)*SUMPRODUCT(Population!$BB138:$BN138,'By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group'!$BB$27:$BN$27)*prop_idu_male)*Probability!BJ138*Population!$DD138*(1-'By group'!BJ$28*'By group'!BJ$29)*'By group'!BJ$23</f>
        <v>0</v>
      </c>
      <c r="X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group'!$BB$27:$BN$27)*prop_idu_male))*Probability!K138*Population!$DC138*(1-'By group'!X$28*'By group'!X$29)*'By group'!K$23+(1-prop_idu_part)*SUMPRODUCT(Population!$BB138:$BN138,'By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group'!$BB$27:$BN$27)*prop_idu_male)*Probability!BK138*Population!$DD138*(1-'By group'!BK$28*'By group'!BK$29)*'By group'!BK$23</f>
        <v>0</v>
      </c>
      <c r="Y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group'!$BB$27:$BN$27)*prop_idu_male))*Probability!L138*Population!$DC138*(1-'By group'!Y$28*'By group'!Y$29)*'By group'!L$23+(1-prop_idu_part)*SUMPRODUCT(Population!$BB138:$BN138,'By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group'!$BB$27:$BN$27)*prop_idu_male)*Probability!BL138*Population!$DD138*(1-'By group'!BL$28*'By group'!BL$29)*'By group'!BL$23</f>
        <v>1.6260282234739354E-5</v>
      </c>
      <c r="Z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group'!$BB$27:$BN$27)*prop_idu_male))*Probability!M138*Population!$DC138*(1-'By group'!Z$28*'By group'!Z$29)*'By group'!M$23+(1-prop_idu_part)*SUMPRODUCT(Population!$BB138:$BN138,'By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group'!$BB$27:$BN$27)*prop_idu_male)*Probability!BM138*Population!$DD138*(1-'By group'!BM$28*'By group'!BM$29)*'By group'!BM$23</f>
        <v>2.5219739126647721E-5</v>
      </c>
      <c r="AA138" s="191">
        <f>(1-(1-prop_idu_part)*SUMPRODUCT(Population!$BB138:$BN138,'By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group'!$BB$27:$BN$27)*prop_idu_male))*Probability!N138*Population!$DC138*(1-'By group'!AA$28*'By group'!AA$29)*'By group'!N$23+(1-prop_idu_part)*SUMPRODUCT(Population!$BB138:$BN138,'By group'!$BB$27:$BN$27)*prop_idu_male/(SUMPRODUCT(Population!$B138:$N138,'By group'!$B$27:$N$27)-(1-prop_idu_part)*SUMPRODUCT(Population!$BB138:$BN138,'By group'!$BB$27:$BN$27)*(1-prop_idu_male)+(1-prop_idu_part)*SUMPRODUCT(Population!$BB138:$BN138,'By group'!$BB$27:$BN$27)*prop_idu_male)*Probability!BN138*Population!$DD138*(1-'By group'!BN$28*'By group'!BN$29)*'By group'!BN$23</f>
        <v>2.0125697461577931E-5</v>
      </c>
      <c r="AB138" s="229">
        <f>Probability!B138*'By group'!$AB$24*'By group'!B$23</f>
        <v>0</v>
      </c>
      <c r="AC138" s="229">
        <f>Probability!C138*'By group'!$AB$24*'By group'!C$23</f>
        <v>5.0142352059808673E-2</v>
      </c>
      <c r="AD138" s="229">
        <f>Probability!D138*'By group'!$AB$24*'By group'!D$23</f>
        <v>7.3119024744327882E-2</v>
      </c>
      <c r="AE138" s="229">
        <f>Probability!E138*'By group'!$AB$24*'By group'!E$23</f>
        <v>8.4666360493104928E-2</v>
      </c>
      <c r="AF138" s="229">
        <f>Probability!F138*'By group'!$AB$24*'By group'!F$23</f>
        <v>4.5004758576790066E-2</v>
      </c>
      <c r="AG138" s="229">
        <f>Probability!G138*'By group'!$AB$24*'By group'!G$23</f>
        <v>2.6991548309345876E-2</v>
      </c>
      <c r="AH138" s="229">
        <f>Probability!H138*'By group'!$AB$24*'By group'!H$23</f>
        <v>2.2706007446327808E-2</v>
      </c>
      <c r="AI138" s="229">
        <f>Probability!I138*'By group'!$AB$24*'By group'!I$23</f>
        <v>0</v>
      </c>
      <c r="AJ138" s="229">
        <f>Probability!J138*'By group'!$AB$24*'By group'!J$23</f>
        <v>0</v>
      </c>
      <c r="AK138" s="229">
        <f>Probability!K138*'By group'!$AB$24*'By group'!K$23</f>
        <v>0</v>
      </c>
      <c r="AL138" s="229">
        <f>Probability!L138*'By group'!$AB$24*'By group'!L$23</f>
        <v>7.6062715663821286E-4</v>
      </c>
      <c r="AM138" s="229">
        <f>Probability!M138*'By group'!$AB$24*'By group'!M$23</f>
        <v>1.179771815271412E-3</v>
      </c>
      <c r="AN138" s="229">
        <f>Probability!N138*'By group'!$AB$24*'By group'!N$23</f>
        <v>9.4150553506302831E-4</v>
      </c>
      <c r="AO138" s="40">
        <f>Probability!AO138*'By group'!$AO$24*'By group'!AO$23</f>
        <v>0</v>
      </c>
      <c r="AP138" s="42">
        <f>Probability!AP138*'By group'!$AO$24*'By group'!AP$23</f>
        <v>6.7612563320203177E-3</v>
      </c>
      <c r="AQ138" s="42">
        <f>Probability!AQ138*'By group'!$AO$24*'By group'!AQ$23</f>
        <v>9.8455680722729696E-3</v>
      </c>
      <c r="AR138" s="42">
        <f>Probability!AR138*'By group'!$AO$24*'By group'!AR$23</f>
        <v>1.1373180111048429E-2</v>
      </c>
      <c r="AS138" s="42">
        <f>Probability!AS138*'By group'!$AO$24*'By group'!AS$23</f>
        <v>6.0325224021663768E-3</v>
      </c>
      <c r="AT138" s="42">
        <f>Probability!AT138*'By group'!$AO$24*'By group'!AT$23</f>
        <v>3.6114706977035775E-3</v>
      </c>
      <c r="AU138" s="42">
        <f>Probability!AU138*'By group'!$AO$24*'By group'!AU$23</f>
        <v>3.0262292199400515E-3</v>
      </c>
      <c r="AV138" s="42">
        <f>Probability!AV138*'By group'!$AO$24*'By group'!AV$23</f>
        <v>0</v>
      </c>
      <c r="AW138" s="42">
        <f>Probability!AW138*'By group'!$AO$24*'By group'!AW$23</f>
        <v>0</v>
      </c>
      <c r="AX138" s="42">
        <f>Probability!AX138*'By group'!$AO$24*'By group'!AX$23</f>
        <v>0</v>
      </c>
      <c r="AY138" s="42">
        <f>Probability!AY138*'By group'!$AO$24*'By group'!AY$23</f>
        <v>1.013462476158618E-4</v>
      </c>
      <c r="AZ138" s="42">
        <f>Probability!AZ138*'By group'!$AO$24*'By group'!AZ$23</f>
        <v>1.5636658651117176E-4</v>
      </c>
      <c r="BA138" s="43">
        <f>Probability!BA138*'By group'!$AO$24*'By group'!BA$23</f>
        <v>1.2376542217864897E-4</v>
      </c>
      <c r="BB138" s="191">
        <f>prop_idu_part*Probability!BB138*'By group'!$BB$24*'By group'!BB$23+Probability!BB138*'By group'!$BB$30*'By group'!BB$31</f>
        <v>0</v>
      </c>
      <c r="BC138" s="191">
        <f>prop_idu_part*Probability!BC138*'By group'!$BB$24*'By group'!BC$23+Probability!BC138*'By group'!$BB$30*'By group'!BC$31</f>
        <v>5.8639963149121489E-2</v>
      </c>
      <c r="BD138" s="191">
        <f>prop_idu_part*Probability!BD138*'By group'!$BB$24*'By group'!BD$23+Probability!BD138*'By group'!$BB$30*'By group'!BD$31</f>
        <v>0.13716131319031044</v>
      </c>
      <c r="BE138" s="191">
        <f>prop_idu_part*Probability!BE138*'By group'!$BB$24*'By group'!BE$23+Probability!BE138*'By group'!$BB$30*'By group'!BE$31</f>
        <v>0.13420019721939003</v>
      </c>
      <c r="BF138" s="191">
        <f>prop_idu_part*Probability!BF138*'By group'!$BB$24*'By group'!BF$23+Probability!BF138*'By group'!$BB$30*'By group'!BF$31</f>
        <v>4.3869278058541808E-2</v>
      </c>
      <c r="BG138" s="191">
        <f>prop_idu_part*Probability!BG138*'By group'!$BB$24*'By group'!BG$23+Probability!BG138*'By group'!$BB$30*'By group'!BG$31</f>
        <v>1.3397453374662843E-2</v>
      </c>
      <c r="BH138" s="191">
        <f>prop_idu_part*Probability!BH138*'By group'!$BB$24*'By group'!BH$23+Probability!BH138*'By group'!$BB$30*'By group'!BH$31</f>
        <v>1.0508972531646682E-2</v>
      </c>
      <c r="BI138" s="191">
        <f>prop_idu_part*Probability!BI138*'By group'!$BB$24*'By group'!BI$23+Probability!BI138*'By group'!$BB$30*'By group'!BI$31</f>
        <v>0</v>
      </c>
      <c r="BJ138" s="191">
        <f>prop_idu_part*Probability!BJ138*'By group'!$BB$24*'By group'!BJ$23+Probability!BJ138*'By group'!$BB$30*'By group'!BJ$31</f>
        <v>0</v>
      </c>
      <c r="BK138" s="191">
        <f>prop_idu_part*Probability!BK138*'By group'!$BB$24*'By group'!BK$23+Probability!BK138*'By group'!$BB$30*'By group'!BK$31</f>
        <v>0</v>
      </c>
      <c r="BL138" s="191">
        <f>prop_idu_part*Probability!BL138*'By group'!$BB$24*'By group'!BL$23+Probability!BL138*'By group'!$BB$30*'By group'!BL$31</f>
        <v>4.7673531152590907E-3</v>
      </c>
      <c r="BM138" s="191">
        <f>prop_idu_part*Probability!BM138*'By group'!$BB$24*'By group'!BM$23+Probability!BM138*'By group'!$BB$30*'By group'!BM$31</f>
        <v>2.3833933973839211E-3</v>
      </c>
      <c r="BN138" s="192">
        <f>prop_idu_part*Probability!BN138*'By group'!$BB$24*'By group'!BN$23+Probability!BN138*'By group'!$BB$30*'By group'!BN$31</f>
        <v>1.7343582136316094E-3</v>
      </c>
    </row>
    <row r="139" spans="1:66" x14ac:dyDescent="0.25">
      <c r="A139">
        <f t="shared" si="2"/>
        <v>67.5</v>
      </c>
      <c r="B139" s="190">
        <f>((1-(1-prop_idu_part)*SUMPRODUCT(Population!$BB139:$BN139,'By group'!$BB$27:$BN$27)*(1-prop_idu_male)/SUMPRODUCT(Population!$B139:$N139,'By group'!$B$27:$N$27))*Probability!O139*'By group'!$B$24*'By group'!O$23+(1-prop_idu_part)*SUMPRODUCT(Population!$BB139:$BN139,'By group'!$BB$27:$BN$27)*(1-prop_idu_male)/SUMPRODUCT(Population!$B139:$N139,'By group'!$B$27:$N$27)*Probability!BB139*'By group'!$B$24*'By group'!BB$23+Probability!AB139*Population!$DE139*(1-'By group'!AB$28*cond_eff)*'By group'!AB$23*prop_sw_use)*(1-Population!$DG139*circ_eff)</f>
        <v>0</v>
      </c>
      <c r="C139" s="191">
        <f>((1-(1-prop_idu_part)*SUMPRODUCT(Population!$BB139:$BN139,'By group'!$BB$27:$BN$27)*(1-prop_idu_male)/SUMPRODUCT(Population!$B139:$N139,'By group'!$B$27:$N$27))*Probability!P139*'By group'!$B$24*'By group'!P$23+(1-prop_idu_part)*SUMPRODUCT(Population!$BB139:$BN139,'By group'!$BB$27:$BN$27)*(1-prop_idu_male)/SUMPRODUCT(Population!$B139:$N139,'By group'!$B$27:$N$27)*Probability!BC139*'By group'!$B$24*'By group'!BC$23+Probability!AC139*Population!$DE139*(1-'By group'!AC$28*cond_eff)*'By group'!AC$23*prop_sw_use)*(1-Population!$DG139*circ_eff)</f>
        <v>2.3148957005138648E-3</v>
      </c>
      <c r="D139" s="191">
        <f>((1-(1-prop_idu_part)*SUMPRODUCT(Population!$BB139:$BN139,'By group'!$BB$27:$BN$27)*(1-prop_idu_male)/SUMPRODUCT(Population!$B139:$N139,'By group'!$B$27:$N$27))*Probability!Q139*'By group'!$B$24*'By group'!Q$23+(1-prop_idu_part)*SUMPRODUCT(Population!$BB139:$BN139,'By group'!$BB$27:$BN$27)*(1-prop_idu_male)/SUMPRODUCT(Population!$B139:$N139,'By group'!$B$27:$N$27)*Probability!BD139*'By group'!$B$24*'By group'!BD$23+Probability!AD139*Population!$DE139*(1-'By group'!AD$28*cond_eff)*'By group'!AD$23*prop_sw_use)*(1-Population!$DG139*circ_eff)</f>
        <v>3.3869956886486002E-3</v>
      </c>
      <c r="E139" s="191">
        <f>((1-(1-prop_idu_part)*SUMPRODUCT(Population!$BB139:$BN139,'By group'!$BB$27:$BN$27)*(1-prop_idu_male)/SUMPRODUCT(Population!$B139:$N139,'By group'!$B$27:$N$27))*Probability!R139*'By group'!$B$24*'By group'!R$23+(1-prop_idu_part)*SUMPRODUCT(Population!$BB139:$BN139,'By group'!$BB$27:$BN$27)*(1-prop_idu_male)/SUMPRODUCT(Population!$B139:$N139,'By group'!$B$27:$N$27)*Probability!BE139*'By group'!$B$24*'By group'!BE$23+Probability!AE139*Population!$DE139*(1-'By group'!AE$28*cond_eff)*'By group'!AE$23*prop_sw_use)*(1-Population!$DG139*circ_eff)</f>
        <v>3.94042078254574E-3</v>
      </c>
      <c r="F139" s="191">
        <f>((1-(1-prop_idu_part)*SUMPRODUCT(Population!$BB139:$BN139,'By group'!$BB$27:$BN$27)*(1-prop_idu_male)/SUMPRODUCT(Population!$B139:$N139,'By group'!$B$27:$N$27))*Probability!S139*'By group'!$B$24*'By group'!S$23+(1-prop_idu_part)*SUMPRODUCT(Population!$BB139:$BN139,'By group'!$BB$27:$BN$27)*(1-prop_idu_male)/SUMPRODUCT(Population!$B139:$N139,'By group'!$B$27:$N$27)*Probability!BF139*'By group'!$B$24*'By group'!BF$23+Probability!AF139*Population!$DE139*(1-'By group'!AF$28*cond_eff)*'By group'!AF$23*prop_sw_use)*(1-Population!$DG139*circ_eff)</f>
        <v>2.1020994358521847E-3</v>
      </c>
      <c r="G139" s="191">
        <f>((1-(1-prop_idu_part)*SUMPRODUCT(Population!$BB139:$BN139,'By group'!$BB$27:$BN$27)*(1-prop_idu_male)/SUMPRODUCT(Population!$B139:$N139,'By group'!$B$27:$N$27))*Probability!T139*'By group'!$B$24*'By group'!T$23+(1-prop_idu_part)*SUMPRODUCT(Population!$BB139:$BN139,'By group'!$BB$27:$BN$27)*(1-prop_idu_male)/SUMPRODUCT(Population!$B139:$N139,'By group'!$B$27:$N$27)*Probability!BG139*'By group'!$B$24*'By group'!BG$23+Probability!AG139*Population!$DE139*(1-'By group'!AG$28*cond_eff)*'By group'!AG$23*prop_sw_use)*(1-Population!$DG139*circ_eff)</f>
        <v>1.2640257748725123E-3</v>
      </c>
      <c r="H139" s="191">
        <f>((1-(1-prop_idu_part)*SUMPRODUCT(Population!$BB139:$BN139,'By group'!$BB$27:$BN$27)*(1-prop_idu_male)/SUMPRODUCT(Population!$B139:$N139,'By group'!$B$27:$N$27))*Probability!U139*'By group'!$B$24*'By group'!U$23+(1-prop_idu_part)*SUMPRODUCT(Population!$BB139:$BN139,'By group'!$BB$27:$BN$27)*(1-prop_idu_male)/SUMPRODUCT(Population!$B139:$N139,'By group'!$B$27:$N$27)*Probability!BH139*'By group'!$B$24*'By group'!BH$23+Probability!AH139*Population!$DE139*(1-'By group'!AH$28*cond_eff)*'By group'!AH$23*prop_sw_use)*(1-Population!$DG139*circ_eff)</f>
        <v>1.0682562514240026E-3</v>
      </c>
      <c r="I139" s="191">
        <f>((1-(1-prop_idu_part)*SUMPRODUCT(Population!$BB139:$BN139,'By group'!$BB$27:$BN$27)*(1-prop_idu_male)/SUMPRODUCT(Population!$B139:$N139,'By group'!$B$27:$N$27))*Probability!V139*'By group'!$B$24*'By group'!V$23+(1-prop_idu_part)*SUMPRODUCT(Population!$BB139:$BN139,'By group'!$BB$27:$BN$27)*(1-prop_idu_male)/SUMPRODUCT(Population!$B139:$N139,'By group'!$B$27:$N$27)*Probability!BI139*'By group'!$B$24*'By group'!BI$23+Probability!AI139*Population!$DE139*(1-'By group'!AI$28*cond_eff)*'By group'!AI$23*prop_sw_use)*(1-Population!$DG139*circ_eff)</f>
        <v>0</v>
      </c>
      <c r="J139" s="191">
        <f>((1-(1-prop_idu_part)*SUMPRODUCT(Population!$BB139:$BN139,'By group'!$BB$27:$BN$27)*(1-prop_idu_male)/SUMPRODUCT(Population!$B139:$N139,'By group'!$B$27:$N$27))*Probability!W139*'By group'!$B$24*'By group'!W$23+(1-prop_idu_part)*SUMPRODUCT(Population!$BB139:$BN139,'By group'!$BB$27:$BN$27)*(1-prop_idu_male)/SUMPRODUCT(Population!$B139:$N139,'By group'!$B$27:$N$27)*Probability!BJ139*'By group'!$B$24*'By group'!BJ$23+Probability!AJ139*Population!$DE139*(1-'By group'!AJ$28*cond_eff)*'By group'!AJ$23*prop_sw_use)*(1-Population!$DG139*circ_eff)</f>
        <v>0</v>
      </c>
      <c r="K139" s="191">
        <f>((1-(1-prop_idu_part)*SUMPRODUCT(Population!$BB139:$BN139,'By group'!$BB$27:$BN$27)*(1-prop_idu_male)/SUMPRODUCT(Population!$B139:$N139,'By group'!$B$27:$N$27))*Probability!X139*'By group'!$B$24*'By group'!X$23+(1-prop_idu_part)*SUMPRODUCT(Population!$BB139:$BN139,'By group'!$BB$27:$BN$27)*(1-prop_idu_male)/SUMPRODUCT(Population!$B139:$N139,'By group'!$B$27:$N$27)*Probability!BK139*'By group'!$B$24*'By group'!BK$23+Probability!AK139*Population!$DE139*(1-'By group'!AK$28*cond_eff)*'By group'!AK$23*prop_sw_use)*(1-Population!$DG139*circ_eff)</f>
        <v>0</v>
      </c>
      <c r="L139" s="191">
        <f>((1-(1-prop_idu_part)*SUMPRODUCT(Population!$BB139:$BN139,'By group'!$BB$27:$BN$27)*(1-prop_idu_male)/SUMPRODUCT(Population!$B139:$N139,'By group'!$B$27:$N$27))*Probability!Y139*'By group'!$B$24*'By group'!Y$23+(1-prop_idu_part)*SUMPRODUCT(Population!$BB139:$BN139,'By group'!$BB$27:$BN$27)*(1-prop_idu_male)/SUMPRODUCT(Population!$B139:$N139,'By group'!$B$27:$N$27)*Probability!BL139*'By group'!$B$24*'By group'!BL$23+Probability!AL139*Population!$DE139*(1-'By group'!AL$28*cond_eff)*'By group'!AL$23*prop_sw_use)*(1-Population!$DG139*circ_eff)</f>
        <v>3.5799428434581094E-5</v>
      </c>
      <c r="M139" s="191">
        <f>((1-(1-prop_idu_part)*SUMPRODUCT(Population!$BB139:$BN139,'By group'!$BB$27:$BN$27)*(1-prop_idu_male)/SUMPRODUCT(Population!$B139:$N139,'By group'!$B$27:$N$27))*Probability!Z139*'By group'!$B$24*'By group'!Z$23+(1-prop_idu_part)*SUMPRODUCT(Population!$BB139:$BN139,'By group'!$BB$27:$BN$27)*(1-prop_idu_male)/SUMPRODUCT(Population!$B139:$N139,'By group'!$B$27:$N$27)*Probability!BM139*'By group'!$B$24*'By group'!BM$23+Probability!AM139*Population!$DE139*(1-'By group'!AM$28*cond_eff)*'By group'!AM$23*prop_sw_use)*(1-Population!$DG139*circ_eff)</f>
        <v>5.5819026944606155E-5</v>
      </c>
      <c r="N139" s="191">
        <f>((1-(1-prop_idu_part)*SUMPRODUCT(Population!$BB139:$BN139,'By group'!$BB$27:$BN$27)*(1-prop_idu_male)/SUMPRODUCT(Population!$B139:$N139,'By group'!$B$27:$N$27))*Probability!AA139*'By group'!$B$24*'By group'!AA$23+(1-prop_idu_part)*SUMPRODUCT(Population!$BB139:$BN139,'By group'!$BB$27:$BN$27)*(1-prop_idu_male)/SUMPRODUCT(Population!$B139:$N139,'By group'!$B$27:$N$27)*Probability!BN139*'By group'!$B$24*'By group'!BN$23+Probability!AN139*Population!$DE139*(1-'By group'!AN$28*cond_eff)*'By group'!AN$23*prop_sw_use)*(1-Population!$DG139*circ_eff)</f>
        <v>4.482172371248787E-5</v>
      </c>
      <c r="O139" s="190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group'!$BB$27:$BN$27)*prop_idu_male))*Probability!B139*Population!$DC139*(1-'By group'!O$28*'By group'!O$29)*'By group'!B$23+(1-prop_idu_part)*SUMPRODUCT(Population!$BB139:$BN139,'By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group'!$BB$27:$BN$27)*prop_idu_male)*Probability!BB139*Population!$DD139*(1-'By group'!BB$28*'By group'!BB$29)*'By group'!BB$23</f>
        <v>0</v>
      </c>
      <c r="P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group'!$BB$27:$BN$27)*prop_idu_male))*Probability!C139*Population!$DC139*(1-'By group'!P$28*'By group'!P$29)*'By group'!C$23+(1-prop_idu_part)*SUMPRODUCT(Population!$BB139:$BN139,'By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group'!$BB$27:$BN$27)*prop_idu_male)*Probability!BC139*Population!$DD139*(1-'By group'!BC$28*'By group'!BC$29)*'By group'!BC$23</f>
        <v>1.0720962055846064E-3</v>
      </c>
      <c r="Q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group'!$BB$27:$BN$27)*prop_idu_male))*Probability!D139*Population!$DC139*(1-'By group'!Q$28*'By group'!Q$29)*'By group'!D$23+(1-prop_idu_part)*SUMPRODUCT(Population!$BB139:$BN139,'By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group'!$BB$27:$BN$27)*prop_idu_male)*Probability!BD139*Population!$DD139*(1-'By group'!BD$28*'By group'!BD$29)*'By group'!BD$23</f>
        <v>1.5633260286564913E-3</v>
      </c>
      <c r="R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group'!$BB$27:$BN$27)*prop_idu_male))*Probability!E139*Population!$DC139*(1-'By group'!R$28*'By group'!R$29)*'By group'!E$23+(1-prop_idu_part)*SUMPRODUCT(Population!$BB139:$BN139,'By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group'!$BB$27:$BN$27)*prop_idu_male)*Probability!BE139*Population!$DD139*(1-'By group'!BE$28*'By group'!BE$29)*'By group'!BE$23</f>
        <v>1.8101641420457597E-3</v>
      </c>
      <c r="S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group'!$BB$27:$BN$27)*prop_idu_male))*Probability!F139*Population!$DC139*(1-'By group'!S$28*'By group'!S$29)*'By group'!F$23+(1-prop_idu_part)*SUMPRODUCT(Population!$BB139:$BN139,'By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group'!$BB$27:$BN$27)*prop_idu_male)*Probability!BF139*Population!$DD139*(1-'By group'!BF$28*'By group'!BF$29)*'By group'!BF$23</f>
        <v>9.6218233475482576E-4</v>
      </c>
      <c r="T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group'!$BB$27:$BN$27)*prop_idu_male))*Probability!G139*Population!$DC139*(1-'By group'!T$28*'By group'!T$29)*'By group'!G$23+(1-prop_idu_part)*SUMPRODUCT(Population!$BB139:$BN139,'By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group'!$BB$27:$BN$27)*prop_idu_male)*Probability!BG139*Population!$DD139*(1-'By group'!BG$28*'By group'!BG$29)*'By group'!BG$23</f>
        <v>5.7706074337939798E-4</v>
      </c>
      <c r="U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group'!$BB$27:$BN$27)*prop_idu_male))*Probability!H139*Population!$DC139*(1-'By group'!U$28*'By group'!U$29)*'By group'!H$23+(1-prop_idu_part)*SUMPRODUCT(Population!$BB139:$BN139,'By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group'!$BB$27:$BN$27)*prop_idu_male)*Probability!BH139*Population!$DD139*(1-'By group'!BH$28*'By group'!BH$29)*'By group'!BH$23</f>
        <v>4.8542977960977144E-4</v>
      </c>
      <c r="V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group'!$BB$27:$BN$27)*prop_idu_male))*Probability!I139*Population!$DC139*(1-'By group'!V$28*'By group'!V$29)*'By group'!I$23+(1-prop_idu_part)*SUMPRODUCT(Population!$BB139:$BN139,'By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group'!$BB$27:$BN$27)*prop_idu_male)*Probability!BI139*Population!$DD139*(1-'By group'!BI$28*'By group'!BI$29)*'By group'!BI$23</f>
        <v>0</v>
      </c>
      <c r="W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group'!$BB$27:$BN$27)*prop_idu_male))*Probability!J139*Population!$DC139*(1-'By group'!W$28*'By group'!W$29)*'By group'!J$23+(1-prop_idu_part)*SUMPRODUCT(Population!$BB139:$BN139,'By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group'!$BB$27:$BN$27)*prop_idu_male)*Probability!BJ139*Population!$DD139*(1-'By group'!BJ$28*'By group'!BJ$29)*'By group'!BJ$23</f>
        <v>0</v>
      </c>
      <c r="X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group'!$BB$27:$BN$27)*prop_idu_male))*Probability!K139*Population!$DC139*(1-'By group'!X$28*'By group'!X$29)*'By group'!K$23+(1-prop_idu_part)*SUMPRODUCT(Population!$BB139:$BN139,'By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group'!$BB$27:$BN$27)*prop_idu_male)*Probability!BK139*Population!$DD139*(1-'By group'!BK$28*'By group'!BK$29)*'By group'!BK$23</f>
        <v>0</v>
      </c>
      <c r="Y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group'!$BB$27:$BN$27)*prop_idu_male))*Probability!L139*Population!$DC139*(1-'By group'!Y$28*'By group'!Y$29)*'By group'!L$23+(1-prop_idu_part)*SUMPRODUCT(Population!$BB139:$BN139,'By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group'!$BB$27:$BN$27)*prop_idu_male)*Probability!BL139*Population!$DD139*(1-'By group'!BL$28*'By group'!BL$29)*'By group'!BL$23</f>
        <v>1.6261382674174821E-5</v>
      </c>
      <c r="Z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group'!$BB$27:$BN$27)*prop_idu_male))*Probability!M139*Population!$DC139*(1-'By group'!Z$28*'By group'!Z$29)*'By group'!M$23+(1-prop_idu_part)*SUMPRODUCT(Population!$BB139:$BN139,'By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group'!$BB$27:$BN$27)*prop_idu_male)*Probability!BM139*Population!$DD139*(1-'By group'!BM$28*'By group'!BM$29)*'By group'!BM$23</f>
        <v>2.5221807893953059E-5</v>
      </c>
      <c r="AA139" s="191">
        <f>(1-(1-prop_idu_part)*SUMPRODUCT(Population!$BB139:$BN139,'By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group'!$BB$27:$BN$27)*prop_idu_male))*Probability!N139*Population!$DC139*(1-'By group'!AA$28*'By group'!AA$29)*'By group'!N$23+(1-prop_idu_part)*SUMPRODUCT(Population!$BB139:$BN139,'By group'!$BB$27:$BN$27)*prop_idu_male/(SUMPRODUCT(Population!$B139:$N139,'By group'!$B$27:$N$27)-(1-prop_idu_part)*SUMPRODUCT(Population!$BB139:$BN139,'By group'!$BB$27:$BN$27)*(1-prop_idu_male)+(1-prop_idu_part)*SUMPRODUCT(Population!$BB139:$BN139,'By group'!$BB$27:$BN$27)*prop_idu_male)*Probability!BN139*Population!$DD139*(1-'By group'!BN$28*'By group'!BN$29)*'By group'!BN$23</f>
        <v>2.0127552608976525E-5</v>
      </c>
      <c r="AB139" s="229">
        <f>Probability!B139*'By group'!$AB$24*'By group'!B$23</f>
        <v>0</v>
      </c>
      <c r="AC139" s="229">
        <f>Probability!C139*'By group'!$AB$24*'By group'!C$23</f>
        <v>5.0144362950914421E-2</v>
      </c>
      <c r="AD139" s="229">
        <f>Probability!D139*'By group'!$AB$24*'By group'!D$23</f>
        <v>7.3122370159155473E-2</v>
      </c>
      <c r="AE139" s="229">
        <f>Probability!E139*'By group'!$AB$24*'By group'!E$23</f>
        <v>8.4671011419838405E-2</v>
      </c>
      <c r="AF139" s="229">
        <f>Probability!F139*'By group'!$AB$24*'By group'!F$23</f>
        <v>4.5007585060052674E-2</v>
      </c>
      <c r="AG139" s="229">
        <f>Probability!G139*'By group'!$AB$24*'By group'!G$23</f>
        <v>2.6993411163512501E-2</v>
      </c>
      <c r="AH139" s="229">
        <f>Probability!H139*'By group'!$AB$24*'By group'!H$23</f>
        <v>2.2707830300180101E-2</v>
      </c>
      <c r="AI139" s="229">
        <f>Probability!I139*'By group'!$AB$24*'By group'!I$23</f>
        <v>0</v>
      </c>
      <c r="AJ139" s="229">
        <f>Probability!J139*'By group'!$AB$24*'By group'!J$23</f>
        <v>0</v>
      </c>
      <c r="AK139" s="229">
        <f>Probability!K139*'By group'!$AB$24*'By group'!K$23</f>
        <v>0</v>
      </c>
      <c r="AL139" s="229">
        <f>Probability!L139*'By group'!$AB$24*'By group'!L$23</f>
        <v>7.6068993364070202E-4</v>
      </c>
      <c r="AM139" s="229">
        <f>Probability!M139*'By group'!$AB$24*'By group'!M$23</f>
        <v>1.1798861212443837E-3</v>
      </c>
      <c r="AN139" s="229">
        <f>Probability!N139*'By group'!$AB$24*'By group'!N$23</f>
        <v>9.4160631012159583E-4</v>
      </c>
      <c r="AO139" s="40">
        <f>Probability!AO139*'By group'!$AO$24*'By group'!AO$23</f>
        <v>0</v>
      </c>
      <c r="AP139" s="42">
        <f>Probability!AP139*'By group'!$AO$24*'By group'!AP$23</f>
        <v>6.767911014731451E-3</v>
      </c>
      <c r="AQ139" s="42">
        <f>Probability!AQ139*'By group'!$AO$24*'By group'!AQ$23</f>
        <v>9.8559113333941423E-3</v>
      </c>
      <c r="AR139" s="42">
        <f>Probability!AR139*'By group'!$AO$24*'By group'!AR$23</f>
        <v>1.1386352005731928E-2</v>
      </c>
      <c r="AS139" s="42">
        <f>Probability!AS139*'By group'!$AO$24*'By group'!AS$23</f>
        <v>6.0400689574124202E-3</v>
      </c>
      <c r="AT139" s="42">
        <f>Probability!AT139*'By group'!$AO$24*'By group'!AT$23</f>
        <v>3.6162604752379406E-3</v>
      </c>
      <c r="AU139" s="42">
        <f>Probability!AU139*'By group'!$AO$24*'By group'!AU$23</f>
        <v>3.0307088975012461E-3</v>
      </c>
      <c r="AV139" s="42">
        <f>Probability!AV139*'By group'!$AO$24*'By group'!AV$23</f>
        <v>0</v>
      </c>
      <c r="AW139" s="42">
        <f>Probability!AW139*'By group'!$AO$24*'By group'!AW$23</f>
        <v>0</v>
      </c>
      <c r="AX139" s="42">
        <f>Probability!AX139*'By group'!$AO$24*'By group'!AX$23</f>
        <v>0</v>
      </c>
      <c r="AY139" s="42">
        <f>Probability!AY139*'By group'!$AO$24*'By group'!AY$23</f>
        <v>1.0149763479326989E-4</v>
      </c>
      <c r="AZ139" s="42">
        <f>Probability!AZ139*'By group'!$AO$24*'By group'!AZ$23</f>
        <v>1.5663158354975914E-4</v>
      </c>
      <c r="BA139" s="43">
        <f>Probability!BA139*'By group'!$AO$24*'By group'!BA$23</f>
        <v>1.2401069958570997E-4</v>
      </c>
      <c r="BB139" s="191">
        <f>prop_idu_part*Probability!BB139*'By group'!$BB$24*'By group'!BB$23+Probability!BB139*'By group'!$BB$30*'By group'!BB$31</f>
        <v>0</v>
      </c>
      <c r="BC139" s="191">
        <f>prop_idu_part*Probability!BC139*'By group'!$BB$24*'By group'!BC$23+Probability!BC139*'By group'!$BB$30*'By group'!BC$31</f>
        <v>5.8639900161447794E-2</v>
      </c>
      <c r="BD139" s="191">
        <f>prop_idu_part*Probability!BD139*'By group'!$BB$24*'By group'!BD$23+Probability!BD139*'By group'!$BB$30*'By group'!BD$31</f>
        <v>0.13716140507618746</v>
      </c>
      <c r="BE139" s="191">
        <f>prop_idu_part*Probability!BE139*'By group'!$BB$24*'By group'!BE$23+Probability!BE139*'By group'!$BB$30*'By group'!BE$31</f>
        <v>0.13420066186198673</v>
      </c>
      <c r="BF139" s="191">
        <f>prop_idu_part*Probability!BF139*'By group'!$BB$24*'By group'!BF$23+Probability!BF139*'By group'!$BB$30*'By group'!BF$31</f>
        <v>4.3869536386976306E-2</v>
      </c>
      <c r="BG139" s="191">
        <f>prop_idu_part*Probability!BG139*'By group'!$BB$24*'By group'!BG$23+Probability!BG139*'By group'!$BB$30*'By group'!BG$31</f>
        <v>1.3397557908067573E-2</v>
      </c>
      <c r="BH139" s="191">
        <f>prop_idu_part*Probability!BH139*'By group'!$BB$24*'By group'!BH$23+Probability!BH139*'By group'!$BB$30*'By group'!BH$31</f>
        <v>1.050909212445913E-2</v>
      </c>
      <c r="BI139" s="191">
        <f>prop_idu_part*Probability!BI139*'By group'!$BB$24*'By group'!BI$23+Probability!BI139*'By group'!$BB$30*'By group'!BI$31</f>
        <v>0</v>
      </c>
      <c r="BJ139" s="191">
        <f>prop_idu_part*Probability!BJ139*'By group'!$BB$24*'By group'!BJ$23+Probability!BJ139*'By group'!$BB$30*'By group'!BJ$31</f>
        <v>0</v>
      </c>
      <c r="BK139" s="191">
        <f>prop_idu_part*Probability!BK139*'By group'!$BB$24*'By group'!BK$23+Probability!BK139*'By group'!$BB$30*'By group'!BK$31</f>
        <v>0</v>
      </c>
      <c r="BL139" s="191">
        <f>prop_idu_part*Probability!BL139*'By group'!$BB$24*'By group'!BL$23+Probability!BL139*'By group'!$BB$30*'By group'!BL$31</f>
        <v>4.7674096837439358E-3</v>
      </c>
      <c r="BM139" s="191">
        <f>prop_idu_part*Probability!BM139*'By group'!$BB$24*'By group'!BM$23+Probability!BM139*'By group'!$BB$30*'By group'!BM$31</f>
        <v>2.3834328093530876E-3</v>
      </c>
      <c r="BN139" s="192">
        <f>prop_idu_part*Probability!BN139*'By group'!$BB$24*'By group'!BN$23+Probability!BN139*'By group'!$BB$30*'By group'!BN$31</f>
        <v>1.7343951361384817E-3</v>
      </c>
    </row>
    <row r="140" spans="1:66" x14ac:dyDescent="0.25">
      <c r="A140">
        <f t="shared" si="2"/>
        <v>68</v>
      </c>
      <c r="B140" s="190">
        <f>((1-(1-prop_idu_part)*SUMPRODUCT(Population!$BB140:$BN140,'By group'!$BB$27:$BN$27)*(1-prop_idu_male)/SUMPRODUCT(Population!$B140:$N140,'By group'!$B$27:$N$27))*Probability!O140*'By group'!$B$24*'By group'!O$23+(1-prop_idu_part)*SUMPRODUCT(Population!$BB140:$BN140,'By group'!$BB$27:$BN$27)*(1-prop_idu_male)/SUMPRODUCT(Population!$B140:$N140,'By group'!$B$27:$N$27)*Probability!BB140*'By group'!$B$24*'By group'!BB$23+Probability!AB140*Population!$DE140*(1-'By group'!AB$28*cond_eff)*'By group'!AB$23*prop_sw_use)*(1-Population!$DG140*circ_eff)</f>
        <v>0</v>
      </c>
      <c r="C140" s="191">
        <f>((1-(1-prop_idu_part)*SUMPRODUCT(Population!$BB140:$BN140,'By group'!$BB$27:$BN$27)*(1-prop_idu_male)/SUMPRODUCT(Population!$B140:$N140,'By group'!$B$27:$N$27))*Probability!P140*'By group'!$B$24*'By group'!P$23+(1-prop_idu_part)*SUMPRODUCT(Population!$BB140:$BN140,'By group'!$BB$27:$BN$27)*(1-prop_idu_male)/SUMPRODUCT(Population!$B140:$N140,'By group'!$B$27:$N$27)*Probability!BC140*'By group'!$B$24*'By group'!BC$23+Probability!AC140*Population!$DE140*(1-'By group'!AC$28*cond_eff)*'By group'!AC$23*prop_sw_use)*(1-Population!$DG140*circ_eff)</f>
        <v>2.3149575555772334E-3</v>
      </c>
      <c r="D140" s="191">
        <f>((1-(1-prop_idu_part)*SUMPRODUCT(Population!$BB140:$BN140,'By group'!$BB$27:$BN$27)*(1-prop_idu_male)/SUMPRODUCT(Population!$B140:$N140,'By group'!$B$27:$N$27))*Probability!Q140*'By group'!$B$24*'By group'!Q$23+(1-prop_idu_part)*SUMPRODUCT(Population!$BB140:$BN140,'By group'!$BB$27:$BN$27)*(1-prop_idu_male)/SUMPRODUCT(Population!$B140:$N140,'By group'!$B$27:$N$27)*Probability!BD140*'By group'!$B$24*'By group'!BD$23+Probability!AD140*Population!$DE140*(1-'By group'!AD$28*cond_eff)*'By group'!AD$23*prop_sw_use)*(1-Population!$DG140*circ_eff)</f>
        <v>3.3871029814202965E-3</v>
      </c>
      <c r="E140" s="191">
        <f>((1-(1-prop_idu_part)*SUMPRODUCT(Population!$BB140:$BN140,'By group'!$BB$27:$BN$27)*(1-prop_idu_male)/SUMPRODUCT(Population!$B140:$N140,'By group'!$B$27:$N$27))*Probability!R140*'By group'!$B$24*'By group'!R$23+(1-prop_idu_part)*SUMPRODUCT(Population!$BB140:$BN140,'By group'!$BB$27:$BN$27)*(1-prop_idu_male)/SUMPRODUCT(Population!$B140:$N140,'By group'!$B$27:$N$27)*Probability!BE140*'By group'!$B$24*'By group'!BE$23+Probability!AE140*Population!$DE140*(1-'By group'!AE$28*cond_eff)*'By group'!AE$23*prop_sw_use)*(1-Population!$DG140*circ_eff)</f>
        <v>3.9405779060151871E-3</v>
      </c>
      <c r="F140" s="191">
        <f>((1-(1-prop_idu_part)*SUMPRODUCT(Population!$BB140:$BN140,'By group'!$BB$27:$BN$27)*(1-prop_idu_male)/SUMPRODUCT(Population!$B140:$N140,'By group'!$B$27:$N$27))*Probability!S140*'By group'!$B$24*'By group'!S$23+(1-prop_idu_part)*SUMPRODUCT(Population!$BB140:$BN140,'By group'!$BB$27:$BN$27)*(1-prop_idu_male)/SUMPRODUCT(Population!$B140:$N140,'By group'!$B$27:$N$27)*Probability!BF140*'By group'!$B$24*'By group'!BF$23+Probability!AF140*Population!$DE140*(1-'By group'!AF$28*cond_eff)*'By group'!AF$23*prop_sw_use)*(1-Population!$DG140*circ_eff)</f>
        <v>2.1021983099630665E-3</v>
      </c>
      <c r="G140" s="191">
        <f>((1-(1-prop_idu_part)*SUMPRODUCT(Population!$BB140:$BN140,'By group'!$BB$27:$BN$27)*(1-prop_idu_male)/SUMPRODUCT(Population!$B140:$N140,'By group'!$B$27:$N$27))*Probability!T140*'By group'!$B$24*'By group'!T$23+(1-prop_idu_part)*SUMPRODUCT(Population!$BB140:$BN140,'By group'!$BB$27:$BN$27)*(1-prop_idu_male)/SUMPRODUCT(Population!$B140:$N140,'By group'!$B$27:$N$27)*Probability!BG140*'By group'!$B$24*'By group'!BG$23+Probability!AG140*Population!$DE140*(1-'By group'!AG$28*cond_eff)*'By group'!AG$23*prop_sw_use)*(1-Population!$DG140*circ_eff)</f>
        <v>1.2640925847768338E-3</v>
      </c>
      <c r="H140" s="191">
        <f>((1-(1-prop_idu_part)*SUMPRODUCT(Population!$BB140:$BN140,'By group'!$BB$27:$BN$27)*(1-prop_idu_male)/SUMPRODUCT(Population!$B140:$N140,'By group'!$B$27:$N$27))*Probability!U140*'By group'!$B$24*'By group'!U$23+(1-prop_idu_part)*SUMPRODUCT(Population!$BB140:$BN140,'By group'!$BB$27:$BN$27)*(1-prop_idu_male)/SUMPRODUCT(Population!$B140:$N140,'By group'!$B$27:$N$27)*Probability!BH140*'By group'!$B$24*'By group'!BH$23+Probability!AH140*Population!$DE140*(1-'By group'!AH$28*cond_eff)*'By group'!AH$23*prop_sw_use)*(1-Population!$DG140*circ_eff)</f>
        <v>1.0683246638669222E-3</v>
      </c>
      <c r="I140" s="191">
        <f>((1-(1-prop_idu_part)*SUMPRODUCT(Population!$BB140:$BN140,'By group'!$BB$27:$BN$27)*(1-prop_idu_male)/SUMPRODUCT(Population!$B140:$N140,'By group'!$B$27:$N$27))*Probability!V140*'By group'!$B$24*'By group'!V$23+(1-prop_idu_part)*SUMPRODUCT(Population!$BB140:$BN140,'By group'!$BB$27:$BN$27)*(1-prop_idu_male)/SUMPRODUCT(Population!$B140:$N140,'By group'!$B$27:$N$27)*Probability!BI140*'By group'!$B$24*'By group'!BI$23+Probability!AI140*Population!$DE140*(1-'By group'!AI$28*cond_eff)*'By group'!AI$23*prop_sw_use)*(1-Population!$DG140*circ_eff)</f>
        <v>0</v>
      </c>
      <c r="J140" s="191">
        <f>((1-(1-prop_idu_part)*SUMPRODUCT(Population!$BB140:$BN140,'By group'!$BB$27:$BN$27)*(1-prop_idu_male)/SUMPRODUCT(Population!$B140:$N140,'By group'!$B$27:$N$27))*Probability!W140*'By group'!$B$24*'By group'!W$23+(1-prop_idu_part)*SUMPRODUCT(Population!$BB140:$BN140,'By group'!$BB$27:$BN$27)*(1-prop_idu_male)/SUMPRODUCT(Population!$B140:$N140,'By group'!$B$27:$N$27)*Probability!BJ140*'By group'!$B$24*'By group'!BJ$23+Probability!AJ140*Population!$DE140*(1-'By group'!AJ$28*cond_eff)*'By group'!AJ$23*prop_sw_use)*(1-Population!$DG140*circ_eff)</f>
        <v>0</v>
      </c>
      <c r="K140" s="191">
        <f>((1-(1-prop_idu_part)*SUMPRODUCT(Population!$BB140:$BN140,'By group'!$BB$27:$BN$27)*(1-prop_idu_male)/SUMPRODUCT(Population!$B140:$N140,'By group'!$B$27:$N$27))*Probability!X140*'By group'!$B$24*'By group'!X$23+(1-prop_idu_part)*SUMPRODUCT(Population!$BB140:$BN140,'By group'!$BB$27:$BN$27)*(1-prop_idu_male)/SUMPRODUCT(Population!$B140:$N140,'By group'!$B$27:$N$27)*Probability!BK140*'By group'!$B$24*'By group'!BK$23+Probability!AK140*Population!$DE140*(1-'By group'!AK$28*cond_eff)*'By group'!AK$23*prop_sw_use)*(1-Population!$DG140*circ_eff)</f>
        <v>0</v>
      </c>
      <c r="L140" s="191">
        <f>((1-(1-prop_idu_part)*SUMPRODUCT(Population!$BB140:$BN140,'By group'!$BB$27:$BN$27)*(1-prop_idu_male)/SUMPRODUCT(Population!$B140:$N140,'By group'!$B$27:$N$27))*Probability!Y140*'By group'!$B$24*'By group'!Y$23+(1-prop_idu_part)*SUMPRODUCT(Population!$BB140:$BN140,'By group'!$BB$27:$BN$27)*(1-prop_idu_male)/SUMPRODUCT(Population!$B140:$N140,'By group'!$B$27:$N$27)*Probability!BL140*'By group'!$B$24*'By group'!BL$23+Probability!AL140*Population!$DE140*(1-'By group'!AL$28*cond_eff)*'By group'!AL$23*prop_sw_use)*(1-Population!$DG140*circ_eff)</f>
        <v>3.5801790130523663E-5</v>
      </c>
      <c r="M140" s="191">
        <f>((1-(1-prop_idu_part)*SUMPRODUCT(Population!$BB140:$BN140,'By group'!$BB$27:$BN$27)*(1-prop_idu_male)/SUMPRODUCT(Population!$B140:$N140,'By group'!$B$27:$N$27))*Probability!Z140*'By group'!$B$24*'By group'!Z$23+(1-prop_idu_part)*SUMPRODUCT(Population!$BB140:$BN140,'By group'!$BB$27:$BN$27)*(1-prop_idu_male)/SUMPRODUCT(Population!$B140:$N140,'By group'!$B$27:$N$27)*Probability!BM140*'By group'!$B$24*'By group'!BM$23+Probability!AM140*Population!$DE140*(1-'By group'!AM$28*cond_eff)*'By group'!AM$23*prop_sw_use)*(1-Population!$DG140*circ_eff)</f>
        <v>5.5823537860046673E-5</v>
      </c>
      <c r="N140" s="191">
        <f>((1-(1-prop_idu_part)*SUMPRODUCT(Population!$BB140:$BN140,'By group'!$BB$27:$BN$27)*(1-prop_idu_male)/SUMPRODUCT(Population!$B140:$N140,'By group'!$B$27:$N$27))*Probability!AA140*'By group'!$B$24*'By group'!AA$23+(1-prop_idu_part)*SUMPRODUCT(Population!$BB140:$BN140,'By group'!$BB$27:$BN$27)*(1-prop_idu_male)/SUMPRODUCT(Population!$B140:$N140,'By group'!$B$27:$N$27)*Probability!BN140*'By group'!$B$24*'By group'!BN$23+Probability!AN140*Population!$DE140*(1-'By group'!AN$28*cond_eff)*'By group'!AN$23*prop_sw_use)*(1-Population!$DG140*circ_eff)</f>
        <v>4.4825976563085408E-5</v>
      </c>
      <c r="O140" s="190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group'!$BB$27:$BN$27)*prop_idu_male))*Probability!B140*Population!$DC140*(1-'By group'!O$28*'By group'!O$29)*'By group'!B$23+(1-prop_idu_part)*SUMPRODUCT(Population!$BB140:$BN140,'By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group'!$BB$27:$BN$27)*prop_idu_male)*Probability!BB140*Population!$DD140*(1-'By group'!BB$28*'By group'!BB$29)*'By group'!BB$23</f>
        <v>0</v>
      </c>
      <c r="P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group'!$BB$27:$BN$27)*prop_idu_male))*Probability!C140*Population!$DC140*(1-'By group'!P$28*'By group'!P$29)*'By group'!C$23+(1-prop_idu_part)*SUMPRODUCT(Population!$BB140:$BN140,'By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group'!$BB$27:$BN$27)*prop_idu_male)*Probability!BC140*Population!$DD140*(1-'By group'!BC$28*'By group'!BC$29)*'By group'!BC$23</f>
        <v>1.0721223878595737E-3</v>
      </c>
      <c r="Q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group'!$BB$27:$BN$27)*prop_idu_male))*Probability!D140*Population!$DC140*(1-'By group'!Q$28*'By group'!Q$29)*'By group'!D$23+(1-prop_idu_part)*SUMPRODUCT(Population!$BB140:$BN140,'By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group'!$BB$27:$BN$27)*prop_idu_male)*Probability!BD140*Population!$DD140*(1-'By group'!BD$28*'By group'!BD$29)*'By group'!BD$23</f>
        <v>1.5633727484825604E-3</v>
      </c>
      <c r="R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group'!$BB$27:$BN$27)*prop_idu_male))*Probability!E140*Population!$DC140*(1-'By group'!R$28*'By group'!R$29)*'By group'!E$23+(1-prop_idu_part)*SUMPRODUCT(Population!$BB140:$BN140,'By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group'!$BB$27:$BN$27)*prop_idu_male)*Probability!BE140*Population!$DD140*(1-'By group'!BE$28*'By group'!BE$29)*'By group'!BE$23</f>
        <v>1.810234323686422E-3</v>
      </c>
      <c r="S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group'!$BB$27:$BN$27)*prop_idu_male))*Probability!F140*Population!$DC140*(1-'By group'!S$28*'By group'!S$29)*'By group'!F$23+(1-prop_idu_part)*SUMPRODUCT(Population!$BB140:$BN140,'By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group'!$BB$27:$BN$27)*prop_idu_male)*Probability!BF140*Population!$DD140*(1-'By group'!BF$28*'By group'!BF$29)*'By group'!BF$23</f>
        <v>9.6222698532985249E-4</v>
      </c>
      <c r="T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group'!$BB$27:$BN$27)*prop_idu_male))*Probability!G140*Population!$DC140*(1-'By group'!T$28*'By group'!T$29)*'By group'!G$23+(1-prop_idu_part)*SUMPRODUCT(Population!$BB140:$BN140,'By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group'!$BB$27:$BN$27)*prop_idu_male)*Probability!BG140*Population!$DD140*(1-'By group'!BG$28*'By group'!BG$29)*'By group'!BG$23</f>
        <v>5.770910132874541E-4</v>
      </c>
      <c r="U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group'!$BB$27:$BN$27)*prop_idu_male))*Probability!H140*Population!$DC140*(1-'By group'!U$28*'By group'!U$29)*'By group'!H$23+(1-prop_idu_part)*SUMPRODUCT(Population!$BB140:$BN140,'By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group'!$BB$27:$BN$27)*prop_idu_male)*Probability!BH140*Population!$DD140*(1-'By group'!BH$28*'By group'!BH$29)*'By group'!BH$23</f>
        <v>4.854606303163853E-4</v>
      </c>
      <c r="V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group'!$BB$27:$BN$27)*prop_idu_male))*Probability!I140*Population!$DC140*(1-'By group'!V$28*'By group'!V$29)*'By group'!I$23+(1-prop_idu_part)*SUMPRODUCT(Population!$BB140:$BN140,'By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group'!$BB$27:$BN$27)*prop_idu_male)*Probability!BI140*Population!$DD140*(1-'By group'!BI$28*'By group'!BI$29)*'By group'!BI$23</f>
        <v>0</v>
      </c>
      <c r="W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group'!$BB$27:$BN$27)*prop_idu_male))*Probability!J140*Population!$DC140*(1-'By group'!W$28*'By group'!W$29)*'By group'!J$23+(1-prop_idu_part)*SUMPRODUCT(Population!$BB140:$BN140,'By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group'!$BB$27:$BN$27)*prop_idu_male)*Probability!BJ140*Population!$DD140*(1-'By group'!BJ$28*'By group'!BJ$29)*'By group'!BJ$23</f>
        <v>0</v>
      </c>
      <c r="X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group'!$BB$27:$BN$27)*prop_idu_male))*Probability!K140*Population!$DC140*(1-'By group'!X$28*'By group'!X$29)*'By group'!K$23+(1-prop_idu_part)*SUMPRODUCT(Population!$BB140:$BN140,'By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group'!$BB$27:$BN$27)*prop_idu_male)*Probability!BK140*Population!$DD140*(1-'By group'!BK$28*'By group'!BK$29)*'By group'!BK$23</f>
        <v>0</v>
      </c>
      <c r="Y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group'!$BB$27:$BN$27)*prop_idu_male))*Probability!L140*Population!$DC140*(1-'By group'!Y$28*'By group'!Y$29)*'By group'!L$23+(1-prop_idu_part)*SUMPRODUCT(Population!$BB140:$BN140,'By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group'!$BB$27:$BN$27)*prop_idu_male)*Probability!BL140*Population!$DD140*(1-'By group'!BL$28*'By group'!BL$29)*'By group'!BL$23</f>
        <v>1.6262450726668714E-5</v>
      </c>
      <c r="Z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group'!$BB$27:$BN$27)*prop_idu_male))*Probability!M140*Population!$DC140*(1-'By group'!Z$28*'By group'!Z$29)*'By group'!M$23+(1-prop_idu_part)*SUMPRODUCT(Population!$BB140:$BN140,'By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group'!$BB$27:$BN$27)*prop_idu_male)*Probability!BM140*Population!$DD140*(1-'By group'!BM$28*'By group'!BM$29)*'By group'!BM$23</f>
        <v>2.5223823415561523E-5</v>
      </c>
      <c r="AA140" s="191">
        <f>(1-(1-prop_idu_part)*SUMPRODUCT(Population!$BB140:$BN140,'By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group'!$BB$27:$BN$27)*prop_idu_male))*Probability!N140*Population!$DC140*(1-'By group'!AA$28*'By group'!AA$29)*'By group'!N$23+(1-prop_idu_part)*SUMPRODUCT(Population!$BB140:$BN140,'By group'!$BB$27:$BN$27)*prop_idu_male/(SUMPRODUCT(Population!$B140:$N140,'By group'!$B$27:$N$27)-(1-prop_idu_part)*SUMPRODUCT(Population!$BB140:$BN140,'By group'!$BB$27:$BN$27)*(1-prop_idu_male)+(1-prop_idu_part)*SUMPRODUCT(Population!$BB140:$BN140,'By group'!$BB$27:$BN$27)*prop_idu_male)*Probability!BN140*Population!$DD140*(1-'By group'!BN$28*'By group'!BN$29)*'By group'!BN$23</f>
        <v>2.0129381177013628E-5</v>
      </c>
      <c r="AB140" s="229">
        <f>Probability!B140*'By group'!$AB$24*'By group'!B$23</f>
        <v>0</v>
      </c>
      <c r="AC140" s="229">
        <f>Probability!C140*'By group'!$AB$24*'By group'!C$23</f>
        <v>5.0146305036196902E-2</v>
      </c>
      <c r="AD140" s="229">
        <f>Probability!D140*'By group'!$AB$24*'By group'!D$23</f>
        <v>7.312560174932857E-2</v>
      </c>
      <c r="AE140" s="229">
        <f>Probability!E140*'By group'!$AB$24*'By group'!E$23</f>
        <v>8.467550592439288E-2</v>
      </c>
      <c r="AF140" s="229">
        <f>Probability!F140*'By group'!$AB$24*'By group'!F$23</f>
        <v>4.5010317830014746E-2</v>
      </c>
      <c r="AG140" s="229">
        <f>Probability!G140*'By group'!$AB$24*'By group'!G$23</f>
        <v>2.6995213481731166E-2</v>
      </c>
      <c r="AH140" s="229">
        <f>Probability!H140*'By group'!$AB$24*'By group'!H$23</f>
        <v>2.2709598526294728E-2</v>
      </c>
      <c r="AI140" s="229">
        <f>Probability!I140*'By group'!$AB$24*'By group'!I$23</f>
        <v>0</v>
      </c>
      <c r="AJ140" s="229">
        <f>Probability!J140*'By group'!$AB$24*'By group'!J$23</f>
        <v>0</v>
      </c>
      <c r="AK140" s="229">
        <f>Probability!K140*'By group'!$AB$24*'By group'!K$23</f>
        <v>0</v>
      </c>
      <c r="AL140" s="229">
        <f>Probability!L140*'By group'!$AB$24*'By group'!L$23</f>
        <v>7.6075078583091654E-4</v>
      </c>
      <c r="AM140" s="229">
        <f>Probability!M140*'By group'!$AB$24*'By group'!M$23</f>
        <v>1.1799973012942418E-3</v>
      </c>
      <c r="AN140" s="229">
        <f>Probability!N140*'By group'!$AB$24*'By group'!N$23</f>
        <v>9.4170533551546256E-4</v>
      </c>
      <c r="AO140" s="40">
        <f>Probability!AO140*'By group'!$AO$24*'By group'!AO$23</f>
        <v>0</v>
      </c>
      <c r="AP140" s="42">
        <f>Probability!AP140*'By group'!$AO$24*'By group'!AP$23</f>
        <v>6.7743517605249569E-3</v>
      </c>
      <c r="AQ140" s="42">
        <f>Probability!AQ140*'By group'!$AO$24*'By group'!AQ$23</f>
        <v>9.8659229419732677E-3</v>
      </c>
      <c r="AR140" s="42">
        <f>Probability!AR140*'By group'!$AO$24*'By group'!AR$23</f>
        <v>1.1399104550835855E-2</v>
      </c>
      <c r="AS140" s="42">
        <f>Probability!AS140*'By group'!$AO$24*'By group'!AS$23</f>
        <v>6.0473771240390816E-3</v>
      </c>
      <c r="AT140" s="42">
        <f>Probability!AT140*'By group'!$AO$24*'By group'!AT$23</f>
        <v>3.6209001175724776E-3</v>
      </c>
      <c r="AU140" s="42">
        <f>Probability!AU140*'By group'!$AO$24*'By group'!AU$23</f>
        <v>3.0350508699788143E-3</v>
      </c>
      <c r="AV140" s="42">
        <f>Probability!AV140*'By group'!$AO$24*'By group'!AV$23</f>
        <v>0</v>
      </c>
      <c r="AW140" s="42">
        <f>Probability!AW140*'By group'!$AO$24*'By group'!AW$23</f>
        <v>0</v>
      </c>
      <c r="AX140" s="42">
        <f>Probability!AX140*'By group'!$AO$24*'By group'!AX$23</f>
        <v>0</v>
      </c>
      <c r="AY140" s="42">
        <f>Probability!AY140*'By group'!$AO$24*'By group'!AY$23</f>
        <v>1.0164437051289459E-4</v>
      </c>
      <c r="AZ140" s="42">
        <f>Probability!AZ140*'By group'!$AO$24*'By group'!AZ$23</f>
        <v>1.5688864581531574E-4</v>
      </c>
      <c r="BA140" s="43">
        <f>Probability!BA140*'By group'!$AO$24*'By group'!BA$23</f>
        <v>1.2424894148143622E-4</v>
      </c>
      <c r="BB140" s="191">
        <f>prop_idu_part*Probability!BB140*'By group'!$BB$24*'By group'!BB$23+Probability!BB140*'By group'!$BB$30*'By group'!BB$31</f>
        <v>0</v>
      </c>
      <c r="BC140" s="191">
        <f>prop_idu_part*Probability!BC140*'By group'!$BB$24*'By group'!BC$23+Probability!BC140*'By group'!$BB$30*'By group'!BC$31</f>
        <v>5.8639838809211406E-2</v>
      </c>
      <c r="BD140" s="191">
        <f>prop_idu_part*Probability!BD140*'By group'!$BB$24*'By group'!BD$23+Probability!BD140*'By group'!$BB$30*'By group'!BD$31</f>
        <v>0.13716149345967629</v>
      </c>
      <c r="BE140" s="191">
        <f>prop_idu_part*Probability!BE140*'By group'!$BB$24*'By group'!BE$23+Probability!BE140*'By group'!$BB$30*'By group'!BE$31</f>
        <v>0.1342011119961804</v>
      </c>
      <c r="BF140" s="191">
        <f>prop_idu_part*Probability!BF140*'By group'!$BB$24*'By group'!BF$23+Probability!BF140*'By group'!$BB$30*'By group'!BF$31</f>
        <v>4.3869786974551093E-2</v>
      </c>
      <c r="BG140" s="191">
        <f>prop_idu_part*Probability!BG140*'By group'!$BB$24*'By group'!BG$23+Probability!BG140*'By group'!$BB$30*'By group'!BG$31</f>
        <v>1.3397659415909841E-2</v>
      </c>
      <c r="BH140" s="191">
        <f>prop_idu_part*Probability!BH140*'By group'!$BB$24*'By group'!BH$23+Probability!BH140*'By group'!$BB$30*'By group'!BH$31</f>
        <v>1.0509208594002707E-2</v>
      </c>
      <c r="BI140" s="191">
        <f>prop_idu_part*Probability!BI140*'By group'!$BB$24*'By group'!BI$23+Probability!BI140*'By group'!$BB$30*'By group'!BI$31</f>
        <v>0</v>
      </c>
      <c r="BJ140" s="191">
        <f>prop_idu_part*Probability!BJ140*'By group'!$BB$24*'By group'!BJ$23+Probability!BJ140*'By group'!$BB$30*'By group'!BJ$31</f>
        <v>0</v>
      </c>
      <c r="BK140" s="191">
        <f>prop_idu_part*Probability!BK140*'By group'!$BB$24*'By group'!BK$23+Probability!BK140*'By group'!$BB$30*'By group'!BK$31</f>
        <v>0</v>
      </c>
      <c r="BL140" s="191">
        <f>prop_idu_part*Probability!BL140*'By group'!$BB$24*'By group'!BL$23+Probability!BL140*'By group'!$BB$30*'By group'!BL$31</f>
        <v>4.7674647424517276E-3</v>
      </c>
      <c r="BM140" s="191">
        <f>prop_idu_part*Probability!BM140*'By group'!$BB$24*'By group'!BM$23+Probability!BM140*'By group'!$BB$30*'By group'!BM$31</f>
        <v>2.3834712968869021E-3</v>
      </c>
      <c r="BN140" s="192">
        <f>prop_idu_part*Probability!BN140*'By group'!$BB$24*'By group'!BN$23+Probability!BN140*'By group'!$BB$30*'By group'!BN$31</f>
        <v>1.7344315037927543E-3</v>
      </c>
    </row>
    <row r="141" spans="1:66" x14ac:dyDescent="0.25">
      <c r="A141">
        <f t="shared" si="2"/>
        <v>68.5</v>
      </c>
      <c r="B141" s="190">
        <f>((1-(1-prop_idu_part)*SUMPRODUCT(Population!$BB141:$BN141,'By group'!$BB$27:$BN$27)*(1-prop_idu_male)/SUMPRODUCT(Population!$B141:$N141,'By group'!$B$27:$N$27))*Probability!O141*'By group'!$B$24*'By group'!O$23+(1-prop_idu_part)*SUMPRODUCT(Population!$BB141:$BN141,'By group'!$BB$27:$BN$27)*(1-prop_idu_male)/SUMPRODUCT(Population!$B141:$N141,'By group'!$B$27:$N$27)*Probability!BB141*'By group'!$B$24*'By group'!BB$23+Probability!AB141*Population!$DE141*(1-'By group'!AB$28*cond_eff)*'By group'!AB$23*prop_sw_use)*(1-Population!$DG141*circ_eff)</f>
        <v>0</v>
      </c>
      <c r="C141" s="191">
        <f>((1-(1-prop_idu_part)*SUMPRODUCT(Population!$BB141:$BN141,'By group'!$BB$27:$BN$27)*(1-prop_idu_male)/SUMPRODUCT(Population!$B141:$N141,'By group'!$B$27:$N$27))*Probability!P141*'By group'!$B$24*'By group'!P$23+(1-prop_idu_part)*SUMPRODUCT(Population!$BB141:$BN141,'By group'!$BB$27:$BN$27)*(1-prop_idu_male)/SUMPRODUCT(Population!$B141:$N141,'By group'!$B$27:$N$27)*Probability!BC141*'By group'!$B$24*'By group'!BC$23+Probability!AC141*Population!$DE141*(1-'By group'!AC$28*cond_eff)*'By group'!AC$23*prop_sw_use)*(1-Population!$DG141*circ_eff)</f>
        <v>2.3150172510719292E-3</v>
      </c>
      <c r="D141" s="191">
        <f>((1-(1-prop_idu_part)*SUMPRODUCT(Population!$BB141:$BN141,'By group'!$BB$27:$BN$27)*(1-prop_idu_male)/SUMPRODUCT(Population!$B141:$N141,'By group'!$B$27:$N$27))*Probability!Q141*'By group'!$B$24*'By group'!Q$23+(1-prop_idu_part)*SUMPRODUCT(Population!$BB141:$BN141,'By group'!$BB$27:$BN$27)*(1-prop_idu_male)/SUMPRODUCT(Population!$B141:$N141,'By group'!$B$27:$N$27)*Probability!BD141*'By group'!$B$24*'By group'!BD$23+Probability!AD141*Population!$DE141*(1-'By group'!AD$28*cond_eff)*'By group'!AD$23*prop_sw_use)*(1-Population!$DG141*circ_eff)</f>
        <v>3.3872065448305165E-3</v>
      </c>
      <c r="E141" s="191">
        <f>((1-(1-prop_idu_part)*SUMPRODUCT(Population!$BB141:$BN141,'By group'!$BB$27:$BN$27)*(1-prop_idu_male)/SUMPRODUCT(Population!$B141:$N141,'By group'!$B$27:$N$27))*Probability!R141*'By group'!$B$24*'By group'!R$23+(1-prop_idu_part)*SUMPRODUCT(Population!$BB141:$BN141,'By group'!$BB$27:$BN$27)*(1-prop_idu_male)/SUMPRODUCT(Population!$B141:$N141,'By group'!$B$27:$N$27)*Probability!BE141*'By group'!$B$24*'By group'!BE$23+Probability!AE141*Population!$DE141*(1-'By group'!AE$28*cond_eff)*'By group'!AE$23*prop_sw_use)*(1-Population!$DG141*circ_eff)</f>
        <v>3.9407295984087353E-3</v>
      </c>
      <c r="F141" s="191">
        <f>((1-(1-prop_idu_part)*SUMPRODUCT(Population!$BB141:$BN141,'By group'!$BB$27:$BN$27)*(1-prop_idu_male)/SUMPRODUCT(Population!$B141:$N141,'By group'!$B$27:$N$27))*Probability!S141*'By group'!$B$24*'By group'!S$23+(1-prop_idu_part)*SUMPRODUCT(Population!$BB141:$BN141,'By group'!$BB$27:$BN$27)*(1-prop_idu_male)/SUMPRODUCT(Population!$B141:$N141,'By group'!$B$27:$N$27)*Probability!BF141*'By group'!$B$24*'By group'!BF$23+Probability!AF141*Population!$DE141*(1-'By group'!AF$28*cond_eff)*'By group'!AF$23*prop_sw_use)*(1-Population!$DG141*circ_eff)</f>
        <v>2.1022937899205733E-3</v>
      </c>
      <c r="G141" s="191">
        <f>((1-(1-prop_idu_part)*SUMPRODUCT(Population!$BB141:$BN141,'By group'!$BB$27:$BN$27)*(1-prop_idu_male)/SUMPRODUCT(Population!$B141:$N141,'By group'!$B$27:$N$27))*Probability!T141*'By group'!$B$24*'By group'!T$23+(1-prop_idu_part)*SUMPRODUCT(Population!$BB141:$BN141,'By group'!$BB$27:$BN$27)*(1-prop_idu_male)/SUMPRODUCT(Population!$B141:$N141,'By group'!$B$27:$N$27)*Probability!BG141*'By group'!$B$24*'By group'!BG$23+Probability!AG141*Population!$DE141*(1-'By group'!AG$28*cond_eff)*'By group'!AG$23*prop_sw_use)*(1-Population!$DG141*circ_eff)</f>
        <v>1.2641571286541213E-3</v>
      </c>
      <c r="H141" s="191">
        <f>((1-(1-prop_idu_part)*SUMPRODUCT(Population!$BB141:$BN141,'By group'!$BB$27:$BN$27)*(1-prop_idu_male)/SUMPRODUCT(Population!$B141:$N141,'By group'!$B$27:$N$27))*Probability!U141*'By group'!$B$24*'By group'!U$23+(1-prop_idu_part)*SUMPRODUCT(Population!$BB141:$BN141,'By group'!$BB$27:$BN$27)*(1-prop_idu_male)/SUMPRODUCT(Population!$B141:$N141,'By group'!$B$27:$N$27)*Probability!BH141*'By group'!$B$24*'By group'!BH$23+Probability!AH141*Population!$DE141*(1-'By group'!AH$28*cond_eff)*'By group'!AH$23*prop_sw_use)*(1-Population!$DG141*circ_eff)</f>
        <v>1.0683908849467565E-3</v>
      </c>
      <c r="I141" s="191">
        <f>((1-(1-prop_idu_part)*SUMPRODUCT(Population!$BB141:$BN141,'By group'!$BB$27:$BN$27)*(1-prop_idu_male)/SUMPRODUCT(Population!$B141:$N141,'By group'!$B$27:$N$27))*Probability!V141*'By group'!$B$24*'By group'!V$23+(1-prop_idu_part)*SUMPRODUCT(Population!$BB141:$BN141,'By group'!$BB$27:$BN$27)*(1-prop_idu_male)/SUMPRODUCT(Population!$B141:$N141,'By group'!$B$27:$N$27)*Probability!BI141*'By group'!$B$24*'By group'!BI$23+Probability!AI141*Population!$DE141*(1-'By group'!AI$28*cond_eff)*'By group'!AI$23*prop_sw_use)*(1-Population!$DG141*circ_eff)</f>
        <v>0</v>
      </c>
      <c r="J141" s="191">
        <f>((1-(1-prop_idu_part)*SUMPRODUCT(Population!$BB141:$BN141,'By group'!$BB$27:$BN$27)*(1-prop_idu_male)/SUMPRODUCT(Population!$B141:$N141,'By group'!$B$27:$N$27))*Probability!W141*'By group'!$B$24*'By group'!W$23+(1-prop_idu_part)*SUMPRODUCT(Population!$BB141:$BN141,'By group'!$BB$27:$BN$27)*(1-prop_idu_male)/SUMPRODUCT(Population!$B141:$N141,'By group'!$B$27:$N$27)*Probability!BJ141*'By group'!$B$24*'By group'!BJ$23+Probability!AJ141*Population!$DE141*(1-'By group'!AJ$28*cond_eff)*'By group'!AJ$23*prop_sw_use)*(1-Population!$DG141*circ_eff)</f>
        <v>0</v>
      </c>
      <c r="K141" s="191">
        <f>((1-(1-prop_idu_part)*SUMPRODUCT(Population!$BB141:$BN141,'By group'!$BB$27:$BN$27)*(1-prop_idu_male)/SUMPRODUCT(Population!$B141:$N141,'By group'!$B$27:$N$27))*Probability!X141*'By group'!$B$24*'By group'!X$23+(1-prop_idu_part)*SUMPRODUCT(Population!$BB141:$BN141,'By group'!$BB$27:$BN$27)*(1-prop_idu_male)/SUMPRODUCT(Population!$B141:$N141,'By group'!$B$27:$N$27)*Probability!BK141*'By group'!$B$24*'By group'!BK$23+Probability!AK141*Population!$DE141*(1-'By group'!AK$28*cond_eff)*'By group'!AK$23*prop_sw_use)*(1-Population!$DG141*circ_eff)</f>
        <v>0</v>
      </c>
      <c r="L141" s="191">
        <f>((1-(1-prop_idu_part)*SUMPRODUCT(Population!$BB141:$BN141,'By group'!$BB$27:$BN$27)*(1-prop_idu_male)/SUMPRODUCT(Population!$B141:$N141,'By group'!$B$27:$N$27))*Probability!Y141*'By group'!$B$24*'By group'!Y$23+(1-prop_idu_part)*SUMPRODUCT(Population!$BB141:$BN141,'By group'!$BB$27:$BN$27)*(1-prop_idu_male)/SUMPRODUCT(Population!$B141:$N141,'By group'!$B$27:$N$27)*Probability!BL141*'By group'!$B$24*'By group'!BL$23+Probability!AL141*Population!$DE141*(1-'By group'!AL$28*cond_eff)*'By group'!AL$23*prop_sw_use)*(1-Population!$DG141*circ_eff)</f>
        <v>3.5804074379378163E-5</v>
      </c>
      <c r="M141" s="191">
        <f>((1-(1-prop_idu_part)*SUMPRODUCT(Population!$BB141:$BN141,'By group'!$BB$27:$BN$27)*(1-prop_idu_male)/SUMPRODUCT(Population!$B141:$N141,'By group'!$B$27:$N$27))*Probability!Z141*'By group'!$B$24*'By group'!Z$23+(1-prop_idu_part)*SUMPRODUCT(Population!$BB141:$BN141,'By group'!$BB$27:$BN$27)*(1-prop_idu_male)/SUMPRODUCT(Population!$B141:$N141,'By group'!$B$27:$N$27)*Probability!BM141*'By group'!$B$24*'By group'!BM$23+Probability!AM141*Population!$DE141*(1-'By group'!AM$28*cond_eff)*'By group'!AM$23*prop_sw_use)*(1-Population!$DG141*circ_eff)</f>
        <v>5.5827911140299886E-5</v>
      </c>
      <c r="N141" s="191">
        <f>((1-(1-prop_idu_part)*SUMPRODUCT(Population!$BB141:$BN141,'By group'!$BB$27:$BN$27)*(1-prop_idu_male)/SUMPRODUCT(Population!$B141:$N141,'By group'!$B$27:$N$27))*Probability!AA141*'By group'!$B$24*'By group'!AA$23+(1-prop_idu_part)*SUMPRODUCT(Population!$BB141:$BN141,'By group'!$BB$27:$BN$27)*(1-prop_idu_male)/SUMPRODUCT(Population!$B141:$N141,'By group'!$B$27:$N$27)*Probability!BN141*'By group'!$B$24*'By group'!BN$23+Probability!AN141*Population!$DE141*(1-'By group'!AN$28*cond_eff)*'By group'!AN$23*prop_sw_use)*(1-Population!$DG141*circ_eff)</f>
        <v>4.4830131761236595E-5</v>
      </c>
      <c r="O141" s="190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group'!$BB$27:$BN$27)*prop_idu_male))*Probability!B141*Population!$DC141*(1-'By group'!O$28*'By group'!O$29)*'By group'!B$23+(1-prop_idu_part)*SUMPRODUCT(Population!$BB141:$BN141,'By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group'!$BB$27:$BN$27)*prop_idu_male)*Probability!BB141*Population!$DD141*(1-'By group'!BB$28*'By group'!BB$29)*'By group'!BB$23</f>
        <v>0</v>
      </c>
      <c r="P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group'!$BB$27:$BN$27)*prop_idu_male))*Probability!C141*Population!$DC141*(1-'By group'!P$28*'By group'!P$29)*'By group'!C$23+(1-prop_idu_part)*SUMPRODUCT(Population!$BB141:$BN141,'By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group'!$BB$27:$BN$27)*prop_idu_male)*Probability!BC141*Population!$DD141*(1-'By group'!BC$28*'By group'!BC$29)*'By group'!BC$23</f>
        <v>1.0721477096712901E-3</v>
      </c>
      <c r="Q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group'!$BB$27:$BN$27)*prop_idu_male))*Probability!D141*Population!$DC141*(1-'By group'!Q$28*'By group'!Q$29)*'By group'!D$23+(1-prop_idu_part)*SUMPRODUCT(Population!$BB141:$BN141,'By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group'!$BB$27:$BN$27)*prop_idu_male)*Probability!BD141*Population!$DD141*(1-'By group'!BD$28*'By group'!BD$29)*'By group'!BD$23</f>
        <v>1.5634179337052662E-3</v>
      </c>
      <c r="R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group'!$BB$27:$BN$27)*prop_idu_male))*Probability!E141*Population!$DC141*(1-'By group'!R$28*'By group'!R$29)*'By group'!E$23+(1-prop_idu_part)*SUMPRODUCT(Population!$BB141:$BN141,'By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group'!$BB$27:$BN$27)*prop_idu_male)*Probability!BE141*Population!$DD141*(1-'By group'!BE$28*'By group'!BE$29)*'By group'!BE$23</f>
        <v>1.8103022150043129E-3</v>
      </c>
      <c r="S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group'!$BB$27:$BN$27)*prop_idu_male))*Probability!F141*Population!$DC141*(1-'By group'!S$28*'By group'!S$29)*'By group'!F$23+(1-prop_idu_part)*SUMPRODUCT(Population!$BB141:$BN141,'By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group'!$BB$27:$BN$27)*prop_idu_male)*Probability!BF141*Population!$DD141*(1-'By group'!BF$28*'By group'!BF$29)*'By group'!BF$23</f>
        <v>9.6227019637165189E-4</v>
      </c>
      <c r="T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group'!$BB$27:$BN$27)*prop_idu_male))*Probability!G141*Population!$DC141*(1-'By group'!T$28*'By group'!T$29)*'By group'!G$23+(1-prop_idu_part)*SUMPRODUCT(Population!$BB141:$BN141,'By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group'!$BB$27:$BN$27)*prop_idu_male)*Probability!BG141*Population!$DD141*(1-'By group'!BG$28*'By group'!BG$29)*'By group'!BG$23</f>
        <v>5.7712032715824188E-4</v>
      </c>
      <c r="U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group'!$BB$27:$BN$27)*prop_idu_male))*Probability!H141*Population!$DC141*(1-'By group'!U$28*'By group'!U$29)*'By group'!H$23+(1-prop_idu_part)*SUMPRODUCT(Population!$BB141:$BN141,'By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group'!$BB$27:$BN$27)*prop_idu_male)*Probability!BH141*Population!$DD141*(1-'By group'!BH$28*'By group'!BH$29)*'By group'!BH$23</f>
        <v>4.8549059026191925E-4</v>
      </c>
      <c r="V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group'!$BB$27:$BN$27)*prop_idu_male))*Probability!I141*Population!$DC141*(1-'By group'!V$28*'By group'!V$29)*'By group'!I$23+(1-prop_idu_part)*SUMPRODUCT(Population!$BB141:$BN141,'By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group'!$BB$27:$BN$27)*prop_idu_male)*Probability!BI141*Population!$DD141*(1-'By group'!BI$28*'By group'!BI$29)*'By group'!BI$23</f>
        <v>0</v>
      </c>
      <c r="W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group'!$BB$27:$BN$27)*prop_idu_male))*Probability!J141*Population!$DC141*(1-'By group'!W$28*'By group'!W$29)*'By group'!J$23+(1-prop_idu_part)*SUMPRODUCT(Population!$BB141:$BN141,'By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group'!$BB$27:$BN$27)*prop_idu_male)*Probability!BJ141*Population!$DD141*(1-'By group'!BJ$28*'By group'!BJ$29)*'By group'!BJ$23</f>
        <v>0</v>
      </c>
      <c r="X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group'!$BB$27:$BN$27)*prop_idu_male))*Probability!K141*Population!$DC141*(1-'By group'!X$28*'By group'!X$29)*'By group'!K$23+(1-prop_idu_part)*SUMPRODUCT(Population!$BB141:$BN141,'By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group'!$BB$27:$BN$27)*prop_idu_male)*Probability!BK141*Population!$DD141*(1-'By group'!BK$28*'By group'!BK$29)*'By group'!BK$23</f>
        <v>0</v>
      </c>
      <c r="Y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group'!$BB$27:$BN$27)*prop_idu_male))*Probability!L141*Population!$DC141*(1-'By group'!Y$28*'By group'!Y$29)*'By group'!L$23+(1-prop_idu_part)*SUMPRODUCT(Population!$BB141:$BN141,'By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group'!$BB$27:$BN$27)*prop_idu_male)*Probability!BL141*Population!$DD141*(1-'By group'!BL$28*'By group'!BL$29)*'By group'!BL$23</f>
        <v>1.6263487016906289E-5</v>
      </c>
      <c r="Z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group'!$BB$27:$BN$27)*prop_idu_male))*Probability!M141*Population!$DC141*(1-'By group'!Z$28*'By group'!Z$29)*'By group'!M$23+(1-prop_idu_part)*SUMPRODUCT(Population!$BB141:$BN141,'By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group'!$BB$27:$BN$27)*prop_idu_male)*Probability!BM141*Population!$DD141*(1-'By group'!BM$28*'By group'!BM$29)*'By group'!BM$23</f>
        <v>2.5225785879611787E-5</v>
      </c>
      <c r="AA141" s="191">
        <f>(1-(1-prop_idu_part)*SUMPRODUCT(Population!$BB141:$BN141,'By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group'!$BB$27:$BN$27)*prop_idu_male))*Probability!N141*Population!$DC141*(1-'By group'!AA$28*'By group'!AA$29)*'By group'!N$23+(1-prop_idu_part)*SUMPRODUCT(Population!$BB141:$BN141,'By group'!$BB$27:$BN$27)*prop_idu_male/(SUMPRODUCT(Population!$B141:$N141,'By group'!$B$27:$N$27)-(1-prop_idu_part)*SUMPRODUCT(Population!$BB141:$BN141,'By group'!$BB$27:$BN$27)*(1-prop_idu_male)+(1-prop_idu_part)*SUMPRODUCT(Population!$BB141:$BN141,'By group'!$BB$27:$BN$27)*prop_idu_male)*Probability!BN141*Population!$DD141*(1-'By group'!BN$28*'By group'!BN$29)*'By group'!BN$23</f>
        <v>2.0131180952447898E-5</v>
      </c>
      <c r="AB141" s="229">
        <f>Probability!B141*'By group'!$AB$24*'By group'!B$23</f>
        <v>0</v>
      </c>
      <c r="AC141" s="229">
        <f>Probability!C141*'By group'!$AB$24*'By group'!C$23</f>
        <v>5.0148180798259244E-2</v>
      </c>
      <c r="AD141" s="229">
        <f>Probability!D141*'By group'!$AB$24*'By group'!D$23</f>
        <v>7.3128723541493773E-2</v>
      </c>
      <c r="AE141" s="229">
        <f>Probability!E141*'By group'!$AB$24*'By group'!E$23</f>
        <v>8.4679849290046377E-2</v>
      </c>
      <c r="AF141" s="229">
        <f>Probability!F141*'By group'!$AB$24*'By group'!F$23</f>
        <v>4.501295987799428E-2</v>
      </c>
      <c r="AG141" s="229">
        <f>Probability!G141*'By group'!$AB$24*'By group'!G$23</f>
        <v>2.6996957057246623E-2</v>
      </c>
      <c r="AH141" s="229">
        <f>Probability!H141*'By group'!$AB$24*'By group'!H$23</f>
        <v>2.2711313295023041E-2</v>
      </c>
      <c r="AI141" s="229">
        <f>Probability!I141*'By group'!$AB$24*'By group'!I$23</f>
        <v>0</v>
      </c>
      <c r="AJ141" s="229">
        <f>Probability!J141*'By group'!$AB$24*'By group'!J$23</f>
        <v>0</v>
      </c>
      <c r="AK141" s="229">
        <f>Probability!K141*'By group'!$AB$24*'By group'!K$23</f>
        <v>0</v>
      </c>
      <c r="AL141" s="229">
        <f>Probability!L141*'By group'!$AB$24*'By group'!L$23</f>
        <v>7.6080975732329694E-4</v>
      </c>
      <c r="AM141" s="229">
        <f>Probability!M141*'By group'!$AB$24*'By group'!M$23</f>
        <v>1.1801053872744914E-3</v>
      </c>
      <c r="AN141" s="229">
        <f>Probability!N141*'By group'!$AB$24*'By group'!N$23</f>
        <v>9.4180252608185684E-4</v>
      </c>
      <c r="AO141" s="40">
        <f>Probability!AO141*'By group'!$AO$24*'By group'!AO$23</f>
        <v>0</v>
      </c>
      <c r="AP141" s="42">
        <f>Probability!AP141*'By group'!$AO$24*'By group'!AP$23</f>
        <v>6.7805841564888272E-3</v>
      </c>
      <c r="AQ141" s="42">
        <f>Probability!AQ141*'By group'!$AO$24*'By group'!AQ$23</f>
        <v>9.8756114773123644E-3</v>
      </c>
      <c r="AR141" s="42">
        <f>Probability!AR141*'By group'!$AO$24*'By group'!AR$23</f>
        <v>1.1411448386243205E-2</v>
      </c>
      <c r="AS141" s="42">
        <f>Probability!AS141*'By group'!$AO$24*'By group'!AS$23</f>
        <v>6.0544528374490729E-3</v>
      </c>
      <c r="AT141" s="42">
        <f>Probability!AT141*'By group'!$AO$24*'By group'!AT$23</f>
        <v>3.6253932984123983E-3</v>
      </c>
      <c r="AU141" s="42">
        <f>Probability!AU141*'By group'!$AO$24*'By group'!AU$23</f>
        <v>3.0392583717234363E-3</v>
      </c>
      <c r="AV141" s="42">
        <f>Probability!AV141*'By group'!$AO$24*'By group'!AV$23</f>
        <v>0</v>
      </c>
      <c r="AW141" s="42">
        <f>Probability!AW141*'By group'!$AO$24*'By group'!AW$23</f>
        <v>0</v>
      </c>
      <c r="AX141" s="42">
        <f>Probability!AX141*'By group'!$AO$24*'By group'!AX$23</f>
        <v>0</v>
      </c>
      <c r="AY141" s="42">
        <f>Probability!AY141*'By group'!$AO$24*'By group'!AY$23</f>
        <v>1.0178656376014652E-4</v>
      </c>
      <c r="AZ141" s="42">
        <f>Probability!AZ141*'By group'!$AO$24*'By group'!AZ$23</f>
        <v>1.5713794915481189E-4</v>
      </c>
      <c r="BA141" s="43">
        <f>Probability!BA141*'By group'!$AO$24*'By group'!BA$23</f>
        <v>1.2448029012716307E-4</v>
      </c>
      <c r="BB141" s="191">
        <f>prop_idu_part*Probability!BB141*'By group'!$BB$24*'By group'!BB$23+Probability!BB141*'By group'!$BB$30*'By group'!BB$31</f>
        <v>0</v>
      </c>
      <c r="BC141" s="191">
        <f>prop_idu_part*Probability!BC141*'By group'!$BB$24*'By group'!BC$23+Probability!BC141*'By group'!$BB$30*'By group'!BC$31</f>
        <v>5.8639779078072385E-2</v>
      </c>
      <c r="BD141" s="191">
        <f>prop_idu_part*Probability!BD141*'By group'!$BB$24*'By group'!BD$23+Probability!BD141*'By group'!$BB$30*'By group'!BD$31</f>
        <v>0.13716157848938931</v>
      </c>
      <c r="BE141" s="191">
        <f>prop_idu_part*Probability!BE141*'By group'!$BB$24*'By group'!BE$23+Probability!BE141*'By group'!$BB$30*'By group'!BE$31</f>
        <v>0.13420154800464557</v>
      </c>
      <c r="BF141" s="191">
        <f>prop_idu_part*Probability!BF141*'By group'!$BB$24*'By group'!BF$23+Probability!BF141*'By group'!$BB$30*'By group'!BF$31</f>
        <v>4.3870029995629181E-2</v>
      </c>
      <c r="BG141" s="191">
        <f>prop_idu_part*Probability!BG141*'By group'!$BB$24*'By group'!BG$23+Probability!BG141*'By group'!$BB$30*'By group'!BG$31</f>
        <v>1.3397757956265336E-2</v>
      </c>
      <c r="BH141" s="191">
        <f>prop_idu_part*Probability!BH141*'By group'!$BB$24*'By group'!BH$23+Probability!BH141*'By group'!$BB$30*'By group'!BH$31</f>
        <v>1.0509321969128016E-2</v>
      </c>
      <c r="BI141" s="191">
        <f>prop_idu_part*Probability!BI141*'By group'!$BB$24*'By group'!BI$23+Probability!BI141*'By group'!$BB$30*'By group'!BI$31</f>
        <v>0</v>
      </c>
      <c r="BJ141" s="191">
        <f>prop_idu_part*Probability!BJ141*'By group'!$BB$24*'By group'!BJ$23+Probability!BJ141*'By group'!$BB$30*'By group'!BJ$31</f>
        <v>0</v>
      </c>
      <c r="BK141" s="191">
        <f>prop_idu_part*Probability!BK141*'By group'!$BB$24*'By group'!BK$23+Probability!BK141*'By group'!$BB$30*'By group'!BK$31</f>
        <v>0</v>
      </c>
      <c r="BL141" s="191">
        <f>prop_idu_part*Probability!BL141*'By group'!$BB$24*'By group'!BL$23+Probability!BL141*'By group'!$BB$30*'By group'!BL$31</f>
        <v>4.7675183077439016E-3</v>
      </c>
      <c r="BM141" s="191">
        <f>prop_idu_part*Probability!BM141*'By group'!$BB$24*'By group'!BM$23+Probability!BM141*'By group'!$BB$30*'By group'!BM$31</f>
        <v>2.3835088570452303E-3</v>
      </c>
      <c r="BN141" s="192">
        <f>prop_idu_part*Probability!BN141*'By group'!$BB$24*'By group'!BN$23+Probability!BN141*'By group'!$BB$30*'By group'!BN$31</f>
        <v>1.7344672814793871E-3</v>
      </c>
    </row>
    <row r="142" spans="1:66" x14ac:dyDescent="0.25">
      <c r="A142">
        <f t="shared" si="2"/>
        <v>69</v>
      </c>
      <c r="B142" s="190">
        <f>((1-(1-prop_idu_part)*SUMPRODUCT(Population!$BB142:$BN142,'By group'!$BB$27:$BN$27)*(1-prop_idu_male)/SUMPRODUCT(Population!$B142:$N142,'By group'!$B$27:$N$27))*Probability!O142*'By group'!$B$24*'By group'!O$23+(1-prop_idu_part)*SUMPRODUCT(Population!$BB142:$BN142,'By group'!$BB$27:$BN$27)*(1-prop_idu_male)/SUMPRODUCT(Population!$B142:$N142,'By group'!$B$27:$N$27)*Probability!BB142*'By group'!$B$24*'By group'!BB$23+Probability!AB142*Population!$DE142*(1-'By group'!AB$28*cond_eff)*'By group'!AB$23*prop_sw_use)*(1-Population!$DG142*circ_eff)</f>
        <v>0</v>
      </c>
      <c r="C142" s="191">
        <f>((1-(1-prop_idu_part)*SUMPRODUCT(Population!$BB142:$BN142,'By group'!$BB$27:$BN$27)*(1-prop_idu_male)/SUMPRODUCT(Population!$B142:$N142,'By group'!$B$27:$N$27))*Probability!P142*'By group'!$B$24*'By group'!P$23+(1-prop_idu_part)*SUMPRODUCT(Population!$BB142:$BN142,'By group'!$BB$27:$BN$27)*(1-prop_idu_male)/SUMPRODUCT(Population!$B142:$N142,'By group'!$B$27:$N$27)*Probability!BC142*'By group'!$B$24*'By group'!BC$23+Probability!AC142*Population!$DE142*(1-'By group'!AC$28*cond_eff)*'By group'!AC$23*prop_sw_use)*(1-Population!$DG142*circ_eff)</f>
        <v>2.3150748699445295E-3</v>
      </c>
      <c r="D142" s="191">
        <f>((1-(1-prop_idu_part)*SUMPRODUCT(Population!$BB142:$BN142,'By group'!$BB$27:$BN$27)*(1-prop_idu_male)/SUMPRODUCT(Population!$B142:$N142,'By group'!$B$27:$N$27))*Probability!Q142*'By group'!$B$24*'By group'!Q$23+(1-prop_idu_part)*SUMPRODUCT(Population!$BB142:$BN142,'By group'!$BB$27:$BN$27)*(1-prop_idu_male)/SUMPRODUCT(Population!$B142:$N142,'By group'!$B$27:$N$27)*Probability!BD142*'By group'!$B$24*'By group'!BD$23+Probability!AD142*Population!$DE142*(1-'By group'!AD$28*cond_eff)*'By group'!AD$23*prop_sw_use)*(1-Population!$DG142*circ_eff)</f>
        <v>3.3873065208643799E-3</v>
      </c>
      <c r="E142" s="191">
        <f>((1-(1-prop_idu_part)*SUMPRODUCT(Population!$BB142:$BN142,'By group'!$BB$27:$BN$27)*(1-prop_idu_male)/SUMPRODUCT(Population!$B142:$N142,'By group'!$B$27:$N$27))*Probability!R142*'By group'!$B$24*'By group'!R$23+(1-prop_idu_part)*SUMPRODUCT(Population!$BB142:$BN142,'By group'!$BB$27:$BN$27)*(1-prop_idu_male)/SUMPRODUCT(Population!$B142:$N142,'By group'!$B$27:$N$27)*Probability!BE142*'By group'!$B$24*'By group'!BE$23+Probability!AE142*Population!$DE142*(1-'By group'!AE$28*cond_eff)*'By group'!AE$23*prop_sw_use)*(1-Population!$DG142*circ_eff)</f>
        <v>3.9408760623565039E-3</v>
      </c>
      <c r="F142" s="191">
        <f>((1-(1-prop_idu_part)*SUMPRODUCT(Population!$BB142:$BN142,'By group'!$BB$27:$BN$27)*(1-prop_idu_male)/SUMPRODUCT(Population!$B142:$N142,'By group'!$B$27:$N$27))*Probability!S142*'By group'!$B$24*'By group'!S$23+(1-prop_idu_part)*SUMPRODUCT(Population!$BB142:$BN142,'By group'!$BB$27:$BN$27)*(1-prop_idu_male)/SUMPRODUCT(Population!$B142:$N142,'By group'!$B$27:$N$27)*Probability!BF142*'By group'!$B$24*'By group'!BF$23+Probability!AF142*Population!$DE142*(1-'By group'!AF$28*cond_eff)*'By group'!AF$23*prop_sw_use)*(1-Population!$DG142*circ_eff)</f>
        <v>2.1023859989769142E-3</v>
      </c>
      <c r="G142" s="191">
        <f>((1-(1-prop_idu_part)*SUMPRODUCT(Population!$BB142:$BN142,'By group'!$BB$27:$BN$27)*(1-prop_idu_male)/SUMPRODUCT(Population!$B142:$N142,'By group'!$B$27:$N$27))*Probability!T142*'By group'!$B$24*'By group'!T$23+(1-prop_idu_part)*SUMPRODUCT(Population!$BB142:$BN142,'By group'!$BB$27:$BN$27)*(1-prop_idu_male)/SUMPRODUCT(Population!$B142:$N142,'By group'!$B$27:$N$27)*Probability!BG142*'By group'!$B$24*'By group'!BG$23+Probability!AG142*Population!$DE142*(1-'By group'!AG$28*cond_eff)*'By group'!AG$23*prop_sw_use)*(1-Population!$DG142*circ_eff)</f>
        <v>1.2642194855574322E-3</v>
      </c>
      <c r="H142" s="191">
        <f>((1-(1-prop_idu_part)*SUMPRODUCT(Population!$BB142:$BN142,'By group'!$BB$27:$BN$27)*(1-prop_idu_male)/SUMPRODUCT(Population!$B142:$N142,'By group'!$B$27:$N$27))*Probability!U142*'By group'!$B$24*'By group'!U$23+(1-prop_idu_part)*SUMPRODUCT(Population!$BB142:$BN142,'By group'!$BB$27:$BN$27)*(1-prop_idu_male)/SUMPRODUCT(Population!$B142:$N142,'By group'!$B$27:$N$27)*Probability!BH142*'By group'!$B$24*'By group'!BH$23+Probability!AH142*Population!$DE142*(1-'By group'!AH$28*cond_eff)*'By group'!AH$23*prop_sw_use)*(1-Population!$DG142*circ_eff)</f>
        <v>1.068454978978366E-3</v>
      </c>
      <c r="I142" s="191">
        <f>((1-(1-prop_idu_part)*SUMPRODUCT(Population!$BB142:$BN142,'By group'!$BB$27:$BN$27)*(1-prop_idu_male)/SUMPRODUCT(Population!$B142:$N142,'By group'!$B$27:$N$27))*Probability!V142*'By group'!$B$24*'By group'!V$23+(1-prop_idu_part)*SUMPRODUCT(Population!$BB142:$BN142,'By group'!$BB$27:$BN$27)*(1-prop_idu_male)/SUMPRODUCT(Population!$B142:$N142,'By group'!$B$27:$N$27)*Probability!BI142*'By group'!$B$24*'By group'!BI$23+Probability!AI142*Population!$DE142*(1-'By group'!AI$28*cond_eff)*'By group'!AI$23*prop_sw_use)*(1-Population!$DG142*circ_eff)</f>
        <v>0</v>
      </c>
      <c r="J142" s="191">
        <f>((1-(1-prop_idu_part)*SUMPRODUCT(Population!$BB142:$BN142,'By group'!$BB$27:$BN$27)*(1-prop_idu_male)/SUMPRODUCT(Population!$B142:$N142,'By group'!$B$27:$N$27))*Probability!W142*'By group'!$B$24*'By group'!W$23+(1-prop_idu_part)*SUMPRODUCT(Population!$BB142:$BN142,'By group'!$BB$27:$BN$27)*(1-prop_idu_male)/SUMPRODUCT(Population!$B142:$N142,'By group'!$B$27:$N$27)*Probability!BJ142*'By group'!$B$24*'By group'!BJ$23+Probability!AJ142*Population!$DE142*(1-'By group'!AJ$28*cond_eff)*'By group'!AJ$23*prop_sw_use)*(1-Population!$DG142*circ_eff)</f>
        <v>0</v>
      </c>
      <c r="K142" s="191">
        <f>((1-(1-prop_idu_part)*SUMPRODUCT(Population!$BB142:$BN142,'By group'!$BB$27:$BN$27)*(1-prop_idu_male)/SUMPRODUCT(Population!$B142:$N142,'By group'!$B$27:$N$27))*Probability!X142*'By group'!$B$24*'By group'!X$23+(1-prop_idu_part)*SUMPRODUCT(Population!$BB142:$BN142,'By group'!$BB$27:$BN$27)*(1-prop_idu_male)/SUMPRODUCT(Population!$B142:$N142,'By group'!$B$27:$N$27)*Probability!BK142*'By group'!$B$24*'By group'!BK$23+Probability!AK142*Population!$DE142*(1-'By group'!AK$28*cond_eff)*'By group'!AK$23*prop_sw_use)*(1-Population!$DG142*circ_eff)</f>
        <v>0</v>
      </c>
      <c r="L142" s="191">
        <f>((1-(1-prop_idu_part)*SUMPRODUCT(Population!$BB142:$BN142,'By group'!$BB$27:$BN$27)*(1-prop_idu_male)/SUMPRODUCT(Population!$B142:$N142,'By group'!$B$27:$N$27))*Probability!Y142*'By group'!$B$24*'By group'!Y$23+(1-prop_idu_part)*SUMPRODUCT(Population!$BB142:$BN142,'By group'!$BB$27:$BN$27)*(1-prop_idu_male)/SUMPRODUCT(Population!$B142:$N142,'By group'!$B$27:$N$27)*Probability!BL142*'By group'!$B$24*'By group'!BL$23+Probability!AL142*Population!$DE142*(1-'By group'!AL$28*cond_eff)*'By group'!AL$23*prop_sw_use)*(1-Population!$DG142*circ_eff)</f>
        <v>3.5806283568684832E-5</v>
      </c>
      <c r="M142" s="191">
        <f>((1-(1-prop_idu_part)*SUMPRODUCT(Population!$BB142:$BN142,'By group'!$BB$27:$BN$27)*(1-prop_idu_male)/SUMPRODUCT(Population!$B142:$N142,'By group'!$B$27:$N$27))*Probability!Z142*'By group'!$B$24*'By group'!Z$23+(1-prop_idu_part)*SUMPRODUCT(Population!$BB142:$BN142,'By group'!$BB$27:$BN$27)*(1-prop_idu_male)/SUMPRODUCT(Population!$B142:$N142,'By group'!$B$27:$N$27)*Probability!BM142*'By group'!$B$24*'By group'!BM$23+Probability!AM142*Population!$DE142*(1-'By group'!AM$28*cond_eff)*'By group'!AM$23*prop_sw_use)*(1-Population!$DG142*circ_eff)</f>
        <v>5.5832149979313931E-5</v>
      </c>
      <c r="N142" s="191">
        <f>((1-(1-prop_idu_part)*SUMPRODUCT(Population!$BB142:$BN142,'By group'!$BB$27:$BN$27)*(1-prop_idu_male)/SUMPRODUCT(Population!$B142:$N142,'By group'!$B$27:$N$27))*Probability!AA142*'By group'!$B$24*'By group'!AA$23+(1-prop_idu_part)*SUMPRODUCT(Population!$BB142:$BN142,'By group'!$BB$27:$BN$27)*(1-prop_idu_male)/SUMPRODUCT(Population!$B142:$N142,'By group'!$B$27:$N$27)*Probability!BN142*'By group'!$B$24*'By group'!BN$23+Probability!AN142*Population!$DE142*(1-'By group'!AN$28*cond_eff)*'By group'!AN$23*prop_sw_use)*(1-Population!$DG142*circ_eff)</f>
        <v>4.483418867839694E-5</v>
      </c>
      <c r="O142" s="190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group'!$BB$27:$BN$27)*prop_idu_male))*Probability!B142*Population!$DC142*(1-'By group'!O$28*'By group'!O$29)*'By group'!B$23+(1-prop_idu_part)*SUMPRODUCT(Population!$BB142:$BN142,'By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group'!$BB$27:$BN$27)*prop_idu_male)*Probability!BB142*Population!$DD142*(1-'By group'!BB$28*'By group'!BB$29)*'By group'!BB$23</f>
        <v>0</v>
      </c>
      <c r="P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group'!$BB$27:$BN$27)*prop_idu_male))*Probability!C142*Population!$DC142*(1-'By group'!P$28*'By group'!P$29)*'By group'!C$23+(1-prop_idu_part)*SUMPRODUCT(Population!$BB142:$BN142,'By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group'!$BB$27:$BN$27)*prop_idu_male)*Probability!BC142*Population!$DD142*(1-'By group'!BC$28*'By group'!BC$29)*'By group'!BC$23</f>
        <v>1.0721722017995019E-3</v>
      </c>
      <c r="Q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group'!$BB$27:$BN$27)*prop_idu_male))*Probability!D142*Population!$DC142*(1-'By group'!Q$28*'By group'!Q$29)*'By group'!D$23+(1-prop_idu_part)*SUMPRODUCT(Population!$BB142:$BN142,'By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group'!$BB$27:$BN$27)*prop_idu_male)*Probability!BD142*Population!$DD142*(1-'By group'!BD$28*'By group'!BD$29)*'By group'!BD$23</f>
        <v>1.5634616378324196E-3</v>
      </c>
      <c r="R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group'!$BB$27:$BN$27)*prop_idu_male))*Probability!E142*Population!$DC142*(1-'By group'!R$28*'By group'!R$29)*'By group'!E$23+(1-prop_idu_part)*SUMPRODUCT(Population!$BB142:$BN142,'By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group'!$BB$27:$BN$27)*prop_idu_male)*Probability!BE142*Population!$DD142*(1-'By group'!BE$28*'By group'!BE$29)*'By group'!BE$23</f>
        <v>1.8103678914934381E-3</v>
      </c>
      <c r="S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group'!$BB$27:$BN$27)*prop_idu_male))*Probability!F142*Population!$DC142*(1-'By group'!S$28*'By group'!S$29)*'By group'!F$23+(1-prop_idu_part)*SUMPRODUCT(Population!$BB142:$BN142,'By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group'!$BB$27:$BN$27)*prop_idu_male)*Probability!BF142*Population!$DD142*(1-'By group'!BF$28*'By group'!BF$29)*'By group'!BF$23</f>
        <v>9.6231201227467682E-4</v>
      </c>
      <c r="T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group'!$BB$27:$BN$27)*prop_idu_male))*Probability!G142*Population!$DC142*(1-'By group'!T$28*'By group'!T$29)*'By group'!G$23+(1-prop_idu_part)*SUMPRODUCT(Population!$BB142:$BN142,'By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group'!$BB$27:$BN$27)*prop_idu_male)*Probability!BG142*Population!$DD142*(1-'By group'!BG$28*'By group'!BG$29)*'By group'!BG$23</f>
        <v>5.7714871194565324E-4</v>
      </c>
      <c r="U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group'!$BB$27:$BN$27)*prop_idu_male))*Probability!H142*Population!$DC142*(1-'By group'!U$28*'By group'!U$29)*'By group'!H$23+(1-prop_idu_part)*SUMPRODUCT(Population!$BB142:$BN142,'By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group'!$BB$27:$BN$27)*prop_idu_male)*Probability!BH142*Population!$DD142*(1-'By group'!BH$28*'By group'!BH$29)*'By group'!BH$23</f>
        <v>4.8551967603224067E-4</v>
      </c>
      <c r="V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group'!$BB$27:$BN$27)*prop_idu_male))*Probability!I142*Population!$DC142*(1-'By group'!V$28*'By group'!V$29)*'By group'!I$23+(1-prop_idu_part)*SUMPRODUCT(Population!$BB142:$BN142,'By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group'!$BB$27:$BN$27)*prop_idu_male)*Probability!BI142*Population!$DD142*(1-'By group'!BI$28*'By group'!BI$29)*'By group'!BI$23</f>
        <v>0</v>
      </c>
      <c r="W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group'!$BB$27:$BN$27)*prop_idu_male))*Probability!J142*Population!$DC142*(1-'By group'!W$28*'By group'!W$29)*'By group'!J$23+(1-prop_idu_part)*SUMPRODUCT(Population!$BB142:$BN142,'By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group'!$BB$27:$BN$27)*prop_idu_male)*Probability!BJ142*Population!$DD142*(1-'By group'!BJ$28*'By group'!BJ$29)*'By group'!BJ$23</f>
        <v>0</v>
      </c>
      <c r="X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group'!$BB$27:$BN$27)*prop_idu_male))*Probability!K142*Population!$DC142*(1-'By group'!X$28*'By group'!X$29)*'By group'!K$23+(1-prop_idu_part)*SUMPRODUCT(Population!$BB142:$BN142,'By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group'!$BB$27:$BN$27)*prop_idu_male)*Probability!BK142*Population!$DD142*(1-'By group'!BK$28*'By group'!BK$29)*'By group'!BK$23</f>
        <v>0</v>
      </c>
      <c r="Y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group'!$BB$27:$BN$27)*prop_idu_male))*Probability!L142*Population!$DC142*(1-'By group'!Y$28*'By group'!Y$29)*'By group'!L$23+(1-prop_idu_part)*SUMPRODUCT(Population!$BB142:$BN142,'By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group'!$BB$27:$BN$27)*prop_idu_male)*Probability!BL142*Population!$DD142*(1-'By group'!BL$28*'By group'!BL$29)*'By group'!BL$23</f>
        <v>1.6264492201809155E-5</v>
      </c>
      <c r="Z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group'!$BB$27:$BN$27)*prop_idu_male))*Probability!M142*Population!$DC142*(1-'By group'!Z$28*'By group'!Z$29)*'By group'!M$23+(1-prop_idu_part)*SUMPRODUCT(Population!$BB142:$BN142,'By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group'!$BB$27:$BN$27)*prop_idu_male)*Probability!BM142*Population!$DD142*(1-'By group'!BM$28*'By group'!BM$29)*'By group'!BM$23</f>
        <v>2.5227695627900129E-5</v>
      </c>
      <c r="AA142" s="191">
        <f>(1-(1-prop_idu_part)*SUMPRODUCT(Population!$BB142:$BN142,'By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group'!$BB$27:$BN$27)*prop_idu_male))*Probability!N142*Population!$DC142*(1-'By group'!AA$28*'By group'!AA$29)*'By group'!N$23+(1-prop_idu_part)*SUMPRODUCT(Population!$BB142:$BN142,'By group'!$BB$27:$BN$27)*prop_idu_male/(SUMPRODUCT(Population!$B142:$N142,'By group'!$B$27:$N$27)-(1-prop_idu_part)*SUMPRODUCT(Population!$BB142:$BN142,'By group'!$BB$27:$BN$27)*(1-prop_idu_male)+(1-prop_idu_part)*SUMPRODUCT(Population!$BB142:$BN142,'By group'!$BB$27:$BN$27)*prop_idu_male)*Probability!BN142*Population!$DD142*(1-'By group'!BN$28*'By group'!BN$29)*'By group'!BN$23</f>
        <v>2.0132950056085086E-5</v>
      </c>
      <c r="AB142" s="229">
        <f>Probability!B142*'By group'!$AB$24*'By group'!B$23</f>
        <v>0</v>
      </c>
      <c r="AC142" s="229">
        <f>Probability!C142*'By group'!$AB$24*'By group'!C$23</f>
        <v>5.0149992629328677E-2</v>
      </c>
      <c r="AD142" s="229">
        <f>Probability!D142*'By group'!$AB$24*'By group'!D$23</f>
        <v>7.3131739426491427E-2</v>
      </c>
      <c r="AE142" s="229">
        <f>Probability!E142*'By group'!$AB$24*'By group'!E$23</f>
        <v>8.4684046653429476E-2</v>
      </c>
      <c r="AF142" s="229">
        <f>Probability!F142*'By group'!$AB$24*'By group'!F$23</f>
        <v>4.5015514133055518E-2</v>
      </c>
      <c r="AG142" s="229">
        <f>Probability!G142*'By group'!$AB$24*'By group'!G$23</f>
        <v>2.6998643661709083E-2</v>
      </c>
      <c r="AH142" s="229">
        <f>Probability!H142*'By group'!$AB$24*'By group'!H$23</f>
        <v>2.2712975811260607E-2</v>
      </c>
      <c r="AI142" s="229">
        <f>Probability!I142*'By group'!$AB$24*'By group'!I$23</f>
        <v>0</v>
      </c>
      <c r="AJ142" s="229">
        <f>Probability!J142*'By group'!$AB$24*'By group'!J$23</f>
        <v>0</v>
      </c>
      <c r="AK142" s="229">
        <f>Probability!K142*'By group'!$AB$24*'By group'!K$23</f>
        <v>0</v>
      </c>
      <c r="AL142" s="229">
        <f>Probability!L142*'By group'!$AB$24*'By group'!L$23</f>
        <v>7.6086689321580906E-4</v>
      </c>
      <c r="AM142" s="229">
        <f>Probability!M142*'By group'!$AB$24*'By group'!M$23</f>
        <v>1.1802104174147921E-3</v>
      </c>
      <c r="AN142" s="229">
        <f>Probability!N142*'By group'!$AB$24*'By group'!N$23</f>
        <v>9.4189781163309214E-4</v>
      </c>
      <c r="AO142" s="40">
        <f>Probability!AO142*'By group'!$AO$24*'By group'!AO$23</f>
        <v>0</v>
      </c>
      <c r="AP142" s="42">
        <f>Probability!AP142*'By group'!$AO$24*'By group'!AP$23</f>
        <v>6.7866136948039361E-3</v>
      </c>
      <c r="AQ142" s="42">
        <f>Probability!AQ142*'By group'!$AO$24*'By group'!AQ$23</f>
        <v>9.8849853792674306E-3</v>
      </c>
      <c r="AR142" s="42">
        <f>Probability!AR142*'By group'!$AO$24*'By group'!AR$23</f>
        <v>1.1423393993012041E-2</v>
      </c>
      <c r="AS142" s="42">
        <f>Probability!AS142*'By group'!$AO$24*'By group'!AS$23</f>
        <v>6.0613019516183048E-3</v>
      </c>
      <c r="AT142" s="42">
        <f>Probability!AT142*'By group'!$AO$24*'By group'!AT$23</f>
        <v>3.6297436449087245E-3</v>
      </c>
      <c r="AU142" s="42">
        <f>Probability!AU142*'By group'!$AO$24*'By group'!AU$23</f>
        <v>3.0433346035628386E-3</v>
      </c>
      <c r="AV142" s="42">
        <f>Probability!AV142*'By group'!$AO$24*'By group'!AV$23</f>
        <v>0</v>
      </c>
      <c r="AW142" s="42">
        <f>Probability!AW142*'By group'!$AO$24*'By group'!AW$23</f>
        <v>0</v>
      </c>
      <c r="AX142" s="42">
        <f>Probability!AX142*'By group'!$AO$24*'By group'!AX$23</f>
        <v>0</v>
      </c>
      <c r="AY142" s="42">
        <f>Probability!AY142*'By group'!$AO$24*'By group'!AY$23</f>
        <v>1.0192432241407414E-4</v>
      </c>
      <c r="AZ142" s="42">
        <f>Probability!AZ142*'By group'!$AO$24*'By group'!AZ$23</f>
        <v>1.5737966818107002E-4</v>
      </c>
      <c r="BA142" s="43">
        <f>Probability!BA142*'By group'!$AO$24*'By group'!BA$23</f>
        <v>1.2470488748103864E-4</v>
      </c>
      <c r="BB142" s="191">
        <f>prop_idu_part*Probability!BB142*'By group'!$BB$24*'By group'!BB$23+Probability!BB142*'By group'!$BB$30*'By group'!BB$31</f>
        <v>0</v>
      </c>
      <c r="BC142" s="191">
        <f>prop_idu_part*Probability!BC142*'By group'!$BB$24*'By group'!BC$23+Probability!BC142*'By group'!$BB$30*'By group'!BC$31</f>
        <v>5.8639720950883989E-2</v>
      </c>
      <c r="BD142" s="191">
        <f>prop_idu_part*Probability!BD142*'By group'!$BB$24*'By group'!BD$23+Probability!BD142*'By group'!$BB$30*'By group'!BD$31</f>
        <v>0.13716166030659405</v>
      </c>
      <c r="BE142" s="191">
        <f>prop_idu_part*Probability!BE142*'By group'!$BB$24*'By group'!BE$23+Probability!BE142*'By group'!$BB$30*'By group'!BE$31</f>
        <v>0.13420197026659197</v>
      </c>
      <c r="BF142" s="191">
        <f>prop_idu_part*Probability!BF142*'By group'!$BB$24*'By group'!BF$23+Probability!BF142*'By group'!$BB$30*'By group'!BF$31</f>
        <v>4.3870265626261493E-2</v>
      </c>
      <c r="BG142" s="191">
        <f>prop_idu_part*Probability!BG142*'By group'!$BB$24*'By group'!BG$23+Probability!BG142*'By group'!$BB$30*'By group'!BG$31</f>
        <v>1.3397853589027744E-2</v>
      </c>
      <c r="BH142" s="191">
        <f>prop_idu_part*Probability!BH142*'By group'!$BB$24*'By group'!BH$23+Probability!BH142*'By group'!$BB$30*'By group'!BH$31</f>
        <v>1.0509432283934016E-2</v>
      </c>
      <c r="BI142" s="191">
        <f>prop_idu_part*Probability!BI142*'By group'!$BB$24*'By group'!BI$23+Probability!BI142*'By group'!$BB$30*'By group'!BI$31</f>
        <v>0</v>
      </c>
      <c r="BJ142" s="191">
        <f>prop_idu_part*Probability!BJ142*'By group'!$BB$24*'By group'!BJ$23+Probability!BJ142*'By group'!$BB$30*'By group'!BJ$31</f>
        <v>0</v>
      </c>
      <c r="BK142" s="191">
        <f>prop_idu_part*Probability!BK142*'By group'!$BB$24*'By group'!BK$23+Probability!BK142*'By group'!$BB$30*'By group'!BK$31</f>
        <v>0</v>
      </c>
      <c r="BL142" s="191">
        <f>prop_idu_part*Probability!BL142*'By group'!$BB$24*'By group'!BL$23+Probability!BL142*'By group'!$BB$30*'By group'!BL$31</f>
        <v>4.7675703983340745E-3</v>
      </c>
      <c r="BM142" s="191">
        <f>prop_idu_part*Probability!BM142*'By group'!$BB$24*'By group'!BM$23+Probability!BM142*'By group'!$BB$30*'By group'!BM$31</f>
        <v>2.3835454897274191E-3</v>
      </c>
      <c r="BN142" s="192">
        <f>prop_idu_part*Probability!BN142*'By group'!$BB$24*'By group'!BN$23+Probability!BN142*'By group'!$BB$30*'By group'!BN$31</f>
        <v>1.7345024391900981E-3</v>
      </c>
    </row>
    <row r="143" spans="1:66" x14ac:dyDescent="0.25">
      <c r="A143">
        <f t="shared" si="2"/>
        <v>69.5</v>
      </c>
      <c r="B143" s="190">
        <f>((1-(1-prop_idu_part)*SUMPRODUCT(Population!$BB143:$BN143,'By group'!$BB$27:$BN$27)*(1-prop_idu_male)/SUMPRODUCT(Population!$B143:$N143,'By group'!$B$27:$N$27))*Probability!O143*'By group'!$B$24*'By group'!O$23+(1-prop_idu_part)*SUMPRODUCT(Population!$BB143:$BN143,'By group'!$BB$27:$BN$27)*(1-prop_idu_male)/SUMPRODUCT(Population!$B143:$N143,'By group'!$B$27:$N$27)*Probability!BB143*'By group'!$B$24*'By group'!BB$23+Probability!AB143*Population!$DE143*(1-'By group'!AB$28*cond_eff)*'By group'!AB$23*prop_sw_use)*(1-Population!$DG143*circ_eff)</f>
        <v>0</v>
      </c>
      <c r="C143" s="191">
        <f>((1-(1-prop_idu_part)*SUMPRODUCT(Population!$BB143:$BN143,'By group'!$BB$27:$BN$27)*(1-prop_idu_male)/SUMPRODUCT(Population!$B143:$N143,'By group'!$B$27:$N$27))*Probability!P143*'By group'!$B$24*'By group'!P$23+(1-prop_idu_part)*SUMPRODUCT(Population!$BB143:$BN143,'By group'!$BB$27:$BN$27)*(1-prop_idu_male)/SUMPRODUCT(Population!$B143:$N143,'By group'!$B$27:$N$27)*Probability!BC143*'By group'!$B$24*'By group'!BC$23+Probability!AC143*Population!$DE143*(1-'By group'!AC$28*cond_eff)*'By group'!AC$23*prop_sw_use)*(1-Population!$DG143*circ_eff)</f>
        <v>2.3151304914564214E-3</v>
      </c>
      <c r="D143" s="191">
        <f>((1-(1-prop_idu_part)*SUMPRODUCT(Population!$BB143:$BN143,'By group'!$BB$27:$BN$27)*(1-prop_idu_male)/SUMPRODUCT(Population!$B143:$N143,'By group'!$B$27:$N$27))*Probability!Q143*'By group'!$B$24*'By group'!Q$23+(1-prop_idu_part)*SUMPRODUCT(Population!$BB143:$BN143,'By group'!$BB$27:$BN$27)*(1-prop_idu_male)/SUMPRODUCT(Population!$B143:$N143,'By group'!$B$27:$N$27)*Probability!BD143*'By group'!$B$24*'By group'!BD$23+Probability!AD143*Population!$DE143*(1-'By group'!AD$28*cond_eff)*'By group'!AD$23*prop_sw_use)*(1-Population!$DG143*circ_eff)</f>
        <v>3.3874030453953314E-3</v>
      </c>
      <c r="E143" s="191">
        <f>((1-(1-prop_idu_part)*SUMPRODUCT(Population!$BB143:$BN143,'By group'!$BB$27:$BN$27)*(1-prop_idu_male)/SUMPRODUCT(Population!$B143:$N143,'By group'!$B$27:$N$27))*Probability!R143*'By group'!$B$24*'By group'!R$23+(1-prop_idu_part)*SUMPRODUCT(Population!$BB143:$BN143,'By group'!$BB$27:$BN$27)*(1-prop_idu_male)/SUMPRODUCT(Population!$B143:$N143,'By group'!$B$27:$N$27)*Probability!BE143*'By group'!$B$24*'By group'!BE$23+Probability!AE143*Population!$DE143*(1-'By group'!AE$28*cond_eff)*'By group'!AE$23*prop_sw_use)*(1-Population!$DG143*circ_eff)</f>
        <v>3.9410174923961861E-3</v>
      </c>
      <c r="F143" s="191">
        <f>((1-(1-prop_idu_part)*SUMPRODUCT(Population!$BB143:$BN143,'By group'!$BB$27:$BN$27)*(1-prop_idu_male)/SUMPRODUCT(Population!$B143:$N143,'By group'!$B$27:$N$27))*Probability!S143*'By group'!$B$24*'By group'!S$23+(1-prop_idu_part)*SUMPRODUCT(Population!$BB143:$BN143,'By group'!$BB$27:$BN$27)*(1-prop_idu_male)/SUMPRODUCT(Population!$B143:$N143,'By group'!$B$27:$N$27)*Probability!BF143*'By group'!$B$24*'By group'!BF$23+Probability!AF143*Population!$DE143*(1-'By group'!AF$28*cond_eff)*'By group'!AF$23*prop_sw_use)*(1-Population!$DG143*circ_eff)</f>
        <v>2.1024750558987964E-3</v>
      </c>
      <c r="G143" s="191">
        <f>((1-(1-prop_idu_part)*SUMPRODUCT(Population!$BB143:$BN143,'By group'!$BB$27:$BN$27)*(1-prop_idu_male)/SUMPRODUCT(Population!$B143:$N143,'By group'!$B$27:$N$27))*Probability!T143*'By group'!$B$24*'By group'!T$23+(1-prop_idu_part)*SUMPRODUCT(Population!$BB143:$BN143,'By group'!$BB$27:$BN$27)*(1-prop_idu_male)/SUMPRODUCT(Population!$B143:$N143,'By group'!$B$27:$N$27)*Probability!BG143*'By group'!$B$24*'By group'!BG$23+Probability!AG143*Population!$DE143*(1-'By group'!AG$28*cond_eff)*'By group'!AG$23*prop_sw_use)*(1-Population!$DG143*circ_eff)</f>
        <v>1.2642797320112243E-3</v>
      </c>
      <c r="H143" s="191">
        <f>((1-(1-prop_idu_part)*SUMPRODUCT(Population!$BB143:$BN143,'By group'!$BB$27:$BN$27)*(1-prop_idu_male)/SUMPRODUCT(Population!$B143:$N143,'By group'!$B$27:$N$27))*Probability!U143*'By group'!$B$24*'By group'!U$23+(1-prop_idu_part)*SUMPRODUCT(Population!$BB143:$BN143,'By group'!$BB$27:$BN$27)*(1-prop_idu_male)/SUMPRODUCT(Population!$B143:$N143,'By group'!$B$27:$N$27)*Probability!BH143*'By group'!$B$24*'By group'!BH$23+Probability!AH143*Population!$DE143*(1-'By group'!AH$28*cond_eff)*'By group'!AH$23*prop_sw_use)*(1-Population!$DG143*circ_eff)</f>
        <v>1.0685170093334714E-3</v>
      </c>
      <c r="I143" s="191">
        <f>((1-(1-prop_idu_part)*SUMPRODUCT(Population!$BB143:$BN143,'By group'!$BB$27:$BN$27)*(1-prop_idu_male)/SUMPRODUCT(Population!$B143:$N143,'By group'!$B$27:$N$27))*Probability!V143*'By group'!$B$24*'By group'!V$23+(1-prop_idu_part)*SUMPRODUCT(Population!$BB143:$BN143,'By group'!$BB$27:$BN$27)*(1-prop_idu_male)/SUMPRODUCT(Population!$B143:$N143,'By group'!$B$27:$N$27)*Probability!BI143*'By group'!$B$24*'By group'!BI$23+Probability!AI143*Population!$DE143*(1-'By group'!AI$28*cond_eff)*'By group'!AI$23*prop_sw_use)*(1-Population!$DG143*circ_eff)</f>
        <v>0</v>
      </c>
      <c r="J143" s="191">
        <f>((1-(1-prop_idu_part)*SUMPRODUCT(Population!$BB143:$BN143,'By group'!$BB$27:$BN$27)*(1-prop_idu_male)/SUMPRODUCT(Population!$B143:$N143,'By group'!$B$27:$N$27))*Probability!W143*'By group'!$B$24*'By group'!W$23+(1-prop_idu_part)*SUMPRODUCT(Population!$BB143:$BN143,'By group'!$BB$27:$BN$27)*(1-prop_idu_male)/SUMPRODUCT(Population!$B143:$N143,'By group'!$B$27:$N$27)*Probability!BJ143*'By group'!$B$24*'By group'!BJ$23+Probability!AJ143*Population!$DE143*(1-'By group'!AJ$28*cond_eff)*'By group'!AJ$23*prop_sw_use)*(1-Population!$DG143*circ_eff)</f>
        <v>0</v>
      </c>
      <c r="K143" s="191">
        <f>((1-(1-prop_idu_part)*SUMPRODUCT(Population!$BB143:$BN143,'By group'!$BB$27:$BN$27)*(1-prop_idu_male)/SUMPRODUCT(Population!$B143:$N143,'By group'!$B$27:$N$27))*Probability!X143*'By group'!$B$24*'By group'!X$23+(1-prop_idu_part)*SUMPRODUCT(Population!$BB143:$BN143,'By group'!$BB$27:$BN$27)*(1-prop_idu_male)/SUMPRODUCT(Population!$B143:$N143,'By group'!$B$27:$N$27)*Probability!BK143*'By group'!$B$24*'By group'!BK$23+Probability!AK143*Population!$DE143*(1-'By group'!AK$28*cond_eff)*'By group'!AK$23*prop_sw_use)*(1-Population!$DG143*circ_eff)</f>
        <v>0</v>
      </c>
      <c r="L143" s="191">
        <f>((1-(1-prop_idu_part)*SUMPRODUCT(Population!$BB143:$BN143,'By group'!$BB$27:$BN$27)*(1-prop_idu_male)/SUMPRODUCT(Population!$B143:$N143,'By group'!$B$27:$N$27))*Probability!Y143*'By group'!$B$24*'By group'!Y$23+(1-prop_idu_part)*SUMPRODUCT(Population!$BB143:$BN143,'By group'!$BB$27:$BN$27)*(1-prop_idu_male)/SUMPRODUCT(Population!$B143:$N143,'By group'!$B$27:$N$27)*Probability!BL143*'By group'!$B$24*'By group'!BL$23+Probability!AL143*Population!$DE143*(1-'By group'!AL$28*cond_eff)*'By group'!AL$23*prop_sw_use)*(1-Population!$DG143*circ_eff)</f>
        <v>3.5808420043144642E-5</v>
      </c>
      <c r="M143" s="191">
        <f>((1-(1-prop_idu_part)*SUMPRODUCT(Population!$BB143:$BN143,'By group'!$BB$27:$BN$27)*(1-prop_idu_male)/SUMPRODUCT(Population!$B143:$N143,'By group'!$B$27:$N$27))*Probability!Z143*'By group'!$B$24*'By group'!Z$23+(1-prop_idu_part)*SUMPRODUCT(Population!$BB143:$BN143,'By group'!$BB$27:$BN$27)*(1-prop_idu_male)/SUMPRODUCT(Population!$B143:$N143,'By group'!$B$27:$N$27)*Probability!BM143*'By group'!$B$24*'By group'!BM$23+Probability!AM143*Population!$DE143*(1-'By group'!AM$28*cond_eff)*'By group'!AM$23*prop_sw_use)*(1-Population!$DG143*circ_eff)</f>
        <v>5.5836257624941141E-5</v>
      </c>
      <c r="N143" s="191">
        <f>((1-(1-prop_idu_part)*SUMPRODUCT(Population!$BB143:$BN143,'By group'!$BB$27:$BN$27)*(1-prop_idu_male)/SUMPRODUCT(Population!$B143:$N143,'By group'!$B$27:$N$27))*Probability!AA143*'By group'!$B$24*'By group'!AA$23+(1-prop_idu_part)*SUMPRODUCT(Population!$BB143:$BN143,'By group'!$BB$27:$BN$27)*(1-prop_idu_male)/SUMPRODUCT(Population!$B143:$N143,'By group'!$B$27:$N$27)*Probability!BN143*'By group'!$B$24*'By group'!BN$23+Probability!AN143*Population!$DE143*(1-'By group'!AN$28*cond_eff)*'By group'!AN$23*prop_sw_use)*(1-Population!$DG143*circ_eff)</f>
        <v>4.4838147043602636E-5</v>
      </c>
      <c r="O143" s="190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group'!$BB$27:$BN$27)*prop_idu_male))*Probability!B143*Population!$DC143*(1-'By group'!O$28*'By group'!O$29)*'By group'!B$23+(1-prop_idu_part)*SUMPRODUCT(Population!$BB143:$BN143,'By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group'!$BB$27:$BN$27)*prop_idu_male)*Probability!BB143*Population!$DD143*(1-'By group'!BB$28*'By group'!BB$29)*'By group'!BB$23</f>
        <v>0</v>
      </c>
      <c r="P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group'!$BB$27:$BN$27)*prop_idu_male))*Probability!C143*Population!$DC143*(1-'By group'!P$28*'By group'!P$29)*'By group'!C$23+(1-prop_idu_part)*SUMPRODUCT(Population!$BB143:$BN143,'By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group'!$BB$27:$BN$27)*prop_idu_male)*Probability!BC143*Population!$DD143*(1-'By group'!BC$28*'By group'!BC$29)*'By group'!BC$23</f>
        <v>1.0721958938643555E-3</v>
      </c>
      <c r="Q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group'!$BB$27:$BN$27)*prop_idu_male))*Probability!D143*Population!$DC143*(1-'By group'!Q$28*'By group'!Q$29)*'By group'!D$23+(1-prop_idu_part)*SUMPRODUCT(Population!$BB143:$BN143,'By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group'!$BB$27:$BN$27)*prop_idu_male)*Probability!BD143*Population!$DD143*(1-'By group'!BD$28*'By group'!BD$29)*'By group'!BD$23</f>
        <v>1.5635039125663688E-3</v>
      </c>
      <c r="R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group'!$BB$27:$BN$27)*prop_idu_male))*Probability!E143*Population!$DC143*(1-'By group'!R$28*'By group'!R$29)*'By group'!E$23+(1-prop_idu_part)*SUMPRODUCT(Population!$BB143:$BN143,'By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group'!$BB$27:$BN$27)*prop_idu_male)*Probability!BE143*Population!$DD143*(1-'By group'!BE$28*'By group'!BE$29)*'By group'!BE$23</f>
        <v>1.8104314266916522E-3</v>
      </c>
      <c r="S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group'!$BB$27:$BN$27)*prop_idu_male))*Probability!F143*Population!$DC143*(1-'By group'!S$28*'By group'!S$29)*'By group'!F$23+(1-prop_idu_part)*SUMPRODUCT(Population!$BB143:$BN143,'By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group'!$BB$27:$BN$27)*prop_idu_male)*Probability!BF143*Population!$DD143*(1-'By group'!BF$28*'By group'!BF$29)*'By group'!BF$23</f>
        <v>9.6235247666663485E-4</v>
      </c>
      <c r="T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group'!$BB$27:$BN$27)*prop_idu_male))*Probability!G143*Population!$DC143*(1-'By group'!T$28*'By group'!T$29)*'By group'!G$23+(1-prop_idu_part)*SUMPRODUCT(Population!$BB143:$BN143,'By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group'!$BB$27:$BN$27)*prop_idu_male)*Probability!BG143*Population!$DD143*(1-'By group'!BG$28*'By group'!BG$29)*'By group'!BG$23</f>
        <v>5.7717619443688954E-4</v>
      </c>
      <c r="U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group'!$BB$27:$BN$27)*prop_idu_male))*Probability!H143*Population!$DC143*(1-'By group'!U$28*'By group'!U$29)*'By group'!H$23+(1-prop_idu_part)*SUMPRODUCT(Population!$BB143:$BN143,'By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group'!$BB$27:$BN$27)*prop_idu_male)*Probability!BH143*Population!$DD143*(1-'By group'!BH$28*'By group'!BH$29)*'By group'!BH$23</f>
        <v>4.8554790509099766E-4</v>
      </c>
      <c r="V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group'!$BB$27:$BN$27)*prop_idu_male))*Probability!I143*Population!$DC143*(1-'By group'!V$28*'By group'!V$29)*'By group'!I$23+(1-prop_idu_part)*SUMPRODUCT(Population!$BB143:$BN143,'By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group'!$BB$27:$BN$27)*prop_idu_male)*Probability!BI143*Population!$DD143*(1-'By group'!BI$28*'By group'!BI$29)*'By group'!BI$23</f>
        <v>0</v>
      </c>
      <c r="W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group'!$BB$27:$BN$27)*prop_idu_male))*Probability!J143*Population!$DC143*(1-'By group'!W$28*'By group'!W$29)*'By group'!J$23+(1-prop_idu_part)*SUMPRODUCT(Population!$BB143:$BN143,'By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group'!$BB$27:$BN$27)*prop_idu_male)*Probability!BJ143*Population!$DD143*(1-'By group'!BJ$28*'By group'!BJ$29)*'By group'!BJ$23</f>
        <v>0</v>
      </c>
      <c r="X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group'!$BB$27:$BN$27)*prop_idu_male))*Probability!K143*Population!$DC143*(1-'By group'!X$28*'By group'!X$29)*'By group'!K$23+(1-prop_idu_part)*SUMPRODUCT(Population!$BB143:$BN143,'By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group'!$BB$27:$BN$27)*prop_idu_male)*Probability!BK143*Population!$DD143*(1-'By group'!BK$28*'By group'!BK$29)*'By group'!BK$23</f>
        <v>0</v>
      </c>
      <c r="Y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group'!$BB$27:$BN$27)*prop_idu_male))*Probability!L143*Population!$DC143*(1-'By group'!Y$28*'By group'!Y$29)*'By group'!L$23+(1-prop_idu_part)*SUMPRODUCT(Population!$BB143:$BN143,'By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group'!$BB$27:$BN$27)*prop_idu_male)*Probability!BL143*Population!$DD143*(1-'By group'!BL$28*'By group'!BL$29)*'By group'!BL$23</f>
        <v>1.6265466963911272E-5</v>
      </c>
      <c r="Z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group'!$BB$27:$BN$27)*prop_idu_male))*Probability!M143*Population!$DC143*(1-'By group'!Z$28*'By group'!Z$29)*'By group'!M$23+(1-prop_idu_part)*SUMPRODUCT(Population!$BB143:$BN143,'By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group'!$BB$27:$BN$27)*prop_idu_male)*Probability!BM143*Population!$DD143*(1-'By group'!BM$28*'By group'!BM$29)*'By group'!BM$23</f>
        <v>2.5229553136225515E-5</v>
      </c>
      <c r="AA143" s="191">
        <f>(1-(1-prop_idu_part)*SUMPRODUCT(Population!$BB143:$BN143,'By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group'!$BB$27:$BN$27)*prop_idu_male))*Probability!N143*Population!$DC143*(1-'By group'!AA$28*'By group'!AA$29)*'By group'!N$23+(1-prop_idu_part)*SUMPRODUCT(Population!$BB143:$BN143,'By group'!$BB$27:$BN$27)*prop_idu_male/(SUMPRODUCT(Population!$B143:$N143,'By group'!$B$27:$N$27)-(1-prop_idu_part)*SUMPRODUCT(Population!$BB143:$BN143,'By group'!$BB$27:$BN$27)*(1-prop_idu_male)+(1-prop_idu_part)*SUMPRODUCT(Population!$BB143:$BN143,'By group'!$BB$27:$BN$27)*prop_idu_male)*Probability!BN143*Population!$DD143*(1-'By group'!BN$28*'By group'!BN$29)*'By group'!BN$23</f>
        <v>2.0134686911916204E-5</v>
      </c>
      <c r="AB143" s="229">
        <f>Probability!B143*'By group'!$AB$24*'By group'!B$23</f>
        <v>0</v>
      </c>
      <c r="AC143" s="229">
        <f>Probability!C143*'By group'!$AB$24*'By group'!C$23</f>
        <v>5.0151742833515388E-2</v>
      </c>
      <c r="AD143" s="229">
        <f>Probability!D143*'By group'!$AB$24*'By group'!D$23</f>
        <v>7.3134653161396473E-2</v>
      </c>
      <c r="AE143" s="229">
        <f>Probability!E143*'By group'!$AB$24*'By group'!E$23</f>
        <v>8.4688103002730108E-2</v>
      </c>
      <c r="AF143" s="229">
        <f>Probability!F143*'By group'!$AB$24*'By group'!F$23</f>
        <v>4.5017983458200898E-2</v>
      </c>
      <c r="AG143" s="229">
        <f>Probability!G143*'By group'!$AB$24*'By group'!G$23</f>
        <v>2.7000275040892845E-2</v>
      </c>
      <c r="AH143" s="229">
        <f>Probability!H143*'By group'!$AB$24*'By group'!H$23</f>
        <v>2.2714587305791289E-2</v>
      </c>
      <c r="AI143" s="229">
        <f>Probability!I143*'By group'!$AB$24*'By group'!I$23</f>
        <v>0</v>
      </c>
      <c r="AJ143" s="229">
        <f>Probability!J143*'By group'!$AB$24*'By group'!J$23</f>
        <v>0</v>
      </c>
      <c r="AK143" s="229">
        <f>Probability!K143*'By group'!$AB$24*'By group'!K$23</f>
        <v>0</v>
      </c>
      <c r="AL143" s="229">
        <f>Probability!L143*'By group'!$AB$24*'By group'!L$23</f>
        <v>7.6092223929678869E-4</v>
      </c>
      <c r="AM143" s="229">
        <f>Probability!M143*'By group'!$AB$24*'By group'!M$23</f>
        <v>1.180312435427659E-3</v>
      </c>
      <c r="AN143" s="229">
        <f>Probability!N143*'By group'!$AB$24*'By group'!N$23</f>
        <v>9.4199113553471994E-4</v>
      </c>
      <c r="AO143" s="40">
        <f>Probability!AO143*'By group'!$AO$24*'By group'!AO$23</f>
        <v>0</v>
      </c>
      <c r="AP143" s="42">
        <f>Probability!AP143*'By group'!$AO$24*'By group'!AP$23</f>
        <v>6.7924457720228704E-3</v>
      </c>
      <c r="AQ143" s="42">
        <f>Probability!AQ143*'By group'!$AO$24*'By group'!AQ$23</f>
        <v>9.8940529466546995E-3</v>
      </c>
      <c r="AR143" s="42">
        <f>Probability!AR143*'By group'!$AO$24*'By group'!AR$23</f>
        <v>1.1434951690389798E-2</v>
      </c>
      <c r="AS143" s="42">
        <f>Probability!AS143*'By group'!$AO$24*'By group'!AS$23</f>
        <v>6.0679302369491738E-3</v>
      </c>
      <c r="AT143" s="42">
        <f>Probability!AT143*'By group'!$AO$24*'By group'!AT$23</f>
        <v>3.6339547360884164E-3</v>
      </c>
      <c r="AU143" s="42">
        <f>Probability!AU143*'By group'!$AO$24*'By group'!AU$23</f>
        <v>3.0472827309919051E-3</v>
      </c>
      <c r="AV143" s="42">
        <f>Probability!AV143*'By group'!$AO$24*'By group'!AV$23</f>
        <v>0</v>
      </c>
      <c r="AW143" s="42">
        <f>Probability!AW143*'By group'!$AO$24*'By group'!AW$23</f>
        <v>0</v>
      </c>
      <c r="AX143" s="42">
        <f>Probability!AX143*'By group'!$AO$24*'By group'!AX$23</f>
        <v>0</v>
      </c>
      <c r="AY143" s="42">
        <f>Probability!AY143*'By group'!$AO$24*'By group'!AY$23</f>
        <v>1.0205775318468688E-4</v>
      </c>
      <c r="AZ143" s="42">
        <f>Probability!AZ143*'By group'!$AO$24*'By group'!AZ$23</f>
        <v>1.5761397614204192E-4</v>
      </c>
      <c r="BA143" s="43">
        <f>Probability!BA143*'By group'!$AO$24*'By group'!BA$23</f>
        <v>1.2492287506003715E-4</v>
      </c>
      <c r="BB143" s="191">
        <f>prop_idu_part*Probability!BB143*'By group'!$BB$24*'By group'!BB$23+Probability!BB143*'By group'!$BB$30*'By group'!BB$31</f>
        <v>0</v>
      </c>
      <c r="BC143" s="191">
        <f>prop_idu_part*Probability!BC143*'By group'!$BB$24*'By group'!BC$23+Probability!BC143*'By group'!$BB$30*'By group'!BC$31</f>
        <v>5.8639664408045689E-2</v>
      </c>
      <c r="BD143" s="191">
        <f>prop_idu_part*Probability!BD143*'By group'!$BB$24*'By group'!BD$23+Probability!BD143*'By group'!$BB$30*'By group'!BD$31</f>
        <v>0.13716173904558682</v>
      </c>
      <c r="BE143" s="191">
        <f>prop_idu_part*Probability!BE143*'By group'!$BB$24*'By group'!BE$23+Probability!BE143*'By group'!$BB$30*'By group'!BE$31</f>
        <v>0.13420237915695893</v>
      </c>
      <c r="BF143" s="191">
        <f>prop_idu_part*Probability!BF143*'By group'!$BB$24*'By group'!BF$23+Probability!BF143*'By group'!$BB$30*'By group'!BF$31</f>
        <v>4.3870494043440289E-2</v>
      </c>
      <c r="BG143" s="191">
        <f>prop_idu_part*Probability!BG143*'By group'!$BB$24*'By group'!BG$23+Probability!BG143*'By group'!$BB$30*'By group'!BG$31</f>
        <v>1.3397946375518048E-2</v>
      </c>
      <c r="BH143" s="191">
        <f>prop_idu_part*Probability!BH143*'By group'!$BB$24*'By group'!BH$23+Probability!BH143*'By group'!$BB$30*'By group'!BH$31</f>
        <v>1.0509539577095769E-2</v>
      </c>
      <c r="BI143" s="191">
        <f>prop_idu_part*Probability!BI143*'By group'!$BB$24*'By group'!BI$23+Probability!BI143*'By group'!$BB$30*'By group'!BI$31</f>
        <v>0</v>
      </c>
      <c r="BJ143" s="191">
        <f>prop_idu_part*Probability!BJ143*'By group'!$BB$24*'By group'!BJ$23+Probability!BJ143*'By group'!$BB$30*'By group'!BJ$31</f>
        <v>0</v>
      </c>
      <c r="BK143" s="191">
        <f>prop_idu_part*Probability!BK143*'By group'!$BB$24*'By group'!BK$23+Probability!BK143*'By group'!$BB$30*'By group'!BK$31</f>
        <v>0</v>
      </c>
      <c r="BL143" s="191">
        <f>prop_idu_part*Probability!BL143*'By group'!$BB$24*'By group'!BL$23+Probability!BL143*'By group'!$BB$30*'By group'!BL$31</f>
        <v>4.7676210349719425E-3</v>
      </c>
      <c r="BM143" s="191">
        <f>prop_idu_part*Probability!BM143*'By group'!$BB$24*'By group'!BM$23+Probability!BM143*'By group'!$BB$30*'By group'!BM$31</f>
        <v>2.3835811973703571E-3</v>
      </c>
      <c r="BN143" s="192">
        <f>prop_idu_part*Probability!BN143*'By group'!$BB$24*'By group'!BN$23+Probability!BN143*'By group'!$BB$30*'By group'!BN$31</f>
        <v>1.7345369515918349E-3</v>
      </c>
    </row>
    <row r="144" spans="1:66" x14ac:dyDescent="0.25">
      <c r="A144">
        <f t="shared" si="2"/>
        <v>70</v>
      </c>
      <c r="B144" s="190">
        <f>((1-(1-prop_idu_part)*SUMPRODUCT(Population!$BB144:$BN144,'By group'!$BB$27:$BN$27)*(1-prop_idu_male)/SUMPRODUCT(Population!$B144:$N144,'By group'!$B$27:$N$27))*Probability!O144*'By group'!$B$24*'By group'!O$23+(1-prop_idu_part)*SUMPRODUCT(Population!$BB144:$BN144,'By group'!$BB$27:$BN$27)*(1-prop_idu_male)/SUMPRODUCT(Population!$B144:$N144,'By group'!$B$27:$N$27)*Probability!BB144*'By group'!$B$24*'By group'!BB$23+Probability!AB144*Population!$DE144*(1-'By group'!AB$28*cond_eff)*'By group'!AB$23*prop_sw_use)*(1-Population!$DG144*circ_eff)</f>
        <v>0</v>
      </c>
      <c r="C144" s="191">
        <f>((1-(1-prop_idu_part)*SUMPRODUCT(Population!$BB144:$BN144,'By group'!$BB$27:$BN$27)*(1-prop_idu_male)/SUMPRODUCT(Population!$B144:$N144,'By group'!$B$27:$N$27))*Probability!P144*'By group'!$B$24*'By group'!P$23+(1-prop_idu_part)*SUMPRODUCT(Population!$BB144:$BN144,'By group'!$BB$27:$BN$27)*(1-prop_idu_male)/SUMPRODUCT(Population!$B144:$N144,'By group'!$B$27:$N$27)*Probability!BC144*'By group'!$B$24*'By group'!BC$23+Probability!AC144*Population!$DE144*(1-'By group'!AC$28*cond_eff)*'By group'!AC$23*prop_sw_use)*(1-Population!$DG144*circ_eff)</f>
        <v>2.3151841913593547E-3</v>
      </c>
      <c r="D144" s="191">
        <f>((1-(1-prop_idu_part)*SUMPRODUCT(Population!$BB144:$BN144,'By group'!$BB$27:$BN$27)*(1-prop_idu_male)/SUMPRODUCT(Population!$B144:$N144,'By group'!$B$27:$N$27))*Probability!Q144*'By group'!$B$24*'By group'!Q$23+(1-prop_idu_part)*SUMPRODUCT(Population!$BB144:$BN144,'By group'!$BB$27:$BN$27)*(1-prop_idu_male)/SUMPRODUCT(Population!$B144:$N144,'By group'!$B$27:$N$27)*Probability!BD144*'By group'!$B$24*'By group'!BD$23+Probability!AD144*Population!$DE144*(1-'By group'!AD$28*cond_eff)*'By group'!AD$23*prop_sw_use)*(1-Population!$DG144*circ_eff)</f>
        <v>3.3874962484510707E-3</v>
      </c>
      <c r="E144" s="191">
        <f>((1-(1-prop_idu_part)*SUMPRODUCT(Population!$BB144:$BN144,'By group'!$BB$27:$BN$27)*(1-prop_idu_male)/SUMPRODUCT(Population!$B144:$N144,'By group'!$B$27:$N$27))*Probability!R144*'By group'!$B$24*'By group'!R$23+(1-prop_idu_part)*SUMPRODUCT(Population!$BB144:$BN144,'By group'!$BB$27:$BN$27)*(1-prop_idu_male)/SUMPRODUCT(Population!$B144:$N144,'By group'!$B$27:$N$27)*Probability!BE144*'By group'!$B$24*'By group'!BE$23+Probability!AE144*Population!$DE144*(1-'By group'!AE$28*cond_eff)*'By group'!AE$23*prop_sw_use)*(1-Population!$DG144*circ_eff)</f>
        <v>3.9411540752513612E-3</v>
      </c>
      <c r="F144" s="191">
        <f>((1-(1-prop_idu_part)*SUMPRODUCT(Population!$BB144:$BN144,'By group'!$BB$27:$BN$27)*(1-prop_idu_male)/SUMPRODUCT(Population!$B144:$N144,'By group'!$B$27:$N$27))*Probability!S144*'By group'!$B$24*'By group'!S$23+(1-prop_idu_part)*SUMPRODUCT(Population!$BB144:$BN144,'By group'!$BB$27:$BN$27)*(1-prop_idu_male)/SUMPRODUCT(Population!$B144:$N144,'By group'!$B$27:$N$27)*Probability!BF144*'By group'!$B$24*'By group'!BF$23+Probability!AF144*Population!$DE144*(1-'By group'!AF$28*cond_eff)*'By group'!AF$23*prop_sw_use)*(1-Population!$DG144*circ_eff)</f>
        <v>2.1025610750726779E-3</v>
      </c>
      <c r="G144" s="191">
        <f>((1-(1-prop_idu_part)*SUMPRODUCT(Population!$BB144:$BN144,'By group'!$BB$27:$BN$27)*(1-prop_idu_male)/SUMPRODUCT(Population!$B144:$N144,'By group'!$B$27:$N$27))*Probability!T144*'By group'!$B$24*'By group'!T$23+(1-prop_idu_part)*SUMPRODUCT(Population!$BB144:$BN144,'By group'!$BB$27:$BN$27)*(1-prop_idu_male)/SUMPRODUCT(Population!$B144:$N144,'By group'!$B$27:$N$27)*Probability!BG144*'By group'!$B$24*'By group'!BG$23+Probability!AG144*Population!$DE144*(1-'By group'!AG$28*cond_eff)*'By group'!AG$23*prop_sw_use)*(1-Population!$DG144*circ_eff)</f>
        <v>1.2643379420325029E-3</v>
      </c>
      <c r="H144" s="191">
        <f>((1-(1-prop_idu_part)*SUMPRODUCT(Population!$BB144:$BN144,'By group'!$BB$27:$BN$27)*(1-prop_idu_male)/SUMPRODUCT(Population!$B144:$N144,'By group'!$B$27:$N$27))*Probability!U144*'By group'!$B$24*'By group'!U$23+(1-prop_idu_part)*SUMPRODUCT(Population!$BB144:$BN144,'By group'!$BB$27:$BN$27)*(1-prop_idu_male)/SUMPRODUCT(Population!$B144:$N144,'By group'!$B$27:$N$27)*Probability!BH144*'By group'!$B$24*'By group'!BH$23+Probability!AH144*Population!$DE144*(1-'By group'!AH$28*cond_eff)*'By group'!AH$23*prop_sw_use)*(1-Population!$DG144*circ_eff)</f>
        <v>1.0685770383227827E-3</v>
      </c>
      <c r="I144" s="191">
        <f>((1-(1-prop_idu_part)*SUMPRODUCT(Population!$BB144:$BN144,'By group'!$BB$27:$BN$27)*(1-prop_idu_male)/SUMPRODUCT(Population!$B144:$N144,'By group'!$B$27:$N$27))*Probability!V144*'By group'!$B$24*'By group'!V$23+(1-prop_idu_part)*SUMPRODUCT(Population!$BB144:$BN144,'By group'!$BB$27:$BN$27)*(1-prop_idu_male)/SUMPRODUCT(Population!$B144:$N144,'By group'!$B$27:$N$27)*Probability!BI144*'By group'!$B$24*'By group'!BI$23+Probability!AI144*Population!$DE144*(1-'By group'!AI$28*cond_eff)*'By group'!AI$23*prop_sw_use)*(1-Population!$DG144*circ_eff)</f>
        <v>0</v>
      </c>
      <c r="J144" s="191">
        <f>((1-(1-prop_idu_part)*SUMPRODUCT(Population!$BB144:$BN144,'By group'!$BB$27:$BN$27)*(1-prop_idu_male)/SUMPRODUCT(Population!$B144:$N144,'By group'!$B$27:$N$27))*Probability!W144*'By group'!$B$24*'By group'!W$23+(1-prop_idu_part)*SUMPRODUCT(Population!$BB144:$BN144,'By group'!$BB$27:$BN$27)*(1-prop_idu_male)/SUMPRODUCT(Population!$B144:$N144,'By group'!$B$27:$N$27)*Probability!BJ144*'By group'!$B$24*'By group'!BJ$23+Probability!AJ144*Population!$DE144*(1-'By group'!AJ$28*cond_eff)*'By group'!AJ$23*prop_sw_use)*(1-Population!$DG144*circ_eff)</f>
        <v>0</v>
      </c>
      <c r="K144" s="191">
        <f>((1-(1-prop_idu_part)*SUMPRODUCT(Population!$BB144:$BN144,'By group'!$BB$27:$BN$27)*(1-prop_idu_male)/SUMPRODUCT(Population!$B144:$N144,'By group'!$B$27:$N$27))*Probability!X144*'By group'!$B$24*'By group'!X$23+(1-prop_idu_part)*SUMPRODUCT(Population!$BB144:$BN144,'By group'!$BB$27:$BN$27)*(1-prop_idu_male)/SUMPRODUCT(Population!$B144:$N144,'By group'!$B$27:$N$27)*Probability!BK144*'By group'!$B$24*'By group'!BK$23+Probability!AK144*Population!$DE144*(1-'By group'!AK$28*cond_eff)*'By group'!AK$23*prop_sw_use)*(1-Population!$DG144*circ_eff)</f>
        <v>0</v>
      </c>
      <c r="L144" s="191">
        <f>((1-(1-prop_idu_part)*SUMPRODUCT(Population!$BB144:$BN144,'By group'!$BB$27:$BN$27)*(1-prop_idu_male)/SUMPRODUCT(Population!$B144:$N144,'By group'!$B$27:$N$27))*Probability!Y144*'By group'!$B$24*'By group'!Y$23+(1-prop_idu_part)*SUMPRODUCT(Population!$BB144:$BN144,'By group'!$BB$27:$BN$27)*(1-prop_idu_male)/SUMPRODUCT(Population!$B144:$N144,'By group'!$B$27:$N$27)*Probability!BL144*'By group'!$B$24*'By group'!BL$23+Probability!AL144*Population!$DE144*(1-'By group'!AL$28*cond_eff)*'By group'!AL$23*prop_sw_use)*(1-Population!$DG144*circ_eff)</f>
        <v>3.5810486100951488E-5</v>
      </c>
      <c r="M144" s="191">
        <f>((1-(1-prop_idu_part)*SUMPRODUCT(Population!$BB144:$BN144,'By group'!$BB$27:$BN$27)*(1-prop_idu_male)/SUMPRODUCT(Population!$B144:$N144,'By group'!$B$27:$N$27))*Probability!Z144*'By group'!$B$24*'By group'!Z$23+(1-prop_idu_part)*SUMPRODUCT(Population!$BB144:$BN144,'By group'!$BB$27:$BN$27)*(1-prop_idu_male)/SUMPRODUCT(Population!$B144:$N144,'By group'!$B$27:$N$27)*Probability!BM144*'By group'!$B$24*'By group'!BM$23+Probability!AM144*Population!$DE144*(1-'By group'!AM$28*cond_eff)*'By group'!AM$23*prop_sw_use)*(1-Population!$DG144*circ_eff)</f>
        <v>5.5840237360634817E-5</v>
      </c>
      <c r="N144" s="191">
        <f>((1-(1-prop_idu_part)*SUMPRODUCT(Population!$BB144:$BN144,'By group'!$BB$27:$BN$27)*(1-prop_idu_male)/SUMPRODUCT(Population!$B144:$N144,'By group'!$B$27:$N$27))*Probability!AA144*'By group'!$B$24*'By group'!AA$23+(1-prop_idu_part)*SUMPRODUCT(Population!$BB144:$BN144,'By group'!$BB$27:$BN$27)*(1-prop_idu_male)/SUMPRODUCT(Population!$B144:$N144,'By group'!$B$27:$N$27)*Probability!BN144*'By group'!$B$24*'By group'!BN$23+Probability!AN144*Population!$DE144*(1-'By group'!AN$28*cond_eff)*'By group'!AN$23*prop_sw_use)*(1-Population!$DG144*circ_eff)</f>
        <v>4.4842006904556525E-5</v>
      </c>
      <c r="O144" s="190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group'!$BB$27:$BN$27)*prop_idu_male))*Probability!B144*Population!$DC144*(1-'By group'!O$28*'By group'!O$29)*'By group'!B$23+(1-prop_idu_part)*SUMPRODUCT(Population!$BB144:$BN144,'By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group'!$BB$27:$BN$27)*prop_idu_male)*Probability!BB144*Population!$DD144*(1-'By group'!BB$28*'By group'!BB$29)*'By group'!BB$23</f>
        <v>0</v>
      </c>
      <c r="P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group'!$BB$27:$BN$27)*prop_idu_male))*Probability!C144*Population!$DC144*(1-'By group'!P$28*'By group'!P$29)*'By group'!C$23+(1-prop_idu_part)*SUMPRODUCT(Population!$BB144:$BN144,'By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group'!$BB$27:$BN$27)*prop_idu_male)*Probability!BC144*Population!$DD144*(1-'By group'!BC$28*'By group'!BC$29)*'By group'!BC$23</f>
        <v>1.0722188143537589E-3</v>
      </c>
      <c r="Q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group'!$BB$27:$BN$27)*prop_idu_male))*Probability!D144*Population!$DC144*(1-'By group'!Q$28*'By group'!Q$29)*'By group'!D$23+(1-prop_idu_part)*SUMPRODUCT(Population!$BB144:$BN144,'By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group'!$BB$27:$BN$27)*prop_idu_male)*Probability!BD144*Population!$DD144*(1-'By group'!BD$28*'By group'!BD$29)*'By group'!BD$23</f>
        <v>1.5635448078214051E-3</v>
      </c>
      <c r="R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group'!$BB$27:$BN$27)*prop_idu_male))*Probability!E144*Population!$DC144*(1-'By group'!R$28*'By group'!R$29)*'By group'!E$23+(1-prop_idu_part)*SUMPRODUCT(Population!$BB144:$BN144,'By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group'!$BB$27:$BN$27)*prop_idu_male)*Probability!BE144*Population!$DD144*(1-'By group'!BE$28*'By group'!BE$29)*'By group'!BE$23</f>
        <v>1.8104928921230615E-3</v>
      </c>
      <c r="S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group'!$BB$27:$BN$27)*prop_idu_male))*Probability!F144*Population!$DC144*(1-'By group'!S$28*'By group'!S$29)*'By group'!F$23+(1-prop_idu_part)*SUMPRODUCT(Population!$BB144:$BN144,'By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group'!$BB$27:$BN$27)*prop_idu_male)*Probability!BF144*Population!$DD144*(1-'By group'!BF$28*'By group'!BF$29)*'By group'!BF$23</f>
        <v>9.6239163232342436E-4</v>
      </c>
      <c r="T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group'!$BB$27:$BN$27)*prop_idu_male))*Probability!G144*Population!$DC144*(1-'By group'!T$28*'By group'!T$29)*'By group'!G$23+(1-prop_idu_part)*SUMPRODUCT(Population!$BB144:$BN144,'By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group'!$BB$27:$BN$27)*prop_idu_male)*Probability!BG144*Population!$DD144*(1-'By group'!BG$28*'By group'!BG$29)*'By group'!BG$23</f>
        <v>5.7720280116268705E-4</v>
      </c>
      <c r="U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group'!$BB$27:$BN$27)*prop_idu_male))*Probability!H144*Population!$DC144*(1-'By group'!U$28*'By group'!U$29)*'By group'!H$23+(1-prop_idu_part)*SUMPRODUCT(Population!$BB144:$BN144,'By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group'!$BB$27:$BN$27)*prop_idu_male)*Probability!BH144*Population!$DD144*(1-'By group'!BH$28*'By group'!BH$29)*'By group'!BH$23</f>
        <v>4.8557529560438599E-4</v>
      </c>
      <c r="V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group'!$BB$27:$BN$27)*prop_idu_male))*Probability!I144*Population!$DC144*(1-'By group'!V$28*'By group'!V$29)*'By group'!I$23+(1-prop_idu_part)*SUMPRODUCT(Population!$BB144:$BN144,'By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group'!$BB$27:$BN$27)*prop_idu_male)*Probability!BI144*Population!$DD144*(1-'By group'!BI$28*'By group'!BI$29)*'By group'!BI$23</f>
        <v>0</v>
      </c>
      <c r="W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group'!$BB$27:$BN$27)*prop_idu_male))*Probability!J144*Population!$DC144*(1-'By group'!W$28*'By group'!W$29)*'By group'!J$23+(1-prop_idu_part)*SUMPRODUCT(Population!$BB144:$BN144,'By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group'!$BB$27:$BN$27)*prop_idu_male)*Probability!BJ144*Population!$DD144*(1-'By group'!BJ$28*'By group'!BJ$29)*'By group'!BJ$23</f>
        <v>0</v>
      </c>
      <c r="X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group'!$BB$27:$BN$27)*prop_idu_male))*Probability!K144*Population!$DC144*(1-'By group'!X$28*'By group'!X$29)*'By group'!K$23+(1-prop_idu_part)*SUMPRODUCT(Population!$BB144:$BN144,'By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group'!$BB$27:$BN$27)*prop_idu_male)*Probability!BK144*Population!$DD144*(1-'By group'!BK$28*'By group'!BK$29)*'By group'!BK$23</f>
        <v>0</v>
      </c>
      <c r="Y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group'!$BB$27:$BN$27)*prop_idu_male))*Probability!L144*Population!$DC144*(1-'By group'!Y$28*'By group'!Y$29)*'By group'!L$23+(1-prop_idu_part)*SUMPRODUCT(Population!$BB144:$BN144,'By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group'!$BB$27:$BN$27)*prop_idu_male)*Probability!BL144*Population!$DD144*(1-'By group'!BL$28*'By group'!BL$29)*'By group'!BL$23</f>
        <v>1.6266412005450098E-5</v>
      </c>
      <c r="Z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group'!$BB$27:$BN$27)*prop_idu_male))*Probability!M144*Population!$DC144*(1-'By group'!Z$28*'By group'!Z$29)*'By group'!M$23+(1-prop_idu_part)*SUMPRODUCT(Population!$BB144:$BN144,'By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group'!$BB$27:$BN$27)*prop_idu_male)*Probability!BM144*Population!$DD144*(1-'By group'!BM$28*'By group'!BM$29)*'By group'!BM$23</f>
        <v>2.5231358996528105E-5</v>
      </c>
      <c r="AA144" s="191">
        <f>(1-(1-prop_idu_part)*SUMPRODUCT(Population!$BB144:$BN144,'By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group'!$BB$27:$BN$27)*prop_idu_male))*Probability!N144*Population!$DC144*(1-'By group'!AA$28*'By group'!AA$29)*'By group'!N$23+(1-prop_idu_part)*SUMPRODUCT(Population!$BB144:$BN144,'By group'!$BB$27:$BN$27)*prop_idu_male/(SUMPRODUCT(Population!$B144:$N144,'By group'!$B$27:$N$27)-(1-prop_idu_part)*SUMPRODUCT(Population!$BB144:$BN144,'By group'!$BB$27:$BN$27)*(1-prop_idu_male)+(1-prop_idu_part)*SUMPRODUCT(Population!$BB144:$BN144,'By group'!$BB$27:$BN$27)*prop_idu_male)*Probability!BN144*Population!$DD144*(1-'By group'!BN$28*'By group'!BN$29)*'By group'!BN$23</f>
        <v>2.0136390218563169E-5</v>
      </c>
      <c r="AB144" s="229">
        <f>Probability!B144*'By group'!$AB$24*'By group'!B$23</f>
        <v>0</v>
      </c>
      <c r="AC144" s="229">
        <f>Probability!C144*'By group'!$AB$24*'By group'!C$23</f>
        <v>5.0153433629184348E-2</v>
      </c>
      <c r="AD144" s="229">
        <f>Probability!D144*'By group'!$AB$24*'By group'!D$23</f>
        <v>7.3137468371918521E-2</v>
      </c>
      <c r="AE144" s="229">
        <f>Probability!E144*'By group'!$AB$24*'By group'!E$23</f>
        <v>8.4692023176825088E-2</v>
      </c>
      <c r="AF144" s="229">
        <f>Probability!F144*'By group'!$AB$24*'By group'!F$23</f>
        <v>4.5020370647358136E-2</v>
      </c>
      <c r="AG144" s="229">
        <f>Probability!G144*'By group'!$AB$24*'By group'!G$23</f>
        <v>2.7001852911074892E-2</v>
      </c>
      <c r="AH144" s="229">
        <f>Probability!H144*'By group'!$AB$24*'By group'!H$23</f>
        <v>2.2716149027577282E-2</v>
      </c>
      <c r="AI144" s="229">
        <f>Probability!I144*'By group'!$AB$24*'By group'!I$23</f>
        <v>0</v>
      </c>
      <c r="AJ144" s="229">
        <f>Probability!J144*'By group'!$AB$24*'By group'!J$23</f>
        <v>0</v>
      </c>
      <c r="AK144" s="229">
        <f>Probability!K144*'By group'!$AB$24*'By group'!K$23</f>
        <v>0</v>
      </c>
      <c r="AL144" s="229">
        <f>Probability!L144*'By group'!$AB$24*'By group'!L$23</f>
        <v>7.6097584178479833E-4</v>
      </c>
      <c r="AM144" s="229">
        <f>Probability!M144*'By group'!$AB$24*'By group'!M$23</f>
        <v>1.1804114896983137E-3</v>
      </c>
      <c r="AN144" s="229">
        <f>Probability!N144*'By group'!$AB$24*'By group'!N$23</f>
        <v>9.4208245339087932E-4</v>
      </c>
      <c r="AO144" s="40">
        <f>Probability!AO144*'By group'!$AO$24*'By group'!AO$23</f>
        <v>0</v>
      </c>
      <c r="AP144" s="42">
        <f>Probability!AP144*'By group'!$AO$24*'By group'!AP$23</f>
        <v>6.7980856884941087E-3</v>
      </c>
      <c r="AQ144" s="42">
        <f>Probability!AQ144*'By group'!$AO$24*'By group'!AQ$23</f>
        <v>9.9028223359030436E-3</v>
      </c>
      <c r="AR144" s="42">
        <f>Probability!AR144*'By group'!$AO$24*'By group'!AR$23</f>
        <v>1.1446131633175011E-2</v>
      </c>
      <c r="AS144" s="42">
        <f>Probability!AS144*'By group'!$AO$24*'By group'!AS$23</f>
        <v>6.0743433783353685E-3</v>
      </c>
      <c r="AT144" s="42">
        <f>Probability!AT144*'By group'!$AO$24*'By group'!AT$23</f>
        <v>3.6380301014230527E-3</v>
      </c>
      <c r="AU144" s="42">
        <f>Probability!AU144*'By group'!$AO$24*'By group'!AU$23</f>
        <v>3.0511058824952732E-3</v>
      </c>
      <c r="AV144" s="42">
        <f>Probability!AV144*'By group'!$AO$24*'By group'!AV$23</f>
        <v>0</v>
      </c>
      <c r="AW144" s="42">
        <f>Probability!AW144*'By group'!$AO$24*'By group'!AW$23</f>
        <v>0</v>
      </c>
      <c r="AX144" s="42">
        <f>Probability!AX144*'By group'!$AO$24*'By group'!AX$23</f>
        <v>0</v>
      </c>
      <c r="AY144" s="42">
        <f>Probability!AY144*'By group'!$AO$24*'By group'!AY$23</f>
        <v>1.0218696155480233E-4</v>
      </c>
      <c r="AZ144" s="42">
        <f>Probability!AZ144*'By group'!$AO$24*'By group'!AZ$23</f>
        <v>1.5784104479793973E-4</v>
      </c>
      <c r="BA144" s="43">
        <f>Probability!BA144*'By group'!$AO$24*'By group'!BA$23</f>
        <v>1.2513439380855556E-4</v>
      </c>
      <c r="BB144" s="191">
        <f>prop_idu_part*Probability!BB144*'By group'!$BB$24*'By group'!BB$23+Probability!BB144*'By group'!$BB$30*'By group'!BB$31</f>
        <v>0</v>
      </c>
      <c r="BC144" s="191">
        <f>prop_idu_part*Probability!BC144*'By group'!$BB$24*'By group'!BC$23+Probability!BC144*'By group'!$BB$30*'By group'!BC$31</f>
        <v>5.8639609427825645E-2</v>
      </c>
      <c r="BD144" s="191">
        <f>prop_idu_part*Probability!BD144*'By group'!$BB$24*'By group'!BD$23+Probability!BD144*'By group'!$BB$30*'By group'!BD$31</f>
        <v>0.13716181483405293</v>
      </c>
      <c r="BE144" s="191">
        <f>prop_idu_part*Probability!BE144*'By group'!$BB$24*'By group'!BE$23+Probability!BE144*'By group'!$BB$30*'By group'!BE$31</f>
        <v>0.13420277504572736</v>
      </c>
      <c r="BF144" s="191">
        <f>prop_idu_part*Probability!BF144*'By group'!$BB$24*'By group'!BF$23+Probability!BF144*'By group'!$BB$30*'By group'!BF$31</f>
        <v>4.3870715424438975E-2</v>
      </c>
      <c r="BG144" s="191">
        <f>prop_idu_part*Probability!BG144*'By group'!$BB$24*'By group'!BG$23+Probability!BG144*'By group'!$BB$30*'By group'!BG$31</f>
        <v>1.3398036378134456E-2</v>
      </c>
      <c r="BH144" s="191">
        <f>prop_idu_part*Probability!BH144*'By group'!$BB$24*'By group'!BH$23+Probability!BH144*'By group'!$BB$30*'By group'!BH$31</f>
        <v>1.0509643891251527E-2</v>
      </c>
      <c r="BI144" s="191">
        <f>prop_idu_part*Probability!BI144*'By group'!$BB$24*'By group'!BI$23+Probability!BI144*'By group'!$BB$30*'By group'!BI$31</f>
        <v>0</v>
      </c>
      <c r="BJ144" s="191">
        <f>prop_idu_part*Probability!BJ144*'By group'!$BB$24*'By group'!BJ$23+Probability!BJ144*'By group'!$BB$30*'By group'!BJ$31</f>
        <v>0</v>
      </c>
      <c r="BK144" s="191">
        <f>prop_idu_part*Probability!BK144*'By group'!$BB$24*'By group'!BK$23+Probability!BK144*'By group'!$BB$30*'By group'!BK$31</f>
        <v>0</v>
      </c>
      <c r="BL144" s="191">
        <f>prop_idu_part*Probability!BL144*'By group'!$BB$24*'By group'!BL$23+Probability!BL144*'By group'!$BB$30*'By group'!BL$31</f>
        <v>4.7676702401554302E-3</v>
      </c>
      <c r="BM144" s="191">
        <f>prop_idu_part*Probability!BM144*'By group'!$BB$24*'By group'!BM$23+Probability!BM144*'By group'!$BB$30*'By group'!BM$31</f>
        <v>2.3836159846702043E-3</v>
      </c>
      <c r="BN144" s="192">
        <f>prop_idu_part*Probability!BN144*'By group'!$BB$24*'By group'!BN$23+Probability!BN144*'By group'!$BB$30*'By group'!BN$31</f>
        <v>1.7345707976240531E-3</v>
      </c>
    </row>
    <row r="145" spans="1:66" x14ac:dyDescent="0.25">
      <c r="A145">
        <f t="shared" si="2"/>
        <v>70.5</v>
      </c>
      <c r="B145" s="190">
        <f>((1-(1-prop_idu_part)*SUMPRODUCT(Population!$BB145:$BN145,'By group'!$BB$27:$BN$27)*(1-prop_idu_male)/SUMPRODUCT(Population!$B145:$N145,'By group'!$B$27:$N$27))*Probability!O145*'By group'!$B$24*'By group'!O$23+(1-prop_idu_part)*SUMPRODUCT(Population!$BB145:$BN145,'By group'!$BB$27:$BN$27)*(1-prop_idu_male)/SUMPRODUCT(Population!$B145:$N145,'By group'!$B$27:$N$27)*Probability!BB145*'By group'!$B$24*'By group'!BB$23+Probability!AB145*Population!$DE145*(1-'By group'!AB$28*cond_eff)*'By group'!AB$23*prop_sw_use)*(1-Population!$DG145*circ_eff)</f>
        <v>0</v>
      </c>
      <c r="C145" s="191">
        <f>((1-(1-prop_idu_part)*SUMPRODUCT(Population!$BB145:$BN145,'By group'!$BB$27:$BN$27)*(1-prop_idu_male)/SUMPRODUCT(Population!$B145:$N145,'By group'!$B$27:$N$27))*Probability!P145*'By group'!$B$24*'By group'!P$23+(1-prop_idu_part)*SUMPRODUCT(Population!$BB145:$BN145,'By group'!$BB$27:$BN$27)*(1-prop_idu_male)/SUMPRODUCT(Population!$B145:$N145,'By group'!$B$27:$N$27)*Probability!BC145*'By group'!$B$24*'By group'!BC$23+Probability!AC145*Population!$DE145*(1-'By group'!AC$28*cond_eff)*'By group'!AC$23*prop_sw_use)*(1-Population!$DG145*circ_eff)</f>
        <v>2.3152360420639652E-3</v>
      </c>
      <c r="D145" s="191">
        <f>((1-(1-prop_idu_part)*SUMPRODUCT(Population!$BB145:$BN145,'By group'!$BB$27:$BN$27)*(1-prop_idu_male)/SUMPRODUCT(Population!$B145:$N145,'By group'!$B$27:$N$27))*Probability!Q145*'By group'!$B$24*'By group'!Q$23+(1-prop_idu_part)*SUMPRODUCT(Population!$BB145:$BN145,'By group'!$BB$27:$BN$27)*(1-prop_idu_male)/SUMPRODUCT(Population!$B145:$N145,'By group'!$B$27:$N$27)*Probability!BD145*'By group'!$B$24*'By group'!BD$23+Probability!AD145*Population!$DE145*(1-'By group'!AD$28*cond_eff)*'By group'!AD$23*prop_sw_use)*(1-Population!$DG145*circ_eff)</f>
        <v>3.3875862544717012E-3</v>
      </c>
      <c r="E145" s="191">
        <f>((1-(1-prop_idu_part)*SUMPRODUCT(Population!$BB145:$BN145,'By group'!$BB$27:$BN$27)*(1-prop_idu_male)/SUMPRODUCT(Population!$B145:$N145,'By group'!$B$27:$N$27))*Probability!R145*'By group'!$B$24*'By group'!R$23+(1-prop_idu_part)*SUMPRODUCT(Population!$BB145:$BN145,'By group'!$BB$27:$BN$27)*(1-prop_idu_male)/SUMPRODUCT(Population!$B145:$N145,'By group'!$B$27:$N$27)*Probability!BE145*'By group'!$B$24*'By group'!BE$23+Probability!AE145*Population!$DE145*(1-'By group'!AE$28*cond_eff)*'By group'!AE$23*prop_sw_use)*(1-Population!$DG145*circ_eff)</f>
        <v>3.941285990110152E-3</v>
      </c>
      <c r="F145" s="191">
        <f>((1-(1-prop_idu_part)*SUMPRODUCT(Population!$BB145:$BN145,'By group'!$BB$27:$BN$27)*(1-prop_idu_male)/SUMPRODUCT(Population!$B145:$N145,'By group'!$B$27:$N$27))*Probability!S145*'By group'!$B$24*'By group'!S$23+(1-prop_idu_part)*SUMPRODUCT(Population!$BB145:$BN145,'By group'!$BB$27:$BN$27)*(1-prop_idu_male)/SUMPRODUCT(Population!$B145:$N145,'By group'!$B$27:$N$27)*Probability!BF145*'By group'!$B$24*'By group'!BF$23+Probability!AF145*Population!$DE145*(1-'By group'!AF$28*cond_eff)*'By group'!AF$23*prop_sw_use)*(1-Population!$DG145*circ_eff)</f>
        <v>2.1026441666169397E-3</v>
      </c>
      <c r="G145" s="191">
        <f>((1-(1-prop_idu_part)*SUMPRODUCT(Population!$BB145:$BN145,'By group'!$BB$27:$BN$27)*(1-prop_idu_male)/SUMPRODUCT(Population!$B145:$N145,'By group'!$B$27:$N$27))*Probability!T145*'By group'!$B$24*'By group'!T$23+(1-prop_idu_part)*SUMPRODUCT(Population!$BB145:$BN145,'By group'!$BB$27:$BN$27)*(1-prop_idu_male)/SUMPRODUCT(Population!$B145:$N145,'By group'!$B$27:$N$27)*Probability!BG145*'By group'!$B$24*'By group'!BG$23+Probability!AG145*Population!$DE145*(1-'By group'!AG$28*cond_eff)*'By group'!AG$23*prop_sw_use)*(1-Population!$DG145*circ_eff)</f>
        <v>1.2643941871608722E-3</v>
      </c>
      <c r="H145" s="191">
        <f>((1-(1-prop_idu_part)*SUMPRODUCT(Population!$BB145:$BN145,'By group'!$BB$27:$BN$27)*(1-prop_idu_male)/SUMPRODUCT(Population!$B145:$N145,'By group'!$B$27:$N$27))*Probability!U145*'By group'!$B$24*'By group'!U$23+(1-prop_idu_part)*SUMPRODUCT(Population!$BB145:$BN145,'By group'!$BB$27:$BN$27)*(1-prop_idu_male)/SUMPRODUCT(Population!$B145:$N145,'By group'!$B$27:$N$27)*Probability!BH145*'By group'!$B$24*'By group'!BH$23+Probability!AH145*Population!$DE145*(1-'By group'!AH$28*cond_eff)*'By group'!AH$23*prop_sw_use)*(1-Population!$DG145*circ_eff)</f>
        <v>1.0686351270974138E-3</v>
      </c>
      <c r="I145" s="191">
        <f>((1-(1-prop_idu_part)*SUMPRODUCT(Population!$BB145:$BN145,'By group'!$BB$27:$BN$27)*(1-prop_idu_male)/SUMPRODUCT(Population!$B145:$N145,'By group'!$B$27:$N$27))*Probability!V145*'By group'!$B$24*'By group'!V$23+(1-prop_idu_part)*SUMPRODUCT(Population!$BB145:$BN145,'By group'!$BB$27:$BN$27)*(1-prop_idu_male)/SUMPRODUCT(Population!$B145:$N145,'By group'!$B$27:$N$27)*Probability!BI145*'By group'!$B$24*'By group'!BI$23+Probability!AI145*Population!$DE145*(1-'By group'!AI$28*cond_eff)*'By group'!AI$23*prop_sw_use)*(1-Population!$DG145*circ_eff)</f>
        <v>0</v>
      </c>
      <c r="J145" s="191">
        <f>((1-(1-prop_idu_part)*SUMPRODUCT(Population!$BB145:$BN145,'By group'!$BB$27:$BN$27)*(1-prop_idu_male)/SUMPRODUCT(Population!$B145:$N145,'By group'!$B$27:$N$27))*Probability!W145*'By group'!$B$24*'By group'!W$23+(1-prop_idu_part)*SUMPRODUCT(Population!$BB145:$BN145,'By group'!$BB$27:$BN$27)*(1-prop_idu_male)/SUMPRODUCT(Population!$B145:$N145,'By group'!$B$27:$N$27)*Probability!BJ145*'By group'!$B$24*'By group'!BJ$23+Probability!AJ145*Population!$DE145*(1-'By group'!AJ$28*cond_eff)*'By group'!AJ$23*prop_sw_use)*(1-Population!$DG145*circ_eff)</f>
        <v>0</v>
      </c>
      <c r="K145" s="191">
        <f>((1-(1-prop_idu_part)*SUMPRODUCT(Population!$BB145:$BN145,'By group'!$BB$27:$BN$27)*(1-prop_idu_male)/SUMPRODUCT(Population!$B145:$N145,'By group'!$B$27:$N$27))*Probability!X145*'By group'!$B$24*'By group'!X$23+(1-prop_idu_part)*SUMPRODUCT(Population!$BB145:$BN145,'By group'!$BB$27:$BN$27)*(1-prop_idu_male)/SUMPRODUCT(Population!$B145:$N145,'By group'!$B$27:$N$27)*Probability!BK145*'By group'!$B$24*'By group'!BK$23+Probability!AK145*Population!$DE145*(1-'By group'!AK$28*cond_eff)*'By group'!AK$23*prop_sw_use)*(1-Population!$DG145*circ_eff)</f>
        <v>0</v>
      </c>
      <c r="L145" s="191">
        <f>((1-(1-prop_idu_part)*SUMPRODUCT(Population!$BB145:$BN145,'By group'!$BB$27:$BN$27)*(1-prop_idu_male)/SUMPRODUCT(Population!$B145:$N145,'By group'!$B$27:$N$27))*Probability!Y145*'By group'!$B$24*'By group'!Y$23+(1-prop_idu_part)*SUMPRODUCT(Population!$BB145:$BN145,'By group'!$BB$27:$BN$27)*(1-prop_idu_male)/SUMPRODUCT(Population!$B145:$N145,'By group'!$B$27:$N$27)*Probability!BL145*'By group'!$B$24*'By group'!BL$23+Probability!AL145*Population!$DE145*(1-'By group'!AL$28*cond_eff)*'By group'!AL$23*prop_sw_use)*(1-Population!$DG145*circ_eff)</f>
        <v>3.5812483990791782E-5</v>
      </c>
      <c r="M145" s="191">
        <f>((1-(1-prop_idu_part)*SUMPRODUCT(Population!$BB145:$BN145,'By group'!$BB$27:$BN$27)*(1-prop_idu_male)/SUMPRODUCT(Population!$B145:$N145,'By group'!$B$27:$N$27))*Probability!Z145*'By group'!$B$24*'By group'!Z$23+(1-prop_idu_part)*SUMPRODUCT(Population!$BB145:$BN145,'By group'!$BB$27:$BN$27)*(1-prop_idu_male)/SUMPRODUCT(Population!$B145:$N145,'By group'!$B$27:$N$27)*Probability!BM145*'By group'!$B$24*'By group'!BM$23+Probability!AM145*Population!$DE145*(1-'By group'!AM$28*cond_eff)*'By group'!AM$23*prop_sw_use)*(1-Population!$DG145*circ_eff)</f>
        <v>5.5844092489208623E-5</v>
      </c>
      <c r="N145" s="191">
        <f>((1-(1-prop_idu_part)*SUMPRODUCT(Population!$BB145:$BN145,'By group'!$BB$27:$BN$27)*(1-prop_idu_male)/SUMPRODUCT(Population!$B145:$N145,'By group'!$B$27:$N$27))*Probability!AA145*'By group'!$B$24*'By group'!AA$23+(1-prop_idu_part)*SUMPRODUCT(Population!$BB145:$BN145,'By group'!$BB$27:$BN$27)*(1-prop_idu_male)/SUMPRODUCT(Population!$B145:$N145,'By group'!$B$27:$N$27)*Probability!BN145*'By group'!$B$24*'By group'!BN$23+Probability!AN145*Population!$DE145*(1-'By group'!AN$28*cond_eff)*'By group'!AN$23*prop_sw_use)*(1-Population!$DG145*circ_eff)</f>
        <v>4.484576859191925E-5</v>
      </c>
      <c r="O145" s="190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group'!$BB$27:$BN$27)*prop_idu_male))*Probability!B145*Population!$DC145*(1-'By group'!O$28*'By group'!O$29)*'By group'!B$23+(1-prop_idu_part)*SUMPRODUCT(Population!$BB145:$BN145,'By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group'!$BB$27:$BN$27)*prop_idu_male)*Probability!BB145*Population!$DD145*(1-'By group'!BB$28*'By group'!BB$29)*'By group'!BB$23</f>
        <v>0</v>
      </c>
      <c r="P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group'!$BB$27:$BN$27)*prop_idu_male))*Probability!C145*Population!$DC145*(1-'By group'!P$28*'By group'!P$29)*'By group'!C$23+(1-prop_idu_part)*SUMPRODUCT(Population!$BB145:$BN145,'By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group'!$BB$27:$BN$27)*prop_idu_male)*Probability!BC145*Population!$DD145*(1-'By group'!BC$28*'By group'!BC$29)*'By group'!BC$23</f>
        <v>1.0722409906531699E-3</v>
      </c>
      <c r="Q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group'!$BB$27:$BN$27)*prop_idu_male))*Probability!D145*Population!$DC145*(1-'By group'!Q$28*'By group'!Q$29)*'By group'!D$23+(1-prop_idu_part)*SUMPRODUCT(Population!$BB145:$BN145,'By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group'!$BB$27:$BN$27)*prop_idu_male)*Probability!BD145*Population!$DD145*(1-'By group'!BD$28*'By group'!BD$29)*'By group'!BD$23</f>
        <v>1.5635843717484042E-3</v>
      </c>
      <c r="R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group'!$BB$27:$BN$27)*prop_idu_male))*Probability!E145*Population!$DC145*(1-'By group'!R$28*'By group'!R$29)*'By group'!E$23+(1-prop_idu_part)*SUMPRODUCT(Population!$BB145:$BN145,'By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group'!$BB$27:$BN$27)*prop_idu_male)*Probability!BE145*Population!$DD145*(1-'By group'!BE$28*'By group'!BE$29)*'By group'!BE$23</f>
        <v>1.8105523572587326E-3</v>
      </c>
      <c r="S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group'!$BB$27:$BN$27)*prop_idu_male))*Probability!F145*Population!$DC145*(1-'By group'!S$28*'By group'!S$29)*'By group'!F$23+(1-prop_idu_part)*SUMPRODUCT(Population!$BB145:$BN145,'By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group'!$BB$27:$BN$27)*prop_idu_male)*Probability!BF145*Population!$DD145*(1-'By group'!BF$28*'By group'!BF$29)*'By group'!BF$23</f>
        <v>9.6242952109970364E-4</v>
      </c>
      <c r="T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group'!$BB$27:$BN$27)*prop_idu_male))*Probability!G145*Population!$DC145*(1-'By group'!T$28*'By group'!T$29)*'By group'!G$23+(1-prop_idu_part)*SUMPRODUCT(Population!$BB145:$BN145,'By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group'!$BB$27:$BN$27)*prop_idu_male)*Probability!BG145*Population!$DD145*(1-'By group'!BG$28*'By group'!BG$29)*'By group'!BG$23</f>
        <v>5.7722855832055163E-4</v>
      </c>
      <c r="U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group'!$BB$27:$BN$27)*prop_idu_male))*Probability!H145*Population!$DC145*(1-'By group'!U$28*'By group'!U$29)*'By group'!H$23+(1-prop_idu_part)*SUMPRODUCT(Population!$BB145:$BN145,'By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group'!$BB$27:$BN$27)*prop_idu_male)*Probability!BH145*Population!$DD145*(1-'By group'!BH$28*'By group'!BH$29)*'By group'!BH$23</f>
        <v>4.8560186628469892E-4</v>
      </c>
      <c r="V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group'!$BB$27:$BN$27)*prop_idu_male))*Probability!I145*Population!$DC145*(1-'By group'!V$28*'By group'!V$29)*'By group'!I$23+(1-prop_idu_part)*SUMPRODUCT(Population!$BB145:$BN145,'By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group'!$BB$27:$BN$27)*prop_idu_male)*Probability!BI145*Population!$DD145*(1-'By group'!BI$28*'By group'!BI$29)*'By group'!BI$23</f>
        <v>0</v>
      </c>
      <c r="W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group'!$BB$27:$BN$27)*prop_idu_male))*Probability!J145*Population!$DC145*(1-'By group'!W$28*'By group'!W$29)*'By group'!J$23+(1-prop_idu_part)*SUMPRODUCT(Population!$BB145:$BN145,'By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group'!$BB$27:$BN$27)*prop_idu_male)*Probability!BJ145*Population!$DD145*(1-'By group'!BJ$28*'By group'!BJ$29)*'By group'!BJ$23</f>
        <v>0</v>
      </c>
      <c r="X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group'!$BB$27:$BN$27)*prop_idu_male))*Probability!K145*Population!$DC145*(1-'By group'!X$28*'By group'!X$29)*'By group'!K$23+(1-prop_idu_part)*SUMPRODUCT(Population!$BB145:$BN145,'By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group'!$BB$27:$BN$27)*prop_idu_male)*Probability!BK145*Population!$DD145*(1-'By group'!BK$28*'By group'!BK$29)*'By group'!BK$23</f>
        <v>0</v>
      </c>
      <c r="Y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group'!$BB$27:$BN$27)*prop_idu_male))*Probability!L145*Population!$DC145*(1-'By group'!Y$28*'By group'!Y$29)*'By group'!L$23+(1-prop_idu_part)*SUMPRODUCT(Population!$BB145:$BN145,'By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group'!$BB$27:$BN$27)*prop_idu_male)*Probability!BL145*Population!$DD145*(1-'By group'!BL$28*'By group'!BL$29)*'By group'!BL$23</f>
        <v>1.6267328043112011E-5</v>
      </c>
      <c r="Z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group'!$BB$27:$BN$27)*prop_idu_male))*Probability!M145*Population!$DC145*(1-'By group'!Z$28*'By group'!Z$29)*'By group'!M$23+(1-prop_idu_part)*SUMPRODUCT(Population!$BB145:$BN145,'By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group'!$BB$27:$BN$27)*prop_idu_male)*Probability!BM145*Population!$DD145*(1-'By group'!BM$28*'By group'!BM$29)*'By group'!BM$23</f>
        <v>2.5233113900687893E-5</v>
      </c>
      <c r="AA145" s="191">
        <f>(1-(1-prop_idu_part)*SUMPRODUCT(Population!$BB145:$BN145,'By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group'!$BB$27:$BN$27)*prop_idu_male))*Probability!N145*Population!$DC145*(1-'By group'!AA$28*'By group'!AA$29)*'By group'!N$23+(1-prop_idu_part)*SUMPRODUCT(Population!$BB145:$BN145,'By group'!$BB$27:$BN$27)*prop_idu_male/(SUMPRODUCT(Population!$B145:$N145,'By group'!$B$27:$N$27)-(1-prop_idu_part)*SUMPRODUCT(Population!$BB145:$BN145,'By group'!$BB$27:$BN$27)*(1-prop_idu_male)+(1-prop_idu_part)*SUMPRODUCT(Population!$BB145:$BN145,'By group'!$BB$27:$BN$27)*prop_idu_male)*Probability!BN145*Population!$DD145*(1-'By group'!BN$28*'By group'!BN$29)*'By group'!BN$23</f>
        <v>2.0138058922890929E-5</v>
      </c>
      <c r="AB145" s="229">
        <f>Probability!B145*'By group'!$AB$24*'By group'!B$23</f>
        <v>0</v>
      </c>
      <c r="AC145" s="229">
        <f>Probability!C145*'By group'!$AB$24*'By group'!C$23</f>
        <v>5.0155067151413234E-2</v>
      </c>
      <c r="AD145" s="229">
        <f>Probability!D145*'By group'!$AB$24*'By group'!D$23</f>
        <v>7.3140188555101043E-2</v>
      </c>
      <c r="AE145" s="229">
        <f>Probability!E145*'By group'!$AB$24*'By group'!E$23</f>
        <v>8.4695811865222459E-2</v>
      </c>
      <c r="AF145" s="229">
        <f>Probability!F145*'By group'!$AB$24*'By group'!F$23</f>
        <v>4.5022678423074662E-2</v>
      </c>
      <c r="AG145" s="229">
        <f>Probability!G145*'By group'!$AB$24*'By group'!G$23</f>
        <v>2.7003378956007823E-2</v>
      </c>
      <c r="AH145" s="229">
        <f>Probability!H145*'By group'!$AB$24*'By group'!H$23</f>
        <v>2.2717662236915053E-2</v>
      </c>
      <c r="AI145" s="229">
        <f>Probability!I145*'By group'!$AB$24*'By group'!I$23</f>
        <v>0</v>
      </c>
      <c r="AJ145" s="229">
        <f>Probability!J145*'By group'!$AB$24*'By group'!J$23</f>
        <v>0</v>
      </c>
      <c r="AK145" s="229">
        <f>Probability!K145*'By group'!$AB$24*'By group'!K$23</f>
        <v>0</v>
      </c>
      <c r="AL145" s="229">
        <f>Probability!L145*'By group'!$AB$24*'By group'!L$23</f>
        <v>7.6102774709866966E-4</v>
      </c>
      <c r="AM145" s="229">
        <f>Probability!M145*'By group'!$AB$24*'By group'!M$23</f>
        <v>1.1805076325514905E-3</v>
      </c>
      <c r="AN145" s="229">
        <f>Probability!N145*'By group'!$AB$24*'By group'!N$23</f>
        <v>9.4217173183029602E-4</v>
      </c>
      <c r="AO145" s="40">
        <f>Probability!AO145*'By group'!$AO$24*'By group'!AO$23</f>
        <v>0</v>
      </c>
      <c r="AP145" s="42">
        <f>Probability!AP145*'By group'!$AO$24*'By group'!AP$23</f>
        <v>6.8035386479249832E-3</v>
      </c>
      <c r="AQ145" s="42">
        <f>Probability!AQ145*'By group'!$AO$24*'By group'!AQ$23</f>
        <v>9.911301559942149E-3</v>
      </c>
      <c r="AR145" s="42">
        <f>Probability!AR145*'By group'!$AO$24*'By group'!AR$23</f>
        <v>1.1456943809413039E-2</v>
      </c>
      <c r="AS145" s="42">
        <f>Probability!AS145*'By group'!$AO$24*'By group'!AS$23</f>
        <v>6.0805469734306799E-3</v>
      </c>
      <c r="AT145" s="42">
        <f>Probability!AT145*'By group'!$AO$24*'By group'!AT$23</f>
        <v>3.6419732195314548E-3</v>
      </c>
      <c r="AU145" s="42">
        <f>Probability!AU145*'By group'!$AO$24*'By group'!AU$23</f>
        <v>3.054807147998819E-3</v>
      </c>
      <c r="AV145" s="42">
        <f>Probability!AV145*'By group'!$AO$24*'By group'!AV$23</f>
        <v>0</v>
      </c>
      <c r="AW145" s="42">
        <f>Probability!AW145*'By group'!$AO$24*'By group'!AW$23</f>
        <v>0</v>
      </c>
      <c r="AX145" s="42">
        <f>Probability!AX145*'By group'!$AO$24*'By group'!AX$23</f>
        <v>0</v>
      </c>
      <c r="AY145" s="42">
        <f>Probability!AY145*'By group'!$AO$24*'By group'!AY$23</f>
        <v>1.0231205172629865E-4</v>
      </c>
      <c r="AZ145" s="42">
        <f>Probability!AZ145*'By group'!$AO$24*'By group'!AZ$23</f>
        <v>1.5806104430607043E-4</v>
      </c>
      <c r="BA145" s="43">
        <f>Probability!BA145*'By group'!$AO$24*'By group'!BA$23</f>
        <v>1.2533958397354381E-4</v>
      </c>
      <c r="BB145" s="191">
        <f>prop_idu_part*Probability!BB145*'By group'!$BB$24*'By group'!BB$23+Probability!BB145*'By group'!$BB$30*'By group'!BB$31</f>
        <v>0</v>
      </c>
      <c r="BC145" s="191">
        <f>prop_idu_part*Probability!BC145*'By group'!$BB$24*'By group'!BC$23+Probability!BC145*'By group'!$BB$30*'By group'!BC$31</f>
        <v>5.8639555986654587E-2</v>
      </c>
      <c r="BD145" s="191">
        <f>prop_idu_part*Probability!BD145*'By group'!$BB$24*'By group'!BD$23+Probability!BD145*'By group'!$BB$30*'By group'!BD$31</f>
        <v>0.13716188779341285</v>
      </c>
      <c r="BE145" s="191">
        <f>prop_idu_part*Probability!BE145*'By group'!$BB$24*'By group'!BE$23+Probability!BE145*'By group'!$BB$30*'By group'!BE$31</f>
        <v>0.13420315829733645</v>
      </c>
      <c r="BF145" s="191">
        <f>prop_idu_part*Probability!BF145*'By group'!$BB$24*'By group'!BF$23+Probability!BF145*'By group'!$BB$30*'By group'!BF$31</f>
        <v>4.3870929946230167E-2</v>
      </c>
      <c r="BG145" s="191">
        <f>prop_idu_part*Probability!BG145*'By group'!$BB$24*'By group'!BG$23+Probability!BG145*'By group'!$BB$30*'By group'!BG$31</f>
        <v>1.3398123660039545E-2</v>
      </c>
      <c r="BH145" s="191">
        <f>prop_idu_part*Probability!BH145*'By group'!$BB$24*'By group'!BH$23+Probability!BH145*'By group'!$BB$30*'By group'!BH$31</f>
        <v>1.0509745272444762E-2</v>
      </c>
      <c r="BI145" s="191">
        <f>prop_idu_part*Probability!BI145*'By group'!$BB$24*'By group'!BI$23+Probability!BI145*'By group'!$BB$30*'By group'!BI$31</f>
        <v>0</v>
      </c>
      <c r="BJ145" s="191">
        <f>prop_idu_part*Probability!BJ145*'By group'!$BB$24*'By group'!BJ$23+Probability!BJ145*'By group'!$BB$30*'By group'!BJ$31</f>
        <v>0</v>
      </c>
      <c r="BK145" s="191">
        <f>prop_idu_part*Probability!BK145*'By group'!$BB$24*'By group'!BK$23+Probability!BK145*'By group'!$BB$30*'By group'!BK$31</f>
        <v>0</v>
      </c>
      <c r="BL145" s="191">
        <f>prop_idu_part*Probability!BL145*'By group'!$BB$24*'By group'!BL$23+Probability!BL145*'By group'!$BB$30*'By group'!BL$31</f>
        <v>4.7677180378690167E-3</v>
      </c>
      <c r="BM145" s="191">
        <f>prop_idu_part*Probability!BM145*'By group'!$BB$24*'By group'!BM$23+Probability!BM145*'By group'!$BB$30*'By group'!BM$31</f>
        <v>2.3836498583263417E-3</v>
      </c>
      <c r="BN145" s="192">
        <f>prop_idu_part*Probability!BN145*'By group'!$BB$24*'By group'!BN$23+Probability!BN145*'By group'!$BB$30*'By group'!BN$31</f>
        <v>1.7346039601233341E-3</v>
      </c>
    </row>
    <row r="146" spans="1:66" x14ac:dyDescent="0.25">
      <c r="A146">
        <f t="shared" si="2"/>
        <v>71</v>
      </c>
      <c r="B146" s="190">
        <f>((1-(1-prop_idu_part)*SUMPRODUCT(Population!$BB146:$BN146,'By group'!$BB$27:$BN$27)*(1-prop_idu_male)/SUMPRODUCT(Population!$B146:$N146,'By group'!$B$27:$N$27))*Probability!O146*'By group'!$B$24*'By group'!O$23+(1-prop_idu_part)*SUMPRODUCT(Population!$BB146:$BN146,'By group'!$BB$27:$BN$27)*(1-prop_idu_male)/SUMPRODUCT(Population!$B146:$N146,'By group'!$B$27:$N$27)*Probability!BB146*'By group'!$B$24*'By group'!BB$23+Probability!AB146*Population!$DE146*(1-'By group'!AB$28*cond_eff)*'By group'!AB$23*prop_sw_use)*(1-Population!$DG146*circ_eff)</f>
        <v>0</v>
      </c>
      <c r="C146" s="191">
        <f>((1-(1-prop_idu_part)*SUMPRODUCT(Population!$BB146:$BN146,'By group'!$BB$27:$BN$27)*(1-prop_idu_male)/SUMPRODUCT(Population!$B146:$N146,'By group'!$B$27:$N$27))*Probability!P146*'By group'!$B$24*'By group'!P$23+(1-prop_idu_part)*SUMPRODUCT(Population!$BB146:$BN146,'By group'!$BB$27:$BN$27)*(1-prop_idu_male)/SUMPRODUCT(Population!$B146:$N146,'By group'!$B$27:$N$27)*Probability!BC146*'By group'!$B$24*'By group'!BC$23+Probability!AC146*Population!$DE146*(1-'By group'!AC$28*cond_eff)*'By group'!AC$23*prop_sw_use)*(1-Population!$DG146*circ_eff)</f>
        <v>2.3152861128013006E-3</v>
      </c>
      <c r="D146" s="191">
        <f>((1-(1-prop_idu_part)*SUMPRODUCT(Population!$BB146:$BN146,'By group'!$BB$27:$BN$27)*(1-prop_idu_male)/SUMPRODUCT(Population!$B146:$N146,'By group'!$B$27:$N$27))*Probability!Q146*'By group'!$B$24*'By group'!Q$23+(1-prop_idu_part)*SUMPRODUCT(Population!$BB146:$BN146,'By group'!$BB$27:$BN$27)*(1-prop_idu_male)/SUMPRODUCT(Population!$B146:$N146,'By group'!$B$27:$N$27)*Probability!BD146*'By group'!$B$24*'By group'!BD$23+Probability!AD146*Population!$DE146*(1-'By group'!AD$28*cond_eff)*'By group'!AD$23*prop_sw_use)*(1-Population!$DG146*circ_eff)</f>
        <v>3.3876731825597081E-3</v>
      </c>
      <c r="E146" s="191">
        <f>((1-(1-prop_idu_part)*SUMPRODUCT(Population!$BB146:$BN146,'By group'!$BB$27:$BN$27)*(1-prop_idu_male)/SUMPRODUCT(Population!$B146:$N146,'By group'!$B$27:$N$27))*Probability!R146*'By group'!$B$24*'By group'!R$23+(1-prop_idu_part)*SUMPRODUCT(Population!$BB146:$BN146,'By group'!$BB$27:$BN$27)*(1-prop_idu_male)/SUMPRODUCT(Population!$B146:$N146,'By group'!$B$27:$N$27)*Probability!BE146*'By group'!$B$24*'By group'!BE$23+Probability!AE146*Population!$DE146*(1-'By group'!AE$28*cond_eff)*'By group'!AE$23*prop_sw_use)*(1-Population!$DG146*circ_eff)</f>
        <v>3.941413408902643E-3</v>
      </c>
      <c r="F146" s="191">
        <f>((1-(1-prop_idu_part)*SUMPRODUCT(Population!$BB146:$BN146,'By group'!$BB$27:$BN$27)*(1-prop_idu_male)/SUMPRODUCT(Population!$B146:$N146,'By group'!$B$27:$N$27))*Probability!S146*'By group'!$B$24*'By group'!S$23+(1-prop_idu_part)*SUMPRODUCT(Population!$BB146:$BN146,'By group'!$BB$27:$BN$27)*(1-prop_idu_male)/SUMPRODUCT(Population!$B146:$N146,'By group'!$B$27:$N$27)*Probability!BF146*'By group'!$B$24*'By group'!BF$23+Probability!AF146*Population!$DE146*(1-'By group'!AF$28*cond_eff)*'By group'!AF$23*prop_sw_use)*(1-Population!$DG146*circ_eff)</f>
        <v>2.1027244364994375E-3</v>
      </c>
      <c r="G146" s="191">
        <f>((1-(1-prop_idu_part)*SUMPRODUCT(Population!$BB146:$BN146,'By group'!$BB$27:$BN$27)*(1-prop_idu_male)/SUMPRODUCT(Population!$B146:$N146,'By group'!$B$27:$N$27))*Probability!T146*'By group'!$B$24*'By group'!T$23+(1-prop_idu_part)*SUMPRODUCT(Population!$BB146:$BN146,'By group'!$BB$27:$BN$27)*(1-prop_idu_male)/SUMPRODUCT(Population!$B146:$N146,'By group'!$B$27:$N$27)*Probability!BG146*'By group'!$B$24*'By group'!BG$23+Probability!AG146*Population!$DE146*(1-'By group'!AG$28*cond_eff)*'By group'!AG$23*prop_sw_use)*(1-Population!$DG146*circ_eff)</f>
        <v>1.2644485364961488E-3</v>
      </c>
      <c r="H146" s="191">
        <f>((1-(1-prop_idu_part)*SUMPRODUCT(Population!$BB146:$BN146,'By group'!$BB$27:$BN$27)*(1-prop_idu_male)/SUMPRODUCT(Population!$B146:$N146,'By group'!$B$27:$N$27))*Probability!U146*'By group'!$B$24*'By group'!U$23+(1-prop_idu_part)*SUMPRODUCT(Population!$BB146:$BN146,'By group'!$BB$27:$BN$27)*(1-prop_idu_male)/SUMPRODUCT(Population!$B146:$N146,'By group'!$B$27:$N$27)*Probability!BH146*'By group'!$B$24*'By group'!BH$23+Probability!AH146*Population!$DE146*(1-'By group'!AH$28*cond_eff)*'By group'!AH$23*prop_sw_use)*(1-Population!$DG146*circ_eff)</f>
        <v>1.0686913355676027E-3</v>
      </c>
      <c r="I146" s="191">
        <f>((1-(1-prop_idu_part)*SUMPRODUCT(Population!$BB146:$BN146,'By group'!$BB$27:$BN$27)*(1-prop_idu_male)/SUMPRODUCT(Population!$B146:$N146,'By group'!$B$27:$N$27))*Probability!V146*'By group'!$B$24*'By group'!V$23+(1-prop_idu_part)*SUMPRODUCT(Population!$BB146:$BN146,'By group'!$BB$27:$BN$27)*(1-prop_idu_male)/SUMPRODUCT(Population!$B146:$N146,'By group'!$B$27:$N$27)*Probability!BI146*'By group'!$B$24*'By group'!BI$23+Probability!AI146*Population!$DE146*(1-'By group'!AI$28*cond_eff)*'By group'!AI$23*prop_sw_use)*(1-Population!$DG146*circ_eff)</f>
        <v>0</v>
      </c>
      <c r="J146" s="191">
        <f>((1-(1-prop_idu_part)*SUMPRODUCT(Population!$BB146:$BN146,'By group'!$BB$27:$BN$27)*(1-prop_idu_male)/SUMPRODUCT(Population!$B146:$N146,'By group'!$B$27:$N$27))*Probability!W146*'By group'!$B$24*'By group'!W$23+(1-prop_idu_part)*SUMPRODUCT(Population!$BB146:$BN146,'By group'!$BB$27:$BN$27)*(1-prop_idu_male)/SUMPRODUCT(Population!$B146:$N146,'By group'!$B$27:$N$27)*Probability!BJ146*'By group'!$B$24*'By group'!BJ$23+Probability!AJ146*Population!$DE146*(1-'By group'!AJ$28*cond_eff)*'By group'!AJ$23*prop_sw_use)*(1-Population!$DG146*circ_eff)</f>
        <v>0</v>
      </c>
      <c r="K146" s="191">
        <f>((1-(1-prop_idu_part)*SUMPRODUCT(Population!$BB146:$BN146,'By group'!$BB$27:$BN$27)*(1-prop_idu_male)/SUMPRODUCT(Population!$B146:$N146,'By group'!$B$27:$N$27))*Probability!X146*'By group'!$B$24*'By group'!X$23+(1-prop_idu_part)*SUMPRODUCT(Population!$BB146:$BN146,'By group'!$BB$27:$BN$27)*(1-prop_idu_male)/SUMPRODUCT(Population!$B146:$N146,'By group'!$B$27:$N$27)*Probability!BK146*'By group'!$B$24*'By group'!BK$23+Probability!AK146*Population!$DE146*(1-'By group'!AK$28*cond_eff)*'By group'!AK$23*prop_sw_use)*(1-Population!$DG146*circ_eff)</f>
        <v>0</v>
      </c>
      <c r="L146" s="191">
        <f>((1-(1-prop_idu_part)*SUMPRODUCT(Population!$BB146:$BN146,'By group'!$BB$27:$BN$27)*(1-prop_idu_male)/SUMPRODUCT(Population!$B146:$N146,'By group'!$B$27:$N$27))*Probability!Y146*'By group'!$B$24*'By group'!Y$23+(1-prop_idu_part)*SUMPRODUCT(Population!$BB146:$BN146,'By group'!$BB$27:$BN$27)*(1-prop_idu_male)/SUMPRODUCT(Population!$B146:$N146,'By group'!$B$27:$N$27)*Probability!BL146*'By group'!$B$24*'By group'!BL$23+Probability!AL146*Population!$DE146*(1-'By group'!AL$28*cond_eff)*'By group'!AL$23*prop_sw_use)*(1-Population!$DG146*circ_eff)</f>
        <v>3.5814415909441483E-5</v>
      </c>
      <c r="M146" s="191">
        <f>((1-(1-prop_idu_part)*SUMPRODUCT(Population!$BB146:$BN146,'By group'!$BB$27:$BN$27)*(1-prop_idu_male)/SUMPRODUCT(Population!$B146:$N146,'By group'!$B$27:$N$27))*Probability!Z146*'By group'!$B$24*'By group'!Z$23+(1-prop_idu_part)*SUMPRODUCT(Population!$BB146:$BN146,'By group'!$BB$27:$BN$27)*(1-prop_idu_male)/SUMPRODUCT(Population!$B146:$N146,'By group'!$B$27:$N$27)*Probability!BM146*'By group'!$B$24*'By group'!BM$23+Probability!AM146*Population!$DE146*(1-'By group'!AM$28*cond_eff)*'By group'!AM$23*prop_sw_use)*(1-Population!$DG146*circ_eff)</f>
        <v>5.5847826318481503E-5</v>
      </c>
      <c r="N146" s="191">
        <f>((1-(1-prop_idu_part)*SUMPRODUCT(Population!$BB146:$BN146,'By group'!$BB$27:$BN$27)*(1-prop_idu_male)/SUMPRODUCT(Population!$B146:$N146,'By group'!$B$27:$N$27))*Probability!AA146*'By group'!$B$24*'By group'!AA$23+(1-prop_idu_part)*SUMPRODUCT(Population!$BB146:$BN146,'By group'!$BB$27:$BN$27)*(1-prop_idu_male)/SUMPRODUCT(Population!$B146:$N146,'By group'!$B$27:$N$27)*Probability!BN146*'By group'!$B$24*'By group'!BN$23+Probability!AN146*Population!$DE146*(1-'By group'!AN$28*cond_eff)*'By group'!AN$23*prop_sw_use)*(1-Population!$DG146*circ_eff)</f>
        <v>4.484943268658619E-5</v>
      </c>
      <c r="O146" s="190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group'!$BB$27:$BN$27)*prop_idu_male))*Probability!B146*Population!$DC146*(1-'By group'!O$28*'By group'!O$29)*'By group'!B$23+(1-prop_idu_part)*SUMPRODUCT(Population!$BB146:$BN146,'By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group'!$BB$27:$BN$27)*prop_idu_male)*Probability!BB146*Population!$DD146*(1-'By group'!BB$28*'By group'!BB$29)*'By group'!BB$23</f>
        <v>0</v>
      </c>
      <c r="P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group'!$BB$27:$BN$27)*prop_idu_male))*Probability!C146*Population!$DC146*(1-'By group'!P$28*'By group'!P$29)*'By group'!C$23+(1-prop_idu_part)*SUMPRODUCT(Population!$BB146:$BN146,'By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group'!$BB$27:$BN$27)*prop_idu_male)*Probability!BC146*Population!$DD146*(1-'By group'!BC$28*'By group'!BC$29)*'By group'!BC$23</f>
        <v>1.0722624490772969E-3</v>
      </c>
      <c r="Q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group'!$BB$27:$BN$27)*prop_idu_male))*Probability!D146*Population!$DC146*(1-'By group'!Q$28*'By group'!Q$29)*'By group'!D$23+(1-prop_idu_part)*SUMPRODUCT(Population!$BB146:$BN146,'By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group'!$BB$27:$BN$27)*prop_idu_male)*Probability!BD146*Population!$DD146*(1-'By group'!BD$28*'By group'!BD$29)*'By group'!BD$23</f>
        <v>1.5636226507655666E-3</v>
      </c>
      <c r="R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group'!$BB$27:$BN$27)*prop_idu_male))*Probability!E146*Population!$DC146*(1-'By group'!R$28*'By group'!R$29)*'By group'!E$23+(1-prop_idu_part)*SUMPRODUCT(Population!$BB146:$BN146,'By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group'!$BB$27:$BN$27)*prop_idu_male)*Probability!BE146*Population!$DD146*(1-'By group'!BE$28*'By group'!BE$29)*'By group'!BE$23</f>
        <v>1.8106098894934304E-3</v>
      </c>
      <c r="S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group'!$BB$27:$BN$27)*prop_idu_male))*Probability!F146*Population!$DC146*(1-'By group'!S$28*'By group'!S$29)*'By group'!F$23+(1-prop_idu_part)*SUMPRODUCT(Population!$BB146:$BN146,'By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group'!$BB$27:$BN$27)*prop_idu_male)*Probability!BF146*Population!$DD146*(1-'By group'!BF$28*'By group'!BF$29)*'By group'!BF$23</f>
        <v>9.6246618387340818E-4</v>
      </c>
      <c r="T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group'!$BB$27:$BN$27)*prop_idu_male))*Probability!G146*Population!$DC146*(1-'By group'!T$28*'By group'!T$29)*'By group'!G$23+(1-prop_idu_part)*SUMPRODUCT(Population!$BB146:$BN146,'By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group'!$BB$27:$BN$27)*prop_idu_male)*Probability!BG146*Population!$DD146*(1-'By group'!BG$28*'By group'!BG$29)*'By group'!BG$23</f>
        <v>5.7725349170971083E-4</v>
      </c>
      <c r="U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group'!$BB$27:$BN$27)*prop_idu_male))*Probability!H146*Population!$DC146*(1-'By group'!U$28*'By group'!U$29)*'By group'!H$23+(1-prop_idu_part)*SUMPRODUCT(Population!$BB146:$BN146,'By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group'!$BB$27:$BN$27)*prop_idu_male)*Probability!BH146*Population!$DD146*(1-'By group'!BH$28*'By group'!BH$29)*'By group'!BH$23</f>
        <v>4.8562763625106716E-4</v>
      </c>
      <c r="V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group'!$BB$27:$BN$27)*prop_idu_male))*Probability!I146*Population!$DC146*(1-'By group'!V$28*'By group'!V$29)*'By group'!I$23+(1-prop_idu_part)*SUMPRODUCT(Population!$BB146:$BN146,'By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group'!$BB$27:$BN$27)*prop_idu_male)*Probability!BI146*Population!$DD146*(1-'By group'!BI$28*'By group'!BI$29)*'By group'!BI$23</f>
        <v>0</v>
      </c>
      <c r="W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group'!$BB$27:$BN$27)*prop_idu_male))*Probability!J146*Population!$DC146*(1-'By group'!W$28*'By group'!W$29)*'By group'!J$23+(1-prop_idu_part)*SUMPRODUCT(Population!$BB146:$BN146,'By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group'!$BB$27:$BN$27)*prop_idu_male)*Probability!BJ146*Population!$DD146*(1-'By group'!BJ$28*'By group'!BJ$29)*'By group'!BJ$23</f>
        <v>0</v>
      </c>
      <c r="X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group'!$BB$27:$BN$27)*prop_idu_male))*Probability!K146*Population!$DC146*(1-'By group'!X$28*'By group'!X$29)*'By group'!K$23+(1-prop_idu_part)*SUMPRODUCT(Population!$BB146:$BN146,'By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group'!$BB$27:$BN$27)*prop_idu_male)*Probability!BK146*Population!$DD146*(1-'By group'!BK$28*'By group'!BK$29)*'By group'!BK$23</f>
        <v>0</v>
      </c>
      <c r="Y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group'!$BB$27:$BN$27)*prop_idu_male))*Probability!L146*Population!$DC146*(1-'By group'!Y$28*'By group'!Y$29)*'By group'!L$23+(1-prop_idu_part)*SUMPRODUCT(Population!$BB146:$BN146,'By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group'!$BB$27:$BN$27)*prop_idu_male)*Probability!BL146*Population!$DD146*(1-'By group'!BL$28*'By group'!BL$29)*'By group'!BL$23</f>
        <v>1.6268215803375889E-5</v>
      </c>
      <c r="Z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group'!$BB$27:$BN$27)*prop_idu_male))*Probability!M146*Population!$DC146*(1-'By group'!Z$28*'By group'!Z$29)*'By group'!M$23+(1-prop_idu_part)*SUMPRODUCT(Population!$BB146:$BN146,'By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group'!$BB$27:$BN$27)*prop_idu_male)*Probability!BM146*Population!$DD146*(1-'By group'!BM$28*'By group'!BM$29)*'By group'!BM$23</f>
        <v>2.5234818625858472E-5</v>
      </c>
      <c r="AA146" s="191">
        <f>(1-(1-prop_idu_part)*SUMPRODUCT(Population!$BB146:$BN146,'By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group'!$BB$27:$BN$27)*prop_idu_male))*Probability!N146*Population!$DC146*(1-'By group'!AA$28*'By group'!AA$29)*'By group'!N$23+(1-prop_idu_part)*SUMPRODUCT(Population!$BB146:$BN146,'By group'!$BB$27:$BN$27)*prop_idu_male/(SUMPRODUCT(Population!$B146:$N146,'By group'!$B$27:$N$27)-(1-prop_idu_part)*SUMPRODUCT(Population!$BB146:$BN146,'By group'!$BB$27:$BN$27)*(1-prop_idu_male)+(1-prop_idu_part)*SUMPRODUCT(Population!$BB146:$BN146,'By group'!$BB$27:$BN$27)*prop_idu_male)*Probability!BN146*Population!$DD146*(1-'By group'!BN$28*'By group'!BN$29)*'By group'!BN$23</f>
        <v>2.0139692195651371E-5</v>
      </c>
      <c r="AB146" s="229">
        <f>Probability!B146*'By group'!$AB$24*'By group'!B$23</f>
        <v>0</v>
      </c>
      <c r="AC146" s="229">
        <f>Probability!C146*'By group'!$AB$24*'By group'!C$23</f>
        <v>5.0156645454512407E-2</v>
      </c>
      <c r="AD146" s="229">
        <f>Probability!D146*'By group'!$AB$24*'By group'!D$23</f>
        <v>7.3142817082265901E-2</v>
      </c>
      <c r="AE146" s="229">
        <f>Probability!E146*'By group'!$AB$24*'By group'!E$23</f>
        <v>8.4699473608707998E-2</v>
      </c>
      <c r="AF146" s="229">
        <f>Probability!F146*'By group'!$AB$24*'By group'!F$23</f>
        <v>4.5024909434840339E-2</v>
      </c>
      <c r="AG146" s="229">
        <f>Probability!G146*'By group'!$AB$24*'By group'!G$23</f>
        <v>2.7004854824426102E-2</v>
      </c>
      <c r="AH146" s="229">
        <f>Probability!H146*'By group'!$AB$24*'By group'!H$23</f>
        <v>2.271912819938279E-2</v>
      </c>
      <c r="AI146" s="229">
        <f>Probability!I146*'By group'!$AB$24*'By group'!I$23</f>
        <v>0</v>
      </c>
      <c r="AJ146" s="229">
        <f>Probability!J146*'By group'!$AB$24*'By group'!J$23</f>
        <v>0</v>
      </c>
      <c r="AK146" s="229">
        <f>Probability!K146*'By group'!$AB$24*'By group'!K$23</f>
        <v>0</v>
      </c>
      <c r="AL146" s="229">
        <f>Probability!L146*'By group'!$AB$24*'By group'!L$23</f>
        <v>7.6107800165510736E-4</v>
      </c>
      <c r="AM146" s="229">
        <f>Probability!M146*'By group'!$AB$24*'By group'!M$23</f>
        <v>1.1806009195893549E-3</v>
      </c>
      <c r="AN146" s="229">
        <f>Probability!N146*'By group'!$AB$24*'By group'!N$23</f>
        <v>9.4225894738666105E-4</v>
      </c>
      <c r="AO146" s="40">
        <f>Probability!AO146*'By group'!$AO$24*'By group'!AO$23</f>
        <v>0</v>
      </c>
      <c r="AP146" s="42">
        <f>Probability!AP146*'By group'!$AO$24*'By group'!AP$23</f>
        <v>6.8088097570770433E-3</v>
      </c>
      <c r="AQ146" s="42">
        <f>Probability!AQ146*'By group'!$AO$24*'By group'!AQ$23</f>
        <v>9.9194984873159555E-3</v>
      </c>
      <c r="AR146" s="42">
        <f>Probability!AR146*'By group'!$AO$24*'By group'!AR$23</f>
        <v>1.1467398038412145E-2</v>
      </c>
      <c r="AS146" s="42">
        <f>Probability!AS146*'By group'!$AO$24*'By group'!AS$23</f>
        <v>6.0865465311141518E-3</v>
      </c>
      <c r="AT146" s="42">
        <f>Probability!AT146*'By group'!$AO$24*'By group'!AT$23</f>
        <v>3.6457875170116602E-3</v>
      </c>
      <c r="AU146" s="42">
        <f>Probability!AU146*'By group'!$AO$24*'By group'!AU$23</f>
        <v>3.0583895774462912E-3</v>
      </c>
      <c r="AV146" s="42">
        <f>Probability!AV146*'By group'!$AO$24*'By group'!AV$23</f>
        <v>0</v>
      </c>
      <c r="AW146" s="42">
        <f>Probability!AW146*'By group'!$AO$24*'By group'!AW$23</f>
        <v>0</v>
      </c>
      <c r="AX146" s="42">
        <f>Probability!AX146*'By group'!$AO$24*'By group'!AX$23</f>
        <v>0</v>
      </c>
      <c r="AY146" s="42">
        <f>Probability!AY146*'By group'!$AO$24*'By group'!AY$23</f>
        <v>1.0243312657064622E-4</v>
      </c>
      <c r="AZ146" s="42">
        <f>Probability!AZ146*'By group'!$AO$24*'By group'!AZ$23</f>
        <v>1.5827414311321095E-4</v>
      </c>
      <c r="BA146" s="43">
        <f>Probability!BA146*'By group'!$AO$24*'By group'!BA$23</f>
        <v>1.255385849861026E-4</v>
      </c>
      <c r="BB146" s="191">
        <f>prop_idu_part*Probability!BB146*'By group'!$BB$24*'By group'!BB$23+Probability!BB146*'By group'!$BB$30*'By group'!BB$31</f>
        <v>0</v>
      </c>
      <c r="BC146" s="191">
        <f>prop_idu_part*Probability!BC146*'By group'!$BB$24*'By group'!BC$23+Probability!BC146*'By group'!$BB$30*'By group'!BC$31</f>
        <v>5.8639504059393652E-2</v>
      </c>
      <c r="BD146" s="191">
        <f>prop_idu_part*Probability!BD146*'By group'!$BB$24*'By group'!BD$23+Probability!BD146*'By group'!$BB$30*'By group'!BD$31</f>
        <v>0.13716195803915424</v>
      </c>
      <c r="BE146" s="191">
        <f>prop_idu_part*Probability!BE146*'By group'!$BB$24*'By group'!BE$23+Probability!BE146*'By group'!$BB$30*'By group'!BE$31</f>
        <v>0.13420352927019391</v>
      </c>
      <c r="BF146" s="191">
        <f>prop_idu_part*Probability!BF146*'By group'!$BB$24*'By group'!BF$23+Probability!BF146*'By group'!$BB$30*'By group'!BF$31</f>
        <v>4.3871137784975117E-2</v>
      </c>
      <c r="BG146" s="191">
        <f>prop_idu_part*Probability!BG146*'By group'!$BB$24*'By group'!BG$23+Probability!BG146*'By group'!$BB$30*'By group'!BG$31</f>
        <v>1.3398208284881415E-2</v>
      </c>
      <c r="BH146" s="191">
        <f>prop_idu_part*Probability!BH146*'By group'!$BB$24*'By group'!BH$23+Probability!BH146*'By group'!$BB$30*'By group'!BH$31</f>
        <v>1.0509843769617111E-2</v>
      </c>
      <c r="BI146" s="191">
        <f>prop_idu_part*Probability!BI146*'By group'!$BB$24*'By group'!BI$23+Probability!BI146*'By group'!$BB$30*'By group'!BI$31</f>
        <v>0</v>
      </c>
      <c r="BJ146" s="191">
        <f>prop_idu_part*Probability!BJ146*'By group'!$BB$24*'By group'!BJ$23+Probability!BJ146*'By group'!$BB$30*'By group'!BJ$31</f>
        <v>0</v>
      </c>
      <c r="BK146" s="191">
        <f>prop_idu_part*Probability!BK146*'By group'!$BB$24*'By group'!BK$23+Probability!BK146*'By group'!$BB$30*'By group'!BK$31</f>
        <v>0</v>
      </c>
      <c r="BL146" s="191">
        <f>prop_idu_part*Probability!BL146*'By group'!$BB$24*'By group'!BL$23+Probability!BL146*'By group'!$BB$30*'By group'!BL$31</f>
        <v>4.767764453346395E-3</v>
      </c>
      <c r="BM146" s="191">
        <f>prop_idu_part*Probability!BM146*'By group'!$BB$24*'By group'!BM$23+Probability!BM146*'By group'!$BB$30*'By group'!BM$31</f>
        <v>2.3836828268061663E-3</v>
      </c>
      <c r="BN146" s="192">
        <f>prop_idu_part*Probability!BN146*'By group'!$BB$24*'By group'!BN$23+Probability!BN146*'By group'!$BB$30*'By group'!BN$31</f>
        <v>1.7346364254739223E-3</v>
      </c>
    </row>
    <row r="147" spans="1:66" x14ac:dyDescent="0.25">
      <c r="A147">
        <f t="shared" si="2"/>
        <v>71.5</v>
      </c>
      <c r="B147" s="190">
        <f>((1-(1-prop_idu_part)*SUMPRODUCT(Population!$BB147:$BN147,'By group'!$BB$27:$BN$27)*(1-prop_idu_male)/SUMPRODUCT(Population!$B147:$N147,'By group'!$B$27:$N$27))*Probability!O147*'By group'!$B$24*'By group'!O$23+(1-prop_idu_part)*SUMPRODUCT(Population!$BB147:$BN147,'By group'!$BB$27:$BN$27)*(1-prop_idu_male)/SUMPRODUCT(Population!$B147:$N147,'By group'!$B$27:$N$27)*Probability!BB147*'By group'!$B$24*'By group'!BB$23+Probability!AB147*Population!$DE147*(1-'By group'!AB$28*cond_eff)*'By group'!AB$23*prop_sw_use)*(1-Population!$DG147*circ_eff)</f>
        <v>0</v>
      </c>
      <c r="C147" s="191">
        <f>((1-(1-prop_idu_part)*SUMPRODUCT(Population!$BB147:$BN147,'By group'!$BB$27:$BN$27)*(1-prop_idu_male)/SUMPRODUCT(Population!$B147:$N147,'By group'!$B$27:$N$27))*Probability!P147*'By group'!$B$24*'By group'!P$23+(1-prop_idu_part)*SUMPRODUCT(Population!$BB147:$BN147,'By group'!$BB$27:$BN$27)*(1-prop_idu_male)/SUMPRODUCT(Population!$B147:$N147,'By group'!$B$27:$N$27)*Probability!BC147*'By group'!$B$24*'By group'!BC$23+Probability!AC147*Population!$DE147*(1-'By group'!AC$28*cond_eff)*'By group'!AC$23*prop_sw_use)*(1-Population!$DG147*circ_eff)</f>
        <v>2.3153344697774319E-3</v>
      </c>
      <c r="D147" s="191">
        <f>((1-(1-prop_idu_part)*SUMPRODUCT(Population!$BB147:$BN147,'By group'!$BB$27:$BN$27)*(1-prop_idu_male)/SUMPRODUCT(Population!$B147:$N147,'By group'!$B$27:$N$27))*Probability!Q147*'By group'!$B$24*'By group'!Q$23+(1-prop_idu_part)*SUMPRODUCT(Population!$BB147:$BN147,'By group'!$BB$27:$BN$27)*(1-prop_idu_male)/SUMPRODUCT(Population!$B147:$N147,'By group'!$B$27:$N$27)*Probability!BD147*'By group'!$B$24*'By group'!BD$23+Probability!AD147*Population!$DE147*(1-'By group'!AD$28*cond_eff)*'By group'!AD$23*prop_sw_use)*(1-Population!$DG147*circ_eff)</f>
        <v>3.3877571467215558E-3</v>
      </c>
      <c r="E147" s="191">
        <f>((1-(1-prop_idu_part)*SUMPRODUCT(Population!$BB147:$BN147,'By group'!$BB$27:$BN$27)*(1-prop_idu_male)/SUMPRODUCT(Population!$B147:$N147,'By group'!$B$27:$N$27))*Probability!R147*'By group'!$B$24*'By group'!R$23+(1-prop_idu_part)*SUMPRODUCT(Population!$BB147:$BN147,'By group'!$BB$27:$BN$27)*(1-prop_idu_male)/SUMPRODUCT(Population!$B147:$N147,'By group'!$B$27:$N$27)*Probability!BE147*'By group'!$B$24*'By group'!BE$23+Probability!AE147*Population!$DE147*(1-'By group'!AE$28*cond_eff)*'By group'!AE$23*prop_sw_use)*(1-Population!$DG147*circ_eff)</f>
        <v>3.9415364965757638E-3</v>
      </c>
      <c r="F147" s="191">
        <f>((1-(1-prop_idu_part)*SUMPRODUCT(Population!$BB147:$BN147,'By group'!$BB$27:$BN$27)*(1-prop_idu_male)/SUMPRODUCT(Population!$B147:$N147,'By group'!$B$27:$N$27))*Probability!S147*'By group'!$B$24*'By group'!S$23+(1-prop_idu_part)*SUMPRODUCT(Population!$BB147:$BN147,'By group'!$BB$27:$BN$27)*(1-prop_idu_male)/SUMPRODUCT(Population!$B147:$N147,'By group'!$B$27:$N$27)*Probability!BF147*'By group'!$B$24*'By group'!BF$23+Probability!AF147*Population!$DE147*(1-'By group'!AF$28*cond_eff)*'By group'!AF$23*prop_sw_use)*(1-Population!$DG147*circ_eff)</f>
        <v>2.1028019866591112E-3</v>
      </c>
      <c r="G147" s="191">
        <f>((1-(1-prop_idu_part)*SUMPRODUCT(Population!$BB147:$BN147,'By group'!$BB$27:$BN$27)*(1-prop_idu_male)/SUMPRODUCT(Population!$B147:$N147,'By group'!$B$27:$N$27))*Probability!T147*'By group'!$B$24*'By group'!T$23+(1-prop_idu_part)*SUMPRODUCT(Population!$BB147:$BN147,'By group'!$BB$27:$BN$27)*(1-prop_idu_male)/SUMPRODUCT(Population!$B147:$N147,'By group'!$B$27:$N$27)*Probability!BG147*'By group'!$B$24*'By group'!BG$23+Probability!AG147*Population!$DE147*(1-'By group'!AG$28*cond_eff)*'By group'!AG$23*prop_sw_use)*(1-Population!$DG147*circ_eff)</f>
        <v>1.2645010567423668E-3</v>
      </c>
      <c r="H147" s="191">
        <f>((1-(1-prop_idu_part)*SUMPRODUCT(Population!$BB147:$BN147,'By group'!$BB$27:$BN$27)*(1-prop_idu_male)/SUMPRODUCT(Population!$B147:$N147,'By group'!$B$27:$N$27))*Probability!U147*'By group'!$B$24*'By group'!U$23+(1-prop_idu_part)*SUMPRODUCT(Population!$BB147:$BN147,'By group'!$BB$27:$BN$27)*(1-prop_idu_male)/SUMPRODUCT(Population!$B147:$N147,'By group'!$B$27:$N$27)*Probability!BH147*'By group'!$B$24*'By group'!BH$23+Probability!AH147*Population!$DE147*(1-'By group'!AH$28*cond_eff)*'By group'!AH$23*prop_sw_use)*(1-Population!$DG147*circ_eff)</f>
        <v>1.0687457223369418E-3</v>
      </c>
      <c r="I147" s="191">
        <f>((1-(1-prop_idu_part)*SUMPRODUCT(Population!$BB147:$BN147,'By group'!$BB$27:$BN$27)*(1-prop_idu_male)/SUMPRODUCT(Population!$B147:$N147,'By group'!$B$27:$N$27))*Probability!V147*'By group'!$B$24*'By group'!V$23+(1-prop_idu_part)*SUMPRODUCT(Population!$BB147:$BN147,'By group'!$BB$27:$BN$27)*(1-prop_idu_male)/SUMPRODUCT(Population!$B147:$N147,'By group'!$B$27:$N$27)*Probability!BI147*'By group'!$B$24*'By group'!BI$23+Probability!AI147*Population!$DE147*(1-'By group'!AI$28*cond_eff)*'By group'!AI$23*prop_sw_use)*(1-Population!$DG147*circ_eff)</f>
        <v>0</v>
      </c>
      <c r="J147" s="191">
        <f>((1-(1-prop_idu_part)*SUMPRODUCT(Population!$BB147:$BN147,'By group'!$BB$27:$BN$27)*(1-prop_idu_male)/SUMPRODUCT(Population!$B147:$N147,'By group'!$B$27:$N$27))*Probability!W147*'By group'!$B$24*'By group'!W$23+(1-prop_idu_part)*SUMPRODUCT(Population!$BB147:$BN147,'By group'!$BB$27:$BN$27)*(1-prop_idu_male)/SUMPRODUCT(Population!$B147:$N147,'By group'!$B$27:$N$27)*Probability!BJ147*'By group'!$B$24*'By group'!BJ$23+Probability!AJ147*Population!$DE147*(1-'By group'!AJ$28*cond_eff)*'By group'!AJ$23*prop_sw_use)*(1-Population!$DG147*circ_eff)</f>
        <v>0</v>
      </c>
      <c r="K147" s="191">
        <f>((1-(1-prop_idu_part)*SUMPRODUCT(Population!$BB147:$BN147,'By group'!$BB$27:$BN$27)*(1-prop_idu_male)/SUMPRODUCT(Population!$B147:$N147,'By group'!$B$27:$N$27))*Probability!X147*'By group'!$B$24*'By group'!X$23+(1-prop_idu_part)*SUMPRODUCT(Population!$BB147:$BN147,'By group'!$BB$27:$BN$27)*(1-prop_idu_male)/SUMPRODUCT(Population!$B147:$N147,'By group'!$B$27:$N$27)*Probability!BK147*'By group'!$B$24*'By group'!BK$23+Probability!AK147*Population!$DE147*(1-'By group'!AK$28*cond_eff)*'By group'!AK$23*prop_sw_use)*(1-Population!$DG147*circ_eff)</f>
        <v>0</v>
      </c>
      <c r="L147" s="191">
        <f>((1-(1-prop_idu_part)*SUMPRODUCT(Population!$BB147:$BN147,'By group'!$BB$27:$BN$27)*(1-prop_idu_male)/SUMPRODUCT(Population!$B147:$N147,'By group'!$B$27:$N$27))*Probability!Y147*'By group'!$B$24*'By group'!Y$23+(1-prop_idu_part)*SUMPRODUCT(Population!$BB147:$BN147,'By group'!$BB$27:$BN$27)*(1-prop_idu_male)/SUMPRODUCT(Population!$B147:$N147,'By group'!$B$27:$N$27)*Probability!BL147*'By group'!$B$24*'By group'!BL$23+Probability!AL147*Population!$DE147*(1-'By group'!AL$28*cond_eff)*'By group'!AL$23*prop_sw_use)*(1-Population!$DG147*circ_eff)</f>
        <v>3.5816283999896554E-5</v>
      </c>
      <c r="M147" s="191">
        <f>((1-(1-prop_idu_part)*SUMPRODUCT(Population!$BB147:$BN147,'By group'!$BB$27:$BN$27)*(1-prop_idu_male)/SUMPRODUCT(Population!$B147:$N147,'By group'!$B$27:$N$27))*Probability!Z147*'By group'!$B$24*'By group'!Z$23+(1-prop_idu_part)*SUMPRODUCT(Population!$BB147:$BN147,'By group'!$BB$27:$BN$27)*(1-prop_idu_male)/SUMPRODUCT(Population!$B147:$N147,'By group'!$B$27:$N$27)*Probability!BM147*'By group'!$B$24*'By group'!BM$23+Probability!AM147*Population!$DE147*(1-'By group'!AM$28*cond_eff)*'By group'!AM$23*prop_sw_use)*(1-Population!$DG147*circ_eff)</f>
        <v>5.5851442148645331E-5</v>
      </c>
      <c r="N147" s="191">
        <f>((1-(1-prop_idu_part)*SUMPRODUCT(Population!$BB147:$BN147,'By group'!$BB$27:$BN$27)*(1-prop_idu_male)/SUMPRODUCT(Population!$B147:$N147,'By group'!$B$27:$N$27))*Probability!AA147*'By group'!$B$24*'By group'!AA$23+(1-prop_idu_part)*SUMPRODUCT(Population!$BB147:$BN147,'By group'!$BB$27:$BN$27)*(1-prop_idu_male)/SUMPRODUCT(Population!$B147:$N147,'By group'!$B$27:$N$27)*Probability!BN147*'By group'!$B$24*'By group'!BN$23+Probability!AN147*Population!$DE147*(1-'By group'!AN$28*cond_eff)*'By group'!AN$23*prop_sw_use)*(1-Population!$DG147*circ_eff)</f>
        <v>4.485299998974365E-5</v>
      </c>
      <c r="O147" s="190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group'!$BB$27:$BN$27)*prop_idu_male))*Probability!B147*Population!$DC147*(1-'By group'!O$28*'By group'!O$29)*'By group'!B$23+(1-prop_idu_part)*SUMPRODUCT(Population!$BB147:$BN147,'By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group'!$BB$27:$BN$27)*prop_idu_male)*Probability!BB147*Population!$DD147*(1-'By group'!BB$28*'By group'!BB$29)*'By group'!BB$23</f>
        <v>0</v>
      </c>
      <c r="P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group'!$BB$27:$BN$27)*prop_idu_male))*Probability!C147*Population!$DC147*(1-'By group'!P$28*'By group'!P$29)*'By group'!C$23+(1-prop_idu_part)*SUMPRODUCT(Population!$BB147:$BN147,'By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group'!$BB$27:$BN$27)*prop_idu_male)*Probability!BC147*Population!$DD147*(1-'By group'!BC$28*'By group'!BC$29)*'By group'!BC$23</f>
        <v>1.0722832149032155E-3</v>
      </c>
      <c r="Q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group'!$BB$27:$BN$27)*prop_idu_male))*Probability!D147*Population!$DC147*(1-'By group'!Q$28*'By group'!Q$29)*'By group'!D$23+(1-prop_idu_part)*SUMPRODUCT(Population!$BB147:$BN147,'By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group'!$BB$27:$BN$27)*prop_idu_male)*Probability!BD147*Population!$DD147*(1-'By group'!BD$28*'By group'!BD$29)*'By group'!BD$23</f>
        <v>1.5636596895941951E-3</v>
      </c>
      <c r="R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group'!$BB$27:$BN$27)*prop_idu_male))*Probability!E147*Population!$DC147*(1-'By group'!R$28*'By group'!R$29)*'By group'!E$23+(1-prop_idu_part)*SUMPRODUCT(Population!$BB147:$BN147,'By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group'!$BB$27:$BN$27)*prop_idu_male)*Probability!BE147*Population!$DD147*(1-'By group'!BE$28*'By group'!BE$29)*'By group'!BE$23</f>
        <v>1.8106655541363073E-3</v>
      </c>
      <c r="S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group'!$BB$27:$BN$27)*prop_idu_male))*Probability!F147*Population!$DC147*(1-'By group'!S$28*'By group'!S$29)*'By group'!F$23+(1-prop_idu_part)*SUMPRODUCT(Population!$BB147:$BN147,'By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group'!$BB$27:$BN$27)*prop_idu_male)*Probability!BF147*Population!$DD147*(1-'By group'!BF$28*'By group'!BF$29)*'By group'!BF$23</f>
        <v>9.6250166050262291E-4</v>
      </c>
      <c r="T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group'!$BB$27:$BN$27)*prop_idu_male))*Probability!G147*Population!$DC147*(1-'By group'!T$28*'By group'!T$29)*'By group'!G$23+(1-prop_idu_part)*SUMPRODUCT(Population!$BB147:$BN147,'By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group'!$BB$27:$BN$27)*prop_idu_male)*Probability!BG147*Population!$DD147*(1-'By group'!BG$28*'By group'!BG$29)*'By group'!BG$23</f>
        <v>5.7727762667657365E-4</v>
      </c>
      <c r="U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group'!$BB$27:$BN$27)*prop_idu_male))*Probability!H147*Population!$DC147*(1-'By group'!U$28*'By group'!U$29)*'By group'!H$23+(1-prop_idu_part)*SUMPRODUCT(Population!$BB147:$BN147,'By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group'!$BB$27:$BN$27)*prop_idu_male)*Probability!BH147*Population!$DD147*(1-'By group'!BH$28*'By group'!BH$29)*'By group'!BH$23</f>
        <v>4.8565262490589818E-4</v>
      </c>
      <c r="V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group'!$BB$27:$BN$27)*prop_idu_male))*Probability!I147*Population!$DC147*(1-'By group'!V$28*'By group'!V$29)*'By group'!I$23+(1-prop_idu_part)*SUMPRODUCT(Population!$BB147:$BN147,'By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group'!$BB$27:$BN$27)*prop_idu_male)*Probability!BI147*Population!$DD147*(1-'By group'!BI$28*'By group'!BI$29)*'By group'!BI$23</f>
        <v>0</v>
      </c>
      <c r="W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group'!$BB$27:$BN$27)*prop_idu_male))*Probability!J147*Population!$DC147*(1-'By group'!W$28*'By group'!W$29)*'By group'!J$23+(1-prop_idu_part)*SUMPRODUCT(Population!$BB147:$BN147,'By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group'!$BB$27:$BN$27)*prop_idu_male)*Probability!BJ147*Population!$DD147*(1-'By group'!BJ$28*'By group'!BJ$29)*'By group'!BJ$23</f>
        <v>0</v>
      </c>
      <c r="X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group'!$BB$27:$BN$27)*prop_idu_male))*Probability!K147*Population!$DC147*(1-'By group'!X$28*'By group'!X$29)*'By group'!K$23+(1-prop_idu_part)*SUMPRODUCT(Population!$BB147:$BN147,'By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group'!$BB$27:$BN$27)*prop_idu_male)*Probability!BK147*Population!$DD147*(1-'By group'!BK$28*'By group'!BK$29)*'By group'!BK$23</f>
        <v>0</v>
      </c>
      <c r="Y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group'!$BB$27:$BN$27)*prop_idu_male))*Probability!L147*Population!$DC147*(1-'By group'!Y$28*'By group'!Y$29)*'By group'!L$23+(1-prop_idu_part)*SUMPRODUCT(Population!$BB147:$BN147,'By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group'!$BB$27:$BN$27)*prop_idu_male)*Probability!BL147*Population!$DD147*(1-'By group'!BL$28*'By group'!BL$29)*'By group'!BL$23</f>
        <v>1.6269076018402124E-5</v>
      </c>
      <c r="Z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group'!$BB$27:$BN$27)*prop_idu_male))*Probability!M147*Population!$DC147*(1-'By group'!Z$28*'By group'!Z$29)*'By group'!M$23+(1-prop_idu_part)*SUMPRODUCT(Population!$BB147:$BN147,'By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group'!$BB$27:$BN$27)*prop_idu_male)*Probability!BM147*Population!$DD147*(1-'By group'!BM$28*'By group'!BM$29)*'By group'!BM$23</f>
        <v>2.5236474021217542E-5</v>
      </c>
      <c r="AA147" s="191">
        <f>(1-(1-prop_idu_part)*SUMPRODUCT(Population!$BB147:$BN147,'By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group'!$BB$27:$BN$27)*prop_idu_male))*Probability!N147*Population!$DC147*(1-'By group'!AA$28*'By group'!AA$29)*'By group'!N$23+(1-prop_idu_part)*SUMPRODUCT(Population!$BB147:$BN147,'By group'!$BB$27:$BN$27)*prop_idu_male/(SUMPRODUCT(Population!$B147:$N147,'By group'!$B$27:$N$27)-(1-prop_idu_part)*SUMPRODUCT(Population!$BB147:$BN147,'By group'!$BB$27:$BN$27)*(1-prop_idu_male)+(1-prop_idu_part)*SUMPRODUCT(Population!$BB147:$BN147,'By group'!$BB$27:$BN$27)*prop_idu_male)*Probability!BN147*Population!$DD147*(1-'By group'!BN$28*'By group'!BN$29)*'By group'!BN$23</f>
        <v>2.0141289409030482E-5</v>
      </c>
      <c r="AB147" s="229">
        <f>Probability!B147*'By group'!$AB$24*'By group'!B$23</f>
        <v>0</v>
      </c>
      <c r="AC147" s="229">
        <f>Probability!C147*'By group'!$AB$24*'By group'!C$23</f>
        <v>5.0158170514584308E-2</v>
      </c>
      <c r="AD147" s="229">
        <f>Probability!D147*'By group'!$AB$24*'By group'!D$23</f>
        <v>7.314535720215519E-2</v>
      </c>
      <c r="AE147" s="229">
        <f>Probability!E147*'By group'!$AB$24*'By group'!E$23</f>
        <v>8.4703012800600386E-2</v>
      </c>
      <c r="AF147" s="229">
        <f>Probability!F147*'By group'!$AB$24*'By group'!F$23</f>
        <v>4.5027066257964696E-2</v>
      </c>
      <c r="AG147" s="229">
        <f>Probability!G147*'By group'!$AB$24*'By group'!G$23</f>
        <v>2.7006282128030044E-2</v>
      </c>
      <c r="AH147" s="229">
        <f>Probability!H147*'By group'!$AB$24*'By group'!H$23</f>
        <v>2.2720548180510058E-2</v>
      </c>
      <c r="AI147" s="229">
        <f>Probability!I147*'By group'!$AB$24*'By group'!I$23</f>
        <v>0</v>
      </c>
      <c r="AJ147" s="229">
        <f>Probability!J147*'By group'!$AB$24*'By group'!J$23</f>
        <v>0</v>
      </c>
      <c r="AK147" s="229">
        <f>Probability!K147*'By group'!$AB$24*'By group'!K$23</f>
        <v>0</v>
      </c>
      <c r="AL147" s="229">
        <f>Probability!L147*'By group'!$AB$24*'By group'!L$23</f>
        <v>7.6112665169140417E-4</v>
      </c>
      <c r="AM147" s="229">
        <f>Probability!M147*'By group'!$AB$24*'By group'!M$23</f>
        <v>1.180691409095038E-3</v>
      </c>
      <c r="AN147" s="229">
        <f>Probability!N147*'By group'!$AB$24*'By group'!N$23</f>
        <v>9.4234408546740617E-4</v>
      </c>
      <c r="AO147" s="40">
        <f>Probability!AO147*'By group'!$AO$24*'By group'!AO$23</f>
        <v>0</v>
      </c>
      <c r="AP147" s="42">
        <f>Probability!AP147*'By group'!$AO$24*'By group'!AP$23</f>
        <v>6.8139040255874731E-3</v>
      </c>
      <c r="AQ147" s="42">
        <f>Probability!AQ147*'By group'!$AO$24*'By group'!AQ$23</f>
        <v>9.9274208415111344E-3</v>
      </c>
      <c r="AR147" s="42">
        <f>Probability!AR147*'By group'!$AO$24*'By group'!AR$23</f>
        <v>1.1477503969066636E-2</v>
      </c>
      <c r="AS147" s="42">
        <f>Probability!AS147*'By group'!$AO$24*'By group'!AS$23</f>
        <v>6.0923474701440111E-3</v>
      </c>
      <c r="AT147" s="42">
        <f>Probability!AT147*'By group'!$AO$24*'By group'!AT$23</f>
        <v>3.6494763673975369E-3</v>
      </c>
      <c r="AU147" s="42">
        <f>Probability!AU147*'By group'!$AO$24*'By group'!AU$23</f>
        <v>3.0618561794973041E-3</v>
      </c>
      <c r="AV147" s="42">
        <f>Probability!AV147*'By group'!$AO$24*'By group'!AV$23</f>
        <v>0</v>
      </c>
      <c r="AW147" s="42">
        <f>Probability!AW147*'By group'!$AO$24*'By group'!AW$23</f>
        <v>0</v>
      </c>
      <c r="AX147" s="42">
        <f>Probability!AX147*'By group'!$AO$24*'By group'!AX$23</f>
        <v>0</v>
      </c>
      <c r="AY147" s="42">
        <f>Probability!AY147*'By group'!$AO$24*'By group'!AY$23</f>
        <v>1.0255028758359135E-4</v>
      </c>
      <c r="AZ147" s="42">
        <f>Probability!AZ147*'By group'!$AO$24*'By group'!AZ$23</f>
        <v>1.5848050785535303E-4</v>
      </c>
      <c r="BA147" s="43">
        <f>Probability!BA147*'By group'!$AO$24*'By group'!BA$23</f>
        <v>1.2573153534947107E-4</v>
      </c>
      <c r="BB147" s="191">
        <f>prop_idu_part*Probability!BB147*'By group'!$BB$24*'By group'!BB$23+Probability!BB147*'By group'!$BB$30*'By group'!BB$31</f>
        <v>0</v>
      </c>
      <c r="BC147" s="191">
        <f>prop_idu_part*Probability!BC147*'By group'!$BB$24*'By group'!BC$23+Probability!BC147*'By group'!$BB$30*'By group'!BC$31</f>
        <v>5.8639453619577356E-2</v>
      </c>
      <c r="BD147" s="191">
        <f>prop_idu_part*Probability!BD147*'By group'!$BB$24*'By group'!BD$23+Probability!BD147*'By group'!$BB$30*'By group'!BD$31</f>
        <v>0.13716202568114849</v>
      </c>
      <c r="BE147" s="191">
        <f>prop_idu_part*Probability!BE147*'By group'!$BB$24*'By group'!BE$23+Probability!BE147*'By group'!$BB$30*'By group'!BE$31</f>
        <v>0.13420388831626945</v>
      </c>
      <c r="BF147" s="191">
        <f>prop_idu_part*Probability!BF147*'By group'!$BB$24*'By group'!BF$23+Probability!BF147*'By group'!$BB$30*'By group'!BF$31</f>
        <v>4.3871339115576967E-2</v>
      </c>
      <c r="BG147" s="191">
        <f>prop_idu_part*Probability!BG147*'By group'!$BB$24*'By group'!BG$23+Probability!BG147*'By group'!$BB$30*'By group'!BG$31</f>
        <v>1.3398290316545719E-2</v>
      </c>
      <c r="BH147" s="191">
        <f>prop_idu_part*Probability!BH147*'By group'!$BB$24*'By group'!BH$23+Probability!BH147*'By group'!$BB$30*'By group'!BH$31</f>
        <v>1.0509939434148248E-2</v>
      </c>
      <c r="BI147" s="191">
        <f>prop_idu_part*Probability!BI147*'By group'!$BB$24*'By group'!BI$23+Probability!BI147*'By group'!$BB$30*'By group'!BI$31</f>
        <v>0</v>
      </c>
      <c r="BJ147" s="191">
        <f>prop_idu_part*Probability!BJ147*'By group'!$BB$24*'By group'!BJ$23+Probability!BJ147*'By group'!$BB$30*'By group'!BJ$31</f>
        <v>0</v>
      </c>
      <c r="BK147" s="191">
        <f>prop_idu_part*Probability!BK147*'By group'!$BB$24*'By group'!BK$23+Probability!BK147*'By group'!$BB$30*'By group'!BK$31</f>
        <v>0</v>
      </c>
      <c r="BL147" s="191">
        <f>prop_idu_part*Probability!BL147*'By group'!$BB$24*'By group'!BL$23+Probability!BL147*'By group'!$BB$30*'By group'!BL$31</f>
        <v>4.767809512855551E-3</v>
      </c>
      <c r="BM147" s="191">
        <f>prop_idu_part*Probability!BM147*'By group'!$BB$24*'By group'!BM$23+Probability!BM147*'By group'!$BB$30*'By group'!BM$31</f>
        <v>2.3837149001293798E-3</v>
      </c>
      <c r="BN147" s="192">
        <f>prop_idu_part*Probability!BN147*'By group'!$BB$24*'By group'!BN$23+Probability!BN147*'By group'!$BB$30*'By group'!BN$31</f>
        <v>1.7346681832827683E-3</v>
      </c>
    </row>
    <row r="148" spans="1:66" x14ac:dyDescent="0.25">
      <c r="A148">
        <f t="shared" si="2"/>
        <v>72</v>
      </c>
      <c r="B148" s="190">
        <f>((1-(1-prop_idu_part)*SUMPRODUCT(Population!$BB148:$BN148,'By group'!$BB$27:$BN$27)*(1-prop_idu_male)/SUMPRODUCT(Population!$B148:$N148,'By group'!$B$27:$N$27))*Probability!O148*'By group'!$B$24*'By group'!O$23+(1-prop_idu_part)*SUMPRODUCT(Population!$BB148:$BN148,'By group'!$BB$27:$BN$27)*(1-prop_idu_male)/SUMPRODUCT(Population!$B148:$N148,'By group'!$B$27:$N$27)*Probability!BB148*'By group'!$B$24*'By group'!BB$23+Probability!AB148*Population!$DE148*(1-'By group'!AB$28*cond_eff)*'By group'!AB$23*prop_sw_use)*(1-Population!$DG148*circ_eff)</f>
        <v>0</v>
      </c>
      <c r="C148" s="191">
        <f>((1-(1-prop_idu_part)*SUMPRODUCT(Population!$BB148:$BN148,'By group'!$BB$27:$BN$27)*(1-prop_idu_male)/SUMPRODUCT(Population!$B148:$N148,'By group'!$B$27:$N$27))*Probability!P148*'By group'!$B$24*'By group'!P$23+(1-prop_idu_part)*SUMPRODUCT(Population!$BB148:$BN148,'By group'!$BB$27:$BN$27)*(1-prop_idu_male)/SUMPRODUCT(Population!$B148:$N148,'By group'!$B$27:$N$27)*Probability!BC148*'By group'!$B$24*'By group'!BC$23+Probability!AC148*Population!$DE148*(1-'By group'!AC$28*cond_eff)*'By group'!AC$23*prop_sw_use)*(1-Population!$DG148*circ_eff)</f>
        <v>2.3153811763212632E-3</v>
      </c>
      <c r="D148" s="191">
        <f>((1-(1-prop_idu_part)*SUMPRODUCT(Population!$BB148:$BN148,'By group'!$BB$27:$BN$27)*(1-prop_idu_male)/SUMPRODUCT(Population!$B148:$N148,'By group'!$B$27:$N$27))*Probability!Q148*'By group'!$B$24*'By group'!Q$23+(1-prop_idu_part)*SUMPRODUCT(Population!$BB148:$BN148,'By group'!$BB$27:$BN$27)*(1-prop_idu_male)/SUMPRODUCT(Population!$B148:$N148,'By group'!$B$27:$N$27)*Probability!BD148*'By group'!$B$24*'By group'!BD$23+Probability!AD148*Population!$DE148*(1-'By group'!AD$28*cond_eff)*'By group'!AD$23*prop_sw_use)*(1-Population!$DG148*circ_eff)</f>
        <v>3.3878382561007203E-3</v>
      </c>
      <c r="E148" s="191">
        <f>((1-(1-prop_idu_part)*SUMPRODUCT(Population!$BB148:$BN148,'By group'!$BB$27:$BN$27)*(1-prop_idu_male)/SUMPRODUCT(Population!$B148:$N148,'By group'!$B$27:$N$27))*Probability!R148*'By group'!$B$24*'By group'!R$23+(1-prop_idu_part)*SUMPRODUCT(Population!$BB148:$BN148,'By group'!$BB$27:$BN$27)*(1-prop_idu_male)/SUMPRODUCT(Population!$B148:$N148,'By group'!$B$27:$N$27)*Probability!BE148*'By group'!$B$24*'By group'!BE$23+Probability!AE148*Population!$DE148*(1-'By group'!AE$28*cond_eff)*'By group'!AE$23*prop_sw_use)*(1-Population!$DG148*circ_eff)</f>
        <v>3.9416554113644751E-3</v>
      </c>
      <c r="F148" s="191">
        <f>((1-(1-prop_idu_part)*SUMPRODUCT(Population!$BB148:$BN148,'By group'!$BB$27:$BN$27)*(1-prop_idu_male)/SUMPRODUCT(Population!$B148:$N148,'By group'!$B$27:$N$27))*Probability!S148*'By group'!$B$24*'By group'!S$23+(1-prop_idu_part)*SUMPRODUCT(Population!$BB148:$BN148,'By group'!$BB$27:$BN$27)*(1-prop_idu_male)/SUMPRODUCT(Population!$B148:$N148,'By group'!$B$27:$N$27)*Probability!BF148*'By group'!$B$24*'By group'!BF$23+Probability!AF148*Population!$DE148*(1-'By group'!AF$28*cond_eff)*'By group'!AF$23*prop_sw_use)*(1-Population!$DG148*circ_eff)</f>
        <v>2.1028769151304567E-3</v>
      </c>
      <c r="G148" s="191">
        <f>((1-(1-prop_idu_part)*SUMPRODUCT(Population!$BB148:$BN148,'By group'!$BB$27:$BN$27)*(1-prop_idu_male)/SUMPRODUCT(Population!$B148:$N148,'By group'!$B$27:$N$27))*Probability!T148*'By group'!$B$24*'By group'!T$23+(1-prop_idu_part)*SUMPRODUCT(Population!$BB148:$BN148,'By group'!$BB$27:$BN$27)*(1-prop_idu_male)/SUMPRODUCT(Population!$B148:$N148,'By group'!$B$27:$N$27)*Probability!BG148*'By group'!$B$24*'By group'!BG$23+Probability!AG148*Population!$DE148*(1-'By group'!AG$28*cond_eff)*'By group'!AG$23*prop_sw_use)*(1-Population!$DG148*circ_eff)</f>
        <v>1.26455181225709E-3</v>
      </c>
      <c r="H148" s="191">
        <f>((1-(1-prop_idu_part)*SUMPRODUCT(Population!$BB148:$BN148,'By group'!$BB$27:$BN$27)*(1-prop_idu_male)/SUMPRODUCT(Population!$B148:$N148,'By group'!$B$27:$N$27))*Probability!U148*'By group'!$B$24*'By group'!U$23+(1-prop_idu_part)*SUMPRODUCT(Population!$BB148:$BN148,'By group'!$BB$27:$BN$27)*(1-prop_idu_male)/SUMPRODUCT(Population!$B148:$N148,'By group'!$B$27:$N$27)*Probability!BH148*'By group'!$B$24*'By group'!BH$23+Probability!AH148*Population!$DE148*(1-'By group'!AH$28*cond_eff)*'By group'!AH$23*prop_sw_use)*(1-Population!$DG148*circ_eff)</f>
        <v>1.0687983446504702E-3</v>
      </c>
      <c r="I148" s="191">
        <f>((1-(1-prop_idu_part)*SUMPRODUCT(Population!$BB148:$BN148,'By group'!$BB$27:$BN$27)*(1-prop_idu_male)/SUMPRODUCT(Population!$B148:$N148,'By group'!$B$27:$N$27))*Probability!V148*'By group'!$B$24*'By group'!V$23+(1-prop_idu_part)*SUMPRODUCT(Population!$BB148:$BN148,'By group'!$BB$27:$BN$27)*(1-prop_idu_male)/SUMPRODUCT(Population!$B148:$N148,'By group'!$B$27:$N$27)*Probability!BI148*'By group'!$B$24*'By group'!BI$23+Probability!AI148*Population!$DE148*(1-'By group'!AI$28*cond_eff)*'By group'!AI$23*prop_sw_use)*(1-Population!$DG148*circ_eff)</f>
        <v>0</v>
      </c>
      <c r="J148" s="191">
        <f>((1-(1-prop_idu_part)*SUMPRODUCT(Population!$BB148:$BN148,'By group'!$BB$27:$BN$27)*(1-prop_idu_male)/SUMPRODUCT(Population!$B148:$N148,'By group'!$B$27:$N$27))*Probability!W148*'By group'!$B$24*'By group'!W$23+(1-prop_idu_part)*SUMPRODUCT(Population!$BB148:$BN148,'By group'!$BB$27:$BN$27)*(1-prop_idu_male)/SUMPRODUCT(Population!$B148:$N148,'By group'!$B$27:$N$27)*Probability!BJ148*'By group'!$B$24*'By group'!BJ$23+Probability!AJ148*Population!$DE148*(1-'By group'!AJ$28*cond_eff)*'By group'!AJ$23*prop_sw_use)*(1-Population!$DG148*circ_eff)</f>
        <v>0</v>
      </c>
      <c r="K148" s="191">
        <f>((1-(1-prop_idu_part)*SUMPRODUCT(Population!$BB148:$BN148,'By group'!$BB$27:$BN$27)*(1-prop_idu_male)/SUMPRODUCT(Population!$B148:$N148,'By group'!$B$27:$N$27))*Probability!X148*'By group'!$B$24*'By group'!X$23+(1-prop_idu_part)*SUMPRODUCT(Population!$BB148:$BN148,'By group'!$BB$27:$BN$27)*(1-prop_idu_male)/SUMPRODUCT(Population!$B148:$N148,'By group'!$B$27:$N$27)*Probability!BK148*'By group'!$B$24*'By group'!BK$23+Probability!AK148*Population!$DE148*(1-'By group'!AK$28*cond_eff)*'By group'!AK$23*prop_sw_use)*(1-Population!$DG148*circ_eff)</f>
        <v>0</v>
      </c>
      <c r="L148" s="191">
        <f>((1-(1-prop_idu_part)*SUMPRODUCT(Population!$BB148:$BN148,'By group'!$BB$27:$BN$27)*(1-prop_idu_male)/SUMPRODUCT(Population!$B148:$N148,'By group'!$B$27:$N$27))*Probability!Y148*'By group'!$B$24*'By group'!Y$23+(1-prop_idu_part)*SUMPRODUCT(Population!$BB148:$BN148,'By group'!$BB$27:$BN$27)*(1-prop_idu_male)/SUMPRODUCT(Population!$B148:$N148,'By group'!$B$27:$N$27)*Probability!BL148*'By group'!$B$24*'By group'!BL$23+Probability!AL148*Population!$DE148*(1-'By group'!AL$28*cond_eff)*'By group'!AL$23*prop_sw_use)*(1-Population!$DG148*circ_eff)</f>
        <v>3.5818090349978402E-5</v>
      </c>
      <c r="M148" s="191">
        <f>((1-(1-prop_idu_part)*SUMPRODUCT(Population!$BB148:$BN148,'By group'!$BB$27:$BN$27)*(1-prop_idu_male)/SUMPRODUCT(Population!$B148:$N148,'By group'!$B$27:$N$27))*Probability!Z148*'By group'!$B$24*'By group'!Z$23+(1-prop_idu_part)*SUMPRODUCT(Population!$BB148:$BN148,'By group'!$BB$27:$BN$27)*(1-prop_idu_male)/SUMPRODUCT(Population!$B148:$N148,'By group'!$B$27:$N$27)*Probability!BM148*'By group'!$B$24*'By group'!BM$23+Probability!AM148*Population!$DE148*(1-'By group'!AM$28*cond_eff)*'By group'!AM$23*prop_sw_use)*(1-Population!$DG148*circ_eff)</f>
        <v>5.5854943261202474E-5</v>
      </c>
      <c r="N148" s="191">
        <f>((1-(1-prop_idu_part)*SUMPRODUCT(Population!$BB148:$BN148,'By group'!$BB$27:$BN$27)*(1-prop_idu_male)/SUMPRODUCT(Population!$B148:$N148,'By group'!$B$27:$N$27))*Probability!AA148*'By group'!$B$24*'By group'!AA$23+(1-prop_idu_part)*SUMPRODUCT(Population!$BB148:$BN148,'By group'!$BB$27:$BN$27)*(1-prop_idu_male)/SUMPRODUCT(Population!$B148:$N148,'By group'!$B$27:$N$27)*Probability!BN148*'By group'!$B$24*'By group'!BN$23+Probability!AN148*Population!$DE148*(1-'By group'!AN$28*cond_eff)*'By group'!AN$23*prop_sw_use)*(1-Population!$DG148*circ_eff)</f>
        <v>4.4856471495508576E-5</v>
      </c>
      <c r="O148" s="190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group'!$BB$27:$BN$27)*prop_idu_male))*Probability!B148*Population!$DC148*(1-'By group'!O$28*'By group'!O$29)*'By group'!B$23+(1-prop_idu_part)*SUMPRODUCT(Population!$BB148:$BN148,'By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group'!$BB$27:$BN$27)*prop_idu_male)*Probability!BB148*Population!$DD148*(1-'By group'!BB$28*'By group'!BB$29)*'By group'!BB$23</f>
        <v>0</v>
      </c>
      <c r="P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group'!$BB$27:$BN$27)*prop_idu_male))*Probability!C148*Population!$DC148*(1-'By group'!P$28*'By group'!P$29)*'By group'!C$23+(1-prop_idu_part)*SUMPRODUCT(Population!$BB148:$BN148,'By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group'!$BB$27:$BN$27)*prop_idu_male)*Probability!BC148*Population!$DD148*(1-'By group'!BC$28*'By group'!BC$29)*'By group'!BC$23</f>
        <v>1.0723033124045093E-3</v>
      </c>
      <c r="Q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group'!$BB$27:$BN$27)*prop_idu_male))*Probability!D148*Population!$DC148*(1-'By group'!Q$28*'By group'!Q$29)*'By group'!D$23+(1-prop_idu_part)*SUMPRODUCT(Population!$BB148:$BN148,'By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group'!$BB$27:$BN$27)*prop_idu_male)*Probability!BD148*Population!$DD148*(1-'By group'!BD$28*'By group'!BD$29)*'By group'!BD$23</f>
        <v>1.5636955312985873E-3</v>
      </c>
      <c r="R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group'!$BB$27:$BN$27)*prop_idu_male))*Probability!E148*Population!$DC148*(1-'By group'!R$28*'By group'!R$29)*'By group'!E$23+(1-prop_idu_part)*SUMPRODUCT(Population!$BB148:$BN148,'By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group'!$BB$27:$BN$27)*prop_idu_male)*Probability!BE148*Population!$DD148*(1-'By group'!BE$28*'By group'!BE$29)*'By group'!BE$23</f>
        <v>1.8107194144136832E-3</v>
      </c>
      <c r="S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group'!$BB$27:$BN$27)*prop_idu_male))*Probability!F148*Population!$DC148*(1-'By group'!S$28*'By group'!S$29)*'By group'!F$23+(1-prop_idu_part)*SUMPRODUCT(Population!$BB148:$BN148,'By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group'!$BB$27:$BN$27)*prop_idu_male)*Probability!BF148*Population!$DD148*(1-'By group'!BF$28*'By group'!BF$29)*'By group'!BF$23</f>
        <v>9.6253598979338954E-4</v>
      </c>
      <c r="T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group'!$BB$27:$BN$27)*prop_idu_male))*Probability!G148*Population!$DC148*(1-'By group'!T$28*'By group'!T$29)*'By group'!G$23+(1-prop_idu_part)*SUMPRODUCT(Population!$BB148:$BN148,'By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group'!$BB$27:$BN$27)*prop_idu_male)*Probability!BG148*Population!$DD148*(1-'By group'!BG$28*'By group'!BG$29)*'By group'!BG$23</f>
        <v>5.7730098806960659E-4</v>
      </c>
      <c r="U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group'!$BB$27:$BN$27)*prop_idu_male))*Probability!H148*Population!$DC148*(1-'By group'!U$28*'By group'!U$29)*'By group'!H$23+(1-prop_idu_part)*SUMPRODUCT(Population!$BB148:$BN148,'By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group'!$BB$27:$BN$27)*prop_idu_male)*Probability!BH148*Population!$DD148*(1-'By group'!BH$28*'By group'!BH$29)*'By group'!BH$23</f>
        <v>4.8567685182563313E-4</v>
      </c>
      <c r="V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group'!$BB$27:$BN$27)*prop_idu_male))*Probability!I148*Population!$DC148*(1-'By group'!V$28*'By group'!V$29)*'By group'!I$23+(1-prop_idu_part)*SUMPRODUCT(Population!$BB148:$BN148,'By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group'!$BB$27:$BN$27)*prop_idu_male)*Probability!BI148*Population!$DD148*(1-'By group'!BI$28*'By group'!BI$29)*'By group'!BI$23</f>
        <v>0</v>
      </c>
      <c r="W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group'!$BB$27:$BN$27)*prop_idu_male))*Probability!J148*Population!$DC148*(1-'By group'!W$28*'By group'!W$29)*'By group'!J$23+(1-prop_idu_part)*SUMPRODUCT(Population!$BB148:$BN148,'By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group'!$BB$27:$BN$27)*prop_idu_male)*Probability!BJ148*Population!$DD148*(1-'By group'!BJ$28*'By group'!BJ$29)*'By group'!BJ$23</f>
        <v>0</v>
      </c>
      <c r="X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group'!$BB$27:$BN$27)*prop_idu_male))*Probability!K148*Population!$DC148*(1-'By group'!X$28*'By group'!X$29)*'By group'!K$23+(1-prop_idu_part)*SUMPRODUCT(Population!$BB148:$BN148,'By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group'!$BB$27:$BN$27)*prop_idu_male)*Probability!BK148*Population!$DD148*(1-'By group'!BK$28*'By group'!BK$29)*'By group'!BK$23</f>
        <v>0</v>
      </c>
      <c r="Y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group'!$BB$27:$BN$27)*prop_idu_male))*Probability!L148*Population!$DC148*(1-'By group'!Y$28*'By group'!Y$29)*'By group'!L$23+(1-prop_idu_part)*SUMPRODUCT(Population!$BB148:$BN148,'By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group'!$BB$27:$BN$27)*prop_idu_male)*Probability!BL148*Population!$DD148*(1-'By group'!BL$28*'By group'!BL$29)*'By group'!BL$23</f>
        <v>1.6269909422418403E-5</v>
      </c>
      <c r="Z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group'!$BB$27:$BN$27)*prop_idu_male))*Probability!M148*Population!$DC148*(1-'By group'!Z$28*'By group'!Z$29)*'By group'!M$23+(1-prop_idu_part)*SUMPRODUCT(Population!$BB148:$BN148,'By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group'!$BB$27:$BN$27)*prop_idu_male)*Probability!BM148*Population!$DD148*(1-'By group'!BM$28*'By group'!BM$29)*'By group'!BM$23</f>
        <v>2.5238080996024017E-5</v>
      </c>
      <c r="AA148" s="191">
        <f>(1-(1-prop_idu_part)*SUMPRODUCT(Population!$BB148:$BN148,'By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group'!$BB$27:$BN$27)*prop_idu_male))*Probability!N148*Population!$DC148*(1-'By group'!AA$28*'By group'!AA$29)*'By group'!N$23+(1-prop_idu_part)*SUMPRODUCT(Population!$BB148:$BN148,'By group'!$BB$27:$BN$27)*prop_idu_male/(SUMPRODUCT(Population!$B148:$N148,'By group'!$B$27:$N$27)-(1-prop_idu_part)*SUMPRODUCT(Population!$BB148:$BN148,'By group'!$BB$27:$BN$27)*(1-prop_idu_male)+(1-prop_idu_part)*SUMPRODUCT(Population!$BB148:$BN148,'By group'!$BB$27:$BN$27)*prop_idu_male)*Probability!BN148*Population!$DD148*(1-'By group'!BN$28*'By group'!BN$29)*'By group'!BN$23</f>
        <v>2.0142850115976164E-5</v>
      </c>
      <c r="AB148" s="229">
        <f>Probability!B148*'By group'!$AB$24*'By group'!B$23</f>
        <v>0</v>
      </c>
      <c r="AC148" s="229">
        <f>Probability!C148*'By group'!$AB$24*'By group'!C$23</f>
        <v>5.0159644232104825E-2</v>
      </c>
      <c r="AD148" s="229">
        <f>Probability!D148*'By group'!$AB$24*'By group'!D$23</f>
        <v>7.3147812044227531E-2</v>
      </c>
      <c r="AE148" s="229">
        <f>Probability!E148*'By group'!$AB$24*'By group'!E$23</f>
        <v>8.470643368852844E-2</v>
      </c>
      <c r="AF148" s="229">
        <f>Probability!F148*'By group'!$AB$24*'By group'!F$23</f>
        <v>4.5029151392943022E-2</v>
      </c>
      <c r="AG148" s="229">
        <f>Probability!G148*'By group'!$AB$24*'By group'!G$23</f>
        <v>2.7007662439896364E-2</v>
      </c>
      <c r="AH148" s="229">
        <f>Probability!H148*'By group'!$AB$24*'By group'!H$23</f>
        <v>2.2721923441105445E-2</v>
      </c>
      <c r="AI148" s="229">
        <f>Probability!I148*'By group'!$AB$24*'By group'!I$23</f>
        <v>0</v>
      </c>
      <c r="AJ148" s="229">
        <f>Probability!J148*'By group'!$AB$24*'By group'!J$23</f>
        <v>0</v>
      </c>
      <c r="AK148" s="229">
        <f>Probability!K148*'By group'!$AB$24*'By group'!K$23</f>
        <v>0</v>
      </c>
      <c r="AL148" s="229">
        <f>Probability!L148*'By group'!$AB$24*'By group'!L$23</f>
        <v>7.6117374311100109E-4</v>
      </c>
      <c r="AM148" s="229">
        <f>Probability!M148*'By group'!$AB$24*'By group'!M$23</f>
        <v>1.1807791614966499E-3</v>
      </c>
      <c r="AN148" s="229">
        <f>Probability!N148*'By group'!$AB$24*'By group'!N$23</f>
        <v>9.4242713940518566E-4</v>
      </c>
      <c r="AO148" s="40">
        <f>Probability!AO148*'By group'!$AO$24*'By group'!AO$23</f>
        <v>0</v>
      </c>
      <c r="AP148" s="42">
        <f>Probability!AP148*'By group'!$AO$24*'By group'!AP$23</f>
        <v>6.8188263659103958E-3</v>
      </c>
      <c r="AQ148" s="42">
        <f>Probability!AQ148*'By group'!$AO$24*'By group'!AQ$23</f>
        <v>9.9350762004905297E-3</v>
      </c>
      <c r="AR148" s="42">
        <f>Probability!AR148*'By group'!$AO$24*'By group'!AR$23</f>
        <v>1.148727107847373E-2</v>
      </c>
      <c r="AS148" s="42">
        <f>Probability!AS148*'By group'!$AO$24*'By group'!AS$23</f>
        <v>6.0979551179927999E-3</v>
      </c>
      <c r="AT148" s="42">
        <f>Probability!AT148*'By group'!$AO$24*'By group'!AT$23</f>
        <v>3.6530430902354137E-3</v>
      </c>
      <c r="AU148" s="42">
        <f>Probability!AU148*'By group'!$AO$24*'By group'!AU$23</f>
        <v>3.0652099203428065E-3</v>
      </c>
      <c r="AV148" s="42">
        <f>Probability!AV148*'By group'!$AO$24*'By group'!AV$23</f>
        <v>0</v>
      </c>
      <c r="AW148" s="42">
        <f>Probability!AW148*'By group'!$AO$24*'By group'!AW$23</f>
        <v>0</v>
      </c>
      <c r="AX148" s="42">
        <f>Probability!AX148*'By group'!$AO$24*'By group'!AX$23</f>
        <v>0</v>
      </c>
      <c r="AY148" s="42">
        <f>Probability!AY148*'By group'!$AO$24*'By group'!AY$23</f>
        <v>1.0266363484386124E-4</v>
      </c>
      <c r="AZ148" s="42">
        <f>Probability!AZ148*'By group'!$AO$24*'By group'!AZ$23</f>
        <v>1.5868030326463556E-4</v>
      </c>
      <c r="BA148" s="43">
        <f>Probability!BA148*'By group'!$AO$24*'By group'!BA$23</f>
        <v>1.2591857253331406E-4</v>
      </c>
      <c r="BB148" s="191">
        <f>prop_idu_part*Probability!BB148*'By group'!$BB$24*'By group'!BB$23+Probability!BB148*'By group'!$BB$30*'By group'!BB$31</f>
        <v>0</v>
      </c>
      <c r="BC148" s="191">
        <f>prop_idu_part*Probability!BC148*'By group'!$BB$24*'By group'!BC$23+Probability!BC148*'By group'!$BB$30*'By group'!BC$31</f>
        <v>5.8639404639634039E-2</v>
      </c>
      <c r="BD148" s="191">
        <f>prop_idu_part*Probability!BD148*'By group'!$BB$24*'By group'!BD$23+Probability!BD148*'By group'!$BB$30*'By group'!BD$31</f>
        <v>0.13716209082395445</v>
      </c>
      <c r="BE148" s="191">
        <f>prop_idu_part*Probability!BE148*'By group'!$BB$24*'By group'!BE$23+Probability!BE148*'By group'!$BB$30*'By group'!BE$31</f>
        <v>0.13420423578076343</v>
      </c>
      <c r="BF148" s="191">
        <f>prop_idu_part*Probability!BF148*'By group'!$BB$24*'By group'!BF$23+Probability!BF148*'By group'!$BB$30*'By group'!BF$31</f>
        <v>4.387153411129277E-2</v>
      </c>
      <c r="BG148" s="191">
        <f>prop_idu_part*Probability!BG148*'By group'!$BB$24*'By group'!BG$23+Probability!BG148*'By group'!$BB$30*'By group'!BG$31</f>
        <v>1.3398369818936159E-2</v>
      </c>
      <c r="BH148" s="191">
        <f>prop_idu_part*Probability!BH148*'By group'!$BB$24*'By group'!BH$23+Probability!BH148*'By group'!$BB$30*'By group'!BH$31</f>
        <v>1.0510032319439297E-2</v>
      </c>
      <c r="BI148" s="191">
        <f>prop_idu_part*Probability!BI148*'By group'!$BB$24*'By group'!BI$23+Probability!BI148*'By group'!$BB$30*'By group'!BI$31</f>
        <v>0</v>
      </c>
      <c r="BJ148" s="191">
        <f>prop_idu_part*Probability!BJ148*'By group'!$BB$24*'By group'!BJ$23+Probability!BJ148*'By group'!$BB$30*'By group'!BJ$31</f>
        <v>0</v>
      </c>
      <c r="BK148" s="191">
        <f>prop_idu_part*Probability!BK148*'By group'!$BB$24*'By group'!BK$23+Probability!BK148*'By group'!$BB$30*'By group'!BK$31</f>
        <v>0</v>
      </c>
      <c r="BL148" s="191">
        <f>prop_idu_part*Probability!BL148*'By group'!$BB$24*'By group'!BL$23+Probability!BL148*'By group'!$BB$30*'By group'!BL$31</f>
        <v>4.7678532435046468E-3</v>
      </c>
      <c r="BM148" s="191">
        <f>prop_idu_part*Probability!BM148*'By group'!$BB$24*'By group'!BM$23+Probability!BM148*'By group'!$BB$30*'By group'!BM$31</f>
        <v>2.383746089670514E-3</v>
      </c>
      <c r="BN148" s="192">
        <f>prop_idu_part*Probability!BN148*'By group'!$BB$24*'By group'!BN$23+Probability!BN148*'By group'!$BB$30*'By group'!BN$31</f>
        <v>1.7346992260777693E-3</v>
      </c>
    </row>
    <row r="149" spans="1:66" x14ac:dyDescent="0.25">
      <c r="A149">
        <f t="shared" si="2"/>
        <v>72.5</v>
      </c>
      <c r="B149" s="190">
        <f>((1-(1-prop_idu_part)*SUMPRODUCT(Population!$BB149:$BN149,'By group'!$BB$27:$BN$27)*(1-prop_idu_male)/SUMPRODUCT(Population!$B149:$N149,'By group'!$B$27:$N$27))*Probability!O149*'By group'!$B$24*'By group'!O$23+(1-prop_idu_part)*SUMPRODUCT(Population!$BB149:$BN149,'By group'!$BB$27:$BN$27)*(1-prop_idu_male)/SUMPRODUCT(Population!$B149:$N149,'By group'!$B$27:$N$27)*Probability!BB149*'By group'!$B$24*'By group'!BB$23+Probability!AB149*Population!$DE149*(1-'By group'!AB$28*cond_eff)*'By group'!AB$23*prop_sw_use)*(1-Population!$DG149*circ_eff)</f>
        <v>0</v>
      </c>
      <c r="C149" s="191">
        <f>((1-(1-prop_idu_part)*SUMPRODUCT(Population!$BB149:$BN149,'By group'!$BB$27:$BN$27)*(1-prop_idu_male)/SUMPRODUCT(Population!$B149:$N149,'By group'!$B$27:$N$27))*Probability!P149*'By group'!$B$24*'By group'!P$23+(1-prop_idu_part)*SUMPRODUCT(Population!$BB149:$BN149,'By group'!$BB$27:$BN$27)*(1-prop_idu_male)/SUMPRODUCT(Population!$B149:$N149,'By group'!$B$27:$N$27)*Probability!BC149*'By group'!$B$24*'By group'!BC$23+Probability!AC149*Population!$DE149*(1-'By group'!AC$28*cond_eff)*'By group'!AC$23*prop_sw_use)*(1-Population!$DG149*circ_eff)</f>
        <v>2.3154262930256608E-3</v>
      </c>
      <c r="D149" s="191">
        <f>((1-(1-prop_idu_part)*SUMPRODUCT(Population!$BB149:$BN149,'By group'!$BB$27:$BN$27)*(1-prop_idu_male)/SUMPRODUCT(Population!$B149:$N149,'By group'!$B$27:$N$27))*Probability!Q149*'By group'!$B$24*'By group'!Q$23+(1-prop_idu_part)*SUMPRODUCT(Population!$BB149:$BN149,'By group'!$BB$27:$BN$27)*(1-prop_idu_male)/SUMPRODUCT(Population!$B149:$N149,'By group'!$B$27:$N$27)*Probability!BD149*'By group'!$B$24*'By group'!BD$23+Probability!AD149*Population!$DE149*(1-'By group'!AD$28*cond_eff)*'By group'!AD$23*prop_sw_use)*(1-Population!$DG149*circ_eff)</f>
        <v>3.3879166152020477E-3</v>
      </c>
      <c r="E149" s="191">
        <f>((1-(1-prop_idu_part)*SUMPRODUCT(Population!$BB149:$BN149,'By group'!$BB$27:$BN$27)*(1-prop_idu_male)/SUMPRODUCT(Population!$B149:$N149,'By group'!$B$27:$N$27))*Probability!R149*'By group'!$B$24*'By group'!R$23+(1-prop_idu_part)*SUMPRODUCT(Population!$BB149:$BN149,'By group'!$BB$27:$BN$27)*(1-prop_idu_male)/SUMPRODUCT(Population!$B149:$N149,'By group'!$B$27:$N$27)*Probability!BE149*'By group'!$B$24*'By group'!BE$23+Probability!AE149*Population!$DE149*(1-'By group'!AE$28*cond_eff)*'By group'!AE$23*prop_sw_use)*(1-Population!$DG149*circ_eff)</f>
        <v>3.9417703050583031E-3</v>
      </c>
      <c r="F149" s="191">
        <f>((1-(1-prop_idu_part)*SUMPRODUCT(Population!$BB149:$BN149,'By group'!$BB$27:$BN$27)*(1-prop_idu_male)/SUMPRODUCT(Population!$B149:$N149,'By group'!$B$27:$N$27))*Probability!S149*'By group'!$B$24*'By group'!S$23+(1-prop_idu_part)*SUMPRODUCT(Population!$BB149:$BN149,'By group'!$BB$27:$BN$27)*(1-prop_idu_male)/SUMPRODUCT(Population!$B149:$N149,'By group'!$B$27:$N$27)*Probability!BF149*'By group'!$B$24*'By group'!BF$23+Probability!AF149*Population!$DE149*(1-'By group'!AF$28*cond_eff)*'By group'!AF$23*prop_sw_use)*(1-Population!$DG149*circ_eff)</f>
        <v>2.1029493161698123E-3</v>
      </c>
      <c r="G149" s="191">
        <f>((1-(1-prop_idu_part)*SUMPRODUCT(Population!$BB149:$BN149,'By group'!$BB$27:$BN$27)*(1-prop_idu_male)/SUMPRODUCT(Population!$B149:$N149,'By group'!$B$27:$N$27))*Probability!T149*'By group'!$B$24*'By group'!T$23+(1-prop_idu_part)*SUMPRODUCT(Population!$BB149:$BN149,'By group'!$BB$27:$BN$27)*(1-prop_idu_male)/SUMPRODUCT(Population!$B149:$N149,'By group'!$B$27:$N$27)*Probability!BG149*'By group'!$B$24*'By group'!BG$23+Probability!AG149*Population!$DE149*(1-'By group'!AG$28*cond_eff)*'By group'!AG$23*prop_sw_use)*(1-Population!$DG149*circ_eff)</f>
        <v>1.2646008651050786E-3</v>
      </c>
      <c r="H149" s="191">
        <f>((1-(1-prop_idu_part)*SUMPRODUCT(Population!$BB149:$BN149,'By group'!$BB$27:$BN$27)*(1-prop_idu_male)/SUMPRODUCT(Population!$B149:$N149,'By group'!$B$27:$N$27))*Probability!U149*'By group'!$B$24*'By group'!U$23+(1-prop_idu_part)*SUMPRODUCT(Population!$BB149:$BN149,'By group'!$BB$27:$BN$27)*(1-prop_idu_male)/SUMPRODUCT(Population!$B149:$N149,'By group'!$B$27:$N$27)*Probability!BH149*'By group'!$B$24*'By group'!BH$23+Probability!AH149*Population!$DE149*(1-'By group'!AH$28*cond_eff)*'By group'!AH$23*prop_sw_use)*(1-Population!$DG149*circ_eff)</f>
        <v>1.0688492583550984E-3</v>
      </c>
      <c r="I149" s="191">
        <f>((1-(1-prop_idu_part)*SUMPRODUCT(Population!$BB149:$BN149,'By group'!$BB$27:$BN$27)*(1-prop_idu_male)/SUMPRODUCT(Population!$B149:$N149,'By group'!$B$27:$N$27))*Probability!V149*'By group'!$B$24*'By group'!V$23+(1-prop_idu_part)*SUMPRODUCT(Population!$BB149:$BN149,'By group'!$BB$27:$BN$27)*(1-prop_idu_male)/SUMPRODUCT(Population!$B149:$N149,'By group'!$B$27:$N$27)*Probability!BI149*'By group'!$B$24*'By group'!BI$23+Probability!AI149*Population!$DE149*(1-'By group'!AI$28*cond_eff)*'By group'!AI$23*prop_sw_use)*(1-Population!$DG149*circ_eff)</f>
        <v>0</v>
      </c>
      <c r="J149" s="191">
        <f>((1-(1-prop_idu_part)*SUMPRODUCT(Population!$BB149:$BN149,'By group'!$BB$27:$BN$27)*(1-prop_idu_male)/SUMPRODUCT(Population!$B149:$N149,'By group'!$B$27:$N$27))*Probability!W149*'By group'!$B$24*'By group'!W$23+(1-prop_idu_part)*SUMPRODUCT(Population!$BB149:$BN149,'By group'!$BB$27:$BN$27)*(1-prop_idu_male)/SUMPRODUCT(Population!$B149:$N149,'By group'!$B$27:$N$27)*Probability!BJ149*'By group'!$B$24*'By group'!BJ$23+Probability!AJ149*Population!$DE149*(1-'By group'!AJ$28*cond_eff)*'By group'!AJ$23*prop_sw_use)*(1-Population!$DG149*circ_eff)</f>
        <v>0</v>
      </c>
      <c r="K149" s="191">
        <f>((1-(1-prop_idu_part)*SUMPRODUCT(Population!$BB149:$BN149,'By group'!$BB$27:$BN$27)*(1-prop_idu_male)/SUMPRODUCT(Population!$B149:$N149,'By group'!$B$27:$N$27))*Probability!X149*'By group'!$B$24*'By group'!X$23+(1-prop_idu_part)*SUMPRODUCT(Population!$BB149:$BN149,'By group'!$BB$27:$BN$27)*(1-prop_idu_male)/SUMPRODUCT(Population!$B149:$N149,'By group'!$B$27:$N$27)*Probability!BK149*'By group'!$B$24*'By group'!BK$23+Probability!AK149*Population!$DE149*(1-'By group'!AK$28*cond_eff)*'By group'!AK$23*prop_sw_use)*(1-Population!$DG149*circ_eff)</f>
        <v>0</v>
      </c>
      <c r="L149" s="191">
        <f>((1-(1-prop_idu_part)*SUMPRODUCT(Population!$BB149:$BN149,'By group'!$BB$27:$BN$27)*(1-prop_idu_male)/SUMPRODUCT(Population!$B149:$N149,'By group'!$B$27:$N$27))*Probability!Y149*'By group'!$B$24*'By group'!Y$23+(1-prop_idu_part)*SUMPRODUCT(Population!$BB149:$BN149,'By group'!$BB$27:$BN$27)*(1-prop_idu_male)/SUMPRODUCT(Population!$B149:$N149,'By group'!$B$27:$N$27)*Probability!BL149*'By group'!$B$24*'By group'!BL$23+Probability!AL149*Population!$DE149*(1-'By group'!AL$28*cond_eff)*'By group'!AL$23*prop_sw_use)*(1-Population!$DG149*circ_eff)</f>
        <v>3.5819836991360081E-5</v>
      </c>
      <c r="M149" s="191">
        <f>((1-(1-prop_idu_part)*SUMPRODUCT(Population!$BB149:$BN149,'By group'!$BB$27:$BN$27)*(1-prop_idu_male)/SUMPRODUCT(Population!$B149:$N149,'By group'!$B$27:$N$27))*Probability!Z149*'By group'!$B$24*'By group'!Z$23+(1-prop_idu_part)*SUMPRODUCT(Population!$BB149:$BN149,'By group'!$BB$27:$BN$27)*(1-prop_idu_male)/SUMPRODUCT(Population!$B149:$N149,'By group'!$B$27:$N$27)*Probability!BM149*'By group'!$B$24*'By group'!BM$23+Probability!AM149*Population!$DE149*(1-'By group'!AM$28*cond_eff)*'By group'!AM$23*prop_sw_use)*(1-Population!$DG149*circ_eff)</f>
        <v>5.5858332909331761E-5</v>
      </c>
      <c r="N149" s="191">
        <f>((1-(1-prop_idu_part)*SUMPRODUCT(Population!$BB149:$BN149,'By group'!$BB$27:$BN$27)*(1-prop_idu_male)/SUMPRODUCT(Population!$B149:$N149,'By group'!$B$27:$N$27))*Probability!AA149*'By group'!$B$24*'By group'!AA$23+(1-prop_idu_part)*SUMPRODUCT(Population!$BB149:$BN149,'By group'!$BB$27:$BN$27)*(1-prop_idu_male)/SUMPRODUCT(Population!$B149:$N149,'By group'!$B$27:$N$27)*Probability!BN149*'By group'!$B$24*'By group'!BN$23+Probability!AN149*Population!$DE149*(1-'By group'!AN$28*cond_eff)*'By group'!AN$23*prop_sw_use)*(1-Population!$DG149*circ_eff)</f>
        <v>4.4859848365967658E-5</v>
      </c>
      <c r="O149" s="190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group'!$BB$27:$BN$27)*prop_idu_male))*Probability!B149*Population!$DC149*(1-'By group'!O$28*'By group'!O$29)*'By group'!B$23+(1-prop_idu_part)*SUMPRODUCT(Population!$BB149:$BN149,'By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group'!$BB$27:$BN$27)*prop_idu_male)*Probability!BB149*Population!$DD149*(1-'By group'!BB$28*'By group'!BB$29)*'By group'!BB$23</f>
        <v>0</v>
      </c>
      <c r="P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group'!$BB$27:$BN$27)*prop_idu_male))*Probability!C149*Population!$DC149*(1-'By group'!P$28*'By group'!P$29)*'By group'!C$23+(1-prop_idu_part)*SUMPRODUCT(Population!$BB149:$BN149,'By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group'!$BB$27:$BN$27)*prop_idu_male)*Probability!BC149*Population!$DD149*(1-'By group'!BC$28*'By group'!BC$29)*'By group'!BC$23</f>
        <v>1.0723227648860856E-3</v>
      </c>
      <c r="Q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group'!$BB$27:$BN$27)*prop_idu_male))*Probability!D149*Population!$DC149*(1-'By group'!Q$28*'By group'!Q$29)*'By group'!D$23+(1-prop_idu_part)*SUMPRODUCT(Population!$BB149:$BN149,'By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group'!$BB$27:$BN$27)*prop_idu_male)*Probability!BD149*Population!$DD149*(1-'By group'!BD$28*'By group'!BD$29)*'By group'!BD$23</f>
        <v>1.563730217329234E-3</v>
      </c>
      <c r="R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group'!$BB$27:$BN$27)*prop_idu_male))*Probability!E149*Population!$DC149*(1-'By group'!R$28*'By group'!R$29)*'By group'!E$23+(1-prop_idu_part)*SUMPRODUCT(Population!$BB149:$BN149,'By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group'!$BB$27:$BN$27)*prop_idu_male)*Probability!BE149*Population!$DD149*(1-'By group'!BE$28*'By group'!BE$29)*'By group'!BE$23</f>
        <v>1.8107715314822407E-3</v>
      </c>
      <c r="S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group'!$BB$27:$BN$27)*prop_idu_male))*Probability!F149*Population!$DC149*(1-'By group'!S$28*'By group'!S$29)*'By group'!F$23+(1-prop_idu_part)*SUMPRODUCT(Population!$BB149:$BN149,'By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group'!$BB$27:$BN$27)*prop_idu_male)*Probability!BF149*Population!$DD149*(1-'By group'!BF$28*'By group'!BF$29)*'By group'!BF$23</f>
        <v>9.625692094771582E-4</v>
      </c>
      <c r="T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group'!$BB$27:$BN$27)*prop_idu_male))*Probability!G149*Population!$DC149*(1-'By group'!T$28*'By group'!T$29)*'By group'!G$23+(1-prop_idu_part)*SUMPRODUCT(Population!$BB149:$BN149,'By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group'!$BB$27:$BN$27)*prop_idu_male)*Probability!BG149*Population!$DD149*(1-'By group'!BG$28*'By group'!BG$29)*'By group'!BG$23</f>
        <v>5.7732360020261236E-4</v>
      </c>
      <c r="U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group'!$BB$27:$BN$27)*prop_idu_male))*Probability!H149*Population!$DC149*(1-'By group'!U$28*'By group'!U$29)*'By group'!H$23+(1-prop_idu_part)*SUMPRODUCT(Population!$BB149:$BN149,'By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group'!$BB$27:$BN$27)*prop_idu_male)*Probability!BH149*Population!$DD149*(1-'By group'!BH$28*'By group'!BH$29)*'By group'!BH$23</f>
        <v>4.8570033666454649E-4</v>
      </c>
      <c r="V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group'!$BB$27:$BN$27)*prop_idu_male))*Probability!I149*Population!$DC149*(1-'By group'!V$28*'By group'!V$29)*'By group'!I$23+(1-prop_idu_part)*SUMPRODUCT(Population!$BB149:$BN149,'By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group'!$BB$27:$BN$27)*prop_idu_male)*Probability!BI149*Population!$DD149*(1-'By group'!BI$28*'By group'!BI$29)*'By group'!BI$23</f>
        <v>0</v>
      </c>
      <c r="W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group'!$BB$27:$BN$27)*prop_idu_male))*Probability!J149*Population!$DC149*(1-'By group'!W$28*'By group'!W$29)*'By group'!J$23+(1-prop_idu_part)*SUMPRODUCT(Population!$BB149:$BN149,'By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group'!$BB$27:$BN$27)*prop_idu_male)*Probability!BJ149*Population!$DD149*(1-'By group'!BJ$28*'By group'!BJ$29)*'By group'!BJ$23</f>
        <v>0</v>
      </c>
      <c r="X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group'!$BB$27:$BN$27)*prop_idu_male))*Probability!K149*Population!$DC149*(1-'By group'!X$28*'By group'!X$29)*'By group'!K$23+(1-prop_idu_part)*SUMPRODUCT(Population!$BB149:$BN149,'By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group'!$BB$27:$BN$27)*prop_idu_male)*Probability!BK149*Population!$DD149*(1-'By group'!BK$28*'By group'!BK$29)*'By group'!BK$23</f>
        <v>0</v>
      </c>
      <c r="Y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group'!$BB$27:$BN$27)*prop_idu_male))*Probability!L149*Population!$DC149*(1-'By group'!Y$28*'By group'!Y$29)*'By group'!L$23+(1-prop_idu_part)*SUMPRODUCT(Population!$BB149:$BN149,'By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group'!$BB$27:$BN$27)*prop_idu_male)*Probability!BL149*Population!$DD149*(1-'By group'!BL$28*'By group'!BL$29)*'By group'!BL$23</f>
        <v>1.6270716748557104E-5</v>
      </c>
      <c r="Z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group'!$BB$27:$BN$27)*prop_idu_male))*Probability!M149*Population!$DC149*(1-'By group'!Z$28*'By group'!Z$29)*'By group'!M$23+(1-prop_idu_part)*SUMPRODUCT(Population!$BB149:$BN149,'By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group'!$BB$27:$BN$27)*prop_idu_male)*Probability!BM149*Population!$DD149*(1-'By group'!BM$28*'By group'!BM$29)*'By group'!BM$23</f>
        <v>2.5239640508878039E-5</v>
      </c>
      <c r="AA149" s="191">
        <f>(1-(1-prop_idu_part)*SUMPRODUCT(Population!$BB149:$BN149,'By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group'!$BB$27:$BN$27)*prop_idu_male))*Probability!N149*Population!$DC149*(1-'By group'!AA$28*'By group'!AA$29)*'By group'!N$23+(1-prop_idu_part)*SUMPRODUCT(Population!$BB149:$BN149,'By group'!$BB$27:$BN$27)*prop_idu_male/(SUMPRODUCT(Population!$B149:$N149,'By group'!$B$27:$N$27)-(1-prop_idu_part)*SUMPRODUCT(Population!$BB149:$BN149,'By group'!$BB$27:$BN$27)*(1-prop_idu_male)+(1-prop_idu_part)*SUMPRODUCT(Population!$BB149:$BN149,'By group'!$BB$27:$BN$27)*prop_idu_male)*Probability!BN149*Population!$DD149*(1-'By group'!BN$28*'By group'!BN$29)*'By group'!BN$23</f>
        <v>2.0144374031190425E-5</v>
      </c>
      <c r="AB149" s="229">
        <f>Probability!B149*'By group'!$AB$24*'By group'!B$23</f>
        <v>0</v>
      </c>
      <c r="AC149" s="229">
        <f>Probability!C149*'By group'!$AB$24*'By group'!C$23</f>
        <v>5.0161068434509598E-2</v>
      </c>
      <c r="AD149" s="229">
        <f>Probability!D149*'By group'!$AB$24*'By group'!D$23</f>
        <v>7.3150184622070999E-2</v>
      </c>
      <c r="AE149" s="229">
        <f>Probability!E149*'By group'!$AB$24*'By group'!E$23</f>
        <v>8.4709740376652076E-2</v>
      </c>
      <c r="AF149" s="229">
        <f>Probability!F149*'By group'!$AB$24*'By group'!F$23</f>
        <v>4.503116726525036E-2</v>
      </c>
      <c r="AG149" s="229">
        <f>Probability!G149*'By group'!$AB$24*'By group'!G$23</f>
        <v>2.7008997293268125E-2</v>
      </c>
      <c r="AH149" s="229">
        <f>Probability!H149*'By group'!$AB$24*'By group'!H$23</f>
        <v>2.2723255233182426E-2</v>
      </c>
      <c r="AI149" s="229">
        <f>Probability!I149*'By group'!$AB$24*'By group'!I$23</f>
        <v>0</v>
      </c>
      <c r="AJ149" s="229">
        <f>Probability!J149*'By group'!$AB$24*'By group'!J$23</f>
        <v>0</v>
      </c>
      <c r="AK149" s="229">
        <f>Probability!K149*'By group'!$AB$24*'By group'!K$23</f>
        <v>0</v>
      </c>
      <c r="AL149" s="229">
        <f>Probability!L149*'By group'!$AB$24*'By group'!L$23</f>
        <v>7.6121932134978136E-4</v>
      </c>
      <c r="AM149" s="229">
        <f>Probability!M149*'By group'!$AB$24*'By group'!M$23</f>
        <v>1.1808642388869293E-3</v>
      </c>
      <c r="AN149" s="229">
        <f>Probability!N149*'By group'!$AB$24*'By group'!N$23</f>
        <v>9.4250810958662753E-4</v>
      </c>
      <c r="AO149" s="40">
        <f>Probability!AO149*'By group'!$AO$24*'By group'!AO$23</f>
        <v>0</v>
      </c>
      <c r="AP149" s="42">
        <f>Probability!AP149*'By group'!$AO$24*'By group'!AP$23</f>
        <v>6.8235815933719995E-3</v>
      </c>
      <c r="AQ149" s="42">
        <f>Probability!AQ149*'By group'!$AO$24*'By group'!AQ$23</f>
        <v>9.9424719964215074E-3</v>
      </c>
      <c r="AR149" s="42">
        <f>Probability!AR149*'By group'!$AO$24*'By group'!AR$23</f>
        <v>1.1496708670830965E-2</v>
      </c>
      <c r="AS149" s="42">
        <f>Probability!AS149*'By group'!$AO$24*'By group'!AS$23</f>
        <v>6.1033747098561079E-3</v>
      </c>
      <c r="AT149" s="42">
        <f>Probability!AT149*'By group'!$AO$24*'By group'!AT$23</f>
        <v>3.6564909502759813E-3</v>
      </c>
      <c r="AU149" s="42">
        <f>Probability!AU149*'By group'!$AO$24*'By group'!AU$23</f>
        <v>3.0684537226340659E-3</v>
      </c>
      <c r="AV149" s="42">
        <f>Probability!AV149*'By group'!$AO$24*'By group'!AV$23</f>
        <v>0</v>
      </c>
      <c r="AW149" s="42">
        <f>Probability!AW149*'By group'!$AO$24*'By group'!AW$23</f>
        <v>0</v>
      </c>
      <c r="AX149" s="42">
        <f>Probability!AX149*'By group'!$AO$24*'By group'!AX$23</f>
        <v>0</v>
      </c>
      <c r="AY149" s="42">
        <f>Probability!AY149*'By group'!$AO$24*'By group'!AY$23</f>
        <v>1.0277326697575684E-4</v>
      </c>
      <c r="AZ149" s="42">
        <f>Probability!AZ149*'By group'!$AO$24*'By group'!AZ$23</f>
        <v>1.5887369208327648E-4</v>
      </c>
      <c r="BA149" s="43">
        <f>Probability!BA149*'By group'!$AO$24*'By group'!BA$23</f>
        <v>1.2609983287420633E-4</v>
      </c>
      <c r="BB149" s="191">
        <f>prop_idu_part*Probability!BB149*'By group'!$BB$24*'By group'!BB$23+Probability!BB149*'By group'!$BB$30*'By group'!BB$31</f>
        <v>0</v>
      </c>
      <c r="BC149" s="191">
        <f>prop_idu_part*Probability!BC149*'By group'!$BB$24*'By group'!BC$23+Probability!BC149*'By group'!$BB$30*'By group'!BC$31</f>
        <v>5.8639357091086045E-2</v>
      </c>
      <c r="BD149" s="191">
        <f>prop_idu_part*Probability!BD149*'By group'!$BB$24*'By group'!BD$23+Probability!BD149*'By group'!$BB$30*'By group'!BD$31</f>
        <v>0.13716215356710609</v>
      </c>
      <c r="BE149" s="191">
        <f>prop_idu_part*Probability!BE149*'By group'!$BB$24*'By group'!BE$23+Probability!BE149*'By group'!$BB$30*'By group'!BE$31</f>
        <v>0.13420457200184122</v>
      </c>
      <c r="BF149" s="191">
        <f>prop_idu_part*Probability!BF149*'By group'!$BB$24*'By group'!BF$23+Probability!BF149*'By group'!$BB$30*'By group'!BF$31</f>
        <v>4.3871722943397709E-2</v>
      </c>
      <c r="BG149" s="191">
        <f>prop_idu_part*Probability!BG149*'By group'!$BB$24*'By group'!BG$23+Probability!BG149*'By group'!$BB$30*'By group'!BG$31</f>
        <v>1.3398446855780561E-2</v>
      </c>
      <c r="BH149" s="191">
        <f>prop_idu_part*Probability!BH149*'By group'!$BB$24*'By group'!BH$23+Probability!BH149*'By group'!$BB$30*'By group'!BH$31</f>
        <v>1.0510122480536167E-2</v>
      </c>
      <c r="BI149" s="191">
        <f>prop_idu_part*Probability!BI149*'By group'!$BB$24*'By group'!BI$23+Probability!BI149*'By group'!$BB$30*'By group'!BI$31</f>
        <v>0</v>
      </c>
      <c r="BJ149" s="191">
        <f>prop_idu_part*Probability!BJ149*'By group'!$BB$24*'By group'!BJ$23+Probability!BJ149*'By group'!$BB$30*'By group'!BJ$31</f>
        <v>0</v>
      </c>
      <c r="BK149" s="191">
        <f>prop_idu_part*Probability!BK149*'By group'!$BB$24*'By group'!BK$23+Probability!BK149*'By group'!$BB$30*'By group'!BK$31</f>
        <v>0</v>
      </c>
      <c r="BL149" s="191">
        <f>prop_idu_part*Probability!BL149*'By group'!$BB$24*'By group'!BL$23+Probability!BL149*'By group'!$BB$30*'By group'!BL$31</f>
        <v>4.7678956730670408E-3</v>
      </c>
      <c r="BM149" s="191">
        <f>prop_idu_part*Probability!BM149*'By group'!$BB$24*'By group'!BM$23+Probability!BM149*'By group'!$BB$30*'By group'!BM$31</f>
        <v>2.3837764079784472E-3</v>
      </c>
      <c r="BN149" s="192">
        <f>prop_idu_part*Probability!BN149*'By group'!$BB$24*'By group'!BN$23+Probability!BN149*'By group'!$BB$30*'By group'!BN$31</f>
        <v>1.734729549027862E-3</v>
      </c>
    </row>
    <row r="150" spans="1:66" x14ac:dyDescent="0.25">
      <c r="A150">
        <f t="shared" si="2"/>
        <v>73</v>
      </c>
      <c r="B150" s="190">
        <f>((1-(1-prop_idu_part)*SUMPRODUCT(Population!$BB150:$BN150,'By group'!$BB$27:$BN$27)*(1-prop_idu_male)/SUMPRODUCT(Population!$B150:$N150,'By group'!$B$27:$N$27))*Probability!O150*'By group'!$B$24*'By group'!O$23+(1-prop_idu_part)*SUMPRODUCT(Population!$BB150:$BN150,'By group'!$BB$27:$BN$27)*(1-prop_idu_male)/SUMPRODUCT(Population!$B150:$N150,'By group'!$B$27:$N$27)*Probability!BB150*'By group'!$B$24*'By group'!BB$23+Probability!AB150*Population!$DE150*(1-'By group'!AB$28*cond_eff)*'By group'!AB$23*prop_sw_use)*(1-Population!$DG150*circ_eff)</f>
        <v>0</v>
      </c>
      <c r="C150" s="191">
        <f>((1-(1-prop_idu_part)*SUMPRODUCT(Population!$BB150:$BN150,'By group'!$BB$27:$BN$27)*(1-prop_idu_male)/SUMPRODUCT(Population!$B150:$N150,'By group'!$B$27:$N$27))*Probability!P150*'By group'!$B$24*'By group'!P$23+(1-prop_idu_part)*SUMPRODUCT(Population!$BB150:$BN150,'By group'!$BB$27:$BN$27)*(1-prop_idu_male)/SUMPRODUCT(Population!$B150:$N150,'By group'!$B$27:$N$27)*Probability!BC150*'By group'!$B$24*'By group'!BC$23+Probability!AC150*Population!$DE150*(1-'By group'!AC$28*cond_eff)*'By group'!AC$23*prop_sw_use)*(1-Population!$DG150*circ_eff)</f>
        <v>2.3154698778820671E-3</v>
      </c>
      <c r="D150" s="191">
        <f>((1-(1-prop_idu_part)*SUMPRODUCT(Population!$BB150:$BN150,'By group'!$BB$27:$BN$27)*(1-prop_idu_male)/SUMPRODUCT(Population!$B150:$N150,'By group'!$B$27:$N$27))*Probability!Q150*'By group'!$B$24*'By group'!Q$23+(1-prop_idu_part)*SUMPRODUCT(Population!$BB150:$BN150,'By group'!$BB$27:$BN$27)*(1-prop_idu_male)/SUMPRODUCT(Population!$B150:$N150,'By group'!$B$27:$N$27)*Probability!BD150*'By group'!$B$24*'By group'!BD$23+Probability!AD150*Population!$DE150*(1-'By group'!AD$28*cond_eff)*'By group'!AD$23*prop_sw_use)*(1-Population!$DG150*circ_eff)</f>
        <v>3.3879923241074248E-3</v>
      </c>
      <c r="E150" s="191">
        <f>((1-(1-prop_idu_part)*SUMPRODUCT(Population!$BB150:$BN150,'By group'!$BB$27:$BN$27)*(1-prop_idu_male)/SUMPRODUCT(Population!$B150:$N150,'By group'!$B$27:$N$27))*Probability!R150*'By group'!$B$24*'By group'!R$23+(1-prop_idu_part)*SUMPRODUCT(Population!$BB150:$BN150,'By group'!$BB$27:$BN$27)*(1-prop_idu_male)/SUMPRODUCT(Population!$B150:$N150,'By group'!$B$27:$N$27)*Probability!BE150*'By group'!$B$24*'By group'!BE$23+Probability!AE150*Population!$DE150*(1-'By group'!AE$28*cond_eff)*'By group'!AE$23*prop_sw_use)*(1-Population!$DG150*circ_eff)</f>
        <v>3.9418813232624042E-3</v>
      </c>
      <c r="F150" s="191">
        <f>((1-(1-prop_idu_part)*SUMPRODUCT(Population!$BB150:$BN150,'By group'!$BB$27:$BN$27)*(1-prop_idu_male)/SUMPRODUCT(Population!$B150:$N150,'By group'!$B$27:$N$27))*Probability!S150*'By group'!$B$24*'By group'!S$23+(1-prop_idu_part)*SUMPRODUCT(Population!$BB150:$BN150,'By group'!$BB$27:$BN$27)*(1-prop_idu_male)/SUMPRODUCT(Population!$B150:$N150,'By group'!$B$27:$N$27)*Probability!BF150*'By group'!$B$24*'By group'!BF$23+Probability!AF150*Population!$DE150*(1-'By group'!AF$28*cond_eff)*'By group'!AF$23*prop_sw_use)*(1-Population!$DG150*circ_eff)</f>
        <v>2.1030192803825486E-3</v>
      </c>
      <c r="G150" s="191">
        <f>((1-(1-prop_idu_part)*SUMPRODUCT(Population!$BB150:$BN150,'By group'!$BB$27:$BN$27)*(1-prop_idu_male)/SUMPRODUCT(Population!$B150:$N150,'By group'!$B$27:$N$27))*Probability!T150*'By group'!$B$24*'By group'!T$23+(1-prop_idu_part)*SUMPRODUCT(Population!$BB150:$BN150,'By group'!$BB$27:$BN$27)*(1-prop_idu_male)/SUMPRODUCT(Population!$B150:$N150,'By group'!$B$27:$N$27)*Probability!BG150*'By group'!$B$24*'By group'!BG$23+Probability!AG150*Population!$DE150*(1-'By group'!AG$28*cond_eff)*'By group'!AG$23*prop_sw_use)*(1-Population!$DG150*circ_eff)</f>
        <v>1.2646482751154571E-3</v>
      </c>
      <c r="H150" s="191">
        <f>((1-(1-prop_idu_part)*SUMPRODUCT(Population!$BB150:$BN150,'By group'!$BB$27:$BN$27)*(1-prop_idu_male)/SUMPRODUCT(Population!$B150:$N150,'By group'!$B$27:$N$27))*Probability!U150*'By group'!$B$24*'By group'!U$23+(1-prop_idu_part)*SUMPRODUCT(Population!$BB150:$BN150,'By group'!$BB$27:$BN$27)*(1-prop_idu_male)/SUMPRODUCT(Population!$B150:$N150,'By group'!$B$27:$N$27)*Probability!BH150*'By group'!$B$24*'By group'!BH$23+Probability!AH150*Population!$DE150*(1-'By group'!AH$28*cond_eff)*'By group'!AH$23*prop_sw_use)*(1-Population!$DG150*circ_eff)</f>
        <v>1.0688985178709974E-3</v>
      </c>
      <c r="I150" s="191">
        <f>((1-(1-prop_idu_part)*SUMPRODUCT(Population!$BB150:$BN150,'By group'!$BB$27:$BN$27)*(1-prop_idu_male)/SUMPRODUCT(Population!$B150:$N150,'By group'!$B$27:$N$27))*Probability!V150*'By group'!$B$24*'By group'!V$23+(1-prop_idu_part)*SUMPRODUCT(Population!$BB150:$BN150,'By group'!$BB$27:$BN$27)*(1-prop_idu_male)/SUMPRODUCT(Population!$B150:$N150,'By group'!$B$27:$N$27)*Probability!BI150*'By group'!$B$24*'By group'!BI$23+Probability!AI150*Population!$DE150*(1-'By group'!AI$28*cond_eff)*'By group'!AI$23*prop_sw_use)*(1-Population!$DG150*circ_eff)</f>
        <v>0</v>
      </c>
      <c r="J150" s="191">
        <f>((1-(1-prop_idu_part)*SUMPRODUCT(Population!$BB150:$BN150,'By group'!$BB$27:$BN$27)*(1-prop_idu_male)/SUMPRODUCT(Population!$B150:$N150,'By group'!$B$27:$N$27))*Probability!W150*'By group'!$B$24*'By group'!W$23+(1-prop_idu_part)*SUMPRODUCT(Population!$BB150:$BN150,'By group'!$BB$27:$BN$27)*(1-prop_idu_male)/SUMPRODUCT(Population!$B150:$N150,'By group'!$B$27:$N$27)*Probability!BJ150*'By group'!$B$24*'By group'!BJ$23+Probability!AJ150*Population!$DE150*(1-'By group'!AJ$28*cond_eff)*'By group'!AJ$23*prop_sw_use)*(1-Population!$DG150*circ_eff)</f>
        <v>0</v>
      </c>
      <c r="K150" s="191">
        <f>((1-(1-prop_idu_part)*SUMPRODUCT(Population!$BB150:$BN150,'By group'!$BB$27:$BN$27)*(1-prop_idu_male)/SUMPRODUCT(Population!$B150:$N150,'By group'!$B$27:$N$27))*Probability!X150*'By group'!$B$24*'By group'!X$23+(1-prop_idu_part)*SUMPRODUCT(Population!$BB150:$BN150,'By group'!$BB$27:$BN$27)*(1-prop_idu_male)/SUMPRODUCT(Population!$B150:$N150,'By group'!$B$27:$N$27)*Probability!BK150*'By group'!$B$24*'By group'!BK$23+Probability!AK150*Population!$DE150*(1-'By group'!AK$28*cond_eff)*'By group'!AK$23*prop_sw_use)*(1-Population!$DG150*circ_eff)</f>
        <v>0</v>
      </c>
      <c r="L150" s="191">
        <f>((1-(1-prop_idu_part)*SUMPRODUCT(Population!$BB150:$BN150,'By group'!$BB$27:$BN$27)*(1-prop_idu_male)/SUMPRODUCT(Population!$B150:$N150,'By group'!$B$27:$N$27))*Probability!Y150*'By group'!$B$24*'By group'!Y$23+(1-prop_idu_part)*SUMPRODUCT(Population!$BB150:$BN150,'By group'!$BB$27:$BN$27)*(1-prop_idu_male)/SUMPRODUCT(Population!$B150:$N150,'By group'!$B$27:$N$27)*Probability!BL150*'By group'!$B$24*'By group'!BL$23+Probability!AL150*Population!$DE150*(1-'By group'!AL$28*cond_eff)*'By group'!AL$23*prop_sw_use)*(1-Population!$DG150*circ_eff)</f>
        <v>3.5821525898964548E-5</v>
      </c>
      <c r="M150" s="191">
        <f>((1-(1-prop_idu_part)*SUMPRODUCT(Population!$BB150:$BN150,'By group'!$BB$27:$BN$27)*(1-prop_idu_male)/SUMPRODUCT(Population!$B150:$N150,'By group'!$B$27:$N$27))*Probability!Z150*'By group'!$B$24*'By group'!Z$23+(1-prop_idu_part)*SUMPRODUCT(Population!$BB150:$BN150,'By group'!$BB$27:$BN$27)*(1-prop_idu_male)/SUMPRODUCT(Population!$B150:$N150,'By group'!$B$27:$N$27)*Probability!BM150*'By group'!$B$24*'By group'!BM$23+Probability!AM150*Population!$DE150*(1-'By group'!AM$28*cond_eff)*'By group'!AM$23*prop_sw_use)*(1-Population!$DG150*circ_eff)</f>
        <v>5.586161430955212E-5</v>
      </c>
      <c r="N150" s="191">
        <f>((1-(1-prop_idu_part)*SUMPRODUCT(Population!$BB150:$BN150,'By group'!$BB$27:$BN$27)*(1-prop_idu_male)/SUMPRODUCT(Population!$B150:$N150,'By group'!$B$27:$N$27))*Probability!AA150*'By group'!$B$24*'By group'!AA$23+(1-prop_idu_part)*SUMPRODUCT(Population!$BB150:$BN150,'By group'!$BB$27:$BN$27)*(1-prop_idu_male)/SUMPRODUCT(Population!$B150:$N150,'By group'!$B$27:$N$27)*Probability!BN150*'By group'!$B$24*'By group'!BN$23+Probability!AN150*Population!$DE150*(1-'By group'!AN$28*cond_eff)*'By group'!AN$23*prop_sw_use)*(1-Population!$DG150*circ_eff)</f>
        <v>4.4863131908442096E-5</v>
      </c>
      <c r="O150" s="190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group'!$BB$27:$BN$27)*prop_idu_male))*Probability!B150*Population!$DC150*(1-'By group'!O$28*'By group'!O$29)*'By group'!B$23+(1-prop_idu_part)*SUMPRODUCT(Population!$BB150:$BN150,'By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group'!$BB$27:$BN$27)*prop_idu_male)*Probability!BB150*Population!$DD150*(1-'By group'!BB$28*'By group'!BB$29)*'By group'!BB$23</f>
        <v>0</v>
      </c>
      <c r="P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group'!$BB$27:$BN$27)*prop_idu_male))*Probability!C150*Population!$DC150*(1-'By group'!P$28*'By group'!P$29)*'By group'!C$23+(1-prop_idu_part)*SUMPRODUCT(Population!$BB150:$BN150,'By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group'!$BB$27:$BN$27)*prop_idu_male)*Probability!BC150*Population!$DD150*(1-'By group'!BC$28*'By group'!BC$29)*'By group'!BC$23</f>
        <v>1.0723415947193231E-3</v>
      </c>
      <c r="Q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group'!$BB$27:$BN$27)*prop_idu_male))*Probability!D150*Population!$DC150*(1-'By group'!Q$28*'By group'!Q$29)*'By group'!D$23+(1-prop_idu_part)*SUMPRODUCT(Population!$BB150:$BN150,'By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group'!$BB$27:$BN$27)*prop_idu_male)*Probability!BD150*Population!$DD150*(1-'By group'!BD$28*'By group'!BD$29)*'By group'!BD$23</f>
        <v>1.5637637875685778E-3</v>
      </c>
      <c r="R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group'!$BB$27:$BN$27)*prop_idu_male))*Probability!E150*Population!$DC150*(1-'By group'!R$28*'By group'!R$29)*'By group'!E$23+(1-prop_idu_part)*SUMPRODUCT(Population!$BB150:$BN150,'By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group'!$BB$27:$BN$27)*prop_idu_male)*Probability!BE150*Population!$DD150*(1-'By group'!BE$28*'By group'!BE$29)*'By group'!BE$23</f>
        <v>1.8108219644510991E-3</v>
      </c>
      <c r="S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group'!$BB$27:$BN$27)*prop_idu_male))*Probability!F150*Population!$DC150*(1-'By group'!S$28*'By group'!S$29)*'By group'!F$23+(1-prop_idu_part)*SUMPRODUCT(Population!$BB150:$BN150,'By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group'!$BB$27:$BN$27)*prop_idu_male)*Probability!BF150*Population!$DD150*(1-'By group'!BF$28*'By group'!BF$29)*'By group'!BF$23</f>
        <v>9.6260135619668662E-4</v>
      </c>
      <c r="T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group'!$BB$27:$BN$27)*prop_idu_male))*Probability!G150*Population!$DC150*(1-'By group'!T$28*'By group'!T$29)*'By group'!G$23+(1-prop_idu_part)*SUMPRODUCT(Population!$BB150:$BN150,'By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group'!$BB$27:$BN$27)*prop_idu_male)*Probability!BG150*Population!$DD150*(1-'By group'!BG$28*'By group'!BG$29)*'By group'!BG$23</f>
        <v>5.7734548682549295E-4</v>
      </c>
      <c r="U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group'!$BB$27:$BN$27)*prop_idu_male))*Probability!H150*Population!$DC150*(1-'By group'!U$28*'By group'!U$29)*'By group'!H$23+(1-prop_idu_part)*SUMPRODUCT(Population!$BB150:$BN150,'By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group'!$BB$27:$BN$27)*prop_idu_male)*Probability!BH150*Population!$DD150*(1-'By group'!BH$28*'By group'!BH$29)*'By group'!BH$23</f>
        <v>4.8572309907039346E-4</v>
      </c>
      <c r="V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group'!$BB$27:$BN$27)*prop_idu_male))*Probability!I150*Population!$DC150*(1-'By group'!V$28*'By group'!V$29)*'By group'!I$23+(1-prop_idu_part)*SUMPRODUCT(Population!$BB150:$BN150,'By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group'!$BB$27:$BN$27)*prop_idu_male)*Probability!BI150*Population!$DD150*(1-'By group'!BI$28*'By group'!BI$29)*'By group'!BI$23</f>
        <v>0</v>
      </c>
      <c r="W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group'!$BB$27:$BN$27)*prop_idu_male))*Probability!J150*Population!$DC150*(1-'By group'!W$28*'By group'!W$29)*'By group'!J$23+(1-prop_idu_part)*SUMPRODUCT(Population!$BB150:$BN150,'By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group'!$BB$27:$BN$27)*prop_idu_male)*Probability!BJ150*Population!$DD150*(1-'By group'!BJ$28*'By group'!BJ$29)*'By group'!BJ$23</f>
        <v>0</v>
      </c>
      <c r="X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group'!$BB$27:$BN$27)*prop_idu_male))*Probability!K150*Population!$DC150*(1-'By group'!X$28*'By group'!X$29)*'By group'!K$23+(1-prop_idu_part)*SUMPRODUCT(Population!$BB150:$BN150,'By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group'!$BB$27:$BN$27)*prop_idu_male)*Probability!BK150*Population!$DD150*(1-'By group'!BK$28*'By group'!BK$29)*'By group'!BK$23</f>
        <v>0</v>
      </c>
      <c r="Y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group'!$BB$27:$BN$27)*prop_idu_male))*Probability!L150*Population!$DC150*(1-'By group'!Y$28*'By group'!Y$29)*'By group'!L$23+(1-prop_idu_part)*SUMPRODUCT(Population!$BB150:$BN150,'By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group'!$BB$27:$BN$27)*prop_idu_male)*Probability!BL150*Population!$DD150*(1-'By group'!BL$28*'By group'!BL$29)*'By group'!BL$23</f>
        <v>1.6271498726102392E-5</v>
      </c>
      <c r="Z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group'!$BB$27:$BN$27)*prop_idu_male))*Probability!M150*Population!$DC150*(1-'By group'!Z$28*'By group'!Z$29)*'By group'!M$23+(1-prop_idu_part)*SUMPRODUCT(Population!$BB150:$BN150,'By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group'!$BB$27:$BN$27)*prop_idu_male)*Probability!BM150*Population!$DD150*(1-'By group'!BM$28*'By group'!BM$29)*'By group'!BM$23</f>
        <v>2.5241153558086742E-5</v>
      </c>
      <c r="AA150" s="191">
        <f>(1-(1-prop_idu_part)*SUMPRODUCT(Population!$BB150:$BN150,'By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group'!$BB$27:$BN$27)*prop_idu_male))*Probability!N150*Population!$DC150*(1-'By group'!AA$28*'By group'!AA$29)*'By group'!N$23+(1-prop_idu_part)*SUMPRODUCT(Population!$BB150:$BN150,'By group'!$BB$27:$BN$27)*prop_idu_male/(SUMPRODUCT(Population!$B150:$N150,'By group'!$B$27:$N$27)-(1-prop_idu_part)*SUMPRODUCT(Population!$BB150:$BN150,'By group'!$BB$27:$BN$27)*(1-prop_idu_male)+(1-prop_idu_part)*SUMPRODUCT(Population!$BB150:$BN150,'By group'!$BB$27:$BN$27)*prop_idu_male)*Probability!BN150*Population!$DD150*(1-'By group'!BN$28*'By group'!BN$29)*'By group'!BN$23</f>
        <v>2.0145861013675103E-5</v>
      </c>
      <c r="AB150" s="229">
        <f>Probability!B150*'By group'!$AB$24*'By group'!B$23</f>
        <v>0</v>
      </c>
      <c r="AC150" s="229">
        <f>Probability!C150*'By group'!$AB$24*'By group'!C$23</f>
        <v>5.0162444878770654E-2</v>
      </c>
      <c r="AD150" s="229">
        <f>Probability!D150*'By group'!$AB$24*'By group'!D$23</f>
        <v>7.315247783689903E-2</v>
      </c>
      <c r="AE150" s="229">
        <f>Probability!E150*'By group'!$AB$24*'By group'!E$23</f>
        <v>8.4712936828256438E-2</v>
      </c>
      <c r="AF150" s="229">
        <f>Probability!F150*'By group'!$AB$24*'By group'!F$23</f>
        <v>4.503311622550852E-2</v>
      </c>
      <c r="AG150" s="229">
        <f>Probability!G150*'By group'!$AB$24*'By group'!G$23</f>
        <v>2.7010288180681425E-2</v>
      </c>
      <c r="AH150" s="229">
        <f>Probability!H150*'By group'!$AB$24*'By group'!H$23</f>
        <v>2.2724544796428121E-2</v>
      </c>
      <c r="AI150" s="229">
        <f>Probability!I150*'By group'!$AB$24*'By group'!I$23</f>
        <v>0</v>
      </c>
      <c r="AJ150" s="229">
        <f>Probability!J150*'By group'!$AB$24*'By group'!J$23</f>
        <v>0</v>
      </c>
      <c r="AK150" s="229">
        <f>Probability!K150*'By group'!$AB$24*'By group'!K$23</f>
        <v>0</v>
      </c>
      <c r="AL150" s="229">
        <f>Probability!L150*'By group'!$AB$24*'By group'!L$23</f>
        <v>7.6126343126115133E-4</v>
      </c>
      <c r="AM150" s="229">
        <f>Probability!M150*'By group'!$AB$24*'By group'!M$23</f>
        <v>1.1809467045940146E-3</v>
      </c>
      <c r="AN150" s="229">
        <f>Probability!N150*'By group'!$AB$24*'By group'!N$23</f>
        <v>9.4258700265321147E-4</v>
      </c>
      <c r="AO150" s="40">
        <f>Probability!AO150*'By group'!$AO$24*'By group'!AO$23</f>
        <v>0</v>
      </c>
      <c r="AP150" s="42">
        <f>Probability!AP150*'By group'!$AO$24*'By group'!AP$23</f>
        <v>6.8281744263334809E-3</v>
      </c>
      <c r="AQ150" s="42">
        <f>Probability!AQ150*'By group'!$AO$24*'By group'!AQ$23</f>
        <v>9.9496155155896701E-3</v>
      </c>
      <c r="AR150" s="42">
        <f>Probability!AR150*'By group'!$AO$24*'By group'!AR$23</f>
        <v>1.150582587660127E-2</v>
      </c>
      <c r="AS150" s="42">
        <f>Probability!AS150*'By group'!$AO$24*'By group'!AS$23</f>
        <v>6.1086113878275044E-3</v>
      </c>
      <c r="AT150" s="42">
        <f>Probability!AT150*'By group'!$AO$24*'By group'!AT$23</f>
        <v>3.6598231567768532E-3</v>
      </c>
      <c r="AU150" s="42">
        <f>Probability!AU150*'By group'!$AO$24*'By group'!AU$23</f>
        <v>3.0715904645212365E-3</v>
      </c>
      <c r="AV150" s="42">
        <f>Probability!AV150*'By group'!$AO$24*'By group'!AV$23</f>
        <v>0</v>
      </c>
      <c r="AW150" s="42">
        <f>Probability!AW150*'By group'!$AO$24*'By group'!AW$23</f>
        <v>0</v>
      </c>
      <c r="AX150" s="42">
        <f>Probability!AX150*'By group'!$AO$24*'By group'!AX$23</f>
        <v>0</v>
      </c>
      <c r="AY150" s="42">
        <f>Probability!AY150*'By group'!$AO$24*'By group'!AY$23</f>
        <v>1.0287928111550037E-4</v>
      </c>
      <c r="AZ150" s="42">
        <f>Probability!AZ150*'By group'!$AO$24*'By group'!AZ$23</f>
        <v>1.5906083498430957E-4</v>
      </c>
      <c r="BA150" s="43">
        <f>Probability!BA150*'By group'!$AO$24*'By group'!BA$23</f>
        <v>1.262754514822034E-4</v>
      </c>
      <c r="BB150" s="191">
        <f>prop_idu_part*Probability!BB150*'By group'!$BB$24*'By group'!BB$23+Probability!BB150*'By group'!$BB$30*'By group'!BB$31</f>
        <v>0</v>
      </c>
      <c r="BC150" s="191">
        <f>prop_idu_part*Probability!BC150*'By group'!$BB$24*'By group'!BC$23+Probability!BC150*'By group'!$BB$30*'By group'!BC$31</f>
        <v>5.8639310944729788E-2</v>
      </c>
      <c r="BD150" s="191">
        <f>prop_idu_part*Probability!BD150*'By group'!$BB$24*'By group'!BD$23+Probability!BD150*'By group'!$BB$30*'By group'!BD$31</f>
        <v>0.13716221400538706</v>
      </c>
      <c r="BE150" s="191">
        <f>prop_idu_part*Probability!BE150*'By group'!$BB$24*'By group'!BE$23+Probability!BE150*'By group'!$BB$30*'By group'!BE$31</f>
        <v>0.13420489731042579</v>
      </c>
      <c r="BF150" s="191">
        <f>prop_idu_part*Probability!BF150*'By group'!$BB$24*'By group'!BF$23+Probability!BF150*'By group'!$BB$30*'By group'!BF$31</f>
        <v>4.3871905780896725E-2</v>
      </c>
      <c r="BG150" s="191">
        <f>prop_idu_part*Probability!BG150*'By group'!$BB$24*'By group'!BG$23+Probability!BG150*'By group'!$BB$30*'By group'!BG$31</f>
        <v>1.3398521490460436E-2</v>
      </c>
      <c r="BH150" s="191">
        <f>prop_idu_part*Probability!BH150*'By group'!$BB$24*'By group'!BH$23+Probability!BH150*'By group'!$BB$30*'By group'!BH$31</f>
        <v>1.0510209973789783E-2</v>
      </c>
      <c r="BI150" s="191">
        <f>prop_idu_part*Probability!BI150*'By group'!$BB$24*'By group'!BI$23+Probability!BI150*'By group'!$BB$30*'By group'!BI$31</f>
        <v>0</v>
      </c>
      <c r="BJ150" s="191">
        <f>prop_idu_part*Probability!BJ150*'By group'!$BB$24*'By group'!BJ$23+Probability!BJ150*'By group'!$BB$30*'By group'!BJ$31</f>
        <v>0</v>
      </c>
      <c r="BK150" s="191">
        <f>prop_idu_part*Probability!BK150*'By group'!$BB$24*'By group'!BK$23+Probability!BK150*'By group'!$BB$30*'By group'!BK$31</f>
        <v>0</v>
      </c>
      <c r="BL150" s="191">
        <f>prop_idu_part*Probability!BL150*'By group'!$BB$24*'By group'!BL$23+Probability!BL150*'By group'!$BB$30*'By group'!BL$31</f>
        <v>4.7679368298239114E-3</v>
      </c>
      <c r="BM150" s="191">
        <f>prop_idu_part*Probability!BM150*'By group'!$BB$24*'By group'!BM$23+Probability!BM150*'By group'!$BB$30*'By group'!BM$31</f>
        <v>2.3838058686117417E-3</v>
      </c>
      <c r="BN150" s="192">
        <f>prop_idu_part*Probability!BN150*'By group'!$BB$24*'By group'!BN$23+Probability!BN150*'By group'!$BB$30*'By group'!BN$31</f>
        <v>1.7347591496837337E-3</v>
      </c>
    </row>
    <row r="151" spans="1:66" x14ac:dyDescent="0.25">
      <c r="A151">
        <f t="shared" si="2"/>
        <v>73.5</v>
      </c>
      <c r="B151" s="190">
        <f>((1-(1-prop_idu_part)*SUMPRODUCT(Population!$BB151:$BN151,'By group'!$BB$27:$BN$27)*(1-prop_idu_male)/SUMPRODUCT(Population!$B151:$N151,'By group'!$B$27:$N$27))*Probability!O151*'By group'!$B$24*'By group'!O$23+(1-prop_idu_part)*SUMPRODUCT(Population!$BB151:$BN151,'By group'!$BB$27:$BN$27)*(1-prop_idu_male)/SUMPRODUCT(Population!$B151:$N151,'By group'!$B$27:$N$27)*Probability!BB151*'By group'!$B$24*'By group'!BB$23+Probability!AB151*Population!$DE151*(1-'By group'!AB$28*cond_eff)*'By group'!AB$23*prop_sw_use)*(1-Population!$DG151*circ_eff)</f>
        <v>0</v>
      </c>
      <c r="C151" s="191">
        <f>((1-(1-prop_idu_part)*SUMPRODUCT(Population!$BB151:$BN151,'By group'!$BB$27:$BN$27)*(1-prop_idu_male)/SUMPRODUCT(Population!$B151:$N151,'By group'!$B$27:$N$27))*Probability!P151*'By group'!$B$24*'By group'!P$23+(1-prop_idu_part)*SUMPRODUCT(Population!$BB151:$BN151,'By group'!$BB$27:$BN$27)*(1-prop_idu_male)/SUMPRODUCT(Population!$B151:$N151,'By group'!$B$27:$N$27)*Probability!BC151*'By group'!$B$24*'By group'!BC$23+Probability!AC151*Population!$DE151*(1-'By group'!AC$28*cond_eff)*'By group'!AC$23*prop_sw_use)*(1-Population!$DG151*circ_eff)</f>
        <v>2.3155119864087699E-3</v>
      </c>
      <c r="D151" s="191">
        <f>((1-(1-prop_idu_part)*SUMPRODUCT(Population!$BB151:$BN151,'By group'!$BB$27:$BN$27)*(1-prop_idu_male)/SUMPRODUCT(Population!$B151:$N151,'By group'!$B$27:$N$27))*Probability!Q151*'By group'!$B$24*'By group'!Q$23+(1-prop_idu_part)*SUMPRODUCT(Population!$BB151:$BN151,'By group'!$BB$27:$BN$27)*(1-prop_idu_male)/SUMPRODUCT(Population!$B151:$N151,'By group'!$B$27:$N$27)*Probability!BD151*'By group'!$B$24*'By group'!BD$23+Probability!AD151*Population!$DE151*(1-'By group'!AD$28*cond_eff)*'By group'!AD$23*prop_sw_use)*(1-Population!$DG151*circ_eff)</f>
        <v>3.38806547868278E-3</v>
      </c>
      <c r="E151" s="191">
        <f>((1-(1-prop_idu_part)*SUMPRODUCT(Population!$BB151:$BN151,'By group'!$BB$27:$BN$27)*(1-prop_idu_male)/SUMPRODUCT(Population!$B151:$N151,'By group'!$B$27:$N$27))*Probability!R151*'By group'!$B$24*'By group'!R$23+(1-prop_idu_part)*SUMPRODUCT(Population!$BB151:$BN151,'By group'!$BB$27:$BN$27)*(1-prop_idu_male)/SUMPRODUCT(Population!$B151:$N151,'By group'!$B$27:$N$27)*Probability!BE151*'By group'!$B$24*'By group'!BE$23+Probability!AE151*Population!$DE151*(1-'By group'!AE$28*cond_eff)*'By group'!AE$23*prop_sw_use)*(1-Population!$DG151*circ_eff)</f>
        <v>3.9419886056525164E-3</v>
      </c>
      <c r="F151" s="191">
        <f>((1-(1-prop_idu_part)*SUMPRODUCT(Population!$BB151:$BN151,'By group'!$BB$27:$BN$27)*(1-prop_idu_male)/SUMPRODUCT(Population!$B151:$N151,'By group'!$B$27:$N$27))*Probability!S151*'By group'!$B$24*'By group'!S$23+(1-prop_idu_part)*SUMPRODUCT(Population!$BB151:$BN151,'By group'!$BB$27:$BN$27)*(1-prop_idu_male)/SUMPRODUCT(Population!$B151:$N151,'By group'!$B$27:$N$27)*Probability!BF151*'By group'!$B$24*'By group'!BF$23+Probability!AF151*Population!$DE151*(1-'By group'!AF$28*cond_eff)*'By group'!AF$23*prop_sw_use)*(1-Population!$DG151*circ_eff)</f>
        <v>2.1030868948503575E-3</v>
      </c>
      <c r="G151" s="191">
        <f>((1-(1-prop_idu_part)*SUMPRODUCT(Population!$BB151:$BN151,'By group'!$BB$27:$BN$27)*(1-prop_idu_male)/SUMPRODUCT(Population!$B151:$N151,'By group'!$B$27:$N$27))*Probability!T151*'By group'!$B$24*'By group'!T$23+(1-prop_idu_part)*SUMPRODUCT(Population!$BB151:$BN151,'By group'!$BB$27:$BN$27)*(1-prop_idu_male)/SUMPRODUCT(Population!$B151:$N151,'By group'!$B$27:$N$27)*Probability!BG151*'By group'!$B$24*'By group'!BG$23+Probability!AG151*Population!$DE151*(1-'By group'!AG$28*cond_eff)*'By group'!AG$23*prop_sw_use)*(1-Population!$DG151*circ_eff)</f>
        <v>1.2646940999416184E-3</v>
      </c>
      <c r="H151" s="191">
        <f>((1-(1-prop_idu_part)*SUMPRODUCT(Population!$BB151:$BN151,'By group'!$BB$27:$BN$27)*(1-prop_idu_male)/SUMPRODUCT(Population!$B151:$N151,'By group'!$B$27:$N$27))*Probability!U151*'By group'!$B$24*'By group'!U$23+(1-prop_idu_part)*SUMPRODUCT(Population!$BB151:$BN151,'By group'!$BB$27:$BN$27)*(1-prop_idu_male)/SUMPRODUCT(Population!$B151:$N151,'By group'!$B$27:$N$27)*Probability!BH151*'By group'!$B$24*'By group'!BH$23+Probability!AH151*Population!$DE151*(1-'By group'!AH$28*cond_eff)*'By group'!AH$23*prop_sw_use)*(1-Population!$DG151*circ_eff)</f>
        <v>1.0689461761726751E-3</v>
      </c>
      <c r="I151" s="191">
        <f>((1-(1-prop_idu_part)*SUMPRODUCT(Population!$BB151:$BN151,'By group'!$BB$27:$BN$27)*(1-prop_idu_male)/SUMPRODUCT(Population!$B151:$N151,'By group'!$B$27:$N$27))*Probability!V151*'By group'!$B$24*'By group'!V$23+(1-prop_idu_part)*SUMPRODUCT(Population!$BB151:$BN151,'By group'!$BB$27:$BN$27)*(1-prop_idu_male)/SUMPRODUCT(Population!$B151:$N151,'By group'!$B$27:$N$27)*Probability!BI151*'By group'!$B$24*'By group'!BI$23+Probability!AI151*Population!$DE151*(1-'By group'!AI$28*cond_eff)*'By group'!AI$23*prop_sw_use)*(1-Population!$DG151*circ_eff)</f>
        <v>0</v>
      </c>
      <c r="J151" s="191">
        <f>((1-(1-prop_idu_part)*SUMPRODUCT(Population!$BB151:$BN151,'By group'!$BB$27:$BN$27)*(1-prop_idu_male)/SUMPRODUCT(Population!$B151:$N151,'By group'!$B$27:$N$27))*Probability!W151*'By group'!$B$24*'By group'!W$23+(1-prop_idu_part)*SUMPRODUCT(Population!$BB151:$BN151,'By group'!$BB$27:$BN$27)*(1-prop_idu_male)/SUMPRODUCT(Population!$B151:$N151,'By group'!$B$27:$N$27)*Probability!BJ151*'By group'!$B$24*'By group'!BJ$23+Probability!AJ151*Population!$DE151*(1-'By group'!AJ$28*cond_eff)*'By group'!AJ$23*prop_sw_use)*(1-Population!$DG151*circ_eff)</f>
        <v>0</v>
      </c>
      <c r="K151" s="191">
        <f>((1-(1-prop_idu_part)*SUMPRODUCT(Population!$BB151:$BN151,'By group'!$BB$27:$BN$27)*(1-prop_idu_male)/SUMPRODUCT(Population!$B151:$N151,'By group'!$B$27:$N$27))*Probability!X151*'By group'!$B$24*'By group'!X$23+(1-prop_idu_part)*SUMPRODUCT(Population!$BB151:$BN151,'By group'!$BB$27:$BN$27)*(1-prop_idu_male)/SUMPRODUCT(Population!$B151:$N151,'By group'!$B$27:$N$27)*Probability!BK151*'By group'!$B$24*'By group'!BK$23+Probability!AK151*Population!$DE151*(1-'By group'!AK$28*cond_eff)*'By group'!AK$23*prop_sw_use)*(1-Population!$DG151*circ_eff)</f>
        <v>0</v>
      </c>
      <c r="L151" s="191">
        <f>((1-(1-prop_idu_part)*SUMPRODUCT(Population!$BB151:$BN151,'By group'!$BB$27:$BN$27)*(1-prop_idu_male)/SUMPRODUCT(Population!$B151:$N151,'By group'!$B$27:$N$27))*Probability!Y151*'By group'!$B$24*'By group'!Y$23+(1-prop_idu_part)*SUMPRODUCT(Population!$BB151:$BN151,'By group'!$BB$27:$BN$27)*(1-prop_idu_male)/SUMPRODUCT(Population!$B151:$N151,'By group'!$B$27:$N$27)*Probability!BL151*'By group'!$B$24*'By group'!BL$23+Probability!AL151*Population!$DE151*(1-'By group'!AL$28*cond_eff)*'By group'!AL$23*prop_sw_use)*(1-Population!$DG151*circ_eff)</f>
        <v>3.5823158990690112E-5</v>
      </c>
      <c r="M151" s="191">
        <f>((1-(1-prop_idu_part)*SUMPRODUCT(Population!$BB151:$BN151,'By group'!$BB$27:$BN$27)*(1-prop_idu_male)/SUMPRODUCT(Population!$B151:$N151,'By group'!$B$27:$N$27))*Probability!Z151*'By group'!$B$24*'By group'!Z$23+(1-prop_idu_part)*SUMPRODUCT(Population!$BB151:$BN151,'By group'!$BB$27:$BN$27)*(1-prop_idu_male)/SUMPRODUCT(Population!$B151:$N151,'By group'!$B$27:$N$27)*Probability!BM151*'By group'!$B$24*'By group'!BM$23+Probability!AM151*Population!$DE151*(1-'By group'!AM$28*cond_eff)*'By group'!AM$23*prop_sw_use)*(1-Population!$DG151*circ_eff)</f>
        <v>5.5864790634562058E-5</v>
      </c>
      <c r="N151" s="191">
        <f>((1-(1-prop_idu_part)*SUMPRODUCT(Population!$BB151:$BN151,'By group'!$BB$27:$BN$27)*(1-prop_idu_male)/SUMPRODUCT(Population!$B151:$N151,'By group'!$B$27:$N$27))*Probability!AA151*'By group'!$B$24*'By group'!AA$23+(1-prop_idu_part)*SUMPRODUCT(Population!$BB151:$BN151,'By group'!$BB$27:$BN$27)*(1-prop_idu_male)/SUMPRODUCT(Population!$B151:$N151,'By group'!$B$27:$N$27)*Probability!BN151*'By group'!$B$24*'By group'!BN$23+Probability!AN151*Population!$DE151*(1-'By group'!AN$28*cond_eff)*'By group'!AN$23*prop_sw_use)*(1-Population!$DG151*circ_eff)</f>
        <v>4.4866323554814648E-5</v>
      </c>
      <c r="O151" s="190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group'!$BB$27:$BN$27)*prop_idu_male))*Probability!B151*Population!$DC151*(1-'By group'!O$28*'By group'!O$29)*'By group'!B$23+(1-prop_idu_part)*SUMPRODUCT(Population!$BB151:$BN151,'By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group'!$BB$27:$BN$27)*prop_idu_male)*Probability!BB151*Population!$DD151*(1-'By group'!BB$28*'By group'!BB$29)*'By group'!BB$23</f>
        <v>0</v>
      </c>
      <c r="P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group'!$BB$27:$BN$27)*prop_idu_male))*Probability!C151*Population!$DC151*(1-'By group'!P$28*'By group'!P$29)*'By group'!C$23+(1-prop_idu_part)*SUMPRODUCT(Population!$BB151:$BN151,'By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group'!$BB$27:$BN$27)*prop_idu_male)*Probability!BC151*Population!$DD151*(1-'By group'!BC$28*'By group'!BC$29)*'By group'!BC$23</f>
        <v>1.0723598233773179E-3</v>
      </c>
      <c r="Q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group'!$BB$27:$BN$27)*prop_idu_male))*Probability!D151*Population!$DC151*(1-'By group'!Q$28*'By group'!Q$29)*'By group'!D$23+(1-prop_idu_part)*SUMPRODUCT(Population!$BB151:$BN151,'By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group'!$BB$27:$BN$27)*prop_idu_male)*Probability!BD151*Population!$DD151*(1-'By group'!BD$28*'By group'!BD$29)*'By group'!BD$23</f>
        <v>1.5637962803786971E-3</v>
      </c>
      <c r="R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group'!$BB$27:$BN$27)*prop_idu_male))*Probability!E151*Population!$DC151*(1-'By group'!R$28*'By group'!R$29)*'By group'!E$23+(1-prop_idu_part)*SUMPRODUCT(Population!$BB151:$BN151,'By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group'!$BB$27:$BN$27)*prop_idu_male)*Probability!BE151*Population!$DD151*(1-'By group'!BE$28*'By group'!BE$29)*'By group'!BE$23</f>
        <v>1.8108707704114241E-3</v>
      </c>
      <c r="S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group'!$BB$27:$BN$27)*prop_idu_male))*Probability!F151*Population!$DC151*(1-'By group'!S$28*'By group'!S$29)*'By group'!F$23+(1-prop_idu_part)*SUMPRODUCT(Population!$BB151:$BN151,'By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group'!$BB$27:$BN$27)*prop_idu_male)*Probability!BF151*Population!$DD151*(1-'By group'!BF$28*'By group'!BF$29)*'By group'!BF$23</f>
        <v>9.626324654993197E-4</v>
      </c>
      <c r="T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group'!$BB$27:$BN$27)*prop_idu_male))*Probability!G151*Population!$DC151*(1-'By group'!T$28*'By group'!T$29)*'By group'!G$23+(1-prop_idu_part)*SUMPRODUCT(Population!$BB151:$BN151,'By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group'!$BB$27:$BN$27)*prop_idu_male)*Probability!BG151*Population!$DD151*(1-'By group'!BG$28*'By group'!BG$29)*'By group'!BG$23</f>
        <v>5.7736667110165184E-4</v>
      </c>
      <c r="U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group'!$BB$27:$BN$27)*prop_idu_male))*Probability!H151*Population!$DC151*(1-'By group'!U$28*'By group'!U$29)*'By group'!H$23+(1-prop_idu_part)*SUMPRODUCT(Population!$BB151:$BN151,'By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group'!$BB$27:$BN$27)*prop_idu_male)*Probability!BH151*Population!$DD151*(1-'By group'!BH$28*'By group'!BH$29)*'By group'!BH$23</f>
        <v>4.8574515861081219E-4</v>
      </c>
      <c r="V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group'!$BB$27:$BN$27)*prop_idu_male))*Probability!I151*Population!$DC151*(1-'By group'!V$28*'By group'!V$29)*'By group'!I$23+(1-prop_idu_part)*SUMPRODUCT(Population!$BB151:$BN151,'By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group'!$BB$27:$BN$27)*prop_idu_male)*Probability!BI151*Population!$DD151*(1-'By group'!BI$28*'By group'!BI$29)*'By group'!BI$23</f>
        <v>0</v>
      </c>
      <c r="W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group'!$BB$27:$BN$27)*prop_idu_male))*Probability!J151*Population!$DC151*(1-'By group'!W$28*'By group'!W$29)*'By group'!J$23+(1-prop_idu_part)*SUMPRODUCT(Population!$BB151:$BN151,'By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group'!$BB$27:$BN$27)*prop_idu_male)*Probability!BJ151*Population!$DD151*(1-'By group'!BJ$28*'By group'!BJ$29)*'By group'!BJ$23</f>
        <v>0</v>
      </c>
      <c r="X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group'!$BB$27:$BN$27)*prop_idu_male))*Probability!K151*Population!$DC151*(1-'By group'!X$28*'By group'!X$29)*'By group'!K$23+(1-prop_idu_part)*SUMPRODUCT(Population!$BB151:$BN151,'By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group'!$BB$27:$BN$27)*prop_idu_male)*Probability!BK151*Population!$DD151*(1-'By group'!BK$28*'By group'!BK$29)*'By group'!BK$23</f>
        <v>0</v>
      </c>
      <c r="Y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group'!$BB$27:$BN$27)*prop_idu_male))*Probability!L151*Population!$DC151*(1-'By group'!Y$28*'By group'!Y$29)*'By group'!L$23+(1-prop_idu_part)*SUMPRODUCT(Population!$BB151:$BN151,'By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group'!$BB$27:$BN$27)*prop_idu_male)*Probability!BL151*Population!$DD151*(1-'By group'!BL$28*'By group'!BL$29)*'By group'!BL$23</f>
        <v>1.6272256078108286E-5</v>
      </c>
      <c r="Z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group'!$BB$27:$BN$27)*prop_idu_male))*Probability!M151*Population!$DC151*(1-'By group'!Z$28*'By group'!Z$29)*'By group'!M$23+(1-prop_idu_part)*SUMPRODUCT(Population!$BB151:$BN151,'By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group'!$BB$27:$BN$27)*prop_idu_male)*Probability!BM151*Population!$DD151*(1-'By group'!BM$28*'By group'!BM$29)*'By group'!BM$23</f>
        <v>2.5242621173045208E-5</v>
      </c>
      <c r="AA151" s="191">
        <f>(1-(1-prop_idu_part)*SUMPRODUCT(Population!$BB151:$BN151,'By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group'!$BB$27:$BN$27)*prop_idu_male))*Probability!N151*Population!$DC151*(1-'By group'!AA$28*'By group'!AA$29)*'By group'!N$23+(1-prop_idu_part)*SUMPRODUCT(Population!$BB151:$BN151,'By group'!$BB$27:$BN$27)*prop_idu_male/(SUMPRODUCT(Population!$B151:$N151,'By group'!$B$27:$N$27)-(1-prop_idu_part)*SUMPRODUCT(Population!$BB151:$BN151,'By group'!$BB$27:$BN$27)*(1-prop_idu_male)+(1-prop_idu_part)*SUMPRODUCT(Population!$BB151:$BN151,'By group'!$BB$27:$BN$27)*prop_idu_male)*Probability!BN151*Population!$DD151*(1-'By group'!BN$28*'By group'!BN$29)*'By group'!BN$23</f>
        <v>2.0147311050726082E-5</v>
      </c>
      <c r="AB151" s="229">
        <f>Probability!B151*'By group'!$AB$24*'By group'!B$23</f>
        <v>0</v>
      </c>
      <c r="AC151" s="229">
        <f>Probability!C151*'By group'!$AB$24*'By group'!C$23</f>
        <v>5.0163775253952186E-2</v>
      </c>
      <c r="AD151" s="229">
        <f>Probability!D151*'By group'!$AB$24*'By group'!D$23</f>
        <v>7.3154694481099847E-2</v>
      </c>
      <c r="AE151" s="229">
        <f>Probability!E151*'By group'!$AB$24*'By group'!E$23</f>
        <v>8.4716026868656633E-2</v>
      </c>
      <c r="AF151" s="229">
        <f>Probability!F151*'By group'!$AB$24*'By group'!F$23</f>
        <v>4.5035000549976258E-2</v>
      </c>
      <c r="AG151" s="229">
        <f>Probability!G151*'By group'!$AB$24*'By group'!G$23</f>
        <v>2.701153655338942E-2</v>
      </c>
      <c r="AH151" s="229">
        <f>Probability!H151*'By group'!$AB$24*'By group'!H$23</f>
        <v>2.2725793355163934E-2</v>
      </c>
      <c r="AI151" s="229">
        <f>Probability!I151*'By group'!$AB$24*'By group'!I$23</f>
        <v>0</v>
      </c>
      <c r="AJ151" s="229">
        <f>Probability!J151*'By group'!$AB$24*'By group'!J$23</f>
        <v>0</v>
      </c>
      <c r="AK151" s="229">
        <f>Probability!K151*'By group'!$AB$24*'By group'!K$23</f>
        <v>0</v>
      </c>
      <c r="AL151" s="229">
        <f>Probability!L151*'By group'!$AB$24*'By group'!L$23</f>
        <v>7.6130611701810159E-4</v>
      </c>
      <c r="AM151" s="229">
        <f>Probability!M151*'By group'!$AB$24*'By group'!M$23</f>
        <v>1.1810266227991104E-3</v>
      </c>
      <c r="AN151" s="229">
        <f>Probability!N151*'By group'!$AB$24*'By group'!N$23</f>
        <v>9.4266383076937468E-4</v>
      </c>
      <c r="AO151" s="40">
        <f>Probability!AO151*'By group'!$AO$24*'By group'!AO$23</f>
        <v>0</v>
      </c>
      <c r="AP151" s="42">
        <f>Probability!AP151*'By group'!$AO$24*'By group'!AP$23</f>
        <v>6.8326094864561097E-3</v>
      </c>
      <c r="AQ151" s="42">
        <f>Probability!AQ151*'By group'!$AO$24*'By group'!AQ$23</f>
        <v>9.9565138984881365E-3</v>
      </c>
      <c r="AR151" s="42">
        <f>Probability!AR151*'By group'!$AO$24*'By group'!AR$23</f>
        <v>1.1514631651932792E-2</v>
      </c>
      <c r="AS151" s="42">
        <f>Probability!AS151*'By group'!$AO$24*'By group'!AS$23</f>
        <v>6.1136702002321753E-3</v>
      </c>
      <c r="AT151" s="42">
        <f>Probability!AT151*'By group'!$AO$24*'By group'!AT$23</f>
        <v>3.6630428629110907E-3</v>
      </c>
      <c r="AU151" s="42">
        <f>Probability!AU151*'By group'!$AO$24*'By group'!AU$23</f>
        <v>3.0746229787974666E-3</v>
      </c>
      <c r="AV151" s="42">
        <f>Probability!AV151*'By group'!$AO$24*'By group'!AV$23</f>
        <v>0</v>
      </c>
      <c r="AW151" s="42">
        <f>Probability!AW151*'By group'!$AO$24*'By group'!AW$23</f>
        <v>0</v>
      </c>
      <c r="AX151" s="42">
        <f>Probability!AX151*'By group'!$AO$24*'By group'!AX$23</f>
        <v>0</v>
      </c>
      <c r="AY151" s="42">
        <f>Probability!AY151*'By group'!$AO$24*'By group'!AY$23</f>
        <v>1.0298177288120081E-4</v>
      </c>
      <c r="AZ151" s="42">
        <f>Probability!AZ151*'By group'!$AO$24*'By group'!AZ$23</f>
        <v>1.5924189049892445E-4</v>
      </c>
      <c r="BA151" s="43">
        <f>Probability!BA151*'By group'!$AO$24*'By group'!BA$23</f>
        <v>1.26445562153377E-4</v>
      </c>
      <c r="BB151" s="191">
        <f>prop_idu_part*Probability!BB151*'By group'!$BB$24*'By group'!BB$23+Probability!BB151*'By group'!$BB$30*'By group'!BB$31</f>
        <v>0</v>
      </c>
      <c r="BC151" s="191">
        <f>prop_idu_part*Probability!BC151*'By group'!$BB$24*'By group'!BC$23+Probability!BC151*'By group'!$BB$30*'By group'!BC$31</f>
        <v>5.8639266170798766E-2</v>
      </c>
      <c r="BD151" s="191">
        <f>prop_idu_part*Probability!BD151*'By group'!$BB$24*'By group'!BD$23+Probability!BD151*'By group'!$BB$30*'By group'!BD$31</f>
        <v>0.1371622722290913</v>
      </c>
      <c r="BE151" s="191">
        <f>prop_idu_part*Probability!BE151*'By group'!$BB$24*'By group'!BE$23+Probability!BE151*'By group'!$BB$30*'By group'!BE$31</f>
        <v>0.13420521203004307</v>
      </c>
      <c r="BF151" s="191">
        <f>prop_idu_part*Probability!BF151*'By group'!$BB$24*'By group'!BF$23+Probability!BF151*'By group'!$BB$30*'By group'!BF$31</f>
        <v>4.3872082790278821E-2</v>
      </c>
      <c r="BG151" s="191">
        <f>prop_idu_part*Probability!BG151*'By group'!$BB$24*'By group'!BG$23+Probability!BG151*'By group'!$BB$30*'By group'!BG$31</f>
        <v>1.3398593785861744E-2</v>
      </c>
      <c r="BH151" s="191">
        <f>prop_idu_part*Probability!BH151*'By group'!$BB$24*'By group'!BH$23+Probability!BH151*'By group'!$BB$30*'By group'!BH$31</f>
        <v>1.0510294856550223E-2</v>
      </c>
      <c r="BI151" s="191">
        <f>prop_idu_part*Probability!BI151*'By group'!$BB$24*'By group'!BI$23+Probability!BI151*'By group'!$BB$30*'By group'!BI$31</f>
        <v>0</v>
      </c>
      <c r="BJ151" s="191">
        <f>prop_idu_part*Probability!BJ151*'By group'!$BB$24*'By group'!BJ$23+Probability!BJ151*'By group'!$BB$30*'By group'!BJ$31</f>
        <v>0</v>
      </c>
      <c r="BK151" s="191">
        <f>prop_idu_part*Probability!BK151*'By group'!$BB$24*'By group'!BK$23+Probability!BK151*'By group'!$BB$30*'By group'!BK$31</f>
        <v>0</v>
      </c>
      <c r="BL151" s="191">
        <f>prop_idu_part*Probability!BL151*'By group'!$BB$24*'By group'!BL$23+Probability!BL151*'By group'!$BB$30*'By group'!BL$31</f>
        <v>4.7679767424231283E-3</v>
      </c>
      <c r="BM151" s="191">
        <f>prop_idu_part*Probability!BM151*'By group'!$BB$24*'By group'!BM$23+Probability!BM151*'By group'!$BB$30*'By group'!BM$31</f>
        <v>2.3838344859887059E-3</v>
      </c>
      <c r="BN151" s="192">
        <f>prop_idu_part*Probability!BN151*'By group'!$BB$24*'By group'!BN$23+Probability!BN151*'By group'!$BB$30*'By group'!BN$31</f>
        <v>1.7347880277379321E-3</v>
      </c>
    </row>
    <row r="152" spans="1:66" x14ac:dyDescent="0.25">
      <c r="A152">
        <f t="shared" si="2"/>
        <v>74</v>
      </c>
      <c r="B152" s="190">
        <f>((1-(1-prop_idu_part)*SUMPRODUCT(Population!$BB152:$BN152,'By group'!$BB$27:$BN$27)*(1-prop_idu_male)/SUMPRODUCT(Population!$B152:$N152,'By group'!$B$27:$N$27))*Probability!O152*'By group'!$B$24*'By group'!O$23+(1-prop_idu_part)*SUMPRODUCT(Population!$BB152:$BN152,'By group'!$BB$27:$BN$27)*(1-prop_idu_male)/SUMPRODUCT(Population!$B152:$N152,'By group'!$B$27:$N$27)*Probability!BB152*'By group'!$B$24*'By group'!BB$23+Probability!AB152*Population!$DE152*(1-'By group'!AB$28*cond_eff)*'By group'!AB$23*prop_sw_use)*(1-Population!$DG152*circ_eff)</f>
        <v>0</v>
      </c>
      <c r="C152" s="191">
        <f>((1-(1-prop_idu_part)*SUMPRODUCT(Population!$BB152:$BN152,'By group'!$BB$27:$BN$27)*(1-prop_idu_male)/SUMPRODUCT(Population!$B152:$N152,'By group'!$B$27:$N$27))*Probability!P152*'By group'!$B$24*'By group'!P$23+(1-prop_idu_part)*SUMPRODUCT(Population!$BB152:$BN152,'By group'!$BB$27:$BN$27)*(1-prop_idu_male)/SUMPRODUCT(Population!$B152:$N152,'By group'!$B$27:$N$27)*Probability!BC152*'By group'!$B$24*'By group'!BC$23+Probability!AC152*Population!$DE152*(1-'By group'!AC$28*cond_eff)*'By group'!AC$23*prop_sw_use)*(1-Population!$DG152*circ_eff)</f>
        <v>2.3155526717729942E-3</v>
      </c>
      <c r="D152" s="191">
        <f>((1-(1-prop_idu_part)*SUMPRODUCT(Population!$BB152:$BN152,'By group'!$BB$27:$BN$27)*(1-prop_idu_male)/SUMPRODUCT(Population!$B152:$N152,'By group'!$B$27:$N$27))*Probability!Q152*'By group'!$B$24*'By group'!Q$23+(1-prop_idu_part)*SUMPRODUCT(Population!$BB152:$BN152,'By group'!$BB$27:$BN$27)*(1-prop_idu_male)/SUMPRODUCT(Population!$B152:$N152,'By group'!$B$27:$N$27)*Probability!BD152*'By group'!$B$24*'By group'!BD$23+Probability!AD152*Population!$DE152*(1-'By group'!AD$28*cond_eff)*'By group'!AD$23*prop_sw_use)*(1-Population!$DG152*circ_eff)</f>
        <v>3.3881361707764849E-3</v>
      </c>
      <c r="E152" s="191">
        <f>((1-(1-prop_idu_part)*SUMPRODUCT(Population!$BB152:$BN152,'By group'!$BB$27:$BN$27)*(1-prop_idu_male)/SUMPRODUCT(Population!$B152:$N152,'By group'!$B$27:$N$27))*Probability!R152*'By group'!$B$24*'By group'!R$23+(1-prop_idu_part)*SUMPRODUCT(Population!$BB152:$BN152,'By group'!$BB$27:$BN$27)*(1-prop_idu_male)/SUMPRODUCT(Population!$B152:$N152,'By group'!$B$27:$N$27)*Probability!BE152*'By group'!$B$24*'By group'!BE$23+Probability!AE152*Population!$DE152*(1-'By group'!AE$28*cond_eff)*'By group'!AE$23*prop_sw_use)*(1-Population!$DG152*circ_eff)</f>
        <v>3.9420922862232269E-3</v>
      </c>
      <c r="F152" s="191">
        <f>((1-(1-prop_idu_part)*SUMPRODUCT(Population!$BB152:$BN152,'By group'!$BB$27:$BN$27)*(1-prop_idu_male)/SUMPRODUCT(Population!$B152:$N152,'By group'!$B$27:$N$27))*Probability!S152*'By group'!$B$24*'By group'!S$23+(1-prop_idu_part)*SUMPRODUCT(Population!$BB152:$BN152,'By group'!$BB$27:$BN$27)*(1-prop_idu_male)/SUMPRODUCT(Population!$B152:$N152,'By group'!$B$27:$N$27)*Probability!BF152*'By group'!$B$24*'By group'!BF$23+Probability!AF152*Population!$DE152*(1-'By group'!AF$28*cond_eff)*'By group'!AF$23*prop_sw_use)*(1-Population!$DG152*circ_eff)</f>
        <v>2.1031522432579568E-3</v>
      </c>
      <c r="G152" s="191">
        <f>((1-(1-prop_idu_part)*SUMPRODUCT(Population!$BB152:$BN152,'By group'!$BB$27:$BN$27)*(1-prop_idu_male)/SUMPRODUCT(Population!$B152:$N152,'By group'!$B$27:$N$27))*Probability!T152*'By group'!$B$24*'By group'!T$23+(1-prop_idu_part)*SUMPRODUCT(Population!$BB152:$BN152,'By group'!$BB$27:$BN$27)*(1-prop_idu_male)/SUMPRODUCT(Population!$B152:$N152,'By group'!$B$27:$N$27)*Probability!BG152*'By group'!$B$24*'By group'!BG$23+Probability!AG152*Population!$DE152*(1-'By group'!AG$28*cond_eff)*'By group'!AG$23*prop_sw_use)*(1-Population!$DG152*circ_eff)</f>
        <v>1.2647383951231886E-3</v>
      </c>
      <c r="H152" s="191">
        <f>((1-(1-prop_idu_part)*SUMPRODUCT(Population!$BB152:$BN152,'By group'!$BB$27:$BN$27)*(1-prop_idu_male)/SUMPRODUCT(Population!$B152:$N152,'By group'!$B$27:$N$27))*Probability!U152*'By group'!$B$24*'By group'!U$23+(1-prop_idu_part)*SUMPRODUCT(Population!$BB152:$BN152,'By group'!$BB$27:$BN$27)*(1-prop_idu_male)/SUMPRODUCT(Population!$B152:$N152,'By group'!$B$27:$N$27)*Probability!BH152*'By group'!$B$24*'By group'!BH$23+Probability!AH152*Population!$DE152*(1-'By group'!AH$28*cond_eff)*'By group'!AH$23*prop_sw_use)*(1-Population!$DG152*circ_eff)</f>
        <v>1.0689922847785941E-3</v>
      </c>
      <c r="I152" s="191">
        <f>((1-(1-prop_idu_part)*SUMPRODUCT(Population!$BB152:$BN152,'By group'!$BB$27:$BN$27)*(1-prop_idu_male)/SUMPRODUCT(Population!$B152:$N152,'By group'!$B$27:$N$27))*Probability!V152*'By group'!$B$24*'By group'!V$23+(1-prop_idu_part)*SUMPRODUCT(Population!$BB152:$BN152,'By group'!$BB$27:$BN$27)*(1-prop_idu_male)/SUMPRODUCT(Population!$B152:$N152,'By group'!$B$27:$N$27)*Probability!BI152*'By group'!$B$24*'By group'!BI$23+Probability!AI152*Population!$DE152*(1-'By group'!AI$28*cond_eff)*'By group'!AI$23*prop_sw_use)*(1-Population!$DG152*circ_eff)</f>
        <v>0</v>
      </c>
      <c r="J152" s="191">
        <f>((1-(1-prop_idu_part)*SUMPRODUCT(Population!$BB152:$BN152,'By group'!$BB$27:$BN$27)*(1-prop_idu_male)/SUMPRODUCT(Population!$B152:$N152,'By group'!$B$27:$N$27))*Probability!W152*'By group'!$B$24*'By group'!W$23+(1-prop_idu_part)*SUMPRODUCT(Population!$BB152:$BN152,'By group'!$BB$27:$BN$27)*(1-prop_idu_male)/SUMPRODUCT(Population!$B152:$N152,'By group'!$B$27:$N$27)*Probability!BJ152*'By group'!$B$24*'By group'!BJ$23+Probability!AJ152*Population!$DE152*(1-'By group'!AJ$28*cond_eff)*'By group'!AJ$23*prop_sw_use)*(1-Population!$DG152*circ_eff)</f>
        <v>0</v>
      </c>
      <c r="K152" s="191">
        <f>((1-(1-prop_idu_part)*SUMPRODUCT(Population!$BB152:$BN152,'By group'!$BB$27:$BN$27)*(1-prop_idu_male)/SUMPRODUCT(Population!$B152:$N152,'By group'!$B$27:$N$27))*Probability!X152*'By group'!$B$24*'By group'!X$23+(1-prop_idu_part)*SUMPRODUCT(Population!$BB152:$BN152,'By group'!$BB$27:$BN$27)*(1-prop_idu_male)/SUMPRODUCT(Population!$B152:$N152,'By group'!$B$27:$N$27)*Probability!BK152*'By group'!$B$24*'By group'!BK$23+Probability!AK152*Population!$DE152*(1-'By group'!AK$28*cond_eff)*'By group'!AK$23*prop_sw_use)*(1-Population!$DG152*circ_eff)</f>
        <v>0</v>
      </c>
      <c r="L152" s="191">
        <f>((1-(1-prop_idu_part)*SUMPRODUCT(Population!$BB152:$BN152,'By group'!$BB$27:$BN$27)*(1-prop_idu_male)/SUMPRODUCT(Population!$B152:$N152,'By group'!$B$27:$N$27))*Probability!Y152*'By group'!$B$24*'By group'!Y$23+(1-prop_idu_part)*SUMPRODUCT(Population!$BB152:$BN152,'By group'!$BB$27:$BN$27)*(1-prop_idu_male)/SUMPRODUCT(Population!$B152:$N152,'By group'!$B$27:$N$27)*Probability!BL152*'By group'!$B$24*'By group'!BL$23+Probability!AL152*Population!$DE152*(1-'By group'!AL$28*cond_eff)*'By group'!AL$23*prop_sw_use)*(1-Population!$DG152*circ_eff)</f>
        <v>3.5824738127422188E-5</v>
      </c>
      <c r="M152" s="191">
        <f>((1-(1-prop_idu_part)*SUMPRODUCT(Population!$BB152:$BN152,'By group'!$BB$27:$BN$27)*(1-prop_idu_male)/SUMPRODUCT(Population!$B152:$N152,'By group'!$B$27:$N$27))*Probability!Z152*'By group'!$B$24*'By group'!Z$23+(1-prop_idu_part)*SUMPRODUCT(Population!$BB152:$BN152,'By group'!$BB$27:$BN$27)*(1-prop_idu_male)/SUMPRODUCT(Population!$B152:$N152,'By group'!$B$27:$N$27)*Probability!BM152*'By group'!$B$24*'By group'!BM$23+Probability!AM152*Population!$DE152*(1-'By group'!AM$28*cond_eff)*'By group'!AM$23*prop_sw_use)*(1-Population!$DG152*circ_eff)</f>
        <v>5.5867865007142946E-5</v>
      </c>
      <c r="N152" s="191">
        <f>((1-(1-prop_idu_part)*SUMPRODUCT(Population!$BB152:$BN152,'By group'!$BB$27:$BN$27)*(1-prop_idu_male)/SUMPRODUCT(Population!$B152:$N152,'By group'!$B$27:$N$27))*Probability!AA152*'By group'!$B$24*'By group'!AA$23+(1-prop_idu_part)*SUMPRODUCT(Population!$BB152:$BN152,'By group'!$BB$27:$BN$27)*(1-prop_idu_male)/SUMPRODUCT(Population!$B152:$N152,'By group'!$B$27:$N$27)*Probability!BN152*'By group'!$B$24*'By group'!BN$23+Probability!AN152*Population!$DE152*(1-'By group'!AN$28*cond_eff)*'By group'!AN$23*prop_sw_use)*(1-Population!$DG152*circ_eff)</f>
        <v>4.4869424842765514E-5</v>
      </c>
      <c r="O152" s="190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group'!$BB$27:$BN$27)*prop_idu_male))*Probability!B152*Population!$DC152*(1-'By group'!O$28*'By group'!O$29)*'By group'!B$23+(1-prop_idu_part)*SUMPRODUCT(Population!$BB152:$BN152,'By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group'!$BB$27:$BN$27)*prop_idu_male)*Probability!BB152*Population!$DD152*(1-'By group'!BB$28*'By group'!BB$29)*'By group'!BB$23</f>
        <v>0</v>
      </c>
      <c r="P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group'!$BB$27:$BN$27)*prop_idu_male))*Probability!C152*Population!$DC152*(1-'By group'!P$28*'By group'!P$29)*'By group'!C$23+(1-prop_idu_part)*SUMPRODUCT(Population!$BB152:$BN152,'By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group'!$BB$27:$BN$27)*prop_idu_male)*Probability!BC152*Population!$DD152*(1-'By group'!BC$28*'By group'!BC$29)*'By group'!BC$23</f>
        <v>1.0723774714699679E-3</v>
      </c>
      <c r="Q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group'!$BB$27:$BN$27)*prop_idu_male))*Probability!D152*Population!$DC152*(1-'By group'!Q$28*'By group'!Q$29)*'By group'!D$23+(1-prop_idu_part)*SUMPRODUCT(Population!$BB152:$BN152,'By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group'!$BB$27:$BN$27)*prop_idu_male)*Probability!BD152*Population!$DD152*(1-'By group'!BD$28*'By group'!BD$29)*'By group'!BD$23</f>
        <v>1.5638277326503651E-3</v>
      </c>
      <c r="R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group'!$BB$27:$BN$27)*prop_idu_male))*Probability!E152*Population!$DC152*(1-'By group'!R$28*'By group'!R$29)*'By group'!E$23+(1-prop_idu_part)*SUMPRODUCT(Population!$BB152:$BN152,'By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group'!$BB$27:$BN$27)*prop_idu_male)*Probability!BE152*Population!$DD152*(1-'By group'!BE$28*'By group'!BE$29)*'By group'!BE$23</f>
        <v>1.8109180044723506E-3</v>
      </c>
      <c r="S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group'!$BB$27:$BN$27)*prop_idu_male))*Probability!F152*Population!$DC152*(1-'By group'!S$28*'By group'!S$29)*'By group'!F$23+(1-prop_idu_part)*SUMPRODUCT(Population!$BB152:$BN152,'By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group'!$BB$27:$BN$27)*prop_idu_male)*Probability!BF152*Population!$DD152*(1-'By group'!BF$28*'By group'!BF$29)*'By group'!BF$23</f>
        <v>9.6266257183668638E-4</v>
      </c>
      <c r="T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group'!$BB$27:$BN$27)*prop_idu_male))*Probability!G152*Population!$DC152*(1-'By group'!T$28*'By group'!T$29)*'By group'!G$23+(1-prop_idu_part)*SUMPRODUCT(Population!$BB152:$BN152,'By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group'!$BB$27:$BN$27)*prop_idu_male)*Probability!BG152*Population!$DD152*(1-'By group'!BG$28*'By group'!BG$29)*'By group'!BG$23</f>
        <v>5.7738717559127151E-4</v>
      </c>
      <c r="U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group'!$BB$27:$BN$27)*prop_idu_male))*Probability!H152*Population!$DC152*(1-'By group'!U$28*'By group'!U$29)*'By group'!H$23+(1-prop_idu_part)*SUMPRODUCT(Population!$BB152:$BN152,'By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group'!$BB$27:$BN$27)*prop_idu_male)*Probability!BH152*Population!$DD152*(1-'By group'!BH$28*'By group'!BH$29)*'By group'!BH$23</f>
        <v>4.8576653470946838E-4</v>
      </c>
      <c r="V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group'!$BB$27:$BN$27)*prop_idu_male))*Probability!I152*Population!$DC152*(1-'By group'!V$28*'By group'!V$29)*'By group'!I$23+(1-prop_idu_part)*SUMPRODUCT(Population!$BB152:$BN152,'By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group'!$BB$27:$BN$27)*prop_idu_male)*Probability!BI152*Population!$DD152*(1-'By group'!BI$28*'By group'!BI$29)*'By group'!BI$23</f>
        <v>0</v>
      </c>
      <c r="W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group'!$BB$27:$BN$27)*prop_idu_male))*Probability!J152*Population!$DC152*(1-'By group'!W$28*'By group'!W$29)*'By group'!J$23+(1-prop_idu_part)*SUMPRODUCT(Population!$BB152:$BN152,'By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group'!$BB$27:$BN$27)*prop_idu_male)*Probability!BJ152*Population!$DD152*(1-'By group'!BJ$28*'By group'!BJ$29)*'By group'!BJ$23</f>
        <v>0</v>
      </c>
      <c r="X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group'!$BB$27:$BN$27)*prop_idu_male))*Probability!K152*Population!$DC152*(1-'By group'!X$28*'By group'!X$29)*'By group'!K$23+(1-prop_idu_part)*SUMPRODUCT(Population!$BB152:$BN152,'By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group'!$BB$27:$BN$27)*prop_idu_male)*Probability!BK152*Population!$DD152*(1-'By group'!BK$28*'By group'!BK$29)*'By group'!BK$23</f>
        <v>0</v>
      </c>
      <c r="Y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group'!$BB$27:$BN$27)*prop_idu_male))*Probability!L152*Population!$DC152*(1-'By group'!Y$28*'By group'!Y$29)*'By group'!L$23+(1-prop_idu_part)*SUMPRODUCT(Population!$BB152:$BN152,'By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group'!$BB$27:$BN$27)*prop_idu_male)*Probability!BL152*Population!$DD152*(1-'By group'!BL$28*'By group'!BL$29)*'By group'!BL$23</f>
        <v>1.6272989519352104E-5</v>
      </c>
      <c r="Z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group'!$BB$27:$BN$27)*prop_idu_male))*Probability!M152*Population!$DC152*(1-'By group'!Z$28*'By group'!Z$29)*'By group'!M$23+(1-prop_idu_part)*SUMPRODUCT(Population!$BB152:$BN152,'By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group'!$BB$27:$BN$27)*prop_idu_male)*Probability!BM152*Population!$DD152*(1-'By group'!BM$28*'By group'!BM$29)*'By group'!BM$23</f>
        <v>2.5244044406548294E-5</v>
      </c>
      <c r="AA152" s="191">
        <f>(1-(1-prop_idu_part)*SUMPRODUCT(Population!$BB152:$BN152,'By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group'!$BB$27:$BN$27)*prop_idu_male))*Probability!N152*Population!$DC152*(1-'By group'!AA$28*'By group'!AA$29)*'By group'!N$23+(1-prop_idu_part)*SUMPRODUCT(Population!$BB152:$BN152,'By group'!$BB$27:$BN$27)*prop_idu_male/(SUMPRODUCT(Population!$B152:$N152,'By group'!$B$27:$N$27)-(1-prop_idu_part)*SUMPRODUCT(Population!$BB152:$BN152,'By group'!$BB$27:$BN$27)*(1-prop_idu_male)+(1-prop_idu_part)*SUMPRODUCT(Population!$BB152:$BN152,'By group'!$BB$27:$BN$27)*prop_idu_male)*Probability!BN152*Population!$DD152*(1-'By group'!BN$28*'By group'!BN$29)*'By group'!BN$23</f>
        <v>2.014872424327691E-5</v>
      </c>
      <c r="AB152" s="229">
        <f>Probability!B152*'By group'!$AB$24*'By group'!B$23</f>
        <v>0</v>
      </c>
      <c r="AC152" s="229">
        <f>Probability!C152*'By group'!$AB$24*'By group'!C$23</f>
        <v>5.0165061183733838E-2</v>
      </c>
      <c r="AD152" s="229">
        <f>Probability!D152*'By group'!$AB$24*'By group'!D$23</f>
        <v>7.3156837241813766E-2</v>
      </c>
      <c r="AE152" s="229">
        <f>Probability!E152*'By group'!$AB$24*'By group'!E$23</f>
        <v>8.4719014188356354E-2</v>
      </c>
      <c r="AF152" s="229">
        <f>Probability!F152*'By group'!$AB$24*'By group'!F$23</f>
        <v>4.5036822441317778E-2</v>
      </c>
      <c r="AG152" s="229">
        <f>Probability!G152*'By group'!$AB$24*'By group'!G$23</f>
        <v>2.7012743821048138E-2</v>
      </c>
      <c r="AH152" s="229">
        <f>Probability!H152*'By group'!$AB$24*'By group'!H$23</f>
        <v>2.272700211575077E-2</v>
      </c>
      <c r="AI152" s="229">
        <f>Probability!I152*'By group'!$AB$24*'By group'!I$23</f>
        <v>0</v>
      </c>
      <c r="AJ152" s="229">
        <f>Probability!J152*'By group'!$AB$24*'By group'!J$23</f>
        <v>0</v>
      </c>
      <c r="AK152" s="229">
        <f>Probability!K152*'By group'!$AB$24*'By group'!K$23</f>
        <v>0</v>
      </c>
      <c r="AL152" s="229">
        <f>Probability!L152*'By group'!$AB$24*'By group'!L$23</f>
        <v>7.6134742203058864E-4</v>
      </c>
      <c r="AM152" s="229">
        <f>Probability!M152*'By group'!$AB$24*'By group'!M$23</f>
        <v>1.1811040581971102E-3</v>
      </c>
      <c r="AN152" s="229">
        <f>Probability!N152*'By group'!$AB$24*'By group'!N$23</f>
        <v>9.4273861095322284E-4</v>
      </c>
      <c r="AO152" s="40">
        <f>Probability!AO152*'By group'!$AO$24*'By group'!AO$23</f>
        <v>0</v>
      </c>
      <c r="AP152" s="42">
        <f>Probability!AP152*'By group'!$AO$24*'By group'!AP$23</f>
        <v>6.8368912990626638E-3</v>
      </c>
      <c r="AQ152" s="42">
        <f>Probability!AQ152*'By group'!$AO$24*'By group'!AQ$23</f>
        <v>9.9631741400732343E-3</v>
      </c>
      <c r="AR152" s="42">
        <f>Probability!AR152*'By group'!$AO$24*'By group'!AR$23</f>
        <v>1.1523134778321016E-2</v>
      </c>
      <c r="AS152" s="42">
        <f>Probability!AS152*'By group'!$AO$24*'By group'!AS$23</f>
        <v>6.118556101111978E-3</v>
      </c>
      <c r="AT152" s="42">
        <f>Probability!AT152*'By group'!$AO$24*'By group'!AT$23</f>
        <v>3.6661531652771098E-3</v>
      </c>
      <c r="AU152" s="42">
        <f>Probability!AU152*'By group'!$AO$24*'By group'!AU$23</f>
        <v>3.0775540521445523E-3</v>
      </c>
      <c r="AV152" s="42">
        <f>Probability!AV152*'By group'!$AO$24*'By group'!AV$23</f>
        <v>0</v>
      </c>
      <c r="AW152" s="42">
        <f>Probability!AW152*'By group'!$AO$24*'By group'!AW$23</f>
        <v>0</v>
      </c>
      <c r="AX152" s="42">
        <f>Probability!AX152*'By group'!$AO$24*'By group'!AX$23</f>
        <v>0</v>
      </c>
      <c r="AY152" s="42">
        <f>Probability!AY152*'By group'!$AO$24*'By group'!AY$23</f>
        <v>1.0308083634630196E-4</v>
      </c>
      <c r="AZ152" s="42">
        <f>Probability!AZ152*'By group'!$AO$24*'By group'!AZ$23</f>
        <v>1.594170149502044E-4</v>
      </c>
      <c r="BA152" s="43">
        <f>Probability!BA152*'By group'!$AO$24*'By group'!BA$23</f>
        <v>1.266102972881861E-4</v>
      </c>
      <c r="BB152" s="191">
        <f>prop_idu_part*Probability!BB152*'By group'!$BB$24*'By group'!BB$23+Probability!BB152*'By group'!$BB$30*'By group'!BB$31</f>
        <v>0</v>
      </c>
      <c r="BC152" s="191">
        <f>prop_idu_part*Probability!BC152*'By group'!$BB$24*'By group'!BC$23+Probability!BC152*'By group'!$BB$30*'By group'!BC$31</f>
        <v>5.8639222739109764E-2</v>
      </c>
      <c r="BD152" s="191">
        <f>prop_idu_part*Probability!BD152*'By group'!$BB$24*'By group'!BD$23+Probability!BD152*'By group'!$BB$30*'By group'!BD$31</f>
        <v>0.13716232832426958</v>
      </c>
      <c r="BE152" s="191">
        <f>prop_idu_part*Probability!BE152*'By group'!$BB$24*'By group'!BE$23+Probability!BE152*'By group'!$BB$30*'By group'!BE$31</f>
        <v>0.13420551647671247</v>
      </c>
      <c r="BF152" s="191">
        <f>prop_idu_part*Probability!BF152*'By group'!$BB$24*'By group'!BF$23+Probability!BF152*'By group'!$BB$30*'By group'!BF$31</f>
        <v>4.3872254135309541E-2</v>
      </c>
      <c r="BG152" s="191">
        <f>prop_idu_part*Probability!BG152*'By group'!$BB$24*'By group'!BG$23+Probability!BG152*'By group'!$BB$30*'By group'!BG$31</f>
        <v>1.3398663804244858E-2</v>
      </c>
      <c r="BH152" s="191">
        <f>prop_idu_part*Probability!BH152*'By group'!$BB$24*'By group'!BH$23+Probability!BH152*'By group'!$BB$30*'By group'!BH$31</f>
        <v>1.0510377186891981E-2</v>
      </c>
      <c r="BI152" s="191">
        <f>prop_idu_part*Probability!BI152*'By group'!$BB$24*'By group'!BI$23+Probability!BI152*'By group'!$BB$30*'By group'!BI$31</f>
        <v>0</v>
      </c>
      <c r="BJ152" s="191">
        <f>prop_idu_part*Probability!BJ152*'By group'!$BB$24*'By group'!BJ$23+Probability!BJ152*'By group'!$BB$30*'By group'!BJ$31</f>
        <v>0</v>
      </c>
      <c r="BK152" s="191">
        <f>prop_idu_part*Probability!BK152*'By group'!$BB$24*'By group'!BK$23+Probability!BK152*'By group'!$BB$30*'By group'!BK$31</f>
        <v>0</v>
      </c>
      <c r="BL152" s="191">
        <f>prop_idu_part*Probability!BL152*'By group'!$BB$24*'By group'!BL$23+Probability!BL152*'By group'!$BB$30*'By group'!BL$31</f>
        <v>4.7680154397529619E-3</v>
      </c>
      <c r="BM152" s="191">
        <f>prop_idu_part*Probability!BM152*'By group'!$BB$24*'By group'!BM$23+Probability!BM152*'By group'!$BB$30*'By group'!BM$31</f>
        <v>2.3838622752511032E-3</v>
      </c>
      <c r="BN152" s="192">
        <f>prop_idu_part*Probability!BN152*'By group'!$BB$24*'By group'!BN$23+Probability!BN152*'By group'!$BB$30*'By group'!BN$31</f>
        <v>1.7348161848031955E-3</v>
      </c>
    </row>
    <row r="153" spans="1:66" x14ac:dyDescent="0.25">
      <c r="A153">
        <f t="shared" si="2"/>
        <v>74.5</v>
      </c>
      <c r="B153" s="190">
        <f>((1-(1-prop_idu_part)*SUMPRODUCT(Population!$BB153:$BN153,'By group'!$BB$27:$BN$27)*(1-prop_idu_male)/SUMPRODUCT(Population!$B153:$N153,'By group'!$B$27:$N$27))*Probability!O153*'By group'!$B$24*'By group'!O$23+(1-prop_idu_part)*SUMPRODUCT(Population!$BB153:$BN153,'By group'!$BB$27:$BN$27)*(1-prop_idu_male)/SUMPRODUCT(Population!$B153:$N153,'By group'!$B$27:$N$27)*Probability!BB153*'By group'!$B$24*'By group'!BB$23+Probability!AB153*Population!$DE153*(1-'By group'!AB$28*cond_eff)*'By group'!AB$23*prop_sw_use)*(1-Population!$DG153*circ_eff)</f>
        <v>0</v>
      </c>
      <c r="C153" s="191">
        <f>((1-(1-prop_idu_part)*SUMPRODUCT(Population!$BB153:$BN153,'By group'!$BB$27:$BN$27)*(1-prop_idu_male)/SUMPRODUCT(Population!$B153:$N153,'By group'!$B$27:$N$27))*Probability!P153*'By group'!$B$24*'By group'!P$23+(1-prop_idu_part)*SUMPRODUCT(Population!$BB153:$BN153,'By group'!$BB$27:$BN$27)*(1-prop_idu_male)/SUMPRODUCT(Population!$B153:$N153,'By group'!$B$27:$N$27)*Probability!BC153*'By group'!$B$24*'By group'!BC$23+Probability!AC153*Population!$DE153*(1-'By group'!AC$28*cond_eff)*'By group'!AC$23*prop_sw_use)*(1-Population!$DG153*circ_eff)</f>
        <v>2.3155919849070436E-3</v>
      </c>
      <c r="D153" s="191">
        <f>((1-(1-prop_idu_part)*SUMPRODUCT(Population!$BB153:$BN153,'By group'!$BB$27:$BN$27)*(1-prop_idu_male)/SUMPRODUCT(Population!$B153:$N153,'By group'!$B$27:$N$27))*Probability!Q153*'By group'!$B$24*'By group'!Q$23+(1-prop_idu_part)*SUMPRODUCT(Population!$BB153:$BN153,'By group'!$BB$27:$BN$27)*(1-prop_idu_male)/SUMPRODUCT(Population!$B153:$N153,'By group'!$B$27:$N$27)*Probability!BD153*'By group'!$B$24*'By group'!BD$23+Probability!AD153*Population!$DE153*(1-'By group'!AD$28*cond_eff)*'By group'!AD$23*prop_sw_use)*(1-Population!$DG153*circ_eff)</f>
        <v>3.3882044884092537E-3</v>
      </c>
      <c r="E153" s="191">
        <f>((1-(1-prop_idu_part)*SUMPRODUCT(Population!$BB153:$BN153,'By group'!$BB$27:$BN$27)*(1-prop_idu_male)/SUMPRODUCT(Population!$B153:$N153,'By group'!$B$27:$N$27))*Probability!R153*'By group'!$B$24*'By group'!R$23+(1-prop_idu_part)*SUMPRODUCT(Population!$BB153:$BN153,'By group'!$BB$27:$BN$27)*(1-prop_idu_male)/SUMPRODUCT(Population!$B153:$N153,'By group'!$B$27:$N$27)*Probability!BE153*'By group'!$B$24*'By group'!BE$23+Probability!AE153*Population!$DE153*(1-'By group'!AE$28*cond_eff)*'By group'!AE$23*prop_sw_use)*(1-Population!$DG153*circ_eff)</f>
        <v>3.9421924935291609E-3</v>
      </c>
      <c r="F153" s="191">
        <f>((1-(1-prop_idu_part)*SUMPRODUCT(Population!$BB153:$BN153,'By group'!$BB$27:$BN$27)*(1-prop_idu_male)/SUMPRODUCT(Population!$B153:$N153,'By group'!$B$27:$N$27))*Probability!S153*'By group'!$B$24*'By group'!S$23+(1-prop_idu_part)*SUMPRODUCT(Population!$BB153:$BN153,'By group'!$BB$27:$BN$27)*(1-prop_idu_male)/SUMPRODUCT(Population!$B153:$N153,'By group'!$B$27:$N$27)*Probability!BF153*'By group'!$B$24*'By group'!BF$23+Probability!AF153*Population!$DE153*(1-'By group'!AF$28*cond_eff)*'By group'!AF$23*prop_sw_use)*(1-Population!$DG153*circ_eff)</f>
        <v>2.1032154060186088E-3</v>
      </c>
      <c r="G153" s="191">
        <f>((1-(1-prop_idu_part)*SUMPRODUCT(Population!$BB153:$BN153,'By group'!$BB$27:$BN$27)*(1-prop_idu_male)/SUMPRODUCT(Population!$B153:$N153,'By group'!$B$27:$N$27))*Probability!T153*'By group'!$B$24*'By group'!T$23+(1-prop_idu_part)*SUMPRODUCT(Population!$BB153:$BN153,'By group'!$BB$27:$BN$27)*(1-prop_idu_male)/SUMPRODUCT(Population!$B153:$N153,'By group'!$B$27:$N$27)*Probability!BG153*'By group'!$B$24*'By group'!BG$23+Probability!AG153*Population!$DE153*(1-'By group'!AG$28*cond_eff)*'By group'!AG$23*prop_sw_use)*(1-Population!$DG153*circ_eff)</f>
        <v>1.2647812141494564E-3</v>
      </c>
      <c r="H153" s="191">
        <f>((1-(1-prop_idu_part)*SUMPRODUCT(Population!$BB153:$BN153,'By group'!$BB$27:$BN$27)*(1-prop_idu_male)/SUMPRODUCT(Population!$B153:$N153,'By group'!$B$27:$N$27))*Probability!U153*'By group'!$B$24*'By group'!U$23+(1-prop_idu_part)*SUMPRODUCT(Population!$BB153:$BN153,'By group'!$BB$27:$BN$27)*(1-prop_idu_male)/SUMPRODUCT(Population!$B153:$N153,'By group'!$B$27:$N$27)*Probability!BH153*'By group'!$B$24*'By group'!BH$23+Probability!AH153*Population!$DE153*(1-'By group'!AH$28*cond_eff)*'By group'!AH$23*prop_sw_use)*(1-Population!$DG153*circ_eff)</f>
        <v>1.0690368937482854E-3</v>
      </c>
      <c r="I153" s="191">
        <f>((1-(1-prop_idu_part)*SUMPRODUCT(Population!$BB153:$BN153,'By group'!$BB$27:$BN$27)*(1-prop_idu_male)/SUMPRODUCT(Population!$B153:$N153,'By group'!$B$27:$N$27))*Probability!V153*'By group'!$B$24*'By group'!V$23+(1-prop_idu_part)*SUMPRODUCT(Population!$BB153:$BN153,'By group'!$BB$27:$BN$27)*(1-prop_idu_male)/SUMPRODUCT(Population!$B153:$N153,'By group'!$B$27:$N$27)*Probability!BI153*'By group'!$B$24*'By group'!BI$23+Probability!AI153*Population!$DE153*(1-'By group'!AI$28*cond_eff)*'By group'!AI$23*prop_sw_use)*(1-Population!$DG153*circ_eff)</f>
        <v>0</v>
      </c>
      <c r="J153" s="191">
        <f>((1-(1-prop_idu_part)*SUMPRODUCT(Population!$BB153:$BN153,'By group'!$BB$27:$BN$27)*(1-prop_idu_male)/SUMPRODUCT(Population!$B153:$N153,'By group'!$B$27:$N$27))*Probability!W153*'By group'!$B$24*'By group'!W$23+(1-prop_idu_part)*SUMPRODUCT(Population!$BB153:$BN153,'By group'!$BB$27:$BN$27)*(1-prop_idu_male)/SUMPRODUCT(Population!$B153:$N153,'By group'!$B$27:$N$27)*Probability!BJ153*'By group'!$B$24*'By group'!BJ$23+Probability!AJ153*Population!$DE153*(1-'By group'!AJ$28*cond_eff)*'By group'!AJ$23*prop_sw_use)*(1-Population!$DG153*circ_eff)</f>
        <v>0</v>
      </c>
      <c r="K153" s="191">
        <f>((1-(1-prop_idu_part)*SUMPRODUCT(Population!$BB153:$BN153,'By group'!$BB$27:$BN$27)*(1-prop_idu_male)/SUMPRODUCT(Population!$B153:$N153,'By group'!$B$27:$N$27))*Probability!X153*'By group'!$B$24*'By group'!X$23+(1-prop_idu_part)*SUMPRODUCT(Population!$BB153:$BN153,'By group'!$BB$27:$BN$27)*(1-prop_idu_male)/SUMPRODUCT(Population!$B153:$N153,'By group'!$B$27:$N$27)*Probability!BK153*'By group'!$B$24*'By group'!BK$23+Probability!AK153*Population!$DE153*(1-'By group'!AK$28*cond_eff)*'By group'!AK$23*prop_sw_use)*(1-Population!$DG153*circ_eff)</f>
        <v>0</v>
      </c>
      <c r="L153" s="191">
        <f>((1-(1-prop_idu_part)*SUMPRODUCT(Population!$BB153:$BN153,'By group'!$BB$27:$BN$27)*(1-prop_idu_male)/SUMPRODUCT(Population!$B153:$N153,'By group'!$B$27:$N$27))*Probability!Y153*'By group'!$B$24*'By group'!Y$23+(1-prop_idu_part)*SUMPRODUCT(Population!$BB153:$BN153,'By group'!$BB$27:$BN$27)*(1-prop_idu_male)/SUMPRODUCT(Population!$B153:$N153,'By group'!$B$27:$N$27)*Probability!BL153*'By group'!$B$24*'By group'!BL$23+Probability!AL153*Population!$DE153*(1-'By group'!AL$28*cond_eff)*'By group'!AL$23*prop_sw_use)*(1-Population!$DG153*circ_eff)</f>
        <v>3.5826265113294591E-5</v>
      </c>
      <c r="M153" s="191">
        <f>((1-(1-prop_idu_part)*SUMPRODUCT(Population!$BB153:$BN153,'By group'!$BB$27:$BN$27)*(1-prop_idu_male)/SUMPRODUCT(Population!$B153:$N153,'By group'!$B$27:$N$27))*Probability!Z153*'By group'!$B$24*'By group'!Z$23+(1-prop_idu_part)*SUMPRODUCT(Population!$BB153:$BN153,'By group'!$BB$27:$BN$27)*(1-prop_idu_male)/SUMPRODUCT(Population!$B153:$N153,'By group'!$B$27:$N$27)*Probability!BM153*'By group'!$B$24*'By group'!BM$23+Probability!AM153*Population!$DE153*(1-'By group'!AM$28*cond_eff)*'By group'!AM$23*prop_sw_use)*(1-Population!$DG153*circ_eff)</f>
        <v>5.587084049502251E-5</v>
      </c>
      <c r="N153" s="191">
        <f>((1-(1-prop_idu_part)*SUMPRODUCT(Population!$BB153:$BN153,'By group'!$BB$27:$BN$27)*(1-prop_idu_male)/SUMPRODUCT(Population!$B153:$N153,'By group'!$B$27:$N$27))*Probability!AA153*'By group'!$B$24*'By group'!AA$23+(1-prop_idu_part)*SUMPRODUCT(Population!$BB153:$BN153,'By group'!$BB$27:$BN$27)*(1-prop_idu_male)/SUMPRODUCT(Population!$B153:$N153,'By group'!$B$27:$N$27)*Probability!BN153*'By group'!$B$24*'By group'!BN$23+Probability!AN153*Population!$DE153*(1-'By group'!AN$28*cond_eff)*'By group'!AN$23*prop_sw_use)*(1-Population!$DG153*circ_eff)</f>
        <v>4.4872437398772963E-5</v>
      </c>
      <c r="O153" s="190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group'!$BB$27:$BN$27)*prop_idu_male))*Probability!B153*Population!$DC153*(1-'By group'!O$28*'By group'!O$29)*'By group'!B$23+(1-prop_idu_part)*SUMPRODUCT(Population!$BB153:$BN153,'By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group'!$BB$27:$BN$27)*prop_idu_male)*Probability!BB153*Population!$DD153*(1-'By group'!BB$28*'By group'!BB$29)*'By group'!BB$23</f>
        <v>0</v>
      </c>
      <c r="P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group'!$BB$27:$BN$27)*prop_idu_male))*Probability!C153*Population!$DC153*(1-'By group'!P$28*'By group'!P$29)*'By group'!C$23+(1-prop_idu_part)*SUMPRODUCT(Population!$BB153:$BN153,'By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group'!$BB$27:$BN$27)*prop_idu_male)*Probability!BC153*Population!$DD153*(1-'By group'!BC$28*'By group'!BC$29)*'By group'!BC$23</f>
        <v>1.0723945587787103E-3</v>
      </c>
      <c r="Q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group'!$BB$27:$BN$27)*prop_idu_male))*Probability!D153*Population!$DC153*(1-'By group'!Q$28*'By group'!Q$29)*'By group'!D$23+(1-prop_idu_part)*SUMPRODUCT(Population!$BB153:$BN153,'By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group'!$BB$27:$BN$27)*prop_idu_male)*Probability!BD153*Population!$DD153*(1-'By group'!BD$28*'By group'!BD$29)*'By group'!BD$23</f>
        <v>1.5638581798529611E-3</v>
      </c>
      <c r="R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group'!$BB$27:$BN$27)*prop_idu_male))*Probability!E153*Population!$DC153*(1-'By group'!R$28*'By group'!R$29)*'By group'!E$23+(1-prop_idu_part)*SUMPRODUCT(Population!$BB153:$BN153,'By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group'!$BB$27:$BN$27)*prop_idu_male)*Probability!BE153*Population!$DD153*(1-'By group'!BE$28*'By group'!BE$29)*'By group'!BE$23</f>
        <v>1.8109637198021134E-3</v>
      </c>
      <c r="S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group'!$BB$27:$BN$27)*prop_idu_male))*Probability!F153*Population!$DC153*(1-'By group'!S$28*'By group'!S$29)*'By group'!F$23+(1-prop_idu_part)*SUMPRODUCT(Population!$BB153:$BN153,'By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group'!$BB$27:$BN$27)*prop_idu_male)*Probability!BF153*Population!$DD153*(1-'By group'!BF$28*'By group'!BF$29)*'By group'!BF$23</f>
        <v>9.6269170856992593E-4</v>
      </c>
      <c r="T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group'!$BB$27:$BN$27)*prop_idu_male))*Probability!G153*Population!$DC153*(1-'By group'!T$28*'By group'!T$29)*'By group'!G$23+(1-prop_idu_part)*SUMPRODUCT(Population!$BB153:$BN153,'By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group'!$BB$27:$BN$27)*prop_idu_male)*Probability!BG153*Population!$DD153*(1-'By group'!BG$28*'By group'!BG$29)*'By group'!BG$23</f>
        <v>5.7740702223976043E-4</v>
      </c>
      <c r="U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group'!$BB$27:$BN$27)*prop_idu_male))*Probability!H153*Population!$DC153*(1-'By group'!U$28*'By group'!U$29)*'By group'!H$23+(1-prop_idu_part)*SUMPRODUCT(Population!$BB153:$BN153,'By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group'!$BB$27:$BN$27)*prop_idu_male)*Probability!BH153*Population!$DD153*(1-'By group'!BH$28*'By group'!BH$29)*'By group'!BH$23</f>
        <v>4.8578724659100023E-4</v>
      </c>
      <c r="V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group'!$BB$27:$BN$27)*prop_idu_male))*Probability!I153*Population!$DC153*(1-'By group'!V$28*'By group'!V$29)*'By group'!I$23+(1-prop_idu_part)*SUMPRODUCT(Population!$BB153:$BN153,'By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group'!$BB$27:$BN$27)*prop_idu_male)*Probability!BI153*Population!$DD153*(1-'By group'!BI$28*'By group'!BI$29)*'By group'!BI$23</f>
        <v>0</v>
      </c>
      <c r="W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group'!$BB$27:$BN$27)*prop_idu_male))*Probability!J153*Population!$DC153*(1-'By group'!W$28*'By group'!W$29)*'By group'!J$23+(1-prop_idu_part)*SUMPRODUCT(Population!$BB153:$BN153,'By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group'!$BB$27:$BN$27)*prop_idu_male)*Probability!BJ153*Population!$DD153*(1-'By group'!BJ$28*'By group'!BJ$29)*'By group'!BJ$23</f>
        <v>0</v>
      </c>
      <c r="X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group'!$BB$27:$BN$27)*prop_idu_male))*Probability!K153*Population!$DC153*(1-'By group'!X$28*'By group'!X$29)*'By group'!K$23+(1-prop_idu_part)*SUMPRODUCT(Population!$BB153:$BN153,'By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group'!$BB$27:$BN$27)*prop_idu_male)*Probability!BK153*Population!$DD153*(1-'By group'!BK$28*'By group'!BK$29)*'By group'!BK$23</f>
        <v>0</v>
      </c>
      <c r="Y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group'!$BB$27:$BN$27)*prop_idu_male))*Probability!L153*Population!$DC153*(1-'By group'!Y$28*'By group'!Y$29)*'By group'!L$23+(1-prop_idu_part)*SUMPRODUCT(Population!$BB153:$BN153,'By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group'!$BB$27:$BN$27)*prop_idu_male)*Probability!BL153*Population!$DD153*(1-'By group'!BL$28*'By group'!BL$29)*'By group'!BL$23</f>
        <v>1.627369975459012E-5</v>
      </c>
      <c r="Z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group'!$BB$27:$BN$27)*prop_idu_male))*Probability!M153*Population!$DC153*(1-'By group'!Z$28*'By group'!Z$29)*'By group'!M$23+(1-prop_idu_part)*SUMPRODUCT(Population!$BB153:$BN153,'By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group'!$BB$27:$BN$27)*prop_idu_male)*Probability!BM153*Population!$DD153*(1-'By group'!BM$28*'By group'!BM$29)*'By group'!BM$23</f>
        <v>2.524542432795384E-5</v>
      </c>
      <c r="AA153" s="191">
        <f>(1-(1-prop_idu_part)*SUMPRODUCT(Population!$BB153:$BN153,'By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group'!$BB$27:$BN$27)*prop_idu_male))*Probability!N153*Population!$DC153*(1-'By group'!AA$28*'By group'!AA$29)*'By group'!N$23+(1-prop_idu_part)*SUMPRODUCT(Population!$BB153:$BN153,'By group'!$BB$27:$BN$27)*prop_idu_male/(SUMPRODUCT(Population!$B153:$N153,'By group'!$B$27:$N$27)-(1-prop_idu_part)*SUMPRODUCT(Population!$BB153:$BN153,'By group'!$BB$27:$BN$27)*(1-prop_idu_male)+(1-prop_idu_part)*SUMPRODUCT(Population!$BB153:$BN153,'By group'!$BB$27:$BN$27)*prop_idu_male)*Probability!BN153*Population!$DD153*(1-'By group'!BN$28*'By group'!BN$29)*'By group'!BN$23</f>
        <v>2.0150100792497194E-5</v>
      </c>
      <c r="AB153" s="229">
        <f>Probability!B153*'By group'!$AB$24*'By group'!B$23</f>
        <v>0</v>
      </c>
      <c r="AC153" s="229">
        <f>Probability!C153*'By group'!$AB$24*'By group'!C$23</f>
        <v>5.0166304228893371E-2</v>
      </c>
      <c r="AD153" s="229">
        <f>Probability!D153*'By group'!$AB$24*'By group'!D$23</f>
        <v>7.3158908704515344E-2</v>
      </c>
      <c r="AE153" s="229">
        <f>Probability!E153*'By group'!$AB$24*'By group'!E$23</f>
        <v>8.4721902346409583E-2</v>
      </c>
      <c r="AF153" s="229">
        <f>Probability!F153*'By group'!$AB$24*'By group'!F$23</f>
        <v>4.5038584029608447E-2</v>
      </c>
      <c r="AG153" s="229">
        <f>Probability!G153*'By group'!$AB$24*'By group'!G$23</f>
        <v>2.7013911351631382E-2</v>
      </c>
      <c r="AH153" s="229">
        <f>Probability!H153*'By group'!$AB$24*'By group'!H$23</f>
        <v>2.2728172264395222E-2</v>
      </c>
      <c r="AI153" s="229">
        <f>Probability!I153*'By group'!$AB$24*'By group'!I$23</f>
        <v>0</v>
      </c>
      <c r="AJ153" s="229">
        <f>Probability!J153*'By group'!$AB$24*'By group'!J$23</f>
        <v>0</v>
      </c>
      <c r="AK153" s="229">
        <f>Probability!K153*'By group'!$AB$24*'By group'!K$23</f>
        <v>0</v>
      </c>
      <c r="AL153" s="229">
        <f>Probability!L153*'By group'!$AB$24*'By group'!L$23</f>
        <v>7.6138738887669341E-4</v>
      </c>
      <c r="AM153" s="229">
        <f>Probability!M153*'By group'!$AB$24*'By group'!M$23</f>
        <v>1.1811790756964869E-3</v>
      </c>
      <c r="AN153" s="229">
        <f>Probability!N153*'By group'!$AB$24*'By group'!N$23</f>
        <v>9.4281136446545141E-4</v>
      </c>
      <c r="AO153" s="40">
        <f>Probability!AO153*'By group'!$AO$24*'By group'!AO$23</f>
        <v>0</v>
      </c>
      <c r="AP153" s="42">
        <f>Probability!AP153*'By group'!$AO$24*'By group'!AP$23</f>
        <v>6.8410242935897361E-3</v>
      </c>
      <c r="AQ153" s="42">
        <f>Probability!AQ153*'By group'!$AO$24*'By group'!AQ$23</f>
        <v>9.9696030901773904E-3</v>
      </c>
      <c r="AR153" s="42">
        <f>Probability!AR153*'By group'!$AO$24*'By group'!AR$23</f>
        <v>1.1531343862500765E-2</v>
      </c>
      <c r="AS153" s="42">
        <f>Probability!AS153*'By group'!$AO$24*'By group'!AS$23</f>
        <v>6.1232739498546804E-3</v>
      </c>
      <c r="AT153" s="42">
        <f>Probability!AT153*'By group'!$AO$24*'By group'!AT$23</f>
        <v>3.6691571035053936E-3</v>
      </c>
      <c r="AU153" s="42">
        <f>Probability!AU153*'By group'!$AO$24*'By group'!AU$23</f>
        <v>3.0803864244761097E-3</v>
      </c>
      <c r="AV153" s="42">
        <f>Probability!AV153*'By group'!$AO$24*'By group'!AV$23</f>
        <v>0</v>
      </c>
      <c r="AW153" s="42">
        <f>Probability!AW153*'By group'!$AO$24*'By group'!AW$23</f>
        <v>0</v>
      </c>
      <c r="AX153" s="42">
        <f>Probability!AX153*'By group'!$AO$24*'By group'!AX$23</f>
        <v>0</v>
      </c>
      <c r="AY153" s="42">
        <f>Probability!AY153*'By group'!$AO$24*'By group'!AY$23</f>
        <v>1.031765640163766E-4</v>
      </c>
      <c r="AZ153" s="42">
        <f>Probability!AZ153*'By group'!$AO$24*'By group'!AZ$23</f>
        <v>1.5958636239305355E-4</v>
      </c>
      <c r="BA153" s="43">
        <f>Probability!BA153*'By group'!$AO$24*'By group'!BA$23</f>
        <v>1.2676978781554703E-4</v>
      </c>
      <c r="BB153" s="191">
        <f>prop_idu_part*Probability!BB153*'By group'!$BB$24*'By group'!BB$23+Probability!BB153*'By group'!$BB$30*'By group'!BB$31</f>
        <v>0</v>
      </c>
      <c r="BC153" s="191">
        <f>prop_idu_part*Probability!BC153*'By group'!$BB$24*'By group'!BC$23+Probability!BC153*'By group'!$BB$30*'By group'!BC$31</f>
        <v>5.863918061919457E-2</v>
      </c>
      <c r="BD153" s="191">
        <f>prop_idu_part*Probability!BD153*'By group'!$BB$24*'By group'!BD$23+Probability!BD153*'By group'!$BB$30*'By group'!BD$31</f>
        <v>0.13716238237296396</v>
      </c>
      <c r="BE153" s="191">
        <f>prop_idu_part*Probability!BE153*'By group'!$BB$24*'By group'!BE$23+Probability!BE153*'By group'!$BB$30*'By group'!BE$31</f>
        <v>0.13420581095887804</v>
      </c>
      <c r="BF153" s="191">
        <f>prop_idu_part*Probability!BF153*'By group'!$BB$24*'By group'!BF$23+Probability!BF153*'By group'!$BB$30*'By group'!BF$31</f>
        <v>4.3872419976858014E-2</v>
      </c>
      <c r="BG153" s="191">
        <f>prop_idu_part*Probability!BG153*'By group'!$BB$24*'By group'!BG$23+Probability!BG153*'By group'!$BB$30*'By group'!BG$31</f>
        <v>1.3398731607132062E-2</v>
      </c>
      <c r="BH153" s="191">
        <f>prop_idu_part*Probability!BH153*'By group'!$BB$24*'By group'!BH$23+Probability!BH153*'By group'!$BB$30*'By group'!BH$31</f>
        <v>1.0510457023367841E-2</v>
      </c>
      <c r="BI153" s="191">
        <f>prop_idu_part*Probability!BI153*'By group'!$BB$24*'By group'!BI$23+Probability!BI153*'By group'!$BB$30*'By group'!BI$31</f>
        <v>0</v>
      </c>
      <c r="BJ153" s="191">
        <f>prop_idu_part*Probability!BJ153*'By group'!$BB$24*'By group'!BJ$23+Probability!BJ153*'By group'!$BB$30*'By group'!BJ$31</f>
        <v>0</v>
      </c>
      <c r="BK153" s="191">
        <f>prop_idu_part*Probability!BK153*'By group'!$BB$24*'By group'!BK$23+Probability!BK153*'By group'!$BB$30*'By group'!BK$31</f>
        <v>0</v>
      </c>
      <c r="BL153" s="191">
        <f>prop_idu_part*Probability!BL153*'By group'!$BB$24*'By group'!BL$23+Probability!BL153*'By group'!$BB$30*'By group'!BL$31</f>
        <v>4.7680529508294699E-3</v>
      </c>
      <c r="BM153" s="191">
        <f>prop_idu_part*Probability!BM153*'By group'!$BB$24*'By group'!BM$23+Probability!BM153*'By group'!$BB$30*'By group'!BM$31</f>
        <v>2.3838892521405313E-3</v>
      </c>
      <c r="BN153" s="192">
        <f>prop_idu_part*Probability!BN153*'By group'!$BB$24*'By group'!BN$23+Probability!BN153*'By group'!$BB$30*'By group'!BN$31</f>
        <v>1.7348436242079102E-3</v>
      </c>
    </row>
    <row r="154" spans="1:66" x14ac:dyDescent="0.25">
      <c r="A154">
        <f t="shared" si="2"/>
        <v>75</v>
      </c>
      <c r="B154" s="190">
        <f>((1-(1-prop_idu_part)*SUMPRODUCT(Population!$BB154:$BN154,'By group'!$BB$27:$BN$27)*(1-prop_idu_male)/SUMPRODUCT(Population!$B154:$N154,'By group'!$B$27:$N$27))*Probability!O154*'By group'!$B$24*'By group'!O$23+(1-prop_idu_part)*SUMPRODUCT(Population!$BB154:$BN154,'By group'!$BB$27:$BN$27)*(1-prop_idu_male)/SUMPRODUCT(Population!$B154:$N154,'By group'!$B$27:$N$27)*Probability!BB154*'By group'!$B$24*'By group'!BB$23+Probability!AB154*Population!$DE154*(1-'By group'!AB$28*cond_eff)*'By group'!AB$23*prop_sw_use)*(1-Population!$DG154*circ_eff)</f>
        <v>0</v>
      </c>
      <c r="C154" s="191">
        <f>((1-(1-prop_idu_part)*SUMPRODUCT(Population!$BB154:$BN154,'By group'!$BB$27:$BN$27)*(1-prop_idu_male)/SUMPRODUCT(Population!$B154:$N154,'By group'!$B$27:$N$27))*Probability!P154*'By group'!$B$24*'By group'!P$23+(1-prop_idu_part)*SUMPRODUCT(Population!$BB154:$BN154,'By group'!$BB$27:$BN$27)*(1-prop_idu_male)/SUMPRODUCT(Population!$B154:$N154,'By group'!$B$27:$N$27)*Probability!BC154*'By group'!$B$24*'By group'!BC$23+Probability!AC154*Population!$DE154*(1-'By group'!AC$28*cond_eff)*'By group'!AC$23*prop_sw_use)*(1-Population!$DG154*circ_eff)</f>
        <v>2.3156299746186506E-3</v>
      </c>
      <c r="D154" s="191">
        <f>((1-(1-prop_idu_part)*SUMPRODUCT(Population!$BB154:$BN154,'By group'!$BB$27:$BN$27)*(1-prop_idu_male)/SUMPRODUCT(Population!$B154:$N154,'By group'!$B$27:$N$27))*Probability!Q154*'By group'!$B$24*'By group'!Q$23+(1-prop_idu_part)*SUMPRODUCT(Population!$BB154:$BN154,'By group'!$BB$27:$BN$27)*(1-prop_idu_male)/SUMPRODUCT(Population!$B154:$N154,'By group'!$B$27:$N$27)*Probability!BD154*'By group'!$B$24*'By group'!BD$23+Probability!AD154*Population!$DE154*(1-'By group'!AD$28*cond_eff)*'By group'!AD$23*prop_sw_use)*(1-Population!$DG154*circ_eff)</f>
        <v>3.388270515955724E-3</v>
      </c>
      <c r="E154" s="191">
        <f>((1-(1-prop_idu_part)*SUMPRODUCT(Population!$BB154:$BN154,'By group'!$BB$27:$BN$27)*(1-prop_idu_male)/SUMPRODUCT(Population!$B154:$N154,'By group'!$B$27:$N$27))*Probability!R154*'By group'!$B$24*'By group'!R$23+(1-prop_idu_part)*SUMPRODUCT(Population!$BB154:$BN154,'By group'!$BB$27:$BN$27)*(1-prop_idu_male)/SUMPRODUCT(Population!$B154:$N154,'By group'!$B$27:$N$27)*Probability!BE154*'By group'!$B$24*'By group'!BE$23+Probability!AE154*Population!$DE154*(1-'By group'!AE$28*cond_eff)*'By group'!AE$23*prop_sw_use)*(1-Population!$DG154*circ_eff)</f>
        <v>3.9422893509187358E-3</v>
      </c>
      <c r="F154" s="191">
        <f>((1-(1-prop_idu_part)*SUMPRODUCT(Population!$BB154:$BN154,'By group'!$BB$27:$BN$27)*(1-prop_idu_male)/SUMPRODUCT(Population!$B154:$N154,'By group'!$B$27:$N$27))*Probability!S154*'By group'!$B$24*'By group'!S$23+(1-prop_idu_part)*SUMPRODUCT(Population!$BB154:$BN154,'By group'!$BB$27:$BN$27)*(1-prop_idu_male)/SUMPRODUCT(Population!$B154:$N154,'By group'!$B$27:$N$27)*Probability!BF154*'By group'!$B$24*'By group'!BF$23+Probability!AF154*Population!$DE154*(1-'By group'!AF$28*cond_eff)*'By group'!AF$23*prop_sw_use)*(1-Population!$DG154*circ_eff)</f>
        <v>2.1032764603979544E-3</v>
      </c>
      <c r="G154" s="191">
        <f>((1-(1-prop_idu_part)*SUMPRODUCT(Population!$BB154:$BN154,'By group'!$BB$27:$BN$27)*(1-prop_idu_male)/SUMPRODUCT(Population!$B154:$N154,'By group'!$B$27:$N$27))*Probability!T154*'By group'!$B$24*'By group'!T$23+(1-prop_idu_part)*SUMPRODUCT(Population!$BB154:$BN154,'By group'!$BB$27:$BN$27)*(1-prop_idu_male)/SUMPRODUCT(Population!$B154:$N154,'By group'!$B$27:$N$27)*Probability!BG154*'By group'!$B$24*'By group'!BG$23+Probability!AG154*Population!$DE154*(1-'By group'!AG$28*cond_eff)*'By group'!AG$23*prop_sw_use)*(1-Population!$DG154*circ_eff)</f>
        <v>1.2648226085237432E-3</v>
      </c>
      <c r="H154" s="191">
        <f>((1-(1-prop_idu_part)*SUMPRODUCT(Population!$BB154:$BN154,'By group'!$BB$27:$BN$27)*(1-prop_idu_male)/SUMPRODUCT(Population!$B154:$N154,'By group'!$B$27:$N$27))*Probability!U154*'By group'!$B$24*'By group'!U$23+(1-prop_idu_part)*SUMPRODUCT(Population!$BB154:$BN154,'By group'!$BB$27:$BN$27)*(1-prop_idu_male)/SUMPRODUCT(Population!$B154:$N154,'By group'!$B$27:$N$27)*Probability!BH154*'By group'!$B$24*'By group'!BH$23+Probability!AH154*Population!$DE154*(1-'By group'!AH$28*cond_eff)*'By group'!AH$23*prop_sw_use)*(1-Population!$DG154*circ_eff)</f>
        <v>1.069080051685998E-3</v>
      </c>
      <c r="I154" s="191">
        <f>((1-(1-prop_idu_part)*SUMPRODUCT(Population!$BB154:$BN154,'By group'!$BB$27:$BN$27)*(1-prop_idu_male)/SUMPRODUCT(Population!$B154:$N154,'By group'!$B$27:$N$27))*Probability!V154*'By group'!$B$24*'By group'!V$23+(1-prop_idu_part)*SUMPRODUCT(Population!$BB154:$BN154,'By group'!$BB$27:$BN$27)*(1-prop_idu_male)/SUMPRODUCT(Population!$B154:$N154,'By group'!$B$27:$N$27)*Probability!BI154*'By group'!$B$24*'By group'!BI$23+Probability!AI154*Population!$DE154*(1-'By group'!AI$28*cond_eff)*'By group'!AI$23*prop_sw_use)*(1-Population!$DG154*circ_eff)</f>
        <v>0</v>
      </c>
      <c r="J154" s="191">
        <f>((1-(1-prop_idu_part)*SUMPRODUCT(Population!$BB154:$BN154,'By group'!$BB$27:$BN$27)*(1-prop_idu_male)/SUMPRODUCT(Population!$B154:$N154,'By group'!$B$27:$N$27))*Probability!W154*'By group'!$B$24*'By group'!W$23+(1-prop_idu_part)*SUMPRODUCT(Population!$BB154:$BN154,'By group'!$BB$27:$BN$27)*(1-prop_idu_male)/SUMPRODUCT(Population!$B154:$N154,'By group'!$B$27:$N$27)*Probability!BJ154*'By group'!$B$24*'By group'!BJ$23+Probability!AJ154*Population!$DE154*(1-'By group'!AJ$28*cond_eff)*'By group'!AJ$23*prop_sw_use)*(1-Population!$DG154*circ_eff)</f>
        <v>0</v>
      </c>
      <c r="K154" s="191">
        <f>((1-(1-prop_idu_part)*SUMPRODUCT(Population!$BB154:$BN154,'By group'!$BB$27:$BN$27)*(1-prop_idu_male)/SUMPRODUCT(Population!$B154:$N154,'By group'!$B$27:$N$27))*Probability!X154*'By group'!$B$24*'By group'!X$23+(1-prop_idu_part)*SUMPRODUCT(Population!$BB154:$BN154,'By group'!$BB$27:$BN$27)*(1-prop_idu_male)/SUMPRODUCT(Population!$B154:$N154,'By group'!$B$27:$N$27)*Probability!BK154*'By group'!$B$24*'By group'!BK$23+Probability!AK154*Population!$DE154*(1-'By group'!AK$28*cond_eff)*'By group'!AK$23*prop_sw_use)*(1-Population!$DG154*circ_eff)</f>
        <v>0</v>
      </c>
      <c r="L154" s="191">
        <f>((1-(1-prop_idu_part)*SUMPRODUCT(Population!$BB154:$BN154,'By group'!$BB$27:$BN$27)*(1-prop_idu_male)/SUMPRODUCT(Population!$B154:$N154,'By group'!$B$27:$N$27))*Probability!Y154*'By group'!$B$24*'By group'!Y$23+(1-prop_idu_part)*SUMPRODUCT(Population!$BB154:$BN154,'By group'!$BB$27:$BN$27)*(1-prop_idu_male)/SUMPRODUCT(Population!$B154:$N154,'By group'!$B$27:$N$27)*Probability!BL154*'By group'!$B$24*'By group'!BL$23+Probability!AL154*Population!$DE154*(1-'By group'!AL$28*cond_eff)*'By group'!AL$23*prop_sw_use)*(1-Population!$DG154*circ_eff)</f>
        <v>3.5827741696166575E-5</v>
      </c>
      <c r="M154" s="191">
        <f>((1-(1-prop_idu_part)*SUMPRODUCT(Population!$BB154:$BN154,'By group'!$BB$27:$BN$27)*(1-prop_idu_male)/SUMPRODUCT(Population!$B154:$N154,'By group'!$B$27:$N$27))*Probability!Z154*'By group'!$B$24*'By group'!Z$23+(1-prop_idu_part)*SUMPRODUCT(Population!$BB154:$BN154,'By group'!$BB$27:$BN$27)*(1-prop_idu_male)/SUMPRODUCT(Population!$B154:$N154,'By group'!$B$27:$N$27)*Probability!BM154*'By group'!$B$24*'By group'!BM$23+Probability!AM154*Population!$DE154*(1-'By group'!AM$28*cond_eff)*'By group'!AM$23*prop_sw_use)*(1-Population!$DG154*circ_eff)</f>
        <v>5.5873720106602811E-5</v>
      </c>
      <c r="N154" s="191">
        <f>((1-(1-prop_idu_part)*SUMPRODUCT(Population!$BB154:$BN154,'By group'!$BB$27:$BN$27)*(1-prop_idu_male)/SUMPRODUCT(Population!$B154:$N154,'By group'!$B$27:$N$27))*Probability!AA154*'By group'!$B$24*'By group'!AA$23+(1-prop_idu_part)*SUMPRODUCT(Population!$BB154:$BN154,'By group'!$BB$27:$BN$27)*(1-prop_idu_male)/SUMPRODUCT(Population!$B154:$N154,'By group'!$B$27:$N$27)*Probability!BN154*'By group'!$B$24*'By group'!BN$23+Probability!AN154*Population!$DE154*(1-'By group'!AN$28*cond_eff)*'By group'!AN$23*prop_sw_use)*(1-Population!$DG154*circ_eff)</f>
        <v>4.4875362922743432E-5</v>
      </c>
      <c r="O154" s="190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group'!$BB$27:$BN$27)*prop_idu_male))*Probability!B154*Population!$DC154*(1-'By group'!O$28*'By group'!O$29)*'By group'!B$23+(1-prop_idu_part)*SUMPRODUCT(Population!$BB154:$BN154,'By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group'!$BB$27:$BN$27)*prop_idu_male)*Probability!BB154*Population!$DD154*(1-'By group'!BB$28*'By group'!BB$29)*'By group'!BB$23</f>
        <v>0</v>
      </c>
      <c r="P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group'!$BB$27:$BN$27)*prop_idu_male))*Probability!C154*Population!$DC154*(1-'By group'!P$28*'By group'!P$29)*'By group'!C$23+(1-prop_idu_part)*SUMPRODUCT(Population!$BB154:$BN154,'By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group'!$BB$27:$BN$27)*prop_idu_male)*Probability!BC154*Population!$DD154*(1-'By group'!BC$28*'By group'!BC$29)*'By group'!BC$23</f>
        <v>1.0724111042907547E-3</v>
      </c>
      <c r="Q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group'!$BB$27:$BN$27)*prop_idu_male))*Probability!D154*Population!$DC154*(1-'By group'!Q$28*'By group'!Q$29)*'By group'!D$23+(1-prop_idu_part)*SUMPRODUCT(Population!$BB154:$BN154,'By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group'!$BB$27:$BN$27)*prop_idu_male)*Probability!BD154*Population!$DD154*(1-'By group'!BD$28*'By group'!BD$29)*'By group'!BD$23</f>
        <v>1.5638876560848498E-3</v>
      </c>
      <c r="R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group'!$BB$27:$BN$27)*prop_idu_male))*Probability!E154*Population!$DC154*(1-'By group'!R$28*'By group'!R$29)*'By group'!E$23+(1-prop_idu_part)*SUMPRODUCT(Population!$BB154:$BN154,'By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group'!$BB$27:$BN$27)*prop_idu_male)*Probability!BE154*Population!$DD154*(1-'By group'!BE$28*'By group'!BE$29)*'By group'!BE$23</f>
        <v>1.8110079676734547E-3</v>
      </c>
      <c r="S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group'!$BB$27:$BN$27)*prop_idu_male))*Probability!F154*Population!$DC154*(1-'By group'!S$28*'By group'!S$29)*'By group'!F$23+(1-prop_idu_part)*SUMPRODUCT(Population!$BB154:$BN154,'By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group'!$BB$27:$BN$27)*prop_idu_male)*Probability!BF154*Population!$DD154*(1-'By group'!BF$28*'By group'!BF$29)*'By group'!BF$23</f>
        <v>9.6271990797966922E-4</v>
      </c>
      <c r="T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group'!$BB$27:$BN$27)*prop_idu_male))*Probability!G154*Population!$DC154*(1-'By group'!T$28*'By group'!T$29)*'By group'!G$23+(1-prop_idu_part)*SUMPRODUCT(Population!$BB154:$BN154,'By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group'!$BB$27:$BN$27)*prop_idu_male)*Probability!BG154*Population!$DD154*(1-'By group'!BG$28*'By group'!BG$29)*'By group'!BG$23</f>
        <v>5.7742623237074561E-4</v>
      </c>
      <c r="U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group'!$BB$27:$BN$27)*prop_idu_male))*Probability!H154*Population!$DC154*(1-'By group'!U$28*'By group'!U$29)*'By group'!H$23+(1-prop_idu_part)*SUMPRODUCT(Population!$BB154:$BN154,'By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group'!$BB$27:$BN$27)*prop_idu_male)*Probability!BH154*Population!$DD154*(1-'By group'!BH$28*'By group'!BH$29)*'By group'!BH$23</f>
        <v>4.8580731323391205E-4</v>
      </c>
      <c r="V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group'!$BB$27:$BN$27)*prop_idu_male))*Probability!I154*Population!$DC154*(1-'By group'!V$28*'By group'!V$29)*'By group'!I$23+(1-prop_idu_part)*SUMPRODUCT(Population!$BB154:$BN154,'By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group'!$BB$27:$BN$27)*prop_idu_male)*Probability!BI154*Population!$DD154*(1-'By group'!BI$28*'By group'!BI$29)*'By group'!BI$23</f>
        <v>0</v>
      </c>
      <c r="W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group'!$BB$27:$BN$27)*prop_idu_male))*Probability!J154*Population!$DC154*(1-'By group'!W$28*'By group'!W$29)*'By group'!J$23+(1-prop_idu_part)*SUMPRODUCT(Population!$BB154:$BN154,'By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group'!$BB$27:$BN$27)*prop_idu_male)*Probability!BJ154*Population!$DD154*(1-'By group'!BJ$28*'By group'!BJ$29)*'By group'!BJ$23</f>
        <v>0</v>
      </c>
      <c r="X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group'!$BB$27:$BN$27)*prop_idu_male))*Probability!K154*Population!$DC154*(1-'By group'!X$28*'By group'!X$29)*'By group'!K$23+(1-prop_idu_part)*SUMPRODUCT(Population!$BB154:$BN154,'By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group'!$BB$27:$BN$27)*prop_idu_male)*Probability!BK154*Population!$DD154*(1-'By group'!BK$28*'By group'!BK$29)*'By group'!BK$23</f>
        <v>0</v>
      </c>
      <c r="Y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group'!$BB$27:$BN$27)*prop_idu_male))*Probability!L154*Population!$DC154*(1-'By group'!Y$28*'By group'!Y$29)*'By group'!L$23+(1-prop_idu_part)*SUMPRODUCT(Population!$BB154:$BN154,'By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group'!$BB$27:$BN$27)*prop_idu_male)*Probability!BL154*Population!$DD154*(1-'By group'!BL$28*'By group'!BL$29)*'By group'!BL$23</f>
        <v>1.6274387477085398E-5</v>
      </c>
      <c r="Z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group'!$BB$27:$BN$27)*prop_idu_male))*Probability!M154*Population!$DC154*(1-'By group'!Z$28*'By group'!Z$29)*'By group'!M$23+(1-prop_idu_part)*SUMPRODUCT(Population!$BB154:$BN154,'By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group'!$BB$27:$BN$27)*prop_idu_male)*Probability!BM154*Population!$DD154*(1-'By group'!BM$28*'By group'!BM$29)*'By group'!BM$23</f>
        <v>2.524676201712479E-5</v>
      </c>
      <c r="AA154" s="191">
        <f>(1-(1-prop_idu_part)*SUMPRODUCT(Population!$BB154:$BN154,'By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group'!$BB$27:$BN$27)*prop_idu_male))*Probability!N154*Population!$DC154*(1-'By group'!AA$28*'By group'!AA$29)*'By group'!N$23+(1-prop_idu_part)*SUMPRODUCT(Population!$BB154:$BN154,'By group'!$BB$27:$BN$27)*prop_idu_male/(SUMPRODUCT(Population!$B154:$N154,'By group'!$B$27:$N$27)-(1-prop_idu_part)*SUMPRODUCT(Population!$BB154:$BN154,'By group'!$BB$27:$BN$27)*(1-prop_idu_male)+(1-prop_idu_part)*SUMPRODUCT(Population!$BB154:$BN154,'By group'!$BB$27:$BN$27)*prop_idu_male)*Probability!BN154*Population!$DD154*(1-'By group'!BN$28*'By group'!BN$29)*'By group'!BN$23</f>
        <v>2.0151440987557628E-5</v>
      </c>
      <c r="AB154" s="229">
        <f>Probability!B154*'By group'!$AB$24*'By group'!B$23</f>
        <v>0</v>
      </c>
      <c r="AC154" s="229">
        <f>Probability!C154*'By group'!$AB$24*'By group'!C$23</f>
        <v>5.0167505889741004E-2</v>
      </c>
      <c r="AD154" s="229">
        <f>Probability!D154*'By group'!$AB$24*'By group'!D$23</f>
        <v>7.3160911356581634E-2</v>
      </c>
      <c r="AE154" s="229">
        <f>Probability!E154*'By group'!$AB$24*'By group'!E$23</f>
        <v>8.4724694773941692E-2</v>
      </c>
      <c r="AF154" s="229">
        <f>Probability!F154*'By group'!$AB$24*'By group'!F$23</f>
        <v>4.5040287373541668E-2</v>
      </c>
      <c r="AG154" s="229">
        <f>Probability!G154*'By group'!$AB$24*'By group'!G$23</f>
        <v>2.7015040471545414E-2</v>
      </c>
      <c r="AH154" s="229">
        <f>Probability!H154*'By group'!$AB$24*'By group'!H$23</f>
        <v>2.272930496531669E-2</v>
      </c>
      <c r="AI154" s="229">
        <f>Probability!I154*'By group'!$AB$24*'By group'!I$23</f>
        <v>0</v>
      </c>
      <c r="AJ154" s="229">
        <f>Probability!J154*'By group'!$AB$24*'By group'!J$23</f>
        <v>0</v>
      </c>
      <c r="AK154" s="229">
        <f>Probability!K154*'By group'!$AB$24*'By group'!K$23</f>
        <v>0</v>
      </c>
      <c r="AL154" s="229">
        <f>Probability!L154*'By group'!$AB$24*'By group'!L$23</f>
        <v>7.6142605924615447E-4</v>
      </c>
      <c r="AM154" s="229">
        <f>Probability!M154*'By group'!$AB$24*'By group'!M$23</f>
        <v>1.1812517401550478E-3</v>
      </c>
      <c r="AN154" s="229">
        <f>Probability!N154*'By group'!$AB$24*'By group'!N$23</f>
        <v>9.4288211625234632E-4</v>
      </c>
      <c r="AO154" s="40">
        <f>Probability!AO154*'By group'!$AO$24*'By group'!AO$23</f>
        <v>0</v>
      </c>
      <c r="AP154" s="42">
        <f>Probability!AP154*'By group'!$AO$24*'By group'!AP$23</f>
        <v>6.8450128041255415E-3</v>
      </c>
      <c r="AQ154" s="42">
        <f>Probability!AQ154*'By group'!$AO$24*'By group'!AQ$23</f>
        <v>9.975807454070295E-3</v>
      </c>
      <c r="AR154" s="42">
        <f>Probability!AR154*'By group'!$AO$24*'By group'!AR$23</f>
        <v>1.1539267336556044E-2</v>
      </c>
      <c r="AS154" s="42">
        <f>Probability!AS154*'By group'!$AO$24*'By group'!AS$23</f>
        <v>6.1278285109602907E-3</v>
      </c>
      <c r="AT154" s="42">
        <f>Probability!AT154*'By group'!$AO$24*'By group'!AT$23</f>
        <v>3.6720576599574852E-3</v>
      </c>
      <c r="AU154" s="42">
        <f>Probability!AU154*'By group'!$AO$24*'By group'!AU$23</f>
        <v>3.0831227883742676E-3</v>
      </c>
      <c r="AV154" s="42">
        <f>Probability!AV154*'By group'!$AO$24*'By group'!AV$23</f>
        <v>0</v>
      </c>
      <c r="AW154" s="42">
        <f>Probability!AW154*'By group'!$AO$24*'By group'!AW$23</f>
        <v>0</v>
      </c>
      <c r="AX154" s="42">
        <f>Probability!AX154*'By group'!$AO$24*'By group'!AX$23</f>
        <v>0</v>
      </c>
      <c r="AY154" s="42">
        <f>Probability!AY154*'By group'!$AO$24*'By group'!AY$23</f>
        <v>1.0326904680913067E-4</v>
      </c>
      <c r="AZ154" s="42">
        <f>Probability!AZ154*'By group'!$AO$24*'By group'!AZ$23</f>
        <v>1.5975008456010044E-4</v>
      </c>
      <c r="BA154" s="43">
        <f>Probability!BA154*'By group'!$AO$24*'By group'!BA$23</f>
        <v>1.2692416312245949E-4</v>
      </c>
      <c r="BB154" s="191">
        <f>prop_idu_part*Probability!BB154*'By group'!$BB$24*'By group'!BB$23+Probability!BB154*'By group'!$BB$30*'By group'!BB$31</f>
        <v>0</v>
      </c>
      <c r="BC154" s="191">
        <f>prop_idu_part*Probability!BC154*'By group'!$BB$24*'By group'!BC$23+Probability!BC154*'By group'!$BB$30*'By group'!BC$31</f>
        <v>5.8639139780417536E-2</v>
      </c>
      <c r="BD154" s="191">
        <f>prop_idu_part*Probability!BD154*'By group'!$BB$24*'By group'!BD$23+Probability!BD154*'By group'!$BB$30*'By group'!BD$31</f>
        <v>0.13716243445342863</v>
      </c>
      <c r="BE154" s="191">
        <f>prop_idu_part*Probability!BE154*'By group'!$BB$24*'By group'!BE$23+Probability!BE154*'By group'!$BB$30*'By group'!BE$31</f>
        <v>0.13420609577737497</v>
      </c>
      <c r="BF154" s="191">
        <f>prop_idu_part*Probability!BF154*'By group'!$BB$24*'By group'!BF$23+Probability!BF154*'By group'!$BB$30*'By group'!BF$31</f>
        <v>4.3872580472754621E-2</v>
      </c>
      <c r="BG154" s="191">
        <f>prop_idu_part*Probability!BG154*'By group'!$BB$24*'By group'!BG$23+Probability!BG154*'By group'!$BB$30*'By group'!BG$31</f>
        <v>1.3398797255210711E-2</v>
      </c>
      <c r="BH154" s="191">
        <f>prop_idu_part*Probability!BH154*'By group'!$BB$24*'By group'!BH$23+Probability!BH154*'By group'!$BB$30*'By group'!BH$31</f>
        <v>1.0510534424788921E-2</v>
      </c>
      <c r="BI154" s="191">
        <f>prop_idu_part*Probability!BI154*'By group'!$BB$24*'By group'!BI$23+Probability!BI154*'By group'!$BB$30*'By group'!BI$31</f>
        <v>0</v>
      </c>
      <c r="BJ154" s="191">
        <f>prop_idu_part*Probability!BJ154*'By group'!$BB$24*'By group'!BJ$23+Probability!BJ154*'By group'!$BB$30*'By group'!BJ$31</f>
        <v>0</v>
      </c>
      <c r="BK154" s="191">
        <f>prop_idu_part*Probability!BK154*'By group'!$BB$24*'By group'!BK$23+Probability!BK154*'By group'!$BB$30*'By group'!BK$31</f>
        <v>0</v>
      </c>
      <c r="BL154" s="191">
        <f>prop_idu_part*Probability!BL154*'By group'!$BB$24*'By group'!BL$23+Probability!BL154*'By group'!$BB$30*'By group'!BL$31</f>
        <v>4.7680893046963416E-3</v>
      </c>
      <c r="BM154" s="191">
        <f>prop_idu_part*Probability!BM154*'By group'!$BB$24*'By group'!BM$23+Probability!BM154*'By group'!$BB$30*'By group'!BM$31</f>
        <v>2.3839154328865056E-3</v>
      </c>
      <c r="BN154" s="192">
        <f>prop_idu_part*Probability!BN154*'By group'!$BB$24*'By group'!BN$23+Probability!BN154*'By group'!$BB$30*'By group'!BN$31</f>
        <v>1.7348703508076014E-3</v>
      </c>
    </row>
    <row r="155" spans="1:66" x14ac:dyDescent="0.25">
      <c r="A155">
        <f t="shared" si="2"/>
        <v>75.5</v>
      </c>
      <c r="B155" s="190">
        <f>((1-(1-prop_idu_part)*SUMPRODUCT(Population!$BB155:$BN155,'By group'!$BB$27:$BN$27)*(1-prop_idu_male)/SUMPRODUCT(Population!$B155:$N155,'By group'!$B$27:$N$27))*Probability!O155*'By group'!$B$24*'By group'!O$23+(1-prop_idu_part)*SUMPRODUCT(Population!$BB155:$BN155,'By group'!$BB$27:$BN$27)*(1-prop_idu_male)/SUMPRODUCT(Population!$B155:$N155,'By group'!$B$27:$N$27)*Probability!BB155*'By group'!$B$24*'By group'!BB$23+Probability!AB155*Population!$DE155*(1-'By group'!AB$28*cond_eff)*'By group'!AB$23*prop_sw_use)*(1-Population!$DG155*circ_eff)</f>
        <v>0</v>
      </c>
      <c r="C155" s="191">
        <f>((1-(1-prop_idu_part)*SUMPRODUCT(Population!$BB155:$BN155,'By group'!$BB$27:$BN$27)*(1-prop_idu_male)/SUMPRODUCT(Population!$B155:$N155,'By group'!$B$27:$N$27))*Probability!P155*'By group'!$B$24*'By group'!P$23+(1-prop_idu_part)*SUMPRODUCT(Population!$BB155:$BN155,'By group'!$BB$27:$BN$27)*(1-prop_idu_male)/SUMPRODUCT(Population!$B155:$N155,'By group'!$B$27:$N$27)*Probability!BC155*'By group'!$B$24*'By group'!BC$23+Probability!AC155*Population!$DE155*(1-'By group'!AC$28*cond_eff)*'By group'!AC$23*prop_sw_use)*(1-Population!$DG155*circ_eff)</f>
        <v>2.315666687695798E-3</v>
      </c>
      <c r="D155" s="191">
        <f>((1-(1-prop_idu_part)*SUMPRODUCT(Population!$BB155:$BN155,'By group'!$BB$27:$BN$27)*(1-prop_idu_male)/SUMPRODUCT(Population!$B155:$N155,'By group'!$B$27:$N$27))*Probability!Q155*'By group'!$B$24*'By group'!Q$23+(1-prop_idu_part)*SUMPRODUCT(Population!$BB155:$BN155,'By group'!$BB$27:$BN$27)*(1-prop_idu_male)/SUMPRODUCT(Population!$B155:$N155,'By group'!$B$27:$N$27)*Probability!BD155*'By group'!$B$24*'By group'!BD$23+Probability!AD155*Population!$DE155*(1-'By group'!AD$28*cond_eff)*'By group'!AD$23*prop_sw_use)*(1-Population!$DG155*circ_eff)</f>
        <v>3.388334334317838E-3</v>
      </c>
      <c r="E155" s="191">
        <f>((1-(1-prop_idu_part)*SUMPRODUCT(Population!$BB155:$BN155,'By group'!$BB$27:$BN$27)*(1-prop_idu_male)/SUMPRODUCT(Population!$B155:$N155,'By group'!$B$27:$N$27))*Probability!R155*'By group'!$B$24*'By group'!R$23+(1-prop_idu_part)*SUMPRODUCT(Population!$BB155:$BN155,'By group'!$BB$27:$BN$27)*(1-prop_idu_male)/SUMPRODUCT(Population!$B155:$N155,'By group'!$B$27:$N$27)*Probability!BE155*'By group'!$B$24*'By group'!BE$23+Probability!AE155*Population!$DE155*(1-'By group'!AE$28*cond_eff)*'By group'!AE$23*prop_sw_use)*(1-Population!$DG155*circ_eff)</f>
        <v>3.9423829767602564E-3</v>
      </c>
      <c r="F155" s="191">
        <f>((1-(1-prop_idu_part)*SUMPRODUCT(Population!$BB155:$BN155,'By group'!$BB$27:$BN$27)*(1-prop_idu_male)/SUMPRODUCT(Population!$B155:$N155,'By group'!$B$27:$N$27))*Probability!S155*'By group'!$B$24*'By group'!S$23+(1-prop_idu_part)*SUMPRODUCT(Population!$BB155:$BN155,'By group'!$BB$27:$BN$27)*(1-prop_idu_male)/SUMPRODUCT(Population!$B155:$N155,'By group'!$B$27:$N$27)*Probability!BF155*'By group'!$B$24*'By group'!BF$23+Probability!AF155*Population!$DE155*(1-'By group'!AF$28*cond_eff)*'By group'!AF$23*prop_sw_use)*(1-Population!$DG155*circ_eff)</f>
        <v>2.1033354806357135E-3</v>
      </c>
      <c r="G155" s="191">
        <f>((1-(1-prop_idu_part)*SUMPRODUCT(Population!$BB155:$BN155,'By group'!$BB$27:$BN$27)*(1-prop_idu_male)/SUMPRODUCT(Population!$B155:$N155,'By group'!$B$27:$N$27))*Probability!T155*'By group'!$B$24*'By group'!T$23+(1-prop_idu_part)*SUMPRODUCT(Population!$BB155:$BN155,'By group'!$BB$27:$BN$27)*(1-prop_idu_male)/SUMPRODUCT(Population!$B155:$N155,'By group'!$B$27:$N$27)*Probability!BG155*'By group'!$B$24*'By group'!BG$23+Probability!AG155*Population!$DE155*(1-'By group'!AG$28*cond_eff)*'By group'!AG$23*prop_sw_use)*(1-Population!$DG155*circ_eff)</f>
        <v>1.2648626278282432E-3</v>
      </c>
      <c r="H155" s="191">
        <f>((1-(1-prop_idu_part)*SUMPRODUCT(Population!$BB155:$BN155,'By group'!$BB$27:$BN$27)*(1-prop_idu_male)/SUMPRODUCT(Population!$B155:$N155,'By group'!$B$27:$N$27))*Probability!U155*'By group'!$B$24*'By group'!U$23+(1-prop_idu_part)*SUMPRODUCT(Population!$BB155:$BN155,'By group'!$BB$27:$BN$27)*(1-prop_idu_male)/SUMPRODUCT(Population!$B155:$N155,'By group'!$B$27:$N$27)*Probability!BH155*'By group'!$B$24*'By group'!BH$23+Probability!AH155*Population!$DE155*(1-'By group'!AH$28*cond_eff)*'By group'!AH$23*prop_sw_use)*(1-Population!$DG155*circ_eff)</f>
        <v>1.0691218057500315E-3</v>
      </c>
      <c r="I155" s="191">
        <f>((1-(1-prop_idu_part)*SUMPRODUCT(Population!$BB155:$BN155,'By group'!$BB$27:$BN$27)*(1-prop_idu_male)/SUMPRODUCT(Population!$B155:$N155,'By group'!$B$27:$N$27))*Probability!V155*'By group'!$B$24*'By group'!V$23+(1-prop_idu_part)*SUMPRODUCT(Population!$BB155:$BN155,'By group'!$BB$27:$BN$27)*(1-prop_idu_male)/SUMPRODUCT(Population!$B155:$N155,'By group'!$B$27:$N$27)*Probability!BI155*'By group'!$B$24*'By group'!BI$23+Probability!AI155*Population!$DE155*(1-'By group'!AI$28*cond_eff)*'By group'!AI$23*prop_sw_use)*(1-Population!$DG155*circ_eff)</f>
        <v>0</v>
      </c>
      <c r="J155" s="191">
        <f>((1-(1-prop_idu_part)*SUMPRODUCT(Population!$BB155:$BN155,'By group'!$BB$27:$BN$27)*(1-prop_idu_male)/SUMPRODUCT(Population!$B155:$N155,'By group'!$B$27:$N$27))*Probability!W155*'By group'!$B$24*'By group'!W$23+(1-prop_idu_part)*SUMPRODUCT(Population!$BB155:$BN155,'By group'!$BB$27:$BN$27)*(1-prop_idu_male)/SUMPRODUCT(Population!$B155:$N155,'By group'!$B$27:$N$27)*Probability!BJ155*'By group'!$B$24*'By group'!BJ$23+Probability!AJ155*Population!$DE155*(1-'By group'!AJ$28*cond_eff)*'By group'!AJ$23*prop_sw_use)*(1-Population!$DG155*circ_eff)</f>
        <v>0</v>
      </c>
      <c r="K155" s="191">
        <f>((1-(1-prop_idu_part)*SUMPRODUCT(Population!$BB155:$BN155,'By group'!$BB$27:$BN$27)*(1-prop_idu_male)/SUMPRODUCT(Population!$B155:$N155,'By group'!$B$27:$N$27))*Probability!X155*'By group'!$B$24*'By group'!X$23+(1-prop_idu_part)*SUMPRODUCT(Population!$BB155:$BN155,'By group'!$BB$27:$BN$27)*(1-prop_idu_male)/SUMPRODUCT(Population!$B155:$N155,'By group'!$B$27:$N$27)*Probability!BK155*'By group'!$B$24*'By group'!BK$23+Probability!AK155*Population!$DE155*(1-'By group'!AK$28*cond_eff)*'By group'!AK$23*prop_sw_use)*(1-Population!$DG155*circ_eff)</f>
        <v>0</v>
      </c>
      <c r="L155" s="191">
        <f>((1-(1-prop_idu_part)*SUMPRODUCT(Population!$BB155:$BN155,'By group'!$BB$27:$BN$27)*(1-prop_idu_male)/SUMPRODUCT(Population!$B155:$N155,'By group'!$B$27:$N$27))*Probability!Y155*'By group'!$B$24*'By group'!Y$23+(1-prop_idu_part)*SUMPRODUCT(Population!$BB155:$BN155,'By group'!$BB$27:$BN$27)*(1-prop_idu_male)/SUMPRODUCT(Population!$B155:$N155,'By group'!$B$27:$N$27)*Probability!BL155*'By group'!$B$24*'By group'!BL$23+Probability!AL155*Population!$DE155*(1-'By group'!AL$28*cond_eff)*'By group'!AL$23*prop_sw_use)*(1-Population!$DG155*circ_eff)</f>
        <v>3.5829169568285363E-5</v>
      </c>
      <c r="M155" s="191">
        <f>((1-(1-prop_idu_part)*SUMPRODUCT(Population!$BB155:$BN155,'By group'!$BB$27:$BN$27)*(1-prop_idu_male)/SUMPRODUCT(Population!$B155:$N155,'By group'!$B$27:$N$27))*Probability!Z155*'By group'!$B$24*'By group'!Z$23+(1-prop_idu_part)*SUMPRODUCT(Population!$BB155:$BN155,'By group'!$BB$27:$BN$27)*(1-prop_idu_male)/SUMPRODUCT(Population!$B155:$N155,'By group'!$B$27:$N$27)*Probability!BM155*'By group'!$B$24*'By group'!BM$23+Probability!AM155*Population!$DE155*(1-'By group'!AM$28*cond_eff)*'By group'!AM$23*prop_sw_use)*(1-Population!$DG155*circ_eff)</f>
        <v>5.5876506787464843E-5</v>
      </c>
      <c r="N155" s="191">
        <f>((1-(1-prop_idu_part)*SUMPRODUCT(Population!$BB155:$BN155,'By group'!$BB$27:$BN$27)*(1-prop_idu_male)/SUMPRODUCT(Population!$B155:$N155,'By group'!$B$27:$N$27))*Probability!AA155*'By group'!$B$24*'By group'!AA$23+(1-prop_idu_part)*SUMPRODUCT(Population!$BB155:$BN155,'By group'!$BB$27:$BN$27)*(1-prop_idu_male)/SUMPRODUCT(Population!$B155:$N155,'By group'!$B$27:$N$27)*Probability!BN155*'By group'!$B$24*'By group'!BN$23+Probability!AN155*Population!$DE155*(1-'By group'!AN$28*cond_eff)*'By group'!AN$23*prop_sw_use)*(1-Population!$DG155*circ_eff)</f>
        <v>4.4878203174144568E-5</v>
      </c>
      <c r="O155" s="190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group'!$BB$27:$BN$27)*prop_idu_male))*Probability!B155*Population!$DC155*(1-'By group'!O$28*'By group'!O$29)*'By group'!B$23+(1-prop_idu_part)*SUMPRODUCT(Population!$BB155:$BN155,'By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group'!$BB$27:$BN$27)*prop_idu_male)*Probability!BB155*Population!$DD155*(1-'By group'!BB$28*'By group'!BB$29)*'By group'!BB$23</f>
        <v>0</v>
      </c>
      <c r="P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group'!$BB$27:$BN$27)*prop_idu_male))*Probability!C155*Population!$DC155*(1-'By group'!P$28*'By group'!P$29)*'By group'!C$23+(1-prop_idu_part)*SUMPRODUCT(Population!$BB155:$BN155,'By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group'!$BB$27:$BN$27)*prop_idu_male)*Probability!BC155*Population!$DD155*(1-'By group'!BC$28*'By group'!BC$29)*'By group'!BC$23</f>
        <v>1.0724271262326456E-3</v>
      </c>
      <c r="Q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group'!$BB$27:$BN$27)*prop_idu_male))*Probability!D155*Population!$DC155*(1-'By group'!Q$28*'By group'!Q$29)*'By group'!D$23+(1-prop_idu_part)*SUMPRODUCT(Population!$BB155:$BN155,'By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group'!$BB$27:$BN$27)*prop_idu_male)*Probability!BD155*Population!$DD155*(1-'By group'!BD$28*'By group'!BD$29)*'By group'!BD$23</f>
        <v>1.5639161941238061E-3</v>
      </c>
      <c r="R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group'!$BB$27:$BN$27)*prop_idu_male))*Probability!E155*Population!$DC155*(1-'By group'!R$28*'By group'!R$29)*'By group'!E$23+(1-prop_idu_part)*SUMPRODUCT(Population!$BB155:$BN155,'By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group'!$BB$27:$BN$27)*prop_idu_male)*Probability!BE155*Population!$DD155*(1-'By group'!BE$28*'By group'!BE$29)*'By group'!BE$23</f>
        <v>1.8110507975123899E-3</v>
      </c>
      <c r="S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group'!$BB$27:$BN$27)*prop_idu_male))*Probability!F155*Population!$DC155*(1-'By group'!S$28*'By group'!S$29)*'By group'!F$23+(1-prop_idu_part)*SUMPRODUCT(Population!$BB155:$BN155,'By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group'!$BB$27:$BN$27)*prop_idu_male)*Probability!BF155*Population!$DD155*(1-'By group'!BF$28*'By group'!BF$29)*'By group'!BF$23</f>
        <v>9.6274720128004701E-4</v>
      </c>
      <c r="T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group'!$BB$27:$BN$27)*prop_idu_male))*Probability!G155*Population!$DC155*(1-'By group'!T$28*'By group'!T$29)*'By group'!G$23+(1-prop_idu_part)*SUMPRODUCT(Population!$BB155:$BN155,'By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group'!$BB$27:$BN$27)*prop_idu_male)*Probability!BG155*Population!$DD155*(1-'By group'!BG$28*'By group'!BG$29)*'By group'!BG$23</f>
        <v>5.7744482668302182E-4</v>
      </c>
      <c r="U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group'!$BB$27:$BN$27)*prop_idu_male))*Probability!H155*Population!$DC155*(1-'By group'!U$28*'By group'!U$29)*'By group'!H$23+(1-prop_idu_part)*SUMPRODUCT(Population!$BB155:$BN155,'By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group'!$BB$27:$BN$27)*prop_idu_male)*Probability!BH155*Population!$DD155*(1-'By group'!BH$28*'By group'!BH$29)*'By group'!BH$23</f>
        <v>4.8582675333061156E-4</v>
      </c>
      <c r="V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group'!$BB$27:$BN$27)*prop_idu_male))*Probability!I155*Population!$DC155*(1-'By group'!V$28*'By group'!V$29)*'By group'!I$23+(1-prop_idu_part)*SUMPRODUCT(Population!$BB155:$BN155,'By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group'!$BB$27:$BN$27)*prop_idu_male)*Probability!BI155*Population!$DD155*(1-'By group'!BI$28*'By group'!BI$29)*'By group'!BI$23</f>
        <v>0</v>
      </c>
      <c r="W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group'!$BB$27:$BN$27)*prop_idu_male))*Probability!J155*Population!$DC155*(1-'By group'!W$28*'By group'!W$29)*'By group'!J$23+(1-prop_idu_part)*SUMPRODUCT(Population!$BB155:$BN155,'By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group'!$BB$27:$BN$27)*prop_idu_male)*Probability!BJ155*Population!$DD155*(1-'By group'!BJ$28*'By group'!BJ$29)*'By group'!BJ$23</f>
        <v>0</v>
      </c>
      <c r="X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group'!$BB$27:$BN$27)*prop_idu_male))*Probability!K155*Population!$DC155*(1-'By group'!X$28*'By group'!X$29)*'By group'!K$23+(1-prop_idu_part)*SUMPRODUCT(Population!$BB155:$BN155,'By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group'!$BB$27:$BN$27)*prop_idu_male)*Probability!BK155*Population!$DD155*(1-'By group'!BK$28*'By group'!BK$29)*'By group'!BK$23</f>
        <v>0</v>
      </c>
      <c r="Y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group'!$BB$27:$BN$27)*prop_idu_male))*Probability!L155*Population!$DC155*(1-'By group'!Y$28*'By group'!Y$29)*'By group'!L$23+(1-prop_idu_part)*SUMPRODUCT(Population!$BB155:$BN155,'By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group'!$BB$27:$BN$27)*prop_idu_male)*Probability!BL155*Population!$DD155*(1-'By group'!BL$28*'By group'!BL$29)*'By group'!BL$23</f>
        <v>1.6275053367379593E-5</v>
      </c>
      <c r="Z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group'!$BB$27:$BN$27)*prop_idu_male))*Probability!M155*Population!$DC155*(1-'By group'!Z$28*'By group'!Z$29)*'By group'!M$23+(1-prop_idu_part)*SUMPRODUCT(Population!$BB155:$BN155,'By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group'!$BB$27:$BN$27)*prop_idu_male)*Probability!BM155*Population!$DD155*(1-'By group'!BM$28*'By group'!BM$29)*'By group'!BM$23</f>
        <v>2.5248058559080917E-5</v>
      </c>
      <c r="AA155" s="191">
        <f>(1-(1-prop_idu_part)*SUMPRODUCT(Population!$BB155:$BN155,'By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group'!$BB$27:$BN$27)*prop_idu_male))*Probability!N155*Population!$DC155*(1-'By group'!AA$28*'By group'!AA$29)*'By group'!N$23+(1-prop_idu_part)*SUMPRODUCT(Population!$BB155:$BN155,'By group'!$BB$27:$BN$27)*prop_idu_male/(SUMPRODUCT(Population!$B155:$N155,'By group'!$B$27:$N$27)-(1-prop_idu_part)*SUMPRODUCT(Population!$BB155:$BN155,'By group'!$BB$27:$BN$27)*(1-prop_idu_male)+(1-prop_idu_part)*SUMPRODUCT(Population!$BB155:$BN155,'By group'!$BB$27:$BN$27)*prop_idu_male)*Probability!BN155*Population!$DD155*(1-'By group'!BN$28*'By group'!BN$29)*'By group'!BN$23</f>
        <v>2.0152745194477044E-5</v>
      </c>
      <c r="AB155" s="229">
        <f>Probability!B155*'By group'!$AB$24*'By group'!B$23</f>
        <v>0</v>
      </c>
      <c r="AC155" s="229">
        <f>Probability!C155*'By group'!$AB$24*'By group'!C$23</f>
        <v>5.0168667608499237E-2</v>
      </c>
      <c r="AD155" s="229">
        <f>Probability!D155*'By group'!$AB$24*'By group'!D$23</f>
        <v>7.3162847590828931E-2</v>
      </c>
      <c r="AE155" s="229">
        <f>Probability!E155*'By group'!$AB$24*'By group'!E$23</f>
        <v>8.4727394777789067E-2</v>
      </c>
      <c r="AF155" s="229">
        <f>Probability!F155*'By group'!$AB$24*'By group'!F$23</f>
        <v>4.5041934461803497E-2</v>
      </c>
      <c r="AG155" s="229">
        <f>Probability!G155*'By group'!$AB$24*'By group'!G$23</f>
        <v>2.7016132465916502E-2</v>
      </c>
      <c r="AH155" s="229">
        <f>Probability!H155*'By group'!$AB$24*'By group'!H$23</f>
        <v>2.2730401359238466E-2</v>
      </c>
      <c r="AI155" s="229">
        <f>Probability!I155*'By group'!$AB$24*'By group'!I$23</f>
        <v>0</v>
      </c>
      <c r="AJ155" s="229">
        <f>Probability!J155*'By group'!$AB$24*'By group'!J$23</f>
        <v>0</v>
      </c>
      <c r="AK155" s="229">
        <f>Probability!K155*'By group'!$AB$24*'By group'!K$23</f>
        <v>0</v>
      </c>
      <c r="AL155" s="229">
        <f>Probability!L155*'By group'!$AB$24*'By group'!L$23</f>
        <v>7.6146347389496861E-4</v>
      </c>
      <c r="AM155" s="229">
        <f>Probability!M155*'By group'!$AB$24*'By group'!M$23</f>
        <v>1.181322116148356E-3</v>
      </c>
      <c r="AN155" s="229">
        <f>Probability!N155*'By group'!$AB$24*'By group'!N$23</f>
        <v>9.4295089443895413E-4</v>
      </c>
      <c r="AO155" s="40">
        <f>Probability!AO155*'By group'!$AO$24*'By group'!AO$23</f>
        <v>0</v>
      </c>
      <c r="AP155" s="42">
        <f>Probability!AP155*'By group'!$AO$24*'By group'!AP$23</f>
        <v>6.8488610700280107E-3</v>
      </c>
      <c r="AQ155" s="42">
        <f>Probability!AQ155*'By group'!$AO$24*'By group'!AQ$23</f>
        <v>9.9817937931597246E-3</v>
      </c>
      <c r="AR155" s="42">
        <f>Probability!AR155*'By group'!$AO$24*'By group'!AR$23</f>
        <v>1.1546913458235889E-2</v>
      </c>
      <c r="AS155" s="42">
        <f>Probability!AS155*'By group'!$AO$24*'By group'!AS$23</f>
        <v>6.132224453937473E-3</v>
      </c>
      <c r="AT155" s="42">
        <f>Probability!AT155*'By group'!$AO$24*'By group'!AT$23</f>
        <v>3.6748577595128425E-3</v>
      </c>
      <c r="AU155" s="42">
        <f>Probability!AU155*'By group'!$AO$24*'By group'!AU$23</f>
        <v>3.085765788615896E-3</v>
      </c>
      <c r="AV155" s="42">
        <f>Probability!AV155*'By group'!$AO$24*'By group'!AV$23</f>
        <v>0</v>
      </c>
      <c r="AW155" s="42">
        <f>Probability!AW155*'By group'!$AO$24*'By group'!AW$23</f>
        <v>0</v>
      </c>
      <c r="AX155" s="42">
        <f>Probability!AX155*'By group'!$AO$24*'By group'!AX$23</f>
        <v>0</v>
      </c>
      <c r="AY155" s="42">
        <f>Probability!AY155*'By group'!$AO$24*'By group'!AY$23</f>
        <v>1.0335837403748159E-4</v>
      </c>
      <c r="AZ155" s="42">
        <f>Probability!AZ155*'By group'!$AO$24*'By group'!AZ$23</f>
        <v>1.599083308133646E-4</v>
      </c>
      <c r="BA155" s="43">
        <f>Probability!BA155*'By group'!$AO$24*'By group'!BA$23</f>
        <v>1.270735509890398E-4</v>
      </c>
      <c r="BB155" s="191">
        <f>prop_idu_part*Probability!BB155*'By group'!$BB$24*'By group'!BB$23+Probability!BB155*'By group'!$BB$30*'By group'!BB$31</f>
        <v>0</v>
      </c>
      <c r="BC155" s="191">
        <f>prop_idu_part*Probability!BC155*'By group'!$BB$24*'By group'!BC$23+Probability!BC155*'By group'!$BB$30*'By group'!BC$31</f>
        <v>5.863910019208049E-2</v>
      </c>
      <c r="BD155" s="191">
        <f>prop_idu_part*Probability!BD155*'By group'!$BB$24*'By group'!BD$23+Probability!BD155*'By group'!$BB$30*'By group'!BD$31</f>
        <v>0.13716248464033937</v>
      </c>
      <c r="BE155" s="191">
        <f>prop_idu_part*Probability!BE155*'By group'!$BB$24*'By group'!BE$23+Probability!BE155*'By group'!$BB$30*'By group'!BE$31</f>
        <v>0.13420637122542683</v>
      </c>
      <c r="BF155" s="191">
        <f>prop_idu_part*Probability!BF155*'By group'!$BB$24*'By group'!BF$23+Probability!BF155*'By group'!$BB$30*'By group'!BF$31</f>
        <v>4.38727357776761E-2</v>
      </c>
      <c r="BG155" s="191">
        <f>prop_idu_part*Probability!BG155*'By group'!$BB$24*'By group'!BG$23+Probability!BG155*'By group'!$BB$30*'By group'!BG$31</f>
        <v>1.3398860808250628E-2</v>
      </c>
      <c r="BH155" s="191">
        <f>prop_idu_part*Probability!BH155*'By group'!$BB$24*'By group'!BH$23+Probability!BH155*'By group'!$BB$30*'By group'!BH$31</f>
        <v>1.0510609450028695E-2</v>
      </c>
      <c r="BI155" s="191">
        <f>prop_idu_part*Probability!BI155*'By group'!$BB$24*'By group'!BI$23+Probability!BI155*'By group'!$BB$30*'By group'!BI$31</f>
        <v>0</v>
      </c>
      <c r="BJ155" s="191">
        <f>prop_idu_part*Probability!BJ155*'By group'!$BB$24*'By group'!BJ$23+Probability!BJ155*'By group'!$BB$30*'By group'!BJ$31</f>
        <v>0</v>
      </c>
      <c r="BK155" s="191">
        <f>prop_idu_part*Probability!BK155*'By group'!$BB$24*'By group'!BK$23+Probability!BK155*'By group'!$BB$30*'By group'!BK$31</f>
        <v>0</v>
      </c>
      <c r="BL155" s="191">
        <f>prop_idu_part*Probability!BL155*'By group'!$BB$24*'By group'!BL$23+Probability!BL155*'By group'!$BB$30*'By group'!BL$31</f>
        <v>4.7681245303361633E-3</v>
      </c>
      <c r="BM155" s="191">
        <f>prop_idu_part*Probability!BM155*'By group'!$BB$24*'By group'!BM$23+Probability!BM155*'By group'!$BB$30*'By group'!BM$31</f>
        <v>2.3839408341053705E-3</v>
      </c>
      <c r="BN155" s="192">
        <f>prop_idu_part*Probability!BN155*'By group'!$BB$24*'By group'!BN$23+Probability!BN155*'By group'!$BB$30*'By group'!BN$31</f>
        <v>1.7348963708114415E-3</v>
      </c>
    </row>
    <row r="156" spans="1:66" x14ac:dyDescent="0.25">
      <c r="A156">
        <f t="shared" si="2"/>
        <v>76</v>
      </c>
      <c r="B156" s="190">
        <f>((1-(1-prop_idu_part)*SUMPRODUCT(Population!$BB156:$BN156,'By group'!$BB$27:$BN$27)*(1-prop_idu_male)/SUMPRODUCT(Population!$B156:$N156,'By group'!$B$27:$N$27))*Probability!O156*'By group'!$B$24*'By group'!O$23+(1-prop_idu_part)*SUMPRODUCT(Population!$BB156:$BN156,'By group'!$BB$27:$BN$27)*(1-prop_idu_male)/SUMPRODUCT(Population!$B156:$N156,'By group'!$B$27:$N$27)*Probability!BB156*'By group'!$B$24*'By group'!BB$23+Probability!AB156*Population!$DE156*(1-'By group'!AB$28*cond_eff)*'By group'!AB$23*prop_sw_use)*(1-Population!$DG156*circ_eff)</f>
        <v>0</v>
      </c>
      <c r="C156" s="191">
        <f>((1-(1-prop_idu_part)*SUMPRODUCT(Population!$BB156:$BN156,'By group'!$BB$27:$BN$27)*(1-prop_idu_male)/SUMPRODUCT(Population!$B156:$N156,'By group'!$B$27:$N$27))*Probability!P156*'By group'!$B$24*'By group'!P$23+(1-prop_idu_part)*SUMPRODUCT(Population!$BB156:$BN156,'By group'!$BB$27:$BN$27)*(1-prop_idu_male)/SUMPRODUCT(Population!$B156:$N156,'By group'!$B$27:$N$27)*Probability!BC156*'By group'!$B$24*'By group'!BC$23+Probability!AC156*Population!$DE156*(1-'By group'!AC$28*cond_eff)*'By group'!AC$23*prop_sw_use)*(1-Population!$DG156*circ_eff)</f>
        <v>2.3157021690061773E-3</v>
      </c>
      <c r="D156" s="191">
        <f>((1-(1-prop_idu_part)*SUMPRODUCT(Population!$BB156:$BN156,'By group'!$BB$27:$BN$27)*(1-prop_idu_male)/SUMPRODUCT(Population!$B156:$N156,'By group'!$B$27:$N$27))*Probability!Q156*'By group'!$B$24*'By group'!Q$23+(1-prop_idu_part)*SUMPRODUCT(Population!$BB156:$BN156,'By group'!$BB$27:$BN$27)*(1-prop_idu_male)/SUMPRODUCT(Population!$B156:$N156,'By group'!$B$27:$N$27)*Probability!BD156*'By group'!$B$24*'By group'!BD$23+Probability!AD156*Population!$DE156*(1-'By group'!AD$28*cond_eff)*'By group'!AD$23*prop_sw_use)*(1-Population!$DG156*circ_eff)</f>
        <v>3.3883960210902937E-3</v>
      </c>
      <c r="E156" s="191">
        <f>((1-(1-prop_idu_part)*SUMPRODUCT(Population!$BB156:$BN156,'By group'!$BB$27:$BN$27)*(1-prop_idu_male)/SUMPRODUCT(Population!$B156:$N156,'By group'!$B$27:$N$27))*Probability!R156*'By group'!$B$24*'By group'!R$23+(1-prop_idu_part)*SUMPRODUCT(Population!$BB156:$BN156,'By group'!$BB$27:$BN$27)*(1-prop_idu_male)/SUMPRODUCT(Population!$B156:$N156,'By group'!$B$27:$N$27)*Probability!BE156*'By group'!$B$24*'By group'!BE$23+Probability!AE156*Population!$DE156*(1-'By group'!AE$28*cond_eff)*'By group'!AE$23*prop_sw_use)*(1-Population!$DG156*circ_eff)</f>
        <v>3.9424734846601915E-3</v>
      </c>
      <c r="F156" s="191">
        <f>((1-(1-prop_idu_part)*SUMPRODUCT(Population!$BB156:$BN156,'By group'!$BB$27:$BN$27)*(1-prop_idu_male)/SUMPRODUCT(Population!$B156:$N156,'By group'!$B$27:$N$27))*Probability!S156*'By group'!$B$24*'By group'!S$23+(1-prop_idu_part)*SUMPRODUCT(Population!$BB156:$BN156,'By group'!$BB$27:$BN$27)*(1-prop_idu_male)/SUMPRODUCT(Population!$B156:$N156,'By group'!$B$27:$N$27)*Probability!BF156*'By group'!$B$24*'By group'!BF$23+Probability!AF156*Population!$DE156*(1-'By group'!AF$28*cond_eff)*'By group'!AF$23*prop_sw_use)*(1-Population!$DG156*circ_eff)</f>
        <v>2.1033925380649281E-3</v>
      </c>
      <c r="G156" s="191">
        <f>((1-(1-prop_idu_part)*SUMPRODUCT(Population!$BB156:$BN156,'By group'!$BB$27:$BN$27)*(1-prop_idu_male)/SUMPRODUCT(Population!$B156:$N156,'By group'!$B$27:$N$27))*Probability!T156*'By group'!$B$24*'By group'!T$23+(1-prop_idu_part)*SUMPRODUCT(Population!$BB156:$BN156,'By group'!$BB$27:$BN$27)*(1-prop_idu_male)/SUMPRODUCT(Population!$B156:$N156,'By group'!$B$27:$N$27)*Probability!BG156*'By group'!$B$24*'By group'!BG$23+Probability!AG156*Population!$DE156*(1-'By group'!AG$28*cond_eff)*'By group'!AG$23*prop_sw_use)*(1-Population!$DG156*circ_eff)</f>
        <v>1.264901319788953E-3</v>
      </c>
      <c r="H156" s="191">
        <f>((1-(1-prop_idu_part)*SUMPRODUCT(Population!$BB156:$BN156,'By group'!$BB$27:$BN$27)*(1-prop_idu_male)/SUMPRODUCT(Population!$B156:$N156,'By group'!$B$27:$N$27))*Probability!U156*'By group'!$B$24*'By group'!U$23+(1-prop_idu_part)*SUMPRODUCT(Population!$BB156:$BN156,'By group'!$BB$27:$BN$27)*(1-prop_idu_male)/SUMPRODUCT(Population!$B156:$N156,'By group'!$B$27:$N$27)*Probability!BH156*'By group'!$B$24*'By group'!BH$23+Probability!AH156*Population!$DE156*(1-'By group'!AH$28*cond_eff)*'By group'!AH$23*prop_sw_use)*(1-Population!$DG156*circ_eff)</f>
        <v>1.0691622016669666E-3</v>
      </c>
      <c r="I156" s="191">
        <f>((1-(1-prop_idu_part)*SUMPRODUCT(Population!$BB156:$BN156,'By group'!$BB$27:$BN$27)*(1-prop_idu_male)/SUMPRODUCT(Population!$B156:$N156,'By group'!$B$27:$N$27))*Probability!V156*'By group'!$B$24*'By group'!V$23+(1-prop_idu_part)*SUMPRODUCT(Population!$BB156:$BN156,'By group'!$BB$27:$BN$27)*(1-prop_idu_male)/SUMPRODUCT(Population!$B156:$N156,'By group'!$B$27:$N$27)*Probability!BI156*'By group'!$B$24*'By group'!BI$23+Probability!AI156*Population!$DE156*(1-'By group'!AI$28*cond_eff)*'By group'!AI$23*prop_sw_use)*(1-Population!$DG156*circ_eff)</f>
        <v>0</v>
      </c>
      <c r="J156" s="191">
        <f>((1-(1-prop_idu_part)*SUMPRODUCT(Population!$BB156:$BN156,'By group'!$BB$27:$BN$27)*(1-prop_idu_male)/SUMPRODUCT(Population!$B156:$N156,'By group'!$B$27:$N$27))*Probability!W156*'By group'!$B$24*'By group'!W$23+(1-prop_idu_part)*SUMPRODUCT(Population!$BB156:$BN156,'By group'!$BB$27:$BN$27)*(1-prop_idu_male)/SUMPRODUCT(Population!$B156:$N156,'By group'!$B$27:$N$27)*Probability!BJ156*'By group'!$B$24*'By group'!BJ$23+Probability!AJ156*Population!$DE156*(1-'By group'!AJ$28*cond_eff)*'By group'!AJ$23*prop_sw_use)*(1-Population!$DG156*circ_eff)</f>
        <v>0</v>
      </c>
      <c r="K156" s="191">
        <f>((1-(1-prop_idu_part)*SUMPRODUCT(Population!$BB156:$BN156,'By group'!$BB$27:$BN$27)*(1-prop_idu_male)/SUMPRODUCT(Population!$B156:$N156,'By group'!$B$27:$N$27))*Probability!X156*'By group'!$B$24*'By group'!X$23+(1-prop_idu_part)*SUMPRODUCT(Population!$BB156:$BN156,'By group'!$BB$27:$BN$27)*(1-prop_idu_male)/SUMPRODUCT(Population!$B156:$N156,'By group'!$B$27:$N$27)*Probability!BK156*'By group'!$B$24*'By group'!BK$23+Probability!AK156*Population!$DE156*(1-'By group'!AK$28*cond_eff)*'By group'!AK$23*prop_sw_use)*(1-Population!$DG156*circ_eff)</f>
        <v>0</v>
      </c>
      <c r="L156" s="191">
        <f>((1-(1-prop_idu_part)*SUMPRODUCT(Population!$BB156:$BN156,'By group'!$BB$27:$BN$27)*(1-prop_idu_male)/SUMPRODUCT(Population!$B156:$N156,'By group'!$B$27:$N$27))*Probability!Y156*'By group'!$B$24*'By group'!Y$23+(1-prop_idu_part)*SUMPRODUCT(Population!$BB156:$BN156,'By group'!$BB$27:$BN$27)*(1-prop_idu_male)/SUMPRODUCT(Population!$B156:$N156,'By group'!$B$27:$N$27)*Probability!BL156*'By group'!$B$24*'By group'!BL$23+Probability!AL156*Population!$DE156*(1-'By group'!AL$28*cond_eff)*'By group'!AL$23*prop_sw_use)*(1-Population!$DG156*circ_eff)</f>
        <v>3.583055036710691E-5</v>
      </c>
      <c r="M156" s="191">
        <f>((1-(1-prop_idu_part)*SUMPRODUCT(Population!$BB156:$BN156,'By group'!$BB$27:$BN$27)*(1-prop_idu_male)/SUMPRODUCT(Population!$B156:$N156,'By group'!$B$27:$N$27))*Probability!Z156*'By group'!$B$24*'By group'!Z$23+(1-prop_idu_part)*SUMPRODUCT(Population!$BB156:$BN156,'By group'!$BB$27:$BN$27)*(1-prop_idu_male)/SUMPRODUCT(Population!$B156:$N156,'By group'!$B$27:$N$27)*Probability!BM156*'By group'!$B$24*'By group'!BM$23+Probability!AM156*Population!$DE156*(1-'By group'!AM$28*cond_eff)*'By group'!AM$23*prop_sw_use)*(1-Population!$DG156*circ_eff)</f>
        <v>5.5879203417569103E-5</v>
      </c>
      <c r="N156" s="191">
        <f>((1-(1-prop_idu_part)*SUMPRODUCT(Population!$BB156:$BN156,'By group'!$BB$27:$BN$27)*(1-prop_idu_male)/SUMPRODUCT(Population!$B156:$N156,'By group'!$B$27:$N$27))*Probability!AA156*'By group'!$B$24*'By group'!AA$23+(1-prop_idu_part)*SUMPRODUCT(Population!$BB156:$BN156,'By group'!$BB$27:$BN$27)*(1-prop_idu_male)/SUMPRODUCT(Population!$B156:$N156,'By group'!$B$27:$N$27)*Probability!BN156*'By group'!$B$24*'By group'!BN$23+Probability!AN156*Population!$DE156*(1-'By group'!AN$28*cond_eff)*'By group'!AN$23*prop_sw_use)*(1-Population!$DG156*circ_eff)</f>
        <v>4.4880959959523064E-5</v>
      </c>
      <c r="O156" s="190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group'!$BB$27:$BN$27)*prop_idu_male))*Probability!B156*Population!$DC156*(1-'By group'!O$28*'By group'!O$29)*'By group'!B$23+(1-prop_idu_part)*SUMPRODUCT(Population!$BB156:$BN156,'By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group'!$BB$27:$BN$27)*prop_idu_male)*Probability!BB156*Population!$DD156*(1-'By group'!BB$28*'By group'!BB$29)*'By group'!BB$23</f>
        <v>0</v>
      </c>
      <c r="P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group'!$BB$27:$BN$27)*prop_idu_male))*Probability!C156*Population!$DC156*(1-'By group'!P$28*'By group'!P$29)*'By group'!C$23+(1-prop_idu_part)*SUMPRODUCT(Population!$BB156:$BN156,'By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group'!$BB$27:$BN$27)*prop_idu_male)*Probability!BC156*Population!$DD156*(1-'By group'!BC$28*'By group'!BC$29)*'By group'!BC$23</f>
        <v>1.0724426421030683E-3</v>
      </c>
      <c r="Q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group'!$BB$27:$BN$27)*prop_idu_male))*Probability!D156*Population!$DC156*(1-'By group'!Q$28*'By group'!Q$29)*'By group'!D$23+(1-prop_idu_part)*SUMPRODUCT(Population!$BB156:$BN156,'By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group'!$BB$27:$BN$27)*prop_idu_male)*Probability!BD156*Population!$DD156*(1-'By group'!BD$28*'By group'!BD$29)*'By group'!BD$23</f>
        <v>1.5639438254772219E-3</v>
      </c>
      <c r="R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group'!$BB$27:$BN$27)*prop_idu_male))*Probability!E156*Population!$DC156*(1-'By group'!R$28*'By group'!R$29)*'By group'!E$23+(1-prop_idu_part)*SUMPRODUCT(Population!$BB156:$BN156,'By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group'!$BB$27:$BN$27)*prop_idu_male)*Probability!BE156*Population!$DD156*(1-'By group'!BE$28*'By group'!BE$29)*'By group'!BE$23</f>
        <v>1.8110922569496391E-3</v>
      </c>
      <c r="S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group'!$BB$27:$BN$27)*prop_idu_male))*Probability!F156*Population!$DC156*(1-'By group'!S$28*'By group'!S$29)*'By group'!F$23+(1-prop_idu_part)*SUMPRODUCT(Population!$BB156:$BN156,'By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group'!$BB$27:$BN$27)*prop_idu_male)*Probability!BF156*Population!$DD156*(1-'By group'!BF$28*'By group'!BF$29)*'By group'!BF$23</f>
        <v>9.627736186361088E-4</v>
      </c>
      <c r="T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group'!$BB$27:$BN$27)*prop_idu_male))*Probability!G156*Population!$DC156*(1-'By group'!T$28*'By group'!T$29)*'By group'!G$23+(1-prop_idu_part)*SUMPRODUCT(Population!$BB156:$BN156,'By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group'!$BB$27:$BN$27)*prop_idu_male)*Probability!BG156*Population!$DD156*(1-'By group'!BG$28*'By group'!BG$29)*'By group'!BG$23</f>
        <v>5.7746282525094846E-4</v>
      </c>
      <c r="U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group'!$BB$27:$BN$27)*prop_idu_male))*Probability!H156*Population!$DC156*(1-'By group'!U$28*'By group'!U$29)*'By group'!H$23+(1-prop_idu_part)*SUMPRODUCT(Population!$BB156:$BN156,'By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group'!$BB$27:$BN$27)*prop_idu_male)*Probability!BH156*Population!$DD156*(1-'By group'!BH$28*'By group'!BH$29)*'By group'!BH$23</f>
        <v>4.8584558525387596E-4</v>
      </c>
      <c r="V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group'!$BB$27:$BN$27)*prop_idu_male))*Probability!I156*Population!$DC156*(1-'By group'!V$28*'By group'!V$29)*'By group'!I$23+(1-prop_idu_part)*SUMPRODUCT(Population!$BB156:$BN156,'By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group'!$BB$27:$BN$27)*prop_idu_male)*Probability!BI156*Population!$DD156*(1-'By group'!BI$28*'By group'!BI$29)*'By group'!BI$23</f>
        <v>0</v>
      </c>
      <c r="W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group'!$BB$27:$BN$27)*prop_idu_male))*Probability!J156*Population!$DC156*(1-'By group'!W$28*'By group'!W$29)*'By group'!J$23+(1-prop_idu_part)*SUMPRODUCT(Population!$BB156:$BN156,'By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group'!$BB$27:$BN$27)*prop_idu_male)*Probability!BJ156*Population!$DD156*(1-'By group'!BJ$28*'By group'!BJ$29)*'By group'!BJ$23</f>
        <v>0</v>
      </c>
      <c r="X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group'!$BB$27:$BN$27)*prop_idu_male))*Probability!K156*Population!$DC156*(1-'By group'!X$28*'By group'!X$29)*'By group'!K$23+(1-prop_idu_part)*SUMPRODUCT(Population!$BB156:$BN156,'By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group'!$BB$27:$BN$27)*prop_idu_male)*Probability!BK156*Population!$DD156*(1-'By group'!BK$28*'By group'!BK$29)*'By group'!BK$23</f>
        <v>0</v>
      </c>
      <c r="Y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group'!$BB$27:$BN$27)*prop_idu_male))*Probability!L156*Population!$DC156*(1-'By group'!Y$28*'By group'!Y$29)*'By group'!L$23+(1-prop_idu_part)*SUMPRODUCT(Population!$BB156:$BN156,'By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group'!$BB$27:$BN$27)*prop_idu_male)*Probability!BL156*Population!$DD156*(1-'By group'!BL$28*'By group'!BL$29)*'By group'!BL$23</f>
        <v>1.6275698092283496E-5</v>
      </c>
      <c r="Z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group'!$BB$27:$BN$27)*prop_idu_male))*Probability!M156*Population!$DC156*(1-'By group'!Z$28*'By group'!Z$29)*'By group'!M$23+(1-prop_idu_part)*SUMPRODUCT(Population!$BB156:$BN156,'By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group'!$BB$27:$BN$27)*prop_idu_male)*Probability!BM156*Population!$DD156*(1-'By group'!BM$28*'By group'!BM$29)*'By group'!BM$23</f>
        <v>2.5249315039297884E-5</v>
      </c>
      <c r="AA156" s="191">
        <f>(1-(1-prop_idu_part)*SUMPRODUCT(Population!$BB156:$BN156,'By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group'!$BB$27:$BN$27)*prop_idu_male))*Probability!N156*Population!$DC156*(1-'By group'!AA$28*'By group'!AA$29)*'By group'!N$23+(1-prop_idu_part)*SUMPRODUCT(Population!$BB156:$BN156,'By group'!$BB$27:$BN$27)*prop_idu_male/(SUMPRODUCT(Population!$B156:$N156,'By group'!$B$27:$N$27)-(1-prop_idu_part)*SUMPRODUCT(Population!$BB156:$BN156,'By group'!$BB$27:$BN$27)*(1-prop_idu_male)+(1-prop_idu_part)*SUMPRODUCT(Population!$BB156:$BN156,'By group'!$BB$27:$BN$27)*prop_idu_male)*Probability!BN156*Population!$DD156*(1-'By group'!BN$28*'By group'!BN$29)*'By group'!BN$23</f>
        <v>2.0154013845973166E-5</v>
      </c>
      <c r="AB156" s="229">
        <f>Probability!B156*'By group'!$AB$24*'By group'!B$23</f>
        <v>0</v>
      </c>
      <c r="AC156" s="229">
        <f>Probability!C156*'By group'!$AB$24*'By group'!C$23</f>
        <v>5.016979077162316E-2</v>
      </c>
      <c r="AD156" s="229">
        <f>Probability!D156*'By group'!$AB$24*'By group'!D$23</f>
        <v>7.316471970900415E-2</v>
      </c>
      <c r="AE156" s="229">
        <f>Probability!E156*'By group'!$AB$24*'By group'!E$23</f>
        <v>8.47300055442229E-2</v>
      </c>
      <c r="AF156" s="229">
        <f>Probability!F156*'By group'!$AB$24*'By group'!F$23</f>
        <v>4.5043527214585863E-2</v>
      </c>
      <c r="AG156" s="229">
        <f>Probability!G156*'By group'!$AB$24*'By group'!G$23</f>
        <v>2.7017188579027261E-2</v>
      </c>
      <c r="AH156" s="229">
        <f>Probability!H156*'By group'!$AB$24*'By group'!H$23</f>
        <v>2.2731462562168916E-2</v>
      </c>
      <c r="AI156" s="229">
        <f>Probability!I156*'By group'!$AB$24*'By group'!I$23</f>
        <v>0</v>
      </c>
      <c r="AJ156" s="229">
        <f>Probability!J156*'By group'!$AB$24*'By group'!J$23</f>
        <v>0</v>
      </c>
      <c r="AK156" s="229">
        <f>Probability!K156*'By group'!$AB$24*'By group'!K$23</f>
        <v>0</v>
      </c>
      <c r="AL156" s="229">
        <f>Probability!L156*'By group'!$AB$24*'By group'!L$23</f>
        <v>7.6149967260987341E-4</v>
      </c>
      <c r="AM156" s="229">
        <f>Probability!M156*'By group'!$AB$24*'By group'!M$23</f>
        <v>1.1813902677678778E-3</v>
      </c>
      <c r="AN156" s="229">
        <f>Probability!N156*'By group'!$AB$24*'By group'!N$23</f>
        <v>9.4301772986873109E-4</v>
      </c>
      <c r="AO156" s="40">
        <f>Probability!AO156*'By group'!$AO$24*'By group'!AO$23</f>
        <v>0</v>
      </c>
      <c r="AP156" s="42">
        <f>Probability!AP156*'By group'!$AO$24*'By group'!AP$23</f>
        <v>6.852573236618119E-3</v>
      </c>
      <c r="AQ156" s="42">
        <f>Probability!AQ156*'By group'!$AO$24*'By group'!AQ$23</f>
        <v>9.9875685258235432E-3</v>
      </c>
      <c r="AR156" s="42">
        <f>Probability!AR156*'By group'!$AO$24*'By group'!AR$23</f>
        <v>1.1554290311464667E-2</v>
      </c>
      <c r="AS156" s="42">
        <f>Probability!AS156*'By group'!$AO$24*'By group'!AS$23</f>
        <v>6.1364663533232337E-3</v>
      </c>
      <c r="AT156" s="42">
        <f>Probability!AT156*'By group'!$AO$24*'By group'!AT$23</f>
        <v>3.6775602694391588E-3</v>
      </c>
      <c r="AU156" s="42">
        <f>Probability!AU156*'By group'!$AO$24*'By group'!AU$23</f>
        <v>3.0883180217844085E-3</v>
      </c>
      <c r="AV156" s="42">
        <f>Probability!AV156*'By group'!$AO$24*'By group'!AV$23</f>
        <v>0</v>
      </c>
      <c r="AW156" s="42">
        <f>Probability!AW156*'By group'!$AO$24*'By group'!AW$23</f>
        <v>0</v>
      </c>
      <c r="AX156" s="42">
        <f>Probability!AX156*'By group'!$AO$24*'By group'!AX$23</f>
        <v>0</v>
      </c>
      <c r="AY156" s="42">
        <f>Probability!AY156*'By group'!$AO$24*'By group'!AY$23</f>
        <v>1.03444633395577E-4</v>
      </c>
      <c r="AZ156" s="42">
        <f>Probability!AZ156*'By group'!$AO$24*'By group'!AZ$23</f>
        <v>1.6006124810147049E-4</v>
      </c>
      <c r="BA156" s="43">
        <f>Probability!BA156*'By group'!$AO$24*'By group'!BA$23</f>
        <v>1.2721807752880736E-4</v>
      </c>
      <c r="BB156" s="191">
        <f>prop_idu_part*Probability!BB156*'By group'!$BB$24*'By group'!BB$23+Probability!BB156*'By group'!$BB$30*'By group'!BB$31</f>
        <v>0</v>
      </c>
      <c r="BC156" s="191">
        <f>prop_idu_part*Probability!BC156*'By group'!$BB$24*'By group'!BC$23+Probability!BC156*'By group'!$BB$30*'By group'!BC$31</f>
        <v>5.8639061823516421E-2</v>
      </c>
      <c r="BD156" s="191">
        <f>prop_idu_part*Probability!BD156*'By group'!$BB$24*'By group'!BD$23+Probability!BD156*'By group'!$BB$30*'By group'!BD$31</f>
        <v>0.13716253300499104</v>
      </c>
      <c r="BE156" s="191">
        <f>prop_idu_part*Probability!BE156*'By group'!$BB$24*'By group'!BE$23+Probability!BE156*'By group'!$BB$30*'By group'!BE$31</f>
        <v>0.13420663758867055</v>
      </c>
      <c r="BF156" s="191">
        <f>prop_idu_part*Probability!BF156*'By group'!$BB$24*'By group'!BF$23+Probability!BF156*'By group'!$BB$30*'By group'!BF$31</f>
        <v>4.3872886043055552E-2</v>
      </c>
      <c r="BG156" s="191">
        <f>prop_idu_part*Probability!BG156*'By group'!$BB$24*'By group'!BG$23+Probability!BG156*'By group'!$BB$30*'By group'!BG$31</f>
        <v>1.3398922325034349E-2</v>
      </c>
      <c r="BH156" s="191">
        <f>prop_idu_part*Probability!BH156*'By group'!$BB$24*'By group'!BH$23+Probability!BH156*'By group'!$BB$30*'By group'!BH$31</f>
        <v>1.0510682157849022E-2</v>
      </c>
      <c r="BI156" s="191">
        <f>prop_idu_part*Probability!BI156*'By group'!$BB$24*'By group'!BI$23+Probability!BI156*'By group'!$BB$30*'By group'!BI$31</f>
        <v>0</v>
      </c>
      <c r="BJ156" s="191">
        <f>prop_idu_part*Probability!BJ156*'By group'!$BB$24*'By group'!BJ$23+Probability!BJ156*'By group'!$BB$30*'By group'!BJ$31</f>
        <v>0</v>
      </c>
      <c r="BK156" s="191">
        <f>prop_idu_part*Probability!BK156*'By group'!$BB$24*'By group'!BK$23+Probability!BK156*'By group'!$BB$30*'By group'!BK$31</f>
        <v>0</v>
      </c>
      <c r="BL156" s="191">
        <f>prop_idu_part*Probability!BL156*'By group'!$BB$24*'By group'!BL$23+Probability!BL156*'By group'!$BB$30*'By group'!BL$31</f>
        <v>4.7681586565921112E-3</v>
      </c>
      <c r="BM156" s="191">
        <f>prop_idu_part*Probability!BM156*'By group'!$BB$24*'By group'!BM$23+Probability!BM156*'By group'!$BB$30*'By group'!BM$31</f>
        <v>2.3839654727092117E-3</v>
      </c>
      <c r="BN156" s="192">
        <f>prop_idu_part*Probability!BN156*'By group'!$BB$24*'By group'!BN$23+Probability!BN156*'By group'!$BB$30*'By group'!BN$31</f>
        <v>1.7349216916228154E-3</v>
      </c>
    </row>
    <row r="157" spans="1:66" x14ac:dyDescent="0.25">
      <c r="A157">
        <f t="shared" si="2"/>
        <v>76.5</v>
      </c>
      <c r="B157" s="190">
        <f>((1-(1-prop_idu_part)*SUMPRODUCT(Population!$BB157:$BN157,'By group'!$BB$27:$BN$27)*(1-prop_idu_male)/SUMPRODUCT(Population!$B157:$N157,'By group'!$B$27:$N$27))*Probability!O157*'By group'!$B$24*'By group'!O$23+(1-prop_idu_part)*SUMPRODUCT(Population!$BB157:$BN157,'By group'!$BB$27:$BN$27)*(1-prop_idu_male)/SUMPRODUCT(Population!$B157:$N157,'By group'!$B$27:$N$27)*Probability!BB157*'By group'!$B$24*'By group'!BB$23+Probability!AB157*Population!$DE157*(1-'By group'!AB$28*cond_eff)*'By group'!AB$23*prop_sw_use)*(1-Population!$DG157*circ_eff)</f>
        <v>0</v>
      </c>
      <c r="C157" s="191">
        <f>((1-(1-prop_idu_part)*SUMPRODUCT(Population!$BB157:$BN157,'By group'!$BB$27:$BN$27)*(1-prop_idu_male)/SUMPRODUCT(Population!$B157:$N157,'By group'!$B$27:$N$27))*Probability!P157*'By group'!$B$24*'By group'!P$23+(1-prop_idu_part)*SUMPRODUCT(Population!$BB157:$BN157,'By group'!$BB$27:$BN$27)*(1-prop_idu_male)/SUMPRODUCT(Population!$B157:$N157,'By group'!$B$27:$N$27)*Probability!BC157*'By group'!$B$24*'By group'!BC$23+Probability!AC157*Population!$DE157*(1-'By group'!AC$28*cond_eff)*'By group'!AC$23*prop_sw_use)*(1-Population!$DG157*circ_eff)</f>
        <v>2.3157364615915173E-3</v>
      </c>
      <c r="D157" s="191">
        <f>((1-(1-prop_idu_part)*SUMPRODUCT(Population!$BB157:$BN157,'By group'!$BB$27:$BN$27)*(1-prop_idu_male)/SUMPRODUCT(Population!$B157:$N157,'By group'!$B$27:$N$27))*Probability!Q157*'By group'!$B$24*'By group'!Q$23+(1-prop_idu_part)*SUMPRODUCT(Population!$BB157:$BN157,'By group'!$BB$27:$BN$27)*(1-prop_idu_male)/SUMPRODUCT(Population!$B157:$N157,'By group'!$B$27:$N$27)*Probability!BD157*'By group'!$B$24*'By group'!BD$23+Probability!AD157*Population!$DE157*(1-'By group'!AD$28*cond_eff)*'By group'!AD$23*prop_sw_use)*(1-Population!$DG157*circ_eff)</f>
        <v>3.3884556507182105E-3</v>
      </c>
      <c r="E157" s="191">
        <f>((1-(1-prop_idu_part)*SUMPRODUCT(Population!$BB157:$BN157,'By group'!$BB$27:$BN$27)*(1-prop_idu_male)/SUMPRODUCT(Population!$B157:$N157,'By group'!$B$27:$N$27))*Probability!R157*'By group'!$B$24*'By group'!R$23+(1-prop_idu_part)*SUMPRODUCT(Population!$BB157:$BN157,'By group'!$BB$27:$BN$27)*(1-prop_idu_male)/SUMPRODUCT(Population!$B157:$N157,'By group'!$B$27:$N$27)*Probability!BE157*'By group'!$B$24*'By group'!BE$23+Probability!AE157*Population!$DE157*(1-'By group'!AE$28*cond_eff)*'By group'!AE$23*prop_sw_use)*(1-Population!$DG157*circ_eff)</f>
        <v>3.9425609836735249E-3</v>
      </c>
      <c r="F157" s="191">
        <f>((1-(1-prop_idu_part)*SUMPRODUCT(Population!$BB157:$BN157,'By group'!$BB$27:$BN$27)*(1-prop_idu_male)/SUMPRODUCT(Population!$B157:$N157,'By group'!$B$27:$N$27))*Probability!S157*'By group'!$B$24*'By group'!S$23+(1-prop_idu_part)*SUMPRODUCT(Population!$BB157:$BN157,'By group'!$BB$27:$BN$27)*(1-prop_idu_male)/SUMPRODUCT(Population!$B157:$N157,'By group'!$B$27:$N$27)*Probability!BF157*'By group'!$B$24*'By group'!BF$23+Probability!AF157*Population!$DE157*(1-'By group'!AF$28*cond_eff)*'By group'!AF$23*prop_sw_use)*(1-Population!$DG157*circ_eff)</f>
        <v>2.10344770122841E-3</v>
      </c>
      <c r="G157" s="191">
        <f>((1-(1-prop_idu_part)*SUMPRODUCT(Population!$BB157:$BN157,'By group'!$BB$27:$BN$27)*(1-prop_idu_male)/SUMPRODUCT(Population!$B157:$N157,'By group'!$B$27:$N$27))*Probability!T157*'By group'!$B$24*'By group'!T$23+(1-prop_idu_part)*SUMPRODUCT(Population!$BB157:$BN157,'By group'!$BB$27:$BN$27)*(1-prop_idu_male)/SUMPRODUCT(Population!$B157:$N157,'By group'!$B$27:$N$27)*Probability!BG157*'By group'!$B$24*'By group'!BG$23+Probability!AG157*Population!$DE157*(1-'By group'!AG$28*cond_eff)*'By group'!AG$23*prop_sw_use)*(1-Population!$DG157*circ_eff)</f>
        <v>1.2649387303403166E-3</v>
      </c>
      <c r="H157" s="191">
        <f>((1-(1-prop_idu_part)*SUMPRODUCT(Population!$BB157:$BN157,'By group'!$BB$27:$BN$27)*(1-prop_idu_male)/SUMPRODUCT(Population!$B157:$N157,'By group'!$B$27:$N$27))*Probability!U157*'By group'!$B$24*'By group'!U$23+(1-prop_idu_part)*SUMPRODUCT(Population!$BB157:$BN157,'By group'!$BB$27:$BN$27)*(1-prop_idu_male)/SUMPRODUCT(Population!$B157:$N157,'By group'!$B$27:$N$27)*Probability!BH157*'By group'!$B$24*'By group'!BH$23+Probability!AH157*Population!$DE157*(1-'By group'!AH$28*cond_eff)*'By group'!AH$23*prop_sw_use)*(1-Population!$DG157*circ_eff)</f>
        <v>1.0692012837500893E-3</v>
      </c>
      <c r="I157" s="191">
        <f>((1-(1-prop_idu_part)*SUMPRODUCT(Population!$BB157:$BN157,'By group'!$BB$27:$BN$27)*(1-prop_idu_male)/SUMPRODUCT(Population!$B157:$N157,'By group'!$B$27:$N$27))*Probability!V157*'By group'!$B$24*'By group'!V$23+(1-prop_idu_part)*SUMPRODUCT(Population!$BB157:$BN157,'By group'!$BB$27:$BN$27)*(1-prop_idu_male)/SUMPRODUCT(Population!$B157:$N157,'By group'!$B$27:$N$27)*Probability!BI157*'By group'!$B$24*'By group'!BI$23+Probability!AI157*Population!$DE157*(1-'By group'!AI$28*cond_eff)*'By group'!AI$23*prop_sw_use)*(1-Population!$DG157*circ_eff)</f>
        <v>0</v>
      </c>
      <c r="J157" s="191">
        <f>((1-(1-prop_idu_part)*SUMPRODUCT(Population!$BB157:$BN157,'By group'!$BB$27:$BN$27)*(1-prop_idu_male)/SUMPRODUCT(Population!$B157:$N157,'By group'!$B$27:$N$27))*Probability!W157*'By group'!$B$24*'By group'!W$23+(1-prop_idu_part)*SUMPRODUCT(Population!$BB157:$BN157,'By group'!$BB$27:$BN$27)*(1-prop_idu_male)/SUMPRODUCT(Population!$B157:$N157,'By group'!$B$27:$N$27)*Probability!BJ157*'By group'!$B$24*'By group'!BJ$23+Probability!AJ157*Population!$DE157*(1-'By group'!AJ$28*cond_eff)*'By group'!AJ$23*prop_sw_use)*(1-Population!$DG157*circ_eff)</f>
        <v>0</v>
      </c>
      <c r="K157" s="191">
        <f>((1-(1-prop_idu_part)*SUMPRODUCT(Population!$BB157:$BN157,'By group'!$BB$27:$BN$27)*(1-prop_idu_male)/SUMPRODUCT(Population!$B157:$N157,'By group'!$B$27:$N$27))*Probability!X157*'By group'!$B$24*'By group'!X$23+(1-prop_idu_part)*SUMPRODUCT(Population!$BB157:$BN157,'By group'!$BB$27:$BN$27)*(1-prop_idu_male)/SUMPRODUCT(Population!$B157:$N157,'By group'!$B$27:$N$27)*Probability!BK157*'By group'!$B$24*'By group'!BK$23+Probability!AK157*Population!$DE157*(1-'By group'!AK$28*cond_eff)*'By group'!AK$23*prop_sw_use)*(1-Population!$DG157*circ_eff)</f>
        <v>0</v>
      </c>
      <c r="L157" s="191">
        <f>((1-(1-prop_idu_part)*SUMPRODUCT(Population!$BB157:$BN157,'By group'!$BB$27:$BN$27)*(1-prop_idu_male)/SUMPRODUCT(Population!$B157:$N157,'By group'!$B$27:$N$27))*Probability!Y157*'By group'!$B$24*'By group'!Y$23+(1-prop_idu_part)*SUMPRODUCT(Population!$BB157:$BN157,'By group'!$BB$27:$BN$27)*(1-prop_idu_male)/SUMPRODUCT(Population!$B157:$N157,'By group'!$B$27:$N$27)*Probability!BL157*'By group'!$B$24*'By group'!BL$23+Probability!AL157*Population!$DE157*(1-'By group'!AL$28*cond_eff)*'By group'!AL$23*prop_sw_use)*(1-Population!$DG157*circ_eff)</f>
        <v>3.5831885676249899E-5</v>
      </c>
      <c r="M157" s="191">
        <f>((1-(1-prop_idu_part)*SUMPRODUCT(Population!$BB157:$BN157,'By group'!$BB$27:$BN$27)*(1-prop_idu_male)/SUMPRODUCT(Population!$B157:$N157,'By group'!$B$27:$N$27))*Probability!Z157*'By group'!$B$24*'By group'!Z$23+(1-prop_idu_part)*SUMPRODUCT(Population!$BB157:$BN157,'By group'!$BB$27:$BN$27)*(1-prop_idu_male)/SUMPRODUCT(Population!$B157:$N157,'By group'!$B$27:$N$27)*Probability!BM157*'By group'!$B$24*'By group'!BM$23+Probability!AM157*Population!$DE157*(1-'By group'!AM$28*cond_eff)*'By group'!AM$23*prop_sw_use)*(1-Population!$DG157*circ_eff)</f>
        <v>5.5881812809077357E-5</v>
      </c>
      <c r="N157" s="191">
        <f>((1-(1-prop_idu_part)*SUMPRODUCT(Population!$BB157:$BN157,'By group'!$BB$27:$BN$27)*(1-prop_idu_male)/SUMPRODUCT(Population!$B157:$N157,'By group'!$B$27:$N$27))*Probability!AA157*'By group'!$B$24*'By group'!AA$23+(1-prop_idu_part)*SUMPRODUCT(Population!$BB157:$BN157,'By group'!$BB$27:$BN$27)*(1-prop_idu_male)/SUMPRODUCT(Population!$B157:$N157,'By group'!$B$27:$N$27)*Probability!BN157*'By group'!$B$24*'By group'!BN$23+Probability!AN157*Population!$DE157*(1-'By group'!AN$28*cond_eff)*'By group'!AN$23*prop_sw_use)*(1-Population!$DG157*circ_eff)</f>
        <v>4.4883635121296101E-5</v>
      </c>
      <c r="O157" s="190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group'!$BB$27:$BN$27)*prop_idu_male))*Probability!B157*Population!$DC157*(1-'By group'!O$28*'By group'!O$29)*'By group'!B$23+(1-prop_idu_part)*SUMPRODUCT(Population!$BB157:$BN157,'By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group'!$BB$27:$BN$27)*prop_idu_male)*Probability!BB157*Population!$DD157*(1-'By group'!BB$28*'By group'!BB$29)*'By group'!BB$23</f>
        <v>0</v>
      </c>
      <c r="P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group'!$BB$27:$BN$27)*prop_idu_male))*Probability!C157*Population!$DC157*(1-'By group'!P$28*'By group'!P$29)*'By group'!C$23+(1-prop_idu_part)*SUMPRODUCT(Population!$BB157:$BN157,'By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group'!$BB$27:$BN$27)*prop_idu_male)*Probability!BC157*Population!$DD157*(1-'By group'!BC$28*'By group'!BC$29)*'By group'!BC$23</f>
        <v>1.0724576687047857E-3</v>
      </c>
      <c r="Q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group'!$BB$27:$BN$27)*prop_idu_male))*Probability!D157*Population!$DC157*(1-'By group'!Q$28*'By group'!Q$29)*'By group'!D$23+(1-prop_idu_part)*SUMPRODUCT(Population!$BB157:$BN157,'By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group'!$BB$27:$BN$27)*prop_idu_male)*Probability!BD157*Population!$DD157*(1-'By group'!BD$28*'By group'!BD$29)*'By group'!BD$23</f>
        <v>1.5639705804317782E-3</v>
      </c>
      <c r="R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group'!$BB$27:$BN$27)*prop_idu_male))*Probability!E157*Population!$DC157*(1-'By group'!R$28*'By group'!R$29)*'By group'!E$23+(1-prop_idu_part)*SUMPRODUCT(Population!$BB157:$BN157,'By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group'!$BB$27:$BN$27)*prop_idu_male)*Probability!BE157*Population!$DD157*(1-'By group'!BE$28*'By group'!BE$29)*'By group'!BE$23</f>
        <v>1.8111323918739862E-3</v>
      </c>
      <c r="S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group'!$BB$27:$BN$27)*prop_idu_male))*Probability!F157*Population!$DC157*(1-'By group'!S$28*'By group'!S$29)*'By group'!F$23+(1-prop_idu_part)*SUMPRODUCT(Population!$BB157:$BN157,'By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group'!$BB$27:$BN$27)*prop_idu_male)*Probability!BF157*Population!$DD157*(1-'By group'!BF$28*'By group'!BF$29)*'By group'!BF$23</f>
        <v>9.6279918918406476E-4</v>
      </c>
      <c r="T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group'!$BB$27:$BN$27)*prop_idu_male))*Probability!G157*Population!$DC157*(1-'By group'!T$28*'By group'!T$29)*'By group'!G$23+(1-prop_idu_part)*SUMPRODUCT(Population!$BB157:$BN157,'By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group'!$BB$27:$BN$27)*prop_idu_male)*Probability!BG157*Population!$DD157*(1-'By group'!BG$28*'By group'!BG$29)*'By group'!BG$23</f>
        <v>5.7748024752781628E-4</v>
      </c>
      <c r="U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group'!$BB$27:$BN$27)*prop_idu_male))*Probability!H157*Population!$DC157*(1-'By group'!U$28*'By group'!U$29)*'By group'!H$23+(1-prop_idu_part)*SUMPRODUCT(Population!$BB157:$BN157,'By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group'!$BB$27:$BN$27)*prop_idu_male)*Probability!BH157*Population!$DD157*(1-'By group'!BH$28*'By group'!BH$29)*'By group'!BH$23</f>
        <v>4.858638270290666E-4</v>
      </c>
      <c r="V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group'!$BB$27:$BN$27)*prop_idu_male))*Probability!I157*Population!$DC157*(1-'By group'!V$28*'By group'!V$29)*'By group'!I$23+(1-prop_idu_part)*SUMPRODUCT(Population!$BB157:$BN157,'By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group'!$BB$27:$BN$27)*prop_idu_male)*Probability!BI157*Population!$DD157*(1-'By group'!BI$28*'By group'!BI$29)*'By group'!BI$23</f>
        <v>0</v>
      </c>
      <c r="W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group'!$BB$27:$BN$27)*prop_idu_male))*Probability!J157*Population!$DC157*(1-'By group'!W$28*'By group'!W$29)*'By group'!J$23+(1-prop_idu_part)*SUMPRODUCT(Population!$BB157:$BN157,'By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group'!$BB$27:$BN$27)*prop_idu_male)*Probability!BJ157*Population!$DD157*(1-'By group'!BJ$28*'By group'!BJ$29)*'By group'!BJ$23</f>
        <v>0</v>
      </c>
      <c r="X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group'!$BB$27:$BN$27)*prop_idu_male))*Probability!K157*Population!$DC157*(1-'By group'!X$28*'By group'!X$29)*'By group'!K$23+(1-prop_idu_part)*SUMPRODUCT(Population!$BB157:$BN157,'By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group'!$BB$27:$BN$27)*prop_idu_male)*Probability!BK157*Population!$DD157*(1-'By group'!BK$28*'By group'!BK$29)*'By group'!BK$23</f>
        <v>0</v>
      </c>
      <c r="Y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group'!$BB$27:$BN$27)*prop_idu_male))*Probability!L157*Population!$DC157*(1-'By group'!Y$28*'By group'!Y$29)*'By group'!L$23+(1-prop_idu_part)*SUMPRODUCT(Population!$BB157:$BN157,'By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group'!$BB$27:$BN$27)*prop_idu_male)*Probability!BL157*Population!$DD157*(1-'By group'!BL$28*'By group'!BL$29)*'By group'!BL$23</f>
        <v>1.6276322304062533E-5</v>
      </c>
      <c r="Z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group'!$BB$27:$BN$27)*prop_idu_male))*Probability!M157*Population!$DC157*(1-'By group'!Z$28*'By group'!Z$29)*'By group'!M$23+(1-prop_idu_part)*SUMPRODUCT(Population!$BB157:$BN157,'By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group'!$BB$27:$BN$27)*prop_idu_male)*Probability!BM157*Population!$DD157*(1-'By group'!BM$28*'By group'!BM$29)*'By group'!BM$23</f>
        <v>2.5250532539593993E-5</v>
      </c>
      <c r="AA157" s="191">
        <f>(1-(1-prop_idu_part)*SUMPRODUCT(Population!$BB157:$BN157,'By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group'!$BB$27:$BN$27)*prop_idu_male))*Probability!N157*Population!$DC157*(1-'By group'!AA$28*'By group'!AA$29)*'By group'!N$23+(1-prop_idu_part)*SUMPRODUCT(Population!$BB157:$BN157,'By group'!$BB$27:$BN$27)*prop_idu_male/(SUMPRODUCT(Population!$B157:$N157,'By group'!$B$27:$N$27)-(1-prop_idu_part)*SUMPRODUCT(Population!$BB157:$BN157,'By group'!$BB$27:$BN$27)*(1-prop_idu_male)+(1-prop_idu_part)*SUMPRODUCT(Population!$BB157:$BN157,'By group'!$BB$27:$BN$27)*prop_idu_male)*Probability!BN157*Population!$DD157*(1-'By group'!BN$28*'By group'!BN$29)*'By group'!BN$23</f>
        <v>2.0155247432242267E-5</v>
      </c>
      <c r="AB157" s="229">
        <f>Probability!B157*'By group'!$AB$24*'By group'!B$23</f>
        <v>0</v>
      </c>
      <c r="AC157" s="229">
        <f>Probability!C157*'By group'!$AB$24*'By group'!C$23</f>
        <v>5.0170876712057305E-2</v>
      </c>
      <c r="AD157" s="229">
        <f>Probability!D157*'By group'!$AB$24*'By group'!D$23</f>
        <v>7.3166529925218743E-2</v>
      </c>
      <c r="AE157" s="229">
        <f>Probability!E157*'By group'!$AB$24*'By group'!E$23</f>
        <v>8.4732530142726165E-2</v>
      </c>
      <c r="AF157" s="229">
        <f>Probability!F157*'By group'!$AB$24*'By group'!F$23</f>
        <v>4.5045067485211872E-2</v>
      </c>
      <c r="AG157" s="229">
        <f>Probability!G157*'By group'!$AB$24*'By group'!G$23</f>
        <v>2.7018210014879963E-2</v>
      </c>
      <c r="AH157" s="229">
        <f>Probability!H157*'By group'!$AB$24*'By group'!H$23</f>
        <v>2.2732489664441666E-2</v>
      </c>
      <c r="AI157" s="229">
        <f>Probability!I157*'By group'!$AB$24*'By group'!I$23</f>
        <v>0</v>
      </c>
      <c r="AJ157" s="229">
        <f>Probability!J157*'By group'!$AB$24*'By group'!J$23</f>
        <v>0</v>
      </c>
      <c r="AK157" s="229">
        <f>Probability!K157*'By group'!$AB$24*'By group'!K$23</f>
        <v>0</v>
      </c>
      <c r="AL157" s="229">
        <f>Probability!L157*'By group'!$AB$24*'By group'!L$23</f>
        <v>7.6153469418161878E-4</v>
      </c>
      <c r="AM157" s="229">
        <f>Probability!M157*'By group'!$AB$24*'By group'!M$23</f>
        <v>1.1814562584461133E-3</v>
      </c>
      <c r="AN157" s="229">
        <f>Probability!N157*'By group'!$AB$24*'By group'!N$23</f>
        <v>9.4308265568622226E-4</v>
      </c>
      <c r="AO157" s="40">
        <f>Probability!AO157*'By group'!$AO$24*'By group'!AO$23</f>
        <v>0</v>
      </c>
      <c r="AP157" s="42">
        <f>Probability!AP157*'By group'!$AO$24*'By group'!AP$23</f>
        <v>6.856153355943446E-3</v>
      </c>
      <c r="AQ157" s="42">
        <f>Probability!AQ157*'By group'!$AO$24*'By group'!AQ$23</f>
        <v>9.9931379283646916E-3</v>
      </c>
      <c r="AR157" s="42">
        <f>Probability!AR157*'By group'!$AO$24*'By group'!AR$23</f>
        <v>1.1561405807035562E-2</v>
      </c>
      <c r="AS157" s="42">
        <f>Probability!AS157*'By group'!$AO$24*'By group'!AS$23</f>
        <v>6.1405586888191562E-3</v>
      </c>
      <c r="AT157" s="42">
        <f>Probability!AT157*'By group'!$AO$24*'By group'!AT$23</f>
        <v>3.680167999341856E-3</v>
      </c>
      <c r="AU157" s="42">
        <f>Probability!AU157*'By group'!$AO$24*'By group'!AU$23</f>
        <v>3.0907820359632387E-3</v>
      </c>
      <c r="AV157" s="42">
        <f>Probability!AV157*'By group'!$AO$24*'By group'!AV$23</f>
        <v>0</v>
      </c>
      <c r="AW157" s="42">
        <f>Probability!AW157*'By group'!$AO$24*'By group'!AW$23</f>
        <v>0</v>
      </c>
      <c r="AX157" s="42">
        <f>Probability!AX157*'By group'!$AO$24*'By group'!AX$23</f>
        <v>0</v>
      </c>
      <c r="AY157" s="42">
        <f>Probability!AY157*'By group'!$AO$24*'By group'!AY$23</f>
        <v>1.0352791094761972E-4</v>
      </c>
      <c r="AZ157" s="42">
        <f>Probability!AZ157*'By group'!$AO$24*'By group'!AZ$23</f>
        <v>1.6020898092219249E-4</v>
      </c>
      <c r="BA157" s="43">
        <f>Probability!BA157*'By group'!$AO$24*'By group'!BA$23</f>
        <v>1.273578671340673E-4</v>
      </c>
      <c r="BB157" s="191">
        <f>prop_idu_part*Probability!BB157*'By group'!$BB$24*'By group'!BB$23+Probability!BB157*'By group'!$BB$30*'By group'!BB$31</f>
        <v>0</v>
      </c>
      <c r="BC157" s="191">
        <f>prop_idu_part*Probability!BC157*'By group'!$BB$24*'By group'!BC$23+Probability!BC157*'By group'!$BB$30*'By group'!BC$31</f>
        <v>5.8639024644172318E-2</v>
      </c>
      <c r="BD157" s="191">
        <f>prop_idu_part*Probability!BD157*'By group'!$BB$24*'By group'!BD$23+Probability!BD157*'By group'!$BB$30*'By group'!BD$31</f>
        <v>0.13716257961548362</v>
      </c>
      <c r="BE157" s="191">
        <f>prop_idu_part*Probability!BE157*'By group'!$BB$24*'By group'!BE$23+Probability!BE157*'By group'!$BB$30*'By group'!BE$31</f>
        <v>0.1342068951452037</v>
      </c>
      <c r="BF157" s="191">
        <f>prop_idu_part*Probability!BF157*'By group'!$BB$24*'By group'!BF$23+Probability!BF157*'By group'!$BB$30*'By group'!BF$31</f>
        <v>4.3873031417013833E-2</v>
      </c>
      <c r="BG157" s="191">
        <f>prop_idu_part*Probability!BG157*'By group'!$BB$24*'By group'!BG$23+Probability!BG157*'By group'!$BB$30*'By group'!BG$31</f>
        <v>1.3398981863298846E-2</v>
      </c>
      <c r="BH157" s="191">
        <f>prop_idu_part*Probability!BH157*'By group'!$BB$24*'By group'!BH$23+Probability!BH157*'By group'!$BB$30*'By group'!BH$31</f>
        <v>1.0510752606746099E-2</v>
      </c>
      <c r="BI157" s="191">
        <f>prop_idu_part*Probability!BI157*'By group'!$BB$24*'By group'!BI$23+Probability!BI157*'By group'!$BB$30*'By group'!BI$31</f>
        <v>0</v>
      </c>
      <c r="BJ157" s="191">
        <f>prop_idu_part*Probability!BJ157*'By group'!$BB$24*'By group'!BJ$23+Probability!BJ157*'By group'!$BB$30*'By group'!BJ$31</f>
        <v>0</v>
      </c>
      <c r="BK157" s="191">
        <f>prop_idu_part*Probability!BK157*'By group'!$BB$24*'By group'!BK$23+Probability!BK157*'By group'!$BB$30*'By group'!BK$31</f>
        <v>0</v>
      </c>
      <c r="BL157" s="191">
        <f>prop_idu_part*Probability!BL157*'By group'!$BB$24*'By group'!BL$23+Probability!BL157*'By group'!$BB$30*'By group'!BL$31</f>
        <v>4.7681917120991121E-3</v>
      </c>
      <c r="BM157" s="191">
        <f>prop_idu_part*Probability!BM157*'By group'!$BB$24*'By group'!BM$23+Probability!BM157*'By group'!$BB$30*'By group'!BM$31</f>
        <v>2.3839893658239588E-3</v>
      </c>
      <c r="BN157" s="192">
        <f>prop_idu_part*Probability!BN157*'By group'!$BB$24*'By group'!BN$23+Probability!BN157*'By group'!$BB$30*'By group'!BN$31</f>
        <v>1.7349463216929921E-3</v>
      </c>
    </row>
    <row r="158" spans="1:66" x14ac:dyDescent="0.25">
      <c r="A158">
        <f t="shared" si="2"/>
        <v>77</v>
      </c>
      <c r="B158" s="190">
        <f>((1-(1-prop_idu_part)*SUMPRODUCT(Population!$BB158:$BN158,'By group'!$BB$27:$BN$27)*(1-prop_idu_male)/SUMPRODUCT(Population!$B158:$N158,'By group'!$B$27:$N$27))*Probability!O158*'By group'!$B$24*'By group'!O$23+(1-prop_idu_part)*SUMPRODUCT(Population!$BB158:$BN158,'By group'!$BB$27:$BN$27)*(1-prop_idu_male)/SUMPRODUCT(Population!$B158:$N158,'By group'!$B$27:$N$27)*Probability!BB158*'By group'!$B$24*'By group'!BB$23+Probability!AB158*Population!$DE158*(1-'By group'!AB$28*cond_eff)*'By group'!AB$23*prop_sw_use)*(1-Population!$DG158*circ_eff)</f>
        <v>0</v>
      </c>
      <c r="C158" s="191">
        <f>((1-(1-prop_idu_part)*SUMPRODUCT(Population!$BB158:$BN158,'By group'!$BB$27:$BN$27)*(1-prop_idu_male)/SUMPRODUCT(Population!$B158:$N158,'By group'!$B$27:$N$27))*Probability!P158*'By group'!$B$24*'By group'!P$23+(1-prop_idu_part)*SUMPRODUCT(Population!$BB158:$BN158,'By group'!$BB$27:$BN$27)*(1-prop_idu_male)/SUMPRODUCT(Population!$B158:$N158,'By group'!$B$27:$N$27)*Probability!BC158*'By group'!$B$24*'By group'!BC$23+Probability!AC158*Population!$DE158*(1-'By group'!AC$28*cond_eff)*'By group'!AC$23*prop_sw_use)*(1-Population!$DG158*circ_eff)</f>
        <v>2.3157696067570054E-3</v>
      </c>
      <c r="D158" s="191">
        <f>((1-(1-prop_idu_part)*SUMPRODUCT(Population!$BB158:$BN158,'By group'!$BB$27:$BN$27)*(1-prop_idu_male)/SUMPRODUCT(Population!$B158:$N158,'By group'!$B$27:$N$27))*Probability!Q158*'By group'!$B$24*'By group'!Q$23+(1-prop_idu_part)*SUMPRODUCT(Population!$BB158:$BN158,'By group'!$BB$27:$BN$27)*(1-prop_idu_male)/SUMPRODUCT(Population!$B158:$N158,'By group'!$B$27:$N$27)*Probability!BD158*'By group'!$B$24*'By group'!BD$23+Probability!AD158*Population!$DE158*(1-'By group'!AD$28*cond_eff)*'By group'!AD$23*prop_sw_use)*(1-Population!$DG158*circ_eff)</f>
        <v>3.3885132946472828E-3</v>
      </c>
      <c r="E158" s="191">
        <f>((1-(1-prop_idu_part)*SUMPRODUCT(Population!$BB158:$BN158,'By group'!$BB$27:$BN$27)*(1-prop_idu_male)/SUMPRODUCT(Population!$B158:$N158,'By group'!$B$27:$N$27))*Probability!R158*'By group'!$B$24*'By group'!R$23+(1-prop_idu_part)*SUMPRODUCT(Population!$BB158:$BN158,'By group'!$BB$27:$BN$27)*(1-prop_idu_male)/SUMPRODUCT(Population!$B158:$N158,'By group'!$B$27:$N$27)*Probability!BE158*'By group'!$B$24*'By group'!BE$23+Probability!AE158*Population!$DE158*(1-'By group'!AE$28*cond_eff)*'By group'!AE$23*prop_sw_use)*(1-Population!$DG158*circ_eff)</f>
        <v>3.9426455785061439E-3</v>
      </c>
      <c r="F158" s="191">
        <f>((1-(1-prop_idu_part)*SUMPRODUCT(Population!$BB158:$BN158,'By group'!$BB$27:$BN$27)*(1-prop_idu_male)/SUMPRODUCT(Population!$B158:$N158,'By group'!$B$27:$N$27))*Probability!S158*'By group'!$B$24*'By group'!S$23+(1-prop_idu_part)*SUMPRODUCT(Population!$BB158:$BN158,'By group'!$BB$27:$BN$27)*(1-prop_idu_male)/SUMPRODUCT(Population!$B158:$N158,'By group'!$B$27:$N$27)*Probability!BF158*'By group'!$B$24*'By group'!BF$23+Probability!AF158*Population!$DE158*(1-'By group'!AF$28*cond_eff)*'By group'!AF$23*prop_sw_use)*(1-Population!$DG158*circ_eff)</f>
        <v>2.103501035992183E-3</v>
      </c>
      <c r="G158" s="191">
        <f>((1-(1-prop_idu_part)*SUMPRODUCT(Population!$BB158:$BN158,'By group'!$BB$27:$BN$27)*(1-prop_idu_male)/SUMPRODUCT(Population!$B158:$N158,'By group'!$B$27:$N$27))*Probability!T158*'By group'!$B$24*'By group'!T$23+(1-prop_idu_part)*SUMPRODUCT(Population!$BB158:$BN158,'By group'!$BB$27:$BN$27)*(1-prop_idu_male)/SUMPRODUCT(Population!$B158:$N158,'By group'!$B$27:$N$27)*Probability!BG158*'By group'!$B$24*'By group'!BG$23+Probability!AG158*Population!$DE158*(1-'By group'!AG$28*cond_eff)*'By group'!AG$23*prop_sw_use)*(1-Population!$DG158*circ_eff)</f>
        <v>1.2649749036893029E-3</v>
      </c>
      <c r="H158" s="191">
        <f>((1-(1-prop_idu_part)*SUMPRODUCT(Population!$BB158:$BN158,'By group'!$BB$27:$BN$27)*(1-prop_idu_male)/SUMPRODUCT(Population!$B158:$N158,'By group'!$B$27:$N$27))*Probability!U158*'By group'!$B$24*'By group'!U$23+(1-prop_idu_part)*SUMPRODUCT(Population!$BB158:$BN158,'By group'!$BB$27:$BN$27)*(1-prop_idu_male)/SUMPRODUCT(Population!$B158:$N158,'By group'!$B$27:$N$27)*Probability!BH158*'By group'!$B$24*'By group'!BH$23+Probability!AH158*Population!$DE158*(1-'By group'!AH$28*cond_eff)*'By group'!AH$23*prop_sw_use)*(1-Population!$DG158*circ_eff)</f>
        <v>1.0692390949213748E-3</v>
      </c>
      <c r="I158" s="191">
        <f>((1-(1-prop_idu_part)*SUMPRODUCT(Population!$BB158:$BN158,'By group'!$BB$27:$BN$27)*(1-prop_idu_male)/SUMPRODUCT(Population!$B158:$N158,'By group'!$B$27:$N$27))*Probability!V158*'By group'!$B$24*'By group'!V$23+(1-prop_idu_part)*SUMPRODUCT(Population!$BB158:$BN158,'By group'!$BB$27:$BN$27)*(1-prop_idu_male)/SUMPRODUCT(Population!$B158:$N158,'By group'!$B$27:$N$27)*Probability!BI158*'By group'!$B$24*'By group'!BI$23+Probability!AI158*Population!$DE158*(1-'By group'!AI$28*cond_eff)*'By group'!AI$23*prop_sw_use)*(1-Population!$DG158*circ_eff)</f>
        <v>0</v>
      </c>
      <c r="J158" s="191">
        <f>((1-(1-prop_idu_part)*SUMPRODUCT(Population!$BB158:$BN158,'By group'!$BB$27:$BN$27)*(1-prop_idu_male)/SUMPRODUCT(Population!$B158:$N158,'By group'!$B$27:$N$27))*Probability!W158*'By group'!$B$24*'By group'!W$23+(1-prop_idu_part)*SUMPRODUCT(Population!$BB158:$BN158,'By group'!$BB$27:$BN$27)*(1-prop_idu_male)/SUMPRODUCT(Population!$B158:$N158,'By group'!$B$27:$N$27)*Probability!BJ158*'By group'!$B$24*'By group'!BJ$23+Probability!AJ158*Population!$DE158*(1-'By group'!AJ$28*cond_eff)*'By group'!AJ$23*prop_sw_use)*(1-Population!$DG158*circ_eff)</f>
        <v>0</v>
      </c>
      <c r="K158" s="191">
        <f>((1-(1-prop_idu_part)*SUMPRODUCT(Population!$BB158:$BN158,'By group'!$BB$27:$BN$27)*(1-prop_idu_male)/SUMPRODUCT(Population!$B158:$N158,'By group'!$B$27:$N$27))*Probability!X158*'By group'!$B$24*'By group'!X$23+(1-prop_idu_part)*SUMPRODUCT(Population!$BB158:$BN158,'By group'!$BB$27:$BN$27)*(1-prop_idu_male)/SUMPRODUCT(Population!$B158:$N158,'By group'!$B$27:$N$27)*Probability!BK158*'By group'!$B$24*'By group'!BK$23+Probability!AK158*Population!$DE158*(1-'By group'!AK$28*cond_eff)*'By group'!AK$23*prop_sw_use)*(1-Population!$DG158*circ_eff)</f>
        <v>0</v>
      </c>
      <c r="L158" s="191">
        <f>((1-(1-prop_idu_part)*SUMPRODUCT(Population!$BB158:$BN158,'By group'!$BB$27:$BN$27)*(1-prop_idu_male)/SUMPRODUCT(Population!$B158:$N158,'By group'!$B$27:$N$27))*Probability!Y158*'By group'!$B$24*'By group'!Y$23+(1-prop_idu_part)*SUMPRODUCT(Population!$BB158:$BN158,'By group'!$BB$27:$BN$27)*(1-prop_idu_male)/SUMPRODUCT(Population!$B158:$N158,'By group'!$B$27:$N$27)*Probability!BL158*'By group'!$B$24*'By group'!BL$23+Probability!AL158*Population!$DE158*(1-'By group'!AL$28*cond_eff)*'By group'!AL$23*prop_sw_use)*(1-Population!$DG158*circ_eff)</f>
        <v>3.5833177026561054E-5</v>
      </c>
      <c r="M158" s="191">
        <f>((1-(1-prop_idu_part)*SUMPRODUCT(Population!$BB158:$BN158,'By group'!$BB$27:$BN$27)*(1-prop_idu_male)/SUMPRODUCT(Population!$B158:$N158,'By group'!$B$27:$N$27))*Probability!Z158*'By group'!$B$24*'By group'!Z$23+(1-prop_idu_part)*SUMPRODUCT(Population!$BB158:$BN158,'By group'!$BB$27:$BN$27)*(1-prop_idu_male)/SUMPRODUCT(Population!$B158:$N158,'By group'!$B$27:$N$27)*Probability!BM158*'By group'!$B$24*'By group'!BM$23+Probability!AM158*Population!$DE158*(1-'By group'!AM$28*cond_eff)*'By group'!AM$23*prop_sw_use)*(1-Population!$DG158*circ_eff)</f>
        <v>5.5884337704728245E-5</v>
      </c>
      <c r="N158" s="191">
        <f>((1-(1-prop_idu_part)*SUMPRODUCT(Population!$BB158:$BN158,'By group'!$BB$27:$BN$27)*(1-prop_idu_male)/SUMPRODUCT(Population!$B158:$N158,'By group'!$B$27:$N$27))*Probability!AA158*'By group'!$B$24*'By group'!AA$23+(1-prop_idu_part)*SUMPRODUCT(Population!$BB158:$BN158,'By group'!$BB$27:$BN$27)*(1-prop_idu_male)/SUMPRODUCT(Population!$B158:$N158,'By group'!$B$27:$N$27)*Probability!BN158*'By group'!$B$24*'By group'!BN$23+Probability!AN158*Population!$DE158*(1-'By group'!AN$28*cond_eff)*'By group'!AN$23*prop_sw_use)*(1-Population!$DG158*circ_eff)</f>
        <v>4.488623052771354E-5</v>
      </c>
      <c r="O158" s="190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group'!$BB$27:$BN$27)*prop_idu_male))*Probability!B158*Population!$DC158*(1-'By group'!O$28*'By group'!O$29)*'By group'!B$23+(1-prop_idu_part)*SUMPRODUCT(Population!$BB158:$BN158,'By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group'!$BB$27:$BN$27)*prop_idu_male)*Probability!BB158*Population!$DD158*(1-'By group'!BB$28*'By group'!BB$29)*'By group'!BB$23</f>
        <v>0</v>
      </c>
      <c r="P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group'!$BB$27:$BN$27)*prop_idu_male))*Probability!C158*Population!$DC158*(1-'By group'!P$28*'By group'!P$29)*'By group'!C$23+(1-prop_idu_part)*SUMPRODUCT(Population!$BB158:$BN158,'By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group'!$BB$27:$BN$27)*prop_idu_male)*Probability!BC158*Population!$DD158*(1-'By group'!BC$28*'By group'!BC$29)*'By group'!BC$23</f>
        <v>1.0724722221756335E-3</v>
      </c>
      <c r="Q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group'!$BB$27:$BN$27)*prop_idu_male))*Probability!D158*Population!$DC158*(1-'By group'!Q$28*'By group'!Q$29)*'By group'!D$23+(1-prop_idu_part)*SUMPRODUCT(Population!$BB158:$BN158,'By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group'!$BB$27:$BN$27)*prop_idu_male)*Probability!BD158*Population!$DD158*(1-'By group'!BD$28*'By group'!BD$29)*'By group'!BD$23</f>
        <v>1.5639964881023797E-3</v>
      </c>
      <c r="R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group'!$BB$27:$BN$27)*prop_idu_male))*Probability!E158*Population!$DC158*(1-'By group'!R$28*'By group'!R$29)*'By group'!E$23+(1-prop_idu_part)*SUMPRODUCT(Population!$BB158:$BN158,'By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group'!$BB$27:$BN$27)*prop_idu_male)*Probability!BE158*Population!$DD158*(1-'By group'!BE$28*'By group'!BE$29)*'By group'!BE$23</f>
        <v>1.8111712464870214E-3</v>
      </c>
      <c r="S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group'!$BB$27:$BN$27)*prop_idu_male))*Probability!F158*Population!$DC158*(1-'By group'!S$28*'By group'!S$29)*'By group'!F$23+(1-prop_idu_part)*SUMPRODUCT(Population!$BB158:$BN158,'By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group'!$BB$27:$BN$27)*prop_idu_male)*Probability!BF158*Population!$DD158*(1-'By group'!BF$28*'By group'!BF$29)*'By group'!BF$23</f>
        <v>9.6282394105385617E-4</v>
      </c>
      <c r="T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group'!$BB$27:$BN$27)*prop_idu_male))*Probability!G158*Population!$DC158*(1-'By group'!T$28*'By group'!T$29)*'By group'!G$23+(1-prop_idu_part)*SUMPRODUCT(Population!$BB158:$BN158,'By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group'!$BB$27:$BN$27)*prop_idu_male)*Probability!BG158*Population!$DD158*(1-'By group'!BG$28*'By group'!BG$29)*'By group'!BG$23</f>
        <v>5.7749711235176174E-4</v>
      </c>
      <c r="U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group'!$BB$27:$BN$27)*prop_idu_male))*Probability!H158*Population!$DC158*(1-'By group'!U$28*'By group'!U$29)*'By group'!H$23+(1-prop_idu_part)*SUMPRODUCT(Population!$BB158:$BN158,'By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group'!$BB$27:$BN$27)*prop_idu_male)*Probability!BH158*Population!$DD158*(1-'By group'!BH$28*'By group'!BH$29)*'By group'!BH$23</f>
        <v>4.8588149631148927E-4</v>
      </c>
      <c r="V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group'!$BB$27:$BN$27)*prop_idu_male))*Probability!I158*Population!$DC158*(1-'By group'!V$28*'By group'!V$29)*'By group'!I$23+(1-prop_idu_part)*SUMPRODUCT(Population!$BB158:$BN158,'By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group'!$BB$27:$BN$27)*prop_idu_male)*Probability!BI158*Population!$DD158*(1-'By group'!BI$28*'By group'!BI$29)*'By group'!BI$23</f>
        <v>0</v>
      </c>
      <c r="W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group'!$BB$27:$BN$27)*prop_idu_male))*Probability!J158*Population!$DC158*(1-'By group'!W$28*'By group'!W$29)*'By group'!J$23+(1-prop_idu_part)*SUMPRODUCT(Population!$BB158:$BN158,'By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group'!$BB$27:$BN$27)*prop_idu_male)*Probability!BJ158*Population!$DD158*(1-'By group'!BJ$28*'By group'!BJ$29)*'By group'!BJ$23</f>
        <v>0</v>
      </c>
      <c r="X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group'!$BB$27:$BN$27)*prop_idu_male))*Probability!K158*Population!$DC158*(1-'By group'!X$28*'By group'!X$29)*'By group'!K$23+(1-prop_idu_part)*SUMPRODUCT(Population!$BB158:$BN158,'By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group'!$BB$27:$BN$27)*prop_idu_male)*Probability!BK158*Population!$DD158*(1-'By group'!BK$28*'By group'!BK$29)*'By group'!BK$23</f>
        <v>0</v>
      </c>
      <c r="Y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group'!$BB$27:$BN$27)*prop_idu_male))*Probability!L158*Population!$DC158*(1-'By group'!Y$28*'By group'!Y$29)*'By group'!L$23+(1-prop_idu_part)*SUMPRODUCT(Population!$BB158:$BN158,'By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group'!$BB$27:$BN$27)*prop_idu_male)*Probability!BL158*Population!$DD158*(1-'By group'!BL$28*'By group'!BL$29)*'By group'!BL$23</f>
        <v>1.6276926639796041E-5</v>
      </c>
      <c r="Z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group'!$BB$27:$BN$27)*prop_idu_male))*Probability!M158*Population!$DC158*(1-'By group'!Z$28*'By group'!Z$29)*'By group'!M$23+(1-prop_idu_part)*SUMPRODUCT(Population!$BB158:$BN158,'By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group'!$BB$27:$BN$27)*prop_idu_male)*Probability!BM158*Population!$DD158*(1-'By group'!BM$28*'By group'!BM$29)*'By group'!BM$23</f>
        <v>2.5251712134550977E-5</v>
      </c>
      <c r="AA158" s="191">
        <f>(1-(1-prop_idu_part)*SUMPRODUCT(Population!$BB158:$BN158,'By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group'!$BB$27:$BN$27)*prop_idu_male))*Probability!N158*Population!$DC158*(1-'By group'!AA$28*'By group'!AA$29)*'By group'!N$23+(1-prop_idu_part)*SUMPRODUCT(Population!$BB158:$BN158,'By group'!$BB$27:$BN$27)*prop_idu_male/(SUMPRODUCT(Population!$B158:$N158,'By group'!$B$27:$N$27)-(1-prop_idu_part)*SUMPRODUCT(Population!$BB158:$BN158,'By group'!$BB$27:$BN$27)*(1-prop_idu_male)+(1-prop_idu_part)*SUMPRODUCT(Population!$BB158:$BN158,'By group'!$BB$27:$BN$27)*prop_idu_male)*Probability!BN158*Population!$DD158*(1-'By group'!BN$28*'By group'!BN$29)*'By group'!BN$23</f>
        <v>2.0156446492598097E-5</v>
      </c>
      <c r="AB158" s="229">
        <f>Probability!B158*'By group'!$AB$24*'By group'!B$23</f>
        <v>0</v>
      </c>
      <c r="AC158" s="229">
        <f>Probability!C158*'By group'!$AB$24*'By group'!C$23</f>
        <v>5.0171926711425646E-2</v>
      </c>
      <c r="AD158" s="229">
        <f>Probability!D158*'By group'!$AB$24*'By group'!D$23</f>
        <v>7.316828036931447E-2</v>
      </c>
      <c r="AE158" s="229">
        <f>Probability!E158*'By group'!$AB$24*'By group'!E$23</f>
        <v>8.4734971529796727E-2</v>
      </c>
      <c r="AF158" s="229">
        <f>Probability!F158*'By group'!$AB$24*'By group'!F$23</f>
        <v>4.5046557061849991E-2</v>
      </c>
      <c r="AG158" s="229">
        <f>Probability!G158*'By group'!$AB$24*'By group'!G$23</f>
        <v>2.7019197937867011E-2</v>
      </c>
      <c r="AH158" s="229">
        <f>Probability!H158*'By group'!$AB$24*'By group'!H$23</f>
        <v>2.2733483729986376E-2</v>
      </c>
      <c r="AI158" s="229">
        <f>Probability!I158*'By group'!$AB$24*'By group'!I$23</f>
        <v>0</v>
      </c>
      <c r="AJ158" s="229">
        <f>Probability!J158*'By group'!$AB$24*'By group'!J$23</f>
        <v>0</v>
      </c>
      <c r="AK158" s="229">
        <f>Probability!K158*'By group'!$AB$24*'By group'!K$23</f>
        <v>0</v>
      </c>
      <c r="AL158" s="229">
        <f>Probability!L158*'By group'!$AB$24*'By group'!L$23</f>
        <v>7.6156857638603017E-4</v>
      </c>
      <c r="AM158" s="229">
        <f>Probability!M158*'By group'!$AB$24*'By group'!M$23</f>
        <v>1.1815201508061813E-3</v>
      </c>
      <c r="AN158" s="229">
        <f>Probability!N158*'By group'!$AB$24*'By group'!N$23</f>
        <v>9.4314570695949761E-4</v>
      </c>
      <c r="AO158" s="40">
        <f>Probability!AO158*'By group'!$AO$24*'By group'!AO$23</f>
        <v>0</v>
      </c>
      <c r="AP158" s="42">
        <f>Probability!AP158*'By group'!$AO$24*'By group'!AP$23</f>
        <v>6.8596053876072999E-3</v>
      </c>
      <c r="AQ158" s="42">
        <f>Probability!AQ158*'By group'!$AO$24*'By group'!AQ$23</f>
        <v>9.9985081360812154E-3</v>
      </c>
      <c r="AR158" s="42">
        <f>Probability!AR158*'By group'!$AO$24*'By group'!AR$23</f>
        <v>1.1568267683476342E-2</v>
      </c>
      <c r="AS158" s="42">
        <f>Probability!AS158*'By group'!$AO$24*'By group'!AS$23</f>
        <v>6.1445058455376631E-3</v>
      </c>
      <c r="AT158" s="42">
        <f>Probability!AT158*'By group'!$AO$24*'By group'!AT$23</f>
        <v>3.6826837011885456E-3</v>
      </c>
      <c r="AU158" s="42">
        <f>Probability!AU158*'By group'!$AO$24*'By group'!AU$23</f>
        <v>3.0931603305071219E-3</v>
      </c>
      <c r="AV158" s="42">
        <f>Probability!AV158*'By group'!$AO$24*'By group'!AV$23</f>
        <v>0</v>
      </c>
      <c r="AW158" s="42">
        <f>Probability!AW158*'By group'!$AO$24*'By group'!AW$23</f>
        <v>0</v>
      </c>
      <c r="AX158" s="42">
        <f>Probability!AX158*'By group'!$AO$24*'By group'!AX$23</f>
        <v>0</v>
      </c>
      <c r="AY158" s="42">
        <f>Probability!AY158*'By group'!$AO$24*'By group'!AY$23</f>
        <v>1.0360829111936751E-4</v>
      </c>
      <c r="AZ158" s="42">
        <f>Probability!AZ158*'By group'!$AO$24*'By group'!AZ$23</f>
        <v>1.6035167129011549E-4</v>
      </c>
      <c r="BA158" s="43">
        <f>Probability!BA158*'By group'!$AO$24*'By group'!BA$23</f>
        <v>1.2749304242622741E-4</v>
      </c>
      <c r="BB158" s="191">
        <f>prop_idu_part*Probability!BB158*'By group'!$BB$24*'By group'!BB$23+Probability!BB158*'By group'!$BB$30*'By group'!BB$31</f>
        <v>0</v>
      </c>
      <c r="BC158" s="191">
        <f>prop_idu_part*Probability!BC158*'By group'!$BB$24*'By group'!BC$23+Probability!BC158*'By group'!$BB$30*'By group'!BC$31</f>
        <v>5.8638988623682199E-2</v>
      </c>
      <c r="BD158" s="191">
        <f>prop_idu_part*Probability!BD158*'By group'!$BB$24*'By group'!BD$23+Probability!BD158*'By group'!$BB$30*'By group'!BD$31</f>
        <v>0.13716262453689856</v>
      </c>
      <c r="BE158" s="191">
        <f>prop_idu_part*Probability!BE158*'By group'!$BB$24*'By group'!BE$23+Probability!BE158*'By group'!$BB$30*'By group'!BE$31</f>
        <v>0.13420714416565313</v>
      </c>
      <c r="BF158" s="191">
        <f>prop_idu_part*Probability!BF158*'By group'!$BB$24*'By group'!BF$23+Probability!BF158*'By group'!$BB$30*'By group'!BF$31</f>
        <v>4.387317204431071E-2</v>
      </c>
      <c r="BG158" s="191">
        <f>prop_idu_part*Probability!BG158*'By group'!$BB$24*'By group'!BG$23+Probability!BG158*'By group'!$BB$30*'By group'!BG$31</f>
        <v>1.3399039479687652E-2</v>
      </c>
      <c r="BH158" s="191">
        <f>prop_idu_part*Probability!BH158*'By group'!$BB$24*'By group'!BH$23+Probability!BH158*'By group'!$BB$30*'By group'!BH$31</f>
        <v>1.0510820854814787E-2</v>
      </c>
      <c r="BI158" s="191">
        <f>prop_idu_part*Probability!BI158*'By group'!$BB$24*'By group'!BI$23+Probability!BI158*'By group'!$BB$30*'By group'!BI$31</f>
        <v>0</v>
      </c>
      <c r="BJ158" s="191">
        <f>prop_idu_part*Probability!BJ158*'By group'!$BB$24*'By group'!BJ$23+Probability!BJ158*'By group'!$BB$30*'By group'!BJ$31</f>
        <v>0</v>
      </c>
      <c r="BK158" s="191">
        <f>prop_idu_part*Probability!BK158*'By group'!$BB$24*'By group'!BK$23+Probability!BK158*'By group'!$BB$30*'By group'!BK$31</f>
        <v>0</v>
      </c>
      <c r="BL158" s="191">
        <f>prop_idu_part*Probability!BL158*'By group'!$BB$24*'By group'!BL$23+Probability!BL158*'By group'!$BB$30*'By group'!BL$31</f>
        <v>4.7682237252236748E-3</v>
      </c>
      <c r="BM158" s="191">
        <f>prop_idu_part*Probability!BM158*'By group'!$BB$24*'By group'!BM$23+Probability!BM158*'By group'!$BB$30*'By group'!BM$31</f>
        <v>2.3840125307159712E-3</v>
      </c>
      <c r="BN158" s="192">
        <f>prop_idu_part*Probability!BN158*'By group'!$BB$24*'By group'!BN$23+Probability!BN158*'By group'!$BB$30*'By group'!BN$31</f>
        <v>1.734970270387045E-3</v>
      </c>
    </row>
    <row r="159" spans="1:66" x14ac:dyDescent="0.25">
      <c r="A159">
        <f t="shared" si="2"/>
        <v>77.5</v>
      </c>
      <c r="B159" s="190">
        <f>((1-(1-prop_idu_part)*SUMPRODUCT(Population!$BB159:$BN159,'By group'!$BB$27:$BN$27)*(1-prop_idu_male)/SUMPRODUCT(Population!$B159:$N159,'By group'!$B$27:$N$27))*Probability!O159*'By group'!$B$24*'By group'!O$23+(1-prop_idu_part)*SUMPRODUCT(Population!$BB159:$BN159,'By group'!$BB$27:$BN$27)*(1-prop_idu_male)/SUMPRODUCT(Population!$B159:$N159,'By group'!$B$27:$N$27)*Probability!BB159*'By group'!$B$24*'By group'!BB$23+Probability!AB159*Population!$DE159*(1-'By group'!AB$28*cond_eff)*'By group'!AB$23*prop_sw_use)*(1-Population!$DG159*circ_eff)</f>
        <v>0</v>
      </c>
      <c r="C159" s="191">
        <f>((1-(1-prop_idu_part)*SUMPRODUCT(Population!$BB159:$BN159,'By group'!$BB$27:$BN$27)*(1-prop_idu_male)/SUMPRODUCT(Population!$B159:$N159,'By group'!$B$27:$N$27))*Probability!P159*'By group'!$B$24*'By group'!P$23+(1-prop_idu_part)*SUMPRODUCT(Population!$BB159:$BN159,'By group'!$BB$27:$BN$27)*(1-prop_idu_male)/SUMPRODUCT(Population!$B159:$N159,'By group'!$B$27:$N$27)*Probability!BC159*'By group'!$B$24*'By group'!BC$23+Probability!AC159*Population!$DE159*(1-'By group'!AC$28*cond_eff)*'By group'!AC$23*prop_sw_use)*(1-Population!$DG159*circ_eff)</f>
        <v>2.3158016441559934E-3</v>
      </c>
      <c r="D159" s="191">
        <f>((1-(1-prop_idu_part)*SUMPRODUCT(Population!$BB159:$BN159,'By group'!$BB$27:$BN$27)*(1-prop_idu_male)/SUMPRODUCT(Population!$B159:$N159,'By group'!$B$27:$N$27))*Probability!Q159*'By group'!$B$24*'By group'!Q$23+(1-prop_idu_part)*SUMPRODUCT(Population!$BB159:$BN159,'By group'!$BB$27:$BN$27)*(1-prop_idu_male)/SUMPRODUCT(Population!$B159:$N159,'By group'!$B$27:$N$27)*Probability!BD159*'By group'!$B$24*'By group'!BD$23+Probability!AD159*Population!$DE159*(1-'By group'!AD$28*cond_eff)*'By group'!AD$23*prop_sw_use)*(1-Population!$DG159*circ_eff)</f>
        <v>3.3885690214666823E-3</v>
      </c>
      <c r="E159" s="191">
        <f>((1-(1-prop_idu_part)*SUMPRODUCT(Population!$BB159:$BN159,'By group'!$BB$27:$BN$27)*(1-prop_idu_male)/SUMPRODUCT(Population!$B159:$N159,'By group'!$B$27:$N$27))*Probability!R159*'By group'!$B$24*'By group'!R$23+(1-prop_idu_part)*SUMPRODUCT(Population!$BB159:$BN159,'By group'!$BB$27:$BN$27)*(1-prop_idu_male)/SUMPRODUCT(Population!$B159:$N159,'By group'!$B$27:$N$27)*Probability!BE159*'By group'!$B$24*'By group'!BE$23+Probability!AE159*Population!$DE159*(1-'By group'!AE$28*cond_eff)*'By group'!AE$23*prop_sw_use)*(1-Population!$DG159*circ_eff)</f>
        <v>3.9427273697093049E-3</v>
      </c>
      <c r="F159" s="191">
        <f>((1-(1-prop_idu_part)*SUMPRODUCT(Population!$BB159:$BN159,'By group'!$BB$27:$BN$27)*(1-prop_idu_male)/SUMPRODUCT(Population!$B159:$N159,'By group'!$B$27:$N$27))*Probability!S159*'By group'!$B$24*'By group'!S$23+(1-prop_idu_part)*SUMPRODUCT(Population!$BB159:$BN159,'By group'!$BB$27:$BN$27)*(1-prop_idu_male)/SUMPRODUCT(Population!$B159:$N159,'By group'!$B$27:$N$27)*Probability!BF159*'By group'!$B$24*'By group'!BF$23+Probability!AF159*Population!$DE159*(1-'By group'!AF$28*cond_eff)*'By group'!AF$23*prop_sw_use)*(1-Population!$DG159*circ_eff)</f>
        <v>2.1035526056557246E-3</v>
      </c>
      <c r="G159" s="191">
        <f>((1-(1-prop_idu_part)*SUMPRODUCT(Population!$BB159:$BN159,'By group'!$BB$27:$BN$27)*(1-prop_idu_male)/SUMPRODUCT(Population!$B159:$N159,'By group'!$B$27:$N$27))*Probability!T159*'By group'!$B$24*'By group'!T$23+(1-prop_idu_part)*SUMPRODUCT(Population!$BB159:$BN159,'By group'!$BB$27:$BN$27)*(1-prop_idu_male)/SUMPRODUCT(Population!$B159:$N159,'By group'!$B$27:$N$27)*Probability!BG159*'By group'!$B$24*'By group'!BG$23+Probability!AG159*Population!$DE159*(1-'By group'!AG$28*cond_eff)*'By group'!AG$23*prop_sw_use)*(1-Population!$DG159*circ_eff)</f>
        <v>1.2650098823786594E-3</v>
      </c>
      <c r="H159" s="191">
        <f>((1-(1-prop_idu_part)*SUMPRODUCT(Population!$BB159:$BN159,'By group'!$BB$27:$BN$27)*(1-prop_idu_male)/SUMPRODUCT(Population!$B159:$N159,'By group'!$B$27:$N$27))*Probability!U159*'By group'!$B$24*'By group'!U$23+(1-prop_idu_part)*SUMPRODUCT(Population!$BB159:$BN159,'By group'!$BB$27:$BN$27)*(1-prop_idu_male)/SUMPRODUCT(Population!$B159:$N159,'By group'!$B$27:$N$27)*Probability!BH159*'By group'!$B$24*'By group'!BH$23+Probability!AH159*Population!$DE159*(1-'By group'!AH$28*cond_eff)*'By group'!AH$23*prop_sw_use)*(1-Population!$DG159*circ_eff)</f>
        <v>1.0692756767364646E-3</v>
      </c>
      <c r="I159" s="191">
        <f>((1-(1-prop_idu_part)*SUMPRODUCT(Population!$BB159:$BN159,'By group'!$BB$27:$BN$27)*(1-prop_idu_male)/SUMPRODUCT(Population!$B159:$N159,'By group'!$B$27:$N$27))*Probability!V159*'By group'!$B$24*'By group'!V$23+(1-prop_idu_part)*SUMPRODUCT(Population!$BB159:$BN159,'By group'!$BB$27:$BN$27)*(1-prop_idu_male)/SUMPRODUCT(Population!$B159:$N159,'By group'!$B$27:$N$27)*Probability!BI159*'By group'!$B$24*'By group'!BI$23+Probability!AI159*Population!$DE159*(1-'By group'!AI$28*cond_eff)*'By group'!AI$23*prop_sw_use)*(1-Population!$DG159*circ_eff)</f>
        <v>0</v>
      </c>
      <c r="J159" s="191">
        <f>((1-(1-prop_idu_part)*SUMPRODUCT(Population!$BB159:$BN159,'By group'!$BB$27:$BN$27)*(1-prop_idu_male)/SUMPRODUCT(Population!$B159:$N159,'By group'!$B$27:$N$27))*Probability!W159*'By group'!$B$24*'By group'!W$23+(1-prop_idu_part)*SUMPRODUCT(Population!$BB159:$BN159,'By group'!$BB$27:$BN$27)*(1-prop_idu_male)/SUMPRODUCT(Population!$B159:$N159,'By group'!$B$27:$N$27)*Probability!BJ159*'By group'!$B$24*'By group'!BJ$23+Probability!AJ159*Population!$DE159*(1-'By group'!AJ$28*cond_eff)*'By group'!AJ$23*prop_sw_use)*(1-Population!$DG159*circ_eff)</f>
        <v>0</v>
      </c>
      <c r="K159" s="191">
        <f>((1-(1-prop_idu_part)*SUMPRODUCT(Population!$BB159:$BN159,'By group'!$BB$27:$BN$27)*(1-prop_idu_male)/SUMPRODUCT(Population!$B159:$N159,'By group'!$B$27:$N$27))*Probability!X159*'By group'!$B$24*'By group'!X$23+(1-prop_idu_part)*SUMPRODUCT(Population!$BB159:$BN159,'By group'!$BB$27:$BN$27)*(1-prop_idu_male)/SUMPRODUCT(Population!$B159:$N159,'By group'!$B$27:$N$27)*Probability!BK159*'By group'!$B$24*'By group'!BK$23+Probability!AK159*Population!$DE159*(1-'By group'!AK$28*cond_eff)*'By group'!AK$23*prop_sw_use)*(1-Population!$DG159*circ_eff)</f>
        <v>0</v>
      </c>
      <c r="L159" s="191">
        <f>((1-(1-prop_idu_part)*SUMPRODUCT(Population!$BB159:$BN159,'By group'!$BB$27:$BN$27)*(1-prop_idu_male)/SUMPRODUCT(Population!$B159:$N159,'By group'!$B$27:$N$27))*Probability!Y159*'By group'!$B$24*'By group'!Y$23+(1-prop_idu_part)*SUMPRODUCT(Population!$BB159:$BN159,'By group'!$BB$27:$BN$27)*(1-prop_idu_male)/SUMPRODUCT(Population!$B159:$N159,'By group'!$B$27:$N$27)*Probability!BL159*'By group'!$B$24*'By group'!BL$23+Probability!AL159*Population!$DE159*(1-'By group'!AL$28*cond_eff)*'By group'!AL$23*prop_sw_use)*(1-Population!$DG159*circ_eff)</f>
        <v>3.5834425897271819E-5</v>
      </c>
      <c r="M159" s="191">
        <f>((1-(1-prop_idu_part)*SUMPRODUCT(Population!$BB159:$BN159,'By group'!$BB$27:$BN$27)*(1-prop_idu_male)/SUMPRODUCT(Population!$B159:$N159,'By group'!$B$27:$N$27))*Probability!Z159*'By group'!$B$24*'By group'!Z$23+(1-prop_idu_part)*SUMPRODUCT(Population!$BB159:$BN159,'By group'!$BB$27:$BN$27)*(1-prop_idu_male)/SUMPRODUCT(Population!$B159:$N159,'By group'!$B$27:$N$27)*Probability!BM159*'By group'!$B$24*'By group'!BM$23+Probability!AM159*Population!$DE159*(1-'By group'!AM$28*cond_eff)*'By group'!AM$23*prop_sw_use)*(1-Population!$DG159*circ_eff)</f>
        <v>5.5886780776704236E-5</v>
      </c>
      <c r="N159" s="191">
        <f>((1-(1-prop_idu_part)*SUMPRODUCT(Population!$BB159:$BN159,'By group'!$BB$27:$BN$27)*(1-prop_idu_male)/SUMPRODUCT(Population!$B159:$N159,'By group'!$B$27:$N$27))*Probability!AA159*'By group'!$B$24*'By group'!AA$23+(1-prop_idu_part)*SUMPRODUCT(Population!$BB159:$BN159,'By group'!$BB$27:$BN$27)*(1-prop_idu_male)/SUMPRODUCT(Population!$B159:$N159,'By group'!$B$27:$N$27)*Probability!BN159*'By group'!$B$24*'By group'!BN$23+Probability!AN159*Population!$DE159*(1-'By group'!AN$28*cond_eff)*'By group'!AN$23*prop_sw_use)*(1-Population!$DG159*circ_eff)</f>
        <v>4.4888748063894433E-5</v>
      </c>
      <c r="O159" s="190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group'!$BB$27:$BN$27)*prop_idu_male))*Probability!B159*Population!$DC159*(1-'By group'!O$28*'By group'!O$29)*'By group'!B$23+(1-prop_idu_part)*SUMPRODUCT(Population!$BB159:$BN159,'By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group'!$BB$27:$BN$27)*prop_idu_male)*Probability!BB159*Population!$DD159*(1-'By group'!BB$28*'By group'!BB$29)*'By group'!BB$23</f>
        <v>0</v>
      </c>
      <c r="P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group'!$BB$27:$BN$27)*prop_idu_male))*Probability!C159*Population!$DC159*(1-'By group'!P$28*'By group'!P$29)*'By group'!C$23+(1-prop_idu_part)*SUMPRODUCT(Population!$BB159:$BN159,'By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group'!$BB$27:$BN$27)*prop_idu_male)*Probability!BC159*Population!$DD159*(1-'By group'!BC$28*'By group'!BC$29)*'By group'!BC$23</f>
        <v>1.0724863180185287E-3</v>
      </c>
      <c r="Q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group'!$BB$27:$BN$27)*prop_idu_male))*Probability!D159*Population!$DC159*(1-'By group'!Q$28*'By group'!Q$29)*'By group'!D$23+(1-prop_idu_part)*SUMPRODUCT(Population!$BB159:$BN159,'By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group'!$BB$27:$BN$27)*prop_idu_male)*Probability!BD159*Population!$DD159*(1-'By group'!BD$28*'By group'!BD$29)*'By group'!BD$23</f>
        <v>1.5640215764801554E-3</v>
      </c>
      <c r="R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group'!$BB$27:$BN$27)*prop_idu_male))*Probability!E159*Population!$DC159*(1-'By group'!R$28*'By group'!R$29)*'By group'!E$23+(1-prop_idu_part)*SUMPRODUCT(Population!$BB159:$BN159,'By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group'!$BB$27:$BN$27)*prop_idu_male)*Probability!BE159*Population!$DD159*(1-'By group'!BE$28*'By group'!BE$29)*'By group'!BE$23</f>
        <v>1.8112088633587414E-3</v>
      </c>
      <c r="S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group'!$BB$27:$BN$27)*prop_idu_male))*Probability!F159*Population!$DC159*(1-'By group'!S$28*'By group'!S$29)*'By group'!F$23+(1-prop_idu_part)*SUMPRODUCT(Population!$BB159:$BN159,'By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group'!$BB$27:$BN$27)*prop_idu_male)*Probability!BF159*Population!$DD159*(1-'By group'!BF$28*'By group'!BF$29)*'By group'!BF$23</f>
        <v>9.6284790139359601E-4</v>
      </c>
      <c r="T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group'!$BB$27:$BN$27)*prop_idu_male))*Probability!G159*Population!$DC159*(1-'By group'!T$28*'By group'!T$29)*'By group'!G$23+(1-prop_idu_part)*SUMPRODUCT(Population!$BB159:$BN159,'By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group'!$BB$27:$BN$27)*prop_idu_male)*Probability!BG159*Population!$DD159*(1-'By group'!BG$28*'By group'!BG$29)*'By group'!BG$23</f>
        <v>5.7751343795385134E-4</v>
      </c>
      <c r="U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group'!$BB$27:$BN$27)*prop_idu_male))*Probability!H159*Population!$DC159*(1-'By group'!U$28*'By group'!U$29)*'By group'!H$23+(1-prop_idu_part)*SUMPRODUCT(Population!$BB159:$BN159,'By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group'!$BB$27:$BN$27)*prop_idu_male)*Probability!BH159*Population!$DD159*(1-'By group'!BH$28*'By group'!BH$29)*'By group'!BH$23</f>
        <v>4.8589861036833575E-4</v>
      </c>
      <c r="V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group'!$BB$27:$BN$27)*prop_idu_male))*Probability!I159*Population!$DC159*(1-'By group'!V$28*'By group'!V$29)*'By group'!I$23+(1-prop_idu_part)*SUMPRODUCT(Population!$BB159:$BN159,'By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group'!$BB$27:$BN$27)*prop_idu_male)*Probability!BI159*Population!$DD159*(1-'By group'!BI$28*'By group'!BI$29)*'By group'!BI$23</f>
        <v>0</v>
      </c>
      <c r="W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group'!$BB$27:$BN$27)*prop_idu_male))*Probability!J159*Population!$DC159*(1-'By group'!W$28*'By group'!W$29)*'By group'!J$23+(1-prop_idu_part)*SUMPRODUCT(Population!$BB159:$BN159,'By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group'!$BB$27:$BN$27)*prop_idu_male)*Probability!BJ159*Population!$DD159*(1-'By group'!BJ$28*'By group'!BJ$29)*'By group'!BJ$23</f>
        <v>0</v>
      </c>
      <c r="X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group'!$BB$27:$BN$27)*prop_idu_male))*Probability!K159*Population!$DC159*(1-'By group'!X$28*'By group'!X$29)*'By group'!K$23+(1-prop_idu_part)*SUMPRODUCT(Population!$BB159:$BN159,'By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group'!$BB$27:$BN$27)*prop_idu_male)*Probability!BK159*Population!$DD159*(1-'By group'!BK$28*'By group'!BK$29)*'By group'!BK$23</f>
        <v>0</v>
      </c>
      <c r="Y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group'!$BB$27:$BN$27)*prop_idu_male))*Probability!L159*Population!$DC159*(1-'By group'!Y$28*'By group'!Y$29)*'By group'!L$23+(1-prop_idu_part)*SUMPRODUCT(Population!$BB159:$BN159,'By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group'!$BB$27:$BN$27)*prop_idu_male)*Probability!BL159*Population!$DD159*(1-'By group'!BL$28*'By group'!BL$29)*'By group'!BL$23</f>
        <v>1.6277511720890634E-5</v>
      </c>
      <c r="Z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group'!$BB$27:$BN$27)*prop_idu_male))*Probability!M159*Population!$DC159*(1-'By group'!Z$28*'By group'!Z$29)*'By group'!M$23+(1-prop_idu_part)*SUMPRODUCT(Population!$BB159:$BN159,'By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group'!$BB$27:$BN$27)*prop_idu_male)*Probability!BM159*Population!$DD159*(1-'By group'!BM$28*'By group'!BM$29)*'By group'!BM$23</f>
        <v>2.5252854888418141E-5</v>
      </c>
      <c r="AA159" s="191">
        <f>(1-(1-prop_idu_part)*SUMPRODUCT(Population!$BB159:$BN159,'By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group'!$BB$27:$BN$27)*prop_idu_male))*Probability!N159*Population!$DC159*(1-'By group'!AA$28*'By group'!AA$29)*'By group'!N$23+(1-prop_idu_part)*SUMPRODUCT(Population!$BB159:$BN159,'By group'!$BB$27:$BN$27)*prop_idu_male/(SUMPRODUCT(Population!$B159:$N159,'By group'!$B$27:$N$27)-(1-prop_idu_part)*SUMPRODUCT(Population!$BB159:$BN159,'By group'!$BB$27:$BN$27)*(1-prop_idu_male)+(1-prop_idu_part)*SUMPRODUCT(Population!$BB159:$BN159,'By group'!$BB$27:$BN$27)*prop_idu_male)*Probability!BN159*Population!$DD159*(1-'By group'!BN$28*'By group'!BN$29)*'By group'!BN$23</f>
        <v>2.0157611607904445E-5</v>
      </c>
      <c r="AB159" s="229">
        <f>Probability!B159*'By group'!$AB$24*'By group'!B$23</f>
        <v>0</v>
      </c>
      <c r="AC159" s="229">
        <f>Probability!C159*'By group'!$AB$24*'By group'!C$23</f>
        <v>5.0172942002153081E-2</v>
      </c>
      <c r="AD159" s="229">
        <f>Probability!D159*'By group'!$AB$24*'By group'!D$23</f>
        <v>7.3169973090153301E-2</v>
      </c>
      <c r="AE159" s="229">
        <f>Probability!E159*'By group'!$AB$24*'By group'!E$23</f>
        <v>8.4737332552753397E-2</v>
      </c>
      <c r="AF159" s="229">
        <f>Probability!F159*'By group'!$AB$24*'By group'!F$23</f>
        <v>4.5047997669296097E-2</v>
      </c>
      <c r="AG159" s="229">
        <f>Probability!G159*'By group'!$AB$24*'By group'!G$23</f>
        <v>2.7020153473531306E-2</v>
      </c>
      <c r="AH159" s="229">
        <f>Probability!H159*'By group'!$AB$24*'By group'!H$23</f>
        <v>2.2734445795804092E-2</v>
      </c>
      <c r="AI159" s="229">
        <f>Probability!I159*'By group'!$AB$24*'By group'!I$23</f>
        <v>0</v>
      </c>
      <c r="AJ159" s="229">
        <f>Probability!J159*'By group'!$AB$24*'By group'!J$23</f>
        <v>0</v>
      </c>
      <c r="AK159" s="229">
        <f>Probability!K159*'By group'!$AB$24*'By group'!K$23</f>
        <v>0</v>
      </c>
      <c r="AL159" s="229">
        <f>Probability!L159*'By group'!$AB$24*'By group'!L$23</f>
        <v>7.6160135597195394E-4</v>
      </c>
      <c r="AM159" s="229">
        <f>Probability!M159*'By group'!$AB$24*'By group'!M$23</f>
        <v>1.181582006533514E-3</v>
      </c>
      <c r="AN159" s="229">
        <f>Probability!N159*'By group'!$AB$24*'By group'!N$23</f>
        <v>9.4320692033930133E-4</v>
      </c>
      <c r="AO159" s="40">
        <f>Probability!AO159*'By group'!$AO$24*'By group'!AO$23</f>
        <v>0</v>
      </c>
      <c r="AP159" s="42">
        <f>Probability!AP159*'By group'!$AO$24*'By group'!AP$23</f>
        <v>6.8629331996587616E-3</v>
      </c>
      <c r="AQ159" s="42">
        <f>Probability!AQ159*'By group'!$AO$24*'By group'!AQ$23</f>
        <v>1.0003685144443665E-2</v>
      </c>
      <c r="AR159" s="42">
        <f>Probability!AR159*'By group'!$AO$24*'By group'!AR$23</f>
        <v>1.1574883508076689E-2</v>
      </c>
      <c r="AS159" s="42">
        <f>Probability!AS159*'By group'!$AO$24*'By group'!AS$23</f>
        <v>6.1483121143519354E-3</v>
      </c>
      <c r="AT159" s="42">
        <f>Probability!AT159*'By group'!$AO$24*'By group'!AT$23</f>
        <v>3.6851100694043517E-3</v>
      </c>
      <c r="AU159" s="42">
        <f>Probability!AU159*'By group'!$AO$24*'By group'!AU$23</f>
        <v>3.0954553558873868E-3</v>
      </c>
      <c r="AV159" s="42">
        <f>Probability!AV159*'By group'!$AO$24*'By group'!AV$23</f>
        <v>0</v>
      </c>
      <c r="AW159" s="42">
        <f>Probability!AW159*'By group'!$AO$24*'By group'!AW$23</f>
        <v>0</v>
      </c>
      <c r="AX159" s="42">
        <f>Probability!AX159*'By group'!$AO$24*'By group'!AX$23</f>
        <v>0</v>
      </c>
      <c r="AY159" s="42">
        <f>Probability!AY159*'By group'!$AO$24*'By group'!AY$23</f>
        <v>1.0368585669217863E-4</v>
      </c>
      <c r="AZ159" s="42">
        <f>Probability!AZ159*'By group'!$AO$24*'By group'!AZ$23</f>
        <v>1.6048945870919716E-4</v>
      </c>
      <c r="BA159" s="43">
        <f>Probability!BA159*'By group'!$AO$24*'By group'!BA$23</f>
        <v>1.2762372421088695E-4</v>
      </c>
      <c r="BB159" s="191">
        <f>prop_idu_part*Probability!BB159*'By group'!$BB$24*'By group'!BB$23+Probability!BB159*'By group'!$BB$30*'By group'!BB$31</f>
        <v>0</v>
      </c>
      <c r="BC159" s="191">
        <f>prop_idu_part*Probability!BC159*'By group'!$BB$24*'By group'!BC$23+Probability!BC159*'By group'!$BB$30*'By group'!BC$31</f>
        <v>5.8638953731931759E-2</v>
      </c>
      <c r="BD159" s="191">
        <f>prop_idu_part*Probability!BD159*'By group'!$BB$24*'By group'!BD$23+Probability!BD159*'By group'!$BB$30*'By group'!BD$31</f>
        <v>0.13716266783146355</v>
      </c>
      <c r="BE159" s="191">
        <f>prop_idu_part*Probability!BE159*'By group'!$BB$24*'By group'!BE$23+Probability!BE159*'By group'!$BB$30*'By group'!BE$31</f>
        <v>0.13420738491325968</v>
      </c>
      <c r="BF159" s="191">
        <f>prop_idu_part*Probability!BF159*'By group'!$BB$24*'By group'!BF$23+Probability!BF159*'By group'!$BB$30*'By group'!BF$31</f>
        <v>4.3873308066312969E-2</v>
      </c>
      <c r="BG159" s="191">
        <f>prop_idu_part*Probability!BG159*'By group'!$BB$24*'By group'!BG$23+Probability!BG159*'By group'!$BB$30*'By group'!BG$31</f>
        <v>1.3399095229712178E-2</v>
      </c>
      <c r="BH159" s="191">
        <f>prop_idu_part*Probability!BH159*'By group'!$BB$24*'By group'!BH$23+Probability!BH159*'By group'!$BB$30*'By group'!BH$31</f>
        <v>1.051088695962954E-2</v>
      </c>
      <c r="BI159" s="191">
        <f>prop_idu_part*Probability!BI159*'By group'!$BB$24*'By group'!BI$23+Probability!BI159*'By group'!$BB$30*'By group'!BI$31</f>
        <v>0</v>
      </c>
      <c r="BJ159" s="191">
        <f>prop_idu_part*Probability!BJ159*'By group'!$BB$24*'By group'!BJ$23+Probability!BJ159*'By group'!$BB$30*'By group'!BJ$31</f>
        <v>0</v>
      </c>
      <c r="BK159" s="191">
        <f>prop_idu_part*Probability!BK159*'By group'!$BB$24*'By group'!BK$23+Probability!BK159*'By group'!$BB$30*'By group'!BK$31</f>
        <v>0</v>
      </c>
      <c r="BL159" s="191">
        <f>prop_idu_part*Probability!BL159*'By group'!$BB$24*'By group'!BL$23+Probability!BL159*'By group'!$BB$30*'By group'!BL$31</f>
        <v>4.7682547240115395E-3</v>
      </c>
      <c r="BM159" s="191">
        <f>prop_idu_part*Probability!BM159*'By group'!$BB$24*'By group'!BM$23+Probability!BM159*'By group'!$BB$30*'By group'!BM$31</f>
        <v>2.3840349847263995E-3</v>
      </c>
      <c r="BN159" s="192">
        <f>prop_idu_part*Probability!BN159*'By group'!$BB$24*'By group'!BN$23+Probability!BN159*'By group'!$BB$30*'By group'!BN$31</f>
        <v>1.734993547861164E-3</v>
      </c>
    </row>
    <row r="160" spans="1:66" x14ac:dyDescent="0.25">
      <c r="A160">
        <f t="shared" si="2"/>
        <v>78</v>
      </c>
      <c r="B160" s="190">
        <f>((1-(1-prop_idu_part)*SUMPRODUCT(Population!$BB160:$BN160,'By group'!$BB$27:$BN$27)*(1-prop_idu_male)/SUMPRODUCT(Population!$B160:$N160,'By group'!$B$27:$N$27))*Probability!O160*'By group'!$B$24*'By group'!O$23+(1-prop_idu_part)*SUMPRODUCT(Population!$BB160:$BN160,'By group'!$BB$27:$BN$27)*(1-prop_idu_male)/SUMPRODUCT(Population!$B160:$N160,'By group'!$B$27:$N$27)*Probability!BB160*'By group'!$B$24*'By group'!BB$23+Probability!AB160*Population!$DE160*(1-'By group'!AB$28*cond_eff)*'By group'!AB$23*prop_sw_use)*(1-Population!$DG160*circ_eff)</f>
        <v>0</v>
      </c>
      <c r="C160" s="191">
        <f>((1-(1-prop_idu_part)*SUMPRODUCT(Population!$BB160:$BN160,'By group'!$BB$27:$BN$27)*(1-prop_idu_male)/SUMPRODUCT(Population!$B160:$N160,'By group'!$B$27:$N$27))*Probability!P160*'By group'!$B$24*'By group'!P$23+(1-prop_idu_part)*SUMPRODUCT(Population!$BB160:$BN160,'By group'!$BB$27:$BN$27)*(1-prop_idu_male)/SUMPRODUCT(Population!$B160:$N160,'By group'!$B$27:$N$27)*Probability!BC160*'By group'!$B$24*'By group'!BC$23+Probability!AC160*Population!$DE160*(1-'By group'!AC$28*cond_eff)*'By group'!AC$23*prop_sw_use)*(1-Population!$DG160*circ_eff)</f>
        <v>2.3158326118702323E-3</v>
      </c>
      <c r="D160" s="191">
        <f>((1-(1-prop_idu_part)*SUMPRODUCT(Population!$BB160:$BN160,'By group'!$BB$27:$BN$27)*(1-prop_idu_male)/SUMPRODUCT(Population!$B160:$N160,'By group'!$B$27:$N$27))*Probability!Q160*'By group'!$B$24*'By group'!Q$23+(1-prop_idu_part)*SUMPRODUCT(Population!$BB160:$BN160,'By group'!$BB$27:$BN$27)*(1-prop_idu_male)/SUMPRODUCT(Population!$B160:$N160,'By group'!$B$27:$N$27)*Probability!BD160*'By group'!$B$24*'By group'!BD$23+Probability!AD160*Population!$DE160*(1-'By group'!AD$28*cond_eff)*'By group'!AD$23*prop_sw_use)*(1-Population!$DG160*circ_eff)</f>
        <v>3.3886228970449114E-3</v>
      </c>
      <c r="E160" s="191">
        <f>((1-(1-prop_idu_part)*SUMPRODUCT(Population!$BB160:$BN160,'By group'!$BB$27:$BN$27)*(1-prop_idu_male)/SUMPRODUCT(Population!$B160:$N160,'By group'!$B$27:$N$27))*Probability!R160*'By group'!$B$24*'By group'!R$23+(1-prop_idu_part)*SUMPRODUCT(Population!$BB160:$BN160,'By group'!$BB$27:$BN$27)*(1-prop_idu_male)/SUMPRODUCT(Population!$B160:$N160,'By group'!$B$27:$N$27)*Probability!BE160*'By group'!$B$24*'By group'!BE$23+Probability!AE160*Population!$DE160*(1-'By group'!AE$28*cond_eff)*'By group'!AE$23*prop_sw_use)*(1-Population!$DG160*circ_eff)</f>
        <v>3.9428064538662138E-3</v>
      </c>
      <c r="F160" s="191">
        <f>((1-(1-prop_idu_part)*SUMPRODUCT(Population!$BB160:$BN160,'By group'!$BB$27:$BN$27)*(1-prop_idu_male)/SUMPRODUCT(Population!$B160:$N160,'By group'!$B$27:$N$27))*Probability!S160*'By group'!$B$24*'By group'!S$23+(1-prop_idu_part)*SUMPRODUCT(Population!$BB160:$BN160,'By group'!$BB$27:$BN$27)*(1-prop_idu_male)/SUMPRODUCT(Population!$B160:$N160,'By group'!$B$27:$N$27)*Probability!BF160*'By group'!$B$24*'By group'!BF$23+Probability!AF160*Population!$DE160*(1-'By group'!AF$28*cond_eff)*'By group'!AF$23*prop_sw_use)*(1-Population!$DG160*circ_eff)</f>
        <v>2.103602471058856E-3</v>
      </c>
      <c r="G160" s="191">
        <f>((1-(1-prop_idu_part)*SUMPRODUCT(Population!$BB160:$BN160,'By group'!$BB$27:$BN$27)*(1-prop_idu_male)/SUMPRODUCT(Population!$B160:$N160,'By group'!$B$27:$N$27))*Probability!T160*'By group'!$B$24*'By group'!T$23+(1-prop_idu_part)*SUMPRODUCT(Population!$BB160:$BN160,'By group'!$BB$27:$BN$27)*(1-prop_idu_male)/SUMPRODUCT(Population!$B160:$N160,'By group'!$B$27:$N$27)*Probability!BG160*'By group'!$B$24*'By group'!BG$23+Probability!AG160*Population!$DE160*(1-'By group'!AG$28*cond_eff)*'By group'!AG$23*prop_sw_use)*(1-Population!$DG160*circ_eff)</f>
        <v>1.2650437073491187E-3</v>
      </c>
      <c r="H160" s="191">
        <f>((1-(1-prop_idu_part)*SUMPRODUCT(Population!$BB160:$BN160,'By group'!$BB$27:$BN$27)*(1-prop_idu_male)/SUMPRODUCT(Population!$B160:$N160,'By group'!$B$27:$N$27))*Probability!U160*'By group'!$B$24*'By group'!U$23+(1-prop_idu_part)*SUMPRODUCT(Population!$BB160:$BN160,'By group'!$BB$27:$BN$27)*(1-prop_idu_male)/SUMPRODUCT(Population!$B160:$N160,'By group'!$B$27:$N$27)*Probability!BH160*'By group'!$B$24*'By group'!BH$23+Probability!AH160*Population!$DE160*(1-'By group'!AH$28*cond_eff)*'By group'!AH$23*prop_sw_use)*(1-Population!$DG160*circ_eff)</f>
        <v>1.0693110694121189E-3</v>
      </c>
      <c r="I160" s="191">
        <f>((1-(1-prop_idu_part)*SUMPRODUCT(Population!$BB160:$BN160,'By group'!$BB$27:$BN$27)*(1-prop_idu_male)/SUMPRODUCT(Population!$B160:$N160,'By group'!$B$27:$N$27))*Probability!V160*'By group'!$B$24*'By group'!V$23+(1-prop_idu_part)*SUMPRODUCT(Population!$BB160:$BN160,'By group'!$BB$27:$BN$27)*(1-prop_idu_male)/SUMPRODUCT(Population!$B160:$N160,'By group'!$B$27:$N$27)*Probability!BI160*'By group'!$B$24*'By group'!BI$23+Probability!AI160*Population!$DE160*(1-'By group'!AI$28*cond_eff)*'By group'!AI$23*prop_sw_use)*(1-Population!$DG160*circ_eff)</f>
        <v>0</v>
      </c>
      <c r="J160" s="191">
        <f>((1-(1-prop_idu_part)*SUMPRODUCT(Population!$BB160:$BN160,'By group'!$BB$27:$BN$27)*(1-prop_idu_male)/SUMPRODUCT(Population!$B160:$N160,'By group'!$B$27:$N$27))*Probability!W160*'By group'!$B$24*'By group'!W$23+(1-prop_idu_part)*SUMPRODUCT(Population!$BB160:$BN160,'By group'!$BB$27:$BN$27)*(1-prop_idu_male)/SUMPRODUCT(Population!$B160:$N160,'By group'!$B$27:$N$27)*Probability!BJ160*'By group'!$B$24*'By group'!BJ$23+Probability!AJ160*Population!$DE160*(1-'By group'!AJ$28*cond_eff)*'By group'!AJ$23*prop_sw_use)*(1-Population!$DG160*circ_eff)</f>
        <v>0</v>
      </c>
      <c r="K160" s="191">
        <f>((1-(1-prop_idu_part)*SUMPRODUCT(Population!$BB160:$BN160,'By group'!$BB$27:$BN$27)*(1-prop_idu_male)/SUMPRODUCT(Population!$B160:$N160,'By group'!$B$27:$N$27))*Probability!X160*'By group'!$B$24*'By group'!X$23+(1-prop_idu_part)*SUMPRODUCT(Population!$BB160:$BN160,'By group'!$BB$27:$BN$27)*(1-prop_idu_male)/SUMPRODUCT(Population!$B160:$N160,'By group'!$B$27:$N$27)*Probability!BK160*'By group'!$B$24*'By group'!BK$23+Probability!AK160*Population!$DE160*(1-'By group'!AK$28*cond_eff)*'By group'!AK$23*prop_sw_use)*(1-Population!$DG160*circ_eff)</f>
        <v>0</v>
      </c>
      <c r="L160" s="191">
        <f>((1-(1-prop_idu_part)*SUMPRODUCT(Population!$BB160:$BN160,'By group'!$BB$27:$BN$27)*(1-prop_idu_male)/SUMPRODUCT(Population!$B160:$N160,'By group'!$B$27:$N$27))*Probability!Y160*'By group'!$B$24*'By group'!Y$23+(1-prop_idu_part)*SUMPRODUCT(Population!$BB160:$BN160,'By group'!$BB$27:$BN$27)*(1-prop_idu_male)/SUMPRODUCT(Population!$B160:$N160,'By group'!$B$27:$N$27)*Probability!BL160*'By group'!$B$24*'By group'!BL$23+Probability!AL160*Population!$DE160*(1-'By group'!AL$28*cond_eff)*'By group'!AL$23*prop_sw_use)*(1-Population!$DG160*circ_eff)</f>
        <v>3.5835633717228709E-5</v>
      </c>
      <c r="M160" s="191">
        <f>((1-(1-prop_idu_part)*SUMPRODUCT(Population!$BB160:$BN160,'By group'!$BB$27:$BN$27)*(1-prop_idu_male)/SUMPRODUCT(Population!$B160:$N160,'By group'!$B$27:$N$27))*Probability!Z160*'By group'!$B$24*'By group'!Z$23+(1-prop_idu_part)*SUMPRODUCT(Population!$BB160:$BN160,'By group'!$BB$27:$BN$27)*(1-prop_idu_male)/SUMPRODUCT(Population!$B160:$N160,'By group'!$B$27:$N$27)*Probability!BM160*'By group'!$B$24*'By group'!BM$23+Probability!AM160*Population!$DE160*(1-'By group'!AM$28*cond_eff)*'By group'!AM$23*prop_sw_use)*(1-Population!$DG160*circ_eff)</f>
        <v>5.5889144625932927E-5</v>
      </c>
      <c r="N160" s="191">
        <f>((1-(1-prop_idu_part)*SUMPRODUCT(Population!$BB160:$BN160,'By group'!$BB$27:$BN$27)*(1-prop_idu_male)/SUMPRODUCT(Population!$B160:$N160,'By group'!$B$27:$N$27))*Probability!AA160*'By group'!$B$24*'By group'!AA$23+(1-prop_idu_part)*SUMPRODUCT(Population!$BB160:$BN160,'By group'!$BB$27:$BN$27)*(1-prop_idu_male)/SUMPRODUCT(Population!$B160:$N160,'By group'!$B$27:$N$27)*Probability!BN160*'By group'!$B$24*'By group'!BN$23+Probability!AN160*Population!$DE160*(1-'By group'!AN$28*cond_eff)*'By group'!AN$23*prop_sw_use)*(1-Population!$DG160*circ_eff)</f>
        <v>4.4891189623848126E-5</v>
      </c>
      <c r="O160" s="190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group'!$BB$27:$BN$27)*prop_idu_male))*Probability!B160*Population!$DC160*(1-'By group'!O$28*'By group'!O$29)*'By group'!B$23+(1-prop_idu_part)*SUMPRODUCT(Population!$BB160:$BN160,'By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group'!$BB$27:$BN$27)*prop_idu_male)*Probability!BB160*Population!$DD160*(1-'By group'!BB$28*'By group'!BB$29)*'By group'!BB$23</f>
        <v>0</v>
      </c>
      <c r="P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group'!$BB$27:$BN$27)*prop_idu_male))*Probability!C160*Population!$DC160*(1-'By group'!P$28*'By group'!P$29)*'By group'!C$23+(1-prop_idu_part)*SUMPRODUCT(Population!$BB160:$BN160,'By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group'!$BB$27:$BN$27)*prop_idu_male)*Probability!BC160*Population!$DD160*(1-'By group'!BC$28*'By group'!BC$29)*'By group'!BC$23</f>
        <v>1.0724999711304356E-3</v>
      </c>
      <c r="Q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group'!$BB$27:$BN$27)*prop_idu_male))*Probability!D160*Population!$DC160*(1-'By group'!Q$28*'By group'!Q$29)*'By group'!D$23+(1-prop_idu_part)*SUMPRODUCT(Population!$BB160:$BN160,'By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group'!$BB$27:$BN$27)*prop_idu_male)*Probability!BD160*Population!$DD160*(1-'By group'!BD$28*'By group'!BD$29)*'By group'!BD$23</f>
        <v>1.5640458724793564E-3</v>
      </c>
      <c r="R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group'!$BB$27:$BN$27)*prop_idu_male))*Probability!E160*Population!$DC160*(1-'By group'!R$28*'By group'!R$29)*'By group'!E$23+(1-prop_idu_part)*SUMPRODUCT(Population!$BB160:$BN160,'By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group'!$BB$27:$BN$27)*prop_idu_male)*Probability!BE160*Population!$DD160*(1-'By group'!BE$28*'By group'!BE$29)*'By group'!BE$23</f>
        <v>1.8112452834835395E-3</v>
      </c>
      <c r="S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group'!$BB$27:$BN$27)*prop_idu_male))*Probability!F160*Population!$DC160*(1-'By group'!S$28*'By group'!S$29)*'By group'!F$23+(1-prop_idu_part)*SUMPRODUCT(Population!$BB160:$BN160,'By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group'!$BB$27:$BN$27)*prop_idu_male)*Probability!BF160*Population!$DD160*(1-'By group'!BF$28*'By group'!BF$29)*'By group'!BF$23</f>
        <v>9.6287109639548027E-4</v>
      </c>
      <c r="T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group'!$BB$27:$BN$27)*prop_idu_male))*Probability!G160*Population!$DC160*(1-'By group'!T$28*'By group'!T$29)*'By group'!G$23+(1-prop_idu_part)*SUMPRODUCT(Population!$BB160:$BN160,'By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group'!$BB$27:$BN$27)*prop_idu_male)*Probability!BG160*Population!$DD160*(1-'By group'!BG$28*'By group'!BG$29)*'By group'!BG$23</f>
        <v>5.7752924196798733E-4</v>
      </c>
      <c r="U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group'!$BB$27:$BN$27)*prop_idu_male))*Probability!H160*Population!$DC160*(1-'By group'!U$28*'By group'!U$29)*'By group'!H$23+(1-prop_idu_part)*SUMPRODUCT(Population!$BB160:$BN160,'By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group'!$BB$27:$BN$27)*prop_idu_male)*Probability!BH160*Population!$DD160*(1-'By group'!BH$28*'By group'!BH$29)*'By group'!BH$23</f>
        <v>4.8591518606469865E-4</v>
      </c>
      <c r="V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group'!$BB$27:$BN$27)*prop_idu_male))*Probability!I160*Population!$DC160*(1-'By group'!V$28*'By group'!V$29)*'By group'!I$23+(1-prop_idu_part)*SUMPRODUCT(Population!$BB160:$BN160,'By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group'!$BB$27:$BN$27)*prop_idu_male)*Probability!BI160*Population!$DD160*(1-'By group'!BI$28*'By group'!BI$29)*'By group'!BI$23</f>
        <v>0</v>
      </c>
      <c r="W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group'!$BB$27:$BN$27)*prop_idu_male))*Probability!J160*Population!$DC160*(1-'By group'!W$28*'By group'!W$29)*'By group'!J$23+(1-prop_idu_part)*SUMPRODUCT(Population!$BB160:$BN160,'By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group'!$BB$27:$BN$27)*prop_idu_male)*Probability!BJ160*Population!$DD160*(1-'By group'!BJ$28*'By group'!BJ$29)*'By group'!BJ$23</f>
        <v>0</v>
      </c>
      <c r="X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group'!$BB$27:$BN$27)*prop_idu_male))*Probability!K160*Population!$DC160*(1-'By group'!X$28*'By group'!X$29)*'By group'!K$23+(1-prop_idu_part)*SUMPRODUCT(Population!$BB160:$BN160,'By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group'!$BB$27:$BN$27)*prop_idu_male)*Probability!BK160*Population!$DD160*(1-'By group'!BK$28*'By group'!BK$29)*'By group'!BK$23</f>
        <v>0</v>
      </c>
      <c r="Y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group'!$BB$27:$BN$27)*prop_idu_male))*Probability!L160*Population!$DC160*(1-'By group'!Y$28*'By group'!Y$29)*'By group'!L$23+(1-prop_idu_part)*SUMPRODUCT(Population!$BB160:$BN160,'By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group'!$BB$27:$BN$27)*prop_idu_male)*Probability!BL160*Population!$DD160*(1-'By group'!BL$28*'By group'!BL$29)*'By group'!BL$23</f>
        <v>1.6278078152729746E-5</v>
      </c>
      <c r="Z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group'!$BB$27:$BN$27)*prop_idu_male))*Probability!M160*Population!$DC160*(1-'By group'!Z$28*'By group'!Z$29)*'By group'!M$23+(1-prop_idu_part)*SUMPRODUCT(Population!$BB160:$BN160,'By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group'!$BB$27:$BN$27)*prop_idu_male)*Probability!BM160*Population!$DD160*(1-'By group'!BM$28*'By group'!BM$29)*'By group'!BM$23</f>
        <v>2.5253961852453642E-5</v>
      </c>
      <c r="AA160" s="191">
        <f>(1-(1-prop_idu_part)*SUMPRODUCT(Population!$BB160:$BN160,'By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group'!$BB$27:$BN$27)*prop_idu_male))*Probability!N160*Population!$DC160*(1-'By group'!AA$28*'By group'!AA$29)*'By group'!N$23+(1-prop_idu_part)*SUMPRODUCT(Population!$BB160:$BN160,'By group'!$BB$27:$BN$27)*prop_idu_male/(SUMPRODUCT(Population!$B160:$N160,'By group'!$B$27:$N$27)-(1-prop_idu_part)*SUMPRODUCT(Population!$BB160:$BN160,'By group'!$BB$27:$BN$27)*(1-prop_idu_male)+(1-prop_idu_part)*SUMPRODUCT(Population!$BB160:$BN160,'By group'!$BB$27:$BN$27)*prop_idu_male)*Probability!BN160*Population!$DD160*(1-'By group'!BN$28*'By group'!BN$29)*'By group'!BN$23</f>
        <v>2.0158743393739821E-5</v>
      </c>
      <c r="AB160" s="229">
        <f>Probability!B160*'By group'!$AB$24*'By group'!B$23</f>
        <v>0</v>
      </c>
      <c r="AC160" s="229">
        <f>Probability!C160*'By group'!$AB$24*'By group'!C$23</f>
        <v>5.0173923769516265E-2</v>
      </c>
      <c r="AD160" s="229">
        <f>Probability!D160*'By group'!$AB$24*'By group'!D$23</f>
        <v>7.317161005882411E-2</v>
      </c>
      <c r="AE160" s="229">
        <f>Probability!E160*'By group'!$AB$24*'By group'!E$23</f>
        <v>8.4739615953524181E-2</v>
      </c>
      <c r="AF160" s="229">
        <f>Probability!F160*'By group'!$AB$24*'By group'!F$23</f>
        <v>4.5049390970805056E-2</v>
      </c>
      <c r="AG160" s="229">
        <f>Probability!G160*'By group'!$AB$24*'By group'!G$23</f>
        <v>2.7021077709400303E-2</v>
      </c>
      <c r="AH160" s="229">
        <f>Probability!H160*'By group'!$AB$24*'By group'!H$23</f>
        <v>2.2735376871623466E-2</v>
      </c>
      <c r="AI160" s="229">
        <f>Probability!I160*'By group'!$AB$24*'By group'!I$23</f>
        <v>0</v>
      </c>
      <c r="AJ160" s="229">
        <f>Probability!J160*'By group'!$AB$24*'By group'!J$23</f>
        <v>0</v>
      </c>
      <c r="AK160" s="229">
        <f>Probability!K160*'By group'!$AB$24*'By group'!K$23</f>
        <v>0</v>
      </c>
      <c r="AL160" s="229">
        <f>Probability!L160*'By group'!$AB$24*'By group'!L$23</f>
        <v>7.6163306865525363E-4</v>
      </c>
      <c r="AM160" s="229">
        <f>Probability!M160*'By group'!$AB$24*'By group'!M$23</f>
        <v>1.1816418862675049E-3</v>
      </c>
      <c r="AN160" s="229">
        <f>Probability!N160*'By group'!$AB$24*'By group'!N$23</f>
        <v>9.4326633375203957E-4</v>
      </c>
      <c r="AO160" s="40">
        <f>Probability!AO160*'By group'!$AO$24*'By group'!AO$23</f>
        <v>0</v>
      </c>
      <c r="AP160" s="42">
        <f>Probability!AP160*'By group'!$AO$24*'By group'!AP$23</f>
        <v>6.8661405695392185E-3</v>
      </c>
      <c r="AQ160" s="42">
        <f>Probability!AQ160*'By group'!$AO$24*'By group'!AQ$23</f>
        <v>1.0008674810372349E-2</v>
      </c>
      <c r="AR160" s="42">
        <f>Probability!AR160*'By group'!$AO$24*'By group'!AR$23</f>
        <v>1.1581260678066823E-2</v>
      </c>
      <c r="AS160" s="42">
        <f>Probability!AS160*'By group'!$AO$24*'By group'!AS$23</f>
        <v>6.1519816923432573E-3</v>
      </c>
      <c r="AT160" s="42">
        <f>Probability!AT160*'By group'!$AO$24*'By group'!AT$23</f>
        <v>3.6874497410340516E-3</v>
      </c>
      <c r="AU160" s="42">
        <f>Probability!AU160*'By group'!$AO$24*'By group'!AU$23</f>
        <v>3.0976695136074994E-3</v>
      </c>
      <c r="AV160" s="42">
        <f>Probability!AV160*'By group'!$AO$24*'By group'!AV$23</f>
        <v>0</v>
      </c>
      <c r="AW160" s="42">
        <f>Probability!AW160*'By group'!$AO$24*'By group'!AW$23</f>
        <v>0</v>
      </c>
      <c r="AX160" s="42">
        <f>Probability!AX160*'By group'!$AO$24*'By group'!AX$23</f>
        <v>0</v>
      </c>
      <c r="AY160" s="42">
        <f>Probability!AY160*'By group'!$AO$24*'By group'!AY$23</f>
        <v>1.0376068879947386E-4</v>
      </c>
      <c r="AZ160" s="42">
        <f>Probability!AZ160*'By group'!$AO$24*'By group'!AZ$23</f>
        <v>1.6062248015001574E-4</v>
      </c>
      <c r="BA160" s="43">
        <f>Probability!BA160*'By group'!$AO$24*'By group'!BA$23</f>
        <v>1.2775003143753046E-4</v>
      </c>
      <c r="BB160" s="191">
        <f>prop_idu_part*Probability!BB160*'By group'!$BB$24*'By group'!BB$23+Probability!BB160*'By group'!$BB$30*'By group'!BB$31</f>
        <v>0</v>
      </c>
      <c r="BC160" s="191">
        <f>prop_idu_part*Probability!BC160*'By group'!$BB$24*'By group'!BC$23+Probability!BC160*'By group'!$BB$30*'By group'!BC$31</f>
        <v>5.8638919939114478E-2</v>
      </c>
      <c r="BD160" s="191">
        <f>prop_idu_part*Probability!BD160*'By group'!$BB$24*'By group'!BD$23+Probability!BD160*'By group'!$BB$30*'By group'!BD$31</f>
        <v>0.13716270955870902</v>
      </c>
      <c r="BE160" s="191">
        <f>prop_idu_part*Probability!BE160*'By group'!$BB$24*'By group'!BE$23+Probability!BE160*'By group'!$BB$30*'By group'!BE$31</f>
        <v>0.13420761764397915</v>
      </c>
      <c r="BF160" s="191">
        <f>prop_idu_part*Probability!BF160*'By group'!$BB$24*'By group'!BF$23+Probability!BF160*'By group'!$BB$30*'By group'!BF$31</f>
        <v>4.3873439620977908E-2</v>
      </c>
      <c r="BG160" s="191">
        <f>prop_idu_part*Probability!BG160*'By group'!$BB$24*'By group'!BG$23+Probability!BG160*'By group'!$BB$30*'By group'!BG$31</f>
        <v>1.3399149167721461E-2</v>
      </c>
      <c r="BH160" s="191">
        <f>prop_idu_part*Probability!BH160*'By group'!$BB$24*'By group'!BH$23+Probability!BH160*'By group'!$BB$30*'By group'!BH$31</f>
        <v>1.0510950978140518E-2</v>
      </c>
      <c r="BI160" s="191">
        <f>prop_idu_part*Probability!BI160*'By group'!$BB$24*'By group'!BI$23+Probability!BI160*'By group'!$BB$30*'By group'!BI$31</f>
        <v>0</v>
      </c>
      <c r="BJ160" s="191">
        <f>prop_idu_part*Probability!BJ160*'By group'!$BB$24*'By group'!BJ$23+Probability!BJ160*'By group'!$BB$30*'By group'!BJ$31</f>
        <v>0</v>
      </c>
      <c r="BK160" s="191">
        <f>prop_idu_part*Probability!BK160*'By group'!$BB$24*'By group'!BK$23+Probability!BK160*'By group'!$BB$30*'By group'!BK$31</f>
        <v>0</v>
      </c>
      <c r="BL160" s="191">
        <f>prop_idu_part*Probability!BL160*'By group'!$BB$24*'By group'!BL$23+Probability!BL160*'By group'!$BB$30*'By group'!BL$31</f>
        <v>4.7682847361424736E-3</v>
      </c>
      <c r="BM160" s="191">
        <f>prop_idu_part*Probability!BM160*'By group'!$BB$24*'By group'!BM$23+Probability!BM160*'By group'!$BB$30*'By group'!BM$31</f>
        <v>2.3840567452127004E-3</v>
      </c>
      <c r="BN160" s="192">
        <f>prop_idu_part*Probability!BN160*'By group'!$BB$24*'By group'!BN$23+Probability!BN160*'By group'!$BB$30*'By group'!BN$31</f>
        <v>1.7350161649505921E-3</v>
      </c>
    </row>
    <row r="161" spans="1:66" x14ac:dyDescent="0.25">
      <c r="A161">
        <f t="shared" si="2"/>
        <v>78.5</v>
      </c>
      <c r="B161" s="190">
        <f>((1-(1-prop_idu_part)*SUMPRODUCT(Population!$BB161:$BN161,'By group'!$BB$27:$BN$27)*(1-prop_idu_male)/SUMPRODUCT(Population!$B161:$N161,'By group'!$B$27:$N$27))*Probability!O161*'By group'!$B$24*'By group'!O$23+(1-prop_idu_part)*SUMPRODUCT(Population!$BB161:$BN161,'By group'!$BB$27:$BN$27)*(1-prop_idu_male)/SUMPRODUCT(Population!$B161:$N161,'By group'!$B$27:$N$27)*Probability!BB161*'By group'!$B$24*'By group'!BB$23+Probability!AB161*Population!$DE161*(1-'By group'!AB$28*cond_eff)*'By group'!AB$23*prop_sw_use)*(1-Population!$DG161*circ_eff)</f>
        <v>0</v>
      </c>
      <c r="C161" s="191">
        <f>((1-(1-prop_idu_part)*SUMPRODUCT(Population!$BB161:$BN161,'By group'!$BB$27:$BN$27)*(1-prop_idu_male)/SUMPRODUCT(Population!$B161:$N161,'By group'!$B$27:$N$27))*Probability!P161*'By group'!$B$24*'By group'!P$23+(1-prop_idu_part)*SUMPRODUCT(Population!$BB161:$BN161,'By group'!$BB$27:$BN$27)*(1-prop_idu_male)/SUMPRODUCT(Population!$B161:$N161,'By group'!$B$27:$N$27)*Probability!BC161*'By group'!$B$24*'By group'!BC$23+Probability!AC161*Population!$DE161*(1-'By group'!AC$28*cond_eff)*'By group'!AC$23*prop_sw_use)*(1-Population!$DG161*circ_eff)</f>
        <v>2.3158625464857951E-3</v>
      </c>
      <c r="D161" s="191">
        <f>((1-(1-prop_idu_part)*SUMPRODUCT(Population!$BB161:$BN161,'By group'!$BB$27:$BN$27)*(1-prop_idu_male)/SUMPRODUCT(Population!$B161:$N161,'By group'!$B$27:$N$27))*Probability!Q161*'By group'!$B$24*'By group'!Q$23+(1-prop_idu_part)*SUMPRODUCT(Population!$BB161:$BN161,'By group'!$BB$27:$BN$27)*(1-prop_idu_male)/SUMPRODUCT(Population!$B161:$N161,'By group'!$B$27:$N$27)*Probability!BD161*'By group'!$B$24*'By group'!BD$23+Probability!AD161*Population!$DE161*(1-'By group'!AD$28*cond_eff)*'By group'!AD$23*prop_sw_use)*(1-Population!$DG161*circ_eff)</f>
        <v>3.3886749846589051E-3</v>
      </c>
      <c r="E161" s="191">
        <f>((1-(1-prop_idu_part)*SUMPRODUCT(Population!$BB161:$BN161,'By group'!$BB$27:$BN$27)*(1-prop_idu_male)/SUMPRODUCT(Population!$B161:$N161,'By group'!$B$27:$N$27))*Probability!R161*'By group'!$B$24*'By group'!R$23+(1-prop_idu_part)*SUMPRODUCT(Population!$BB161:$BN161,'By group'!$BB$27:$BN$27)*(1-prop_idu_male)/SUMPRODUCT(Population!$B161:$N161,'By group'!$B$27:$N$27)*Probability!BE161*'By group'!$B$24*'By group'!BE$23+Probability!AE161*Population!$DE161*(1-'By group'!AE$28*cond_eff)*'By group'!AE$23*prop_sw_use)*(1-Population!$DG161*circ_eff)</f>
        <v>3.9428829237707968E-3</v>
      </c>
      <c r="F161" s="191">
        <f>((1-(1-prop_idu_part)*SUMPRODUCT(Population!$BB161:$BN161,'By group'!$BB$27:$BN$27)*(1-prop_idu_male)/SUMPRODUCT(Population!$B161:$N161,'By group'!$B$27:$N$27))*Probability!S161*'By group'!$B$24*'By group'!S$23+(1-prop_idu_part)*SUMPRODUCT(Population!$BB161:$BN161,'By group'!$BB$27:$BN$27)*(1-prop_idu_male)/SUMPRODUCT(Population!$B161:$N161,'By group'!$B$27:$N$27)*Probability!BF161*'By group'!$B$24*'By group'!BF$23+Probability!AF161*Population!$DE161*(1-'By group'!AF$28*cond_eff)*'By group'!AF$23*prop_sw_use)*(1-Population!$DG161*circ_eff)</f>
        <v>2.1036506906851626E-3</v>
      </c>
      <c r="G161" s="191">
        <f>((1-(1-prop_idu_part)*SUMPRODUCT(Population!$BB161:$BN161,'By group'!$BB$27:$BN$27)*(1-prop_idu_male)/SUMPRODUCT(Population!$B161:$N161,'By group'!$B$27:$N$27))*Probability!T161*'By group'!$B$24*'By group'!T$23+(1-prop_idu_part)*SUMPRODUCT(Population!$BB161:$BN161,'By group'!$BB$27:$BN$27)*(1-prop_idu_male)/SUMPRODUCT(Population!$B161:$N161,'By group'!$B$27:$N$27)*Probability!BG161*'By group'!$B$24*'By group'!BG$23+Probability!AG161*Population!$DE161*(1-'By group'!AG$28*cond_eff)*'By group'!AG$23*prop_sw_use)*(1-Population!$DG161*circ_eff)</f>
        <v>1.2650764180003715E-3</v>
      </c>
      <c r="H161" s="191">
        <f>((1-(1-prop_idu_part)*SUMPRODUCT(Population!$BB161:$BN161,'By group'!$BB$27:$BN$27)*(1-prop_idu_male)/SUMPRODUCT(Population!$B161:$N161,'By group'!$B$27:$N$27))*Probability!U161*'By group'!$B$24*'By group'!U$23+(1-prop_idu_part)*SUMPRODUCT(Population!$BB161:$BN161,'By group'!$BB$27:$BN$27)*(1-prop_idu_male)/SUMPRODUCT(Population!$B161:$N161,'By group'!$B$27:$N$27)*Probability!BH161*'By group'!$B$24*'By group'!BH$23+Probability!AH161*Population!$DE161*(1-'By group'!AH$28*cond_eff)*'By group'!AH$23*prop_sw_use)*(1-Population!$DG161*circ_eff)</f>
        <v>1.0693453118556919E-3</v>
      </c>
      <c r="I161" s="191">
        <f>((1-(1-prop_idu_part)*SUMPRODUCT(Population!$BB161:$BN161,'By group'!$BB$27:$BN$27)*(1-prop_idu_male)/SUMPRODUCT(Population!$B161:$N161,'By group'!$B$27:$N$27))*Probability!V161*'By group'!$B$24*'By group'!V$23+(1-prop_idu_part)*SUMPRODUCT(Population!$BB161:$BN161,'By group'!$BB$27:$BN$27)*(1-prop_idu_male)/SUMPRODUCT(Population!$B161:$N161,'By group'!$B$27:$N$27)*Probability!BI161*'By group'!$B$24*'By group'!BI$23+Probability!AI161*Population!$DE161*(1-'By group'!AI$28*cond_eff)*'By group'!AI$23*prop_sw_use)*(1-Population!$DG161*circ_eff)</f>
        <v>0</v>
      </c>
      <c r="J161" s="191">
        <f>((1-(1-prop_idu_part)*SUMPRODUCT(Population!$BB161:$BN161,'By group'!$BB$27:$BN$27)*(1-prop_idu_male)/SUMPRODUCT(Population!$B161:$N161,'By group'!$B$27:$N$27))*Probability!W161*'By group'!$B$24*'By group'!W$23+(1-prop_idu_part)*SUMPRODUCT(Population!$BB161:$BN161,'By group'!$BB$27:$BN$27)*(1-prop_idu_male)/SUMPRODUCT(Population!$B161:$N161,'By group'!$B$27:$N$27)*Probability!BJ161*'By group'!$B$24*'By group'!BJ$23+Probability!AJ161*Population!$DE161*(1-'By group'!AJ$28*cond_eff)*'By group'!AJ$23*prop_sw_use)*(1-Population!$DG161*circ_eff)</f>
        <v>0</v>
      </c>
      <c r="K161" s="191">
        <f>((1-(1-prop_idu_part)*SUMPRODUCT(Population!$BB161:$BN161,'By group'!$BB$27:$BN$27)*(1-prop_idu_male)/SUMPRODUCT(Population!$B161:$N161,'By group'!$B$27:$N$27))*Probability!X161*'By group'!$B$24*'By group'!X$23+(1-prop_idu_part)*SUMPRODUCT(Population!$BB161:$BN161,'By group'!$BB$27:$BN$27)*(1-prop_idu_male)/SUMPRODUCT(Population!$B161:$N161,'By group'!$B$27:$N$27)*Probability!BK161*'By group'!$B$24*'By group'!BK$23+Probability!AK161*Population!$DE161*(1-'By group'!AK$28*cond_eff)*'By group'!AK$23*prop_sw_use)*(1-Population!$DG161*circ_eff)</f>
        <v>0</v>
      </c>
      <c r="L161" s="191">
        <f>((1-(1-prop_idu_part)*SUMPRODUCT(Population!$BB161:$BN161,'By group'!$BB$27:$BN$27)*(1-prop_idu_male)/SUMPRODUCT(Population!$B161:$N161,'By group'!$B$27:$N$27))*Probability!Y161*'By group'!$B$24*'By group'!Y$23+(1-prop_idu_part)*SUMPRODUCT(Population!$BB161:$BN161,'By group'!$BB$27:$BN$27)*(1-prop_idu_male)/SUMPRODUCT(Population!$B161:$N161,'By group'!$B$27:$N$27)*Probability!BL161*'By group'!$B$24*'By group'!BL$23+Probability!AL161*Population!$DE161*(1-'By group'!AL$28*cond_eff)*'By group'!AL$23*prop_sw_use)*(1-Population!$DG161*circ_eff)</f>
        <v>3.5836801866181237E-5</v>
      </c>
      <c r="M161" s="191">
        <f>((1-(1-prop_idu_part)*SUMPRODUCT(Population!$BB161:$BN161,'By group'!$BB$27:$BN$27)*(1-prop_idu_male)/SUMPRODUCT(Population!$B161:$N161,'By group'!$B$27:$N$27))*Probability!Z161*'By group'!$B$24*'By group'!Z$23+(1-prop_idu_part)*SUMPRODUCT(Population!$BB161:$BN161,'By group'!$BB$27:$BN$27)*(1-prop_idu_male)/SUMPRODUCT(Population!$B161:$N161,'By group'!$B$27:$N$27)*Probability!BM161*'By group'!$B$24*'By group'!BM$23+Probability!AM161*Population!$DE161*(1-'By group'!AM$28*cond_eff)*'By group'!AM$23*prop_sw_use)*(1-Population!$DG161*circ_eff)</f>
        <v>5.5891431781770939E-5</v>
      </c>
      <c r="N161" s="191">
        <f>((1-(1-prop_idu_part)*SUMPRODUCT(Population!$BB161:$BN161,'By group'!$BB$27:$BN$27)*(1-prop_idu_male)/SUMPRODUCT(Population!$B161:$N161,'By group'!$B$27:$N$27))*Probability!AA161*'By group'!$B$24*'By group'!AA$23+(1-prop_idu_part)*SUMPRODUCT(Population!$BB161:$BN161,'By group'!$BB$27:$BN$27)*(1-prop_idu_male)/SUMPRODUCT(Population!$B161:$N161,'By group'!$B$27:$N$27)*Probability!BN161*'By group'!$B$24*'By group'!BN$23+Probability!AN161*Population!$DE161*(1-'By group'!AN$28*cond_eff)*'By group'!AN$23*prop_sw_use)*(1-Population!$DG161*circ_eff)</f>
        <v>4.4893557103396027E-5</v>
      </c>
      <c r="O161" s="190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group'!$BB$27:$BN$27)*prop_idu_male))*Probability!B161*Population!$DC161*(1-'By group'!O$28*'By group'!O$29)*'By group'!B$23+(1-prop_idu_part)*SUMPRODUCT(Population!$BB161:$BN161,'By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group'!$BB$27:$BN$27)*prop_idu_male)*Probability!BB161*Population!$DD161*(1-'By group'!BB$28*'By group'!BB$29)*'By group'!BB$23</f>
        <v>0</v>
      </c>
      <c r="P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group'!$BB$27:$BN$27)*prop_idu_male))*Probability!C161*Population!$DC161*(1-'By group'!P$28*'By group'!P$29)*'By group'!C$23+(1-prop_idu_part)*SUMPRODUCT(Population!$BB161:$BN161,'By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group'!$BB$27:$BN$27)*prop_idu_male)*Probability!BC161*Population!$DD161*(1-'By group'!BC$28*'By group'!BC$29)*'By group'!BC$23</f>
        <v>1.0725131958302641E-3</v>
      </c>
      <c r="Q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group'!$BB$27:$BN$27)*prop_idu_male))*Probability!D161*Population!$DC161*(1-'By group'!Q$28*'By group'!Q$29)*'By group'!D$23+(1-prop_idu_part)*SUMPRODUCT(Population!$BB161:$BN161,'By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group'!$BB$27:$BN$27)*prop_idu_male)*Probability!BD161*Population!$DD161*(1-'By group'!BD$28*'By group'!BD$29)*'By group'!BD$23</f>
        <v>1.564069401983041E-3</v>
      </c>
      <c r="R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group'!$BB$27:$BN$27)*prop_idu_male))*Probability!E161*Population!$DC161*(1-'By group'!R$28*'By group'!R$29)*'By group'!E$23+(1-prop_idu_part)*SUMPRODUCT(Population!$BB161:$BN161,'By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group'!$BB$27:$BN$27)*prop_idu_male)*Probability!BE161*Population!$DD161*(1-'By group'!BE$28*'By group'!BE$29)*'By group'!BE$23</f>
        <v>1.8112805463362275E-3</v>
      </c>
      <c r="S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group'!$BB$27:$BN$27)*prop_idu_male))*Probability!F161*Population!$DC161*(1-'By group'!S$28*'By group'!S$29)*'By group'!F$23+(1-prop_idu_part)*SUMPRODUCT(Population!$BB161:$BN161,'By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group'!$BB$27:$BN$27)*prop_idu_male)*Probability!BF161*Population!$DD161*(1-'By group'!BF$28*'By group'!BF$29)*'By group'!BF$23</f>
        <v>9.6289355132281795E-4</v>
      </c>
      <c r="T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group'!$BB$27:$BN$27)*prop_idu_male))*Probability!G161*Population!$DC161*(1-'By group'!T$28*'By group'!T$29)*'By group'!G$23+(1-prop_idu_part)*SUMPRODUCT(Population!$BB161:$BN161,'By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group'!$BB$27:$BN$27)*prop_idu_male)*Probability!BG161*Population!$DD161*(1-'By group'!BG$28*'By group'!BG$29)*'By group'!BG$23</f>
        <v>5.7754454144233578E-4</v>
      </c>
      <c r="U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group'!$BB$27:$BN$27)*prop_idu_male))*Probability!H161*Population!$DC161*(1-'By group'!U$28*'By group'!U$29)*'By group'!H$23+(1-prop_idu_part)*SUMPRODUCT(Population!$BB161:$BN161,'By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group'!$BB$27:$BN$27)*prop_idu_male)*Probability!BH161*Population!$DD161*(1-'By group'!BH$28*'By group'!BH$29)*'By group'!BH$23</f>
        <v>4.859312398531909E-4</v>
      </c>
      <c r="V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group'!$BB$27:$BN$27)*prop_idu_male))*Probability!I161*Population!$DC161*(1-'By group'!V$28*'By group'!V$29)*'By group'!I$23+(1-prop_idu_part)*SUMPRODUCT(Population!$BB161:$BN161,'By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group'!$BB$27:$BN$27)*prop_idu_male)*Probability!BI161*Population!$DD161*(1-'By group'!BI$28*'By group'!BI$29)*'By group'!BI$23</f>
        <v>0</v>
      </c>
      <c r="W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group'!$BB$27:$BN$27)*prop_idu_male))*Probability!J161*Population!$DC161*(1-'By group'!W$28*'By group'!W$29)*'By group'!J$23+(1-prop_idu_part)*SUMPRODUCT(Population!$BB161:$BN161,'By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group'!$BB$27:$BN$27)*prop_idu_male)*Probability!BJ161*Population!$DD161*(1-'By group'!BJ$28*'By group'!BJ$29)*'By group'!BJ$23</f>
        <v>0</v>
      </c>
      <c r="X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group'!$BB$27:$BN$27)*prop_idu_male))*Probability!K161*Population!$DC161*(1-'By group'!X$28*'By group'!X$29)*'By group'!K$23+(1-prop_idu_part)*SUMPRODUCT(Population!$BB161:$BN161,'By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group'!$BB$27:$BN$27)*prop_idu_male)*Probability!BK161*Population!$DD161*(1-'By group'!BK$28*'By group'!BK$29)*'By group'!BK$23</f>
        <v>0</v>
      </c>
      <c r="Y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group'!$BB$27:$BN$27)*prop_idu_male))*Probability!L161*Population!$DC161*(1-'By group'!Y$28*'By group'!Y$29)*'By group'!L$23+(1-prop_idu_part)*SUMPRODUCT(Population!$BB161:$BN161,'By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group'!$BB$27:$BN$27)*prop_idu_male)*Probability!BL161*Population!$DD161*(1-'By group'!BL$28*'By group'!BL$29)*'By group'!BL$23</f>
        <v>1.6278626524443199E-5</v>
      </c>
      <c r="Z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group'!$BB$27:$BN$27)*prop_idu_male))*Probability!M161*Population!$DC161*(1-'By group'!Z$28*'By group'!Z$29)*'By group'!M$23+(1-prop_idu_part)*SUMPRODUCT(Population!$BB161:$BN161,'By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group'!$BB$27:$BN$27)*prop_idu_male)*Probability!BM161*Population!$DD161*(1-'By group'!BM$28*'By group'!BM$29)*'By group'!BM$23</f>
        <v>2.5255034062660026E-5</v>
      </c>
      <c r="AA161" s="191">
        <f>(1-(1-prop_idu_part)*SUMPRODUCT(Population!$BB161:$BN161,'By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group'!$BB$27:$BN$27)*prop_idu_male))*Probability!N161*Population!$DC161*(1-'By group'!AA$28*'By group'!AA$29)*'By group'!N$23+(1-prop_idu_part)*SUMPRODUCT(Population!$BB161:$BN161,'By group'!$BB$27:$BN$27)*prop_idu_male/(SUMPRODUCT(Population!$B161:$N161,'By group'!$B$27:$N$27)-(1-prop_idu_part)*SUMPRODUCT(Population!$BB161:$BN161,'By group'!$BB$27:$BN$27)*(1-prop_idu_male)+(1-prop_idu_part)*SUMPRODUCT(Population!$BB161:$BN161,'By group'!$BB$27:$BN$27)*prop_idu_male)*Probability!BN161*Population!$DD161*(1-'By group'!BN$28*'By group'!BN$29)*'By group'!BN$23</f>
        <v>2.0159842494236696E-5</v>
      </c>
      <c r="AB161" s="229">
        <f>Probability!B161*'By group'!$AB$24*'By group'!B$23</f>
        <v>0</v>
      </c>
      <c r="AC161" s="229">
        <f>Probability!C161*'By group'!$AB$24*'By group'!C$23</f>
        <v>5.0174873153622811E-2</v>
      </c>
      <c r="AD161" s="229">
        <f>Probability!D161*'By group'!$AB$24*'By group'!D$23</f>
        <v>7.3173193171760853E-2</v>
      </c>
      <c r="AE161" s="229">
        <f>Probability!E161*'By group'!$AB$24*'By group'!E$23</f>
        <v>8.4741824372399507E-2</v>
      </c>
      <c r="AF161" s="229">
        <f>Probability!F161*'By group'!$AB$24*'By group'!F$23</f>
        <v>4.5050738569955603E-2</v>
      </c>
      <c r="AG161" s="229">
        <f>Probability!G161*'By group'!$AB$24*'By group'!G$23</f>
        <v>2.7021971695879853E-2</v>
      </c>
      <c r="AH161" s="229">
        <f>Probability!H161*'By group'!$AB$24*'By group'!H$23</f>
        <v>2.2736277939716137E-2</v>
      </c>
      <c r="AI161" s="229">
        <f>Probability!I161*'By group'!$AB$24*'By group'!I$23</f>
        <v>0</v>
      </c>
      <c r="AJ161" s="229">
        <f>Probability!J161*'By group'!$AB$24*'By group'!J$23</f>
        <v>0</v>
      </c>
      <c r="AK161" s="229">
        <f>Probability!K161*'By group'!$AB$24*'By group'!K$23</f>
        <v>0</v>
      </c>
      <c r="AL161" s="229">
        <f>Probability!L161*'By group'!$AB$24*'By group'!L$23</f>
        <v>7.6166374911810185E-4</v>
      </c>
      <c r="AM161" s="229">
        <f>Probability!M161*'By group'!$AB$24*'By group'!M$23</f>
        <v>1.1816998495111101E-3</v>
      </c>
      <c r="AN161" s="229">
        <f>Probability!N161*'By group'!$AB$24*'By group'!N$23</f>
        <v>9.4332398612392767E-4</v>
      </c>
      <c r="AO161" s="40">
        <f>Probability!AO161*'By group'!$AO$24*'By group'!AO$23</f>
        <v>0</v>
      </c>
      <c r="AP161" s="42">
        <f>Probability!AP161*'By group'!$AO$24*'By group'!AP$23</f>
        <v>6.8692311850810225E-3</v>
      </c>
      <c r="AQ161" s="42">
        <f>Probability!AQ161*'By group'!$AO$24*'By group'!AQ$23</f>
        <v>1.0013482853607286E-2</v>
      </c>
      <c r="AR161" s="42">
        <f>Probability!AR161*'By group'!$AO$24*'By group'!AR$23</f>
        <v>1.1587406421937306E-2</v>
      </c>
      <c r="AS161" s="42">
        <f>Probability!AS161*'By group'!$AO$24*'By group'!AS$23</f>
        <v>6.1555186833397533E-3</v>
      </c>
      <c r="AT161" s="42">
        <f>Probability!AT161*'By group'!$AO$24*'By group'!AT$23</f>
        <v>3.6897052959671281E-3</v>
      </c>
      <c r="AU161" s="42">
        <f>Probability!AU161*'By group'!$AO$24*'By group'!AU$23</f>
        <v>3.0998051561851973E-3</v>
      </c>
      <c r="AV161" s="42">
        <f>Probability!AV161*'By group'!$AO$24*'By group'!AV$23</f>
        <v>0</v>
      </c>
      <c r="AW161" s="42">
        <f>Probability!AW161*'By group'!$AO$24*'By group'!AW$23</f>
        <v>0</v>
      </c>
      <c r="AX161" s="42">
        <f>Probability!AX161*'By group'!$AO$24*'By group'!AX$23</f>
        <v>0</v>
      </c>
      <c r="AY161" s="42">
        <f>Probability!AY161*'By group'!$AO$24*'By group'!AY$23</f>
        <v>1.038328669254906E-4</v>
      </c>
      <c r="AZ161" s="42">
        <f>Probability!AZ161*'By group'!$AO$24*'By group'!AZ$23</f>
        <v>1.6075087003149404E-4</v>
      </c>
      <c r="BA161" s="43">
        <f>Probability!BA161*'By group'!$AO$24*'By group'!BA$23</f>
        <v>1.2787208116365995E-4</v>
      </c>
      <c r="BB161" s="191">
        <f>prop_idu_part*Probability!BB161*'By group'!$BB$24*'By group'!BB$23+Probability!BB161*'By group'!$BB$30*'By group'!BB$31</f>
        <v>0</v>
      </c>
      <c r="BC161" s="191">
        <f>prop_idu_part*Probability!BC161*'By group'!$BB$24*'By group'!BC$23+Probability!BC161*'By group'!$BB$30*'By group'!BC$31</f>
        <v>5.8638887215780811E-2</v>
      </c>
      <c r="BD161" s="191">
        <f>prop_idu_part*Probability!BD161*'By group'!$BB$24*'By group'!BD$23+Probability!BD161*'By group'!$BB$30*'By group'!BD$31</f>
        <v>0.13716274977561432</v>
      </c>
      <c r="BE161" s="191">
        <f>prop_idu_part*Probability!BE161*'By group'!$BB$24*'By group'!BE$23+Probability!BE161*'By group'!$BB$30*'By group'!BE$31</f>
        <v>0.13420784260659427</v>
      </c>
      <c r="BF161" s="191">
        <f>prop_idu_part*Probability!BF161*'By group'!$BB$24*'By group'!BF$23+Probability!BF161*'By group'!$BB$30*'By group'!BF$31</f>
        <v>4.3873566842849925E-2</v>
      </c>
      <c r="BG161" s="191">
        <f>prop_idu_part*Probability!BG161*'By group'!$BB$24*'By group'!BG$23+Probability!BG161*'By group'!$BB$30*'By group'!BG$31</f>
        <v>1.3399201346879172E-2</v>
      </c>
      <c r="BH161" s="191">
        <f>prop_idu_part*Probability!BH161*'By group'!$BB$24*'By group'!BH$23+Probability!BH161*'By group'!$BB$30*'By group'!BH$31</f>
        <v>1.0511012966583466E-2</v>
      </c>
      <c r="BI161" s="191">
        <f>prop_idu_part*Probability!BI161*'By group'!$BB$24*'By group'!BI$23+Probability!BI161*'By group'!$BB$30*'By group'!BI$31</f>
        <v>0</v>
      </c>
      <c r="BJ161" s="191">
        <f>prop_idu_part*Probability!BJ161*'By group'!$BB$24*'By group'!BJ$23+Probability!BJ161*'By group'!$BB$30*'By group'!BJ$31</f>
        <v>0</v>
      </c>
      <c r="BK161" s="191">
        <f>prop_idu_part*Probability!BK161*'By group'!$BB$24*'By group'!BK$23+Probability!BK161*'By group'!$BB$30*'By group'!BK$31</f>
        <v>0</v>
      </c>
      <c r="BL161" s="191">
        <f>prop_idu_part*Probability!BL161*'By group'!$BB$24*'By group'!BL$23+Probability!BL161*'By group'!$BB$30*'By group'!BL$31</f>
        <v>4.7683137888915005E-3</v>
      </c>
      <c r="BM161" s="191">
        <f>prop_idu_part*Probability!BM161*'By group'!$BB$24*'By group'!BM$23+Probability!BM161*'By group'!$BB$30*'By group'!BM$31</f>
        <v>2.3840778294966871E-3</v>
      </c>
      <c r="BN161" s="192">
        <f>prop_idu_part*Probability!BN161*'By group'!$BB$24*'By group'!BN$23+Probability!BN161*'By group'!$BB$30*'By group'!BN$31</f>
        <v>1.7350381330674127E-3</v>
      </c>
    </row>
    <row r="162" spans="1:66" x14ac:dyDescent="0.25">
      <c r="A162">
        <f t="shared" si="2"/>
        <v>79</v>
      </c>
      <c r="B162" s="190">
        <f>((1-(1-prop_idu_part)*SUMPRODUCT(Population!$BB162:$BN162,'By group'!$BB$27:$BN$27)*(1-prop_idu_male)/SUMPRODUCT(Population!$B162:$N162,'By group'!$B$27:$N$27))*Probability!O162*'By group'!$B$24*'By group'!O$23+(1-prop_idu_part)*SUMPRODUCT(Population!$BB162:$BN162,'By group'!$BB$27:$BN$27)*(1-prop_idu_male)/SUMPRODUCT(Population!$B162:$N162,'By group'!$B$27:$N$27)*Probability!BB162*'By group'!$B$24*'By group'!BB$23+Probability!AB162*Population!$DE162*(1-'By group'!AB$28*cond_eff)*'By group'!AB$23*prop_sw_use)*(1-Population!$DG162*circ_eff)</f>
        <v>0</v>
      </c>
      <c r="C162" s="191">
        <f>((1-(1-prop_idu_part)*SUMPRODUCT(Population!$BB162:$BN162,'By group'!$BB$27:$BN$27)*(1-prop_idu_male)/SUMPRODUCT(Population!$B162:$N162,'By group'!$B$27:$N$27))*Probability!P162*'By group'!$B$24*'By group'!P$23+(1-prop_idu_part)*SUMPRODUCT(Population!$BB162:$BN162,'By group'!$BB$27:$BN$27)*(1-prop_idu_male)/SUMPRODUCT(Population!$B162:$N162,'By group'!$B$27:$N$27)*Probability!BC162*'By group'!$B$24*'By group'!BC$23+Probability!AC162*Population!$DE162*(1-'By group'!AC$28*cond_eff)*'By group'!AC$23*prop_sw_use)*(1-Population!$DG162*circ_eff)</f>
        <v>2.3158914831649343E-3</v>
      </c>
      <c r="D162" s="191">
        <f>((1-(1-prop_idu_part)*SUMPRODUCT(Population!$BB162:$BN162,'By group'!$BB$27:$BN$27)*(1-prop_idu_male)/SUMPRODUCT(Population!$B162:$N162,'By group'!$B$27:$N$27))*Probability!Q162*'By group'!$B$24*'By group'!Q$23+(1-prop_idu_part)*SUMPRODUCT(Population!$BB162:$BN162,'By group'!$BB$27:$BN$27)*(1-prop_idu_male)/SUMPRODUCT(Population!$B162:$N162,'By group'!$B$27:$N$27)*Probability!BD162*'By group'!$B$24*'By group'!BD$23+Probability!AD162*Population!$DE162*(1-'By group'!AD$28*cond_eff)*'By group'!AD$23*prop_sw_use)*(1-Population!$DG162*circ_eff)</f>
        <v>3.3887253451166362E-3</v>
      </c>
      <c r="E162" s="191">
        <f>((1-(1-prop_idu_part)*SUMPRODUCT(Population!$BB162:$BN162,'By group'!$BB$27:$BN$27)*(1-prop_idu_male)/SUMPRODUCT(Population!$B162:$N162,'By group'!$B$27:$N$27))*Probability!R162*'By group'!$B$24*'By group'!R$23+(1-prop_idu_part)*SUMPRODUCT(Population!$BB162:$BN162,'By group'!$BB$27:$BN$27)*(1-prop_idu_male)/SUMPRODUCT(Population!$B162:$N162,'By group'!$B$27:$N$27)*Probability!BE162*'By group'!$B$24*'By group'!BE$23+Probability!AE162*Population!$DE162*(1-'By group'!AE$28*cond_eff)*'By group'!AE$23*prop_sw_use)*(1-Population!$DG162*circ_eff)</f>
        <v>3.9429568685988535E-3</v>
      </c>
      <c r="F162" s="191">
        <f>((1-(1-prop_idu_part)*SUMPRODUCT(Population!$BB162:$BN162,'By group'!$BB$27:$BN$27)*(1-prop_idu_male)/SUMPRODUCT(Population!$B162:$N162,'By group'!$B$27:$N$27))*Probability!S162*'By group'!$B$24*'By group'!S$23+(1-prop_idu_part)*SUMPRODUCT(Population!$BB162:$BN162,'By group'!$BB$27:$BN$27)*(1-prop_idu_male)/SUMPRODUCT(Population!$B162:$N162,'By group'!$B$27:$N$27)*Probability!BF162*'By group'!$B$24*'By group'!BF$23+Probability!AF162*Population!$DE162*(1-'By group'!AF$28*cond_eff)*'By group'!AF$23*prop_sw_use)*(1-Population!$DG162*circ_eff)</f>
        <v>2.1036973207619099E-3</v>
      </c>
      <c r="G162" s="191">
        <f>((1-(1-prop_idu_part)*SUMPRODUCT(Population!$BB162:$BN162,'By group'!$BB$27:$BN$27)*(1-prop_idu_male)/SUMPRODUCT(Population!$B162:$N162,'By group'!$B$27:$N$27))*Probability!T162*'By group'!$B$24*'By group'!T$23+(1-prop_idu_part)*SUMPRODUCT(Population!$BB162:$BN162,'By group'!$BB$27:$BN$27)*(1-prop_idu_male)/SUMPRODUCT(Population!$B162:$N162,'By group'!$B$27:$N$27)*Probability!BG162*'By group'!$B$24*'By group'!BG$23+Probability!AG162*Population!$DE162*(1-'By group'!AG$28*cond_eff)*'By group'!AG$23*prop_sw_use)*(1-Population!$DG162*circ_eff)</f>
        <v>1.2651080522506752E-3</v>
      </c>
      <c r="H162" s="191">
        <f>((1-(1-prop_idu_part)*SUMPRODUCT(Population!$BB162:$BN162,'By group'!$BB$27:$BN$27)*(1-prop_idu_male)/SUMPRODUCT(Population!$B162:$N162,'By group'!$B$27:$N$27))*Probability!U162*'By group'!$B$24*'By group'!U$23+(1-prop_idu_part)*SUMPRODUCT(Population!$BB162:$BN162,'By group'!$BB$27:$BN$27)*(1-prop_idu_male)/SUMPRODUCT(Population!$B162:$N162,'By group'!$B$27:$N$27)*Probability!BH162*'By group'!$B$24*'By group'!BH$23+Probability!AH162*Population!$DE162*(1-'By group'!AH$28*cond_eff)*'By group'!AH$23*prop_sw_use)*(1-Population!$DG162*circ_eff)</f>
        <v>1.0693784416962206E-3</v>
      </c>
      <c r="I162" s="191">
        <f>((1-(1-prop_idu_part)*SUMPRODUCT(Population!$BB162:$BN162,'By group'!$BB$27:$BN$27)*(1-prop_idu_male)/SUMPRODUCT(Population!$B162:$N162,'By group'!$B$27:$N$27))*Probability!V162*'By group'!$B$24*'By group'!V$23+(1-prop_idu_part)*SUMPRODUCT(Population!$BB162:$BN162,'By group'!$BB$27:$BN$27)*(1-prop_idu_male)/SUMPRODUCT(Population!$B162:$N162,'By group'!$B$27:$N$27)*Probability!BI162*'By group'!$B$24*'By group'!BI$23+Probability!AI162*Population!$DE162*(1-'By group'!AI$28*cond_eff)*'By group'!AI$23*prop_sw_use)*(1-Population!$DG162*circ_eff)</f>
        <v>0</v>
      </c>
      <c r="J162" s="191">
        <f>((1-(1-prop_idu_part)*SUMPRODUCT(Population!$BB162:$BN162,'By group'!$BB$27:$BN$27)*(1-prop_idu_male)/SUMPRODUCT(Population!$B162:$N162,'By group'!$B$27:$N$27))*Probability!W162*'By group'!$B$24*'By group'!W$23+(1-prop_idu_part)*SUMPRODUCT(Population!$BB162:$BN162,'By group'!$BB$27:$BN$27)*(1-prop_idu_male)/SUMPRODUCT(Population!$B162:$N162,'By group'!$B$27:$N$27)*Probability!BJ162*'By group'!$B$24*'By group'!BJ$23+Probability!AJ162*Population!$DE162*(1-'By group'!AJ$28*cond_eff)*'By group'!AJ$23*prop_sw_use)*(1-Population!$DG162*circ_eff)</f>
        <v>0</v>
      </c>
      <c r="K162" s="191">
        <f>((1-(1-prop_idu_part)*SUMPRODUCT(Population!$BB162:$BN162,'By group'!$BB$27:$BN$27)*(1-prop_idu_male)/SUMPRODUCT(Population!$B162:$N162,'By group'!$B$27:$N$27))*Probability!X162*'By group'!$B$24*'By group'!X$23+(1-prop_idu_part)*SUMPRODUCT(Population!$BB162:$BN162,'By group'!$BB$27:$BN$27)*(1-prop_idu_male)/SUMPRODUCT(Population!$B162:$N162,'By group'!$B$27:$N$27)*Probability!BK162*'By group'!$B$24*'By group'!BK$23+Probability!AK162*Population!$DE162*(1-'By group'!AK$28*cond_eff)*'By group'!AK$23*prop_sw_use)*(1-Population!$DG162*circ_eff)</f>
        <v>0</v>
      </c>
      <c r="L162" s="191">
        <f>((1-(1-prop_idu_part)*SUMPRODUCT(Population!$BB162:$BN162,'By group'!$BB$27:$BN$27)*(1-prop_idu_male)/SUMPRODUCT(Population!$B162:$N162,'By group'!$B$27:$N$27))*Probability!Y162*'By group'!$B$24*'By group'!Y$23+(1-prop_idu_part)*SUMPRODUCT(Population!$BB162:$BN162,'By group'!$BB$27:$BN$27)*(1-prop_idu_male)/SUMPRODUCT(Population!$B162:$N162,'By group'!$B$27:$N$27)*Probability!BL162*'By group'!$B$24*'By group'!BL$23+Probability!AL162*Population!$DE162*(1-'By group'!AL$28*cond_eff)*'By group'!AL$23*prop_sw_use)*(1-Population!$DG162*circ_eff)</f>
        <v>3.5837931676113851E-5</v>
      </c>
      <c r="M162" s="191">
        <f>((1-(1-prop_idu_part)*SUMPRODUCT(Population!$BB162:$BN162,'By group'!$BB$27:$BN$27)*(1-prop_idu_male)/SUMPRODUCT(Population!$B162:$N162,'By group'!$B$27:$N$27))*Probability!Z162*'By group'!$B$24*'By group'!Z$23+(1-prop_idu_part)*SUMPRODUCT(Population!$BB162:$BN162,'By group'!$BB$27:$BN$27)*(1-prop_idu_male)/SUMPRODUCT(Population!$B162:$N162,'By group'!$B$27:$N$27)*Probability!BM162*'By group'!$B$24*'By group'!BM$23+Probability!AM162*Population!$DE162*(1-'By group'!AM$28*cond_eff)*'By group'!AM$23*prop_sw_use)*(1-Population!$DG162*circ_eff)</f>
        <v>5.5893644702023587E-5</v>
      </c>
      <c r="N162" s="191">
        <f>((1-(1-prop_idu_part)*SUMPRODUCT(Population!$BB162:$BN162,'By group'!$BB$27:$BN$27)*(1-prop_idu_male)/SUMPRODUCT(Population!$B162:$N162,'By group'!$B$27:$N$27))*Probability!AA162*'By group'!$B$24*'By group'!AA$23+(1-prop_idu_part)*SUMPRODUCT(Population!$BB162:$BN162,'By group'!$BB$27:$BN$27)*(1-prop_idu_male)/SUMPRODUCT(Population!$B162:$N162,'By group'!$B$27:$N$27)*Probability!BN162*'By group'!$B$24*'By group'!BN$23+Probability!AN162*Population!$DE162*(1-'By group'!AN$28*cond_eff)*'By group'!AN$23*prop_sw_use)*(1-Population!$DG162*circ_eff)</f>
        <v>4.489585239391745E-5</v>
      </c>
      <c r="O162" s="190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group'!$BB$27:$BN$27)*prop_idu_male))*Probability!B162*Population!$DC162*(1-'By group'!O$28*'By group'!O$29)*'By group'!B$23+(1-prop_idu_part)*SUMPRODUCT(Population!$BB162:$BN162,'By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group'!$BB$27:$BN$27)*prop_idu_male)*Probability!BB162*Population!$DD162*(1-'By group'!BB$28*'By group'!BB$29)*'By group'!BB$23</f>
        <v>0</v>
      </c>
      <c r="P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group'!$BB$27:$BN$27)*prop_idu_male))*Probability!C162*Population!$DC162*(1-'By group'!P$28*'By group'!P$29)*'By group'!C$23+(1-prop_idu_part)*SUMPRODUCT(Population!$BB162:$BN162,'By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group'!$BB$27:$BN$27)*prop_idu_male)*Probability!BC162*Population!$DD162*(1-'By group'!BC$28*'By group'!BC$29)*'By group'!BC$23</f>
        <v>1.0725260058856781E-3</v>
      </c>
      <c r="Q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group'!$BB$27:$BN$27)*prop_idu_male))*Probability!D162*Population!$DC162*(1-'By group'!Q$28*'By group'!Q$29)*'By group'!D$23+(1-prop_idu_part)*SUMPRODUCT(Population!$BB162:$BN162,'By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group'!$BB$27:$BN$27)*prop_idu_male)*Probability!BD162*Population!$DD162*(1-'By group'!BD$28*'By group'!BD$29)*'By group'!BD$23</f>
        <v>1.5640921898874276E-3</v>
      </c>
      <c r="R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group'!$BB$27:$BN$27)*prop_idu_male))*Probability!E162*Population!$DC162*(1-'By group'!R$28*'By group'!R$29)*'By group'!E$23+(1-prop_idu_part)*SUMPRODUCT(Population!$BB162:$BN162,'By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group'!$BB$27:$BN$27)*prop_idu_male)*Probability!BE162*Population!$DD162*(1-'By group'!BE$28*'By group'!BE$29)*'By group'!BE$23</f>
        <v>1.8113146899277374E-3</v>
      </c>
      <c r="S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group'!$BB$27:$BN$27)*prop_idu_male))*Probability!F162*Population!$DC162*(1-'By group'!S$28*'By group'!S$29)*'By group'!F$23+(1-prop_idu_part)*SUMPRODUCT(Population!$BB162:$BN162,'By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group'!$BB$27:$BN$27)*prop_idu_male)*Probability!BF162*Population!$DD162*(1-'By group'!BF$28*'By group'!BF$29)*'By group'!BF$23</f>
        <v>9.6291529053786531E-4</v>
      </c>
      <c r="T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group'!$BB$27:$BN$27)*prop_idu_male))*Probability!G162*Population!$DC162*(1-'By group'!T$28*'By group'!T$29)*'By group'!G$23+(1-prop_idu_part)*SUMPRODUCT(Population!$BB162:$BN162,'By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group'!$BB$27:$BN$27)*prop_idu_male)*Probability!BG162*Population!$DD162*(1-'By group'!BG$28*'By group'!BG$29)*'By group'!BG$23</f>
        <v>5.775593528519979E-4</v>
      </c>
      <c r="U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group'!$BB$27:$BN$27)*prop_idu_male))*Probability!H162*Population!$DC162*(1-'By group'!U$28*'By group'!U$29)*'By group'!H$23+(1-prop_idu_part)*SUMPRODUCT(Population!$BB162:$BN162,'By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group'!$BB$27:$BN$27)*prop_idu_male)*Probability!BH162*Population!$DD162*(1-'By group'!BH$28*'By group'!BH$29)*'By group'!BH$23</f>
        <v>4.8594678776674784E-4</v>
      </c>
      <c r="V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group'!$BB$27:$BN$27)*prop_idu_male))*Probability!I162*Population!$DC162*(1-'By group'!V$28*'By group'!V$29)*'By group'!I$23+(1-prop_idu_part)*SUMPRODUCT(Population!$BB162:$BN162,'By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group'!$BB$27:$BN$27)*prop_idu_male)*Probability!BI162*Population!$DD162*(1-'By group'!BI$28*'By group'!BI$29)*'By group'!BI$23</f>
        <v>0</v>
      </c>
      <c r="W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group'!$BB$27:$BN$27)*prop_idu_male))*Probability!J162*Population!$DC162*(1-'By group'!W$28*'By group'!W$29)*'By group'!J$23+(1-prop_idu_part)*SUMPRODUCT(Population!$BB162:$BN162,'By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group'!$BB$27:$BN$27)*prop_idu_male)*Probability!BJ162*Population!$DD162*(1-'By group'!BJ$28*'By group'!BJ$29)*'By group'!BJ$23</f>
        <v>0</v>
      </c>
      <c r="X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group'!$BB$27:$BN$27)*prop_idu_male))*Probability!K162*Population!$DC162*(1-'By group'!X$28*'By group'!X$29)*'By group'!K$23+(1-prop_idu_part)*SUMPRODUCT(Population!$BB162:$BN162,'By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group'!$BB$27:$BN$27)*prop_idu_male)*Probability!BK162*Population!$DD162*(1-'By group'!BK$28*'By group'!BK$29)*'By group'!BK$23</f>
        <v>0</v>
      </c>
      <c r="Y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group'!$BB$27:$BN$27)*prop_idu_male))*Probability!L162*Population!$DC162*(1-'By group'!Y$28*'By group'!Y$29)*'By group'!L$23+(1-prop_idu_part)*SUMPRODUCT(Population!$BB162:$BN162,'By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group'!$BB$27:$BN$27)*prop_idu_male)*Probability!BL162*Population!$DD162*(1-'By group'!BL$28*'By group'!BL$29)*'By group'!BL$23</f>
        <v>1.6279157408781926E-5</v>
      </c>
      <c r="Z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group'!$BB$27:$BN$27)*prop_idu_male))*Probability!M162*Population!$DC162*(1-'By group'!Z$28*'By group'!Z$29)*'By group'!M$23+(1-prop_idu_part)*SUMPRODUCT(Population!$BB162:$BN162,'By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group'!$BB$27:$BN$27)*prop_idu_male)*Probability!BM162*Population!$DD162*(1-'By group'!BM$28*'By group'!BM$29)*'By group'!BM$23</f>
        <v>2.5256072537874755E-5</v>
      </c>
      <c r="AA162" s="191">
        <f>(1-(1-prop_idu_part)*SUMPRODUCT(Population!$BB162:$BN162,'By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group'!$BB$27:$BN$27)*prop_idu_male))*Probability!N162*Population!$DC162*(1-'By group'!AA$28*'By group'!AA$29)*'By group'!N$23+(1-prop_idu_part)*SUMPRODUCT(Population!$BB162:$BN162,'By group'!$BB$27:$BN$27)*prop_idu_male/(SUMPRODUCT(Population!$B162:$N162,'By group'!$B$27:$N$27)-(1-prop_idu_part)*SUMPRODUCT(Population!$BB162:$BN162,'By group'!$BB$27:$BN$27)*(1-prop_idu_male)+(1-prop_idu_part)*SUMPRODUCT(Population!$BB162:$BN162,'By group'!$BB$27:$BN$27)*prop_idu_male)*Probability!BN162*Population!$DD162*(1-'By group'!BN$28*'By group'!BN$29)*'By group'!BN$23</f>
        <v>2.0160909576541456E-5</v>
      </c>
      <c r="AB162" s="229">
        <f>Probability!B162*'By group'!$AB$24*'By group'!B$23</f>
        <v>0</v>
      </c>
      <c r="AC162" s="229">
        <f>Probability!C162*'By group'!$AB$24*'By group'!C$23</f>
        <v>5.0175791251318637E-2</v>
      </c>
      <c r="AD162" s="229">
        <f>Probability!D162*'By group'!$AB$24*'By group'!D$23</f>
        <v>7.3174724253768433E-2</v>
      </c>
      <c r="AE162" s="229">
        <f>Probability!E162*'By group'!$AB$24*'By group'!E$23</f>
        <v>8.4743960351735731E-2</v>
      </c>
      <c r="AF162" s="229">
        <f>Probability!F162*'By group'!$AB$24*'By group'!F$23</f>
        <v>4.5052042012534523E-2</v>
      </c>
      <c r="AG162" s="229">
        <f>Probability!G162*'By group'!$AB$24*'By group'!G$23</f>
        <v>2.7022836447195348E-2</v>
      </c>
      <c r="AH162" s="229">
        <f>Probability!H162*'By group'!$AB$24*'By group'!H$23</f>
        <v>2.2737149954851814E-2</v>
      </c>
      <c r="AI162" s="229">
        <f>Probability!I162*'By group'!$AB$24*'By group'!I$23</f>
        <v>0</v>
      </c>
      <c r="AJ162" s="229">
        <f>Probability!J162*'By group'!$AB$24*'By group'!J$23</f>
        <v>0</v>
      </c>
      <c r="AK162" s="229">
        <f>Probability!K162*'By group'!$AB$24*'By group'!K$23</f>
        <v>0</v>
      </c>
      <c r="AL162" s="229">
        <f>Probability!L162*'By group'!$AB$24*'By group'!L$23</f>
        <v>7.6169343101288665E-4</v>
      </c>
      <c r="AM162" s="229">
        <f>Probability!M162*'By group'!$AB$24*'By group'!M$23</f>
        <v>1.1817559545565823E-3</v>
      </c>
      <c r="AN162" s="229">
        <f>Probability!N162*'By group'!$AB$24*'By group'!N$23</f>
        <v>9.4337991713378758E-4</v>
      </c>
      <c r="AO162" s="40">
        <f>Probability!AO162*'By group'!$AO$24*'By group'!AO$23</f>
        <v>0</v>
      </c>
      <c r="AP162" s="42">
        <f>Probability!AP162*'By group'!$AO$24*'By group'!AP$23</f>
        <v>6.8722086455542441E-3</v>
      </c>
      <c r="AQ162" s="42">
        <f>Probability!AQ162*'By group'!$AO$24*'By group'!AQ$23</f>
        <v>1.0018114858163936E-2</v>
      </c>
      <c r="AR162" s="42">
        <f>Probability!AR162*'By group'!$AO$24*'By group'!AR$23</f>
        <v>1.1593327800890457E-2</v>
      </c>
      <c r="AS162" s="42">
        <f>Probability!AS162*'By group'!$AO$24*'By group'!AS$23</f>
        <v>6.1589270985406893E-3</v>
      </c>
      <c r="AT162" s="42">
        <f>Probability!AT162*'By group'!$AO$24*'By group'!AT$23</f>
        <v>3.6918792572219333E-3</v>
      </c>
      <c r="AU162" s="42">
        <f>Probability!AU162*'By group'!$AO$24*'By group'!AU$23</f>
        <v>3.1018645871976323E-3</v>
      </c>
      <c r="AV162" s="42">
        <f>Probability!AV162*'By group'!$AO$24*'By group'!AV$23</f>
        <v>0</v>
      </c>
      <c r="AW162" s="42">
        <f>Probability!AW162*'By group'!$AO$24*'By group'!AW$23</f>
        <v>0</v>
      </c>
      <c r="AX162" s="42">
        <f>Probability!AX162*'By group'!$AO$24*'By group'!AX$23</f>
        <v>0</v>
      </c>
      <c r="AY162" s="42">
        <f>Probability!AY162*'By group'!$AO$24*'By group'!AY$23</f>
        <v>1.0390246890620622E-4</v>
      </c>
      <c r="AZ162" s="42">
        <f>Probability!AZ162*'By group'!$AO$24*'By group'!AZ$23</f>
        <v>1.6087476020688901E-4</v>
      </c>
      <c r="BA162" s="43">
        <f>Probability!BA162*'By group'!$AO$24*'By group'!BA$23</f>
        <v>1.2798998852319853E-4</v>
      </c>
      <c r="BB162" s="191">
        <f>prop_idu_part*Probability!BB162*'By group'!$BB$24*'By group'!BB$23+Probability!BB162*'By group'!$BB$30*'By group'!BB$31</f>
        <v>0</v>
      </c>
      <c r="BC162" s="191">
        <f>prop_idu_part*Probability!BC162*'By group'!$BB$24*'By group'!BC$23+Probability!BC162*'By group'!$BB$30*'By group'!BC$31</f>
        <v>5.8638855532880327E-2</v>
      </c>
      <c r="BD162" s="191">
        <f>prop_idu_part*Probability!BD162*'By group'!$BB$24*'By group'!BD$23+Probability!BD162*'By group'!$BB$30*'By group'!BD$31</f>
        <v>0.13716278853674604</v>
      </c>
      <c r="BE162" s="191">
        <f>prop_idu_part*Probability!BE162*'By group'!$BB$24*'By group'!BE$23+Probability!BE162*'By group'!$BB$30*'By group'!BE$31</f>
        <v>0.13420806004283803</v>
      </c>
      <c r="BF162" s="191">
        <f>prop_idu_part*Probability!BF162*'By group'!$BB$24*'By group'!BF$23+Probability!BF162*'By group'!$BB$30*'By group'!BF$31</f>
        <v>4.3873689863069013E-2</v>
      </c>
      <c r="BG162" s="191">
        <f>prop_idu_part*Probability!BG162*'By group'!$BB$24*'By group'!BG$23+Probability!BG162*'By group'!$BB$30*'By group'!BG$31</f>
        <v>1.3399251819147317E-2</v>
      </c>
      <c r="BH162" s="191">
        <f>prop_idu_part*Probability!BH162*'By group'!$BB$24*'By group'!BH$23+Probability!BH162*'By group'!$BB$30*'By group'!BH$31</f>
        <v>1.0511072980402051E-2</v>
      </c>
      <c r="BI162" s="191">
        <f>prop_idu_part*Probability!BI162*'By group'!$BB$24*'By group'!BI$23+Probability!BI162*'By group'!$BB$30*'By group'!BI$31</f>
        <v>0</v>
      </c>
      <c r="BJ162" s="191">
        <f>prop_idu_part*Probability!BJ162*'By group'!$BB$24*'By group'!BJ$23+Probability!BJ162*'By group'!$BB$30*'By group'!BJ$31</f>
        <v>0</v>
      </c>
      <c r="BK162" s="191">
        <f>prop_idu_part*Probability!BK162*'By group'!$BB$24*'By group'!BK$23+Probability!BK162*'By group'!$BB$30*'By group'!BK$31</f>
        <v>0</v>
      </c>
      <c r="BL162" s="191">
        <f>prop_idu_part*Probability!BL162*'By group'!$BB$24*'By group'!BL$23+Probability!BL162*'By group'!$BB$30*'By group'!BL$31</f>
        <v>4.7683419090959753E-3</v>
      </c>
      <c r="BM162" s="191">
        <f>prop_idu_part*Probability!BM162*'By group'!$BB$24*'By group'!BM$23+Probability!BM162*'By group'!$BB$30*'By group'!BM$31</f>
        <v>2.3840982548185737E-3</v>
      </c>
      <c r="BN162" s="192">
        <f>prop_idu_part*Probability!BN162*'By group'!$BB$24*'By group'!BN$23+Probability!BN162*'By group'!$BB$30*'By group'!BN$31</f>
        <v>1.7350594641075065E-3</v>
      </c>
    </row>
    <row r="163" spans="1:66" x14ac:dyDescent="0.25">
      <c r="A163">
        <f t="shared" si="2"/>
        <v>79.5</v>
      </c>
      <c r="B163" s="190">
        <f>((1-(1-prop_idu_part)*SUMPRODUCT(Population!$BB163:$BN163,'By group'!$BB$27:$BN$27)*(1-prop_idu_male)/SUMPRODUCT(Population!$B163:$N163,'By group'!$B$27:$N$27))*Probability!O163*'By group'!$B$24*'By group'!O$23+(1-prop_idu_part)*SUMPRODUCT(Population!$BB163:$BN163,'By group'!$BB$27:$BN$27)*(1-prop_idu_male)/SUMPRODUCT(Population!$B163:$N163,'By group'!$B$27:$N$27)*Probability!BB163*'By group'!$B$24*'By group'!BB$23+Probability!AB163*Population!$DE163*(1-'By group'!AB$28*cond_eff)*'By group'!AB$23*prop_sw_use)*(1-Population!$DG163*circ_eff)</f>
        <v>0</v>
      </c>
      <c r="C163" s="191">
        <f>((1-(1-prop_idu_part)*SUMPRODUCT(Population!$BB163:$BN163,'By group'!$BB$27:$BN$27)*(1-prop_idu_male)/SUMPRODUCT(Population!$B163:$N163,'By group'!$B$27:$N$27))*Probability!P163*'By group'!$B$24*'By group'!P$23+(1-prop_idu_part)*SUMPRODUCT(Population!$BB163:$BN163,'By group'!$BB$27:$BN$27)*(1-prop_idu_male)/SUMPRODUCT(Population!$B163:$N163,'By group'!$B$27:$N$27)*Probability!BC163*'By group'!$B$24*'By group'!BC$23+Probability!AC163*Population!$DE163*(1-'By group'!AC$28*cond_eff)*'By group'!AC$23*prop_sw_use)*(1-Population!$DG163*circ_eff)</f>
        <v>2.3159194557140573E-3</v>
      </c>
      <c r="D163" s="191">
        <f>((1-(1-prop_idu_part)*SUMPRODUCT(Population!$BB163:$BN163,'By group'!$BB$27:$BN$27)*(1-prop_idu_male)/SUMPRODUCT(Population!$B163:$N163,'By group'!$B$27:$N$27))*Probability!Q163*'By group'!$B$24*'By group'!Q$23+(1-prop_idu_part)*SUMPRODUCT(Population!$BB163:$BN163,'By group'!$BB$27:$BN$27)*(1-prop_idu_male)/SUMPRODUCT(Population!$B163:$N163,'By group'!$B$27:$N$27)*Probability!BD163*'By group'!$B$24*'By group'!BD$23+Probability!AD163*Population!$DE163*(1-'By group'!AD$28*cond_eff)*'By group'!AD$23*prop_sw_use)*(1-Population!$DG163*circ_eff)</f>
        <v>3.3887740368734771E-3</v>
      </c>
      <c r="E163" s="191">
        <f>((1-(1-prop_idu_part)*SUMPRODUCT(Population!$BB163:$BN163,'By group'!$BB$27:$BN$27)*(1-prop_idu_male)/SUMPRODUCT(Population!$B163:$N163,'By group'!$B$27:$N$27))*Probability!R163*'By group'!$B$24*'By group'!R$23+(1-prop_idu_part)*SUMPRODUCT(Population!$BB163:$BN163,'By group'!$BB$27:$BN$27)*(1-prop_idu_male)/SUMPRODUCT(Population!$B163:$N163,'By group'!$B$27:$N$27)*Probability!BE163*'By group'!$B$24*'By group'!BE$23+Probability!AE163*Population!$DE163*(1-'By group'!AE$28*cond_eff)*'By group'!AE$23*prop_sw_use)*(1-Population!$DG163*circ_eff)</f>
        <v>3.9430283740716889E-3</v>
      </c>
      <c r="F163" s="191">
        <f>((1-(1-prop_idu_part)*SUMPRODUCT(Population!$BB163:$BN163,'By group'!$BB$27:$BN$27)*(1-prop_idu_male)/SUMPRODUCT(Population!$B163:$N163,'By group'!$B$27:$N$27))*Probability!S163*'By group'!$B$24*'By group'!S$23+(1-prop_idu_part)*SUMPRODUCT(Population!$BB163:$BN163,'By group'!$BB$27:$BN$27)*(1-prop_idu_male)/SUMPRODUCT(Population!$B163:$N163,'By group'!$B$27:$N$27)*Probability!BF163*'By group'!$B$24*'By group'!BF$23+Probability!AF163*Population!$DE163*(1-'By group'!AF$28*cond_eff)*'By group'!AF$23*prop_sw_use)*(1-Population!$DG163*circ_eff)</f>
        <v>2.1037424153563722E-3</v>
      </c>
      <c r="G163" s="191">
        <f>((1-(1-prop_idu_part)*SUMPRODUCT(Population!$BB163:$BN163,'By group'!$BB$27:$BN$27)*(1-prop_idu_male)/SUMPRODUCT(Population!$B163:$N163,'By group'!$B$27:$N$27))*Probability!T163*'By group'!$B$24*'By group'!T$23+(1-prop_idu_part)*SUMPRODUCT(Population!$BB163:$BN163,'By group'!$BB$27:$BN$27)*(1-prop_idu_male)/SUMPRODUCT(Population!$B163:$N163,'By group'!$B$27:$N$27)*Probability!BG163*'By group'!$B$24*'By group'!BG$23+Probability!AG163*Population!$DE163*(1-'By group'!AG$28*cond_eff)*'By group'!AG$23*prop_sw_use)*(1-Population!$DG163*circ_eff)</f>
        <v>1.2651386465949558E-3</v>
      </c>
      <c r="H163" s="191">
        <f>((1-(1-prop_idu_part)*SUMPRODUCT(Population!$BB163:$BN163,'By group'!$BB$27:$BN$27)*(1-prop_idu_male)/SUMPRODUCT(Population!$B163:$N163,'By group'!$B$27:$N$27))*Probability!U163*'By group'!$B$24*'By group'!U$23+(1-prop_idu_part)*SUMPRODUCT(Population!$BB163:$BN163,'By group'!$BB$27:$BN$27)*(1-prop_idu_male)/SUMPRODUCT(Population!$B163:$N163,'By group'!$B$27:$N$27)*Probability!BH163*'By group'!$B$24*'By group'!BH$23+Probability!AH163*Population!$DE163*(1-'By group'!AH$28*cond_eff)*'By group'!AH$23*prop_sw_use)*(1-Population!$DG163*circ_eff)</f>
        <v>1.0694104953167674E-3</v>
      </c>
      <c r="I163" s="191">
        <f>((1-(1-prop_idu_part)*SUMPRODUCT(Population!$BB163:$BN163,'By group'!$BB$27:$BN$27)*(1-prop_idu_male)/SUMPRODUCT(Population!$B163:$N163,'By group'!$B$27:$N$27))*Probability!V163*'By group'!$B$24*'By group'!V$23+(1-prop_idu_part)*SUMPRODUCT(Population!$BB163:$BN163,'By group'!$BB$27:$BN$27)*(1-prop_idu_male)/SUMPRODUCT(Population!$B163:$N163,'By group'!$B$27:$N$27)*Probability!BI163*'By group'!$B$24*'By group'!BI$23+Probability!AI163*Population!$DE163*(1-'By group'!AI$28*cond_eff)*'By group'!AI$23*prop_sw_use)*(1-Population!$DG163*circ_eff)</f>
        <v>0</v>
      </c>
      <c r="J163" s="191">
        <f>((1-(1-prop_idu_part)*SUMPRODUCT(Population!$BB163:$BN163,'By group'!$BB$27:$BN$27)*(1-prop_idu_male)/SUMPRODUCT(Population!$B163:$N163,'By group'!$B$27:$N$27))*Probability!W163*'By group'!$B$24*'By group'!W$23+(1-prop_idu_part)*SUMPRODUCT(Population!$BB163:$BN163,'By group'!$BB$27:$BN$27)*(1-prop_idu_male)/SUMPRODUCT(Population!$B163:$N163,'By group'!$B$27:$N$27)*Probability!BJ163*'By group'!$B$24*'By group'!BJ$23+Probability!AJ163*Population!$DE163*(1-'By group'!AJ$28*cond_eff)*'By group'!AJ$23*prop_sw_use)*(1-Population!$DG163*circ_eff)</f>
        <v>0</v>
      </c>
      <c r="K163" s="191">
        <f>((1-(1-prop_idu_part)*SUMPRODUCT(Population!$BB163:$BN163,'By group'!$BB$27:$BN$27)*(1-prop_idu_male)/SUMPRODUCT(Population!$B163:$N163,'By group'!$B$27:$N$27))*Probability!X163*'By group'!$B$24*'By group'!X$23+(1-prop_idu_part)*SUMPRODUCT(Population!$BB163:$BN163,'By group'!$BB$27:$BN$27)*(1-prop_idu_male)/SUMPRODUCT(Population!$B163:$N163,'By group'!$B$27:$N$27)*Probability!BK163*'By group'!$B$24*'By group'!BK$23+Probability!AK163*Population!$DE163*(1-'By group'!AK$28*cond_eff)*'By group'!AK$23*prop_sw_use)*(1-Population!$DG163*circ_eff)</f>
        <v>0</v>
      </c>
      <c r="L163" s="191">
        <f>((1-(1-prop_idu_part)*SUMPRODUCT(Population!$BB163:$BN163,'By group'!$BB$27:$BN$27)*(1-prop_idu_male)/SUMPRODUCT(Population!$B163:$N163,'By group'!$B$27:$N$27))*Probability!Y163*'By group'!$B$24*'By group'!Y$23+(1-prop_idu_part)*SUMPRODUCT(Population!$BB163:$BN163,'By group'!$BB$27:$BN$27)*(1-prop_idu_male)/SUMPRODUCT(Population!$B163:$N163,'By group'!$B$27:$N$27)*Probability!BL163*'By group'!$B$24*'By group'!BL$23+Probability!AL163*Population!$DE163*(1-'By group'!AL$28*cond_eff)*'By group'!AL$23*prop_sw_use)*(1-Population!$DG163*circ_eff)</f>
        <v>3.583902443260908E-5</v>
      </c>
      <c r="M163" s="191">
        <f>((1-(1-prop_idu_part)*SUMPRODUCT(Population!$BB163:$BN163,'By group'!$BB$27:$BN$27)*(1-prop_idu_male)/SUMPRODUCT(Population!$B163:$N163,'By group'!$B$27:$N$27))*Probability!Z163*'By group'!$B$24*'By group'!Z$23+(1-prop_idu_part)*SUMPRODUCT(Population!$BB163:$BN163,'By group'!$BB$27:$BN$27)*(1-prop_idu_male)/SUMPRODUCT(Population!$B163:$N163,'By group'!$B$27:$N$27)*Probability!BM163*'By group'!$B$24*'By group'!BM$23+Probability!AM163*Population!$DE163*(1-'By group'!AM$28*cond_eff)*'By group'!AM$23*prop_sw_use)*(1-Population!$DG163*circ_eff)</f>
        <v>5.5895785773256872E-5</v>
      </c>
      <c r="N163" s="191">
        <f>((1-(1-prop_idu_part)*SUMPRODUCT(Population!$BB163:$BN163,'By group'!$BB$27:$BN$27)*(1-prop_idu_male)/SUMPRODUCT(Population!$B163:$N163,'By group'!$B$27:$N$27))*Probability!AA163*'By group'!$B$24*'By group'!AA$23+(1-prop_idu_part)*SUMPRODUCT(Population!$BB163:$BN163,'By group'!$BB$27:$BN$27)*(1-prop_idu_male)/SUMPRODUCT(Population!$B163:$N163,'By group'!$B$27:$N$27)*Probability!BN163*'By group'!$B$24*'By group'!BN$23+Probability!AN163*Population!$DE163*(1-'By group'!AN$28*cond_eff)*'By group'!AN$23*prop_sw_use)*(1-Population!$DG163*circ_eff)</f>
        <v>4.4898077376846578E-5</v>
      </c>
      <c r="O163" s="190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group'!$BB$27:$BN$27)*prop_idu_male))*Probability!B163*Population!$DC163*(1-'By group'!O$28*'By group'!O$29)*'By group'!B$23+(1-prop_idu_part)*SUMPRODUCT(Population!$BB163:$BN163,'By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group'!$BB$27:$BN$27)*prop_idu_male)*Probability!BB163*Population!$DD163*(1-'By group'!BB$28*'By group'!BB$29)*'By group'!BB$23</f>
        <v>0</v>
      </c>
      <c r="P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group'!$BB$27:$BN$27)*prop_idu_male))*Probability!C163*Population!$DC163*(1-'By group'!P$28*'By group'!P$29)*'By group'!C$23+(1-prop_idu_part)*SUMPRODUCT(Population!$BB163:$BN163,'By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group'!$BB$27:$BN$27)*prop_idu_male)*Probability!BC163*Population!$DD163*(1-'By group'!BC$28*'By group'!BC$29)*'By group'!BC$23</f>
        <v>1.0725384145388219E-3</v>
      </c>
      <c r="Q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group'!$BB$27:$BN$27)*prop_idu_male))*Probability!D163*Population!$DC163*(1-'By group'!Q$28*'By group'!Q$29)*'By group'!D$23+(1-prop_idu_part)*SUMPRODUCT(Population!$BB163:$BN163,'By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group'!$BB$27:$BN$27)*prop_idu_male)*Probability!BD163*Population!$DD163*(1-'By group'!BD$28*'By group'!BD$29)*'By group'!BD$23</f>
        <v>1.5641142601448509E-3</v>
      </c>
      <c r="R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group'!$BB$27:$BN$27)*prop_idu_male))*Probability!E163*Population!$DC163*(1-'By group'!R$28*'By group'!R$29)*'By group'!E$23+(1-prop_idu_part)*SUMPRODUCT(Population!$BB163:$BN163,'By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group'!$BB$27:$BN$27)*prop_idu_male)*Probability!BE163*Population!$DD163*(1-'By group'!BE$28*'By group'!BE$29)*'By group'!BE$23</f>
        <v>1.8113477508602241E-3</v>
      </c>
      <c r="S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group'!$BB$27:$BN$27)*prop_idu_male))*Probability!F163*Population!$DC163*(1-'By group'!S$28*'By group'!S$29)*'By group'!F$23+(1-prop_idu_part)*SUMPRODUCT(Population!$BB163:$BN163,'By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group'!$BB$27:$BN$27)*prop_idu_male)*Probability!BF163*Population!$DD163*(1-'By group'!BF$28*'By group'!BF$29)*'By group'!BF$23</f>
        <v>9.6293633753019808E-4</v>
      </c>
      <c r="T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group'!$BB$27:$BN$27)*prop_idu_male))*Probability!G163*Population!$DC163*(1-'By group'!T$28*'By group'!T$29)*'By group'!G$23+(1-prop_idu_part)*SUMPRODUCT(Population!$BB163:$BN163,'By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group'!$BB$27:$BN$27)*prop_idu_male)*Probability!BG163*Population!$DD163*(1-'By group'!BG$28*'By group'!BG$29)*'By group'!BG$23</f>
        <v>5.775736921126897E-4</v>
      </c>
      <c r="U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group'!$BB$27:$BN$27)*prop_idu_male))*Probability!H163*Population!$DC163*(1-'By group'!U$28*'By group'!U$29)*'By group'!H$23+(1-prop_idu_part)*SUMPRODUCT(Population!$BB163:$BN163,'By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group'!$BB$27:$BN$27)*prop_idu_male)*Probability!BH163*Population!$DD163*(1-'By group'!BH$28*'By group'!BH$29)*'By group'!BH$23</f>
        <v>4.8596184541422824E-4</v>
      </c>
      <c r="V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group'!$BB$27:$BN$27)*prop_idu_male))*Probability!I163*Population!$DC163*(1-'By group'!V$28*'By group'!V$29)*'By group'!I$23+(1-prop_idu_part)*SUMPRODUCT(Population!$BB163:$BN163,'By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group'!$BB$27:$BN$27)*prop_idu_male)*Probability!BI163*Population!$DD163*(1-'By group'!BI$28*'By group'!BI$29)*'By group'!BI$23</f>
        <v>0</v>
      </c>
      <c r="W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group'!$BB$27:$BN$27)*prop_idu_male))*Probability!J163*Population!$DC163*(1-'By group'!W$28*'By group'!W$29)*'By group'!J$23+(1-prop_idu_part)*SUMPRODUCT(Population!$BB163:$BN163,'By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group'!$BB$27:$BN$27)*prop_idu_male)*Probability!BJ163*Population!$DD163*(1-'By group'!BJ$28*'By group'!BJ$29)*'By group'!BJ$23</f>
        <v>0</v>
      </c>
      <c r="X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group'!$BB$27:$BN$27)*prop_idu_male))*Probability!K163*Population!$DC163*(1-'By group'!X$28*'By group'!X$29)*'By group'!K$23+(1-prop_idu_part)*SUMPRODUCT(Population!$BB163:$BN163,'By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group'!$BB$27:$BN$27)*prop_idu_male)*Probability!BK163*Population!$DD163*(1-'By group'!BK$28*'By group'!BK$29)*'By group'!BK$23</f>
        <v>0</v>
      </c>
      <c r="Y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group'!$BB$27:$BN$27)*prop_idu_male))*Probability!L163*Population!$DC163*(1-'By group'!Y$28*'By group'!Y$29)*'By group'!L$23+(1-prop_idu_part)*SUMPRODUCT(Population!$BB163:$BN163,'By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group'!$BB$27:$BN$27)*prop_idu_male)*Probability!BL163*Population!$DD163*(1-'By group'!BL$28*'By group'!BL$29)*'By group'!BL$23</f>
        <v>1.6279671362084599E-5</v>
      </c>
      <c r="Z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group'!$BB$27:$BN$27)*prop_idu_male))*Probability!M163*Population!$DC163*(1-'By group'!Z$28*'By group'!Z$29)*'By group'!M$23+(1-prop_idu_part)*SUMPRODUCT(Population!$BB163:$BN163,'By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group'!$BB$27:$BN$27)*prop_idu_male)*Probability!BM163*Population!$DD163*(1-'By group'!BM$28*'By group'!BM$29)*'By group'!BM$23</f>
        <v>2.5257078278179442E-5</v>
      </c>
      <c r="AA163" s="191">
        <f>(1-(1-prop_idu_part)*SUMPRODUCT(Population!$BB163:$BN163,'By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group'!$BB$27:$BN$27)*prop_idu_male))*Probability!N163*Population!$DC163*(1-'By group'!AA$28*'By group'!AA$29)*'By group'!N$23+(1-prop_idu_part)*SUMPRODUCT(Population!$BB163:$BN163,'By group'!$BB$27:$BN$27)*prop_idu_male/(SUMPRODUCT(Population!$B163:$N163,'By group'!$B$27:$N$27)-(1-prop_idu_part)*SUMPRODUCT(Population!$BB163:$BN163,'By group'!$BB$27:$BN$27)*(1-prop_idu_male)+(1-prop_idu_part)*SUMPRODUCT(Population!$BB163:$BN163,'By group'!$BB$27:$BN$27)*prop_idu_male)*Probability!BN163*Population!$DD163*(1-'By group'!BN$28*'By group'!BN$29)*'By group'!BN$23</f>
        <v>2.0161945325844865E-5</v>
      </c>
      <c r="AB163" s="229">
        <f>Probability!B163*'By group'!$AB$24*'By group'!B$23</f>
        <v>0</v>
      </c>
      <c r="AC163" s="229">
        <f>Probability!C163*'By group'!$AB$24*'By group'!C$23</f>
        <v>5.0176679118023579E-2</v>
      </c>
      <c r="AD163" s="229">
        <f>Probability!D163*'By group'!$AB$24*'By group'!D$23</f>
        <v>7.317620506095239E-2</v>
      </c>
      <c r="AE163" s="229">
        <f>Probability!E163*'By group'!$AB$24*'By group'!E$23</f>
        <v>8.4746026339595729E-2</v>
      </c>
      <c r="AF163" s="229">
        <f>Probability!F163*'By group'!$AB$24*'By group'!F$23</f>
        <v>4.5053302788427278E-2</v>
      </c>
      <c r="AG163" s="229">
        <f>Probability!G163*'By group'!$AB$24*'By group'!G$23</f>
        <v>2.7023672942368834E-2</v>
      </c>
      <c r="AH163" s="229">
        <f>Probability!H163*'By group'!$AB$24*'By group'!H$23</f>
        <v>2.2737993844374967E-2</v>
      </c>
      <c r="AI163" s="229">
        <f>Probability!I163*'By group'!$AB$24*'By group'!I$23</f>
        <v>0</v>
      </c>
      <c r="AJ163" s="229">
        <f>Probability!J163*'By group'!$AB$24*'By group'!J$23</f>
        <v>0</v>
      </c>
      <c r="AK163" s="229">
        <f>Probability!K163*'By group'!$AB$24*'By group'!K$23</f>
        <v>0</v>
      </c>
      <c r="AL163" s="229">
        <f>Probability!L163*'By group'!$AB$24*'By group'!L$23</f>
        <v>7.6172214697010682E-4</v>
      </c>
      <c r="AM163" s="229">
        <f>Probability!M163*'By group'!$AB$24*'By group'!M$23</f>
        <v>1.1818102584256408E-3</v>
      </c>
      <c r="AN163" s="229">
        <f>Probability!N163*'By group'!$AB$24*'By group'!N$23</f>
        <v>9.4343416699215106E-4</v>
      </c>
      <c r="AO163" s="40">
        <f>Probability!AO163*'By group'!$AO$24*'By group'!AO$23</f>
        <v>0</v>
      </c>
      <c r="AP163" s="42">
        <f>Probability!AP163*'By group'!$AO$24*'By group'!AP$23</f>
        <v>6.8750764627574582E-3</v>
      </c>
      <c r="AQ163" s="42">
        <f>Probability!AQ163*'By group'!$AO$24*'By group'!AQ$23</f>
        <v>1.002257627386789E-2</v>
      </c>
      <c r="AR163" s="42">
        <f>Probability!AR163*'By group'!$AO$24*'By group'!AR$23</f>
        <v>1.1599031710413868E-2</v>
      </c>
      <c r="AS163" s="42">
        <f>Probability!AS163*'By group'!$AO$24*'By group'!AS$23</f>
        <v>6.1622108572205979E-3</v>
      </c>
      <c r="AT163" s="42">
        <f>Probability!AT163*'By group'!$AO$24*'By group'!AT$23</f>
        <v>3.6939740912852164E-3</v>
      </c>
      <c r="AU163" s="42">
        <f>Probability!AU163*'By group'!$AO$24*'By group'!AU$23</f>
        <v>3.1038500613859649E-3</v>
      </c>
      <c r="AV163" s="42">
        <f>Probability!AV163*'By group'!$AO$24*'By group'!AV$23</f>
        <v>0</v>
      </c>
      <c r="AW163" s="42">
        <f>Probability!AW163*'By group'!$AO$24*'By group'!AW$23</f>
        <v>0</v>
      </c>
      <c r="AX163" s="42">
        <f>Probability!AX163*'By group'!$AO$24*'By group'!AX$23</f>
        <v>0</v>
      </c>
      <c r="AY163" s="42">
        <f>Probability!AY163*'By group'!$AO$24*'By group'!AY$23</f>
        <v>1.0396957093230911E-4</v>
      </c>
      <c r="AZ163" s="42">
        <f>Probability!AZ163*'By group'!$AO$24*'By group'!AZ$23</f>
        <v>1.6099427995383987E-4</v>
      </c>
      <c r="BA163" s="43">
        <f>Probability!BA163*'By group'!$AO$24*'By group'!BA$23</f>
        <v>1.2810386669899571E-4</v>
      </c>
      <c r="BB163" s="191">
        <f>prop_idu_part*Probability!BB163*'By group'!$BB$24*'By group'!BB$23+Probability!BB163*'By group'!$BB$30*'By group'!BB$31</f>
        <v>0</v>
      </c>
      <c r="BC163" s="191">
        <f>prop_idu_part*Probability!BC163*'By group'!$BB$24*'By group'!BC$23+Probability!BC163*'By group'!$BB$30*'By group'!BC$31</f>
        <v>5.8638824861798222E-2</v>
      </c>
      <c r="BD163" s="191">
        <f>prop_idu_part*Probability!BD163*'By group'!$BB$24*'By group'!BD$23+Probability!BD163*'By group'!$BB$30*'By group'!BD$31</f>
        <v>0.13716282589438747</v>
      </c>
      <c r="BE163" s="191">
        <f>prop_idu_part*Probability!BE163*'By group'!$BB$24*'By group'!BE$23+Probability!BE163*'By group'!$BB$30*'By group'!BE$31</f>
        <v>0.13420827018752512</v>
      </c>
      <c r="BF163" s="191">
        <f>prop_idu_part*Probability!BF163*'By group'!$BB$24*'By group'!BF$23+Probability!BF163*'By group'!$BB$30*'By group'!BF$31</f>
        <v>4.3873808809389403E-2</v>
      </c>
      <c r="BG163" s="191">
        <f>prop_idu_part*Probability!BG163*'By group'!$BB$24*'By group'!BG$23+Probability!BG163*'By group'!$BB$30*'By group'!BG$31</f>
        <v>1.3399300635275745E-2</v>
      </c>
      <c r="BH163" s="191">
        <f>prop_idu_part*Probability!BH163*'By group'!$BB$24*'By group'!BH$23+Probability!BH163*'By group'!$BB$30*'By group'!BH$31</f>
        <v>1.0511131074181583E-2</v>
      </c>
      <c r="BI163" s="191">
        <f>prop_idu_part*Probability!BI163*'By group'!$BB$24*'By group'!BI$23+Probability!BI163*'By group'!$BB$30*'By group'!BI$31</f>
        <v>0</v>
      </c>
      <c r="BJ163" s="191">
        <f>prop_idu_part*Probability!BJ163*'By group'!$BB$24*'By group'!BJ$23+Probability!BJ163*'By group'!$BB$30*'By group'!BJ$31</f>
        <v>0</v>
      </c>
      <c r="BK163" s="191">
        <f>prop_idu_part*Probability!BK163*'By group'!$BB$24*'By group'!BK$23+Probability!BK163*'By group'!$BB$30*'By group'!BK$31</f>
        <v>0</v>
      </c>
      <c r="BL163" s="191">
        <f>prop_idu_part*Probability!BL163*'By group'!$BB$24*'By group'!BL$23+Probability!BL163*'By group'!$BB$30*'By group'!BL$31</f>
        <v>4.7683691231279069E-3</v>
      </c>
      <c r="BM163" s="191">
        <f>prop_idu_part*Probability!BM163*'By group'!$BB$24*'By group'!BM$23+Probability!BM163*'By group'!$BB$30*'By group'!BM$31</f>
        <v>2.3841180382964855E-3</v>
      </c>
      <c r="BN163" s="192">
        <f>prop_idu_part*Probability!BN163*'By group'!$BB$24*'By group'!BN$23+Probability!BN163*'By group'!$BB$30*'By group'!BN$31</f>
        <v>1.7350801703659964E-3</v>
      </c>
    </row>
    <row r="164" spans="1:66" x14ac:dyDescent="0.25">
      <c r="A164">
        <f t="shared" si="2"/>
        <v>80</v>
      </c>
      <c r="B164" s="190">
        <f>((1-(1-prop_idu_part)*SUMPRODUCT(Population!$BB164:$BN164,'By group'!$BB$27:$BN$27)*(1-prop_idu_male)/SUMPRODUCT(Population!$B164:$N164,'By group'!$B$27:$N$27))*Probability!O164*'By group'!$B$24*'By group'!O$23+(1-prop_idu_part)*SUMPRODUCT(Population!$BB164:$BN164,'By group'!$BB$27:$BN$27)*(1-prop_idu_male)/SUMPRODUCT(Population!$B164:$N164,'By group'!$B$27:$N$27)*Probability!BB164*'By group'!$B$24*'By group'!BB$23+Probability!AB164*Population!$DE164*(1-'By group'!AB$28*cond_eff)*'By group'!AB$23*prop_sw_use)*(1-Population!$DG164*circ_eff)</f>
        <v>0</v>
      </c>
      <c r="C164" s="191">
        <f>((1-(1-prop_idu_part)*SUMPRODUCT(Population!$BB164:$BN164,'By group'!$BB$27:$BN$27)*(1-prop_idu_male)/SUMPRODUCT(Population!$B164:$N164,'By group'!$B$27:$N$27))*Probability!P164*'By group'!$B$24*'By group'!P$23+(1-prop_idu_part)*SUMPRODUCT(Population!$BB164:$BN164,'By group'!$BB$27:$BN$27)*(1-prop_idu_male)/SUMPRODUCT(Population!$B164:$N164,'By group'!$B$27:$N$27)*Probability!BC164*'By group'!$B$24*'By group'!BC$23+Probability!AC164*Population!$DE164*(1-'By group'!AC$28*cond_eff)*'By group'!AC$23*prop_sw_use)*(1-Population!$DG164*circ_eff)</f>
        <v>2.315946496648005E-3</v>
      </c>
      <c r="D164" s="191">
        <f>((1-(1-prop_idu_part)*SUMPRODUCT(Population!$BB164:$BN164,'By group'!$BB$27:$BN$27)*(1-prop_idu_male)/SUMPRODUCT(Population!$B164:$N164,'By group'!$B$27:$N$27))*Probability!Q164*'By group'!$B$24*'By group'!Q$23+(1-prop_idu_part)*SUMPRODUCT(Population!$BB164:$BN164,'By group'!$BB$27:$BN$27)*(1-prop_idu_male)/SUMPRODUCT(Population!$B164:$N164,'By group'!$B$27:$N$27)*Probability!BD164*'By group'!$B$24*'By group'!BD$23+Probability!AD164*Population!$DE164*(1-'By group'!AD$28*cond_eff)*'By group'!AD$23*prop_sw_use)*(1-Population!$DG164*circ_eff)</f>
        <v>3.3888211161425975E-3</v>
      </c>
      <c r="E164" s="191">
        <f>((1-(1-prop_idu_part)*SUMPRODUCT(Population!$BB164:$BN164,'By group'!$BB$27:$BN$27)*(1-prop_idu_male)/SUMPRODUCT(Population!$B164:$N164,'By group'!$B$27:$N$27))*Probability!R164*'By group'!$B$24*'By group'!R$23+(1-prop_idu_part)*SUMPRODUCT(Population!$BB164:$BN164,'By group'!$BB$27:$BN$27)*(1-prop_idu_male)/SUMPRODUCT(Population!$B164:$N164,'By group'!$B$27:$N$27)*Probability!BE164*'By group'!$B$24*'By group'!BE$23+Probability!AE164*Population!$DE164*(1-'By group'!AE$28*cond_eff)*'By group'!AE$23*prop_sw_use)*(1-Population!$DG164*circ_eff)</f>
        <v>3.9430975226124269E-3</v>
      </c>
      <c r="F164" s="191">
        <f>((1-(1-prop_idu_part)*SUMPRODUCT(Population!$BB164:$BN164,'By group'!$BB$27:$BN$27)*(1-prop_idu_male)/SUMPRODUCT(Population!$B164:$N164,'By group'!$B$27:$N$27))*Probability!S164*'By group'!$B$24*'By group'!S$23+(1-prop_idu_part)*SUMPRODUCT(Population!$BB164:$BN164,'By group'!$BB$27:$BN$27)*(1-prop_idu_male)/SUMPRODUCT(Population!$B164:$N164,'By group'!$B$27:$N$27)*Probability!BF164*'By group'!$B$24*'By group'!BF$23+Probability!AF164*Population!$DE164*(1-'By group'!AF$28*cond_eff)*'By group'!AF$23*prop_sw_use)*(1-Population!$DG164*circ_eff)</f>
        <v>2.1037860264685811E-3</v>
      </c>
      <c r="G164" s="191">
        <f>((1-(1-prop_idu_part)*SUMPRODUCT(Population!$BB164:$BN164,'By group'!$BB$27:$BN$27)*(1-prop_idu_male)/SUMPRODUCT(Population!$B164:$N164,'By group'!$B$27:$N$27))*Probability!T164*'By group'!$B$24*'By group'!T$23+(1-prop_idu_part)*SUMPRODUCT(Population!$BB164:$BN164,'By group'!$BB$27:$BN$27)*(1-prop_idu_male)/SUMPRODUCT(Population!$B164:$N164,'By group'!$B$27:$N$27)*Probability!BG164*'By group'!$B$24*'By group'!BG$23+Probability!AG164*Population!$DE164*(1-'By group'!AG$28*cond_eff)*'By group'!AG$23*prop_sw_use)*(1-Population!$DG164*circ_eff)</f>
        <v>1.2651682361613187E-3</v>
      </c>
      <c r="H164" s="191">
        <f>((1-(1-prop_idu_part)*SUMPRODUCT(Population!$BB164:$BN164,'By group'!$BB$27:$BN$27)*(1-prop_idu_male)/SUMPRODUCT(Population!$B164:$N164,'By group'!$B$27:$N$27))*Probability!U164*'By group'!$B$24*'By group'!U$23+(1-prop_idu_part)*SUMPRODUCT(Population!$BB164:$BN164,'By group'!$BB$27:$BN$27)*(1-prop_idu_male)/SUMPRODUCT(Population!$B164:$N164,'By group'!$B$27:$N$27)*Probability!BH164*'By group'!$B$24*'By group'!BH$23+Probability!AH164*Population!$DE164*(1-'By group'!AH$28*cond_eff)*'By group'!AH$23*prop_sw_use)*(1-Population!$DG164*circ_eff)</f>
        <v>1.069441507887693E-3</v>
      </c>
      <c r="I164" s="191">
        <f>((1-(1-prop_idu_part)*SUMPRODUCT(Population!$BB164:$BN164,'By group'!$BB$27:$BN$27)*(1-prop_idu_male)/SUMPRODUCT(Population!$B164:$N164,'By group'!$B$27:$N$27))*Probability!V164*'By group'!$B$24*'By group'!V$23+(1-prop_idu_part)*SUMPRODUCT(Population!$BB164:$BN164,'By group'!$BB$27:$BN$27)*(1-prop_idu_male)/SUMPRODUCT(Population!$B164:$N164,'By group'!$B$27:$N$27)*Probability!BI164*'By group'!$B$24*'By group'!BI$23+Probability!AI164*Population!$DE164*(1-'By group'!AI$28*cond_eff)*'By group'!AI$23*prop_sw_use)*(1-Population!$DG164*circ_eff)</f>
        <v>0</v>
      </c>
      <c r="J164" s="191">
        <f>((1-(1-prop_idu_part)*SUMPRODUCT(Population!$BB164:$BN164,'By group'!$BB$27:$BN$27)*(1-prop_idu_male)/SUMPRODUCT(Population!$B164:$N164,'By group'!$B$27:$N$27))*Probability!W164*'By group'!$B$24*'By group'!W$23+(1-prop_idu_part)*SUMPRODUCT(Population!$BB164:$BN164,'By group'!$BB$27:$BN$27)*(1-prop_idu_male)/SUMPRODUCT(Population!$B164:$N164,'By group'!$B$27:$N$27)*Probability!BJ164*'By group'!$B$24*'By group'!BJ$23+Probability!AJ164*Population!$DE164*(1-'By group'!AJ$28*cond_eff)*'By group'!AJ$23*prop_sw_use)*(1-Population!$DG164*circ_eff)</f>
        <v>0</v>
      </c>
      <c r="K164" s="191">
        <f>((1-(1-prop_idu_part)*SUMPRODUCT(Population!$BB164:$BN164,'By group'!$BB$27:$BN$27)*(1-prop_idu_male)/SUMPRODUCT(Population!$B164:$N164,'By group'!$B$27:$N$27))*Probability!X164*'By group'!$B$24*'By group'!X$23+(1-prop_idu_part)*SUMPRODUCT(Population!$BB164:$BN164,'By group'!$BB$27:$BN$27)*(1-prop_idu_male)/SUMPRODUCT(Population!$B164:$N164,'By group'!$B$27:$N$27)*Probability!BK164*'By group'!$B$24*'By group'!BK$23+Probability!AK164*Population!$DE164*(1-'By group'!AK$28*cond_eff)*'By group'!AK$23*prop_sw_use)*(1-Population!$DG164*circ_eff)</f>
        <v>0</v>
      </c>
      <c r="L164" s="191">
        <f>((1-(1-prop_idu_part)*SUMPRODUCT(Population!$BB164:$BN164,'By group'!$BB$27:$BN$27)*(1-prop_idu_male)/SUMPRODUCT(Population!$B164:$N164,'By group'!$B$27:$N$27))*Probability!Y164*'By group'!$B$24*'By group'!Y$23+(1-prop_idu_part)*SUMPRODUCT(Population!$BB164:$BN164,'By group'!$BB$27:$BN$27)*(1-prop_idu_male)/SUMPRODUCT(Population!$B164:$N164,'By group'!$B$27:$N$27)*Probability!BL164*'By group'!$B$24*'By group'!BL$23+Probability!AL164*Population!$DE164*(1-'By group'!AL$28*cond_eff)*'By group'!AL$23*prop_sw_use)*(1-Population!$DG164*circ_eff)</f>
        <v>3.584008137623104E-5</v>
      </c>
      <c r="M164" s="191">
        <f>((1-(1-prop_idu_part)*SUMPRODUCT(Population!$BB164:$BN164,'By group'!$BB$27:$BN$27)*(1-prop_idu_male)/SUMPRODUCT(Population!$B164:$N164,'By group'!$B$27:$N$27))*Probability!Z164*'By group'!$B$24*'By group'!Z$23+(1-prop_idu_part)*SUMPRODUCT(Population!$BB164:$BN164,'By group'!$BB$27:$BN$27)*(1-prop_idu_male)/SUMPRODUCT(Population!$B164:$N164,'By group'!$B$27:$N$27)*Probability!BM164*'By group'!$B$24*'By group'!BM$23+Probability!AM164*Population!$DE164*(1-'By group'!AM$28*cond_eff)*'By group'!AM$23*prop_sw_use)*(1-Population!$DG164*circ_eff)</f>
        <v>5.5897857311363438E-5</v>
      </c>
      <c r="N164" s="191">
        <f>((1-(1-prop_idu_part)*SUMPRODUCT(Population!$BB164:$BN164,'By group'!$BB$27:$BN$27)*(1-prop_idu_male)/SUMPRODUCT(Population!$B164:$N164,'By group'!$B$27:$N$27))*Probability!AA164*'By group'!$B$24*'By group'!AA$23+(1-prop_idu_part)*SUMPRODUCT(Population!$BB164:$BN164,'By group'!$BB$27:$BN$27)*(1-prop_idu_male)/SUMPRODUCT(Population!$B164:$N164,'By group'!$B$27:$N$27)*Probability!BN164*'By group'!$B$24*'By group'!BN$23+Probability!AN164*Population!$DE164*(1-'By group'!AN$28*cond_eff)*'By group'!AN$23*prop_sw_use)*(1-Population!$DG164*circ_eff)</f>
        <v>4.490023391885419E-5</v>
      </c>
      <c r="O164" s="190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group'!$BB$27:$BN$27)*prop_idu_male))*Probability!B164*Population!$DC164*(1-'By group'!O$28*'By group'!O$29)*'By group'!B$23+(1-prop_idu_part)*SUMPRODUCT(Population!$BB164:$BN164,'By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group'!$BB$27:$BN$27)*prop_idu_male)*Probability!BB164*Population!$DD164*(1-'By group'!BB$28*'By group'!BB$29)*'By group'!BB$23</f>
        <v>0</v>
      </c>
      <c r="P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group'!$BB$27:$BN$27)*prop_idu_male))*Probability!C164*Population!$DC164*(1-'By group'!P$28*'By group'!P$29)*'By group'!C$23+(1-prop_idu_part)*SUMPRODUCT(Population!$BB164:$BN164,'By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group'!$BB$27:$BN$27)*prop_idu_male)*Probability!BC164*Population!$DD164*(1-'By group'!BC$28*'By group'!BC$29)*'By group'!BC$23</f>
        <v>1.0725504345309442E-3</v>
      </c>
      <c r="Q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group'!$BB$27:$BN$27)*prop_idu_male))*Probability!D164*Population!$DC164*(1-'By group'!Q$28*'By group'!Q$29)*'By group'!D$23+(1-prop_idu_part)*SUMPRODUCT(Population!$BB164:$BN164,'By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group'!$BB$27:$BN$27)*prop_idu_male)*Probability!BD164*Population!$DD164*(1-'By group'!BD$28*'By group'!BD$29)*'By group'!BD$23</f>
        <v>1.5641356358052515E-3</v>
      </c>
      <c r="R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group'!$BB$27:$BN$27)*prop_idu_male))*Probability!E164*Population!$DC164*(1-'By group'!R$28*'By group'!R$29)*'By group'!E$23+(1-prop_idu_part)*SUMPRODUCT(Population!$BB164:$BN164,'By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group'!$BB$27:$BN$27)*prop_idu_male)*Probability!BE164*Population!$DD164*(1-'By group'!BE$28*'By group'!BE$29)*'By group'!BE$23</f>
        <v>1.8113797643813381E-3</v>
      </c>
      <c r="S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group'!$BB$27:$BN$27)*prop_idu_male))*Probability!F164*Population!$DC164*(1-'By group'!S$28*'By group'!S$29)*'By group'!F$23+(1-prop_idu_part)*SUMPRODUCT(Population!$BB164:$BN164,'By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group'!$BB$27:$BN$27)*prop_idu_male)*Probability!BF164*Population!$DD164*(1-'By group'!BF$28*'By group'!BF$29)*'By group'!BF$23</f>
        <v>9.6295671494537704E-4</v>
      </c>
      <c r="T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group'!$BB$27:$BN$27)*prop_idu_male))*Probability!G164*Population!$DC164*(1-'By group'!T$28*'By group'!T$29)*'By group'!G$23+(1-prop_idu_part)*SUMPRODUCT(Population!$BB164:$BN164,'By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group'!$BB$27:$BN$27)*prop_idu_male)*Probability!BG164*Population!$DD164*(1-'By group'!BG$28*'By group'!BG$29)*'By group'!BG$23</f>
        <v>5.775875745952085E-4</v>
      </c>
      <c r="U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group'!$BB$27:$BN$27)*prop_idu_male))*Probability!H164*Population!$DC164*(1-'By group'!U$28*'By group'!U$29)*'By group'!H$23+(1-prop_idu_part)*SUMPRODUCT(Population!$BB164:$BN164,'By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group'!$BB$27:$BN$27)*prop_idu_male)*Probability!BH164*Population!$DD164*(1-'By group'!BH$28*'By group'!BH$29)*'By group'!BH$23</f>
        <v>4.8597642797846072E-4</v>
      </c>
      <c r="V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group'!$BB$27:$BN$27)*prop_idu_male))*Probability!I164*Population!$DC164*(1-'By group'!V$28*'By group'!V$29)*'By group'!I$23+(1-prop_idu_part)*SUMPRODUCT(Population!$BB164:$BN164,'By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group'!$BB$27:$BN$27)*prop_idu_male)*Probability!BI164*Population!$DD164*(1-'By group'!BI$28*'By group'!BI$29)*'By group'!BI$23</f>
        <v>0</v>
      </c>
      <c r="W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group'!$BB$27:$BN$27)*prop_idu_male))*Probability!J164*Population!$DC164*(1-'By group'!W$28*'By group'!W$29)*'By group'!J$23+(1-prop_idu_part)*SUMPRODUCT(Population!$BB164:$BN164,'By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group'!$BB$27:$BN$27)*prop_idu_male)*Probability!BJ164*Population!$DD164*(1-'By group'!BJ$28*'By group'!BJ$29)*'By group'!BJ$23</f>
        <v>0</v>
      </c>
      <c r="X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group'!$BB$27:$BN$27)*prop_idu_male))*Probability!K164*Population!$DC164*(1-'By group'!X$28*'By group'!X$29)*'By group'!K$23+(1-prop_idu_part)*SUMPRODUCT(Population!$BB164:$BN164,'By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group'!$BB$27:$BN$27)*prop_idu_male)*Probability!BK164*Population!$DD164*(1-'By group'!BK$28*'By group'!BK$29)*'By group'!BK$23</f>
        <v>0</v>
      </c>
      <c r="Y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group'!$BB$27:$BN$27)*prop_idu_male))*Probability!L164*Population!$DC164*(1-'By group'!Y$28*'By group'!Y$29)*'By group'!L$23+(1-prop_idu_part)*SUMPRODUCT(Population!$BB164:$BN164,'By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group'!$BB$27:$BN$27)*prop_idu_male)*Probability!BL164*Population!$DD164*(1-'By group'!BL$28*'By group'!BL$29)*'By group'!BL$23</f>
        <v>1.6280168924323897E-5</v>
      </c>
      <c r="Z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group'!$BB$27:$BN$27)*prop_idu_male))*Probability!M164*Population!$DC164*(1-'By group'!Z$28*'By group'!Z$29)*'By group'!M$23+(1-prop_idu_part)*SUMPRODUCT(Population!$BB164:$BN164,'By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group'!$BB$27:$BN$27)*prop_idu_male)*Probability!BM164*Population!$DD164*(1-'By group'!BM$28*'By group'!BM$29)*'By group'!BM$23</f>
        <v>2.5258052263594688E-5</v>
      </c>
      <c r="AA164" s="191">
        <f>(1-(1-prop_idu_part)*SUMPRODUCT(Population!$BB164:$BN164,'By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group'!$BB$27:$BN$27)*prop_idu_male))*Probability!N164*Population!$DC164*(1-'By group'!AA$28*'By group'!AA$29)*'By group'!N$23+(1-prop_idu_part)*SUMPRODUCT(Population!$BB164:$BN164,'By group'!$BB$27:$BN$27)*prop_idu_male/(SUMPRODUCT(Population!$B164:$N164,'By group'!$B$27:$N$27)-(1-prop_idu_part)*SUMPRODUCT(Population!$BB164:$BN164,'By group'!$BB$27:$BN$27)*(1-prop_idu_male)+(1-prop_idu_part)*SUMPRODUCT(Population!$BB164:$BN164,'By group'!$BB$27:$BN$27)*prop_idu_male)*Probability!BN164*Population!$DD164*(1-'By group'!BN$28*'By group'!BN$29)*'By group'!BN$23</f>
        <v>2.016295044093596E-5</v>
      </c>
      <c r="AB164" s="229">
        <f>Probability!B164*'By group'!$AB$24*'By group'!B$23</f>
        <v>0</v>
      </c>
      <c r="AC164" s="229">
        <f>Probability!C164*'By group'!$AB$24*'By group'!C$23</f>
        <v>5.0177537769495607E-2</v>
      </c>
      <c r="AD164" s="229">
        <f>Probability!D164*'By group'!$AB$24*'By group'!D$23</f>
        <v>7.3177637283551505E-2</v>
      </c>
      <c r="AE164" s="229">
        <f>Probability!E164*'By group'!$AB$24*'By group'!E$23</f>
        <v>8.4748024693317089E-2</v>
      </c>
      <c r="AF164" s="229">
        <f>Probability!F164*'By group'!$AB$24*'By group'!F$23</f>
        <v>4.5054522333504939E-2</v>
      </c>
      <c r="AG164" s="229">
        <f>Probability!G164*'By group'!$AB$24*'By group'!G$23</f>
        <v>2.7024482126222504E-2</v>
      </c>
      <c r="AH164" s="229">
        <f>Probability!H164*'By group'!$AB$24*'By group'!H$23</f>
        <v>2.2738810508387268E-2</v>
      </c>
      <c r="AI164" s="229">
        <f>Probability!I164*'By group'!$AB$24*'By group'!I$23</f>
        <v>0</v>
      </c>
      <c r="AJ164" s="229">
        <f>Probability!J164*'By group'!$AB$24*'By group'!J$23</f>
        <v>0</v>
      </c>
      <c r="AK164" s="229">
        <f>Probability!K164*'By group'!$AB$24*'By group'!K$23</f>
        <v>0</v>
      </c>
      <c r="AL164" s="229">
        <f>Probability!L164*'By group'!$AB$24*'By group'!L$23</f>
        <v>7.61749928609701E-4</v>
      </c>
      <c r="AM164" s="229">
        <f>Probability!M164*'By group'!$AB$24*'By group'!M$23</f>
        <v>1.1818628168225481E-3</v>
      </c>
      <c r="AN164" s="229">
        <f>Probability!N164*'By group'!$AB$24*'By group'!N$23</f>
        <v>9.4348677624448579E-4</v>
      </c>
      <c r="AO164" s="40">
        <f>Probability!AO164*'By group'!$AO$24*'By group'!AO$23</f>
        <v>0</v>
      </c>
      <c r="AP164" s="42">
        <f>Probability!AP164*'By group'!$AO$24*'By group'!AP$23</f>
        <v>6.8778380621487539E-3</v>
      </c>
      <c r="AQ164" s="42">
        <f>Probability!AQ164*'By group'!$AO$24*'By group'!AQ$23</f>
        <v>1.0026872417962273E-2</v>
      </c>
      <c r="AR164" s="42">
        <f>Probability!AR164*'By group'!$AO$24*'By group'!AR$23</f>
        <v>1.1604524881967089E-2</v>
      </c>
      <c r="AS164" s="42">
        <f>Probability!AS164*'By group'!$AO$24*'By group'!AS$23</f>
        <v>6.1653737875078029E-3</v>
      </c>
      <c r="AT164" s="42">
        <f>Probability!AT164*'By group'!$AO$24*'By group'!AT$23</f>
        <v>3.6959922085034727E-3</v>
      </c>
      <c r="AU164" s="42">
        <f>Probability!AU164*'By group'!$AO$24*'By group'!AU$23</f>
        <v>3.1057637848160369E-3</v>
      </c>
      <c r="AV164" s="42">
        <f>Probability!AV164*'By group'!$AO$24*'By group'!AV$23</f>
        <v>0</v>
      </c>
      <c r="AW164" s="42">
        <f>Probability!AW164*'By group'!$AO$24*'By group'!AW$23</f>
        <v>0</v>
      </c>
      <c r="AX164" s="42">
        <f>Probability!AX164*'By group'!$AO$24*'By group'!AX$23</f>
        <v>0</v>
      </c>
      <c r="AY164" s="42">
        <f>Probability!AY164*'By group'!$AO$24*'By group'!AY$23</f>
        <v>1.0403424755410197E-4</v>
      </c>
      <c r="AZ164" s="42">
        <f>Probability!AZ164*'By group'!$AO$24*'By group'!AZ$23</f>
        <v>1.6110955596827312E-4</v>
      </c>
      <c r="BA164" s="43">
        <f>Probability!BA164*'By group'!$AO$24*'By group'!BA$23</f>
        <v>1.2821382689926874E-4</v>
      </c>
      <c r="BB164" s="191">
        <f>prop_idu_part*Probability!BB164*'By group'!$BB$24*'By group'!BB$23+Probability!BB164*'By group'!$BB$30*'By group'!BB$31</f>
        <v>0</v>
      </c>
      <c r="BC164" s="191">
        <f>prop_idu_part*Probability!BC164*'By group'!$BB$24*'By group'!BC$23+Probability!BC164*'By group'!$BB$30*'By group'!BC$31</f>
        <v>5.8638795174386076E-2</v>
      </c>
      <c r="BD164" s="191">
        <f>prop_idu_part*Probability!BD164*'By group'!$BB$24*'By group'!BD$23+Probability!BD164*'By group'!$BB$30*'By group'!BD$31</f>
        <v>0.13716286189866062</v>
      </c>
      <c r="BE164" s="191">
        <f>prop_idu_part*Probability!BE164*'By group'!$BB$24*'By group'!BE$23+Probability!BE164*'By group'!$BB$30*'By group'!BE$31</f>
        <v>0.13420847326869079</v>
      </c>
      <c r="BF164" s="191">
        <f>prop_idu_part*Probability!BF164*'By group'!$BB$24*'By group'!BF$23+Probability!BF164*'By group'!$BB$30*'By group'!BF$31</f>
        <v>4.3873923806207124E-2</v>
      </c>
      <c r="BG164" s="191">
        <f>prop_idu_part*Probability!BG164*'By group'!$BB$24*'By group'!BG$23+Probability!BG164*'By group'!$BB$30*'By group'!BG$31</f>
        <v>1.3399347844796839E-2</v>
      </c>
      <c r="BH164" s="191">
        <f>prop_idu_part*Probability!BH164*'By group'!$BB$24*'By group'!BH$23+Probability!BH164*'By group'!$BB$30*'By group'!BH$31</f>
        <v>1.0511187301592943E-2</v>
      </c>
      <c r="BI164" s="191">
        <f>prop_idu_part*Probability!BI164*'By group'!$BB$24*'By group'!BI$23+Probability!BI164*'By group'!$BB$30*'By group'!BI$31</f>
        <v>0</v>
      </c>
      <c r="BJ164" s="191">
        <f>prop_idu_part*Probability!BJ164*'By group'!$BB$24*'By group'!BJ$23+Probability!BJ164*'By group'!$BB$30*'By group'!BJ$31</f>
        <v>0</v>
      </c>
      <c r="BK164" s="191">
        <f>prop_idu_part*Probability!BK164*'By group'!$BB$24*'By group'!BK$23+Probability!BK164*'By group'!$BB$30*'By group'!BK$31</f>
        <v>0</v>
      </c>
      <c r="BL164" s="191">
        <f>prop_idu_part*Probability!BL164*'By group'!$BB$24*'By group'!BL$23+Probability!BL164*'By group'!$BB$30*'By group'!BL$31</f>
        <v>4.7683954568710383E-3</v>
      </c>
      <c r="BM164" s="191">
        <f>prop_idu_part*Probability!BM164*'By group'!$BB$24*'By group'!BM$23+Probability!BM164*'By group'!$BB$30*'By group'!BM$31</f>
        <v>2.3841371968909755E-3</v>
      </c>
      <c r="BN164" s="192">
        <f>prop_idu_part*Probability!BN164*'By group'!$BB$24*'By group'!BN$23+Probability!BN164*'By group'!$BB$30*'By group'!BN$31</f>
        <v>1.7351002644605633E-3</v>
      </c>
    </row>
    <row r="165" spans="1:66" x14ac:dyDescent="0.25">
      <c r="A165">
        <f t="shared" si="2"/>
        <v>80.5</v>
      </c>
      <c r="B165" s="190">
        <f>((1-(1-prop_idu_part)*SUMPRODUCT(Population!$BB165:$BN165,'By group'!$BB$27:$BN$27)*(1-prop_idu_male)/SUMPRODUCT(Population!$B165:$N165,'By group'!$B$27:$N$27))*Probability!O165*'By group'!$B$24*'By group'!O$23+(1-prop_idu_part)*SUMPRODUCT(Population!$BB165:$BN165,'By group'!$BB$27:$BN$27)*(1-prop_idu_male)/SUMPRODUCT(Population!$B165:$N165,'By group'!$B$27:$N$27)*Probability!BB165*'By group'!$B$24*'By group'!BB$23+Probability!AB165*Population!$DE165*(1-'By group'!AB$28*cond_eff)*'By group'!AB$23*prop_sw_use)*(1-Population!$DG165*circ_eff)</f>
        <v>0</v>
      </c>
      <c r="C165" s="191">
        <f>((1-(1-prop_idu_part)*SUMPRODUCT(Population!$BB165:$BN165,'By group'!$BB$27:$BN$27)*(1-prop_idu_male)/SUMPRODUCT(Population!$B165:$N165,'By group'!$B$27:$N$27))*Probability!P165*'By group'!$B$24*'By group'!P$23+(1-prop_idu_part)*SUMPRODUCT(Population!$BB165:$BN165,'By group'!$BB$27:$BN$27)*(1-prop_idu_male)/SUMPRODUCT(Population!$B165:$N165,'By group'!$B$27:$N$27)*Probability!BC165*'By group'!$B$24*'By group'!BC$23+Probability!AC165*Population!$DE165*(1-'By group'!AC$28*cond_eff)*'By group'!AC$23*prop_sw_use)*(1-Population!$DG165*circ_eff)</f>
        <v>2.3159726372508436E-3</v>
      </c>
      <c r="D165" s="191">
        <f>((1-(1-prop_idu_part)*SUMPRODUCT(Population!$BB165:$BN165,'By group'!$BB$27:$BN$27)*(1-prop_idu_male)/SUMPRODUCT(Population!$B165:$N165,'By group'!$B$27:$N$27))*Probability!Q165*'By group'!$B$24*'By group'!Q$23+(1-prop_idu_part)*SUMPRODUCT(Population!$BB165:$BN165,'By group'!$BB$27:$BN$27)*(1-prop_idu_male)/SUMPRODUCT(Population!$B165:$N165,'By group'!$B$27:$N$27)*Probability!BD165*'By group'!$B$24*'By group'!BD$23+Probability!AD165*Population!$DE165*(1-'By group'!AD$28*cond_eff)*'By group'!AD$23*prop_sw_use)*(1-Population!$DG165*circ_eff)</f>
        <v>3.3888666369996413E-3</v>
      </c>
      <c r="E165" s="191">
        <f>((1-(1-prop_idu_part)*SUMPRODUCT(Population!$BB165:$BN165,'By group'!$BB$27:$BN$27)*(1-prop_idu_male)/SUMPRODUCT(Population!$B165:$N165,'By group'!$B$27:$N$27))*Probability!R165*'By group'!$B$24*'By group'!R$23+(1-prop_idu_part)*SUMPRODUCT(Population!$BB165:$BN165,'By group'!$BB$27:$BN$27)*(1-prop_idu_male)/SUMPRODUCT(Population!$B165:$N165,'By group'!$B$27:$N$27)*Probability!BE165*'By group'!$B$24*'By group'!BE$23+Probability!AE165*Population!$DE165*(1-'By group'!AE$28*cond_eff)*'By group'!AE$23*prop_sw_use)*(1-Population!$DG165*circ_eff)</f>
        <v>3.943164393495199E-3</v>
      </c>
      <c r="F165" s="191">
        <f>((1-(1-prop_idu_part)*SUMPRODUCT(Population!$BB165:$BN165,'By group'!$BB$27:$BN$27)*(1-prop_idu_male)/SUMPRODUCT(Population!$B165:$N165,'By group'!$B$27:$N$27))*Probability!S165*'By group'!$B$24*'By group'!S$23+(1-prop_idu_part)*SUMPRODUCT(Population!$BB165:$BN165,'By group'!$BB$27:$BN$27)*(1-prop_idu_male)/SUMPRODUCT(Population!$B165:$N165,'By group'!$B$27:$N$27)*Probability!BF165*'By group'!$B$24*'By group'!BF$23+Probability!AF165*Population!$DE165*(1-'By group'!AF$28*cond_eff)*'By group'!AF$23*prop_sw_use)*(1-Population!$DG165*circ_eff)</f>
        <v>2.1038282041205003E-3</v>
      </c>
      <c r="G165" s="191">
        <f>((1-(1-prop_idu_part)*SUMPRODUCT(Population!$BB165:$BN165,'By group'!$BB$27:$BN$27)*(1-prop_idu_male)/SUMPRODUCT(Population!$B165:$N165,'By group'!$B$27:$N$27))*Probability!T165*'By group'!$B$24*'By group'!T$23+(1-prop_idu_part)*SUMPRODUCT(Population!$BB165:$BN165,'By group'!$BB$27:$BN$27)*(1-prop_idu_male)/SUMPRODUCT(Population!$B165:$N165,'By group'!$B$27:$N$27)*Probability!BG165*'By group'!$B$24*'By group'!BG$23+Probability!AG165*Population!$DE165*(1-'By group'!AG$28*cond_eff)*'By group'!AG$23*prop_sw_use)*(1-Population!$DG165*circ_eff)</f>
        <v>1.2651968547658884E-3</v>
      </c>
      <c r="H165" s="191">
        <f>((1-(1-prop_idu_part)*SUMPRODUCT(Population!$BB165:$BN165,'By group'!$BB$27:$BN$27)*(1-prop_idu_male)/SUMPRODUCT(Population!$B165:$N165,'By group'!$B$27:$N$27))*Probability!U165*'By group'!$B$24*'By group'!U$23+(1-prop_idu_part)*SUMPRODUCT(Population!$BB165:$BN165,'By group'!$BB$27:$BN$27)*(1-prop_idu_male)/SUMPRODUCT(Population!$B165:$N165,'By group'!$B$27:$N$27)*Probability!BH165*'By group'!$B$24*'By group'!BH$23+Probability!AH165*Population!$DE165*(1-'By group'!AH$28*cond_eff)*'By group'!AH$23*prop_sw_use)*(1-Population!$DG165*circ_eff)</f>
        <v>1.0694715134005749E-3</v>
      </c>
      <c r="I165" s="191">
        <f>((1-(1-prop_idu_part)*SUMPRODUCT(Population!$BB165:$BN165,'By group'!$BB$27:$BN$27)*(1-prop_idu_male)/SUMPRODUCT(Population!$B165:$N165,'By group'!$B$27:$N$27))*Probability!V165*'By group'!$B$24*'By group'!V$23+(1-prop_idu_part)*SUMPRODUCT(Population!$BB165:$BN165,'By group'!$BB$27:$BN$27)*(1-prop_idu_male)/SUMPRODUCT(Population!$B165:$N165,'By group'!$B$27:$N$27)*Probability!BI165*'By group'!$B$24*'By group'!BI$23+Probability!AI165*Population!$DE165*(1-'By group'!AI$28*cond_eff)*'By group'!AI$23*prop_sw_use)*(1-Population!$DG165*circ_eff)</f>
        <v>0</v>
      </c>
      <c r="J165" s="191">
        <f>((1-(1-prop_idu_part)*SUMPRODUCT(Population!$BB165:$BN165,'By group'!$BB$27:$BN$27)*(1-prop_idu_male)/SUMPRODUCT(Population!$B165:$N165,'By group'!$B$27:$N$27))*Probability!W165*'By group'!$B$24*'By group'!W$23+(1-prop_idu_part)*SUMPRODUCT(Population!$BB165:$BN165,'By group'!$BB$27:$BN$27)*(1-prop_idu_male)/SUMPRODUCT(Population!$B165:$N165,'By group'!$B$27:$N$27)*Probability!BJ165*'By group'!$B$24*'By group'!BJ$23+Probability!AJ165*Population!$DE165*(1-'By group'!AJ$28*cond_eff)*'By group'!AJ$23*prop_sw_use)*(1-Population!$DG165*circ_eff)</f>
        <v>0</v>
      </c>
      <c r="K165" s="191">
        <f>((1-(1-prop_idu_part)*SUMPRODUCT(Population!$BB165:$BN165,'By group'!$BB$27:$BN$27)*(1-prop_idu_male)/SUMPRODUCT(Population!$B165:$N165,'By group'!$B$27:$N$27))*Probability!X165*'By group'!$B$24*'By group'!X$23+(1-prop_idu_part)*SUMPRODUCT(Population!$BB165:$BN165,'By group'!$BB$27:$BN$27)*(1-prop_idu_male)/SUMPRODUCT(Population!$B165:$N165,'By group'!$B$27:$N$27)*Probability!BK165*'By group'!$B$24*'By group'!BK$23+Probability!AK165*Population!$DE165*(1-'By group'!AK$28*cond_eff)*'By group'!AK$23*prop_sw_use)*(1-Population!$DG165*circ_eff)</f>
        <v>0</v>
      </c>
      <c r="L165" s="191">
        <f>((1-(1-prop_idu_part)*SUMPRODUCT(Population!$BB165:$BN165,'By group'!$BB$27:$BN$27)*(1-prop_idu_male)/SUMPRODUCT(Population!$B165:$N165,'By group'!$B$27:$N$27))*Probability!Y165*'By group'!$B$24*'By group'!Y$23+(1-prop_idu_part)*SUMPRODUCT(Population!$BB165:$BN165,'By group'!$BB$27:$BN$27)*(1-prop_idu_male)/SUMPRODUCT(Population!$B165:$N165,'By group'!$B$27:$N$27)*Probability!BL165*'By group'!$B$24*'By group'!BL$23+Probability!AL165*Population!$DE165*(1-'By group'!AL$28*cond_eff)*'By group'!AL$23*prop_sw_use)*(1-Population!$DG165*circ_eff)</f>
        <v>3.5841103703919737E-5</v>
      </c>
      <c r="M165" s="191">
        <f>((1-(1-prop_idu_part)*SUMPRODUCT(Population!$BB165:$BN165,'By group'!$BB$27:$BN$27)*(1-prop_idu_male)/SUMPRODUCT(Population!$B165:$N165,'By group'!$B$27:$N$27))*Probability!Z165*'By group'!$B$24*'By group'!Z$23+(1-prop_idu_part)*SUMPRODUCT(Population!$BB165:$BN165,'By group'!$BB$27:$BN$27)*(1-prop_idu_male)/SUMPRODUCT(Population!$B165:$N165,'By group'!$B$27:$N$27)*Probability!BM165*'By group'!$B$24*'By group'!BM$23+Probability!AM165*Population!$DE165*(1-'By group'!AM$28*cond_eff)*'By group'!AM$23*prop_sw_use)*(1-Population!$DG165*circ_eff)</f>
        <v>5.5899861562346844E-5</v>
      </c>
      <c r="N165" s="191">
        <f>((1-(1-prop_idu_part)*SUMPRODUCT(Population!$BB165:$BN165,'By group'!$BB$27:$BN$27)*(1-prop_idu_male)/SUMPRODUCT(Population!$B165:$N165,'By group'!$B$27:$N$27))*Probability!AA165*'By group'!$B$24*'By group'!AA$23+(1-prop_idu_part)*SUMPRODUCT(Population!$BB165:$BN165,'By group'!$BB$27:$BN$27)*(1-prop_idu_male)/SUMPRODUCT(Population!$B165:$N165,'By group'!$B$27:$N$27)*Probability!BN165*'By group'!$B$24*'By group'!BN$23+Probability!AN165*Population!$DE165*(1-'By group'!AN$28*cond_eff)*'By group'!AN$23*prop_sw_use)*(1-Population!$DG165*circ_eff)</f>
        <v>4.4902323867652374E-5</v>
      </c>
      <c r="O165" s="190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group'!$BB$27:$BN$27)*prop_idu_male))*Probability!B165*Population!$DC165*(1-'By group'!O$28*'By group'!O$29)*'By group'!B$23+(1-prop_idu_part)*SUMPRODUCT(Population!$BB165:$BN165,'By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group'!$BB$27:$BN$27)*prop_idu_male)*Probability!BB165*Population!$DD165*(1-'By group'!BB$28*'By group'!BB$29)*'By group'!BB$23</f>
        <v>0</v>
      </c>
      <c r="P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group'!$BB$27:$BN$27)*prop_idu_male))*Probability!C165*Population!$DC165*(1-'By group'!P$28*'By group'!P$29)*'By group'!C$23+(1-prop_idu_part)*SUMPRODUCT(Population!$BB165:$BN165,'By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group'!$BB$27:$BN$27)*prop_idu_male)*Probability!BC165*Population!$DD165*(1-'By group'!BC$28*'By group'!BC$29)*'By group'!BC$23</f>
        <v>1.07256207812593E-3</v>
      </c>
      <c r="Q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group'!$BB$27:$BN$27)*prop_idu_male))*Probability!D165*Population!$DC165*(1-'By group'!Q$28*'By group'!Q$29)*'By group'!D$23+(1-prop_idu_part)*SUMPRODUCT(Population!$BB165:$BN165,'By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group'!$BB$27:$BN$27)*prop_idu_male)*Probability!BD165*Population!$DD165*(1-'By group'!BD$28*'By group'!BD$29)*'By group'!BD$23</f>
        <v>1.5641563390561646E-3</v>
      </c>
      <c r="R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group'!$BB$27:$BN$27)*prop_idu_male))*Probability!E165*Population!$DC165*(1-'By group'!R$28*'By group'!R$29)*'By group'!E$23+(1-prop_idu_part)*SUMPRODUCT(Population!$BB165:$BN165,'By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group'!$BB$27:$BN$27)*prop_idu_male)*Probability!BE165*Population!$DD165*(1-'By group'!BE$28*'By group'!BE$29)*'By group'!BE$23</f>
        <v>1.8114107644374416E-3</v>
      </c>
      <c r="S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group'!$BB$27:$BN$27)*prop_idu_male))*Probability!F165*Population!$DC165*(1-'By group'!S$28*'By group'!S$29)*'By group'!F$23+(1-prop_idu_part)*SUMPRODUCT(Population!$BB165:$BN165,'By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group'!$BB$27:$BN$27)*prop_idu_male)*Probability!BF165*Population!$DD165*(1-'By group'!BF$28*'By group'!BF$29)*'By group'!BF$23</f>
        <v>9.6297644461369877E-4</v>
      </c>
      <c r="T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group'!$BB$27:$BN$27)*prop_idu_male))*Probability!G165*Population!$DC165*(1-'By group'!T$28*'By group'!T$29)*'By group'!G$23+(1-prop_idu_part)*SUMPRODUCT(Population!$BB165:$BN165,'By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group'!$BB$27:$BN$27)*prop_idu_male)*Probability!BG165*Population!$DD165*(1-'By group'!BG$28*'By group'!BG$29)*'By group'!BG$23</f>
        <v>5.7760101514049179E-4</v>
      </c>
      <c r="U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group'!$BB$27:$BN$27)*prop_idu_male))*Probability!H165*Population!$DC165*(1-'By group'!U$28*'By group'!U$29)*'By group'!H$23+(1-prop_idu_part)*SUMPRODUCT(Population!$BB165:$BN165,'By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group'!$BB$27:$BN$27)*prop_idu_male)*Probability!BH165*Population!$DD165*(1-'By group'!BH$28*'By group'!BH$29)*'By group'!BH$23</f>
        <v>4.8599055021642077E-4</v>
      </c>
      <c r="V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group'!$BB$27:$BN$27)*prop_idu_male))*Probability!I165*Population!$DC165*(1-'By group'!V$28*'By group'!V$29)*'By group'!I$23+(1-prop_idu_part)*SUMPRODUCT(Population!$BB165:$BN165,'By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group'!$BB$27:$BN$27)*prop_idu_male)*Probability!BI165*Population!$DD165*(1-'By group'!BI$28*'By group'!BI$29)*'By group'!BI$23</f>
        <v>0</v>
      </c>
      <c r="W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group'!$BB$27:$BN$27)*prop_idu_male))*Probability!J165*Population!$DC165*(1-'By group'!W$28*'By group'!W$29)*'By group'!J$23+(1-prop_idu_part)*SUMPRODUCT(Population!$BB165:$BN165,'By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group'!$BB$27:$BN$27)*prop_idu_male)*Probability!BJ165*Population!$DD165*(1-'By group'!BJ$28*'By group'!BJ$29)*'By group'!BJ$23</f>
        <v>0</v>
      </c>
      <c r="X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group'!$BB$27:$BN$27)*prop_idu_male))*Probability!K165*Population!$DC165*(1-'By group'!X$28*'By group'!X$29)*'By group'!K$23+(1-prop_idu_part)*SUMPRODUCT(Population!$BB165:$BN165,'By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group'!$BB$27:$BN$27)*prop_idu_male)*Probability!BK165*Population!$DD165*(1-'By group'!BK$28*'By group'!BK$29)*'By group'!BK$23</f>
        <v>0</v>
      </c>
      <c r="Y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group'!$BB$27:$BN$27)*prop_idu_male))*Probability!L165*Population!$DC165*(1-'By group'!Y$28*'By group'!Y$29)*'By group'!L$23+(1-prop_idu_part)*SUMPRODUCT(Population!$BB165:$BN165,'By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group'!$BB$27:$BN$27)*prop_idu_male)*Probability!BL165*Population!$DD165*(1-'By group'!BL$28*'By group'!BL$29)*'By group'!BL$23</f>
        <v>1.6280650619221452E-5</v>
      </c>
      <c r="Z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group'!$BB$27:$BN$27)*prop_idu_male))*Probability!M165*Population!$DC165*(1-'By group'!Z$28*'By group'!Z$29)*'By group'!M$23+(1-prop_idu_part)*SUMPRODUCT(Population!$BB165:$BN165,'By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group'!$BB$27:$BN$27)*prop_idu_male)*Probability!BM165*Population!$DD165*(1-'By group'!BM$28*'By group'!BM$29)*'By group'!BM$23</f>
        <v>2.5258995453029642E-5</v>
      </c>
      <c r="AA165" s="191">
        <f>(1-(1-prop_idu_part)*SUMPRODUCT(Population!$BB165:$BN165,'By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group'!$BB$27:$BN$27)*prop_idu_male))*Probability!N165*Population!$DC165*(1-'By group'!AA$28*'By group'!AA$29)*'By group'!N$23+(1-prop_idu_part)*SUMPRODUCT(Population!$BB165:$BN165,'By group'!$BB$27:$BN$27)*prop_idu_male/(SUMPRODUCT(Population!$B165:$N165,'By group'!$B$27:$N$27)-(1-prop_idu_part)*SUMPRODUCT(Population!$BB165:$BN165,'By group'!$BB$27:$BN$27)*(1-prop_idu_male)+(1-prop_idu_part)*SUMPRODUCT(Population!$BB165:$BN165,'By group'!$BB$27:$BN$27)*prop_idu_male)*Probability!BN165*Population!$DD165*(1-'By group'!BN$28*'By group'!BN$29)*'By group'!BN$23</f>
        <v>2.0163925630235624E-5</v>
      </c>
      <c r="AB165" s="229">
        <f>Probability!B165*'By group'!$AB$24*'By group'!B$23</f>
        <v>0</v>
      </c>
      <c r="AC165" s="229">
        <f>Probability!C165*'By group'!$AB$24*'By group'!C$23</f>
        <v>5.0178368183524016E-2</v>
      </c>
      <c r="AD165" s="229">
        <f>Probability!D165*'By group'!$AB$24*'By group'!D$23</f>
        <v>7.317902254867055E-2</v>
      </c>
      <c r="AE165" s="229">
        <f>Probability!E165*'By group'!$AB$24*'By group'!E$23</f>
        <v>8.4749957682997729E-2</v>
      </c>
      <c r="AF165" s="229">
        <f>Probability!F165*'By group'!$AB$24*'By group'!F$23</f>
        <v>4.5055702031497474E-2</v>
      </c>
      <c r="AG165" s="229">
        <f>Probability!G165*'By group'!$AB$24*'By group'!G$23</f>
        <v>2.7025264910399464E-2</v>
      </c>
      <c r="AH165" s="229">
        <f>Probability!H165*'By group'!$AB$24*'By group'!H$23</f>
        <v>2.2739600820020831E-2</v>
      </c>
      <c r="AI165" s="229">
        <f>Probability!I165*'By group'!$AB$24*'By group'!I$23</f>
        <v>0</v>
      </c>
      <c r="AJ165" s="229">
        <f>Probability!J165*'By group'!$AB$24*'By group'!J$23</f>
        <v>0</v>
      </c>
      <c r="AK165" s="229">
        <f>Probability!K165*'By group'!$AB$24*'By group'!K$23</f>
        <v>0</v>
      </c>
      <c r="AL165" s="229">
        <f>Probability!L165*'By group'!$AB$24*'By group'!L$23</f>
        <v>7.6177680655529622E-4</v>
      </c>
      <c r="AM165" s="229">
        <f>Probability!M165*'By group'!$AB$24*'By group'!M$23</f>
        <v>1.181913684098657E-3</v>
      </c>
      <c r="AN165" s="229">
        <f>Probability!N165*'By group'!$AB$24*'By group'!N$23</f>
        <v>9.4353778559649849E-4</v>
      </c>
      <c r="AO165" s="40">
        <f>Probability!AO165*'By group'!$AO$24*'By group'!AO$23</f>
        <v>0</v>
      </c>
      <c r="AP165" s="42">
        <f>Probability!AP165*'By group'!$AO$24*'By group'!AP$23</f>
        <v>6.8804967840132994E-3</v>
      </c>
      <c r="AQ165" s="42">
        <f>Probability!AQ165*'By group'!$AO$24*'By group'!AQ$23</f>
        <v>1.0031008476781421E-2</v>
      </c>
      <c r="AR165" s="42">
        <f>Probability!AR165*'By group'!$AO$24*'By group'!AR$23</f>
        <v>1.1609813884772679E-2</v>
      </c>
      <c r="AS165" s="42">
        <f>Probability!AS165*'By group'!$AO$24*'By group'!AS$23</f>
        <v>6.1684196272319709E-3</v>
      </c>
      <c r="AT165" s="42">
        <f>Probability!AT165*'By group'!$AO$24*'By group'!AT$23</f>
        <v>3.6979359635225736E-3</v>
      </c>
      <c r="AU165" s="42">
        <f>Probability!AU165*'By group'!$AO$24*'By group'!AU$23</f>
        <v>3.1076079150917221E-3</v>
      </c>
      <c r="AV165" s="42">
        <f>Probability!AV165*'By group'!$AO$24*'By group'!AV$23</f>
        <v>0</v>
      </c>
      <c r="AW165" s="42">
        <f>Probability!AW165*'By group'!$AO$24*'By group'!AW$23</f>
        <v>0</v>
      </c>
      <c r="AX165" s="42">
        <f>Probability!AX165*'By group'!$AO$24*'By group'!AX$23</f>
        <v>0</v>
      </c>
      <c r="AY165" s="42">
        <f>Probability!AY165*'By group'!$AO$24*'By group'!AY$23</f>
        <v>1.0409657168822055E-4</v>
      </c>
      <c r="AZ165" s="42">
        <f>Probability!AZ165*'By group'!$AO$24*'By group'!AZ$23</f>
        <v>1.6122071236196215E-4</v>
      </c>
      <c r="BA165" s="43">
        <f>Probability!BA165*'By group'!$AO$24*'By group'!BA$23</f>
        <v>1.2831997833781075E-4</v>
      </c>
      <c r="BB165" s="191">
        <f>prop_idu_part*Probability!BB165*'By group'!$BB$24*'By group'!BB$23+Probability!BB165*'By group'!$BB$30*'By group'!BB$31</f>
        <v>0</v>
      </c>
      <c r="BC165" s="191">
        <f>prop_idu_part*Probability!BC165*'By group'!$BB$24*'By group'!BC$23+Probability!BC165*'By group'!$BB$30*'By group'!BC$31</f>
        <v>5.8638766442987711E-2</v>
      </c>
      <c r="BD165" s="191">
        <f>prop_idu_part*Probability!BD165*'By group'!$BB$24*'By group'!BD$23+Probability!BD165*'By group'!$BB$30*'By group'!BD$31</f>
        <v>0.13716289659764053</v>
      </c>
      <c r="BE165" s="191">
        <f>prop_idu_part*Probability!BE165*'By group'!$BB$24*'By group'!BE$23+Probability!BE165*'By group'!$BB$30*'By group'!BE$31</f>
        <v>0.13420866950773444</v>
      </c>
      <c r="BF165" s="191">
        <f>prop_idu_part*Probability!BF165*'By group'!$BB$24*'By group'!BF$23+Probability!BF165*'By group'!$BB$30*'By group'!BF$31</f>
        <v>4.3874034974595084E-2</v>
      </c>
      <c r="BG165" s="191">
        <f>prop_idu_part*Probability!BG165*'By group'!$BB$24*'By group'!BG$23+Probability!BG165*'By group'!$BB$30*'By group'!BG$31</f>
        <v>1.3399393496024776E-2</v>
      </c>
      <c r="BH165" s="191">
        <f>prop_idu_part*Probability!BH165*'By group'!$BB$24*'By group'!BH$23+Probability!BH165*'By group'!$BB$30*'By group'!BH$31</f>
        <v>1.0511241715345751E-2</v>
      </c>
      <c r="BI165" s="191">
        <f>prop_idu_part*Probability!BI165*'By group'!$BB$24*'By group'!BI$23+Probability!BI165*'By group'!$BB$30*'By group'!BI$31</f>
        <v>0</v>
      </c>
      <c r="BJ165" s="191">
        <f>prop_idu_part*Probability!BJ165*'By group'!$BB$24*'By group'!BJ$23+Probability!BJ165*'By group'!$BB$30*'By group'!BJ$31</f>
        <v>0</v>
      </c>
      <c r="BK165" s="191">
        <f>prop_idu_part*Probability!BK165*'By group'!$BB$24*'By group'!BK$23+Probability!BK165*'By group'!$BB$30*'By group'!BK$31</f>
        <v>0</v>
      </c>
      <c r="BL165" s="191">
        <f>prop_idu_part*Probability!BL165*'By group'!$BB$24*'By group'!BL$23+Probability!BL165*'By group'!$BB$30*'By group'!BL$31</f>
        <v>4.7684209357021735E-3</v>
      </c>
      <c r="BM165" s="191">
        <f>prop_idu_part*Probability!BM165*'By group'!$BB$24*'By group'!BM$23+Probability!BM165*'By group'!$BB$30*'By group'!BM$31</f>
        <v>2.3841557473740635E-3</v>
      </c>
      <c r="BN165" s="192">
        <f>prop_idu_part*Probability!BN165*'By group'!$BB$24*'By group'!BN$23+Probability!BN165*'By group'!$BB$30*'By group'!BN$31</f>
        <v>1.735119759262035E-3</v>
      </c>
    </row>
    <row r="166" spans="1:66" x14ac:dyDescent="0.25">
      <c r="A166">
        <f t="shared" si="2"/>
        <v>81</v>
      </c>
      <c r="B166" s="190">
        <f>((1-(1-prop_idu_part)*SUMPRODUCT(Population!$BB166:$BN166,'By group'!$BB$27:$BN$27)*(1-prop_idu_male)/SUMPRODUCT(Population!$B166:$N166,'By group'!$B$27:$N$27))*Probability!O166*'By group'!$B$24*'By group'!O$23+(1-prop_idu_part)*SUMPRODUCT(Population!$BB166:$BN166,'By group'!$BB$27:$BN$27)*(1-prop_idu_male)/SUMPRODUCT(Population!$B166:$N166,'By group'!$B$27:$N$27)*Probability!BB166*'By group'!$B$24*'By group'!BB$23+Probability!AB166*Population!$DE166*(1-'By group'!AB$28*cond_eff)*'By group'!AB$23*prop_sw_use)*(1-Population!$DG166*circ_eff)</f>
        <v>0</v>
      </c>
      <c r="C166" s="191">
        <f>((1-(1-prop_idu_part)*SUMPRODUCT(Population!$BB166:$BN166,'By group'!$BB$27:$BN$27)*(1-prop_idu_male)/SUMPRODUCT(Population!$B166:$N166,'By group'!$B$27:$N$27))*Probability!P166*'By group'!$B$24*'By group'!P$23+(1-prop_idu_part)*SUMPRODUCT(Population!$BB166:$BN166,'By group'!$BB$27:$BN$27)*(1-prop_idu_male)/SUMPRODUCT(Population!$B166:$N166,'By group'!$B$27:$N$27)*Probability!BC166*'By group'!$B$24*'By group'!BC$23+Probability!AC166*Population!$DE166*(1-'By group'!AC$28*cond_eff)*'By group'!AC$23*prop_sw_use)*(1-Population!$DG166*circ_eff)</f>
        <v>2.315997907633309E-3</v>
      </c>
      <c r="D166" s="191">
        <f>((1-(1-prop_idu_part)*SUMPRODUCT(Population!$BB166:$BN166,'By group'!$BB$27:$BN$27)*(1-prop_idu_male)/SUMPRODUCT(Population!$B166:$N166,'By group'!$B$27:$N$27))*Probability!Q166*'By group'!$B$24*'By group'!Q$23+(1-prop_idu_part)*SUMPRODUCT(Population!$BB166:$BN166,'By group'!$BB$27:$BN$27)*(1-prop_idu_male)/SUMPRODUCT(Population!$B166:$N166,'By group'!$B$27:$N$27)*Probability!BD166*'By group'!$B$24*'By group'!BD$23+Probability!AD166*Population!$DE166*(1-'By group'!AD$28*cond_eff)*'By group'!AD$23*prop_sw_use)*(1-Population!$DG166*circ_eff)</f>
        <v>3.3889106514819515E-3</v>
      </c>
      <c r="E166" s="191">
        <f>((1-(1-prop_idu_part)*SUMPRODUCT(Population!$BB166:$BN166,'By group'!$BB$27:$BN$27)*(1-prop_idu_male)/SUMPRODUCT(Population!$B166:$N166,'By group'!$B$27:$N$27))*Probability!R166*'By group'!$B$24*'By group'!R$23+(1-prop_idu_part)*SUMPRODUCT(Population!$BB166:$BN166,'By group'!$BB$27:$BN$27)*(1-prop_idu_male)/SUMPRODUCT(Population!$B166:$N166,'By group'!$B$27:$N$27)*Probability!BE166*'By group'!$B$24*'By group'!BE$23+Probability!AE166*Population!$DE166*(1-'By group'!AE$28*cond_eff)*'By group'!AE$23*prop_sw_use)*(1-Population!$DG166*circ_eff)</f>
        <v>3.9432290629874177E-3</v>
      </c>
      <c r="F166" s="191">
        <f>((1-(1-prop_idu_part)*SUMPRODUCT(Population!$BB166:$BN166,'By group'!$BB$27:$BN$27)*(1-prop_idu_male)/SUMPRODUCT(Population!$B166:$N166,'By group'!$B$27:$N$27))*Probability!S166*'By group'!$B$24*'By group'!S$23+(1-prop_idu_part)*SUMPRODUCT(Population!$BB166:$BN166,'By group'!$BB$27:$BN$27)*(1-prop_idu_male)/SUMPRODUCT(Population!$B166:$N166,'By group'!$B$27:$N$27)*Probability!BF166*'By group'!$B$24*'By group'!BF$23+Probability!AF166*Population!$DE166*(1-'By group'!AF$28*cond_eff)*'By group'!AF$23*prop_sw_use)*(1-Population!$DG166*circ_eff)</f>
        <v>2.1038689964416454E-3</v>
      </c>
      <c r="G166" s="191">
        <f>((1-(1-prop_idu_part)*SUMPRODUCT(Population!$BB166:$BN166,'By group'!$BB$27:$BN$27)*(1-prop_idu_male)/SUMPRODUCT(Population!$B166:$N166,'By group'!$B$27:$N$27))*Probability!T166*'By group'!$B$24*'By group'!T$23+(1-prop_idu_part)*SUMPRODUCT(Population!$BB166:$BN166,'By group'!$BB$27:$BN$27)*(1-prop_idu_male)/SUMPRODUCT(Population!$B166:$N166,'By group'!$B$27:$N$27)*Probability!BG166*'By group'!$B$24*'By group'!BG$23+Probability!AG166*Population!$DE166*(1-'By group'!AG$28*cond_eff)*'By group'!AG$23*prop_sw_use)*(1-Population!$DG166*circ_eff)</f>
        <v>1.2652245349659206E-3</v>
      </c>
      <c r="H166" s="191">
        <f>((1-(1-prop_idu_part)*SUMPRODUCT(Population!$BB166:$BN166,'By group'!$BB$27:$BN$27)*(1-prop_idu_male)/SUMPRODUCT(Population!$B166:$N166,'By group'!$B$27:$N$27))*Probability!U166*'By group'!$B$24*'By group'!U$23+(1-prop_idu_part)*SUMPRODUCT(Population!$BB166:$BN166,'By group'!$BB$27:$BN$27)*(1-prop_idu_male)/SUMPRODUCT(Population!$B166:$N166,'By group'!$B$27:$N$27)*Probability!BH166*'By group'!$B$24*'By group'!BH$23+Probability!AH166*Population!$DE166*(1-'By group'!AH$28*cond_eff)*'By group'!AH$23*prop_sw_use)*(1-Population!$DG166*circ_eff)</f>
        <v>1.0695005447025245E-3</v>
      </c>
      <c r="I166" s="191">
        <f>((1-(1-prop_idu_part)*SUMPRODUCT(Population!$BB166:$BN166,'By group'!$BB$27:$BN$27)*(1-prop_idu_male)/SUMPRODUCT(Population!$B166:$N166,'By group'!$B$27:$N$27))*Probability!V166*'By group'!$B$24*'By group'!V$23+(1-prop_idu_part)*SUMPRODUCT(Population!$BB166:$BN166,'By group'!$BB$27:$BN$27)*(1-prop_idu_male)/SUMPRODUCT(Population!$B166:$N166,'By group'!$B$27:$N$27)*Probability!BI166*'By group'!$B$24*'By group'!BI$23+Probability!AI166*Population!$DE166*(1-'By group'!AI$28*cond_eff)*'By group'!AI$23*prop_sw_use)*(1-Population!$DG166*circ_eff)</f>
        <v>0</v>
      </c>
      <c r="J166" s="191">
        <f>((1-(1-prop_idu_part)*SUMPRODUCT(Population!$BB166:$BN166,'By group'!$BB$27:$BN$27)*(1-prop_idu_male)/SUMPRODUCT(Population!$B166:$N166,'By group'!$B$27:$N$27))*Probability!W166*'By group'!$B$24*'By group'!W$23+(1-prop_idu_part)*SUMPRODUCT(Population!$BB166:$BN166,'By group'!$BB$27:$BN$27)*(1-prop_idu_male)/SUMPRODUCT(Population!$B166:$N166,'By group'!$B$27:$N$27)*Probability!BJ166*'By group'!$B$24*'By group'!BJ$23+Probability!AJ166*Population!$DE166*(1-'By group'!AJ$28*cond_eff)*'By group'!AJ$23*prop_sw_use)*(1-Population!$DG166*circ_eff)</f>
        <v>0</v>
      </c>
      <c r="K166" s="191">
        <f>((1-(1-prop_idu_part)*SUMPRODUCT(Population!$BB166:$BN166,'By group'!$BB$27:$BN$27)*(1-prop_idu_male)/SUMPRODUCT(Population!$B166:$N166,'By group'!$B$27:$N$27))*Probability!X166*'By group'!$B$24*'By group'!X$23+(1-prop_idu_part)*SUMPRODUCT(Population!$BB166:$BN166,'By group'!$BB$27:$BN$27)*(1-prop_idu_male)/SUMPRODUCT(Population!$B166:$N166,'By group'!$B$27:$N$27)*Probability!BK166*'By group'!$B$24*'By group'!BK$23+Probability!AK166*Population!$DE166*(1-'By group'!AK$28*cond_eff)*'By group'!AK$23*prop_sw_use)*(1-Population!$DG166*circ_eff)</f>
        <v>0</v>
      </c>
      <c r="L166" s="191">
        <f>((1-(1-prop_idu_part)*SUMPRODUCT(Population!$BB166:$BN166,'By group'!$BB$27:$BN$27)*(1-prop_idu_male)/SUMPRODUCT(Population!$B166:$N166,'By group'!$B$27:$N$27))*Probability!Y166*'By group'!$B$24*'By group'!Y$23+(1-prop_idu_part)*SUMPRODUCT(Population!$BB166:$BN166,'By group'!$BB$27:$BN$27)*(1-prop_idu_male)/SUMPRODUCT(Population!$B166:$N166,'By group'!$B$27:$N$27)*Probability!BL166*'By group'!$B$24*'By group'!BL$23+Probability!AL166*Population!$DE166*(1-'By group'!AL$28*cond_eff)*'By group'!AL$23*prop_sw_use)*(1-Population!$DG166*circ_eff)</f>
        <v>3.5842092570387818E-5</v>
      </c>
      <c r="M166" s="191">
        <f>((1-(1-prop_idu_part)*SUMPRODUCT(Population!$BB166:$BN166,'By group'!$BB$27:$BN$27)*(1-prop_idu_male)/SUMPRODUCT(Population!$B166:$N166,'By group'!$B$27:$N$27))*Probability!Z166*'By group'!$B$24*'By group'!Z$23+(1-prop_idu_part)*SUMPRODUCT(Population!$BB166:$BN166,'By group'!$BB$27:$BN$27)*(1-prop_idu_male)/SUMPRODUCT(Population!$B166:$N166,'By group'!$B$27:$N$27)*Probability!BM166*'By group'!$B$24*'By group'!BM$23+Probability!AM166*Population!$DE166*(1-'By group'!AM$28*cond_eff)*'By group'!AM$23*prop_sw_use)*(1-Population!$DG166*circ_eff)</f>
        <v>5.5901800703292731E-5</v>
      </c>
      <c r="N166" s="191">
        <f>((1-(1-prop_idu_part)*SUMPRODUCT(Population!$BB166:$BN166,'By group'!$BB$27:$BN$27)*(1-prop_idu_male)/SUMPRODUCT(Population!$B166:$N166,'By group'!$B$27:$N$27))*Probability!AA166*'By group'!$B$24*'By group'!AA$23+(1-prop_idu_part)*SUMPRODUCT(Population!$BB166:$BN166,'By group'!$BB$27:$BN$27)*(1-prop_idu_male)/SUMPRODUCT(Population!$B166:$N166,'By group'!$B$27:$N$27)*Probability!BN166*'By group'!$B$24*'By group'!BN$23+Probability!AN166*Population!$DE166*(1-'By group'!AN$28*cond_eff)*'By group'!AN$23*prop_sw_use)*(1-Population!$DG166*circ_eff)</f>
        <v>4.4904349048364582E-5</v>
      </c>
      <c r="O166" s="190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group'!$BB$27:$BN$27)*prop_idu_male))*Probability!B166*Population!$DC166*(1-'By group'!O$28*'By group'!O$29)*'By group'!B$23+(1-prop_idu_part)*SUMPRODUCT(Population!$BB166:$BN166,'By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group'!$BB$27:$BN$27)*prop_idu_male)*Probability!BB166*Population!$DD166*(1-'By group'!BB$28*'By group'!BB$29)*'By group'!BB$23</f>
        <v>0</v>
      </c>
      <c r="P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group'!$BB$27:$BN$27)*prop_idu_male))*Probability!C166*Population!$DC166*(1-'By group'!P$28*'By group'!P$29)*'By group'!C$23+(1-prop_idu_part)*SUMPRODUCT(Population!$BB166:$BN166,'By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group'!$BB$27:$BN$27)*prop_idu_male)*Probability!BC166*Population!$DD166*(1-'By group'!BC$28*'By group'!BC$29)*'By group'!BC$23</f>
        <v>1.0725733571327809E-3</v>
      </c>
      <c r="Q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group'!$BB$27:$BN$27)*prop_idu_male))*Probability!D166*Population!$DC166*(1-'By group'!Q$28*'By group'!Q$29)*'By group'!D$23+(1-prop_idu_part)*SUMPRODUCT(Population!$BB166:$BN166,'By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group'!$BB$27:$BN$27)*prop_idu_male)*Probability!BD166*Population!$DD166*(1-'By group'!BD$28*'By group'!BD$29)*'By group'!BD$23</f>
        <v>1.5641763912611891E-3</v>
      </c>
      <c r="R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group'!$BB$27:$BN$27)*prop_idu_male))*Probability!E166*Population!$DC166*(1-'By group'!R$28*'By group'!R$29)*'By group'!E$23+(1-prop_idu_part)*SUMPRODUCT(Population!$BB166:$BN166,'By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group'!$BB$27:$BN$27)*prop_idu_male)*Probability!BE166*Population!$DD166*(1-'By group'!BE$28*'By group'!BE$29)*'By group'!BE$23</f>
        <v>1.8114407837256459E-3</v>
      </c>
      <c r="S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group'!$BB$27:$BN$27)*prop_idu_male))*Probability!F166*Population!$DC166*(1-'By group'!S$28*'By group'!S$29)*'By group'!F$23+(1-prop_idu_part)*SUMPRODUCT(Population!$BB166:$BN166,'By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group'!$BB$27:$BN$27)*prop_idu_male)*Probability!BF166*Population!$DD166*(1-'By group'!BF$28*'By group'!BF$29)*'By group'!BF$23</f>
        <v>9.6299554757886942E-4</v>
      </c>
      <c r="T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group'!$BB$27:$BN$27)*prop_idu_male))*Probability!G166*Population!$DC166*(1-'By group'!T$28*'By group'!T$29)*'By group'!G$23+(1-prop_idu_part)*SUMPRODUCT(Population!$BB166:$BN166,'By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group'!$BB$27:$BN$27)*prop_idu_male)*Probability!BG166*Population!$DD166*(1-'By group'!BG$28*'By group'!BG$29)*'By group'!BG$23</f>
        <v>5.776140280751203E-4</v>
      </c>
      <c r="U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group'!$BB$27:$BN$27)*prop_idu_male))*Probability!H166*Population!$DC166*(1-'By group'!U$28*'By group'!U$29)*'By group'!H$23+(1-prop_idu_part)*SUMPRODUCT(Population!$BB166:$BN166,'By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group'!$BB$27:$BN$27)*prop_idu_male)*Probability!BH166*Population!$DD166*(1-'By group'!BH$28*'By group'!BH$29)*'By group'!BH$23</f>
        <v>4.8600422646125801E-4</v>
      </c>
      <c r="V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group'!$BB$27:$BN$27)*prop_idu_male))*Probability!I166*Population!$DC166*(1-'By group'!V$28*'By group'!V$29)*'By group'!I$23+(1-prop_idu_part)*SUMPRODUCT(Population!$BB166:$BN166,'By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group'!$BB$27:$BN$27)*prop_idu_male)*Probability!BI166*Population!$DD166*(1-'By group'!BI$28*'By group'!BI$29)*'By group'!BI$23</f>
        <v>0</v>
      </c>
      <c r="W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group'!$BB$27:$BN$27)*prop_idu_male))*Probability!J166*Population!$DC166*(1-'By group'!W$28*'By group'!W$29)*'By group'!J$23+(1-prop_idu_part)*SUMPRODUCT(Population!$BB166:$BN166,'By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group'!$BB$27:$BN$27)*prop_idu_male)*Probability!BJ166*Population!$DD166*(1-'By group'!BJ$28*'By group'!BJ$29)*'By group'!BJ$23</f>
        <v>0</v>
      </c>
      <c r="X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group'!$BB$27:$BN$27)*prop_idu_male))*Probability!K166*Population!$DC166*(1-'By group'!X$28*'By group'!X$29)*'By group'!K$23+(1-prop_idu_part)*SUMPRODUCT(Population!$BB166:$BN166,'By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group'!$BB$27:$BN$27)*prop_idu_male)*Probability!BK166*Population!$DD166*(1-'By group'!BK$28*'By group'!BK$29)*'By group'!BK$23</f>
        <v>0</v>
      </c>
      <c r="Y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group'!$BB$27:$BN$27)*prop_idu_male))*Probability!L166*Population!$DC166*(1-'By group'!Y$28*'By group'!Y$29)*'By group'!L$23+(1-prop_idu_part)*SUMPRODUCT(Population!$BB166:$BN166,'By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group'!$BB$27:$BN$27)*prop_idu_male)*Probability!BL166*Population!$DD166*(1-'By group'!BL$28*'By group'!BL$29)*'By group'!BL$23</f>
        <v>1.6281116954421857E-5</v>
      </c>
      <c r="Z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group'!$BB$27:$BN$27)*prop_idu_male))*Probability!M166*Population!$DC166*(1-'By group'!Z$28*'By group'!Z$29)*'By group'!M$23+(1-prop_idu_part)*SUMPRODUCT(Population!$BB166:$BN166,'By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group'!$BB$27:$BN$27)*prop_idu_male)*Probability!BM166*Population!$DD166*(1-'By group'!BM$28*'By group'!BM$29)*'By group'!BM$23</f>
        <v>2.5259908783459191E-5</v>
      </c>
      <c r="AA166" s="191">
        <f>(1-(1-prop_idu_part)*SUMPRODUCT(Population!$BB166:$BN166,'By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group'!$BB$27:$BN$27)*prop_idu_male))*Probability!N166*Population!$DC166*(1-'By group'!AA$28*'By group'!AA$29)*'By group'!N$23+(1-prop_idu_part)*SUMPRODUCT(Population!$BB166:$BN166,'By group'!$BB$27:$BN$27)*prop_idu_male/(SUMPRODUCT(Population!$B166:$N166,'By group'!$B$27:$N$27)-(1-prop_idu_part)*SUMPRODUCT(Population!$BB166:$BN166,'By group'!$BB$27:$BN$27)*(1-prop_idu_male)+(1-prop_idu_part)*SUMPRODUCT(Population!$BB166:$BN166,'By group'!$BB$27:$BN$27)*prop_idu_male)*Probability!BN166*Population!$DD166*(1-'By group'!BN$28*'By group'!BN$29)*'By group'!BN$23</f>
        <v>2.0164871608269513E-5</v>
      </c>
      <c r="AB166" s="229">
        <f>Probability!B166*'By group'!$AB$24*'By group'!B$23</f>
        <v>0</v>
      </c>
      <c r="AC166" s="229">
        <f>Probability!C166*'By group'!$AB$24*'By group'!C$23</f>
        <v>5.0179171301553589E-2</v>
      </c>
      <c r="AD166" s="229">
        <f>Probability!D166*'By group'!$AB$24*'By group'!D$23</f>
        <v>7.3180362422914064E-2</v>
      </c>
      <c r="AE166" s="229">
        <f>Probability!E166*'By group'!$AB$24*'By group'!E$23</f>
        <v>8.4751827494893628E-2</v>
      </c>
      <c r="AF166" s="229">
        <f>Probability!F166*'By group'!$AB$24*'By group'!F$23</f>
        <v>4.5056843215845986E-2</v>
      </c>
      <c r="AG166" s="229">
        <f>Probability!G166*'By group'!$AB$24*'By group'!G$23</f>
        <v>2.7026022174394725E-2</v>
      </c>
      <c r="AH166" s="229">
        <f>Probability!H166*'By group'!$AB$24*'By group'!H$23</f>
        <v>2.274036562578937E-2</v>
      </c>
      <c r="AI166" s="229">
        <f>Probability!I166*'By group'!$AB$24*'By group'!I$23</f>
        <v>0</v>
      </c>
      <c r="AJ166" s="229">
        <f>Probability!J166*'By group'!$AB$24*'By group'!J$23</f>
        <v>0</v>
      </c>
      <c r="AK166" s="229">
        <f>Probability!K166*'By group'!$AB$24*'By group'!K$23</f>
        <v>0</v>
      </c>
      <c r="AL166" s="229">
        <f>Probability!L166*'By group'!$AB$24*'By group'!L$23</f>
        <v>7.6180281045092957E-4</v>
      </c>
      <c r="AM166" s="229">
        <f>Probability!M166*'By group'!$AB$24*'By group'!M$23</f>
        <v>1.1819629132271551E-3</v>
      </c>
      <c r="AN166" s="229">
        <f>Probability!N166*'By group'!$AB$24*'By group'!N$23</f>
        <v>9.4358723575963389E-4</v>
      </c>
      <c r="AO166" s="40">
        <f>Probability!AO166*'By group'!$AO$24*'By group'!AO$23</f>
        <v>0</v>
      </c>
      <c r="AP166" s="42">
        <f>Probability!AP166*'By group'!$AO$24*'By group'!AP$23</f>
        <v>6.8830558846639288E-3</v>
      </c>
      <c r="AQ166" s="42">
        <f>Probability!AQ166*'By group'!$AO$24*'By group'!AQ$23</f>
        <v>1.0034989507485112E-2</v>
      </c>
      <c r="AR166" s="42">
        <f>Probability!AR166*'By group'!$AO$24*'By group'!AR$23</f>
        <v>1.1614905127703284E-2</v>
      </c>
      <c r="AS166" s="42">
        <f>Probability!AS166*'By group'!$AO$24*'By group'!AS$23</f>
        <v>6.1713520248356055E-3</v>
      </c>
      <c r="AT166" s="42">
        <f>Probability!AT166*'By group'!$AO$24*'By group'!AT$23</f>
        <v>3.699807655772362E-3</v>
      </c>
      <c r="AU166" s="42">
        <f>Probability!AU166*'By group'!$AO$24*'By group'!AU$23</f>
        <v>3.1093845616177395E-3</v>
      </c>
      <c r="AV166" s="42">
        <f>Probability!AV166*'By group'!$AO$24*'By group'!AV$23</f>
        <v>0</v>
      </c>
      <c r="AW166" s="42">
        <f>Probability!AW166*'By group'!$AO$24*'By group'!AW$23</f>
        <v>0</v>
      </c>
      <c r="AX166" s="42">
        <f>Probability!AX166*'By group'!$AO$24*'By group'!AX$23</f>
        <v>0</v>
      </c>
      <c r="AY166" s="42">
        <f>Probability!AY166*'By group'!$AO$24*'By group'!AY$23</f>
        <v>1.0415661462605835E-4</v>
      </c>
      <c r="AZ166" s="42">
        <f>Probability!AZ166*'By group'!$AO$24*'By group'!AZ$23</f>
        <v>1.6132787066354829E-4</v>
      </c>
      <c r="BA166" s="43">
        <f>Probability!BA166*'By group'!$AO$24*'By group'!BA$23</f>
        <v>1.2842242821780204E-4</v>
      </c>
      <c r="BB166" s="191">
        <f>prop_idu_part*Probability!BB166*'By group'!$BB$24*'By group'!BB$23+Probability!BB166*'By group'!$BB$30*'By group'!BB$31</f>
        <v>0</v>
      </c>
      <c r="BC166" s="191">
        <f>prop_idu_part*Probability!BC166*'By group'!$BB$24*'By group'!BC$23+Probability!BC166*'By group'!$BB$30*'By group'!BC$31</f>
        <v>5.8638738640460597E-2</v>
      </c>
      <c r="BD166" s="191">
        <f>prop_idu_part*Probability!BD166*'By group'!$BB$24*'By group'!BD$23+Probability!BD166*'By group'!$BB$30*'By group'!BD$31</f>
        <v>0.13716293003746297</v>
      </c>
      <c r="BE166" s="191">
        <f>prop_idu_part*Probability!BE166*'By group'!$BB$24*'By group'!BE$23+Probability!BE166*'By group'!$BB$30*'By group'!BE$31</f>
        <v>0.13420885911956806</v>
      </c>
      <c r="BF166" s="191">
        <f>prop_idu_part*Probability!BF166*'By group'!$BB$24*'By group'!BF$23+Probability!BF166*'By group'!$BB$30*'By group'!BF$31</f>
        <v>4.3874142432344901E-2</v>
      </c>
      <c r="BG166" s="191">
        <f>prop_idu_part*Probability!BG166*'By group'!$BB$24*'By group'!BG$23+Probability!BG166*'By group'!$BB$30*'By group'!BG$31</f>
        <v>1.3399437636058793E-2</v>
      </c>
      <c r="BH166" s="191">
        <f>prop_idu_part*Probability!BH166*'By group'!$BB$24*'By group'!BH$23+Probability!BH166*'By group'!$BB$30*'By group'!BH$31</f>
        <v>1.0511294367149874E-2</v>
      </c>
      <c r="BI166" s="191">
        <f>prop_idu_part*Probability!BI166*'By group'!$BB$24*'By group'!BI$23+Probability!BI166*'By group'!$BB$30*'By group'!BI$31</f>
        <v>0</v>
      </c>
      <c r="BJ166" s="191">
        <f>prop_idu_part*Probability!BJ166*'By group'!$BB$24*'By group'!BJ$23+Probability!BJ166*'By group'!$BB$30*'By group'!BJ$31</f>
        <v>0</v>
      </c>
      <c r="BK166" s="191">
        <f>prop_idu_part*Probability!BK166*'By group'!$BB$24*'By group'!BK$23+Probability!BK166*'By group'!$BB$30*'By group'!BK$31</f>
        <v>0</v>
      </c>
      <c r="BL166" s="191">
        <f>prop_idu_part*Probability!BL166*'By group'!$BB$24*'By group'!BL$23+Probability!BL166*'By group'!$BB$30*'By group'!BL$31</f>
        <v>4.7684455844763454E-3</v>
      </c>
      <c r="BM166" s="191">
        <f>prop_idu_part*Probability!BM166*'By group'!$BB$24*'By group'!BM$23+Probability!BM166*'By group'!$BB$30*'By group'!BM$31</f>
        <v>2.3841737063024322E-3</v>
      </c>
      <c r="BN166" s="192">
        <f>prop_idu_part*Probability!BN166*'By group'!$BB$24*'By group'!BN$23+Probability!BN166*'By group'!$BB$30*'By group'!BN$31</f>
        <v>1.7351386678317107E-3</v>
      </c>
    </row>
    <row r="167" spans="1:66" x14ac:dyDescent="0.25">
      <c r="A167">
        <f t="shared" si="2"/>
        <v>81.5</v>
      </c>
      <c r="B167" s="190">
        <f>((1-(1-prop_idu_part)*SUMPRODUCT(Population!$BB167:$BN167,'By group'!$BB$27:$BN$27)*(1-prop_idu_male)/SUMPRODUCT(Population!$B167:$N167,'By group'!$B$27:$N$27))*Probability!O167*'By group'!$B$24*'By group'!O$23+(1-prop_idu_part)*SUMPRODUCT(Population!$BB167:$BN167,'By group'!$BB$27:$BN$27)*(1-prop_idu_male)/SUMPRODUCT(Population!$B167:$N167,'By group'!$B$27:$N$27)*Probability!BB167*'By group'!$B$24*'By group'!BB$23+Probability!AB167*Population!$DE167*(1-'By group'!AB$28*cond_eff)*'By group'!AB$23*prop_sw_use)*(1-Population!$DG167*circ_eff)</f>
        <v>0</v>
      </c>
      <c r="C167" s="191">
        <f>((1-(1-prop_idu_part)*SUMPRODUCT(Population!$BB167:$BN167,'By group'!$BB$27:$BN$27)*(1-prop_idu_male)/SUMPRODUCT(Population!$B167:$N167,'By group'!$B$27:$N$27))*Probability!P167*'By group'!$B$24*'By group'!P$23+(1-prop_idu_part)*SUMPRODUCT(Population!$BB167:$BN167,'By group'!$BB$27:$BN$27)*(1-prop_idu_male)/SUMPRODUCT(Population!$B167:$N167,'By group'!$B$27:$N$27)*Probability!BC167*'By group'!$B$24*'By group'!BC$23+Probability!AC167*Population!$DE167*(1-'By group'!AC$28*cond_eff)*'By group'!AC$23*prop_sw_use)*(1-Population!$DG167*circ_eff)</f>
        <v>2.3160223367871425E-3</v>
      </c>
      <c r="D167" s="191">
        <f>((1-(1-prop_idu_part)*SUMPRODUCT(Population!$BB167:$BN167,'By group'!$BB$27:$BN$27)*(1-prop_idu_male)/SUMPRODUCT(Population!$B167:$N167,'By group'!$B$27:$N$27))*Probability!Q167*'By group'!$B$24*'By group'!Q$23+(1-prop_idu_part)*SUMPRODUCT(Population!$BB167:$BN167,'By group'!$BB$27:$BN$27)*(1-prop_idu_male)/SUMPRODUCT(Population!$B167:$N167,'By group'!$B$27:$N$27)*Probability!BD167*'By group'!$B$24*'By group'!BD$23+Probability!AD167*Population!$DE167*(1-'By group'!AD$28*cond_eff)*'By group'!AD$23*prop_sw_use)*(1-Population!$DG167*circ_eff)</f>
        <v>3.3889532096825986E-3</v>
      </c>
      <c r="E167" s="191">
        <f>((1-(1-prop_idu_part)*SUMPRODUCT(Population!$BB167:$BN167,'By group'!$BB$27:$BN$27)*(1-prop_idu_male)/SUMPRODUCT(Population!$B167:$N167,'By group'!$B$27:$N$27))*Probability!R167*'By group'!$B$24*'By group'!R$23+(1-prop_idu_part)*SUMPRODUCT(Population!$BB167:$BN167,'By group'!$BB$27:$BN$27)*(1-prop_idu_male)/SUMPRODUCT(Population!$B167:$N167,'By group'!$B$27:$N$27)*Probability!BE167*'By group'!$B$24*'By group'!BE$23+Probability!AE167*Population!$DE167*(1-'By group'!AE$28*cond_eff)*'By group'!AE$23*prop_sw_use)*(1-Population!$DG167*circ_eff)</f>
        <v>3.9432916044853522E-3</v>
      </c>
      <c r="F167" s="191">
        <f>((1-(1-prop_idu_part)*SUMPRODUCT(Population!$BB167:$BN167,'By group'!$BB$27:$BN$27)*(1-prop_idu_male)/SUMPRODUCT(Population!$B167:$N167,'By group'!$B$27:$N$27))*Probability!S167*'By group'!$B$24*'By group'!S$23+(1-prop_idu_part)*SUMPRODUCT(Population!$BB167:$BN167,'By group'!$BB$27:$BN$27)*(1-prop_idu_male)/SUMPRODUCT(Population!$B167:$N167,'By group'!$B$27:$N$27)*Probability!BF167*'By group'!$B$24*'By group'!BF$23+Probability!AF167*Population!$DE167*(1-'By group'!AF$28*cond_eff)*'By group'!AF$23*prop_sw_use)*(1-Population!$DG167*circ_eff)</f>
        <v>2.1039084497511983E-3</v>
      </c>
      <c r="G167" s="191">
        <f>((1-(1-prop_idu_part)*SUMPRODUCT(Population!$BB167:$BN167,'By group'!$BB$27:$BN$27)*(1-prop_idu_male)/SUMPRODUCT(Population!$B167:$N167,'By group'!$B$27:$N$27))*Probability!T167*'By group'!$B$24*'By group'!T$23+(1-prop_idu_part)*SUMPRODUCT(Population!$BB167:$BN167,'By group'!$BB$27:$BN$27)*(1-prop_idu_male)/SUMPRODUCT(Population!$B167:$N167,'By group'!$B$27:$N$27)*Probability!BG167*'By group'!$B$24*'By group'!BG$23+Probability!AG167*Population!$DE167*(1-'By group'!AG$28*cond_eff)*'By group'!AG$23*prop_sw_use)*(1-Population!$DG167*circ_eff)</f>
        <v>1.2652513081111605E-3</v>
      </c>
      <c r="H167" s="191">
        <f>((1-(1-prop_idu_part)*SUMPRODUCT(Population!$BB167:$BN167,'By group'!$BB$27:$BN$27)*(1-prop_idu_male)/SUMPRODUCT(Population!$B167:$N167,'By group'!$B$27:$N$27))*Probability!U167*'By group'!$B$24*'By group'!U$23+(1-prop_idu_part)*SUMPRODUCT(Population!$BB167:$BN167,'By group'!$BB$27:$BN$27)*(1-prop_idu_male)/SUMPRODUCT(Population!$B167:$N167,'By group'!$B$27:$N$27)*Probability!BH167*'By group'!$B$24*'By group'!BH$23+Probability!AH167*Population!$DE167*(1-'By group'!AH$28*cond_eff)*'By group'!AH$23*prop_sw_use)*(1-Population!$DG167*circ_eff)</f>
        <v>1.0695286335306879E-3</v>
      </c>
      <c r="I167" s="191">
        <f>((1-(1-prop_idu_part)*SUMPRODUCT(Population!$BB167:$BN167,'By group'!$BB$27:$BN$27)*(1-prop_idu_male)/SUMPRODUCT(Population!$B167:$N167,'By group'!$B$27:$N$27))*Probability!V167*'By group'!$B$24*'By group'!V$23+(1-prop_idu_part)*SUMPRODUCT(Population!$BB167:$BN167,'By group'!$BB$27:$BN$27)*(1-prop_idu_male)/SUMPRODUCT(Population!$B167:$N167,'By group'!$B$27:$N$27)*Probability!BI167*'By group'!$B$24*'By group'!BI$23+Probability!AI167*Population!$DE167*(1-'By group'!AI$28*cond_eff)*'By group'!AI$23*prop_sw_use)*(1-Population!$DG167*circ_eff)</f>
        <v>0</v>
      </c>
      <c r="J167" s="191">
        <f>((1-(1-prop_idu_part)*SUMPRODUCT(Population!$BB167:$BN167,'By group'!$BB$27:$BN$27)*(1-prop_idu_male)/SUMPRODUCT(Population!$B167:$N167,'By group'!$B$27:$N$27))*Probability!W167*'By group'!$B$24*'By group'!W$23+(1-prop_idu_part)*SUMPRODUCT(Population!$BB167:$BN167,'By group'!$BB$27:$BN$27)*(1-prop_idu_male)/SUMPRODUCT(Population!$B167:$N167,'By group'!$B$27:$N$27)*Probability!BJ167*'By group'!$B$24*'By group'!BJ$23+Probability!AJ167*Population!$DE167*(1-'By group'!AJ$28*cond_eff)*'By group'!AJ$23*prop_sw_use)*(1-Population!$DG167*circ_eff)</f>
        <v>0</v>
      </c>
      <c r="K167" s="191">
        <f>((1-(1-prop_idu_part)*SUMPRODUCT(Population!$BB167:$BN167,'By group'!$BB$27:$BN$27)*(1-prop_idu_male)/SUMPRODUCT(Population!$B167:$N167,'By group'!$B$27:$N$27))*Probability!X167*'By group'!$B$24*'By group'!X$23+(1-prop_idu_part)*SUMPRODUCT(Population!$BB167:$BN167,'By group'!$BB$27:$BN$27)*(1-prop_idu_male)/SUMPRODUCT(Population!$B167:$N167,'By group'!$B$27:$N$27)*Probability!BK167*'By group'!$B$24*'By group'!BK$23+Probability!AK167*Population!$DE167*(1-'By group'!AK$28*cond_eff)*'By group'!AK$23*prop_sw_use)*(1-Population!$DG167*circ_eff)</f>
        <v>0</v>
      </c>
      <c r="L167" s="191">
        <f>((1-(1-prop_idu_part)*SUMPRODUCT(Population!$BB167:$BN167,'By group'!$BB$27:$BN$27)*(1-prop_idu_male)/SUMPRODUCT(Population!$B167:$N167,'By group'!$B$27:$N$27))*Probability!Y167*'By group'!$B$24*'By group'!Y$23+(1-prop_idu_part)*SUMPRODUCT(Population!$BB167:$BN167,'By group'!$BB$27:$BN$27)*(1-prop_idu_male)/SUMPRODUCT(Population!$B167:$N167,'By group'!$B$27:$N$27)*Probability!BL167*'By group'!$B$24*'By group'!BL$23+Probability!AL167*Population!$DE167*(1-'By group'!AL$28*cond_eff)*'By group'!AL$23*prop_sw_use)*(1-Population!$DG167*circ_eff)</f>
        <v>3.5843049089512365E-5</v>
      </c>
      <c r="M167" s="191">
        <f>((1-(1-prop_idu_part)*SUMPRODUCT(Population!$BB167:$BN167,'By group'!$BB$27:$BN$27)*(1-prop_idu_male)/SUMPRODUCT(Population!$B167:$N167,'By group'!$B$27:$N$27))*Probability!Z167*'By group'!$B$24*'By group'!Z$23+(1-prop_idu_part)*SUMPRODUCT(Population!$BB167:$BN167,'By group'!$BB$27:$BN$27)*(1-prop_idu_male)/SUMPRODUCT(Population!$B167:$N167,'By group'!$B$27:$N$27)*Probability!BM167*'By group'!$B$24*'By group'!BM$23+Probability!AM167*Population!$DE167*(1-'By group'!AM$28*cond_eff)*'By group'!AM$23*prop_sw_use)*(1-Population!$DG167*circ_eff)</f>
        <v>5.5903676843498115E-5</v>
      </c>
      <c r="N167" s="191">
        <f>((1-(1-prop_idu_part)*SUMPRODUCT(Population!$BB167:$BN167,'By group'!$BB$27:$BN$27)*(1-prop_idu_male)/SUMPRODUCT(Population!$B167:$N167,'By group'!$B$27:$N$27))*Probability!AA167*'By group'!$B$24*'By group'!AA$23+(1-prop_idu_part)*SUMPRODUCT(Population!$BB167:$BN167,'By group'!$BB$27:$BN$27)*(1-prop_idu_male)/SUMPRODUCT(Population!$B167:$N167,'By group'!$B$27:$N$27)*Probability!BN167*'By group'!$B$24*'By group'!BN$23+Probability!AN167*Population!$DE167*(1-'By group'!AN$28*cond_eff)*'By group'!AN$23*prop_sw_use)*(1-Population!$DG167*circ_eff)</f>
        <v>4.49063112604089E-5</v>
      </c>
      <c r="O167" s="190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group'!$BB$27:$BN$27)*prop_idu_male))*Probability!B167*Population!$DC167*(1-'By group'!O$28*'By group'!O$29)*'By group'!B$23+(1-prop_idu_part)*SUMPRODUCT(Population!$BB167:$BN167,'By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group'!$BB$27:$BN$27)*prop_idu_male)*Probability!BB167*Population!$DD167*(1-'By group'!BB$28*'By group'!BB$29)*'By group'!BB$23</f>
        <v>0</v>
      </c>
      <c r="P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group'!$BB$27:$BN$27)*prop_idu_male))*Probability!C167*Population!$DC167*(1-'By group'!P$28*'By group'!P$29)*'By group'!C$23+(1-prop_idu_part)*SUMPRODUCT(Population!$BB167:$BN167,'By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group'!$BB$27:$BN$27)*prop_idu_male)*Probability!BC167*Population!$DD167*(1-'By group'!BC$28*'By group'!BC$29)*'By group'!BC$23</f>
        <v>1.0725842829270144E-3</v>
      </c>
      <c r="Q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group'!$BB$27:$BN$27)*prop_idu_male))*Probability!D167*Population!$DC167*(1-'By group'!Q$28*'By group'!Q$29)*'By group'!D$23+(1-prop_idu_part)*SUMPRODUCT(Population!$BB167:$BN167,'By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group'!$BB$27:$BN$27)*prop_idu_male)*Probability!BD167*Population!$DD167*(1-'By group'!BD$28*'By group'!BD$29)*'By group'!BD$23</f>
        <v>1.564195812996915E-3</v>
      </c>
      <c r="R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group'!$BB$27:$BN$27)*prop_idu_male))*Probability!E167*Population!$DC167*(1-'By group'!R$28*'By group'!R$29)*'By group'!E$23+(1-prop_idu_part)*SUMPRODUCT(Population!$BB167:$BN167,'By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group'!$BB$27:$BN$27)*prop_idu_male)*Probability!BE167*Population!$DD167*(1-'By group'!BE$28*'By group'!BE$29)*'By group'!BE$23</f>
        <v>1.8114698537444976E-3</v>
      </c>
      <c r="S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group'!$BB$27:$BN$27)*prop_idu_male))*Probability!F167*Population!$DC167*(1-'By group'!S$28*'By group'!S$29)*'By group'!F$23+(1-prop_idu_part)*SUMPRODUCT(Population!$BB167:$BN167,'By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group'!$BB$27:$BN$27)*prop_idu_male)*Probability!BF167*Population!$DD167*(1-'By group'!BF$28*'By group'!BF$29)*'By group'!BF$23</f>
        <v>9.6301404412642549E-4</v>
      </c>
      <c r="T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group'!$BB$27:$BN$27)*prop_idu_male))*Probability!G167*Population!$DC167*(1-'By group'!T$28*'By group'!T$29)*'By group'!G$23+(1-prop_idu_part)*SUMPRODUCT(Population!$BB167:$BN167,'By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group'!$BB$27:$BN$27)*prop_idu_male)*Probability!BG167*Population!$DD167*(1-'By group'!BG$28*'By group'!BG$29)*'By group'!BG$23</f>
        <v>5.7762662722709321E-4</v>
      </c>
      <c r="U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group'!$BB$27:$BN$27)*prop_idu_male))*Probability!H167*Population!$DC167*(1-'By group'!U$28*'By group'!U$29)*'By group'!H$23+(1-prop_idu_part)*SUMPRODUCT(Population!$BB167:$BN167,'By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group'!$BB$27:$BN$27)*prop_idu_male)*Probability!BH167*Population!$DD167*(1-'By group'!BH$28*'By group'!BH$29)*'By group'!BH$23</f>
        <v>4.8601747062590602E-4</v>
      </c>
      <c r="V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group'!$BB$27:$BN$27)*prop_idu_male))*Probability!I167*Population!$DC167*(1-'By group'!V$28*'By group'!V$29)*'By group'!I$23+(1-prop_idu_part)*SUMPRODUCT(Population!$BB167:$BN167,'By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group'!$BB$27:$BN$27)*prop_idu_male)*Probability!BI167*Population!$DD167*(1-'By group'!BI$28*'By group'!BI$29)*'By group'!BI$23</f>
        <v>0</v>
      </c>
      <c r="W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group'!$BB$27:$BN$27)*prop_idu_male))*Probability!J167*Population!$DC167*(1-'By group'!W$28*'By group'!W$29)*'By group'!J$23+(1-prop_idu_part)*SUMPRODUCT(Population!$BB167:$BN167,'By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group'!$BB$27:$BN$27)*prop_idu_male)*Probability!BJ167*Population!$DD167*(1-'By group'!BJ$28*'By group'!BJ$29)*'By group'!BJ$23</f>
        <v>0</v>
      </c>
      <c r="X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group'!$BB$27:$BN$27)*prop_idu_male))*Probability!K167*Population!$DC167*(1-'By group'!X$28*'By group'!X$29)*'By group'!K$23+(1-prop_idu_part)*SUMPRODUCT(Population!$BB167:$BN167,'By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group'!$BB$27:$BN$27)*prop_idu_male)*Probability!BK167*Population!$DD167*(1-'By group'!BK$28*'By group'!BK$29)*'By group'!BK$23</f>
        <v>0</v>
      </c>
      <c r="Y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group'!$BB$27:$BN$27)*prop_idu_male))*Probability!L167*Population!$DC167*(1-'By group'!Y$28*'By group'!Y$29)*'By group'!L$23+(1-prop_idu_part)*SUMPRODUCT(Population!$BB167:$BN167,'By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group'!$BB$27:$BN$27)*prop_idu_male)*Probability!BL167*Population!$DD167*(1-'By group'!BL$28*'By group'!BL$29)*'By group'!BL$23</f>
        <v>1.6281568421716535E-5</v>
      </c>
      <c r="Z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group'!$BB$27:$BN$27)*prop_idu_male))*Probability!M167*Population!$DC167*(1-'By group'!Z$28*'By group'!Z$29)*'By group'!M$23+(1-prop_idu_part)*SUMPRODUCT(Population!$BB167:$BN167,'By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group'!$BB$27:$BN$27)*prop_idu_male)*Probability!BM167*Population!$DD167*(1-'By group'!BM$28*'By group'!BM$29)*'By group'!BM$23</f>
        <v>2.526079316930248E-5</v>
      </c>
      <c r="AA167" s="191">
        <f>(1-(1-prop_idu_part)*SUMPRODUCT(Population!$BB167:$BN167,'By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group'!$BB$27:$BN$27)*prop_idu_male))*Probability!N167*Population!$DC167*(1-'By group'!AA$28*'By group'!AA$29)*'By group'!N$23+(1-prop_idu_part)*SUMPRODUCT(Population!$BB167:$BN167,'By group'!$BB$27:$BN$27)*prop_idu_male/(SUMPRODUCT(Population!$B167:$N167,'By group'!$B$27:$N$27)-(1-prop_idu_part)*SUMPRODUCT(Population!$BB167:$BN167,'By group'!$BB$27:$BN$27)*(1-prop_idu_male)+(1-prop_idu_part)*SUMPRODUCT(Population!$BB167:$BN167,'By group'!$BB$27:$BN$27)*prop_idu_male)*Probability!BN167*Population!$DD167*(1-'By group'!BN$28*'By group'!BN$29)*'By group'!BN$23</f>
        <v>2.0165789092541906E-5</v>
      </c>
      <c r="AB167" s="229">
        <f>Probability!B167*'By group'!$AB$24*'By group'!B$23</f>
        <v>0</v>
      </c>
      <c r="AC167" s="229">
        <f>Probability!C167*'By group'!$AB$24*'By group'!C$23</f>
        <v>5.0179948030239965E-2</v>
      </c>
      <c r="AD167" s="229">
        <f>Probability!D167*'By group'!$AB$24*'By group'!D$23</f>
        <v>7.3181658414920581E-2</v>
      </c>
      <c r="AE167" s="229">
        <f>Probability!E167*'By group'!$AB$24*'By group'!E$23</f>
        <v>8.4753636234721985E-2</v>
      </c>
      <c r="AF167" s="229">
        <f>Probability!F167*'By group'!$AB$24*'By group'!F$23</f>
        <v>4.5057947171526863E-2</v>
      </c>
      <c r="AG167" s="229">
        <f>Probability!G167*'By group'!$AB$24*'By group'!G$23</f>
        <v>2.7026754766589372E-2</v>
      </c>
      <c r="AH167" s="229">
        <f>Probability!H167*'By group'!$AB$24*'By group'!H$23</f>
        <v>2.2741105746005224E-2</v>
      </c>
      <c r="AI167" s="229">
        <f>Probability!I167*'By group'!$AB$24*'By group'!I$23</f>
        <v>0</v>
      </c>
      <c r="AJ167" s="229">
        <f>Probability!J167*'By group'!$AB$24*'By group'!J$23</f>
        <v>0</v>
      </c>
      <c r="AK167" s="229">
        <f>Probability!K167*'By group'!$AB$24*'By group'!K$23</f>
        <v>0</v>
      </c>
      <c r="AL167" s="229">
        <f>Probability!L167*'By group'!$AB$24*'By group'!L$23</f>
        <v>7.6182796897982907E-4</v>
      </c>
      <c r="AM167" s="229">
        <f>Probability!M167*'By group'!$AB$24*'By group'!M$23</f>
        <v>1.1820105557868131E-3</v>
      </c>
      <c r="AN167" s="229">
        <f>Probability!N167*'By group'!$AB$24*'By group'!N$23</f>
        <v>9.436351673149983E-4</v>
      </c>
      <c r="AO167" s="40">
        <f>Probability!AO167*'By group'!$AO$24*'By group'!AO$23</f>
        <v>0</v>
      </c>
      <c r="AP167" s="42">
        <f>Probability!AP167*'By group'!$AO$24*'By group'!AP$23</f>
        <v>6.8855185376713573E-3</v>
      </c>
      <c r="AQ167" s="42">
        <f>Probability!AQ167*'By group'!$AO$24*'By group'!AQ$23</f>
        <v>1.0038820439847482E-2</v>
      </c>
      <c r="AR167" s="42">
        <f>Probability!AR167*'By group'!$AO$24*'By group'!AR$23</f>
        <v>1.1619804861256619E-2</v>
      </c>
      <c r="AS167" s="42">
        <f>Probability!AS167*'By group'!$AO$24*'By group'!AS$23</f>
        <v>6.1741745403445132E-3</v>
      </c>
      <c r="AT167" s="42">
        <f>Probability!AT167*'By group'!$AO$24*'By group'!AT$23</f>
        <v>3.70160952999291E-3</v>
      </c>
      <c r="AU167" s="42">
        <f>Probability!AU167*'By group'!$AO$24*'By group'!AU$23</f>
        <v>3.1110957859087655E-3</v>
      </c>
      <c r="AV167" s="42">
        <f>Probability!AV167*'By group'!$AO$24*'By group'!AV$23</f>
        <v>0</v>
      </c>
      <c r="AW167" s="42">
        <f>Probability!AW167*'By group'!$AO$24*'By group'!AW$23</f>
        <v>0</v>
      </c>
      <c r="AX167" s="42">
        <f>Probability!AX167*'By group'!$AO$24*'By group'!AX$23</f>
        <v>0</v>
      </c>
      <c r="AY167" s="42">
        <f>Probability!AY167*'By group'!$AO$24*'By group'!AY$23</f>
        <v>1.0421444604378828E-4</v>
      </c>
      <c r="AZ167" s="42">
        <f>Probability!AZ167*'By group'!$AO$24*'By group'!AZ$23</f>
        <v>1.6143114982282929E-4</v>
      </c>
      <c r="BA167" s="43">
        <f>Probability!BA167*'By group'!$AO$24*'By group'!BA$23</f>
        <v>1.2852128171905876E-4</v>
      </c>
      <c r="BB167" s="191">
        <f>prop_idu_part*Probability!BB167*'By group'!$BB$24*'By group'!BB$23+Probability!BB167*'By group'!$BB$30*'By group'!BB$31</f>
        <v>0</v>
      </c>
      <c r="BC167" s="191">
        <f>prop_idu_part*Probability!BC167*'By group'!$BB$24*'By group'!BC$23+Probability!BC167*'By group'!$BB$30*'By group'!BC$31</f>
        <v>5.8638711740193333E-2</v>
      </c>
      <c r="BD167" s="191">
        <f>prop_idu_part*Probability!BD167*'By group'!$BB$24*'By group'!BD$23+Probability!BD167*'By group'!$BB$30*'By group'!BD$31</f>
        <v>0.13716296226242519</v>
      </c>
      <c r="BE167" s="191">
        <f>prop_idu_part*Probability!BE167*'By group'!$BB$24*'By group'!BE$23+Probability!BE167*'By group'!$BB$30*'By group'!BE$31</f>
        <v>0.13420904231276778</v>
      </c>
      <c r="BF167" s="191">
        <f>prop_idu_part*Probability!BF167*'By group'!$BB$24*'By group'!BF$23+Probability!BF167*'By group'!$BB$30*'By group'!BF$31</f>
        <v>4.3874246294014256E-2</v>
      </c>
      <c r="BG167" s="191">
        <f>prop_idu_part*Probability!BG167*'By group'!$BB$24*'By group'!BG$23+Probability!BG167*'By group'!$BB$30*'By group'!BG$31</f>
        <v>1.3399480310789979E-2</v>
      </c>
      <c r="BH167" s="191">
        <f>prop_idu_part*Probability!BH167*'By group'!$BB$24*'By group'!BH$23+Probability!BH167*'By group'!$BB$30*'By group'!BH$31</f>
        <v>1.0511345307684463E-2</v>
      </c>
      <c r="BI167" s="191">
        <f>prop_idu_part*Probability!BI167*'By group'!$BB$24*'By group'!BI$23+Probability!BI167*'By group'!$BB$30*'By group'!BI$31</f>
        <v>0</v>
      </c>
      <c r="BJ167" s="191">
        <f>prop_idu_part*Probability!BJ167*'By group'!$BB$24*'By group'!BJ$23+Probability!BJ167*'By group'!$BB$30*'By group'!BJ$31</f>
        <v>0</v>
      </c>
      <c r="BK167" s="191">
        <f>prop_idu_part*Probability!BK167*'By group'!$BB$24*'By group'!BK$23+Probability!BK167*'By group'!$BB$30*'By group'!BK$31</f>
        <v>0</v>
      </c>
      <c r="BL167" s="191">
        <f>prop_idu_part*Probability!BL167*'By group'!$BB$24*'By group'!BL$23+Probability!BL167*'By group'!$BB$30*'By group'!BL$31</f>
        <v>4.7684694275153929E-3</v>
      </c>
      <c r="BM167" s="191">
        <f>prop_idu_part*Probability!BM167*'By group'!$BB$24*'By group'!BM$23+Probability!BM167*'By group'!$BB$30*'By group'!BM$31</f>
        <v>2.3841910899943665E-3</v>
      </c>
      <c r="BN167" s="192">
        <f>prop_idu_part*Probability!BN167*'By group'!$BB$24*'By group'!BN$23+Probability!BN167*'By group'!$BB$30*'By group'!BN$31</f>
        <v>1.7351570033648867E-3</v>
      </c>
    </row>
    <row r="168" spans="1:66" x14ac:dyDescent="0.25">
      <c r="A168">
        <f t="shared" si="2"/>
        <v>82</v>
      </c>
      <c r="B168" s="190">
        <f>((1-(1-prop_idu_part)*SUMPRODUCT(Population!$BB168:$BN168,'By group'!$BB$27:$BN$27)*(1-prop_idu_male)/SUMPRODUCT(Population!$B168:$N168,'By group'!$B$27:$N$27))*Probability!O168*'By group'!$B$24*'By group'!O$23+(1-prop_idu_part)*SUMPRODUCT(Population!$BB168:$BN168,'By group'!$BB$27:$BN$27)*(1-prop_idu_male)/SUMPRODUCT(Population!$B168:$N168,'By group'!$B$27:$N$27)*Probability!BB168*'By group'!$B$24*'By group'!BB$23+Probability!AB168*Population!$DE168*(1-'By group'!AB$28*cond_eff)*'By group'!AB$23*prop_sw_use)*(1-Population!$DG168*circ_eff)</f>
        <v>0</v>
      </c>
      <c r="C168" s="191">
        <f>((1-(1-prop_idu_part)*SUMPRODUCT(Population!$BB168:$BN168,'By group'!$BB$27:$BN$27)*(1-prop_idu_male)/SUMPRODUCT(Population!$B168:$N168,'By group'!$B$27:$N$27))*Probability!P168*'By group'!$B$24*'By group'!P$23+(1-prop_idu_part)*SUMPRODUCT(Population!$BB168:$BN168,'By group'!$BB$27:$BN$27)*(1-prop_idu_male)/SUMPRODUCT(Population!$B168:$N168,'By group'!$B$27:$N$27)*Probability!BC168*'By group'!$B$24*'By group'!BC$23+Probability!AC168*Population!$DE168*(1-'By group'!AC$28*cond_eff)*'By group'!AC$23*prop_sw_use)*(1-Population!$DG168*circ_eff)</f>
        <v>2.3160459526364182E-3</v>
      </c>
      <c r="D168" s="191">
        <f>((1-(1-prop_idu_part)*SUMPRODUCT(Population!$BB168:$BN168,'By group'!$BB$27:$BN$27)*(1-prop_idu_male)/SUMPRODUCT(Population!$B168:$N168,'By group'!$B$27:$N$27))*Probability!Q168*'By group'!$B$24*'By group'!Q$23+(1-prop_idu_part)*SUMPRODUCT(Population!$BB168:$BN168,'By group'!$BB$27:$BN$27)*(1-prop_idu_male)/SUMPRODUCT(Population!$B168:$N168,'By group'!$B$27:$N$27)*Probability!BD168*'By group'!$B$24*'By group'!BD$23+Probability!AD168*Population!$DE168*(1-'By group'!AD$28*cond_eff)*'By group'!AD$23*prop_sw_use)*(1-Population!$DG168*circ_eff)</f>
        <v>3.3889943598394557E-3</v>
      </c>
      <c r="E168" s="191">
        <f>((1-(1-prop_idu_part)*SUMPRODUCT(Population!$BB168:$BN168,'By group'!$BB$27:$BN$27)*(1-prop_idu_male)/SUMPRODUCT(Population!$B168:$N168,'By group'!$B$27:$N$27))*Probability!R168*'By group'!$B$24*'By group'!R$23+(1-prop_idu_part)*SUMPRODUCT(Population!$BB168:$BN168,'By group'!$BB$27:$BN$27)*(1-prop_idu_male)/SUMPRODUCT(Population!$B168:$N168,'By group'!$B$27:$N$27)*Probability!BE168*'By group'!$B$24*'By group'!BE$23+Probability!AE168*Population!$DE168*(1-'By group'!AE$28*cond_eff)*'By group'!AE$23*prop_sw_use)*(1-Population!$DG168*circ_eff)</f>
        <v>3.9433520886432323E-3</v>
      </c>
      <c r="F168" s="191">
        <f>((1-(1-prop_idu_part)*SUMPRODUCT(Population!$BB168:$BN168,'By group'!$BB$27:$BN$27)*(1-prop_idu_male)/SUMPRODUCT(Population!$B168:$N168,'By group'!$B$27:$N$27))*Probability!S168*'By group'!$B$24*'By group'!S$23+(1-prop_idu_part)*SUMPRODUCT(Population!$BB168:$BN168,'By group'!$BB$27:$BN$27)*(1-prop_idu_male)/SUMPRODUCT(Population!$B168:$N168,'By group'!$B$27:$N$27)*Probability!BF168*'By group'!$B$24*'By group'!BF$23+Probability!AF168*Population!$DE168*(1-'By group'!AF$28*cond_eff)*'By group'!AF$23*prop_sw_use)*(1-Population!$DG168*circ_eff)</f>
        <v>2.1039466086366738E-3</v>
      </c>
      <c r="G168" s="191">
        <f>((1-(1-prop_idu_part)*SUMPRODUCT(Population!$BB168:$BN168,'By group'!$BB$27:$BN$27)*(1-prop_idu_male)/SUMPRODUCT(Population!$B168:$N168,'By group'!$B$27:$N$27))*Probability!T168*'By group'!$B$24*'By group'!T$23+(1-prop_idu_part)*SUMPRODUCT(Population!$BB168:$BN168,'By group'!$BB$27:$BN$27)*(1-prop_idu_male)/SUMPRODUCT(Population!$B168:$N168,'By group'!$B$27:$N$27)*Probability!BG168*'By group'!$B$24*'By group'!BG$23+Probability!AG168*Population!$DE168*(1-'By group'!AG$28*cond_eff)*'By group'!AG$23*prop_sw_use)*(1-Population!$DG168*circ_eff)</f>
        <v>1.2652772043934063E-3</v>
      </c>
      <c r="H168" s="191">
        <f>((1-(1-prop_idu_part)*SUMPRODUCT(Population!$BB168:$BN168,'By group'!$BB$27:$BN$27)*(1-prop_idu_male)/SUMPRODUCT(Population!$B168:$N168,'By group'!$B$27:$N$27))*Probability!U168*'By group'!$B$24*'By group'!U$23+(1-prop_idu_part)*SUMPRODUCT(Population!$BB168:$BN168,'By group'!$BB$27:$BN$27)*(1-prop_idu_male)/SUMPRODUCT(Population!$B168:$N168,'By group'!$B$27:$N$27)*Probability!BH168*'By group'!$B$24*'By group'!BH$23+Probability!AH168*Population!$DE168*(1-'By group'!AH$28*cond_eff)*'By group'!AH$23*prop_sw_use)*(1-Population!$DG168*circ_eff)</f>
        <v>1.0695558105467315E-3</v>
      </c>
      <c r="I168" s="191">
        <f>((1-(1-prop_idu_part)*SUMPRODUCT(Population!$BB168:$BN168,'By group'!$BB$27:$BN$27)*(1-prop_idu_male)/SUMPRODUCT(Population!$B168:$N168,'By group'!$B$27:$N$27))*Probability!V168*'By group'!$B$24*'By group'!V$23+(1-prop_idu_part)*SUMPRODUCT(Population!$BB168:$BN168,'By group'!$BB$27:$BN$27)*(1-prop_idu_male)/SUMPRODUCT(Population!$B168:$N168,'By group'!$B$27:$N$27)*Probability!BI168*'By group'!$B$24*'By group'!BI$23+Probability!AI168*Population!$DE168*(1-'By group'!AI$28*cond_eff)*'By group'!AI$23*prop_sw_use)*(1-Population!$DG168*circ_eff)</f>
        <v>0</v>
      </c>
      <c r="J168" s="191">
        <f>((1-(1-prop_idu_part)*SUMPRODUCT(Population!$BB168:$BN168,'By group'!$BB$27:$BN$27)*(1-prop_idu_male)/SUMPRODUCT(Population!$B168:$N168,'By group'!$B$27:$N$27))*Probability!W168*'By group'!$B$24*'By group'!W$23+(1-prop_idu_part)*SUMPRODUCT(Population!$BB168:$BN168,'By group'!$BB$27:$BN$27)*(1-prop_idu_male)/SUMPRODUCT(Population!$B168:$N168,'By group'!$B$27:$N$27)*Probability!BJ168*'By group'!$B$24*'By group'!BJ$23+Probability!AJ168*Population!$DE168*(1-'By group'!AJ$28*cond_eff)*'By group'!AJ$23*prop_sw_use)*(1-Population!$DG168*circ_eff)</f>
        <v>0</v>
      </c>
      <c r="K168" s="191">
        <f>((1-(1-prop_idu_part)*SUMPRODUCT(Population!$BB168:$BN168,'By group'!$BB$27:$BN$27)*(1-prop_idu_male)/SUMPRODUCT(Population!$B168:$N168,'By group'!$B$27:$N$27))*Probability!X168*'By group'!$B$24*'By group'!X$23+(1-prop_idu_part)*SUMPRODUCT(Population!$BB168:$BN168,'By group'!$BB$27:$BN$27)*(1-prop_idu_male)/SUMPRODUCT(Population!$B168:$N168,'By group'!$B$27:$N$27)*Probability!BK168*'By group'!$B$24*'By group'!BK$23+Probability!AK168*Population!$DE168*(1-'By group'!AK$28*cond_eff)*'By group'!AK$23*prop_sw_use)*(1-Population!$DG168*circ_eff)</f>
        <v>0</v>
      </c>
      <c r="L168" s="191">
        <f>((1-(1-prop_idu_part)*SUMPRODUCT(Population!$BB168:$BN168,'By group'!$BB$27:$BN$27)*(1-prop_idu_male)/SUMPRODUCT(Population!$B168:$N168,'By group'!$B$27:$N$27))*Probability!Y168*'By group'!$B$24*'By group'!Y$23+(1-prop_idu_part)*SUMPRODUCT(Population!$BB168:$BN168,'By group'!$BB$27:$BN$27)*(1-prop_idu_male)/SUMPRODUCT(Population!$B168:$N168,'By group'!$B$27:$N$27)*Probability!BL168*'By group'!$B$24*'By group'!BL$23+Probability!AL168*Population!$DE168*(1-'By group'!AL$28*cond_eff)*'By group'!AL$23*prop_sw_use)*(1-Population!$DG168*circ_eff)</f>
        <v>3.5843974335715545E-5</v>
      </c>
      <c r="M168" s="191">
        <f>((1-(1-prop_idu_part)*SUMPRODUCT(Population!$BB168:$BN168,'By group'!$BB$27:$BN$27)*(1-prop_idu_male)/SUMPRODUCT(Population!$B168:$N168,'By group'!$B$27:$N$27))*Probability!Z168*'By group'!$B$24*'By group'!Z$23+(1-prop_idu_part)*SUMPRODUCT(Population!$BB168:$BN168,'By group'!$BB$27:$BN$27)*(1-prop_idu_male)/SUMPRODUCT(Population!$B168:$N168,'By group'!$B$27:$N$27)*Probability!BM168*'By group'!$B$24*'By group'!BM$23+Probability!AM168*Population!$DE168*(1-'By group'!AM$28*cond_eff)*'By group'!AM$23*prop_sw_use)*(1-Population!$DG168*circ_eff)</f>
        <v>5.5905492025732861E-5</v>
      </c>
      <c r="N168" s="191">
        <f>((1-(1-prop_idu_part)*SUMPRODUCT(Population!$BB168:$BN168,'By group'!$BB$27:$BN$27)*(1-prop_idu_male)/SUMPRODUCT(Population!$B168:$N168,'By group'!$B$27:$N$27))*Probability!AA168*'By group'!$B$24*'By group'!AA$23+(1-prop_idu_part)*SUMPRODUCT(Population!$BB168:$BN168,'By group'!$BB$27:$BN$27)*(1-prop_idu_male)/SUMPRODUCT(Population!$B168:$N168,'By group'!$B$27:$N$27)*Probability!BN168*'By group'!$B$24*'By group'!BN$23+Probability!AN168*Population!$DE168*(1-'By group'!AN$28*cond_eff)*'By group'!AN$23*prop_sw_use)*(1-Population!$DG168*circ_eff)</f>
        <v>4.4908212274844794E-5</v>
      </c>
      <c r="O168" s="190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group'!$BB$27:$BN$27)*prop_idu_male))*Probability!B168*Population!$DC168*(1-'By group'!O$28*'By group'!O$29)*'By group'!B$23+(1-prop_idu_part)*SUMPRODUCT(Population!$BB168:$BN168,'By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group'!$BB$27:$BN$27)*prop_idu_male)*Probability!BB168*Population!$DD168*(1-'By group'!BB$28*'By group'!BB$29)*'By group'!BB$23</f>
        <v>0</v>
      </c>
      <c r="P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group'!$BB$27:$BN$27)*prop_idu_male))*Probability!C168*Population!$DC168*(1-'By group'!P$28*'By group'!P$29)*'By group'!C$23+(1-prop_idu_part)*SUMPRODUCT(Population!$BB168:$BN168,'By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group'!$BB$27:$BN$27)*prop_idu_male)*Probability!BC168*Population!$DD168*(1-'By group'!BC$28*'By group'!BC$29)*'By group'!BC$23</f>
        <v>1.0725948664710564E-3</v>
      </c>
      <c r="Q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group'!$BB$27:$BN$27)*prop_idu_male))*Probability!D168*Population!$DC168*(1-'By group'!Q$28*'By group'!Q$29)*'By group'!D$23+(1-prop_idu_part)*SUMPRODUCT(Population!$BB168:$BN168,'By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group'!$BB$27:$BN$27)*prop_idu_male)*Probability!BD168*Population!$DD168*(1-'By group'!BD$28*'By group'!BD$29)*'By group'!BD$23</f>
        <v>1.5642146240883086E-3</v>
      </c>
      <c r="R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group'!$BB$27:$BN$27)*prop_idu_male))*Probability!E168*Population!$DC168*(1-'By group'!R$28*'By group'!R$29)*'By group'!E$23+(1-prop_idu_part)*SUMPRODUCT(Population!$BB168:$BN168,'By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group'!$BB$27:$BN$27)*prop_idu_male)*Probability!BE168*Population!$DD168*(1-'By group'!BE$28*'By group'!BE$29)*'By group'!BE$23</f>
        <v>1.8114980048432176E-3</v>
      </c>
      <c r="S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group'!$BB$27:$BN$27)*prop_idu_male))*Probability!F168*Population!$DC168*(1-'By group'!S$28*'By group'!S$29)*'By group'!F$23+(1-prop_idu_part)*SUMPRODUCT(Population!$BB168:$BN168,'By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group'!$BB$27:$BN$27)*prop_idu_male)*Probability!BF168*Population!$DD168*(1-'By group'!BF$28*'By group'!BF$29)*'By group'!BF$23</f>
        <v>9.6303195381179272E-4</v>
      </c>
      <c r="T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group'!$BB$27:$BN$27)*prop_idu_male))*Probability!G168*Population!$DC168*(1-'By group'!T$28*'By group'!T$29)*'By group'!G$23+(1-prop_idu_part)*SUMPRODUCT(Population!$BB168:$BN168,'By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group'!$BB$27:$BN$27)*prop_idu_male)*Probability!BG168*Population!$DD168*(1-'By group'!BG$28*'By group'!BG$29)*'By group'!BG$23</f>
        <v>5.7763882594176572E-4</v>
      </c>
      <c r="U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group'!$BB$27:$BN$27)*prop_idu_male))*Probability!H168*Population!$DC168*(1-'By group'!U$28*'By group'!U$29)*'By group'!H$23+(1-prop_idu_part)*SUMPRODUCT(Population!$BB168:$BN168,'By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group'!$BB$27:$BN$27)*prop_idu_male)*Probability!BH168*Population!$DD168*(1-'By group'!BH$28*'By group'!BH$29)*'By group'!BH$23</f>
        <v>4.8603029620805074E-4</v>
      </c>
      <c r="V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group'!$BB$27:$BN$27)*prop_idu_male))*Probability!I168*Population!$DC168*(1-'By group'!V$28*'By group'!V$29)*'By group'!I$23+(1-prop_idu_part)*SUMPRODUCT(Population!$BB168:$BN168,'By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group'!$BB$27:$BN$27)*prop_idu_male)*Probability!BI168*Population!$DD168*(1-'By group'!BI$28*'By group'!BI$29)*'By group'!BI$23</f>
        <v>0</v>
      </c>
      <c r="W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group'!$BB$27:$BN$27)*prop_idu_male))*Probability!J168*Population!$DC168*(1-'By group'!W$28*'By group'!W$29)*'By group'!J$23+(1-prop_idu_part)*SUMPRODUCT(Population!$BB168:$BN168,'By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group'!$BB$27:$BN$27)*prop_idu_male)*Probability!BJ168*Population!$DD168*(1-'By group'!BJ$28*'By group'!BJ$29)*'By group'!BJ$23</f>
        <v>0</v>
      </c>
      <c r="X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group'!$BB$27:$BN$27)*prop_idu_male))*Probability!K168*Population!$DC168*(1-'By group'!X$28*'By group'!X$29)*'By group'!K$23+(1-prop_idu_part)*SUMPRODUCT(Population!$BB168:$BN168,'By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group'!$BB$27:$BN$27)*prop_idu_male)*Probability!BK168*Population!$DD168*(1-'By group'!BK$28*'By group'!BK$29)*'By group'!BK$23</f>
        <v>0</v>
      </c>
      <c r="Y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group'!$BB$27:$BN$27)*prop_idu_male))*Probability!L168*Population!$DC168*(1-'By group'!Y$28*'By group'!Y$29)*'By group'!L$23+(1-prop_idu_part)*SUMPRODUCT(Population!$BB168:$BN168,'By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group'!$BB$27:$BN$27)*prop_idu_male)*Probability!BL168*Population!$DD168*(1-'By group'!BL$28*'By group'!BL$29)*'By group'!BL$23</f>
        <v>1.628200549730964E-5</v>
      </c>
      <c r="Z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group'!$BB$27:$BN$27)*prop_idu_male))*Probability!M168*Population!$DC168*(1-'By group'!Z$28*'By group'!Z$29)*'By group'!M$23+(1-prop_idu_part)*SUMPRODUCT(Population!$BB168:$BN168,'By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group'!$BB$27:$BN$27)*prop_idu_male)*Probability!BM168*Population!$DD168*(1-'By group'!BM$28*'By group'!BM$29)*'By group'!BM$23</f>
        <v>2.526164950198009E-5</v>
      </c>
      <c r="AA168" s="191">
        <f>(1-(1-prop_idu_part)*SUMPRODUCT(Population!$BB168:$BN168,'By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group'!$BB$27:$BN$27)*prop_idu_male))*Probability!N168*Population!$DC168*(1-'By group'!AA$28*'By group'!AA$29)*'By group'!N$23+(1-prop_idu_part)*SUMPRODUCT(Population!$BB168:$BN168,'By group'!$BB$27:$BN$27)*prop_idu_male/(SUMPRODUCT(Population!$B168:$N168,'By group'!$B$27:$N$27)-(1-prop_idu_part)*SUMPRODUCT(Population!$BB168:$BN168,'By group'!$BB$27:$BN$27)*(1-prop_idu_male)+(1-prop_idu_part)*SUMPRODUCT(Population!$BB168:$BN168,'By group'!$BB$27:$BN$27)*prop_idu_male)*Probability!BN168*Population!$DD168*(1-'By group'!BN$28*'By group'!BN$29)*'By group'!BN$23</f>
        <v>2.0166678800775842E-5</v>
      </c>
      <c r="AB168" s="229">
        <f>Probability!B168*'By group'!$AB$24*'By group'!B$23</f>
        <v>0</v>
      </c>
      <c r="AC168" s="229">
        <f>Probability!C168*'By group'!$AB$24*'By group'!C$23</f>
        <v>5.0180699242938706E-2</v>
      </c>
      <c r="AD168" s="229">
        <f>Probability!D168*'By group'!$AB$24*'By group'!D$23</f>
        <v>7.3182911977797777E-2</v>
      </c>
      <c r="AE168" s="229">
        <f>Probability!E168*'By group'!$AB$24*'By group'!E$23</f>
        <v>8.4755385930865679E-2</v>
      </c>
      <c r="AF168" s="229">
        <f>Probability!F168*'By group'!$AB$24*'By group'!F$23</f>
        <v>4.5059015136842191E-2</v>
      </c>
      <c r="AG168" s="229">
        <f>Probability!G168*'By group'!$AB$24*'By group'!G$23</f>
        <v>2.7027463505282151E-2</v>
      </c>
      <c r="AH168" s="229">
        <f>Probability!H168*'By group'!$AB$24*'By group'!H$23</f>
        <v>2.2741821975251628E-2</v>
      </c>
      <c r="AI168" s="229">
        <f>Probability!I168*'By group'!$AB$24*'By group'!I$23</f>
        <v>0</v>
      </c>
      <c r="AJ168" s="229">
        <f>Probability!J168*'By group'!$AB$24*'By group'!J$23</f>
        <v>0</v>
      </c>
      <c r="AK168" s="229">
        <f>Probability!K168*'By group'!$AB$24*'By group'!K$23</f>
        <v>0</v>
      </c>
      <c r="AL168" s="229">
        <f>Probability!L168*'By group'!$AB$24*'By group'!L$23</f>
        <v>7.6185230988488483E-4</v>
      </c>
      <c r="AM168" s="229">
        <f>Probability!M168*'By group'!$AB$24*'By group'!M$23</f>
        <v>1.1820566619536595E-3</v>
      </c>
      <c r="AN168" s="229">
        <f>Probability!N168*'By group'!$AB$24*'By group'!N$23</f>
        <v>9.4368162059407042E-4</v>
      </c>
      <c r="AO168" s="40">
        <f>Probability!AO168*'By group'!$AO$24*'By group'!AO$23</f>
        <v>0</v>
      </c>
      <c r="AP168" s="42">
        <f>Probability!AP168*'By group'!$AO$24*'By group'!AP$23</f>
        <v>6.8878878351208176E-3</v>
      </c>
      <c r="AQ168" s="42">
        <f>Probability!AQ168*'By group'!$AO$24*'By group'!AQ$23</f>
        <v>1.0042506078095219E-2</v>
      </c>
      <c r="AR168" s="42">
        <f>Probability!AR168*'By group'!$AO$24*'By group'!AR$23</f>
        <v>1.1624519179610668E-2</v>
      </c>
      <c r="AS168" s="42">
        <f>Probability!AS168*'By group'!$AO$24*'By group'!AS$23</f>
        <v>6.176890646392522E-3</v>
      </c>
      <c r="AT168" s="42">
        <f>Probability!AT168*'By group'!$AO$24*'By group'!AT$23</f>
        <v>3.7033437767993323E-3</v>
      </c>
      <c r="AU168" s="42">
        <f>Probability!AU168*'By group'!$AO$24*'By group'!AU$23</f>
        <v>3.1127436019417684E-3</v>
      </c>
      <c r="AV168" s="42">
        <f>Probability!AV168*'By group'!$AO$24*'By group'!AV$23</f>
        <v>0</v>
      </c>
      <c r="AW168" s="42">
        <f>Probability!AW168*'By group'!$AO$24*'By group'!AW$23</f>
        <v>0</v>
      </c>
      <c r="AX168" s="42">
        <f>Probability!AX168*'By group'!$AO$24*'By group'!AX$23</f>
        <v>0</v>
      </c>
      <c r="AY168" s="42">
        <f>Probability!AY168*'By group'!$AO$24*'By group'!AY$23</f>
        <v>1.0427013401387578E-4</v>
      </c>
      <c r="AZ168" s="42">
        <f>Probability!AZ168*'By group'!$AO$24*'By group'!AZ$23</f>
        <v>1.6153066621812936E-4</v>
      </c>
      <c r="BA168" s="43">
        <f>Probability!BA168*'By group'!$AO$24*'By group'!BA$23</f>
        <v>1.2861664198855692E-4</v>
      </c>
      <c r="BB168" s="191">
        <f>prop_idu_part*Probability!BB168*'By group'!$BB$24*'By group'!BB$23+Probability!BB168*'By group'!$BB$30*'By group'!BB$31</f>
        <v>0</v>
      </c>
      <c r="BC168" s="191">
        <f>prop_idu_part*Probability!BC168*'By group'!$BB$24*'By group'!BC$23+Probability!BC168*'By group'!$BB$30*'By group'!BC$31</f>
        <v>5.8638685716119396E-2</v>
      </c>
      <c r="BD168" s="191">
        <f>prop_idu_part*Probability!BD168*'By group'!$BB$24*'By group'!BD$23+Probability!BD168*'By group'!$BB$30*'By group'!BD$31</f>
        <v>0.13716299331508111</v>
      </c>
      <c r="BE168" s="191">
        <f>prop_idu_part*Probability!BE168*'By group'!$BB$24*'By group'!BE$23+Probability!BE168*'By group'!$BB$30*'By group'!BE$31</f>
        <v>0.13420921928972715</v>
      </c>
      <c r="BF168" s="191">
        <f>prop_idu_part*Probability!BF168*'By group'!$BB$24*'By group'!BF$23+Probability!BF168*'By group'!$BB$30*'By group'!BF$31</f>
        <v>4.3874346670978961E-2</v>
      </c>
      <c r="BG168" s="191">
        <f>prop_idu_part*Probability!BG168*'By group'!$BB$24*'By group'!BG$23+Probability!BG168*'By group'!$BB$30*'By group'!BG$31</f>
        <v>1.3399521564911119E-2</v>
      </c>
      <c r="BH168" s="191">
        <f>prop_idu_part*Probability!BH168*'By group'!$BB$24*'By group'!BH$23+Probability!BH168*'By group'!$BB$30*'By group'!BH$31</f>
        <v>1.0511394586573689E-2</v>
      </c>
      <c r="BI168" s="191">
        <f>prop_idu_part*Probability!BI168*'By group'!$BB$24*'By group'!BI$23+Probability!BI168*'By group'!$BB$30*'By group'!BI$31</f>
        <v>0</v>
      </c>
      <c r="BJ168" s="191">
        <f>prop_idu_part*Probability!BJ168*'By group'!$BB$24*'By group'!BJ$23+Probability!BJ168*'By group'!$BB$30*'By group'!BJ$31</f>
        <v>0</v>
      </c>
      <c r="BK168" s="191">
        <f>prop_idu_part*Probability!BK168*'By group'!$BB$24*'By group'!BK$23+Probability!BK168*'By group'!$BB$30*'By group'!BK$31</f>
        <v>0</v>
      </c>
      <c r="BL168" s="191">
        <f>prop_idu_part*Probability!BL168*'By group'!$BB$24*'By group'!BL$23+Probability!BL168*'By group'!$BB$30*'By group'!BL$31</f>
        <v>4.7684924885996001E-3</v>
      </c>
      <c r="BM168" s="191">
        <f>prop_idu_part*Probability!BM168*'By group'!$BB$24*'By group'!BM$23+Probability!BM168*'By group'!$BB$30*'By group'!BM$31</f>
        <v>2.3842079145101006E-3</v>
      </c>
      <c r="BN168" s="192">
        <f>prop_idu_part*Probability!BN168*'By group'!$BB$24*'By group'!BN$23+Probability!BN168*'By group'!$BB$30*'By group'!BN$31</f>
        <v>1.7351747791401115E-3</v>
      </c>
    </row>
    <row r="169" spans="1:66" x14ac:dyDescent="0.25">
      <c r="A169">
        <f t="shared" si="2"/>
        <v>82.5</v>
      </c>
      <c r="B169" s="190">
        <f>((1-(1-prop_idu_part)*SUMPRODUCT(Population!$BB169:$BN169,'By group'!$BB$27:$BN$27)*(1-prop_idu_male)/SUMPRODUCT(Population!$B169:$N169,'By group'!$B$27:$N$27))*Probability!O169*'By group'!$B$24*'By group'!O$23+(1-prop_idu_part)*SUMPRODUCT(Population!$BB169:$BN169,'By group'!$BB$27:$BN$27)*(1-prop_idu_male)/SUMPRODUCT(Population!$B169:$N169,'By group'!$B$27:$N$27)*Probability!BB169*'By group'!$B$24*'By group'!BB$23+Probability!AB169*Population!$DE169*(1-'By group'!AB$28*cond_eff)*'By group'!AB$23*prop_sw_use)*(1-Population!$DG169*circ_eff)</f>
        <v>0</v>
      </c>
      <c r="C169" s="191">
        <f>((1-(1-prop_idu_part)*SUMPRODUCT(Population!$BB169:$BN169,'By group'!$BB$27:$BN$27)*(1-prop_idu_male)/SUMPRODUCT(Population!$B169:$N169,'By group'!$B$27:$N$27))*Probability!P169*'By group'!$B$24*'By group'!P$23+(1-prop_idu_part)*SUMPRODUCT(Population!$BB169:$BN169,'By group'!$BB$27:$BN$27)*(1-prop_idu_male)/SUMPRODUCT(Population!$B169:$N169,'By group'!$B$27:$N$27)*Probability!BC169*'By group'!$B$24*'By group'!BC$23+Probability!AC169*Population!$DE169*(1-'By group'!AC$28*cond_eff)*'By group'!AC$23*prop_sw_use)*(1-Population!$DG169*circ_eff)</f>
        <v>2.3160687820860748E-3</v>
      </c>
      <c r="D169" s="191">
        <f>((1-(1-prop_idu_part)*SUMPRODUCT(Population!$BB169:$BN169,'By group'!$BB$27:$BN$27)*(1-prop_idu_male)/SUMPRODUCT(Population!$B169:$N169,'By group'!$B$27:$N$27))*Probability!Q169*'By group'!$B$24*'By group'!Q$23+(1-prop_idu_part)*SUMPRODUCT(Population!$BB169:$BN169,'By group'!$BB$27:$BN$27)*(1-prop_idu_male)/SUMPRODUCT(Population!$B169:$N169,'By group'!$B$27:$N$27)*Probability!BD169*'By group'!$B$24*'By group'!BD$23+Probability!AD169*Population!$DE169*(1-'By group'!AD$28*cond_eff)*'By group'!AD$23*prop_sw_use)*(1-Population!$DG169*circ_eff)</f>
        <v>3.3890341484195553E-3</v>
      </c>
      <c r="E169" s="191">
        <f>((1-(1-prop_idu_part)*SUMPRODUCT(Population!$BB169:$BN169,'By group'!$BB$27:$BN$27)*(1-prop_idu_male)/SUMPRODUCT(Population!$B169:$N169,'By group'!$B$27:$N$27))*Probability!R169*'By group'!$B$24*'By group'!R$23+(1-prop_idu_part)*SUMPRODUCT(Population!$BB169:$BN169,'By group'!$BB$27:$BN$27)*(1-prop_idu_male)/SUMPRODUCT(Population!$B169:$N169,'By group'!$B$27:$N$27)*Probability!BE169*'By group'!$B$24*'By group'!BE$23+Probability!AE169*Population!$DE169*(1-'By group'!AE$28*cond_eff)*'By group'!AE$23*prop_sw_use)*(1-Population!$DG169*circ_eff)</f>
        <v>3.9434105834961364E-3</v>
      </c>
      <c r="F169" s="191">
        <f>((1-(1-prop_idu_part)*SUMPRODUCT(Population!$BB169:$BN169,'By group'!$BB$27:$BN$27)*(1-prop_idu_male)/SUMPRODUCT(Population!$B169:$N169,'By group'!$B$27:$N$27))*Probability!S169*'By group'!$B$24*'By group'!S$23+(1-prop_idu_part)*SUMPRODUCT(Population!$BB169:$BN169,'By group'!$BB$27:$BN$27)*(1-prop_idu_male)/SUMPRODUCT(Population!$B169:$N169,'By group'!$B$27:$N$27)*Probability!BF169*'By group'!$B$24*'By group'!BF$23+Probability!AF169*Population!$DE169*(1-'By group'!AF$28*cond_eff)*'By group'!AF$23*prop_sw_use)*(1-Population!$DG169*circ_eff)</f>
        <v>2.1039835160292075E-3</v>
      </c>
      <c r="G169" s="191">
        <f>((1-(1-prop_idu_part)*SUMPRODUCT(Population!$BB169:$BN169,'By group'!$BB$27:$BN$27)*(1-prop_idu_male)/SUMPRODUCT(Population!$B169:$N169,'By group'!$B$27:$N$27))*Probability!T169*'By group'!$B$24*'By group'!T$23+(1-prop_idu_part)*SUMPRODUCT(Population!$BB169:$BN169,'By group'!$BB$27:$BN$27)*(1-prop_idu_male)/SUMPRODUCT(Population!$B169:$N169,'By group'!$B$27:$N$27)*Probability!BG169*'By group'!$B$24*'By group'!BG$23+Probability!AG169*Population!$DE169*(1-'By group'!AG$28*cond_eff)*'By group'!AG$23*prop_sw_use)*(1-Population!$DG169*circ_eff)</f>
        <v>1.2653022528942861E-3</v>
      </c>
      <c r="H169" s="191">
        <f>((1-(1-prop_idu_part)*SUMPRODUCT(Population!$BB169:$BN169,'By group'!$BB$27:$BN$27)*(1-prop_idu_male)/SUMPRODUCT(Population!$B169:$N169,'By group'!$B$27:$N$27))*Probability!U169*'By group'!$B$24*'By group'!U$23+(1-prop_idu_part)*SUMPRODUCT(Population!$BB169:$BN169,'By group'!$BB$27:$BN$27)*(1-prop_idu_male)/SUMPRODUCT(Population!$B169:$N169,'By group'!$B$27:$N$27)*Probability!BH169*'By group'!$B$24*'By group'!BH$23+Probability!AH169*Population!$DE169*(1-'By group'!AH$28*cond_eff)*'By group'!AH$23*prop_sw_use)*(1-Population!$DG169*circ_eff)</f>
        <v>1.0695821053711575E-3</v>
      </c>
      <c r="I169" s="191">
        <f>((1-(1-prop_idu_part)*SUMPRODUCT(Population!$BB169:$BN169,'By group'!$BB$27:$BN$27)*(1-prop_idu_male)/SUMPRODUCT(Population!$B169:$N169,'By group'!$B$27:$N$27))*Probability!V169*'By group'!$B$24*'By group'!V$23+(1-prop_idu_part)*SUMPRODUCT(Population!$BB169:$BN169,'By group'!$BB$27:$BN$27)*(1-prop_idu_male)/SUMPRODUCT(Population!$B169:$N169,'By group'!$B$27:$N$27)*Probability!BI169*'By group'!$B$24*'By group'!BI$23+Probability!AI169*Population!$DE169*(1-'By group'!AI$28*cond_eff)*'By group'!AI$23*prop_sw_use)*(1-Population!$DG169*circ_eff)</f>
        <v>0</v>
      </c>
      <c r="J169" s="191">
        <f>((1-(1-prop_idu_part)*SUMPRODUCT(Population!$BB169:$BN169,'By group'!$BB$27:$BN$27)*(1-prop_idu_male)/SUMPRODUCT(Population!$B169:$N169,'By group'!$B$27:$N$27))*Probability!W169*'By group'!$B$24*'By group'!W$23+(1-prop_idu_part)*SUMPRODUCT(Population!$BB169:$BN169,'By group'!$BB$27:$BN$27)*(1-prop_idu_male)/SUMPRODUCT(Population!$B169:$N169,'By group'!$B$27:$N$27)*Probability!BJ169*'By group'!$B$24*'By group'!BJ$23+Probability!AJ169*Population!$DE169*(1-'By group'!AJ$28*cond_eff)*'By group'!AJ$23*prop_sw_use)*(1-Population!$DG169*circ_eff)</f>
        <v>0</v>
      </c>
      <c r="K169" s="191">
        <f>((1-(1-prop_idu_part)*SUMPRODUCT(Population!$BB169:$BN169,'By group'!$BB$27:$BN$27)*(1-prop_idu_male)/SUMPRODUCT(Population!$B169:$N169,'By group'!$B$27:$N$27))*Probability!X169*'By group'!$B$24*'By group'!X$23+(1-prop_idu_part)*SUMPRODUCT(Population!$BB169:$BN169,'By group'!$BB$27:$BN$27)*(1-prop_idu_male)/SUMPRODUCT(Population!$B169:$N169,'By group'!$B$27:$N$27)*Probability!BK169*'By group'!$B$24*'By group'!BK$23+Probability!AK169*Population!$DE169*(1-'By group'!AK$28*cond_eff)*'By group'!AK$23*prop_sw_use)*(1-Population!$DG169*circ_eff)</f>
        <v>0</v>
      </c>
      <c r="L169" s="191">
        <f>((1-(1-prop_idu_part)*SUMPRODUCT(Population!$BB169:$BN169,'By group'!$BB$27:$BN$27)*(1-prop_idu_male)/SUMPRODUCT(Population!$B169:$N169,'By group'!$B$27:$N$27))*Probability!Y169*'By group'!$B$24*'By group'!Y$23+(1-prop_idu_part)*SUMPRODUCT(Population!$BB169:$BN169,'By group'!$BB$27:$BN$27)*(1-prop_idu_male)/SUMPRODUCT(Population!$B169:$N169,'By group'!$B$27:$N$27)*Probability!BL169*'By group'!$B$24*'By group'!BL$23+Probability!AL169*Population!$DE169*(1-'By group'!AL$28*cond_eff)*'By group'!AL$23*prop_sw_use)*(1-Population!$DG169*circ_eff)</f>
        <v>3.58448693453287E-5</v>
      </c>
      <c r="M169" s="191">
        <f>((1-(1-prop_idu_part)*SUMPRODUCT(Population!$BB169:$BN169,'By group'!$BB$27:$BN$27)*(1-prop_idu_male)/SUMPRODUCT(Population!$B169:$N169,'By group'!$B$27:$N$27))*Probability!Z169*'By group'!$B$24*'By group'!Z$23+(1-prop_idu_part)*SUMPRODUCT(Population!$BB169:$BN169,'By group'!$BB$27:$BN$27)*(1-prop_idu_male)/SUMPRODUCT(Population!$B169:$N169,'By group'!$B$27:$N$27)*Probability!BM169*'By group'!$B$24*'By group'!BM$23+Probability!AM169*Population!$DE169*(1-'By group'!AM$28*cond_eff)*'By group'!AM$23*prop_sw_use)*(1-Population!$DG169*circ_eff)</f>
        <v>5.5907248227610699E-5</v>
      </c>
      <c r="N169" s="191">
        <f>((1-(1-prop_idu_part)*SUMPRODUCT(Population!$BB169:$BN169,'By group'!$BB$27:$BN$27)*(1-prop_idu_male)/SUMPRODUCT(Population!$B169:$N169,'By group'!$B$27:$N$27))*Probability!AA169*'By group'!$B$24*'By group'!AA$23+(1-prop_idu_part)*SUMPRODUCT(Population!$BB169:$BN169,'By group'!$BB$27:$BN$27)*(1-prop_idu_male)/SUMPRODUCT(Population!$B169:$N169,'By group'!$B$27:$N$27)*Probability!BN169*'By group'!$B$24*'By group'!BN$23+Probability!AN169*Population!$DE169*(1-'By group'!AN$28*cond_eff)*'By group'!AN$23*prop_sw_use)*(1-Population!$DG169*circ_eff)</f>
        <v>4.4910053832139283E-5</v>
      </c>
      <c r="O169" s="190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group'!$BB$27:$BN$27)*prop_idu_male))*Probability!B169*Population!$DC169*(1-'By group'!O$28*'By group'!O$29)*'By group'!B$23+(1-prop_idu_part)*SUMPRODUCT(Population!$BB169:$BN169,'By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group'!$BB$27:$BN$27)*prop_idu_male)*Probability!BB169*Population!$DD169*(1-'By group'!BB$28*'By group'!BB$29)*'By group'!BB$23</f>
        <v>0</v>
      </c>
      <c r="P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group'!$BB$27:$BN$27)*prop_idu_male))*Probability!C169*Population!$DC169*(1-'By group'!P$28*'By group'!P$29)*'By group'!C$23+(1-prop_idu_part)*SUMPRODUCT(Population!$BB169:$BN169,'By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group'!$BB$27:$BN$27)*prop_idu_male)*Probability!BC169*Population!$DD169*(1-'By group'!BC$28*'By group'!BC$29)*'By group'!BC$23</f>
        <v>1.0726051183336152E-3</v>
      </c>
      <c r="Q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group'!$BB$27:$BN$27)*prop_idu_male))*Probability!D169*Population!$DC169*(1-'By group'!Q$28*'By group'!Q$29)*'By group'!D$23+(1-prop_idu_part)*SUMPRODUCT(Population!$BB169:$BN169,'By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group'!$BB$27:$BN$27)*prop_idu_male)*Probability!BD169*Population!$DD169*(1-'By group'!BD$28*'By group'!BD$29)*'By group'!BD$23</f>
        <v>1.5642328436425892E-3</v>
      </c>
      <c r="R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group'!$BB$27:$BN$27)*prop_idu_male))*Probability!E169*Population!$DC169*(1-'By group'!R$28*'By group'!R$29)*'By group'!E$23+(1-prop_idu_part)*SUMPRODUCT(Population!$BB169:$BN169,'By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group'!$BB$27:$BN$27)*prop_idu_male)*Probability!BE169*Population!$DD169*(1-'By group'!BE$28*'By group'!BE$29)*'By group'!BE$23</f>
        <v>1.8115252662694265E-3</v>
      </c>
      <c r="S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group'!$BB$27:$BN$27)*prop_idu_male))*Probability!F169*Population!$DC169*(1-'By group'!S$28*'By group'!S$29)*'By group'!F$23+(1-prop_idu_part)*SUMPRODUCT(Population!$BB169:$BN169,'By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group'!$BB$27:$BN$27)*prop_idu_male)*Probability!BF169*Population!$DD169*(1-'By group'!BF$28*'By group'!BF$29)*'By group'!BF$23</f>
        <v>9.6304929548786638E-4</v>
      </c>
      <c r="T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group'!$BB$27:$BN$27)*prop_idu_male))*Probability!G169*Population!$DC169*(1-'By group'!T$28*'By group'!T$29)*'By group'!G$23+(1-prop_idu_part)*SUMPRODUCT(Population!$BB169:$BN169,'By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group'!$BB$27:$BN$27)*prop_idu_male)*Probability!BG169*Population!$DD169*(1-'By group'!BG$28*'By group'!BG$29)*'By group'!BG$23</f>
        <v>5.7765063709783139E-4</v>
      </c>
      <c r="U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group'!$BB$27:$BN$27)*prop_idu_male))*Probability!H169*Population!$DC169*(1-'By group'!U$28*'By group'!U$29)*'By group'!H$23+(1-prop_idu_part)*SUMPRODUCT(Population!$BB169:$BN169,'By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group'!$BB$27:$BN$27)*prop_idu_male)*Probability!BH169*Population!$DD169*(1-'By group'!BH$28*'By group'!BH$29)*'By group'!BH$23</f>
        <v>4.8604271629624693E-4</v>
      </c>
      <c r="V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group'!$BB$27:$BN$27)*prop_idu_male))*Probability!I169*Population!$DC169*(1-'By group'!V$28*'By group'!V$29)*'By group'!I$23+(1-prop_idu_part)*SUMPRODUCT(Population!$BB169:$BN169,'By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group'!$BB$27:$BN$27)*prop_idu_male)*Probability!BI169*Population!$DD169*(1-'By group'!BI$28*'By group'!BI$29)*'By group'!BI$23</f>
        <v>0</v>
      </c>
      <c r="W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group'!$BB$27:$BN$27)*prop_idu_male))*Probability!J169*Population!$DC169*(1-'By group'!W$28*'By group'!W$29)*'By group'!J$23+(1-prop_idu_part)*SUMPRODUCT(Population!$BB169:$BN169,'By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group'!$BB$27:$BN$27)*prop_idu_male)*Probability!BJ169*Population!$DD169*(1-'By group'!BJ$28*'By group'!BJ$29)*'By group'!BJ$23</f>
        <v>0</v>
      </c>
      <c r="X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group'!$BB$27:$BN$27)*prop_idu_male))*Probability!K169*Population!$DC169*(1-'By group'!X$28*'By group'!X$29)*'By group'!K$23+(1-prop_idu_part)*SUMPRODUCT(Population!$BB169:$BN169,'By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group'!$BB$27:$BN$27)*prop_idu_male)*Probability!BK169*Population!$DD169*(1-'By group'!BK$28*'By group'!BK$29)*'By group'!BK$23</f>
        <v>0</v>
      </c>
      <c r="Y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group'!$BB$27:$BN$27)*prop_idu_male))*Probability!L169*Population!$DC169*(1-'By group'!Y$28*'By group'!Y$29)*'By group'!L$23+(1-prop_idu_part)*SUMPRODUCT(Population!$BB169:$BN169,'By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group'!$BB$27:$BN$27)*prop_idu_male)*Probability!BL169*Population!$DD169*(1-'By group'!BL$28*'By group'!BL$29)*'By group'!BL$23</f>
        <v>1.6282428642119047E-5</v>
      </c>
      <c r="Z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group'!$BB$27:$BN$27)*prop_idu_male))*Probability!M169*Population!$DC169*(1-'By group'!Z$28*'By group'!Z$29)*'By group'!M$23+(1-prop_idu_part)*SUMPRODUCT(Population!$BB169:$BN169,'By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group'!$BB$27:$BN$27)*prop_idu_male)*Probability!BM169*Population!$DD169*(1-'By group'!BM$28*'By group'!BM$29)*'By group'!BM$23</f>
        <v>2.5262478649628525E-5</v>
      </c>
      <c r="AA169" s="191">
        <f>(1-(1-prop_idu_part)*SUMPRODUCT(Population!$BB169:$BN169,'By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group'!$BB$27:$BN$27)*prop_idu_male))*Probability!N169*Population!$DC169*(1-'By group'!AA$28*'By group'!AA$29)*'By group'!N$23+(1-prop_idu_part)*SUMPRODUCT(Population!$BB169:$BN169,'By group'!$BB$27:$BN$27)*prop_idu_male/(SUMPRODUCT(Population!$B169:$N169,'By group'!$B$27:$N$27)-(1-prop_idu_part)*SUMPRODUCT(Population!$BB169:$BN169,'By group'!$BB$27:$BN$27)*(1-prop_idu_male)+(1-prop_idu_part)*SUMPRODUCT(Population!$BB169:$BN169,'By group'!$BB$27:$BN$27)*prop_idu_male)*Probability!BN169*Population!$DD169*(1-'By group'!BN$28*'By group'!BN$29)*'By group'!BN$23</f>
        <v>2.0167541448486786E-5</v>
      </c>
      <c r="AB169" s="229">
        <f>Probability!B169*'By group'!$AB$24*'By group'!B$23</f>
        <v>0</v>
      </c>
      <c r="AC169" s="229">
        <f>Probability!C169*'By group'!$AB$24*'By group'!C$23</f>
        <v>5.0181425781129163E-2</v>
      </c>
      <c r="AD169" s="229">
        <f>Probability!D169*'By group'!$AB$24*'By group'!D$23</f>
        <v>7.3184124511460613E-2</v>
      </c>
      <c r="AE169" s="229">
        <f>Probability!E169*'By group'!$AB$24*'By group'!E$23</f>
        <v>8.4757078537476521E-2</v>
      </c>
      <c r="AF169" s="229">
        <f>Probability!F169*'By group'!$AB$24*'By group'!F$23</f>
        <v>4.5060048305172025E-2</v>
      </c>
      <c r="AG169" s="229">
        <f>Probability!G169*'By group'!$AB$24*'By group'!G$23</f>
        <v>2.7028149179713877E-2</v>
      </c>
      <c r="AH169" s="229">
        <f>Probability!H169*'By group'!$AB$24*'By group'!H$23</f>
        <v>2.2742515082900754E-2</v>
      </c>
      <c r="AI169" s="229">
        <f>Probability!I169*'By group'!$AB$24*'By group'!I$23</f>
        <v>0</v>
      </c>
      <c r="AJ169" s="229">
        <f>Probability!J169*'By group'!$AB$24*'By group'!J$23</f>
        <v>0</v>
      </c>
      <c r="AK169" s="229">
        <f>Probability!K169*'By group'!$AB$24*'By group'!K$23</f>
        <v>0</v>
      </c>
      <c r="AL169" s="229">
        <f>Probability!L169*'By group'!$AB$24*'By group'!L$23</f>
        <v>7.6187585999049371E-4</v>
      </c>
      <c r="AM169" s="229">
        <f>Probability!M169*'By group'!$AB$24*'By group'!M$23</f>
        <v>1.1821012804996123E-3</v>
      </c>
      <c r="AN169" s="229">
        <f>Probability!N169*'By group'!$AB$24*'By group'!N$23</f>
        <v>9.437266355747006E-4</v>
      </c>
      <c r="AO169" s="40">
        <f>Probability!AO169*'By group'!$AO$24*'By group'!AO$23</f>
        <v>0</v>
      </c>
      <c r="AP169" s="42">
        <f>Probability!AP169*'By group'!$AO$24*'By group'!AP$23</f>
        <v>6.8901667888920035E-3</v>
      </c>
      <c r="AQ169" s="42">
        <f>Probability!AQ169*'By group'!$AO$24*'By group'!AQ$23</f>
        <v>1.0046051102789808E-2</v>
      </c>
      <c r="AR169" s="42">
        <f>Probability!AR169*'By group'!$AO$24*'By group'!AR$23</f>
        <v>1.1629054022751599E-2</v>
      </c>
      <c r="AS169" s="42">
        <f>Probability!AS169*'By group'!$AO$24*'By group'!AS$23</f>
        <v>6.1795037292958184E-3</v>
      </c>
      <c r="AT169" s="42">
        <f>Probability!AT169*'By group'!$AO$24*'By group'!AT$23</f>
        <v>3.70501253328211E-3</v>
      </c>
      <c r="AU169" s="42">
        <f>Probability!AU169*'By group'!$AO$24*'By group'!AU$23</f>
        <v>3.1143299765486101E-3</v>
      </c>
      <c r="AV169" s="42">
        <f>Probability!AV169*'By group'!$AO$24*'By group'!AV$23</f>
        <v>0</v>
      </c>
      <c r="AW169" s="42">
        <f>Probability!AW169*'By group'!$AO$24*'By group'!AW$23</f>
        <v>0</v>
      </c>
      <c r="AX169" s="42">
        <f>Probability!AX169*'By group'!$AO$24*'By group'!AX$23</f>
        <v>0</v>
      </c>
      <c r="AY169" s="42">
        <f>Probability!AY169*'By group'!$AO$24*'By group'!AY$23</f>
        <v>1.0432374501798265E-4</v>
      </c>
      <c r="AZ169" s="42">
        <f>Probability!AZ169*'By group'!$AO$24*'By group'!AZ$23</f>
        <v>1.6162653366656748E-4</v>
      </c>
      <c r="BA169" s="43">
        <f>Probability!BA169*'By group'!$AO$24*'By group'!BA$23</f>
        <v>1.2870861013407244E-4</v>
      </c>
      <c r="BB169" s="191">
        <f>prop_idu_part*Probability!BB169*'By group'!$BB$24*'By group'!BB$23+Probability!BB169*'By group'!$BB$30*'By group'!BB$31</f>
        <v>0</v>
      </c>
      <c r="BC169" s="191">
        <f>prop_idu_part*Probability!BC169*'By group'!$BB$24*'By group'!BC$23+Probability!BC169*'By group'!$BB$30*'By group'!BC$31</f>
        <v>5.8638660542727677E-2</v>
      </c>
      <c r="BD169" s="191">
        <f>prop_idu_part*Probability!BD169*'By group'!$BB$24*'By group'!BD$23+Probability!BD169*'By group'!$BB$30*'By group'!BD$31</f>
        <v>0.13716302323632934</v>
      </c>
      <c r="BE169" s="191">
        <f>prop_idu_part*Probability!BE169*'By group'!$BB$24*'By group'!BE$23+Probability!BE169*'By group'!$BB$30*'By group'!BE$31</f>
        <v>0.13420939024681161</v>
      </c>
      <c r="BF169" s="191">
        <f>prop_idu_part*Probability!BF169*'By group'!$BB$24*'By group'!BF$23+Probability!BF169*'By group'!$BB$30*'By group'!BF$31</f>
        <v>4.3874443671488912E-2</v>
      </c>
      <c r="BG169" s="191">
        <f>prop_idu_part*Probability!BG169*'By group'!$BB$24*'By group'!BG$23+Probability!BG169*'By group'!$BB$30*'By group'!BG$31</f>
        <v>1.3399561441929135E-2</v>
      </c>
      <c r="BH169" s="191">
        <f>prop_idu_part*Probability!BH169*'By group'!$BB$24*'By group'!BH$23+Probability!BH169*'By group'!$BB$30*'By group'!BH$31</f>
        <v>1.051144225236849E-2</v>
      </c>
      <c r="BI169" s="191">
        <f>prop_idu_part*Probability!BI169*'By group'!$BB$24*'By group'!BI$23+Probability!BI169*'By group'!$BB$30*'By group'!BI$31</f>
        <v>0</v>
      </c>
      <c r="BJ169" s="191">
        <f>prop_idu_part*Probability!BJ169*'By group'!$BB$24*'By group'!BJ$23+Probability!BJ169*'By group'!$BB$30*'By group'!BJ$31</f>
        <v>0</v>
      </c>
      <c r="BK169" s="191">
        <f>prop_idu_part*Probability!BK169*'By group'!$BB$24*'By group'!BK$23+Probability!BK169*'By group'!$BB$30*'By group'!BK$31</f>
        <v>0</v>
      </c>
      <c r="BL169" s="191">
        <f>prop_idu_part*Probability!BL169*'By group'!$BB$24*'By group'!BL$23+Probability!BL169*'By group'!$BB$30*'By group'!BL$31</f>
        <v>4.7685147909620413E-3</v>
      </c>
      <c r="BM169" s="191">
        <f>prop_idu_part*Probability!BM169*'By group'!$BB$24*'By group'!BM$23+Probability!BM169*'By group'!$BB$30*'By group'!BM$31</f>
        <v>2.3842241956352293E-3</v>
      </c>
      <c r="BN169" s="192">
        <f>prop_idu_part*Probability!BN169*'By group'!$BB$24*'By group'!BN$23+Probability!BN169*'By group'!$BB$30*'By group'!BN$31</f>
        <v>1.7351920084737048E-3</v>
      </c>
    </row>
    <row r="170" spans="1:66" x14ac:dyDescent="0.25">
      <c r="A170">
        <f t="shared" si="2"/>
        <v>83</v>
      </c>
      <c r="B170" s="190">
        <f>((1-(1-prop_idu_part)*SUMPRODUCT(Population!$BB170:$BN170,'By group'!$BB$27:$BN$27)*(1-prop_idu_male)/SUMPRODUCT(Population!$B170:$N170,'By group'!$B$27:$N$27))*Probability!O170*'By group'!$B$24*'By group'!O$23+(1-prop_idu_part)*SUMPRODUCT(Population!$BB170:$BN170,'By group'!$BB$27:$BN$27)*(1-prop_idu_male)/SUMPRODUCT(Population!$B170:$N170,'By group'!$B$27:$N$27)*Probability!BB170*'By group'!$B$24*'By group'!BB$23+Probability!AB170*Population!$DE170*(1-'By group'!AB$28*cond_eff)*'By group'!AB$23*prop_sw_use)*(1-Population!$DG170*circ_eff)</f>
        <v>0</v>
      </c>
      <c r="C170" s="191">
        <f>((1-(1-prop_idu_part)*SUMPRODUCT(Population!$BB170:$BN170,'By group'!$BB$27:$BN$27)*(1-prop_idu_male)/SUMPRODUCT(Population!$B170:$N170,'By group'!$B$27:$N$27))*Probability!P170*'By group'!$B$24*'By group'!P$23+(1-prop_idu_part)*SUMPRODUCT(Population!$BB170:$BN170,'By group'!$BB$27:$BN$27)*(1-prop_idu_male)/SUMPRODUCT(Population!$B170:$N170,'By group'!$B$27:$N$27)*Probability!BC170*'By group'!$B$24*'By group'!BC$23+Probability!AC170*Population!$DE170*(1-'By group'!AC$28*cond_eff)*'By group'!AC$23*prop_sw_use)*(1-Population!$DG170*circ_eff)</f>
        <v>2.3160908510677903E-3</v>
      </c>
      <c r="D170" s="191">
        <f>((1-(1-prop_idu_part)*SUMPRODUCT(Population!$BB170:$BN170,'By group'!$BB$27:$BN$27)*(1-prop_idu_male)/SUMPRODUCT(Population!$B170:$N170,'By group'!$B$27:$N$27))*Probability!Q170*'By group'!$B$24*'By group'!Q$23+(1-prop_idu_part)*SUMPRODUCT(Population!$BB170:$BN170,'By group'!$BB$27:$BN$27)*(1-prop_idu_male)/SUMPRODUCT(Population!$B170:$N170,'By group'!$B$27:$N$27)*Probability!BD170*'By group'!$B$24*'By group'!BD$23+Probability!AD170*Population!$DE170*(1-'By group'!AD$28*cond_eff)*'By group'!AD$23*prop_sw_use)*(1-Population!$DG170*circ_eff)</f>
        <v>3.3890726201989802E-3</v>
      </c>
      <c r="E170" s="191">
        <f>((1-(1-prop_idu_part)*SUMPRODUCT(Population!$BB170:$BN170,'By group'!$BB$27:$BN$27)*(1-prop_idu_male)/SUMPRODUCT(Population!$B170:$N170,'By group'!$B$27:$N$27))*Probability!R170*'By group'!$B$24*'By group'!R$23+(1-prop_idu_part)*SUMPRODUCT(Population!$BB170:$BN170,'By group'!$BB$27:$BN$27)*(1-prop_idu_male)/SUMPRODUCT(Population!$B170:$N170,'By group'!$B$27:$N$27)*Probability!BE170*'By group'!$B$24*'By group'!BE$23+Probability!AE170*Population!$DE170*(1-'By group'!AE$28*cond_eff)*'By group'!AE$23*prop_sw_use)*(1-Population!$DG170*circ_eff)</f>
        <v>3.9434671545768626E-3</v>
      </c>
      <c r="F170" s="191">
        <f>((1-(1-prop_idu_part)*SUMPRODUCT(Population!$BB170:$BN170,'By group'!$BB$27:$BN$27)*(1-prop_idu_male)/SUMPRODUCT(Population!$B170:$N170,'By group'!$B$27:$N$27))*Probability!S170*'By group'!$B$24*'By group'!S$23+(1-prop_idu_part)*SUMPRODUCT(Population!$BB170:$BN170,'By group'!$BB$27:$BN$27)*(1-prop_idu_male)/SUMPRODUCT(Population!$B170:$N170,'By group'!$B$27:$N$27)*Probability!BF170*'By group'!$B$24*'By group'!BF$23+Probability!AF170*Population!$DE170*(1-'By group'!AF$28*cond_eff)*'By group'!AF$23*prop_sw_use)*(1-Population!$DG170*circ_eff)</f>
        <v>2.104019213275543E-3</v>
      </c>
      <c r="G170" s="191">
        <f>((1-(1-prop_idu_part)*SUMPRODUCT(Population!$BB170:$BN170,'By group'!$BB$27:$BN$27)*(1-prop_idu_male)/SUMPRODUCT(Population!$B170:$N170,'By group'!$B$27:$N$27))*Probability!T170*'By group'!$B$24*'By group'!T$23+(1-prop_idu_part)*SUMPRODUCT(Population!$BB170:$BN170,'By group'!$BB$27:$BN$27)*(1-prop_idu_male)/SUMPRODUCT(Population!$B170:$N170,'By group'!$B$27:$N$27)*Probability!BG170*'By group'!$B$24*'By group'!BG$23+Probability!AG170*Population!$DE170*(1-'By group'!AG$28*cond_eff)*'By group'!AG$23*prop_sw_use)*(1-Population!$DG170*circ_eff)</f>
        <v>1.2653264816312416E-3</v>
      </c>
      <c r="H170" s="191">
        <f>((1-(1-prop_idu_part)*SUMPRODUCT(Population!$BB170:$BN170,'By group'!$BB$27:$BN$27)*(1-prop_idu_male)/SUMPRODUCT(Population!$B170:$N170,'By group'!$B$27:$N$27))*Probability!U170*'By group'!$B$24*'By group'!U$23+(1-prop_idu_part)*SUMPRODUCT(Population!$BB170:$BN170,'By group'!$BB$27:$BN$27)*(1-prop_idu_male)/SUMPRODUCT(Population!$B170:$N170,'By group'!$B$27:$N$27)*Probability!BH170*'By group'!$B$24*'By group'!BH$23+Probability!AH170*Population!$DE170*(1-'By group'!AH$28*cond_eff)*'By group'!AH$23*prop_sw_use)*(1-Population!$DG170*circ_eff)</f>
        <v>1.0696075466173015E-3</v>
      </c>
      <c r="I170" s="191">
        <f>((1-(1-prop_idu_part)*SUMPRODUCT(Population!$BB170:$BN170,'By group'!$BB$27:$BN$27)*(1-prop_idu_male)/SUMPRODUCT(Population!$B170:$N170,'By group'!$B$27:$N$27))*Probability!V170*'By group'!$B$24*'By group'!V$23+(1-prop_idu_part)*SUMPRODUCT(Population!$BB170:$BN170,'By group'!$BB$27:$BN$27)*(1-prop_idu_male)/SUMPRODUCT(Population!$B170:$N170,'By group'!$B$27:$N$27)*Probability!BI170*'By group'!$B$24*'By group'!BI$23+Probability!AI170*Population!$DE170*(1-'By group'!AI$28*cond_eff)*'By group'!AI$23*prop_sw_use)*(1-Population!$DG170*circ_eff)</f>
        <v>0</v>
      </c>
      <c r="J170" s="191">
        <f>((1-(1-prop_idu_part)*SUMPRODUCT(Population!$BB170:$BN170,'By group'!$BB$27:$BN$27)*(1-prop_idu_male)/SUMPRODUCT(Population!$B170:$N170,'By group'!$B$27:$N$27))*Probability!W170*'By group'!$B$24*'By group'!W$23+(1-prop_idu_part)*SUMPRODUCT(Population!$BB170:$BN170,'By group'!$BB$27:$BN$27)*(1-prop_idu_male)/SUMPRODUCT(Population!$B170:$N170,'By group'!$B$27:$N$27)*Probability!BJ170*'By group'!$B$24*'By group'!BJ$23+Probability!AJ170*Population!$DE170*(1-'By group'!AJ$28*cond_eff)*'By group'!AJ$23*prop_sw_use)*(1-Population!$DG170*circ_eff)</f>
        <v>0</v>
      </c>
      <c r="K170" s="191">
        <f>((1-(1-prop_idu_part)*SUMPRODUCT(Population!$BB170:$BN170,'By group'!$BB$27:$BN$27)*(1-prop_idu_male)/SUMPRODUCT(Population!$B170:$N170,'By group'!$B$27:$N$27))*Probability!X170*'By group'!$B$24*'By group'!X$23+(1-prop_idu_part)*SUMPRODUCT(Population!$BB170:$BN170,'By group'!$BB$27:$BN$27)*(1-prop_idu_male)/SUMPRODUCT(Population!$B170:$N170,'By group'!$B$27:$N$27)*Probability!BK170*'By group'!$B$24*'By group'!BK$23+Probability!AK170*Population!$DE170*(1-'By group'!AK$28*cond_eff)*'By group'!AK$23*prop_sw_use)*(1-Population!$DG170*circ_eff)</f>
        <v>0</v>
      </c>
      <c r="L170" s="191">
        <f>((1-(1-prop_idu_part)*SUMPRODUCT(Population!$BB170:$BN170,'By group'!$BB$27:$BN$27)*(1-prop_idu_male)/SUMPRODUCT(Population!$B170:$N170,'By group'!$B$27:$N$27))*Probability!Y170*'By group'!$B$24*'By group'!Y$23+(1-prop_idu_part)*SUMPRODUCT(Population!$BB170:$BN170,'By group'!$BB$27:$BN$27)*(1-prop_idu_male)/SUMPRODUCT(Population!$B170:$N170,'By group'!$B$27:$N$27)*Probability!BL170*'By group'!$B$24*'By group'!BL$23+Probability!AL170*Population!$DE170*(1-'By group'!AL$28*cond_eff)*'By group'!AL$23*prop_sw_use)*(1-Population!$DG170*circ_eff)</f>
        <v>3.5845735117935417E-5</v>
      </c>
      <c r="M170" s="191">
        <f>((1-(1-prop_idu_part)*SUMPRODUCT(Population!$BB170:$BN170,'By group'!$BB$27:$BN$27)*(1-prop_idu_male)/SUMPRODUCT(Population!$B170:$N170,'By group'!$B$27:$N$27))*Probability!Z170*'By group'!$B$24*'By group'!Z$23+(1-prop_idu_part)*SUMPRODUCT(Population!$BB170:$BN170,'By group'!$BB$27:$BN$27)*(1-prop_idu_male)/SUMPRODUCT(Population!$B170:$N170,'By group'!$B$27:$N$27)*Probability!BM170*'By group'!$B$24*'By group'!BM$23+Probability!AM170*Population!$DE170*(1-'By group'!AM$28*cond_eff)*'By group'!AM$23*prop_sw_use)*(1-Population!$DG170*circ_eff)</f>
        <v>5.5908947363048504E-5</v>
      </c>
      <c r="N170" s="191">
        <f>((1-(1-prop_idu_part)*SUMPRODUCT(Population!$BB170:$BN170,'By group'!$BB$27:$BN$27)*(1-prop_idu_male)/SUMPRODUCT(Population!$B170:$N170,'By group'!$B$27:$N$27))*Probability!AA170*'By group'!$B$24*'By group'!AA$23+(1-prop_idu_part)*SUMPRODUCT(Population!$BB170:$BN170,'By group'!$BB$27:$BN$27)*(1-prop_idu_male)/SUMPRODUCT(Population!$B170:$N170,'By group'!$B$27:$N$27)*Probability!BN170*'By group'!$B$24*'By group'!BN$23+Probability!AN170*Population!$DE170*(1-'By group'!AN$28*cond_eff)*'By group'!AN$23*prop_sw_use)*(1-Population!$DG170*circ_eff)</f>
        <v>4.4911837640310423E-5</v>
      </c>
      <c r="O170" s="190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group'!$BB$27:$BN$27)*prop_idu_male))*Probability!B170*Population!$DC170*(1-'By group'!O$28*'By group'!O$29)*'By group'!B$23+(1-prop_idu_part)*SUMPRODUCT(Population!$BB170:$BN170,'By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group'!$BB$27:$BN$27)*prop_idu_male)*Probability!BB170*Population!$DD170*(1-'By group'!BB$28*'By group'!BB$29)*'By group'!BB$23</f>
        <v>0</v>
      </c>
      <c r="P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group'!$BB$27:$BN$27)*prop_idu_male))*Probability!C170*Population!$DC170*(1-'By group'!P$28*'By group'!P$29)*'By group'!C$23+(1-prop_idu_part)*SUMPRODUCT(Population!$BB170:$BN170,'By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group'!$BB$27:$BN$27)*prop_idu_male)*Probability!BC170*Population!$DD170*(1-'By group'!BC$28*'By group'!BC$29)*'By group'!BC$23</f>
        <v>1.072615048708088E-3</v>
      </c>
      <c r="Q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group'!$BB$27:$BN$27)*prop_idu_male))*Probability!D170*Population!$DC170*(1-'By group'!Q$28*'By group'!Q$29)*'By group'!D$23+(1-prop_idu_part)*SUMPRODUCT(Population!$BB170:$BN170,'By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group'!$BB$27:$BN$27)*prop_idu_male)*Probability!BD170*Population!$DD170*(1-'By group'!BD$28*'By group'!BD$29)*'By group'!BD$23</f>
        <v>1.564250490081585E-3</v>
      </c>
      <c r="R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group'!$BB$27:$BN$27)*prop_idu_male))*Probability!E170*Population!$DC170*(1-'By group'!R$28*'By group'!R$29)*'By group'!E$23+(1-prop_idu_part)*SUMPRODUCT(Population!$BB170:$BN170,'By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group'!$BB$27:$BN$27)*prop_idu_male)*Probability!BE170*Population!$DD170*(1-'By group'!BE$28*'By group'!BE$29)*'By group'!BE$23</f>
        <v>1.811551666215283E-3</v>
      </c>
      <c r="S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group'!$BB$27:$BN$27)*prop_idu_male))*Probability!F170*Population!$DC170*(1-'By group'!S$28*'By group'!S$29)*'By group'!F$23+(1-prop_idu_part)*SUMPRODUCT(Population!$BB170:$BN170,'By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group'!$BB$27:$BN$27)*prop_idu_male)*Probability!BF170*Population!$DD170*(1-'By group'!BF$28*'By group'!BF$29)*'By group'!BF$23</f>
        <v>9.6306608733201754E-4</v>
      </c>
      <c r="T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group'!$BB$27:$BN$27)*prop_idu_male))*Probability!G170*Population!$DC170*(1-'By group'!T$28*'By group'!T$29)*'By group'!G$23+(1-prop_idu_part)*SUMPRODUCT(Population!$BB170:$BN170,'By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group'!$BB$27:$BN$27)*prop_idu_male)*Probability!BG170*Population!$DD170*(1-'By group'!BG$28*'By group'!BG$29)*'By group'!BG$23</f>
        <v>5.7766207312325523E-4</v>
      </c>
      <c r="U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group'!$BB$27:$BN$27)*prop_idu_male))*Probability!H170*Population!$DC170*(1-'By group'!U$28*'By group'!U$29)*'By group'!H$23+(1-prop_idu_part)*SUMPRODUCT(Population!$BB170:$BN170,'By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group'!$BB$27:$BN$27)*prop_idu_male)*Probability!BH170*Population!$DD170*(1-'By group'!BH$28*'By group'!BH$29)*'By group'!BH$23</f>
        <v>4.8605474357699417E-4</v>
      </c>
      <c r="V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group'!$BB$27:$BN$27)*prop_idu_male))*Probability!I170*Population!$DC170*(1-'By group'!V$28*'By group'!V$29)*'By group'!I$23+(1-prop_idu_part)*SUMPRODUCT(Population!$BB170:$BN170,'By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group'!$BB$27:$BN$27)*prop_idu_male)*Probability!BI170*Population!$DD170*(1-'By group'!BI$28*'By group'!BI$29)*'By group'!BI$23</f>
        <v>0</v>
      </c>
      <c r="W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group'!$BB$27:$BN$27)*prop_idu_male))*Probability!J170*Population!$DC170*(1-'By group'!W$28*'By group'!W$29)*'By group'!J$23+(1-prop_idu_part)*SUMPRODUCT(Population!$BB170:$BN170,'By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group'!$BB$27:$BN$27)*prop_idu_male)*Probability!BJ170*Population!$DD170*(1-'By group'!BJ$28*'By group'!BJ$29)*'By group'!BJ$23</f>
        <v>0</v>
      </c>
      <c r="X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group'!$BB$27:$BN$27)*prop_idu_male))*Probability!K170*Population!$DC170*(1-'By group'!X$28*'By group'!X$29)*'By group'!K$23+(1-prop_idu_part)*SUMPRODUCT(Population!$BB170:$BN170,'By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group'!$BB$27:$BN$27)*prop_idu_male)*Probability!BK170*Population!$DD170*(1-'By group'!BK$28*'By group'!BK$29)*'By group'!BK$23</f>
        <v>0</v>
      </c>
      <c r="Y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group'!$BB$27:$BN$27)*prop_idu_male))*Probability!L170*Population!$DC170*(1-'By group'!Y$28*'By group'!Y$29)*'By group'!L$23+(1-prop_idu_part)*SUMPRODUCT(Population!$BB170:$BN170,'By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group'!$BB$27:$BN$27)*prop_idu_male)*Probability!BL170*Population!$DD170*(1-'By group'!BL$28*'By group'!BL$29)*'By group'!BL$23</f>
        <v>1.6282838302105759E-5</v>
      </c>
      <c r="Z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group'!$BB$27:$BN$27)*prop_idu_male))*Probability!M170*Population!$DC170*(1-'By group'!Z$28*'By group'!Z$29)*'By group'!M$23+(1-prop_idu_part)*SUMPRODUCT(Population!$BB170:$BN170,'By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group'!$BB$27:$BN$27)*prop_idu_male)*Probability!BM170*Population!$DD170*(1-'By group'!BM$28*'By group'!BM$29)*'By group'!BM$23</f>
        <v>2.5263281456952795E-5</v>
      </c>
      <c r="AA170" s="191">
        <f>(1-(1-prop_idu_part)*SUMPRODUCT(Population!$BB170:$BN170,'By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group'!$BB$27:$BN$27)*prop_idu_male))*Probability!N170*Population!$DC170*(1-'By group'!AA$28*'By group'!AA$29)*'By group'!N$23+(1-prop_idu_part)*SUMPRODUCT(Population!$BB170:$BN170,'By group'!$BB$27:$BN$27)*prop_idu_male/(SUMPRODUCT(Population!$B170:$N170,'By group'!$B$27:$N$27)-(1-prop_idu_part)*SUMPRODUCT(Population!$BB170:$BN170,'By group'!$BB$27:$BN$27)*(1-prop_idu_male)+(1-prop_idu_part)*SUMPRODUCT(Population!$BB170:$BN170,'By group'!$BB$27:$BN$27)*prop_idu_male)*Probability!BN170*Population!$DD170*(1-'By group'!BN$28*'By group'!BN$29)*'By group'!BN$23</f>
        <v>2.0168377746859638E-5</v>
      </c>
      <c r="AB170" s="229">
        <f>Probability!B170*'By group'!$AB$24*'By group'!B$23</f>
        <v>0</v>
      </c>
      <c r="AC170" s="229">
        <f>Probability!C170*'By group'!$AB$24*'By group'!C$23</f>
        <v>5.0182128455775146E-2</v>
      </c>
      <c r="AD170" s="229">
        <f>Probability!D170*'By group'!$AB$24*'By group'!D$23</f>
        <v>7.3185297364872795E-2</v>
      </c>
      <c r="AE170" s="229">
        <f>Probability!E170*'By group'!$AB$24*'By group'!E$23</f>
        <v>8.4758715937474804E-2</v>
      </c>
      <c r="AF170" s="229">
        <f>Probability!F170*'By group'!$AB$24*'By group'!F$23</f>
        <v>4.5061047826684131E-2</v>
      </c>
      <c r="AG170" s="229">
        <f>Probability!G170*'By group'!$AB$24*'By group'!G$23</f>
        <v>2.7028812551080004E-2</v>
      </c>
      <c r="AH170" s="229">
        <f>Probability!H170*'By group'!$AB$24*'By group'!H$23</f>
        <v>2.2743185813668847E-2</v>
      </c>
      <c r="AI170" s="229">
        <f>Probability!I170*'By group'!$AB$24*'By group'!I$23</f>
        <v>0</v>
      </c>
      <c r="AJ170" s="229">
        <f>Probability!J170*'By group'!$AB$24*'By group'!J$23</f>
        <v>0</v>
      </c>
      <c r="AK170" s="229">
        <f>Probability!K170*'By group'!$AB$24*'By group'!K$23</f>
        <v>0</v>
      </c>
      <c r="AL170" s="229">
        <f>Probability!L170*'By group'!$AB$24*'By group'!L$23</f>
        <v>7.6189864522547516E-4</v>
      </c>
      <c r="AM170" s="229">
        <f>Probability!M170*'By group'!$AB$24*'By group'!M$23</f>
        <v>1.1821444587971652E-3</v>
      </c>
      <c r="AN170" s="229">
        <f>Probability!N170*'By group'!$AB$24*'By group'!N$23</f>
        <v>9.4377025179097178E-4</v>
      </c>
      <c r="AO170" s="40">
        <f>Probability!AO170*'By group'!$AO$24*'By group'!AO$23</f>
        <v>0</v>
      </c>
      <c r="AP170" s="42">
        <f>Probability!AP170*'By group'!$AO$24*'By group'!AP$23</f>
        <v>6.8923583319593631E-3</v>
      </c>
      <c r="AQ170" s="42">
        <f>Probability!AQ170*'By group'!$AO$24*'By group'!AQ$23</f>
        <v>1.0049460072748824E-2</v>
      </c>
      <c r="AR170" s="42">
        <f>Probability!AR170*'By group'!$AO$24*'By group'!AR$23</f>
        <v>1.163341517866732E-2</v>
      </c>
      <c r="AS170" s="42">
        <f>Probability!AS170*'By group'!$AO$24*'By group'!AS$23</f>
        <v>6.1820170901726043E-3</v>
      </c>
      <c r="AT170" s="42">
        <f>Probability!AT170*'By group'!$AO$24*'By group'!AT$23</f>
        <v>3.7066178836400185E-3</v>
      </c>
      <c r="AU170" s="42">
        <f>Probability!AU170*'By group'!$AO$24*'By group'!AU$23</f>
        <v>3.1158568298460558E-3</v>
      </c>
      <c r="AV170" s="42">
        <f>Probability!AV170*'By group'!$AO$24*'By group'!AV$23</f>
        <v>0</v>
      </c>
      <c r="AW170" s="42">
        <f>Probability!AW170*'By group'!$AO$24*'By group'!AW$23</f>
        <v>0</v>
      </c>
      <c r="AX170" s="42">
        <f>Probability!AX170*'By group'!$AO$24*'By group'!AX$23</f>
        <v>0</v>
      </c>
      <c r="AY170" s="42">
        <f>Probability!AY170*'By group'!$AO$24*'By group'!AY$23</f>
        <v>1.0437534396116268E-4</v>
      </c>
      <c r="AZ170" s="42">
        <f>Probability!AZ170*'By group'!$AO$24*'By group'!AZ$23</f>
        <v>1.6171886343704711E-4</v>
      </c>
      <c r="BA170" s="43">
        <f>Probability!BA170*'By group'!$AO$24*'By group'!BA$23</f>
        <v>1.2879728522077885E-4</v>
      </c>
      <c r="BB170" s="191">
        <f>prop_idu_part*Probability!BB170*'By group'!$BB$24*'By group'!BB$23+Probability!BB170*'By group'!$BB$30*'By group'!BB$31</f>
        <v>0</v>
      </c>
      <c r="BC170" s="191">
        <f>prop_idu_part*Probability!BC170*'By group'!$BB$24*'By group'!BC$23+Probability!BC170*'By group'!$BB$30*'By group'!BC$31</f>
        <v>5.8638636195070065E-2</v>
      </c>
      <c r="BD170" s="191">
        <f>prop_idu_part*Probability!BD170*'By group'!$BB$24*'By group'!BD$23+Probability!BD170*'By group'!$BB$30*'By group'!BD$31</f>
        <v>0.13716305206549764</v>
      </c>
      <c r="BE170" s="191">
        <f>prop_idu_part*Probability!BE170*'By group'!$BB$24*'By group'!BE$23+Probability!BE170*'By group'!$BB$30*'By group'!BE$31</f>
        <v>0.1342095553745139</v>
      </c>
      <c r="BF170" s="191">
        <f>prop_idu_part*Probability!BF170*'By group'!$BB$24*'By group'!BF$23+Probability!BF170*'By group'!$BB$30*'By group'!BF$31</f>
        <v>4.3874537400727373E-2</v>
      </c>
      <c r="BG170" s="191">
        <f>prop_idu_part*Probability!BG170*'By group'!$BB$24*'By group'!BG$23+Probability!BG170*'By group'!$BB$30*'By group'!BG$31</f>
        <v>1.3399599984179875E-2</v>
      </c>
      <c r="BH170" s="191">
        <f>prop_idu_part*Probability!BH170*'By group'!$BB$24*'By group'!BH$23+Probability!BH170*'By group'!$BB$30*'By group'!BH$31</f>
        <v>1.051148835253375E-2</v>
      </c>
      <c r="BI170" s="191">
        <f>prop_idu_part*Probability!BI170*'By group'!$BB$24*'By group'!BI$23+Probability!BI170*'By group'!$BB$30*'By group'!BI$31</f>
        <v>0</v>
      </c>
      <c r="BJ170" s="191">
        <f>prop_idu_part*Probability!BJ170*'By group'!$BB$24*'By group'!BJ$23+Probability!BJ170*'By group'!$BB$30*'By group'!BJ$31</f>
        <v>0</v>
      </c>
      <c r="BK170" s="191">
        <f>prop_idu_part*Probability!BK170*'By group'!$BB$24*'By group'!BK$23+Probability!BK170*'By group'!$BB$30*'By group'!BK$31</f>
        <v>0</v>
      </c>
      <c r="BL170" s="191">
        <f>prop_idu_part*Probability!BL170*'By group'!$BB$24*'By group'!BL$23+Probability!BL170*'By group'!$BB$30*'By group'!BL$31</f>
        <v>4.7685363572853674E-3</v>
      </c>
      <c r="BM170" s="191">
        <f>prop_idu_part*Probability!BM170*'By group'!$BB$24*'By group'!BM$23+Probability!BM170*'By group'!$BB$30*'By group'!BM$31</f>
        <v>2.3842399488669176E-3</v>
      </c>
      <c r="BN170" s="192">
        <f>prop_idu_part*Probability!BN170*'By group'!$BB$24*'By group'!BN$23+Probability!BN170*'By group'!$BB$30*'By group'!BN$31</f>
        <v>1.7352087046791315E-3</v>
      </c>
    </row>
    <row r="171" spans="1:66" x14ac:dyDescent="0.25">
      <c r="A171">
        <f t="shared" si="2"/>
        <v>83.5</v>
      </c>
      <c r="B171" s="190">
        <f>((1-(1-prop_idu_part)*SUMPRODUCT(Population!$BB171:$BN171,'By group'!$BB$27:$BN$27)*(1-prop_idu_male)/SUMPRODUCT(Population!$B171:$N171,'By group'!$B$27:$N$27))*Probability!O171*'By group'!$B$24*'By group'!O$23+(1-prop_idu_part)*SUMPRODUCT(Population!$BB171:$BN171,'By group'!$BB$27:$BN$27)*(1-prop_idu_male)/SUMPRODUCT(Population!$B171:$N171,'By group'!$B$27:$N$27)*Probability!BB171*'By group'!$B$24*'By group'!BB$23+Probability!AB171*Population!$DE171*(1-'By group'!AB$28*cond_eff)*'By group'!AB$23*prop_sw_use)*(1-Population!$DG171*circ_eff)</f>
        <v>0</v>
      </c>
      <c r="C171" s="191">
        <f>((1-(1-prop_idu_part)*SUMPRODUCT(Population!$BB171:$BN171,'By group'!$BB$27:$BN$27)*(1-prop_idu_male)/SUMPRODUCT(Population!$B171:$N171,'By group'!$B$27:$N$27))*Probability!P171*'By group'!$B$24*'By group'!P$23+(1-prop_idu_part)*SUMPRODUCT(Population!$BB171:$BN171,'By group'!$BB$27:$BN$27)*(1-prop_idu_male)/SUMPRODUCT(Population!$B171:$N171,'By group'!$B$27:$N$27)*Probability!BC171*'By group'!$B$24*'By group'!BC$23+Probability!AC171*Population!$DE171*(1-'By group'!AC$28*cond_eff)*'By group'!AC$23*prop_sw_use)*(1-Population!$DG171*circ_eff)</f>
        <v>2.3161121845833282E-3</v>
      </c>
      <c r="D171" s="191">
        <f>((1-(1-prop_idu_part)*SUMPRODUCT(Population!$BB171:$BN171,'By group'!$BB$27:$BN$27)*(1-prop_idu_male)/SUMPRODUCT(Population!$B171:$N171,'By group'!$B$27:$N$27))*Probability!Q171*'By group'!$B$24*'By group'!Q$23+(1-prop_idu_part)*SUMPRODUCT(Population!$BB171:$BN171,'By group'!$BB$27:$BN$27)*(1-prop_idu_male)/SUMPRODUCT(Population!$B171:$N171,'By group'!$B$27:$N$27)*Probability!BD171*'By group'!$B$24*'By group'!BD$23+Probability!AD171*Population!$DE171*(1-'By group'!AD$28*cond_eff)*'By group'!AD$23*prop_sw_use)*(1-Population!$DG171*circ_eff)</f>
        <v>3.3891098183385007E-3</v>
      </c>
      <c r="E171" s="191">
        <f>((1-(1-prop_idu_part)*SUMPRODUCT(Population!$BB171:$BN171,'By group'!$BB$27:$BN$27)*(1-prop_idu_male)/SUMPRODUCT(Population!$B171:$N171,'By group'!$B$27:$N$27))*Probability!R171*'By group'!$B$24*'By group'!R$23+(1-prop_idu_part)*SUMPRODUCT(Population!$BB171:$BN171,'By group'!$BB$27:$BN$27)*(1-prop_idu_male)/SUMPRODUCT(Population!$B171:$N171,'By group'!$B$27:$N$27)*Probability!BE171*'By group'!$B$24*'By group'!BE$23+Probability!AE171*Population!$DE171*(1-'By group'!AE$28*cond_eff)*'By group'!AE$23*prop_sw_use)*(1-Population!$DG171*circ_eff)</f>
        <v>3.9435218650270588E-3</v>
      </c>
      <c r="F171" s="191">
        <f>((1-(1-prop_idu_part)*SUMPRODUCT(Population!$BB171:$BN171,'By group'!$BB$27:$BN$27)*(1-prop_idu_male)/SUMPRODUCT(Population!$B171:$N171,'By group'!$B$27:$N$27))*Probability!S171*'By group'!$B$24*'By group'!S$23+(1-prop_idu_part)*SUMPRODUCT(Population!$BB171:$BN171,'By group'!$BB$27:$BN$27)*(1-prop_idu_male)/SUMPRODUCT(Population!$B171:$N171,'By group'!$B$27:$N$27)*Probability!BF171*'By group'!$B$24*'By group'!BF$23+Probability!AF171*Population!$DE171*(1-'By group'!AF$28*cond_eff)*'By group'!AF$23*prop_sw_use)*(1-Population!$DG171*circ_eff)</f>
        <v>2.104053740206805E-3</v>
      </c>
      <c r="G171" s="191">
        <f>((1-(1-prop_idu_part)*SUMPRODUCT(Population!$BB171:$BN171,'By group'!$BB$27:$BN$27)*(1-prop_idu_male)/SUMPRODUCT(Population!$B171:$N171,'By group'!$B$27:$N$27))*Probability!T171*'By group'!$B$24*'By group'!T$23+(1-prop_idu_part)*SUMPRODUCT(Population!$BB171:$BN171,'By group'!$BB$27:$BN$27)*(1-prop_idu_male)/SUMPRODUCT(Population!$B171:$N171,'By group'!$B$27:$N$27)*Probability!BG171*'By group'!$B$24*'By group'!BG$23+Probability!AG171*Population!$DE171*(1-'By group'!AG$28*cond_eff)*'By group'!AG$23*prop_sw_use)*(1-Population!$DG171*circ_eff)</f>
        <v>1.2653499176017301E-3</v>
      </c>
      <c r="H171" s="191">
        <f>((1-(1-prop_idu_part)*SUMPRODUCT(Population!$BB171:$BN171,'By group'!$BB$27:$BN$27)*(1-prop_idu_male)/SUMPRODUCT(Population!$B171:$N171,'By group'!$B$27:$N$27))*Probability!U171*'By group'!$B$24*'By group'!U$23+(1-prop_idu_part)*SUMPRODUCT(Population!$BB171:$BN171,'By group'!$BB$27:$BN$27)*(1-prop_idu_male)/SUMPRODUCT(Population!$B171:$N171,'By group'!$B$27:$N$27)*Probability!BH171*'By group'!$B$24*'By group'!BH$23+Probability!AH171*Population!$DE171*(1-'By group'!AH$28*cond_eff)*'By group'!AH$23*prop_sw_use)*(1-Population!$DG171*circ_eff)</f>
        <v>1.0696321619248924E-3</v>
      </c>
      <c r="I171" s="191">
        <f>((1-(1-prop_idu_part)*SUMPRODUCT(Population!$BB171:$BN171,'By group'!$BB$27:$BN$27)*(1-prop_idu_male)/SUMPRODUCT(Population!$B171:$N171,'By group'!$B$27:$N$27))*Probability!V171*'By group'!$B$24*'By group'!V$23+(1-prop_idu_part)*SUMPRODUCT(Population!$BB171:$BN171,'By group'!$BB$27:$BN$27)*(1-prop_idu_male)/SUMPRODUCT(Population!$B171:$N171,'By group'!$B$27:$N$27)*Probability!BI171*'By group'!$B$24*'By group'!BI$23+Probability!AI171*Population!$DE171*(1-'By group'!AI$28*cond_eff)*'By group'!AI$23*prop_sw_use)*(1-Population!$DG171*circ_eff)</f>
        <v>0</v>
      </c>
      <c r="J171" s="191">
        <f>((1-(1-prop_idu_part)*SUMPRODUCT(Population!$BB171:$BN171,'By group'!$BB$27:$BN$27)*(1-prop_idu_male)/SUMPRODUCT(Population!$B171:$N171,'By group'!$B$27:$N$27))*Probability!W171*'By group'!$B$24*'By group'!W$23+(1-prop_idu_part)*SUMPRODUCT(Population!$BB171:$BN171,'By group'!$BB$27:$BN$27)*(1-prop_idu_male)/SUMPRODUCT(Population!$B171:$N171,'By group'!$B$27:$N$27)*Probability!BJ171*'By group'!$B$24*'By group'!BJ$23+Probability!AJ171*Population!$DE171*(1-'By group'!AJ$28*cond_eff)*'By group'!AJ$23*prop_sw_use)*(1-Population!$DG171*circ_eff)</f>
        <v>0</v>
      </c>
      <c r="K171" s="191">
        <f>((1-(1-prop_idu_part)*SUMPRODUCT(Population!$BB171:$BN171,'By group'!$BB$27:$BN$27)*(1-prop_idu_male)/SUMPRODUCT(Population!$B171:$N171,'By group'!$B$27:$N$27))*Probability!X171*'By group'!$B$24*'By group'!X$23+(1-prop_idu_part)*SUMPRODUCT(Population!$BB171:$BN171,'By group'!$BB$27:$BN$27)*(1-prop_idu_male)/SUMPRODUCT(Population!$B171:$N171,'By group'!$B$27:$N$27)*Probability!BK171*'By group'!$B$24*'By group'!BK$23+Probability!AK171*Population!$DE171*(1-'By group'!AK$28*cond_eff)*'By group'!AK$23*prop_sw_use)*(1-Population!$DG171*circ_eff)</f>
        <v>0</v>
      </c>
      <c r="L171" s="191">
        <f>((1-(1-prop_idu_part)*SUMPRODUCT(Population!$BB171:$BN171,'By group'!$BB$27:$BN$27)*(1-prop_idu_male)/SUMPRODUCT(Population!$B171:$N171,'By group'!$B$27:$N$27))*Probability!Y171*'By group'!$B$24*'By group'!Y$23+(1-prop_idu_part)*SUMPRODUCT(Population!$BB171:$BN171,'By group'!$BB$27:$BN$27)*(1-prop_idu_male)/SUMPRODUCT(Population!$B171:$N171,'By group'!$B$27:$N$27)*Probability!BL171*'By group'!$B$24*'By group'!BL$23+Probability!AL171*Population!$DE171*(1-'By group'!AL$28*cond_eff)*'By group'!AL$23*prop_sw_use)*(1-Population!$DG171*circ_eff)</f>
        <v>3.5846572617689493E-5</v>
      </c>
      <c r="M171" s="191">
        <f>((1-(1-prop_idu_part)*SUMPRODUCT(Population!$BB171:$BN171,'By group'!$BB$27:$BN$27)*(1-prop_idu_male)/SUMPRODUCT(Population!$B171:$N171,'By group'!$B$27:$N$27))*Probability!Z171*'By group'!$B$24*'By group'!Z$23+(1-prop_idu_part)*SUMPRODUCT(Population!$BB171:$BN171,'By group'!$BB$27:$BN$27)*(1-prop_idu_male)/SUMPRODUCT(Population!$B171:$N171,'By group'!$B$27:$N$27)*Probability!BM171*'By group'!$B$24*'By group'!BM$23+Probability!AM171*Population!$DE171*(1-'By group'!AM$28*cond_eff)*'By group'!AM$23*prop_sw_use)*(1-Population!$DG171*circ_eff)</f>
        <v>5.5910591283795904E-5</v>
      </c>
      <c r="N171" s="191">
        <f>((1-(1-prop_idu_part)*SUMPRODUCT(Population!$BB171:$BN171,'By group'!$BB$27:$BN$27)*(1-prop_idu_male)/SUMPRODUCT(Population!$B171:$N171,'By group'!$B$27:$N$27))*Probability!AA171*'By group'!$B$24*'By group'!AA$23+(1-prop_idu_part)*SUMPRODUCT(Population!$BB171:$BN171,'By group'!$BB$27:$BN$27)*(1-prop_idu_male)/SUMPRODUCT(Population!$B171:$N171,'By group'!$B$27:$N$27)*Probability!BN171*'By group'!$B$24*'By group'!BN$23+Probability!AN171*Population!$DE171*(1-'By group'!AN$28*cond_eff)*'By group'!AN$23*prop_sw_use)*(1-Population!$DG171*circ_eff)</f>
        <v>4.4913565373410288E-5</v>
      </c>
      <c r="O171" s="190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group'!$BB$27:$BN$27)*prop_idu_male))*Probability!B171*Population!$DC171*(1-'By group'!O$28*'By group'!O$29)*'By group'!B$23+(1-prop_idu_part)*SUMPRODUCT(Population!$BB171:$BN171,'By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group'!$BB$27:$BN$27)*prop_idu_male)*Probability!BB171*Population!$DD171*(1-'By group'!BB$28*'By group'!BB$29)*'By group'!BB$23</f>
        <v>0</v>
      </c>
      <c r="P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group'!$BB$27:$BN$27)*prop_idu_male))*Probability!C171*Population!$DC171*(1-'By group'!P$28*'By group'!P$29)*'By group'!C$23+(1-prop_idu_part)*SUMPRODUCT(Population!$BB171:$BN171,'By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group'!$BB$27:$BN$27)*prop_idu_male)*Probability!BC171*Population!$DD171*(1-'By group'!BC$28*'By group'!BC$29)*'By group'!BC$23</f>
        <v>1.07262466743002E-3</v>
      </c>
      <c r="Q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group'!$BB$27:$BN$27)*prop_idu_male))*Probability!D171*Population!$DC171*(1-'By group'!Q$28*'By group'!Q$29)*'By group'!D$23+(1-prop_idu_part)*SUMPRODUCT(Population!$BB171:$BN171,'By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group'!$BB$27:$BN$27)*prop_idu_male)*Probability!BD171*Population!$DD171*(1-'By group'!BD$28*'By group'!BD$29)*'By group'!BD$23</f>
        <v>1.5642675811726088E-3</v>
      </c>
      <c r="R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group'!$BB$27:$BN$27)*prop_idu_male))*Probability!E171*Population!$DC171*(1-'By group'!R$28*'By group'!R$29)*'By group'!E$23+(1-prop_idu_part)*SUMPRODUCT(Population!$BB171:$BN171,'By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group'!$BB$27:$BN$27)*prop_idu_male)*Probability!BE171*Population!$DD171*(1-'By group'!BE$28*'By group'!BE$29)*'By group'!BE$23</f>
        <v>1.8115772318619836E-3</v>
      </c>
      <c r="S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group'!$BB$27:$BN$27)*prop_idu_male))*Probability!F171*Population!$DC171*(1-'By group'!S$28*'By group'!S$29)*'By group'!F$23+(1-prop_idu_part)*SUMPRODUCT(Population!$BB171:$BN171,'By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group'!$BB$27:$BN$27)*prop_idu_male)*Probability!BF171*Population!$DD171*(1-'By group'!BF$28*'By group'!BF$29)*'By group'!BF$23</f>
        <v>9.6308234687246259E-4</v>
      </c>
      <c r="T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group'!$BB$27:$BN$27)*prop_idu_male))*Probability!G171*Population!$DC171*(1-'By group'!T$28*'By group'!T$29)*'By group'!G$23+(1-prop_idu_part)*SUMPRODUCT(Population!$BB171:$BN171,'By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group'!$BB$27:$BN$27)*prop_idu_male)*Probability!BG171*Population!$DD171*(1-'By group'!BG$28*'By group'!BG$29)*'By group'!BG$23</f>
        <v>5.7767314601107054E-4</v>
      </c>
      <c r="U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group'!$BB$27:$BN$27)*prop_idu_male))*Probability!H171*Population!$DC171*(1-'By group'!U$28*'By group'!U$29)*'By group'!H$23+(1-prop_idu_part)*SUMPRODUCT(Population!$BB171:$BN171,'By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group'!$BB$27:$BN$27)*prop_idu_male)*Probability!BH171*Population!$DD171*(1-'By group'!BH$28*'By group'!BH$29)*'By group'!BH$23</f>
        <v>4.860663903426078E-4</v>
      </c>
      <c r="V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group'!$BB$27:$BN$27)*prop_idu_male))*Probability!I171*Population!$DC171*(1-'By group'!V$28*'By group'!V$29)*'By group'!I$23+(1-prop_idu_part)*SUMPRODUCT(Population!$BB171:$BN171,'By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group'!$BB$27:$BN$27)*prop_idu_male)*Probability!BI171*Population!$DD171*(1-'By group'!BI$28*'By group'!BI$29)*'By group'!BI$23</f>
        <v>0</v>
      </c>
      <c r="W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group'!$BB$27:$BN$27)*prop_idu_male))*Probability!J171*Population!$DC171*(1-'By group'!W$28*'By group'!W$29)*'By group'!J$23+(1-prop_idu_part)*SUMPRODUCT(Population!$BB171:$BN171,'By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group'!$BB$27:$BN$27)*prop_idu_male)*Probability!BJ171*Population!$DD171*(1-'By group'!BJ$28*'By group'!BJ$29)*'By group'!BJ$23</f>
        <v>0</v>
      </c>
      <c r="X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group'!$BB$27:$BN$27)*prop_idu_male))*Probability!K171*Population!$DC171*(1-'By group'!X$28*'By group'!X$29)*'By group'!K$23+(1-prop_idu_part)*SUMPRODUCT(Population!$BB171:$BN171,'By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group'!$BB$27:$BN$27)*prop_idu_male)*Probability!BK171*Population!$DD171*(1-'By group'!BK$28*'By group'!BK$29)*'By group'!BK$23</f>
        <v>0</v>
      </c>
      <c r="Y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group'!$BB$27:$BN$27)*prop_idu_male))*Probability!L171*Population!$DC171*(1-'By group'!Y$28*'By group'!Y$29)*'By group'!L$23+(1-prop_idu_part)*SUMPRODUCT(Population!$BB171:$BN171,'By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group'!$BB$27:$BN$27)*prop_idu_male)*Probability!BL171*Population!$DD171*(1-'By group'!BL$28*'By group'!BL$29)*'By group'!BL$23</f>
        <v>1.6283234908626263E-5</v>
      </c>
      <c r="Z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group'!$BB$27:$BN$27)*prop_idu_male))*Probability!M171*Population!$DC171*(1-'By group'!Z$28*'By group'!Z$29)*'By group'!M$23+(1-prop_idu_part)*SUMPRODUCT(Population!$BB171:$BN171,'By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group'!$BB$27:$BN$27)*prop_idu_male)*Probability!BM171*Population!$DD171*(1-'By group'!BM$28*'By group'!BM$29)*'By group'!BM$23</f>
        <v>2.5264058745199556E-5</v>
      </c>
      <c r="AA171" s="191">
        <f>(1-(1-prop_idu_part)*SUMPRODUCT(Population!$BB171:$BN171,'By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group'!$BB$27:$BN$27)*prop_idu_male))*Probability!N171*Population!$DC171*(1-'By group'!AA$28*'By group'!AA$29)*'By group'!N$23+(1-prop_idu_part)*SUMPRODUCT(Population!$BB171:$BN171,'By group'!$BB$27:$BN$27)*prop_idu_male/(SUMPRODUCT(Population!$B171:$N171,'By group'!$B$27:$N$27)-(1-prop_idu_part)*SUMPRODUCT(Population!$BB171:$BN171,'By group'!$BB$27:$BN$27)*(1-prop_idu_male)+(1-prop_idu_part)*SUMPRODUCT(Population!$BB171:$BN171,'By group'!$BB$27:$BN$27)*prop_idu_male)*Probability!BN171*Population!$DD171*(1-'By group'!BN$28*'By group'!BN$29)*'By group'!BN$23</f>
        <v>2.0169188400901084E-5</v>
      </c>
      <c r="AB171" s="229">
        <f>Probability!B171*'By group'!$AB$24*'By group'!B$23</f>
        <v>0</v>
      </c>
      <c r="AC171" s="229">
        <f>Probability!C171*'By group'!$AB$24*'By group'!C$23</f>
        <v>5.018280804862435E-2</v>
      </c>
      <c r="AD171" s="229">
        <f>Probability!D171*'By group'!$AB$24*'By group'!D$23</f>
        <v>7.3186431838194385E-2</v>
      </c>
      <c r="AE171" s="229">
        <f>Probability!E171*'By group'!$AB$24*'By group'!E$23</f>
        <v>8.4760299945443582E-2</v>
      </c>
      <c r="AF171" s="229">
        <f>Probability!F171*'By group'!$AB$24*'By group'!F$23</f>
        <v>4.5062014809998711E-2</v>
      </c>
      <c r="AG171" s="229">
        <f>Probability!G171*'By group'!$AB$24*'By group'!G$23</f>
        <v>2.702945435352791E-2</v>
      </c>
      <c r="AH171" s="229">
        <f>Probability!H171*'By group'!$AB$24*'By group'!H$23</f>
        <v>2.2743834888200989E-2</v>
      </c>
      <c r="AI171" s="229">
        <f>Probability!I171*'By group'!$AB$24*'By group'!I$23</f>
        <v>0</v>
      </c>
      <c r="AJ171" s="229">
        <f>Probability!J171*'By group'!$AB$24*'By group'!J$23</f>
        <v>0</v>
      </c>
      <c r="AK171" s="229">
        <f>Probability!K171*'By group'!$AB$24*'By group'!K$23</f>
        <v>0</v>
      </c>
      <c r="AL171" s="229">
        <f>Probability!L171*'By group'!$AB$24*'By group'!L$23</f>
        <v>7.6192069064680637E-4</v>
      </c>
      <c r="AM171" s="229">
        <f>Probability!M171*'By group'!$AB$24*'By group'!M$23</f>
        <v>1.1821862428293283E-3</v>
      </c>
      <c r="AN171" s="229">
        <f>Probability!N171*'By group'!$AB$24*'By group'!N$23</f>
        <v>9.438125082556429E-4</v>
      </c>
      <c r="AO171" s="40">
        <f>Probability!AO171*'By group'!$AO$24*'By group'!AO$23</f>
        <v>0</v>
      </c>
      <c r="AP171" s="42">
        <f>Probability!AP171*'By group'!$AO$24*'By group'!AP$23</f>
        <v>6.8944653197099805E-3</v>
      </c>
      <c r="AQ171" s="42">
        <f>Probability!AQ171*'By group'!$AO$24*'By group'!AQ$23</f>
        <v>1.0052737427001499E-2</v>
      </c>
      <c r="AR171" s="42">
        <f>Probability!AR171*'By group'!$AO$24*'By group'!AR$23</f>
        <v>1.1637608285599912E-2</v>
      </c>
      <c r="AS171" s="42">
        <f>Probability!AS171*'By group'!$AO$24*'By group'!AS$23</f>
        <v>6.1844339461038147E-3</v>
      </c>
      <c r="AT171" s="42">
        <f>Probability!AT171*'By group'!$AO$24*'By group'!AT$23</f>
        <v>3.7081618598428867E-3</v>
      </c>
      <c r="AU171" s="42">
        <f>Probability!AU171*'By group'!$AO$24*'By group'!AU$23</f>
        <v>3.1173260357004063E-3</v>
      </c>
      <c r="AV171" s="42">
        <f>Probability!AV171*'By group'!$AO$24*'By group'!AV$23</f>
        <v>0</v>
      </c>
      <c r="AW171" s="42">
        <f>Probability!AW171*'By group'!$AO$24*'By group'!AW$23</f>
        <v>0</v>
      </c>
      <c r="AX171" s="42">
        <f>Probability!AX171*'By group'!$AO$24*'By group'!AX$23</f>
        <v>0</v>
      </c>
      <c r="AY171" s="42">
        <f>Probability!AY171*'By group'!$AO$24*'By group'!AY$23</f>
        <v>1.0442499418725439E-4</v>
      </c>
      <c r="AZ171" s="42">
        <f>Probability!AZ171*'By group'!$AO$24*'By group'!AZ$23</f>
        <v>1.6180776426579388E-4</v>
      </c>
      <c r="BA171" s="43">
        <f>Probability!BA171*'By group'!$AO$24*'By group'!BA$23</f>
        <v>1.2888276427064883E-4</v>
      </c>
      <c r="BB171" s="191">
        <f>prop_idu_part*Probability!BB171*'By group'!$BB$24*'By group'!BB$23+Probability!BB171*'By group'!$BB$30*'By group'!BB$31</f>
        <v>0</v>
      </c>
      <c r="BC171" s="191">
        <f>prop_idu_part*Probability!BC171*'By group'!$BB$24*'By group'!BC$23+Probability!BC171*'By group'!$BB$30*'By group'!BC$31</f>
        <v>5.8638612648766644E-2</v>
      </c>
      <c r="BD171" s="191">
        <f>prop_idu_part*Probability!BD171*'By group'!$BB$24*'By group'!BD$23+Probability!BD171*'By group'!$BB$30*'By group'!BD$31</f>
        <v>0.13716307984042053</v>
      </c>
      <c r="BE171" s="191">
        <f>prop_idu_part*Probability!BE171*'By group'!$BB$24*'By group'!BE$23+Probability!BE171*'By group'!$BB$30*'By group'!BE$31</f>
        <v>0.13420971485760869</v>
      </c>
      <c r="BF171" s="191">
        <f>prop_idu_part*Probability!BF171*'By group'!$BB$24*'By group'!BF$23+Probability!BF171*'By group'!$BB$30*'By group'!BF$31</f>
        <v>4.3874627960872728E-2</v>
      </c>
      <c r="BG171" s="191">
        <f>prop_idu_part*Probability!BG171*'By group'!$BB$24*'By group'!BG$23+Probability!BG171*'By group'!$BB$30*'By group'!BG$31</f>
        <v>1.3399637232844784E-2</v>
      </c>
      <c r="BH171" s="191">
        <f>prop_idu_part*Probability!BH171*'By group'!$BB$24*'By group'!BH$23+Probability!BH171*'By group'!$BB$30*'By group'!BH$31</f>
        <v>1.0511532933440251E-2</v>
      </c>
      <c r="BI171" s="191">
        <f>prop_idu_part*Probability!BI171*'By group'!$BB$24*'By group'!BI$23+Probability!BI171*'By group'!$BB$30*'By group'!BI$31</f>
        <v>0</v>
      </c>
      <c r="BJ171" s="191">
        <f>prop_idu_part*Probability!BJ171*'By group'!$BB$24*'By group'!BJ$23+Probability!BJ171*'By group'!$BB$30*'By group'!BJ$31</f>
        <v>0</v>
      </c>
      <c r="BK171" s="191">
        <f>prop_idu_part*Probability!BK171*'By group'!$BB$24*'By group'!BK$23+Probability!BK171*'By group'!$BB$30*'By group'!BK$31</f>
        <v>0</v>
      </c>
      <c r="BL171" s="191">
        <f>prop_idu_part*Probability!BL171*'By group'!$BB$24*'By group'!BL$23+Probability!BL171*'By group'!$BB$30*'By group'!BL$31</f>
        <v>4.7685572097006974E-3</v>
      </c>
      <c r="BM171" s="191">
        <f>prop_idu_part*Probability!BM171*'By group'!$BB$24*'By group'!BM$23+Probability!BM171*'By group'!$BB$30*'By group'!BM$31</f>
        <v>2.384255189402603E-3</v>
      </c>
      <c r="BN171" s="192">
        <f>prop_idu_part*Probability!BN171*'By group'!$BB$24*'By group'!BN$23+Probability!BN171*'By group'!$BB$30*'By group'!BN$31</f>
        <v>1.7352248810308193E-3</v>
      </c>
    </row>
    <row r="172" spans="1:66" x14ac:dyDescent="0.25">
      <c r="A172">
        <f t="shared" si="2"/>
        <v>84</v>
      </c>
      <c r="B172" s="190">
        <f>((1-(1-prop_idu_part)*SUMPRODUCT(Population!$BB172:$BN172,'By group'!$BB$27:$BN$27)*(1-prop_idu_male)/SUMPRODUCT(Population!$B172:$N172,'By group'!$B$27:$N$27))*Probability!O172*'By group'!$B$24*'By group'!O$23+(1-prop_idu_part)*SUMPRODUCT(Population!$BB172:$BN172,'By group'!$BB$27:$BN$27)*(1-prop_idu_male)/SUMPRODUCT(Population!$B172:$N172,'By group'!$B$27:$N$27)*Probability!BB172*'By group'!$B$24*'By group'!BB$23+Probability!AB172*Population!$DE172*(1-'By group'!AB$28*cond_eff)*'By group'!AB$23*prop_sw_use)*(1-Population!$DG172*circ_eff)</f>
        <v>0</v>
      </c>
      <c r="C172" s="191">
        <f>((1-(1-prop_idu_part)*SUMPRODUCT(Population!$BB172:$BN172,'By group'!$BB$27:$BN$27)*(1-prop_idu_male)/SUMPRODUCT(Population!$B172:$N172,'By group'!$B$27:$N$27))*Probability!P172*'By group'!$B$24*'By group'!P$23+(1-prop_idu_part)*SUMPRODUCT(Population!$BB172:$BN172,'By group'!$BB$27:$BN$27)*(1-prop_idu_male)/SUMPRODUCT(Population!$B172:$N172,'By group'!$B$27:$N$27)*Probability!BC172*'By group'!$B$24*'By group'!BC$23+Probability!AC172*Population!$DE172*(1-'By group'!AC$28*cond_eff)*'By group'!AC$23*prop_sw_use)*(1-Population!$DG172*circ_eff)</f>
        <v>2.3161328067455265E-3</v>
      </c>
      <c r="D172" s="191">
        <f>((1-(1-prop_idu_part)*SUMPRODUCT(Population!$BB172:$BN172,'By group'!$BB$27:$BN$27)*(1-prop_idu_male)/SUMPRODUCT(Population!$B172:$N172,'By group'!$B$27:$N$27))*Probability!Q172*'By group'!$B$24*'By group'!Q$23+(1-prop_idu_part)*SUMPRODUCT(Population!$BB172:$BN172,'By group'!$BB$27:$BN$27)*(1-prop_idu_male)/SUMPRODUCT(Population!$B172:$N172,'By group'!$B$27:$N$27)*Probability!BD172*'By group'!$B$24*'By group'!BD$23+Probability!AD172*Population!$DE172*(1-'By group'!AD$28*cond_eff)*'By group'!AD$23*prop_sw_use)*(1-Population!$DG172*circ_eff)</f>
        <v>3.3891457844551845E-3</v>
      </c>
      <c r="E172" s="191">
        <f>((1-(1-prop_idu_part)*SUMPRODUCT(Population!$BB172:$BN172,'By group'!$BB$27:$BN$27)*(1-prop_idu_male)/SUMPRODUCT(Population!$B172:$N172,'By group'!$B$27:$N$27))*Probability!R172*'By group'!$B$24*'By group'!R$23+(1-prop_idu_part)*SUMPRODUCT(Population!$BB172:$BN172,'By group'!$BB$27:$BN$27)*(1-prop_idu_male)/SUMPRODUCT(Population!$B172:$N172,'By group'!$B$27:$N$27)*Probability!BE172*'By group'!$B$24*'By group'!BE$23+Probability!AE172*Population!$DE172*(1-'By group'!AE$28*cond_eff)*'By group'!AE$23*prop_sw_use)*(1-Population!$DG172*circ_eff)</f>
        <v>3.9435747757028388E-3</v>
      </c>
      <c r="F172" s="191">
        <f>((1-(1-prop_idu_part)*SUMPRODUCT(Population!$BB172:$BN172,'By group'!$BB$27:$BN$27)*(1-prop_idu_male)/SUMPRODUCT(Population!$B172:$N172,'By group'!$B$27:$N$27))*Probability!S172*'By group'!$B$24*'By group'!S$23+(1-prop_idu_part)*SUMPRODUCT(Population!$BB172:$BN172,'By group'!$BB$27:$BN$27)*(1-prop_idu_male)/SUMPRODUCT(Population!$B172:$N172,'By group'!$B$27:$N$27)*Probability!BF172*'By group'!$B$24*'By group'!BF$23+Probability!AF172*Population!$DE172*(1-'By group'!AF$28*cond_eff)*'By group'!AF$23*prop_sw_use)*(1-Population!$DG172*circ_eff)</f>
        <v>2.1040871352041635E-3</v>
      </c>
      <c r="G172" s="191">
        <f>((1-(1-prop_idu_part)*SUMPRODUCT(Population!$BB172:$BN172,'By group'!$BB$27:$BN$27)*(1-prop_idu_male)/SUMPRODUCT(Population!$B172:$N172,'By group'!$B$27:$N$27))*Probability!T172*'By group'!$B$24*'By group'!T$23+(1-prop_idu_part)*SUMPRODUCT(Population!$BB172:$BN172,'By group'!$BB$27:$BN$27)*(1-prop_idu_male)/SUMPRODUCT(Population!$B172:$N172,'By group'!$B$27:$N$27)*Probability!BG172*'By group'!$B$24*'By group'!BG$23+Probability!AG172*Population!$DE172*(1-'By group'!AG$28*cond_eff)*'By group'!AG$23*prop_sw_use)*(1-Population!$DG172*circ_eff)</f>
        <v>1.2653725868256686E-3</v>
      </c>
      <c r="H172" s="191">
        <f>((1-(1-prop_idu_part)*SUMPRODUCT(Population!$BB172:$BN172,'By group'!$BB$27:$BN$27)*(1-prop_idu_male)/SUMPRODUCT(Population!$B172:$N172,'By group'!$B$27:$N$27))*Probability!U172*'By group'!$B$24*'By group'!U$23+(1-prop_idu_part)*SUMPRODUCT(Population!$BB172:$BN172,'By group'!$BB$27:$BN$27)*(1-prop_idu_male)/SUMPRODUCT(Population!$B172:$N172,'By group'!$B$27:$N$27)*Probability!BH172*'By group'!$B$24*'By group'!BH$23+Probability!AH172*Population!$DE172*(1-'By group'!AH$28*cond_eff)*'By group'!AH$23*prop_sw_use)*(1-Population!$DG172*circ_eff)</f>
        <v>1.0696559779930755E-3</v>
      </c>
      <c r="I172" s="191">
        <f>((1-(1-prop_idu_part)*SUMPRODUCT(Population!$BB172:$BN172,'By group'!$BB$27:$BN$27)*(1-prop_idu_male)/SUMPRODUCT(Population!$B172:$N172,'By group'!$B$27:$N$27))*Probability!V172*'By group'!$B$24*'By group'!V$23+(1-prop_idu_part)*SUMPRODUCT(Population!$BB172:$BN172,'By group'!$BB$27:$BN$27)*(1-prop_idu_male)/SUMPRODUCT(Population!$B172:$N172,'By group'!$B$27:$N$27)*Probability!BI172*'By group'!$B$24*'By group'!BI$23+Probability!AI172*Population!$DE172*(1-'By group'!AI$28*cond_eff)*'By group'!AI$23*prop_sw_use)*(1-Population!$DG172*circ_eff)</f>
        <v>0</v>
      </c>
      <c r="J172" s="191">
        <f>((1-(1-prop_idu_part)*SUMPRODUCT(Population!$BB172:$BN172,'By group'!$BB$27:$BN$27)*(1-prop_idu_male)/SUMPRODUCT(Population!$B172:$N172,'By group'!$B$27:$N$27))*Probability!W172*'By group'!$B$24*'By group'!W$23+(1-prop_idu_part)*SUMPRODUCT(Population!$BB172:$BN172,'By group'!$BB$27:$BN$27)*(1-prop_idu_male)/SUMPRODUCT(Population!$B172:$N172,'By group'!$B$27:$N$27)*Probability!BJ172*'By group'!$B$24*'By group'!BJ$23+Probability!AJ172*Population!$DE172*(1-'By group'!AJ$28*cond_eff)*'By group'!AJ$23*prop_sw_use)*(1-Population!$DG172*circ_eff)</f>
        <v>0</v>
      </c>
      <c r="K172" s="191">
        <f>((1-(1-prop_idu_part)*SUMPRODUCT(Population!$BB172:$BN172,'By group'!$BB$27:$BN$27)*(1-prop_idu_male)/SUMPRODUCT(Population!$B172:$N172,'By group'!$B$27:$N$27))*Probability!X172*'By group'!$B$24*'By group'!X$23+(1-prop_idu_part)*SUMPRODUCT(Population!$BB172:$BN172,'By group'!$BB$27:$BN$27)*(1-prop_idu_male)/SUMPRODUCT(Population!$B172:$N172,'By group'!$B$27:$N$27)*Probability!BK172*'By group'!$B$24*'By group'!BK$23+Probability!AK172*Population!$DE172*(1-'By group'!AK$28*cond_eff)*'By group'!AK$23*prop_sw_use)*(1-Population!$DG172*circ_eff)</f>
        <v>0</v>
      </c>
      <c r="L172" s="191">
        <f>((1-(1-prop_idu_part)*SUMPRODUCT(Population!$BB172:$BN172,'By group'!$BB$27:$BN$27)*(1-prop_idu_male)/SUMPRODUCT(Population!$B172:$N172,'By group'!$B$27:$N$27))*Probability!Y172*'By group'!$B$24*'By group'!Y$23+(1-prop_idu_part)*SUMPRODUCT(Population!$BB172:$BN172,'By group'!$BB$27:$BN$27)*(1-prop_idu_male)/SUMPRODUCT(Population!$B172:$N172,'By group'!$B$27:$N$27)*Probability!BL172*'By group'!$B$24*'By group'!BL$23+Probability!AL172*Population!$DE172*(1-'By group'!AL$28*cond_eff)*'By group'!AL$23*prop_sw_use)*(1-Population!$DG172*circ_eff)</f>
        <v>3.5847382774604945E-5</v>
      </c>
      <c r="M172" s="191">
        <f>((1-(1-prop_idu_part)*SUMPRODUCT(Population!$BB172:$BN172,'By group'!$BB$27:$BN$27)*(1-prop_idu_male)/SUMPRODUCT(Population!$B172:$N172,'By group'!$B$27:$N$27))*Probability!Z172*'By group'!$B$24*'By group'!Z$23+(1-prop_idu_part)*SUMPRODUCT(Population!$BB172:$BN172,'By group'!$BB$27:$BN$27)*(1-prop_idu_male)/SUMPRODUCT(Population!$B172:$N172,'By group'!$B$27:$N$27)*Probability!BM172*'By group'!$B$24*'By group'!BM$23+Probability!AM172*Population!$DE172*(1-'By group'!AM$28*cond_eff)*'By group'!AM$23*prop_sw_use)*(1-Population!$DG172*circ_eff)</f>
        <v>5.5912181781018714E-5</v>
      </c>
      <c r="N172" s="191">
        <f>((1-(1-prop_idu_part)*SUMPRODUCT(Population!$BB172:$BN172,'By group'!$BB$27:$BN$27)*(1-prop_idu_male)/SUMPRODUCT(Population!$B172:$N172,'By group'!$B$27:$N$27))*Probability!AA172*'By group'!$B$24*'By group'!AA$23+(1-prop_idu_part)*SUMPRODUCT(Population!$BB172:$BN172,'By group'!$BB$27:$BN$27)*(1-prop_idu_male)/SUMPRODUCT(Population!$B172:$N172,'By group'!$B$27:$N$27)*Probability!BN172*'By group'!$B$24*'By group'!BN$23+Probability!AN172*Population!$DE172*(1-'By group'!AN$28*cond_eff)*'By group'!AN$23*prop_sw_use)*(1-Population!$DG172*circ_eff)</f>
        <v>4.4915238670312591E-5</v>
      </c>
      <c r="O172" s="190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group'!$BB$27:$BN$27)*prop_idu_male))*Probability!B172*Population!$DC172*(1-'By group'!O$28*'By group'!O$29)*'By group'!B$23+(1-prop_idu_part)*SUMPRODUCT(Population!$BB172:$BN172,'By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group'!$BB$27:$BN$27)*prop_idu_male)*Probability!BB172*Population!$DD172*(1-'By group'!BB$28*'By group'!BB$29)*'By group'!BB$23</f>
        <v>0</v>
      </c>
      <c r="P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group'!$BB$27:$BN$27)*prop_idu_male))*Probability!C172*Population!$DC172*(1-'By group'!P$28*'By group'!P$29)*'By group'!C$23+(1-prop_idu_part)*SUMPRODUCT(Population!$BB172:$BN172,'By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group'!$BB$27:$BN$27)*prop_idu_male)*Probability!BC172*Population!$DD172*(1-'By group'!BC$28*'By group'!BC$29)*'By group'!BC$23</f>
        <v>1.0726339839936649E-3</v>
      </c>
      <c r="Q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group'!$BB$27:$BN$27)*prop_idu_male))*Probability!D172*Population!$DC172*(1-'By group'!Q$28*'By group'!Q$29)*'By group'!D$23+(1-prop_idu_part)*SUMPRODUCT(Population!$BB172:$BN172,'By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group'!$BB$27:$BN$27)*prop_idu_male)*Probability!BD172*Population!$DD172*(1-'By group'!BD$28*'By group'!BD$29)*'By group'!BD$23</f>
        <v>1.5642841340579071E-3</v>
      </c>
      <c r="R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group'!$BB$27:$BN$27)*prop_idu_male))*Probability!E172*Population!$DC172*(1-'By group'!R$28*'By group'!R$29)*'By group'!E$23+(1-prop_idu_part)*SUMPRODUCT(Population!$BB172:$BN172,'By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group'!$BB$27:$BN$27)*prop_idu_male)*Probability!BE172*Population!$DD172*(1-'By group'!BE$28*'By group'!BE$29)*'By group'!BE$23</f>
        <v>1.8116019894226323E-3</v>
      </c>
      <c r="S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group'!$BB$27:$BN$27)*prop_idu_male))*Probability!F172*Population!$DC172*(1-'By group'!S$28*'By group'!S$29)*'By group'!F$23+(1-prop_idu_part)*SUMPRODUCT(Population!$BB172:$BN172,'By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group'!$BB$27:$BN$27)*prop_idu_male)*Probability!BF172*Population!$DD172*(1-'By group'!BF$28*'By group'!BF$29)*'By group'!BF$23</f>
        <v>9.6309809101393121E-4</v>
      </c>
      <c r="T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group'!$BB$27:$BN$27)*prop_idu_male))*Probability!G172*Population!$DC172*(1-'By group'!T$28*'By group'!T$29)*'By group'!G$23+(1-prop_idu_part)*SUMPRODUCT(Population!$BB172:$BN172,'By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group'!$BB$27:$BN$27)*prop_idu_male)*Probability!BG172*Population!$DD172*(1-'By group'!BG$28*'By group'!BG$29)*'By group'!BG$23</f>
        <v>5.7768386733498059E-4</v>
      </c>
      <c r="U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group'!$BB$27:$BN$27)*prop_idu_male))*Probability!H172*Population!$DC172*(1-'By group'!U$28*'By group'!U$29)*'By group'!H$23+(1-prop_idu_part)*SUMPRODUCT(Population!$BB172:$BN172,'By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group'!$BB$27:$BN$27)*prop_idu_male)*Probability!BH172*Population!$DD172*(1-'By group'!BH$28*'By group'!BH$29)*'By group'!BH$23</f>
        <v>4.8607766849973925E-4</v>
      </c>
      <c r="V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group'!$BB$27:$BN$27)*prop_idu_male))*Probability!I172*Population!$DC172*(1-'By group'!V$28*'By group'!V$29)*'By group'!I$23+(1-prop_idu_part)*SUMPRODUCT(Population!$BB172:$BN172,'By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group'!$BB$27:$BN$27)*prop_idu_male)*Probability!BI172*Population!$DD172*(1-'By group'!BI$28*'By group'!BI$29)*'By group'!BI$23</f>
        <v>0</v>
      </c>
      <c r="W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group'!$BB$27:$BN$27)*prop_idu_male))*Probability!J172*Population!$DC172*(1-'By group'!W$28*'By group'!W$29)*'By group'!J$23+(1-prop_idu_part)*SUMPRODUCT(Population!$BB172:$BN172,'By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group'!$BB$27:$BN$27)*prop_idu_male)*Probability!BJ172*Population!$DD172*(1-'By group'!BJ$28*'By group'!BJ$29)*'By group'!BJ$23</f>
        <v>0</v>
      </c>
      <c r="X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group'!$BB$27:$BN$27)*prop_idu_male))*Probability!K172*Population!$DC172*(1-'By group'!X$28*'By group'!X$29)*'By group'!K$23+(1-prop_idu_part)*SUMPRODUCT(Population!$BB172:$BN172,'By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group'!$BB$27:$BN$27)*prop_idu_male)*Probability!BK172*Population!$DD172*(1-'By group'!BK$28*'By group'!BK$29)*'By group'!BK$23</f>
        <v>0</v>
      </c>
      <c r="Y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group'!$BB$27:$BN$27)*prop_idu_male))*Probability!L172*Population!$DC172*(1-'By group'!Y$28*'By group'!Y$29)*'By group'!L$23+(1-prop_idu_part)*SUMPRODUCT(Population!$BB172:$BN172,'By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group'!$BB$27:$BN$27)*prop_idu_male)*Probability!BL172*Population!$DD172*(1-'By group'!BL$28*'By group'!BL$29)*'By group'!BL$23</f>
        <v>1.6283618878802924E-5</v>
      </c>
      <c r="Z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group'!$BB$27:$BN$27)*prop_idu_male))*Probability!M172*Population!$DC172*(1-'By group'!Z$28*'By group'!Z$29)*'By group'!M$23+(1-prop_idu_part)*SUMPRODUCT(Population!$BB172:$BN172,'By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group'!$BB$27:$BN$27)*prop_idu_male)*Probability!BM172*Population!$DD172*(1-'By group'!BM$28*'By group'!BM$29)*'By group'!BM$23</f>
        <v>2.5264811312235392E-5</v>
      </c>
      <c r="AA172" s="191">
        <f>(1-(1-prop_idu_part)*SUMPRODUCT(Population!$BB172:$BN172,'By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group'!$BB$27:$BN$27)*prop_idu_male))*Probability!N172*Population!$DC172*(1-'By group'!AA$28*'By group'!AA$29)*'By group'!N$23+(1-prop_idu_part)*SUMPRODUCT(Population!$BB172:$BN172,'By group'!$BB$27:$BN$27)*prop_idu_male/(SUMPRODUCT(Population!$B172:$N172,'By group'!$B$27:$N$27)-(1-prop_idu_part)*SUMPRODUCT(Population!$BB172:$BN172,'By group'!$BB$27:$BN$27)*(1-prop_idu_male)+(1-prop_idu_part)*SUMPRODUCT(Population!$BB172:$BN172,'By group'!$BB$27:$BN$27)*prop_idu_male)*Probability!BN172*Population!$DD172*(1-'By group'!BN$28*'By group'!BN$29)*'By group'!BN$23</f>
        <v>2.0169974107841881E-5</v>
      </c>
      <c r="AB172" s="229">
        <f>Probability!B172*'By group'!$AB$24*'By group'!B$23</f>
        <v>0</v>
      </c>
      <c r="AC172" s="229">
        <f>Probability!C172*'By group'!$AB$24*'By group'!C$23</f>
        <v>5.0183465313448652E-2</v>
      </c>
      <c r="AD172" s="229">
        <f>Probability!D172*'By group'!$AB$24*'By group'!D$23</f>
        <v>7.3187529184837535E-2</v>
      </c>
      <c r="AE172" s="229">
        <f>Probability!E172*'By group'!$AB$24*'By group'!E$23</f>
        <v>8.4761832310418381E-2</v>
      </c>
      <c r="AF172" s="229">
        <f>Probability!F172*'By group'!$AB$24*'By group'!F$23</f>
        <v>4.5062950323805362E-2</v>
      </c>
      <c r="AG172" s="229">
        <f>Probability!G172*'By group'!$AB$24*'By group'!G$23</f>
        <v>2.7030075295135972E-2</v>
      </c>
      <c r="AH172" s="229">
        <f>Probability!H172*'By group'!$AB$24*'By group'!H$23</f>
        <v>2.2744463003678671E-2</v>
      </c>
      <c r="AI172" s="229">
        <f>Probability!I172*'By group'!$AB$24*'By group'!I$23</f>
        <v>0</v>
      </c>
      <c r="AJ172" s="229">
        <f>Probability!J172*'By group'!$AB$24*'By group'!J$23</f>
        <v>0</v>
      </c>
      <c r="AK172" s="229">
        <f>Probability!K172*'By group'!$AB$24*'By group'!K$23</f>
        <v>0</v>
      </c>
      <c r="AL172" s="229">
        <f>Probability!L172*'By group'!$AB$24*'By group'!L$23</f>
        <v>7.6194202046394981E-4</v>
      </c>
      <c r="AM172" s="229">
        <f>Probability!M172*'By group'!$AB$24*'By group'!M$23</f>
        <v>1.1822266772040986E-3</v>
      </c>
      <c r="AN172" s="229">
        <f>Probability!N172*'By group'!$AB$24*'By group'!N$23</f>
        <v>9.4385344339396979E-4</v>
      </c>
      <c r="AO172" s="40">
        <f>Probability!AO172*'By group'!$AO$24*'By group'!AO$23</f>
        <v>0</v>
      </c>
      <c r="AP172" s="42">
        <f>Probability!AP172*'By group'!$AO$24*'By group'!AP$23</f>
        <v>6.8964905312762885E-3</v>
      </c>
      <c r="AQ172" s="42">
        <f>Probability!AQ172*'By group'!$AO$24*'By group'!AQ$23</f>
        <v>1.0055887486774006E-2</v>
      </c>
      <c r="AR172" s="42">
        <f>Probability!AR172*'By group'!$AO$24*'By group'!AR$23</f>
        <v>1.1641638834350281E-2</v>
      </c>
      <c r="AS172" s="42">
        <f>Probability!AS172*'By group'!$AO$24*'By group'!AS$23</f>
        <v>6.1867574313308358E-3</v>
      </c>
      <c r="AT172" s="42">
        <f>Probability!AT172*'By group'!$AO$24*'By group'!AT$23</f>
        <v>3.7096464423214586E-3</v>
      </c>
      <c r="AU172" s="42">
        <f>Probability!AU172*'By group'!$AO$24*'By group'!AU$23</f>
        <v>3.1187394222240974E-3</v>
      </c>
      <c r="AV172" s="42">
        <f>Probability!AV172*'By group'!$AO$24*'By group'!AV$23</f>
        <v>0</v>
      </c>
      <c r="AW172" s="42">
        <f>Probability!AW172*'By group'!$AO$24*'By group'!AW$23</f>
        <v>0</v>
      </c>
      <c r="AX172" s="42">
        <f>Probability!AX172*'By group'!$AO$24*'By group'!AX$23</f>
        <v>0</v>
      </c>
      <c r="AY172" s="42">
        <f>Probability!AY172*'By group'!$AO$24*'By group'!AY$23</f>
        <v>1.044727574953785E-4</v>
      </c>
      <c r="AZ172" s="42">
        <f>Probability!AZ172*'By group'!$AO$24*'By group'!AZ$23</f>
        <v>1.6189334237427298E-4</v>
      </c>
      <c r="BA172" s="43">
        <f>Probability!BA172*'By group'!$AO$24*'By group'!BA$23</f>
        <v>1.2896514226450718E-4</v>
      </c>
      <c r="BB172" s="191">
        <f>prop_idu_part*Probability!BB172*'By group'!$BB$24*'By group'!BB$23+Probability!BB172*'By group'!$BB$30*'By group'!BB$31</f>
        <v>0</v>
      </c>
      <c r="BC172" s="191">
        <f>prop_idu_part*Probability!BC172*'By group'!$BB$24*'By group'!BC$23+Probability!BC172*'By group'!$BB$30*'By group'!BC$31</f>
        <v>5.8638589880008127E-2</v>
      </c>
      <c r="BD172" s="191">
        <f>prop_idu_part*Probability!BD172*'By group'!$BB$24*'By group'!BD$23+Probability!BD172*'By group'!$BB$30*'By group'!BD$31</f>
        <v>0.13716310659751291</v>
      </c>
      <c r="BE172" s="191">
        <f>prop_idu_part*Probability!BE172*'By group'!$BB$24*'By group'!BE$23+Probability!BE172*'By group'!$BB$30*'By group'!BE$31</f>
        <v>0.1342098688753067</v>
      </c>
      <c r="BF172" s="191">
        <f>prop_idu_part*Probability!BF172*'By group'!$BB$24*'By group'!BF$23+Probability!BF172*'By group'!$BB$30*'By group'!BF$31</f>
        <v>4.3874715451162373E-2</v>
      </c>
      <c r="BG172" s="191">
        <f>prop_idu_part*Probability!BG172*'By group'!$BB$24*'By group'!BG$23+Probability!BG172*'By group'!$BB$30*'By group'!BG$31</f>
        <v>1.3399673227969242E-2</v>
      </c>
      <c r="BH172" s="191">
        <f>prop_idu_part*Probability!BH172*'By group'!$BB$24*'By group'!BH$23+Probability!BH172*'By group'!$BB$30*'By group'!BH$31</f>
        <v>1.0511576040360862E-2</v>
      </c>
      <c r="BI172" s="191">
        <f>prop_idu_part*Probability!BI172*'By group'!$BB$24*'By group'!BI$23+Probability!BI172*'By group'!$BB$30*'By group'!BI$31</f>
        <v>0</v>
      </c>
      <c r="BJ172" s="191">
        <f>prop_idu_part*Probability!BJ172*'By group'!$BB$24*'By group'!BJ$23+Probability!BJ172*'By group'!$BB$30*'By group'!BJ$31</f>
        <v>0</v>
      </c>
      <c r="BK172" s="191">
        <f>prop_idu_part*Probability!BK172*'By group'!$BB$24*'By group'!BK$23+Probability!BK172*'By group'!$BB$30*'By group'!BK$31</f>
        <v>0</v>
      </c>
      <c r="BL172" s="191">
        <f>prop_idu_part*Probability!BL172*'By group'!$BB$24*'By group'!BL$23+Probability!BL172*'By group'!$BB$30*'By group'!BL$31</f>
        <v>4.7685773697884095E-3</v>
      </c>
      <c r="BM172" s="191">
        <f>prop_idu_part*Probability!BM172*'By group'!$BB$24*'By group'!BM$23+Probability!BM172*'By group'!$BB$30*'By group'!BM$31</f>
        <v>2.3842699321309502E-3</v>
      </c>
      <c r="BN172" s="192">
        <f>prop_idu_part*Probability!BN172*'By group'!$BB$24*'By group'!BN$23+Probability!BN172*'By group'!$BB$30*'By group'!BN$31</f>
        <v>1.7352405507320614E-3</v>
      </c>
    </row>
    <row r="173" spans="1:66" x14ac:dyDescent="0.25">
      <c r="A173">
        <f t="shared" si="2"/>
        <v>84.5</v>
      </c>
      <c r="B173" s="190">
        <f>((1-(1-prop_idu_part)*SUMPRODUCT(Population!$BB173:$BN173,'By group'!$BB$27:$BN$27)*(1-prop_idu_male)/SUMPRODUCT(Population!$B173:$N173,'By group'!$B$27:$N$27))*Probability!O173*'By group'!$B$24*'By group'!O$23+(1-prop_idu_part)*SUMPRODUCT(Population!$BB173:$BN173,'By group'!$BB$27:$BN$27)*(1-prop_idu_male)/SUMPRODUCT(Population!$B173:$N173,'By group'!$B$27:$N$27)*Probability!BB173*'By group'!$B$24*'By group'!BB$23+Probability!AB173*Population!$DE173*(1-'By group'!AB$28*cond_eff)*'By group'!AB$23*prop_sw_use)*(1-Population!$DG173*circ_eff)</f>
        <v>0</v>
      </c>
      <c r="C173" s="191">
        <f>((1-(1-prop_idu_part)*SUMPRODUCT(Population!$BB173:$BN173,'By group'!$BB$27:$BN$27)*(1-prop_idu_male)/SUMPRODUCT(Population!$B173:$N173,'By group'!$B$27:$N$27))*Probability!P173*'By group'!$B$24*'By group'!P$23+(1-prop_idu_part)*SUMPRODUCT(Population!$BB173:$BN173,'By group'!$BB$27:$BN$27)*(1-prop_idu_male)/SUMPRODUCT(Population!$B173:$N173,'By group'!$B$27:$N$27)*Probability!BC173*'By group'!$B$24*'By group'!BC$23+Probability!AC173*Population!$DE173*(1-'By group'!AC$28*cond_eff)*'By group'!AC$23*prop_sw_use)*(1-Population!$DG173*circ_eff)</f>
        <v>2.316152740817071E-3</v>
      </c>
      <c r="D173" s="191">
        <f>((1-(1-prop_idu_part)*SUMPRODUCT(Population!$BB173:$BN173,'By group'!$BB$27:$BN$27)*(1-prop_idu_male)/SUMPRODUCT(Population!$B173:$N173,'By group'!$B$27:$N$27))*Probability!Q173*'By group'!$B$24*'By group'!Q$23+(1-prop_idu_part)*SUMPRODUCT(Population!$BB173:$BN173,'By group'!$BB$27:$BN$27)*(1-prop_idu_male)/SUMPRODUCT(Population!$B173:$N173,'By group'!$B$27:$N$27)*Probability!BD173*'By group'!$B$24*'By group'!BD$23+Probability!AD173*Population!$DE173*(1-'By group'!AD$28*cond_eff)*'By group'!AD$23*prop_sw_use)*(1-Population!$DG173*circ_eff)</f>
        <v>3.3891805586901886E-3</v>
      </c>
      <c r="E173" s="191">
        <f>((1-(1-prop_idu_part)*SUMPRODUCT(Population!$BB173:$BN173,'By group'!$BB$27:$BN$27)*(1-prop_idu_male)/SUMPRODUCT(Population!$B173:$N173,'By group'!$B$27:$N$27))*Probability!R173*'By group'!$B$24*'By group'!R$23+(1-prop_idu_part)*SUMPRODUCT(Population!$BB173:$BN173,'By group'!$BB$27:$BN$27)*(1-prop_idu_male)/SUMPRODUCT(Population!$B173:$N173,'By group'!$B$27:$N$27)*Probability!BE173*'By group'!$B$24*'By group'!BE$23+Probability!AE173*Population!$DE173*(1-'By group'!AE$28*cond_eff)*'By group'!AE$23*prop_sw_use)*(1-Population!$DG173*circ_eff)</f>
        <v>3.9436259452751065E-3</v>
      </c>
      <c r="F173" s="191">
        <f>((1-(1-prop_idu_part)*SUMPRODUCT(Population!$BB173:$BN173,'By group'!$BB$27:$BN$27)*(1-prop_idu_male)/SUMPRODUCT(Population!$B173:$N173,'By group'!$B$27:$N$27))*Probability!S173*'By group'!$B$24*'By group'!S$23+(1-prop_idu_part)*SUMPRODUCT(Population!$BB173:$BN173,'By group'!$BB$27:$BN$27)*(1-prop_idu_male)/SUMPRODUCT(Population!$B173:$N173,'By group'!$B$27:$N$27)*Probability!BF173*'By group'!$B$24*'By group'!BF$23+Probability!AF173*Population!$DE173*(1-'By group'!AF$28*cond_eff)*'By group'!AF$23*prop_sw_use)*(1-Population!$DG173*circ_eff)</f>
        <v>2.104119435261469E-3</v>
      </c>
      <c r="G173" s="191">
        <f>((1-(1-prop_idu_part)*SUMPRODUCT(Population!$BB173:$BN173,'By group'!$BB$27:$BN$27)*(1-prop_idu_male)/SUMPRODUCT(Population!$B173:$N173,'By group'!$B$27:$N$27))*Probability!T173*'By group'!$B$24*'By group'!T$23+(1-prop_idu_part)*SUMPRODUCT(Population!$BB173:$BN173,'By group'!$BB$27:$BN$27)*(1-prop_idu_male)/SUMPRODUCT(Population!$B173:$N173,'By group'!$B$27:$N$27)*Probability!BG173*'By group'!$B$24*'By group'!BG$23+Probability!AG173*Population!$DE173*(1-'By group'!AG$28*cond_eff)*'By group'!AG$23*prop_sw_use)*(1-Population!$DG173*circ_eff)</f>
        <v>1.2653945143861476E-3</v>
      </c>
      <c r="H173" s="191">
        <f>((1-(1-prop_idu_part)*SUMPRODUCT(Population!$BB173:$BN173,'By group'!$BB$27:$BN$27)*(1-prop_idu_male)/SUMPRODUCT(Population!$B173:$N173,'By group'!$B$27:$N$27))*Probability!U173*'By group'!$B$24*'By group'!U$23+(1-prop_idu_part)*SUMPRODUCT(Population!$BB173:$BN173,'By group'!$BB$27:$BN$27)*(1-prop_idu_male)/SUMPRODUCT(Population!$B173:$N173,'By group'!$B$27:$N$27)*Probability!BH173*'By group'!$B$24*'By group'!BH$23+Probability!AH173*Population!$DE173*(1-'By group'!AH$28*cond_eff)*'By group'!AH$23*prop_sw_use)*(1-Population!$DG173*circ_eff)</f>
        <v>1.0696790206128101E-3</v>
      </c>
      <c r="I173" s="191">
        <f>((1-(1-prop_idu_part)*SUMPRODUCT(Population!$BB173:$BN173,'By group'!$BB$27:$BN$27)*(1-prop_idu_male)/SUMPRODUCT(Population!$B173:$N173,'By group'!$B$27:$N$27))*Probability!V173*'By group'!$B$24*'By group'!V$23+(1-prop_idu_part)*SUMPRODUCT(Population!$BB173:$BN173,'By group'!$BB$27:$BN$27)*(1-prop_idu_male)/SUMPRODUCT(Population!$B173:$N173,'By group'!$B$27:$N$27)*Probability!BI173*'By group'!$B$24*'By group'!BI$23+Probability!AI173*Population!$DE173*(1-'By group'!AI$28*cond_eff)*'By group'!AI$23*prop_sw_use)*(1-Population!$DG173*circ_eff)</f>
        <v>0</v>
      </c>
      <c r="J173" s="191">
        <f>((1-(1-prop_idu_part)*SUMPRODUCT(Population!$BB173:$BN173,'By group'!$BB$27:$BN$27)*(1-prop_idu_male)/SUMPRODUCT(Population!$B173:$N173,'By group'!$B$27:$N$27))*Probability!W173*'By group'!$B$24*'By group'!W$23+(1-prop_idu_part)*SUMPRODUCT(Population!$BB173:$BN173,'By group'!$BB$27:$BN$27)*(1-prop_idu_male)/SUMPRODUCT(Population!$B173:$N173,'By group'!$B$27:$N$27)*Probability!BJ173*'By group'!$B$24*'By group'!BJ$23+Probability!AJ173*Population!$DE173*(1-'By group'!AJ$28*cond_eff)*'By group'!AJ$23*prop_sw_use)*(1-Population!$DG173*circ_eff)</f>
        <v>0</v>
      </c>
      <c r="K173" s="191">
        <f>((1-(1-prop_idu_part)*SUMPRODUCT(Population!$BB173:$BN173,'By group'!$BB$27:$BN$27)*(1-prop_idu_male)/SUMPRODUCT(Population!$B173:$N173,'By group'!$B$27:$N$27))*Probability!X173*'By group'!$B$24*'By group'!X$23+(1-prop_idu_part)*SUMPRODUCT(Population!$BB173:$BN173,'By group'!$BB$27:$BN$27)*(1-prop_idu_male)/SUMPRODUCT(Population!$B173:$N173,'By group'!$B$27:$N$27)*Probability!BK173*'By group'!$B$24*'By group'!BK$23+Probability!AK173*Population!$DE173*(1-'By group'!AK$28*cond_eff)*'By group'!AK$23*prop_sw_use)*(1-Population!$DG173*circ_eff)</f>
        <v>0</v>
      </c>
      <c r="L173" s="191">
        <f>((1-(1-prop_idu_part)*SUMPRODUCT(Population!$BB173:$BN173,'By group'!$BB$27:$BN$27)*(1-prop_idu_male)/SUMPRODUCT(Population!$B173:$N173,'By group'!$B$27:$N$27))*Probability!Y173*'By group'!$B$24*'By group'!Y$23+(1-prop_idu_part)*SUMPRODUCT(Population!$BB173:$BN173,'By group'!$BB$27:$BN$27)*(1-prop_idu_male)/SUMPRODUCT(Population!$B173:$N173,'By group'!$B$27:$N$27)*Probability!BL173*'By group'!$B$24*'By group'!BL$23+Probability!AL173*Population!$DE173*(1-'By group'!AL$28*cond_eff)*'By group'!AL$23*prop_sw_use)*(1-Population!$DG173*circ_eff)</f>
        <v>3.5848166485815185E-5</v>
      </c>
      <c r="M173" s="191">
        <f>((1-(1-prop_idu_part)*SUMPRODUCT(Population!$BB173:$BN173,'By group'!$BB$27:$BN$27)*(1-prop_idu_male)/SUMPRODUCT(Population!$B173:$N173,'By group'!$B$27:$N$27))*Probability!Z173*'By group'!$B$24*'By group'!Z$23+(1-prop_idu_part)*SUMPRODUCT(Population!$BB173:$BN173,'By group'!$BB$27:$BN$27)*(1-prop_idu_male)/SUMPRODUCT(Population!$B173:$N173,'By group'!$B$27:$N$27)*Probability!BM173*'By group'!$B$24*'By group'!BM$23+Probability!AM173*Population!$DE173*(1-'By group'!AM$28*cond_eff)*'By group'!AM$23*prop_sw_use)*(1-Population!$DG173*circ_eff)</f>
        <v>5.5913720586921504E-5</v>
      </c>
      <c r="N173" s="191">
        <f>((1-(1-prop_idu_part)*SUMPRODUCT(Population!$BB173:$BN173,'By group'!$BB$27:$BN$27)*(1-prop_idu_male)/SUMPRODUCT(Population!$B173:$N173,'By group'!$B$27:$N$27))*Probability!AA173*'By group'!$B$24*'By group'!AA$23+(1-prop_idu_part)*SUMPRODUCT(Population!$BB173:$BN173,'By group'!$BB$27:$BN$27)*(1-prop_idu_male)/SUMPRODUCT(Population!$B173:$N173,'By group'!$B$27:$N$27)*Probability!BN173*'By group'!$B$24*'By group'!BN$23+Probability!AN173*Population!$DE173*(1-'By group'!AN$28*cond_eff)*'By group'!AN$23*prop_sw_use)*(1-Population!$DG173*circ_eff)</f>
        <v>4.4916859133772677E-5</v>
      </c>
      <c r="O173" s="190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group'!$BB$27:$BN$27)*prop_idu_male))*Probability!B173*Population!$DC173*(1-'By group'!O$28*'By group'!O$29)*'By group'!B$23+(1-prop_idu_part)*SUMPRODUCT(Population!$BB173:$BN173,'By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group'!$BB$27:$BN$27)*prop_idu_male)*Probability!BB173*Population!$DD173*(1-'By group'!BB$28*'By group'!BB$29)*'By group'!BB$23</f>
        <v>0</v>
      </c>
      <c r="P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group'!$BB$27:$BN$27)*prop_idu_male))*Probability!C173*Population!$DC173*(1-'By group'!P$28*'By group'!P$29)*'By group'!C$23+(1-prop_idu_part)*SUMPRODUCT(Population!$BB173:$BN173,'By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group'!$BB$27:$BN$27)*prop_idu_male)*Probability!BC173*Population!$DD173*(1-'By group'!BC$28*'By group'!BC$29)*'By group'!BC$23</f>
        <v>1.072643007567651E-3</v>
      </c>
      <c r="Q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group'!$BB$27:$BN$27)*prop_idu_male))*Probability!D173*Population!$DC173*(1-'By group'!Q$28*'By group'!Q$29)*'By group'!D$23+(1-prop_idu_part)*SUMPRODUCT(Population!$BB173:$BN173,'By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group'!$BB$27:$BN$27)*prop_idu_male)*Probability!BD173*Population!$DD173*(1-'By group'!BD$28*'By group'!BD$29)*'By group'!BD$23</f>
        <v>1.5643001652826676E-3</v>
      </c>
      <c r="R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group'!$BB$27:$BN$27)*prop_idu_male))*Probability!E173*Population!$DC173*(1-'By group'!R$28*'By group'!R$29)*'By group'!E$23+(1-prop_idu_part)*SUMPRODUCT(Population!$BB173:$BN173,'By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group'!$BB$27:$BN$27)*prop_idu_male)*Probability!BE173*Population!$DD173*(1-'By group'!BE$28*'By group'!BE$29)*'By group'!BE$23</f>
        <v>1.8116259641834205E-3</v>
      </c>
      <c r="S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group'!$BB$27:$BN$27)*prop_idu_male))*Probability!F173*Population!$DC173*(1-'By group'!S$28*'By group'!S$29)*'By group'!F$23+(1-prop_idu_part)*SUMPRODUCT(Population!$BB173:$BN173,'By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group'!$BB$27:$BN$27)*prop_idu_male)*Probability!BF173*Population!$DD173*(1-'By group'!BF$28*'By group'!BF$29)*'By group'!BF$23</f>
        <v>9.6311333606257884E-4</v>
      </c>
      <c r="T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group'!$BB$27:$BN$27)*prop_idu_male))*Probability!G173*Population!$DC173*(1-'By group'!T$28*'By group'!T$29)*'By group'!G$23+(1-prop_idu_part)*SUMPRODUCT(Population!$BB173:$BN173,'By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group'!$BB$27:$BN$27)*prop_idu_male)*Probability!BG173*Population!$DD173*(1-'By group'!BG$28*'By group'!BG$29)*'By group'!BG$23</f>
        <v>5.7769424826469159E-4</v>
      </c>
      <c r="U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group'!$BB$27:$BN$27)*prop_idu_male))*Probability!H173*Population!$DC173*(1-'By group'!U$28*'By group'!U$29)*'By group'!H$23+(1-prop_idu_part)*SUMPRODUCT(Population!$BB173:$BN173,'By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group'!$BB$27:$BN$27)*prop_idu_male)*Probability!BH173*Population!$DD173*(1-'By group'!BH$28*'By group'!BH$29)*'By group'!BH$23</f>
        <v>4.860885895784037E-4</v>
      </c>
      <c r="V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group'!$BB$27:$BN$27)*prop_idu_male))*Probability!I173*Population!$DC173*(1-'By group'!V$28*'By group'!V$29)*'By group'!I$23+(1-prop_idu_part)*SUMPRODUCT(Population!$BB173:$BN173,'By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group'!$BB$27:$BN$27)*prop_idu_male)*Probability!BI173*Population!$DD173*(1-'By group'!BI$28*'By group'!BI$29)*'By group'!BI$23</f>
        <v>0</v>
      </c>
      <c r="W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group'!$BB$27:$BN$27)*prop_idu_male))*Probability!J173*Population!$DC173*(1-'By group'!W$28*'By group'!W$29)*'By group'!J$23+(1-prop_idu_part)*SUMPRODUCT(Population!$BB173:$BN173,'By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group'!$BB$27:$BN$27)*prop_idu_male)*Probability!BJ173*Population!$DD173*(1-'By group'!BJ$28*'By group'!BJ$29)*'By group'!BJ$23</f>
        <v>0</v>
      </c>
      <c r="X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group'!$BB$27:$BN$27)*prop_idu_male))*Probability!K173*Population!$DC173*(1-'By group'!X$28*'By group'!X$29)*'By group'!K$23+(1-prop_idu_part)*SUMPRODUCT(Population!$BB173:$BN173,'By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group'!$BB$27:$BN$27)*prop_idu_male)*Probability!BK173*Population!$DD173*(1-'By group'!BK$28*'By group'!BK$29)*'By group'!BK$23</f>
        <v>0</v>
      </c>
      <c r="Y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group'!$BB$27:$BN$27)*prop_idu_male))*Probability!L173*Population!$DC173*(1-'By group'!Y$28*'By group'!Y$29)*'By group'!L$23+(1-prop_idu_part)*SUMPRODUCT(Population!$BB173:$BN173,'By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group'!$BB$27:$BN$27)*prop_idu_male)*Probability!BL173*Population!$DD173*(1-'By group'!BL$28*'By group'!BL$29)*'By group'!BL$23</f>
        <v>1.6283990615907635E-5</v>
      </c>
      <c r="Z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group'!$BB$27:$BN$27)*prop_idu_male))*Probability!M173*Population!$DC173*(1-'By group'!Z$28*'By group'!Z$29)*'By group'!M$23+(1-prop_idu_part)*SUMPRODUCT(Population!$BB173:$BN173,'By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group'!$BB$27:$BN$27)*prop_idu_male)*Probability!BM173*Population!$DD173*(1-'By group'!BM$28*'By group'!BM$29)*'By group'!BM$23</f>
        <v>2.5265539932715281E-5</v>
      </c>
      <c r="AA173" s="191">
        <f>(1-(1-prop_idu_part)*SUMPRODUCT(Population!$BB173:$BN173,'By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group'!$BB$27:$BN$27)*prop_idu_male))*Probability!N173*Population!$DC173*(1-'By group'!AA$28*'By group'!AA$29)*'By group'!N$23+(1-prop_idu_part)*SUMPRODUCT(Population!$BB173:$BN173,'By group'!$BB$27:$BN$27)*prop_idu_male/(SUMPRODUCT(Population!$B173:$N173,'By group'!$B$27:$N$27)-(1-prop_idu_part)*SUMPRODUCT(Population!$BB173:$BN173,'By group'!$BB$27:$BN$27)*(1-prop_idu_male)+(1-prop_idu_part)*SUMPRODUCT(Population!$BB173:$BN173,'By group'!$BB$27:$BN$27)*prop_idu_male)*Probability!BN173*Population!$DD173*(1-'By group'!BN$28*'By group'!BN$29)*'By group'!BN$23</f>
        <v>2.0170735555764668E-5</v>
      </c>
      <c r="AB173" s="229">
        <f>Probability!B173*'By group'!$AB$24*'By group'!B$23</f>
        <v>0</v>
      </c>
      <c r="AC173" s="229">
        <f>Probability!C173*'By group'!$AB$24*'By group'!C$23</f>
        <v>5.018410097722692E-2</v>
      </c>
      <c r="AD173" s="229">
        <f>Probability!D173*'By group'!$AB$24*'By group'!D$23</f>
        <v>7.3188590613432164E-2</v>
      </c>
      <c r="AE173" s="229">
        <f>Probability!E173*'By group'!$AB$24*'By group'!E$23</f>
        <v>8.4763314718571195E-2</v>
      </c>
      <c r="AF173" s="229">
        <f>Probability!F173*'By group'!$AB$24*'By group'!F$23</f>
        <v>4.5063855398430629E-2</v>
      </c>
      <c r="AG173" s="229">
        <f>Probability!G173*'By group'!$AB$24*'By group'!G$23</f>
        <v>2.703067605887173E-2</v>
      </c>
      <c r="AH173" s="229">
        <f>Probability!H173*'By group'!$AB$24*'By group'!H$23</f>
        <v>2.274507083444419E-2</v>
      </c>
      <c r="AI173" s="229">
        <f>Probability!I173*'By group'!$AB$24*'By group'!I$23</f>
        <v>0</v>
      </c>
      <c r="AJ173" s="229">
        <f>Probability!J173*'By group'!$AB$24*'By group'!J$23</f>
        <v>0</v>
      </c>
      <c r="AK173" s="229">
        <f>Probability!K173*'By group'!$AB$24*'By group'!K$23</f>
        <v>0</v>
      </c>
      <c r="AL173" s="229">
        <f>Probability!L173*'By group'!$AB$24*'By group'!L$23</f>
        <v>7.6196265806356635E-4</v>
      </c>
      <c r="AM173" s="229">
        <f>Probability!M173*'By group'!$AB$24*'By group'!M$23</f>
        <v>1.1822658051727918E-3</v>
      </c>
      <c r="AN173" s="229">
        <f>Probability!N173*'By group'!$AB$24*'By group'!N$23</f>
        <v>9.4389309498779802E-4</v>
      </c>
      <c r="AO173" s="40">
        <f>Probability!AO173*'By group'!$AO$24*'By group'!AO$23</f>
        <v>0</v>
      </c>
      <c r="AP173" s="42">
        <f>Probability!AP173*'By group'!$AO$24*'By group'!AP$23</f>
        <v>6.8984366708811275E-3</v>
      </c>
      <c r="AQ173" s="42">
        <f>Probability!AQ173*'By group'!$AO$24*'By group'!AQ$23</f>
        <v>1.005891445750018E-2</v>
      </c>
      <c r="AR173" s="42">
        <f>Probability!AR173*'By group'!$AO$24*'By group'!AR$23</f>
        <v>1.1645512170629048E-2</v>
      </c>
      <c r="AS173" s="42">
        <f>Probability!AS173*'By group'!$AO$24*'By group'!AS$23</f>
        <v>6.1889905984864905E-3</v>
      </c>
      <c r="AT173" s="42">
        <f>Probability!AT173*'By group'!$AO$24*'By group'!AT$23</f>
        <v>3.7110735606818474E-3</v>
      </c>
      <c r="AU173" s="42">
        <f>Probability!AU173*'By group'!$AO$24*'By group'!AU$23</f>
        <v>3.1200987723017061E-3</v>
      </c>
      <c r="AV173" s="42">
        <f>Probability!AV173*'By group'!$AO$24*'By group'!AV$23</f>
        <v>0</v>
      </c>
      <c r="AW173" s="42">
        <f>Probability!AW173*'By group'!$AO$24*'By group'!AW$23</f>
        <v>0</v>
      </c>
      <c r="AX173" s="42">
        <f>Probability!AX173*'By group'!$AO$24*'By group'!AX$23</f>
        <v>0</v>
      </c>
      <c r="AY173" s="42">
        <f>Probability!AY173*'By group'!$AO$24*'By group'!AY$23</f>
        <v>1.045186941574538E-4</v>
      </c>
      <c r="AZ173" s="42">
        <f>Probability!AZ173*'By group'!$AO$24*'By group'!AZ$23</f>
        <v>1.6197570148932639E-4</v>
      </c>
      <c r="BA173" s="43">
        <f>Probability!BA173*'By group'!$AO$24*'By group'!BA$23</f>
        <v>1.2904451214658833E-4</v>
      </c>
      <c r="BB173" s="191">
        <f>prop_idu_part*Probability!BB173*'By group'!$BB$24*'By group'!BB$23+Probability!BB173*'By group'!$BB$30*'By group'!BB$31</f>
        <v>0</v>
      </c>
      <c r="BC173" s="191">
        <f>prop_idu_part*Probability!BC173*'By group'!$BB$24*'By group'!BC$23+Probability!BC173*'By group'!$BB$30*'By group'!BC$31</f>
        <v>5.8638567865556983E-2</v>
      </c>
      <c r="BD173" s="191">
        <f>prop_idu_part*Probability!BD173*'By group'!$BB$24*'By group'!BD$23+Probability!BD173*'By group'!$BB$30*'By group'!BD$31</f>
        <v>0.13716313237183908</v>
      </c>
      <c r="BE173" s="191">
        <f>prop_idu_part*Probability!BE173*'By group'!$BB$24*'By group'!BE$23+Probability!BE173*'By group'!$BB$30*'By group'!BE$31</f>
        <v>0.13421001760140763</v>
      </c>
      <c r="BF173" s="191">
        <f>prop_idu_part*Probability!BF173*'By group'!$BB$24*'By group'!BF$23+Probability!BF173*'By group'!$BB$30*'By group'!BF$31</f>
        <v>4.3874799967958122E-2</v>
      </c>
      <c r="BG173" s="191">
        <f>prop_idu_part*Probability!BG173*'By group'!$BB$24*'By group'!BG$23+Probability!BG173*'By group'!$BB$30*'By group'!BG$31</f>
        <v>1.3399708008482242E-2</v>
      </c>
      <c r="BH173" s="191">
        <f>prop_idu_part*Probability!BH173*'By group'!$BB$24*'By group'!BH$23+Probability!BH173*'By group'!$BB$30*'By group'!BH$31</f>
        <v>1.0511617717470532E-2</v>
      </c>
      <c r="BI173" s="191">
        <f>prop_idu_part*Probability!BI173*'By group'!$BB$24*'By group'!BI$23+Probability!BI173*'By group'!$BB$30*'By group'!BI$31</f>
        <v>0</v>
      </c>
      <c r="BJ173" s="191">
        <f>prop_idu_part*Probability!BJ173*'By group'!$BB$24*'By group'!BJ$23+Probability!BJ173*'By group'!$BB$30*'By group'!BJ$31</f>
        <v>0</v>
      </c>
      <c r="BK173" s="191">
        <f>prop_idu_part*Probability!BK173*'By group'!$BB$24*'By group'!BK$23+Probability!BK173*'By group'!$BB$30*'By group'!BK$31</f>
        <v>0</v>
      </c>
      <c r="BL173" s="191">
        <f>prop_idu_part*Probability!BL173*'By group'!$BB$24*'By group'!BL$23+Probability!BL173*'By group'!$BB$30*'By group'!BL$31</f>
        <v>4.7685968585805816E-3</v>
      </c>
      <c r="BM173" s="191">
        <f>prop_idu_part*Probability!BM173*'By group'!$BB$24*'By group'!BM$23+Probability!BM173*'By group'!$BB$30*'By group'!BM$31</f>
        <v>2.3842841916248288E-3</v>
      </c>
      <c r="BN173" s="192">
        <f>prop_idu_part*Probability!BN173*'By group'!$BB$24*'By group'!BN$23+Probability!BN173*'By group'!$BB$30*'By group'!BN$31</f>
        <v>1.7352557268866639E-3</v>
      </c>
    </row>
    <row r="174" spans="1:66" x14ac:dyDescent="0.25">
      <c r="A174">
        <f t="shared" si="2"/>
        <v>85</v>
      </c>
      <c r="B174" s="190">
        <f>((1-(1-prop_idu_part)*SUMPRODUCT(Population!$BB174:$BN174,'By group'!$BB$27:$BN$27)*(1-prop_idu_male)/SUMPRODUCT(Population!$B174:$N174,'By group'!$B$27:$N$27))*Probability!O174*'By group'!$B$24*'By group'!O$23+(1-prop_idu_part)*SUMPRODUCT(Population!$BB174:$BN174,'By group'!$BB$27:$BN$27)*(1-prop_idu_male)/SUMPRODUCT(Population!$B174:$N174,'By group'!$B$27:$N$27)*Probability!BB174*'By group'!$B$24*'By group'!BB$23+Probability!AB174*Population!$DE174*(1-'By group'!AB$28*cond_eff)*'By group'!AB$23*prop_sw_use)*(1-Population!$DG174*circ_eff)</f>
        <v>0</v>
      </c>
      <c r="C174" s="191">
        <f>((1-(1-prop_idu_part)*SUMPRODUCT(Population!$BB174:$BN174,'By group'!$BB$27:$BN$27)*(1-prop_idu_male)/SUMPRODUCT(Population!$B174:$N174,'By group'!$B$27:$N$27))*Probability!P174*'By group'!$B$24*'By group'!P$23+(1-prop_idu_part)*SUMPRODUCT(Population!$BB174:$BN174,'By group'!$BB$27:$BN$27)*(1-prop_idu_male)/SUMPRODUCT(Population!$B174:$N174,'By group'!$B$27:$N$27)*Probability!BC174*'By group'!$B$24*'By group'!BC$23+Probability!AC174*Population!$DE174*(1-'By group'!AC$28*cond_eff)*'By group'!AC$23*prop_sw_use)*(1-Population!$DG174*circ_eff)</f>
        <v>2.3161720092471287E-3</v>
      </c>
      <c r="D174" s="191">
        <f>((1-(1-prop_idu_part)*SUMPRODUCT(Population!$BB174:$BN174,'By group'!$BB$27:$BN$27)*(1-prop_idu_male)/SUMPRODUCT(Population!$B174:$N174,'By group'!$B$27:$N$27))*Probability!Q174*'By group'!$B$24*'By group'!Q$23+(1-prop_idu_part)*SUMPRODUCT(Population!$BB174:$BN174,'By group'!$BB$27:$BN$27)*(1-prop_idu_male)/SUMPRODUCT(Population!$B174:$N174,'By group'!$B$27:$N$27)*Probability!BD174*'By group'!$B$24*'By group'!BD$23+Probability!AD174*Population!$DE174*(1-'By group'!AD$28*cond_eff)*'By group'!AD$23*prop_sw_use)*(1-Population!$DG174*circ_eff)</f>
        <v>3.389214179772955E-3</v>
      </c>
      <c r="E174" s="191">
        <f>((1-(1-prop_idu_part)*SUMPRODUCT(Population!$BB174:$BN174,'By group'!$BB$27:$BN$27)*(1-prop_idu_male)/SUMPRODUCT(Population!$B174:$N174,'By group'!$B$27:$N$27))*Probability!R174*'By group'!$B$24*'By group'!R$23+(1-prop_idu_part)*SUMPRODUCT(Population!$BB174:$BN174,'By group'!$BB$27:$BN$27)*(1-prop_idu_male)/SUMPRODUCT(Population!$B174:$N174,'By group'!$B$27:$N$27)*Probability!BE174*'By group'!$B$24*'By group'!BE$23+Probability!AE174*Population!$DE174*(1-'By group'!AE$28*cond_eff)*'By group'!AE$23*prop_sw_use)*(1-Population!$DG174*circ_eff)</f>
        <v>3.9436754303248554E-3</v>
      </c>
      <c r="F174" s="191">
        <f>((1-(1-prop_idu_part)*SUMPRODUCT(Population!$BB174:$BN174,'By group'!$BB$27:$BN$27)*(1-prop_idu_male)/SUMPRODUCT(Population!$B174:$N174,'By group'!$B$27:$N$27))*Probability!S174*'By group'!$B$24*'By group'!S$23+(1-prop_idu_part)*SUMPRODUCT(Population!$BB174:$BN174,'By group'!$BB$27:$BN$27)*(1-prop_idu_male)/SUMPRODUCT(Population!$B174:$N174,'By group'!$B$27:$N$27)*Probability!BF174*'By group'!$B$24*'By group'!BF$23+Probability!AF174*Population!$DE174*(1-'By group'!AF$28*cond_eff)*'By group'!AF$23*prop_sw_use)*(1-Population!$DG174*circ_eff)</f>
        <v>2.1041506760449804E-3</v>
      </c>
      <c r="G174" s="191">
        <f>((1-(1-prop_idu_part)*SUMPRODUCT(Population!$BB174:$BN174,'By group'!$BB$27:$BN$27)*(1-prop_idu_male)/SUMPRODUCT(Population!$B174:$N174,'By group'!$B$27:$N$27))*Probability!T174*'By group'!$B$24*'By group'!T$23+(1-prop_idu_part)*SUMPRODUCT(Population!$BB174:$BN174,'By group'!$BB$27:$BN$27)*(1-prop_idu_male)/SUMPRODUCT(Population!$B174:$N174,'By group'!$B$27:$N$27)*Probability!BG174*'By group'!$B$24*'By group'!BG$23+Probability!AG174*Population!$DE174*(1-'By group'!AG$28*cond_eff)*'By group'!AG$23*prop_sw_use)*(1-Population!$DG174*circ_eff)</f>
        <v>1.2654157244684511E-3</v>
      </c>
      <c r="H174" s="191">
        <f>((1-(1-prop_idu_part)*SUMPRODUCT(Population!$BB174:$BN174,'By group'!$BB$27:$BN$27)*(1-prop_idu_male)/SUMPRODUCT(Population!$B174:$N174,'By group'!$B$27:$N$27))*Probability!U174*'By group'!$B$24*'By group'!U$23+(1-prop_idu_part)*SUMPRODUCT(Population!$BB174:$BN174,'By group'!$BB$27:$BN$27)*(1-prop_idu_male)/SUMPRODUCT(Population!$B174:$N174,'By group'!$B$27:$N$27)*Probability!BH174*'By group'!$B$24*'By group'!BH$23+Probability!AH174*Population!$DE174*(1-'By group'!AH$28*cond_eff)*'By group'!AH$23*prop_sw_use)*(1-Population!$DG174*circ_eff)</f>
        <v>1.0697013146985723E-3</v>
      </c>
      <c r="I174" s="191">
        <f>((1-(1-prop_idu_part)*SUMPRODUCT(Population!$BB174:$BN174,'By group'!$BB$27:$BN$27)*(1-prop_idu_male)/SUMPRODUCT(Population!$B174:$N174,'By group'!$B$27:$N$27))*Probability!V174*'By group'!$B$24*'By group'!V$23+(1-prop_idu_part)*SUMPRODUCT(Population!$BB174:$BN174,'By group'!$BB$27:$BN$27)*(1-prop_idu_male)/SUMPRODUCT(Population!$B174:$N174,'By group'!$B$27:$N$27)*Probability!BI174*'By group'!$B$24*'By group'!BI$23+Probability!AI174*Population!$DE174*(1-'By group'!AI$28*cond_eff)*'By group'!AI$23*prop_sw_use)*(1-Population!$DG174*circ_eff)</f>
        <v>0</v>
      </c>
      <c r="J174" s="191">
        <f>((1-(1-prop_idu_part)*SUMPRODUCT(Population!$BB174:$BN174,'By group'!$BB$27:$BN$27)*(1-prop_idu_male)/SUMPRODUCT(Population!$B174:$N174,'By group'!$B$27:$N$27))*Probability!W174*'By group'!$B$24*'By group'!W$23+(1-prop_idu_part)*SUMPRODUCT(Population!$BB174:$BN174,'By group'!$BB$27:$BN$27)*(1-prop_idu_male)/SUMPRODUCT(Population!$B174:$N174,'By group'!$B$27:$N$27)*Probability!BJ174*'By group'!$B$24*'By group'!BJ$23+Probability!AJ174*Population!$DE174*(1-'By group'!AJ$28*cond_eff)*'By group'!AJ$23*prop_sw_use)*(1-Population!$DG174*circ_eff)</f>
        <v>0</v>
      </c>
      <c r="K174" s="191">
        <f>((1-(1-prop_idu_part)*SUMPRODUCT(Population!$BB174:$BN174,'By group'!$BB$27:$BN$27)*(1-prop_idu_male)/SUMPRODUCT(Population!$B174:$N174,'By group'!$B$27:$N$27))*Probability!X174*'By group'!$B$24*'By group'!X$23+(1-prop_idu_part)*SUMPRODUCT(Population!$BB174:$BN174,'By group'!$BB$27:$BN$27)*(1-prop_idu_male)/SUMPRODUCT(Population!$B174:$N174,'By group'!$B$27:$N$27)*Probability!BK174*'By group'!$B$24*'By group'!BK$23+Probability!AK174*Population!$DE174*(1-'By group'!AK$28*cond_eff)*'By group'!AK$23*prop_sw_use)*(1-Population!$DG174*circ_eff)</f>
        <v>0</v>
      </c>
      <c r="L174" s="191">
        <f>((1-(1-prop_idu_part)*SUMPRODUCT(Population!$BB174:$BN174,'By group'!$BB$27:$BN$27)*(1-prop_idu_male)/SUMPRODUCT(Population!$B174:$N174,'By group'!$B$27:$N$27))*Probability!Y174*'By group'!$B$24*'By group'!Y$23+(1-prop_idu_part)*SUMPRODUCT(Population!$BB174:$BN174,'By group'!$BB$27:$BN$27)*(1-prop_idu_male)/SUMPRODUCT(Population!$B174:$N174,'By group'!$B$27:$N$27)*Probability!BL174*'By group'!$B$24*'By group'!BL$23+Probability!AL174*Population!$DE174*(1-'By group'!AL$28*cond_eff)*'By group'!AL$23*prop_sw_use)*(1-Population!$DG174*circ_eff)</f>
        <v>3.5848924616799479E-5</v>
      </c>
      <c r="M174" s="191">
        <f>((1-(1-prop_idu_part)*SUMPRODUCT(Population!$BB174:$BN174,'By group'!$BB$27:$BN$27)*(1-prop_idu_male)/SUMPRODUCT(Population!$B174:$N174,'By group'!$B$27:$N$27))*Probability!Z174*'By group'!$B$24*'By group'!Z$23+(1-prop_idu_part)*SUMPRODUCT(Population!$BB174:$BN174,'By group'!$BB$27:$BN$27)*(1-prop_idu_male)/SUMPRODUCT(Population!$B174:$N174,'By group'!$B$27:$N$27)*Probability!BM174*'By group'!$B$24*'By group'!BM$23+Probability!AM174*Population!$DE174*(1-'By group'!AM$28*cond_eff)*'By group'!AM$23*prop_sw_use)*(1-Population!$DG174*circ_eff)</f>
        <v>5.5915209376396743E-5</v>
      </c>
      <c r="N174" s="191">
        <f>((1-(1-prop_idu_part)*SUMPRODUCT(Population!$BB174:$BN174,'By group'!$BB$27:$BN$27)*(1-prop_idu_male)/SUMPRODUCT(Population!$B174:$N174,'By group'!$B$27:$N$27))*Probability!AA174*'By group'!$B$24*'By group'!AA$23+(1-prop_idu_part)*SUMPRODUCT(Population!$BB174:$BN174,'By group'!$BB$27:$BN$27)*(1-prop_idu_male)/SUMPRODUCT(Population!$B174:$N174,'By group'!$B$27:$N$27)*Probability!BN174*'By group'!$B$24*'By group'!BN$23+Probability!AN174*Population!$DE174*(1-'By group'!AN$28*cond_eff)*'By group'!AN$23*prop_sw_use)*(1-Population!$DG174*circ_eff)</f>
        <v>4.4918428329730645E-5</v>
      </c>
      <c r="O174" s="190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group'!$BB$27:$BN$27)*prop_idu_male))*Probability!B174*Population!$DC174*(1-'By group'!O$28*'By group'!O$29)*'By group'!B$23+(1-prop_idu_part)*SUMPRODUCT(Population!$BB174:$BN174,'By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group'!$BB$27:$BN$27)*prop_idu_male)*Probability!BB174*Population!$DD174*(1-'By group'!BB$28*'By group'!BB$29)*'By group'!BB$23</f>
        <v>0</v>
      </c>
      <c r="P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group'!$BB$27:$BN$27)*prop_idu_male))*Probability!C174*Population!$DC174*(1-'By group'!P$28*'By group'!P$29)*'By group'!C$23+(1-prop_idu_part)*SUMPRODUCT(Population!$BB174:$BN174,'By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group'!$BB$27:$BN$27)*prop_idu_male)*Probability!BC174*Population!$DD174*(1-'By group'!BC$28*'By group'!BC$29)*'By group'!BC$23</f>
        <v>1.0726517470098303E-3</v>
      </c>
      <c r="Q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group'!$BB$27:$BN$27)*prop_idu_male))*Probability!D174*Population!$DC174*(1-'By group'!Q$28*'By group'!Q$29)*'By group'!D$23+(1-prop_idu_part)*SUMPRODUCT(Population!$BB174:$BN174,'By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group'!$BB$27:$BN$27)*prop_idu_male)*Probability!BD174*Population!$DD174*(1-'By group'!BD$28*'By group'!BD$29)*'By group'!BD$23</f>
        <v>1.5643156908216821E-3</v>
      </c>
      <c r="R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group'!$BB$27:$BN$27)*prop_idu_male))*Probability!E174*Population!$DC174*(1-'By group'!R$28*'By group'!R$29)*'By group'!E$23+(1-prop_idu_part)*SUMPRODUCT(Population!$BB174:$BN174,'By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group'!$BB$27:$BN$27)*prop_idu_male)*Probability!BE174*Population!$DD174*(1-'By group'!BE$28*'By group'!BE$29)*'By group'!BE$23</f>
        <v>1.8116491805431735E-3</v>
      </c>
      <c r="S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group'!$BB$27:$BN$27)*prop_idu_male))*Probability!F174*Population!$DC174*(1-'By group'!S$28*'By group'!S$29)*'By group'!F$23+(1-prop_idu_part)*SUMPRODUCT(Population!$BB174:$BN174,'By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group'!$BB$27:$BN$27)*prop_idu_male)*Probability!BF174*Population!$DD174*(1-'By group'!BF$28*'By group'!BF$29)*'By group'!BF$23</f>
        <v>9.6312809775012326E-4</v>
      </c>
      <c r="T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group'!$BB$27:$BN$27)*prop_idu_male))*Probability!G174*Population!$DC174*(1-'By group'!T$28*'By group'!T$29)*'By group'!G$23+(1-prop_idu_part)*SUMPRODUCT(Population!$BB174:$BN174,'By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group'!$BB$27:$BN$27)*prop_idu_male)*Probability!BG174*Population!$DD174*(1-'By group'!BG$28*'By group'!BG$29)*'By group'!BG$23</f>
        <v>5.7770429958094443E-4</v>
      </c>
      <c r="U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group'!$BB$27:$BN$27)*prop_idu_male))*Probability!H174*Population!$DC174*(1-'By group'!U$28*'By group'!U$29)*'By group'!H$23+(1-prop_idu_part)*SUMPRODUCT(Population!$BB174:$BN174,'By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group'!$BB$27:$BN$27)*prop_idu_male)*Probability!BH174*Population!$DD174*(1-'By group'!BH$28*'By group'!BH$29)*'By group'!BH$23</f>
        <v>4.8609916474141304E-4</v>
      </c>
      <c r="V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group'!$BB$27:$BN$27)*prop_idu_male))*Probability!I174*Population!$DC174*(1-'By group'!V$28*'By group'!V$29)*'By group'!I$23+(1-prop_idu_part)*SUMPRODUCT(Population!$BB174:$BN174,'By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group'!$BB$27:$BN$27)*prop_idu_male)*Probability!BI174*Population!$DD174*(1-'By group'!BI$28*'By group'!BI$29)*'By group'!BI$23</f>
        <v>0</v>
      </c>
      <c r="W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group'!$BB$27:$BN$27)*prop_idu_male))*Probability!J174*Population!$DC174*(1-'By group'!W$28*'By group'!W$29)*'By group'!J$23+(1-prop_idu_part)*SUMPRODUCT(Population!$BB174:$BN174,'By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group'!$BB$27:$BN$27)*prop_idu_male)*Probability!BJ174*Population!$DD174*(1-'By group'!BJ$28*'By group'!BJ$29)*'By group'!BJ$23</f>
        <v>0</v>
      </c>
      <c r="X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group'!$BB$27:$BN$27)*prop_idu_male))*Probability!K174*Population!$DC174*(1-'By group'!X$28*'By group'!X$29)*'By group'!K$23+(1-prop_idu_part)*SUMPRODUCT(Population!$BB174:$BN174,'By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group'!$BB$27:$BN$27)*prop_idu_male)*Probability!BK174*Population!$DD174*(1-'By group'!BK$28*'By group'!BK$29)*'By group'!BK$23</f>
        <v>0</v>
      </c>
      <c r="Y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group'!$BB$27:$BN$27)*prop_idu_male))*Probability!L174*Population!$DC174*(1-'By group'!Y$28*'By group'!Y$29)*'By group'!L$23+(1-prop_idu_part)*SUMPRODUCT(Population!$BB174:$BN174,'By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group'!$BB$27:$BN$27)*prop_idu_male)*Probability!BL174*Population!$DD174*(1-'By group'!BL$28*'By group'!BL$29)*'By group'!BL$23</f>
        <v>1.6284350509755242E-5</v>
      </c>
      <c r="Z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group'!$BB$27:$BN$27)*prop_idu_male))*Probability!M174*Population!$DC174*(1-'By group'!Z$28*'By group'!Z$29)*'By group'!M$23+(1-prop_idu_part)*SUMPRODUCT(Population!$BB174:$BN174,'By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group'!$BB$27:$BN$27)*prop_idu_male)*Probability!BM174*Population!$DD174*(1-'By group'!BM$28*'By group'!BM$29)*'By group'!BM$23</f>
        <v>2.5266245358329105E-5</v>
      </c>
      <c r="AA174" s="191">
        <f>(1-(1-prop_idu_part)*SUMPRODUCT(Population!$BB174:$BN174,'By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group'!$BB$27:$BN$27)*prop_idu_male))*Probability!N174*Population!$DC174*(1-'By group'!AA$28*'By group'!AA$29)*'By group'!N$23+(1-prop_idu_part)*SUMPRODUCT(Population!$BB174:$BN174,'By group'!$BB$27:$BN$27)*prop_idu_male/(SUMPRODUCT(Population!$B174:$N174,'By group'!$B$27:$N$27)-(1-prop_idu_part)*SUMPRODUCT(Population!$BB174:$BN174,'By group'!$BB$27:$BN$27)*(1-prop_idu_male)+(1-prop_idu_part)*SUMPRODUCT(Population!$BB174:$BN174,'By group'!$BB$27:$BN$27)*prop_idu_male)*Probability!BN174*Population!$DD174*(1-'By group'!BN$28*'By group'!BN$29)*'By group'!BN$23</f>
        <v>2.0171473422435986E-5</v>
      </c>
      <c r="AB174" s="229">
        <f>Probability!B174*'By group'!$AB$24*'By group'!B$23</f>
        <v>0</v>
      </c>
      <c r="AC174" s="229">
        <f>Probability!C174*'By group'!$AB$24*'By group'!C$23</f>
        <v>5.018471574127311E-2</v>
      </c>
      <c r="AD174" s="229">
        <f>Probability!D174*'By group'!$AB$24*'By group'!D$23</f>
        <v>7.3189617289704995E-2</v>
      </c>
      <c r="AE174" s="229">
        <f>Probability!E174*'By group'!$AB$24*'By group'!E$23</f>
        <v>8.4764748795790532E-2</v>
      </c>
      <c r="AF174" s="229">
        <f>Probability!F174*'By group'!$AB$24*'By group'!F$23</f>
        <v>4.5064731027354733E-2</v>
      </c>
      <c r="AG174" s="229">
        <f>Probability!G174*'By group'!$AB$24*'By group'!G$23</f>
        <v>2.7031257303527238E-2</v>
      </c>
      <c r="AH174" s="229">
        <f>Probability!H174*'By group'!$AB$24*'By group'!H$23</f>
        <v>2.2745659032636641E-2</v>
      </c>
      <c r="AI174" s="229">
        <f>Probability!I174*'By group'!$AB$24*'By group'!I$23</f>
        <v>0</v>
      </c>
      <c r="AJ174" s="229">
        <f>Probability!J174*'By group'!$AB$24*'By group'!J$23</f>
        <v>0</v>
      </c>
      <c r="AK174" s="229">
        <f>Probability!K174*'By group'!$AB$24*'By group'!K$23</f>
        <v>0</v>
      </c>
      <c r="AL174" s="229">
        <f>Probability!L174*'By group'!$AB$24*'By group'!L$23</f>
        <v>7.619826260344436E-4</v>
      </c>
      <c r="AM174" s="229">
        <f>Probability!M174*'By group'!$AB$24*'By group'!M$23</f>
        <v>1.182303668651649E-3</v>
      </c>
      <c r="AN174" s="229">
        <f>Probability!N174*'By group'!$AB$24*'By group'!N$23</f>
        <v>9.4393150012890906E-4</v>
      </c>
      <c r="AO174" s="40">
        <f>Probability!AO174*'By group'!$AO$24*'By group'!AO$23</f>
        <v>0</v>
      </c>
      <c r="AP174" s="42">
        <f>Probability!AP174*'By group'!$AO$24*'By group'!AP$23</f>
        <v>6.9003063691927356E-3</v>
      </c>
      <c r="AQ174" s="42">
        <f>Probability!AQ174*'By group'!$AO$24*'By group'!AQ$23</f>
        <v>1.0061822430853535E-2</v>
      </c>
      <c r="AR174" s="42">
        <f>Probability!AR174*'By group'!$AO$24*'By group'!AR$23</f>
        <v>1.1649233497447601E-2</v>
      </c>
      <c r="AS174" s="42">
        <f>Probability!AS174*'By group'!$AO$24*'By group'!AS$23</f>
        <v>6.1911364198554896E-3</v>
      </c>
      <c r="AT174" s="42">
        <f>Probability!AT174*'By group'!$AO$24*'By group'!AT$23</f>
        <v>3.7124450944420817E-3</v>
      </c>
      <c r="AU174" s="42">
        <f>Probability!AU174*'By group'!$AO$24*'By group'!AU$23</f>
        <v>3.1214058241428727E-3</v>
      </c>
      <c r="AV174" s="42">
        <f>Probability!AV174*'By group'!$AO$24*'By group'!AV$23</f>
        <v>0</v>
      </c>
      <c r="AW174" s="42">
        <f>Probability!AW174*'By group'!$AO$24*'By group'!AW$23</f>
        <v>0</v>
      </c>
      <c r="AX174" s="42">
        <f>Probability!AX174*'By group'!$AO$24*'By group'!AX$23</f>
        <v>0</v>
      </c>
      <c r="AY174" s="42">
        <f>Probability!AY174*'By group'!$AO$24*'By group'!AY$23</f>
        <v>1.045628629366445E-4</v>
      </c>
      <c r="AZ174" s="42">
        <f>Probability!AZ174*'By group'!$AO$24*'By group'!AZ$23</f>
        <v>1.6205494286537073E-4</v>
      </c>
      <c r="BA174" s="43">
        <f>Probability!BA174*'By group'!$AO$24*'By group'!BA$23</f>
        <v>1.2912096483145218E-4</v>
      </c>
      <c r="BB174" s="191">
        <f>prop_idu_part*Probability!BB174*'By group'!$BB$24*'By group'!BB$23+Probability!BB174*'By group'!$BB$30*'By group'!BB$31</f>
        <v>0</v>
      </c>
      <c r="BC174" s="191">
        <f>prop_idu_part*Probability!BC174*'By group'!$BB$24*'By group'!BC$23+Probability!BC174*'By group'!$BB$30*'By group'!BC$31</f>
        <v>5.8638546582746011E-2</v>
      </c>
      <c r="BD174" s="191">
        <f>prop_idu_part*Probability!BD174*'By group'!$BB$24*'By group'!BD$23+Probability!BD174*'By group'!$BB$30*'By group'!BD$31</f>
        <v>0.13716315719717723</v>
      </c>
      <c r="BE174" s="191">
        <f>prop_idu_part*Probability!BE174*'By group'!$BB$24*'By group'!BE$23+Probability!BE174*'By group'!$BB$30*'By group'!BE$31</f>
        <v>0.13421016120445092</v>
      </c>
      <c r="BF174" s="191">
        <f>prop_idu_part*Probability!BF174*'By group'!$BB$24*'By group'!BF$23+Probability!BF174*'By group'!$BB$30*'By group'!BF$31</f>
        <v>4.3874881604812621E-2</v>
      </c>
      <c r="BG174" s="191">
        <f>prop_idu_part*Probability!BG174*'By group'!$BB$24*'By group'!BG$23+Probability!BG174*'By group'!$BB$30*'By group'!BG$31</f>
        <v>1.3399741612217235E-2</v>
      </c>
      <c r="BH174" s="191">
        <f>prop_idu_part*Probability!BH174*'By group'!$BB$24*'By group'!BH$23+Probability!BH174*'By group'!$BB$30*'By group'!BH$31</f>
        <v>1.05116580078496E-2</v>
      </c>
      <c r="BI174" s="191">
        <f>prop_idu_part*Probability!BI174*'By group'!$BB$24*'By group'!BI$23+Probability!BI174*'By group'!$BB$30*'By group'!BI$31</f>
        <v>0</v>
      </c>
      <c r="BJ174" s="191">
        <f>prop_idu_part*Probability!BJ174*'By group'!$BB$24*'By group'!BJ$23+Probability!BJ174*'By group'!$BB$30*'By group'!BJ$31</f>
        <v>0</v>
      </c>
      <c r="BK174" s="191">
        <f>prop_idu_part*Probability!BK174*'By group'!$BB$24*'By group'!BK$23+Probability!BK174*'By group'!$BB$30*'By group'!BK$31</f>
        <v>0</v>
      </c>
      <c r="BL174" s="191">
        <f>prop_idu_part*Probability!BL174*'By group'!$BB$24*'By group'!BL$23+Probability!BL174*'By group'!$BB$30*'By group'!BL$31</f>
        <v>4.768615696564866E-3</v>
      </c>
      <c r="BM174" s="191">
        <f>prop_idu_part*Probability!BM174*'By group'!$BB$24*'By group'!BM$23+Probability!BM174*'By group'!$BB$30*'By group'!BM$31</f>
        <v>2.3842979821360956E-3</v>
      </c>
      <c r="BN174" s="192">
        <f>prop_idu_part*Probability!BN174*'By group'!$BB$24*'By group'!BN$23+Probability!BN174*'By group'!$BB$30*'By group'!BN$31</f>
        <v>1.7352704224740064E-3</v>
      </c>
    </row>
    <row r="175" spans="1:66" x14ac:dyDescent="0.25">
      <c r="A175">
        <f t="shared" si="2"/>
        <v>85.5</v>
      </c>
      <c r="B175" s="190">
        <f>((1-(1-prop_idu_part)*SUMPRODUCT(Population!$BB175:$BN175,'By group'!$BB$27:$BN$27)*(1-prop_idu_male)/SUMPRODUCT(Population!$B175:$N175,'By group'!$B$27:$N$27))*Probability!O175*'By group'!$B$24*'By group'!O$23+(1-prop_idu_part)*SUMPRODUCT(Population!$BB175:$BN175,'By group'!$BB$27:$BN$27)*(1-prop_idu_male)/SUMPRODUCT(Population!$B175:$N175,'By group'!$B$27:$N$27)*Probability!BB175*'By group'!$B$24*'By group'!BB$23+Probability!AB175*Population!$DE175*(1-'By group'!AB$28*cond_eff)*'By group'!AB$23*prop_sw_use)*(1-Population!$DG175*circ_eff)</f>
        <v>0</v>
      </c>
      <c r="C175" s="191">
        <f>((1-(1-prop_idu_part)*SUMPRODUCT(Population!$BB175:$BN175,'By group'!$BB$27:$BN$27)*(1-prop_idu_male)/SUMPRODUCT(Population!$B175:$N175,'By group'!$B$27:$N$27))*Probability!P175*'By group'!$B$24*'By group'!P$23+(1-prop_idu_part)*SUMPRODUCT(Population!$BB175:$BN175,'By group'!$BB$27:$BN$27)*(1-prop_idu_male)/SUMPRODUCT(Population!$B175:$N175,'By group'!$B$27:$N$27)*Probability!BC175*'By group'!$B$24*'By group'!BC$23+Probability!AC175*Population!$DE175*(1-'By group'!AC$28*cond_eff)*'By group'!AC$23*prop_sw_use)*(1-Population!$DG175*circ_eff)</f>
        <v>2.3161906337060261E-3</v>
      </c>
      <c r="D175" s="191">
        <f>((1-(1-prop_idu_part)*SUMPRODUCT(Population!$BB175:$BN175,'By group'!$BB$27:$BN$27)*(1-prop_idu_male)/SUMPRODUCT(Population!$B175:$N175,'By group'!$B$27:$N$27))*Probability!Q175*'By group'!$B$24*'By group'!Q$23+(1-prop_idu_part)*SUMPRODUCT(Population!$BB175:$BN175,'By group'!$BB$27:$BN$27)*(1-prop_idu_male)/SUMPRODUCT(Population!$B175:$N175,'By group'!$B$27:$N$27)*Probability!BD175*'By group'!$B$24*'By group'!BD$23+Probability!AD175*Population!$DE175*(1-'By group'!AD$28*cond_eff)*'By group'!AD$23*prop_sw_use)*(1-Population!$DG175*circ_eff)</f>
        <v>3.3892466850819663E-3</v>
      </c>
      <c r="E175" s="191">
        <f>((1-(1-prop_idu_part)*SUMPRODUCT(Population!$BB175:$BN175,'By group'!$BB$27:$BN$27)*(1-prop_idu_male)/SUMPRODUCT(Population!$B175:$N175,'By group'!$B$27:$N$27))*Probability!R175*'By group'!$B$24*'By group'!R$23+(1-prop_idu_part)*SUMPRODUCT(Population!$BB175:$BN175,'By group'!$BB$27:$BN$27)*(1-prop_idu_male)/SUMPRODUCT(Population!$B175:$N175,'By group'!$B$27:$N$27)*Probability!BE175*'By group'!$B$24*'By group'!BE$23+Probability!AE175*Population!$DE175*(1-'By group'!AE$28*cond_eff)*'By group'!AE$23*prop_sw_use)*(1-Population!$DG175*circ_eff)</f>
        <v>3.9437232854336313E-3</v>
      </c>
      <c r="F175" s="191">
        <f>((1-(1-prop_idu_part)*SUMPRODUCT(Population!$BB175:$BN175,'By group'!$BB$27:$BN$27)*(1-prop_idu_male)/SUMPRODUCT(Population!$B175:$N175,'By group'!$B$27:$N$27))*Probability!S175*'By group'!$B$24*'By group'!S$23+(1-prop_idu_part)*SUMPRODUCT(Population!$BB175:$BN175,'By group'!$BB$27:$BN$27)*(1-prop_idu_male)/SUMPRODUCT(Population!$B175:$N175,'By group'!$B$27:$N$27)*Probability!BF175*'By group'!$B$24*'By group'!BF$23+Probability!AF175*Population!$DE175*(1-'By group'!AF$28*cond_eff)*'By group'!AF$23*prop_sw_use)*(1-Population!$DG175*circ_eff)</f>
        <v>2.1041808919502717E-3</v>
      </c>
      <c r="G175" s="191">
        <f>((1-(1-prop_idu_part)*SUMPRODUCT(Population!$BB175:$BN175,'By group'!$BB$27:$BN$27)*(1-prop_idu_male)/SUMPRODUCT(Population!$B175:$N175,'By group'!$B$27:$N$27))*Probability!T175*'By group'!$B$24*'By group'!T$23+(1-prop_idu_part)*SUMPRODUCT(Population!$BB175:$BN175,'By group'!$BB$27:$BN$27)*(1-prop_idu_male)/SUMPRODUCT(Population!$B175:$N175,'By group'!$B$27:$N$27)*Probability!BG175*'By group'!$B$24*'By group'!BG$23+Probability!AG175*Population!$DE175*(1-'By group'!AG$28*cond_eff)*'By group'!AG$23*prop_sw_use)*(1-Population!$DG175*circ_eff)</f>
        <v>1.2654362403974081E-3</v>
      </c>
      <c r="H175" s="191">
        <f>((1-(1-prop_idu_part)*SUMPRODUCT(Population!$BB175:$BN175,'By group'!$BB$27:$BN$27)*(1-prop_idu_male)/SUMPRODUCT(Population!$B175:$N175,'By group'!$B$27:$N$27))*Probability!U175*'By group'!$B$24*'By group'!U$23+(1-prop_idu_part)*SUMPRODUCT(Population!$BB175:$BN175,'By group'!$BB$27:$BN$27)*(1-prop_idu_male)/SUMPRODUCT(Population!$B175:$N175,'By group'!$B$27:$N$27)*Probability!BH175*'By group'!$B$24*'By group'!BH$23+Probability!AH175*Population!$DE175*(1-'By group'!AH$28*cond_eff)*'By group'!AH$23*prop_sw_use)*(1-Population!$DG175*circ_eff)</f>
        <v>1.0697228843193024E-3</v>
      </c>
      <c r="I175" s="191">
        <f>((1-(1-prop_idu_part)*SUMPRODUCT(Population!$BB175:$BN175,'By group'!$BB$27:$BN$27)*(1-prop_idu_male)/SUMPRODUCT(Population!$B175:$N175,'By group'!$B$27:$N$27))*Probability!V175*'By group'!$B$24*'By group'!V$23+(1-prop_idu_part)*SUMPRODUCT(Population!$BB175:$BN175,'By group'!$BB$27:$BN$27)*(1-prop_idu_male)/SUMPRODUCT(Population!$B175:$N175,'By group'!$B$27:$N$27)*Probability!BI175*'By group'!$B$24*'By group'!BI$23+Probability!AI175*Population!$DE175*(1-'By group'!AI$28*cond_eff)*'By group'!AI$23*prop_sw_use)*(1-Population!$DG175*circ_eff)</f>
        <v>0</v>
      </c>
      <c r="J175" s="191">
        <f>((1-(1-prop_idu_part)*SUMPRODUCT(Population!$BB175:$BN175,'By group'!$BB$27:$BN$27)*(1-prop_idu_male)/SUMPRODUCT(Population!$B175:$N175,'By group'!$B$27:$N$27))*Probability!W175*'By group'!$B$24*'By group'!W$23+(1-prop_idu_part)*SUMPRODUCT(Population!$BB175:$BN175,'By group'!$BB$27:$BN$27)*(1-prop_idu_male)/SUMPRODUCT(Population!$B175:$N175,'By group'!$B$27:$N$27)*Probability!BJ175*'By group'!$B$24*'By group'!BJ$23+Probability!AJ175*Population!$DE175*(1-'By group'!AJ$28*cond_eff)*'By group'!AJ$23*prop_sw_use)*(1-Population!$DG175*circ_eff)</f>
        <v>0</v>
      </c>
      <c r="K175" s="191">
        <f>((1-(1-prop_idu_part)*SUMPRODUCT(Population!$BB175:$BN175,'By group'!$BB$27:$BN$27)*(1-prop_idu_male)/SUMPRODUCT(Population!$B175:$N175,'By group'!$B$27:$N$27))*Probability!X175*'By group'!$B$24*'By group'!X$23+(1-prop_idu_part)*SUMPRODUCT(Population!$BB175:$BN175,'By group'!$BB$27:$BN$27)*(1-prop_idu_male)/SUMPRODUCT(Population!$B175:$N175,'By group'!$B$27:$N$27)*Probability!BK175*'By group'!$B$24*'By group'!BK$23+Probability!AK175*Population!$DE175*(1-'By group'!AK$28*cond_eff)*'By group'!AK$23*prop_sw_use)*(1-Population!$DG175*circ_eff)</f>
        <v>0</v>
      </c>
      <c r="L175" s="191">
        <f>((1-(1-prop_idu_part)*SUMPRODUCT(Population!$BB175:$BN175,'By group'!$BB$27:$BN$27)*(1-prop_idu_male)/SUMPRODUCT(Population!$B175:$N175,'By group'!$B$27:$N$27))*Probability!Y175*'By group'!$B$24*'By group'!Y$23+(1-prop_idu_part)*SUMPRODUCT(Population!$BB175:$BN175,'By group'!$BB$27:$BN$27)*(1-prop_idu_male)/SUMPRODUCT(Population!$B175:$N175,'By group'!$B$27:$N$27)*Probability!BL175*'By group'!$B$24*'By group'!BL$23+Probability!AL175*Population!$DE175*(1-'By group'!AL$28*cond_eff)*'By group'!AL$23*prop_sw_use)*(1-Population!$DG175*circ_eff)</f>
        <v>3.5849658002574975E-5</v>
      </c>
      <c r="M175" s="191">
        <f>((1-(1-prop_idu_part)*SUMPRODUCT(Population!$BB175:$BN175,'By group'!$BB$27:$BN$27)*(1-prop_idu_male)/SUMPRODUCT(Population!$B175:$N175,'By group'!$B$27:$N$27))*Probability!Z175*'By group'!$B$24*'By group'!Z$23+(1-prop_idu_part)*SUMPRODUCT(Population!$BB175:$BN175,'By group'!$BB$27:$BN$27)*(1-prop_idu_male)/SUMPRODUCT(Population!$B175:$N175,'By group'!$B$27:$N$27)*Probability!BM175*'By group'!$B$24*'By group'!BM$23+Probability!AM175*Population!$DE175*(1-'By group'!AM$28*cond_eff)*'By group'!AM$23*prop_sw_use)*(1-Population!$DG175*circ_eff)</f>
        <v>5.5916649768688939E-5</v>
      </c>
      <c r="N175" s="191">
        <f>((1-(1-prop_idu_part)*SUMPRODUCT(Population!$BB175:$BN175,'By group'!$BB$27:$BN$27)*(1-prop_idu_male)/SUMPRODUCT(Population!$B175:$N175,'By group'!$B$27:$N$27))*Probability!AA175*'By group'!$B$24*'By group'!AA$23+(1-prop_idu_part)*SUMPRODUCT(Population!$BB175:$BN175,'By group'!$BB$27:$BN$27)*(1-prop_idu_male)/SUMPRODUCT(Population!$B175:$N175,'By group'!$B$27:$N$27)*Probability!BN175*'By group'!$B$24*'By group'!BN$23+Probability!AN175*Population!$DE175*(1-'By group'!AN$28*cond_eff)*'By group'!AN$23*prop_sw_use)*(1-Population!$DG175*circ_eff)</f>
        <v>4.4919947786830452E-5</v>
      </c>
      <c r="O175" s="190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group'!$BB$27:$BN$27)*prop_idu_male))*Probability!B175*Population!$DC175*(1-'By group'!O$28*'By group'!O$29)*'By group'!B$23+(1-prop_idu_part)*SUMPRODUCT(Population!$BB175:$BN175,'By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group'!$BB$27:$BN$27)*prop_idu_male)*Probability!BB175*Population!$DD175*(1-'By group'!BB$28*'By group'!BB$29)*'By group'!BB$23</f>
        <v>0</v>
      </c>
      <c r="P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group'!$BB$27:$BN$27)*prop_idu_male))*Probability!C175*Population!$DC175*(1-'By group'!P$28*'By group'!P$29)*'By group'!C$23+(1-prop_idu_part)*SUMPRODUCT(Population!$BB175:$BN175,'By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group'!$BB$27:$BN$27)*prop_idu_male)*Probability!BC175*Population!$DD175*(1-'By group'!BC$28*'By group'!BC$29)*'By group'!BC$23</f>
        <v>1.0726602108813144E-3</v>
      </c>
      <c r="Q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group'!$BB$27:$BN$27)*prop_idu_male))*Probability!D175*Population!$DC175*(1-'By group'!Q$28*'By group'!Q$29)*'By group'!D$23+(1-prop_idu_part)*SUMPRODUCT(Population!$BB175:$BN175,'By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group'!$BB$27:$BN$27)*prop_idu_male)*Probability!BD175*Population!$DD175*(1-'By group'!BD$28*'By group'!BD$29)*'By group'!BD$23</f>
        <v>1.564330726104679E-3</v>
      </c>
      <c r="R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group'!$BB$27:$BN$27)*prop_idu_male))*Probability!E175*Population!$DC175*(1-'By group'!R$28*'By group'!R$29)*'By group'!E$23+(1-prop_idu_part)*SUMPRODUCT(Population!$BB175:$BN175,'By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group'!$BB$27:$BN$27)*prop_idu_male)*Probability!BE175*Population!$DD175*(1-'By group'!BE$28*'By group'!BE$29)*'By group'!BE$23</f>
        <v>1.8116716620512289E-3</v>
      </c>
      <c r="S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group'!$BB$27:$BN$27)*prop_idu_male))*Probability!F175*Population!$DC175*(1-'By group'!S$28*'By group'!S$29)*'By group'!F$23+(1-prop_idu_part)*SUMPRODUCT(Population!$BB175:$BN175,'By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group'!$BB$27:$BN$27)*prop_idu_male)*Probability!BF175*Population!$DD175*(1-'By group'!BF$28*'By group'!BF$29)*'By group'!BF$23</f>
        <v>9.6314239125717255E-4</v>
      </c>
      <c r="T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group'!$BB$27:$BN$27)*prop_idu_male))*Probability!G175*Population!$DC175*(1-'By group'!T$28*'By group'!T$29)*'By group'!G$23+(1-prop_idu_part)*SUMPRODUCT(Population!$BB175:$BN175,'By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group'!$BB$27:$BN$27)*prop_idu_male)*Probability!BG175*Population!$DD175*(1-'By group'!BG$28*'By group'!BG$29)*'By group'!BG$23</f>
        <v>5.7771403169019225E-4</v>
      </c>
      <c r="U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group'!$BB$27:$BN$27)*prop_idu_male))*Probability!H175*Population!$DC175*(1-'By group'!U$28*'By group'!U$29)*'By group'!H$23+(1-prop_idu_part)*SUMPRODUCT(Population!$BB175:$BN175,'By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group'!$BB$27:$BN$27)*prop_idu_male)*Probability!BH175*Population!$DD175*(1-'By group'!BH$28*'By group'!BH$29)*'By group'!BH$23</f>
        <v>4.8610940479409801E-4</v>
      </c>
      <c r="V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group'!$BB$27:$BN$27)*prop_idu_male))*Probability!I175*Population!$DC175*(1-'By group'!V$28*'By group'!V$29)*'By group'!I$23+(1-prop_idu_part)*SUMPRODUCT(Population!$BB175:$BN175,'By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group'!$BB$27:$BN$27)*prop_idu_male)*Probability!BI175*Population!$DD175*(1-'By group'!BI$28*'By group'!BI$29)*'By group'!BI$23</f>
        <v>0</v>
      </c>
      <c r="W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group'!$BB$27:$BN$27)*prop_idu_male))*Probability!J175*Population!$DC175*(1-'By group'!W$28*'By group'!W$29)*'By group'!J$23+(1-prop_idu_part)*SUMPRODUCT(Population!$BB175:$BN175,'By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group'!$BB$27:$BN$27)*prop_idu_male)*Probability!BJ175*Population!$DD175*(1-'By group'!BJ$28*'By group'!BJ$29)*'By group'!BJ$23</f>
        <v>0</v>
      </c>
      <c r="X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group'!$BB$27:$BN$27)*prop_idu_male))*Probability!K175*Population!$DC175*(1-'By group'!X$28*'By group'!X$29)*'By group'!K$23+(1-prop_idu_part)*SUMPRODUCT(Population!$BB175:$BN175,'By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group'!$BB$27:$BN$27)*prop_idu_male)*Probability!BK175*Population!$DD175*(1-'By group'!BK$28*'By group'!BK$29)*'By group'!BK$23</f>
        <v>0</v>
      </c>
      <c r="Y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group'!$BB$27:$BN$27)*prop_idu_male))*Probability!L175*Population!$DC175*(1-'By group'!Y$28*'By group'!Y$29)*'By group'!L$23+(1-prop_idu_part)*SUMPRODUCT(Population!$BB175:$BN175,'By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group'!$BB$27:$BN$27)*prop_idu_male)*Probability!BL175*Population!$DD175*(1-'By group'!BL$28*'By group'!BL$29)*'By group'!BL$23</f>
        <v>1.6284698937103061E-5</v>
      </c>
      <c r="Z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group'!$BB$27:$BN$27)*prop_idu_male))*Probability!M175*Population!$DC175*(1-'By group'!Z$28*'By group'!Z$29)*'By group'!M$23+(1-prop_idu_part)*SUMPRODUCT(Population!$BB175:$BN175,'By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group'!$BB$27:$BN$27)*prop_idu_male)*Probability!BM175*Population!$DD175*(1-'By group'!BM$28*'By group'!BM$29)*'By group'!BM$23</f>
        <v>2.5266928318114144E-5</v>
      </c>
      <c r="AA175" s="191">
        <f>(1-(1-prop_idu_part)*SUMPRODUCT(Population!$BB175:$BN175,'By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group'!$BB$27:$BN$27)*prop_idu_male))*Probability!N175*Population!$DC175*(1-'By group'!AA$28*'By group'!AA$29)*'By group'!N$23+(1-prop_idu_part)*SUMPRODUCT(Population!$BB175:$BN175,'By group'!$BB$27:$BN$27)*prop_idu_male/(SUMPRODUCT(Population!$B175:$N175,'By group'!$B$27:$N$27)-(1-prop_idu_part)*SUMPRODUCT(Population!$BB175:$BN175,'By group'!$BB$27:$BN$27)*(1-prop_idu_male)+(1-prop_idu_part)*SUMPRODUCT(Population!$BB175:$BN175,'By group'!$BB$27:$BN$27)*prop_idu_male)*Probability!BN175*Population!$DD175*(1-'By group'!BN$28*'By group'!BN$29)*'By group'!BN$23</f>
        <v>2.0172188374321966E-5</v>
      </c>
      <c r="AB175" s="229">
        <f>Probability!B175*'By group'!$AB$24*'By group'!B$23</f>
        <v>0</v>
      </c>
      <c r="AC175" s="229">
        <f>Probability!C175*'By group'!$AB$24*'By group'!C$23</f>
        <v>5.0185310282311435E-2</v>
      </c>
      <c r="AD175" s="229">
        <f>Probability!D175*'By group'!$AB$24*'By group'!D$23</f>
        <v>7.3190610338274079E-2</v>
      </c>
      <c r="AE175" s="229">
        <f>Probability!E175*'By group'!$AB$24*'By group'!E$23</f>
        <v>8.4766136110158652E-2</v>
      </c>
      <c r="AF175" s="229">
        <f>Probability!F175*'By group'!$AB$24*'By group'!F$23</f>
        <v>4.5065578168677067E-2</v>
      </c>
      <c r="AG175" s="229">
        <f>Probability!G175*'By group'!$AB$24*'By group'!G$23</f>
        <v>2.7031819664629909E-2</v>
      </c>
      <c r="AH175" s="229">
        <f>Probability!H175*'By group'!$AB$24*'By group'!H$23</f>
        <v>2.2746228228834875E-2</v>
      </c>
      <c r="AI175" s="229">
        <f>Probability!I175*'By group'!$AB$24*'By group'!I$23</f>
        <v>0</v>
      </c>
      <c r="AJ175" s="229">
        <f>Probability!J175*'By group'!$AB$24*'By group'!J$23</f>
        <v>0</v>
      </c>
      <c r="AK175" s="229">
        <f>Probability!K175*'By group'!$AB$24*'By group'!K$23</f>
        <v>0</v>
      </c>
      <c r="AL175" s="229">
        <f>Probability!L175*'By group'!$AB$24*'By group'!L$23</f>
        <v>7.6200194619248536E-4</v>
      </c>
      <c r="AM175" s="229">
        <f>Probability!M175*'By group'!$AB$24*'By group'!M$23</f>
        <v>1.1823403082461897E-3</v>
      </c>
      <c r="AN175" s="229">
        <f>Probability!N175*'By group'!$AB$24*'By group'!N$23</f>
        <v>9.4396869518068862E-4</v>
      </c>
      <c r="AO175" s="40">
        <f>Probability!AO175*'By group'!$AO$24*'By group'!AO$23</f>
        <v>0</v>
      </c>
      <c r="AP175" s="42">
        <f>Probability!AP175*'By group'!$AO$24*'By group'!AP$23</f>
        <v>6.9021021846873091E-3</v>
      </c>
      <c r="AQ175" s="42">
        <f>Probability!AQ175*'By group'!$AO$24*'By group'!AQ$23</f>
        <v>1.0064615386796627E-2</v>
      </c>
      <c r="AR175" s="42">
        <f>Probability!AR175*'By group'!$AO$24*'By group'!AR$23</f>
        <v>1.165280787754374E-2</v>
      </c>
      <c r="AS175" s="42">
        <f>Probability!AS175*'By group'!$AO$24*'By group'!AS$23</f>
        <v>6.1931977886609309E-3</v>
      </c>
      <c r="AT175" s="42">
        <f>Probability!AT175*'By group'!$AO$24*'By group'!AT$23</f>
        <v>3.7137628737884008E-3</v>
      </c>
      <c r="AU175" s="42">
        <f>Probability!AU175*'By group'!$AO$24*'By group'!AU$23</f>
        <v>3.1226622718597929E-3</v>
      </c>
      <c r="AV175" s="42">
        <f>Probability!AV175*'By group'!$AO$24*'By group'!AV$23</f>
        <v>0</v>
      </c>
      <c r="AW175" s="42">
        <f>Probability!AW175*'By group'!$AO$24*'By group'!AW$23</f>
        <v>0</v>
      </c>
      <c r="AX175" s="42">
        <f>Probability!AX175*'By group'!$AO$24*'By group'!AX$23</f>
        <v>0</v>
      </c>
      <c r="AY175" s="42">
        <f>Probability!AY175*'By group'!$AO$24*'By group'!AY$23</f>
        <v>1.0460532110665914E-4</v>
      </c>
      <c r="AZ175" s="42">
        <f>Probability!AZ175*'By group'!$AO$24*'By group'!AZ$23</f>
        <v>1.621311653085045E-4</v>
      </c>
      <c r="BA175" s="43">
        <f>Probability!BA175*'By group'!$AO$24*'By group'!BA$23</f>
        <v>1.2919458921311844E-4</v>
      </c>
      <c r="BB175" s="191">
        <f>prop_idu_part*Probability!BB175*'By group'!$BB$24*'By group'!BB$23+Probability!BB175*'By group'!$BB$30*'By group'!BB$31</f>
        <v>0</v>
      </c>
      <c r="BC175" s="191">
        <f>prop_idu_part*Probability!BC175*'By group'!$BB$24*'By group'!BC$23+Probability!BC175*'By group'!$BB$30*'By group'!BC$31</f>
        <v>5.8638526009475729E-2</v>
      </c>
      <c r="BD175" s="191">
        <f>prop_idu_part*Probability!BD175*'By group'!$BB$24*'By group'!BD$23+Probability!BD175*'By group'!$BB$30*'By group'!BD$31</f>
        <v>0.13716318110608017</v>
      </c>
      <c r="BE175" s="191">
        <f>prop_idu_part*Probability!BE175*'By group'!$BB$24*'By group'!BE$23+Probability!BE175*'By group'!$BB$30*'By group'!BE$31</f>
        <v>0.13421029984786481</v>
      </c>
      <c r="BF175" s="191">
        <f>prop_idu_part*Probability!BF175*'By group'!$BB$24*'By group'!BF$23+Probability!BF175*'By group'!$BB$30*'By group'!BF$31</f>
        <v>4.3874960452536596E-2</v>
      </c>
      <c r="BG175" s="191">
        <f>prop_idu_part*Probability!BG175*'By group'!$BB$24*'By group'!BG$23+Probability!BG175*'By group'!$BB$30*'By group'!BG$31</f>
        <v>1.3399774075933835E-2</v>
      </c>
      <c r="BH175" s="191">
        <f>prop_idu_part*Probability!BH175*'By group'!$BB$24*'By group'!BH$23+Probability!BH175*'By group'!$BB$30*'By group'!BH$31</f>
        <v>1.0511696953489998E-2</v>
      </c>
      <c r="BI175" s="191">
        <f>prop_idu_part*Probability!BI175*'By group'!$BB$24*'By group'!BI$23+Probability!BI175*'By group'!$BB$30*'By group'!BI$31</f>
        <v>0</v>
      </c>
      <c r="BJ175" s="191">
        <f>prop_idu_part*Probability!BJ175*'By group'!$BB$24*'By group'!BJ$23+Probability!BJ175*'By group'!$BB$30*'By group'!BJ$31</f>
        <v>0</v>
      </c>
      <c r="BK175" s="191">
        <f>prop_idu_part*Probability!BK175*'By group'!$BB$24*'By group'!BK$23+Probability!BK175*'By group'!$BB$30*'By group'!BK$31</f>
        <v>0</v>
      </c>
      <c r="BL175" s="191">
        <f>prop_idu_part*Probability!BL175*'By group'!$BB$24*'By group'!BL$23+Probability!BL175*'By group'!$BB$30*'By group'!BL$31</f>
        <v>4.7686339036896236E-3</v>
      </c>
      <c r="BM175" s="191">
        <f>prop_idu_part*Probability!BM175*'By group'!$BB$24*'By group'!BM$23+Probability!BM175*'By group'!$BB$30*'By group'!BM$31</f>
        <v>2.3843113175919927E-3</v>
      </c>
      <c r="BN175" s="192">
        <f>prop_idu_part*Probability!BN175*'By group'!$BB$24*'By group'!BN$23+Probability!BN175*'By group'!$BB$30*'By group'!BN$31</f>
        <v>1.7352846503272295E-3</v>
      </c>
    </row>
    <row r="176" spans="1:66" x14ac:dyDescent="0.25">
      <c r="A176">
        <f t="shared" si="2"/>
        <v>86</v>
      </c>
      <c r="B176" s="190">
        <f>((1-(1-prop_idu_part)*SUMPRODUCT(Population!$BB176:$BN176,'By group'!$BB$27:$BN$27)*(1-prop_idu_male)/SUMPRODUCT(Population!$B176:$N176,'By group'!$B$27:$N$27))*Probability!O176*'By group'!$B$24*'By group'!O$23+(1-prop_idu_part)*SUMPRODUCT(Population!$BB176:$BN176,'By group'!$BB$27:$BN$27)*(1-prop_idu_male)/SUMPRODUCT(Population!$B176:$N176,'By group'!$B$27:$N$27)*Probability!BB176*'By group'!$B$24*'By group'!BB$23+Probability!AB176*Population!$DE176*(1-'By group'!AB$28*cond_eff)*'By group'!AB$23*prop_sw_use)*(1-Population!$DG176*circ_eff)</f>
        <v>0</v>
      </c>
      <c r="C176" s="191">
        <f>((1-(1-prop_idu_part)*SUMPRODUCT(Population!$BB176:$BN176,'By group'!$BB$27:$BN$27)*(1-prop_idu_male)/SUMPRODUCT(Population!$B176:$N176,'By group'!$B$27:$N$27))*Probability!P176*'By group'!$B$24*'By group'!P$23+(1-prop_idu_part)*SUMPRODUCT(Population!$BB176:$BN176,'By group'!$BB$27:$BN$27)*(1-prop_idu_male)/SUMPRODUCT(Population!$B176:$N176,'By group'!$B$27:$N$27)*Probability!BC176*'By group'!$B$24*'By group'!BC$23+Probability!AC176*Population!$DE176*(1-'By group'!AC$28*cond_eff)*'By group'!AC$23*prop_sw_use)*(1-Population!$DG176*circ_eff)</f>
        <v>2.3162086351180564E-3</v>
      </c>
      <c r="D176" s="191">
        <f>((1-(1-prop_idu_part)*SUMPRODUCT(Population!$BB176:$BN176,'By group'!$BB$27:$BN$27)*(1-prop_idu_male)/SUMPRODUCT(Population!$B176:$N176,'By group'!$B$27:$N$27))*Probability!Q176*'By group'!$B$24*'By group'!Q$23+(1-prop_idu_part)*SUMPRODUCT(Population!$BB176:$BN176,'By group'!$BB$27:$BN$27)*(1-prop_idu_male)/SUMPRODUCT(Population!$B176:$N176,'By group'!$B$27:$N$27)*Probability!BD176*'By group'!$B$24*'By group'!BD$23+Probability!AD176*Population!$DE176*(1-'By group'!AD$28*cond_eff)*'By group'!AD$23*prop_sw_use)*(1-Population!$DG176*circ_eff)</f>
        <v>3.3892781107022945E-3</v>
      </c>
      <c r="E176" s="191">
        <f>((1-(1-prop_idu_part)*SUMPRODUCT(Population!$BB176:$BN176,'By group'!$BB$27:$BN$27)*(1-prop_idu_male)/SUMPRODUCT(Population!$B176:$N176,'By group'!$B$27:$N$27))*Probability!R176*'By group'!$B$24*'By group'!R$23+(1-prop_idu_part)*SUMPRODUCT(Population!$BB176:$BN176,'By group'!$BB$27:$BN$27)*(1-prop_idu_male)/SUMPRODUCT(Population!$B176:$N176,'By group'!$B$27:$N$27)*Probability!BE176*'By group'!$B$24*'By group'!BE$23+Probability!AE176*Population!$DE176*(1-'By group'!AE$28*cond_eff)*'By group'!AE$23*prop_sw_use)*(1-Population!$DG176*circ_eff)</f>
        <v>3.9437695632694352E-3</v>
      </c>
      <c r="F176" s="191">
        <f>((1-(1-prop_idu_part)*SUMPRODUCT(Population!$BB176:$BN176,'By group'!$BB$27:$BN$27)*(1-prop_idu_male)/SUMPRODUCT(Population!$B176:$N176,'By group'!$B$27:$N$27))*Probability!S176*'By group'!$B$24*'By group'!S$23+(1-prop_idu_part)*SUMPRODUCT(Population!$BB176:$BN176,'By group'!$BB$27:$BN$27)*(1-prop_idu_male)/SUMPRODUCT(Population!$B176:$N176,'By group'!$B$27:$N$27)*Probability!BF176*'By group'!$B$24*'By group'!BF$23+Probability!AF176*Population!$DE176*(1-'By group'!AF$28*cond_eff)*'By group'!AF$23*prop_sw_use)*(1-Population!$DG176*circ_eff)</f>
        <v>2.1042101161564447E-3</v>
      </c>
      <c r="G176" s="191">
        <f>((1-(1-prop_idu_part)*SUMPRODUCT(Population!$BB176:$BN176,'By group'!$BB$27:$BN$27)*(1-prop_idu_male)/SUMPRODUCT(Population!$B176:$N176,'By group'!$B$27:$N$27))*Probability!T176*'By group'!$B$24*'By group'!T$23+(1-prop_idu_part)*SUMPRODUCT(Population!$BB176:$BN176,'By group'!$BB$27:$BN$27)*(1-prop_idu_male)/SUMPRODUCT(Population!$B176:$N176,'By group'!$B$27:$N$27)*Probability!BG176*'By group'!$B$24*'By group'!BG$23+Probability!AG176*Population!$DE176*(1-'By group'!AG$28*cond_eff)*'By group'!AG$23*prop_sw_use)*(1-Population!$DG176*circ_eff)</f>
        <v>1.265456084673139E-3</v>
      </c>
      <c r="H176" s="191">
        <f>((1-(1-prop_idu_part)*SUMPRODUCT(Population!$BB176:$BN176,'By group'!$BB$27:$BN$27)*(1-prop_idu_male)/SUMPRODUCT(Population!$B176:$N176,'By group'!$B$27:$N$27))*Probability!U176*'By group'!$B$24*'By group'!U$23+(1-prop_idu_part)*SUMPRODUCT(Population!$BB176:$BN176,'By group'!$BB$27:$BN$27)*(1-prop_idu_male)/SUMPRODUCT(Population!$B176:$N176,'By group'!$B$27:$N$27)*Probability!BH176*'By group'!$B$24*'By group'!BH$23+Probability!AH176*Population!$DE176*(1-'By group'!AH$28*cond_eff)*'By group'!AH$23*prop_sw_use)*(1-Population!$DG176*circ_eff)</f>
        <v>1.0697437527285604E-3</v>
      </c>
      <c r="I176" s="191">
        <f>((1-(1-prop_idu_part)*SUMPRODUCT(Population!$BB176:$BN176,'By group'!$BB$27:$BN$27)*(1-prop_idu_male)/SUMPRODUCT(Population!$B176:$N176,'By group'!$B$27:$N$27))*Probability!V176*'By group'!$B$24*'By group'!V$23+(1-prop_idu_part)*SUMPRODUCT(Population!$BB176:$BN176,'By group'!$BB$27:$BN$27)*(1-prop_idu_male)/SUMPRODUCT(Population!$B176:$N176,'By group'!$B$27:$N$27)*Probability!BI176*'By group'!$B$24*'By group'!BI$23+Probability!AI176*Population!$DE176*(1-'By group'!AI$28*cond_eff)*'By group'!AI$23*prop_sw_use)*(1-Population!$DG176*circ_eff)</f>
        <v>0</v>
      </c>
      <c r="J176" s="191">
        <f>((1-(1-prop_idu_part)*SUMPRODUCT(Population!$BB176:$BN176,'By group'!$BB$27:$BN$27)*(1-prop_idu_male)/SUMPRODUCT(Population!$B176:$N176,'By group'!$B$27:$N$27))*Probability!W176*'By group'!$B$24*'By group'!W$23+(1-prop_idu_part)*SUMPRODUCT(Population!$BB176:$BN176,'By group'!$BB$27:$BN$27)*(1-prop_idu_male)/SUMPRODUCT(Population!$B176:$N176,'By group'!$B$27:$N$27)*Probability!BJ176*'By group'!$B$24*'By group'!BJ$23+Probability!AJ176*Population!$DE176*(1-'By group'!AJ$28*cond_eff)*'By group'!AJ$23*prop_sw_use)*(1-Population!$DG176*circ_eff)</f>
        <v>0</v>
      </c>
      <c r="K176" s="191">
        <f>((1-(1-prop_idu_part)*SUMPRODUCT(Population!$BB176:$BN176,'By group'!$BB$27:$BN$27)*(1-prop_idu_male)/SUMPRODUCT(Population!$B176:$N176,'By group'!$B$27:$N$27))*Probability!X176*'By group'!$B$24*'By group'!X$23+(1-prop_idu_part)*SUMPRODUCT(Population!$BB176:$BN176,'By group'!$BB$27:$BN$27)*(1-prop_idu_male)/SUMPRODUCT(Population!$B176:$N176,'By group'!$B$27:$N$27)*Probability!BK176*'By group'!$B$24*'By group'!BK$23+Probability!AK176*Population!$DE176*(1-'By group'!AK$28*cond_eff)*'By group'!AK$23*prop_sw_use)*(1-Population!$DG176*circ_eff)</f>
        <v>0</v>
      </c>
      <c r="L176" s="191">
        <f>((1-(1-prop_idu_part)*SUMPRODUCT(Population!$BB176:$BN176,'By group'!$BB$27:$BN$27)*(1-prop_idu_male)/SUMPRODUCT(Population!$B176:$N176,'By group'!$B$27:$N$27))*Probability!Y176*'By group'!$B$24*'By group'!Y$23+(1-prop_idu_part)*SUMPRODUCT(Population!$BB176:$BN176,'By group'!$BB$27:$BN$27)*(1-prop_idu_male)/SUMPRODUCT(Population!$B176:$N176,'By group'!$B$27:$N$27)*Probability!BL176*'By group'!$B$24*'By group'!BL$23+Probability!AL176*Population!$DE176*(1-'By group'!AL$28*cond_eff)*'By group'!AL$23*prop_sw_use)*(1-Population!$DG176*circ_eff)</f>
        <v>3.585036744885306E-5</v>
      </c>
      <c r="M176" s="191">
        <f>((1-(1-prop_idu_part)*SUMPRODUCT(Population!$BB176:$BN176,'By group'!$BB$27:$BN$27)*(1-prop_idu_male)/SUMPRODUCT(Population!$B176:$N176,'By group'!$B$27:$N$27))*Probability!Z176*'By group'!$B$24*'By group'!Z$23+(1-prop_idu_part)*SUMPRODUCT(Population!$BB176:$BN176,'By group'!$BB$27:$BN$27)*(1-prop_idu_male)/SUMPRODUCT(Population!$B176:$N176,'By group'!$B$27:$N$27)*Probability!BM176*'By group'!$B$24*'By group'!BM$23+Probability!AM176*Population!$DE176*(1-'By group'!AM$28*cond_eff)*'By group'!AM$23*prop_sw_use)*(1-Population!$DG176*circ_eff)</f>
        <v>5.5918043329064311E-5</v>
      </c>
      <c r="N176" s="191">
        <f>((1-(1-prop_idu_part)*SUMPRODUCT(Population!$BB176:$BN176,'By group'!$BB$27:$BN$27)*(1-prop_idu_male)/SUMPRODUCT(Population!$B176:$N176,'By group'!$B$27:$N$27))*Probability!AA176*'By group'!$B$24*'By group'!AA$23+(1-prop_idu_part)*SUMPRODUCT(Population!$BB176:$BN176,'By group'!$BB$27:$BN$27)*(1-prop_idu_male)/SUMPRODUCT(Population!$B176:$N176,'By group'!$B$27:$N$27)*Probability!BN176*'By group'!$B$24*'By group'!BN$23+Probability!AN176*Population!$DE176*(1-'By group'!AN$28*cond_eff)*'By group'!AN$23*prop_sw_use)*(1-Population!$DG176*circ_eff)</f>
        <v>4.4921418996130894E-5</v>
      </c>
      <c r="O176" s="190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group'!$BB$27:$BN$27)*prop_idu_male))*Probability!B176*Population!$DC176*(1-'By group'!O$28*'By group'!O$29)*'By group'!B$23+(1-prop_idu_part)*SUMPRODUCT(Population!$BB176:$BN176,'By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group'!$BB$27:$BN$27)*prop_idu_male)*Probability!BB176*Population!$DD176*(1-'By group'!BB$28*'By group'!BB$29)*'By group'!BB$23</f>
        <v>0</v>
      </c>
      <c r="P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group'!$BB$27:$BN$27)*prop_idu_male))*Probability!C176*Population!$DC176*(1-'By group'!P$28*'By group'!P$29)*'By group'!C$23+(1-prop_idu_part)*SUMPRODUCT(Population!$BB176:$BN176,'By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group'!$BB$27:$BN$27)*prop_idu_male)*Probability!BC176*Population!$DD176*(1-'By group'!BC$28*'By group'!BC$29)*'By group'!BC$23</f>
        <v>1.0726684074597358E-3</v>
      </c>
      <c r="Q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group'!$BB$27:$BN$27)*prop_idu_male))*Probability!D176*Population!$DC176*(1-'By group'!Q$28*'By group'!Q$29)*'By group'!D$23+(1-prop_idu_part)*SUMPRODUCT(Population!$BB176:$BN176,'By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group'!$BB$27:$BN$27)*prop_idu_male)*Probability!BD176*Population!$DD176*(1-'By group'!BD$28*'By group'!BD$29)*'By group'!BD$23</f>
        <v>1.5643452860403678E-3</v>
      </c>
      <c r="R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group'!$BB$27:$BN$27)*prop_idu_male))*Probability!E176*Population!$DC176*(1-'By group'!R$28*'By group'!R$29)*'By group'!E$23+(1-prop_idu_part)*SUMPRODUCT(Population!$BB176:$BN176,'By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group'!$BB$27:$BN$27)*prop_idu_male)*Probability!BE176*Population!$DD176*(1-'By group'!BE$28*'By group'!BE$29)*'By group'!BE$23</f>
        <v>1.8116934314436912E-3</v>
      </c>
      <c r="S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group'!$BB$27:$BN$27)*prop_idu_male))*Probability!F176*Population!$DC176*(1-'By group'!S$28*'By group'!S$29)*'By group'!F$23+(1-prop_idu_part)*SUMPRODUCT(Population!$BB176:$BN176,'By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group'!$BB$27:$BN$27)*prop_idu_male)*Probability!BF176*Population!$DD176*(1-'By group'!BF$28*'By group'!BF$29)*'By group'!BF$23</f>
        <v>9.6315623123571878E-4</v>
      </c>
      <c r="T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group'!$BB$27:$BN$27)*prop_idu_male))*Probability!G176*Population!$DC176*(1-'By group'!T$28*'By group'!T$29)*'By group'!G$23+(1-prop_idu_part)*SUMPRODUCT(Population!$BB176:$BN176,'By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group'!$BB$27:$BN$27)*prop_idu_male)*Probability!BG176*Population!$DD176*(1-'By group'!BG$28*'By group'!BG$29)*'By group'!BG$23</f>
        <v>5.7772345463889612E-4</v>
      </c>
      <c r="U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group'!$BB$27:$BN$27)*prop_idu_male))*Probability!H176*Population!$DC176*(1-'By group'!U$28*'By group'!U$29)*'By group'!H$23+(1-prop_idu_part)*SUMPRODUCT(Population!$BB176:$BN176,'By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group'!$BB$27:$BN$27)*prop_idu_male)*Probability!BH176*Population!$DD176*(1-'By group'!BH$28*'By group'!BH$29)*'By group'!BH$23</f>
        <v>4.8611932019423563E-4</v>
      </c>
      <c r="V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group'!$BB$27:$BN$27)*prop_idu_male))*Probability!I176*Population!$DC176*(1-'By group'!V$28*'By group'!V$29)*'By group'!I$23+(1-prop_idu_part)*SUMPRODUCT(Population!$BB176:$BN176,'By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group'!$BB$27:$BN$27)*prop_idu_male)*Probability!BI176*Population!$DD176*(1-'By group'!BI$28*'By group'!BI$29)*'By group'!BI$23</f>
        <v>0</v>
      </c>
      <c r="W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group'!$BB$27:$BN$27)*prop_idu_male))*Probability!J176*Population!$DC176*(1-'By group'!W$28*'By group'!W$29)*'By group'!J$23+(1-prop_idu_part)*SUMPRODUCT(Population!$BB176:$BN176,'By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group'!$BB$27:$BN$27)*prop_idu_male)*Probability!BJ176*Population!$DD176*(1-'By group'!BJ$28*'By group'!BJ$29)*'By group'!BJ$23</f>
        <v>0</v>
      </c>
      <c r="X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group'!$BB$27:$BN$27)*prop_idu_male))*Probability!K176*Population!$DC176*(1-'By group'!X$28*'By group'!X$29)*'By group'!K$23+(1-prop_idu_part)*SUMPRODUCT(Population!$BB176:$BN176,'By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group'!$BB$27:$BN$27)*prop_idu_male)*Probability!BK176*Population!$DD176*(1-'By group'!BK$28*'By group'!BK$29)*'By group'!BK$23</f>
        <v>0</v>
      </c>
      <c r="Y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group'!$BB$27:$BN$27)*prop_idu_male))*Probability!L176*Population!$DC176*(1-'By group'!Y$28*'By group'!Y$29)*'By group'!L$23+(1-prop_idu_part)*SUMPRODUCT(Population!$BB176:$BN176,'By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group'!$BB$27:$BN$27)*prop_idu_male)*Probability!BL176*Population!$DD176*(1-'By group'!BL$28*'By group'!BL$29)*'By group'!BL$23</f>
        <v>1.6285036262053463E-5</v>
      </c>
      <c r="Z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group'!$BB$27:$BN$27)*prop_idu_male))*Probability!M176*Population!$DC176*(1-'By group'!Z$28*'By group'!Z$29)*'By group'!M$23+(1-prop_idu_part)*SUMPRODUCT(Population!$BB176:$BN176,'By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group'!$BB$27:$BN$27)*prop_idu_male)*Probability!BM176*Population!$DD176*(1-'By group'!BM$28*'By group'!BM$29)*'By group'!BM$23</f>
        <v>2.5267589518823128E-5</v>
      </c>
      <c r="AA176" s="191">
        <f>(1-(1-prop_idu_part)*SUMPRODUCT(Population!$BB176:$BN176,'By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group'!$BB$27:$BN$27)*prop_idu_male))*Probability!N176*Population!$DC176*(1-'By group'!AA$28*'By group'!AA$29)*'By group'!N$23+(1-prop_idu_part)*SUMPRODUCT(Population!$BB176:$BN176,'By group'!$BB$27:$BN$27)*prop_idu_male/(SUMPRODUCT(Population!$B176:$N176,'By group'!$B$27:$N$27)-(1-prop_idu_part)*SUMPRODUCT(Population!$BB176:$BN176,'By group'!$BB$27:$BN$27)*(1-prop_idu_male)+(1-prop_idu_part)*SUMPRODUCT(Population!$BB176:$BN176,'By group'!$BB$27:$BN$27)*prop_idu_male)*Probability!BN176*Population!$DD176*(1-'By group'!BN$28*'By group'!BN$29)*'By group'!BN$23</f>
        <v>2.0172881065769089E-5</v>
      </c>
      <c r="AB176" s="229">
        <f>Probability!B176*'By group'!$AB$24*'By group'!B$23</f>
        <v>0</v>
      </c>
      <c r="AC176" s="229">
        <f>Probability!C176*'By group'!$AB$24*'By group'!C$23</f>
        <v>5.0185885253500144E-2</v>
      </c>
      <c r="AD176" s="229">
        <f>Probability!D176*'By group'!$AB$24*'By group'!D$23</f>
        <v>7.3191570844361703E-2</v>
      </c>
      <c r="AE176" s="229">
        <f>Probability!E176*'By group'!$AB$24*'By group'!E$23</f>
        <v>8.4767478174327296E-2</v>
      </c>
      <c r="AF176" s="229">
        <f>Probability!F176*'By group'!$AB$24*'By group'!F$23</f>
        <v>4.5066397746529478E-2</v>
      </c>
      <c r="AG176" s="229">
        <f>Probability!G176*'By group'!$AB$24*'By group'!G$23</f>
        <v>2.7032363755327492E-2</v>
      </c>
      <c r="AH176" s="229">
        <f>Probability!H176*'By group'!$AB$24*'By group'!H$23</f>
        <v>2.2746779032703272E-2</v>
      </c>
      <c r="AI176" s="229">
        <f>Probability!I176*'By group'!$AB$24*'By group'!I$23</f>
        <v>0</v>
      </c>
      <c r="AJ176" s="229">
        <f>Probability!J176*'By group'!$AB$24*'By group'!J$23</f>
        <v>0</v>
      </c>
      <c r="AK176" s="229">
        <f>Probability!K176*'By group'!$AB$24*'By group'!K$23</f>
        <v>0</v>
      </c>
      <c r="AL176" s="229">
        <f>Probability!L176*'By group'!$AB$24*'By group'!L$23</f>
        <v>7.6202063960562213E-4</v>
      </c>
      <c r="AM176" s="229">
        <f>Probability!M176*'By group'!$AB$24*'By group'!M$23</f>
        <v>1.1823757632778195E-3</v>
      </c>
      <c r="AN176" s="229">
        <f>Probability!N176*'By group'!$AB$24*'By group'!N$23</f>
        <v>9.4400471574724882E-4</v>
      </c>
      <c r="AO176" s="40">
        <f>Probability!AO176*'By group'!$AO$24*'By group'!AO$23</f>
        <v>0</v>
      </c>
      <c r="AP176" s="42">
        <f>Probability!AP176*'By group'!$AO$24*'By group'!AP$23</f>
        <v>6.9038266050170599E-3</v>
      </c>
      <c r="AQ176" s="42">
        <f>Probability!AQ176*'By group'!$AO$24*'By group'!AQ$23</f>
        <v>1.0067297195644196E-2</v>
      </c>
      <c r="AR176" s="42">
        <f>Probability!AR176*'By group'!$AO$24*'By group'!AR$23</f>
        <v>1.1656240235836626E-2</v>
      </c>
      <c r="AS176" s="42">
        <f>Probability!AS176*'By group'!$AO$24*'By group'!AS$23</f>
        <v>6.1951775203734948E-3</v>
      </c>
      <c r="AT176" s="42">
        <f>Probability!AT176*'By group'!$AO$24*'By group'!AT$23</f>
        <v>3.7150286803490978E-3</v>
      </c>
      <c r="AU176" s="42">
        <f>Probability!AU176*'By group'!$AO$24*'By group'!AU$23</f>
        <v>3.1238697660669976E-3</v>
      </c>
      <c r="AV176" s="42">
        <f>Probability!AV176*'By group'!$AO$24*'By group'!AV$23</f>
        <v>0</v>
      </c>
      <c r="AW176" s="42">
        <f>Probability!AW176*'By group'!$AO$24*'By group'!AW$23</f>
        <v>0</v>
      </c>
      <c r="AX176" s="42">
        <f>Probability!AX176*'By group'!$AO$24*'By group'!AX$23</f>
        <v>0</v>
      </c>
      <c r="AY176" s="42">
        <f>Probability!AY176*'By group'!$AO$24*'By group'!AY$23</f>
        <v>1.0464612447182273E-4</v>
      </c>
      <c r="AZ176" s="42">
        <f>Probability!AZ176*'By group'!$AO$24*'By group'!AZ$23</f>
        <v>1.6220446520237965E-4</v>
      </c>
      <c r="BA176" s="43">
        <f>Probability!BA176*'By group'!$AO$24*'By group'!BA$23</f>
        <v>1.2926547217628162E-4</v>
      </c>
      <c r="BB176" s="191">
        <f>prop_idu_part*Probability!BB176*'By group'!$BB$24*'By group'!BB$23+Probability!BB176*'By group'!$BB$30*'By group'!BB$31</f>
        <v>0</v>
      </c>
      <c r="BC176" s="191">
        <f>prop_idu_part*Probability!BC176*'By group'!$BB$24*'By group'!BC$23+Probability!BC176*'By group'!$BB$30*'By group'!BC$31</f>
        <v>5.8638506124210288E-2</v>
      </c>
      <c r="BD176" s="191">
        <f>prop_idu_part*Probability!BD176*'By group'!$BB$24*'By group'!BD$23+Probability!BD176*'By group'!$BB$30*'By group'!BD$31</f>
        <v>0.13716320412993233</v>
      </c>
      <c r="BE176" s="191">
        <f>prop_idu_part*Probability!BE176*'By group'!$BB$24*'By group'!BE$23+Probability!BE176*'By group'!$BB$30*'By group'!BE$31</f>
        <v>0.13421043369011282</v>
      </c>
      <c r="BF176" s="191">
        <f>prop_idu_part*Probability!BF176*'By group'!$BB$24*'By group'!BF$23+Probability!BF176*'By group'!$BB$30*'By group'!BF$31</f>
        <v>4.3875036599266393E-2</v>
      </c>
      <c r="BG176" s="191">
        <f>prop_idu_part*Probability!BG176*'By group'!$BB$24*'By group'!BG$23+Probability!BG176*'By group'!$BB$30*'By group'!BG$31</f>
        <v>1.3399805435340291E-2</v>
      </c>
      <c r="BH176" s="191">
        <f>prop_idu_part*Probability!BH176*'By group'!$BB$24*'By group'!BH$23+Probability!BH176*'By group'!$BB$30*'By group'!BH$31</f>
        <v>1.051173459530404E-2</v>
      </c>
      <c r="BI176" s="191">
        <f>prop_idu_part*Probability!BI176*'By group'!$BB$24*'By group'!BI$23+Probability!BI176*'By group'!$BB$30*'By group'!BI$31</f>
        <v>0</v>
      </c>
      <c r="BJ176" s="191">
        <f>prop_idu_part*Probability!BJ176*'By group'!$BB$24*'By group'!BJ$23+Probability!BJ176*'By group'!$BB$30*'By group'!BJ$31</f>
        <v>0</v>
      </c>
      <c r="BK176" s="191">
        <f>prop_idu_part*Probability!BK176*'By group'!$BB$24*'By group'!BK$23+Probability!BK176*'By group'!$BB$30*'By group'!BK$31</f>
        <v>0</v>
      </c>
      <c r="BL176" s="191">
        <f>prop_idu_part*Probability!BL176*'By group'!$BB$24*'By group'!BL$23+Probability!BL176*'By group'!$BB$30*'By group'!BL$31</f>
        <v>4.7686514993701412E-3</v>
      </c>
      <c r="BM176" s="191">
        <f>prop_idu_part*Probability!BM176*'By group'!$BB$24*'By group'!BM$23+Probability!BM176*'By group'!$BB$30*'By group'!BM$31</f>
        <v>2.3843242115929738E-3</v>
      </c>
      <c r="BN176" s="192">
        <f>prop_idu_part*Probability!BN176*'By group'!$BB$24*'By group'!BN$23+Probability!BN176*'By group'!$BB$30*'By group'!BN$31</f>
        <v>1.7352984231142764E-3</v>
      </c>
    </row>
    <row r="177" spans="1:66" x14ac:dyDescent="0.25">
      <c r="A177">
        <f t="shared" si="2"/>
        <v>86.5</v>
      </c>
      <c r="B177" s="190">
        <f>((1-(1-prop_idu_part)*SUMPRODUCT(Population!$BB177:$BN177,'By group'!$BB$27:$BN$27)*(1-prop_idu_male)/SUMPRODUCT(Population!$B177:$N177,'By group'!$B$27:$N$27))*Probability!O177*'By group'!$B$24*'By group'!O$23+(1-prop_idu_part)*SUMPRODUCT(Population!$BB177:$BN177,'By group'!$BB$27:$BN$27)*(1-prop_idu_male)/SUMPRODUCT(Population!$B177:$N177,'By group'!$B$27:$N$27)*Probability!BB177*'By group'!$B$24*'By group'!BB$23+Probability!AB177*Population!$DE177*(1-'By group'!AB$28*cond_eff)*'By group'!AB$23*prop_sw_use)*(1-Population!$DG177*circ_eff)</f>
        <v>0</v>
      </c>
      <c r="C177" s="191">
        <f>((1-(1-prop_idu_part)*SUMPRODUCT(Population!$BB177:$BN177,'By group'!$BB$27:$BN$27)*(1-prop_idu_male)/SUMPRODUCT(Population!$B177:$N177,'By group'!$B$27:$N$27))*Probability!P177*'By group'!$B$24*'By group'!P$23+(1-prop_idu_part)*SUMPRODUCT(Population!$BB177:$BN177,'By group'!$BB$27:$BN$27)*(1-prop_idu_male)/SUMPRODUCT(Population!$B177:$N177,'By group'!$B$27:$N$27)*Probability!BC177*'By group'!$B$24*'By group'!BC$23+Probability!AC177*Population!$DE177*(1-'By group'!AC$28*cond_eff)*'By group'!AC$23*prop_sw_use)*(1-Population!$DG177*circ_eff)</f>
        <v>2.3162260336925182E-3</v>
      </c>
      <c r="D177" s="191">
        <f>((1-(1-prop_idu_part)*SUMPRODUCT(Population!$BB177:$BN177,'By group'!$BB$27:$BN$27)*(1-prop_idu_male)/SUMPRODUCT(Population!$B177:$N177,'By group'!$B$27:$N$27))*Probability!Q177*'By group'!$B$24*'By group'!Q$23+(1-prop_idu_part)*SUMPRODUCT(Population!$BB177:$BN177,'By group'!$BB$27:$BN$27)*(1-prop_idu_male)/SUMPRODUCT(Population!$B177:$N177,'By group'!$B$27:$N$27)*Probability!BD177*'By group'!$B$24*'By group'!BD$23+Probability!AD177*Population!$DE177*(1-'By group'!AD$28*cond_eff)*'By group'!AD$23*prop_sw_use)*(1-Population!$DG177*circ_eff)</f>
        <v>3.3893084914800886E-3</v>
      </c>
      <c r="E177" s="191">
        <f>((1-(1-prop_idu_part)*SUMPRODUCT(Population!$BB177:$BN177,'By group'!$BB$27:$BN$27)*(1-prop_idu_male)/SUMPRODUCT(Population!$B177:$N177,'By group'!$B$27:$N$27))*Probability!R177*'By group'!$B$24*'By group'!R$23+(1-prop_idu_part)*SUMPRODUCT(Population!$BB177:$BN177,'By group'!$BB$27:$BN$27)*(1-prop_idu_male)/SUMPRODUCT(Population!$B177:$N177,'By group'!$B$27:$N$27)*Probability!BE177*'By group'!$B$24*'By group'!BE$23+Probability!AE177*Population!$DE177*(1-'By group'!AE$28*cond_eff)*'By group'!AE$23*prop_sw_use)*(1-Population!$DG177*circ_eff)</f>
        <v>3.9438143146682293E-3</v>
      </c>
      <c r="F177" s="191">
        <f>((1-(1-prop_idu_part)*SUMPRODUCT(Population!$BB177:$BN177,'By group'!$BB$27:$BN$27)*(1-prop_idu_male)/SUMPRODUCT(Population!$B177:$N177,'By group'!$B$27:$N$27))*Probability!S177*'By group'!$B$24*'By group'!S$23+(1-prop_idu_part)*SUMPRODUCT(Population!$BB177:$BN177,'By group'!$BB$27:$BN$27)*(1-prop_idu_male)/SUMPRODUCT(Population!$B177:$N177,'By group'!$B$27:$N$27)*Probability!BF177*'By group'!$B$24*'By group'!BF$23+Probability!AF177*Population!$DE177*(1-'By group'!AF$28*cond_eff)*'By group'!AF$23*prop_sw_use)*(1-Population!$DG177*circ_eff)</f>
        <v>2.104238380677732E-3</v>
      </c>
      <c r="G177" s="191">
        <f>((1-(1-prop_idu_part)*SUMPRODUCT(Population!$BB177:$BN177,'By group'!$BB$27:$BN$27)*(1-prop_idu_male)/SUMPRODUCT(Population!$B177:$N177,'By group'!$B$27:$N$27))*Probability!T177*'By group'!$B$24*'By group'!T$23+(1-prop_idu_part)*SUMPRODUCT(Population!$BB177:$BN177,'By group'!$BB$27:$BN$27)*(1-prop_idu_male)/SUMPRODUCT(Population!$B177:$N177,'By group'!$B$27:$N$27)*Probability!BG177*'By group'!$B$24*'By group'!BG$23+Probability!AG177*Population!$DE177*(1-'By group'!AG$28*cond_eff)*'By group'!AG$23*prop_sw_use)*(1-Population!$DG177*circ_eff)</f>
        <v>1.2654752790052242E-3</v>
      </c>
      <c r="H177" s="191">
        <f>((1-(1-prop_idu_part)*SUMPRODUCT(Population!$BB177:$BN177,'By group'!$BB$27:$BN$27)*(1-prop_idu_male)/SUMPRODUCT(Population!$B177:$N177,'By group'!$B$27:$N$27))*Probability!U177*'By group'!$B$24*'By group'!U$23+(1-prop_idu_part)*SUMPRODUCT(Population!$BB177:$BN177,'By group'!$BB$27:$BN$27)*(1-prop_idu_male)/SUMPRODUCT(Population!$B177:$N177,'By group'!$B$27:$N$27)*Probability!BH177*'By group'!$B$24*'By group'!BH$23+Probability!AH177*Population!$DE177*(1-'By group'!AH$28*cond_eff)*'By group'!AH$23*prop_sw_use)*(1-Population!$DG177*circ_eff)</f>
        <v>1.0697639423938405E-3</v>
      </c>
      <c r="I177" s="191">
        <f>((1-(1-prop_idu_part)*SUMPRODUCT(Population!$BB177:$BN177,'By group'!$BB$27:$BN$27)*(1-prop_idu_male)/SUMPRODUCT(Population!$B177:$N177,'By group'!$B$27:$N$27))*Probability!V177*'By group'!$B$24*'By group'!V$23+(1-prop_idu_part)*SUMPRODUCT(Population!$BB177:$BN177,'By group'!$BB$27:$BN$27)*(1-prop_idu_male)/SUMPRODUCT(Population!$B177:$N177,'By group'!$B$27:$N$27)*Probability!BI177*'By group'!$B$24*'By group'!BI$23+Probability!AI177*Population!$DE177*(1-'By group'!AI$28*cond_eff)*'By group'!AI$23*prop_sw_use)*(1-Population!$DG177*circ_eff)</f>
        <v>0</v>
      </c>
      <c r="J177" s="191">
        <f>((1-(1-prop_idu_part)*SUMPRODUCT(Population!$BB177:$BN177,'By group'!$BB$27:$BN$27)*(1-prop_idu_male)/SUMPRODUCT(Population!$B177:$N177,'By group'!$B$27:$N$27))*Probability!W177*'By group'!$B$24*'By group'!W$23+(1-prop_idu_part)*SUMPRODUCT(Population!$BB177:$BN177,'By group'!$BB$27:$BN$27)*(1-prop_idu_male)/SUMPRODUCT(Population!$B177:$N177,'By group'!$B$27:$N$27)*Probability!BJ177*'By group'!$B$24*'By group'!BJ$23+Probability!AJ177*Population!$DE177*(1-'By group'!AJ$28*cond_eff)*'By group'!AJ$23*prop_sw_use)*(1-Population!$DG177*circ_eff)</f>
        <v>0</v>
      </c>
      <c r="K177" s="191">
        <f>((1-(1-prop_idu_part)*SUMPRODUCT(Population!$BB177:$BN177,'By group'!$BB$27:$BN$27)*(1-prop_idu_male)/SUMPRODUCT(Population!$B177:$N177,'By group'!$B$27:$N$27))*Probability!X177*'By group'!$B$24*'By group'!X$23+(1-prop_idu_part)*SUMPRODUCT(Population!$BB177:$BN177,'By group'!$BB$27:$BN$27)*(1-prop_idu_male)/SUMPRODUCT(Population!$B177:$N177,'By group'!$B$27:$N$27)*Probability!BK177*'By group'!$B$24*'By group'!BK$23+Probability!AK177*Population!$DE177*(1-'By group'!AK$28*cond_eff)*'By group'!AK$23*prop_sw_use)*(1-Population!$DG177*circ_eff)</f>
        <v>0</v>
      </c>
      <c r="L177" s="191">
        <f>((1-(1-prop_idu_part)*SUMPRODUCT(Population!$BB177:$BN177,'By group'!$BB$27:$BN$27)*(1-prop_idu_male)/SUMPRODUCT(Population!$B177:$N177,'By group'!$B$27:$N$27))*Probability!Y177*'By group'!$B$24*'By group'!Y$23+(1-prop_idu_part)*SUMPRODUCT(Population!$BB177:$BN177,'By group'!$BB$27:$BN$27)*(1-prop_idu_male)/SUMPRODUCT(Population!$B177:$N177,'By group'!$B$27:$N$27)*Probability!BL177*'By group'!$B$24*'By group'!BL$23+Probability!AL177*Population!$DE177*(1-'By group'!AL$28*cond_eff)*'By group'!AL$23*prop_sw_use)*(1-Population!$DG177*circ_eff)</f>
        <v>3.5851053733159381E-5</v>
      </c>
      <c r="M177" s="191">
        <f>((1-(1-prop_idu_part)*SUMPRODUCT(Population!$BB177:$BN177,'By group'!$BB$27:$BN$27)*(1-prop_idu_male)/SUMPRODUCT(Population!$B177:$N177,'By group'!$B$27:$N$27))*Probability!Z177*'By group'!$B$24*'By group'!Z$23+(1-prop_idu_part)*SUMPRODUCT(Population!$BB177:$BN177,'By group'!$BB$27:$BN$27)*(1-prop_idu_male)/SUMPRODUCT(Population!$B177:$N177,'By group'!$B$27:$N$27)*Probability!BM177*'By group'!$B$24*'By group'!BM$23+Probability!AM177*Population!$DE177*(1-'By group'!AM$28*cond_eff)*'By group'!AM$23*prop_sw_use)*(1-Population!$DG177*circ_eff)</f>
        <v>5.5919391570476996E-5</v>
      </c>
      <c r="N177" s="191">
        <f>((1-(1-prop_idu_part)*SUMPRODUCT(Population!$BB177:$BN177,'By group'!$BB$27:$BN$27)*(1-prop_idu_male)/SUMPRODUCT(Population!$B177:$N177,'By group'!$B$27:$N$27))*Probability!AA177*'By group'!$B$24*'By group'!AA$23+(1-prop_idu_part)*SUMPRODUCT(Population!$BB177:$BN177,'By group'!$BB$27:$BN$27)*(1-prop_idu_male)/SUMPRODUCT(Population!$B177:$N177,'By group'!$B$27:$N$27)*Probability!BN177*'By group'!$B$24*'By group'!BN$23+Probability!AN177*Population!$DE177*(1-'By group'!AN$28*cond_eff)*'By group'!AN$23*prop_sw_use)*(1-Population!$DG177*circ_eff)</f>
        <v>4.4922843410985686E-5</v>
      </c>
      <c r="O177" s="190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group'!$BB$27:$BN$27)*prop_idu_male))*Probability!B177*Population!$DC177*(1-'By group'!O$28*'By group'!O$29)*'By group'!B$23+(1-prop_idu_part)*SUMPRODUCT(Population!$BB177:$BN177,'By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group'!$BB$27:$BN$27)*prop_idu_male)*Probability!BB177*Population!$DD177*(1-'By group'!BB$28*'By group'!BB$29)*'By group'!BB$23</f>
        <v>0</v>
      </c>
      <c r="P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group'!$BB$27:$BN$27)*prop_idu_male))*Probability!C177*Population!$DC177*(1-'By group'!P$28*'By group'!P$29)*'By group'!C$23+(1-prop_idu_part)*SUMPRODUCT(Population!$BB177:$BN177,'By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group'!$BB$27:$BN$27)*prop_idu_male)*Probability!BC177*Population!$DD177*(1-'By group'!BC$28*'By group'!BC$29)*'By group'!BC$23</f>
        <v>1.0726763447517942E-3</v>
      </c>
      <c r="Q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group'!$BB$27:$BN$27)*prop_idu_male))*Probability!D177*Population!$DC177*(1-'By group'!Q$28*'By group'!Q$29)*'By group'!D$23+(1-prop_idu_part)*SUMPRODUCT(Population!$BB177:$BN177,'By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group'!$BB$27:$BN$27)*prop_idu_male)*Probability!BD177*Population!$DD177*(1-'By group'!BD$28*'By group'!BD$29)*'By group'!BD$23</f>
        <v>1.5643593850392635E-3</v>
      </c>
      <c r="R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group'!$BB$27:$BN$27)*prop_idu_male))*Probability!E177*Population!$DC177*(1-'By group'!R$28*'By group'!R$29)*'By group'!E$23+(1-prop_idu_part)*SUMPRODUCT(Population!$BB177:$BN177,'By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group'!$BB$27:$BN$27)*prop_idu_male)*Probability!BE177*Population!$DD177*(1-'By group'!BE$28*'By group'!BE$29)*'By group'!BE$23</f>
        <v>1.8117145106780928E-3</v>
      </c>
      <c r="S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group'!$BB$27:$BN$27)*prop_idu_male))*Probability!F177*Population!$DC177*(1-'By group'!S$28*'By group'!S$29)*'By group'!F$23+(1-prop_idu_part)*SUMPRODUCT(Population!$BB177:$BN177,'By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group'!$BB$27:$BN$27)*prop_idu_male)*Probability!BF177*Population!$DD177*(1-'By group'!BF$28*'By group'!BF$29)*'By group'!BF$23</f>
        <v>9.63169631830812E-4</v>
      </c>
      <c r="T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group'!$BB$27:$BN$27)*prop_idu_male))*Probability!G177*Population!$DC177*(1-'By group'!T$28*'By group'!T$29)*'By group'!G$23+(1-prop_idu_part)*SUMPRODUCT(Population!$BB177:$BN177,'By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group'!$BB$27:$BN$27)*prop_idu_male)*Probability!BG177*Population!$DD177*(1-'By group'!BG$28*'By group'!BG$29)*'By group'!BG$23</f>
        <v>5.7773257812741906E-4</v>
      </c>
      <c r="U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group'!$BB$27:$BN$27)*prop_idu_male))*Probability!H177*Population!$DC177*(1-'By group'!U$28*'By group'!U$29)*'By group'!H$23+(1-prop_idu_part)*SUMPRODUCT(Population!$BB177:$BN177,'By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group'!$BB$27:$BN$27)*prop_idu_male)*Probability!BH177*Population!$DD177*(1-'By group'!BH$28*'By group'!BH$29)*'By group'!BH$23</f>
        <v>4.8612892106210257E-4</v>
      </c>
      <c r="V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group'!$BB$27:$BN$27)*prop_idu_male))*Probability!I177*Population!$DC177*(1-'By group'!V$28*'By group'!V$29)*'By group'!I$23+(1-prop_idu_part)*SUMPRODUCT(Population!$BB177:$BN177,'By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group'!$BB$27:$BN$27)*prop_idu_male)*Probability!BI177*Population!$DD177*(1-'By group'!BI$28*'By group'!BI$29)*'By group'!BI$23</f>
        <v>0</v>
      </c>
      <c r="W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group'!$BB$27:$BN$27)*prop_idu_male))*Probability!J177*Population!$DC177*(1-'By group'!W$28*'By group'!W$29)*'By group'!J$23+(1-prop_idu_part)*SUMPRODUCT(Population!$BB177:$BN177,'By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group'!$BB$27:$BN$27)*prop_idu_male)*Probability!BJ177*Population!$DD177*(1-'By group'!BJ$28*'By group'!BJ$29)*'By group'!BJ$23</f>
        <v>0</v>
      </c>
      <c r="X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group'!$BB$27:$BN$27)*prop_idu_male))*Probability!K177*Population!$DC177*(1-'By group'!X$28*'By group'!X$29)*'By group'!K$23+(1-prop_idu_part)*SUMPRODUCT(Population!$BB177:$BN177,'By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group'!$BB$27:$BN$27)*prop_idu_male)*Probability!BK177*Population!$DD177*(1-'By group'!BK$28*'By group'!BK$29)*'By group'!BK$23</f>
        <v>0</v>
      </c>
      <c r="Y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group'!$BB$27:$BN$27)*prop_idu_male))*Probability!L177*Population!$DC177*(1-'By group'!Y$28*'By group'!Y$29)*'By group'!L$23+(1-prop_idu_part)*SUMPRODUCT(Population!$BB177:$BN177,'By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group'!$BB$27:$BN$27)*prop_idu_male)*Probability!BL177*Population!$DD177*(1-'By group'!BL$28*'By group'!BL$29)*'By group'!BL$23</f>
        <v>1.6285362836457278E-5</v>
      </c>
      <c r="Z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group'!$BB$27:$BN$27)*prop_idu_male))*Probability!M177*Population!$DC177*(1-'By group'!Z$28*'By group'!Z$29)*'By group'!M$23+(1-prop_idu_part)*SUMPRODUCT(Population!$BB177:$BN177,'By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group'!$BB$27:$BN$27)*prop_idu_male)*Probability!BM177*Population!$DD177*(1-'By group'!BM$28*'By group'!BM$29)*'By group'!BM$23</f>
        <v>2.5268229645339003E-5</v>
      </c>
      <c r="AA177" s="191">
        <f>(1-(1-prop_idu_part)*SUMPRODUCT(Population!$BB177:$BN177,'By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group'!$BB$27:$BN$27)*prop_idu_male))*Probability!N177*Population!$DC177*(1-'By group'!AA$28*'By group'!AA$29)*'By group'!N$23+(1-prop_idu_part)*SUMPRODUCT(Population!$BB177:$BN177,'By group'!$BB$27:$BN$27)*prop_idu_male/(SUMPRODUCT(Population!$B177:$N177,'By group'!$B$27:$N$27)-(1-prop_idu_part)*SUMPRODUCT(Population!$BB177:$BN177,'By group'!$BB$27:$BN$27)*(1-prop_idu_male)+(1-prop_idu_part)*SUMPRODUCT(Population!$BB177:$BN177,'By group'!$BB$27:$BN$27)*prop_idu_male)*Probability!BN177*Population!$DD177*(1-'By group'!BN$28*'By group'!BN$29)*'By group'!BN$23</f>
        <v>2.0173552138333357E-5</v>
      </c>
      <c r="AB177" s="229">
        <f>Probability!B177*'By group'!$AB$24*'By group'!B$23</f>
        <v>0</v>
      </c>
      <c r="AC177" s="229">
        <f>Probability!C177*'By group'!$AB$24*'By group'!C$23</f>
        <v>5.0186441285407328E-2</v>
      </c>
      <c r="AD177" s="229">
        <f>Probability!D177*'By group'!$AB$24*'By group'!D$23</f>
        <v>7.3192499855428625E-2</v>
      </c>
      <c r="AE177" s="229">
        <f>Probability!E177*'By group'!$AB$24*'By group'!E$23</f>
        <v>8.4768776447794222E-2</v>
      </c>
      <c r="AF177" s="229">
        <f>Probability!F177*'By group'!$AB$24*'By group'!F$23</f>
        <v>4.5067190652437902E-2</v>
      </c>
      <c r="AG177" s="229">
        <f>Probability!G177*'By group'!$AB$24*'By group'!G$23</f>
        <v>2.7032890167246412E-2</v>
      </c>
      <c r="AH177" s="229">
        <f>Probability!H177*'By group'!$AB$24*'By group'!H$23</f>
        <v>2.2747312033636957E-2</v>
      </c>
      <c r="AI177" s="229">
        <f>Probability!I177*'By group'!$AB$24*'By group'!I$23</f>
        <v>0</v>
      </c>
      <c r="AJ177" s="229">
        <f>Probability!J177*'By group'!$AB$24*'By group'!J$23</f>
        <v>0</v>
      </c>
      <c r="AK177" s="229">
        <f>Probability!K177*'By group'!$AB$24*'By group'!K$23</f>
        <v>0</v>
      </c>
      <c r="AL177" s="229">
        <f>Probability!L177*'By group'!$AB$24*'By group'!L$23</f>
        <v>7.6203872661853849E-4</v>
      </c>
      <c r="AM177" s="229">
        <f>Probability!M177*'By group'!$AB$24*'By group'!M$23</f>
        <v>1.1824100718122843E-3</v>
      </c>
      <c r="AN177" s="229">
        <f>Probability!N177*'By group'!$AB$24*'By group'!N$23</f>
        <v>9.4403959664922116E-4</v>
      </c>
      <c r="AO177" s="40">
        <f>Probability!AO177*'By group'!$AO$24*'By group'!AO$23</f>
        <v>0</v>
      </c>
      <c r="AP177" s="42">
        <f>Probability!AP177*'By group'!$AO$24*'By group'!AP$23</f>
        <v>6.9054820483816226E-3</v>
      </c>
      <c r="AQ177" s="42">
        <f>Probability!AQ177*'By group'!$AO$24*'By group'!AQ$23</f>
        <v>1.0069871620136419E-2</v>
      </c>
      <c r="AR177" s="42">
        <f>Probability!AR177*'By group'!$AO$24*'By group'!AR$23</f>
        <v>1.1659535361905829E-2</v>
      </c>
      <c r="AS177" s="42">
        <f>Probability!AS177*'By group'!$AO$24*'By group'!AS$23</f>
        <v>6.1970783540401106E-3</v>
      </c>
      <c r="AT177" s="42">
        <f>Probability!AT177*'By group'!$AO$24*'By group'!AT$23</f>
        <v>3.7162442479837065E-3</v>
      </c>
      <c r="AU177" s="42">
        <f>Probability!AU177*'By group'!$AO$24*'By group'!AU$23</f>
        <v>3.1250299145012357E-3</v>
      </c>
      <c r="AV177" s="42">
        <f>Probability!AV177*'By group'!$AO$24*'By group'!AV$23</f>
        <v>0</v>
      </c>
      <c r="AW177" s="42">
        <f>Probability!AW177*'By group'!$AO$24*'By group'!AW$23</f>
        <v>0</v>
      </c>
      <c r="AX177" s="42">
        <f>Probability!AX177*'By group'!$AO$24*'By group'!AX$23</f>
        <v>0</v>
      </c>
      <c r="AY177" s="42">
        <f>Probability!AY177*'By group'!$AO$24*'By group'!AY$23</f>
        <v>1.0468532738784653E-4</v>
      </c>
      <c r="AZ177" s="42">
        <f>Probability!AZ177*'By group'!$AO$24*'By group'!AZ$23</f>
        <v>1.6227493653569512E-4</v>
      </c>
      <c r="BA177" s="43">
        <f>Probability!BA177*'By group'!$AO$24*'By group'!BA$23</f>
        <v>1.2933369860947298E-4</v>
      </c>
      <c r="BB177" s="191">
        <f>prop_idu_part*Probability!BB177*'By group'!$BB$24*'By group'!BB$23+Probability!BB177*'By group'!$BB$30*'By group'!BB$31</f>
        <v>0</v>
      </c>
      <c r="BC177" s="191">
        <f>prop_idu_part*Probability!BC177*'By group'!$BB$24*'By group'!BC$23+Probability!BC177*'By group'!$BB$30*'By group'!BC$31</f>
        <v>5.8638486905972356E-2</v>
      </c>
      <c r="BD177" s="191">
        <f>prop_idu_part*Probability!BD177*'By group'!$BB$24*'By group'!BD$23+Probability!BD177*'By group'!$BB$30*'By group'!BD$31</f>
        <v>0.13716322629900307</v>
      </c>
      <c r="BE177" s="191">
        <f>prop_idu_part*Probability!BE177*'By group'!$BB$24*'By group'!BE$23+Probability!BE177*'By group'!$BB$30*'By group'!BE$31</f>
        <v>0.13421056288483763</v>
      </c>
      <c r="BF177" s="191">
        <f>prop_idu_part*Probability!BF177*'By group'!$BB$24*'By group'!BF$23+Probability!BF177*'By group'!$BB$30*'By group'!BF$31</f>
        <v>4.3875110130531574E-2</v>
      </c>
      <c r="BG177" s="191">
        <f>prop_idu_part*Probability!BG177*'By group'!$BB$24*'By group'!BG$23+Probability!BG177*'By group'!$BB$30*'By group'!BG$31</f>
        <v>1.3399835725116459E-2</v>
      </c>
      <c r="BH177" s="191">
        <f>prop_idu_part*Probability!BH177*'By group'!$BB$24*'By group'!BH$23+Probability!BH177*'By group'!$BB$30*'By group'!BH$31</f>
        <v>1.0511770973135411E-2</v>
      </c>
      <c r="BI177" s="191">
        <f>prop_idu_part*Probability!BI177*'By group'!$BB$24*'By group'!BI$23+Probability!BI177*'By group'!$BB$30*'By group'!BI$31</f>
        <v>0</v>
      </c>
      <c r="BJ177" s="191">
        <f>prop_idu_part*Probability!BJ177*'By group'!$BB$24*'By group'!BJ$23+Probability!BJ177*'By group'!$BB$30*'By group'!BJ$31</f>
        <v>0</v>
      </c>
      <c r="BK177" s="191">
        <f>prop_idu_part*Probability!BK177*'By group'!$BB$24*'By group'!BK$23+Probability!BK177*'By group'!$BB$30*'By group'!BK$31</f>
        <v>0</v>
      </c>
      <c r="BL177" s="191">
        <f>prop_idu_part*Probability!BL177*'By group'!$BB$24*'By group'!BL$23+Probability!BL177*'By group'!$BB$30*'By group'!BL$31</f>
        <v>4.768668502495777E-3</v>
      </c>
      <c r="BM177" s="191">
        <f>prop_idu_part*Probability!BM177*'By group'!$BB$24*'By group'!BM$23+Probability!BM177*'By group'!$BB$30*'By group'!BM$31</f>
        <v>2.3843366774118145E-3</v>
      </c>
      <c r="BN177" s="192">
        <f>prop_idu_part*Probability!BN177*'By group'!$BB$24*'By group'!BN$23+Probability!BN177*'By group'!$BB$30*'By group'!BN$31</f>
        <v>1.7353117533215219E-3</v>
      </c>
    </row>
    <row r="178" spans="1:66" x14ac:dyDescent="0.25">
      <c r="A178">
        <f t="shared" si="2"/>
        <v>87</v>
      </c>
      <c r="B178" s="190">
        <f>((1-(1-prop_idu_part)*SUMPRODUCT(Population!$BB178:$BN178,'By group'!$BB$27:$BN$27)*(1-prop_idu_male)/SUMPRODUCT(Population!$B178:$N178,'By group'!$B$27:$N$27))*Probability!O178*'By group'!$B$24*'By group'!O$23+(1-prop_idu_part)*SUMPRODUCT(Population!$BB178:$BN178,'By group'!$BB$27:$BN$27)*(1-prop_idu_male)/SUMPRODUCT(Population!$B178:$N178,'By group'!$B$27:$N$27)*Probability!BB178*'By group'!$B$24*'By group'!BB$23+Probability!AB178*Population!$DE178*(1-'By group'!AB$28*cond_eff)*'By group'!AB$23*prop_sw_use)*(1-Population!$DG178*circ_eff)</f>
        <v>0</v>
      </c>
      <c r="C178" s="191">
        <f>((1-(1-prop_idu_part)*SUMPRODUCT(Population!$BB178:$BN178,'By group'!$BB$27:$BN$27)*(1-prop_idu_male)/SUMPRODUCT(Population!$B178:$N178,'By group'!$B$27:$N$27))*Probability!P178*'By group'!$B$24*'By group'!P$23+(1-prop_idu_part)*SUMPRODUCT(Population!$BB178:$BN178,'By group'!$BB$27:$BN$27)*(1-prop_idu_male)/SUMPRODUCT(Population!$B178:$N178,'By group'!$B$27:$N$27)*Probability!BC178*'By group'!$B$24*'By group'!BC$23+Probability!AC178*Population!$DE178*(1-'By group'!AC$28*cond_eff)*'By group'!AC$23*prop_sw_use)*(1-Population!$DG178*circ_eff)</f>
        <v>2.3162428489531227E-3</v>
      </c>
      <c r="D178" s="191">
        <f>((1-(1-prop_idu_part)*SUMPRODUCT(Population!$BB178:$BN178,'By group'!$BB$27:$BN$27)*(1-prop_idu_male)/SUMPRODUCT(Population!$B178:$N178,'By group'!$B$27:$N$27))*Probability!Q178*'By group'!$B$24*'By group'!Q$23+(1-prop_idu_part)*SUMPRODUCT(Population!$BB178:$BN178,'By group'!$BB$27:$BN$27)*(1-prop_idu_male)/SUMPRODUCT(Population!$B178:$N178,'By group'!$B$27:$N$27)*Probability!BD178*'By group'!$B$24*'By group'!BD$23+Probability!AD178*Population!$DE178*(1-'By group'!AD$28*cond_eff)*'By group'!AD$23*prop_sw_use)*(1-Population!$DG178*circ_eff)</f>
        <v>3.3893378610741973E-3</v>
      </c>
      <c r="E178" s="191">
        <f>((1-(1-prop_idu_part)*SUMPRODUCT(Population!$BB178:$BN178,'By group'!$BB$27:$BN$27)*(1-prop_idu_male)/SUMPRODUCT(Population!$B178:$N178,'By group'!$B$27:$N$27))*Probability!R178*'By group'!$B$24*'By group'!R$23+(1-prop_idu_part)*SUMPRODUCT(Population!$BB178:$BN178,'By group'!$BB$27:$BN$27)*(1-prop_idu_male)/SUMPRODUCT(Population!$B178:$N178,'By group'!$B$27:$N$27)*Probability!BE178*'By group'!$B$24*'By group'!BE$23+Probability!AE178*Population!$DE178*(1-'By group'!AE$28*cond_eff)*'By group'!AE$23*prop_sw_use)*(1-Population!$DG178*circ_eff)</f>
        <v>3.943857588711323E-3</v>
      </c>
      <c r="F178" s="191">
        <f>((1-(1-prop_idu_part)*SUMPRODUCT(Population!$BB178:$BN178,'By group'!$BB$27:$BN$27)*(1-prop_idu_male)/SUMPRODUCT(Population!$B178:$N178,'By group'!$B$27:$N$27))*Probability!S178*'By group'!$B$24*'By group'!S$23+(1-prop_idu_part)*SUMPRODUCT(Population!$BB178:$BN178,'By group'!$BB$27:$BN$27)*(1-prop_idu_male)/SUMPRODUCT(Population!$B178:$N178,'By group'!$B$27:$N$27)*Probability!BF178*'By group'!$B$24*'By group'!BF$23+Probability!AF178*Population!$DE178*(1-'By group'!AF$28*cond_eff)*'By group'!AF$23*prop_sw_use)*(1-Population!$DG178*circ_eff)</f>
        <v>2.1042657164126203E-3</v>
      </c>
      <c r="G178" s="191">
        <f>((1-(1-prop_idu_part)*SUMPRODUCT(Population!$BB178:$BN178,'By group'!$BB$27:$BN$27)*(1-prop_idu_male)/SUMPRODUCT(Population!$B178:$N178,'By group'!$B$27:$N$27))*Probability!T178*'By group'!$B$24*'By group'!T$23+(1-prop_idu_part)*SUMPRODUCT(Population!$BB178:$BN178,'By group'!$BB$27:$BN$27)*(1-prop_idu_male)/SUMPRODUCT(Population!$B178:$N178,'By group'!$B$27:$N$27)*Probability!BG178*'By group'!$B$24*'By group'!BG$23+Probability!AG178*Population!$DE178*(1-'By group'!AG$28*cond_eff)*'By group'!AG$23*prop_sw_use)*(1-Population!$DG178*circ_eff)</f>
        <v>1.2654938443453596E-3</v>
      </c>
      <c r="H178" s="191">
        <f>((1-(1-prop_idu_part)*SUMPRODUCT(Population!$BB178:$BN178,'By group'!$BB$27:$BN$27)*(1-prop_idu_male)/SUMPRODUCT(Population!$B178:$N178,'By group'!$B$27:$N$27))*Probability!U178*'By group'!$B$24*'By group'!U$23+(1-prop_idu_part)*SUMPRODUCT(Population!$BB178:$BN178,'By group'!$BB$27:$BN$27)*(1-prop_idu_male)/SUMPRODUCT(Population!$B178:$N178,'By group'!$B$27:$N$27)*Probability!BH178*'By group'!$B$24*'By group'!BH$23+Probability!AH178*Population!$DE178*(1-'By group'!AH$28*cond_eff)*'By group'!AH$23*prop_sw_use)*(1-Population!$DG178*circ_eff)</f>
        <v>1.0697834750250359E-3</v>
      </c>
      <c r="I178" s="191">
        <f>((1-(1-prop_idu_part)*SUMPRODUCT(Population!$BB178:$BN178,'By group'!$BB$27:$BN$27)*(1-prop_idu_male)/SUMPRODUCT(Population!$B178:$N178,'By group'!$B$27:$N$27))*Probability!V178*'By group'!$B$24*'By group'!V$23+(1-prop_idu_part)*SUMPRODUCT(Population!$BB178:$BN178,'By group'!$BB$27:$BN$27)*(1-prop_idu_male)/SUMPRODUCT(Population!$B178:$N178,'By group'!$B$27:$N$27)*Probability!BI178*'By group'!$B$24*'By group'!BI$23+Probability!AI178*Population!$DE178*(1-'By group'!AI$28*cond_eff)*'By group'!AI$23*prop_sw_use)*(1-Population!$DG178*circ_eff)</f>
        <v>0</v>
      </c>
      <c r="J178" s="191">
        <f>((1-(1-prop_idu_part)*SUMPRODUCT(Population!$BB178:$BN178,'By group'!$BB$27:$BN$27)*(1-prop_idu_male)/SUMPRODUCT(Population!$B178:$N178,'By group'!$B$27:$N$27))*Probability!W178*'By group'!$B$24*'By group'!W$23+(1-prop_idu_part)*SUMPRODUCT(Population!$BB178:$BN178,'By group'!$BB$27:$BN$27)*(1-prop_idu_male)/SUMPRODUCT(Population!$B178:$N178,'By group'!$B$27:$N$27)*Probability!BJ178*'By group'!$B$24*'By group'!BJ$23+Probability!AJ178*Population!$DE178*(1-'By group'!AJ$28*cond_eff)*'By group'!AJ$23*prop_sw_use)*(1-Population!$DG178*circ_eff)</f>
        <v>0</v>
      </c>
      <c r="K178" s="191">
        <f>((1-(1-prop_idu_part)*SUMPRODUCT(Population!$BB178:$BN178,'By group'!$BB$27:$BN$27)*(1-prop_idu_male)/SUMPRODUCT(Population!$B178:$N178,'By group'!$B$27:$N$27))*Probability!X178*'By group'!$B$24*'By group'!X$23+(1-prop_idu_part)*SUMPRODUCT(Population!$BB178:$BN178,'By group'!$BB$27:$BN$27)*(1-prop_idu_male)/SUMPRODUCT(Population!$B178:$N178,'By group'!$B$27:$N$27)*Probability!BK178*'By group'!$B$24*'By group'!BK$23+Probability!AK178*Population!$DE178*(1-'By group'!AK$28*cond_eff)*'By group'!AK$23*prop_sw_use)*(1-Population!$DG178*circ_eff)</f>
        <v>0</v>
      </c>
      <c r="L178" s="191">
        <f>((1-(1-prop_idu_part)*SUMPRODUCT(Population!$BB178:$BN178,'By group'!$BB$27:$BN$27)*(1-prop_idu_male)/SUMPRODUCT(Population!$B178:$N178,'By group'!$B$27:$N$27))*Probability!Y178*'By group'!$B$24*'By group'!Y$23+(1-prop_idu_part)*SUMPRODUCT(Population!$BB178:$BN178,'By group'!$BB$27:$BN$27)*(1-prop_idu_male)/SUMPRODUCT(Population!$B178:$N178,'By group'!$B$27:$N$27)*Probability!BL178*'By group'!$B$24*'By group'!BL$23+Probability!AL178*Population!$DE178*(1-'By group'!AL$28*cond_eff)*'By group'!AL$23*prop_sw_use)*(1-Population!$DG178*circ_eff)</f>
        <v>3.5851717605916807E-5</v>
      </c>
      <c r="M178" s="191">
        <f>((1-(1-prop_idu_part)*SUMPRODUCT(Population!$BB178:$BN178,'By group'!$BB$27:$BN$27)*(1-prop_idu_male)/SUMPRODUCT(Population!$B178:$N178,'By group'!$B$27:$N$27))*Probability!Z178*'By group'!$B$24*'By group'!Z$23+(1-prop_idu_part)*SUMPRODUCT(Population!$BB178:$BN178,'By group'!$BB$27:$BN$27)*(1-prop_idu_male)/SUMPRODUCT(Population!$B178:$N178,'By group'!$B$27:$N$27)*Probability!BM178*'By group'!$B$24*'By group'!BM$23+Probability!AM178*Population!$DE178*(1-'By group'!AM$28*cond_eff)*'By group'!AM$23*prop_sw_use)*(1-Population!$DG178*circ_eff)</f>
        <v>5.5920695955224765E-5</v>
      </c>
      <c r="N178" s="191">
        <f>((1-(1-prop_idu_part)*SUMPRODUCT(Population!$BB178:$BN178,'By group'!$BB$27:$BN$27)*(1-prop_idu_male)/SUMPRODUCT(Population!$B178:$N178,'By group'!$B$27:$N$27))*Probability!AA178*'By group'!$B$24*'By group'!AA$23+(1-prop_idu_part)*SUMPRODUCT(Population!$BB178:$BN178,'By group'!$BB$27:$BN$27)*(1-prop_idu_male)/SUMPRODUCT(Population!$B178:$N178,'By group'!$B$27:$N$27)*Probability!BN178*'By group'!$B$24*'By group'!BN$23+Probability!AN178*Population!$DE178*(1-'By group'!AN$28*cond_eff)*'By group'!AN$23*prop_sw_use)*(1-Population!$DG178*circ_eff)</f>
        <v>4.4924222447072527E-5</v>
      </c>
      <c r="O178" s="190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group'!$BB$27:$BN$27)*prop_idu_male))*Probability!B178*Population!$DC178*(1-'By group'!O$28*'By group'!O$29)*'By group'!B$23+(1-prop_idu_part)*SUMPRODUCT(Population!$BB178:$BN178,'By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group'!$BB$27:$BN$27)*prop_idu_male)*Probability!BB178*Population!$DD178*(1-'By group'!BB$28*'By group'!BB$29)*'By group'!BB$23</f>
        <v>0</v>
      </c>
      <c r="P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group'!$BB$27:$BN$27)*prop_idu_male))*Probability!C178*Population!$DC178*(1-'By group'!P$28*'By group'!P$29)*'By group'!C$23+(1-prop_idu_part)*SUMPRODUCT(Population!$BB178:$BN178,'By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group'!$BB$27:$BN$27)*prop_idu_male)*Probability!BC178*Population!$DD178*(1-'By group'!BC$28*'By group'!BC$29)*'By group'!BC$23</f>
        <v>1.0726840305050926E-3</v>
      </c>
      <c r="Q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group'!$BB$27:$BN$27)*prop_idu_male))*Probability!D178*Population!$DC178*(1-'By group'!Q$28*'By group'!Q$29)*'By group'!D$23+(1-prop_idu_part)*SUMPRODUCT(Population!$BB178:$BN178,'By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group'!$BB$27:$BN$27)*prop_idu_male)*Probability!BD178*Population!$DD178*(1-'By group'!BD$28*'By group'!BD$29)*'By group'!BD$23</f>
        <v>1.5643730370353294E-3</v>
      </c>
      <c r="R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group'!$BB$27:$BN$27)*prop_idu_male))*Probability!E178*Population!$DC178*(1-'By group'!R$28*'By group'!R$29)*'By group'!E$23+(1-prop_idu_part)*SUMPRODUCT(Population!$BB178:$BN178,'By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group'!$BB$27:$BN$27)*prop_idu_male)*Probability!BE178*Population!$DD178*(1-'By group'!BE$28*'By group'!BE$29)*'By group'!BE$23</f>
        <v>1.8117349209664832E-3</v>
      </c>
      <c r="S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group'!$BB$27:$BN$27)*prop_idu_male))*Probability!F178*Population!$DC178*(1-'By group'!S$28*'By group'!S$29)*'By group'!F$23+(1-prop_idu_part)*SUMPRODUCT(Population!$BB178:$BN178,'By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group'!$BB$27:$BN$27)*prop_idu_male)*Probability!BF178*Population!$DD178*(1-'By group'!BF$28*'By group'!BF$29)*'By group'!BF$23</f>
        <v>9.6318260670138415E-4</v>
      </c>
      <c r="T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group'!$BB$27:$BN$27)*prop_idu_male))*Probability!G178*Population!$DC178*(1-'By group'!T$28*'By group'!T$29)*'By group'!G$23+(1-prop_idu_part)*SUMPRODUCT(Population!$BB178:$BN178,'By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group'!$BB$27:$BN$27)*prop_idu_male)*Probability!BG178*Population!$DD178*(1-'By group'!BG$28*'By group'!BG$29)*'By group'!BG$23</f>
        <v>5.7774141152348868E-4</v>
      </c>
      <c r="U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group'!$BB$27:$BN$27)*prop_idu_male))*Probability!H178*Population!$DC178*(1-'By group'!U$28*'By group'!U$29)*'By group'!H$23+(1-prop_idu_part)*SUMPRODUCT(Population!$BB178:$BN178,'By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group'!$BB$27:$BN$27)*prop_idu_male)*Probability!BH178*Population!$DD178*(1-'By group'!BH$28*'By group'!BH$29)*'By group'!BH$23</f>
        <v>4.8613821719058258E-4</v>
      </c>
      <c r="V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group'!$BB$27:$BN$27)*prop_idu_male))*Probability!I178*Population!$DC178*(1-'By group'!V$28*'By group'!V$29)*'By group'!I$23+(1-prop_idu_part)*SUMPRODUCT(Population!$BB178:$BN178,'By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group'!$BB$27:$BN$27)*prop_idu_male)*Probability!BI178*Population!$DD178*(1-'By group'!BI$28*'By group'!BI$29)*'By group'!BI$23</f>
        <v>0</v>
      </c>
      <c r="W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group'!$BB$27:$BN$27)*prop_idu_male))*Probability!J178*Population!$DC178*(1-'By group'!W$28*'By group'!W$29)*'By group'!J$23+(1-prop_idu_part)*SUMPRODUCT(Population!$BB178:$BN178,'By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group'!$BB$27:$BN$27)*prop_idu_male)*Probability!BJ178*Population!$DD178*(1-'By group'!BJ$28*'By group'!BJ$29)*'By group'!BJ$23</f>
        <v>0</v>
      </c>
      <c r="X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group'!$BB$27:$BN$27)*prop_idu_male))*Probability!K178*Population!$DC178*(1-'By group'!X$28*'By group'!X$29)*'By group'!K$23+(1-prop_idu_part)*SUMPRODUCT(Population!$BB178:$BN178,'By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group'!$BB$27:$BN$27)*prop_idu_male)*Probability!BK178*Population!$DD178*(1-'By group'!BK$28*'By group'!BK$29)*'By group'!BK$23</f>
        <v>0</v>
      </c>
      <c r="Y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group'!$BB$27:$BN$27)*prop_idu_male))*Probability!L178*Population!$DC178*(1-'By group'!Y$28*'By group'!Y$29)*'By group'!L$23+(1-prop_idu_part)*SUMPRODUCT(Population!$BB178:$BN178,'By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group'!$BB$27:$BN$27)*prop_idu_male)*Probability!BL178*Population!$DD178*(1-'By group'!BL$28*'By group'!BL$29)*'By group'!BL$23</f>
        <v>1.6285679000315332E-5</v>
      </c>
      <c r="Z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group'!$BB$27:$BN$27)*prop_idu_male))*Probability!M178*Population!$DC178*(1-'By group'!Z$28*'By group'!Z$29)*'By group'!M$23+(1-prop_idu_part)*SUMPRODUCT(Population!$BB178:$BN178,'By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group'!$BB$27:$BN$27)*prop_idu_male)*Probability!BM178*Population!$DD178*(1-'By group'!BM$28*'By group'!BM$29)*'By group'!BM$23</f>
        <v>2.5268849361127423E-5</v>
      </c>
      <c r="AA178" s="191">
        <f>(1-(1-prop_idu_part)*SUMPRODUCT(Population!$BB178:$BN178,'By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group'!$BB$27:$BN$27)*prop_idu_male))*Probability!N178*Population!$DC178*(1-'By group'!AA$28*'By group'!AA$29)*'By group'!N$23+(1-prop_idu_part)*SUMPRODUCT(Population!$BB178:$BN178,'By group'!$BB$27:$BN$27)*prop_idu_male/(SUMPRODUCT(Population!$B178:$N178,'By group'!$B$27:$N$27)-(1-prop_idu_part)*SUMPRODUCT(Population!$BB178:$BN178,'By group'!$BB$27:$BN$27)*(1-prop_idu_male)+(1-prop_idu_part)*SUMPRODUCT(Population!$BB178:$BN178,'By group'!$BB$27:$BN$27)*prop_idu_male)*Probability!BN178*Population!$DD178*(1-'By group'!BN$28*'By group'!BN$29)*'By group'!BN$23</f>
        <v>2.017420222024183E-5</v>
      </c>
      <c r="AB178" s="229">
        <f>Probability!B178*'By group'!$AB$24*'By group'!B$23</f>
        <v>0</v>
      </c>
      <c r="AC178" s="229">
        <f>Probability!C178*'By group'!$AB$24*'By group'!C$23</f>
        <v>5.0186978986939614E-2</v>
      </c>
      <c r="AD178" s="229">
        <f>Probability!D178*'By group'!$AB$24*'By group'!D$23</f>
        <v>7.3193398382733005E-2</v>
      </c>
      <c r="AE178" s="229">
        <f>Probability!E178*'By group'!$AB$24*'By group'!E$23</f>
        <v>8.4770032339083243E-2</v>
      </c>
      <c r="AF178" s="229">
        <f>Probability!F178*'By group'!$AB$24*'By group'!F$23</f>
        <v>4.5067957746632262E-2</v>
      </c>
      <c r="AG178" s="229">
        <f>Probability!G178*'By group'!$AB$24*'By group'!G$23</f>
        <v>2.703339947132271E-2</v>
      </c>
      <c r="AH178" s="229">
        <f>Probability!H178*'By group'!$AB$24*'By group'!H$23</f>
        <v>2.2747827801403407E-2</v>
      </c>
      <c r="AI178" s="229">
        <f>Probability!I178*'By group'!$AB$24*'By group'!I$23</f>
        <v>0</v>
      </c>
      <c r="AJ178" s="229">
        <f>Probability!J178*'By group'!$AB$24*'By group'!J$23</f>
        <v>0</v>
      </c>
      <c r="AK178" s="229">
        <f>Probability!K178*'By group'!$AB$24*'By group'!K$23</f>
        <v>0</v>
      </c>
      <c r="AL178" s="229">
        <f>Probability!L178*'By group'!$AB$24*'By group'!L$23</f>
        <v>7.6205622687711204E-4</v>
      </c>
      <c r="AM178" s="229">
        <f>Probability!M178*'By group'!$AB$24*'By group'!M$23</f>
        <v>1.1824432706895797E-3</v>
      </c>
      <c r="AN178" s="229">
        <f>Probability!N178*'By group'!$AB$24*'By group'!N$23</f>
        <v>9.4407337190550056E-4</v>
      </c>
      <c r="AO178" s="40">
        <f>Probability!AO178*'By group'!$AO$24*'By group'!AO$23</f>
        <v>0</v>
      </c>
      <c r="AP178" s="42">
        <f>Probability!AP178*'By group'!$AO$24*'By group'!AP$23</f>
        <v>6.9070708649009403E-3</v>
      </c>
      <c r="AQ178" s="42">
        <f>Probability!AQ178*'By group'!$AO$24*'By group'!AQ$23</f>
        <v>1.0072342317519148E-2</v>
      </c>
      <c r="AR178" s="42">
        <f>Probability!AR178*'By group'!$AO$24*'By group'!AR$23</f>
        <v>1.1662697912489924E-2</v>
      </c>
      <c r="AS178" s="42">
        <f>Probability!AS178*'By group'!$AO$24*'By group'!AS$23</f>
        <v>6.1989029536292043E-3</v>
      </c>
      <c r="AT178" s="42">
        <f>Probability!AT178*'By group'!$AO$24*'By group'!AT$23</f>
        <v>3.7174112635855946E-3</v>
      </c>
      <c r="AU178" s="42">
        <f>Probability!AU178*'By group'!$AO$24*'By group'!AU$23</f>
        <v>3.1261442826594201E-3</v>
      </c>
      <c r="AV178" s="42">
        <f>Probability!AV178*'By group'!$AO$24*'By group'!AV$23</f>
        <v>0</v>
      </c>
      <c r="AW178" s="42">
        <f>Probability!AW178*'By group'!$AO$24*'By group'!AW$23</f>
        <v>0</v>
      </c>
      <c r="AX178" s="42">
        <f>Probability!AX178*'By group'!$AO$24*'By group'!AX$23</f>
        <v>0</v>
      </c>
      <c r="AY178" s="42">
        <f>Probability!AY178*'By group'!$AO$24*'By group'!AY$23</f>
        <v>1.047229827832262E-4</v>
      </c>
      <c r="AZ178" s="42">
        <f>Probability!AZ178*'By group'!$AO$24*'By group'!AZ$23</f>
        <v>1.6234267093117913E-4</v>
      </c>
      <c r="BA178" s="43">
        <f>Probability!BA178*'By group'!$AO$24*'By group'!BA$23</f>
        <v>1.2939935142004168E-4</v>
      </c>
      <c r="BB178" s="191">
        <f>prop_idu_part*Probability!BB178*'By group'!$BB$24*'By group'!BB$23+Probability!BB178*'By group'!$BB$30*'By group'!BB$31</f>
        <v>0</v>
      </c>
      <c r="BC178" s="191">
        <f>prop_idu_part*Probability!BC178*'By group'!$BB$24*'By group'!BC$23+Probability!BC178*'By group'!$BB$30*'By group'!BC$31</f>
        <v>5.8638468334336502E-2</v>
      </c>
      <c r="BD178" s="191">
        <f>prop_idu_part*Probability!BD178*'By group'!$BB$24*'By group'!BD$23+Probability!BD178*'By group'!$BB$30*'By group'!BD$31</f>
        <v>0.13716324764249713</v>
      </c>
      <c r="BE178" s="191">
        <f>prop_idu_part*Probability!BE178*'By group'!$BB$24*'By group'!BE$23+Probability!BE178*'By group'!$BB$30*'By group'!BE$31</f>
        <v>0.13421068758100219</v>
      </c>
      <c r="BF178" s="191">
        <f>prop_idu_part*Probability!BF178*'By group'!$BB$24*'By group'!BF$23+Probability!BF178*'By group'!$BB$30*'By group'!BF$31</f>
        <v>4.3875181129322455E-2</v>
      </c>
      <c r="BG178" s="191">
        <f>prop_idu_part*Probability!BG178*'By group'!$BB$24*'By group'!BG$23+Probability!BG178*'By group'!$BB$30*'By group'!BG$31</f>
        <v>1.3399864978937201E-2</v>
      </c>
      <c r="BH178" s="191">
        <f>prop_idu_part*Probability!BH178*'By group'!$BB$24*'By group'!BH$23+Probability!BH178*'By group'!$BB$30*'By group'!BH$31</f>
        <v>1.0511806125772065E-2</v>
      </c>
      <c r="BI178" s="191">
        <f>prop_idu_part*Probability!BI178*'By group'!$BB$24*'By group'!BI$23+Probability!BI178*'By group'!$BB$30*'By group'!BI$31</f>
        <v>0</v>
      </c>
      <c r="BJ178" s="191">
        <f>prop_idu_part*Probability!BJ178*'By group'!$BB$24*'By group'!BJ$23+Probability!BJ178*'By group'!$BB$30*'By group'!BJ$31</f>
        <v>0</v>
      </c>
      <c r="BK178" s="191">
        <f>prop_idu_part*Probability!BK178*'By group'!$BB$24*'By group'!BK$23+Probability!BK178*'By group'!$BB$30*'By group'!BK$31</f>
        <v>0</v>
      </c>
      <c r="BL178" s="191">
        <f>prop_idu_part*Probability!BL178*'By group'!$BB$24*'By group'!BL$23+Probability!BL178*'By group'!$BB$30*'By group'!BL$31</f>
        <v>4.7686849314378839E-3</v>
      </c>
      <c r="BM178" s="191">
        <f>prop_idu_part*Probability!BM178*'By group'!$BB$24*'By group'!BM$23+Probability!BM178*'By group'!$BB$30*'By group'!BM$31</f>
        <v>2.3843487279938394E-3</v>
      </c>
      <c r="BN178" s="192">
        <f>prop_idu_part*Probability!BN178*'By group'!$BB$24*'By group'!BN$23+Probability!BN178*'By group'!$BB$30*'By group'!BN$31</f>
        <v>1.7353246532397703E-3</v>
      </c>
    </row>
    <row r="179" spans="1:66" x14ac:dyDescent="0.25">
      <c r="A179">
        <f t="shared" si="2"/>
        <v>87.5</v>
      </c>
      <c r="B179" s="190">
        <f>((1-(1-prop_idu_part)*SUMPRODUCT(Population!$BB179:$BN179,'By group'!$BB$27:$BN$27)*(1-prop_idu_male)/SUMPRODUCT(Population!$B179:$N179,'By group'!$B$27:$N$27))*Probability!O179*'By group'!$B$24*'By group'!O$23+(1-prop_idu_part)*SUMPRODUCT(Population!$BB179:$BN179,'By group'!$BB$27:$BN$27)*(1-prop_idu_male)/SUMPRODUCT(Population!$B179:$N179,'By group'!$B$27:$N$27)*Probability!BB179*'By group'!$B$24*'By group'!BB$23+Probability!AB179*Population!$DE179*(1-'By group'!AB$28*cond_eff)*'By group'!AB$23*prop_sw_use)*(1-Population!$DG179*circ_eff)</f>
        <v>0</v>
      </c>
      <c r="C179" s="191">
        <f>((1-(1-prop_idu_part)*SUMPRODUCT(Population!$BB179:$BN179,'By group'!$BB$27:$BN$27)*(1-prop_idu_male)/SUMPRODUCT(Population!$B179:$N179,'By group'!$B$27:$N$27))*Probability!P179*'By group'!$B$24*'By group'!P$23+(1-prop_idu_part)*SUMPRODUCT(Population!$BB179:$BN179,'By group'!$BB$27:$BN$27)*(1-prop_idu_male)/SUMPRODUCT(Population!$B179:$N179,'By group'!$B$27:$N$27)*Probability!BC179*'By group'!$B$24*'By group'!BC$23+Probability!AC179*Population!$DE179*(1-'By group'!AC$28*cond_eff)*'By group'!AC$23*prop_sw_use)*(1-Population!$DG179*circ_eff)</f>
        <v>2.316259099765836E-3</v>
      </c>
      <c r="D179" s="191">
        <f>((1-(1-prop_idu_part)*SUMPRODUCT(Population!$BB179:$BN179,'By group'!$BB$27:$BN$27)*(1-prop_idu_male)/SUMPRODUCT(Population!$B179:$N179,'By group'!$B$27:$N$27))*Probability!Q179*'By group'!$B$24*'By group'!Q$23+(1-prop_idu_part)*SUMPRODUCT(Population!$BB179:$BN179,'By group'!$BB$27:$BN$27)*(1-prop_idu_male)/SUMPRODUCT(Population!$B179:$N179,'By group'!$B$27:$N$27)*Probability!BD179*'By group'!$B$24*'By group'!BD$23+Probability!AD179*Population!$DE179*(1-'By group'!AD$28*cond_eff)*'By group'!AD$23*prop_sw_use)*(1-Population!$DG179*circ_eff)</f>
        <v>3.389366252005067E-3</v>
      </c>
      <c r="E179" s="191">
        <f>((1-(1-prop_idu_part)*SUMPRODUCT(Population!$BB179:$BN179,'By group'!$BB$27:$BN$27)*(1-prop_idu_male)/SUMPRODUCT(Population!$B179:$N179,'By group'!$B$27:$N$27))*Probability!R179*'By group'!$B$24*'By group'!R$23+(1-prop_idu_part)*SUMPRODUCT(Population!$BB179:$BN179,'By group'!$BB$27:$BN$27)*(1-prop_idu_male)/SUMPRODUCT(Population!$B179:$N179,'By group'!$B$27:$N$27)*Probability!BE179*'By group'!$B$24*'By group'!BE$23+Probability!AE179*Population!$DE179*(1-'By group'!AE$28*cond_eff)*'By group'!AE$23*prop_sw_use)*(1-Population!$DG179*circ_eff)</f>
        <v>3.9438994327987888E-3</v>
      </c>
      <c r="F179" s="191">
        <f>((1-(1-prop_idu_part)*SUMPRODUCT(Population!$BB179:$BN179,'By group'!$BB$27:$BN$27)*(1-prop_idu_male)/SUMPRODUCT(Population!$B179:$N179,'By group'!$B$27:$N$27))*Probability!S179*'By group'!$B$24*'By group'!S$23+(1-prop_idu_part)*SUMPRODUCT(Population!$BB179:$BN179,'By group'!$BB$27:$BN$27)*(1-prop_idu_male)/SUMPRODUCT(Population!$B179:$N179,'By group'!$B$27:$N$27)*Probability!BF179*'By group'!$B$24*'By group'!BF$23+Probability!AF179*Population!$DE179*(1-'By group'!AF$28*cond_eff)*'By group'!AF$23*prop_sw_use)*(1-Population!$DG179*circ_eff)</f>
        <v>2.1042921531905841E-3</v>
      </c>
      <c r="G179" s="191">
        <f>((1-(1-prop_idu_part)*SUMPRODUCT(Population!$BB179:$BN179,'By group'!$BB$27:$BN$27)*(1-prop_idu_male)/SUMPRODUCT(Population!$B179:$N179,'By group'!$B$27:$N$27))*Probability!T179*'By group'!$B$24*'By group'!T$23+(1-prop_idu_part)*SUMPRODUCT(Population!$BB179:$BN179,'By group'!$BB$27:$BN$27)*(1-prop_idu_male)/SUMPRODUCT(Population!$B179:$N179,'By group'!$B$27:$N$27)*Probability!BG179*'By group'!$B$24*'By group'!BG$23+Probability!AG179*Population!$DE179*(1-'By group'!AG$28*cond_eff)*'By group'!AG$23*prop_sw_use)*(1-Population!$DG179*circ_eff)</f>
        <v>1.2655118009185316E-3</v>
      </c>
      <c r="H179" s="191">
        <f>((1-(1-prop_idu_part)*SUMPRODUCT(Population!$BB179:$BN179,'By group'!$BB$27:$BN$27)*(1-prop_idu_male)/SUMPRODUCT(Population!$B179:$N179,'By group'!$B$27:$N$27))*Probability!U179*'By group'!$B$24*'By group'!U$23+(1-prop_idu_part)*SUMPRODUCT(Population!$BB179:$BN179,'By group'!$BB$27:$BN$27)*(1-prop_idu_male)/SUMPRODUCT(Population!$B179:$N179,'By group'!$B$27:$N$27)*Probability!BH179*'By group'!$B$24*'By group'!BH$23+Probability!AH179*Population!$DE179*(1-'By group'!AH$28*cond_eff)*'By group'!AH$23*prop_sw_use)*(1-Population!$DG179*circ_eff)</f>
        <v>1.0698023716020177E-3</v>
      </c>
      <c r="I179" s="191">
        <f>((1-(1-prop_idu_part)*SUMPRODUCT(Population!$BB179:$BN179,'By group'!$BB$27:$BN$27)*(1-prop_idu_male)/SUMPRODUCT(Population!$B179:$N179,'By group'!$B$27:$N$27))*Probability!V179*'By group'!$B$24*'By group'!V$23+(1-prop_idu_part)*SUMPRODUCT(Population!$BB179:$BN179,'By group'!$BB$27:$BN$27)*(1-prop_idu_male)/SUMPRODUCT(Population!$B179:$N179,'By group'!$B$27:$N$27)*Probability!BI179*'By group'!$B$24*'By group'!BI$23+Probability!AI179*Population!$DE179*(1-'By group'!AI$28*cond_eff)*'By group'!AI$23*prop_sw_use)*(1-Population!$DG179*circ_eff)</f>
        <v>0</v>
      </c>
      <c r="J179" s="191">
        <f>((1-(1-prop_idu_part)*SUMPRODUCT(Population!$BB179:$BN179,'By group'!$BB$27:$BN$27)*(1-prop_idu_male)/SUMPRODUCT(Population!$B179:$N179,'By group'!$B$27:$N$27))*Probability!W179*'By group'!$B$24*'By group'!W$23+(1-prop_idu_part)*SUMPRODUCT(Population!$BB179:$BN179,'By group'!$BB$27:$BN$27)*(1-prop_idu_male)/SUMPRODUCT(Population!$B179:$N179,'By group'!$B$27:$N$27)*Probability!BJ179*'By group'!$B$24*'By group'!BJ$23+Probability!AJ179*Population!$DE179*(1-'By group'!AJ$28*cond_eff)*'By group'!AJ$23*prop_sw_use)*(1-Population!$DG179*circ_eff)</f>
        <v>0</v>
      </c>
      <c r="K179" s="191">
        <f>((1-(1-prop_idu_part)*SUMPRODUCT(Population!$BB179:$BN179,'By group'!$BB$27:$BN$27)*(1-prop_idu_male)/SUMPRODUCT(Population!$B179:$N179,'By group'!$B$27:$N$27))*Probability!X179*'By group'!$B$24*'By group'!X$23+(1-prop_idu_part)*SUMPRODUCT(Population!$BB179:$BN179,'By group'!$BB$27:$BN$27)*(1-prop_idu_male)/SUMPRODUCT(Population!$B179:$N179,'By group'!$B$27:$N$27)*Probability!BK179*'By group'!$B$24*'By group'!BK$23+Probability!AK179*Population!$DE179*(1-'By group'!AK$28*cond_eff)*'By group'!AK$23*prop_sw_use)*(1-Population!$DG179*circ_eff)</f>
        <v>0</v>
      </c>
      <c r="L179" s="191">
        <f>((1-(1-prop_idu_part)*SUMPRODUCT(Population!$BB179:$BN179,'By group'!$BB$27:$BN$27)*(1-prop_idu_male)/SUMPRODUCT(Population!$B179:$N179,'By group'!$B$27:$N$27))*Probability!Y179*'By group'!$B$24*'By group'!Y$23+(1-prop_idu_part)*SUMPRODUCT(Population!$BB179:$BN179,'By group'!$BB$27:$BN$27)*(1-prop_idu_male)/SUMPRODUCT(Population!$B179:$N179,'By group'!$B$27:$N$27)*Probability!BL179*'By group'!$B$24*'By group'!BL$23+Probability!AL179*Population!$DE179*(1-'By group'!AL$28*cond_eff)*'By group'!AL$23*prop_sw_use)*(1-Population!$DG179*circ_eff)</f>
        <v>3.5852359791491191E-5</v>
      </c>
      <c r="M179" s="191">
        <f>((1-(1-prop_idu_part)*SUMPRODUCT(Population!$BB179:$BN179,'By group'!$BB$27:$BN$27)*(1-prop_idu_male)/SUMPRODUCT(Population!$B179:$N179,'By group'!$B$27:$N$27))*Probability!Z179*'By group'!$B$24*'By group'!Z$23+(1-prop_idu_part)*SUMPRODUCT(Population!$BB179:$BN179,'By group'!$BB$27:$BN$27)*(1-prop_idu_male)/SUMPRODUCT(Population!$B179:$N179,'By group'!$B$27:$N$27)*Probability!BM179*'By group'!$B$24*'By group'!BM$23+Probability!AM179*Population!$DE179*(1-'By group'!AM$28*cond_eff)*'By group'!AM$23*prop_sw_use)*(1-Population!$DG179*circ_eff)</f>
        <v>5.5921957896587627E-5</v>
      </c>
      <c r="N179" s="191">
        <f>((1-(1-prop_idu_part)*SUMPRODUCT(Population!$BB179:$BN179,'By group'!$BB$27:$BN$27)*(1-prop_idu_male)/SUMPRODUCT(Population!$B179:$N179,'By group'!$B$27:$N$27))*Probability!AA179*'By group'!$B$24*'By group'!AA$23+(1-prop_idu_part)*SUMPRODUCT(Population!$BB179:$BN179,'By group'!$BB$27:$BN$27)*(1-prop_idu_male)/SUMPRODUCT(Population!$B179:$N179,'By group'!$B$27:$N$27)*Probability!BN179*'By group'!$B$24*'By group'!BN$23+Probability!AN179*Population!$DE179*(1-'By group'!AN$28*cond_eff)*'By group'!AN$23*prop_sw_use)*(1-Population!$DG179*circ_eff)</f>
        <v>4.4925557482552425E-5</v>
      </c>
      <c r="O179" s="190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group'!$BB$27:$BN$27)*prop_idu_male))*Probability!B179*Population!$DC179*(1-'By group'!O$28*'By group'!O$29)*'By group'!B$23+(1-prop_idu_part)*SUMPRODUCT(Population!$BB179:$BN179,'By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group'!$BB$27:$BN$27)*prop_idu_male)*Probability!BB179*Population!$DD179*(1-'By group'!BB$28*'By group'!BB$29)*'By group'!BB$23</f>
        <v>0</v>
      </c>
      <c r="P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group'!$BB$27:$BN$27)*prop_idu_male))*Probability!C179*Population!$DC179*(1-'By group'!P$28*'By group'!P$29)*'By group'!C$23+(1-prop_idu_part)*SUMPRODUCT(Population!$BB179:$BN179,'By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group'!$BB$27:$BN$27)*prop_idu_male)*Probability!BC179*Population!$DD179*(1-'By group'!BC$28*'By group'!BC$29)*'By group'!BC$23</f>
        <v>1.0726914722193211E-3</v>
      </c>
      <c r="Q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group'!$BB$27:$BN$27)*prop_idu_male))*Probability!D179*Population!$DC179*(1-'By group'!Q$28*'By group'!Q$29)*'By group'!D$23+(1-prop_idu_part)*SUMPRODUCT(Population!$BB179:$BN179,'By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group'!$BB$27:$BN$27)*prop_idu_male)*Probability!BD179*Population!$DD179*(1-'By group'!BD$28*'By group'!BD$29)*'By group'!BD$23</f>
        <v>1.5643862555064802E-3</v>
      </c>
      <c r="R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group'!$BB$27:$BN$27)*prop_idu_male))*Probability!E179*Population!$DC179*(1-'By group'!R$28*'By group'!R$29)*'By group'!E$23+(1-prop_idu_part)*SUMPRODUCT(Population!$BB179:$BN179,'By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group'!$BB$27:$BN$27)*prop_idu_male)*Probability!BE179*Population!$DD179*(1-'By group'!BE$28*'By group'!BE$29)*'By group'!BE$23</f>
        <v>1.8117546828069931E-3</v>
      </c>
      <c r="S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group'!$BB$27:$BN$27)*prop_idu_male))*Probability!F179*Population!$DC179*(1-'By group'!S$28*'By group'!S$29)*'By group'!F$23+(1-prop_idu_part)*SUMPRODUCT(Population!$BB179:$BN179,'By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group'!$BB$27:$BN$27)*prop_idu_male)*Probability!BF179*Population!$DD179*(1-'By group'!BF$28*'By group'!BF$29)*'By group'!BF$23</f>
        <v>9.6319516904025176E-4</v>
      </c>
      <c r="T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group'!$BB$27:$BN$27)*prop_idu_male))*Probability!G179*Population!$DC179*(1-'By group'!T$28*'By group'!T$29)*'By group'!G$23+(1-prop_idu_part)*SUMPRODUCT(Population!$BB179:$BN179,'By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group'!$BB$27:$BN$27)*prop_idu_male)*Probability!BG179*Population!$DD179*(1-'By group'!BG$28*'By group'!BG$29)*'By group'!BG$23</f>
        <v>5.7774996387522553E-4</v>
      </c>
      <c r="U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group'!$BB$27:$BN$27)*prop_idu_male))*Probability!H179*Population!$DC179*(1-'By group'!U$28*'By group'!U$29)*'By group'!H$23+(1-prop_idu_part)*SUMPRODUCT(Population!$BB179:$BN179,'By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group'!$BB$27:$BN$27)*prop_idu_male)*Probability!BH179*Population!$DD179*(1-'By group'!BH$28*'By group'!BH$29)*'By group'!BH$23</f>
        <v>4.8614721805527136E-4</v>
      </c>
      <c r="V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group'!$BB$27:$BN$27)*prop_idu_male))*Probability!I179*Population!$DC179*(1-'By group'!V$28*'By group'!V$29)*'By group'!I$23+(1-prop_idu_part)*SUMPRODUCT(Population!$BB179:$BN179,'By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group'!$BB$27:$BN$27)*prop_idu_male)*Probability!BI179*Population!$DD179*(1-'By group'!BI$28*'By group'!BI$29)*'By group'!BI$23</f>
        <v>0</v>
      </c>
      <c r="W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group'!$BB$27:$BN$27)*prop_idu_male))*Probability!J179*Population!$DC179*(1-'By group'!W$28*'By group'!W$29)*'By group'!J$23+(1-prop_idu_part)*SUMPRODUCT(Population!$BB179:$BN179,'By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group'!$BB$27:$BN$27)*prop_idu_male)*Probability!BJ179*Population!$DD179*(1-'By group'!BJ$28*'By group'!BJ$29)*'By group'!BJ$23</f>
        <v>0</v>
      </c>
      <c r="X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group'!$BB$27:$BN$27)*prop_idu_male))*Probability!K179*Population!$DC179*(1-'By group'!X$28*'By group'!X$29)*'By group'!K$23+(1-prop_idu_part)*SUMPRODUCT(Population!$BB179:$BN179,'By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group'!$BB$27:$BN$27)*prop_idu_male)*Probability!BK179*Population!$DD179*(1-'By group'!BK$28*'By group'!BK$29)*'By group'!BK$23</f>
        <v>0</v>
      </c>
      <c r="Y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group'!$BB$27:$BN$27)*prop_idu_male))*Probability!L179*Population!$DC179*(1-'By group'!Y$28*'By group'!Y$29)*'By group'!L$23+(1-prop_idu_part)*SUMPRODUCT(Population!$BB179:$BN179,'By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group'!$BB$27:$BN$27)*prop_idu_male)*Probability!BL179*Population!$DD179*(1-'By group'!BL$28*'By group'!BL$29)*'By group'!BL$23</f>
        <v>1.628598508217654E-5</v>
      </c>
      <c r="Z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group'!$BB$27:$BN$27)*prop_idu_male))*Probability!M179*Population!$DC179*(1-'By group'!Z$28*'By group'!Z$29)*'By group'!M$23+(1-prop_idu_part)*SUMPRODUCT(Population!$BB179:$BN179,'By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group'!$BB$27:$BN$27)*prop_idu_male)*Probability!BM179*Population!$DD179*(1-'By group'!BM$28*'By group'!BM$29)*'By group'!BM$23</f>
        <v>2.5269449308720134E-5</v>
      </c>
      <c r="AA179" s="191">
        <f>(1-(1-prop_idu_part)*SUMPRODUCT(Population!$BB179:$BN179,'By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group'!$BB$27:$BN$27)*prop_idu_male))*Probability!N179*Population!$DC179*(1-'By group'!AA$28*'By group'!AA$29)*'By group'!N$23+(1-prop_idu_part)*SUMPRODUCT(Population!$BB179:$BN179,'By group'!$BB$27:$BN$27)*prop_idu_male/(SUMPRODUCT(Population!$B179:$N179,'By group'!$B$27:$N$27)-(1-prop_idu_part)*SUMPRODUCT(Population!$BB179:$BN179,'By group'!$BB$27:$BN$27)*(1-prop_idu_male)+(1-prop_idu_part)*SUMPRODUCT(Population!$BB179:$BN179,'By group'!$BB$27:$BN$27)*prop_idu_male)*Probability!BN179*Population!$DD179*(1-'By group'!BN$28*'By group'!BN$29)*'By group'!BN$23</f>
        <v>2.0174831925972549E-5</v>
      </c>
      <c r="AB179" s="229">
        <f>Probability!B179*'By group'!$AB$24*'By group'!B$23</f>
        <v>0</v>
      </c>
      <c r="AC179" s="229">
        <f>Probability!C179*'By group'!$AB$24*'By group'!C$23</f>
        <v>5.0187498946226532E-2</v>
      </c>
      <c r="AD179" s="229">
        <f>Probability!D179*'By group'!$AB$24*'By group'!D$23</f>
        <v>7.3194267402815844E-2</v>
      </c>
      <c r="AE179" s="229">
        <f>Probability!E179*'By group'!$AB$24*'By group'!E$23</f>
        <v>8.4771247207829553E-2</v>
      </c>
      <c r="AF179" s="229">
        <f>Probability!F179*'By group'!$AB$24*'By group'!F$23</f>
        <v>4.506869985930527E-2</v>
      </c>
      <c r="AG179" s="229">
        <f>Probability!G179*'By group'!$AB$24*'By group'!G$23</f>
        <v>2.7033892218605096E-2</v>
      </c>
      <c r="AH179" s="229">
        <f>Probability!H179*'By group'!$AB$24*'By group'!H$23</f>
        <v>2.2748326886777658E-2</v>
      </c>
      <c r="AI179" s="229">
        <f>Probability!I179*'By group'!$AB$24*'By group'!I$23</f>
        <v>0</v>
      </c>
      <c r="AJ179" s="229">
        <f>Probability!J179*'By group'!$AB$24*'By group'!J$23</f>
        <v>0</v>
      </c>
      <c r="AK179" s="229">
        <f>Probability!K179*'By group'!$AB$24*'By group'!K$23</f>
        <v>0</v>
      </c>
      <c r="AL179" s="229">
        <f>Probability!L179*'By group'!$AB$24*'By group'!L$23</f>
        <v>7.6207315935248124E-4</v>
      </c>
      <c r="AM179" s="229">
        <f>Probability!M179*'By group'!$AB$24*'By group'!M$23</f>
        <v>1.1824753955549786E-3</v>
      </c>
      <c r="AN179" s="229">
        <f>Probability!N179*'By group'!$AB$24*'By group'!N$23</f>
        <v>9.4410607472026741E-4</v>
      </c>
      <c r="AO179" s="40">
        <f>Probability!AO179*'By group'!$AO$24*'By group'!AO$23</f>
        <v>0</v>
      </c>
      <c r="AP179" s="42">
        <f>Probability!AP179*'By group'!$AO$24*'By group'!AP$23</f>
        <v>6.9085953379878053E-3</v>
      </c>
      <c r="AQ179" s="42">
        <f>Probability!AQ179*'By group'!$AO$24*'By group'!AQ$23</f>
        <v>1.0074712841627816E-2</v>
      </c>
      <c r="AR179" s="42">
        <f>Probability!AR179*'By group'!$AO$24*'By group'!AR$23</f>
        <v>1.1665732413999793E-2</v>
      </c>
      <c r="AS179" s="42">
        <f>Probability!AS179*'By group'!$AO$24*'By group'!AS$23</f>
        <v>6.2006539093895172E-3</v>
      </c>
      <c r="AT179" s="42">
        <f>Probability!AT179*'By group'!$AO$24*'By group'!AT$23</f>
        <v>3.7185313678959305E-3</v>
      </c>
      <c r="AU179" s="42">
        <f>Probability!AU179*'By group'!$AO$24*'By group'!AU$23</f>
        <v>3.127214394452597E-3</v>
      </c>
      <c r="AV179" s="42">
        <f>Probability!AV179*'By group'!$AO$24*'By group'!AV$23</f>
        <v>0</v>
      </c>
      <c r="AW179" s="42">
        <f>Probability!AW179*'By group'!$AO$24*'By group'!AW$23</f>
        <v>0</v>
      </c>
      <c r="AX179" s="42">
        <f>Probability!AX179*'By group'!$AO$24*'By group'!AX$23</f>
        <v>0</v>
      </c>
      <c r="AY179" s="42">
        <f>Probability!AY179*'By group'!$AO$24*'By group'!AY$23</f>
        <v>1.0475914218119712E-4</v>
      </c>
      <c r="AZ179" s="42">
        <f>Probability!AZ179*'By group'!$AO$24*'By group'!AZ$23</f>
        <v>1.6240775767592758E-4</v>
      </c>
      <c r="BA179" s="43">
        <f>Probability!BA179*'By group'!$AO$24*'By group'!BA$23</f>
        <v>1.2946251155082736E-4</v>
      </c>
      <c r="BB179" s="191">
        <f>prop_idu_part*Probability!BB179*'By group'!$BB$24*'By group'!BB$23+Probability!BB179*'By group'!$BB$30*'By group'!BB$31</f>
        <v>0</v>
      </c>
      <c r="BC179" s="191">
        <f>prop_idu_part*Probability!BC179*'By group'!$BB$24*'By group'!BC$23+Probability!BC179*'By group'!$BB$30*'By group'!BC$31</f>
        <v>5.8638450389422087E-2</v>
      </c>
      <c r="BD179" s="191">
        <f>prop_idu_part*Probability!BD179*'By group'!$BB$24*'By group'!BD$23+Probability!BD179*'By group'!$BB$30*'By group'!BD$31</f>
        <v>0.13716326818860142</v>
      </c>
      <c r="BE179" s="191">
        <f>prop_idu_part*Probability!BE179*'By group'!$BB$24*'By group'!BE$23+Probability!BE179*'By group'!$BB$30*'By group'!BE$31</f>
        <v>0.1342108079230272</v>
      </c>
      <c r="BF179" s="191">
        <f>prop_idu_part*Probability!BF179*'By group'!$BB$24*'By group'!BF$23+Probability!BF179*'By group'!$BB$30*'By group'!BF$31</f>
        <v>4.3875249676156913E-2</v>
      </c>
      <c r="BG179" s="191">
        <f>prop_idu_part*Probability!BG179*'By group'!$BB$24*'By group'!BG$23+Probability!BG179*'By group'!$BB$30*'By group'!BG$31</f>
        <v>1.3399893229496015E-2</v>
      </c>
      <c r="BH179" s="191">
        <f>prop_idu_part*Probability!BH179*'By group'!$BB$24*'By group'!BH$23+Probability!BH179*'By group'!$BB$30*'By group'!BH$31</f>
        <v>1.0511840090960744E-2</v>
      </c>
      <c r="BI179" s="191">
        <f>prop_idu_part*Probability!BI179*'By group'!$BB$24*'By group'!BI$23+Probability!BI179*'By group'!$BB$30*'By group'!BI$31</f>
        <v>0</v>
      </c>
      <c r="BJ179" s="191">
        <f>prop_idu_part*Probability!BJ179*'By group'!$BB$24*'By group'!BJ$23+Probability!BJ179*'By group'!$BB$30*'By group'!BJ$31</f>
        <v>0</v>
      </c>
      <c r="BK179" s="191">
        <f>prop_idu_part*Probability!BK179*'By group'!$BB$24*'By group'!BK$23+Probability!BK179*'By group'!$BB$30*'By group'!BK$31</f>
        <v>0</v>
      </c>
      <c r="BL179" s="191">
        <f>prop_idu_part*Probability!BL179*'By group'!$BB$24*'By group'!BL$23+Probability!BL179*'By group'!$BB$30*'By group'!BL$31</f>
        <v>4.7687008040584065E-3</v>
      </c>
      <c r="BM179" s="191">
        <f>prop_idu_part*Probability!BM179*'By group'!$BB$24*'By group'!BM$23+Probability!BM179*'By group'!$BB$30*'By group'!BM$31</f>
        <v>2.3843603759581304E-3</v>
      </c>
      <c r="BN179" s="192">
        <f>prop_idu_part*Probability!BN179*'By group'!$BB$24*'By group'!BN$23+Probability!BN179*'By group'!$BB$30*'By group'!BN$31</f>
        <v>1.7353371349523789E-3</v>
      </c>
    </row>
    <row r="180" spans="1:66" x14ac:dyDescent="0.25">
      <c r="A180">
        <f t="shared" si="2"/>
        <v>88</v>
      </c>
      <c r="B180" s="190">
        <f>((1-(1-prop_idu_part)*SUMPRODUCT(Population!$BB180:$BN180,'By group'!$BB$27:$BN$27)*(1-prop_idu_male)/SUMPRODUCT(Population!$B180:$N180,'By group'!$B$27:$N$27))*Probability!O180*'By group'!$B$24*'By group'!O$23+(1-prop_idu_part)*SUMPRODUCT(Population!$BB180:$BN180,'By group'!$BB$27:$BN$27)*(1-prop_idu_male)/SUMPRODUCT(Population!$B180:$N180,'By group'!$B$27:$N$27)*Probability!BB180*'By group'!$B$24*'By group'!BB$23+Probability!AB180*Population!$DE180*(1-'By group'!AB$28*cond_eff)*'By group'!AB$23*prop_sw_use)*(1-Population!$DG180*circ_eff)</f>
        <v>0</v>
      </c>
      <c r="C180" s="191">
        <f>((1-(1-prop_idu_part)*SUMPRODUCT(Population!$BB180:$BN180,'By group'!$BB$27:$BN$27)*(1-prop_idu_male)/SUMPRODUCT(Population!$B180:$N180,'By group'!$B$27:$N$27))*Probability!P180*'By group'!$B$24*'By group'!P$23+(1-prop_idu_part)*SUMPRODUCT(Population!$BB180:$BN180,'By group'!$BB$27:$BN$27)*(1-prop_idu_male)/SUMPRODUCT(Population!$B180:$N180,'By group'!$B$27:$N$27)*Probability!BC180*'By group'!$B$24*'By group'!BC$23+Probability!AC180*Population!$DE180*(1-'By group'!AC$28*cond_eff)*'By group'!AC$23*prop_sw_use)*(1-Population!$DG180*circ_eff)</f>
        <v>2.3162748043652633E-3</v>
      </c>
      <c r="D180" s="191">
        <f>((1-(1-prop_idu_part)*SUMPRODUCT(Population!$BB180:$BN180,'By group'!$BB$27:$BN$27)*(1-prop_idu_male)/SUMPRODUCT(Population!$B180:$N180,'By group'!$B$27:$N$27))*Probability!Q180*'By group'!$B$24*'By group'!Q$23+(1-prop_idu_part)*SUMPRODUCT(Population!$BB180:$BN180,'By group'!$BB$27:$BN$27)*(1-prop_idu_male)/SUMPRODUCT(Population!$B180:$N180,'By group'!$B$27:$N$27)*Probability!BD180*'By group'!$B$24*'By group'!BD$23+Probability!AD180*Population!$DE180*(1-'By group'!AD$28*cond_eff)*'By group'!AD$23*prop_sw_use)*(1-Population!$DG180*circ_eff)</f>
        <v>3.3893936957010841E-3</v>
      </c>
      <c r="E180" s="191">
        <f>((1-(1-prop_idu_part)*SUMPRODUCT(Population!$BB180:$BN180,'By group'!$BB$27:$BN$27)*(1-prop_idu_male)/SUMPRODUCT(Population!$B180:$N180,'By group'!$B$27:$N$27))*Probability!R180*'By group'!$B$24*'By group'!R$23+(1-prop_idu_part)*SUMPRODUCT(Population!$BB180:$BN180,'By group'!$BB$27:$BN$27)*(1-prop_idu_male)/SUMPRODUCT(Population!$B180:$N180,'By group'!$B$27:$N$27)*Probability!BE180*'By group'!$B$24*'By group'!BE$23+Probability!AE180*Population!$DE180*(1-'By group'!AE$28*cond_eff)*'By group'!AE$23*prop_sw_use)*(1-Population!$DG180*circ_eff)</f>
        <v>3.9439398927191499E-3</v>
      </c>
      <c r="F180" s="191">
        <f>((1-(1-prop_idu_part)*SUMPRODUCT(Population!$BB180:$BN180,'By group'!$BB$27:$BN$27)*(1-prop_idu_male)/SUMPRODUCT(Population!$B180:$N180,'By group'!$B$27:$N$27))*Probability!S180*'By group'!$B$24*'By group'!S$23+(1-prop_idu_part)*SUMPRODUCT(Population!$BB180:$BN180,'By group'!$BB$27:$BN$27)*(1-prop_idu_male)/SUMPRODUCT(Population!$B180:$N180,'By group'!$B$27:$N$27)*Probability!BF180*'By group'!$B$24*'By group'!BF$23+Probability!AF180*Population!$DE180*(1-'By group'!AF$28*cond_eff)*'By group'!AF$23*prop_sw_use)*(1-Population!$DG180*circ_eff)</f>
        <v>2.1043177198165337E-3</v>
      </c>
      <c r="G180" s="191">
        <f>((1-(1-prop_idu_part)*SUMPRODUCT(Population!$BB180:$BN180,'By group'!$BB$27:$BN$27)*(1-prop_idu_male)/SUMPRODUCT(Population!$B180:$N180,'By group'!$B$27:$N$27))*Probability!T180*'By group'!$B$24*'By group'!T$23+(1-prop_idu_part)*SUMPRODUCT(Population!$BB180:$BN180,'By group'!$BB$27:$BN$27)*(1-prop_idu_male)/SUMPRODUCT(Population!$B180:$N180,'By group'!$B$27:$N$27)*Probability!BG180*'By group'!$B$24*'By group'!BG$23+Probability!AG180*Population!$DE180*(1-'By group'!AG$28*cond_eff)*'By group'!AG$23*prop_sw_use)*(1-Population!$DG180*circ_eff)</f>
        <v>1.2655291682527807E-3</v>
      </c>
      <c r="H180" s="191">
        <f>((1-(1-prop_idu_part)*SUMPRODUCT(Population!$BB180:$BN180,'By group'!$BB$27:$BN$27)*(1-prop_idu_male)/SUMPRODUCT(Population!$B180:$N180,'By group'!$B$27:$N$27))*Probability!U180*'By group'!$B$24*'By group'!U$23+(1-prop_idu_part)*SUMPRODUCT(Population!$BB180:$BN180,'By group'!$BB$27:$BN$27)*(1-prop_idu_male)/SUMPRODUCT(Population!$B180:$N180,'By group'!$B$27:$N$27)*Probability!BH180*'By group'!$B$24*'By group'!BH$23+Probability!AH180*Population!$DE180*(1-'By group'!AH$28*cond_eff)*'By group'!AH$23*prop_sw_use)*(1-Population!$DG180*circ_eff)</f>
        <v>1.0698206524013343E-3</v>
      </c>
      <c r="I180" s="191">
        <f>((1-(1-prop_idu_part)*SUMPRODUCT(Population!$BB180:$BN180,'By group'!$BB$27:$BN$27)*(1-prop_idu_male)/SUMPRODUCT(Population!$B180:$N180,'By group'!$B$27:$N$27))*Probability!V180*'By group'!$B$24*'By group'!V$23+(1-prop_idu_part)*SUMPRODUCT(Population!$BB180:$BN180,'By group'!$BB$27:$BN$27)*(1-prop_idu_male)/SUMPRODUCT(Population!$B180:$N180,'By group'!$B$27:$N$27)*Probability!BI180*'By group'!$B$24*'By group'!BI$23+Probability!AI180*Population!$DE180*(1-'By group'!AI$28*cond_eff)*'By group'!AI$23*prop_sw_use)*(1-Population!$DG180*circ_eff)</f>
        <v>0</v>
      </c>
      <c r="J180" s="191">
        <f>((1-(1-prop_idu_part)*SUMPRODUCT(Population!$BB180:$BN180,'By group'!$BB$27:$BN$27)*(1-prop_idu_male)/SUMPRODUCT(Population!$B180:$N180,'By group'!$B$27:$N$27))*Probability!W180*'By group'!$B$24*'By group'!W$23+(1-prop_idu_part)*SUMPRODUCT(Population!$BB180:$BN180,'By group'!$BB$27:$BN$27)*(1-prop_idu_male)/SUMPRODUCT(Population!$B180:$N180,'By group'!$B$27:$N$27)*Probability!BJ180*'By group'!$B$24*'By group'!BJ$23+Probability!AJ180*Population!$DE180*(1-'By group'!AJ$28*cond_eff)*'By group'!AJ$23*prop_sw_use)*(1-Population!$DG180*circ_eff)</f>
        <v>0</v>
      </c>
      <c r="K180" s="191">
        <f>((1-(1-prop_idu_part)*SUMPRODUCT(Population!$BB180:$BN180,'By group'!$BB$27:$BN$27)*(1-prop_idu_male)/SUMPRODUCT(Population!$B180:$N180,'By group'!$B$27:$N$27))*Probability!X180*'By group'!$B$24*'By group'!X$23+(1-prop_idu_part)*SUMPRODUCT(Population!$BB180:$BN180,'By group'!$BB$27:$BN$27)*(1-prop_idu_male)/SUMPRODUCT(Population!$B180:$N180,'By group'!$B$27:$N$27)*Probability!BK180*'By group'!$B$24*'By group'!BK$23+Probability!AK180*Population!$DE180*(1-'By group'!AK$28*cond_eff)*'By group'!AK$23*prop_sw_use)*(1-Population!$DG180*circ_eff)</f>
        <v>0</v>
      </c>
      <c r="L180" s="191">
        <f>((1-(1-prop_idu_part)*SUMPRODUCT(Population!$BB180:$BN180,'By group'!$BB$27:$BN$27)*(1-prop_idu_male)/SUMPRODUCT(Population!$B180:$N180,'By group'!$B$27:$N$27))*Probability!Y180*'By group'!$B$24*'By group'!Y$23+(1-prop_idu_part)*SUMPRODUCT(Population!$BB180:$BN180,'By group'!$BB$27:$BN$27)*(1-prop_idu_male)/SUMPRODUCT(Population!$B180:$N180,'By group'!$B$27:$N$27)*Probability!BL180*'By group'!$B$24*'By group'!BL$23+Probability!AL180*Population!$DE180*(1-'By group'!AL$28*cond_eff)*'By group'!AL$23*prop_sw_use)*(1-Population!$DG180*circ_eff)</f>
        <v>3.5852980989199901E-5</v>
      </c>
      <c r="M180" s="191">
        <f>((1-(1-prop_idu_part)*SUMPRODUCT(Population!$BB180:$BN180,'By group'!$BB$27:$BN$27)*(1-prop_idu_male)/SUMPRODUCT(Population!$B180:$N180,'By group'!$B$27:$N$27))*Probability!Z180*'By group'!$B$24*'By group'!Z$23+(1-prop_idu_part)*SUMPRODUCT(Population!$BB180:$BN180,'By group'!$BB$27:$BN$27)*(1-prop_idu_male)/SUMPRODUCT(Population!$B180:$N180,'By group'!$B$27:$N$27)*Probability!BM180*'By group'!$B$24*'By group'!BM$23+Probability!AM180*Population!$DE180*(1-'By group'!AM$28*cond_eff)*'By group'!AM$23*prop_sw_use)*(1-Population!$DG180*circ_eff)</f>
        <v>5.592317876044369E-5</v>
      </c>
      <c r="N180" s="191">
        <f>((1-(1-prop_idu_part)*SUMPRODUCT(Population!$BB180:$BN180,'By group'!$BB$27:$BN$27)*(1-prop_idu_male)/SUMPRODUCT(Population!$B180:$N180,'By group'!$B$27:$N$27))*Probability!AA180*'By group'!$B$24*'By group'!AA$23+(1-prop_idu_part)*SUMPRODUCT(Population!$BB180:$BN180,'By group'!$BB$27:$BN$27)*(1-prop_idu_male)/SUMPRODUCT(Population!$B180:$N180,'By group'!$B$27:$N$27)*Probability!BN180*'By group'!$B$24*'By group'!BN$23+Probability!AN180*Population!$DE180*(1-'By group'!AN$28*cond_eff)*'By group'!AN$23*prop_sw_use)*(1-Population!$DG180*circ_eff)</f>
        <v>4.4926849858342564E-5</v>
      </c>
      <c r="O180" s="190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group'!$BB$27:$BN$27)*prop_idu_male))*Probability!B180*Population!$DC180*(1-'By group'!O$28*'By group'!O$29)*'By group'!B$23+(1-prop_idu_part)*SUMPRODUCT(Population!$BB180:$BN180,'By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group'!$BB$27:$BN$27)*prop_idu_male)*Probability!BB180*Population!$DD180*(1-'By group'!BB$28*'By group'!BB$29)*'By group'!BB$23</f>
        <v>0</v>
      </c>
      <c r="P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group'!$BB$27:$BN$27)*prop_idu_male))*Probability!C180*Population!$DC180*(1-'By group'!P$28*'By group'!P$29)*'By group'!C$23+(1-prop_idu_part)*SUMPRODUCT(Population!$BB180:$BN180,'By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group'!$BB$27:$BN$27)*prop_idu_male)*Probability!BC180*Population!$DD180*(1-'By group'!BC$28*'By group'!BC$29)*'By group'!BC$23</f>
        <v>1.0726986771568119E-3</v>
      </c>
      <c r="Q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group'!$BB$27:$BN$27)*prop_idu_male))*Probability!D180*Population!$DC180*(1-'By group'!Q$28*'By group'!Q$29)*'By group'!D$23+(1-prop_idu_part)*SUMPRODUCT(Population!$BB180:$BN180,'By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group'!$BB$27:$BN$27)*prop_idu_male)*Probability!BD180*Population!$DD180*(1-'By group'!BD$28*'By group'!BD$29)*'By group'!BD$23</f>
        <v>1.5643990534940154E-3</v>
      </c>
      <c r="R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group'!$BB$27:$BN$27)*prop_idu_male))*Probability!E180*Population!$DC180*(1-'By group'!R$28*'By group'!R$29)*'By group'!E$23+(1-prop_idu_part)*SUMPRODUCT(Population!$BB180:$BN180,'By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group'!$BB$27:$BN$27)*prop_idu_male)*Probability!BE180*Population!$DD180*(1-'By group'!BE$28*'By group'!BE$29)*'By group'!BE$23</f>
        <v>1.8117738160139229E-3</v>
      </c>
      <c r="S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group'!$BB$27:$BN$27)*prop_idu_male))*Probability!F180*Population!$DC180*(1-'By group'!S$28*'By group'!S$29)*'By group'!F$23+(1-prop_idu_part)*SUMPRODUCT(Population!$BB180:$BN180,'By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group'!$BB$27:$BN$27)*prop_idu_male)*Probability!BF180*Population!$DD180*(1-'By group'!BF$28*'By group'!BF$29)*'By group'!BF$23</f>
        <v>9.6320733159328505E-4</v>
      </c>
      <c r="T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group'!$BB$27:$BN$27)*prop_idu_male))*Probability!G180*Population!$DC180*(1-'By group'!T$28*'By group'!T$29)*'By group'!G$23+(1-prop_idu_part)*SUMPRODUCT(Population!$BB180:$BN180,'By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group'!$BB$27:$BN$27)*prop_idu_male)*Probability!BG180*Population!$DD180*(1-'By group'!BG$28*'By group'!BG$29)*'By group'!BG$23</f>
        <v>5.7775824392371992E-4</v>
      </c>
      <c r="U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group'!$BB$27:$BN$27)*prop_idu_male))*Probability!H180*Population!$DC180*(1-'By group'!U$28*'By group'!U$29)*'By group'!H$23+(1-prop_idu_part)*SUMPRODUCT(Population!$BB180:$BN180,'By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group'!$BB$27:$BN$27)*prop_idu_male)*Probability!BH180*Population!$DD180*(1-'By group'!BH$28*'By group'!BH$29)*'By group'!BH$23</f>
        <v>4.8615593282452481E-4</v>
      </c>
      <c r="V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group'!$BB$27:$BN$27)*prop_idu_male))*Probability!I180*Population!$DC180*(1-'By group'!V$28*'By group'!V$29)*'By group'!I$23+(1-prop_idu_part)*SUMPRODUCT(Population!$BB180:$BN180,'By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group'!$BB$27:$BN$27)*prop_idu_male)*Probability!BI180*Population!$DD180*(1-'By group'!BI$28*'By group'!BI$29)*'By group'!BI$23</f>
        <v>0</v>
      </c>
      <c r="W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group'!$BB$27:$BN$27)*prop_idu_male))*Probability!J180*Population!$DC180*(1-'By group'!W$28*'By group'!W$29)*'By group'!J$23+(1-prop_idu_part)*SUMPRODUCT(Population!$BB180:$BN180,'By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group'!$BB$27:$BN$27)*prop_idu_male)*Probability!BJ180*Population!$DD180*(1-'By group'!BJ$28*'By group'!BJ$29)*'By group'!BJ$23</f>
        <v>0</v>
      </c>
      <c r="X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group'!$BB$27:$BN$27)*prop_idu_male))*Probability!K180*Population!$DC180*(1-'By group'!X$28*'By group'!X$29)*'By group'!K$23+(1-prop_idu_part)*SUMPRODUCT(Population!$BB180:$BN180,'By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group'!$BB$27:$BN$27)*prop_idu_male)*Probability!BK180*Population!$DD180*(1-'By group'!BK$28*'By group'!BK$29)*'By group'!BK$23</f>
        <v>0</v>
      </c>
      <c r="Y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group'!$BB$27:$BN$27)*prop_idu_male))*Probability!L180*Population!$DC180*(1-'By group'!Y$28*'By group'!Y$29)*'By group'!L$23+(1-prop_idu_part)*SUMPRODUCT(Population!$BB180:$BN180,'By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group'!$BB$27:$BN$27)*prop_idu_male)*Probability!BL180*Population!$DD180*(1-'By group'!BL$28*'By group'!BL$29)*'By group'!BL$23</f>
        <v>1.6286281399530826E-5</v>
      </c>
      <c r="Z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group'!$BB$27:$BN$27)*prop_idu_male))*Probability!M180*Population!$DC180*(1-'By group'!Z$28*'By group'!Z$29)*'By group'!M$23+(1-prop_idu_part)*SUMPRODUCT(Population!$BB180:$BN180,'By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group'!$BB$27:$BN$27)*prop_idu_male)*Probability!BM180*Population!$DD180*(1-'By group'!BM$28*'By group'!BM$29)*'By group'!BM$23</f>
        <v>2.5270030110222292E-5</v>
      </c>
      <c r="AA180" s="191">
        <f>(1-(1-prop_idu_part)*SUMPRODUCT(Population!$BB180:$BN180,'By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group'!$BB$27:$BN$27)*prop_idu_male))*Probability!N180*Population!$DC180*(1-'By group'!AA$28*'By group'!AA$29)*'By group'!N$23+(1-prop_idu_part)*SUMPRODUCT(Population!$BB180:$BN180,'By group'!$BB$27:$BN$27)*prop_idu_male/(SUMPRODUCT(Population!$B180:$N180,'By group'!$B$27:$N$27)-(1-prop_idu_part)*SUMPRODUCT(Population!$BB180:$BN180,'By group'!$BB$27:$BN$27)*(1-prop_idu_male)+(1-prop_idu_part)*SUMPRODUCT(Population!$BB180:$BN180,'By group'!$BB$27:$BN$27)*prop_idu_male)*Probability!BN180*Population!$DD180*(1-'By group'!BN$28*'By group'!BN$29)*'By group'!BN$23</f>
        <v>2.0175441855939626E-5</v>
      </c>
      <c r="AB180" s="229">
        <f>Probability!B180*'By group'!$AB$24*'By group'!B$23</f>
        <v>0</v>
      </c>
      <c r="AC180" s="229">
        <f>Probability!C180*'By group'!$AB$24*'By group'!C$23</f>
        <v>5.0188001731462213E-2</v>
      </c>
      <c r="AD180" s="229">
        <f>Probability!D180*'By group'!$AB$24*'By group'!D$23</f>
        <v>7.3195107858917169E-2</v>
      </c>
      <c r="AE180" s="229">
        <f>Probability!E180*'By group'!$AB$24*'By group'!E$23</f>
        <v>8.477242236677375E-2</v>
      </c>
      <c r="AF180" s="229">
        <f>Probability!F180*'By group'!$AB$24*'By group'!F$23</f>
        <v>4.5069417791820755E-2</v>
      </c>
      <c r="AG180" s="229">
        <f>Probability!G180*'By group'!$AB$24*'By group'!G$23</f>
        <v>2.7034368941029997E-2</v>
      </c>
      <c r="AH180" s="229">
        <f>Probability!H180*'By group'!$AB$24*'By group'!H$23</f>
        <v>2.2748809822169112E-2</v>
      </c>
      <c r="AI180" s="229">
        <f>Probability!I180*'By group'!$AB$24*'By group'!I$23</f>
        <v>0</v>
      </c>
      <c r="AJ180" s="229">
        <f>Probability!J180*'By group'!$AB$24*'By group'!J$23</f>
        <v>0</v>
      </c>
      <c r="AK180" s="229">
        <f>Probability!K180*'By group'!$AB$24*'By group'!K$23</f>
        <v>0</v>
      </c>
      <c r="AL180" s="229">
        <f>Probability!L180*'By group'!$AB$24*'By group'!L$23</f>
        <v>7.6208954236467409E-4</v>
      </c>
      <c r="AM180" s="229">
        <f>Probability!M180*'By group'!$AB$24*'By group'!M$23</f>
        <v>1.1825064808908823E-3</v>
      </c>
      <c r="AN180" s="229">
        <f>Probability!N180*'By group'!$AB$24*'By group'!N$23</f>
        <v>9.4413773747469769E-4</v>
      </c>
      <c r="AO180" s="40">
        <f>Probability!AO180*'By group'!$AO$24*'By group'!AO$23</f>
        <v>0</v>
      </c>
      <c r="AP180" s="42">
        <f>Probability!AP180*'By group'!$AO$24*'By group'!AP$23</f>
        <v>6.9100576857182364E-3</v>
      </c>
      <c r="AQ180" s="42">
        <f>Probability!AQ180*'By group'!$AO$24*'By group'!AQ$23</f>
        <v>1.0076986644972242E-2</v>
      </c>
      <c r="AR180" s="42">
        <f>Probability!AR180*'By group'!$AO$24*'By group'!AR$23</f>
        <v>1.1668643265042578E-2</v>
      </c>
      <c r="AS180" s="42">
        <f>Probability!AS180*'By group'!$AO$24*'By group'!AS$23</f>
        <v>6.20233373921993E-3</v>
      </c>
      <c r="AT180" s="42">
        <f>Probability!AT180*'By group'!$AO$24*'By group'!AT$23</f>
        <v>3.7196061563272821E-3</v>
      </c>
      <c r="AU180" s="42">
        <f>Probability!AU180*'By group'!$AO$24*'By group'!AU$23</f>
        <v>3.1282417328740968E-3</v>
      </c>
      <c r="AV180" s="42">
        <f>Probability!AV180*'By group'!$AO$24*'By group'!AV$23</f>
        <v>0</v>
      </c>
      <c r="AW180" s="42">
        <f>Probability!AW180*'By group'!$AO$24*'By group'!AW$23</f>
        <v>0</v>
      </c>
      <c r="AX180" s="42">
        <f>Probability!AX180*'By group'!$AO$24*'By group'!AX$23</f>
        <v>0</v>
      </c>
      <c r="AY180" s="42">
        <f>Probability!AY180*'By group'!$AO$24*'By group'!AY$23</f>
        <v>1.0479385572218472E-4</v>
      </c>
      <c r="AZ180" s="42">
        <f>Probability!AZ180*'By group'!$AO$24*'By group'!AZ$23</f>
        <v>1.6247028375297617E-4</v>
      </c>
      <c r="BA180" s="43">
        <f>Probability!BA180*'By group'!$AO$24*'By group'!BA$23</f>
        <v>1.2952325799840531E-4</v>
      </c>
      <c r="BB180" s="191">
        <f>prop_idu_part*Probability!BB180*'By group'!$BB$24*'By group'!BB$23+Probability!BB180*'By group'!$BB$30*'By group'!BB$31</f>
        <v>0</v>
      </c>
      <c r="BC180" s="191">
        <f>prop_idu_part*Probability!BC180*'By group'!$BB$24*'By group'!BC$23+Probability!BC180*'By group'!$BB$30*'By group'!BC$31</f>
        <v>5.8638433051885389E-2</v>
      </c>
      <c r="BD180" s="191">
        <f>prop_idu_part*Probability!BD180*'By group'!$BB$24*'By group'!BD$23+Probability!BD180*'By group'!$BB$30*'By group'!BD$31</f>
        <v>0.13716328796452976</v>
      </c>
      <c r="BE180" s="191">
        <f>prop_idu_part*Probability!BE180*'By group'!$BB$24*'By group'!BE$23+Probability!BE180*'By group'!$BB$30*'By group'!BE$31</f>
        <v>0.13421092405092672</v>
      </c>
      <c r="BF180" s="191">
        <f>prop_idu_part*Probability!BF180*'By group'!$BB$24*'By group'!BF$23+Probability!BF180*'By group'!$BB$30*'By group'!BF$31</f>
        <v>4.3875315849147001E-2</v>
      </c>
      <c r="BG180" s="191">
        <f>prop_idu_part*Probability!BG180*'By group'!$BB$24*'By group'!BG$23+Probability!BG180*'By group'!$BB$30*'By group'!BG$31</f>
        <v>1.3399920508528847E-2</v>
      </c>
      <c r="BH180" s="191">
        <f>prop_idu_part*Probability!BH180*'By group'!$BB$24*'By group'!BH$23+Probability!BH180*'By group'!$BB$30*'By group'!BH$31</f>
        <v>1.051187290542298E-2</v>
      </c>
      <c r="BI180" s="191">
        <f>prop_idu_part*Probability!BI180*'By group'!$BB$24*'By group'!BI$23+Probability!BI180*'By group'!$BB$30*'By group'!BI$31</f>
        <v>0</v>
      </c>
      <c r="BJ180" s="191">
        <f>prop_idu_part*Probability!BJ180*'By group'!$BB$24*'By group'!BJ$23+Probability!BJ180*'By group'!$BB$30*'By group'!BJ$31</f>
        <v>0</v>
      </c>
      <c r="BK180" s="191">
        <f>prop_idu_part*Probability!BK180*'By group'!$BB$24*'By group'!BK$23+Probability!BK180*'By group'!$BB$30*'By group'!BK$31</f>
        <v>0</v>
      </c>
      <c r="BL180" s="191">
        <f>prop_idu_part*Probability!BL180*'By group'!$BB$24*'By group'!BL$23+Probability!BL180*'By group'!$BB$30*'By group'!BL$31</f>
        <v>4.7687161377190316E-3</v>
      </c>
      <c r="BM180" s="191">
        <f>prop_idu_part*Probability!BM180*'By group'!$BB$24*'By group'!BM$23+Probability!BM180*'By group'!$BB$30*'By group'!BM$31</f>
        <v>2.3843716335996256E-3</v>
      </c>
      <c r="BN180" s="192">
        <f>prop_idu_part*Probability!BN180*'By group'!$BB$24*'By group'!BN$23+Probability!BN180*'By group'!$BB$30*'By group'!BN$31</f>
        <v>1.7353492103253402E-3</v>
      </c>
    </row>
    <row r="181" spans="1:66" x14ac:dyDescent="0.25">
      <c r="A181">
        <f t="shared" si="2"/>
        <v>88.5</v>
      </c>
      <c r="B181" s="190">
        <f>((1-(1-prop_idu_part)*SUMPRODUCT(Population!$BB181:$BN181,'By group'!$BB$27:$BN$27)*(1-prop_idu_male)/SUMPRODUCT(Population!$B181:$N181,'By group'!$B$27:$N$27))*Probability!O181*'By group'!$B$24*'By group'!O$23+(1-prop_idu_part)*SUMPRODUCT(Population!$BB181:$BN181,'By group'!$BB$27:$BN$27)*(1-prop_idu_male)/SUMPRODUCT(Population!$B181:$N181,'By group'!$B$27:$N$27)*Probability!BB181*'By group'!$B$24*'By group'!BB$23+Probability!AB181*Population!$DE181*(1-'By group'!AB$28*cond_eff)*'By group'!AB$23*prop_sw_use)*(1-Population!$DG181*circ_eff)</f>
        <v>0</v>
      </c>
      <c r="C181" s="191">
        <f>((1-(1-prop_idu_part)*SUMPRODUCT(Population!$BB181:$BN181,'By group'!$BB$27:$BN$27)*(1-prop_idu_male)/SUMPRODUCT(Population!$B181:$N181,'By group'!$B$27:$N$27))*Probability!P181*'By group'!$B$24*'By group'!P$23+(1-prop_idu_part)*SUMPRODUCT(Population!$BB181:$BN181,'By group'!$BB$27:$BN$27)*(1-prop_idu_male)/SUMPRODUCT(Population!$B181:$N181,'By group'!$B$27:$N$27)*Probability!BC181*'By group'!$B$24*'By group'!BC$23+Probability!AC181*Population!$DE181*(1-'By group'!AC$28*cond_eff)*'By group'!AC$23*prop_sw_use)*(1-Population!$DG181*circ_eff)</f>
        <v>2.3162899803796664E-3</v>
      </c>
      <c r="D181" s="191">
        <f>((1-(1-prop_idu_part)*SUMPRODUCT(Population!$BB181:$BN181,'By group'!$BB$27:$BN$27)*(1-prop_idu_male)/SUMPRODUCT(Population!$B181:$N181,'By group'!$B$27:$N$27))*Probability!Q181*'By group'!$B$24*'By group'!Q$23+(1-prop_idu_part)*SUMPRODUCT(Population!$BB181:$BN181,'By group'!$BB$27:$BN$27)*(1-prop_idu_male)/SUMPRODUCT(Population!$B181:$N181,'By group'!$B$27:$N$27)*Probability!BD181*'By group'!$B$24*'By group'!BD$23+Probability!AD181*Population!$DE181*(1-'By group'!AD$28*cond_eff)*'By group'!AD$23*prop_sw_use)*(1-Population!$DG181*circ_eff)</f>
        <v>3.3894202225425202E-3</v>
      </c>
      <c r="E181" s="191">
        <f>((1-(1-prop_idu_part)*SUMPRODUCT(Population!$BB181:$BN181,'By group'!$BB$27:$BN$27)*(1-prop_idu_male)/SUMPRODUCT(Population!$B181:$N181,'By group'!$B$27:$N$27))*Probability!R181*'By group'!$B$24*'By group'!R$23+(1-prop_idu_part)*SUMPRODUCT(Population!$BB181:$BN181,'By group'!$BB$27:$BN$27)*(1-prop_idu_male)/SUMPRODUCT(Population!$B181:$N181,'By group'!$B$27:$N$27)*Probability!BE181*'By group'!$B$24*'By group'!BE$23+Probability!AE181*Population!$DE181*(1-'By group'!AE$28*cond_eff)*'By group'!AE$23*prop_sw_use)*(1-Population!$DG181*circ_eff)</f>
        <v>3.9439790127155155E-3</v>
      </c>
      <c r="F181" s="191">
        <f>((1-(1-prop_idu_part)*SUMPRODUCT(Population!$BB181:$BN181,'By group'!$BB$27:$BN$27)*(1-prop_idu_male)/SUMPRODUCT(Population!$B181:$N181,'By group'!$B$27:$N$27))*Probability!S181*'By group'!$B$24*'By group'!S$23+(1-prop_idu_part)*SUMPRODUCT(Population!$BB181:$BN181,'By group'!$BB$27:$BN$27)*(1-prop_idu_male)/SUMPRODUCT(Population!$B181:$N181,'By group'!$B$27:$N$27)*Probability!BF181*'By group'!$B$24*'By group'!BF$23+Probability!AF181*Population!$DE181*(1-'By group'!AF$28*cond_eff)*'By group'!AF$23*prop_sw_use)*(1-Population!$DG181*circ_eff)</f>
        <v>2.1043424441131021E-3</v>
      </c>
      <c r="G181" s="191">
        <f>((1-(1-prop_idu_part)*SUMPRODUCT(Population!$BB181:$BN181,'By group'!$BB$27:$BN$27)*(1-prop_idu_male)/SUMPRODUCT(Population!$B181:$N181,'By group'!$B$27:$N$27))*Probability!T181*'By group'!$B$24*'By group'!T$23+(1-prop_idu_part)*SUMPRODUCT(Population!$BB181:$BN181,'By group'!$BB$27:$BN$27)*(1-prop_idu_male)/SUMPRODUCT(Population!$B181:$N181,'By group'!$B$27:$N$27)*Probability!BG181*'By group'!$B$24*'By group'!BG$23+Probability!AG181*Population!$DE181*(1-'By group'!AG$28*cond_eff)*'By group'!AG$23*prop_sw_use)*(1-Population!$DG181*circ_eff)</f>
        <v>1.265545965207599E-3</v>
      </c>
      <c r="H181" s="191">
        <f>((1-(1-prop_idu_part)*SUMPRODUCT(Population!$BB181:$BN181,'By group'!$BB$27:$BN$27)*(1-prop_idu_male)/SUMPRODUCT(Population!$B181:$N181,'By group'!$B$27:$N$27))*Probability!U181*'By group'!$B$24*'By group'!U$23+(1-prop_idu_part)*SUMPRODUCT(Population!$BB181:$BN181,'By group'!$BB$27:$BN$27)*(1-prop_idu_male)/SUMPRODUCT(Population!$B181:$N181,'By group'!$B$27:$N$27)*Probability!BH181*'By group'!$B$24*'By group'!BH$23+Probability!AH181*Population!$DE181*(1-'By group'!AH$28*cond_eff)*'By group'!AH$23*prop_sw_use)*(1-Population!$DG181*circ_eff)</f>
        <v>1.0698383370220178E-3</v>
      </c>
      <c r="I181" s="191">
        <f>((1-(1-prop_idu_part)*SUMPRODUCT(Population!$BB181:$BN181,'By group'!$BB$27:$BN$27)*(1-prop_idu_male)/SUMPRODUCT(Population!$B181:$N181,'By group'!$B$27:$N$27))*Probability!V181*'By group'!$B$24*'By group'!V$23+(1-prop_idu_part)*SUMPRODUCT(Population!$BB181:$BN181,'By group'!$BB$27:$BN$27)*(1-prop_idu_male)/SUMPRODUCT(Population!$B181:$N181,'By group'!$B$27:$N$27)*Probability!BI181*'By group'!$B$24*'By group'!BI$23+Probability!AI181*Population!$DE181*(1-'By group'!AI$28*cond_eff)*'By group'!AI$23*prop_sw_use)*(1-Population!$DG181*circ_eff)</f>
        <v>0</v>
      </c>
      <c r="J181" s="191">
        <f>((1-(1-prop_idu_part)*SUMPRODUCT(Population!$BB181:$BN181,'By group'!$BB$27:$BN$27)*(1-prop_idu_male)/SUMPRODUCT(Population!$B181:$N181,'By group'!$B$27:$N$27))*Probability!W181*'By group'!$B$24*'By group'!W$23+(1-prop_idu_part)*SUMPRODUCT(Population!$BB181:$BN181,'By group'!$BB$27:$BN$27)*(1-prop_idu_male)/SUMPRODUCT(Population!$B181:$N181,'By group'!$B$27:$N$27)*Probability!BJ181*'By group'!$B$24*'By group'!BJ$23+Probability!AJ181*Population!$DE181*(1-'By group'!AJ$28*cond_eff)*'By group'!AJ$23*prop_sw_use)*(1-Population!$DG181*circ_eff)</f>
        <v>0</v>
      </c>
      <c r="K181" s="191">
        <f>((1-(1-prop_idu_part)*SUMPRODUCT(Population!$BB181:$BN181,'By group'!$BB$27:$BN$27)*(1-prop_idu_male)/SUMPRODUCT(Population!$B181:$N181,'By group'!$B$27:$N$27))*Probability!X181*'By group'!$B$24*'By group'!X$23+(1-prop_idu_part)*SUMPRODUCT(Population!$BB181:$BN181,'By group'!$BB$27:$BN$27)*(1-prop_idu_male)/SUMPRODUCT(Population!$B181:$N181,'By group'!$B$27:$N$27)*Probability!BK181*'By group'!$B$24*'By group'!BK$23+Probability!AK181*Population!$DE181*(1-'By group'!AK$28*cond_eff)*'By group'!AK$23*prop_sw_use)*(1-Population!$DG181*circ_eff)</f>
        <v>0</v>
      </c>
      <c r="L181" s="191">
        <f>((1-(1-prop_idu_part)*SUMPRODUCT(Population!$BB181:$BN181,'By group'!$BB$27:$BN$27)*(1-prop_idu_male)/SUMPRODUCT(Population!$B181:$N181,'By group'!$B$27:$N$27))*Probability!Y181*'By group'!$B$24*'By group'!Y$23+(1-prop_idu_part)*SUMPRODUCT(Population!$BB181:$BN181,'By group'!$BB$27:$BN$27)*(1-prop_idu_male)/SUMPRODUCT(Population!$B181:$N181,'By group'!$B$27:$N$27)*Probability!BL181*'By group'!$B$24*'By group'!BL$23+Probability!AL181*Population!$DE181*(1-'By group'!AL$28*cond_eff)*'By group'!AL$23*prop_sw_use)*(1-Population!$DG181*circ_eff)</f>
        <v>3.5853581874283332E-5</v>
      </c>
      <c r="M181" s="191">
        <f>((1-(1-prop_idu_part)*SUMPRODUCT(Population!$BB181:$BN181,'By group'!$BB$27:$BN$27)*(1-prop_idu_male)/SUMPRODUCT(Population!$B181:$N181,'By group'!$B$27:$N$27))*Probability!Z181*'By group'!$B$24*'By group'!Z$23+(1-prop_idu_part)*SUMPRODUCT(Population!$BB181:$BN181,'By group'!$BB$27:$BN$27)*(1-prop_idu_male)/SUMPRODUCT(Population!$B181:$N181,'By group'!$B$27:$N$27)*Probability!BM181*'By group'!$B$24*'By group'!BM$23+Probability!AM181*Population!$DE181*(1-'By group'!AM$28*cond_eff)*'By group'!AM$23*prop_sw_use)*(1-Population!$DG181*circ_eff)</f>
        <v>5.5924359866858367E-5</v>
      </c>
      <c r="N181" s="191">
        <f>((1-(1-prop_idu_part)*SUMPRODUCT(Population!$BB181:$BN181,'By group'!$BB$27:$BN$27)*(1-prop_idu_male)/SUMPRODUCT(Population!$B181:$N181,'By group'!$B$27:$N$27))*Probability!AA181*'By group'!$B$24*'By group'!AA$23+(1-prop_idu_part)*SUMPRODUCT(Population!$BB181:$BN181,'By group'!$BB$27:$BN$27)*(1-prop_idu_male)/SUMPRODUCT(Population!$B181:$N181,'By group'!$B$27:$N$27)*Probability!BN181*'By group'!$B$24*'By group'!BN$23+Probability!AN181*Population!$DE181*(1-'By group'!AN$28*cond_eff)*'By group'!AN$23*prop_sw_use)*(1-Population!$DG181*circ_eff)</f>
        <v>4.4928100878487551E-5</v>
      </c>
      <c r="O181" s="190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group'!$BB$27:$BN$27)*prop_idu_male))*Probability!B181*Population!$DC181*(1-'By group'!O$28*'By group'!O$29)*'By group'!B$23+(1-prop_idu_part)*SUMPRODUCT(Population!$BB181:$BN181,'By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group'!$BB$27:$BN$27)*prop_idu_male)*Probability!BB181*Population!$DD181*(1-'By group'!BB$28*'By group'!BB$29)*'By group'!BB$23</f>
        <v>0</v>
      </c>
      <c r="P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group'!$BB$27:$BN$27)*prop_idu_male))*Probability!C181*Population!$DC181*(1-'By group'!P$28*'By group'!P$29)*'By group'!C$23+(1-prop_idu_part)*SUMPRODUCT(Population!$BB181:$BN181,'By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group'!$BB$27:$BN$27)*prop_idu_male)*Probability!BC181*Population!$DD181*(1-'By group'!BC$28*'By group'!BC$29)*'By group'!BC$23</f>
        <v>1.0727056523524977E-3</v>
      </c>
      <c r="Q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group'!$BB$27:$BN$27)*prop_idu_male))*Probability!D181*Population!$DC181*(1-'By group'!Q$28*'By group'!Q$29)*'By group'!D$23+(1-prop_idu_part)*SUMPRODUCT(Population!$BB181:$BN181,'By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group'!$BB$27:$BN$27)*prop_idu_male)*Probability!BD181*Population!$DD181*(1-'By group'!BD$28*'By group'!BD$29)*'By group'!BD$23</f>
        <v>1.5644114436210109E-3</v>
      </c>
      <c r="R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group'!$BB$27:$BN$27)*prop_idu_male))*Probability!E181*Population!$DC181*(1-'By group'!R$28*'By group'!R$29)*'By group'!E$23+(1-prop_idu_part)*SUMPRODUCT(Population!$BB181:$BN181,'By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group'!$BB$27:$BN$27)*prop_idu_male)*Probability!BE181*Population!$DD181*(1-'By group'!BE$28*'By group'!BE$29)*'By group'!BE$23</f>
        <v>1.8117923397463864E-3</v>
      </c>
      <c r="S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group'!$BB$27:$BN$27)*prop_idu_male))*Probability!F181*Population!$DC181*(1-'By group'!S$28*'By group'!S$29)*'By group'!F$23+(1-prop_idu_part)*SUMPRODUCT(Population!$BB181:$BN181,'By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group'!$BB$27:$BN$27)*prop_idu_male)*Probability!BF181*Population!$DD181*(1-'By group'!BF$28*'By group'!BF$29)*'By group'!BF$23</f>
        <v>9.6321910667776978E-4</v>
      </c>
      <c r="T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group'!$BB$27:$BN$27)*prop_idu_male))*Probability!G181*Population!$DC181*(1-'By group'!T$28*'By group'!T$29)*'By group'!G$23+(1-prop_idu_part)*SUMPRODUCT(Population!$BB181:$BN181,'By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group'!$BB$27:$BN$27)*prop_idu_male)*Probability!BG181*Population!$DD181*(1-'By group'!BG$28*'By group'!BG$29)*'By group'!BG$23</f>
        <v>5.7776626011515496E-4</v>
      </c>
      <c r="U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group'!$BB$27:$BN$27)*prop_idu_male))*Probability!H181*Population!$DC181*(1-'By group'!U$28*'By group'!U$29)*'By group'!H$23+(1-prop_idu_part)*SUMPRODUCT(Population!$BB181:$BN181,'By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group'!$BB$27:$BN$27)*prop_idu_male)*Probability!BH181*Population!$DD181*(1-'By group'!BH$28*'By group'!BH$29)*'By group'!BH$23</f>
        <v>4.8616437036940792E-4</v>
      </c>
      <c r="V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group'!$BB$27:$BN$27)*prop_idu_male))*Probability!I181*Population!$DC181*(1-'By group'!V$28*'By group'!V$29)*'By group'!I$23+(1-prop_idu_part)*SUMPRODUCT(Population!$BB181:$BN181,'By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group'!$BB$27:$BN$27)*prop_idu_male)*Probability!BI181*Population!$DD181*(1-'By group'!BI$28*'By group'!BI$29)*'By group'!BI$23</f>
        <v>0</v>
      </c>
      <c r="W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group'!$BB$27:$BN$27)*prop_idu_male))*Probability!J181*Population!$DC181*(1-'By group'!W$28*'By group'!W$29)*'By group'!J$23+(1-prop_idu_part)*SUMPRODUCT(Population!$BB181:$BN181,'By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group'!$BB$27:$BN$27)*prop_idu_male)*Probability!BJ181*Population!$DD181*(1-'By group'!BJ$28*'By group'!BJ$29)*'By group'!BJ$23</f>
        <v>0</v>
      </c>
      <c r="X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group'!$BB$27:$BN$27)*prop_idu_male))*Probability!K181*Population!$DC181*(1-'By group'!X$28*'By group'!X$29)*'By group'!K$23+(1-prop_idu_part)*SUMPRODUCT(Population!$BB181:$BN181,'By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group'!$BB$27:$BN$27)*prop_idu_male)*Probability!BK181*Population!$DD181*(1-'By group'!BK$28*'By group'!BK$29)*'By group'!BK$23</f>
        <v>0</v>
      </c>
      <c r="Y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group'!$BB$27:$BN$27)*prop_idu_male))*Probability!L181*Population!$DC181*(1-'By group'!Y$28*'By group'!Y$29)*'By group'!L$23+(1-prop_idu_part)*SUMPRODUCT(Population!$BB181:$BN181,'By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group'!$BB$27:$BN$27)*prop_idu_male)*Probability!BL181*Population!$DD181*(1-'By group'!BL$28*'By group'!BL$29)*'By group'!BL$23</f>
        <v>1.6286568259195429E-5</v>
      </c>
      <c r="Z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group'!$BB$27:$BN$27)*prop_idu_male))*Probability!M181*Population!$DC181*(1-'By group'!Z$28*'By group'!Z$29)*'By group'!M$23+(1-prop_idu_part)*SUMPRODUCT(Population!$BB181:$BN181,'By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group'!$BB$27:$BN$27)*prop_idu_male)*Probability!BM181*Population!$DD181*(1-'By group'!BM$28*'By group'!BM$29)*'By group'!BM$23</f>
        <v>2.5270592367837986E-5</v>
      </c>
      <c r="AA181" s="191">
        <f>(1-(1-prop_idu_part)*SUMPRODUCT(Population!$BB181:$BN181,'By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group'!$BB$27:$BN$27)*prop_idu_male))*Probability!N181*Population!$DC181*(1-'By group'!AA$28*'By group'!AA$29)*'By group'!N$23+(1-prop_idu_part)*SUMPRODUCT(Population!$BB181:$BN181,'By group'!$BB$27:$BN$27)*prop_idu_male/(SUMPRODUCT(Population!$B181:$N181,'By group'!$B$27:$N$27)-(1-prop_idu_part)*SUMPRODUCT(Population!$BB181:$BN181,'By group'!$BB$27:$BN$27)*(1-prop_idu_male)+(1-prop_idu_part)*SUMPRODUCT(Population!$BB181:$BN181,'By group'!$BB$27:$BN$27)*prop_idu_male)*Probability!BN181*Population!$DD181*(1-'By group'!BN$28*'By group'!BN$29)*'By group'!BN$23</f>
        <v>2.0176032596271658E-5</v>
      </c>
      <c r="AB181" s="229">
        <f>Probability!B181*'By group'!$AB$24*'By group'!B$23</f>
        <v>0</v>
      </c>
      <c r="AC181" s="229">
        <f>Probability!C181*'By group'!$AB$24*'By group'!C$23</f>
        <v>5.0188487891706643E-2</v>
      </c>
      <c r="AD181" s="229">
        <f>Probability!D181*'By group'!$AB$24*'By group'!D$23</f>
        <v>7.3195920662325109E-2</v>
      </c>
      <c r="AE181" s="229">
        <f>Probability!E181*'By group'!$AB$24*'By group'!E$23</f>
        <v>8.4773559083667072E-2</v>
      </c>
      <c r="AF181" s="229">
        <f>Probability!F181*'By group'!$AB$24*'By group'!F$23</f>
        <v>4.5070112317872814E-2</v>
      </c>
      <c r="AG181" s="229">
        <f>Probability!G181*'By group'!$AB$24*'By group'!G$23</f>
        <v>2.703483015216859E-2</v>
      </c>
      <c r="AH181" s="229">
        <f>Probability!H181*'By group'!$AB$24*'By group'!H$23</f>
        <v>2.2749277122237965E-2</v>
      </c>
      <c r="AI181" s="229">
        <f>Probability!I181*'By group'!$AB$24*'By group'!I$23</f>
        <v>0</v>
      </c>
      <c r="AJ181" s="229">
        <f>Probability!J181*'By group'!$AB$24*'By group'!J$23</f>
        <v>0</v>
      </c>
      <c r="AK181" s="229">
        <f>Probability!K181*'By group'!$AB$24*'By group'!K$23</f>
        <v>0</v>
      </c>
      <c r="AL181" s="229">
        <f>Probability!L181*'By group'!$AB$24*'By group'!L$23</f>
        <v>7.6210539360574024E-4</v>
      </c>
      <c r="AM181" s="229">
        <f>Probability!M181*'By group'!$AB$24*'By group'!M$23</f>
        <v>1.1825365600492302E-3</v>
      </c>
      <c r="AN181" s="229">
        <f>Probability!N181*'By group'!$AB$24*'By group'!N$23</f>
        <v>9.441683917228034E-4</v>
      </c>
      <c r="AO181" s="40">
        <f>Probability!AO181*'By group'!$AO$24*'By group'!AO$23</f>
        <v>0</v>
      </c>
      <c r="AP181" s="42">
        <f>Probability!AP181*'By group'!$AO$24*'By group'!AP$23</f>
        <v>6.9114600621982417E-3</v>
      </c>
      <c r="AQ181" s="42">
        <f>Probability!AQ181*'By group'!$AO$24*'By group'!AQ$23</f>
        <v>1.0079167080819474E-2</v>
      </c>
      <c r="AR181" s="42">
        <f>Probability!AR181*'By group'!$AO$24*'By group'!AR$23</f>
        <v>1.1671434738952153E-2</v>
      </c>
      <c r="AS181" s="42">
        <f>Probability!AS181*'By group'!$AO$24*'By group'!AS$23</f>
        <v>6.2039448900476695E-3</v>
      </c>
      <c r="AT181" s="42">
        <f>Probability!AT181*'By group'!$AO$24*'By group'!AT$23</f>
        <v>3.7206371797950692E-3</v>
      </c>
      <c r="AU181" s="42">
        <f>Probability!AU181*'By group'!$AO$24*'By group'!AU$23</f>
        <v>3.1292277406800356E-3</v>
      </c>
      <c r="AV181" s="42">
        <f>Probability!AV181*'By group'!$AO$24*'By group'!AV$23</f>
        <v>0</v>
      </c>
      <c r="AW181" s="42">
        <f>Probability!AW181*'By group'!$AO$24*'By group'!AW$23</f>
        <v>0</v>
      </c>
      <c r="AX181" s="42">
        <f>Probability!AX181*'By group'!$AO$24*'By group'!AX$23</f>
        <v>0</v>
      </c>
      <c r="AY181" s="42">
        <f>Probability!AY181*'By group'!$AO$24*'By group'!AY$23</f>
        <v>1.048271721866861E-4</v>
      </c>
      <c r="AZ181" s="42">
        <f>Probability!AZ181*'By group'!$AO$24*'By group'!AZ$23</f>
        <v>1.625303338739864E-4</v>
      </c>
      <c r="BA181" s="43">
        <f>Probability!BA181*'By group'!$AO$24*'By group'!BA$23</f>
        <v>1.295816678327862E-4</v>
      </c>
      <c r="BB181" s="191">
        <f>prop_idu_part*Probability!BB181*'By group'!$BB$24*'By group'!BB$23+Probability!BB181*'By group'!$BB$30*'By group'!BB$31</f>
        <v>0</v>
      </c>
      <c r="BC181" s="191">
        <f>prop_idu_part*Probability!BC181*'By group'!$BB$24*'By group'!BC$23+Probability!BC181*'By group'!$BB$30*'By group'!BC$31</f>
        <v>5.8638416302910626E-2</v>
      </c>
      <c r="BD181" s="191">
        <f>prop_idu_part*Probability!BD181*'By group'!$BB$24*'By group'!BD$23+Probability!BD181*'By group'!$BB$30*'By group'!BD$31</f>
        <v>0.13716330699656412</v>
      </c>
      <c r="BE181" s="191">
        <f>prop_idu_part*Probability!BE181*'By group'!$BB$24*'By group'!BE$23+Probability!BE181*'By group'!$BB$30*'By group'!BE$31</f>
        <v>0.13421103610043883</v>
      </c>
      <c r="BF181" s="191">
        <f>prop_idu_part*Probability!BF181*'By group'!$BB$24*'By group'!BF$23+Probability!BF181*'By group'!$BB$30*'By group'!BF$31</f>
        <v>4.3875379724064349E-2</v>
      </c>
      <c r="BG181" s="191">
        <f>prop_idu_part*Probability!BG181*'By group'!$BB$24*'By group'!BG$23+Probability!BG181*'By group'!$BB$30*'By group'!BG$31</f>
        <v>1.339994684683786E-2</v>
      </c>
      <c r="BH181" s="191">
        <f>prop_idu_part*Probability!BH181*'By group'!$BB$24*'By group'!BH$23+Probability!BH181*'By group'!$BB$30*'By group'!BH$31</f>
        <v>1.0511904604872137E-2</v>
      </c>
      <c r="BI181" s="191">
        <f>prop_idu_part*Probability!BI181*'By group'!$BB$24*'By group'!BI$23+Probability!BI181*'By group'!$BB$30*'By group'!BI$31</f>
        <v>0</v>
      </c>
      <c r="BJ181" s="191">
        <f>prop_idu_part*Probability!BJ181*'By group'!$BB$24*'By group'!BJ$23+Probability!BJ181*'By group'!$BB$30*'By group'!BJ$31</f>
        <v>0</v>
      </c>
      <c r="BK181" s="191">
        <f>prop_idu_part*Probability!BK181*'By group'!$BB$24*'By group'!BK$23+Probability!BK181*'By group'!$BB$30*'By group'!BK$31</f>
        <v>0</v>
      </c>
      <c r="BL181" s="191">
        <f>prop_idu_part*Probability!BL181*'By group'!$BB$24*'By group'!BL$23+Probability!BL181*'By group'!$BB$30*'By group'!BL$31</f>
        <v>4.7687309492907672E-3</v>
      </c>
      <c r="BM181" s="191">
        <f>prop_idu_part*Probability!BM181*'By group'!$BB$24*'By group'!BM$23+Probability!BM181*'By group'!$BB$30*'By group'!BM$31</f>
        <v>2.3843825128919485E-3</v>
      </c>
      <c r="BN181" s="192">
        <f>prop_idu_part*Probability!BN181*'By group'!$BB$24*'By group'!BN$23+Probability!BN181*'By group'!$BB$30*'By group'!BN$31</f>
        <v>1.7353608909991005E-3</v>
      </c>
    </row>
    <row r="182" spans="1:66" x14ac:dyDescent="0.25">
      <c r="A182">
        <f t="shared" si="2"/>
        <v>89</v>
      </c>
      <c r="B182" s="190">
        <f>((1-(1-prop_idu_part)*SUMPRODUCT(Population!$BB182:$BN182,'By group'!$BB$27:$BN$27)*(1-prop_idu_male)/SUMPRODUCT(Population!$B182:$N182,'By group'!$B$27:$N$27))*Probability!O182*'By group'!$B$24*'By group'!O$23+(1-prop_idu_part)*SUMPRODUCT(Population!$BB182:$BN182,'By group'!$BB$27:$BN$27)*(1-prop_idu_male)/SUMPRODUCT(Population!$B182:$N182,'By group'!$B$27:$N$27)*Probability!BB182*'By group'!$B$24*'By group'!BB$23+Probability!AB182*Population!$DE182*(1-'By group'!AB$28*cond_eff)*'By group'!AB$23*prop_sw_use)*(1-Population!$DG182*circ_eff)</f>
        <v>0</v>
      </c>
      <c r="C182" s="191">
        <f>((1-(1-prop_idu_part)*SUMPRODUCT(Population!$BB182:$BN182,'By group'!$BB$27:$BN$27)*(1-prop_idu_male)/SUMPRODUCT(Population!$B182:$N182,'By group'!$B$27:$N$27))*Probability!P182*'By group'!$B$24*'By group'!P$23+(1-prop_idu_part)*SUMPRODUCT(Population!$BB182:$BN182,'By group'!$BB$27:$BN$27)*(1-prop_idu_male)/SUMPRODUCT(Population!$B182:$N182,'By group'!$B$27:$N$27)*Probability!BC182*'By group'!$B$24*'By group'!BC$23+Probability!AC182*Population!$DE182*(1-'By group'!AC$28*cond_eff)*'By group'!AC$23*prop_sw_use)*(1-Population!$DG182*circ_eff)</f>
        <v>2.3163046448546852E-3</v>
      </c>
      <c r="D182" s="191">
        <f>((1-(1-prop_idu_part)*SUMPRODUCT(Population!$BB182:$BN182,'By group'!$BB$27:$BN$27)*(1-prop_idu_male)/SUMPRODUCT(Population!$B182:$N182,'By group'!$B$27:$N$27))*Probability!Q182*'By group'!$B$24*'By group'!Q$23+(1-prop_idu_part)*SUMPRODUCT(Population!$BB182:$BN182,'By group'!$BB$27:$BN$27)*(1-prop_idu_male)/SUMPRODUCT(Population!$B182:$N182,'By group'!$B$27:$N$27)*Probability!BD182*'By group'!$B$24*'By group'!BD$23+Probability!AD182*Population!$DE182*(1-'By group'!AD$28*cond_eff)*'By group'!AD$23*prop_sw_use)*(1-Population!$DG182*circ_eff)</f>
        <v>3.389445861903176E-3</v>
      </c>
      <c r="E182" s="191">
        <f>((1-(1-prop_idu_part)*SUMPRODUCT(Population!$BB182:$BN182,'By group'!$BB$27:$BN$27)*(1-prop_idu_male)/SUMPRODUCT(Population!$B182:$N182,'By group'!$B$27:$N$27))*Probability!R182*'By group'!$B$24*'By group'!R$23+(1-prop_idu_part)*SUMPRODUCT(Population!$BB182:$BN182,'By group'!$BB$27:$BN$27)*(1-prop_idu_male)/SUMPRODUCT(Population!$B182:$N182,'By group'!$B$27:$N$27)*Probability!BE182*'By group'!$B$24*'By group'!BE$23+Probability!AE182*Population!$DE182*(1-'By group'!AE$28*cond_eff)*'By group'!AE$23*prop_sw_use)*(1-Population!$DG182*circ_eff)</f>
        <v>3.9440168355483456E-3</v>
      </c>
      <c r="F182" s="191">
        <f>((1-(1-prop_idu_part)*SUMPRODUCT(Population!$BB182:$BN182,'By group'!$BB$27:$BN$27)*(1-prop_idu_male)/SUMPRODUCT(Population!$B182:$N182,'By group'!$B$27:$N$27))*Probability!S182*'By group'!$B$24*'By group'!S$23+(1-prop_idu_part)*SUMPRODUCT(Population!$BB182:$BN182,'By group'!$BB$27:$BN$27)*(1-prop_idu_male)/SUMPRODUCT(Population!$B182:$N182,'By group'!$B$27:$N$27)*Probability!BF182*'By group'!$B$24*'By group'!BF$23+Probability!AF182*Population!$DE182*(1-'By group'!AF$28*cond_eff)*'By group'!AF$23*prop_sw_use)*(1-Population!$DG182*circ_eff)</f>
        <v>2.1043663529608384E-3</v>
      </c>
      <c r="G182" s="191">
        <f>((1-(1-prop_idu_part)*SUMPRODUCT(Population!$BB182:$BN182,'By group'!$BB$27:$BN$27)*(1-prop_idu_male)/SUMPRODUCT(Population!$B182:$N182,'By group'!$B$27:$N$27))*Probability!T182*'By group'!$B$24*'By group'!T$23+(1-prop_idu_part)*SUMPRODUCT(Population!$BB182:$BN182,'By group'!$BB$27:$BN$27)*(1-prop_idu_male)/SUMPRODUCT(Population!$B182:$N182,'By group'!$B$27:$N$27)*Probability!BG182*'By group'!$B$24*'By group'!BG$23+Probability!AG182*Population!$DE182*(1-'By group'!AG$28*cond_eff)*'By group'!AG$23*prop_sw_use)*(1-Population!$DG182*circ_eff)</f>
        <v>1.2655622100010051E-3</v>
      </c>
      <c r="H182" s="191">
        <f>((1-(1-prop_idu_part)*SUMPRODUCT(Population!$BB182:$BN182,'By group'!$BB$27:$BN$27)*(1-prop_idu_male)/SUMPRODUCT(Population!$B182:$N182,'By group'!$B$27:$N$27))*Probability!U182*'By group'!$B$24*'By group'!U$23+(1-prop_idu_part)*SUMPRODUCT(Population!$BB182:$BN182,'By group'!$BB$27:$BN$27)*(1-prop_idu_male)/SUMPRODUCT(Population!$B182:$N182,'By group'!$B$27:$N$27)*Probability!BH182*'By group'!$B$24*'By group'!BH$23+Probability!AH182*Population!$DE182*(1-'By group'!AH$28*cond_eff)*'By group'!AH$23*prop_sw_use)*(1-Population!$DG182*circ_eff)</f>
        <v>1.0698554444104962E-3</v>
      </c>
      <c r="I182" s="191">
        <f>((1-(1-prop_idu_part)*SUMPRODUCT(Population!$BB182:$BN182,'By group'!$BB$27:$BN$27)*(1-prop_idu_male)/SUMPRODUCT(Population!$B182:$N182,'By group'!$B$27:$N$27))*Probability!V182*'By group'!$B$24*'By group'!V$23+(1-prop_idu_part)*SUMPRODUCT(Population!$BB182:$BN182,'By group'!$BB$27:$BN$27)*(1-prop_idu_male)/SUMPRODUCT(Population!$B182:$N182,'By group'!$B$27:$N$27)*Probability!BI182*'By group'!$B$24*'By group'!BI$23+Probability!AI182*Population!$DE182*(1-'By group'!AI$28*cond_eff)*'By group'!AI$23*prop_sw_use)*(1-Population!$DG182*circ_eff)</f>
        <v>0</v>
      </c>
      <c r="J182" s="191">
        <f>((1-(1-prop_idu_part)*SUMPRODUCT(Population!$BB182:$BN182,'By group'!$BB$27:$BN$27)*(1-prop_idu_male)/SUMPRODUCT(Population!$B182:$N182,'By group'!$B$27:$N$27))*Probability!W182*'By group'!$B$24*'By group'!W$23+(1-prop_idu_part)*SUMPRODUCT(Population!$BB182:$BN182,'By group'!$BB$27:$BN$27)*(1-prop_idu_male)/SUMPRODUCT(Population!$B182:$N182,'By group'!$B$27:$N$27)*Probability!BJ182*'By group'!$B$24*'By group'!BJ$23+Probability!AJ182*Population!$DE182*(1-'By group'!AJ$28*cond_eff)*'By group'!AJ$23*prop_sw_use)*(1-Population!$DG182*circ_eff)</f>
        <v>0</v>
      </c>
      <c r="K182" s="191">
        <f>((1-(1-prop_idu_part)*SUMPRODUCT(Population!$BB182:$BN182,'By group'!$BB$27:$BN$27)*(1-prop_idu_male)/SUMPRODUCT(Population!$B182:$N182,'By group'!$B$27:$N$27))*Probability!X182*'By group'!$B$24*'By group'!X$23+(1-prop_idu_part)*SUMPRODUCT(Population!$BB182:$BN182,'By group'!$BB$27:$BN$27)*(1-prop_idu_male)/SUMPRODUCT(Population!$B182:$N182,'By group'!$B$27:$N$27)*Probability!BK182*'By group'!$B$24*'By group'!BK$23+Probability!AK182*Population!$DE182*(1-'By group'!AK$28*cond_eff)*'By group'!AK$23*prop_sw_use)*(1-Population!$DG182*circ_eff)</f>
        <v>0</v>
      </c>
      <c r="L182" s="191">
        <f>((1-(1-prop_idu_part)*SUMPRODUCT(Population!$BB182:$BN182,'By group'!$BB$27:$BN$27)*(1-prop_idu_male)/SUMPRODUCT(Population!$B182:$N182,'By group'!$B$27:$N$27))*Probability!Y182*'By group'!$B$24*'By group'!Y$23+(1-prop_idu_part)*SUMPRODUCT(Population!$BB182:$BN182,'By group'!$BB$27:$BN$27)*(1-prop_idu_male)/SUMPRODUCT(Population!$B182:$N182,'By group'!$B$27:$N$27)*Probability!BL182*'By group'!$B$24*'By group'!BL$23+Probability!AL182*Population!$DE182*(1-'By group'!AL$28*cond_eff)*'By group'!AL$23*prop_sw_use)*(1-Population!$DG182*circ_eff)</f>
        <v>3.5854163098839616E-5</v>
      </c>
      <c r="M182" s="191">
        <f>((1-(1-prop_idu_part)*SUMPRODUCT(Population!$BB182:$BN182,'By group'!$BB$27:$BN$27)*(1-prop_idu_male)/SUMPRODUCT(Population!$B182:$N182,'By group'!$B$27:$N$27))*Probability!Z182*'By group'!$B$24*'By group'!Z$23+(1-prop_idu_part)*SUMPRODUCT(Population!$BB182:$BN182,'By group'!$BB$27:$BN$27)*(1-prop_idu_male)/SUMPRODUCT(Population!$B182:$N182,'By group'!$B$27:$N$27)*Probability!BM182*'By group'!$B$24*'By group'!BM$23+Probability!AM182*Population!$DE182*(1-'By group'!AM$28*cond_eff)*'By group'!AM$23*prop_sw_use)*(1-Population!$DG182*circ_eff)</f>
        <v>5.5925502491642172E-5</v>
      </c>
      <c r="N182" s="191">
        <f>((1-(1-prop_idu_part)*SUMPRODUCT(Population!$BB182:$BN182,'By group'!$BB$27:$BN$27)*(1-prop_idu_male)/SUMPRODUCT(Population!$B182:$N182,'By group'!$B$27:$N$27))*Probability!AA182*'By group'!$B$24*'By group'!AA$23+(1-prop_idu_part)*SUMPRODUCT(Population!$BB182:$BN182,'By group'!$BB$27:$BN$27)*(1-prop_idu_male)/SUMPRODUCT(Population!$B182:$N182,'By group'!$B$27:$N$27)*Probability!BN182*'By group'!$B$24*'By group'!BN$23+Probability!AN182*Population!$DE182*(1-'By group'!AN$28*cond_eff)*'By group'!AN$23*prop_sw_use)*(1-Population!$DG182*circ_eff)</f>
        <v>4.4929311810614922E-5</v>
      </c>
      <c r="O182" s="190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group'!$BB$27:$BN$27)*prop_idu_male))*Probability!B182*Population!$DC182*(1-'By group'!O$28*'By group'!O$29)*'By group'!B$23+(1-prop_idu_part)*SUMPRODUCT(Population!$BB182:$BN182,'By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group'!$BB$27:$BN$27)*prop_idu_male)*Probability!BB182*Population!$DD182*(1-'By group'!BB$28*'By group'!BB$29)*'By group'!BB$23</f>
        <v>0</v>
      </c>
      <c r="P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group'!$BB$27:$BN$27)*prop_idu_male))*Probability!C182*Population!$DC182*(1-'By group'!P$28*'By group'!P$29)*'By group'!C$23+(1-prop_idu_part)*SUMPRODUCT(Population!$BB182:$BN182,'By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group'!$BB$27:$BN$27)*prop_idu_male)*Probability!BC182*Population!$DD182*(1-'By group'!BC$28*'By group'!BC$29)*'By group'!BC$23</f>
        <v>1.0727124046233153E-3</v>
      </c>
      <c r="Q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group'!$BB$27:$BN$27)*prop_idu_male))*Probability!D182*Population!$DC182*(1-'By group'!Q$28*'By group'!Q$29)*'By group'!D$23+(1-prop_idu_part)*SUMPRODUCT(Population!$BB182:$BN182,'By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group'!$BB$27:$BN$27)*prop_idu_male)*Probability!BD182*Population!$DD182*(1-'By group'!BD$28*'By group'!BD$29)*'By group'!BD$23</f>
        <v>1.5644234381097355E-3</v>
      </c>
      <c r="R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group'!$BB$27:$BN$27)*prop_idu_male))*Probability!E182*Population!$DC182*(1-'By group'!R$28*'By group'!R$29)*'By group'!E$23+(1-prop_idu_part)*SUMPRODUCT(Population!$BB182:$BN182,'By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group'!$BB$27:$BN$27)*prop_idu_male)*Probability!BE182*Population!$DD182*(1-'By group'!BE$28*'By group'!BE$29)*'By group'!BE$23</f>
        <v>1.811810272535579E-3</v>
      </c>
      <c r="S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group'!$BB$27:$BN$27)*prop_idu_male))*Probability!F182*Population!$DC182*(1-'By group'!S$28*'By group'!S$29)*'By group'!F$23+(1-prop_idu_part)*SUMPRODUCT(Population!$BB182:$BN182,'By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group'!$BB$27:$BN$27)*prop_idu_male)*Probability!BF182*Population!$DD182*(1-'By group'!BF$28*'By group'!BF$29)*'By group'!BF$23</f>
        <v>9.6323050619996923E-4</v>
      </c>
      <c r="T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group'!$BB$27:$BN$27)*prop_idu_male))*Probability!G182*Population!$DC182*(1-'By group'!T$28*'By group'!T$29)*'By group'!G$23+(1-prop_idu_part)*SUMPRODUCT(Population!$BB182:$BN182,'By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group'!$BB$27:$BN$27)*prop_idu_male)*Probability!BG182*Population!$DD182*(1-'By group'!BG$28*'By group'!BG$29)*'By group'!BG$23</f>
        <v>5.7777402061247806E-4</v>
      </c>
      <c r="U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group'!$BB$27:$BN$27)*prop_idu_male))*Probability!H182*Population!$DC182*(1-'By group'!U$28*'By group'!U$29)*'By group'!H$23+(1-prop_idu_part)*SUMPRODUCT(Population!$BB182:$BN182,'By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group'!$BB$27:$BN$27)*prop_idu_male)*Probability!BH182*Population!$DD182*(1-'By group'!BH$28*'By group'!BH$29)*'By group'!BH$23</f>
        <v>4.8617253927350741E-4</v>
      </c>
      <c r="V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group'!$BB$27:$BN$27)*prop_idu_male))*Probability!I182*Population!$DC182*(1-'By group'!V$28*'By group'!V$29)*'By group'!I$23+(1-prop_idu_part)*SUMPRODUCT(Population!$BB182:$BN182,'By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group'!$BB$27:$BN$27)*prop_idu_male)*Probability!BI182*Population!$DD182*(1-'By group'!BI$28*'By group'!BI$29)*'By group'!BI$23</f>
        <v>0</v>
      </c>
      <c r="W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group'!$BB$27:$BN$27)*prop_idu_male))*Probability!J182*Population!$DC182*(1-'By group'!W$28*'By group'!W$29)*'By group'!J$23+(1-prop_idu_part)*SUMPRODUCT(Population!$BB182:$BN182,'By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group'!$BB$27:$BN$27)*prop_idu_male)*Probability!BJ182*Population!$DD182*(1-'By group'!BJ$28*'By group'!BJ$29)*'By group'!BJ$23</f>
        <v>0</v>
      </c>
      <c r="X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group'!$BB$27:$BN$27)*prop_idu_male))*Probability!K182*Population!$DC182*(1-'By group'!X$28*'By group'!X$29)*'By group'!K$23+(1-prop_idu_part)*SUMPRODUCT(Population!$BB182:$BN182,'By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group'!$BB$27:$BN$27)*prop_idu_male)*Probability!BK182*Population!$DD182*(1-'By group'!BK$28*'By group'!BK$29)*'By group'!BK$23</f>
        <v>0</v>
      </c>
      <c r="Y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group'!$BB$27:$BN$27)*prop_idu_male))*Probability!L182*Population!$DC182*(1-'By group'!Y$28*'By group'!Y$29)*'By group'!L$23+(1-prop_idu_part)*SUMPRODUCT(Population!$BB182:$BN182,'By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group'!$BB$27:$BN$27)*prop_idu_male)*Probability!BL182*Population!$DD182*(1-'By group'!BL$28*'By group'!BL$29)*'By group'!BL$23</f>
        <v>1.6286845957693558E-5</v>
      </c>
      <c r="Z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group'!$BB$27:$BN$27)*prop_idu_male))*Probability!M182*Population!$DC182*(1-'By group'!Z$28*'By group'!Z$29)*'By group'!M$23+(1-prop_idu_part)*SUMPRODUCT(Population!$BB182:$BN182,'By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group'!$BB$27:$BN$27)*prop_idu_male)*Probability!BM182*Population!$DD182*(1-'By group'!BM$28*'By group'!BM$29)*'By group'!BM$23</f>
        <v>2.5271136664409016E-5</v>
      </c>
      <c r="AA182" s="191">
        <f>(1-(1-prop_idu_part)*SUMPRODUCT(Population!$BB182:$BN182,'By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group'!$BB$27:$BN$27)*prop_idu_male))*Probability!N182*Population!$DC182*(1-'By group'!AA$28*'By group'!AA$29)*'By group'!N$23+(1-prop_idu_part)*SUMPRODUCT(Population!$BB182:$BN182,'By group'!$BB$27:$BN$27)*prop_idu_male/(SUMPRODUCT(Population!$B182:$N182,'By group'!$B$27:$N$27)-(1-prop_idu_part)*SUMPRODUCT(Population!$BB182:$BN182,'By group'!$BB$27:$BN$27)*(1-prop_idu_male)+(1-prop_idu_part)*SUMPRODUCT(Population!$BB182:$BN182,'By group'!$BB$27:$BN$27)*prop_idu_male)*Probability!BN182*Population!$DD182*(1-'By group'!BN$28*'By group'!BN$29)*'By group'!BN$23</f>
        <v>2.0176604718672555E-5</v>
      </c>
      <c r="AB182" s="229">
        <f>Probability!B182*'By group'!$AB$24*'By group'!B$23</f>
        <v>0</v>
      </c>
      <c r="AC182" s="229">
        <f>Probability!C182*'By group'!$AB$24*'By group'!C$23</f>
        <v>5.0188957957648217E-2</v>
      </c>
      <c r="AD182" s="229">
        <f>Probability!D182*'By group'!$AB$24*'By group'!D$23</f>
        <v>7.3196706693660921E-2</v>
      </c>
      <c r="AE182" s="229">
        <f>Probability!E182*'By group'!$AB$24*'By group'!E$23</f>
        <v>8.4774658583091189E-2</v>
      </c>
      <c r="AF182" s="229">
        <f>Probability!F182*'By group'!$AB$24*'By group'!F$23</f>
        <v>4.5070784184596285E-2</v>
      </c>
      <c r="AG182" s="229">
        <f>Probability!G182*'By group'!$AB$24*'By group'!G$23</f>
        <v>2.7035276347945936E-2</v>
      </c>
      <c r="AH182" s="229">
        <f>Probability!H182*'By group'!$AB$24*'By group'!H$23</f>
        <v>2.2749729284499635E-2</v>
      </c>
      <c r="AI182" s="229">
        <f>Probability!I182*'By group'!$AB$24*'By group'!I$23</f>
        <v>0</v>
      </c>
      <c r="AJ182" s="229">
        <f>Probability!J182*'By group'!$AB$24*'By group'!J$23</f>
        <v>0</v>
      </c>
      <c r="AK182" s="229">
        <f>Probability!K182*'By group'!$AB$24*'By group'!K$23</f>
        <v>0</v>
      </c>
      <c r="AL182" s="229">
        <f>Probability!L182*'By group'!$AB$24*'By group'!L$23</f>
        <v>7.6212073016233546E-4</v>
      </c>
      <c r="AM182" s="229">
        <f>Probability!M182*'By group'!$AB$24*'By group'!M$23</f>
        <v>1.1825656652842355E-3</v>
      </c>
      <c r="AN182" s="229">
        <f>Probability!N182*'By group'!$AB$24*'By group'!N$23</f>
        <v>9.441980681909037E-4</v>
      </c>
      <c r="AO182" s="40">
        <f>Probability!AO182*'By group'!$AO$24*'By group'!AO$23</f>
        <v>0</v>
      </c>
      <c r="AP182" s="42">
        <f>Probability!AP182*'By group'!$AO$24*'By group'!AP$23</f>
        <v>6.9128045589252922E-3</v>
      </c>
      <c r="AQ182" s="42">
        <f>Probability!AQ182*'By group'!$AO$24*'By group'!AQ$23</f>
        <v>1.0081257405272083E-2</v>
      </c>
      <c r="AR182" s="42">
        <f>Probability!AR182*'By group'!$AO$24*'By group'!AR$23</f>
        <v>1.1674110986322308E-2</v>
      </c>
      <c r="AS182" s="42">
        <f>Probability!AS182*'By group'!$AO$24*'By group'!AS$23</f>
        <v>6.2054897392124888E-3</v>
      </c>
      <c r="AT182" s="42">
        <f>Probability!AT182*'By group'!$AO$24*'By group'!AT$23</f>
        <v>3.721625945555228E-3</v>
      </c>
      <c r="AU182" s="42">
        <f>Probability!AU182*'By group'!$AO$24*'By group'!AU$23</f>
        <v>3.1301738210804714E-3</v>
      </c>
      <c r="AV182" s="42">
        <f>Probability!AV182*'By group'!$AO$24*'By group'!AV$23</f>
        <v>0</v>
      </c>
      <c r="AW182" s="42">
        <f>Probability!AW182*'By group'!$AO$24*'By group'!AW$23</f>
        <v>0</v>
      </c>
      <c r="AX182" s="42">
        <f>Probability!AX182*'By group'!$AO$24*'By group'!AX$23</f>
        <v>0</v>
      </c>
      <c r="AY182" s="42">
        <f>Probability!AY182*'By group'!$AO$24*'By group'!AY$23</f>
        <v>1.0485913901852494E-4</v>
      </c>
      <c r="AZ182" s="42">
        <f>Probability!AZ182*'By group'!$AO$24*'By group'!AZ$23</f>
        <v>1.625879905129305E-4</v>
      </c>
      <c r="BA182" s="43">
        <f>Probability!BA182*'By group'!$AO$24*'By group'!BA$23</f>
        <v>1.2963781621845737E-4</v>
      </c>
      <c r="BB182" s="191">
        <f>prop_idu_part*Probability!BB182*'By group'!$BB$24*'By group'!BB$23+Probability!BB182*'By group'!$BB$30*'By group'!BB$31</f>
        <v>0</v>
      </c>
      <c r="BC182" s="191">
        <f>prop_idu_part*Probability!BC182*'By group'!$BB$24*'By group'!BC$23+Probability!BC182*'By group'!$BB$30*'By group'!BC$31</f>
        <v>5.8638400124201059E-2</v>
      </c>
      <c r="BD182" s="191">
        <f>prop_idu_part*Probability!BD182*'By group'!$BB$24*'By group'!BD$23+Probability!BD182*'By group'!$BB$30*'By group'!BD$31</f>
        <v>0.13716332531009406</v>
      </c>
      <c r="BE182" s="191">
        <f>prop_idu_part*Probability!BE182*'By group'!$BB$24*'By group'!BE$23+Probability!BE182*'By group'!$BB$30*'By group'!BE$31</f>
        <v>0.13421114420315444</v>
      </c>
      <c r="BF182" s="191">
        <f>prop_idu_part*Probability!BF182*'By group'!$BB$24*'By group'!BF$23+Probability!BF182*'By group'!$BB$30*'By group'!BF$31</f>
        <v>4.3875441374405029E-2</v>
      </c>
      <c r="BG182" s="191">
        <f>prop_idu_part*Probability!BG182*'By group'!$BB$24*'By group'!BG$23+Probability!BG182*'By group'!$BB$30*'By group'!BG$31</f>
        <v>1.339997227431524E-2</v>
      </c>
      <c r="BH182" s="191">
        <f>prop_idu_part*Probability!BH182*'By group'!$BB$24*'By group'!BH$23+Probability!BH182*'By group'!$BB$30*'By group'!BH$31</f>
        <v>1.0511935224031519E-2</v>
      </c>
      <c r="BI182" s="191">
        <f>prop_idu_part*Probability!BI182*'By group'!$BB$24*'By group'!BI$23+Probability!BI182*'By group'!$BB$30*'By group'!BI$31</f>
        <v>0</v>
      </c>
      <c r="BJ182" s="191">
        <f>prop_idu_part*Probability!BJ182*'By group'!$BB$24*'By group'!BJ$23+Probability!BJ182*'By group'!$BB$30*'By group'!BJ$31</f>
        <v>0</v>
      </c>
      <c r="BK182" s="191">
        <f>prop_idu_part*Probability!BK182*'By group'!$BB$24*'By group'!BK$23+Probability!BK182*'By group'!$BB$30*'By group'!BK$31</f>
        <v>0</v>
      </c>
      <c r="BL182" s="191">
        <f>prop_idu_part*Probability!BL182*'By group'!$BB$24*'By group'!BL$23+Probability!BL182*'By group'!$BB$30*'By group'!BL$31</f>
        <v>4.7687452551639087E-3</v>
      </c>
      <c r="BM182" s="191">
        <f>prop_idu_part*Probability!BM182*'By group'!$BB$24*'By group'!BM$23+Probability!BM182*'By group'!$BB$30*'By group'!BM$31</f>
        <v>2.3843930254909113E-3</v>
      </c>
      <c r="BN182" s="192">
        <f>prop_idu_part*Probability!BN182*'By group'!$BB$24*'By group'!BN$23+Probability!BN182*'By group'!$BB$30*'By group'!BN$31</f>
        <v>1.7353721883819717E-3</v>
      </c>
    </row>
    <row r="183" spans="1:66" x14ac:dyDescent="0.25">
      <c r="A183">
        <f t="shared" si="2"/>
        <v>89.5</v>
      </c>
      <c r="B183" s="190">
        <f>((1-(1-prop_idu_part)*SUMPRODUCT(Population!$BB183:$BN183,'By group'!$BB$27:$BN$27)*(1-prop_idu_male)/SUMPRODUCT(Population!$B183:$N183,'By group'!$B$27:$N$27))*Probability!O183*'By group'!$B$24*'By group'!O$23+(1-prop_idu_part)*SUMPRODUCT(Population!$BB183:$BN183,'By group'!$BB$27:$BN$27)*(1-prop_idu_male)/SUMPRODUCT(Population!$B183:$N183,'By group'!$B$27:$N$27)*Probability!BB183*'By group'!$B$24*'By group'!BB$23+Probability!AB183*Population!$DE183*(1-'By group'!AB$28*cond_eff)*'By group'!AB$23*prop_sw_use)*(1-Population!$DG183*circ_eff)</f>
        <v>0</v>
      </c>
      <c r="C183" s="191">
        <f>((1-(1-prop_idu_part)*SUMPRODUCT(Population!$BB183:$BN183,'By group'!$BB$27:$BN$27)*(1-prop_idu_male)/SUMPRODUCT(Population!$B183:$N183,'By group'!$B$27:$N$27))*Probability!P183*'By group'!$B$24*'By group'!P$23+(1-prop_idu_part)*SUMPRODUCT(Population!$BB183:$BN183,'By group'!$BB$27:$BN$27)*(1-prop_idu_male)/SUMPRODUCT(Population!$B183:$N183,'By group'!$B$27:$N$27)*Probability!BC183*'By group'!$B$24*'By group'!BC$23+Probability!AC183*Population!$DE183*(1-'By group'!AC$28*cond_eff)*'By group'!AC$23*prop_sw_use)*(1-Population!$DG183*circ_eff)</f>
        <v>2.316318814275858E-3</v>
      </c>
      <c r="D183" s="191">
        <f>((1-(1-prop_idu_part)*SUMPRODUCT(Population!$BB183:$BN183,'By group'!$BB$27:$BN$27)*(1-prop_idu_male)/SUMPRODUCT(Population!$B183:$N183,'By group'!$B$27:$N$27))*Probability!Q183*'By group'!$B$24*'By group'!Q$23+(1-prop_idu_part)*SUMPRODUCT(Population!$BB183:$BN183,'By group'!$BB$27:$BN$27)*(1-prop_idu_male)/SUMPRODUCT(Population!$B183:$N183,'By group'!$B$27:$N$27)*Probability!BD183*'By group'!$B$24*'By group'!BD$23+Probability!AD183*Population!$DE183*(1-'By group'!AD$28*cond_eff)*'By group'!AD$23*prop_sw_use)*(1-Population!$DG183*circ_eff)</f>
        <v>3.3894706421899253E-3</v>
      </c>
      <c r="E183" s="191">
        <f>((1-(1-prop_idu_part)*SUMPRODUCT(Population!$BB183:$BN183,'By group'!$BB$27:$BN$27)*(1-prop_idu_male)/SUMPRODUCT(Population!$B183:$N183,'By group'!$B$27:$N$27))*Probability!R183*'By group'!$B$24*'By group'!R$23+(1-prop_idu_part)*SUMPRODUCT(Population!$BB183:$BN183,'By group'!$BB$27:$BN$27)*(1-prop_idu_male)/SUMPRODUCT(Population!$B183:$N183,'By group'!$B$27:$N$27)*Probability!BE183*'By group'!$B$24*'By group'!BE$23+Probability!AE183*Population!$DE183*(1-'By group'!AE$28*cond_eff)*'By group'!AE$23*prop_sw_use)*(1-Population!$DG183*circ_eff)</f>
        <v>3.944053402555046E-3</v>
      </c>
      <c r="F183" s="191">
        <f>((1-(1-prop_idu_part)*SUMPRODUCT(Population!$BB183:$BN183,'By group'!$BB$27:$BN$27)*(1-prop_idu_male)/SUMPRODUCT(Population!$B183:$N183,'By group'!$B$27:$N$27))*Probability!S183*'By group'!$B$24*'By group'!S$23+(1-prop_idu_part)*SUMPRODUCT(Population!$BB183:$BN183,'By group'!$BB$27:$BN$27)*(1-prop_idu_male)/SUMPRODUCT(Population!$B183:$N183,'By group'!$B$27:$N$27)*Probability!BF183*'By group'!$B$24*'By group'!BF$23+Probability!AF183*Population!$DE183*(1-'By group'!AF$28*cond_eff)*'By group'!AF$23*prop_sw_use)*(1-Population!$DG183*circ_eff)</f>
        <v>2.1043894723364359E-3</v>
      </c>
      <c r="G183" s="191">
        <f>((1-(1-prop_idu_part)*SUMPRODUCT(Population!$BB183:$BN183,'By group'!$BB$27:$BN$27)*(1-prop_idu_male)/SUMPRODUCT(Population!$B183:$N183,'By group'!$B$27:$N$27))*Probability!T183*'By group'!$B$24*'By group'!T$23+(1-prop_idu_part)*SUMPRODUCT(Population!$BB183:$BN183,'By group'!$BB$27:$BN$27)*(1-prop_idu_male)/SUMPRODUCT(Population!$B183:$N183,'By group'!$B$27:$N$27)*Probability!BG183*'By group'!$B$24*'By group'!BG$23+Probability!AG183*Population!$DE183*(1-'By group'!AG$28*cond_eff)*'By group'!AG$23*prop_sw_use)*(1-Population!$DG183*circ_eff)</f>
        <v>1.2655779202353687E-3</v>
      </c>
      <c r="H183" s="191">
        <f>((1-(1-prop_idu_part)*SUMPRODUCT(Population!$BB183:$BN183,'By group'!$BB$27:$BN$27)*(1-prop_idu_male)/SUMPRODUCT(Population!$B183:$N183,'By group'!$B$27:$N$27))*Probability!U183*'By group'!$B$24*'By group'!U$23+(1-prop_idu_part)*SUMPRODUCT(Population!$BB183:$BN183,'By group'!$BB$27:$BN$27)*(1-prop_idu_male)/SUMPRODUCT(Population!$B183:$N183,'By group'!$B$27:$N$27)*Probability!BH183*'By group'!$B$24*'By group'!BH$23+Probability!AH183*Population!$DE183*(1-'By group'!AH$28*cond_eff)*'By group'!AH$23*prop_sw_use)*(1-Population!$DG183*circ_eff)</f>
        <v>1.0698719928846274E-3</v>
      </c>
      <c r="I183" s="191">
        <f>((1-(1-prop_idu_part)*SUMPRODUCT(Population!$BB183:$BN183,'By group'!$BB$27:$BN$27)*(1-prop_idu_male)/SUMPRODUCT(Population!$B183:$N183,'By group'!$B$27:$N$27))*Probability!V183*'By group'!$B$24*'By group'!V$23+(1-prop_idu_part)*SUMPRODUCT(Population!$BB183:$BN183,'By group'!$BB$27:$BN$27)*(1-prop_idu_male)/SUMPRODUCT(Population!$B183:$N183,'By group'!$B$27:$N$27)*Probability!BI183*'By group'!$B$24*'By group'!BI$23+Probability!AI183*Population!$DE183*(1-'By group'!AI$28*cond_eff)*'By group'!AI$23*prop_sw_use)*(1-Population!$DG183*circ_eff)</f>
        <v>0</v>
      </c>
      <c r="J183" s="191">
        <f>((1-(1-prop_idu_part)*SUMPRODUCT(Population!$BB183:$BN183,'By group'!$BB$27:$BN$27)*(1-prop_idu_male)/SUMPRODUCT(Population!$B183:$N183,'By group'!$B$27:$N$27))*Probability!W183*'By group'!$B$24*'By group'!W$23+(1-prop_idu_part)*SUMPRODUCT(Population!$BB183:$BN183,'By group'!$BB$27:$BN$27)*(1-prop_idu_male)/SUMPRODUCT(Population!$B183:$N183,'By group'!$B$27:$N$27)*Probability!BJ183*'By group'!$B$24*'By group'!BJ$23+Probability!AJ183*Population!$DE183*(1-'By group'!AJ$28*cond_eff)*'By group'!AJ$23*prop_sw_use)*(1-Population!$DG183*circ_eff)</f>
        <v>0</v>
      </c>
      <c r="K183" s="191">
        <f>((1-(1-prop_idu_part)*SUMPRODUCT(Population!$BB183:$BN183,'By group'!$BB$27:$BN$27)*(1-prop_idu_male)/SUMPRODUCT(Population!$B183:$N183,'By group'!$B$27:$N$27))*Probability!X183*'By group'!$B$24*'By group'!X$23+(1-prop_idu_part)*SUMPRODUCT(Population!$BB183:$BN183,'By group'!$BB$27:$BN$27)*(1-prop_idu_male)/SUMPRODUCT(Population!$B183:$N183,'By group'!$B$27:$N$27)*Probability!BK183*'By group'!$B$24*'By group'!BK$23+Probability!AK183*Population!$DE183*(1-'By group'!AK$28*cond_eff)*'By group'!AK$23*prop_sw_use)*(1-Population!$DG183*circ_eff)</f>
        <v>0</v>
      </c>
      <c r="L183" s="191">
        <f>((1-(1-prop_idu_part)*SUMPRODUCT(Population!$BB183:$BN183,'By group'!$BB$27:$BN$27)*(1-prop_idu_male)/SUMPRODUCT(Population!$B183:$N183,'By group'!$B$27:$N$27))*Probability!Y183*'By group'!$B$24*'By group'!Y$23+(1-prop_idu_part)*SUMPRODUCT(Population!$BB183:$BN183,'By group'!$BB$27:$BN$27)*(1-prop_idu_male)/SUMPRODUCT(Population!$B183:$N183,'By group'!$B$27:$N$27)*Probability!BL183*'By group'!$B$24*'By group'!BL$23+Probability!AL183*Population!$DE183*(1-'By group'!AL$28*cond_eff)*'By group'!AL$23*prop_sw_use)*(1-Population!$DG183*circ_eff)</f>
        <v>3.5854725292723462E-5</v>
      </c>
      <c r="M183" s="191">
        <f>((1-(1-prop_idu_part)*SUMPRODUCT(Population!$BB183:$BN183,'By group'!$BB$27:$BN$27)*(1-prop_idu_male)/SUMPRODUCT(Population!$B183:$N183,'By group'!$B$27:$N$27))*Probability!Z183*'By group'!$B$24*'By group'!Z$23+(1-prop_idu_part)*SUMPRODUCT(Population!$BB183:$BN183,'By group'!$BB$27:$BN$27)*(1-prop_idu_male)/SUMPRODUCT(Population!$B183:$N183,'By group'!$B$27:$N$27)*Probability!BM183*'By group'!$B$24*'By group'!BM$23+Probability!AM183*Population!$DE183*(1-'By group'!AM$28*cond_eff)*'By group'!AM$23*prop_sw_use)*(1-Population!$DG183*circ_eff)</f>
        <v>5.5926607867874776E-5</v>
      </c>
      <c r="N183" s="191">
        <f>((1-(1-prop_idu_part)*SUMPRODUCT(Population!$BB183:$BN183,'By group'!$BB$27:$BN$27)*(1-prop_idu_male)/SUMPRODUCT(Population!$B183:$N183,'By group'!$B$27:$N$27))*Probability!AA183*'By group'!$B$24*'By group'!AA$23+(1-prop_idu_part)*SUMPRODUCT(Population!$BB183:$BN183,'By group'!$BB$27:$BN$27)*(1-prop_idu_male)/SUMPRODUCT(Population!$B183:$N183,'By group'!$B$27:$N$27)*Probability!BN183*'By group'!$B$24*'By group'!BN$23+Probability!AN183*Population!$DE183*(1-'By group'!AN$28*cond_eff)*'By group'!AN$23*prop_sw_use)*(1-Population!$DG183*circ_eff)</f>
        <v>4.4930483886463049E-5</v>
      </c>
      <c r="O183" s="190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group'!$BB$27:$BN$27)*prop_idu_male))*Probability!B183*Population!$DC183*(1-'By group'!O$28*'By group'!O$29)*'By group'!B$23+(1-prop_idu_part)*SUMPRODUCT(Population!$BB183:$BN183,'By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group'!$BB$27:$BN$27)*prop_idu_male)*Probability!BB183*Population!$DD183*(1-'By group'!BB$28*'By group'!BB$29)*'By group'!BB$23</f>
        <v>0</v>
      </c>
      <c r="P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group'!$BB$27:$BN$27)*prop_idu_male))*Probability!C183*Population!$DC183*(1-'By group'!P$28*'By group'!P$29)*'By group'!C$23+(1-prop_idu_part)*SUMPRODUCT(Population!$BB183:$BN183,'By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group'!$BB$27:$BN$27)*prop_idu_male)*Probability!BC183*Population!$DD183*(1-'By group'!BC$28*'By group'!BC$29)*'By group'!BC$23</f>
        <v>1.072718940577072E-3</v>
      </c>
      <c r="Q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group'!$BB$27:$BN$27)*prop_idu_male))*Probability!D183*Population!$DC183*(1-'By group'!Q$28*'By group'!Q$29)*'By group'!D$23+(1-prop_idu_part)*SUMPRODUCT(Population!$BB183:$BN183,'By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group'!$BB$27:$BN$27)*prop_idu_male)*Probability!BD183*Population!$DD183*(1-'By group'!BD$28*'By group'!BD$29)*'By group'!BD$23</f>
        <v>1.5644350487981267E-3</v>
      </c>
      <c r="R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group'!$BB$27:$BN$27)*prop_idu_male))*Probability!E183*Population!$DC183*(1-'By group'!R$28*'By group'!R$29)*'By group'!E$23+(1-prop_idu_part)*SUMPRODUCT(Population!$BB183:$BN183,'By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group'!$BB$27:$BN$27)*prop_idu_male)*Probability!BE183*Population!$DD183*(1-'By group'!BE$28*'By group'!BE$29)*'By group'!BE$23</f>
        <v>1.8118276323107045E-3</v>
      </c>
      <c r="S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group'!$BB$27:$BN$27)*prop_idu_male))*Probability!F183*Population!$DC183*(1-'By group'!S$28*'By group'!S$29)*'By group'!F$23+(1-prop_idu_part)*SUMPRODUCT(Population!$BB183:$BN183,'By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group'!$BB$27:$BN$27)*prop_idu_male)*Probability!BF183*Population!$DD183*(1-'By group'!BF$28*'By group'!BF$29)*'By group'!BF$23</f>
        <v>9.6324154167191001E-4</v>
      </c>
      <c r="T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group'!$BB$27:$BN$27)*prop_idu_male))*Probability!G183*Population!$DC183*(1-'By group'!T$28*'By group'!T$29)*'By group'!G$23+(1-prop_idu_part)*SUMPRODUCT(Population!$BB183:$BN183,'By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group'!$BB$27:$BN$27)*prop_idu_male)*Probability!BG183*Population!$DD183*(1-'By group'!BG$28*'By group'!BG$29)*'By group'!BG$23</f>
        <v>5.7778153330661542E-4</v>
      </c>
      <c r="U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group'!$BB$27:$BN$27)*prop_idu_male))*Probability!H183*Population!$DC183*(1-'By group'!U$28*'By group'!U$29)*'By group'!H$23+(1-prop_idu_part)*SUMPRODUCT(Population!$BB183:$BN183,'By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group'!$BB$27:$BN$27)*prop_idu_male)*Probability!BH183*Population!$DD183*(1-'By group'!BH$28*'By group'!BH$29)*'By group'!BH$23</f>
        <v>4.8618044784257608E-4</v>
      </c>
      <c r="V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group'!$BB$27:$BN$27)*prop_idu_male))*Probability!I183*Population!$DC183*(1-'By group'!V$28*'By group'!V$29)*'By group'!I$23+(1-prop_idu_part)*SUMPRODUCT(Population!$BB183:$BN183,'By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group'!$BB$27:$BN$27)*prop_idu_male)*Probability!BI183*Population!$DD183*(1-'By group'!BI$28*'By group'!BI$29)*'By group'!BI$23</f>
        <v>0</v>
      </c>
      <c r="W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group'!$BB$27:$BN$27)*prop_idu_male))*Probability!J183*Population!$DC183*(1-'By group'!W$28*'By group'!W$29)*'By group'!J$23+(1-prop_idu_part)*SUMPRODUCT(Population!$BB183:$BN183,'By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group'!$BB$27:$BN$27)*prop_idu_male)*Probability!BJ183*Population!$DD183*(1-'By group'!BJ$28*'By group'!BJ$29)*'By group'!BJ$23</f>
        <v>0</v>
      </c>
      <c r="X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group'!$BB$27:$BN$27)*prop_idu_male))*Probability!K183*Population!$DC183*(1-'By group'!X$28*'By group'!X$29)*'By group'!K$23+(1-prop_idu_part)*SUMPRODUCT(Population!$BB183:$BN183,'By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group'!$BB$27:$BN$27)*prop_idu_male)*Probability!BK183*Population!$DD183*(1-'By group'!BK$28*'By group'!BK$29)*'By group'!BK$23</f>
        <v>0</v>
      </c>
      <c r="Y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group'!$BB$27:$BN$27)*prop_idu_male))*Probability!L183*Population!$DC183*(1-'By group'!Y$28*'By group'!Y$29)*'By group'!L$23+(1-prop_idu_part)*SUMPRODUCT(Population!$BB183:$BN183,'By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group'!$BB$27:$BN$27)*prop_idu_male)*Probability!BL183*Population!$DD183*(1-'By group'!BL$28*'By group'!BL$29)*'By group'!BL$23</f>
        <v>1.6287114781624467E-5</v>
      </c>
      <c r="Z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group'!$BB$27:$BN$27)*prop_idu_male))*Probability!M183*Population!$DC183*(1-'By group'!Z$28*'By group'!Z$29)*'By group'!M$23+(1-prop_idu_part)*SUMPRODUCT(Population!$BB183:$BN183,'By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group'!$BB$27:$BN$27)*prop_idu_male)*Probability!BM183*Population!$DD183*(1-'By group'!BM$28*'By group'!BM$29)*'By group'!BM$23</f>
        <v>2.5271663563962112E-5</v>
      </c>
      <c r="AA183" s="191">
        <f>(1-(1-prop_idu_part)*SUMPRODUCT(Population!$BB183:$BN183,'By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group'!$BB$27:$BN$27)*prop_idu_male))*Probability!N183*Population!$DC183*(1-'By group'!AA$28*'By group'!AA$29)*'By group'!N$23+(1-prop_idu_part)*SUMPRODUCT(Population!$BB183:$BN183,'By group'!$BB$27:$BN$27)*prop_idu_male/(SUMPRODUCT(Population!$B183:$N183,'By group'!$B$27:$N$27)-(1-prop_idu_part)*SUMPRODUCT(Population!$BB183:$BN183,'By group'!$BB$27:$BN$27)*(1-prop_idu_male)+(1-prop_idu_part)*SUMPRODUCT(Population!$BB183:$BN183,'By group'!$BB$27:$BN$27)*prop_idu_male)*Probability!BN183*Population!$DD183*(1-'By group'!BN$28*'By group'!BN$29)*'By group'!BN$23</f>
        <v>2.0177158780354963E-5</v>
      </c>
      <c r="AB183" s="229">
        <f>Probability!B183*'By group'!$AB$24*'By group'!B$23</f>
        <v>0</v>
      </c>
      <c r="AC183" s="229">
        <f>Probability!C183*'By group'!$AB$24*'By group'!C$23</f>
        <v>5.018941244232944E-2</v>
      </c>
      <c r="AD183" s="229">
        <f>Probability!D183*'By group'!$AB$24*'By group'!D$23</f>
        <v>7.3197466804102967E-2</v>
      </c>
      <c r="AE183" s="229">
        <f>Probability!E183*'By group'!$AB$24*'By group'!E$23</f>
        <v>8.4775722048195182E-2</v>
      </c>
      <c r="AF183" s="229">
        <f>Probability!F183*'By group'!$AB$24*'By group'!F$23</f>
        <v>4.5071434113630494E-2</v>
      </c>
      <c r="AG183" s="229">
        <f>Probability!G183*'By group'!$AB$24*'By group'!G$23</f>
        <v>2.7035708007332477E-2</v>
      </c>
      <c r="AH183" s="229">
        <f>Probability!H183*'By group'!$AB$24*'By group'!H$23</f>
        <v>2.2750166789916065E-2</v>
      </c>
      <c r="AI183" s="229">
        <f>Probability!I183*'By group'!$AB$24*'By group'!I$23</f>
        <v>0</v>
      </c>
      <c r="AJ183" s="229">
        <f>Probability!J183*'By group'!$AB$24*'By group'!J$23</f>
        <v>0</v>
      </c>
      <c r="AK183" s="229">
        <f>Probability!K183*'By group'!$AB$24*'By group'!K$23</f>
        <v>0</v>
      </c>
      <c r="AL183" s="229">
        <f>Probability!L183*'By group'!$AB$24*'By group'!L$23</f>
        <v>7.6213556853772682E-4</v>
      </c>
      <c r="AM183" s="229">
        <f>Probability!M183*'By group'!$AB$24*'By group'!M$23</f>
        <v>1.1825938277852488E-3</v>
      </c>
      <c r="AN183" s="229">
        <f>Probability!N183*'By group'!$AB$24*'By group'!N$23</f>
        <v>9.4422679678027224E-4</v>
      </c>
      <c r="AO183" s="40">
        <f>Probability!AO183*'By group'!$AO$24*'By group'!AO$23</f>
        <v>0</v>
      </c>
      <c r="AP183" s="42">
        <f>Probability!AP183*'By group'!$AO$24*'By group'!AP$23</f>
        <v>6.914093206143228E-3</v>
      </c>
      <c r="AQ183" s="42">
        <f>Probability!AQ183*'By group'!$AO$24*'By group'!AQ$23</f>
        <v>1.0083260779339524E-2</v>
      </c>
      <c r="AR183" s="42">
        <f>Probability!AR183*'By group'!$AO$24*'By group'!AR$23</f>
        <v>1.1676676037539092E-2</v>
      </c>
      <c r="AS183" s="42">
        <f>Probability!AS183*'By group'!$AO$24*'By group'!AS$23</f>
        <v>6.2069705958545836E-3</v>
      </c>
      <c r="AT183" s="42">
        <f>Probability!AT183*'By group'!$AO$24*'By group'!AT$23</f>
        <v>3.7225739180465679E-3</v>
      </c>
      <c r="AU183" s="42">
        <f>Probability!AU183*'By group'!$AO$24*'By group'!AU$23</f>
        <v>3.1310813384395888E-3</v>
      </c>
      <c r="AV183" s="42">
        <f>Probability!AV183*'By group'!$AO$24*'By group'!AV$23</f>
        <v>0</v>
      </c>
      <c r="AW183" s="42">
        <f>Probability!AW183*'By group'!$AO$24*'By group'!AW$23</f>
        <v>0</v>
      </c>
      <c r="AX183" s="42">
        <f>Probability!AX183*'By group'!$AO$24*'By group'!AX$23</f>
        <v>0</v>
      </c>
      <c r="AY183" s="42">
        <f>Probability!AY183*'By group'!$AO$24*'By group'!AY$23</f>
        <v>1.0488980234842365E-4</v>
      </c>
      <c r="AZ183" s="42">
        <f>Probability!AZ183*'By group'!$AO$24*'By group'!AZ$23</f>
        <v>1.6264333394066819E-4</v>
      </c>
      <c r="BA183" s="43">
        <f>Probability!BA183*'By group'!$AO$24*'By group'!BA$23</f>
        <v>1.2969177643665822E-4</v>
      </c>
      <c r="BB183" s="191">
        <f>prop_idu_part*Probability!BB183*'By group'!$BB$24*'By group'!BB$23+Probability!BB183*'By group'!$BB$30*'By group'!BB$31</f>
        <v>0</v>
      </c>
      <c r="BC183" s="191">
        <f>prop_idu_part*Probability!BC183*'By group'!$BB$24*'By group'!BC$23+Probability!BC183*'By group'!$BB$30*'By group'!BC$31</f>
        <v>5.8638384497969147E-2</v>
      </c>
      <c r="BD183" s="191">
        <f>prop_idu_part*Probability!BD183*'By group'!$BB$24*'By group'!BD$23+Probability!BD183*'By group'!$BB$30*'By group'!BD$31</f>
        <v>0.1371633429296536</v>
      </c>
      <c r="BE183" s="191">
        <f>prop_idu_part*Probability!BE183*'By group'!$BB$24*'By group'!BE$23+Probability!BE183*'By group'!$BB$30*'By group'!BE$31</f>
        <v>0.13421124848664187</v>
      </c>
      <c r="BF183" s="191">
        <f>prop_idu_part*Probability!BF183*'By group'!$BB$24*'By group'!BF$23+Probability!BF183*'By group'!$BB$30*'By group'!BF$31</f>
        <v>4.3875500871453012E-2</v>
      </c>
      <c r="BG183" s="191">
        <f>prop_idu_part*Probability!BG183*'By group'!$BB$24*'By group'!BG$23+Probability!BG183*'By group'!$BB$30*'By group'!BG$31</f>
        <v>1.33999968199668E-2</v>
      </c>
      <c r="BH183" s="191">
        <f>prop_idu_part*Probability!BH183*'By group'!$BB$24*'By group'!BH$23+Probability!BH183*'By group'!$BB$30*'By group'!BH$31</f>
        <v>1.0511964796653235E-2</v>
      </c>
      <c r="BI183" s="191">
        <f>prop_idu_part*Probability!BI183*'By group'!$BB$24*'By group'!BI$23+Probability!BI183*'By group'!$BB$30*'By group'!BI$31</f>
        <v>0</v>
      </c>
      <c r="BJ183" s="191">
        <f>prop_idu_part*Probability!BJ183*'By group'!$BB$24*'By group'!BJ$23+Probability!BJ183*'By group'!$BB$30*'By group'!BJ$31</f>
        <v>0</v>
      </c>
      <c r="BK183" s="191">
        <f>prop_idu_part*Probability!BK183*'By group'!$BB$24*'By group'!BK$23+Probability!BK183*'By group'!$BB$30*'By group'!BK$31</f>
        <v>0</v>
      </c>
      <c r="BL183" s="191">
        <f>prop_idu_part*Probability!BL183*'By group'!$BB$24*'By group'!BL$23+Probability!BL183*'By group'!$BB$30*'By group'!BL$31</f>
        <v>4.7687590712582554E-3</v>
      </c>
      <c r="BM183" s="191">
        <f>prop_idu_part*Probability!BM183*'By group'!$BB$24*'By group'!BM$23+Probability!BM183*'By group'!$BB$30*'By group'!BM$31</f>
        <v>2.3844031827385649E-3</v>
      </c>
      <c r="BN183" s="192">
        <f>prop_idu_part*Probability!BN183*'By group'!$BB$24*'By group'!BN$23+Probability!BN183*'By group'!$BB$30*'By group'!BN$31</f>
        <v>1.7353831136449618E-3</v>
      </c>
    </row>
    <row r="184" spans="1:66" x14ac:dyDescent="0.25">
      <c r="A184">
        <f t="shared" si="2"/>
        <v>90</v>
      </c>
      <c r="B184" s="190">
        <f>((1-(1-prop_idu_part)*SUMPRODUCT(Population!$BB184:$BN184,'By group'!$BB$27:$BN$27)*(1-prop_idu_male)/SUMPRODUCT(Population!$B184:$N184,'By group'!$B$27:$N$27))*Probability!O184*'By group'!$B$24*'By group'!O$23+(1-prop_idu_part)*SUMPRODUCT(Population!$BB184:$BN184,'By group'!$BB$27:$BN$27)*(1-prop_idu_male)/SUMPRODUCT(Population!$B184:$N184,'By group'!$B$27:$N$27)*Probability!BB184*'By group'!$B$24*'By group'!BB$23+Probability!AB184*Population!$DE184*(1-'By group'!AB$28*cond_eff)*'By group'!AB$23*prop_sw_use)*(1-Population!$DG184*circ_eff)</f>
        <v>0</v>
      </c>
      <c r="C184" s="191">
        <f>((1-(1-prop_idu_part)*SUMPRODUCT(Population!$BB184:$BN184,'By group'!$BB$27:$BN$27)*(1-prop_idu_male)/SUMPRODUCT(Population!$B184:$N184,'By group'!$B$27:$N$27))*Probability!P184*'By group'!$B$24*'By group'!P$23+(1-prop_idu_part)*SUMPRODUCT(Population!$BB184:$BN184,'By group'!$BB$27:$BN$27)*(1-prop_idu_male)/SUMPRODUCT(Population!$B184:$N184,'By group'!$B$27:$N$27)*Probability!BC184*'By group'!$B$24*'By group'!BC$23+Probability!AC184*Population!$DE184*(1-'By group'!AC$28*cond_eff)*'By group'!AC$23*prop_sw_use)*(1-Population!$DG184*circ_eff)</f>
        <v>2.316332504589993E-3</v>
      </c>
      <c r="D184" s="191">
        <f>((1-(1-prop_idu_part)*SUMPRODUCT(Population!$BB184:$BN184,'By group'!$BB$27:$BN$27)*(1-prop_idu_male)/SUMPRODUCT(Population!$B184:$N184,'By group'!$B$27:$N$27))*Probability!Q184*'By group'!$B$24*'By group'!Q$23+(1-prop_idu_part)*SUMPRODUCT(Population!$BB184:$BN184,'By group'!$BB$27:$BN$27)*(1-prop_idu_male)/SUMPRODUCT(Population!$B184:$N184,'By group'!$B$27:$N$27)*Probability!BD184*'By group'!$B$24*'By group'!BD$23+Probability!AD184*Population!$DE184*(1-'By group'!AD$28*cond_eff)*'By group'!AD$23*prop_sw_use)*(1-Population!$DG184*circ_eff)</f>
        <v>3.3894945908802109E-3</v>
      </c>
      <c r="E184" s="191">
        <f>((1-(1-prop_idu_part)*SUMPRODUCT(Population!$BB184:$BN184,'By group'!$BB$27:$BN$27)*(1-prop_idu_male)/SUMPRODUCT(Population!$B184:$N184,'By group'!$B$27:$N$27))*Probability!R184*'By group'!$B$24*'By group'!R$23+(1-prop_idu_part)*SUMPRODUCT(Population!$BB184:$BN184,'By group'!$BB$27:$BN$27)*(1-prop_idu_male)/SUMPRODUCT(Population!$B184:$N184,'By group'!$B$27:$N$27)*Probability!BE184*'By group'!$B$24*'By group'!BE$23+Probability!AE184*Population!$DE184*(1-'By group'!AE$28*cond_eff)*'By group'!AE$23*prop_sw_use)*(1-Population!$DG184*circ_eff)</f>
        <v>3.9440887537065426E-3</v>
      </c>
      <c r="F184" s="191">
        <f>((1-(1-prop_idu_part)*SUMPRODUCT(Population!$BB184:$BN184,'By group'!$BB$27:$BN$27)*(1-prop_idu_male)/SUMPRODUCT(Population!$B184:$N184,'By group'!$B$27:$N$27))*Probability!S184*'By group'!$B$24*'By group'!S$23+(1-prop_idu_part)*SUMPRODUCT(Population!$BB184:$BN184,'By group'!$BB$27:$BN$27)*(1-prop_idu_male)/SUMPRODUCT(Population!$B184:$N184,'By group'!$B$27:$N$27)*Probability!BF184*'By group'!$B$24*'By group'!BF$23+Probability!AF184*Population!$DE184*(1-'By group'!AF$28*cond_eff)*'By group'!AF$23*prop_sw_use)*(1-Population!$DG184*circ_eff)</f>
        <v>2.1044118273490786E-3</v>
      </c>
      <c r="G184" s="191">
        <f>((1-(1-prop_idu_part)*SUMPRODUCT(Population!$BB184:$BN184,'By group'!$BB$27:$BN$27)*(1-prop_idu_male)/SUMPRODUCT(Population!$B184:$N184,'By group'!$B$27:$N$27))*Probability!T184*'By group'!$B$24*'By group'!T$23+(1-prop_idu_part)*SUMPRODUCT(Population!$BB184:$BN184,'By group'!$BB$27:$BN$27)*(1-prop_idu_male)/SUMPRODUCT(Population!$B184:$N184,'By group'!$B$27:$N$27)*Probability!BG184*'By group'!$B$24*'By group'!BG$23+Probability!AG184*Population!$DE184*(1-'By group'!AG$28*cond_eff)*'By group'!AG$23*prop_sw_use)*(1-Population!$DG184*circ_eff)</f>
        <v>1.2655931129220235E-3</v>
      </c>
      <c r="H184" s="191">
        <f>((1-(1-prop_idu_part)*SUMPRODUCT(Population!$BB184:$BN184,'By group'!$BB$27:$BN$27)*(1-prop_idu_male)/SUMPRODUCT(Population!$B184:$N184,'By group'!$B$27:$N$27))*Probability!U184*'By group'!$B$24*'By group'!U$23+(1-prop_idu_part)*SUMPRODUCT(Population!$BB184:$BN184,'By group'!$BB$27:$BN$27)*(1-prop_idu_male)/SUMPRODUCT(Population!$B184:$N184,'By group'!$B$27:$N$27)*Probability!BH184*'By group'!$B$24*'By group'!BH$23+Probability!AH184*Population!$DE184*(1-'By group'!AH$28*cond_eff)*'By group'!AH$23*prop_sw_use)*(1-Population!$DG184*circ_eff)</f>
        <v>1.0698880001568556E-3</v>
      </c>
      <c r="I184" s="191">
        <f>((1-(1-prop_idu_part)*SUMPRODUCT(Population!$BB184:$BN184,'By group'!$BB$27:$BN$27)*(1-prop_idu_male)/SUMPRODUCT(Population!$B184:$N184,'By group'!$B$27:$N$27))*Probability!V184*'By group'!$B$24*'By group'!V$23+(1-prop_idu_part)*SUMPRODUCT(Population!$BB184:$BN184,'By group'!$BB$27:$BN$27)*(1-prop_idu_male)/SUMPRODUCT(Population!$B184:$N184,'By group'!$B$27:$N$27)*Probability!BI184*'By group'!$B$24*'By group'!BI$23+Probability!AI184*Population!$DE184*(1-'By group'!AI$28*cond_eff)*'By group'!AI$23*prop_sw_use)*(1-Population!$DG184*circ_eff)</f>
        <v>0</v>
      </c>
      <c r="J184" s="191">
        <f>((1-(1-prop_idu_part)*SUMPRODUCT(Population!$BB184:$BN184,'By group'!$BB$27:$BN$27)*(1-prop_idu_male)/SUMPRODUCT(Population!$B184:$N184,'By group'!$B$27:$N$27))*Probability!W184*'By group'!$B$24*'By group'!W$23+(1-prop_idu_part)*SUMPRODUCT(Population!$BB184:$BN184,'By group'!$BB$27:$BN$27)*(1-prop_idu_male)/SUMPRODUCT(Population!$B184:$N184,'By group'!$B$27:$N$27)*Probability!BJ184*'By group'!$B$24*'By group'!BJ$23+Probability!AJ184*Population!$DE184*(1-'By group'!AJ$28*cond_eff)*'By group'!AJ$23*prop_sw_use)*(1-Population!$DG184*circ_eff)</f>
        <v>0</v>
      </c>
      <c r="K184" s="191">
        <f>((1-(1-prop_idu_part)*SUMPRODUCT(Population!$BB184:$BN184,'By group'!$BB$27:$BN$27)*(1-prop_idu_male)/SUMPRODUCT(Population!$B184:$N184,'By group'!$B$27:$N$27))*Probability!X184*'By group'!$B$24*'By group'!X$23+(1-prop_idu_part)*SUMPRODUCT(Population!$BB184:$BN184,'By group'!$BB$27:$BN$27)*(1-prop_idu_male)/SUMPRODUCT(Population!$B184:$N184,'By group'!$B$27:$N$27)*Probability!BK184*'By group'!$B$24*'By group'!BK$23+Probability!AK184*Population!$DE184*(1-'By group'!AK$28*cond_eff)*'By group'!AK$23*prop_sw_use)*(1-Population!$DG184*circ_eff)</f>
        <v>0</v>
      </c>
      <c r="L184" s="191">
        <f>((1-(1-prop_idu_part)*SUMPRODUCT(Population!$BB184:$BN184,'By group'!$BB$27:$BN$27)*(1-prop_idu_male)/SUMPRODUCT(Population!$B184:$N184,'By group'!$B$27:$N$27))*Probability!Y184*'By group'!$B$24*'By group'!Y$23+(1-prop_idu_part)*SUMPRODUCT(Population!$BB184:$BN184,'By group'!$BB$27:$BN$27)*(1-prop_idu_male)/SUMPRODUCT(Population!$B184:$N184,'By group'!$B$27:$N$27)*Probability!BL184*'By group'!$B$24*'By group'!BL$23+Probability!AL184*Population!$DE184*(1-'By group'!AL$28*cond_eff)*'By group'!AL$23*prop_sw_use)*(1-Population!$DG184*circ_eff)</f>
        <v>3.585526906440925E-5</v>
      </c>
      <c r="M184" s="191">
        <f>((1-(1-prop_idu_part)*SUMPRODUCT(Population!$BB184:$BN184,'By group'!$BB$27:$BN$27)*(1-prop_idu_male)/SUMPRODUCT(Population!$B184:$N184,'By group'!$B$27:$N$27))*Probability!Z184*'By group'!$B$24*'By group'!Z$23+(1-prop_idu_part)*SUMPRODUCT(Population!$BB184:$BN184,'By group'!$BB$27:$BN$27)*(1-prop_idu_male)/SUMPRODUCT(Population!$B184:$N184,'By group'!$B$27:$N$27)*Probability!BM184*'By group'!$B$24*'By group'!BM$23+Probability!AM184*Population!$DE184*(1-'By group'!AM$28*cond_eff)*'By group'!AM$23*prop_sw_use)*(1-Population!$DG184*circ_eff)</f>
        <v>5.5927677187392196E-5</v>
      </c>
      <c r="N184" s="191">
        <f>((1-(1-prop_idu_part)*SUMPRODUCT(Population!$BB184:$BN184,'By group'!$BB$27:$BN$27)*(1-prop_idu_male)/SUMPRODUCT(Population!$B184:$N184,'By group'!$B$27:$N$27))*Probability!AA184*'By group'!$B$24*'By group'!AA$23+(1-prop_idu_part)*SUMPRODUCT(Population!$BB184:$BN184,'By group'!$BB$27:$BN$27)*(1-prop_idu_male)/SUMPRODUCT(Population!$B184:$N184,'By group'!$B$27:$N$27)*Probability!BN184*'By group'!$B$24*'By group'!BN$23+Probability!AN184*Population!$DE184*(1-'By group'!AN$28*cond_eff)*'By group'!AN$23*prop_sw_use)*(1-Population!$DG184*circ_eff)</f>
        <v>4.4931618302469724E-5</v>
      </c>
      <c r="O184" s="190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group'!$BB$27:$BN$27)*prop_idu_male))*Probability!B184*Population!$DC184*(1-'By group'!O$28*'By group'!O$29)*'By group'!B$23+(1-prop_idu_part)*SUMPRODUCT(Population!$BB184:$BN184,'By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group'!$BB$27:$BN$27)*prop_idu_male)*Probability!BB184*Population!$DD184*(1-'By group'!BB$28*'By group'!BB$29)*'By group'!BB$23</f>
        <v>0</v>
      </c>
      <c r="P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group'!$BB$27:$BN$27)*prop_idu_male))*Probability!C184*Population!$DC184*(1-'By group'!P$28*'By group'!P$29)*'By group'!C$23+(1-prop_idu_part)*SUMPRODUCT(Population!$BB184:$BN184,'By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group'!$BB$27:$BN$27)*prop_idu_male)*Probability!BC184*Population!$DD184*(1-'By group'!BC$28*'By group'!BC$29)*'By group'!BC$23</f>
        <v>1.072725266620824E-3</v>
      </c>
      <c r="Q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group'!$BB$27:$BN$27)*prop_idu_male))*Probability!D184*Population!$DC184*(1-'By group'!Q$28*'By group'!Q$29)*'By group'!D$23+(1-prop_idu_part)*SUMPRODUCT(Population!$BB184:$BN184,'By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group'!$BB$27:$BN$27)*prop_idu_male)*Probability!BD184*Population!$DD184*(1-'By group'!BD$28*'By group'!BD$29)*'By group'!BD$23</f>
        <v>1.5644462871553921E-3</v>
      </c>
      <c r="R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group'!$BB$27:$BN$27)*prop_idu_male))*Probability!E184*Population!$DC184*(1-'By group'!R$28*'By group'!R$29)*'By group'!E$23+(1-prop_idu_part)*SUMPRODUCT(Population!$BB184:$BN184,'By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group'!$BB$27:$BN$27)*prop_idu_male)*Probability!BE184*Population!$DD184*(1-'By group'!BE$28*'By group'!BE$29)*'By group'!BE$23</f>
        <v>1.8118444364236298E-3</v>
      </c>
      <c r="S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group'!$BB$27:$BN$27)*prop_idu_male))*Probability!F184*Population!$DC184*(1-'By group'!S$28*'By group'!S$29)*'By group'!F$23+(1-prop_idu_part)*SUMPRODUCT(Population!$BB184:$BN184,'By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group'!$BB$27:$BN$27)*prop_idu_male)*Probability!BF184*Population!$DD184*(1-'By group'!BF$28*'By group'!BF$29)*'By group'!BF$23</f>
        <v>9.6325222422741035E-4</v>
      </c>
      <c r="T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group'!$BB$27:$BN$27)*prop_idu_male))*Probability!G184*Population!$DC184*(1-'By group'!T$28*'By group'!T$29)*'By group'!G$23+(1-prop_idu_part)*SUMPRODUCT(Population!$BB184:$BN184,'By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group'!$BB$27:$BN$27)*prop_idu_male)*Probability!BG184*Population!$DD184*(1-'By group'!BG$28*'By group'!BG$29)*'By group'!BG$23</f>
        <v>5.777888058272415E-4</v>
      </c>
      <c r="U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group'!$BB$27:$BN$27)*prop_idu_male))*Probability!H184*Population!$DC184*(1-'By group'!U$28*'By group'!U$29)*'By group'!H$23+(1-prop_idu_part)*SUMPRODUCT(Population!$BB184:$BN184,'By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group'!$BB$27:$BN$27)*prop_idu_male)*Probability!BH184*Population!$DD184*(1-'By group'!BH$28*'By group'!BH$29)*'By group'!BH$23</f>
        <v>4.8618810411398439E-4</v>
      </c>
      <c r="V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group'!$BB$27:$BN$27)*prop_idu_male))*Probability!I184*Population!$DC184*(1-'By group'!V$28*'By group'!V$29)*'By group'!I$23+(1-prop_idu_part)*SUMPRODUCT(Population!$BB184:$BN184,'By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group'!$BB$27:$BN$27)*prop_idu_male)*Probability!BI184*Population!$DD184*(1-'By group'!BI$28*'By group'!BI$29)*'By group'!BI$23</f>
        <v>0</v>
      </c>
      <c r="W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group'!$BB$27:$BN$27)*prop_idu_male))*Probability!J184*Population!$DC184*(1-'By group'!W$28*'By group'!W$29)*'By group'!J$23+(1-prop_idu_part)*SUMPRODUCT(Population!$BB184:$BN184,'By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group'!$BB$27:$BN$27)*prop_idu_male)*Probability!BJ184*Population!$DD184*(1-'By group'!BJ$28*'By group'!BJ$29)*'By group'!BJ$23</f>
        <v>0</v>
      </c>
      <c r="X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group'!$BB$27:$BN$27)*prop_idu_male))*Probability!K184*Population!$DC184*(1-'By group'!X$28*'By group'!X$29)*'By group'!K$23+(1-prop_idu_part)*SUMPRODUCT(Population!$BB184:$BN184,'By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group'!$BB$27:$BN$27)*prop_idu_male)*Probability!BK184*Population!$DD184*(1-'By group'!BK$28*'By group'!BK$29)*'By group'!BK$23</f>
        <v>0</v>
      </c>
      <c r="Y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group'!$BB$27:$BN$27)*prop_idu_male))*Probability!L184*Population!$DC184*(1-'By group'!Y$28*'By group'!Y$29)*'By group'!L$23+(1-prop_idu_part)*SUMPRODUCT(Population!$BB184:$BN184,'By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group'!$BB$27:$BN$27)*prop_idu_male)*Probability!BL184*Population!$DD184*(1-'By group'!BL$28*'By group'!BL$29)*'By group'!BL$23</f>
        <v>1.6287375008024124E-5</v>
      </c>
      <c r="Z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group'!$BB$27:$BN$27)*prop_idu_male))*Probability!M184*Population!$DC184*(1-'By group'!Z$28*'By group'!Z$29)*'By group'!M$23+(1-prop_idu_part)*SUMPRODUCT(Population!$BB184:$BN184,'By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group'!$BB$27:$BN$27)*prop_idu_male)*Probability!BM184*Population!$DD184*(1-'By group'!BM$28*'By group'!BM$29)*'By group'!BM$23</f>
        <v>2.5272173612260877E-5</v>
      </c>
      <c r="AA184" s="191">
        <f>(1-(1-prop_idu_part)*SUMPRODUCT(Population!$BB184:$BN184,'By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group'!$BB$27:$BN$27)*prop_idu_male))*Probability!N184*Population!$DC184*(1-'By group'!AA$28*'By group'!AA$29)*'By group'!N$23+(1-prop_idu_part)*SUMPRODUCT(Population!$BB184:$BN184,'By group'!$BB$27:$BN$27)*prop_idu_male/(SUMPRODUCT(Population!$B184:$N184,'By group'!$B$27:$N$27)-(1-prop_idu_part)*SUMPRODUCT(Population!$BB184:$BN184,'By group'!$BB$27:$BN$27)*(1-prop_idu_male)+(1-prop_idu_part)*SUMPRODUCT(Population!$BB184:$BN184,'By group'!$BB$27:$BN$27)*prop_idu_male)*Probability!BN184*Population!$DD184*(1-'By group'!BN$28*'By group'!BN$29)*'By group'!BN$23</f>
        <v>2.0177695324037287E-5</v>
      </c>
      <c r="AB184" s="229">
        <f>Probability!B184*'By group'!$AB$24*'By group'!B$23</f>
        <v>0</v>
      </c>
      <c r="AC184" s="229">
        <f>Probability!C184*'By group'!$AB$24*'By group'!C$23</f>
        <v>5.0189851841837899E-2</v>
      </c>
      <c r="AD184" s="229">
        <f>Probability!D184*'By group'!$AB$24*'By group'!D$23</f>
        <v>7.319820181655215E-2</v>
      </c>
      <c r="AE184" s="229">
        <f>Probability!E184*'By group'!$AB$24*'By group'!E$23</f>
        <v>8.4776750622353084E-2</v>
      </c>
      <c r="AF184" s="229">
        <f>Probability!F184*'By group'!$AB$24*'By group'!F$23</f>
        <v>4.5072062802136763E-2</v>
      </c>
      <c r="AG184" s="229">
        <f>Probability!G184*'By group'!$AB$24*'By group'!G$23</f>
        <v>2.7036125593008338E-2</v>
      </c>
      <c r="AH184" s="229">
        <f>Probability!H184*'By group'!$AB$24*'By group'!H$23</f>
        <v>2.2750590103472662E-2</v>
      </c>
      <c r="AI184" s="229">
        <f>Probability!I184*'By group'!$AB$24*'By group'!I$23</f>
        <v>0</v>
      </c>
      <c r="AJ184" s="229">
        <f>Probability!J184*'By group'!$AB$24*'By group'!J$23</f>
        <v>0</v>
      </c>
      <c r="AK184" s="229">
        <f>Probability!K184*'By group'!$AB$24*'By group'!K$23</f>
        <v>0</v>
      </c>
      <c r="AL184" s="229">
        <f>Probability!L184*'By group'!$AB$24*'By group'!L$23</f>
        <v>7.6214992467318204E-4</v>
      </c>
      <c r="AM184" s="229">
        <f>Probability!M184*'By group'!$AB$24*'By group'!M$23</f>
        <v>1.1826210777095636E-3</v>
      </c>
      <c r="AN184" s="229">
        <f>Probability!N184*'By group'!$AB$24*'By group'!N$23</f>
        <v>9.4425460657254767E-4</v>
      </c>
      <c r="AO184" s="40">
        <f>Probability!AO184*'By group'!$AO$24*'By group'!AO$23</f>
        <v>0</v>
      </c>
      <c r="AP184" s="42">
        <f>Probability!AP184*'By group'!$AO$24*'By group'!AP$23</f>
        <v>6.9153279741891397E-3</v>
      </c>
      <c r="AQ184" s="42">
        <f>Probability!AQ184*'By group'!$AO$24*'By group'!AQ$23</f>
        <v>1.0085180271000202E-2</v>
      </c>
      <c r="AR184" s="42">
        <f>Probability!AR184*'By group'!$AO$24*'By group'!AR$23</f>
        <v>1.1679133805308908E-2</v>
      </c>
      <c r="AS184" s="42">
        <f>Probability!AS184*'By group'!$AO$24*'By group'!AS$23</f>
        <v>6.208389702304062E-3</v>
      </c>
      <c r="AT184" s="42">
        <f>Probability!AT184*'By group'!$AO$24*'By group'!AT$23</f>
        <v>3.7234825197363193E-3</v>
      </c>
      <c r="AU184" s="42">
        <f>Probability!AU184*'By group'!$AO$24*'By group'!AU$23</f>
        <v>3.1319516189833546E-3</v>
      </c>
      <c r="AV184" s="42">
        <f>Probability!AV184*'By group'!$AO$24*'By group'!AV$23</f>
        <v>0</v>
      </c>
      <c r="AW184" s="42">
        <f>Probability!AW184*'By group'!$AO$24*'By group'!AW$23</f>
        <v>0</v>
      </c>
      <c r="AX184" s="42">
        <f>Probability!AX184*'By group'!$AO$24*'By group'!AX$23</f>
        <v>0</v>
      </c>
      <c r="AY184" s="42">
        <f>Probability!AY184*'By group'!$AO$24*'By group'!AY$23</f>
        <v>1.0491920701783941E-4</v>
      </c>
      <c r="AZ184" s="42">
        <f>Probability!AZ184*'By group'!$AO$24*'By group'!AZ$23</f>
        <v>1.6269644226030907E-4</v>
      </c>
      <c r="BA184" s="43">
        <f>Probability!BA184*'By group'!$AO$24*'By group'!BA$23</f>
        <v>1.2974361990878371E-4</v>
      </c>
      <c r="BB184" s="191">
        <f>prop_idu_part*Probability!BB184*'By group'!$BB$24*'By group'!BB$23+Probability!BB184*'By group'!$BB$30*'By group'!BB$31</f>
        <v>0</v>
      </c>
      <c r="BC184" s="191">
        <f>prop_idu_part*Probability!BC184*'By group'!$BB$24*'By group'!BC$23+Probability!BC184*'By group'!$BB$30*'By group'!BC$31</f>
        <v>5.8638369406926703E-2</v>
      </c>
      <c r="BD184" s="191">
        <f>prop_idu_part*Probability!BD184*'By group'!$BB$24*'By group'!BD$23+Probability!BD184*'By group'!$BB$30*'By group'!BD$31</f>
        <v>0.13716335987895578</v>
      </c>
      <c r="BE184" s="191">
        <f>prop_idu_part*Probability!BE184*'By group'!$BB$24*'By group'!BE$23+Probability!BE184*'By group'!$BB$30*'By group'!BE$31</f>
        <v>0.13421134907456822</v>
      </c>
      <c r="BF184" s="191">
        <f>prop_idu_part*Probability!BF184*'By group'!$BB$24*'By group'!BF$23+Probability!BF184*'By group'!$BB$30*'By group'!BF$31</f>
        <v>4.3875558284342822E-2</v>
      </c>
      <c r="BG184" s="191">
        <f>prop_idu_part*Probability!BG184*'By group'!$BB$24*'By group'!BG$23+Probability!BG184*'By group'!$BB$30*'By group'!BG$31</f>
        <v>1.340002051193542E-2</v>
      </c>
      <c r="BH184" s="191">
        <f>prop_idu_part*Probability!BH184*'By group'!$BB$24*'By group'!BH$23+Probability!BH184*'By group'!$BB$30*'By group'!BH$31</f>
        <v>1.0511993355537725E-2</v>
      </c>
      <c r="BI184" s="191">
        <f>prop_idu_part*Probability!BI184*'By group'!$BB$24*'By group'!BI$23+Probability!BI184*'By group'!$BB$30*'By group'!BI$31</f>
        <v>0</v>
      </c>
      <c r="BJ184" s="191">
        <f>prop_idu_part*Probability!BJ184*'By group'!$BB$24*'By group'!BJ$23+Probability!BJ184*'By group'!$BB$30*'By group'!BJ$31</f>
        <v>0</v>
      </c>
      <c r="BK184" s="191">
        <f>prop_idu_part*Probability!BK184*'By group'!$BB$24*'By group'!BK$23+Probability!BK184*'By group'!$BB$30*'By group'!BK$31</f>
        <v>0</v>
      </c>
      <c r="BL184" s="191">
        <f>prop_idu_part*Probability!BL184*'By group'!$BB$24*'By group'!BL$23+Probability!BL184*'By group'!$BB$30*'By group'!BL$31</f>
        <v>4.7687724130335693E-3</v>
      </c>
      <c r="BM184" s="191">
        <f>prop_idu_part*Probability!BM184*'By group'!$BB$24*'By group'!BM$23+Probability!BM184*'By group'!$BB$30*'By group'!BM$31</f>
        <v>2.3844129956677486E-3</v>
      </c>
      <c r="BN184" s="192">
        <f>prop_idu_part*Probability!BN184*'By group'!$BB$24*'By group'!BN$23+Probability!BN184*'By group'!$BB$30*'By group'!BN$31</f>
        <v>1.7353936777178898E-3</v>
      </c>
    </row>
    <row r="185" spans="1:66" x14ac:dyDescent="0.25">
      <c r="A185">
        <f t="shared" si="2"/>
        <v>90.5</v>
      </c>
      <c r="B185" s="190">
        <f>((1-(1-prop_idu_part)*SUMPRODUCT(Population!$BB185:$BN185,'By group'!$BB$27:$BN$27)*(1-prop_idu_male)/SUMPRODUCT(Population!$B185:$N185,'By group'!$B$27:$N$27))*Probability!O185*'By group'!$B$24*'By group'!O$23+(1-prop_idu_part)*SUMPRODUCT(Population!$BB185:$BN185,'By group'!$BB$27:$BN$27)*(1-prop_idu_male)/SUMPRODUCT(Population!$B185:$N185,'By group'!$B$27:$N$27)*Probability!BB185*'By group'!$B$24*'By group'!BB$23+Probability!AB185*Population!$DE185*(1-'By group'!AB$28*cond_eff)*'By group'!AB$23*prop_sw_use)*(1-Population!$DG185*circ_eff)</f>
        <v>0</v>
      </c>
      <c r="C185" s="191">
        <f>((1-(1-prop_idu_part)*SUMPRODUCT(Population!$BB185:$BN185,'By group'!$BB$27:$BN$27)*(1-prop_idu_male)/SUMPRODUCT(Population!$B185:$N185,'By group'!$B$27:$N$27))*Probability!P185*'By group'!$B$24*'By group'!P$23+(1-prop_idu_part)*SUMPRODUCT(Population!$BB185:$BN185,'By group'!$BB$27:$BN$27)*(1-prop_idu_male)/SUMPRODUCT(Population!$B185:$N185,'By group'!$B$27:$N$27)*Probability!BC185*'By group'!$B$24*'By group'!BC$23+Probability!AC185*Population!$DE185*(1-'By group'!AC$28*cond_eff)*'By group'!AC$23*prop_sw_use)*(1-Population!$DG185*circ_eff)</f>
        <v>2.3163457312254899E-3</v>
      </c>
      <c r="D185" s="191">
        <f>((1-(1-prop_idu_part)*SUMPRODUCT(Population!$BB185:$BN185,'By group'!$BB$27:$BN$27)*(1-prop_idu_male)/SUMPRODUCT(Population!$B185:$N185,'By group'!$B$27:$N$27))*Probability!Q185*'By group'!$B$24*'By group'!Q$23+(1-prop_idu_part)*SUMPRODUCT(Population!$BB185:$BN185,'By group'!$BB$27:$BN$27)*(1-prop_idu_male)/SUMPRODUCT(Population!$B185:$N185,'By group'!$B$27:$N$27)*Probability!BD185*'By group'!$B$24*'By group'!BD$23+Probability!AD185*Population!$DE185*(1-'By group'!AD$28*cond_eff)*'By group'!AD$23*prop_sw_use)*(1-Population!$DG185*circ_eff)</f>
        <v>3.3895177345576841E-3</v>
      </c>
      <c r="E185" s="191">
        <f>((1-(1-prop_idu_part)*SUMPRODUCT(Population!$BB185:$BN185,'By group'!$BB$27:$BN$27)*(1-prop_idu_male)/SUMPRODUCT(Population!$B185:$N185,'By group'!$B$27:$N$27))*Probability!R185*'By group'!$B$24*'By group'!R$23+(1-prop_idu_part)*SUMPRODUCT(Population!$BB185:$BN185,'By group'!$BB$27:$BN$27)*(1-prop_idu_male)/SUMPRODUCT(Population!$B185:$N185,'By group'!$B$27:$N$27)*Probability!BE185*'By group'!$B$24*'By group'!BE$23+Probability!AE185*Population!$DE185*(1-'By group'!AE$28*cond_eff)*'By group'!AE$23*prop_sw_use)*(1-Population!$DG185*circ_eff)</f>
        <v>3.9441229276610127E-3</v>
      </c>
      <c r="F185" s="191">
        <f>((1-(1-prop_idu_part)*SUMPRODUCT(Population!$BB185:$BN185,'By group'!$BB$27:$BN$27)*(1-prop_idu_male)/SUMPRODUCT(Population!$B185:$N185,'By group'!$B$27:$N$27))*Probability!S185*'By group'!$B$24*'By group'!S$23+(1-prop_idu_part)*SUMPRODUCT(Population!$BB185:$BN185,'By group'!$BB$27:$BN$27)*(1-prop_idu_male)/SUMPRODUCT(Population!$B185:$N185,'By group'!$B$27:$N$27)*Probability!BF185*'By group'!$B$24*'By group'!BF$23+Probability!AF185*Population!$DE185*(1-'By group'!AF$28*cond_eff)*'By group'!AF$23*prop_sw_use)*(1-Population!$DG185*circ_eff)</f>
        <v>2.1044334422749972E-3</v>
      </c>
      <c r="G185" s="191">
        <f>((1-(1-prop_idu_part)*SUMPRODUCT(Population!$BB185:$BN185,'By group'!$BB$27:$BN$27)*(1-prop_idu_male)/SUMPRODUCT(Population!$B185:$N185,'By group'!$B$27:$N$27))*Probability!T185*'By group'!$B$24*'By group'!T$23+(1-prop_idu_part)*SUMPRODUCT(Population!$BB185:$BN185,'By group'!$BB$27:$BN$27)*(1-prop_idu_male)/SUMPRODUCT(Population!$B185:$N185,'By group'!$B$27:$N$27)*Probability!BG185*'By group'!$B$24*'By group'!BG$23+Probability!AG185*Population!$DE185*(1-'By group'!AG$28*cond_eff)*'By group'!AG$23*prop_sw_use)*(1-Population!$DG185*circ_eff)</f>
        <v>1.2656078045047208E-3</v>
      </c>
      <c r="H185" s="191">
        <f>((1-(1-prop_idu_part)*SUMPRODUCT(Population!$BB185:$BN185,'By group'!$BB$27:$BN$27)*(1-prop_idu_male)/SUMPRODUCT(Population!$B185:$N185,'By group'!$B$27:$N$27))*Probability!U185*'By group'!$B$24*'By group'!U$23+(1-prop_idu_part)*SUMPRODUCT(Population!$BB185:$BN185,'By group'!$BB$27:$BN$27)*(1-prop_idu_male)/SUMPRODUCT(Population!$B185:$N185,'By group'!$B$27:$N$27)*Probability!BH185*'By group'!$B$24*'By group'!BH$23+Probability!AH185*Population!$DE185*(1-'By group'!AH$28*cond_eff)*'By group'!AH$23*prop_sw_use)*(1-Population!$DG185*circ_eff)</f>
        <v>1.0699034833565064E-3</v>
      </c>
      <c r="I185" s="191">
        <f>((1-(1-prop_idu_part)*SUMPRODUCT(Population!$BB185:$BN185,'By group'!$BB$27:$BN$27)*(1-prop_idu_male)/SUMPRODUCT(Population!$B185:$N185,'By group'!$B$27:$N$27))*Probability!V185*'By group'!$B$24*'By group'!V$23+(1-prop_idu_part)*SUMPRODUCT(Population!$BB185:$BN185,'By group'!$BB$27:$BN$27)*(1-prop_idu_male)/SUMPRODUCT(Population!$B185:$N185,'By group'!$B$27:$N$27)*Probability!BI185*'By group'!$B$24*'By group'!BI$23+Probability!AI185*Population!$DE185*(1-'By group'!AI$28*cond_eff)*'By group'!AI$23*prop_sw_use)*(1-Population!$DG185*circ_eff)</f>
        <v>0</v>
      </c>
      <c r="J185" s="191">
        <f>((1-(1-prop_idu_part)*SUMPRODUCT(Population!$BB185:$BN185,'By group'!$BB$27:$BN$27)*(1-prop_idu_male)/SUMPRODUCT(Population!$B185:$N185,'By group'!$B$27:$N$27))*Probability!W185*'By group'!$B$24*'By group'!W$23+(1-prop_idu_part)*SUMPRODUCT(Population!$BB185:$BN185,'By group'!$BB$27:$BN$27)*(1-prop_idu_male)/SUMPRODUCT(Population!$B185:$N185,'By group'!$B$27:$N$27)*Probability!BJ185*'By group'!$B$24*'By group'!BJ$23+Probability!AJ185*Population!$DE185*(1-'By group'!AJ$28*cond_eff)*'By group'!AJ$23*prop_sw_use)*(1-Population!$DG185*circ_eff)</f>
        <v>0</v>
      </c>
      <c r="K185" s="191">
        <f>((1-(1-prop_idu_part)*SUMPRODUCT(Population!$BB185:$BN185,'By group'!$BB$27:$BN$27)*(1-prop_idu_male)/SUMPRODUCT(Population!$B185:$N185,'By group'!$B$27:$N$27))*Probability!X185*'By group'!$B$24*'By group'!X$23+(1-prop_idu_part)*SUMPRODUCT(Population!$BB185:$BN185,'By group'!$BB$27:$BN$27)*(1-prop_idu_male)/SUMPRODUCT(Population!$B185:$N185,'By group'!$B$27:$N$27)*Probability!BK185*'By group'!$B$24*'By group'!BK$23+Probability!AK185*Population!$DE185*(1-'By group'!AK$28*cond_eff)*'By group'!AK$23*prop_sw_use)*(1-Population!$DG185*circ_eff)</f>
        <v>0</v>
      </c>
      <c r="L185" s="191">
        <f>((1-(1-prop_idu_part)*SUMPRODUCT(Population!$BB185:$BN185,'By group'!$BB$27:$BN$27)*(1-prop_idu_male)/SUMPRODUCT(Population!$B185:$N185,'By group'!$B$27:$N$27))*Probability!Y185*'By group'!$B$24*'By group'!Y$23+(1-prop_idu_part)*SUMPRODUCT(Population!$BB185:$BN185,'By group'!$BB$27:$BN$27)*(1-prop_idu_male)/SUMPRODUCT(Population!$B185:$N185,'By group'!$B$27:$N$27)*Probability!BL185*'By group'!$B$24*'By group'!BL$23+Probability!AL185*Population!$DE185*(1-'By group'!AL$28*cond_eff)*'By group'!AL$23*prop_sw_use)*(1-Population!$DG185*circ_eff)</f>
        <v>3.5855795001819606E-5</v>
      </c>
      <c r="M185" s="191">
        <f>((1-(1-prop_idu_part)*SUMPRODUCT(Population!$BB185:$BN185,'By group'!$BB$27:$BN$27)*(1-prop_idu_male)/SUMPRODUCT(Population!$B185:$N185,'By group'!$B$27:$N$27))*Probability!Z185*'By group'!$B$24*'By group'!Z$23+(1-prop_idu_part)*SUMPRODUCT(Population!$BB185:$BN185,'By group'!$BB$27:$BN$27)*(1-prop_idu_male)/SUMPRODUCT(Population!$B185:$N185,'By group'!$B$27:$N$27)*Probability!BM185*'By group'!$B$24*'By group'!BM$23+Probability!AM185*Population!$DE185*(1-'By group'!AM$28*cond_eff)*'By group'!AM$23*prop_sw_use)*(1-Population!$DG185*circ_eff)</f>
        <v>5.5928711602235508E-5</v>
      </c>
      <c r="N185" s="191">
        <f>((1-(1-prop_idu_part)*SUMPRODUCT(Population!$BB185:$BN185,'By group'!$BB$27:$BN$27)*(1-prop_idu_male)/SUMPRODUCT(Population!$B185:$N185,'By group'!$B$27:$N$27))*Probability!AA185*'By group'!$B$24*'By group'!AA$23+(1-prop_idu_part)*SUMPRODUCT(Population!$BB185:$BN185,'By group'!$BB$27:$BN$27)*(1-prop_idu_male)/SUMPRODUCT(Population!$B185:$N185,'By group'!$B$27:$N$27)*Probability!BN185*'By group'!$B$24*'By group'!BN$23+Probability!AN185*Population!$DE185*(1-'By group'!AN$28*cond_eff)*'By group'!AN$23*prop_sw_use)*(1-Population!$DG185*circ_eff)</f>
        <v>4.4932716220411513E-5</v>
      </c>
      <c r="O185" s="190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group'!$BB$27:$BN$27)*prop_idu_male))*Probability!B185*Population!$DC185*(1-'By group'!O$28*'By group'!O$29)*'By group'!B$23+(1-prop_idu_part)*SUMPRODUCT(Population!$BB185:$BN185,'By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group'!$BB$27:$BN$27)*prop_idu_male)*Probability!BB185*Population!$DD185*(1-'By group'!BB$28*'By group'!BB$29)*'By group'!BB$23</f>
        <v>0</v>
      </c>
      <c r="P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group'!$BB$27:$BN$27)*prop_idu_male))*Probability!C185*Population!$DC185*(1-'By group'!P$28*'By group'!P$29)*'By group'!C$23+(1-prop_idu_part)*SUMPRODUCT(Population!$BB185:$BN185,'By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group'!$BB$27:$BN$27)*prop_idu_male)*Probability!BC185*Population!$DD185*(1-'By group'!BC$28*'By group'!BC$29)*'By group'!BC$23</f>
        <v>1.0727313889687695E-3</v>
      </c>
      <c r="Q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group'!$BB$27:$BN$27)*prop_idu_male))*Probability!D185*Population!$DC185*(1-'By group'!Q$28*'By group'!Q$29)*'By group'!D$23+(1-prop_idu_part)*SUMPRODUCT(Population!$BB185:$BN185,'By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group'!$BB$27:$BN$27)*prop_idu_male)*Probability!BD185*Population!$DD185*(1-'By group'!BD$28*'By group'!BD$29)*'By group'!BD$23</f>
        <v>1.5644571642967565E-3</v>
      </c>
      <c r="R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group'!$BB$27:$BN$27)*prop_idu_male))*Probability!E185*Population!$DC185*(1-'By group'!R$28*'By group'!R$29)*'By group'!E$23+(1-prop_idu_part)*SUMPRODUCT(Population!$BB185:$BN185,'By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group'!$BB$27:$BN$27)*prop_idu_male)*Probability!BE185*Population!$DD185*(1-'By group'!BE$28*'By group'!BE$29)*'By group'!BE$23</f>
        <v>1.8118607016722943E-3</v>
      </c>
      <c r="S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group'!$BB$27:$BN$27)*prop_idu_male))*Probability!F185*Population!$DC185*(1-'By group'!S$28*'By group'!S$29)*'By group'!F$23+(1-prop_idu_part)*SUMPRODUCT(Population!$BB185:$BN185,'By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group'!$BB$27:$BN$27)*prop_idu_male)*Probability!BF185*Population!$DD185*(1-'By group'!BF$28*'By group'!BF$29)*'By group'!BF$23</f>
        <v>9.6326256463736724E-4</v>
      </c>
      <c r="T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group'!$BB$27:$BN$27)*prop_idu_male))*Probability!G185*Population!$DC185*(1-'By group'!T$28*'By group'!T$29)*'By group'!G$23+(1-prop_idu_part)*SUMPRODUCT(Population!$BB185:$BN185,'By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group'!$BB$27:$BN$27)*prop_idu_male)*Probability!BG185*Population!$DD185*(1-'By group'!BG$28*'By group'!BG$29)*'By group'!BG$23</f>
        <v>5.7779584555310137E-4</v>
      </c>
      <c r="U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group'!$BB$27:$BN$27)*prop_idu_male))*Probability!H185*Population!$DC185*(1-'By group'!U$28*'By group'!U$29)*'By group'!H$23+(1-prop_idu_part)*SUMPRODUCT(Population!$BB185:$BN185,'By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group'!$BB$27:$BN$27)*prop_idu_male)*Probability!BH185*Population!$DD185*(1-'By group'!BH$28*'By group'!BH$29)*'By group'!BH$23</f>
        <v>4.8619551586595431E-4</v>
      </c>
      <c r="V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group'!$BB$27:$BN$27)*prop_idu_male))*Probability!I185*Population!$DC185*(1-'By group'!V$28*'By group'!V$29)*'By group'!I$23+(1-prop_idu_part)*SUMPRODUCT(Population!$BB185:$BN185,'By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group'!$BB$27:$BN$27)*prop_idu_male)*Probability!BI185*Population!$DD185*(1-'By group'!BI$28*'By group'!BI$29)*'By group'!BI$23</f>
        <v>0</v>
      </c>
      <c r="W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group'!$BB$27:$BN$27)*prop_idu_male))*Probability!J185*Population!$DC185*(1-'By group'!W$28*'By group'!W$29)*'By group'!J$23+(1-prop_idu_part)*SUMPRODUCT(Population!$BB185:$BN185,'By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group'!$BB$27:$BN$27)*prop_idu_male)*Probability!BJ185*Population!$DD185*(1-'By group'!BJ$28*'By group'!BJ$29)*'By group'!BJ$23</f>
        <v>0</v>
      </c>
      <c r="X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group'!$BB$27:$BN$27)*prop_idu_male))*Probability!K185*Population!$DC185*(1-'By group'!X$28*'By group'!X$29)*'By group'!K$23+(1-prop_idu_part)*SUMPRODUCT(Population!$BB185:$BN185,'By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group'!$BB$27:$BN$27)*prop_idu_male)*Probability!BK185*Population!$DD185*(1-'By group'!BK$28*'By group'!BK$29)*'By group'!BK$23</f>
        <v>0</v>
      </c>
      <c r="Y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group'!$BB$27:$BN$27)*prop_idu_male))*Probability!L185*Population!$DC185*(1-'By group'!Y$28*'By group'!Y$29)*'By group'!L$23+(1-prop_idu_part)*SUMPRODUCT(Population!$BB185:$BN185,'By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group'!$BB$27:$BN$27)*prop_idu_male)*Probability!BL185*Population!$DD185*(1-'By group'!BL$28*'By group'!BL$29)*'By group'!BL$23</f>
        <v>1.6287626904715939E-5</v>
      </c>
      <c r="Z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group'!$BB$27:$BN$27)*prop_idu_male))*Probability!M185*Population!$DC185*(1-'By group'!Z$28*'By group'!Z$29)*'By group'!M$23+(1-prop_idu_part)*SUMPRODUCT(Population!$BB185:$BN185,'By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group'!$BB$27:$BN$27)*prop_idu_male)*Probability!BM185*Population!$DD185*(1-'By group'!BM$28*'By group'!BM$29)*'By group'!BM$23</f>
        <v>2.5272667337358894E-5</v>
      </c>
      <c r="AA185" s="191">
        <f>(1-(1-prop_idu_part)*SUMPRODUCT(Population!$BB185:$BN185,'By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group'!$BB$27:$BN$27)*prop_idu_male))*Probability!N185*Population!$DC185*(1-'By group'!AA$28*'By group'!AA$29)*'By group'!N$23+(1-prop_idu_part)*SUMPRODUCT(Population!$BB185:$BN185,'By group'!$BB$27:$BN$27)*prop_idu_male/(SUMPRODUCT(Population!$B185:$N185,'By group'!$B$27:$N$27)-(1-prop_idu_part)*SUMPRODUCT(Population!$BB185:$BN185,'By group'!$BB$27:$BN$27)*(1-prop_idu_male)+(1-prop_idu_part)*SUMPRODUCT(Population!$BB185:$BN185,'By group'!$BB$27:$BN$27)*prop_idu_male)*Probability!BN185*Population!$DD185*(1-'By group'!BN$28*'By group'!BN$29)*'By group'!BN$23</f>
        <v>2.0178214877996048E-5</v>
      </c>
      <c r="AB185" s="229">
        <f>Probability!B185*'By group'!$AB$24*'By group'!B$23</f>
        <v>0</v>
      </c>
      <c r="AC185" s="229">
        <f>Probability!C185*'By group'!$AB$24*'By group'!C$23</f>
        <v>5.0190276635963683E-2</v>
      </c>
      <c r="AD185" s="229">
        <f>Probability!D185*'By group'!$AB$24*'By group'!D$23</f>
        <v>7.3198912526742016E-2</v>
      </c>
      <c r="AE185" s="229">
        <f>Probability!E185*'By group'!$AB$24*'By group'!E$23</f>
        <v>8.4777745410745148E-2</v>
      </c>
      <c r="AF185" s="229">
        <f>Probability!F185*'By group'!$AB$24*'By group'!F$23</f>
        <v>4.5072670923771832E-2</v>
      </c>
      <c r="AG185" s="229">
        <f>Probability!G185*'By group'!$AB$24*'By group'!G$23</f>
        <v>2.7036529552000962E-2</v>
      </c>
      <c r="AH185" s="229">
        <f>Probability!H185*'By group'!$AB$24*'By group'!H$23</f>
        <v>2.2750999674740223E-2</v>
      </c>
      <c r="AI185" s="229">
        <f>Probability!I185*'By group'!$AB$24*'By group'!I$23</f>
        <v>0</v>
      </c>
      <c r="AJ185" s="229">
        <f>Probability!J185*'By group'!$AB$24*'By group'!J$23</f>
        <v>0</v>
      </c>
      <c r="AK185" s="229">
        <f>Probability!K185*'By group'!$AB$24*'By group'!K$23</f>
        <v>0</v>
      </c>
      <c r="AL185" s="229">
        <f>Probability!L185*'By group'!$AB$24*'By group'!L$23</f>
        <v>7.6216381396872885E-4</v>
      </c>
      <c r="AM185" s="229">
        <f>Probability!M185*'By group'!$AB$24*'By group'!M$23</f>
        <v>1.18264744421503E-3</v>
      </c>
      <c r="AN185" s="229">
        <f>Probability!N185*'By group'!$AB$24*'By group'!N$23</f>
        <v>9.4428152583753285E-4</v>
      </c>
      <c r="AO185" s="40">
        <f>Probability!AO185*'By group'!$AO$24*'By group'!AO$23</f>
        <v>0</v>
      </c>
      <c r="AP185" s="42">
        <f>Probability!AP185*'By group'!$AO$24*'By group'!AP$23</f>
        <v>6.9165107748311097E-3</v>
      </c>
      <c r="AQ185" s="42">
        <f>Probability!AQ185*'By group'!$AO$24*'By group'!AQ$23</f>
        <v>1.0087018857252215E-2</v>
      </c>
      <c r="AR185" s="42">
        <f>Probability!AR185*'By group'!$AO$24*'By group'!AR$23</f>
        <v>1.1681488087179306E-2</v>
      </c>
      <c r="AS185" s="42">
        <f>Probability!AS185*'By group'!$AO$24*'By group'!AS$23</f>
        <v>6.2097492354700077E-3</v>
      </c>
      <c r="AT185" s="42">
        <f>Probability!AT185*'By group'!$AO$24*'By group'!AT$23</f>
        <v>3.7243531319675455E-3</v>
      </c>
      <c r="AU185" s="42">
        <f>Probability!AU185*'By group'!$AO$24*'By group'!AU$23</f>
        <v>3.1327859515132188E-3</v>
      </c>
      <c r="AV185" s="42">
        <f>Probability!AV185*'By group'!$AO$24*'By group'!AV$23</f>
        <v>0</v>
      </c>
      <c r="AW185" s="42">
        <f>Probability!AW185*'By group'!$AO$24*'By group'!AW$23</f>
        <v>0</v>
      </c>
      <c r="AX185" s="42">
        <f>Probability!AX185*'By group'!$AO$24*'By group'!AX$23</f>
        <v>0</v>
      </c>
      <c r="AY185" s="42">
        <f>Probability!AY185*'By group'!$AO$24*'By group'!AY$23</f>
        <v>1.0494739660301487E-4</v>
      </c>
      <c r="AZ185" s="42">
        <f>Probability!AZ185*'By group'!$AO$24*'By group'!AZ$23</f>
        <v>1.6274739144326469E-4</v>
      </c>
      <c r="BA185" s="43">
        <f>Probability!BA185*'By group'!$AO$24*'By group'!BA$23</f>
        <v>1.2979341622081737E-4</v>
      </c>
      <c r="BB185" s="191">
        <f>prop_idu_part*Probability!BB185*'By group'!$BB$24*'By group'!BB$23+Probability!BB185*'By group'!$BB$30*'By group'!BB$31</f>
        <v>0</v>
      </c>
      <c r="BC185" s="191">
        <f>prop_idu_part*Probability!BC185*'By group'!$BB$24*'By group'!BC$23+Probability!BC185*'By group'!$BB$30*'By group'!BC$31</f>
        <v>5.8638354834274514E-2</v>
      </c>
      <c r="BD185" s="191">
        <f>prop_idu_part*Probability!BD185*'By group'!$BB$24*'By group'!BD$23+Probability!BD185*'By group'!$BB$30*'By group'!BD$31</f>
        <v>0.13716337618092567</v>
      </c>
      <c r="BE185" s="191">
        <f>prop_idu_part*Probability!BE185*'By group'!$BB$24*'By group'!BE$23+Probability!BE185*'By group'!$BB$30*'By group'!BE$31</f>
        <v>0.13421144608681759</v>
      </c>
      <c r="BF185" s="191">
        <f>prop_idu_part*Probability!BF185*'By group'!$BB$24*'By group'!BF$23+Probability!BF185*'By group'!$BB$30*'By group'!BF$31</f>
        <v>4.387561368012069E-2</v>
      </c>
      <c r="BG185" s="191">
        <f>prop_idu_part*Probability!BG185*'By group'!$BB$24*'By group'!BG$23+Probability!BG185*'By group'!$BB$30*'By group'!BG$31</f>
        <v>1.3400043377524203E-2</v>
      </c>
      <c r="BH185" s="191">
        <f>prop_idu_part*Probability!BH185*'By group'!$BB$24*'By group'!BH$23+Probability!BH185*'By group'!$BB$30*'By group'!BH$31</f>
        <v>1.0512020932553715E-2</v>
      </c>
      <c r="BI185" s="191">
        <f>prop_idu_part*Probability!BI185*'By group'!$BB$24*'By group'!BI$23+Probability!BI185*'By group'!$BB$30*'By group'!BI$31</f>
        <v>0</v>
      </c>
      <c r="BJ185" s="191">
        <f>prop_idu_part*Probability!BJ185*'By group'!$BB$24*'By group'!BJ$23+Probability!BJ185*'By group'!$BB$30*'By group'!BJ$31</f>
        <v>0</v>
      </c>
      <c r="BK185" s="191">
        <f>prop_idu_part*Probability!BK185*'By group'!$BB$24*'By group'!BK$23+Probability!BK185*'By group'!$BB$30*'By group'!BK$31</f>
        <v>0</v>
      </c>
      <c r="BL185" s="191">
        <f>prop_idu_part*Probability!BL185*'By group'!$BB$24*'By group'!BL$23+Probability!BL185*'By group'!$BB$30*'By group'!BL$31</f>
        <v>4.7687852955001419E-3</v>
      </c>
      <c r="BM185" s="191">
        <f>prop_idu_part*Probability!BM185*'By group'!$BB$24*'By group'!BM$23+Probability!BM185*'By group'!$BB$30*'By group'!BM$31</f>
        <v>2.3844224750070304E-3</v>
      </c>
      <c r="BN185" s="192">
        <f>prop_idu_part*Probability!BN185*'By group'!$BB$24*'By group'!BN$23+Probability!BN185*'By group'!$BB$30*'By group'!BN$31</f>
        <v>1.735403891286643E-3</v>
      </c>
    </row>
    <row r="186" spans="1:66" x14ac:dyDescent="0.25">
      <c r="A186">
        <f t="shared" si="2"/>
        <v>91</v>
      </c>
      <c r="B186" s="190">
        <f>((1-(1-prop_idu_part)*SUMPRODUCT(Population!$BB186:$BN186,'By group'!$BB$27:$BN$27)*(1-prop_idu_male)/SUMPRODUCT(Population!$B186:$N186,'By group'!$B$27:$N$27))*Probability!O186*'By group'!$B$24*'By group'!O$23+(1-prop_idu_part)*SUMPRODUCT(Population!$BB186:$BN186,'By group'!$BB$27:$BN$27)*(1-prop_idu_male)/SUMPRODUCT(Population!$B186:$N186,'By group'!$B$27:$N$27)*Probability!BB186*'By group'!$B$24*'By group'!BB$23+Probability!AB186*Population!$DE186*(1-'By group'!AB$28*cond_eff)*'By group'!AB$23*prop_sw_use)*(1-Population!$DG186*circ_eff)</f>
        <v>0</v>
      </c>
      <c r="C186" s="191">
        <f>((1-(1-prop_idu_part)*SUMPRODUCT(Population!$BB186:$BN186,'By group'!$BB$27:$BN$27)*(1-prop_idu_male)/SUMPRODUCT(Population!$B186:$N186,'By group'!$B$27:$N$27))*Probability!P186*'By group'!$B$24*'By group'!P$23+(1-prop_idu_part)*SUMPRODUCT(Population!$BB186:$BN186,'By group'!$BB$27:$BN$27)*(1-prop_idu_male)/SUMPRODUCT(Population!$B186:$N186,'By group'!$B$27:$N$27)*Probability!BC186*'By group'!$B$24*'By group'!BC$23+Probability!AC186*Population!$DE186*(1-'By group'!AC$28*cond_eff)*'By group'!AC$23*prop_sw_use)*(1-Population!$DG186*circ_eff)</f>
        <v>2.3163585091116302E-3</v>
      </c>
      <c r="D186" s="191">
        <f>((1-(1-prop_idu_part)*SUMPRODUCT(Population!$BB186:$BN186,'By group'!$BB$27:$BN$27)*(1-prop_idu_male)/SUMPRODUCT(Population!$B186:$N186,'By group'!$B$27:$N$27))*Probability!Q186*'By group'!$B$24*'By group'!Q$23+(1-prop_idu_part)*SUMPRODUCT(Population!$BB186:$BN186,'By group'!$BB$27:$BN$27)*(1-prop_idu_male)/SUMPRODUCT(Population!$B186:$N186,'By group'!$B$27:$N$27)*Probability!BD186*'By group'!$B$24*'By group'!BD$23+Probability!AD186*Population!$DE186*(1-'By group'!AD$28*cond_eff)*'By group'!AD$23*prop_sw_use)*(1-Population!$DG186*circ_eff)</f>
        <v>3.3895400989460141E-3</v>
      </c>
      <c r="E186" s="191">
        <f>((1-(1-prop_idu_part)*SUMPRODUCT(Population!$BB186:$BN186,'By group'!$BB$27:$BN$27)*(1-prop_idu_male)/SUMPRODUCT(Population!$B186:$N186,'By group'!$B$27:$N$27))*Probability!R186*'By group'!$B$24*'By group'!R$23+(1-prop_idu_part)*SUMPRODUCT(Population!$BB186:$BN186,'By group'!$BB$27:$BN$27)*(1-prop_idu_male)/SUMPRODUCT(Population!$B186:$N186,'By group'!$B$27:$N$27)*Probability!BE186*'By group'!$B$24*'By group'!BE$23+Probability!AE186*Population!$DE186*(1-'By group'!AE$28*cond_eff)*'By group'!AE$23*prop_sw_use)*(1-Population!$DG186*circ_eff)</f>
        <v>3.9441559618149189E-3</v>
      </c>
      <c r="F186" s="191">
        <f>((1-(1-prop_idu_part)*SUMPRODUCT(Population!$BB186:$BN186,'By group'!$BB$27:$BN$27)*(1-prop_idu_male)/SUMPRODUCT(Population!$B186:$N186,'By group'!$B$27:$N$27))*Probability!S186*'By group'!$B$24*'By group'!S$23+(1-prop_idu_part)*SUMPRODUCT(Population!$BB186:$BN186,'By group'!$BB$27:$BN$27)*(1-prop_idu_male)/SUMPRODUCT(Population!$B186:$N186,'By group'!$B$27:$N$27)*Probability!BF186*'By group'!$B$24*'By group'!BF$23+Probability!AF186*Population!$DE186*(1-'By group'!AF$28*cond_eff)*'By group'!AF$23*prop_sw_use)*(1-Population!$DG186*circ_eff)</f>
        <v>2.104454340590322E-3</v>
      </c>
      <c r="G186" s="191">
        <f>((1-(1-prop_idu_part)*SUMPRODUCT(Population!$BB186:$BN186,'By group'!$BB$27:$BN$27)*(1-prop_idu_male)/SUMPRODUCT(Population!$B186:$N186,'By group'!$B$27:$N$27))*Probability!T186*'By group'!$B$24*'By group'!T$23+(1-prop_idu_part)*SUMPRODUCT(Population!$BB186:$BN186,'By group'!$BB$27:$BN$27)*(1-prop_idu_male)/SUMPRODUCT(Population!$B186:$N186,'By group'!$B$27:$N$27)*Probability!BG186*'By group'!$B$24*'By group'!BG$23+Probability!AG186*Population!$DE186*(1-'By group'!AG$28*cond_eff)*'By group'!AG$23*prop_sw_use)*(1-Population!$DG186*circ_eff)</f>
        <v>1.2656220108819814E-3</v>
      </c>
      <c r="H186" s="191">
        <f>((1-(1-prop_idu_part)*SUMPRODUCT(Population!$BB186:$BN186,'By group'!$BB$27:$BN$27)*(1-prop_idu_male)/SUMPRODUCT(Population!$B186:$N186,'By group'!$B$27:$N$27))*Probability!U186*'By group'!$B$24*'By group'!U$23+(1-prop_idu_part)*SUMPRODUCT(Population!$BB186:$BN186,'By group'!$BB$27:$BN$27)*(1-prop_idu_male)/SUMPRODUCT(Population!$B186:$N186,'By group'!$B$27:$N$27)*Probability!BH186*'By group'!$B$24*'By group'!BH$23+Probability!AH186*Population!$DE186*(1-'By group'!AH$28*cond_eff)*'By group'!AH$23*prop_sw_use)*(1-Population!$DG186*circ_eff)</f>
        <v>1.0699184590512367E-3</v>
      </c>
      <c r="I186" s="191">
        <f>((1-(1-prop_idu_part)*SUMPRODUCT(Population!$BB186:$BN186,'By group'!$BB$27:$BN$27)*(1-prop_idu_male)/SUMPRODUCT(Population!$B186:$N186,'By group'!$B$27:$N$27))*Probability!V186*'By group'!$B$24*'By group'!V$23+(1-prop_idu_part)*SUMPRODUCT(Population!$BB186:$BN186,'By group'!$BB$27:$BN$27)*(1-prop_idu_male)/SUMPRODUCT(Population!$B186:$N186,'By group'!$B$27:$N$27)*Probability!BI186*'By group'!$B$24*'By group'!BI$23+Probability!AI186*Population!$DE186*(1-'By group'!AI$28*cond_eff)*'By group'!AI$23*prop_sw_use)*(1-Population!$DG186*circ_eff)</f>
        <v>0</v>
      </c>
      <c r="J186" s="191">
        <f>((1-(1-prop_idu_part)*SUMPRODUCT(Population!$BB186:$BN186,'By group'!$BB$27:$BN$27)*(1-prop_idu_male)/SUMPRODUCT(Population!$B186:$N186,'By group'!$B$27:$N$27))*Probability!W186*'By group'!$B$24*'By group'!W$23+(1-prop_idu_part)*SUMPRODUCT(Population!$BB186:$BN186,'By group'!$BB$27:$BN$27)*(1-prop_idu_male)/SUMPRODUCT(Population!$B186:$N186,'By group'!$B$27:$N$27)*Probability!BJ186*'By group'!$B$24*'By group'!BJ$23+Probability!AJ186*Population!$DE186*(1-'By group'!AJ$28*cond_eff)*'By group'!AJ$23*prop_sw_use)*(1-Population!$DG186*circ_eff)</f>
        <v>0</v>
      </c>
      <c r="K186" s="191">
        <f>((1-(1-prop_idu_part)*SUMPRODUCT(Population!$BB186:$BN186,'By group'!$BB$27:$BN$27)*(1-prop_idu_male)/SUMPRODUCT(Population!$B186:$N186,'By group'!$B$27:$N$27))*Probability!X186*'By group'!$B$24*'By group'!X$23+(1-prop_idu_part)*SUMPRODUCT(Population!$BB186:$BN186,'By group'!$BB$27:$BN$27)*(1-prop_idu_male)/SUMPRODUCT(Population!$B186:$N186,'By group'!$B$27:$N$27)*Probability!BK186*'By group'!$B$24*'By group'!BK$23+Probability!AK186*Population!$DE186*(1-'By group'!AK$28*cond_eff)*'By group'!AK$23*prop_sw_use)*(1-Population!$DG186*circ_eff)</f>
        <v>0</v>
      </c>
      <c r="L186" s="191">
        <f>((1-(1-prop_idu_part)*SUMPRODUCT(Population!$BB186:$BN186,'By group'!$BB$27:$BN$27)*(1-prop_idu_male)/SUMPRODUCT(Population!$B186:$N186,'By group'!$B$27:$N$27))*Probability!Y186*'By group'!$B$24*'By group'!Y$23+(1-prop_idu_part)*SUMPRODUCT(Population!$BB186:$BN186,'By group'!$BB$27:$BN$27)*(1-prop_idu_male)/SUMPRODUCT(Population!$B186:$N186,'By group'!$B$27:$N$27)*Probability!BL186*'By group'!$B$24*'By group'!BL$23+Probability!AL186*Population!$DE186*(1-'By group'!AL$28*cond_eff)*'By group'!AL$23*prop_sw_use)*(1-Population!$DG186*circ_eff)</f>
        <v>3.5856303673119877E-5</v>
      </c>
      <c r="M186" s="191">
        <f>((1-(1-prop_idu_part)*SUMPRODUCT(Population!$BB186:$BN186,'By group'!$BB$27:$BN$27)*(1-prop_idu_male)/SUMPRODUCT(Population!$B186:$N186,'By group'!$B$27:$N$27))*Probability!Z186*'By group'!$B$24*'By group'!Z$23+(1-prop_idu_part)*SUMPRODUCT(Population!$BB186:$BN186,'By group'!$BB$27:$BN$27)*(1-prop_idu_male)/SUMPRODUCT(Population!$B186:$N186,'By group'!$B$27:$N$27)*Probability!BM186*'By group'!$B$24*'By group'!BM$23+Probability!AM186*Population!$DE186*(1-'By group'!AM$28*cond_eff)*'By group'!AM$23*prop_sw_use)*(1-Population!$DG186*circ_eff)</f>
        <v>5.5929712226059203E-5</v>
      </c>
      <c r="N186" s="191">
        <f>((1-(1-prop_idu_part)*SUMPRODUCT(Population!$BB186:$BN186,'By group'!$BB$27:$BN$27)*(1-prop_idu_male)/SUMPRODUCT(Population!$B186:$N186,'By group'!$B$27:$N$27))*Probability!AA186*'By group'!$B$24*'By group'!AA$23+(1-prop_idu_part)*SUMPRODUCT(Population!$BB186:$BN186,'By group'!$BB$27:$BN$27)*(1-prop_idu_male)/SUMPRODUCT(Population!$B186:$N186,'By group'!$B$27:$N$27)*Probability!BN186*'By group'!$B$24*'By group'!BN$23+Probability!AN186*Population!$DE186*(1-'By group'!AN$28*cond_eff)*'By group'!AN$23*prop_sw_use)*(1-Population!$DG186*circ_eff)</f>
        <v>4.4933778768084916E-5</v>
      </c>
      <c r="O186" s="190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group'!$BB$27:$BN$27)*prop_idu_male))*Probability!B186*Population!$DC186*(1-'By group'!O$28*'By group'!O$29)*'By group'!B$23+(1-prop_idu_part)*SUMPRODUCT(Population!$BB186:$BN186,'By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group'!$BB$27:$BN$27)*prop_idu_male)*Probability!BB186*Population!$DD186*(1-'By group'!BB$28*'By group'!BB$29)*'By group'!BB$23</f>
        <v>0</v>
      </c>
      <c r="P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group'!$BB$27:$BN$27)*prop_idu_male))*Probability!C186*Population!$DC186*(1-'By group'!P$28*'By group'!P$29)*'By group'!C$23+(1-prop_idu_part)*SUMPRODUCT(Population!$BB186:$BN186,'By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group'!$BB$27:$BN$27)*prop_idu_male)*Probability!BC186*Population!$DD186*(1-'By group'!BC$28*'By group'!BC$29)*'By group'!BC$23</f>
        <v>1.0727373136497163E-3</v>
      </c>
      <c r="Q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group'!$BB$27:$BN$27)*prop_idu_male))*Probability!D186*Population!$DC186*(1-'By group'!Q$28*'By group'!Q$29)*'By group'!D$23+(1-prop_idu_part)*SUMPRODUCT(Population!$BB186:$BN186,'By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group'!$BB$27:$BN$27)*prop_idu_male)*Probability!BD186*Population!$DD186*(1-'By group'!BD$28*'By group'!BD$29)*'By group'!BD$23</f>
        <v>1.5644676909974242E-3</v>
      </c>
      <c r="R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group'!$BB$27:$BN$27)*prop_idu_male))*Probability!E186*Population!$DC186*(1-'By group'!R$28*'By group'!R$29)*'By group'!E$23+(1-prop_idu_part)*SUMPRODUCT(Population!$BB186:$BN186,'By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group'!$BB$27:$BN$27)*prop_idu_male)*Probability!BE186*Population!$DD186*(1-'By group'!BE$28*'By group'!BE$29)*'By group'!BE$23</f>
        <v>1.8118764443229649E-3</v>
      </c>
      <c r="S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group'!$BB$27:$BN$27)*prop_idu_male))*Probability!F186*Population!$DC186*(1-'By group'!S$28*'By group'!S$29)*'By group'!F$23+(1-prop_idu_part)*SUMPRODUCT(Population!$BB186:$BN186,'By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group'!$BB$27:$BN$27)*prop_idu_male)*Probability!BF186*Population!$DD186*(1-'By group'!BF$28*'By group'!BF$29)*'By group'!BF$23</f>
        <v>9.6327257332434258E-4</v>
      </c>
      <c r="T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group'!$BB$27:$BN$27)*prop_idu_male))*Probability!G186*Population!$DC186*(1-'By group'!T$28*'By group'!T$29)*'By group'!G$23+(1-prop_idu_part)*SUMPRODUCT(Population!$BB186:$BN186,'By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group'!$BB$27:$BN$27)*prop_idu_male)*Probability!BG186*Population!$DD186*(1-'By group'!BG$28*'By group'!BG$29)*'By group'!BG$23</f>
        <v>5.7780265962190385E-4</v>
      </c>
      <c r="U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group'!$BB$27:$BN$27)*prop_idu_male))*Probability!H186*Population!$DC186*(1-'By group'!U$28*'By group'!U$29)*'By group'!H$23+(1-prop_idu_part)*SUMPRODUCT(Population!$BB186:$BN186,'By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group'!$BB$27:$BN$27)*prop_idu_male)*Probability!BH186*Population!$DD186*(1-'By group'!BH$28*'By group'!BH$29)*'By group'!BH$23</f>
        <v>4.8620269062656557E-4</v>
      </c>
      <c r="V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group'!$BB$27:$BN$27)*prop_idu_male))*Probability!I186*Population!$DC186*(1-'By group'!V$28*'By group'!V$29)*'By group'!I$23+(1-prop_idu_part)*SUMPRODUCT(Population!$BB186:$BN186,'By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group'!$BB$27:$BN$27)*prop_idu_male)*Probability!BI186*Population!$DD186*(1-'By group'!BI$28*'By group'!BI$29)*'By group'!BI$23</f>
        <v>0</v>
      </c>
      <c r="W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group'!$BB$27:$BN$27)*prop_idu_male))*Probability!J186*Population!$DC186*(1-'By group'!W$28*'By group'!W$29)*'By group'!J$23+(1-prop_idu_part)*SUMPRODUCT(Population!$BB186:$BN186,'By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group'!$BB$27:$BN$27)*prop_idu_male)*Probability!BJ186*Population!$DD186*(1-'By group'!BJ$28*'By group'!BJ$29)*'By group'!BJ$23</f>
        <v>0</v>
      </c>
      <c r="X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group'!$BB$27:$BN$27)*prop_idu_male))*Probability!K186*Population!$DC186*(1-'By group'!X$28*'By group'!X$29)*'By group'!K$23+(1-prop_idu_part)*SUMPRODUCT(Population!$BB186:$BN186,'By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group'!$BB$27:$BN$27)*prop_idu_male)*Probability!BK186*Population!$DD186*(1-'By group'!BK$28*'By group'!BK$29)*'By group'!BK$23</f>
        <v>0</v>
      </c>
      <c r="Y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group'!$BB$27:$BN$27)*prop_idu_male))*Probability!L186*Population!$DC186*(1-'By group'!Y$28*'By group'!Y$29)*'By group'!L$23+(1-prop_idu_part)*SUMPRODUCT(Population!$BB186:$BN186,'By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group'!$BB$27:$BN$27)*prop_idu_male)*Probability!BL186*Population!$DD186*(1-'By group'!BL$28*'By group'!BL$29)*'By group'!BL$23</f>
        <v>1.6287870730651103E-5</v>
      </c>
      <c r="Z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group'!$BB$27:$BN$27)*prop_idu_male))*Probability!M186*Population!$DC186*(1-'By group'!Z$28*'By group'!Z$29)*'By group'!M$23+(1-prop_idu_part)*SUMPRODUCT(Population!$BB186:$BN186,'By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group'!$BB$27:$BN$27)*prop_idu_male)*Probability!BM186*Population!$DD186*(1-'By group'!BM$28*'By group'!BM$29)*'By group'!BM$23</f>
        <v>2.5273145250151174E-5</v>
      </c>
      <c r="AA186" s="191">
        <f>(1-(1-prop_idu_part)*SUMPRODUCT(Population!$BB186:$BN186,'By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group'!$BB$27:$BN$27)*prop_idu_male))*Probability!N186*Population!$DC186*(1-'By group'!AA$28*'By group'!AA$29)*'By group'!N$23+(1-prop_idu_part)*SUMPRODUCT(Population!$BB186:$BN186,'By group'!$BB$27:$BN$27)*prop_idu_male/(SUMPRODUCT(Population!$B186:$N186,'By group'!$B$27:$N$27)-(1-prop_idu_part)*SUMPRODUCT(Population!$BB186:$BN186,'By group'!$BB$27:$BN$27)*(1-prop_idu_male)+(1-prop_idu_part)*SUMPRODUCT(Population!$BB186:$BN186,'By group'!$BB$27:$BN$27)*prop_idu_male)*Probability!BN186*Population!$DD186*(1-'By group'!BN$28*'By group'!BN$29)*'By group'!BN$23</f>
        <v>2.0178717956166563E-5</v>
      </c>
      <c r="AB186" s="229">
        <f>Probability!B186*'By group'!$AB$24*'By group'!B$23</f>
        <v>0</v>
      </c>
      <c r="AC186" s="229">
        <f>Probability!C186*'By group'!$AB$24*'By group'!C$23</f>
        <v>5.0190687288825718E-2</v>
      </c>
      <c r="AD186" s="229">
        <f>Probability!D186*'By group'!$AB$24*'By group'!D$23</f>
        <v>7.3199599704295557E-2</v>
      </c>
      <c r="AE186" s="229">
        <f>Probability!E186*'By group'!$AB$24*'By group'!E$23</f>
        <v>8.4778707481865737E-2</v>
      </c>
      <c r="AF186" s="229">
        <f>Probability!F186*'By group'!$AB$24*'By group'!F$23</f>
        <v>4.5073259129618161E-2</v>
      </c>
      <c r="AG186" s="229">
        <f>Probability!G186*'By group'!$AB$24*'By group'!G$23</f>
        <v>2.7036920316296592E-2</v>
      </c>
      <c r="AH186" s="229">
        <f>Probability!H186*'By group'!$AB$24*'By group'!H$23</f>
        <v>2.275139593842115E-2</v>
      </c>
      <c r="AI186" s="229">
        <f>Probability!I186*'By group'!$AB$24*'By group'!I$23</f>
        <v>0</v>
      </c>
      <c r="AJ186" s="229">
        <f>Probability!J186*'By group'!$AB$24*'By group'!J$23</f>
        <v>0</v>
      </c>
      <c r="AK186" s="229">
        <f>Probability!K186*'By group'!$AB$24*'By group'!K$23</f>
        <v>0</v>
      </c>
      <c r="AL186" s="229">
        <f>Probability!L186*'By group'!$AB$24*'By group'!L$23</f>
        <v>7.6217725130326309E-4</v>
      </c>
      <c r="AM186" s="229">
        <f>Probability!M186*'By group'!$AB$24*'By group'!M$23</f>
        <v>1.1826729554923272E-3</v>
      </c>
      <c r="AN186" s="229">
        <f>Probability!N186*'By group'!$AB$24*'By group'!N$23</f>
        <v>9.4430758204304844E-4</v>
      </c>
      <c r="AO186" s="40">
        <f>Probability!AO186*'By group'!$AO$24*'By group'!AO$23</f>
        <v>0</v>
      </c>
      <c r="AP186" s="42">
        <f>Probability!AP186*'By group'!$AO$24*'By group'!AP$23</f>
        <v>6.9176434625956131E-3</v>
      </c>
      <c r="AQ186" s="42">
        <f>Probability!AQ186*'By group'!$AO$24*'By group'!AQ$23</f>
        <v>1.0088779426150723E-2</v>
      </c>
      <c r="AR186" s="42">
        <f>Probability!AR186*'By group'!$AO$24*'By group'!AR$23</f>
        <v>1.1683742568049443E-2</v>
      </c>
      <c r="AS186" s="42">
        <f>Probability!AS186*'By group'!$AO$24*'By group'!AS$23</f>
        <v>6.211051308227215E-3</v>
      </c>
      <c r="AT186" s="42">
        <f>Probability!AT186*'By group'!$AO$24*'By group'!AT$23</f>
        <v>3.7251870958070806E-3</v>
      </c>
      <c r="AU186" s="42">
        <f>Probability!AU186*'By group'!$AO$24*'By group'!AU$23</f>
        <v>3.1335855881244549E-3</v>
      </c>
      <c r="AV186" s="42">
        <f>Probability!AV186*'By group'!$AO$24*'By group'!AV$23</f>
        <v>0</v>
      </c>
      <c r="AW186" s="42">
        <f>Probability!AW186*'By group'!$AO$24*'By group'!AW$23</f>
        <v>0</v>
      </c>
      <c r="AX186" s="42">
        <f>Probability!AX186*'By group'!$AO$24*'By group'!AX$23</f>
        <v>0</v>
      </c>
      <c r="AY186" s="42">
        <f>Probability!AY186*'By group'!$AO$24*'By group'!AY$23</f>
        <v>1.0497441343919522E-4</v>
      </c>
      <c r="AZ186" s="42">
        <f>Probability!AZ186*'By group'!$AO$24*'By group'!AZ$23</f>
        <v>1.6279625536589365E-4</v>
      </c>
      <c r="BA186" s="43">
        <f>Probability!BA186*'By group'!$AO$24*'By group'!BA$23</f>
        <v>1.2984123314869681E-4</v>
      </c>
      <c r="BB186" s="191">
        <f>prop_idu_part*Probability!BB186*'By group'!$BB$24*'By group'!BB$23+Probability!BB186*'By group'!$BB$30*'By group'!BB$31</f>
        <v>0</v>
      </c>
      <c r="BC186" s="191">
        <f>prop_idu_part*Probability!BC186*'By group'!$BB$24*'By group'!BC$23+Probability!BC186*'By group'!$BB$30*'By group'!BC$31</f>
        <v>5.8638340763691774E-2</v>
      </c>
      <c r="BD186" s="191">
        <f>prop_idu_part*Probability!BD186*'By group'!$BB$24*'By group'!BD$23+Probability!BD186*'By group'!$BB$30*'By group'!BD$31</f>
        <v>0.13716339185773091</v>
      </c>
      <c r="BE186" s="191">
        <f>prop_idu_part*Probability!BE186*'By group'!$BB$24*'By group'!BE$23+Probability!BE186*'By group'!$BB$30*'By group'!BE$31</f>
        <v>0.13421153963960541</v>
      </c>
      <c r="BF186" s="191">
        <f>prop_idu_part*Probability!BF186*'By group'!$BB$24*'By group'!BF$23+Probability!BF186*'By group'!$BB$30*'By group'!BF$31</f>
        <v>4.3875667123804606E-2</v>
      </c>
      <c r="BG186" s="191">
        <f>prop_idu_part*Probability!BG186*'By group'!$BB$24*'By group'!BG$23+Probability!BG186*'By group'!$BB$30*'By group'!BG$31</f>
        <v>1.3400065443219328E-2</v>
      </c>
      <c r="BH186" s="191">
        <f>prop_idu_part*Probability!BH186*'By group'!$BB$24*'By group'!BH$23+Probability!BH186*'By group'!$BB$30*'By group'!BH$31</f>
        <v>1.0512047558658592E-2</v>
      </c>
      <c r="BI186" s="191">
        <f>prop_idu_part*Probability!BI186*'By group'!$BB$24*'By group'!BI$23+Probability!BI186*'By group'!$BB$30*'By group'!BI$31</f>
        <v>0</v>
      </c>
      <c r="BJ186" s="191">
        <f>prop_idu_part*Probability!BJ186*'By group'!$BB$24*'By group'!BJ$23+Probability!BJ186*'By group'!$BB$30*'By group'!BJ$31</f>
        <v>0</v>
      </c>
      <c r="BK186" s="191">
        <f>prop_idu_part*Probability!BK186*'By group'!$BB$24*'By group'!BK$23+Probability!BK186*'By group'!$BB$30*'By group'!BK$31</f>
        <v>0</v>
      </c>
      <c r="BL186" s="191">
        <f>prop_idu_part*Probability!BL186*'By group'!$BB$24*'By group'!BL$23+Probability!BL186*'By group'!$BB$30*'By group'!BL$31</f>
        <v>4.768797733229471E-3</v>
      </c>
      <c r="BM186" s="191">
        <f>prop_idu_part*Probability!BM186*'By group'!$BB$24*'By group'!BM$23+Probability!BM186*'By group'!$BB$30*'By group'!BM$31</f>
        <v>2.3844316311859969E-3</v>
      </c>
      <c r="BN186" s="192">
        <f>prop_idu_part*Probability!BN186*'By group'!$BB$24*'By group'!BN$23+Probability!BN186*'By group'!$BB$30*'By group'!BN$31</f>
        <v>1.7354137647914592E-3</v>
      </c>
    </row>
    <row r="187" spans="1:66" x14ac:dyDescent="0.25">
      <c r="A187">
        <f t="shared" si="2"/>
        <v>91.5</v>
      </c>
      <c r="B187" s="190">
        <f>((1-(1-prop_idu_part)*SUMPRODUCT(Population!$BB187:$BN187,'By group'!$BB$27:$BN$27)*(1-prop_idu_male)/SUMPRODUCT(Population!$B187:$N187,'By group'!$B$27:$N$27))*Probability!O187*'By group'!$B$24*'By group'!O$23+(1-prop_idu_part)*SUMPRODUCT(Population!$BB187:$BN187,'By group'!$BB$27:$BN$27)*(1-prop_idu_male)/SUMPRODUCT(Population!$B187:$N187,'By group'!$B$27:$N$27)*Probability!BB187*'By group'!$B$24*'By group'!BB$23+Probability!AB187*Population!$DE187*(1-'By group'!AB$28*cond_eff)*'By group'!AB$23*prop_sw_use)*(1-Population!$DG187*circ_eff)</f>
        <v>0</v>
      </c>
      <c r="C187" s="191">
        <f>((1-(1-prop_idu_part)*SUMPRODUCT(Population!$BB187:$BN187,'By group'!$BB$27:$BN$27)*(1-prop_idu_male)/SUMPRODUCT(Population!$B187:$N187,'By group'!$B$27:$N$27))*Probability!P187*'By group'!$B$24*'By group'!P$23+(1-prop_idu_part)*SUMPRODUCT(Population!$BB187:$BN187,'By group'!$BB$27:$BN$27)*(1-prop_idu_male)/SUMPRODUCT(Population!$B187:$N187,'By group'!$B$27:$N$27)*Probability!BC187*'By group'!$B$24*'By group'!BC$23+Probability!AC187*Population!$DE187*(1-'By group'!AC$28*cond_eff)*'By group'!AC$23*prop_sw_use)*(1-Population!$DG187*circ_eff)</f>
        <v>2.3163708526969672E-3</v>
      </c>
      <c r="D187" s="191">
        <f>((1-(1-prop_idu_part)*SUMPRODUCT(Population!$BB187:$BN187,'By group'!$BB$27:$BN$27)*(1-prop_idu_male)/SUMPRODUCT(Population!$B187:$N187,'By group'!$B$27:$N$27))*Probability!Q187*'By group'!$B$24*'By group'!Q$23+(1-prop_idu_part)*SUMPRODUCT(Population!$BB187:$BN187,'By group'!$BB$27:$BN$27)*(1-prop_idu_male)/SUMPRODUCT(Population!$B187:$N187,'By group'!$B$27:$N$27)*Probability!BD187*'By group'!$B$24*'By group'!BD$23+Probability!AD187*Population!$DE187*(1-'By group'!AD$28*cond_eff)*'By group'!AD$23*prop_sw_use)*(1-Population!$DG187*circ_eff)</f>
        <v>3.389561708941074E-3</v>
      </c>
      <c r="E187" s="191">
        <f>((1-(1-prop_idu_part)*SUMPRODUCT(Population!$BB187:$BN187,'By group'!$BB$27:$BN$27)*(1-prop_idu_male)/SUMPRODUCT(Population!$B187:$N187,'By group'!$B$27:$N$27))*Probability!R187*'By group'!$B$24*'By group'!R$23+(1-prop_idu_part)*SUMPRODUCT(Population!$BB187:$BN187,'By group'!$BB$27:$BN$27)*(1-prop_idu_male)/SUMPRODUCT(Population!$B187:$N187,'By group'!$B$27:$N$27)*Probability!BE187*'By group'!$B$24*'By group'!BE$23+Probability!AE187*Population!$DE187*(1-'By group'!AE$28*cond_eff)*'By group'!AE$23*prop_sw_use)*(1-Population!$DG187*circ_eff)</f>
        <v>3.9441878923515165E-3</v>
      </c>
      <c r="F187" s="191">
        <f>((1-(1-prop_idu_part)*SUMPRODUCT(Population!$BB187:$BN187,'By group'!$BB$27:$BN$27)*(1-prop_idu_male)/SUMPRODUCT(Population!$B187:$N187,'By group'!$B$27:$N$27))*Probability!S187*'By group'!$B$24*'By group'!S$23+(1-prop_idu_part)*SUMPRODUCT(Population!$BB187:$BN187,'By group'!$BB$27:$BN$27)*(1-prop_idu_male)/SUMPRODUCT(Population!$B187:$N187,'By group'!$B$27:$N$27)*Probability!BF187*'By group'!$B$24*'By group'!BF$23+Probability!AF187*Population!$DE187*(1-'By group'!AF$28*cond_eff)*'By group'!AF$23*prop_sw_use)*(1-Population!$DG187*circ_eff)</f>
        <v>2.1044745450023404E-3</v>
      </c>
      <c r="G187" s="191">
        <f>((1-(1-prop_idu_part)*SUMPRODUCT(Population!$BB187:$BN187,'By group'!$BB$27:$BN$27)*(1-prop_idu_male)/SUMPRODUCT(Population!$B187:$N187,'By group'!$B$27:$N$27))*Probability!T187*'By group'!$B$24*'By group'!T$23+(1-prop_idu_part)*SUMPRODUCT(Population!$BB187:$BN187,'By group'!$BB$27:$BN$27)*(1-prop_idu_male)/SUMPRODUCT(Population!$B187:$N187,'By group'!$B$27:$N$27)*Probability!BG187*'By group'!$B$24*'By group'!BG$23+Probability!AG187*Population!$DE187*(1-'By group'!AG$28*cond_eff)*'By group'!AG$23*prop_sw_use)*(1-Population!$DG187*circ_eff)</f>
        <v>1.2656357474283982E-3</v>
      </c>
      <c r="H187" s="191">
        <f>((1-(1-prop_idu_part)*SUMPRODUCT(Population!$BB187:$BN187,'By group'!$BB$27:$BN$27)*(1-prop_idu_male)/SUMPRODUCT(Population!$B187:$N187,'By group'!$B$27:$N$27))*Probability!U187*'By group'!$B$24*'By group'!U$23+(1-prop_idu_part)*SUMPRODUCT(Population!$BB187:$BN187,'By group'!$BB$27:$BN$27)*(1-prop_idu_male)/SUMPRODUCT(Population!$B187:$N187,'By group'!$B$27:$N$27)*Probability!BH187*'By group'!$B$24*'By group'!BH$23+Probability!AH187*Population!$DE187*(1-'By group'!AH$28*cond_eff)*'By group'!AH$23*prop_sw_use)*(1-Population!$DG187*circ_eff)</f>
        <v>1.0699329432676595E-3</v>
      </c>
      <c r="I187" s="191">
        <f>((1-(1-prop_idu_part)*SUMPRODUCT(Population!$BB187:$BN187,'By group'!$BB$27:$BN$27)*(1-prop_idu_male)/SUMPRODUCT(Population!$B187:$N187,'By group'!$B$27:$N$27))*Probability!V187*'By group'!$B$24*'By group'!V$23+(1-prop_idu_part)*SUMPRODUCT(Population!$BB187:$BN187,'By group'!$BB$27:$BN$27)*(1-prop_idu_male)/SUMPRODUCT(Population!$B187:$N187,'By group'!$B$27:$N$27)*Probability!BI187*'By group'!$B$24*'By group'!BI$23+Probability!AI187*Population!$DE187*(1-'By group'!AI$28*cond_eff)*'By group'!AI$23*prop_sw_use)*(1-Population!$DG187*circ_eff)</f>
        <v>0</v>
      </c>
      <c r="J187" s="191">
        <f>((1-(1-prop_idu_part)*SUMPRODUCT(Population!$BB187:$BN187,'By group'!$BB$27:$BN$27)*(1-prop_idu_male)/SUMPRODUCT(Population!$B187:$N187,'By group'!$B$27:$N$27))*Probability!W187*'By group'!$B$24*'By group'!W$23+(1-prop_idu_part)*SUMPRODUCT(Population!$BB187:$BN187,'By group'!$BB$27:$BN$27)*(1-prop_idu_male)/SUMPRODUCT(Population!$B187:$N187,'By group'!$B$27:$N$27)*Probability!BJ187*'By group'!$B$24*'By group'!BJ$23+Probability!AJ187*Population!$DE187*(1-'By group'!AJ$28*cond_eff)*'By group'!AJ$23*prop_sw_use)*(1-Population!$DG187*circ_eff)</f>
        <v>0</v>
      </c>
      <c r="K187" s="191">
        <f>((1-(1-prop_idu_part)*SUMPRODUCT(Population!$BB187:$BN187,'By group'!$BB$27:$BN$27)*(1-prop_idu_male)/SUMPRODUCT(Population!$B187:$N187,'By group'!$B$27:$N$27))*Probability!X187*'By group'!$B$24*'By group'!X$23+(1-prop_idu_part)*SUMPRODUCT(Population!$BB187:$BN187,'By group'!$BB$27:$BN$27)*(1-prop_idu_male)/SUMPRODUCT(Population!$B187:$N187,'By group'!$B$27:$N$27)*Probability!BK187*'By group'!$B$24*'By group'!BK$23+Probability!AK187*Population!$DE187*(1-'By group'!AK$28*cond_eff)*'By group'!AK$23*prop_sw_use)*(1-Population!$DG187*circ_eff)</f>
        <v>0</v>
      </c>
      <c r="L187" s="191">
        <f>((1-(1-prop_idu_part)*SUMPRODUCT(Population!$BB187:$BN187,'By group'!$BB$27:$BN$27)*(1-prop_idu_male)/SUMPRODUCT(Population!$B187:$N187,'By group'!$B$27:$N$27))*Probability!Y187*'By group'!$B$24*'By group'!Y$23+(1-prop_idu_part)*SUMPRODUCT(Population!$BB187:$BN187,'By group'!$BB$27:$BN$27)*(1-prop_idu_male)/SUMPRODUCT(Population!$B187:$N187,'By group'!$B$27:$N$27)*Probability!BL187*'By group'!$B$24*'By group'!BL$23+Probability!AL187*Population!$DE187*(1-'By group'!AL$28*cond_eff)*'By group'!AL$23*prop_sw_use)*(1-Population!$DG187*circ_eff)</f>
        <v>3.585679562748E-5</v>
      </c>
      <c r="M187" s="191">
        <f>((1-(1-prop_idu_part)*SUMPRODUCT(Population!$BB187:$BN187,'By group'!$BB$27:$BN$27)*(1-prop_idu_male)/SUMPRODUCT(Population!$B187:$N187,'By group'!$B$27:$N$27))*Probability!Z187*'By group'!$B$24*'By group'!Z$23+(1-prop_idu_part)*SUMPRODUCT(Population!$BB187:$BN187,'By group'!$BB$27:$BN$27)*(1-prop_idu_male)/SUMPRODUCT(Population!$B187:$N187,'By group'!$B$27:$N$27)*Probability!BM187*'By group'!$B$24*'By group'!BM$23+Probability!AM187*Population!$DE187*(1-'By group'!AM$28*cond_eff)*'By group'!AM$23*prop_sw_use)*(1-Population!$DG187*circ_eff)</f>
        <v>5.5930680135498344E-5</v>
      </c>
      <c r="N187" s="191">
        <f>((1-(1-prop_idu_part)*SUMPRODUCT(Population!$BB187:$BN187,'By group'!$BB$27:$BN$27)*(1-prop_idu_male)/SUMPRODUCT(Population!$B187:$N187,'By group'!$B$27:$N$27))*Probability!AA187*'By group'!$B$24*'By group'!AA$23+(1-prop_idu_part)*SUMPRODUCT(Population!$BB187:$BN187,'By group'!$BB$27:$BN$27)*(1-prop_idu_male)/SUMPRODUCT(Population!$B187:$N187,'By group'!$B$27:$N$27)*Probability!BN187*'By group'!$B$24*'By group'!BN$23+Probability!AN187*Population!$DE187*(1-'By group'!AN$28*cond_eff)*'By group'!AN$23*prop_sw_use)*(1-Population!$DG187*circ_eff)</f>
        <v>4.4934807040021447E-5</v>
      </c>
      <c r="O187" s="190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group'!$BB$27:$BN$27)*prop_idu_male))*Probability!B187*Population!$DC187*(1-'By group'!O$28*'By group'!O$29)*'By group'!B$23+(1-prop_idu_part)*SUMPRODUCT(Population!$BB187:$BN187,'By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group'!$BB$27:$BN$27)*prop_idu_male)*Probability!BB187*Population!$DD187*(1-'By group'!BB$28*'By group'!BB$29)*'By group'!BB$23</f>
        <v>0</v>
      </c>
      <c r="P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group'!$BB$27:$BN$27)*prop_idu_male))*Probability!C187*Population!$DC187*(1-'By group'!P$28*'By group'!P$29)*'By group'!C$23+(1-prop_idu_part)*SUMPRODUCT(Population!$BB187:$BN187,'By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group'!$BB$27:$BN$27)*prop_idu_male)*Probability!BC187*Population!$DD187*(1-'By group'!BC$28*'By group'!BC$29)*'By group'!BC$23</f>
        <v>1.0727430465141189E-3</v>
      </c>
      <c r="Q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group'!$BB$27:$BN$27)*prop_idu_male))*Probability!D187*Population!$DC187*(1-'By group'!Q$28*'By group'!Q$29)*'By group'!D$23+(1-prop_idu_part)*SUMPRODUCT(Population!$BB187:$BN187,'By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group'!$BB$27:$BN$27)*prop_idu_male)*Probability!BD187*Population!$DD187*(1-'By group'!BD$28*'By group'!BD$29)*'By group'!BD$23</f>
        <v>1.5644778777057892E-3</v>
      </c>
      <c r="R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group'!$BB$27:$BN$27)*prop_idu_male))*Probability!E187*Population!$DC187*(1-'By group'!R$28*'By group'!R$29)*'By group'!E$23+(1-prop_idu_part)*SUMPRODUCT(Population!$BB187:$BN187,'By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group'!$BB$27:$BN$27)*prop_idu_male)*Probability!BE187*Population!$DD187*(1-'By group'!BE$28*'By group'!BE$29)*'By group'!BE$23</f>
        <v>1.8118916801313498E-3</v>
      </c>
      <c r="S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group'!$BB$27:$BN$27)*prop_idu_male))*Probability!F187*Population!$DC187*(1-'By group'!S$28*'By group'!S$29)*'By group'!F$23+(1-prop_idu_part)*SUMPRODUCT(Population!$BB187:$BN187,'By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group'!$BB$27:$BN$27)*prop_idu_male)*Probability!BF187*Population!$DD187*(1-'By group'!BF$28*'By group'!BF$29)*'By group'!BF$23</f>
        <v>9.6328226037645161E-4</v>
      </c>
      <c r="T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group'!$BB$27:$BN$27)*prop_idu_male))*Probability!G187*Population!$DC187*(1-'By group'!T$28*'By group'!T$29)*'By group'!G$23+(1-prop_idu_part)*SUMPRODUCT(Population!$BB187:$BN187,'By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group'!$BB$27:$BN$27)*prop_idu_male)*Probability!BG187*Population!$DD187*(1-'By group'!BG$28*'By group'!BG$29)*'By group'!BG$23</f>
        <v>5.7780925493978519E-4</v>
      </c>
      <c r="U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group'!$BB$27:$BN$27)*prop_idu_male))*Probability!H187*Population!$DC187*(1-'By group'!U$28*'By group'!U$29)*'By group'!H$23+(1-prop_idu_part)*SUMPRODUCT(Population!$BB187:$BN187,'By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group'!$BB$27:$BN$27)*prop_idu_male)*Probability!BH187*Population!$DD187*(1-'By group'!BH$28*'By group'!BH$29)*'By group'!BH$23</f>
        <v>4.8620963568251317E-4</v>
      </c>
      <c r="V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group'!$BB$27:$BN$27)*prop_idu_male))*Probability!I187*Population!$DC187*(1-'By group'!V$28*'By group'!V$29)*'By group'!I$23+(1-prop_idu_part)*SUMPRODUCT(Population!$BB187:$BN187,'By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group'!$BB$27:$BN$27)*prop_idu_male)*Probability!BI187*Population!$DD187*(1-'By group'!BI$28*'By group'!BI$29)*'By group'!BI$23</f>
        <v>0</v>
      </c>
      <c r="W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group'!$BB$27:$BN$27)*prop_idu_male))*Probability!J187*Population!$DC187*(1-'By group'!W$28*'By group'!W$29)*'By group'!J$23+(1-prop_idu_part)*SUMPRODUCT(Population!$BB187:$BN187,'By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group'!$BB$27:$BN$27)*prop_idu_male)*Probability!BJ187*Population!$DD187*(1-'By group'!BJ$28*'By group'!BJ$29)*'By group'!BJ$23</f>
        <v>0</v>
      </c>
      <c r="X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group'!$BB$27:$BN$27)*prop_idu_male))*Probability!K187*Population!$DC187*(1-'By group'!X$28*'By group'!X$29)*'By group'!K$23+(1-prop_idu_part)*SUMPRODUCT(Population!$BB187:$BN187,'By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group'!$BB$27:$BN$27)*prop_idu_male)*Probability!BK187*Population!$DD187*(1-'By group'!BK$28*'By group'!BK$29)*'By group'!BK$23</f>
        <v>0</v>
      </c>
      <c r="Y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group'!$BB$27:$BN$27)*prop_idu_male))*Probability!L187*Population!$DC187*(1-'By group'!Y$28*'By group'!Y$29)*'By group'!L$23+(1-prop_idu_part)*SUMPRODUCT(Population!$BB187:$BN187,'By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group'!$BB$27:$BN$27)*prop_idu_male)*Probability!BL187*Population!$DD187*(1-'By group'!BL$28*'By group'!BL$29)*'By group'!BL$23</f>
        <v>1.628810673623823E-5</v>
      </c>
      <c r="Z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group'!$BB$27:$BN$27)*prop_idu_male))*Probability!M187*Population!$DC187*(1-'By group'!Z$28*'By group'!Z$29)*'By group'!M$23+(1-prop_idu_part)*SUMPRODUCT(Population!$BB187:$BN187,'By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group'!$BB$27:$BN$27)*prop_idu_male)*Probability!BM187*Population!$DD187*(1-'By group'!BM$28*'By group'!BM$29)*'By group'!BM$23</f>
        <v>2.52736078449212E-5</v>
      </c>
      <c r="AA187" s="191">
        <f>(1-(1-prop_idu_part)*SUMPRODUCT(Population!$BB187:$BN187,'By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group'!$BB$27:$BN$27)*prop_idu_male))*Probability!N187*Population!$DC187*(1-'By group'!AA$28*'By group'!AA$29)*'By group'!N$23+(1-prop_idu_part)*SUMPRODUCT(Population!$BB187:$BN187,'By group'!$BB$27:$BN$27)*prop_idu_male/(SUMPRODUCT(Population!$B187:$N187,'By group'!$B$27:$N$27)-(1-prop_idu_part)*SUMPRODUCT(Population!$BB187:$BN187,'By group'!$BB$27:$BN$27)*(1-prop_idu_male)+(1-prop_idu_part)*SUMPRODUCT(Population!$BB187:$BN187,'By group'!$BB$27:$BN$27)*prop_idu_male)*Probability!BN187*Population!$DD187*(1-'By group'!BN$28*'By group'!BN$29)*'By group'!BN$23</f>
        <v>2.0179205058284776E-5</v>
      </c>
      <c r="AB187" s="229">
        <f>Probability!B187*'By group'!$AB$24*'By group'!B$23</f>
        <v>0</v>
      </c>
      <c r="AC187" s="229">
        <f>Probability!C187*'By group'!$AB$24*'By group'!C$23</f>
        <v>5.0191084249467596E-2</v>
      </c>
      <c r="AD187" s="229">
        <f>Probability!D187*'By group'!$AB$24*'By group'!D$23</f>
        <v>7.320026409373187E-2</v>
      </c>
      <c r="AE187" s="229">
        <f>Probability!E187*'By group'!$AB$24*'By group'!E$23</f>
        <v>8.4779637868961172E-2</v>
      </c>
      <c r="AF187" s="229">
        <f>Probability!F187*'By group'!$AB$24*'By group'!F$23</f>
        <v>4.5073828049072819E-2</v>
      </c>
      <c r="AG187" s="229">
        <f>Probability!G187*'By group'!$AB$24*'By group'!G$23</f>
        <v>2.7037298303426303E-2</v>
      </c>
      <c r="AH187" s="229">
        <f>Probability!H187*'By group'!$AB$24*'By group'!H$23</f>
        <v>2.2751779314879511E-2</v>
      </c>
      <c r="AI187" s="229">
        <f>Probability!I187*'By group'!$AB$24*'By group'!I$23</f>
        <v>0</v>
      </c>
      <c r="AJ187" s="229">
        <f>Probability!J187*'By group'!$AB$24*'By group'!J$23</f>
        <v>0</v>
      </c>
      <c r="AK187" s="229">
        <f>Probability!K187*'By group'!$AB$24*'By group'!K$23</f>
        <v>0</v>
      </c>
      <c r="AL187" s="229">
        <f>Probability!L187*'By group'!$AB$24*'By group'!L$23</f>
        <v>7.6219025105399968E-4</v>
      </c>
      <c r="AM187" s="229">
        <f>Probability!M187*'By group'!$AB$24*'By group'!M$23</f>
        <v>1.1826976387967986E-3</v>
      </c>
      <c r="AN187" s="229">
        <f>Probability!N187*'By group'!$AB$24*'By group'!N$23</f>
        <v>9.4433280186652835E-4</v>
      </c>
      <c r="AO187" s="40">
        <f>Probability!AO187*'By group'!$AO$24*'By group'!AO$23</f>
        <v>0</v>
      </c>
      <c r="AP187" s="42">
        <f>Probability!AP187*'By group'!$AO$24*'By group'!AP$23</f>
        <v>6.9187278360834867E-3</v>
      </c>
      <c r="AQ187" s="42">
        <f>Probability!AQ187*'By group'!$AO$24*'By group'!AQ$23</f>
        <v>1.0090464778830107E-2</v>
      </c>
      <c r="AR187" s="42">
        <f>Probability!AR187*'By group'!$AO$24*'By group'!AR$23</f>
        <v>1.1685900822667518E-2</v>
      </c>
      <c r="AS187" s="42">
        <f>Probability!AS187*'By group'!$AO$24*'By group'!AS$23</f>
        <v>6.2122979707988565E-3</v>
      </c>
      <c r="AT187" s="42">
        <f>Probability!AT187*'By group'!$AO$24*'By group'!AT$23</f>
        <v>3.725985712892801E-3</v>
      </c>
      <c r="AU187" s="42">
        <f>Probability!AU187*'By group'!$AO$24*'By group'!AU$23</f>
        <v>3.1343517449278508E-3</v>
      </c>
      <c r="AV187" s="42">
        <f>Probability!AV187*'By group'!$AO$24*'By group'!AV$23</f>
        <v>0</v>
      </c>
      <c r="AW187" s="42">
        <f>Probability!AW187*'By group'!$AO$24*'By group'!AW$23</f>
        <v>0</v>
      </c>
      <c r="AX187" s="42">
        <f>Probability!AX187*'By group'!$AO$24*'By group'!AX$23</f>
        <v>0</v>
      </c>
      <c r="AY187" s="42">
        <f>Probability!AY187*'By group'!$AO$24*'By group'!AY$23</f>
        <v>1.0500029864496751E-4</v>
      </c>
      <c r="AZ187" s="42">
        <f>Probability!AZ187*'By group'!$AO$24*'By group'!AZ$23</f>
        <v>1.6284310584665243E-4</v>
      </c>
      <c r="BA187" s="43">
        <f>Probability!BA187*'By group'!$AO$24*'By group'!BA$23</f>
        <v>1.2988713668451977E-4</v>
      </c>
      <c r="BB187" s="191">
        <f>prop_idu_part*Probability!BB187*'By group'!$BB$24*'By group'!BB$23+Probability!BB187*'By group'!$BB$30*'By group'!BB$31</f>
        <v>0</v>
      </c>
      <c r="BC187" s="191">
        <f>prop_idu_part*Probability!BC187*'By group'!$BB$24*'By group'!BC$23+Probability!BC187*'By group'!$BB$30*'By group'!BC$31</f>
        <v>5.8638327179325676E-2</v>
      </c>
      <c r="BD187" s="191">
        <f>prop_idu_part*Probability!BD187*'By group'!$BB$24*'By group'!BD$23+Probability!BD187*'By group'!$BB$30*'By group'!BD$31</f>
        <v>0.13716340693081122</v>
      </c>
      <c r="BE187" s="191">
        <f>prop_idu_part*Probability!BE187*'By group'!$BB$24*'By group'!BE$23+Probability!BE187*'By group'!$BB$30*'By group'!BE$31</f>
        <v>0.13421162984559001</v>
      </c>
      <c r="BF187" s="191">
        <f>prop_idu_part*Probability!BF187*'By group'!$BB$24*'By group'!BF$23+Probability!BF187*'By group'!$BB$30*'By group'!BF$31</f>
        <v>4.3875718678442921E-2</v>
      </c>
      <c r="BG187" s="191">
        <f>prop_idu_part*Probability!BG187*'By group'!$BB$24*'By group'!BG$23+Probability!BG187*'By group'!$BB$30*'By group'!BG$31</f>
        <v>1.3400086734712553E-2</v>
      </c>
      <c r="BH187" s="191">
        <f>prop_idu_part*Probability!BH187*'By group'!$BB$24*'By group'!BH$23+Probability!BH187*'By group'!$BB$30*'By group'!BH$31</f>
        <v>1.0512073263919012E-2</v>
      </c>
      <c r="BI187" s="191">
        <f>prop_idu_part*Probability!BI187*'By group'!$BB$24*'By group'!BI$23+Probability!BI187*'By group'!$BB$30*'By group'!BI$31</f>
        <v>0</v>
      </c>
      <c r="BJ187" s="191">
        <f>prop_idu_part*Probability!BJ187*'By group'!$BB$24*'By group'!BJ$23+Probability!BJ187*'By group'!$BB$30*'By group'!BJ$31</f>
        <v>0</v>
      </c>
      <c r="BK187" s="191">
        <f>prop_idu_part*Probability!BK187*'By group'!$BB$24*'By group'!BK$23+Probability!BK187*'By group'!$BB$30*'By group'!BK$31</f>
        <v>0</v>
      </c>
      <c r="BL187" s="191">
        <f>prop_idu_part*Probability!BL187*'By group'!$BB$24*'By group'!BL$23+Probability!BL187*'By group'!$BB$30*'By group'!BL$31</f>
        <v>4.7688097403649748E-3</v>
      </c>
      <c r="BM187" s="191">
        <f>prop_idu_part*Probability!BM187*'By group'!$BB$24*'By group'!BM$23+Probability!BM187*'By group'!$BB$30*'By group'!BM$31</f>
        <v>2.3844404743408199E-3</v>
      </c>
      <c r="BN187" s="192">
        <f>prop_idu_part*Probability!BN187*'By group'!$BB$24*'By group'!BN$23+Probability!BN187*'By group'!$BB$30*'By group'!BN$31</f>
        <v>1.7354233084261247E-3</v>
      </c>
    </row>
    <row r="188" spans="1:66" x14ac:dyDescent="0.25">
      <c r="A188">
        <f t="shared" si="2"/>
        <v>92</v>
      </c>
      <c r="B188" s="190">
        <f>((1-(1-prop_idu_part)*SUMPRODUCT(Population!$BB188:$BN188,'By group'!$BB$27:$BN$27)*(1-prop_idu_male)/SUMPRODUCT(Population!$B188:$N188,'By group'!$B$27:$N$27))*Probability!O188*'By group'!$B$24*'By group'!O$23+(1-prop_idu_part)*SUMPRODUCT(Population!$BB188:$BN188,'By group'!$BB$27:$BN$27)*(1-prop_idu_male)/SUMPRODUCT(Population!$B188:$N188,'By group'!$B$27:$N$27)*Probability!BB188*'By group'!$B$24*'By group'!BB$23+Probability!AB188*Population!$DE188*(1-'By group'!AB$28*cond_eff)*'By group'!AB$23*prop_sw_use)*(1-Population!$DG188*circ_eff)</f>
        <v>0</v>
      </c>
      <c r="C188" s="191">
        <f>((1-(1-prop_idu_part)*SUMPRODUCT(Population!$BB188:$BN188,'By group'!$BB$27:$BN$27)*(1-prop_idu_male)/SUMPRODUCT(Population!$B188:$N188,'By group'!$B$27:$N$27))*Probability!P188*'By group'!$B$24*'By group'!P$23+(1-prop_idu_part)*SUMPRODUCT(Population!$BB188:$BN188,'By group'!$BB$27:$BN$27)*(1-prop_idu_male)/SUMPRODUCT(Population!$B188:$N188,'By group'!$B$27:$N$27)*Probability!BC188*'By group'!$B$24*'By group'!BC$23+Probability!AC188*Population!$DE188*(1-'By group'!AC$28*cond_eff)*'By group'!AC$23*prop_sw_use)*(1-Population!$DG188*circ_eff)</f>
        <v>2.3163827759667827E-3</v>
      </c>
      <c r="D188" s="191">
        <f>((1-(1-prop_idu_part)*SUMPRODUCT(Population!$BB188:$BN188,'By group'!$BB$27:$BN$27)*(1-prop_idu_male)/SUMPRODUCT(Population!$B188:$N188,'By group'!$B$27:$N$27))*Probability!Q188*'By group'!$B$24*'By group'!Q$23+(1-prop_idu_part)*SUMPRODUCT(Population!$BB188:$BN188,'By group'!$BB$27:$BN$27)*(1-prop_idu_male)/SUMPRODUCT(Population!$B188:$N188,'By group'!$B$27:$N$27)*Probability!BD188*'By group'!$B$24*'By group'!BD$23+Probability!AD188*Population!$DE188*(1-'By group'!AD$28*cond_eff)*'By group'!AD$23*prop_sw_use)*(1-Population!$DG188*circ_eff)</f>
        <v>3.3895825886415131E-3</v>
      </c>
      <c r="E188" s="191">
        <f>((1-(1-prop_idu_part)*SUMPRODUCT(Population!$BB188:$BN188,'By group'!$BB$27:$BN$27)*(1-prop_idu_male)/SUMPRODUCT(Population!$B188:$N188,'By group'!$B$27:$N$27))*Probability!R188*'By group'!$B$24*'By group'!R$23+(1-prop_idu_part)*SUMPRODUCT(Population!$BB188:$BN188,'By group'!$BB$27:$BN$27)*(1-prop_idu_male)/SUMPRODUCT(Population!$B188:$N188,'By group'!$B$27:$N$27)*Probability!BE188*'By group'!$B$24*'By group'!BE$23+Probability!AE188*Population!$DE188*(1-'By group'!AE$28*cond_eff)*'By group'!AE$23*prop_sw_use)*(1-Population!$DG188*circ_eff)</f>
        <v>3.9442187542869404E-3</v>
      </c>
      <c r="F188" s="191">
        <f>((1-(1-prop_idu_part)*SUMPRODUCT(Population!$BB188:$BN188,'By group'!$BB$27:$BN$27)*(1-prop_idu_male)/SUMPRODUCT(Population!$B188:$N188,'By group'!$B$27:$N$27))*Probability!S188*'By group'!$B$24*'By group'!S$23+(1-prop_idu_part)*SUMPRODUCT(Population!$BB188:$BN188,'By group'!$BB$27:$BN$27)*(1-prop_idu_male)/SUMPRODUCT(Population!$B188:$N188,'By group'!$B$27:$N$27)*Probability!BF188*'By group'!$B$24*'By group'!BF$23+Probability!AF188*Population!$DE188*(1-'By group'!AF$28*cond_eff)*'By group'!AF$23*prop_sw_use)*(1-Population!$DG188*circ_eff)</f>
        <v>2.1044940774792077E-3</v>
      </c>
      <c r="G188" s="191">
        <f>((1-(1-prop_idu_part)*SUMPRODUCT(Population!$BB188:$BN188,'By group'!$BB$27:$BN$27)*(1-prop_idu_male)/SUMPRODUCT(Population!$B188:$N188,'By group'!$B$27:$N$27))*Probability!T188*'By group'!$B$24*'By group'!T$23+(1-prop_idu_part)*SUMPRODUCT(Population!$BB188:$BN188,'By group'!$BB$27:$BN$27)*(1-prop_idu_male)/SUMPRODUCT(Population!$B188:$N188,'By group'!$B$27:$N$27)*Probability!BG188*'By group'!$B$24*'By group'!BG$23+Probability!AG188*Population!$DE188*(1-'By group'!AG$28*cond_eff)*'By group'!AG$23*prop_sw_use)*(1-Population!$DG188*circ_eff)</f>
        <v>1.2656490290149202E-3</v>
      </c>
      <c r="H188" s="191">
        <f>((1-(1-prop_idu_part)*SUMPRODUCT(Population!$BB188:$BN188,'By group'!$BB$27:$BN$27)*(1-prop_idu_male)/SUMPRODUCT(Population!$B188:$N188,'By group'!$B$27:$N$27))*Probability!U188*'By group'!$B$24*'By group'!U$23+(1-prop_idu_part)*SUMPRODUCT(Population!$BB188:$BN188,'By group'!$BB$27:$BN$27)*(1-prop_idu_male)/SUMPRODUCT(Population!$B188:$N188,'By group'!$B$27:$N$27)*Probability!BH188*'By group'!$B$24*'By group'!BH$23+Probability!AH188*Population!$DE188*(1-'By group'!AH$28*cond_eff)*'By group'!AH$23*prop_sw_use)*(1-Population!$DG188*circ_eff)</f>
        <v>1.0699469515111581E-3</v>
      </c>
      <c r="I188" s="191">
        <f>((1-(1-prop_idu_part)*SUMPRODUCT(Population!$BB188:$BN188,'By group'!$BB$27:$BN$27)*(1-prop_idu_male)/SUMPRODUCT(Population!$B188:$N188,'By group'!$B$27:$N$27))*Probability!V188*'By group'!$B$24*'By group'!V$23+(1-prop_idu_part)*SUMPRODUCT(Population!$BB188:$BN188,'By group'!$BB$27:$BN$27)*(1-prop_idu_male)/SUMPRODUCT(Population!$B188:$N188,'By group'!$B$27:$N$27)*Probability!BI188*'By group'!$B$24*'By group'!BI$23+Probability!AI188*Population!$DE188*(1-'By group'!AI$28*cond_eff)*'By group'!AI$23*prop_sw_use)*(1-Population!$DG188*circ_eff)</f>
        <v>0</v>
      </c>
      <c r="J188" s="191">
        <f>((1-(1-prop_idu_part)*SUMPRODUCT(Population!$BB188:$BN188,'By group'!$BB$27:$BN$27)*(1-prop_idu_male)/SUMPRODUCT(Population!$B188:$N188,'By group'!$B$27:$N$27))*Probability!W188*'By group'!$B$24*'By group'!W$23+(1-prop_idu_part)*SUMPRODUCT(Population!$BB188:$BN188,'By group'!$BB$27:$BN$27)*(1-prop_idu_male)/SUMPRODUCT(Population!$B188:$N188,'By group'!$B$27:$N$27)*Probability!BJ188*'By group'!$B$24*'By group'!BJ$23+Probability!AJ188*Population!$DE188*(1-'By group'!AJ$28*cond_eff)*'By group'!AJ$23*prop_sw_use)*(1-Population!$DG188*circ_eff)</f>
        <v>0</v>
      </c>
      <c r="K188" s="191">
        <f>((1-(1-prop_idu_part)*SUMPRODUCT(Population!$BB188:$BN188,'By group'!$BB$27:$BN$27)*(1-prop_idu_male)/SUMPRODUCT(Population!$B188:$N188,'By group'!$B$27:$N$27))*Probability!X188*'By group'!$B$24*'By group'!X$23+(1-prop_idu_part)*SUMPRODUCT(Population!$BB188:$BN188,'By group'!$BB$27:$BN$27)*(1-prop_idu_male)/SUMPRODUCT(Population!$B188:$N188,'By group'!$B$27:$N$27)*Probability!BK188*'By group'!$B$24*'By group'!BK$23+Probability!AK188*Population!$DE188*(1-'By group'!AK$28*cond_eff)*'By group'!AK$23*prop_sw_use)*(1-Population!$DG188*circ_eff)</f>
        <v>0</v>
      </c>
      <c r="L188" s="191">
        <f>((1-(1-prop_idu_part)*SUMPRODUCT(Population!$BB188:$BN188,'By group'!$BB$27:$BN$27)*(1-prop_idu_male)/SUMPRODUCT(Population!$B188:$N188,'By group'!$B$27:$N$27))*Probability!Y188*'By group'!$B$24*'By group'!Y$23+(1-prop_idu_part)*SUMPRODUCT(Population!$BB188:$BN188,'By group'!$BB$27:$BN$27)*(1-prop_idu_male)/SUMPRODUCT(Population!$B188:$N188,'By group'!$B$27:$N$27)*Probability!BL188*'By group'!$B$24*'By group'!BL$23+Probability!AL188*Population!$DE188*(1-'By group'!AL$28*cond_eff)*'By group'!AL$23*prop_sw_use)*(1-Population!$DG188*circ_eff)</f>
        <v>3.5857271395803975E-5</v>
      </c>
      <c r="M188" s="191">
        <f>((1-(1-prop_idu_part)*SUMPRODUCT(Population!$BB188:$BN188,'By group'!$BB$27:$BN$27)*(1-prop_idu_male)/SUMPRODUCT(Population!$B188:$N188,'By group'!$B$27:$N$27))*Probability!Z188*'By group'!$B$24*'By group'!Z$23+(1-prop_idu_part)*SUMPRODUCT(Population!$BB188:$BN188,'By group'!$BB$27:$BN$27)*(1-prop_idu_male)/SUMPRODUCT(Population!$B188:$N188,'By group'!$B$27:$N$27)*Probability!BM188*'By group'!$B$24*'By group'!BM$23+Probability!AM188*Population!$DE188*(1-'By group'!AM$28*cond_eff)*'By group'!AM$23*prop_sw_use)*(1-Population!$DG188*circ_eff)</f>
        <v>5.5931616371493643E-5</v>
      </c>
      <c r="N188" s="191">
        <f>((1-(1-prop_idu_part)*SUMPRODUCT(Population!$BB188:$BN188,'By group'!$BB$27:$BN$27)*(1-prop_idu_male)/SUMPRODUCT(Population!$B188:$N188,'By group'!$B$27:$N$27))*Probability!AA188*'By group'!$B$24*'By group'!AA$23+(1-prop_idu_part)*SUMPRODUCT(Population!$BB188:$BN188,'By group'!$BB$27:$BN$27)*(1-prop_idu_male)/SUMPRODUCT(Population!$B188:$N188,'By group'!$B$27:$N$27)*Probability!BN188*'By group'!$B$24*'By group'!BN$23+Probability!AN188*Population!$DE188*(1-'By group'!AN$28*cond_eff)*'By group'!AN$23*prop_sw_use)*(1-Population!$DG188*circ_eff)</f>
        <v>4.4935802098228822E-5</v>
      </c>
      <c r="O188" s="190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group'!$BB$27:$BN$27)*prop_idu_male))*Probability!B188*Population!$DC188*(1-'By group'!O$28*'By group'!O$29)*'By group'!B$23+(1-prop_idu_part)*SUMPRODUCT(Population!$BB188:$BN188,'By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group'!$BB$27:$BN$27)*prop_idu_male)*Probability!BB188*Population!$DD188*(1-'By group'!BB$28*'By group'!BB$29)*'By group'!BB$23</f>
        <v>0</v>
      </c>
      <c r="P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group'!$BB$27:$BN$27)*prop_idu_male))*Probability!C188*Population!$DC188*(1-'By group'!P$28*'By group'!P$29)*'By group'!C$23+(1-prop_idu_part)*SUMPRODUCT(Population!$BB188:$BN188,'By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group'!$BB$27:$BN$27)*prop_idu_male)*Probability!BC188*Population!$DD188*(1-'By group'!BC$28*'By group'!BC$29)*'By group'!BC$23</f>
        <v>1.072748593240734E-3</v>
      </c>
      <c r="Q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group'!$BB$27:$BN$27)*prop_idu_male))*Probability!D188*Population!$DC188*(1-'By group'!Q$28*'By group'!Q$29)*'By group'!D$23+(1-prop_idu_part)*SUMPRODUCT(Population!$BB188:$BN188,'By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group'!$BB$27:$BN$27)*prop_idu_male)*Probability!BD188*Population!$DD188*(1-'By group'!BD$28*'By group'!BD$29)*'By group'!BD$23</f>
        <v>1.5644877345559255E-3</v>
      </c>
      <c r="R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group'!$BB$27:$BN$27)*prop_idu_male))*Probability!E188*Population!$DC188*(1-'By group'!R$28*'By group'!R$29)*'By group'!E$23+(1-prop_idu_part)*SUMPRODUCT(Population!$BB188:$BN188,'By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group'!$BB$27:$BN$27)*prop_idu_male)*Probability!BE188*Population!$DD188*(1-'By group'!BE$28*'By group'!BE$29)*'By group'!BE$23</f>
        <v>1.8119064243626514E-3</v>
      </c>
      <c r="S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group'!$BB$27:$BN$27)*prop_idu_male))*Probability!F188*Population!$DC188*(1-'By group'!S$28*'By group'!S$29)*'By group'!F$23+(1-prop_idu_part)*SUMPRODUCT(Population!$BB188:$BN188,'By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group'!$BB$27:$BN$27)*prop_idu_male)*Probability!BF188*Population!$DD188*(1-'By group'!BF$28*'By group'!BF$29)*'By group'!BF$23</f>
        <v>9.6329163556059917E-4</v>
      </c>
      <c r="T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group'!$BB$27:$BN$27)*prop_idu_male))*Probability!G188*Population!$DC188*(1-'By group'!T$28*'By group'!T$29)*'By group'!G$23+(1-prop_idu_part)*SUMPRODUCT(Population!$BB188:$BN188,'By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group'!$BB$27:$BN$27)*prop_idu_male)*Probability!BG188*Population!$DD188*(1-'By group'!BG$28*'By group'!BG$29)*'By group'!BG$23</f>
        <v>5.7781563819036229E-4</v>
      </c>
      <c r="U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group'!$BB$27:$BN$27)*prop_idu_male))*Probability!H188*Population!$DC188*(1-'By group'!U$28*'By group'!U$29)*'By group'!H$23+(1-prop_idu_part)*SUMPRODUCT(Population!$BB188:$BN188,'By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group'!$BB$27:$BN$27)*prop_idu_male)*Probability!BH188*Population!$DD188*(1-'By group'!BH$28*'By group'!BH$29)*'By group'!BH$23</f>
        <v>4.8621635808761081E-4</v>
      </c>
      <c r="V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group'!$BB$27:$BN$27)*prop_idu_male))*Probability!I188*Population!$DC188*(1-'By group'!V$28*'By group'!V$29)*'By group'!I$23+(1-prop_idu_part)*SUMPRODUCT(Population!$BB188:$BN188,'By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group'!$BB$27:$BN$27)*prop_idu_male)*Probability!BI188*Population!$DD188*(1-'By group'!BI$28*'By group'!BI$29)*'By group'!BI$23</f>
        <v>0</v>
      </c>
      <c r="W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group'!$BB$27:$BN$27)*prop_idu_male))*Probability!J188*Population!$DC188*(1-'By group'!W$28*'By group'!W$29)*'By group'!J$23+(1-prop_idu_part)*SUMPRODUCT(Population!$BB188:$BN188,'By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group'!$BB$27:$BN$27)*prop_idu_male)*Probability!BJ188*Population!$DD188*(1-'By group'!BJ$28*'By group'!BJ$29)*'By group'!BJ$23</f>
        <v>0</v>
      </c>
      <c r="X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group'!$BB$27:$BN$27)*prop_idu_male))*Probability!K188*Population!$DC188*(1-'By group'!X$28*'By group'!X$29)*'By group'!K$23+(1-prop_idu_part)*SUMPRODUCT(Population!$BB188:$BN188,'By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group'!$BB$27:$BN$27)*prop_idu_male)*Probability!BK188*Population!$DD188*(1-'By group'!BK$28*'By group'!BK$29)*'By group'!BK$23</f>
        <v>0</v>
      </c>
      <c r="Y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group'!$BB$27:$BN$27)*prop_idu_male))*Probability!L188*Population!$DC188*(1-'By group'!Y$28*'By group'!Y$29)*'By group'!L$23+(1-prop_idu_part)*SUMPRODUCT(Population!$BB188:$BN188,'By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group'!$BB$27:$BN$27)*prop_idu_male)*Probability!BL188*Population!$DD188*(1-'By group'!BL$28*'By group'!BL$29)*'By group'!BL$23</f>
        <v>1.6288335163662019E-5</v>
      </c>
      <c r="Z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group'!$BB$27:$BN$27)*prop_idu_male))*Probability!M188*Population!$DC188*(1-'By group'!Z$28*'By group'!Z$29)*'By group'!M$23+(1-prop_idu_part)*SUMPRODUCT(Population!$BB188:$BN188,'By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group'!$BB$27:$BN$27)*prop_idu_male)*Probability!BM188*Population!$DD188*(1-'By group'!BM$28*'By group'!BM$29)*'By group'!BM$23</f>
        <v>2.5274055599881587E-5</v>
      </c>
      <c r="AA188" s="191">
        <f>(1-(1-prop_idu_part)*SUMPRODUCT(Population!$BB188:$BN188,'By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group'!$BB$27:$BN$27)*prop_idu_male))*Probability!N188*Population!$DC188*(1-'By group'!AA$28*'By group'!AA$29)*'By group'!N$23+(1-prop_idu_part)*SUMPRODUCT(Population!$BB188:$BN188,'By group'!$BB$27:$BN$27)*prop_idu_male/(SUMPRODUCT(Population!$B188:$N188,'By group'!$B$27:$N$27)-(1-prop_idu_part)*SUMPRODUCT(Population!$BB188:$BN188,'By group'!$BB$27:$BN$27)*(1-prop_idu_male)+(1-prop_idu_part)*SUMPRODUCT(Population!$BB188:$BN188,'By group'!$BB$27:$BN$27)*prop_idu_male)*Probability!BN188*Population!$DD188*(1-'By group'!BN$28*'By group'!BN$29)*'By group'!BN$23</f>
        <v>2.0179676670064773E-5</v>
      </c>
      <c r="AB188" s="229">
        <f>Probability!B188*'By group'!$AB$24*'By group'!B$23</f>
        <v>0</v>
      </c>
      <c r="AC188" s="229">
        <f>Probability!C188*'By group'!$AB$24*'By group'!C$23</f>
        <v>5.0191467952425621E-2</v>
      </c>
      <c r="AD188" s="229">
        <f>Probability!D188*'By group'!$AB$24*'By group'!D$23</f>
        <v>7.3200906415424594E-2</v>
      </c>
      <c r="AE188" s="229">
        <f>Probability!E188*'By group'!$AB$24*'By group'!E$23</f>
        <v>8.478053757140043E-2</v>
      </c>
      <c r="AF188" s="229">
        <f>Probability!F188*'By group'!$AB$24*'By group'!F$23</f>
        <v>4.5074378290696354E-2</v>
      </c>
      <c r="AG188" s="229">
        <f>Probability!G188*'By group'!$AB$24*'By group'!G$23</f>
        <v>2.7037663917027225E-2</v>
      </c>
      <c r="AH188" s="229">
        <f>Probability!H188*'By group'!$AB$24*'By group'!H$23</f>
        <v>2.2752150210654552E-2</v>
      </c>
      <c r="AI188" s="229">
        <f>Probability!I188*'By group'!$AB$24*'By group'!I$23</f>
        <v>0</v>
      </c>
      <c r="AJ188" s="229">
        <f>Probability!J188*'By group'!$AB$24*'By group'!J$23</f>
        <v>0</v>
      </c>
      <c r="AK188" s="229">
        <f>Probability!K188*'By group'!$AB$24*'By group'!K$23</f>
        <v>0</v>
      </c>
      <c r="AL188" s="229">
        <f>Probability!L188*'By group'!$AB$24*'By group'!L$23</f>
        <v>7.6220282711525814E-4</v>
      </c>
      <c r="AM188" s="229">
        <f>Probability!M188*'By group'!$AB$24*'By group'!M$23</f>
        <v>1.1827215204797421E-3</v>
      </c>
      <c r="AN188" s="229">
        <f>Probability!N188*'By group'!$AB$24*'By group'!N$23</f>
        <v>9.4435721120809263E-4</v>
      </c>
      <c r="AO188" s="40">
        <f>Probability!AO188*'By group'!$AO$24*'By group'!AO$23</f>
        <v>0</v>
      </c>
      <c r="AP188" s="42">
        <f>Probability!AP188*'By group'!$AO$24*'By group'!AP$23</f>
        <v>6.9197656392735703E-3</v>
      </c>
      <c r="AQ188" s="42">
        <f>Probability!AQ188*'By group'!$AO$24*'By group'!AQ$23</f>
        <v>1.0092077631509285E-2</v>
      </c>
      <c r="AR188" s="42">
        <f>Probability!AR188*'By group'!$AO$24*'By group'!AR$23</f>
        <v>1.1687966318112647E-2</v>
      </c>
      <c r="AS188" s="42">
        <f>Probability!AS188*'By group'!$AO$24*'By group'!AS$23</f>
        <v>6.2134912121334495E-3</v>
      </c>
      <c r="AT188" s="42">
        <f>Probability!AT188*'By group'!$AO$24*'By group'!AT$23</f>
        <v>3.7267502462791178E-3</v>
      </c>
      <c r="AU188" s="42">
        <f>Probability!AU188*'By group'!$AO$24*'By group'!AU$23</f>
        <v>3.1350856027735335E-3</v>
      </c>
      <c r="AV188" s="42">
        <f>Probability!AV188*'By group'!$AO$24*'By group'!AV$23</f>
        <v>0</v>
      </c>
      <c r="AW188" s="42">
        <f>Probability!AW188*'By group'!$AO$24*'By group'!AW$23</f>
        <v>0</v>
      </c>
      <c r="AX188" s="42">
        <f>Probability!AX188*'By group'!$AO$24*'By group'!AX$23</f>
        <v>0</v>
      </c>
      <c r="AY188" s="42">
        <f>Probability!AY188*'By group'!$AO$24*'By group'!AY$23</f>
        <v>1.0502509214667999E-4</v>
      </c>
      <c r="AZ188" s="42">
        <f>Probability!AZ188*'By group'!$AO$24*'By group'!AZ$23</f>
        <v>1.6288801268366708E-4</v>
      </c>
      <c r="BA188" s="43">
        <f>Probability!BA188*'By group'!$AO$24*'By group'!BA$23</f>
        <v>1.2993119106350344E-4</v>
      </c>
      <c r="BB188" s="191">
        <f>prop_idu_part*Probability!BB188*'By group'!$BB$24*'By group'!BB$23+Probability!BB188*'By group'!$BB$30*'By group'!BB$31</f>
        <v>0</v>
      </c>
      <c r="BC188" s="191">
        <f>prop_idu_part*Probability!BC188*'By group'!$BB$24*'By group'!BC$23+Probability!BC188*'By group'!$BB$30*'By group'!BC$31</f>
        <v>5.8638314065780371E-2</v>
      </c>
      <c r="BD188" s="191">
        <f>prop_idu_part*Probability!BD188*'By group'!$BB$24*'By group'!BD$23+Probability!BD188*'By group'!$BB$30*'By group'!BD$31</f>
        <v>0.13716342142090554</v>
      </c>
      <c r="BE188" s="191">
        <f>prop_idu_part*Probability!BE188*'By group'!$BB$24*'By group'!BE$23+Probability!BE188*'By group'!$BB$30*'By group'!BE$31</f>
        <v>0.13421171681398031</v>
      </c>
      <c r="BF188" s="191">
        <f>prop_idu_part*Probability!BF188*'By group'!$BB$24*'By group'!BF$23+Probability!BF188*'By group'!$BB$30*'By group'!BF$31</f>
        <v>4.3875768405171579E-2</v>
      </c>
      <c r="BG188" s="191">
        <f>prop_idu_part*Probability!BG188*'By group'!$BB$24*'By group'!BG$23+Probability!BG188*'By group'!$BB$30*'By group'!BG$31</f>
        <v>1.3400107276923326E-2</v>
      </c>
      <c r="BH188" s="191">
        <f>prop_idu_part*Probability!BH188*'By group'!$BB$24*'By group'!BH$23+Probability!BH188*'By group'!$BB$30*'By group'!BH$31</f>
        <v>1.0512098077531631E-2</v>
      </c>
      <c r="BI188" s="191">
        <f>prop_idu_part*Probability!BI188*'By group'!$BB$24*'By group'!BI$23+Probability!BI188*'By group'!$BB$30*'By group'!BI$31</f>
        <v>0</v>
      </c>
      <c r="BJ188" s="191">
        <f>prop_idu_part*Probability!BJ188*'By group'!$BB$24*'By group'!BJ$23+Probability!BJ188*'By group'!$BB$30*'By group'!BJ$31</f>
        <v>0</v>
      </c>
      <c r="BK188" s="191">
        <f>prop_idu_part*Probability!BK188*'By group'!$BB$24*'By group'!BK$23+Probability!BK188*'By group'!$BB$30*'By group'!BK$31</f>
        <v>0</v>
      </c>
      <c r="BL188" s="191">
        <f>prop_idu_part*Probability!BL188*'By group'!$BB$24*'By group'!BL$23+Probability!BL188*'By group'!$BB$30*'By group'!BL$31</f>
        <v>4.768821330632696E-3</v>
      </c>
      <c r="BM188" s="191">
        <f>prop_idu_part*Probability!BM188*'By group'!$BB$24*'By group'!BM$23+Probability!BM188*'By group'!$BB$30*'By group'!BM$31</f>
        <v>2.3844490143200485E-3</v>
      </c>
      <c r="BN188" s="192">
        <f>prop_idu_part*Probability!BN188*'By group'!$BB$24*'By group'!BN$23+Probability!BN188*'By group'!$BB$30*'By group'!BN$31</f>
        <v>1.7354325321379811E-3</v>
      </c>
    </row>
    <row r="189" spans="1:66" x14ac:dyDescent="0.25">
      <c r="A189">
        <f t="shared" si="2"/>
        <v>92.5</v>
      </c>
      <c r="B189" s="190">
        <f>((1-(1-prop_idu_part)*SUMPRODUCT(Population!$BB189:$BN189,'By group'!$BB$27:$BN$27)*(1-prop_idu_male)/SUMPRODUCT(Population!$B189:$N189,'By group'!$B$27:$N$27))*Probability!O189*'By group'!$B$24*'By group'!O$23+(1-prop_idu_part)*SUMPRODUCT(Population!$BB189:$BN189,'By group'!$BB$27:$BN$27)*(1-prop_idu_male)/SUMPRODUCT(Population!$B189:$N189,'By group'!$B$27:$N$27)*Probability!BB189*'By group'!$B$24*'By group'!BB$23+Probability!AB189*Population!$DE189*(1-'By group'!AB$28*cond_eff)*'By group'!AB$23*prop_sw_use)*(1-Population!$DG189*circ_eff)</f>
        <v>0</v>
      </c>
      <c r="C189" s="191">
        <f>((1-(1-prop_idu_part)*SUMPRODUCT(Population!$BB189:$BN189,'By group'!$BB$27:$BN$27)*(1-prop_idu_male)/SUMPRODUCT(Population!$B189:$N189,'By group'!$B$27:$N$27))*Probability!P189*'By group'!$B$24*'By group'!P$23+(1-prop_idu_part)*SUMPRODUCT(Population!$BB189:$BN189,'By group'!$BB$27:$BN$27)*(1-prop_idu_male)/SUMPRODUCT(Population!$B189:$N189,'By group'!$B$27:$N$27)*Probability!BC189*'By group'!$B$24*'By group'!BC$23+Probability!AC189*Population!$DE189*(1-'By group'!AC$28*cond_eff)*'By group'!AC$23*prop_sw_use)*(1-Population!$DG189*circ_eff)</f>
        <v>2.3163942924597485E-3</v>
      </c>
      <c r="D189" s="191">
        <f>((1-(1-prop_idu_part)*SUMPRODUCT(Population!$BB189:$BN189,'By group'!$BB$27:$BN$27)*(1-prop_idu_male)/SUMPRODUCT(Population!$B189:$N189,'By group'!$B$27:$N$27))*Probability!Q189*'By group'!$B$24*'By group'!Q$23+(1-prop_idu_part)*SUMPRODUCT(Population!$BB189:$BN189,'By group'!$BB$27:$BN$27)*(1-prop_idu_male)/SUMPRODUCT(Population!$B189:$N189,'By group'!$B$27:$N$27)*Probability!BD189*'By group'!$B$24*'By group'!BD$23+Probability!AD189*Population!$DE189*(1-'By group'!AD$28*cond_eff)*'By group'!AD$23*prop_sw_use)*(1-Population!$DG189*circ_eff)</f>
        <v>3.3896027613778646E-3</v>
      </c>
      <c r="E189" s="191">
        <f>((1-(1-prop_idu_part)*SUMPRODUCT(Population!$BB189:$BN189,'By group'!$BB$27:$BN$27)*(1-prop_idu_male)/SUMPRODUCT(Population!$B189:$N189,'By group'!$B$27:$N$27))*Probability!R189*'By group'!$B$24*'By group'!R$23+(1-prop_idu_part)*SUMPRODUCT(Population!$BB189:$BN189,'By group'!$BB$27:$BN$27)*(1-prop_idu_male)/SUMPRODUCT(Population!$B189:$N189,'By group'!$B$27:$N$27)*Probability!BE189*'By group'!$B$24*'By group'!BE$23+Probability!AE189*Population!$DE189*(1-'By group'!AE$28*cond_eff)*'By group'!AE$23*prop_sw_use)*(1-Population!$DG189*circ_eff)</f>
        <v>3.9442485815140531E-3</v>
      </c>
      <c r="F189" s="191">
        <f>((1-(1-prop_idu_part)*SUMPRODUCT(Population!$BB189:$BN189,'By group'!$BB$27:$BN$27)*(1-prop_idu_male)/SUMPRODUCT(Population!$B189:$N189,'By group'!$B$27:$N$27))*Probability!S189*'By group'!$B$24*'By group'!S$23+(1-prop_idu_part)*SUMPRODUCT(Population!$BB189:$BN189,'By group'!$BB$27:$BN$27)*(1-prop_idu_male)/SUMPRODUCT(Population!$B189:$N189,'By group'!$B$27:$N$27)*Probability!BF189*'By group'!$B$24*'By group'!BF$23+Probability!AF189*Population!$DE189*(1-'By group'!AF$28*cond_eff)*'By group'!AF$23*prop_sw_use)*(1-Population!$DG189*circ_eff)</f>
        <v>2.1045129592782235E-3</v>
      </c>
      <c r="G189" s="191">
        <f>((1-(1-prop_idu_part)*SUMPRODUCT(Population!$BB189:$BN189,'By group'!$BB$27:$BN$27)*(1-prop_idu_male)/SUMPRODUCT(Population!$B189:$N189,'By group'!$B$27:$N$27))*Probability!T189*'By group'!$B$24*'By group'!T$23+(1-prop_idu_part)*SUMPRODUCT(Population!$BB189:$BN189,'By group'!$BB$27:$BN$27)*(1-prop_idu_male)/SUMPRODUCT(Population!$B189:$N189,'By group'!$B$27:$N$27)*Probability!BG189*'By group'!$B$24*'By group'!BG$23+Probability!AG189*Population!$DE189*(1-'By group'!AG$28*cond_eff)*'By group'!AG$23*prop_sw_use)*(1-Population!$DG189*circ_eff)</f>
        <v>1.2656618700281912E-3</v>
      </c>
      <c r="H189" s="191">
        <f>((1-(1-prop_idu_part)*SUMPRODUCT(Population!$BB189:$BN189,'By group'!$BB$27:$BN$27)*(1-prop_idu_male)/SUMPRODUCT(Population!$B189:$N189,'By group'!$B$27:$N$27))*Probability!U189*'By group'!$B$24*'By group'!U$23+(1-prop_idu_part)*SUMPRODUCT(Population!$BB189:$BN189,'By group'!$BB$27:$BN$27)*(1-prop_idu_male)/SUMPRODUCT(Population!$B189:$N189,'By group'!$B$27:$N$27)*Probability!BH189*'By group'!$B$24*'By group'!BH$23+Probability!AH189*Population!$DE189*(1-'By group'!AH$28*cond_eff)*'By group'!AH$23*prop_sw_use)*(1-Population!$DG189*circ_eff)</f>
        <v>1.0699604987849183E-3</v>
      </c>
      <c r="I189" s="191">
        <f>((1-(1-prop_idu_part)*SUMPRODUCT(Population!$BB189:$BN189,'By group'!$BB$27:$BN$27)*(1-prop_idu_male)/SUMPRODUCT(Population!$B189:$N189,'By group'!$B$27:$N$27))*Probability!V189*'By group'!$B$24*'By group'!V$23+(1-prop_idu_part)*SUMPRODUCT(Population!$BB189:$BN189,'By group'!$BB$27:$BN$27)*(1-prop_idu_male)/SUMPRODUCT(Population!$B189:$N189,'By group'!$B$27:$N$27)*Probability!BI189*'By group'!$B$24*'By group'!BI$23+Probability!AI189*Population!$DE189*(1-'By group'!AI$28*cond_eff)*'By group'!AI$23*prop_sw_use)*(1-Population!$DG189*circ_eff)</f>
        <v>0</v>
      </c>
      <c r="J189" s="191">
        <f>((1-(1-prop_idu_part)*SUMPRODUCT(Population!$BB189:$BN189,'By group'!$BB$27:$BN$27)*(1-prop_idu_male)/SUMPRODUCT(Population!$B189:$N189,'By group'!$B$27:$N$27))*Probability!W189*'By group'!$B$24*'By group'!W$23+(1-prop_idu_part)*SUMPRODUCT(Population!$BB189:$BN189,'By group'!$BB$27:$BN$27)*(1-prop_idu_male)/SUMPRODUCT(Population!$B189:$N189,'By group'!$B$27:$N$27)*Probability!BJ189*'By group'!$B$24*'By group'!BJ$23+Probability!AJ189*Population!$DE189*(1-'By group'!AJ$28*cond_eff)*'By group'!AJ$23*prop_sw_use)*(1-Population!$DG189*circ_eff)</f>
        <v>0</v>
      </c>
      <c r="K189" s="191">
        <f>((1-(1-prop_idu_part)*SUMPRODUCT(Population!$BB189:$BN189,'By group'!$BB$27:$BN$27)*(1-prop_idu_male)/SUMPRODUCT(Population!$B189:$N189,'By group'!$B$27:$N$27))*Probability!X189*'By group'!$B$24*'By group'!X$23+(1-prop_idu_part)*SUMPRODUCT(Population!$BB189:$BN189,'By group'!$BB$27:$BN$27)*(1-prop_idu_male)/SUMPRODUCT(Population!$B189:$N189,'By group'!$B$27:$N$27)*Probability!BK189*'By group'!$B$24*'By group'!BK$23+Probability!AK189*Population!$DE189*(1-'By group'!AK$28*cond_eff)*'By group'!AK$23*prop_sw_use)*(1-Population!$DG189*circ_eff)</f>
        <v>0</v>
      </c>
      <c r="L189" s="191">
        <f>((1-(1-prop_idu_part)*SUMPRODUCT(Population!$BB189:$BN189,'By group'!$BB$27:$BN$27)*(1-prop_idu_male)/SUMPRODUCT(Population!$B189:$N189,'By group'!$B$27:$N$27))*Probability!Y189*'By group'!$B$24*'By group'!Y$23+(1-prop_idu_part)*SUMPRODUCT(Population!$BB189:$BN189,'By group'!$BB$27:$BN$27)*(1-prop_idu_male)/SUMPRODUCT(Population!$B189:$N189,'By group'!$B$27:$N$27)*Probability!BL189*'By group'!$B$24*'By group'!BL$23+Probability!AL189*Population!$DE189*(1-'By group'!AL$28*cond_eff)*'By group'!AL$23*prop_sw_use)*(1-Population!$DG189*circ_eff)</f>
        <v>3.5857731491428714E-5</v>
      </c>
      <c r="M189" s="191">
        <f>((1-(1-prop_idu_part)*SUMPRODUCT(Population!$BB189:$BN189,'By group'!$BB$27:$BN$27)*(1-prop_idu_male)/SUMPRODUCT(Population!$B189:$N189,'By group'!$B$27:$N$27))*Probability!Z189*'By group'!$B$24*'By group'!Z$23+(1-prop_idu_part)*SUMPRODUCT(Population!$BB189:$BN189,'By group'!$BB$27:$BN$27)*(1-prop_idu_male)/SUMPRODUCT(Population!$B189:$N189,'By group'!$B$27:$N$27)*Probability!BM189*'By group'!$B$24*'By group'!BM$23+Probability!AM189*Population!$DE189*(1-'By group'!AM$28*cond_eff)*'By group'!AM$23*prop_sw_use)*(1-Population!$DG189*circ_eff)</f>
        <v>5.5932521940574019E-5</v>
      </c>
      <c r="N189" s="191">
        <f>((1-(1-prop_idu_part)*SUMPRODUCT(Population!$BB189:$BN189,'By group'!$BB$27:$BN$27)*(1-prop_idu_male)/SUMPRODUCT(Population!$B189:$N189,'By group'!$B$27:$N$27))*Probability!AA189*'By group'!$B$24*'By group'!AA$23+(1-prop_idu_part)*SUMPRODUCT(Population!$BB189:$BN189,'By group'!$BB$27:$BN$27)*(1-prop_idu_male)/SUMPRODUCT(Population!$B189:$N189,'By group'!$B$27:$N$27)*Probability!BN189*'By group'!$B$24*'By group'!BN$23+Probability!AN189*Population!$DE189*(1-'By group'!AN$28*cond_eff)*'By group'!AN$23*prop_sw_use)*(1-Population!$DG189*circ_eff)</f>
        <v>4.4936764972952487E-5</v>
      </c>
      <c r="O189" s="190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group'!$BB$27:$BN$27)*prop_idu_male))*Probability!B189*Population!$DC189*(1-'By group'!O$28*'By group'!O$29)*'By group'!B$23+(1-prop_idu_part)*SUMPRODUCT(Population!$BB189:$BN189,'By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group'!$BB$27:$BN$27)*prop_idu_male)*Probability!BB189*Population!$DD189*(1-'By group'!BB$28*'By group'!BB$29)*'By group'!BB$23</f>
        <v>0</v>
      </c>
      <c r="P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group'!$BB$27:$BN$27)*prop_idu_male))*Probability!C189*Population!$DC189*(1-'By group'!P$28*'By group'!P$29)*'By group'!C$23+(1-prop_idu_part)*SUMPRODUCT(Population!$BB189:$BN189,'By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group'!$BB$27:$BN$27)*prop_idu_male)*Probability!BC189*Population!$DD189*(1-'By group'!BC$28*'By group'!BC$29)*'By group'!BC$23</f>
        <v>1.0727539593429118E-3</v>
      </c>
      <c r="Q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group'!$BB$27:$BN$27)*prop_idu_male))*Probability!D189*Population!$DC189*(1-'By group'!Q$28*'By group'!Q$29)*'By group'!D$23+(1-prop_idu_part)*SUMPRODUCT(Population!$BB189:$BN189,'By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group'!$BB$27:$BN$27)*prop_idu_male)*Probability!BD189*Population!$DD189*(1-'By group'!BD$28*'By group'!BD$29)*'By group'!BD$23</f>
        <v>1.56449727137943E-3</v>
      </c>
      <c r="R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group'!$BB$27:$BN$27)*prop_idu_male))*Probability!E189*Population!$DC189*(1-'By group'!R$28*'By group'!R$29)*'By group'!E$23+(1-prop_idu_part)*SUMPRODUCT(Population!$BB189:$BN189,'By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group'!$BB$27:$BN$27)*prop_idu_male)*Probability!BE189*Population!$DD189*(1-'By group'!BE$28*'By group'!BE$29)*'By group'!BE$23</f>
        <v>1.811920691810603E-3</v>
      </c>
      <c r="S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group'!$BB$27:$BN$27)*prop_idu_male))*Probability!F189*Population!$DC189*(1-'By group'!S$28*'By group'!S$29)*'By group'!F$23+(1-prop_idu_part)*SUMPRODUCT(Population!$BB189:$BN189,'By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group'!$BB$27:$BN$27)*prop_idu_male)*Probability!BF189*Population!$DD189*(1-'By group'!BF$28*'By group'!BF$29)*'By group'!BF$23</f>
        <v>9.6330070833507836E-4</v>
      </c>
      <c r="T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group'!$BB$27:$BN$27)*prop_idu_male))*Probability!G189*Population!$DC189*(1-'By group'!T$28*'By group'!T$29)*'By group'!G$23+(1-prop_idu_part)*SUMPRODUCT(Population!$BB189:$BN189,'By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group'!$BB$27:$BN$27)*prop_idu_male)*Probability!BG189*Population!$DD189*(1-'By group'!BG$28*'By group'!BG$29)*'By group'!BG$23</f>
        <v>5.7782181584338456E-4</v>
      </c>
      <c r="U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group'!$BB$27:$BN$27)*prop_idu_male))*Probability!H189*Population!$DC189*(1-'By group'!U$28*'By group'!U$29)*'By group'!H$23+(1-prop_idu_part)*SUMPRODUCT(Population!$BB189:$BN189,'By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group'!$BB$27:$BN$27)*prop_idu_male)*Probability!BH189*Population!$DD189*(1-'By group'!BH$28*'By group'!BH$29)*'By group'!BH$23</f>
        <v>4.8622286467103537E-4</v>
      </c>
      <c r="V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group'!$BB$27:$BN$27)*prop_idu_male))*Probability!I189*Population!$DC189*(1-'By group'!V$28*'By group'!V$29)*'By group'!I$23+(1-prop_idu_part)*SUMPRODUCT(Population!$BB189:$BN189,'By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group'!$BB$27:$BN$27)*prop_idu_male)*Probability!BI189*Population!$DD189*(1-'By group'!BI$28*'By group'!BI$29)*'By group'!BI$23</f>
        <v>0</v>
      </c>
      <c r="W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group'!$BB$27:$BN$27)*prop_idu_male))*Probability!J189*Population!$DC189*(1-'By group'!W$28*'By group'!W$29)*'By group'!J$23+(1-prop_idu_part)*SUMPRODUCT(Population!$BB189:$BN189,'By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group'!$BB$27:$BN$27)*prop_idu_male)*Probability!BJ189*Population!$DD189*(1-'By group'!BJ$28*'By group'!BJ$29)*'By group'!BJ$23</f>
        <v>0</v>
      </c>
      <c r="X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group'!$BB$27:$BN$27)*prop_idu_male))*Probability!K189*Population!$DC189*(1-'By group'!X$28*'By group'!X$29)*'By group'!K$23+(1-prop_idu_part)*SUMPRODUCT(Population!$BB189:$BN189,'By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group'!$BB$27:$BN$27)*prop_idu_male)*Probability!BK189*Population!$DD189*(1-'By group'!BK$28*'By group'!BK$29)*'By group'!BK$23</f>
        <v>0</v>
      </c>
      <c r="Y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group'!$BB$27:$BN$27)*prop_idu_male))*Probability!L189*Population!$DC189*(1-'By group'!Y$28*'By group'!Y$29)*'By group'!L$23+(1-prop_idu_part)*SUMPRODUCT(Population!$BB189:$BN189,'By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group'!$BB$27:$BN$27)*prop_idu_male)*Probability!BL189*Population!$DD189*(1-'By group'!BL$28*'By group'!BL$29)*'By group'!BL$23</f>
        <v>1.6288556247191002E-5</v>
      </c>
      <c r="Z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group'!$BB$27:$BN$27)*prop_idu_male))*Probability!M189*Population!$DC189*(1-'By group'!Z$28*'By group'!Z$29)*'By group'!M$23+(1-prop_idu_part)*SUMPRODUCT(Population!$BB189:$BN189,'By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group'!$BB$27:$BN$27)*prop_idu_male)*Probability!BM189*Population!$DD189*(1-'By group'!BM$28*'By group'!BM$29)*'By group'!BM$23</f>
        <v>2.5274488977706432E-5</v>
      </c>
      <c r="AA189" s="191">
        <f>(1-(1-prop_idu_part)*SUMPRODUCT(Population!$BB189:$BN189,'By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group'!$BB$27:$BN$27)*prop_idu_male))*Probability!N189*Population!$DC189*(1-'By group'!AA$28*'By group'!AA$29)*'By group'!N$23+(1-prop_idu_part)*SUMPRODUCT(Population!$BB189:$BN189,'By group'!$BB$27:$BN$27)*prop_idu_male/(SUMPRODUCT(Population!$B189:$N189,'By group'!$B$27:$N$27)-(1-prop_idu_part)*SUMPRODUCT(Population!$BB189:$BN189,'By group'!$BB$27:$BN$27)*(1-prop_idu_male)+(1-prop_idu_part)*SUMPRODUCT(Population!$BB189:$BN189,'By group'!$BB$27:$BN$27)*prop_idu_male)*Probability!BN189*Population!$DD189*(1-'By group'!BN$28*'By group'!BN$29)*'By group'!BN$23</f>
        <v>2.0180133263406268E-5</v>
      </c>
      <c r="AB189" s="229">
        <f>Probability!B189*'By group'!$AB$24*'By group'!B$23</f>
        <v>0</v>
      </c>
      <c r="AC189" s="229">
        <f>Probability!C189*'By group'!$AB$24*'By group'!C$23</f>
        <v>5.0191838818269593E-2</v>
      </c>
      <c r="AD189" s="229">
        <f>Probability!D189*'By group'!$AB$24*'By group'!D$23</f>
        <v>7.3201527366515237E-2</v>
      </c>
      <c r="AE189" s="229">
        <f>Probability!E189*'By group'!$AB$24*'By group'!E$23</f>
        <v>8.478140755598168E-2</v>
      </c>
      <c r="AF189" s="229">
        <f>Probability!F189*'By group'!$AB$24*'By group'!F$23</f>
        <v>4.5074910443023357E-2</v>
      </c>
      <c r="AG189" s="229">
        <f>Probability!G189*'By group'!$AB$24*'By group'!G$23</f>
        <v>2.7038017547379875E-2</v>
      </c>
      <c r="AH189" s="229">
        <f>Probability!H189*'By group'!$AB$24*'By group'!H$23</f>
        <v>2.2752509018957763E-2</v>
      </c>
      <c r="AI189" s="229">
        <f>Probability!I189*'By group'!$AB$24*'By group'!I$23</f>
        <v>0</v>
      </c>
      <c r="AJ189" s="229">
        <f>Probability!J189*'By group'!$AB$24*'By group'!J$23</f>
        <v>0</v>
      </c>
      <c r="AK189" s="229">
        <f>Probability!K189*'By group'!$AB$24*'By group'!K$23</f>
        <v>0</v>
      </c>
      <c r="AL189" s="229">
        <f>Probability!L189*'By group'!$AB$24*'By group'!L$23</f>
        <v>7.6221499291658954E-4</v>
      </c>
      <c r="AM189" s="229">
        <f>Probability!M189*'By group'!$AB$24*'By group'!M$23</f>
        <v>1.1827446260190967E-3</v>
      </c>
      <c r="AN189" s="229">
        <f>Probability!N189*'By group'!$AB$24*'By group'!N$23</f>
        <v>9.4438083520484591E-4</v>
      </c>
      <c r="AO189" s="40">
        <f>Probability!AO189*'By group'!$AO$24*'By group'!AO$23</f>
        <v>0</v>
      </c>
      <c r="AP189" s="42">
        <f>Probability!AP189*'By group'!$AO$24*'By group'!AP$23</f>
        <v>6.9207585628130088E-3</v>
      </c>
      <c r="AQ189" s="42">
        <f>Probability!AQ189*'By group'!$AO$24*'By group'!AQ$23</f>
        <v>1.0093620617478514E-2</v>
      </c>
      <c r="AR189" s="42">
        <f>Probability!AR189*'By group'!$AO$24*'By group'!AR$23</f>
        <v>1.1689942416258746E-2</v>
      </c>
      <c r="AS189" s="42">
        <f>Probability!AS189*'By group'!$AO$24*'By group'!AS$23</f>
        <v>6.2146329612745559E-3</v>
      </c>
      <c r="AT189" s="42">
        <f>Probability!AT189*'By group'!$AO$24*'By group'!AT$23</f>
        <v>3.727481921279576E-3</v>
      </c>
      <c r="AU189" s="42">
        <f>Probability!AU189*'By group'!$AO$24*'By group'!AU$23</f>
        <v>3.1357883079757669E-3</v>
      </c>
      <c r="AV189" s="42">
        <f>Probability!AV189*'By group'!$AO$24*'By group'!AV$23</f>
        <v>0</v>
      </c>
      <c r="AW189" s="42">
        <f>Probability!AW189*'By group'!$AO$24*'By group'!AW$23</f>
        <v>0</v>
      </c>
      <c r="AX189" s="42">
        <f>Probability!AX189*'By group'!$AO$24*'By group'!AX$23</f>
        <v>0</v>
      </c>
      <c r="AY189" s="42">
        <f>Probability!AY189*'By group'!$AO$24*'By group'!AY$23</f>
        <v>1.050488327029017E-4</v>
      </c>
      <c r="AZ189" s="42">
        <f>Probability!AZ189*'By group'!$AO$24*'By group'!AZ$23</f>
        <v>1.6293104369264475E-4</v>
      </c>
      <c r="BA189" s="43">
        <f>Probability!BA189*'By group'!$AO$24*'By group'!BA$23</f>
        <v>1.2997345879161261E-4</v>
      </c>
      <c r="BB189" s="191">
        <f>prop_idu_part*Probability!BB189*'By group'!$BB$24*'By group'!BB$23+Probability!BB189*'By group'!$BB$30*'By group'!BB$31</f>
        <v>0</v>
      </c>
      <c r="BC189" s="191">
        <f>prop_idu_part*Probability!BC189*'By group'!$BB$24*'By group'!BC$23+Probability!BC189*'By group'!$BB$30*'By group'!BC$31</f>
        <v>5.8638301408106358E-2</v>
      </c>
      <c r="BD189" s="191">
        <f>prop_idu_part*Probability!BD189*'By group'!$BB$24*'By group'!BD$23+Probability!BD189*'By group'!$BB$30*'By group'!BD$31</f>
        <v>0.13716343534807843</v>
      </c>
      <c r="BE189" s="191">
        <f>prop_idu_part*Probability!BE189*'By group'!$BB$24*'By group'!BE$23+Probability!BE189*'By group'!$BB$30*'By group'!BE$31</f>
        <v>0.13421180065064064</v>
      </c>
      <c r="BF189" s="191">
        <f>prop_idu_part*Probability!BF189*'By group'!$BB$24*'By group'!BF$23+Probability!BF189*'By group'!$BB$30*'By group'!BF$31</f>
        <v>4.3875816363270093E-2</v>
      </c>
      <c r="BG189" s="191">
        <f>prop_idu_part*Probability!BG189*'By group'!$BB$24*'By group'!BG$23+Probability!BG189*'By group'!$BB$30*'By group'!BG$31</f>
        <v>1.3400127094020494E-2</v>
      </c>
      <c r="BH189" s="191">
        <f>prop_idu_part*Probability!BH189*'By group'!$BB$24*'By group'!BH$23+Probability!BH189*'By group'!$BB$30*'By group'!BH$31</f>
        <v>1.0512122027843934E-2</v>
      </c>
      <c r="BI189" s="191">
        <f>prop_idu_part*Probability!BI189*'By group'!$BB$24*'By group'!BI$23+Probability!BI189*'By group'!$BB$30*'By group'!BI$31</f>
        <v>0</v>
      </c>
      <c r="BJ189" s="191">
        <f>prop_idu_part*Probability!BJ189*'By group'!$BB$24*'By group'!BJ$23+Probability!BJ189*'By group'!$BB$30*'By group'!BJ$31</f>
        <v>0</v>
      </c>
      <c r="BK189" s="191">
        <f>prop_idu_part*Probability!BK189*'By group'!$BB$24*'By group'!BK$23+Probability!BK189*'By group'!$BB$30*'By group'!BK$31</f>
        <v>0</v>
      </c>
      <c r="BL189" s="191">
        <f>prop_idu_part*Probability!BL189*'By group'!$BB$24*'By group'!BL$23+Probability!BL189*'By group'!$BB$30*'By group'!BL$31</f>
        <v>4.7688325173519692E-3</v>
      </c>
      <c r="BM189" s="191">
        <f>prop_idu_part*Probability!BM189*'By group'!$BB$24*'By group'!BM$23+Probability!BM189*'By group'!$BB$30*'By group'!BM$31</f>
        <v>2.384457260690582E-3</v>
      </c>
      <c r="BN189" s="192">
        <f>prop_idu_part*Probability!BN189*'By group'!$BB$24*'By group'!BN$23+Probability!BN189*'By group'!$BB$30*'By group'!BN$31</f>
        <v>1.7354414456286461E-3</v>
      </c>
    </row>
    <row r="190" spans="1:66" x14ac:dyDescent="0.25">
      <c r="A190">
        <f t="shared" si="2"/>
        <v>93</v>
      </c>
      <c r="B190" s="190">
        <f>((1-(1-prop_idu_part)*SUMPRODUCT(Population!$BB190:$BN190,'By group'!$BB$27:$BN$27)*(1-prop_idu_male)/SUMPRODUCT(Population!$B190:$N190,'By group'!$B$27:$N$27))*Probability!O190*'By group'!$B$24*'By group'!O$23+(1-prop_idu_part)*SUMPRODUCT(Population!$BB190:$BN190,'By group'!$BB$27:$BN$27)*(1-prop_idu_male)/SUMPRODUCT(Population!$B190:$N190,'By group'!$B$27:$N$27)*Probability!BB190*'By group'!$B$24*'By group'!BB$23+Probability!AB190*Population!$DE190*(1-'By group'!AB$28*cond_eff)*'By group'!AB$23*prop_sw_use)*(1-Population!$DG190*circ_eff)</f>
        <v>0</v>
      </c>
      <c r="C190" s="191">
        <f>((1-(1-prop_idu_part)*SUMPRODUCT(Population!$BB190:$BN190,'By group'!$BB$27:$BN$27)*(1-prop_idu_male)/SUMPRODUCT(Population!$B190:$N190,'By group'!$B$27:$N$27))*Probability!P190*'By group'!$B$24*'By group'!P$23+(1-prop_idu_part)*SUMPRODUCT(Population!$BB190:$BN190,'By group'!$BB$27:$BN$27)*(1-prop_idu_male)/SUMPRODUCT(Population!$B190:$N190,'By group'!$B$27:$N$27)*Probability!BC190*'By group'!$B$24*'By group'!BC$23+Probability!AC190*Population!$DE190*(1-'By group'!AC$28*cond_eff)*'By group'!AC$23*prop_sw_use)*(1-Population!$DG190*circ_eff)</f>
        <v>2.316405415283797E-3</v>
      </c>
      <c r="D190" s="191">
        <f>((1-(1-prop_idu_part)*SUMPRODUCT(Population!$BB190:$BN190,'By group'!$BB$27:$BN$27)*(1-prop_idu_male)/SUMPRODUCT(Population!$B190:$N190,'By group'!$B$27:$N$27))*Probability!Q190*'By group'!$B$24*'By group'!Q$23+(1-prop_idu_part)*SUMPRODUCT(Population!$BB190:$BN190,'By group'!$BB$27:$BN$27)*(1-prop_idu_male)/SUMPRODUCT(Population!$B190:$N190,'By group'!$B$27:$N$27)*Probability!BD190*'By group'!$B$24*'By group'!BD$23+Probability!AD190*Population!$DE190*(1-'By group'!AD$28*cond_eff)*'By group'!AD$23*prop_sw_use)*(1-Population!$DG190*circ_eff)</f>
        <v>3.3896222497402525E-3</v>
      </c>
      <c r="E190" s="191">
        <f>((1-(1-prop_idu_part)*SUMPRODUCT(Population!$BB190:$BN190,'By group'!$BB$27:$BN$27)*(1-prop_idu_male)/SUMPRODUCT(Population!$B190:$N190,'By group'!$B$27:$N$27))*Probability!R190*'By group'!$B$24*'By group'!R$23+(1-prop_idu_part)*SUMPRODUCT(Population!$BB190:$BN190,'By group'!$BB$27:$BN$27)*(1-prop_idu_male)/SUMPRODUCT(Population!$B190:$N190,'By group'!$B$27:$N$27)*Probability!BE190*'By group'!$B$24*'By group'!BE$23+Probability!AE190*Population!$DE190*(1-'By group'!AE$28*cond_eff)*'By group'!AE$23*prop_sw_use)*(1-Population!$DG190*circ_eff)</f>
        <v>3.9442774068441395E-3</v>
      </c>
      <c r="F190" s="191">
        <f>((1-(1-prop_idu_part)*SUMPRODUCT(Population!$BB190:$BN190,'By group'!$BB$27:$BN$27)*(1-prop_idu_male)/SUMPRODUCT(Population!$B190:$N190,'By group'!$B$27:$N$27))*Probability!S190*'By group'!$B$24*'By group'!S$23+(1-prop_idu_part)*SUMPRODUCT(Population!$BB190:$BN190,'By group'!$BB$27:$BN$27)*(1-prop_idu_male)/SUMPRODUCT(Population!$B190:$N190,'By group'!$B$27:$N$27)*Probability!BF190*'By group'!$B$24*'By group'!BF$23+Probability!AF190*Population!$DE190*(1-'By group'!AF$28*cond_eff)*'By group'!AF$23*prop_sw_use)*(1-Population!$DG190*circ_eff)</f>
        <v>2.1045312109727343E-3</v>
      </c>
      <c r="G190" s="191">
        <f>((1-(1-prop_idu_part)*SUMPRODUCT(Population!$BB190:$BN190,'By group'!$BB$27:$BN$27)*(1-prop_idu_male)/SUMPRODUCT(Population!$B190:$N190,'By group'!$B$27:$N$27))*Probability!T190*'By group'!$B$24*'By group'!T$23+(1-prop_idu_part)*SUMPRODUCT(Population!$BB190:$BN190,'By group'!$BB$27:$BN$27)*(1-prop_idu_male)/SUMPRODUCT(Population!$B190:$N190,'By group'!$B$27:$N$27)*Probability!BG190*'By group'!$B$24*'By group'!BG$23+Probability!AG190*Population!$DE190*(1-'By group'!AG$28*cond_eff)*'By group'!AG$23*prop_sw_use)*(1-Population!$DG190*circ_eff)</f>
        <v>1.2656742843889708E-3</v>
      </c>
      <c r="H190" s="191">
        <f>((1-(1-prop_idu_part)*SUMPRODUCT(Population!$BB190:$BN190,'By group'!$BB$27:$BN$27)*(1-prop_idu_male)/SUMPRODUCT(Population!$B190:$N190,'By group'!$B$27:$N$27))*Probability!U190*'By group'!$B$24*'By group'!U$23+(1-prop_idu_part)*SUMPRODUCT(Population!$BB190:$BN190,'By group'!$BB$27:$BN$27)*(1-prop_idu_male)/SUMPRODUCT(Population!$B190:$N190,'By group'!$B$27:$N$27)*Probability!BH190*'By group'!$B$24*'By group'!BH$23+Probability!AH190*Population!$DE190*(1-'By group'!AH$28*cond_eff)*'By group'!AH$23*prop_sw_use)*(1-Population!$DG190*circ_eff)</f>
        <v>1.0699735996081983E-3</v>
      </c>
      <c r="I190" s="191">
        <f>((1-(1-prop_idu_part)*SUMPRODUCT(Population!$BB190:$BN190,'By group'!$BB$27:$BN$27)*(1-prop_idu_male)/SUMPRODUCT(Population!$B190:$N190,'By group'!$B$27:$N$27))*Probability!V190*'By group'!$B$24*'By group'!V$23+(1-prop_idu_part)*SUMPRODUCT(Population!$BB190:$BN190,'By group'!$BB$27:$BN$27)*(1-prop_idu_male)/SUMPRODUCT(Population!$B190:$N190,'By group'!$B$27:$N$27)*Probability!BI190*'By group'!$B$24*'By group'!BI$23+Probability!AI190*Population!$DE190*(1-'By group'!AI$28*cond_eff)*'By group'!AI$23*prop_sw_use)*(1-Population!$DG190*circ_eff)</f>
        <v>0</v>
      </c>
      <c r="J190" s="191">
        <f>((1-(1-prop_idu_part)*SUMPRODUCT(Population!$BB190:$BN190,'By group'!$BB$27:$BN$27)*(1-prop_idu_male)/SUMPRODUCT(Population!$B190:$N190,'By group'!$B$27:$N$27))*Probability!W190*'By group'!$B$24*'By group'!W$23+(1-prop_idu_part)*SUMPRODUCT(Population!$BB190:$BN190,'By group'!$BB$27:$BN$27)*(1-prop_idu_male)/SUMPRODUCT(Population!$B190:$N190,'By group'!$B$27:$N$27)*Probability!BJ190*'By group'!$B$24*'By group'!BJ$23+Probability!AJ190*Population!$DE190*(1-'By group'!AJ$28*cond_eff)*'By group'!AJ$23*prop_sw_use)*(1-Population!$DG190*circ_eff)</f>
        <v>0</v>
      </c>
      <c r="K190" s="191">
        <f>((1-(1-prop_idu_part)*SUMPRODUCT(Population!$BB190:$BN190,'By group'!$BB$27:$BN$27)*(1-prop_idu_male)/SUMPRODUCT(Population!$B190:$N190,'By group'!$B$27:$N$27))*Probability!X190*'By group'!$B$24*'By group'!X$23+(1-prop_idu_part)*SUMPRODUCT(Population!$BB190:$BN190,'By group'!$BB$27:$BN$27)*(1-prop_idu_male)/SUMPRODUCT(Population!$B190:$N190,'By group'!$B$27:$N$27)*Probability!BK190*'By group'!$B$24*'By group'!BK$23+Probability!AK190*Population!$DE190*(1-'By group'!AK$28*cond_eff)*'By group'!AK$23*prop_sw_use)*(1-Population!$DG190*circ_eff)</f>
        <v>0</v>
      </c>
      <c r="L190" s="191">
        <f>((1-(1-prop_idu_part)*SUMPRODUCT(Population!$BB190:$BN190,'By group'!$BB$27:$BN$27)*(1-prop_idu_male)/SUMPRODUCT(Population!$B190:$N190,'By group'!$B$27:$N$27))*Probability!Y190*'By group'!$B$24*'By group'!Y$23+(1-prop_idu_part)*SUMPRODUCT(Population!$BB190:$BN190,'By group'!$BB$27:$BN$27)*(1-prop_idu_male)/SUMPRODUCT(Population!$B190:$N190,'By group'!$B$27:$N$27)*Probability!BL190*'By group'!$B$24*'By group'!BL$23+Probability!AL190*Population!$DE190*(1-'By group'!AL$28*cond_eff)*'By group'!AL$23*prop_sw_use)*(1-Population!$DG190*circ_eff)</f>
        <v>3.5858176410792734E-5</v>
      </c>
      <c r="M190" s="191">
        <f>((1-(1-prop_idu_part)*SUMPRODUCT(Population!$BB190:$BN190,'By group'!$BB$27:$BN$27)*(1-prop_idu_male)/SUMPRODUCT(Population!$B190:$N190,'By group'!$B$27:$N$27))*Probability!Z190*'By group'!$B$24*'By group'!Z$23+(1-prop_idu_part)*SUMPRODUCT(Population!$BB190:$BN190,'By group'!$BB$27:$BN$27)*(1-prop_idu_male)/SUMPRODUCT(Population!$B190:$N190,'By group'!$B$27:$N$27)*Probability!BM190*'By group'!$B$24*'By group'!BM$23+Probability!AM190*Population!$DE190*(1-'By group'!AM$28*cond_eff)*'By group'!AM$23*prop_sw_use)*(1-Population!$DG190*circ_eff)</f>
        <v>5.593339781609675E-5</v>
      </c>
      <c r="N190" s="191">
        <f>((1-(1-prop_idu_part)*SUMPRODUCT(Population!$BB190:$BN190,'By group'!$BB$27:$BN$27)*(1-prop_idu_male)/SUMPRODUCT(Population!$B190:$N190,'By group'!$B$27:$N$27))*Probability!AA190*'By group'!$B$24*'By group'!AA$23+(1-prop_idu_part)*SUMPRODUCT(Population!$BB190:$BN190,'By group'!$BB$27:$BN$27)*(1-prop_idu_male)/SUMPRODUCT(Population!$B190:$N190,'By group'!$B$27:$N$27)*Probability!BN190*'By group'!$B$24*'By group'!BN$23+Probability!AN190*Population!$DE190*(1-'By group'!AN$28*cond_eff)*'By group'!AN$23*prop_sw_use)*(1-Population!$DG190*circ_eff)</f>
        <v>4.4937696663451638E-5</v>
      </c>
      <c r="O190" s="190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group'!$BB$27:$BN$27)*prop_idu_male))*Probability!B190*Population!$DC190*(1-'By group'!O$28*'By group'!O$29)*'By group'!B$23+(1-prop_idu_part)*SUMPRODUCT(Population!$BB190:$BN190,'By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group'!$BB$27:$BN$27)*prop_idu_male)*Probability!BB190*Population!$DD190*(1-'By group'!BB$28*'By group'!BB$29)*'By group'!BB$23</f>
        <v>0</v>
      </c>
      <c r="P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group'!$BB$27:$BN$27)*prop_idu_male))*Probability!C190*Population!$DC190*(1-'By group'!P$28*'By group'!P$29)*'By group'!C$23+(1-prop_idu_part)*SUMPRODUCT(Population!$BB190:$BN190,'By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group'!$BB$27:$BN$27)*prop_idu_male)*Probability!BC190*Population!$DD190*(1-'By group'!BC$28*'By group'!BC$29)*'By group'!BC$23</f>
        <v>1.0727591501745375E-3</v>
      </c>
      <c r="Q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group'!$BB$27:$BN$27)*prop_idu_male))*Probability!D190*Population!$DC190*(1-'By group'!Q$28*'By group'!Q$29)*'By group'!D$23+(1-prop_idu_part)*SUMPRODUCT(Population!$BB190:$BN190,'By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group'!$BB$27:$BN$27)*prop_idu_male)*Probability!BD190*Population!$DD190*(1-'By group'!BD$28*'By group'!BD$29)*'By group'!BD$23</f>
        <v>1.5645064977166132E-3</v>
      </c>
      <c r="R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group'!$BB$27:$BN$27)*prop_idu_male))*Probability!E190*Population!$DC190*(1-'By group'!R$28*'By group'!R$29)*'By group'!E$23+(1-prop_idu_part)*SUMPRODUCT(Population!$BB190:$BN190,'By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group'!$BB$27:$BN$27)*prop_idu_male)*Probability!BE190*Population!$DD190*(1-'By group'!BE$28*'By group'!BE$29)*'By group'!BE$23</f>
        <v>1.8119344968155302E-3</v>
      </c>
      <c r="S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group'!$BB$27:$BN$27)*prop_idu_male))*Probability!F190*Population!$DC190*(1-'By group'!S$28*'By group'!S$29)*'By group'!F$23+(1-prop_idu_part)*SUMPRODUCT(Population!$BB190:$BN190,'By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group'!$BB$27:$BN$27)*prop_idu_male)*Probability!BF190*Population!$DD190*(1-'By group'!BF$28*'By group'!BF$29)*'By group'!BF$23</f>
        <v>9.6330948786156015E-4</v>
      </c>
      <c r="T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group'!$BB$27:$BN$27)*prop_idu_male))*Probability!G190*Population!$DC190*(1-'By group'!T$28*'By group'!T$29)*'By group'!G$23+(1-prop_idu_part)*SUMPRODUCT(Population!$BB190:$BN190,'By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group'!$BB$27:$BN$27)*prop_idu_male)*Probability!BG190*Population!$DD190*(1-'By group'!BG$28*'By group'!BG$29)*'By group'!BG$23</f>
        <v>5.7782779416299529E-4</v>
      </c>
      <c r="U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group'!$BB$27:$BN$27)*prop_idu_male))*Probability!H190*Population!$DC190*(1-'By group'!U$28*'By group'!U$29)*'By group'!H$23+(1-prop_idu_part)*SUMPRODUCT(Population!$BB190:$BN190,'By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group'!$BB$27:$BN$27)*prop_idu_male)*Probability!BH190*Population!$DD190*(1-'By group'!BH$28*'By group'!BH$29)*'By group'!BH$23</f>
        <v>4.8622916204530222E-4</v>
      </c>
      <c r="V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group'!$BB$27:$BN$27)*prop_idu_male))*Probability!I190*Population!$DC190*(1-'By group'!V$28*'By group'!V$29)*'By group'!I$23+(1-prop_idu_part)*SUMPRODUCT(Population!$BB190:$BN190,'By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group'!$BB$27:$BN$27)*prop_idu_male)*Probability!BI190*Population!$DD190*(1-'By group'!BI$28*'By group'!BI$29)*'By group'!BI$23</f>
        <v>0</v>
      </c>
      <c r="W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group'!$BB$27:$BN$27)*prop_idu_male))*Probability!J190*Population!$DC190*(1-'By group'!W$28*'By group'!W$29)*'By group'!J$23+(1-prop_idu_part)*SUMPRODUCT(Population!$BB190:$BN190,'By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group'!$BB$27:$BN$27)*prop_idu_male)*Probability!BJ190*Population!$DD190*(1-'By group'!BJ$28*'By group'!BJ$29)*'By group'!BJ$23</f>
        <v>0</v>
      </c>
      <c r="X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group'!$BB$27:$BN$27)*prop_idu_male))*Probability!K190*Population!$DC190*(1-'By group'!X$28*'By group'!X$29)*'By group'!K$23+(1-prop_idu_part)*SUMPRODUCT(Population!$BB190:$BN190,'By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group'!$BB$27:$BN$27)*prop_idu_male)*Probability!BK190*Population!$DD190*(1-'By group'!BK$28*'By group'!BK$29)*'By group'!BK$23</f>
        <v>0</v>
      </c>
      <c r="Y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group'!$BB$27:$BN$27)*prop_idu_male))*Probability!L190*Population!$DC190*(1-'By group'!Y$28*'By group'!Y$29)*'By group'!L$23+(1-prop_idu_part)*SUMPRODUCT(Population!$BB190:$BN190,'By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group'!$BB$27:$BN$27)*prop_idu_male)*Probability!BL190*Population!$DD190*(1-'By group'!BL$28*'By group'!BL$29)*'By group'!BL$23</f>
        <v>1.6288770213474089E-5</v>
      </c>
      <c r="Z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group'!$BB$27:$BN$27)*prop_idu_male))*Probability!M190*Population!$DC190*(1-'By group'!Z$28*'By group'!Z$29)*'By group'!M$23+(1-prop_idu_part)*SUMPRODUCT(Population!$BB190:$BN190,'By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group'!$BB$27:$BN$27)*prop_idu_male)*Probability!BM190*Population!$DD190*(1-'By group'!BM$28*'By group'!BM$29)*'By group'!BM$23</f>
        <v>2.5274908426053872E-5</v>
      </c>
      <c r="AA190" s="191">
        <f>(1-(1-prop_idu_part)*SUMPRODUCT(Population!$BB190:$BN190,'By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group'!$BB$27:$BN$27)*prop_idu_male))*Probability!N190*Population!$DC190*(1-'By group'!AA$28*'By group'!AA$29)*'By group'!N$23+(1-prop_idu_part)*SUMPRODUCT(Population!$BB190:$BN190,'By group'!$BB$27:$BN$27)*prop_idu_male/(SUMPRODUCT(Population!$B190:$N190,'By group'!$B$27:$N$27)-(1-prop_idu_part)*SUMPRODUCT(Population!$BB190:$BN190,'By group'!$BB$27:$BN$27)*(1-prop_idu_male)+(1-prop_idu_part)*SUMPRODUCT(Population!$BB190:$BN190,'By group'!$BB$27:$BN$27)*prop_idu_male)*Probability!BN190*Population!$DD190*(1-'By group'!BN$28*'By group'!BN$29)*'By group'!BN$23</f>
        <v>2.0180575296627258E-5</v>
      </c>
      <c r="AB190" s="229">
        <f>Probability!B190*'By group'!$AB$24*'By group'!B$23</f>
        <v>0</v>
      </c>
      <c r="AC190" s="229">
        <f>Probability!C190*'By group'!$AB$24*'By group'!C$23</f>
        <v>5.0192197254118345E-2</v>
      </c>
      <c r="AD190" s="229">
        <f>Probability!D190*'By group'!$AB$24*'By group'!D$23</f>
        <v>7.3202127621782964E-2</v>
      </c>
      <c r="AE190" s="229">
        <f>Probability!E190*'By group'!$AB$24*'By group'!E$23</f>
        <v>8.4782248758177803E-2</v>
      </c>
      <c r="AF190" s="229">
        <f>Probability!F190*'By group'!$AB$24*'By group'!F$23</f>
        <v>4.5075425075336045E-2</v>
      </c>
      <c r="AG190" s="229">
        <f>Probability!G190*'By group'!$AB$24*'By group'!G$23</f>
        <v>2.7038359571922133E-2</v>
      </c>
      <c r="AH190" s="229">
        <f>Probability!H190*'By group'!$AB$24*'By group'!H$23</f>
        <v>2.2752856120153101E-2</v>
      </c>
      <c r="AI190" s="229">
        <f>Probability!I190*'By group'!$AB$24*'By group'!I$23</f>
        <v>0</v>
      </c>
      <c r="AJ190" s="229">
        <f>Probability!J190*'By group'!$AB$24*'By group'!J$23</f>
        <v>0</v>
      </c>
      <c r="AK190" s="229">
        <f>Probability!K190*'By group'!$AB$24*'By group'!K$23</f>
        <v>0</v>
      </c>
      <c r="AL190" s="229">
        <f>Probability!L190*'By group'!$AB$24*'By group'!L$23</f>
        <v>7.6222676144023982E-4</v>
      </c>
      <c r="AM190" s="229">
        <f>Probability!M190*'By group'!$AB$24*'By group'!M$23</f>
        <v>1.1827669800494425E-3</v>
      </c>
      <c r="AN190" s="229">
        <f>Probability!N190*'By group'!$AB$24*'By group'!N$23</f>
        <v>9.4440369824618181E-4</v>
      </c>
      <c r="AO190" s="40">
        <f>Probability!AO190*'By group'!$AO$24*'By group'!AO$23</f>
        <v>0</v>
      </c>
      <c r="AP190" s="42">
        <f>Probability!AP190*'By group'!$AO$24*'By group'!AP$23</f>
        <v>6.921708245293476E-3</v>
      </c>
      <c r="AQ190" s="42">
        <f>Probability!AQ190*'By group'!$AO$24*'By group'!AQ$23</f>
        <v>1.0095096289066302E-2</v>
      </c>
      <c r="AR190" s="42">
        <f>Probability!AR190*'By group'!$AO$24*'By group'!AR$23</f>
        <v>1.1691832376218311E-2</v>
      </c>
      <c r="AS190" s="42">
        <f>Probability!AS190*'By group'!$AO$24*'By group'!AS$23</f>
        <v>6.2157250887218277E-3</v>
      </c>
      <c r="AT190" s="42">
        <f>Probability!AT190*'By group'!$AO$24*'By group'!AT$23</f>
        <v>3.7281819263056248E-3</v>
      </c>
      <c r="AU190" s="42">
        <f>Probability!AU190*'By group'!$AO$24*'By group'!AU$23</f>
        <v>3.1364609730376381E-3</v>
      </c>
      <c r="AV190" s="42">
        <f>Probability!AV190*'By group'!$AO$24*'By group'!AV$23</f>
        <v>0</v>
      </c>
      <c r="AW190" s="42">
        <f>Probability!AW190*'By group'!$AO$24*'By group'!AW$23</f>
        <v>0</v>
      </c>
      <c r="AX190" s="42">
        <f>Probability!AX190*'By group'!$AO$24*'By group'!AX$23</f>
        <v>0</v>
      </c>
      <c r="AY190" s="42">
        <f>Probability!AY190*'By group'!$AO$24*'By group'!AY$23</f>
        <v>1.0507155792888561E-4</v>
      </c>
      <c r="AZ190" s="42">
        <f>Probability!AZ190*'By group'!$AO$24*'By group'!AZ$23</f>
        <v>1.6297226474505118E-4</v>
      </c>
      <c r="BA190" s="43">
        <f>Probability!BA190*'By group'!$AO$24*'By group'!BA$23</f>
        <v>1.3001400067377651E-4</v>
      </c>
      <c r="BB190" s="191">
        <f>prop_idu_part*Probability!BB190*'By group'!$BB$24*'By group'!BB$23+Probability!BB190*'By group'!$BB$30*'By group'!BB$31</f>
        <v>0</v>
      </c>
      <c r="BC190" s="191">
        <f>prop_idu_part*Probability!BC190*'By group'!$BB$24*'By group'!BC$23+Probability!BC190*'By group'!$BB$30*'By group'!BC$31</f>
        <v>5.863828919178965E-2</v>
      </c>
      <c r="BD190" s="191">
        <f>prop_idu_part*Probability!BD190*'By group'!$BB$24*'By group'!BD$23+Probability!BD190*'By group'!$BB$30*'By group'!BD$31</f>
        <v>0.13716344873174444</v>
      </c>
      <c r="BE190" s="191">
        <f>prop_idu_part*Probability!BE190*'By group'!$BB$24*'By group'!BE$23+Probability!BE190*'By group'!$BB$30*'By group'!BE$31</f>
        <v>0.13421188145819216</v>
      </c>
      <c r="BF190" s="191">
        <f>prop_idu_part*Probability!BF190*'By group'!$BB$24*'By group'!BF$23+Probability!BF190*'By group'!$BB$30*'By group'!BF$31</f>
        <v>4.3875862610215838E-2</v>
      </c>
      <c r="BG190" s="191">
        <f>prop_idu_part*Probability!BG190*'By group'!$BB$24*'By group'!BG$23+Probability!BG190*'By group'!$BB$30*'By group'!BG$31</f>
        <v>1.3400146209443527E-2</v>
      </c>
      <c r="BH190" s="191">
        <f>prop_idu_part*Probability!BH190*'By group'!$BB$24*'By group'!BH$23+Probability!BH190*'By group'!$BB$30*'By group'!BH$31</f>
        <v>1.0512145142375001E-2</v>
      </c>
      <c r="BI190" s="191">
        <f>prop_idu_part*Probability!BI190*'By group'!$BB$24*'By group'!BI$23+Probability!BI190*'By group'!$BB$30*'By group'!BI$31</f>
        <v>0</v>
      </c>
      <c r="BJ190" s="191">
        <f>prop_idu_part*Probability!BJ190*'By group'!$BB$24*'By group'!BJ$23+Probability!BJ190*'By group'!$BB$30*'By group'!BJ$31</f>
        <v>0</v>
      </c>
      <c r="BK190" s="191">
        <f>prop_idu_part*Probability!BK190*'By group'!$BB$24*'By group'!BK$23+Probability!BK190*'By group'!$BB$30*'By group'!BK$31</f>
        <v>0</v>
      </c>
      <c r="BL190" s="191">
        <f>prop_idu_part*Probability!BL190*'By group'!$BB$24*'By group'!BL$23+Probability!BL190*'By group'!$BB$30*'By group'!BL$31</f>
        <v>4.7688433134460096E-3</v>
      </c>
      <c r="BM190" s="191">
        <f>prop_idu_part*Probability!BM190*'By group'!$BB$24*'By group'!BM$23+Probability!BM190*'By group'!$BB$30*'By group'!BM$31</f>
        <v>2.3844652227437784E-3</v>
      </c>
      <c r="BN190" s="192">
        <f>prop_idu_part*Probability!BN190*'By group'!$BB$24*'By group'!BN$23+Probability!BN190*'By group'!$BB$30*'By group'!BN$31</f>
        <v>1.7354500583553697E-3</v>
      </c>
    </row>
    <row r="191" spans="1:66" x14ac:dyDescent="0.25">
      <c r="A191">
        <f t="shared" si="2"/>
        <v>93.5</v>
      </c>
      <c r="B191" s="190">
        <f>((1-(1-prop_idu_part)*SUMPRODUCT(Population!$BB191:$BN191,'By group'!$BB$27:$BN$27)*(1-prop_idu_male)/SUMPRODUCT(Population!$B191:$N191,'By group'!$B$27:$N$27))*Probability!O191*'By group'!$B$24*'By group'!O$23+(1-prop_idu_part)*SUMPRODUCT(Population!$BB191:$BN191,'By group'!$BB$27:$BN$27)*(1-prop_idu_male)/SUMPRODUCT(Population!$B191:$N191,'By group'!$B$27:$N$27)*Probability!BB191*'By group'!$B$24*'By group'!BB$23+Probability!AB191*Population!$DE191*(1-'By group'!AB$28*cond_eff)*'By group'!AB$23*prop_sw_use)*(1-Population!$DG191*circ_eff)</f>
        <v>0</v>
      </c>
      <c r="C191" s="191">
        <f>((1-(1-prop_idu_part)*SUMPRODUCT(Population!$BB191:$BN191,'By group'!$BB$27:$BN$27)*(1-prop_idu_male)/SUMPRODUCT(Population!$B191:$N191,'By group'!$B$27:$N$27))*Probability!P191*'By group'!$B$24*'By group'!P$23+(1-prop_idu_part)*SUMPRODUCT(Population!$BB191:$BN191,'By group'!$BB$27:$BN$27)*(1-prop_idu_male)/SUMPRODUCT(Population!$B191:$N191,'By group'!$B$27:$N$27)*Probability!BC191*'By group'!$B$24*'By group'!BC$23+Probability!AC191*Population!$DE191*(1-'By group'!AC$28*cond_eff)*'By group'!AC$23*prop_sw_use)*(1-Population!$DG191*circ_eff)</f>
        <v>2.3164161571312533E-3</v>
      </c>
      <c r="D191" s="191">
        <f>((1-(1-prop_idu_part)*SUMPRODUCT(Population!$BB191:$BN191,'By group'!$BB$27:$BN$27)*(1-prop_idu_male)/SUMPRODUCT(Population!$B191:$N191,'By group'!$B$27:$N$27))*Probability!Q191*'By group'!$B$24*'By group'!Q$23+(1-prop_idu_part)*SUMPRODUCT(Population!$BB191:$BN191,'By group'!$BB$27:$BN$27)*(1-prop_idu_male)/SUMPRODUCT(Population!$B191:$N191,'By group'!$B$27:$N$27)*Probability!BD191*'By group'!$B$24*'By group'!BD$23+Probability!AD191*Population!$DE191*(1-'By group'!AD$28*cond_eff)*'By group'!AD$23*prop_sw_use)*(1-Population!$DG191*circ_eff)</f>
        <v>3.3896410756047925E-3</v>
      </c>
      <c r="E191" s="191">
        <f>((1-(1-prop_idu_part)*SUMPRODUCT(Population!$BB191:$BN191,'By group'!$BB$27:$BN$27)*(1-prop_idu_male)/SUMPRODUCT(Population!$B191:$N191,'By group'!$B$27:$N$27))*Probability!R191*'By group'!$B$24*'By group'!R$23+(1-prop_idu_part)*SUMPRODUCT(Population!$BB191:$BN191,'By group'!$BB$27:$BN$27)*(1-prop_idu_male)/SUMPRODUCT(Population!$B191:$N191,'By group'!$B$27:$N$27)*Probability!BE191*'By group'!$B$24*'By group'!BE$23+Probability!AE191*Population!$DE191*(1-'By group'!AE$28*cond_eff)*'By group'!AE$23*prop_sw_use)*(1-Population!$DG191*circ_eff)</f>
        <v>3.9443052620465914E-3</v>
      </c>
      <c r="F191" s="191">
        <f>((1-(1-prop_idu_part)*SUMPRODUCT(Population!$BB191:$BN191,'By group'!$BB$27:$BN$27)*(1-prop_idu_male)/SUMPRODUCT(Population!$B191:$N191,'By group'!$B$27:$N$27))*Probability!S191*'By group'!$B$24*'By group'!S$23+(1-prop_idu_part)*SUMPRODUCT(Population!$BB191:$BN191,'By group'!$BB$27:$BN$27)*(1-prop_idu_male)/SUMPRODUCT(Population!$B191:$N191,'By group'!$B$27:$N$27)*Probability!BF191*'By group'!$B$24*'By group'!BF$23+Probability!AF191*Population!$DE191*(1-'By group'!AF$28*cond_eff)*'By group'!AF$23*prop_sw_use)*(1-Population!$DG191*circ_eff)</f>
        <v>2.1045488524777359E-3</v>
      </c>
      <c r="G191" s="191">
        <f>((1-(1-prop_idu_part)*SUMPRODUCT(Population!$BB191:$BN191,'By group'!$BB$27:$BN$27)*(1-prop_idu_male)/SUMPRODUCT(Population!$B191:$N191,'By group'!$B$27:$N$27))*Probability!T191*'By group'!$B$24*'By group'!T$23+(1-prop_idu_part)*SUMPRODUCT(Population!$BB191:$BN191,'By group'!$BB$27:$BN$27)*(1-prop_idu_male)/SUMPRODUCT(Population!$B191:$N191,'By group'!$B$27:$N$27)*Probability!BG191*'By group'!$B$24*'By group'!BG$23+Probability!AG191*Population!$DE191*(1-'By group'!AG$28*cond_eff)*'By group'!AG$23*prop_sw_use)*(1-Population!$DG191*circ_eff)</f>
        <v>1.2656862855696897E-3</v>
      </c>
      <c r="H191" s="191">
        <f>((1-(1-prop_idu_part)*SUMPRODUCT(Population!$BB191:$BN191,'By group'!$BB$27:$BN$27)*(1-prop_idu_male)/SUMPRODUCT(Population!$B191:$N191,'By group'!$B$27:$N$27))*Probability!U191*'By group'!$B$24*'By group'!U$23+(1-prop_idu_part)*SUMPRODUCT(Population!$BB191:$BN191,'By group'!$BB$27:$BN$27)*(1-prop_idu_male)/SUMPRODUCT(Population!$B191:$N191,'By group'!$B$27:$N$27)*Probability!BH191*'By group'!$B$24*'By group'!BH$23+Probability!AH191*Population!$DE191*(1-'By group'!AH$28*cond_eff)*'By group'!AH$23*prop_sw_use)*(1-Population!$DG191*circ_eff)</f>
        <v>1.0699862680338592E-3</v>
      </c>
      <c r="I191" s="191">
        <f>((1-(1-prop_idu_part)*SUMPRODUCT(Population!$BB191:$BN191,'By group'!$BB$27:$BN$27)*(1-prop_idu_male)/SUMPRODUCT(Population!$B191:$N191,'By group'!$B$27:$N$27))*Probability!V191*'By group'!$B$24*'By group'!V$23+(1-prop_idu_part)*SUMPRODUCT(Population!$BB191:$BN191,'By group'!$BB$27:$BN$27)*(1-prop_idu_male)/SUMPRODUCT(Population!$B191:$N191,'By group'!$B$27:$N$27)*Probability!BI191*'By group'!$B$24*'By group'!BI$23+Probability!AI191*Population!$DE191*(1-'By group'!AI$28*cond_eff)*'By group'!AI$23*prop_sw_use)*(1-Population!$DG191*circ_eff)</f>
        <v>0</v>
      </c>
      <c r="J191" s="191">
        <f>((1-(1-prop_idu_part)*SUMPRODUCT(Population!$BB191:$BN191,'By group'!$BB$27:$BN$27)*(1-prop_idu_male)/SUMPRODUCT(Population!$B191:$N191,'By group'!$B$27:$N$27))*Probability!W191*'By group'!$B$24*'By group'!W$23+(1-prop_idu_part)*SUMPRODUCT(Population!$BB191:$BN191,'By group'!$BB$27:$BN$27)*(1-prop_idu_male)/SUMPRODUCT(Population!$B191:$N191,'By group'!$B$27:$N$27)*Probability!BJ191*'By group'!$B$24*'By group'!BJ$23+Probability!AJ191*Population!$DE191*(1-'By group'!AJ$28*cond_eff)*'By group'!AJ$23*prop_sw_use)*(1-Population!$DG191*circ_eff)</f>
        <v>0</v>
      </c>
      <c r="K191" s="191">
        <f>((1-(1-prop_idu_part)*SUMPRODUCT(Population!$BB191:$BN191,'By group'!$BB$27:$BN$27)*(1-prop_idu_male)/SUMPRODUCT(Population!$B191:$N191,'By group'!$B$27:$N$27))*Probability!X191*'By group'!$B$24*'By group'!X$23+(1-prop_idu_part)*SUMPRODUCT(Population!$BB191:$BN191,'By group'!$BB$27:$BN$27)*(1-prop_idu_male)/SUMPRODUCT(Population!$B191:$N191,'By group'!$B$27:$N$27)*Probability!BK191*'By group'!$B$24*'By group'!BK$23+Probability!AK191*Population!$DE191*(1-'By group'!AK$28*cond_eff)*'By group'!AK$23*prop_sw_use)*(1-Population!$DG191*circ_eff)</f>
        <v>0</v>
      </c>
      <c r="L191" s="191">
        <f>((1-(1-prop_idu_part)*SUMPRODUCT(Population!$BB191:$BN191,'By group'!$BB$27:$BN$27)*(1-prop_idu_male)/SUMPRODUCT(Population!$B191:$N191,'By group'!$B$27:$N$27))*Probability!Y191*'By group'!$B$24*'By group'!Y$23+(1-prop_idu_part)*SUMPRODUCT(Population!$BB191:$BN191,'By group'!$BB$27:$BN$27)*(1-prop_idu_male)/SUMPRODUCT(Population!$B191:$N191,'By group'!$B$27:$N$27)*Probability!BL191*'By group'!$B$24*'By group'!BL$23+Probability!AL191*Population!$DE191*(1-'By group'!AL$28*cond_eff)*'By group'!AL$23*prop_sw_use)*(1-Population!$DG191*circ_eff)</f>
        <v>3.5858606634076185E-5</v>
      </c>
      <c r="M191" s="191">
        <f>((1-(1-prop_idu_part)*SUMPRODUCT(Population!$BB191:$BN191,'By group'!$BB$27:$BN$27)*(1-prop_idu_male)/SUMPRODUCT(Population!$B191:$N191,'By group'!$B$27:$N$27))*Probability!Z191*'By group'!$B$24*'By group'!Z$23+(1-prop_idu_part)*SUMPRODUCT(Population!$BB191:$BN191,'By group'!$BB$27:$BN$27)*(1-prop_idu_male)/SUMPRODUCT(Population!$B191:$N191,'By group'!$B$27:$N$27)*Probability!BM191*'By group'!$B$24*'By group'!BM$23+Probability!AM191*Population!$DE191*(1-'By group'!AM$28*cond_eff)*'By group'!AM$23*prop_sw_use)*(1-Population!$DG191*circ_eff)</f>
        <v>5.5934244939444883E-5</v>
      </c>
      <c r="N191" s="191">
        <f>((1-(1-prop_idu_part)*SUMPRODUCT(Population!$BB191:$BN191,'By group'!$BB$27:$BN$27)*(1-prop_idu_male)/SUMPRODUCT(Population!$B191:$N191,'By group'!$B$27:$N$27))*Probability!AA191*'By group'!$B$24*'By group'!AA$23+(1-prop_idu_part)*SUMPRODUCT(Population!$BB191:$BN191,'By group'!$BB$27:$BN$27)*(1-prop_idu_male)/SUMPRODUCT(Population!$B191:$N191,'By group'!$B$27:$N$27)*Probability!BN191*'By group'!$B$24*'By group'!BN$23+Probability!AN191*Population!$DE191*(1-'By group'!AN$28*cond_eff)*'By group'!AN$23*prop_sw_use)*(1-Population!$DG191*circ_eff)</f>
        <v>4.4938598138784415E-5</v>
      </c>
      <c r="O191" s="190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group'!$BB$27:$BN$27)*prop_idu_male))*Probability!B191*Population!$DC191*(1-'By group'!O$28*'By group'!O$29)*'By group'!B$23+(1-prop_idu_part)*SUMPRODUCT(Population!$BB191:$BN191,'By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group'!$BB$27:$BN$27)*prop_idu_male)*Probability!BB191*Population!$DD191*(1-'By group'!BB$28*'By group'!BB$29)*'By group'!BB$23</f>
        <v>0</v>
      </c>
      <c r="P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group'!$BB$27:$BN$27)*prop_idu_male))*Probability!C191*Population!$DC191*(1-'By group'!P$28*'By group'!P$29)*'By group'!C$23+(1-prop_idu_part)*SUMPRODUCT(Population!$BB191:$BN191,'By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group'!$BB$27:$BN$27)*prop_idu_male)*Probability!BC191*Population!$DD191*(1-'By group'!BC$28*'By group'!BC$29)*'By group'!BC$23</f>
        <v>1.0727641709356579E-3</v>
      </c>
      <c r="Q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group'!$BB$27:$BN$27)*prop_idu_male))*Probability!D191*Population!$DC191*(1-'By group'!Q$28*'By group'!Q$29)*'By group'!D$23+(1-prop_idu_part)*SUMPRODUCT(Population!$BB191:$BN191,'By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group'!$BB$27:$BN$27)*prop_idu_male)*Probability!BD191*Population!$DD191*(1-'By group'!BD$28*'By group'!BD$29)*'By group'!BD$23</f>
        <v>1.5645154228271119E-3</v>
      </c>
      <c r="R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group'!$BB$27:$BN$27)*prop_idu_male))*Probability!E191*Population!$DC191*(1-'By group'!R$28*'By group'!R$29)*'By group'!E$23+(1-prop_idu_part)*SUMPRODUCT(Population!$BB191:$BN191,'By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group'!$BB$27:$BN$27)*prop_idu_male)*Probability!BE191*Population!$DD191*(1-'By group'!BE$28*'By group'!BE$29)*'By group'!BE$23</f>
        <v>1.8119478532814984E-3</v>
      </c>
      <c r="S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group'!$BB$27:$BN$27)*prop_idu_male))*Probability!F191*Population!$DC191*(1-'By group'!S$28*'By group'!S$29)*'By group'!F$23+(1-prop_idu_part)*SUMPRODUCT(Population!$BB191:$BN191,'By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group'!$BB$27:$BN$27)*prop_idu_male)*Probability!BF191*Population!$DD191*(1-'By group'!BF$28*'By group'!BF$29)*'By group'!BF$23</f>
        <v>9.6331798301650326E-4</v>
      </c>
      <c r="T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group'!$BB$27:$BN$27)*prop_idu_male))*Probability!G191*Population!$DC191*(1-'By group'!T$28*'By group'!T$29)*'By group'!G$23+(1-prop_idu_part)*SUMPRODUCT(Population!$BB191:$BN191,'By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group'!$BB$27:$BN$27)*prop_idu_male)*Probability!BG191*Population!$DD191*(1-'By group'!BG$28*'By group'!BG$29)*'By group'!BG$23</f>
        <v>5.7783357921561897E-4</v>
      </c>
      <c r="U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group'!$BB$27:$BN$27)*prop_idu_male))*Probability!H191*Population!$DC191*(1-'By group'!U$28*'By group'!U$29)*'By group'!H$23+(1-prop_idu_part)*SUMPRODUCT(Population!$BB191:$BN191,'By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group'!$BB$27:$BN$27)*prop_idu_male)*Probability!BH191*Population!$DD191*(1-'By group'!BH$28*'By group'!BH$29)*'By group'!BH$23</f>
        <v>4.8623525661397281E-4</v>
      </c>
      <c r="V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group'!$BB$27:$BN$27)*prop_idu_male))*Probability!I191*Population!$DC191*(1-'By group'!V$28*'By group'!V$29)*'By group'!I$23+(1-prop_idu_part)*SUMPRODUCT(Population!$BB191:$BN191,'By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group'!$BB$27:$BN$27)*prop_idu_male)*Probability!BI191*Population!$DD191*(1-'By group'!BI$28*'By group'!BI$29)*'By group'!BI$23</f>
        <v>0</v>
      </c>
      <c r="W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group'!$BB$27:$BN$27)*prop_idu_male))*Probability!J191*Population!$DC191*(1-'By group'!W$28*'By group'!W$29)*'By group'!J$23+(1-prop_idu_part)*SUMPRODUCT(Population!$BB191:$BN191,'By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group'!$BB$27:$BN$27)*prop_idu_male)*Probability!BJ191*Population!$DD191*(1-'By group'!BJ$28*'By group'!BJ$29)*'By group'!BJ$23</f>
        <v>0</v>
      </c>
      <c r="X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group'!$BB$27:$BN$27)*prop_idu_male))*Probability!K191*Population!$DC191*(1-'By group'!X$28*'By group'!X$29)*'By group'!K$23+(1-prop_idu_part)*SUMPRODUCT(Population!$BB191:$BN191,'By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group'!$BB$27:$BN$27)*prop_idu_male)*Probability!BK191*Population!$DD191*(1-'By group'!BK$28*'By group'!BK$29)*'By group'!BK$23</f>
        <v>0</v>
      </c>
      <c r="Y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group'!$BB$27:$BN$27)*prop_idu_male))*Probability!L191*Population!$DC191*(1-'By group'!Y$28*'By group'!Y$29)*'By group'!L$23+(1-prop_idu_part)*SUMPRODUCT(Population!$BB191:$BN191,'By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group'!$BB$27:$BN$27)*prop_idu_male)*Probability!BL191*Population!$DD191*(1-'By group'!BL$28*'By group'!BL$29)*'By group'!BL$23</f>
        <v>1.6288977281826184E-5</v>
      </c>
      <c r="Z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group'!$BB$27:$BN$27)*prop_idu_male))*Probability!M191*Population!$DC191*(1-'By group'!Z$28*'By group'!Z$29)*'By group'!M$23+(1-prop_idu_part)*SUMPRODUCT(Population!$BB191:$BN191,'By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group'!$BB$27:$BN$27)*prop_idu_male)*Probability!BM191*Population!$DD191*(1-'By group'!BM$28*'By group'!BM$29)*'By group'!BM$23</f>
        <v>2.5275314378077449E-5</v>
      </c>
      <c r="AA191" s="191">
        <f>(1-(1-prop_idu_part)*SUMPRODUCT(Population!$BB191:$BN191,'By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group'!$BB$27:$BN$27)*prop_idu_male))*Probability!N191*Population!$DC191*(1-'By group'!AA$28*'By group'!AA$29)*'By group'!N$23+(1-prop_idu_part)*SUMPRODUCT(Population!$BB191:$BN191,'By group'!$BB$27:$BN$27)*prop_idu_male/(SUMPRODUCT(Population!$B191:$N191,'By group'!$B$27:$N$27)-(1-prop_idu_part)*SUMPRODUCT(Population!$BB191:$BN191,'By group'!$BB$27:$BN$27)*(1-prop_idu_male)+(1-prop_idu_part)*SUMPRODUCT(Population!$BB191:$BN191,'By group'!$BB$27:$BN$27)*prop_idu_male)*Probability!BN191*Population!$DD191*(1-'By group'!BN$28*'By group'!BN$29)*'By group'!BN$23</f>
        <v>2.0181003214717652E-5</v>
      </c>
      <c r="AB191" s="229">
        <f>Probability!B191*'By group'!$AB$24*'By group'!B$23</f>
        <v>0</v>
      </c>
      <c r="AC191" s="229">
        <f>Probability!C191*'By group'!$AB$24*'By group'!C$23</f>
        <v>5.0192543654131047E-2</v>
      </c>
      <c r="AD191" s="229">
        <f>Probability!D191*'By group'!$AB$24*'By group'!D$23</f>
        <v>7.3202707834473607E-2</v>
      </c>
      <c r="AE191" s="229">
        <f>Probability!E191*'By group'!$AB$24*'By group'!E$23</f>
        <v>8.4783062083323507E-2</v>
      </c>
      <c r="AF191" s="229">
        <f>Probability!F191*'By group'!$AB$24*'By group'!F$23</f>
        <v>4.5075922738402552E-2</v>
      </c>
      <c r="AG191" s="229">
        <f>Probability!G191*'By group'!$AB$24*'By group'!G$23</f>
        <v>2.7038690355740851E-2</v>
      </c>
      <c r="AH191" s="229">
        <f>Probability!H191*'By group'!$AB$24*'By group'!H$23</f>
        <v>2.2753191882220639E-2</v>
      </c>
      <c r="AI191" s="229">
        <f>Probability!I191*'By group'!$AB$24*'By group'!I$23</f>
        <v>0</v>
      </c>
      <c r="AJ191" s="229">
        <f>Probability!J191*'By group'!$AB$24*'By group'!J$23</f>
        <v>0</v>
      </c>
      <c r="AK191" s="229">
        <f>Probability!K191*'By group'!$AB$24*'By group'!K$23</f>
        <v>0</v>
      </c>
      <c r="AL191" s="229">
        <f>Probability!L191*'By group'!$AB$24*'By group'!L$23</f>
        <v>7.6223814523796319E-4</v>
      </c>
      <c r="AM191" s="229">
        <f>Probability!M191*'By group'!$AB$24*'By group'!M$23</f>
        <v>1.1827886063912729E-3</v>
      </c>
      <c r="AN191" s="229">
        <f>Probability!N191*'By group'!$AB$24*'By group'!N$23</f>
        <v>9.4442582398989827E-4</v>
      </c>
      <c r="AO191" s="40">
        <f>Probability!AO191*'By group'!$AO$24*'By group'!AO$23</f>
        <v>0</v>
      </c>
      <c r="AP191" s="42">
        <f>Probability!AP191*'By group'!$AO$24*'By group'!AP$23</f>
        <v>6.9226162745124878E-3</v>
      </c>
      <c r="AQ191" s="42">
        <f>Probability!AQ191*'By group'!$AO$24*'By group'!AQ$23</f>
        <v>1.0096507119585025E-2</v>
      </c>
      <c r="AR191" s="42">
        <f>Probability!AR191*'By group'!$AO$24*'By group'!AR$23</f>
        <v>1.1693639356764008E-2</v>
      </c>
      <c r="AS191" s="42">
        <f>Probability!AS191*'By group'!$AO$24*'By group'!AS$23</f>
        <v>6.2167694077820438E-3</v>
      </c>
      <c r="AT191" s="42">
        <f>Probability!AT191*'By group'!$AO$24*'By group'!AT$23</f>
        <v>3.7288514137006077E-3</v>
      </c>
      <c r="AU191" s="42">
        <f>Probability!AU191*'By group'!$AO$24*'By group'!AU$23</f>
        <v>3.1371046773746455E-3</v>
      </c>
      <c r="AV191" s="42">
        <f>Probability!AV191*'By group'!$AO$24*'By group'!AV$23</f>
        <v>0</v>
      </c>
      <c r="AW191" s="42">
        <f>Probability!AW191*'By group'!$AO$24*'By group'!AW$23</f>
        <v>0</v>
      </c>
      <c r="AX191" s="42">
        <f>Probability!AX191*'By group'!$AO$24*'By group'!AX$23</f>
        <v>0</v>
      </c>
      <c r="AY191" s="42">
        <f>Probability!AY191*'By group'!$AO$24*'By group'!AY$23</f>
        <v>1.0509330432099987E-4</v>
      </c>
      <c r="AZ191" s="42">
        <f>Probability!AZ191*'By group'!$AO$24*'By group'!AZ$23</f>
        <v>1.6301173980648161E-4</v>
      </c>
      <c r="BA191" s="43">
        <f>Probability!BA191*'By group'!$AO$24*'By group'!BA$23</f>
        <v>1.3005287584261883E-4</v>
      </c>
      <c r="BB191" s="191">
        <f>prop_idu_part*Probability!BB191*'By group'!$BB$24*'By group'!BB$23+Probability!BB191*'By group'!$BB$30*'By group'!BB$31</f>
        <v>0</v>
      </c>
      <c r="BC191" s="191">
        <f>prop_idu_part*Probability!BC191*'By group'!$BB$24*'By group'!BC$23+Probability!BC191*'By group'!$BB$30*'By group'!BC$31</f>
        <v>5.8638277402740996E-2</v>
      </c>
      <c r="BD191" s="191">
        <f>prop_idu_part*Probability!BD191*'By group'!$BB$24*'By group'!BD$23+Probability!BD191*'By group'!$BB$30*'By group'!BD$31</f>
        <v>0.13716346159069165</v>
      </c>
      <c r="BE191" s="191">
        <f>prop_idu_part*Probability!BE191*'By group'!$BB$24*'By group'!BE$23+Probability!BE191*'By group'!$BB$30*'By group'!BE$31</f>
        <v>0.13421195933611096</v>
      </c>
      <c r="BF191" s="191">
        <f>prop_idu_part*Probability!BF191*'By group'!$BB$24*'By group'!BF$23+Probability!BF191*'By group'!$BB$30*'By group'!BF$31</f>
        <v>4.3875907201737216E-2</v>
      </c>
      <c r="BG191" s="191">
        <f>prop_idu_part*Probability!BG191*'By group'!$BB$24*'By group'!BG$23+Probability!BG191*'By group'!$BB$30*'By group'!BG$31</f>
        <v>1.3400164645923356E-2</v>
      </c>
      <c r="BH191" s="191">
        <f>prop_idu_part*Probability!BH191*'By group'!$BB$24*'By group'!BH$23+Probability!BH191*'By group'!$BB$30*'By group'!BH$31</f>
        <v>1.0512167447836255E-2</v>
      </c>
      <c r="BI191" s="191">
        <f>prop_idu_part*Probability!BI191*'By group'!$BB$24*'By group'!BI$23+Probability!BI191*'By group'!$BB$30*'By group'!BI$31</f>
        <v>0</v>
      </c>
      <c r="BJ191" s="191">
        <f>prop_idu_part*Probability!BJ191*'By group'!$BB$24*'By group'!BJ$23+Probability!BJ191*'By group'!$BB$30*'By group'!BJ$31</f>
        <v>0</v>
      </c>
      <c r="BK191" s="191">
        <f>prop_idu_part*Probability!BK191*'By group'!$BB$24*'By group'!BK$23+Probability!BK191*'By group'!$BB$30*'By group'!BK$31</f>
        <v>0</v>
      </c>
      <c r="BL191" s="191">
        <f>prop_idu_part*Probability!BL191*'By group'!$BB$24*'By group'!BL$23+Probability!BL191*'By group'!$BB$30*'By group'!BL$31</f>
        <v>4.768853731452409E-3</v>
      </c>
      <c r="BM191" s="191">
        <f>prop_idu_part*Probability!BM191*'By group'!$BB$24*'By group'!BM$23+Probability!BM191*'By group'!$BB$30*'By group'!BM$31</f>
        <v>2.3844729095016566E-3</v>
      </c>
      <c r="BN191" s="192">
        <f>prop_idu_part*Probability!BN191*'By group'!$BB$24*'By group'!BN$23+Probability!BN191*'By group'!$BB$30*'By group'!BN$31</f>
        <v>1.7354583795329448E-3</v>
      </c>
    </row>
    <row r="192" spans="1:66" x14ac:dyDescent="0.25">
      <c r="A192">
        <f t="shared" si="2"/>
        <v>94</v>
      </c>
      <c r="B192" s="190">
        <f>((1-(1-prop_idu_part)*SUMPRODUCT(Population!$BB192:$BN192,'By group'!$BB$27:$BN$27)*(1-prop_idu_male)/SUMPRODUCT(Population!$B192:$N192,'By group'!$B$27:$N$27))*Probability!O192*'By group'!$B$24*'By group'!O$23+(1-prop_idu_part)*SUMPRODUCT(Population!$BB192:$BN192,'By group'!$BB$27:$BN$27)*(1-prop_idu_male)/SUMPRODUCT(Population!$B192:$N192,'By group'!$B$27:$N$27)*Probability!BB192*'By group'!$B$24*'By group'!BB$23+Probability!AB192*Population!$DE192*(1-'By group'!AB$28*cond_eff)*'By group'!AB$23*prop_sw_use)*(1-Population!$DG192*circ_eff)</f>
        <v>0</v>
      </c>
      <c r="C192" s="191">
        <f>((1-(1-prop_idu_part)*SUMPRODUCT(Population!$BB192:$BN192,'By group'!$BB$27:$BN$27)*(1-prop_idu_male)/SUMPRODUCT(Population!$B192:$N192,'By group'!$B$27:$N$27))*Probability!P192*'By group'!$B$24*'By group'!P$23+(1-prop_idu_part)*SUMPRODUCT(Population!$BB192:$BN192,'By group'!$BB$27:$BN$27)*(1-prop_idu_male)/SUMPRODUCT(Population!$B192:$N192,'By group'!$B$27:$N$27)*Probability!BC192*'By group'!$B$24*'By group'!BC$23+Probability!AC192*Population!$DE192*(1-'By group'!AC$28*cond_eff)*'By group'!AC$23*prop_sw_use)*(1-Population!$DG192*circ_eff)</f>
        <v>2.3164265302932766E-3</v>
      </c>
      <c r="D192" s="191">
        <f>((1-(1-prop_idu_part)*SUMPRODUCT(Population!$BB192:$BN192,'By group'!$BB$27:$BN$27)*(1-prop_idu_male)/SUMPRODUCT(Population!$B192:$N192,'By group'!$B$27:$N$27))*Probability!Q192*'By group'!$B$24*'By group'!Q$23+(1-prop_idu_part)*SUMPRODUCT(Population!$BB192:$BN192,'By group'!$BB$27:$BN$27)*(1-prop_idu_male)/SUMPRODUCT(Population!$B192:$N192,'By group'!$B$27:$N$27)*Probability!BD192*'By group'!$B$24*'By group'!BD$23+Probability!AD192*Population!$DE192*(1-'By group'!AD$28*cond_eff)*'By group'!AD$23*prop_sw_use)*(1-Population!$DG192*circ_eff)</f>
        <v>3.389659260158751E-3</v>
      </c>
      <c r="E192" s="191">
        <f>((1-(1-prop_idu_part)*SUMPRODUCT(Population!$BB192:$BN192,'By group'!$BB$27:$BN$27)*(1-prop_idu_male)/SUMPRODUCT(Population!$B192:$N192,'By group'!$B$27:$N$27))*Probability!R192*'By group'!$B$24*'By group'!R$23+(1-prop_idu_part)*SUMPRODUCT(Population!$BB192:$BN192,'By group'!$BB$27:$BN$27)*(1-prop_idu_male)/SUMPRODUCT(Population!$B192:$N192,'By group'!$B$27:$N$27)*Probability!BE192*'By group'!$B$24*'By group'!BE$23+Probability!AE192*Population!$DE192*(1-'By group'!AE$28*cond_eff)*'By group'!AE$23*prop_sw_use)*(1-Population!$DG192*circ_eff)</f>
        <v>3.9443321778867028E-3</v>
      </c>
      <c r="F192" s="191">
        <f>((1-(1-prop_idu_part)*SUMPRODUCT(Population!$BB192:$BN192,'By group'!$BB$27:$BN$27)*(1-prop_idu_male)/SUMPRODUCT(Population!$B192:$N192,'By group'!$B$27:$N$27))*Probability!S192*'By group'!$B$24*'By group'!S$23+(1-prop_idu_part)*SUMPRODUCT(Population!$BB192:$BN192,'By group'!$BB$27:$BN$27)*(1-prop_idu_male)/SUMPRODUCT(Population!$B192:$N192,'By group'!$B$27:$N$27)*Probability!BF192*'By group'!$B$24*'By group'!BF$23+Probability!AF192*Population!$DE192*(1-'By group'!AF$28*cond_eff)*'By group'!AF$23*prop_sw_use)*(1-Population!$DG192*circ_eff)</f>
        <v>2.1045659030742496E-3</v>
      </c>
      <c r="G192" s="191">
        <f>((1-(1-prop_idu_part)*SUMPRODUCT(Population!$BB192:$BN192,'By group'!$BB$27:$BN$27)*(1-prop_idu_male)/SUMPRODUCT(Population!$B192:$N192,'By group'!$B$27:$N$27))*Probability!T192*'By group'!$B$24*'By group'!T$23+(1-prop_idu_part)*SUMPRODUCT(Population!$BB192:$BN192,'By group'!$BB$27:$BN$27)*(1-prop_idu_male)/SUMPRODUCT(Population!$B192:$N192,'By group'!$B$27:$N$27)*Probability!BG192*'By group'!$B$24*'By group'!BG$23+Probability!AG192*Population!$DE192*(1-'By group'!AG$28*cond_eff)*'By group'!AG$23*prop_sw_use)*(1-Population!$DG192*circ_eff)</f>
        <v>1.265697886611181E-3</v>
      </c>
      <c r="H192" s="191">
        <f>((1-(1-prop_idu_part)*SUMPRODUCT(Population!$BB192:$BN192,'By group'!$BB$27:$BN$27)*(1-prop_idu_male)/SUMPRODUCT(Population!$B192:$N192,'By group'!$B$27:$N$27))*Probability!U192*'By group'!$B$24*'By group'!U$23+(1-prop_idu_part)*SUMPRODUCT(Population!$BB192:$BN192,'By group'!$BB$27:$BN$27)*(1-prop_idu_male)/SUMPRODUCT(Population!$B192:$N192,'By group'!$B$27:$N$27)*Probability!BH192*'By group'!$B$24*'By group'!BH$23+Probability!AH192*Population!$DE192*(1-'By group'!AH$28*cond_eff)*'By group'!AH$23*prop_sw_use)*(1-Population!$DG192*circ_eff)</f>
        <v>1.0699985176651793E-3</v>
      </c>
      <c r="I192" s="191">
        <f>((1-(1-prop_idu_part)*SUMPRODUCT(Population!$BB192:$BN192,'By group'!$BB$27:$BN$27)*(1-prop_idu_male)/SUMPRODUCT(Population!$B192:$N192,'By group'!$B$27:$N$27))*Probability!V192*'By group'!$B$24*'By group'!V$23+(1-prop_idu_part)*SUMPRODUCT(Population!$BB192:$BN192,'By group'!$BB$27:$BN$27)*(1-prop_idu_male)/SUMPRODUCT(Population!$B192:$N192,'By group'!$B$27:$N$27)*Probability!BI192*'By group'!$B$24*'By group'!BI$23+Probability!AI192*Population!$DE192*(1-'By group'!AI$28*cond_eff)*'By group'!AI$23*prop_sw_use)*(1-Population!$DG192*circ_eff)</f>
        <v>0</v>
      </c>
      <c r="J192" s="191">
        <f>((1-(1-prop_idu_part)*SUMPRODUCT(Population!$BB192:$BN192,'By group'!$BB$27:$BN$27)*(1-prop_idu_male)/SUMPRODUCT(Population!$B192:$N192,'By group'!$B$27:$N$27))*Probability!W192*'By group'!$B$24*'By group'!W$23+(1-prop_idu_part)*SUMPRODUCT(Population!$BB192:$BN192,'By group'!$BB$27:$BN$27)*(1-prop_idu_male)/SUMPRODUCT(Population!$B192:$N192,'By group'!$B$27:$N$27)*Probability!BJ192*'By group'!$B$24*'By group'!BJ$23+Probability!AJ192*Population!$DE192*(1-'By group'!AJ$28*cond_eff)*'By group'!AJ$23*prop_sw_use)*(1-Population!$DG192*circ_eff)</f>
        <v>0</v>
      </c>
      <c r="K192" s="191">
        <f>((1-(1-prop_idu_part)*SUMPRODUCT(Population!$BB192:$BN192,'By group'!$BB$27:$BN$27)*(1-prop_idu_male)/SUMPRODUCT(Population!$B192:$N192,'By group'!$B$27:$N$27))*Probability!X192*'By group'!$B$24*'By group'!X$23+(1-prop_idu_part)*SUMPRODUCT(Population!$BB192:$BN192,'By group'!$BB$27:$BN$27)*(1-prop_idu_male)/SUMPRODUCT(Population!$B192:$N192,'By group'!$B$27:$N$27)*Probability!BK192*'By group'!$B$24*'By group'!BK$23+Probability!AK192*Population!$DE192*(1-'By group'!AK$28*cond_eff)*'By group'!AK$23*prop_sw_use)*(1-Population!$DG192*circ_eff)</f>
        <v>0</v>
      </c>
      <c r="L192" s="191">
        <f>((1-(1-prop_idu_part)*SUMPRODUCT(Population!$BB192:$BN192,'By group'!$BB$27:$BN$27)*(1-prop_idu_male)/SUMPRODUCT(Population!$B192:$N192,'By group'!$B$27:$N$27))*Probability!Y192*'By group'!$B$24*'By group'!Y$23+(1-prop_idu_part)*SUMPRODUCT(Population!$BB192:$BN192,'By group'!$BB$27:$BN$27)*(1-prop_idu_male)/SUMPRODUCT(Population!$B192:$N192,'By group'!$B$27:$N$27)*Probability!BL192*'By group'!$B$24*'By group'!BL$23+Probability!AL192*Population!$DE192*(1-'By group'!AL$28*cond_eff)*'By group'!AL$23*prop_sw_use)*(1-Population!$DG192*circ_eff)</f>
        <v>3.5859022625812828E-5</v>
      </c>
      <c r="M192" s="191">
        <f>((1-(1-prop_idu_part)*SUMPRODUCT(Population!$BB192:$BN192,'By group'!$BB$27:$BN$27)*(1-prop_idu_male)/SUMPRODUCT(Population!$B192:$N192,'By group'!$B$27:$N$27))*Probability!Z192*'By group'!$B$24*'By group'!Z$23+(1-prop_idu_part)*SUMPRODUCT(Population!$BB192:$BN192,'By group'!$BB$27:$BN$27)*(1-prop_idu_male)/SUMPRODUCT(Population!$B192:$N192,'By group'!$B$27:$N$27)*Probability!BM192*'By group'!$B$24*'By group'!BM$23+Probability!AM192*Population!$DE192*(1-'By group'!AM$28*cond_eff)*'By group'!AM$23*prop_sw_use)*(1-Population!$DG192*circ_eff)</f>
        <v>5.5935064221182604E-5</v>
      </c>
      <c r="N192" s="191">
        <f>((1-(1-prop_idu_part)*SUMPRODUCT(Population!$BB192:$BN192,'By group'!$BB$27:$BN$27)*(1-prop_idu_male)/SUMPRODUCT(Population!$B192:$N192,'By group'!$B$27:$N$27))*Probability!AA192*'By group'!$B$24*'By group'!AA$23+(1-prop_idu_part)*SUMPRODUCT(Population!$BB192:$BN192,'By group'!$BB$27:$BN$27)*(1-prop_idu_male)/SUMPRODUCT(Population!$B192:$N192,'By group'!$B$27:$N$27)*Probability!BN192*'By group'!$B$24*'By group'!BN$23+Probability!AN192*Population!$DE192*(1-'By group'!AN$28*cond_eff)*'By group'!AN$23*prop_sw_use)*(1-Population!$DG192*circ_eff)</f>
        <v>4.4939470338598219E-5</v>
      </c>
      <c r="O192" s="190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group'!$BB$27:$BN$27)*prop_idu_male))*Probability!B192*Population!$DC192*(1-'By group'!O$28*'By group'!O$29)*'By group'!B$23+(1-prop_idu_part)*SUMPRODUCT(Population!$BB192:$BN192,'By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group'!$BB$27:$BN$27)*prop_idu_male)*Probability!BB192*Population!$DD192*(1-'By group'!BB$28*'By group'!BB$29)*'By group'!BB$23</f>
        <v>0</v>
      </c>
      <c r="P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group'!$BB$27:$BN$27)*prop_idu_male))*Probability!C192*Population!$DC192*(1-'By group'!P$28*'By group'!P$29)*'By group'!C$23+(1-prop_idu_part)*SUMPRODUCT(Population!$BB192:$BN192,'By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group'!$BB$27:$BN$27)*prop_idu_male)*Probability!BC192*Population!$DD192*(1-'By group'!BC$28*'By group'!BC$29)*'By group'!BC$23</f>
        <v>1.0727690266778022E-3</v>
      </c>
      <c r="Q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group'!$BB$27:$BN$27)*prop_idu_male))*Probability!D192*Population!$DC192*(1-'By group'!Q$28*'By group'!Q$29)*'By group'!D$23+(1-prop_idu_part)*SUMPRODUCT(Population!$BB192:$BN192,'By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group'!$BB$27:$BN$27)*prop_idu_male)*Probability!BD192*Population!$DD192*(1-'By group'!BD$28*'By group'!BD$29)*'By group'!BD$23</f>
        <v>1.5645240556999363E-3</v>
      </c>
      <c r="R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group'!$BB$27:$BN$27)*prop_idu_male))*Probability!E192*Population!$DC192*(1-'By group'!R$28*'By group'!R$29)*'By group'!E$23+(1-prop_idu_part)*SUMPRODUCT(Population!$BB192:$BN192,'By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group'!$BB$27:$BN$27)*prop_idu_male)*Probability!BE192*Population!$DD192*(1-'By group'!BE$28*'By group'!BE$29)*'By group'!BE$23</f>
        <v>1.8119607746925862E-3</v>
      </c>
      <c r="S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group'!$BB$27:$BN$27)*prop_idu_male))*Probability!F192*Population!$DC192*(1-'By group'!S$28*'By group'!S$29)*'By group'!F$23+(1-prop_idu_part)*SUMPRODUCT(Population!$BB192:$BN192,'By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group'!$BB$27:$BN$27)*prop_idu_male)*Probability!BF192*Population!$DD192*(1-'By group'!BF$28*'By group'!BF$29)*'By group'!BF$23</f>
        <v>9.6332620240200339E-4</v>
      </c>
      <c r="T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group'!$BB$27:$BN$27)*prop_idu_male))*Probability!G192*Population!$DC192*(1-'By group'!T$28*'By group'!T$29)*'By group'!G$23+(1-prop_idu_part)*SUMPRODUCT(Population!$BB192:$BN192,'By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group'!$BB$27:$BN$27)*prop_idu_male)*Probability!BG192*Population!$DD192*(1-'By group'!BG$28*'By group'!BG$29)*'By group'!BG$23</f>
        <v>5.7783917687748479E-4</v>
      </c>
      <c r="U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group'!$BB$27:$BN$27)*prop_idu_male))*Probability!H192*Population!$DC192*(1-'By group'!U$28*'By group'!U$29)*'By group'!H$23+(1-prop_idu_part)*SUMPRODUCT(Population!$BB192:$BN192,'By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group'!$BB$27:$BN$27)*prop_idu_male)*Probability!BH192*Population!$DD192*(1-'By group'!BH$28*'By group'!BH$29)*'By group'!BH$23</f>
        <v>4.8624115457909393E-4</v>
      </c>
      <c r="V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group'!$BB$27:$BN$27)*prop_idu_male))*Probability!I192*Population!$DC192*(1-'By group'!V$28*'By group'!V$29)*'By group'!I$23+(1-prop_idu_part)*SUMPRODUCT(Population!$BB192:$BN192,'By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group'!$BB$27:$BN$27)*prop_idu_male)*Probability!BI192*Population!$DD192*(1-'By group'!BI$28*'By group'!BI$29)*'By group'!BI$23</f>
        <v>0</v>
      </c>
      <c r="W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group'!$BB$27:$BN$27)*prop_idu_male))*Probability!J192*Population!$DC192*(1-'By group'!W$28*'By group'!W$29)*'By group'!J$23+(1-prop_idu_part)*SUMPRODUCT(Population!$BB192:$BN192,'By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group'!$BB$27:$BN$27)*prop_idu_male)*Probability!BJ192*Population!$DD192*(1-'By group'!BJ$28*'By group'!BJ$29)*'By group'!BJ$23</f>
        <v>0</v>
      </c>
      <c r="X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group'!$BB$27:$BN$27)*prop_idu_male))*Probability!K192*Population!$DC192*(1-'By group'!X$28*'By group'!X$29)*'By group'!K$23+(1-prop_idu_part)*SUMPRODUCT(Population!$BB192:$BN192,'By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group'!$BB$27:$BN$27)*prop_idu_male)*Probability!BK192*Population!$DD192*(1-'By group'!BK$28*'By group'!BK$29)*'By group'!BK$23</f>
        <v>0</v>
      </c>
      <c r="Y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group'!$BB$27:$BN$27)*prop_idu_male))*Probability!L192*Population!$DC192*(1-'By group'!Y$28*'By group'!Y$29)*'By group'!L$23+(1-prop_idu_part)*SUMPRODUCT(Population!$BB192:$BN192,'By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group'!$BB$27:$BN$27)*prop_idu_male)*Probability!BL192*Population!$DD192*(1-'By group'!BL$28*'By group'!BL$29)*'By group'!BL$23</f>
        <v>1.6289177664502806E-5</v>
      </c>
      <c r="Z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group'!$BB$27:$BN$27)*prop_idu_male))*Probability!M192*Population!$DC192*(1-'By group'!Z$28*'By group'!Z$29)*'By group'!M$23+(1-prop_idu_part)*SUMPRODUCT(Population!$BB192:$BN192,'By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group'!$BB$27:$BN$27)*prop_idu_male)*Probability!BM192*Population!$DD192*(1-'By group'!BM$28*'By group'!BM$29)*'By group'!BM$23</f>
        <v>2.5275707252925446E-5</v>
      </c>
      <c r="AA192" s="191">
        <f>(1-(1-prop_idu_part)*SUMPRODUCT(Population!$BB192:$BN192,'By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group'!$BB$27:$BN$27)*prop_idu_male))*Probability!N192*Population!$DC192*(1-'By group'!AA$28*'By group'!AA$29)*'By group'!N$23+(1-prop_idu_part)*SUMPRODUCT(Population!$BB192:$BN192,'By group'!$BB$27:$BN$27)*prop_idu_male/(SUMPRODUCT(Population!$B192:$N192,'By group'!$B$27:$N$27)-(1-prop_idu_part)*SUMPRODUCT(Population!$BB192:$BN192,'By group'!$BB$27:$BN$27)*(1-prop_idu_male)+(1-prop_idu_part)*SUMPRODUCT(Population!$BB192:$BN192,'By group'!$BB$27:$BN$27)*prop_idu_male)*Probability!BN192*Population!$DD192*(1-'By group'!BN$28*'By group'!BN$29)*'By group'!BN$23</f>
        <v>2.0181417449609807E-5</v>
      </c>
      <c r="AB192" s="229">
        <f>Probability!B192*'By group'!$AB$24*'By group'!B$23</f>
        <v>0</v>
      </c>
      <c r="AC192" s="229">
        <f>Probability!C192*'By group'!$AB$24*'By group'!C$23</f>
        <v>5.0192878399975722E-2</v>
      </c>
      <c r="AD192" s="229">
        <f>Probability!D192*'By group'!$AB$24*'By group'!D$23</f>
        <v>7.320326863708973E-2</v>
      </c>
      <c r="AE192" s="229">
        <f>Probability!E192*'By group'!$AB$24*'By group'!E$23</f>
        <v>8.4783848407747026E-2</v>
      </c>
      <c r="AF192" s="229">
        <f>Probability!F192*'By group'!$AB$24*'By group'!F$23</f>
        <v>4.5076403965181346E-2</v>
      </c>
      <c r="AG192" s="229">
        <f>Probability!G192*'By group'!$AB$24*'By group'!G$23</f>
        <v>2.7039010252041799E-2</v>
      </c>
      <c r="AH192" s="229">
        <f>Probability!H192*'By group'!$AB$24*'By group'!H$23</f>
        <v>2.2753516661203708E-2</v>
      </c>
      <c r="AI192" s="229">
        <f>Probability!I192*'By group'!$AB$24*'By group'!I$23</f>
        <v>0</v>
      </c>
      <c r="AJ192" s="229">
        <f>Probability!J192*'By group'!$AB$24*'By group'!J$23</f>
        <v>0</v>
      </c>
      <c r="AK192" s="229">
        <f>Probability!K192*'By group'!$AB$24*'By group'!K$23</f>
        <v>0</v>
      </c>
      <c r="AL192" s="229">
        <f>Probability!L192*'By group'!$AB$24*'By group'!L$23</f>
        <v>7.6224915644719092E-4</v>
      </c>
      <c r="AM192" s="229">
        <f>Probability!M192*'By group'!$AB$24*'By group'!M$23</f>
        <v>1.1828095280794976E-3</v>
      </c>
      <c r="AN192" s="229">
        <f>Probability!N192*'By group'!$AB$24*'By group'!N$23</f>
        <v>9.4444723537894599E-4</v>
      </c>
      <c r="AO192" s="40">
        <f>Probability!AO192*'By group'!$AO$24*'By group'!AO$23</f>
        <v>0</v>
      </c>
      <c r="AP192" s="42">
        <f>Probability!AP192*'By group'!$AO$24*'By group'!AP$23</f>
        <v>6.9234841887191485E-3</v>
      </c>
      <c r="AQ192" s="42">
        <f>Probability!AQ192*'By group'!$AO$24*'By group'!AQ$23</f>
        <v>1.0097855505254098E-2</v>
      </c>
      <c r="AR192" s="42">
        <f>Probability!AR192*'By group'!$AO$24*'By group'!AR$23</f>
        <v>1.1695366418726195E-2</v>
      </c>
      <c r="AS192" s="42">
        <f>Probability!AS192*'By group'!$AO$24*'By group'!AS$23</f>
        <v>6.2177676759089459E-3</v>
      </c>
      <c r="AT192" s="42">
        <f>Probability!AT192*'By group'!$AO$24*'By group'!AT$23</f>
        <v>3.7294915005681088E-3</v>
      </c>
      <c r="AU192" s="42">
        <f>Probability!AU192*'By group'!$AO$24*'By group'!AU$23</f>
        <v>3.1377204680361958E-3</v>
      </c>
      <c r="AV192" s="42">
        <f>Probability!AV192*'By group'!$AO$24*'By group'!AV$23</f>
        <v>0</v>
      </c>
      <c r="AW192" s="42">
        <f>Probability!AW192*'By group'!$AO$24*'By group'!AW$23</f>
        <v>0</v>
      </c>
      <c r="AX192" s="42">
        <f>Probability!AX192*'By group'!$AO$24*'By group'!AX$23</f>
        <v>0</v>
      </c>
      <c r="AY192" s="42">
        <f>Probability!AY192*'By group'!$AO$24*'By group'!AY$23</f>
        <v>1.05114107281095E-4</v>
      </c>
      <c r="AZ192" s="42">
        <f>Probability!AZ192*'By group'!$AO$24*'By group'!AZ$23</f>
        <v>1.6304953097515817E-4</v>
      </c>
      <c r="BA192" s="43">
        <f>Probability!BA192*'By group'!$AO$24*'By group'!BA$23</f>
        <v>1.3009014178762767E-4</v>
      </c>
      <c r="BB192" s="191">
        <f>prop_idu_part*Probability!BB192*'By group'!$BB$24*'By group'!BB$23+Probability!BB192*'By group'!$BB$30*'By group'!BB$31</f>
        <v>0</v>
      </c>
      <c r="BC192" s="191">
        <f>prop_idu_part*Probability!BC192*'By group'!$BB$24*'By group'!BC$23+Probability!BC192*'By group'!$BB$30*'By group'!BC$31</f>
        <v>5.8638266027285252E-2</v>
      </c>
      <c r="BD192" s="191">
        <f>prop_idu_part*Probability!BD192*'By group'!$BB$24*'By group'!BD$23+Probability!BD192*'By group'!$BB$30*'By group'!BD$31</f>
        <v>0.1371634739431036</v>
      </c>
      <c r="BE192" s="191">
        <f>prop_idu_part*Probability!BE192*'By group'!$BB$24*'By group'!BE$23+Probability!BE192*'By group'!$BB$30*'By group'!BE$31</f>
        <v>0.13421203438082371</v>
      </c>
      <c r="BF192" s="191">
        <f>prop_idu_part*Probability!BF192*'By group'!$BB$24*'By group'!BF$23+Probability!BF192*'By group'!$BB$30*'By group'!BF$31</f>
        <v>4.3875950191865132E-2</v>
      </c>
      <c r="BG192" s="191">
        <f>prop_idu_part*Probability!BG192*'By group'!$BB$24*'By group'!BG$23+Probability!BG192*'By group'!$BB$30*'By group'!BG$31</f>
        <v>1.3400182425502668E-2</v>
      </c>
      <c r="BH192" s="191">
        <f>prop_idu_part*Probability!BH192*'By group'!$BB$24*'By group'!BH$23+Probability!BH192*'By group'!$BB$30*'By group'!BH$31</f>
        <v>1.0512188970151985E-2</v>
      </c>
      <c r="BI192" s="191">
        <f>prop_idu_part*Probability!BI192*'By group'!$BB$24*'By group'!BI$23+Probability!BI192*'By group'!$BB$30*'By group'!BI$31</f>
        <v>0</v>
      </c>
      <c r="BJ192" s="191">
        <f>prop_idu_part*Probability!BJ192*'By group'!$BB$24*'By group'!BJ$23+Probability!BJ192*'By group'!$BB$30*'By group'!BJ$31</f>
        <v>0</v>
      </c>
      <c r="BK192" s="191">
        <f>prop_idu_part*Probability!BK192*'By group'!$BB$24*'By group'!BK$23+Probability!BK192*'By group'!$BB$30*'By group'!BK$31</f>
        <v>0</v>
      </c>
      <c r="BL192" s="191">
        <f>prop_idu_part*Probability!BL192*'By group'!$BB$24*'By group'!BL$23+Probability!BL192*'By group'!$BB$30*'By group'!BL$31</f>
        <v>4.7688637835334993E-3</v>
      </c>
      <c r="BM192" s="191">
        <f>prop_idu_part*Probability!BM192*'By group'!$BB$24*'By group'!BM$23+Probability!BM192*'By group'!$BB$30*'By group'!BM$31</f>
        <v>2.3844803297231676E-3</v>
      </c>
      <c r="BN192" s="192">
        <f>prop_idu_part*Probability!BN192*'By group'!$BB$24*'By group'!BN$23+Probability!BN192*'By group'!$BB$30*'By group'!BN$31</f>
        <v>1.7354664181360967E-3</v>
      </c>
    </row>
    <row r="193" spans="1:66" x14ac:dyDescent="0.25">
      <c r="A193">
        <f t="shared" si="2"/>
        <v>94.5</v>
      </c>
      <c r="B193" s="190">
        <f>((1-(1-prop_idu_part)*SUMPRODUCT(Population!$BB193:$BN193,'By group'!$BB$27:$BN$27)*(1-prop_idu_male)/SUMPRODUCT(Population!$B193:$N193,'By group'!$B$27:$N$27))*Probability!O193*'By group'!$B$24*'By group'!O$23+(1-prop_idu_part)*SUMPRODUCT(Population!$BB193:$BN193,'By group'!$BB$27:$BN$27)*(1-prop_idu_male)/SUMPRODUCT(Population!$B193:$N193,'By group'!$B$27:$N$27)*Probability!BB193*'By group'!$B$24*'By group'!BB$23+Probability!AB193*Population!$DE193*(1-'By group'!AB$28*cond_eff)*'By group'!AB$23*prop_sw_use)*(1-Population!$DG193*circ_eff)</f>
        <v>0</v>
      </c>
      <c r="C193" s="191">
        <f>((1-(1-prop_idu_part)*SUMPRODUCT(Population!$BB193:$BN193,'By group'!$BB$27:$BN$27)*(1-prop_idu_male)/SUMPRODUCT(Population!$B193:$N193,'By group'!$B$27:$N$27))*Probability!P193*'By group'!$B$24*'By group'!P$23+(1-prop_idu_part)*SUMPRODUCT(Population!$BB193:$BN193,'By group'!$BB$27:$BN$27)*(1-prop_idu_male)/SUMPRODUCT(Population!$B193:$N193,'By group'!$B$27:$N$27)*Probability!BC193*'By group'!$B$24*'By group'!BC$23+Probability!AC193*Population!$DE193*(1-'By group'!AC$28*cond_eff)*'By group'!AC$23*prop_sw_use)*(1-Population!$DG193*circ_eff)</f>
        <v>2.3164365466736576E-3</v>
      </c>
      <c r="D193" s="191">
        <f>((1-(1-prop_idu_part)*SUMPRODUCT(Population!$BB193:$BN193,'By group'!$BB$27:$BN$27)*(1-prop_idu_male)/SUMPRODUCT(Population!$B193:$N193,'By group'!$B$27:$N$27))*Probability!Q193*'By group'!$B$24*'By group'!Q$23+(1-prop_idu_part)*SUMPRODUCT(Population!$BB193:$BN193,'By group'!$BB$27:$BN$27)*(1-prop_idu_male)/SUMPRODUCT(Population!$B193:$N193,'By group'!$B$27:$N$27)*Probability!BD193*'By group'!$B$24*'By group'!BD$23+Probability!AD193*Population!$DE193*(1-'By group'!AD$28*cond_eff)*'By group'!AD$23*prop_sw_use)*(1-Population!$DG193*circ_eff)</f>
        <v>3.3896768239245647E-3</v>
      </c>
      <c r="E193" s="191">
        <f>((1-(1-prop_idu_part)*SUMPRODUCT(Population!$BB193:$BN193,'By group'!$BB$27:$BN$27)*(1-prop_idu_male)/SUMPRODUCT(Population!$B193:$N193,'By group'!$B$27:$N$27))*Probability!R193*'By group'!$B$24*'By group'!R$23+(1-prop_idu_part)*SUMPRODUCT(Population!$BB193:$BN193,'By group'!$BB$27:$BN$27)*(1-prop_idu_male)/SUMPRODUCT(Population!$B193:$N193,'By group'!$B$27:$N$27)*Probability!BE193*'By group'!$B$24*'By group'!BE$23+Probability!AE193*Population!$DE193*(1-'By group'!AE$28*cond_eff)*'By group'!AE$23*prop_sw_use)*(1-Population!$DG193*circ_eff)</f>
        <v>3.9443581841616671E-3</v>
      </c>
      <c r="F193" s="191">
        <f>((1-(1-prop_idu_part)*SUMPRODUCT(Population!$BB193:$BN193,'By group'!$BB$27:$BN$27)*(1-prop_idu_male)/SUMPRODUCT(Population!$B193:$N193,'By group'!$B$27:$N$27))*Probability!S193*'By group'!$B$24*'By group'!S$23+(1-prop_idu_part)*SUMPRODUCT(Population!$BB193:$BN193,'By group'!$BB$27:$BN$27)*(1-prop_idu_male)/SUMPRODUCT(Population!$B193:$N193,'By group'!$B$27:$N$27)*Probability!BF193*'By group'!$B$24*'By group'!BF$23+Probability!AF193*Population!$DE193*(1-'By group'!AF$28*cond_eff)*'By group'!AF$23*prop_sw_use)*(1-Population!$DG193*circ_eff)</f>
        <v>2.1045823814325446E-3</v>
      </c>
      <c r="G193" s="191">
        <f>((1-(1-prop_idu_part)*SUMPRODUCT(Population!$BB193:$BN193,'By group'!$BB$27:$BN$27)*(1-prop_idu_male)/SUMPRODUCT(Population!$B193:$N193,'By group'!$B$27:$N$27))*Probability!T193*'By group'!$B$24*'By group'!T$23+(1-prop_idu_part)*SUMPRODUCT(Population!$BB193:$BN193,'By group'!$BB$27:$BN$27)*(1-prop_idu_male)/SUMPRODUCT(Population!$B193:$N193,'By group'!$B$27:$N$27)*Probability!BG193*'By group'!$B$24*'By group'!BG$23+Probability!AG193*Population!$DE193*(1-'By group'!AG$28*cond_eff)*'By group'!AG$23*prop_sw_use)*(1-Population!$DG193*circ_eff)</f>
        <v>1.2657091001386316E-3</v>
      </c>
      <c r="H193" s="191">
        <f>((1-(1-prop_idu_part)*SUMPRODUCT(Population!$BB193:$BN193,'By group'!$BB$27:$BN$27)*(1-prop_idu_male)/SUMPRODUCT(Population!$B193:$N193,'By group'!$B$27:$N$27))*Probability!U193*'By group'!$B$24*'By group'!U$23+(1-prop_idu_part)*SUMPRODUCT(Population!$BB193:$BN193,'By group'!$BB$27:$BN$27)*(1-prop_idu_male)/SUMPRODUCT(Population!$B193:$N193,'By group'!$B$27:$N$27)*Probability!BH193*'By group'!$B$24*'By group'!BH$23+Probability!AH193*Population!$DE193*(1-'By group'!AH$28*cond_eff)*'By group'!AH$23*prop_sw_use)*(1-Population!$DG193*circ_eff)</f>
        <v>1.0700103616719861E-3</v>
      </c>
      <c r="I193" s="191">
        <f>((1-(1-prop_idu_part)*SUMPRODUCT(Population!$BB193:$BN193,'By group'!$BB$27:$BN$27)*(1-prop_idu_male)/SUMPRODUCT(Population!$B193:$N193,'By group'!$B$27:$N$27))*Probability!V193*'By group'!$B$24*'By group'!V$23+(1-prop_idu_part)*SUMPRODUCT(Population!$BB193:$BN193,'By group'!$BB$27:$BN$27)*(1-prop_idu_male)/SUMPRODUCT(Population!$B193:$N193,'By group'!$B$27:$N$27)*Probability!BI193*'By group'!$B$24*'By group'!BI$23+Probability!AI193*Population!$DE193*(1-'By group'!AI$28*cond_eff)*'By group'!AI$23*prop_sw_use)*(1-Population!$DG193*circ_eff)</f>
        <v>0</v>
      </c>
      <c r="J193" s="191">
        <f>((1-(1-prop_idu_part)*SUMPRODUCT(Population!$BB193:$BN193,'By group'!$BB$27:$BN$27)*(1-prop_idu_male)/SUMPRODUCT(Population!$B193:$N193,'By group'!$B$27:$N$27))*Probability!W193*'By group'!$B$24*'By group'!W$23+(1-prop_idu_part)*SUMPRODUCT(Population!$BB193:$BN193,'By group'!$BB$27:$BN$27)*(1-prop_idu_male)/SUMPRODUCT(Population!$B193:$N193,'By group'!$B$27:$N$27)*Probability!BJ193*'By group'!$B$24*'By group'!BJ$23+Probability!AJ193*Population!$DE193*(1-'By group'!AJ$28*cond_eff)*'By group'!AJ$23*prop_sw_use)*(1-Population!$DG193*circ_eff)</f>
        <v>0</v>
      </c>
      <c r="K193" s="191">
        <f>((1-(1-prop_idu_part)*SUMPRODUCT(Population!$BB193:$BN193,'By group'!$BB$27:$BN$27)*(1-prop_idu_male)/SUMPRODUCT(Population!$B193:$N193,'By group'!$B$27:$N$27))*Probability!X193*'By group'!$B$24*'By group'!X$23+(1-prop_idu_part)*SUMPRODUCT(Population!$BB193:$BN193,'By group'!$BB$27:$BN$27)*(1-prop_idu_male)/SUMPRODUCT(Population!$B193:$N193,'By group'!$B$27:$N$27)*Probability!BK193*'By group'!$B$24*'By group'!BK$23+Probability!AK193*Population!$DE193*(1-'By group'!AK$28*cond_eff)*'By group'!AK$23*prop_sw_use)*(1-Population!$DG193*circ_eff)</f>
        <v>0</v>
      </c>
      <c r="L193" s="191">
        <f>((1-(1-prop_idu_part)*SUMPRODUCT(Population!$BB193:$BN193,'By group'!$BB$27:$BN$27)*(1-prop_idu_male)/SUMPRODUCT(Population!$B193:$N193,'By group'!$B$27:$N$27))*Probability!Y193*'By group'!$B$24*'By group'!Y$23+(1-prop_idu_part)*SUMPRODUCT(Population!$BB193:$BN193,'By group'!$BB$27:$BN$27)*(1-prop_idu_male)/SUMPRODUCT(Population!$B193:$N193,'By group'!$B$27:$N$27)*Probability!BL193*'By group'!$B$24*'By group'!BL$23+Probability!AL193*Population!$DE193*(1-'By group'!AL$28*cond_eff)*'By group'!AL$23*prop_sw_use)*(1-Population!$DG193*circ_eff)</f>
        <v>3.5859424835475572E-5</v>
      </c>
      <c r="M193" s="191">
        <f>((1-(1-prop_idu_part)*SUMPRODUCT(Population!$BB193:$BN193,'By group'!$BB$27:$BN$27)*(1-prop_idu_male)/SUMPRODUCT(Population!$B193:$N193,'By group'!$B$27:$N$27))*Probability!Z193*'By group'!$B$24*'By group'!Z$23+(1-prop_idu_part)*SUMPRODUCT(Population!$BB193:$BN193,'By group'!$BB$27:$BN$27)*(1-prop_idu_male)/SUMPRODUCT(Population!$B193:$N193,'By group'!$B$27:$N$27)*Probability!BM193*'By group'!$B$24*'By group'!BM$23+Probability!AM193*Population!$DE193*(1-'By group'!AM$28*cond_eff)*'By group'!AM$23*prop_sw_use)*(1-Population!$DG193*circ_eff)</f>
        <v>5.5935856542169039E-5</v>
      </c>
      <c r="N193" s="191">
        <f>((1-(1-prop_idu_part)*SUMPRODUCT(Population!$BB193:$BN193,'By group'!$BB$27:$BN$27)*(1-prop_idu_male)/SUMPRODUCT(Population!$B193:$N193,'By group'!$B$27:$N$27))*Probability!AA193*'By group'!$B$24*'By group'!AA$23+(1-prop_idu_part)*SUMPRODUCT(Population!$BB193:$BN193,'By group'!$BB$27:$BN$27)*(1-prop_idu_male)/SUMPRODUCT(Population!$B193:$N193,'By group'!$B$27:$N$27)*Probability!BN193*'By group'!$B$24*'By group'!BN$23+Probability!AN193*Population!$DE193*(1-'By group'!AN$28*cond_eff)*'By group'!AN$23*prop_sw_use)*(1-Population!$DG193*circ_eff)</f>
        <v>4.4940314173921179E-5</v>
      </c>
      <c r="O193" s="190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group'!$BB$27:$BN$27)*prop_idu_male))*Probability!B193*Population!$DC193*(1-'By group'!O$28*'By group'!O$29)*'By group'!B$23+(1-prop_idu_part)*SUMPRODUCT(Population!$BB193:$BN193,'By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group'!$BB$27:$BN$27)*prop_idu_male)*Probability!BB193*Population!$DD193*(1-'By group'!BB$28*'By group'!BB$29)*'By group'!BB$23</f>
        <v>0</v>
      </c>
      <c r="P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group'!$BB$27:$BN$27)*prop_idu_male))*Probability!C193*Population!$DC193*(1-'By group'!P$28*'By group'!P$29)*'By group'!C$23+(1-prop_idu_part)*SUMPRODUCT(Population!$BB193:$BN193,'By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group'!$BB$27:$BN$27)*prop_idu_male)*Probability!BC193*Population!$DD193*(1-'By group'!BC$28*'By group'!BC$29)*'By group'!BC$23</f>
        <v>1.0727737223090313E-3</v>
      </c>
      <c r="Q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group'!$BB$27:$BN$27)*prop_idu_male))*Probability!D193*Population!$DC193*(1-'By group'!Q$28*'By group'!Q$29)*'By group'!D$23+(1-prop_idu_part)*SUMPRODUCT(Population!$BB193:$BN193,'By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group'!$BB$27:$BN$27)*prop_idu_male)*Probability!BD193*Population!$DD193*(1-'By group'!BD$28*'By group'!BD$29)*'By group'!BD$23</f>
        <v>1.5645324050630018E-3</v>
      </c>
      <c r="R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group'!$BB$27:$BN$27)*prop_idu_male))*Probability!E193*Population!$DC193*(1-'By group'!R$28*'By group'!R$29)*'By group'!E$23+(1-prop_idu_part)*SUMPRODUCT(Population!$BB193:$BN193,'By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group'!$BB$27:$BN$27)*prop_idu_male)*Probability!BE193*Population!$DD193*(1-'By group'!BE$28*'By group'!BE$29)*'By group'!BE$23</f>
        <v>1.8119732741283417E-3</v>
      </c>
      <c r="S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group'!$BB$27:$BN$27)*prop_idu_male))*Probability!F193*Population!$DC193*(1-'By group'!S$28*'By group'!S$29)*'By group'!F$23+(1-prop_idu_part)*SUMPRODUCT(Population!$BB193:$BN193,'By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group'!$BB$27:$BN$27)*prop_idu_male)*Probability!BF193*Population!$DD193*(1-'By group'!BF$28*'By group'!BF$29)*'By group'!BF$23</f>
        <v>9.6333415435612168E-4</v>
      </c>
      <c r="T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group'!$BB$27:$BN$27)*prop_idu_male))*Probability!G193*Population!$DC193*(1-'By group'!T$28*'By group'!T$29)*'By group'!G$23+(1-prop_idu_part)*SUMPRODUCT(Population!$BB193:$BN193,'By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group'!$BB$27:$BN$27)*prop_idu_male)*Probability!BG193*Population!$DD193*(1-'By group'!BG$28*'By group'!BG$29)*'By group'!BG$23</f>
        <v>5.7784459284180678E-4</v>
      </c>
      <c r="U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group'!$BB$27:$BN$27)*prop_idu_male))*Probability!H193*Population!$DC193*(1-'By group'!U$28*'By group'!U$29)*'By group'!H$23+(1-prop_idu_part)*SUMPRODUCT(Population!$BB193:$BN193,'By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group'!$BB$27:$BN$27)*prop_idu_male)*Probability!BH193*Population!$DD193*(1-'By group'!BH$28*'By group'!BH$29)*'By group'!BH$23</f>
        <v>4.8624686194837115E-4</v>
      </c>
      <c r="V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group'!$BB$27:$BN$27)*prop_idu_male))*Probability!I193*Population!$DC193*(1-'By group'!V$28*'By group'!V$29)*'By group'!I$23+(1-prop_idu_part)*SUMPRODUCT(Population!$BB193:$BN193,'By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group'!$BB$27:$BN$27)*prop_idu_male)*Probability!BI193*Population!$DD193*(1-'By group'!BI$28*'By group'!BI$29)*'By group'!BI$23</f>
        <v>0</v>
      </c>
      <c r="W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group'!$BB$27:$BN$27)*prop_idu_male))*Probability!J193*Population!$DC193*(1-'By group'!W$28*'By group'!W$29)*'By group'!J$23+(1-prop_idu_part)*SUMPRODUCT(Population!$BB193:$BN193,'By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group'!$BB$27:$BN$27)*prop_idu_male)*Probability!BJ193*Population!$DD193*(1-'By group'!BJ$28*'By group'!BJ$29)*'By group'!BJ$23</f>
        <v>0</v>
      </c>
      <c r="X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group'!$BB$27:$BN$27)*prop_idu_male))*Probability!K193*Population!$DC193*(1-'By group'!X$28*'By group'!X$29)*'By group'!K$23+(1-prop_idu_part)*SUMPRODUCT(Population!$BB193:$BN193,'By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group'!$BB$27:$BN$27)*prop_idu_male)*Probability!BK193*Population!$DD193*(1-'By group'!BK$28*'By group'!BK$29)*'By group'!BK$23</f>
        <v>0</v>
      </c>
      <c r="Y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group'!$BB$27:$BN$27)*prop_idu_male))*Probability!L193*Population!$DC193*(1-'By group'!Y$28*'By group'!Y$29)*'By group'!L$23+(1-prop_idu_part)*SUMPRODUCT(Population!$BB193:$BN193,'By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group'!$BB$27:$BN$27)*prop_idu_male)*Probability!BL193*Population!$DD193*(1-'By group'!BL$28*'By group'!BL$29)*'By group'!BL$23</f>
        <v>1.6289371566964049E-5</v>
      </c>
      <c r="Z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group'!$BB$27:$BN$27)*prop_idu_male))*Probability!M193*Population!$DC193*(1-'By group'!Z$28*'By group'!Z$29)*'By group'!M$23+(1-prop_idu_part)*SUMPRODUCT(Population!$BB193:$BN193,'By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group'!$BB$27:$BN$27)*prop_idu_male)*Probability!BM193*Population!$DD193*(1-'By group'!BM$28*'By group'!BM$29)*'By group'!BM$23</f>
        <v>2.5276087456227397E-5</v>
      </c>
      <c r="AA193" s="191">
        <f>(1-(1-prop_idu_part)*SUMPRODUCT(Population!$BB193:$BN193,'By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group'!$BB$27:$BN$27)*prop_idu_male))*Probability!N193*Population!$DC193*(1-'By group'!AA$28*'By group'!AA$29)*'By group'!N$23+(1-prop_idu_part)*SUMPRODUCT(Population!$BB193:$BN193,'By group'!$BB$27:$BN$27)*prop_idu_male/(SUMPRODUCT(Population!$B193:$N193,'By group'!$B$27:$N$27)-(1-prop_idu_part)*SUMPRODUCT(Population!$BB193:$BN193,'By group'!$BB$27:$BN$27)*(1-prop_idu_male)+(1-prop_idu_part)*SUMPRODUCT(Population!$BB193:$BN193,'By group'!$BB$27:$BN$27)*prop_idu_male)*Probability!BN193*Population!$DD193*(1-'By group'!BN$28*'By group'!BN$29)*'By group'!BN$23</f>
        <v>2.0181818420462777E-5</v>
      </c>
      <c r="AB193" s="229">
        <f>Probability!B193*'By group'!$AB$24*'By group'!B$23</f>
        <v>0</v>
      </c>
      <c r="AC193" s="229">
        <f>Probability!C193*'By group'!$AB$24*'By group'!C$23</f>
        <v>5.0193201861276231E-2</v>
      </c>
      <c r="AD193" s="229">
        <f>Probability!D193*'By group'!$AB$24*'By group'!D$23</f>
        <v>7.3203810642143902E-2</v>
      </c>
      <c r="AE193" s="229">
        <f>Probability!E193*'By group'!$AB$24*'By group'!E$23</f>
        <v>8.4784608579848819E-2</v>
      </c>
      <c r="AF193" s="229">
        <f>Probability!F193*'By group'!$AB$24*'By group'!F$23</f>
        <v>4.5076869271493306E-2</v>
      </c>
      <c r="AG193" s="229">
        <f>Probability!G193*'By group'!$AB$24*'By group'!G$23</f>
        <v>2.7039319602598873E-2</v>
      </c>
      <c r="AH193" s="229">
        <f>Probability!H193*'By group'!$AB$24*'By group'!H$23</f>
        <v>2.2753830801639716E-2</v>
      </c>
      <c r="AI193" s="229">
        <f>Probability!I193*'By group'!$AB$24*'By group'!I$23</f>
        <v>0</v>
      </c>
      <c r="AJ193" s="229">
        <f>Probability!J193*'By group'!$AB$24*'By group'!J$23</f>
        <v>0</v>
      </c>
      <c r="AK193" s="229">
        <f>Probability!K193*'By group'!$AB$24*'By group'!K$23</f>
        <v>0</v>
      </c>
      <c r="AL193" s="229">
        <f>Probability!L193*'By group'!$AB$24*'By group'!L$23</f>
        <v>7.6225980680657006E-4</v>
      </c>
      <c r="AM193" s="229">
        <f>Probability!M193*'By group'!$AB$24*'By group'!M$23</f>
        <v>1.182829767391145E-3</v>
      </c>
      <c r="AN193" s="229">
        <f>Probability!N193*'By group'!$AB$24*'By group'!N$23</f>
        <v>9.4446795465865838E-4</v>
      </c>
      <c r="AO193" s="40">
        <f>Probability!AO193*'By group'!$AO$24*'By group'!AO$23</f>
        <v>0</v>
      </c>
      <c r="AP193" s="42">
        <f>Probability!AP193*'By group'!$AO$24*'By group'!AP$23</f>
        <v>6.9243134778436861E-3</v>
      </c>
      <c r="AQ193" s="42">
        <f>Probability!AQ193*'By group'!$AO$24*'By group'!AQ$23</f>
        <v>1.0099143767099536E-2</v>
      </c>
      <c r="AR193" s="42">
        <f>Probability!AR193*'By group'!$AO$24*'By group'!AR$23</f>
        <v>1.1697016527364767E-2</v>
      </c>
      <c r="AS193" s="42">
        <f>Probability!AS193*'By group'!$AO$24*'By group'!AS$23</f>
        <v>6.2187215960307343E-3</v>
      </c>
      <c r="AT193" s="42">
        <f>Probability!AT193*'By group'!$AO$24*'By group'!AT$23</f>
        <v>3.730103269593903E-3</v>
      </c>
      <c r="AU193" s="42">
        <f>Probability!AU193*'By group'!$AO$24*'By group'!AU$23</f>
        <v>3.1383093604241815E-3</v>
      </c>
      <c r="AV193" s="42">
        <f>Probability!AV193*'By group'!$AO$24*'By group'!AV$23</f>
        <v>0</v>
      </c>
      <c r="AW193" s="42">
        <f>Probability!AW193*'By group'!$AO$24*'By group'!AW$23</f>
        <v>0</v>
      </c>
      <c r="AX193" s="42">
        <f>Probability!AX193*'By group'!$AO$24*'By group'!AX$23</f>
        <v>0</v>
      </c>
      <c r="AY193" s="42">
        <f>Probability!AY193*'By group'!$AO$24*'By group'!AY$23</f>
        <v>1.0513400114077659E-4</v>
      </c>
      <c r="AZ193" s="42">
        <f>Probability!AZ193*'By group'!$AO$24*'By group'!AZ$23</f>
        <v>1.6308569852049157E-4</v>
      </c>
      <c r="BA193" s="43">
        <f>Probability!BA193*'By group'!$AO$24*'By group'!BA$23</f>
        <v>1.3012585438469779E-4</v>
      </c>
      <c r="BB193" s="191">
        <f>prop_idu_part*Probability!BB193*'By group'!$BB$24*'By group'!BB$23+Probability!BB193*'By group'!$BB$30*'By group'!BB$31</f>
        <v>0</v>
      </c>
      <c r="BC193" s="191">
        <f>prop_idu_part*Probability!BC193*'By group'!$BB$24*'By group'!BC$23+Probability!BC193*'By group'!$BB$30*'By group'!BC$31</f>
        <v>5.863825505215059E-2</v>
      </c>
      <c r="BD193" s="191">
        <f>prop_idu_part*Probability!BD193*'By group'!$BB$24*'By group'!BD$23+Probability!BD193*'By group'!$BB$30*'By group'!BD$31</f>
        <v>0.13716348580658067</v>
      </c>
      <c r="BE193" s="191">
        <f>prop_idu_part*Probability!BE193*'By group'!$BB$24*'By group'!BE$23+Probability!BE193*'By group'!$BB$30*'By group'!BE$31</f>
        <v>0.13421210668579933</v>
      </c>
      <c r="BF193" s="191">
        <f>prop_idu_part*Probability!BF193*'By group'!$BB$24*'By group'!BF$23+Probability!BF193*'By group'!$BB$30*'By group'!BF$31</f>
        <v>4.3875991632983266E-2</v>
      </c>
      <c r="BG193" s="191">
        <f>prop_idu_part*Probability!BG193*'By group'!$BB$24*'By group'!BG$23+Probability!BG193*'By group'!$BB$30*'By group'!BG$31</f>
        <v>1.3400199569555776E-2</v>
      </c>
      <c r="BH193" s="191">
        <f>prop_idu_part*Probability!BH193*'By group'!$BB$24*'By group'!BH$23+Probability!BH193*'By group'!$BB$30*'By group'!BH$31</f>
        <v>1.0512209734479742E-2</v>
      </c>
      <c r="BI193" s="191">
        <f>prop_idu_part*Probability!BI193*'By group'!$BB$24*'By group'!BI$23+Probability!BI193*'By group'!$BB$30*'By group'!BI$31</f>
        <v>0</v>
      </c>
      <c r="BJ193" s="191">
        <f>prop_idu_part*Probability!BJ193*'By group'!$BB$24*'By group'!BJ$23+Probability!BJ193*'By group'!$BB$30*'By group'!BJ$31</f>
        <v>0</v>
      </c>
      <c r="BK193" s="191">
        <f>prop_idu_part*Probability!BK193*'By group'!$BB$24*'By group'!BK$23+Probability!BK193*'By group'!$BB$30*'By group'!BK$31</f>
        <v>0</v>
      </c>
      <c r="BL193" s="191">
        <f>prop_idu_part*Probability!BL193*'By group'!$BB$24*'By group'!BL$23+Probability!BL193*'By group'!$BB$30*'By group'!BL$31</f>
        <v>4.7688734814865658E-3</v>
      </c>
      <c r="BM193" s="191">
        <f>prop_idu_part*Probability!BM193*'By group'!$BB$24*'By group'!BM$23+Probability!BM193*'By group'!$BB$30*'By group'!BM$31</f>
        <v>2.3844874919104961E-3</v>
      </c>
      <c r="BN193" s="192">
        <f>prop_idu_part*Probability!BN193*'By group'!$BB$24*'By group'!BN$23+Probability!BN193*'By group'!$BB$30*'By group'!BN$31</f>
        <v>1.7354741829022967E-3</v>
      </c>
    </row>
    <row r="194" spans="1:66" x14ac:dyDescent="0.25">
      <c r="A194">
        <f t="shared" si="2"/>
        <v>95</v>
      </c>
      <c r="B194" s="190">
        <f>((1-(1-prop_idu_part)*SUMPRODUCT(Population!$BB194:$BN194,'By group'!$BB$27:$BN$27)*(1-prop_idu_male)/SUMPRODUCT(Population!$B194:$N194,'By group'!$B$27:$N$27))*Probability!O194*'By group'!$B$24*'By group'!O$23+(1-prop_idu_part)*SUMPRODUCT(Population!$BB194:$BN194,'By group'!$BB$27:$BN$27)*(1-prop_idu_male)/SUMPRODUCT(Population!$B194:$N194,'By group'!$B$27:$N$27)*Probability!BB194*'By group'!$B$24*'By group'!BB$23+Probability!AB194*Population!$DE194*(1-'By group'!AB$28*cond_eff)*'By group'!AB$23*prop_sw_use)*(1-Population!$DG194*circ_eff)</f>
        <v>0</v>
      </c>
      <c r="C194" s="191">
        <f>((1-(1-prop_idu_part)*SUMPRODUCT(Population!$BB194:$BN194,'By group'!$BB$27:$BN$27)*(1-prop_idu_male)/SUMPRODUCT(Population!$B194:$N194,'By group'!$B$27:$N$27))*Probability!P194*'By group'!$B$24*'By group'!P$23+(1-prop_idu_part)*SUMPRODUCT(Population!$BB194:$BN194,'By group'!$BB$27:$BN$27)*(1-prop_idu_male)/SUMPRODUCT(Population!$B194:$N194,'By group'!$B$27:$N$27)*Probability!BC194*'By group'!$B$24*'By group'!BC$23+Probability!AC194*Population!$DE194*(1-'By group'!AC$28*cond_eff)*'By group'!AC$23*prop_sw_use)*(1-Population!$DG194*circ_eff)</f>
        <v>2.3164462178020045E-3</v>
      </c>
      <c r="D194" s="191">
        <f>((1-(1-prop_idu_part)*SUMPRODUCT(Population!$BB194:$BN194,'By group'!$BB$27:$BN$27)*(1-prop_idu_male)/SUMPRODUCT(Population!$B194:$N194,'By group'!$B$27:$N$27))*Probability!Q194*'By group'!$B$24*'By group'!Q$23+(1-prop_idu_part)*SUMPRODUCT(Population!$BB194:$BN194,'By group'!$BB$27:$BN$27)*(1-prop_idu_male)/SUMPRODUCT(Population!$B194:$N194,'By group'!$B$27:$N$27)*Probability!BD194*'By group'!$B$24*'By group'!BD$23+Probability!AD194*Population!$DE194*(1-'By group'!AD$28*cond_eff)*'By group'!AD$23*prop_sw_use)*(1-Population!$DG194*circ_eff)</f>
        <v>3.3896937867827397E-3</v>
      </c>
      <c r="E194" s="191">
        <f>((1-(1-prop_idu_part)*SUMPRODUCT(Population!$BB194:$BN194,'By group'!$BB$27:$BN$27)*(1-prop_idu_male)/SUMPRODUCT(Population!$B194:$N194,'By group'!$B$27:$N$27))*Probability!R194*'By group'!$B$24*'By group'!R$23+(1-prop_idu_part)*SUMPRODUCT(Population!$BB194:$BN194,'By group'!$BB$27:$BN$27)*(1-prop_idu_male)/SUMPRODUCT(Population!$B194:$N194,'By group'!$B$27:$N$27)*Probability!BE194*'By group'!$B$24*'By group'!BE$23+Probability!AE194*Population!$DE194*(1-'By group'!AE$28*cond_eff)*'By group'!AE$23*prop_sw_use)*(1-Population!$DG194*circ_eff)</f>
        <v>3.9443833097348915E-3</v>
      </c>
      <c r="F194" s="191">
        <f>((1-(1-prop_idu_part)*SUMPRODUCT(Population!$BB194:$BN194,'By group'!$BB$27:$BN$27)*(1-prop_idu_male)/SUMPRODUCT(Population!$B194:$N194,'By group'!$B$27:$N$27))*Probability!S194*'By group'!$B$24*'By group'!S$23+(1-prop_idu_part)*SUMPRODUCT(Population!$BB194:$BN194,'By group'!$BB$27:$BN$27)*(1-prop_idu_male)/SUMPRODUCT(Population!$B194:$N194,'By group'!$B$27:$N$27)*Probability!BF194*'By group'!$B$24*'By group'!BF$23+Probability!AF194*Population!$DE194*(1-'By group'!AF$28*cond_eff)*'By group'!AF$23*prop_sw_use)*(1-Population!$DG194*circ_eff)</f>
        <v>2.1045983056342536E-3</v>
      </c>
      <c r="G194" s="191">
        <f>((1-(1-prop_idu_part)*SUMPRODUCT(Population!$BB194:$BN194,'By group'!$BB$27:$BN$27)*(1-prop_idu_male)/SUMPRODUCT(Population!$B194:$N194,'By group'!$B$27:$N$27))*Probability!T194*'By group'!$B$24*'By group'!T$23+(1-prop_idu_part)*SUMPRODUCT(Population!$BB194:$BN194,'By group'!$BB$27:$BN$27)*(1-prop_idu_male)/SUMPRODUCT(Population!$B194:$N194,'By group'!$B$27:$N$27)*Probability!BG194*'By group'!$B$24*'By group'!BG$23+Probability!AG194*Population!$DE194*(1-'By group'!AG$28*cond_eff)*'By group'!AG$23*prop_sw_use)*(1-Population!$DG194*circ_eff)</f>
        <v>1.2657199383767901E-3</v>
      </c>
      <c r="H194" s="191">
        <f>((1-(1-prop_idu_part)*SUMPRODUCT(Population!$BB194:$BN194,'By group'!$BB$27:$BN$27)*(1-prop_idu_male)/SUMPRODUCT(Population!$B194:$N194,'By group'!$B$27:$N$27))*Probability!U194*'By group'!$B$24*'By group'!U$23+(1-prop_idu_part)*SUMPRODUCT(Population!$BB194:$BN194,'By group'!$BB$27:$BN$27)*(1-prop_idu_male)/SUMPRODUCT(Population!$B194:$N194,'By group'!$B$27:$N$27)*Probability!BH194*'By group'!$B$24*'By group'!BH$23+Probability!AH194*Population!$DE194*(1-'By group'!AH$28*cond_eff)*'By group'!AH$23*prop_sw_use)*(1-Population!$DG194*circ_eff)</f>
        <v>1.0700218128061175E-3</v>
      </c>
      <c r="I194" s="191">
        <f>((1-(1-prop_idu_part)*SUMPRODUCT(Population!$BB194:$BN194,'By group'!$BB$27:$BN$27)*(1-prop_idu_male)/SUMPRODUCT(Population!$B194:$N194,'By group'!$B$27:$N$27))*Probability!V194*'By group'!$B$24*'By group'!V$23+(1-prop_idu_part)*SUMPRODUCT(Population!$BB194:$BN194,'By group'!$BB$27:$BN$27)*(1-prop_idu_male)/SUMPRODUCT(Population!$B194:$N194,'By group'!$B$27:$N$27)*Probability!BI194*'By group'!$B$24*'By group'!BI$23+Probability!AI194*Population!$DE194*(1-'By group'!AI$28*cond_eff)*'By group'!AI$23*prop_sw_use)*(1-Population!$DG194*circ_eff)</f>
        <v>0</v>
      </c>
      <c r="J194" s="191">
        <f>((1-(1-prop_idu_part)*SUMPRODUCT(Population!$BB194:$BN194,'By group'!$BB$27:$BN$27)*(1-prop_idu_male)/SUMPRODUCT(Population!$B194:$N194,'By group'!$B$27:$N$27))*Probability!W194*'By group'!$B$24*'By group'!W$23+(1-prop_idu_part)*SUMPRODUCT(Population!$BB194:$BN194,'By group'!$BB$27:$BN$27)*(1-prop_idu_male)/SUMPRODUCT(Population!$B194:$N194,'By group'!$B$27:$N$27)*Probability!BJ194*'By group'!$B$24*'By group'!BJ$23+Probability!AJ194*Population!$DE194*(1-'By group'!AJ$28*cond_eff)*'By group'!AJ$23*prop_sw_use)*(1-Population!$DG194*circ_eff)</f>
        <v>0</v>
      </c>
      <c r="K194" s="191">
        <f>((1-(1-prop_idu_part)*SUMPRODUCT(Population!$BB194:$BN194,'By group'!$BB$27:$BN$27)*(1-prop_idu_male)/SUMPRODUCT(Population!$B194:$N194,'By group'!$B$27:$N$27))*Probability!X194*'By group'!$B$24*'By group'!X$23+(1-prop_idu_part)*SUMPRODUCT(Population!$BB194:$BN194,'By group'!$BB$27:$BN$27)*(1-prop_idu_male)/SUMPRODUCT(Population!$B194:$N194,'By group'!$B$27:$N$27)*Probability!BK194*'By group'!$B$24*'By group'!BK$23+Probability!AK194*Population!$DE194*(1-'By group'!AK$28*cond_eff)*'By group'!AK$23*prop_sw_use)*(1-Population!$DG194*circ_eff)</f>
        <v>0</v>
      </c>
      <c r="L194" s="191">
        <f>((1-(1-prop_idu_part)*SUMPRODUCT(Population!$BB194:$BN194,'By group'!$BB$27:$BN$27)*(1-prop_idu_male)/SUMPRODUCT(Population!$B194:$N194,'By group'!$B$27:$N$27))*Probability!Y194*'By group'!$B$24*'By group'!Y$23+(1-prop_idu_part)*SUMPRODUCT(Population!$BB194:$BN194,'By group'!$BB$27:$BN$27)*(1-prop_idu_male)/SUMPRODUCT(Population!$B194:$N194,'By group'!$B$27:$N$27)*Probability!BL194*'By group'!$B$24*'By group'!BL$23+Probability!AL194*Population!$DE194*(1-'By group'!AL$28*cond_eff)*'By group'!AL$23*prop_sw_use)*(1-Population!$DG194*circ_eff)</f>
        <v>3.5859813698036193E-5</v>
      </c>
      <c r="M194" s="191">
        <f>((1-(1-prop_idu_part)*SUMPRODUCT(Population!$BB194:$BN194,'By group'!$BB$27:$BN$27)*(1-prop_idu_male)/SUMPRODUCT(Population!$B194:$N194,'By group'!$B$27:$N$27))*Probability!Z194*'By group'!$B$24*'By group'!Z$23+(1-prop_idu_part)*SUMPRODUCT(Population!$BB194:$BN194,'By group'!$BB$27:$BN$27)*(1-prop_idu_male)/SUMPRODUCT(Population!$B194:$N194,'By group'!$B$27:$N$27)*Probability!BM194*'By group'!$B$24*'By group'!BM$23+Probability!AM194*Population!$DE194*(1-'By group'!AM$28*cond_eff)*'By group'!AM$23*prop_sw_use)*(1-Population!$DG194*circ_eff)</f>
        <v>5.5936622754630918E-5</v>
      </c>
      <c r="N194" s="191">
        <f>((1-(1-prop_idu_part)*SUMPRODUCT(Population!$BB194:$BN194,'By group'!$BB$27:$BN$27)*(1-prop_idu_male)/SUMPRODUCT(Population!$B194:$N194,'By group'!$B$27:$N$27))*Probability!AA194*'By group'!$B$24*'By group'!AA$23+(1-prop_idu_part)*SUMPRODUCT(Population!$BB194:$BN194,'By group'!$BB$27:$BN$27)*(1-prop_idu_male)/SUMPRODUCT(Population!$B194:$N194,'By group'!$B$27:$N$27)*Probability!BN194*'By group'!$B$24*'By group'!BN$23+Probability!AN194*Population!$DE194*(1-'By group'!AN$28*cond_eff)*'By group'!AN$23*prop_sw_use)*(1-Population!$DG194*circ_eff)</f>
        <v>4.4941130527951351E-5</v>
      </c>
      <c r="O194" s="190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group'!$BB$27:$BN$27)*prop_idu_male))*Probability!B194*Population!$DC194*(1-'By group'!O$28*'By group'!O$29)*'By group'!B$23+(1-prop_idu_part)*SUMPRODUCT(Population!$BB194:$BN194,'By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group'!$BB$27:$BN$27)*prop_idu_male)*Probability!BB194*Population!$DD194*(1-'By group'!BB$28*'By group'!BB$29)*'By group'!BB$23</f>
        <v>0</v>
      </c>
      <c r="P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group'!$BB$27:$BN$27)*prop_idu_male))*Probability!C194*Population!$DC194*(1-'By group'!P$28*'By group'!P$29)*'By group'!C$23+(1-prop_idu_part)*SUMPRODUCT(Population!$BB194:$BN194,'By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group'!$BB$27:$BN$27)*prop_idu_male)*Probability!BC194*Population!$DD194*(1-'By group'!BC$28*'By group'!BC$29)*'By group'!BC$23</f>
        <v>1.0727782625987127E-3</v>
      </c>
      <c r="Q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group'!$BB$27:$BN$27)*prop_idu_male))*Probability!D194*Population!$DC194*(1-'By group'!Q$28*'By group'!Q$29)*'By group'!D$23+(1-prop_idu_part)*SUMPRODUCT(Population!$BB194:$BN194,'By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group'!$BB$27:$BN$27)*prop_idu_male)*Probability!BD194*Population!$DD194*(1-'By group'!BD$28*'By group'!BD$29)*'By group'!BD$23</f>
        <v>1.5645404793921578E-3</v>
      </c>
      <c r="R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group'!$BB$27:$BN$27)*prop_idu_male))*Probability!E194*Population!$DC194*(1-'By group'!R$28*'By group'!R$29)*'By group'!E$23+(1-prop_idu_part)*SUMPRODUCT(Population!$BB194:$BN194,'By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group'!$BB$27:$BN$27)*prop_idu_male)*Probability!BE194*Population!$DD194*(1-'By group'!BE$28*'By group'!BE$29)*'By group'!BE$23</f>
        <v>1.811985364278448E-3</v>
      </c>
      <c r="S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group'!$BB$27:$BN$27)*prop_idu_male))*Probability!F194*Population!$DC194*(1-'By group'!S$28*'By group'!S$29)*'By group'!F$23+(1-prop_idu_part)*SUMPRODUCT(Population!$BB194:$BN194,'By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group'!$BB$27:$BN$27)*prop_idu_male)*Probability!BF194*Population!$DD194*(1-'By group'!BF$28*'By group'!BF$29)*'By group'!BF$23</f>
        <v>9.6334184696269902E-4</v>
      </c>
      <c r="T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group'!$BB$27:$BN$27)*prop_idu_male))*Probability!G194*Population!$DC194*(1-'By group'!T$28*'By group'!T$29)*'By group'!G$23+(1-prop_idu_part)*SUMPRODUCT(Population!$BB194:$BN194,'By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group'!$BB$27:$BN$27)*prop_idu_male)*Probability!BG194*Population!$DD194*(1-'By group'!BG$28*'By group'!BG$29)*'By group'!BG$23</f>
        <v>5.7784983262562574E-4</v>
      </c>
      <c r="U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group'!$BB$27:$BN$27)*prop_idu_male))*Probability!H194*Population!$DC194*(1-'By group'!U$28*'By group'!U$29)*'By group'!H$23+(1-prop_idu_part)*SUMPRODUCT(Population!$BB194:$BN194,'By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group'!$BB$27:$BN$27)*prop_idu_male)*Probability!BH194*Population!$DD194*(1-'By group'!BH$28*'By group'!BH$29)*'By group'!BH$23</f>
        <v>4.862523845420737E-4</v>
      </c>
      <c r="V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group'!$BB$27:$BN$27)*prop_idu_male))*Probability!I194*Population!$DC194*(1-'By group'!V$28*'By group'!V$29)*'By group'!I$23+(1-prop_idu_part)*SUMPRODUCT(Population!$BB194:$BN194,'By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group'!$BB$27:$BN$27)*prop_idu_male)*Probability!BI194*Population!$DD194*(1-'By group'!BI$28*'By group'!BI$29)*'By group'!BI$23</f>
        <v>0</v>
      </c>
      <c r="W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group'!$BB$27:$BN$27)*prop_idu_male))*Probability!J194*Population!$DC194*(1-'By group'!W$28*'By group'!W$29)*'By group'!J$23+(1-prop_idu_part)*SUMPRODUCT(Population!$BB194:$BN194,'By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group'!$BB$27:$BN$27)*prop_idu_male)*Probability!BJ194*Population!$DD194*(1-'By group'!BJ$28*'By group'!BJ$29)*'By group'!BJ$23</f>
        <v>0</v>
      </c>
      <c r="X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group'!$BB$27:$BN$27)*prop_idu_male))*Probability!K194*Population!$DC194*(1-'By group'!X$28*'By group'!X$29)*'By group'!K$23+(1-prop_idu_part)*SUMPRODUCT(Population!$BB194:$BN194,'By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group'!$BB$27:$BN$27)*prop_idu_male)*Probability!BK194*Population!$DD194*(1-'By group'!BK$28*'By group'!BK$29)*'By group'!BK$23</f>
        <v>0</v>
      </c>
      <c r="Y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group'!$BB$27:$BN$27)*prop_idu_male))*Probability!L194*Population!$DC194*(1-'By group'!Y$28*'By group'!Y$29)*'By group'!L$23+(1-prop_idu_part)*SUMPRODUCT(Population!$BB194:$BN194,'By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group'!$BB$27:$BN$27)*prop_idu_male)*Probability!BL194*Population!$DD194*(1-'By group'!BL$28*'By group'!BL$29)*'By group'!BL$23</f>
        <v>1.6289559188127815E-5</v>
      </c>
      <c r="Z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group'!$BB$27:$BN$27)*prop_idu_male))*Probability!M194*Population!$DC194*(1-'By group'!Z$28*'By group'!Z$29)*'By group'!M$23+(1-prop_idu_part)*SUMPRODUCT(Population!$BB194:$BN194,'By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group'!$BB$27:$BN$27)*prop_idu_male)*Probability!BM194*Population!$DD194*(1-'By group'!BM$28*'By group'!BM$29)*'By group'!BM$23</f>
        <v>2.5276455380566812E-5</v>
      </c>
      <c r="AA194" s="191">
        <f>(1-(1-prop_idu_part)*SUMPRODUCT(Population!$BB194:$BN194,'By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group'!$BB$27:$BN$27)*prop_idu_male))*Probability!N194*Population!$DC194*(1-'By group'!AA$28*'By group'!AA$29)*'By group'!N$23+(1-prop_idu_part)*SUMPRODUCT(Population!$BB194:$BN194,'By group'!$BB$27:$BN$27)*prop_idu_male/(SUMPRODUCT(Population!$B194:$N194,'By group'!$B$27:$N$27)-(1-prop_idu_part)*SUMPRODUCT(Population!$BB194:$BN194,'By group'!$BB$27:$BN$27)*(1-prop_idu_male)+(1-prop_idu_part)*SUMPRODUCT(Population!$BB194:$BN194,'By group'!$BB$27:$BN$27)*prop_idu_male)*Probability!BN194*Population!$DD194*(1-'By group'!BN$28*'By group'!BN$29)*'By group'!BN$23</f>
        <v>2.0182206533956893E-5</v>
      </c>
      <c r="AB194" s="229">
        <f>Probability!B194*'By group'!$AB$24*'By group'!B$23</f>
        <v>0</v>
      </c>
      <c r="AC194" s="229">
        <f>Probability!C194*'By group'!$AB$24*'By group'!C$23</f>
        <v>5.0193514396038891E-2</v>
      </c>
      <c r="AD194" s="229">
        <f>Probability!D194*'By group'!$AB$24*'By group'!D$23</f>
        <v>7.3204334442877259E-2</v>
      </c>
      <c r="AE194" s="229">
        <f>Probability!E194*'By group'!$AB$24*'By group'!E$23</f>
        <v>8.4785343421130505E-2</v>
      </c>
      <c r="AF194" s="229">
        <f>Probability!F194*'By group'!$AB$24*'By group'!F$23</f>
        <v>4.5077319156663076E-2</v>
      </c>
      <c r="AG194" s="229">
        <f>Probability!G194*'By group'!$AB$24*'By group'!G$23</f>
        <v>2.7039618738183342E-2</v>
      </c>
      <c r="AH194" s="229">
        <f>Probability!H194*'By group'!$AB$24*'By group'!H$23</f>
        <v>2.2754134636974965E-2</v>
      </c>
      <c r="AI194" s="229">
        <f>Probability!I194*'By group'!$AB$24*'By group'!I$23</f>
        <v>0</v>
      </c>
      <c r="AJ194" s="229">
        <f>Probability!J194*'By group'!$AB$24*'By group'!J$23</f>
        <v>0</v>
      </c>
      <c r="AK194" s="229">
        <f>Probability!K194*'By group'!$AB$24*'By group'!K$23</f>
        <v>0</v>
      </c>
      <c r="AL194" s="229">
        <f>Probability!L194*'By group'!$AB$24*'By group'!L$23</f>
        <v>7.6227010767088545E-4</v>
      </c>
      <c r="AM194" s="229">
        <f>Probability!M194*'By group'!$AB$24*'By group'!M$23</f>
        <v>1.1828493458722411E-3</v>
      </c>
      <c r="AN194" s="229">
        <f>Probability!N194*'By group'!$AB$24*'By group'!N$23</f>
        <v>9.4448800339432188E-4</v>
      </c>
      <c r="AO194" s="40">
        <f>Probability!AO194*'By group'!$AO$24*'By group'!AO$23</f>
        <v>0</v>
      </c>
      <c r="AP194" s="42">
        <f>Probability!AP194*'By group'!$AO$24*'By group'!AP$23</f>
        <v>6.9251055847102012E-3</v>
      </c>
      <c r="AQ194" s="42">
        <f>Probability!AQ194*'By group'!$AO$24*'By group'!AQ$23</f>
        <v>1.0100374152828931E-2</v>
      </c>
      <c r="AR194" s="42">
        <f>Probability!AR194*'By group'!$AO$24*'By group'!AR$23</f>
        <v>1.1698592554713632E-2</v>
      </c>
      <c r="AS194" s="42">
        <f>Probability!AS194*'By group'!$AO$24*'By group'!AS$23</f>
        <v>6.2196328178641784E-3</v>
      </c>
      <c r="AT194" s="42">
        <f>Probability!AT194*'By group'!$AO$24*'By group'!AT$23</f>
        <v>3.7306877698607436E-3</v>
      </c>
      <c r="AU194" s="42">
        <f>Probability!AU194*'By group'!$AO$24*'By group'!AU$23</f>
        <v>3.1388723390077754E-3</v>
      </c>
      <c r="AV194" s="42">
        <f>Probability!AV194*'By group'!$AO$24*'By group'!AV$23</f>
        <v>0</v>
      </c>
      <c r="AW194" s="42">
        <f>Probability!AW194*'By group'!$AO$24*'By group'!AW$23</f>
        <v>0</v>
      </c>
      <c r="AX194" s="42">
        <f>Probability!AX194*'By group'!$AO$24*'By group'!AX$23</f>
        <v>0</v>
      </c>
      <c r="AY194" s="42">
        <f>Probability!AY194*'By group'!$AO$24*'By group'!AY$23</f>
        <v>1.0515301918555538E-4</v>
      </c>
      <c r="AZ194" s="42">
        <f>Probability!AZ194*'By group'!$AO$24*'By group'!AZ$23</f>
        <v>1.6312030092164657E-4</v>
      </c>
      <c r="BA194" s="43">
        <f>Probability!BA194*'By group'!$AO$24*'By group'!BA$23</f>
        <v>1.3016006792597906E-4</v>
      </c>
      <c r="BB194" s="191">
        <f>prop_idu_part*Probability!BB194*'By group'!$BB$24*'By group'!BB$23+Probability!BB194*'By group'!$BB$30*'By group'!BB$31</f>
        <v>0</v>
      </c>
      <c r="BC194" s="191">
        <f>prop_idu_part*Probability!BC194*'By group'!$BB$24*'By group'!BC$23+Probability!BC194*'By group'!$BB$30*'By group'!BC$31</f>
        <v>5.8638244464458089E-2</v>
      </c>
      <c r="BD194" s="191">
        <f>prop_idu_part*Probability!BD194*'By group'!$BB$24*'By group'!BD$23+Probability!BD194*'By group'!$BB$30*'By group'!BD$31</f>
        <v>0.13716349719815957</v>
      </c>
      <c r="BE194" s="191">
        <f>prop_idu_part*Probability!BE194*'By group'!$BB$24*'By group'!BE$23+Probability!BE194*'By group'!$BB$30*'By group'!BE$31</f>
        <v>0.13421217634163862</v>
      </c>
      <c r="BF194" s="191">
        <f>prop_idu_part*Probability!BF194*'By group'!$BB$24*'By group'!BF$23+Probability!BF194*'By group'!$BB$30*'By group'!BF$31</f>
        <v>4.3876031575876703E-2</v>
      </c>
      <c r="BG194" s="191">
        <f>prop_idu_part*Probability!BG194*'By group'!$BB$24*'By group'!BG$23+Probability!BG194*'By group'!$BB$30*'By group'!BG$31</f>
        <v>1.3400216098807947E-2</v>
      </c>
      <c r="BH194" s="191">
        <f>prop_idu_part*Probability!BH194*'By group'!$BB$24*'By group'!BH$23+Probability!BH194*'By group'!$BB$30*'By group'!BH$31</f>
        <v>1.0512229765230457E-2</v>
      </c>
      <c r="BI194" s="191">
        <f>prop_idu_part*Probability!BI194*'By group'!$BB$24*'By group'!BI$23+Probability!BI194*'By group'!$BB$30*'By group'!BI$31</f>
        <v>0</v>
      </c>
      <c r="BJ194" s="191">
        <f>prop_idu_part*Probability!BJ194*'By group'!$BB$24*'By group'!BJ$23+Probability!BJ194*'By group'!$BB$30*'By group'!BJ$31</f>
        <v>0</v>
      </c>
      <c r="BK194" s="191">
        <f>prop_idu_part*Probability!BK194*'By group'!$BB$24*'By group'!BK$23+Probability!BK194*'By group'!$BB$30*'By group'!BK$31</f>
        <v>0</v>
      </c>
      <c r="BL194" s="191">
        <f>prop_idu_part*Probability!BL194*'By group'!$BB$24*'By group'!BL$23+Probability!BL194*'By group'!$BB$30*'By group'!BL$31</f>
        <v>4.7688828367539E-3</v>
      </c>
      <c r="BM194" s="191">
        <f>prop_idu_part*Probability!BM194*'By group'!$BB$24*'By group'!BM$23+Probability!BM194*'By group'!$BB$30*'By group'!BM$31</f>
        <v>2.3844944043153677E-3</v>
      </c>
      <c r="BN194" s="192">
        <f>prop_idu_part*Probability!BN194*'By group'!$BB$24*'By group'!BN$23+Probability!BN194*'By group'!$BB$30*'By group'!BN$31</f>
        <v>1.735481682334933E-3</v>
      </c>
    </row>
    <row r="195" spans="1:66" x14ac:dyDescent="0.25">
      <c r="A195">
        <f t="shared" si="2"/>
        <v>95.5</v>
      </c>
      <c r="B195" s="190">
        <f>((1-(1-prop_idu_part)*SUMPRODUCT(Population!$BB195:$BN195,'By group'!$BB$27:$BN$27)*(1-prop_idu_male)/SUMPRODUCT(Population!$B195:$N195,'By group'!$B$27:$N$27))*Probability!O195*'By group'!$B$24*'By group'!O$23+(1-prop_idu_part)*SUMPRODUCT(Population!$BB195:$BN195,'By group'!$BB$27:$BN$27)*(1-prop_idu_male)/SUMPRODUCT(Population!$B195:$N195,'By group'!$B$27:$N$27)*Probability!BB195*'By group'!$B$24*'By group'!BB$23+Probability!AB195*Population!$DE195*(1-'By group'!AB$28*cond_eff)*'By group'!AB$23*prop_sw_use)*(1-Population!$DG195*circ_eff)</f>
        <v>0</v>
      </c>
      <c r="C195" s="191">
        <f>((1-(1-prop_idu_part)*SUMPRODUCT(Population!$BB195:$BN195,'By group'!$BB$27:$BN$27)*(1-prop_idu_male)/SUMPRODUCT(Population!$B195:$N195,'By group'!$B$27:$N$27))*Probability!P195*'By group'!$B$24*'By group'!P$23+(1-prop_idu_part)*SUMPRODUCT(Population!$BB195:$BN195,'By group'!$BB$27:$BN$27)*(1-prop_idu_male)/SUMPRODUCT(Population!$B195:$N195,'By group'!$B$27:$N$27)*Probability!BC195*'By group'!$B$24*'By group'!BC$23+Probability!AC195*Population!$DE195*(1-'By group'!AC$28*cond_eff)*'By group'!AC$23*prop_sw_use)*(1-Population!$DG195*circ_eff)</f>
        <v>2.3164555548463614E-3</v>
      </c>
      <c r="D195" s="191">
        <f>((1-(1-prop_idu_part)*SUMPRODUCT(Population!$BB195:$BN195,'By group'!$BB$27:$BN$27)*(1-prop_idu_male)/SUMPRODUCT(Population!$B195:$N195,'By group'!$B$27:$N$27))*Probability!Q195*'By group'!$B$24*'By group'!Q$23+(1-prop_idu_part)*SUMPRODUCT(Population!$BB195:$BN195,'By group'!$BB$27:$BN$27)*(1-prop_idu_male)/SUMPRODUCT(Population!$B195:$N195,'By group'!$B$27:$N$27)*Probability!BD195*'By group'!$B$24*'By group'!BD$23+Probability!AD195*Population!$DE195*(1-'By group'!AD$28*cond_eff)*'By group'!AD$23*prop_sw_use)*(1-Population!$DG195*circ_eff)</f>
        <v>3.3897101679937493E-3</v>
      </c>
      <c r="E195" s="191">
        <f>((1-(1-prop_idu_part)*SUMPRODUCT(Population!$BB195:$BN195,'By group'!$BB$27:$BN$27)*(1-prop_idu_male)/SUMPRODUCT(Population!$B195:$N195,'By group'!$B$27:$N$27))*Probability!R195*'By group'!$B$24*'By group'!R$23+(1-prop_idu_part)*SUMPRODUCT(Population!$BB195:$BN195,'By group'!$BB$27:$BN$27)*(1-prop_idu_male)/SUMPRODUCT(Population!$B195:$N195,'By group'!$B$27:$N$27)*Probability!BE195*'By group'!$B$24*'By group'!BE$23+Probability!AE195*Population!$DE195*(1-'By group'!AE$28*cond_eff)*'By group'!AE$23*prop_sw_use)*(1-Population!$DG195*circ_eff)</f>
        <v>3.9444075825687246E-3</v>
      </c>
      <c r="F195" s="191">
        <f>((1-(1-prop_idu_part)*SUMPRODUCT(Population!$BB195:$BN195,'By group'!$BB$27:$BN$27)*(1-prop_idu_male)/SUMPRODUCT(Population!$B195:$N195,'By group'!$B$27:$N$27))*Probability!S195*'By group'!$B$24*'By group'!S$23+(1-prop_idu_part)*SUMPRODUCT(Population!$BB195:$BN195,'By group'!$BB$27:$BN$27)*(1-prop_idu_male)/SUMPRODUCT(Population!$B195:$N195,'By group'!$B$27:$N$27)*Probability!BF195*'By group'!$B$24*'By group'!BF$23+Probability!AF195*Population!$DE195*(1-'By group'!AF$28*cond_eff)*'By group'!AF$23*prop_sw_use)*(1-Population!$DG195*circ_eff)</f>
        <v>2.1046136931934653E-3</v>
      </c>
      <c r="G195" s="191">
        <f>((1-(1-prop_idu_part)*SUMPRODUCT(Population!$BB195:$BN195,'By group'!$BB$27:$BN$27)*(1-prop_idu_male)/SUMPRODUCT(Population!$B195:$N195,'By group'!$B$27:$N$27))*Probability!T195*'By group'!$B$24*'By group'!T$23+(1-prop_idu_part)*SUMPRODUCT(Population!$BB195:$BN195,'By group'!$BB$27:$BN$27)*(1-prop_idu_male)/SUMPRODUCT(Population!$B195:$N195,'By group'!$B$27:$N$27)*Probability!BG195*'By group'!$B$24*'By group'!BG$23+Probability!AG195*Population!$DE195*(1-'By group'!AG$28*cond_eff)*'By group'!AG$23*prop_sw_use)*(1-Population!$DG195*circ_eff)</f>
        <v>1.2657304131644708E-3</v>
      </c>
      <c r="H195" s="191">
        <f>((1-(1-prop_idu_part)*SUMPRODUCT(Population!$BB195:$BN195,'By group'!$BB$27:$BN$27)*(1-prop_idu_male)/SUMPRODUCT(Population!$B195:$N195,'By group'!$B$27:$N$27))*Probability!U195*'By group'!$B$24*'By group'!U$23+(1-prop_idu_part)*SUMPRODUCT(Population!$BB195:$BN195,'By group'!$BB$27:$BN$27)*(1-prop_idu_male)/SUMPRODUCT(Population!$B195:$N195,'By group'!$B$27:$N$27)*Probability!BH195*'By group'!$B$24*'By group'!BH$23+Probability!AH195*Population!$DE195*(1-'By group'!AH$28*cond_eff)*'By group'!AH$23*prop_sw_use)*(1-Population!$DG195*circ_eff)</f>
        <v>1.0700328834162491E-3</v>
      </c>
      <c r="I195" s="191">
        <f>((1-(1-prop_idu_part)*SUMPRODUCT(Population!$BB195:$BN195,'By group'!$BB$27:$BN$27)*(1-prop_idu_male)/SUMPRODUCT(Population!$B195:$N195,'By group'!$B$27:$N$27))*Probability!V195*'By group'!$B$24*'By group'!V$23+(1-prop_idu_part)*SUMPRODUCT(Population!$BB195:$BN195,'By group'!$BB$27:$BN$27)*(1-prop_idu_male)/SUMPRODUCT(Population!$B195:$N195,'By group'!$B$27:$N$27)*Probability!BI195*'By group'!$B$24*'By group'!BI$23+Probability!AI195*Population!$DE195*(1-'By group'!AI$28*cond_eff)*'By group'!AI$23*prop_sw_use)*(1-Population!$DG195*circ_eff)</f>
        <v>0</v>
      </c>
      <c r="J195" s="191">
        <f>((1-(1-prop_idu_part)*SUMPRODUCT(Population!$BB195:$BN195,'By group'!$BB$27:$BN$27)*(1-prop_idu_male)/SUMPRODUCT(Population!$B195:$N195,'By group'!$B$27:$N$27))*Probability!W195*'By group'!$B$24*'By group'!W$23+(1-prop_idu_part)*SUMPRODUCT(Population!$BB195:$BN195,'By group'!$BB$27:$BN$27)*(1-prop_idu_male)/SUMPRODUCT(Population!$B195:$N195,'By group'!$B$27:$N$27)*Probability!BJ195*'By group'!$B$24*'By group'!BJ$23+Probability!AJ195*Population!$DE195*(1-'By group'!AJ$28*cond_eff)*'By group'!AJ$23*prop_sw_use)*(1-Population!$DG195*circ_eff)</f>
        <v>0</v>
      </c>
      <c r="K195" s="191">
        <f>((1-(1-prop_idu_part)*SUMPRODUCT(Population!$BB195:$BN195,'By group'!$BB$27:$BN$27)*(1-prop_idu_male)/SUMPRODUCT(Population!$B195:$N195,'By group'!$B$27:$N$27))*Probability!X195*'By group'!$B$24*'By group'!X$23+(1-prop_idu_part)*SUMPRODUCT(Population!$BB195:$BN195,'By group'!$BB$27:$BN$27)*(1-prop_idu_male)/SUMPRODUCT(Population!$B195:$N195,'By group'!$B$27:$N$27)*Probability!BK195*'By group'!$B$24*'By group'!BK$23+Probability!AK195*Population!$DE195*(1-'By group'!AK$28*cond_eff)*'By group'!AK$23*prop_sw_use)*(1-Population!$DG195*circ_eff)</f>
        <v>0</v>
      </c>
      <c r="L195" s="191">
        <f>((1-(1-prop_idu_part)*SUMPRODUCT(Population!$BB195:$BN195,'By group'!$BB$27:$BN$27)*(1-prop_idu_male)/SUMPRODUCT(Population!$B195:$N195,'By group'!$B$27:$N$27))*Probability!Y195*'By group'!$B$24*'By group'!Y$23+(1-prop_idu_part)*SUMPRODUCT(Population!$BB195:$BN195,'By group'!$BB$27:$BN$27)*(1-prop_idu_male)/SUMPRODUCT(Population!$B195:$N195,'By group'!$B$27:$N$27)*Probability!BL195*'By group'!$B$24*'By group'!BL$23+Probability!AL195*Population!$DE195*(1-'By group'!AL$28*cond_eff)*'By group'!AL$23*prop_sw_use)*(1-Population!$DG195*circ_eff)</f>
        <v>3.5860189634500579E-5</v>
      </c>
      <c r="M195" s="191">
        <f>((1-(1-prop_idu_part)*SUMPRODUCT(Population!$BB195:$BN195,'By group'!$BB$27:$BN$27)*(1-prop_idu_male)/SUMPRODUCT(Population!$B195:$N195,'By group'!$B$27:$N$27))*Probability!Z195*'By group'!$B$24*'By group'!Z$23+(1-prop_idu_part)*SUMPRODUCT(Population!$BB195:$BN195,'By group'!$BB$27:$BN$27)*(1-prop_idu_male)/SUMPRODUCT(Population!$B195:$N195,'By group'!$B$27:$N$27)*Probability!BM195*'By group'!$B$24*'By group'!BM$23+Probability!AM195*Population!$DE195*(1-'By group'!AM$28*cond_eff)*'By group'!AM$23*prop_sw_use)*(1-Population!$DG195*circ_eff)</f>
        <v>5.5937363683195121E-5</v>
      </c>
      <c r="N195" s="191">
        <f>((1-(1-prop_idu_part)*SUMPRODUCT(Population!$BB195:$BN195,'By group'!$BB$27:$BN$27)*(1-prop_idu_male)/SUMPRODUCT(Population!$B195:$N195,'By group'!$B$27:$N$27))*Probability!AA195*'By group'!$B$24*'By group'!AA$23+(1-prop_idu_part)*SUMPRODUCT(Population!$BB195:$BN195,'By group'!$BB$27:$BN$27)*(1-prop_idu_male)/SUMPRODUCT(Population!$B195:$N195,'By group'!$B$27:$N$27)*Probability!BN195*'By group'!$B$24*'By group'!BN$23+Probability!AN195*Population!$DE195*(1-'By group'!AN$28*cond_eff)*'By group'!AN$23*prop_sw_use)*(1-Population!$DG195*circ_eff)</f>
        <v>4.4941920256840731E-5</v>
      </c>
      <c r="O195" s="190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group'!$BB$27:$BN$27)*prop_idu_male))*Probability!B195*Population!$DC195*(1-'By group'!O$28*'By group'!O$29)*'By group'!B$23+(1-prop_idu_part)*SUMPRODUCT(Population!$BB195:$BN195,'By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group'!$BB$27:$BN$27)*prop_idu_male)*Probability!BB195*Population!$DD195*(1-'By group'!BB$28*'By group'!BB$29)*'By group'!BB$23</f>
        <v>0</v>
      </c>
      <c r="P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group'!$BB$27:$BN$27)*prop_idu_male))*Probability!C195*Population!$DC195*(1-'By group'!P$28*'By group'!P$29)*'By group'!C$23+(1-prop_idu_part)*SUMPRODUCT(Population!$BB195:$BN195,'By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group'!$BB$27:$BN$27)*prop_idu_male)*Probability!BC195*Population!$DD195*(1-'By group'!BC$28*'By group'!BC$29)*'By group'!BC$23</f>
        <v>1.0727826521820651E-3</v>
      </c>
      <c r="Q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group'!$BB$27:$BN$27)*prop_idu_male))*Probability!D195*Population!$DC195*(1-'By group'!Q$28*'By group'!Q$29)*'By group'!D$23+(1-prop_idu_part)*SUMPRODUCT(Population!$BB195:$BN195,'By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group'!$BB$27:$BN$27)*prop_idu_male)*Probability!BD195*Population!$DD195*(1-'By group'!BD$28*'By group'!BD$29)*'By group'!BD$23</f>
        <v>1.5645482869197725E-3</v>
      </c>
      <c r="R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group'!$BB$27:$BN$27)*prop_idu_male))*Probability!E195*Population!$DC195*(1-'By group'!R$28*'By group'!R$29)*'By group'!E$23+(1-prop_idu_part)*SUMPRODUCT(Population!$BB195:$BN195,'By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group'!$BB$27:$BN$27)*prop_idu_male)*Probability!BE195*Population!$DD195*(1-'By group'!BE$28*'By group'!BE$29)*'By group'!BE$23</f>
        <v>1.8119970574566682E-3</v>
      </c>
      <c r="S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group'!$BB$27:$BN$27)*prop_idu_male))*Probability!F195*Population!$DC195*(1-'By group'!S$28*'By group'!S$29)*'By group'!F$23+(1-prop_idu_part)*SUMPRODUCT(Population!$BB195:$BN195,'By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group'!$BB$27:$BN$27)*prop_idu_male)*Probability!BF195*Population!$DD195*(1-'By group'!BF$28*'By group'!BF$29)*'By group'!BF$23</f>
        <v>9.6334928806069971E-4</v>
      </c>
      <c r="T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group'!$BB$27:$BN$27)*prop_idu_male))*Probability!G195*Population!$DC195*(1-'By group'!T$28*'By group'!T$29)*'By group'!G$23+(1-prop_idu_part)*SUMPRODUCT(Population!$BB195:$BN195,'By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group'!$BB$27:$BN$27)*prop_idu_male)*Probability!BG195*Population!$DD195*(1-'By group'!BG$28*'By group'!BG$29)*'By group'!BG$23</f>
        <v>5.7785490157633544E-4</v>
      </c>
      <c r="U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group'!$BB$27:$BN$27)*prop_idu_male))*Probability!H195*Population!$DC195*(1-'By group'!U$28*'By group'!U$29)*'By group'!H$23+(1-prop_idu_part)*SUMPRODUCT(Population!$BB195:$BN195,'By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group'!$BB$27:$BN$27)*prop_idu_male)*Probability!BH195*Population!$DD195*(1-'By group'!BH$28*'By group'!BH$29)*'By group'!BH$23</f>
        <v>4.8625772799968362E-4</v>
      </c>
      <c r="V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group'!$BB$27:$BN$27)*prop_idu_male))*Probability!I195*Population!$DC195*(1-'By group'!V$28*'By group'!V$29)*'By group'!I$23+(1-prop_idu_part)*SUMPRODUCT(Population!$BB195:$BN195,'By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group'!$BB$27:$BN$27)*prop_idu_male)*Probability!BI195*Population!$DD195*(1-'By group'!BI$28*'By group'!BI$29)*'By group'!BI$23</f>
        <v>0</v>
      </c>
      <c r="W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group'!$BB$27:$BN$27)*prop_idu_male))*Probability!J195*Population!$DC195*(1-'By group'!W$28*'By group'!W$29)*'By group'!J$23+(1-prop_idu_part)*SUMPRODUCT(Population!$BB195:$BN195,'By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group'!$BB$27:$BN$27)*prop_idu_male)*Probability!BJ195*Population!$DD195*(1-'By group'!BJ$28*'By group'!BJ$29)*'By group'!BJ$23</f>
        <v>0</v>
      </c>
      <c r="X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group'!$BB$27:$BN$27)*prop_idu_male))*Probability!K195*Population!$DC195*(1-'By group'!X$28*'By group'!X$29)*'By group'!K$23+(1-prop_idu_part)*SUMPRODUCT(Population!$BB195:$BN195,'By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group'!$BB$27:$BN$27)*prop_idu_male)*Probability!BK195*Population!$DD195*(1-'By group'!BK$28*'By group'!BK$29)*'By group'!BK$23</f>
        <v>0</v>
      </c>
      <c r="Y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group'!$BB$27:$BN$27)*prop_idu_male))*Probability!L195*Population!$DC195*(1-'By group'!Y$28*'By group'!Y$29)*'By group'!L$23+(1-prop_idu_part)*SUMPRODUCT(Population!$BB195:$BN195,'By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group'!$BB$27:$BN$27)*prop_idu_male)*Probability!BL195*Population!$DD195*(1-'By group'!BL$28*'By group'!BL$29)*'By group'!BL$23</f>
        <v>1.6289740720612901E-5</v>
      </c>
      <c r="Z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group'!$BB$27:$BN$27)*prop_idu_male))*Probability!M195*Population!$DC195*(1-'By group'!Z$28*'By group'!Z$29)*'By group'!M$23+(1-prop_idu_part)*SUMPRODUCT(Population!$BB195:$BN195,'By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group'!$BB$27:$BN$27)*prop_idu_male)*Probability!BM195*Population!$DD195*(1-'By group'!BM$28*'By group'!BM$29)*'By group'!BM$23</f>
        <v>2.5276811405940227E-5</v>
      </c>
      <c r="AA195" s="191">
        <f>(1-(1-prop_idu_part)*SUMPRODUCT(Population!$BB195:$BN195,'By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group'!$BB$27:$BN$27)*prop_idu_male))*Probability!N195*Population!$DC195*(1-'By group'!AA$28*'By group'!AA$29)*'By group'!N$23+(1-prop_idu_part)*SUMPRODUCT(Population!$BB195:$BN195,'By group'!$BB$27:$BN$27)*prop_idu_male/(SUMPRODUCT(Population!$B195:$N195,'By group'!$B$27:$N$27)-(1-prop_idu_part)*SUMPRODUCT(Population!$BB195:$BN195,'By group'!$BB$27:$BN$27)*(1-prop_idu_male)+(1-prop_idu_part)*SUMPRODUCT(Population!$BB195:$BN195,'By group'!$BB$27:$BN$27)*prop_idu_male)*Probability!BN195*Population!$DD195*(1-'By group'!BN$28*'By group'!BN$29)*'By group'!BN$23</f>
        <v>2.0182582184596343E-5</v>
      </c>
      <c r="AB195" s="229">
        <f>Probability!B195*'By group'!$AB$24*'By group'!B$23</f>
        <v>0</v>
      </c>
      <c r="AC195" s="229">
        <f>Probability!C195*'By group'!$AB$24*'By group'!C$23</f>
        <v>5.019381635105969E-2</v>
      </c>
      <c r="AD195" s="229">
        <f>Probability!D195*'By group'!$AB$24*'By group'!D$23</f>
        <v>7.3204840613944874E-2</v>
      </c>
      <c r="AE195" s="229">
        <f>Probability!E195*'By group'!$AB$24*'By group'!E$23</f>
        <v>8.4786053727175667E-2</v>
      </c>
      <c r="AF195" s="229">
        <f>Probability!F195*'By group'!$AB$24*'By group'!F$23</f>
        <v>4.5077754104130674E-2</v>
      </c>
      <c r="AG195" s="229">
        <f>Probability!G195*'By group'!$AB$24*'By group'!G$23</f>
        <v>2.7039907978973893E-2</v>
      </c>
      <c r="AH195" s="229">
        <f>Probability!H195*'By group'!$AB$24*'By group'!H$23</f>
        <v>2.2754428489963695E-2</v>
      </c>
      <c r="AI195" s="229">
        <f>Probability!I195*'By group'!$AB$24*'By group'!I$23</f>
        <v>0</v>
      </c>
      <c r="AJ195" s="229">
        <f>Probability!J195*'By group'!$AB$24*'By group'!J$23</f>
        <v>0</v>
      </c>
      <c r="AK195" s="229">
        <f>Probability!K195*'By group'!$AB$24*'By group'!K$23</f>
        <v>0</v>
      </c>
      <c r="AL195" s="229">
        <f>Probability!L195*'By group'!$AB$24*'By group'!L$23</f>
        <v>7.6228007002537867E-4</v>
      </c>
      <c r="AM195" s="229">
        <f>Probability!M195*'By group'!$AB$24*'By group'!M$23</f>
        <v>1.1828682843638507E-3</v>
      </c>
      <c r="AN195" s="229">
        <f>Probability!N195*'By group'!$AB$24*'By group'!N$23</f>
        <v>9.4450740248896623E-4</v>
      </c>
      <c r="AO195" s="40">
        <f>Probability!AO195*'By group'!$AO$24*'By group'!AO$23</f>
        <v>0</v>
      </c>
      <c r="AP195" s="42">
        <f>Probability!AP195*'By group'!$AO$24*'By group'!AP$23</f>
        <v>6.9258619062321451E-3</v>
      </c>
      <c r="AQ195" s="42">
        <f>Probability!AQ195*'By group'!$AO$24*'By group'!AQ$23</f>
        <v>1.0101548838680887E-2</v>
      </c>
      <c r="AR195" s="42">
        <f>Probability!AR195*'By group'!$AO$24*'By group'!AR$23</f>
        <v>1.1700097281896455E-2</v>
      </c>
      <c r="AS195" s="42">
        <f>Probability!AS195*'By group'!$AO$24*'By group'!AS$23</f>
        <v>6.2205029392144E-3</v>
      </c>
      <c r="AT195" s="42">
        <f>Probability!AT195*'By group'!$AO$24*'By group'!AT$23</f>
        <v>3.7312460176553161E-3</v>
      </c>
      <c r="AU195" s="42">
        <f>Probability!AU195*'By group'!$AO$24*'By group'!AU$23</f>
        <v>3.1394103580336874E-3</v>
      </c>
      <c r="AV195" s="42">
        <f>Probability!AV195*'By group'!$AO$24*'By group'!AV$23</f>
        <v>0</v>
      </c>
      <c r="AW195" s="42">
        <f>Probability!AW195*'By group'!$AO$24*'By group'!AW$23</f>
        <v>0</v>
      </c>
      <c r="AX195" s="42">
        <f>Probability!AX195*'By group'!$AO$24*'By group'!AX$23</f>
        <v>0</v>
      </c>
      <c r="AY195" s="42">
        <f>Probability!AY195*'By group'!$AO$24*'By group'!AY$23</f>
        <v>1.051711936788477E-4</v>
      </c>
      <c r="AZ195" s="42">
        <f>Probability!AZ195*'By group'!$AO$24*'By group'!AZ$23</f>
        <v>1.6315339490605632E-4</v>
      </c>
      <c r="BA195" s="43">
        <f>Probability!BA195*'By group'!$AO$24*'By group'!BA$23</f>
        <v>1.3019283514997018E-4</v>
      </c>
      <c r="BB195" s="191">
        <f>prop_idu_part*Probability!BB195*'By group'!$BB$24*'By group'!BB$23+Probability!BB195*'By group'!$BB$30*'By group'!BB$31</f>
        <v>0</v>
      </c>
      <c r="BC195" s="191">
        <f>prop_idu_part*Probability!BC195*'By group'!$BB$24*'By group'!BC$23+Probability!BC195*'By group'!$BB$30*'By group'!BC$31</f>
        <v>5.8638234251711455E-2</v>
      </c>
      <c r="BD195" s="191">
        <f>prop_idu_part*Probability!BD195*'By group'!$BB$24*'By group'!BD$23+Probability!BD195*'By group'!$BB$30*'By group'!BD$31</f>
        <v>0.13716350813433278</v>
      </c>
      <c r="BE195" s="191">
        <f>prop_idu_part*Probability!BE195*'By group'!$BB$24*'By group'!BE$23+Probability!BE195*'By group'!$BB$30*'By group'!BE$31</f>
        <v>0.13421224343616078</v>
      </c>
      <c r="BF195" s="191">
        <f>prop_idu_part*Probability!BF195*'By group'!$BB$24*'By group'!BF$23+Probability!BF195*'By group'!$BB$30*'By group'!BF$31</f>
        <v>4.3876070069779428E-2</v>
      </c>
      <c r="BG195" s="191">
        <f>prop_idu_part*Probability!BG195*'By group'!$BB$24*'By group'!BG$23+Probability!BG195*'By group'!$BB$30*'By group'!BG$31</f>
        <v>1.3400232033354307E-2</v>
      </c>
      <c r="BH195" s="191">
        <f>prop_idu_part*Probability!BH195*'By group'!$BB$24*'By group'!BH$23+Probability!BH195*'By group'!$BB$30*'By group'!BH$31</f>
        <v>1.0512249086088304E-2</v>
      </c>
      <c r="BI195" s="191">
        <f>prop_idu_part*Probability!BI195*'By group'!$BB$24*'By group'!BI$23+Probability!BI195*'By group'!$BB$30*'By group'!BI$31</f>
        <v>0</v>
      </c>
      <c r="BJ195" s="191">
        <f>prop_idu_part*Probability!BJ195*'By group'!$BB$24*'By group'!BJ$23+Probability!BJ195*'By group'!$BB$30*'By group'!BJ$31</f>
        <v>0</v>
      </c>
      <c r="BK195" s="191">
        <f>prop_idu_part*Probability!BK195*'By group'!$BB$24*'By group'!BK$23+Probability!BK195*'By group'!$BB$30*'By group'!BK$31</f>
        <v>0</v>
      </c>
      <c r="BL195" s="191">
        <f>prop_idu_part*Probability!BL195*'By group'!$BB$24*'By group'!BL$23+Probability!BL195*'By group'!$BB$30*'By group'!BL$31</f>
        <v>4.768891860432686E-3</v>
      </c>
      <c r="BM195" s="191">
        <f>prop_idu_part*Probability!BM195*'By group'!$BB$24*'By group'!BM$23+Probability!BM195*'By group'!$BB$30*'By group'!BM$31</f>
        <v>2.3845010749453544E-3</v>
      </c>
      <c r="BN195" s="192">
        <f>prop_idu_part*Probability!BN195*'By group'!$BB$24*'By group'!BN$23+Probability!BN195*'By group'!$BB$30*'By group'!BN$31</f>
        <v>1.735488924706795E-3</v>
      </c>
    </row>
    <row r="196" spans="1:66" x14ac:dyDescent="0.25">
      <c r="A196">
        <f t="shared" si="2"/>
        <v>96</v>
      </c>
      <c r="B196" s="190">
        <f>((1-(1-prop_idu_part)*SUMPRODUCT(Population!$BB196:$BN196,'By group'!$BB$27:$BN$27)*(1-prop_idu_male)/SUMPRODUCT(Population!$B196:$N196,'By group'!$B$27:$N$27))*Probability!O196*'By group'!$B$24*'By group'!O$23+(1-prop_idu_part)*SUMPRODUCT(Population!$BB196:$BN196,'By group'!$BB$27:$BN$27)*(1-prop_idu_male)/SUMPRODUCT(Population!$B196:$N196,'By group'!$B$27:$N$27)*Probability!BB196*'By group'!$B$24*'By group'!BB$23+Probability!AB196*Population!$DE196*(1-'By group'!AB$28*cond_eff)*'By group'!AB$23*prop_sw_use)*(1-Population!$DG196*circ_eff)</f>
        <v>0</v>
      </c>
      <c r="C196" s="191">
        <f>((1-(1-prop_idu_part)*SUMPRODUCT(Population!$BB196:$BN196,'By group'!$BB$27:$BN$27)*(1-prop_idu_male)/SUMPRODUCT(Population!$B196:$N196,'By group'!$B$27:$N$27))*Probability!P196*'By group'!$B$24*'By group'!P$23+(1-prop_idu_part)*SUMPRODUCT(Population!$BB196:$BN196,'By group'!$BB$27:$BN$27)*(1-prop_idu_male)/SUMPRODUCT(Population!$B196:$N196,'By group'!$B$27:$N$27)*Probability!BC196*'By group'!$B$24*'By group'!BC$23+Probability!AC196*Population!$DE196*(1-'By group'!AC$28*cond_eff)*'By group'!AC$23*prop_sw_use)*(1-Population!$DG196*circ_eff)</f>
        <v>2.3164645686252639E-3</v>
      </c>
      <c r="D196" s="191">
        <f>((1-(1-prop_idu_part)*SUMPRODUCT(Population!$BB196:$BN196,'By group'!$BB$27:$BN$27)*(1-prop_idu_male)/SUMPRODUCT(Population!$B196:$N196,'By group'!$B$27:$N$27))*Probability!Q196*'By group'!$B$24*'By group'!Q$23+(1-prop_idu_part)*SUMPRODUCT(Population!$BB196:$BN196,'By group'!$BB$27:$BN$27)*(1-prop_idu_male)/SUMPRODUCT(Population!$B196:$N196,'By group'!$B$27:$N$27)*Probability!BD196*'By group'!$B$24*'By group'!BD$23+Probability!AD196*Population!$DE196*(1-'By group'!AD$28*cond_eff)*'By group'!AD$23*prop_sw_use)*(1-Population!$DG196*circ_eff)</f>
        <v>3.3897259862189543E-3</v>
      </c>
      <c r="E196" s="191">
        <f>((1-(1-prop_idu_part)*SUMPRODUCT(Population!$BB196:$BN196,'By group'!$BB$27:$BN$27)*(1-prop_idu_male)/SUMPRODUCT(Population!$B196:$N196,'By group'!$B$27:$N$27))*Probability!R196*'By group'!$B$24*'By group'!R$23+(1-prop_idu_part)*SUMPRODUCT(Population!$BB196:$BN196,'By group'!$BB$27:$BN$27)*(1-prop_idu_male)/SUMPRODUCT(Population!$B196:$N196,'By group'!$B$27:$N$27)*Probability!BE196*'By group'!$B$24*'By group'!BE$23+Probability!AE196*Population!$DE196*(1-'By group'!AE$28*cond_eff)*'By group'!AE$23*prop_sw_use)*(1-Population!$DG196*circ_eff)</f>
        <v>3.9444310297556753E-3</v>
      </c>
      <c r="F196" s="191">
        <f>((1-(1-prop_idu_part)*SUMPRODUCT(Population!$BB196:$BN196,'By group'!$BB$27:$BN$27)*(1-prop_idu_male)/SUMPRODUCT(Population!$B196:$N196,'By group'!$B$27:$N$27))*Probability!S196*'By group'!$B$24*'By group'!S$23+(1-prop_idu_part)*SUMPRODUCT(Population!$BB196:$BN196,'By group'!$BB$27:$BN$27)*(1-prop_idu_male)/SUMPRODUCT(Population!$B196:$N196,'By group'!$B$27:$N$27)*Probability!BF196*'By group'!$B$24*'By group'!BF$23+Probability!AF196*Population!$DE196*(1-'By group'!AF$28*cond_eff)*'By group'!AF$23*prop_sw_use)*(1-Population!$DG196*circ_eff)</f>
        <v>2.104628561076822E-3</v>
      </c>
      <c r="G196" s="191">
        <f>((1-(1-prop_idu_part)*SUMPRODUCT(Population!$BB196:$BN196,'By group'!$BB$27:$BN$27)*(1-prop_idu_male)/SUMPRODUCT(Population!$B196:$N196,'By group'!$B$27:$N$27))*Probability!T196*'By group'!$B$24*'By group'!T$23+(1-prop_idu_part)*SUMPRODUCT(Population!$BB196:$BN196,'By group'!$BB$27:$BN$27)*(1-prop_idu_male)/SUMPRODUCT(Population!$B196:$N196,'By group'!$B$27:$N$27)*Probability!BG196*'By group'!$B$24*'By group'!BG$23+Probability!AG196*Population!$DE196*(1-'By group'!AG$28*cond_eff)*'By group'!AG$23*prop_sw_use)*(1-Population!$DG196*circ_eff)</f>
        <v>1.2657405359683916E-3</v>
      </c>
      <c r="H196" s="191">
        <f>((1-(1-prop_idu_part)*SUMPRODUCT(Population!$BB196:$BN196,'By group'!$BB$27:$BN$27)*(1-prop_idu_male)/SUMPRODUCT(Population!$B196:$N196,'By group'!$B$27:$N$27))*Probability!U196*'By group'!$B$24*'By group'!U$23+(1-prop_idu_part)*SUMPRODUCT(Population!$BB196:$BN196,'By group'!$BB$27:$BN$27)*(1-prop_idu_male)/SUMPRODUCT(Population!$B196:$N196,'By group'!$B$27:$N$27)*Probability!BH196*'By group'!$B$24*'By group'!BH$23+Probability!AH196*Population!$DE196*(1-'By group'!AH$28*cond_eff)*'By group'!AH$23*prop_sw_use)*(1-Population!$DG196*circ_eff)</f>
        <v>1.0700435854621019E-3</v>
      </c>
      <c r="I196" s="191">
        <f>((1-(1-prop_idu_part)*SUMPRODUCT(Population!$BB196:$BN196,'By group'!$BB$27:$BN$27)*(1-prop_idu_male)/SUMPRODUCT(Population!$B196:$N196,'By group'!$B$27:$N$27))*Probability!V196*'By group'!$B$24*'By group'!V$23+(1-prop_idu_part)*SUMPRODUCT(Population!$BB196:$BN196,'By group'!$BB$27:$BN$27)*(1-prop_idu_male)/SUMPRODUCT(Population!$B196:$N196,'By group'!$B$27:$N$27)*Probability!BI196*'By group'!$B$24*'By group'!BI$23+Probability!AI196*Population!$DE196*(1-'By group'!AI$28*cond_eff)*'By group'!AI$23*prop_sw_use)*(1-Population!$DG196*circ_eff)</f>
        <v>0</v>
      </c>
      <c r="J196" s="191">
        <f>((1-(1-prop_idu_part)*SUMPRODUCT(Population!$BB196:$BN196,'By group'!$BB$27:$BN$27)*(1-prop_idu_male)/SUMPRODUCT(Population!$B196:$N196,'By group'!$B$27:$N$27))*Probability!W196*'By group'!$B$24*'By group'!W$23+(1-prop_idu_part)*SUMPRODUCT(Population!$BB196:$BN196,'By group'!$BB$27:$BN$27)*(1-prop_idu_male)/SUMPRODUCT(Population!$B196:$N196,'By group'!$B$27:$N$27)*Probability!BJ196*'By group'!$B$24*'By group'!BJ$23+Probability!AJ196*Population!$DE196*(1-'By group'!AJ$28*cond_eff)*'By group'!AJ$23*prop_sw_use)*(1-Population!$DG196*circ_eff)</f>
        <v>0</v>
      </c>
      <c r="K196" s="191">
        <f>((1-(1-prop_idu_part)*SUMPRODUCT(Population!$BB196:$BN196,'By group'!$BB$27:$BN$27)*(1-prop_idu_male)/SUMPRODUCT(Population!$B196:$N196,'By group'!$B$27:$N$27))*Probability!X196*'By group'!$B$24*'By group'!X$23+(1-prop_idu_part)*SUMPRODUCT(Population!$BB196:$BN196,'By group'!$BB$27:$BN$27)*(1-prop_idu_male)/SUMPRODUCT(Population!$B196:$N196,'By group'!$B$27:$N$27)*Probability!BK196*'By group'!$B$24*'By group'!BK$23+Probability!AK196*Population!$DE196*(1-'By group'!AK$28*cond_eff)*'By group'!AK$23*prop_sw_use)*(1-Population!$DG196*circ_eff)</f>
        <v>0</v>
      </c>
      <c r="L196" s="191">
        <f>((1-(1-prop_idu_part)*SUMPRODUCT(Population!$BB196:$BN196,'By group'!$BB$27:$BN$27)*(1-prop_idu_male)/SUMPRODUCT(Population!$B196:$N196,'By group'!$B$27:$N$27))*Probability!Y196*'By group'!$B$24*'By group'!Y$23+(1-prop_idu_part)*SUMPRODUCT(Population!$BB196:$BN196,'By group'!$BB$27:$BN$27)*(1-prop_idu_male)/SUMPRODUCT(Population!$B196:$N196,'By group'!$B$27:$N$27)*Probability!BL196*'By group'!$B$24*'By group'!BL$23+Probability!AL196*Population!$DE196*(1-'By group'!AL$28*cond_eff)*'By group'!AL$23*prop_sw_use)*(1-Population!$DG196*circ_eff)</f>
        <v>3.5860553052420238E-5</v>
      </c>
      <c r="M196" s="191">
        <f>((1-(1-prop_idu_part)*SUMPRODUCT(Population!$BB196:$BN196,'By group'!$BB$27:$BN$27)*(1-prop_idu_male)/SUMPRODUCT(Population!$B196:$N196,'By group'!$B$27:$N$27))*Probability!Z196*'By group'!$B$24*'By group'!Z$23+(1-prop_idu_part)*SUMPRODUCT(Population!$BB196:$BN196,'By group'!$BB$27:$BN$27)*(1-prop_idu_male)/SUMPRODUCT(Population!$B196:$N196,'By group'!$B$27:$N$27)*Probability!BM196*'By group'!$B$24*'By group'!BM$23+Probability!AM196*Population!$DE196*(1-'By group'!AM$28*cond_eff)*'By group'!AM$23*prop_sw_use)*(1-Population!$DG196*circ_eff)</f>
        <v>5.5938080125881758E-5</v>
      </c>
      <c r="N196" s="191">
        <f>((1-(1-prop_idu_part)*SUMPRODUCT(Population!$BB196:$BN196,'By group'!$BB$27:$BN$27)*(1-prop_idu_male)/SUMPRODUCT(Population!$B196:$N196,'By group'!$B$27:$N$27))*Probability!AA196*'By group'!$B$24*'By group'!AA$23+(1-prop_idu_part)*SUMPRODUCT(Population!$BB196:$BN196,'By group'!$BB$27:$BN$27)*(1-prop_idu_male)/SUMPRODUCT(Population!$B196:$N196,'By group'!$B$27:$N$27)*Probability!BN196*'By group'!$B$24*'By group'!BN$23+Probability!AN196*Population!$DE196*(1-'By group'!AN$28*cond_eff)*'By group'!AN$23*prop_sw_use)*(1-Population!$DG196*circ_eff)</f>
        <v>4.4942684190471562E-5</v>
      </c>
      <c r="O196" s="190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group'!$BB$27:$BN$27)*prop_idu_male))*Probability!B196*Population!$DC196*(1-'By group'!O$28*'By group'!O$29)*'By group'!B$23+(1-prop_idu_part)*SUMPRODUCT(Population!$BB196:$BN196,'By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group'!$BB$27:$BN$27)*prop_idu_male)*Probability!BB196*Population!$DD196*(1-'By group'!BB$28*'By group'!BB$29)*'By group'!BB$23</f>
        <v>0</v>
      </c>
      <c r="P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group'!$BB$27:$BN$27)*prop_idu_male))*Probability!C196*Population!$DC196*(1-'By group'!P$28*'By group'!P$29)*'By group'!C$23+(1-prop_idu_part)*SUMPRODUCT(Population!$BB196:$BN196,'By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group'!$BB$27:$BN$27)*prop_idu_male)*Probability!BC196*Population!$DD196*(1-'By group'!BC$28*'By group'!BC$29)*'By group'!BC$23</f>
        <v>1.0727868955644605E-3</v>
      </c>
      <c r="Q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group'!$BB$27:$BN$27)*prop_idu_male))*Probability!D196*Population!$DC196*(1-'By group'!Q$28*'By group'!Q$29)*'By group'!D$23+(1-prop_idu_part)*SUMPRODUCT(Population!$BB196:$BN196,'By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group'!$BB$27:$BN$27)*prop_idu_male)*Probability!BD196*Population!$DD196*(1-'By group'!BD$28*'By group'!BD$29)*'By group'!BD$23</f>
        <v>1.5645558356428663E-3</v>
      </c>
      <c r="R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group'!$BB$27:$BN$27)*prop_idu_male))*Probability!E196*Population!$DC196*(1-'By group'!R$28*'By group'!R$29)*'By group'!E$23+(1-prop_idu_part)*SUMPRODUCT(Population!$BB196:$BN196,'By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group'!$BB$27:$BN$27)*prop_idu_male)*Probability!BE196*Population!$DD196*(1-'By group'!BE$28*'By group'!BE$29)*'By group'!BE$23</f>
        <v>1.8120083656140765E-3</v>
      </c>
      <c r="S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group'!$BB$27:$BN$27)*prop_idu_male))*Probability!F196*Population!$DC196*(1-'By group'!S$28*'By group'!S$29)*'By group'!F$23+(1-prop_idu_part)*SUMPRODUCT(Population!$BB196:$BN196,'By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group'!$BB$27:$BN$27)*prop_idu_male)*Probability!BF196*Population!$DD196*(1-'By group'!BF$28*'By group'!BF$29)*'By group'!BF$23</f>
        <v>9.6335648525309125E-4</v>
      </c>
      <c r="T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group'!$BB$27:$BN$27)*prop_idu_male))*Probability!G196*Population!$DC196*(1-'By group'!T$28*'By group'!T$29)*'By group'!G$23+(1-prop_idu_part)*SUMPRODUCT(Population!$BB196:$BN196,'By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group'!$BB$27:$BN$27)*prop_idu_male)*Probability!BG196*Population!$DD196*(1-'By group'!BG$28*'By group'!BG$29)*'By group'!BG$23</f>
        <v>5.7785980487790034E-4</v>
      </c>
      <c r="U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group'!$BB$27:$BN$27)*prop_idu_male))*Probability!H196*Population!$DC196*(1-'By group'!U$28*'By group'!U$29)*'By group'!H$23+(1-prop_idu_part)*SUMPRODUCT(Population!$BB196:$BN196,'By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group'!$BB$27:$BN$27)*prop_idu_male)*Probability!BH196*Population!$DD196*(1-'By group'!BH$28*'By group'!BH$29)*'By group'!BH$23</f>
        <v>4.862628977862852E-4</v>
      </c>
      <c r="V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group'!$BB$27:$BN$27)*prop_idu_male))*Probability!I196*Population!$DC196*(1-'By group'!V$28*'By group'!V$29)*'By group'!I$23+(1-prop_idu_part)*SUMPRODUCT(Population!$BB196:$BN196,'By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group'!$BB$27:$BN$27)*prop_idu_male)*Probability!BI196*Population!$DD196*(1-'By group'!BI$28*'By group'!BI$29)*'By group'!BI$23</f>
        <v>0</v>
      </c>
      <c r="W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group'!$BB$27:$BN$27)*prop_idu_male))*Probability!J196*Population!$DC196*(1-'By group'!W$28*'By group'!W$29)*'By group'!J$23+(1-prop_idu_part)*SUMPRODUCT(Population!$BB196:$BN196,'By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group'!$BB$27:$BN$27)*prop_idu_male)*Probability!BJ196*Population!$DD196*(1-'By group'!BJ$28*'By group'!BJ$29)*'By group'!BJ$23</f>
        <v>0</v>
      </c>
      <c r="X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group'!$BB$27:$BN$27)*prop_idu_male))*Probability!K196*Population!$DC196*(1-'By group'!X$28*'By group'!X$29)*'By group'!K$23+(1-prop_idu_part)*SUMPRODUCT(Population!$BB196:$BN196,'By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group'!$BB$27:$BN$27)*prop_idu_male)*Probability!BK196*Population!$DD196*(1-'By group'!BK$28*'By group'!BK$29)*'By group'!BK$23</f>
        <v>0</v>
      </c>
      <c r="Y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group'!$BB$27:$BN$27)*prop_idu_male))*Probability!L196*Population!$DC196*(1-'By group'!Y$28*'By group'!Y$29)*'By group'!L$23+(1-prop_idu_part)*SUMPRODUCT(Population!$BB196:$BN196,'By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group'!$BB$27:$BN$27)*prop_idu_male)*Probability!BL196*Population!$DD196*(1-'By group'!BL$28*'By group'!BL$29)*'By group'!BL$23</f>
        <v>1.6289916350971786E-5</v>
      </c>
      <c r="Z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group'!$BB$27:$BN$27)*prop_idu_male))*Probability!M196*Population!$DC196*(1-'By group'!Z$28*'By group'!Z$29)*'By group'!M$23+(1-prop_idu_part)*SUMPRODUCT(Population!$BB196:$BN196,'By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group'!$BB$27:$BN$27)*prop_idu_male)*Probability!BM196*Population!$DD196*(1-'By group'!BM$28*'By group'!BM$29)*'By group'!BM$23</f>
        <v>2.5277155900201649E-5</v>
      </c>
      <c r="AA196" s="191">
        <f>(1-(1-prop_idu_part)*SUMPRODUCT(Population!$BB196:$BN196,'By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group'!$BB$27:$BN$27)*prop_idu_male))*Probability!N196*Population!$DC196*(1-'By group'!AA$28*'By group'!AA$29)*'By group'!N$23+(1-prop_idu_part)*SUMPRODUCT(Population!$BB196:$BN196,'By group'!$BB$27:$BN$27)*prop_idu_male/(SUMPRODUCT(Population!$B196:$N196,'By group'!$B$27:$N$27)-(1-prop_idu_part)*SUMPRODUCT(Population!$BB196:$BN196,'By group'!$BB$27:$BN$27)*(1-prop_idu_male)+(1-prop_idu_part)*SUMPRODUCT(Population!$BB196:$BN196,'By group'!$BB$27:$BN$27)*prop_idu_male)*Probability!BN196*Population!$DD196*(1-'By group'!BN$28*'By group'!BN$29)*'By group'!BN$23</f>
        <v>2.018294575501702E-5</v>
      </c>
      <c r="AB196" s="229">
        <f>Probability!B196*'By group'!$AB$24*'By group'!B$23</f>
        <v>0</v>
      </c>
      <c r="AC196" s="229">
        <f>Probability!C196*'By group'!$AB$24*'By group'!C$23</f>
        <v>5.019410806231335E-2</v>
      </c>
      <c r="AD196" s="229">
        <f>Probability!D196*'By group'!$AB$24*'By group'!D$23</f>
        <v>7.3205329712070027E-2</v>
      </c>
      <c r="AE196" s="229">
        <f>Probability!E196*'By group'!$AB$24*'By group'!E$23</f>
        <v>8.4786740268585695E-2</v>
      </c>
      <c r="AF196" s="229">
        <f>Probability!F196*'By group'!$AB$24*'By group'!F$23</f>
        <v>4.5078174582035245E-2</v>
      </c>
      <c r="AG196" s="229">
        <f>Probability!G196*'By group'!$AB$24*'By group'!G$23</f>
        <v>2.7040187634948306E-2</v>
      </c>
      <c r="AH196" s="229">
        <f>Probability!H196*'By group'!$AB$24*'By group'!H$23</f>
        <v>2.275471267305176E-2</v>
      </c>
      <c r="AI196" s="229">
        <f>Probability!I196*'By group'!$AB$24*'By group'!I$23</f>
        <v>0</v>
      </c>
      <c r="AJ196" s="229">
        <f>Probability!J196*'By group'!$AB$24*'By group'!J$23</f>
        <v>0</v>
      </c>
      <c r="AK196" s="229">
        <f>Probability!K196*'By group'!$AB$24*'By group'!K$23</f>
        <v>0</v>
      </c>
      <c r="AL196" s="229">
        <f>Probability!L196*'By group'!$AB$24*'By group'!L$23</f>
        <v>7.6228970449948011E-4</v>
      </c>
      <c r="AM196" s="229">
        <f>Probability!M196*'By group'!$AB$24*'By group'!M$23</f>
        <v>1.1828866030272728E-3</v>
      </c>
      <c r="AN196" s="229">
        <f>Probability!N196*'By group'!$AB$24*'By group'!N$23</f>
        <v>9.4452617220126974E-4</v>
      </c>
      <c r="AO196" s="40">
        <f>Probability!AO196*'By group'!$AO$24*'By group'!AO$23</f>
        <v>0</v>
      </c>
      <c r="AP196" s="42">
        <f>Probability!AP196*'By group'!$AO$24*'By group'!AP$23</f>
        <v>6.9265837945900084E-3</v>
      </c>
      <c r="AQ196" s="42">
        <f>Probability!AQ196*'By group'!$AO$24*'By group'!AQ$23</f>
        <v>1.0102669931248134E-2</v>
      </c>
      <c r="AR196" s="42">
        <f>Probability!AR196*'By group'!$AO$24*'By group'!AR$23</f>
        <v>1.1701533401412384E-2</v>
      </c>
      <c r="AS196" s="42">
        <f>Probability!AS196*'By group'!$AO$24*'By group'!AS$23</f>
        <v>6.2213335072594574E-3</v>
      </c>
      <c r="AT196" s="42">
        <f>Probability!AT196*'By group'!$AO$24*'By group'!AT$23</f>
        <v>3.7317789972667556E-3</v>
      </c>
      <c r="AU196" s="42">
        <f>Probability!AU196*'By group'!$AO$24*'By group'!AU$23</f>
        <v>3.1399243422311892E-3</v>
      </c>
      <c r="AV196" s="42">
        <f>Probability!AV196*'By group'!$AO$24*'By group'!AV$23</f>
        <v>0</v>
      </c>
      <c r="AW196" s="42">
        <f>Probability!AW196*'By group'!$AO$24*'By group'!AW$23</f>
        <v>0</v>
      </c>
      <c r="AX196" s="42">
        <f>Probability!AX196*'By group'!$AO$24*'By group'!AX$23</f>
        <v>0</v>
      </c>
      <c r="AY196" s="42">
        <f>Probability!AY196*'By group'!$AO$24*'By group'!AY$23</f>
        <v>1.0518855588580279E-4</v>
      </c>
      <c r="AZ196" s="42">
        <f>Probability!AZ196*'By group'!$AO$24*'By group'!AZ$23</f>
        <v>1.6318503548783431E-4</v>
      </c>
      <c r="BA196" s="43">
        <f>Probability!BA196*'By group'!$AO$24*'By group'!BA$23</f>
        <v>1.3022420727179867E-4</v>
      </c>
      <c r="BB196" s="191">
        <f>prop_idu_part*Probability!BB196*'By group'!$BB$24*'By group'!BB$23+Probability!BB196*'By group'!$BB$30*'By group'!BB$31</f>
        <v>0</v>
      </c>
      <c r="BC196" s="191">
        <f>prop_idu_part*Probability!BC196*'By group'!$BB$24*'By group'!BC$23+Probability!BC196*'By group'!$BB$30*'By group'!BC$31</f>
        <v>5.8638224401786662E-2</v>
      </c>
      <c r="BD196" s="191">
        <f>prop_idu_part*Probability!BD196*'By group'!$BB$24*'By group'!BD$23+Probability!BD196*'By group'!$BB$30*'By group'!BD$31</f>
        <v>0.13716351863106641</v>
      </c>
      <c r="BE196" s="191">
        <f>prop_idu_part*Probability!BE196*'By group'!$BB$24*'By group'!BE$23+Probability!BE196*'By group'!$BB$30*'By group'!BE$31</f>
        <v>0.13421230805448661</v>
      </c>
      <c r="BF196" s="191">
        <f>prop_idu_part*Probability!BF196*'By group'!$BB$24*'By group'!BF$23+Probability!BF196*'By group'!$BB$30*'By group'!BF$31</f>
        <v>4.3876107162420255E-2</v>
      </c>
      <c r="BG196" s="191">
        <f>prop_idu_part*Probability!BG196*'By group'!$BB$24*'By group'!BG$23+Probability!BG196*'By group'!$BB$30*'By group'!BG$31</f>
        <v>1.3400247392678179E-2</v>
      </c>
      <c r="BH196" s="191">
        <f>prop_idu_part*Probability!BH196*'By group'!$BB$24*'By group'!BH$23+Probability!BH196*'By group'!$BB$30*'By group'!BH$31</f>
        <v>1.0512267720030246E-2</v>
      </c>
      <c r="BI196" s="191">
        <f>prop_idu_part*Probability!BI196*'By group'!$BB$24*'By group'!BI$23+Probability!BI196*'By group'!$BB$30*'By group'!BI$31</f>
        <v>0</v>
      </c>
      <c r="BJ196" s="191">
        <f>prop_idu_part*Probability!BJ196*'By group'!$BB$24*'By group'!BJ$23+Probability!BJ196*'By group'!$BB$30*'By group'!BJ$31</f>
        <v>0</v>
      </c>
      <c r="BK196" s="191">
        <f>prop_idu_part*Probability!BK196*'By group'!$BB$24*'By group'!BK$23+Probability!BK196*'By group'!$BB$30*'By group'!BK$31</f>
        <v>0</v>
      </c>
      <c r="BL196" s="191">
        <f>prop_idu_part*Probability!BL196*'By group'!$BB$24*'By group'!BL$23+Probability!BL196*'By group'!$BB$30*'By group'!BL$31</f>
        <v>4.7689005632846771E-3</v>
      </c>
      <c r="BM196" s="191">
        <f>prop_idu_part*Probability!BM196*'By group'!$BB$24*'By group'!BM$23+Probability!BM196*'By group'!$BB$30*'By group'!BM$31</f>
        <v>2.3845075115701275E-3</v>
      </c>
      <c r="BN196" s="192">
        <f>prop_idu_part*Probability!BN196*'By group'!$BB$24*'By group'!BN$23+Probability!BN196*'By group'!$BB$30*'By group'!BN$31</f>
        <v>1.7354959180638117E-3</v>
      </c>
    </row>
    <row r="197" spans="1:66" x14ac:dyDescent="0.25">
      <c r="A197">
        <f t="shared" ref="A197:A204" si="3">A196+step</f>
        <v>96.5</v>
      </c>
      <c r="B197" s="190">
        <f>((1-(1-prop_idu_part)*SUMPRODUCT(Population!$BB197:$BN197,'By group'!$BB$27:$BN$27)*(1-prop_idu_male)/SUMPRODUCT(Population!$B197:$N197,'By group'!$B$27:$N$27))*Probability!O197*'By group'!$B$24*'By group'!O$23+(1-prop_idu_part)*SUMPRODUCT(Population!$BB197:$BN197,'By group'!$BB$27:$BN$27)*(1-prop_idu_male)/SUMPRODUCT(Population!$B197:$N197,'By group'!$B$27:$N$27)*Probability!BB197*'By group'!$B$24*'By group'!BB$23+Probability!AB197*Population!$DE197*(1-'By group'!AB$28*cond_eff)*'By group'!AB$23*prop_sw_use)*(1-Population!$DG197*circ_eff)</f>
        <v>0</v>
      </c>
      <c r="C197" s="191">
        <f>((1-(1-prop_idu_part)*SUMPRODUCT(Population!$BB197:$BN197,'By group'!$BB$27:$BN$27)*(1-prop_idu_male)/SUMPRODUCT(Population!$B197:$N197,'By group'!$B$27:$N$27))*Probability!P197*'By group'!$B$24*'By group'!P$23+(1-prop_idu_part)*SUMPRODUCT(Population!$BB197:$BN197,'By group'!$BB$27:$BN$27)*(1-prop_idu_male)/SUMPRODUCT(Population!$B197:$N197,'By group'!$B$27:$N$27)*Probability!BC197*'By group'!$B$24*'By group'!BC$23+Probability!AC197*Population!$DE197*(1-'By group'!AC$28*cond_eff)*'By group'!AC$23*prop_sw_use)*(1-Population!$DG197*circ_eff)</f>
        <v>2.3164732696193116E-3</v>
      </c>
      <c r="D197" s="191">
        <f>((1-(1-prop_idu_part)*SUMPRODUCT(Population!$BB197:$BN197,'By group'!$BB$27:$BN$27)*(1-prop_idu_male)/SUMPRODUCT(Population!$B197:$N197,'By group'!$B$27:$N$27))*Probability!Q197*'By group'!$B$24*'By group'!Q$23+(1-prop_idu_part)*SUMPRODUCT(Population!$BB197:$BN197,'By group'!$BB$27:$BN$27)*(1-prop_idu_male)/SUMPRODUCT(Population!$B197:$N197,'By group'!$B$27:$N$27)*Probability!BD197*'By group'!$B$24*'By group'!BD$23+Probability!AD197*Population!$DE197*(1-'By group'!AD$28*cond_eff)*'By group'!AD$23*prop_sw_use)*(1-Population!$DG197*circ_eff)</f>
        <v>3.3897412595406159E-3</v>
      </c>
      <c r="E197" s="191">
        <f>((1-(1-prop_idu_part)*SUMPRODUCT(Population!$BB197:$BN197,'By group'!$BB$27:$BN$27)*(1-prop_idu_male)/SUMPRODUCT(Population!$B197:$N197,'By group'!$B$27:$N$27))*Probability!R197*'By group'!$B$24*'By group'!R$23+(1-prop_idu_part)*SUMPRODUCT(Population!$BB197:$BN197,'By group'!$BB$27:$BN$27)*(1-prop_idu_male)/SUMPRODUCT(Population!$B197:$N197,'By group'!$B$27:$N$27)*Probability!BE197*'By group'!$B$24*'By group'!BE$23+Probability!AE197*Population!$DE197*(1-'By group'!AE$28*cond_eff)*'By group'!AE$23*prop_sw_use)*(1-Population!$DG197*circ_eff)</f>
        <v>3.9444536775482377E-3</v>
      </c>
      <c r="F197" s="191">
        <f>((1-(1-prop_idu_part)*SUMPRODUCT(Population!$BB197:$BN197,'By group'!$BB$27:$BN$27)*(1-prop_idu_male)/SUMPRODUCT(Population!$B197:$N197,'By group'!$B$27:$N$27))*Probability!S197*'By group'!$B$24*'By group'!S$23+(1-prop_idu_part)*SUMPRODUCT(Population!$BB197:$BN197,'By group'!$BB$27:$BN$27)*(1-prop_idu_male)/SUMPRODUCT(Population!$B197:$N197,'By group'!$B$27:$N$27)*Probability!BF197*'By group'!$B$24*'By group'!BF$23+Probability!AF197*Population!$DE197*(1-'By group'!AF$28*cond_eff)*'By group'!AF$23*prop_sw_use)*(1-Population!$DG197*circ_eff)</f>
        <v>2.1046429257227102E-3</v>
      </c>
      <c r="G197" s="191">
        <f>((1-(1-prop_idu_part)*SUMPRODUCT(Population!$BB197:$BN197,'By group'!$BB$27:$BN$27)*(1-prop_idu_male)/SUMPRODUCT(Population!$B197:$N197,'By group'!$B$27:$N$27))*Probability!T197*'By group'!$B$24*'By group'!T$23+(1-prop_idu_part)*SUMPRODUCT(Population!$BB197:$BN197,'By group'!$BB$27:$BN$27)*(1-prop_idu_male)/SUMPRODUCT(Population!$B197:$N197,'By group'!$B$27:$N$27)*Probability!BG197*'By group'!$B$24*'By group'!BG$23+Probability!AG197*Population!$DE197*(1-'By group'!AG$28*cond_eff)*'By group'!AG$23*prop_sw_use)*(1-Population!$DG197*circ_eff)</f>
        <v>1.2657503178963823E-3</v>
      </c>
      <c r="H197" s="191">
        <f>((1-(1-prop_idu_part)*SUMPRODUCT(Population!$BB197:$BN197,'By group'!$BB$27:$BN$27)*(1-prop_idu_male)/SUMPRODUCT(Population!$B197:$N197,'By group'!$B$27:$N$27))*Probability!U197*'By group'!$B$24*'By group'!U$23+(1-prop_idu_part)*SUMPRODUCT(Population!$BB197:$BN197,'By group'!$BB$27:$BN$27)*(1-prop_idu_male)/SUMPRODUCT(Population!$B197:$N197,'By group'!$B$27:$N$27)*Probability!BH197*'By group'!$B$24*'By group'!BH$23+Probability!AH197*Population!$DE197*(1-'By group'!AH$28*cond_eff)*'By group'!AH$23*prop_sw_use)*(1-Population!$DG197*circ_eff)</f>
        <v>1.0700539305280674E-3</v>
      </c>
      <c r="I197" s="191">
        <f>((1-(1-prop_idu_part)*SUMPRODUCT(Population!$BB197:$BN197,'By group'!$BB$27:$BN$27)*(1-prop_idu_male)/SUMPRODUCT(Population!$B197:$N197,'By group'!$B$27:$N$27))*Probability!V197*'By group'!$B$24*'By group'!V$23+(1-prop_idu_part)*SUMPRODUCT(Population!$BB197:$BN197,'By group'!$BB$27:$BN$27)*(1-prop_idu_male)/SUMPRODUCT(Population!$B197:$N197,'By group'!$B$27:$N$27)*Probability!BI197*'By group'!$B$24*'By group'!BI$23+Probability!AI197*Population!$DE197*(1-'By group'!AI$28*cond_eff)*'By group'!AI$23*prop_sw_use)*(1-Population!$DG197*circ_eff)</f>
        <v>0</v>
      </c>
      <c r="J197" s="191">
        <f>((1-(1-prop_idu_part)*SUMPRODUCT(Population!$BB197:$BN197,'By group'!$BB$27:$BN$27)*(1-prop_idu_male)/SUMPRODUCT(Population!$B197:$N197,'By group'!$B$27:$N$27))*Probability!W197*'By group'!$B$24*'By group'!W$23+(1-prop_idu_part)*SUMPRODUCT(Population!$BB197:$BN197,'By group'!$BB$27:$BN$27)*(1-prop_idu_male)/SUMPRODUCT(Population!$B197:$N197,'By group'!$B$27:$N$27)*Probability!BJ197*'By group'!$B$24*'By group'!BJ$23+Probability!AJ197*Population!$DE197*(1-'By group'!AJ$28*cond_eff)*'By group'!AJ$23*prop_sw_use)*(1-Population!$DG197*circ_eff)</f>
        <v>0</v>
      </c>
      <c r="K197" s="191">
        <f>((1-(1-prop_idu_part)*SUMPRODUCT(Population!$BB197:$BN197,'By group'!$BB$27:$BN$27)*(1-prop_idu_male)/SUMPRODUCT(Population!$B197:$N197,'By group'!$B$27:$N$27))*Probability!X197*'By group'!$B$24*'By group'!X$23+(1-prop_idu_part)*SUMPRODUCT(Population!$BB197:$BN197,'By group'!$BB$27:$BN$27)*(1-prop_idu_male)/SUMPRODUCT(Population!$B197:$N197,'By group'!$B$27:$N$27)*Probability!BK197*'By group'!$B$24*'By group'!BK$23+Probability!AK197*Population!$DE197*(1-'By group'!AK$28*cond_eff)*'By group'!AK$23*prop_sw_use)*(1-Population!$DG197*circ_eff)</f>
        <v>0</v>
      </c>
      <c r="L197" s="191">
        <f>((1-(1-prop_idu_part)*SUMPRODUCT(Population!$BB197:$BN197,'By group'!$BB$27:$BN$27)*(1-prop_idu_male)/SUMPRODUCT(Population!$B197:$N197,'By group'!$B$27:$N$27))*Probability!Y197*'By group'!$B$24*'By group'!Y$23+(1-prop_idu_part)*SUMPRODUCT(Population!$BB197:$BN197,'By group'!$BB$27:$BN$27)*(1-prop_idu_male)/SUMPRODUCT(Population!$B197:$N197,'By group'!$B$27:$N$27)*Probability!BL197*'By group'!$B$24*'By group'!BL$23+Probability!AL197*Population!$DE197*(1-'By group'!AL$28*cond_eff)*'By group'!AL$23*prop_sw_use)*(1-Population!$DG197*circ_eff)</f>
        <v>3.5860904346381573E-5</v>
      </c>
      <c r="M197" s="191">
        <f>((1-(1-prop_idu_part)*SUMPRODUCT(Population!$BB197:$BN197,'By group'!$BB$27:$BN$27)*(1-prop_idu_male)/SUMPRODUCT(Population!$B197:$N197,'By group'!$B$27:$N$27))*Probability!Z197*'By group'!$B$24*'By group'!Z$23+(1-prop_idu_part)*SUMPRODUCT(Population!$BB197:$BN197,'By group'!$BB$27:$BN$27)*(1-prop_idu_male)/SUMPRODUCT(Population!$B197:$N197,'By group'!$B$27:$N$27)*Probability!BM197*'By group'!$B$24*'By group'!BM$23+Probability!AM197*Population!$DE197*(1-'By group'!AM$28*cond_eff)*'By group'!AM$23*prop_sw_use)*(1-Population!$DG197*circ_eff)</f>
        <v>5.5938772855059063E-5</v>
      </c>
      <c r="N197" s="191">
        <f>((1-(1-prop_idu_part)*SUMPRODUCT(Population!$BB197:$BN197,'By group'!$BB$27:$BN$27)*(1-prop_idu_male)/SUMPRODUCT(Population!$B197:$N197,'By group'!$B$27:$N$27))*Probability!AA197*'By group'!$B$24*'By group'!AA$23+(1-prop_idu_part)*SUMPRODUCT(Population!$BB197:$BN197,'By group'!$BB$27:$BN$27)*(1-prop_idu_male)/SUMPRODUCT(Population!$B197:$N197,'By group'!$B$27:$N$27)*Probability!BN197*'By group'!$B$24*'By group'!BN$23+Probability!AN197*Population!$DE197*(1-'By group'!AN$28*cond_eff)*'By group'!AN$23*prop_sw_use)*(1-Population!$DG197*circ_eff)</f>
        <v>4.4943423133222918E-5</v>
      </c>
      <c r="O197" s="190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group'!$BB$27:$BN$27)*prop_idu_male))*Probability!B197*Population!$DC197*(1-'By group'!O$28*'By group'!O$29)*'By group'!B$23+(1-prop_idu_part)*SUMPRODUCT(Population!$BB197:$BN197,'By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group'!$BB$27:$BN$27)*prop_idu_male)*Probability!BB197*Population!$DD197*(1-'By group'!BB$28*'By group'!BB$29)*'By group'!BB$23</f>
        <v>0</v>
      </c>
      <c r="P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group'!$BB$27:$BN$27)*prop_idu_male))*Probability!C197*Population!$DC197*(1-'By group'!P$28*'By group'!P$29)*'By group'!C$23+(1-prop_idu_part)*SUMPRODUCT(Population!$BB197:$BN197,'By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group'!$BB$27:$BN$27)*prop_idu_male)*Probability!BC197*Population!$DD197*(1-'By group'!BC$28*'By group'!BC$29)*'By group'!BC$23</f>
        <v>1.0727909971255192E-3</v>
      </c>
      <c r="Q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group'!$BB$27:$BN$27)*prop_idu_male))*Probability!D197*Population!$DC197*(1-'By group'!Q$28*'By group'!Q$29)*'By group'!D$23+(1-prop_idu_part)*SUMPRODUCT(Population!$BB197:$BN197,'By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group'!$BB$27:$BN$27)*prop_idu_male)*Probability!BD197*Population!$DD197*(1-'By group'!BD$28*'By group'!BD$29)*'By group'!BD$23</f>
        <v>1.564563133330855E-3</v>
      </c>
      <c r="R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group'!$BB$27:$BN$27)*prop_idu_male))*Probability!E197*Population!$DC197*(1-'By group'!R$28*'By group'!R$29)*'By group'!E$23+(1-prop_idu_part)*SUMPRODUCT(Population!$BB197:$BN197,'By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group'!$BB$27:$BN$27)*prop_idu_male)*Probability!BE197*Population!$DD197*(1-'By group'!BE$28*'By group'!BE$29)*'By group'!BE$23</f>
        <v>1.8120193003516457E-3</v>
      </c>
      <c r="S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group'!$BB$27:$BN$27)*prop_idu_male))*Probability!F197*Population!$DC197*(1-'By group'!S$28*'By group'!S$29)*'By group'!F$23+(1-prop_idu_part)*SUMPRODUCT(Population!$BB197:$BN197,'By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group'!$BB$27:$BN$27)*prop_idu_male)*Probability!BF197*Population!$DD197*(1-'By group'!BF$28*'By group'!BF$29)*'By group'!BF$23</f>
        <v>9.6336344591529748E-4</v>
      </c>
      <c r="T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group'!$BB$27:$BN$27)*prop_idu_male))*Probability!G197*Population!$DC197*(1-'By group'!T$28*'By group'!T$29)*'By group'!G$23+(1-prop_idu_part)*SUMPRODUCT(Population!$BB197:$BN197,'By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group'!$BB$27:$BN$27)*prop_idu_male)*Probability!BG197*Population!$DD197*(1-'By group'!BG$28*'By group'!BG$29)*'By group'!BG$23</f>
        <v>5.7786454755678397E-4</v>
      </c>
      <c r="U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group'!$BB$27:$BN$27)*prop_idu_male))*Probability!H197*Population!$DC197*(1-'By group'!U$28*'By group'!U$29)*'By group'!H$23+(1-prop_idu_part)*SUMPRODUCT(Population!$BB197:$BN197,'By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group'!$BB$27:$BN$27)*prop_idu_male)*Probability!BH197*Population!$DD197*(1-'By group'!BH$28*'By group'!BH$29)*'By group'!BH$23</f>
        <v>4.8626789919870456E-4</v>
      </c>
      <c r="V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group'!$BB$27:$BN$27)*prop_idu_male))*Probability!I197*Population!$DC197*(1-'By group'!V$28*'By group'!V$29)*'By group'!I$23+(1-prop_idu_part)*SUMPRODUCT(Population!$BB197:$BN197,'By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group'!$BB$27:$BN$27)*prop_idu_male)*Probability!BI197*Population!$DD197*(1-'By group'!BI$28*'By group'!BI$29)*'By group'!BI$23</f>
        <v>0</v>
      </c>
      <c r="W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group'!$BB$27:$BN$27)*prop_idu_male))*Probability!J197*Population!$DC197*(1-'By group'!W$28*'By group'!W$29)*'By group'!J$23+(1-prop_idu_part)*SUMPRODUCT(Population!$BB197:$BN197,'By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group'!$BB$27:$BN$27)*prop_idu_male)*Probability!BJ197*Population!$DD197*(1-'By group'!BJ$28*'By group'!BJ$29)*'By group'!BJ$23</f>
        <v>0</v>
      </c>
      <c r="X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group'!$BB$27:$BN$27)*prop_idu_male))*Probability!K197*Population!$DC197*(1-'By group'!X$28*'By group'!X$29)*'By group'!K$23+(1-prop_idu_part)*SUMPRODUCT(Population!$BB197:$BN197,'By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group'!$BB$27:$BN$27)*prop_idu_male)*Probability!BK197*Population!$DD197*(1-'By group'!BK$28*'By group'!BK$29)*'By group'!BK$23</f>
        <v>0</v>
      </c>
      <c r="Y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group'!$BB$27:$BN$27)*prop_idu_male))*Probability!L197*Population!$DC197*(1-'By group'!Y$28*'By group'!Y$29)*'By group'!L$23+(1-prop_idu_part)*SUMPRODUCT(Population!$BB197:$BN197,'By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group'!$BB$27:$BN$27)*prop_idu_male)*Probability!BL197*Population!$DD197*(1-'By group'!BL$28*'By group'!BL$29)*'By group'!BL$23</f>
        <v>1.6290086259913761E-5</v>
      </c>
      <c r="Z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group'!$BB$27:$BN$27)*prop_idu_male))*Probability!M197*Population!$DC197*(1-'By group'!Z$28*'By group'!Z$29)*'By group'!M$23+(1-prop_idu_part)*SUMPRODUCT(Population!$BB197:$BN197,'By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group'!$BB$27:$BN$27)*prop_idu_male)*Probability!BM197*Population!$DD197*(1-'By group'!BM$28*'By group'!BM$29)*'By group'!BM$23</f>
        <v>2.5277489219492711E-5</v>
      </c>
      <c r="AA197" s="191">
        <f>(1-(1-prop_idu_part)*SUMPRODUCT(Population!$BB197:$BN197,'By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group'!$BB$27:$BN$27)*prop_idu_male))*Probability!N197*Population!$DC197*(1-'By group'!AA$28*'By group'!AA$29)*'By group'!N$23+(1-prop_idu_part)*SUMPRODUCT(Population!$BB197:$BN197,'By group'!$BB$27:$BN$27)*prop_idu_male/(SUMPRODUCT(Population!$B197:$N197,'By group'!$B$27:$N$27)-(1-prop_idu_part)*SUMPRODUCT(Population!$BB197:$BN197,'By group'!$BB$27:$BN$27)*(1-prop_idu_male)+(1-prop_idu_part)*SUMPRODUCT(Population!$BB197:$BN197,'By group'!$BB$27:$BN$27)*prop_idu_male)*Probability!BN197*Population!$DD197*(1-'By group'!BN$28*'By group'!BN$29)*'By group'!BN$23</f>
        <v>2.0183297616297712E-5</v>
      </c>
      <c r="AB197" s="229">
        <f>Probability!B197*'By group'!$AB$24*'By group'!B$23</f>
        <v>0</v>
      </c>
      <c r="AC197" s="229">
        <f>Probability!C197*'By group'!$AB$24*'By group'!C$23</f>
        <v>5.0194389855324976E-2</v>
      </c>
      <c r="AD197" s="229">
        <f>Probability!D197*'By group'!$AB$24*'By group'!D$23</f>
        <v>7.3205802276668994E-2</v>
      </c>
      <c r="AE197" s="229">
        <f>Probability!E197*'By group'!$AB$24*'By group'!E$23</f>
        <v>8.4787403791872537E-2</v>
      </c>
      <c r="AF197" s="229">
        <f>Probability!F197*'By group'!$AB$24*'By group'!F$23</f>
        <v>4.5078581043772027E-2</v>
      </c>
      <c r="AG197" s="229">
        <f>Probability!G197*'By group'!$AB$24*'By group'!G$23</f>
        <v>2.7040458006257768E-2</v>
      </c>
      <c r="AH197" s="229">
        <f>Probability!H197*'By group'!$AB$24*'By group'!H$23</f>
        <v>2.2754987488745368E-2</v>
      </c>
      <c r="AI197" s="229">
        <f>Probability!I197*'By group'!$AB$24*'By group'!I$23</f>
        <v>0</v>
      </c>
      <c r="AJ197" s="229">
        <f>Probability!J197*'By group'!$AB$24*'By group'!J$23</f>
        <v>0</v>
      </c>
      <c r="AK197" s="229">
        <f>Probability!K197*'By group'!$AB$24*'By group'!K$23</f>
        <v>0</v>
      </c>
      <c r="AL197" s="229">
        <f>Probability!L197*'By group'!$AB$24*'By group'!L$23</f>
        <v>7.6229902137997659E-4</v>
      </c>
      <c r="AM197" s="229">
        <f>Probability!M197*'By group'!$AB$24*'By group'!M$23</f>
        <v>1.1829043213683929E-3</v>
      </c>
      <c r="AN197" s="229">
        <f>Probability!N197*'By group'!$AB$24*'By group'!N$23</f>
        <v>9.4454433216348505E-4</v>
      </c>
      <c r="AO197" s="40">
        <f>Probability!AO197*'By group'!$AO$24*'By group'!AO$23</f>
        <v>0</v>
      </c>
      <c r="AP197" s="42">
        <f>Probability!AP197*'By group'!$AO$24*'By group'!AP$23</f>
        <v>6.9272725583908743E-3</v>
      </c>
      <c r="AQ197" s="42">
        <f>Probability!AQ197*'By group'!$AO$24*'By group'!AQ$23</f>
        <v>1.0103739469273575E-2</v>
      </c>
      <c r="AR197" s="42">
        <f>Probability!AR197*'By group'!$AO$24*'By group'!AR$23</f>
        <v>1.1702903519390555E-2</v>
      </c>
      <c r="AS197" s="42">
        <f>Probability!AS197*'By group'!$AO$24*'By group'!AS$23</f>
        <v>6.2221260198189595E-3</v>
      </c>
      <c r="AT197" s="42">
        <f>Probability!AT197*'By group'!$AO$24*'By group'!AT$23</f>
        <v>3.7322876617761555E-3</v>
      </c>
      <c r="AU197" s="42">
        <f>Probability!AU197*'By group'!$AO$24*'By group'!AU$23</f>
        <v>3.1404151875112319E-3</v>
      </c>
      <c r="AV197" s="42">
        <f>Probability!AV197*'By group'!$AO$24*'By group'!AV$23</f>
        <v>0</v>
      </c>
      <c r="AW197" s="42">
        <f>Probability!AW197*'By group'!$AO$24*'By group'!AW$23</f>
        <v>0</v>
      </c>
      <c r="AX197" s="42">
        <f>Probability!AX197*'By group'!$AO$24*'By group'!AX$23</f>
        <v>0</v>
      </c>
      <c r="AY197" s="42">
        <f>Probability!AY197*'By group'!$AO$24*'By group'!AY$23</f>
        <v>1.0520513609693401E-4</v>
      </c>
      <c r="AZ197" s="42">
        <f>Probability!AZ197*'By group'!$AO$24*'By group'!AZ$23</f>
        <v>1.6321527600603438E-4</v>
      </c>
      <c r="BA197" s="43">
        <f>Probability!BA197*'By group'!$AO$24*'By group'!BA$23</f>
        <v>1.3025423401363381E-4</v>
      </c>
      <c r="BB197" s="191">
        <f>prop_idu_part*Probability!BB197*'By group'!$BB$24*'By group'!BB$23+Probability!BB197*'By group'!$BB$30*'By group'!BB$31</f>
        <v>0</v>
      </c>
      <c r="BC197" s="191">
        <f>prop_idu_part*Probability!BC197*'By group'!$BB$24*'By group'!BC$23+Probability!BC197*'By group'!$BB$30*'By group'!BC$31</f>
        <v>5.863821490292194E-2</v>
      </c>
      <c r="BD197" s="191">
        <f>prop_idu_part*Probability!BD197*'By group'!$BB$24*'By group'!BD$23+Probability!BD197*'By group'!$BB$30*'By group'!BD$31</f>
        <v>0.13716352870381771</v>
      </c>
      <c r="BE197" s="191">
        <f>prop_idu_part*Probability!BE197*'By group'!$BB$24*'By group'!BE$23+Probability!BE197*'By group'!$BB$30*'By group'!BE$31</f>
        <v>0.13421237027912009</v>
      </c>
      <c r="BF197" s="191">
        <f>prop_idu_part*Probability!BF197*'By group'!$BB$24*'By group'!BF$23+Probability!BF197*'By group'!$BB$30*'By group'!BF$31</f>
        <v>4.3876142900067486E-2</v>
      </c>
      <c r="BG197" s="191">
        <f>prop_idu_part*Probability!BG197*'By group'!$BB$24*'By group'!BG$23+Probability!BG197*'By group'!$BB$30*'By group'!BG$31</f>
        <v>1.3400262195668991E-2</v>
      </c>
      <c r="BH197" s="191">
        <f>prop_idu_part*Probability!BH197*'By group'!$BB$24*'By group'!BH$23+Probability!BH197*'By group'!$BB$30*'By group'!BH$31</f>
        <v>1.0512285689345265E-2</v>
      </c>
      <c r="BI197" s="191">
        <f>prop_idu_part*Probability!BI197*'By group'!$BB$24*'By group'!BI$23+Probability!BI197*'By group'!$BB$30*'By group'!BI$31</f>
        <v>0</v>
      </c>
      <c r="BJ197" s="191">
        <f>prop_idu_part*Probability!BJ197*'By group'!$BB$24*'By group'!BJ$23+Probability!BJ197*'By group'!$BB$30*'By group'!BJ$31</f>
        <v>0</v>
      </c>
      <c r="BK197" s="191">
        <f>prop_idu_part*Probability!BK197*'By group'!$BB$24*'By group'!BK$23+Probability!BK197*'By group'!$BB$30*'By group'!BK$31</f>
        <v>0</v>
      </c>
      <c r="BL197" s="191">
        <f>prop_idu_part*Probability!BL197*'By group'!$BB$24*'By group'!BL$23+Probability!BL197*'By group'!$BB$30*'By group'!BL$31</f>
        <v>4.7689089557456914E-3</v>
      </c>
      <c r="BM197" s="191">
        <f>prop_idu_part*Probability!BM197*'By group'!$BB$24*'By group'!BM$23+Probability!BM197*'By group'!$BB$30*'By group'!BM$31</f>
        <v>2.3845137217276702E-3</v>
      </c>
      <c r="BN197" s="192">
        <f>prop_idu_part*Probability!BN197*'By group'!$BB$24*'By group'!BN$23+Probability!BN197*'By group'!$BB$30*'By group'!BN$31</f>
        <v>1.735502670229015E-3</v>
      </c>
    </row>
    <row r="198" spans="1:66" x14ac:dyDescent="0.25">
      <c r="A198">
        <f t="shared" si="3"/>
        <v>97</v>
      </c>
      <c r="B198" s="190">
        <f>((1-(1-prop_idu_part)*SUMPRODUCT(Population!$BB198:$BN198,'By group'!$BB$27:$BN$27)*(1-prop_idu_male)/SUMPRODUCT(Population!$B198:$N198,'By group'!$B$27:$N$27))*Probability!O198*'By group'!$B$24*'By group'!O$23+(1-prop_idu_part)*SUMPRODUCT(Population!$BB198:$BN198,'By group'!$BB$27:$BN$27)*(1-prop_idu_male)/SUMPRODUCT(Population!$B198:$N198,'By group'!$B$27:$N$27)*Probability!BB198*'By group'!$B$24*'By group'!BB$23+Probability!AB198*Population!$DE198*(1-'By group'!AB$28*cond_eff)*'By group'!AB$23*prop_sw_use)*(1-Population!$DG198*circ_eff)</f>
        <v>0</v>
      </c>
      <c r="C198" s="191">
        <f>((1-(1-prop_idu_part)*SUMPRODUCT(Population!$BB198:$BN198,'By group'!$BB$27:$BN$27)*(1-prop_idu_male)/SUMPRODUCT(Population!$B198:$N198,'By group'!$B$27:$N$27))*Probability!P198*'By group'!$B$24*'By group'!P$23+(1-prop_idu_part)*SUMPRODUCT(Population!$BB198:$BN198,'By group'!$BB$27:$BN$27)*(1-prop_idu_male)/SUMPRODUCT(Population!$B198:$N198,'By group'!$B$27:$N$27)*Probability!BC198*'By group'!$B$24*'By group'!BC$23+Probability!AC198*Population!$DE198*(1-'By group'!AC$28*cond_eff)*'By group'!AC$23*prop_sw_use)*(1-Population!$DG198*circ_eff)</f>
        <v>2.3164816679822411E-3</v>
      </c>
      <c r="D198" s="191">
        <f>((1-(1-prop_idu_part)*SUMPRODUCT(Population!$BB198:$BN198,'By group'!$BB$27:$BN$27)*(1-prop_idu_male)/SUMPRODUCT(Population!$B198:$N198,'By group'!$B$27:$N$27))*Probability!Q198*'By group'!$B$24*'By group'!Q$23+(1-prop_idu_part)*SUMPRODUCT(Population!$BB198:$BN198,'By group'!$BB$27:$BN$27)*(1-prop_idu_male)/SUMPRODUCT(Population!$B198:$N198,'By group'!$B$27:$N$27)*Probability!BD198*'By group'!$B$24*'By group'!BD$23+Probability!AD198*Population!$DE198*(1-'By group'!AD$28*cond_eff)*'By group'!AD$23*prop_sw_use)*(1-Population!$DG198*circ_eff)</f>
        <v>3.3897560054810478E-3</v>
      </c>
      <c r="E198" s="191">
        <f>((1-(1-prop_idu_part)*SUMPRODUCT(Population!$BB198:$BN198,'By group'!$BB$27:$BN$27)*(1-prop_idu_male)/SUMPRODUCT(Population!$B198:$N198,'By group'!$B$27:$N$27))*Probability!R198*'By group'!$B$24*'By group'!R$23+(1-prop_idu_part)*SUMPRODUCT(Population!$BB198:$BN198,'By group'!$BB$27:$BN$27)*(1-prop_idu_male)/SUMPRODUCT(Population!$B198:$N198,'By group'!$B$27:$N$27)*Probability!BE198*'By group'!$B$24*'By group'!BE$23+Probability!AE198*Population!$DE198*(1-'By group'!AE$28*cond_eff)*'By group'!AE$23*prop_sw_use)*(1-Population!$DG198*circ_eff)</f>
        <v>3.9444755513873752E-3</v>
      </c>
      <c r="F198" s="191">
        <f>((1-(1-prop_idu_part)*SUMPRODUCT(Population!$BB198:$BN198,'By group'!$BB$27:$BN$27)*(1-prop_idu_male)/SUMPRODUCT(Population!$B198:$N198,'By group'!$B$27:$N$27))*Probability!S198*'By group'!$B$24*'By group'!S$23+(1-prop_idu_part)*SUMPRODUCT(Population!$BB198:$BN198,'By group'!$BB$27:$BN$27)*(1-prop_idu_male)/SUMPRODUCT(Population!$B198:$N198,'By group'!$B$27:$N$27)*Probability!BF198*'By group'!$B$24*'By group'!BF$23+Probability!AF198*Population!$DE198*(1-'By group'!AF$28*cond_eff)*'By group'!AF$23*prop_sw_use)*(1-Population!$DG198*circ_eff)</f>
        <v>2.1046568030595684E-3</v>
      </c>
      <c r="G198" s="191">
        <f>((1-(1-prop_idu_part)*SUMPRODUCT(Population!$BB198:$BN198,'By group'!$BB$27:$BN$27)*(1-prop_idu_male)/SUMPRODUCT(Population!$B198:$N198,'By group'!$B$27:$N$27))*Probability!T198*'By group'!$B$24*'By group'!T$23+(1-prop_idu_part)*SUMPRODUCT(Population!$BB198:$BN198,'By group'!$BB$27:$BN$27)*(1-prop_idu_male)/SUMPRODUCT(Population!$B198:$N198,'By group'!$B$27:$N$27)*Probability!BG198*'By group'!$B$24*'By group'!BG$23+Probability!AG198*Population!$DE198*(1-'By group'!AG$28*cond_eff)*'By group'!AG$23*prop_sw_use)*(1-Population!$DG198*circ_eff)</f>
        <v>1.2657597697099893E-3</v>
      </c>
      <c r="H198" s="191">
        <f>((1-(1-prop_idu_part)*SUMPRODUCT(Population!$BB198:$BN198,'By group'!$BB$27:$BN$27)*(1-prop_idu_male)/SUMPRODUCT(Population!$B198:$N198,'By group'!$B$27:$N$27))*Probability!U198*'By group'!$B$24*'By group'!U$23+(1-prop_idu_part)*SUMPRODUCT(Population!$BB198:$BN198,'By group'!$BB$27:$BN$27)*(1-prop_idu_male)/SUMPRODUCT(Population!$B198:$N198,'By group'!$B$27:$N$27)*Probability!BH198*'By group'!$B$24*'By group'!BH$23+Probability!AH198*Population!$DE198*(1-'By group'!AH$28*cond_eff)*'By group'!AH$23*prop_sw_use)*(1-Population!$DG198*circ_eff)</f>
        <v>1.0700639298362633E-3</v>
      </c>
      <c r="I198" s="191">
        <f>((1-(1-prop_idu_part)*SUMPRODUCT(Population!$BB198:$BN198,'By group'!$BB$27:$BN$27)*(1-prop_idu_male)/SUMPRODUCT(Population!$B198:$N198,'By group'!$B$27:$N$27))*Probability!V198*'By group'!$B$24*'By group'!V$23+(1-prop_idu_part)*SUMPRODUCT(Population!$BB198:$BN198,'By group'!$BB$27:$BN$27)*(1-prop_idu_male)/SUMPRODUCT(Population!$B198:$N198,'By group'!$B$27:$N$27)*Probability!BI198*'By group'!$B$24*'By group'!BI$23+Probability!AI198*Population!$DE198*(1-'By group'!AI$28*cond_eff)*'By group'!AI$23*prop_sw_use)*(1-Population!$DG198*circ_eff)</f>
        <v>0</v>
      </c>
      <c r="J198" s="191">
        <f>((1-(1-prop_idu_part)*SUMPRODUCT(Population!$BB198:$BN198,'By group'!$BB$27:$BN$27)*(1-prop_idu_male)/SUMPRODUCT(Population!$B198:$N198,'By group'!$B$27:$N$27))*Probability!W198*'By group'!$B$24*'By group'!W$23+(1-prop_idu_part)*SUMPRODUCT(Population!$BB198:$BN198,'By group'!$BB$27:$BN$27)*(1-prop_idu_male)/SUMPRODUCT(Population!$B198:$N198,'By group'!$B$27:$N$27)*Probability!BJ198*'By group'!$B$24*'By group'!BJ$23+Probability!AJ198*Population!$DE198*(1-'By group'!AJ$28*cond_eff)*'By group'!AJ$23*prop_sw_use)*(1-Population!$DG198*circ_eff)</f>
        <v>0</v>
      </c>
      <c r="K198" s="191">
        <f>((1-(1-prop_idu_part)*SUMPRODUCT(Population!$BB198:$BN198,'By group'!$BB$27:$BN$27)*(1-prop_idu_male)/SUMPRODUCT(Population!$B198:$N198,'By group'!$B$27:$N$27))*Probability!X198*'By group'!$B$24*'By group'!X$23+(1-prop_idu_part)*SUMPRODUCT(Population!$BB198:$BN198,'By group'!$BB$27:$BN$27)*(1-prop_idu_male)/SUMPRODUCT(Population!$B198:$N198,'By group'!$B$27:$N$27)*Probability!BK198*'By group'!$B$24*'By group'!BK$23+Probability!AK198*Population!$DE198*(1-'By group'!AK$28*cond_eff)*'By group'!AK$23*prop_sw_use)*(1-Population!$DG198*circ_eff)</f>
        <v>0</v>
      </c>
      <c r="L198" s="191">
        <f>((1-(1-prop_idu_part)*SUMPRODUCT(Population!$BB198:$BN198,'By group'!$BB$27:$BN$27)*(1-prop_idu_male)/SUMPRODUCT(Population!$B198:$N198,'By group'!$B$27:$N$27))*Probability!Y198*'By group'!$B$24*'By group'!Y$23+(1-prop_idu_part)*SUMPRODUCT(Population!$BB198:$BN198,'By group'!$BB$27:$BN$27)*(1-prop_idu_male)/SUMPRODUCT(Population!$B198:$N198,'By group'!$B$27:$N$27)*Probability!BL198*'By group'!$B$24*'By group'!BL$23+Probability!AL198*Population!$DE198*(1-'By group'!AL$28*cond_eff)*'By group'!AL$23*prop_sw_use)*(1-Population!$DG198*circ_eff)</f>
        <v>3.586124389847342E-5</v>
      </c>
      <c r="M198" s="191">
        <f>((1-(1-prop_idu_part)*SUMPRODUCT(Population!$BB198:$BN198,'By group'!$BB$27:$BN$27)*(1-prop_idu_male)/SUMPRODUCT(Population!$B198:$N198,'By group'!$B$27:$N$27))*Probability!Z198*'By group'!$B$24*'By group'!Z$23+(1-prop_idu_part)*SUMPRODUCT(Population!$BB198:$BN198,'By group'!$BB$27:$BN$27)*(1-prop_idu_male)/SUMPRODUCT(Population!$B198:$N198,'By group'!$B$27:$N$27)*Probability!BM198*'By group'!$B$24*'By group'!BM$23+Probability!AM198*Population!$DE198*(1-'By group'!AM$28*cond_eff)*'By group'!AM$23*prop_sw_use)*(1-Population!$DG198*circ_eff)</f>
        <v>5.593944261836095E-5</v>
      </c>
      <c r="N198" s="191">
        <f>((1-(1-prop_idu_part)*SUMPRODUCT(Population!$BB198:$BN198,'By group'!$BB$27:$BN$27)*(1-prop_idu_male)/SUMPRODUCT(Population!$B198:$N198,'By group'!$B$27:$N$27))*Probability!AA198*'By group'!$B$24*'By group'!AA$23+(1-prop_idu_part)*SUMPRODUCT(Population!$BB198:$BN198,'By group'!$BB$27:$BN$27)*(1-prop_idu_male)/SUMPRODUCT(Population!$B198:$N198,'By group'!$B$27:$N$27)*Probability!BN198*'By group'!$B$24*'By group'!BN$23+Probability!AN198*Population!$DE198*(1-'By group'!AN$28*cond_eff)*'By group'!AN$23*prop_sw_use)*(1-Population!$DG198*circ_eff)</f>
        <v>4.4944137864725497E-5</v>
      </c>
      <c r="O198" s="190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group'!$BB$27:$BN$27)*prop_idu_male))*Probability!B198*Population!$DC198*(1-'By group'!O$28*'By group'!O$29)*'By group'!B$23+(1-prop_idu_part)*SUMPRODUCT(Population!$BB198:$BN198,'By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group'!$BB$27:$BN$27)*prop_idu_male)*Probability!BB198*Population!$DD198*(1-'By group'!BB$28*'By group'!BB$29)*'By group'!BB$23</f>
        <v>0</v>
      </c>
      <c r="P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group'!$BB$27:$BN$27)*prop_idu_male))*Probability!C198*Population!$DC198*(1-'By group'!P$28*'By group'!P$29)*'By group'!C$23+(1-prop_idu_part)*SUMPRODUCT(Population!$BB198:$BN198,'By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group'!$BB$27:$BN$27)*prop_idu_male)*Probability!BC198*Population!$DD198*(1-'By group'!BC$28*'By group'!BC$29)*'By group'!BC$23</f>
        <v>1.0727949611230114E-3</v>
      </c>
      <c r="Q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group'!$BB$27:$BN$27)*prop_idu_male))*Probability!D198*Population!$DC198*(1-'By group'!Q$28*'By group'!Q$29)*'By group'!D$23+(1-prop_idu_part)*SUMPRODUCT(Population!$BB198:$BN198,'By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group'!$BB$27:$BN$27)*prop_idu_male)*Probability!BD198*Population!$DD198*(1-'By group'!BD$28*'By group'!BD$29)*'By group'!BD$23</f>
        <v>1.5645701875329106E-3</v>
      </c>
      <c r="R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group'!$BB$27:$BN$27)*prop_idu_male))*Probability!E198*Population!$DC198*(1-'By group'!R$28*'By group'!R$29)*'By group'!E$23+(1-prop_idu_part)*SUMPRODUCT(Population!$BB198:$BN198,'By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group'!$BB$27:$BN$27)*prop_idu_male)*Probability!BE198*Population!$DD198*(1-'By group'!BE$28*'By group'!BE$29)*'By group'!BE$23</f>
        <v>1.8120298729322219E-3</v>
      </c>
      <c r="S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group'!$BB$27:$BN$27)*prop_idu_male))*Probability!F198*Population!$DC198*(1-'By group'!S$28*'By group'!S$29)*'By group'!F$23+(1-prop_idu_part)*SUMPRODUCT(Population!$BB198:$BN198,'By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group'!$BB$27:$BN$27)*prop_idu_male)*Probability!BF198*Population!$DD198*(1-'By group'!BF$28*'By group'!BF$29)*'By group'!BF$23</f>
        <v>9.633701772032439E-4</v>
      </c>
      <c r="T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group'!$BB$27:$BN$27)*prop_idu_male))*Probability!G198*Population!$DC198*(1-'By group'!T$28*'By group'!T$29)*'By group'!G$23+(1-prop_idu_part)*SUMPRODUCT(Population!$BB198:$BN198,'By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group'!$BB$27:$BN$27)*prop_idu_male)*Probability!BG198*Population!$DD198*(1-'By group'!BG$28*'By group'!BG$29)*'By group'!BG$23</f>
        <v>5.7786913448760026E-4</v>
      </c>
      <c r="U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group'!$BB$27:$BN$27)*prop_idu_male))*Probability!H198*Population!$DC198*(1-'By group'!U$28*'By group'!U$29)*'By group'!H$23+(1-prop_idu_part)*SUMPRODUCT(Population!$BB198:$BN198,'By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group'!$BB$27:$BN$27)*prop_idu_male)*Probability!BH198*Population!$DD198*(1-'By group'!BH$28*'By group'!BH$29)*'By group'!BH$23</f>
        <v>4.8627273737140899E-4</v>
      </c>
      <c r="V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group'!$BB$27:$BN$27)*prop_idu_male))*Probability!I198*Population!$DC198*(1-'By group'!V$28*'By group'!V$29)*'By group'!I$23+(1-prop_idu_part)*SUMPRODUCT(Population!$BB198:$BN198,'By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group'!$BB$27:$BN$27)*prop_idu_male)*Probability!BI198*Population!$DD198*(1-'By group'!BI$28*'By group'!BI$29)*'By group'!BI$23</f>
        <v>0</v>
      </c>
      <c r="W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group'!$BB$27:$BN$27)*prop_idu_male))*Probability!J198*Population!$DC198*(1-'By group'!W$28*'By group'!W$29)*'By group'!J$23+(1-prop_idu_part)*SUMPRODUCT(Population!$BB198:$BN198,'By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group'!$BB$27:$BN$27)*prop_idu_male)*Probability!BJ198*Population!$DD198*(1-'By group'!BJ$28*'By group'!BJ$29)*'By group'!BJ$23</f>
        <v>0</v>
      </c>
      <c r="X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group'!$BB$27:$BN$27)*prop_idu_male))*Probability!K198*Population!$DC198*(1-'By group'!X$28*'By group'!X$29)*'By group'!K$23+(1-prop_idu_part)*SUMPRODUCT(Population!$BB198:$BN198,'By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group'!$BB$27:$BN$27)*prop_idu_male)*Probability!BK198*Population!$DD198*(1-'By group'!BK$28*'By group'!BK$29)*'By group'!BK$23</f>
        <v>0</v>
      </c>
      <c r="Y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group'!$BB$27:$BN$27)*prop_idu_male))*Probability!L198*Population!$DC198*(1-'By group'!Y$28*'By group'!Y$29)*'By group'!L$23+(1-prop_idu_part)*SUMPRODUCT(Population!$BB198:$BN198,'By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group'!$BB$27:$BN$27)*prop_idu_male)*Probability!BL198*Population!$DD198*(1-'By group'!BL$28*'By group'!BL$29)*'By group'!BL$23</f>
        <v>1.62902506225186E-5</v>
      </c>
      <c r="Z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group'!$BB$27:$BN$27)*prop_idu_male))*Probability!M198*Population!$DC198*(1-'By group'!Z$28*'By group'!Z$29)*'By group'!M$23+(1-prop_idu_part)*SUMPRODUCT(Population!$BB198:$BN198,'By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group'!$BB$27:$BN$27)*prop_idu_male)*Probability!BM198*Population!$DD198*(1-'By group'!BM$28*'By group'!BM$29)*'By group'!BM$23</f>
        <v>2.5277811708658244E-5</v>
      </c>
      <c r="AA198" s="191">
        <f>(1-(1-prop_idu_part)*SUMPRODUCT(Population!$BB198:$BN198,'By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group'!$BB$27:$BN$27)*prop_idu_male))*Probability!N198*Population!$DC198*(1-'By group'!AA$28*'By group'!AA$29)*'By group'!N$23+(1-prop_idu_part)*SUMPRODUCT(Population!$BB198:$BN198,'By group'!$BB$27:$BN$27)*prop_idu_male/(SUMPRODUCT(Population!$B198:$N198,'By group'!$B$27:$N$27)-(1-prop_idu_part)*SUMPRODUCT(Population!$BB198:$BN198,'By group'!$BB$27:$BN$27)*(1-prop_idu_male)+(1-prop_idu_part)*SUMPRODUCT(Population!$BB198:$BN198,'By group'!$BB$27:$BN$27)*prop_idu_male)*Probability!BN198*Population!$DD198*(1-'By group'!BN$28*'By group'!BN$29)*'By group'!BN$23</f>
        <v>2.0183638128272906E-5</v>
      </c>
      <c r="AB198" s="229">
        <f>Probability!B198*'By group'!$AB$24*'By group'!B$23</f>
        <v>0</v>
      </c>
      <c r="AC198" s="229">
        <f>Probability!C198*'By group'!$AB$24*'By group'!C$23</f>
        <v>5.0194662045525709E-2</v>
      </c>
      <c r="AD198" s="229">
        <f>Probability!D198*'By group'!$AB$24*'By group'!D$23</f>
        <v>7.3206258830447679E-2</v>
      </c>
      <c r="AE198" s="229">
        <f>Probability!E198*'By group'!$AB$24*'By group'!E$23</f>
        <v>8.4788045020311037E-2</v>
      </c>
      <c r="AF198" s="229">
        <f>Probability!F198*'By group'!$AB$24*'By group'!F$23</f>
        <v>4.5078973928523967E-2</v>
      </c>
      <c r="AG198" s="229">
        <f>Probability!G198*'By group'!$AB$24*'By group'!G$23</f>
        <v>2.7040719383584235E-2</v>
      </c>
      <c r="AH198" s="229">
        <f>Probability!H198*'By group'!$AB$24*'By group'!H$23</f>
        <v>2.2755253229965217E-2</v>
      </c>
      <c r="AI198" s="229">
        <f>Probability!I198*'By group'!$AB$24*'By group'!I$23</f>
        <v>0</v>
      </c>
      <c r="AJ198" s="229">
        <f>Probability!J198*'By group'!$AB$24*'By group'!J$23</f>
        <v>0</v>
      </c>
      <c r="AK198" s="229">
        <f>Probability!K198*'By group'!$AB$24*'By group'!K$23</f>
        <v>0</v>
      </c>
      <c r="AL198" s="229">
        <f>Probability!L198*'By group'!$AB$24*'By group'!L$23</f>
        <v>7.6230803062362598E-4</v>
      </c>
      <c r="AM198" s="229">
        <f>Probability!M198*'By group'!$AB$24*'By group'!M$23</f>
        <v>1.1829214582611846E-3</v>
      </c>
      <c r="AN198" s="229">
        <f>Probability!N198*'By group'!$AB$24*'By group'!N$23</f>
        <v>9.4456190139930471E-4</v>
      </c>
      <c r="AO198" s="40">
        <f>Probability!AO198*'By group'!$AO$24*'By group'!AO$23</f>
        <v>0</v>
      </c>
      <c r="AP198" s="42">
        <f>Probability!AP198*'By group'!$AO$24*'By group'!AP$23</f>
        <v>6.9279294638094919E-3</v>
      </c>
      <c r="AQ198" s="42">
        <f>Probability!AQ198*'By group'!$AO$24*'By group'!AQ$23</f>
        <v>1.0104759425418624E-2</v>
      </c>
      <c r="AR198" s="42">
        <f>Probability!AR198*'By group'!$AO$24*'By group'!AR$23</f>
        <v>1.1704210157812374E-2</v>
      </c>
      <c r="AS198" s="42">
        <f>Probability!AS198*'By group'!$AO$24*'By group'!AS$23</f>
        <v>6.2228819266059695E-3</v>
      </c>
      <c r="AT198" s="42">
        <f>Probability!AT198*'By group'!$AO$24*'By group'!AT$23</f>
        <v>3.7327729338365516E-3</v>
      </c>
      <c r="AU198" s="42">
        <f>Probability!AU198*'By group'!$AO$24*'By group'!AU$23</f>
        <v>3.1408837616590767E-3</v>
      </c>
      <c r="AV198" s="42">
        <f>Probability!AV198*'By group'!$AO$24*'By group'!AV$23</f>
        <v>0</v>
      </c>
      <c r="AW198" s="42">
        <f>Probability!AW198*'By group'!$AO$24*'By group'!AW$23</f>
        <v>0</v>
      </c>
      <c r="AX198" s="42">
        <f>Probability!AX198*'By group'!$AO$24*'By group'!AX$23</f>
        <v>0</v>
      </c>
      <c r="AY198" s="42">
        <f>Probability!AY198*'By group'!$AO$24*'By group'!AY$23</f>
        <v>1.0522096365153312E-4</v>
      </c>
      <c r="AZ198" s="42">
        <f>Probability!AZ198*'By group'!$AO$24*'By group'!AZ$23</f>
        <v>1.6324416816271484E-4</v>
      </c>
      <c r="BA198" s="43">
        <f>Probability!BA198*'By group'!$AO$24*'By group'!BA$23</f>
        <v>1.3028296363517863E-4</v>
      </c>
      <c r="BB198" s="191">
        <f>prop_idu_part*Probability!BB198*'By group'!$BB$24*'By group'!BB$23+Probability!BB198*'By group'!$BB$30*'By group'!BB$31</f>
        <v>0</v>
      </c>
      <c r="BC198" s="191">
        <f>prop_idu_part*Probability!BC198*'By group'!$BB$24*'By group'!BC$23+Probability!BC198*'By group'!$BB$30*'By group'!BC$31</f>
        <v>5.8638205743707969E-2</v>
      </c>
      <c r="BD198" s="191">
        <f>prop_idu_part*Probability!BD198*'By group'!$BB$24*'By group'!BD$23+Probability!BD198*'By group'!$BB$30*'By group'!BD$31</f>
        <v>0.13716353836755127</v>
      </c>
      <c r="BE198" s="191">
        <f>prop_idu_part*Probability!BE198*'By group'!$BB$24*'By group'!BE$23+Probability!BE198*'By group'!$BB$30*'By group'!BE$31</f>
        <v>0.13421243019002635</v>
      </c>
      <c r="BF198" s="191">
        <f>prop_idu_part*Probability!BF198*'By group'!$BB$24*'By group'!BF$23+Probability!BF198*'By group'!$BB$30*'By group'!BF$31</f>
        <v>4.3876177327572229E-2</v>
      </c>
      <c r="BG198" s="191">
        <f>prop_idu_part*Probability!BG198*'By group'!$BB$24*'By group'!BG$23+Probability!BG198*'By group'!$BB$30*'By group'!BG$31</f>
        <v>1.3400276460639651E-2</v>
      </c>
      <c r="BH198" s="191">
        <f>prop_idu_part*Probability!BH198*'By group'!$BB$24*'By group'!BH$23+Probability!BH198*'By group'!$BB$30*'By group'!BH$31</f>
        <v>1.0512303015653222E-2</v>
      </c>
      <c r="BI198" s="191">
        <f>prop_idu_part*Probability!BI198*'By group'!$BB$24*'By group'!BI$23+Probability!BI198*'By group'!$BB$30*'By group'!BI$31</f>
        <v>0</v>
      </c>
      <c r="BJ198" s="191">
        <f>prop_idu_part*Probability!BJ198*'By group'!$BB$24*'By group'!BJ$23+Probability!BJ198*'By group'!$BB$30*'By group'!BJ$31</f>
        <v>0</v>
      </c>
      <c r="BK198" s="191">
        <f>prop_idu_part*Probability!BK198*'By group'!$BB$24*'By group'!BK$23+Probability!BK198*'By group'!$BB$30*'By group'!BK$31</f>
        <v>0</v>
      </c>
      <c r="BL198" s="191">
        <f>prop_idu_part*Probability!BL198*'By group'!$BB$24*'By group'!BL$23+Probability!BL198*'By group'!$BB$30*'By group'!BL$31</f>
        <v>4.7689170479348906E-3</v>
      </c>
      <c r="BM198" s="191">
        <f>prop_idu_part*Probability!BM198*'By group'!$BB$24*'By group'!BM$23+Probability!BM198*'By group'!$BB$30*'By group'!BM$31</f>
        <v>2.3845197127304227E-3</v>
      </c>
      <c r="BN198" s="192">
        <f>prop_idu_part*Probability!BN198*'By group'!$BB$24*'By group'!BN$23+Probability!BN198*'By group'!$BB$30*'By group'!BN$31</f>
        <v>1.7355091888066779E-3</v>
      </c>
    </row>
    <row r="199" spans="1:66" x14ac:dyDescent="0.25">
      <c r="A199">
        <f t="shared" si="3"/>
        <v>97.5</v>
      </c>
      <c r="B199" s="190">
        <f>((1-(1-prop_idu_part)*SUMPRODUCT(Population!$BB199:$BN199,'By group'!$BB$27:$BN$27)*(1-prop_idu_male)/SUMPRODUCT(Population!$B199:$N199,'By group'!$B$27:$N$27))*Probability!O199*'By group'!$B$24*'By group'!O$23+(1-prop_idu_part)*SUMPRODUCT(Population!$BB199:$BN199,'By group'!$BB$27:$BN$27)*(1-prop_idu_male)/SUMPRODUCT(Population!$B199:$N199,'By group'!$B$27:$N$27)*Probability!BB199*'By group'!$B$24*'By group'!BB$23+Probability!AB199*Population!$DE199*(1-'By group'!AB$28*cond_eff)*'By group'!AB$23*prop_sw_use)*(1-Population!$DG199*circ_eff)</f>
        <v>0</v>
      </c>
      <c r="C199" s="191">
        <f>((1-(1-prop_idu_part)*SUMPRODUCT(Population!$BB199:$BN199,'By group'!$BB$27:$BN$27)*(1-prop_idu_male)/SUMPRODUCT(Population!$B199:$N199,'By group'!$B$27:$N$27))*Probability!P199*'By group'!$B$24*'By group'!P$23+(1-prop_idu_part)*SUMPRODUCT(Population!$BB199:$BN199,'By group'!$BB$27:$BN$27)*(1-prop_idu_male)/SUMPRODUCT(Population!$B199:$N199,'By group'!$B$27:$N$27)*Probability!BC199*'By group'!$B$24*'By group'!BC$23+Probability!AC199*Population!$DE199*(1-'By group'!AC$28*cond_eff)*'By group'!AC$23*prop_sw_use)*(1-Population!$DG199*circ_eff)</f>
        <v>2.3164897735515606E-3</v>
      </c>
      <c r="D199" s="191">
        <f>((1-(1-prop_idu_part)*SUMPRODUCT(Population!$BB199:$BN199,'By group'!$BB$27:$BN$27)*(1-prop_idu_male)/SUMPRODUCT(Population!$B199:$N199,'By group'!$B$27:$N$27))*Probability!Q199*'By group'!$B$24*'By group'!Q$23+(1-prop_idu_part)*SUMPRODUCT(Population!$BB199:$BN199,'By group'!$BB$27:$BN$27)*(1-prop_idu_male)/SUMPRODUCT(Population!$B199:$N199,'By group'!$B$27:$N$27)*Probability!BD199*'By group'!$B$24*'By group'!BD$23+Probability!AD199*Population!$DE199*(1-'By group'!AD$28*cond_eff)*'By group'!AD$23*prop_sw_use)*(1-Population!$DG199*circ_eff)</f>
        <v>3.3897702410209695E-3</v>
      </c>
      <c r="E199" s="191">
        <f>((1-(1-prop_idu_part)*SUMPRODUCT(Population!$BB199:$BN199,'By group'!$BB$27:$BN$27)*(1-prop_idu_male)/SUMPRODUCT(Population!$B199:$N199,'By group'!$B$27:$N$27))*Probability!R199*'By group'!$B$24*'By group'!R$23+(1-prop_idu_part)*SUMPRODUCT(Population!$BB199:$BN199,'By group'!$BB$27:$BN$27)*(1-prop_idu_male)/SUMPRODUCT(Population!$B199:$N199,'By group'!$B$27:$N$27)*Probability!BE199*'By group'!$B$24*'By group'!BE$23+Probability!AE199*Population!$DE199*(1-'By group'!AE$28*cond_eff)*'By group'!AE$23*prop_sw_use)*(1-Population!$DG199*circ_eff)</f>
        <v>3.9444966759297571E-3</v>
      </c>
      <c r="F199" s="191">
        <f>((1-(1-prop_idu_part)*SUMPRODUCT(Population!$BB199:$BN199,'By group'!$BB$27:$BN$27)*(1-prop_idu_male)/SUMPRODUCT(Population!$B199:$N199,'By group'!$B$27:$N$27))*Probability!S199*'By group'!$B$24*'By group'!S$23+(1-prop_idu_part)*SUMPRODUCT(Population!$BB199:$BN199,'By group'!$BB$27:$BN$27)*(1-prop_idu_male)/SUMPRODUCT(Population!$B199:$N199,'By group'!$B$27:$N$27)*Probability!BF199*'By group'!$B$24*'By group'!BF$23+Probability!AF199*Population!$DE199*(1-'By group'!AF$28*cond_eff)*'By group'!AF$23*prop_sw_use)*(1-Population!$DG199*circ_eff)</f>
        <v>2.1046702085233794E-3</v>
      </c>
      <c r="G199" s="191">
        <f>((1-(1-prop_idu_part)*SUMPRODUCT(Population!$BB199:$BN199,'By group'!$BB$27:$BN$27)*(1-prop_idu_male)/SUMPRODUCT(Population!$B199:$N199,'By group'!$B$27:$N$27))*Probability!T199*'By group'!$B$24*'By group'!T$23+(1-prop_idu_part)*SUMPRODUCT(Population!$BB199:$BN199,'By group'!$BB$27:$BN$27)*(1-prop_idu_male)/SUMPRODUCT(Population!$B199:$N199,'By group'!$B$27:$N$27)*Probability!BG199*'By group'!$B$24*'By group'!BG$23+Probability!AG199*Population!$DE199*(1-'By group'!AG$28*cond_eff)*'By group'!AG$23*prop_sw_use)*(1-Population!$DG199*circ_eff)</f>
        <v>1.26576890183652E-3</v>
      </c>
      <c r="H199" s="191">
        <f>((1-(1-prop_idu_part)*SUMPRODUCT(Population!$BB199:$BN199,'By group'!$BB$27:$BN$27)*(1-prop_idu_male)/SUMPRODUCT(Population!$B199:$N199,'By group'!$B$27:$N$27))*Probability!U199*'By group'!$B$24*'By group'!U$23+(1-prop_idu_part)*SUMPRODUCT(Population!$BB199:$BN199,'By group'!$BB$27:$BN$27)*(1-prop_idu_male)/SUMPRODUCT(Population!$B199:$N199,'By group'!$B$27:$N$27)*Probability!BH199*'By group'!$B$24*'By group'!BH$23+Probability!AH199*Population!$DE199*(1-'By group'!AH$28*cond_eff)*'By group'!AH$23*prop_sw_use)*(1-Population!$DG199*circ_eff)</f>
        <v>1.0700735942590503E-3</v>
      </c>
      <c r="I199" s="191">
        <f>((1-(1-prop_idu_part)*SUMPRODUCT(Population!$BB199:$BN199,'By group'!$BB$27:$BN$27)*(1-prop_idu_male)/SUMPRODUCT(Population!$B199:$N199,'By group'!$B$27:$N$27))*Probability!V199*'By group'!$B$24*'By group'!V$23+(1-prop_idu_part)*SUMPRODUCT(Population!$BB199:$BN199,'By group'!$BB$27:$BN$27)*(1-prop_idu_male)/SUMPRODUCT(Population!$B199:$N199,'By group'!$B$27:$N$27)*Probability!BI199*'By group'!$B$24*'By group'!BI$23+Probability!AI199*Population!$DE199*(1-'By group'!AI$28*cond_eff)*'By group'!AI$23*prop_sw_use)*(1-Population!$DG199*circ_eff)</f>
        <v>0</v>
      </c>
      <c r="J199" s="191">
        <f>((1-(1-prop_idu_part)*SUMPRODUCT(Population!$BB199:$BN199,'By group'!$BB$27:$BN$27)*(1-prop_idu_male)/SUMPRODUCT(Population!$B199:$N199,'By group'!$B$27:$N$27))*Probability!W199*'By group'!$B$24*'By group'!W$23+(1-prop_idu_part)*SUMPRODUCT(Population!$BB199:$BN199,'By group'!$BB$27:$BN$27)*(1-prop_idu_male)/SUMPRODUCT(Population!$B199:$N199,'By group'!$B$27:$N$27)*Probability!BJ199*'By group'!$B$24*'By group'!BJ$23+Probability!AJ199*Population!$DE199*(1-'By group'!AJ$28*cond_eff)*'By group'!AJ$23*prop_sw_use)*(1-Population!$DG199*circ_eff)</f>
        <v>0</v>
      </c>
      <c r="K199" s="191">
        <f>((1-(1-prop_idu_part)*SUMPRODUCT(Population!$BB199:$BN199,'By group'!$BB$27:$BN$27)*(1-prop_idu_male)/SUMPRODUCT(Population!$B199:$N199,'By group'!$B$27:$N$27))*Probability!X199*'By group'!$B$24*'By group'!X$23+(1-prop_idu_part)*SUMPRODUCT(Population!$BB199:$BN199,'By group'!$BB$27:$BN$27)*(1-prop_idu_male)/SUMPRODUCT(Population!$B199:$N199,'By group'!$B$27:$N$27)*Probability!BK199*'By group'!$B$24*'By group'!BK$23+Probability!AK199*Population!$DE199*(1-'By group'!AK$28*cond_eff)*'By group'!AK$23*prop_sw_use)*(1-Population!$DG199*circ_eff)</f>
        <v>0</v>
      </c>
      <c r="L199" s="191">
        <f>((1-(1-prop_idu_part)*SUMPRODUCT(Population!$BB199:$BN199,'By group'!$BB$27:$BN$27)*(1-prop_idu_male)/SUMPRODUCT(Population!$B199:$N199,'By group'!$B$27:$N$27))*Probability!Y199*'By group'!$B$24*'By group'!Y$23+(1-prop_idu_part)*SUMPRODUCT(Population!$BB199:$BN199,'By group'!$BB$27:$BN$27)*(1-prop_idu_male)/SUMPRODUCT(Population!$B199:$N199,'By group'!$B$27:$N$27)*Probability!BL199*'By group'!$B$24*'By group'!BL$23+Probability!AL199*Population!$DE199*(1-'By group'!AL$28*cond_eff)*'By group'!AL$23*prop_sw_use)*(1-Population!$DG199*circ_eff)</f>
        <v>3.5861572078734185E-5</v>
      </c>
      <c r="M199" s="191">
        <f>((1-(1-prop_idu_part)*SUMPRODUCT(Population!$BB199:$BN199,'By group'!$BB$27:$BN$27)*(1-prop_idu_male)/SUMPRODUCT(Population!$B199:$N199,'By group'!$B$27:$N$27))*Probability!Z199*'By group'!$B$24*'By group'!Z$23+(1-prop_idu_part)*SUMPRODUCT(Population!$BB199:$BN199,'By group'!$BB$27:$BN$27)*(1-prop_idu_male)/SUMPRODUCT(Population!$B199:$N199,'By group'!$B$27:$N$27)*Probability!BM199*'By group'!$B$24*'By group'!BM$23+Probability!AM199*Population!$DE199*(1-'By group'!AM$28*cond_eff)*'By group'!AM$23*prop_sw_use)*(1-Population!$DG199*circ_eff)</f>
        <v>5.5940090139568312E-5</v>
      </c>
      <c r="N199" s="191">
        <f>((1-(1-prop_idu_part)*SUMPRODUCT(Population!$BB199:$BN199,'By group'!$BB$27:$BN$27)*(1-prop_idu_male)/SUMPRODUCT(Population!$B199:$N199,'By group'!$B$27:$N$27))*Probability!AA199*'By group'!$B$24*'By group'!AA$23+(1-prop_idu_part)*SUMPRODUCT(Population!$BB199:$BN199,'By group'!$BB$27:$BN$27)*(1-prop_idu_male)/SUMPRODUCT(Population!$B199:$N199,'By group'!$B$27:$N$27)*Probability!BN199*'By group'!$B$24*'By group'!BN$23+Probability!AN199*Population!$DE199*(1-'By group'!AN$28*cond_eff)*'By group'!AN$23*prop_sw_use)*(1-Population!$DG199*circ_eff)</f>
        <v>4.4944829140603488E-5</v>
      </c>
      <c r="O199" s="190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group'!$BB$27:$BN$27)*prop_idu_male))*Probability!B199*Population!$DC199*(1-'By group'!O$28*'By group'!O$29)*'By group'!B$23+(1-prop_idu_part)*SUMPRODUCT(Population!$BB199:$BN199,'By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group'!$BB$27:$BN$27)*prop_idu_male)*Probability!BB199*Population!$DD199*(1-'By group'!BB$28*'By group'!BB$29)*'By group'!BB$23</f>
        <v>0</v>
      </c>
      <c r="P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group'!$BB$27:$BN$27)*prop_idu_male))*Probability!C199*Population!$DC199*(1-'By group'!P$28*'By group'!P$29)*'By group'!C$23+(1-prop_idu_part)*SUMPRODUCT(Population!$BB199:$BN199,'By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group'!$BB$27:$BN$27)*prop_idu_male)*Probability!BC199*Population!$DD199*(1-'By group'!BC$28*'By group'!BC$29)*'By group'!BC$23</f>
        <v>1.0727987916965651E-3</v>
      </c>
      <c r="Q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group'!$BB$27:$BN$27)*prop_idu_male))*Probability!D199*Population!$DC199*(1-'By group'!Q$28*'By group'!Q$29)*'By group'!D$23+(1-prop_idu_part)*SUMPRODUCT(Population!$BB199:$BN199,'By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group'!$BB$27:$BN$27)*prop_idu_male)*Probability!BD199*Population!$DD199*(1-'By group'!BD$28*'By group'!BD$29)*'By group'!BD$23</f>
        <v>1.5645770055849626E-3</v>
      </c>
      <c r="R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group'!$BB$27:$BN$27)*prop_idu_male))*Probability!E199*Population!$DC199*(1-'By group'!R$28*'By group'!R$29)*'By group'!E$23+(1-prop_idu_part)*SUMPRODUCT(Population!$BB199:$BN199,'By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group'!$BB$27:$BN$27)*prop_idu_male)*Probability!BE199*Population!$DD199*(1-'By group'!BE$28*'By group'!BE$29)*'By group'!BE$23</f>
        <v>1.8120400942919068E-3</v>
      </c>
      <c r="S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group'!$BB$27:$BN$27)*prop_idu_male))*Probability!F199*Population!$DC199*(1-'By group'!S$28*'By group'!S$29)*'By group'!F$23+(1-prop_idu_part)*SUMPRODUCT(Population!$BB199:$BN199,'By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group'!$BB$27:$BN$27)*prop_idu_male)*Probability!BF199*Population!$DD199*(1-'By group'!BF$28*'By group'!BF$29)*'By group'!BF$23</f>
        <v>9.6337668606101187E-4</v>
      </c>
      <c r="T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group'!$BB$27:$BN$27)*prop_idu_male))*Probability!G199*Population!$DC199*(1-'By group'!T$28*'By group'!T$29)*'By group'!G$23+(1-prop_idu_part)*SUMPRODUCT(Population!$BB199:$BN199,'By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group'!$BB$27:$BN$27)*prop_idu_male)*Probability!BG199*Population!$DD199*(1-'By group'!BG$28*'By group'!BG$29)*'By group'!BG$23</f>
        <v>5.7787357039849722E-4</v>
      </c>
      <c r="U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group'!$BB$27:$BN$27)*prop_idu_male))*Probability!H199*Population!$DC199*(1-'By group'!U$28*'By group'!U$29)*'By group'!H$23+(1-prop_idu_part)*SUMPRODUCT(Population!$BB199:$BN199,'By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group'!$BB$27:$BN$27)*prop_idu_male)*Probability!BH199*Population!$DD199*(1-'By group'!BH$28*'By group'!BH$29)*'By group'!BH$23</f>
        <v>4.8627741728216511E-4</v>
      </c>
      <c r="V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group'!$BB$27:$BN$27)*prop_idu_male))*Probability!I199*Population!$DC199*(1-'By group'!V$28*'By group'!V$29)*'By group'!I$23+(1-prop_idu_part)*SUMPRODUCT(Population!$BB199:$BN199,'By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group'!$BB$27:$BN$27)*prop_idu_male)*Probability!BI199*Population!$DD199*(1-'By group'!BI$28*'By group'!BI$29)*'By group'!BI$23</f>
        <v>0</v>
      </c>
      <c r="W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group'!$BB$27:$BN$27)*prop_idu_male))*Probability!J199*Population!$DC199*(1-'By group'!W$28*'By group'!W$29)*'By group'!J$23+(1-prop_idu_part)*SUMPRODUCT(Population!$BB199:$BN199,'By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group'!$BB$27:$BN$27)*prop_idu_male)*Probability!BJ199*Population!$DD199*(1-'By group'!BJ$28*'By group'!BJ$29)*'By group'!BJ$23</f>
        <v>0</v>
      </c>
      <c r="X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group'!$BB$27:$BN$27)*prop_idu_male))*Probability!K199*Population!$DC199*(1-'By group'!X$28*'By group'!X$29)*'By group'!K$23+(1-prop_idu_part)*SUMPRODUCT(Population!$BB199:$BN199,'By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group'!$BB$27:$BN$27)*prop_idu_male)*Probability!BK199*Population!$DD199*(1-'By group'!BK$28*'By group'!BK$29)*'By group'!BK$23</f>
        <v>0</v>
      </c>
      <c r="Y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group'!$BB$27:$BN$27)*prop_idu_male))*Probability!L199*Population!$DC199*(1-'By group'!Y$28*'By group'!Y$29)*'By group'!L$23+(1-prop_idu_part)*SUMPRODUCT(Population!$BB199:$BN199,'By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group'!$BB$27:$BN$27)*prop_idu_male)*Probability!BL199*Population!$DD199*(1-'By group'!BL$28*'By group'!BL$29)*'By group'!BL$23</f>
        <v>1.6290409608440931E-5</v>
      </c>
      <c r="Z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group'!$BB$27:$BN$27)*prop_idu_male))*Probability!M199*Population!$DC199*(1-'By group'!Z$28*'By group'!Z$29)*'By group'!M$23+(1-prop_idu_part)*SUMPRODUCT(Population!$BB199:$BN199,'By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group'!$BB$27:$BN$27)*prop_idu_male)*Probability!BM199*Population!$DD199*(1-'By group'!BM$28*'By group'!BM$29)*'By group'!BM$23</f>
        <v>2.5278123701647285E-5</v>
      </c>
      <c r="AA199" s="191">
        <f>(1-(1-prop_idu_part)*SUMPRODUCT(Population!$BB199:$BN199,'By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group'!$BB$27:$BN$27)*prop_idu_male))*Probability!N199*Population!$DC199*(1-'By group'!AA$28*'By group'!AA$29)*'By group'!N$23+(1-prop_idu_part)*SUMPRODUCT(Population!$BB199:$BN199,'By group'!$BB$27:$BN$27)*prop_idu_male/(SUMPRODUCT(Population!$B199:$N199,'By group'!$B$27:$N$27)-(1-prop_idu_part)*SUMPRODUCT(Population!$BB199:$BN199,'By group'!$BB$27:$BN$27)*(1-prop_idu_male)+(1-prop_idu_part)*SUMPRODUCT(Population!$BB199:$BN199,'By group'!$BB$27:$BN$27)*prop_idu_male)*Probability!BN199*Population!$DD199*(1-'By group'!BN$28*'By group'!BN$29)*'By group'!BN$23</f>
        <v>2.0183967639845343E-5</v>
      </c>
      <c r="AB199" s="229">
        <f>Probability!B199*'By group'!$AB$24*'By group'!B$23</f>
        <v>0</v>
      </c>
      <c r="AC199" s="229">
        <f>Probability!C199*'By group'!$AB$24*'By group'!C$23</f>
        <v>5.019492493859274E-2</v>
      </c>
      <c r="AD199" s="229">
        <f>Probability!D199*'By group'!$AB$24*'By group'!D$23</f>
        <v>7.3206699879972234E-2</v>
      </c>
      <c r="AE199" s="229">
        <f>Probability!E199*'By group'!$AB$24*'By group'!E$23</f>
        <v>8.478866465475246E-2</v>
      </c>
      <c r="AF199" s="229">
        <f>Probability!F199*'By group'!$AB$24*'By group'!F$23</f>
        <v>4.5079353661769204E-2</v>
      </c>
      <c r="AG199" s="229">
        <f>Probability!G199*'By group'!$AB$24*'By group'!G$23</f>
        <v>2.704097204848192E-2</v>
      </c>
      <c r="AH199" s="229">
        <f>Probability!H199*'By group'!$AB$24*'By group'!H$23</f>
        <v>2.2755510180386573E-2</v>
      </c>
      <c r="AI199" s="229">
        <f>Probability!I199*'By group'!$AB$24*'By group'!I$23</f>
        <v>0</v>
      </c>
      <c r="AJ199" s="229">
        <f>Probability!J199*'By group'!$AB$24*'By group'!J$23</f>
        <v>0</v>
      </c>
      <c r="AK199" s="229">
        <f>Probability!K199*'By group'!$AB$24*'By group'!K$23</f>
        <v>0</v>
      </c>
      <c r="AL199" s="229">
        <f>Probability!L199*'By group'!$AB$24*'By group'!L$23</f>
        <v>7.6231674186924396E-4</v>
      </c>
      <c r="AM199" s="229">
        <f>Probability!M199*'By group'!$AB$24*'By group'!M$23</f>
        <v>1.1829380319703822E-3</v>
      </c>
      <c r="AN199" s="229">
        <f>Probability!N199*'By group'!$AB$24*'By group'!N$23</f>
        <v>9.4457889834160017E-4</v>
      </c>
      <c r="AO199" s="40">
        <f>Probability!AO199*'By group'!$AO$24*'By group'!AO$23</f>
        <v>0</v>
      </c>
      <c r="AP199" s="42">
        <f>Probability!AP199*'By group'!$AO$24*'By group'!AP$23</f>
        <v>6.9285557357104746E-3</v>
      </c>
      <c r="AQ199" s="42">
        <f>Probability!AQ199*'By group'!$AO$24*'By group'!AQ$23</f>
        <v>1.010573170800322E-2</v>
      </c>
      <c r="AR199" s="42">
        <f>Probability!AR199*'By group'!$AO$24*'By group'!AR$23</f>
        <v>1.1705455756700574E-2</v>
      </c>
      <c r="AS199" s="42">
        <f>Probability!AS199*'By group'!$AO$24*'By group'!AS$23</f>
        <v>6.2236026304615484E-3</v>
      </c>
      <c r="AT199" s="42">
        <f>Probability!AT199*'By group'!$AO$24*'By group'!AT$23</f>
        <v>3.7332357064428952E-3</v>
      </c>
      <c r="AU199" s="42">
        <f>Probability!AU199*'By group'!$AO$24*'By group'!AU$23</f>
        <v>3.141330905019848E-3</v>
      </c>
      <c r="AV199" s="42">
        <f>Probability!AV199*'By group'!$AO$24*'By group'!AV$23</f>
        <v>0</v>
      </c>
      <c r="AW199" s="42">
        <f>Probability!AW199*'By group'!$AO$24*'By group'!AW$23</f>
        <v>0</v>
      </c>
      <c r="AX199" s="42">
        <f>Probability!AX199*'By group'!$AO$24*'By group'!AX$23</f>
        <v>0</v>
      </c>
      <c r="AY199" s="42">
        <f>Probability!AY199*'By group'!$AO$24*'By group'!AY$23</f>
        <v>1.0523606696084859E-4</v>
      </c>
      <c r="AZ199" s="42">
        <f>Probability!AZ199*'By group'!$AO$24*'By group'!AZ$23</f>
        <v>1.6327176206076352E-4</v>
      </c>
      <c r="BA199" s="43">
        <f>Probability!BA199*'By group'!$AO$24*'By group'!BA$23</f>
        <v>1.3031044296419442E-4</v>
      </c>
      <c r="BB199" s="191">
        <f>prop_idu_part*Probability!BB199*'By group'!$BB$24*'By group'!BB$23+Probability!BB199*'By group'!$BB$30*'By group'!BB$31</f>
        <v>0</v>
      </c>
      <c r="BC199" s="191">
        <f>prop_idu_part*Probability!BC199*'By group'!$BB$24*'By group'!BC$23+Probability!BC199*'By group'!$BB$30*'By group'!BC$31</f>
        <v>5.8638196913078172E-2</v>
      </c>
      <c r="BD199" s="191">
        <f>prop_idu_part*Probability!BD199*'By group'!$BB$24*'By group'!BD$23+Probability!BD199*'By group'!$BB$30*'By group'!BD$31</f>
        <v>0.13716354763675512</v>
      </c>
      <c r="BE199" s="191">
        <f>prop_idu_part*Probability!BE199*'By group'!$BB$24*'By group'!BE$23+Probability!BE199*'By group'!$BB$30*'By group'!BE$31</f>
        <v>0.13421248786470785</v>
      </c>
      <c r="BF199" s="191">
        <f>prop_idu_part*Probability!BF199*'By group'!$BB$24*'By group'!BF$23+Probability!BF199*'By group'!$BB$30*'By group'!BF$31</f>
        <v>4.3876210488410429E-2</v>
      </c>
      <c r="BG199" s="191">
        <f>prop_idu_part*Probability!BG199*'By group'!$BB$24*'By group'!BG$23+Probability!BG199*'By group'!$BB$30*'By group'!BG$31</f>
        <v>1.3400290205343484E-2</v>
      </c>
      <c r="BH199" s="191">
        <f>prop_idu_part*Probability!BH199*'By group'!$BB$24*'By group'!BH$23+Probability!BH199*'By group'!$BB$30*'By group'!BH$31</f>
        <v>1.0512319719923351E-2</v>
      </c>
      <c r="BI199" s="191">
        <f>prop_idu_part*Probability!BI199*'By group'!$BB$24*'By group'!BI$23+Probability!BI199*'By group'!$BB$30*'By group'!BI$31</f>
        <v>0</v>
      </c>
      <c r="BJ199" s="191">
        <f>prop_idu_part*Probability!BJ199*'By group'!$BB$24*'By group'!BJ$23+Probability!BJ199*'By group'!$BB$30*'By group'!BJ$31</f>
        <v>0</v>
      </c>
      <c r="BK199" s="191">
        <f>prop_idu_part*Probability!BK199*'By group'!$BB$24*'By group'!BK$23+Probability!BK199*'By group'!$BB$30*'By group'!BK$31</f>
        <v>0</v>
      </c>
      <c r="BL199" s="191">
        <f>prop_idu_part*Probability!BL199*'By group'!$BB$24*'By group'!BL$23+Probability!BL199*'By group'!$BB$30*'By group'!BL$31</f>
        <v>4.7689248496638548E-3</v>
      </c>
      <c r="BM199" s="191">
        <f>prop_idu_part*Probability!BM199*'By group'!$BB$24*'By group'!BM$23+Probability!BM199*'By group'!$BB$30*'By group'!BM$31</f>
        <v>2.3845254916713427E-3</v>
      </c>
      <c r="BN199" s="192">
        <f>prop_idu_part*Probability!BN199*'By group'!$BB$24*'By group'!BN$23+Probability!BN199*'By group'!$BB$30*'By group'!BN$31</f>
        <v>1.7355154811866018E-3</v>
      </c>
    </row>
    <row r="200" spans="1:66" x14ac:dyDescent="0.25">
      <c r="A200">
        <f t="shared" si="3"/>
        <v>98</v>
      </c>
      <c r="B200" s="190">
        <f>((1-(1-prop_idu_part)*SUMPRODUCT(Population!$BB200:$BN200,'By group'!$BB$27:$BN$27)*(1-prop_idu_male)/SUMPRODUCT(Population!$B200:$N200,'By group'!$B$27:$N$27))*Probability!O200*'By group'!$B$24*'By group'!O$23+(1-prop_idu_part)*SUMPRODUCT(Population!$BB200:$BN200,'By group'!$BB$27:$BN$27)*(1-prop_idu_male)/SUMPRODUCT(Population!$B200:$N200,'By group'!$B$27:$N$27)*Probability!BB200*'By group'!$B$24*'By group'!BB$23+Probability!AB200*Population!$DE200*(1-'By group'!AB$28*cond_eff)*'By group'!AB$23*prop_sw_use)*(1-Population!$DG200*circ_eff)</f>
        <v>0</v>
      </c>
      <c r="C200" s="191">
        <f>((1-(1-prop_idu_part)*SUMPRODUCT(Population!$BB200:$BN200,'By group'!$BB$27:$BN$27)*(1-prop_idu_male)/SUMPRODUCT(Population!$B200:$N200,'By group'!$B$27:$N$27))*Probability!P200*'By group'!$B$24*'By group'!P$23+(1-prop_idu_part)*SUMPRODUCT(Population!$BB200:$BN200,'By group'!$BB$27:$BN$27)*(1-prop_idu_male)/SUMPRODUCT(Population!$B200:$N200,'By group'!$B$27:$N$27)*Probability!BC200*'By group'!$B$24*'By group'!BC$23+Probability!AC200*Population!$DE200*(1-'By group'!AC$28*cond_eff)*'By group'!AC$23*prop_sw_use)*(1-Population!$DG200*circ_eff)</f>
        <v>2.3164975958587467E-3</v>
      </c>
      <c r="D200" s="191">
        <f>((1-(1-prop_idu_part)*SUMPRODUCT(Population!$BB200:$BN200,'By group'!$BB$27:$BN$27)*(1-prop_idu_male)/SUMPRODUCT(Population!$B200:$N200,'By group'!$B$27:$N$27))*Probability!Q200*'By group'!$B$24*'By group'!Q$23+(1-prop_idu_part)*SUMPRODUCT(Population!$BB200:$BN200,'By group'!$BB$27:$BN$27)*(1-prop_idu_male)/SUMPRODUCT(Population!$B200:$N200,'By group'!$B$27:$N$27)*Probability!BD200*'By group'!$B$24*'By group'!BD$23+Probability!AD200*Population!$DE200*(1-'By group'!AD$28*cond_eff)*'By group'!AD$23*prop_sw_use)*(1-Population!$DG200*circ_eff)</f>
        <v>3.3897839826170905E-3</v>
      </c>
      <c r="E200" s="191">
        <f>((1-(1-prop_idu_part)*SUMPRODUCT(Population!$BB200:$BN200,'By group'!$BB$27:$BN$27)*(1-prop_idu_male)/SUMPRODUCT(Population!$B200:$N200,'By group'!$B$27:$N$27))*Probability!R200*'By group'!$B$24*'By group'!R$23+(1-prop_idu_part)*SUMPRODUCT(Population!$BB200:$BN200,'By group'!$BB$27:$BN$27)*(1-prop_idu_male)/SUMPRODUCT(Population!$B200:$N200,'By group'!$B$27:$N$27)*Probability!BE200*'By group'!$B$24*'By group'!BE$23+Probability!AE200*Population!$DE200*(1-'By group'!AE$28*cond_eff)*'By group'!AE$23*prop_sw_use)*(1-Population!$DG200*circ_eff)</f>
        <v>3.9445170750737994E-3</v>
      </c>
      <c r="F200" s="191">
        <f>((1-(1-prop_idu_part)*SUMPRODUCT(Population!$BB200:$BN200,'By group'!$BB$27:$BN$27)*(1-prop_idu_male)/SUMPRODUCT(Population!$B200:$N200,'By group'!$B$27:$N$27))*Probability!S200*'By group'!$B$24*'By group'!S$23+(1-prop_idu_part)*SUMPRODUCT(Population!$BB200:$BN200,'By group'!$BB$27:$BN$27)*(1-prop_idu_male)/SUMPRODUCT(Population!$B200:$N200,'By group'!$B$27:$N$27)*Probability!BF200*'By group'!$B$24*'By group'!BF$23+Probability!AF200*Population!$DE200*(1-'By group'!AF$28*cond_eff)*'By group'!AF$23*prop_sw_use)*(1-Population!$DG200*circ_eff)</f>
        <v>2.104683157074373E-3</v>
      </c>
      <c r="G200" s="191">
        <f>((1-(1-prop_idu_part)*SUMPRODUCT(Population!$BB200:$BN200,'By group'!$BB$27:$BN$27)*(1-prop_idu_male)/SUMPRODUCT(Population!$B200:$N200,'By group'!$B$27:$N$27))*Probability!T200*'By group'!$B$24*'By group'!T$23+(1-prop_idu_part)*SUMPRODUCT(Population!$BB200:$BN200,'By group'!$BB$27:$BN$27)*(1-prop_idu_male)/SUMPRODUCT(Population!$B200:$N200,'By group'!$B$27:$N$27)*Probability!BG200*'By group'!$B$24*'By group'!BG$23+Probability!AG200*Population!$DE200*(1-'By group'!AG$28*cond_eff)*'By group'!AG$23*prop_sw_use)*(1-Population!$DG200*circ_eff)</f>
        <v>1.2657777243805467E-3</v>
      </c>
      <c r="H200" s="191">
        <f>((1-(1-prop_idu_part)*SUMPRODUCT(Population!$BB200:$BN200,'By group'!$BB$27:$BN$27)*(1-prop_idu_male)/SUMPRODUCT(Population!$B200:$N200,'By group'!$B$27:$N$27))*Probability!U200*'By group'!$B$24*'By group'!U$23+(1-prop_idu_part)*SUMPRODUCT(Population!$BB200:$BN200,'By group'!$BB$27:$BN$27)*(1-prop_idu_male)/SUMPRODUCT(Population!$B200:$N200,'By group'!$B$27:$N$27)*Probability!BH200*'By group'!$B$24*'By group'!BH$23+Probability!AH200*Population!$DE200*(1-'By group'!AH$28*cond_eff)*'By group'!AH$23*prop_sw_use)*(1-Population!$DG200*circ_eff)</f>
        <v>1.0700829343310262E-3</v>
      </c>
      <c r="I200" s="191">
        <f>((1-(1-prop_idu_part)*SUMPRODUCT(Population!$BB200:$BN200,'By group'!$BB$27:$BN$27)*(1-prop_idu_male)/SUMPRODUCT(Population!$B200:$N200,'By group'!$B$27:$N$27))*Probability!V200*'By group'!$B$24*'By group'!V$23+(1-prop_idu_part)*SUMPRODUCT(Population!$BB200:$BN200,'By group'!$BB$27:$BN$27)*(1-prop_idu_male)/SUMPRODUCT(Population!$B200:$N200,'By group'!$B$27:$N$27)*Probability!BI200*'By group'!$B$24*'By group'!BI$23+Probability!AI200*Population!$DE200*(1-'By group'!AI$28*cond_eff)*'By group'!AI$23*prop_sw_use)*(1-Population!$DG200*circ_eff)</f>
        <v>0</v>
      </c>
      <c r="J200" s="191">
        <f>((1-(1-prop_idu_part)*SUMPRODUCT(Population!$BB200:$BN200,'By group'!$BB$27:$BN$27)*(1-prop_idu_male)/SUMPRODUCT(Population!$B200:$N200,'By group'!$B$27:$N$27))*Probability!W200*'By group'!$B$24*'By group'!W$23+(1-prop_idu_part)*SUMPRODUCT(Population!$BB200:$BN200,'By group'!$BB$27:$BN$27)*(1-prop_idu_male)/SUMPRODUCT(Population!$B200:$N200,'By group'!$B$27:$N$27)*Probability!BJ200*'By group'!$B$24*'By group'!BJ$23+Probability!AJ200*Population!$DE200*(1-'By group'!AJ$28*cond_eff)*'By group'!AJ$23*prop_sw_use)*(1-Population!$DG200*circ_eff)</f>
        <v>0</v>
      </c>
      <c r="K200" s="191">
        <f>((1-(1-prop_idu_part)*SUMPRODUCT(Population!$BB200:$BN200,'By group'!$BB$27:$BN$27)*(1-prop_idu_male)/SUMPRODUCT(Population!$B200:$N200,'By group'!$B$27:$N$27))*Probability!X200*'By group'!$B$24*'By group'!X$23+(1-prop_idu_part)*SUMPRODUCT(Population!$BB200:$BN200,'By group'!$BB$27:$BN$27)*(1-prop_idu_male)/SUMPRODUCT(Population!$B200:$N200,'By group'!$B$27:$N$27)*Probability!BK200*'By group'!$B$24*'By group'!BK$23+Probability!AK200*Population!$DE200*(1-'By group'!AK$28*cond_eff)*'By group'!AK$23*prop_sw_use)*(1-Population!$DG200*circ_eff)</f>
        <v>0</v>
      </c>
      <c r="L200" s="191">
        <f>((1-(1-prop_idu_part)*SUMPRODUCT(Population!$BB200:$BN200,'By group'!$BB$27:$BN$27)*(1-prop_idu_male)/SUMPRODUCT(Population!$B200:$N200,'By group'!$B$27:$N$27))*Probability!Y200*'By group'!$B$24*'By group'!Y$23+(1-prop_idu_part)*SUMPRODUCT(Population!$BB200:$BN200,'By group'!$BB$27:$BN$27)*(1-prop_idu_male)/SUMPRODUCT(Population!$B200:$N200,'By group'!$B$27:$N$27)*Probability!BL200*'By group'!$B$24*'By group'!BL$23+Probability!AL200*Population!$DE200*(1-'By group'!AL$28*cond_eff)*'By group'!AL$23*prop_sw_use)*(1-Population!$DG200*circ_eff)</f>
        <v>3.586188924557934E-5</v>
      </c>
      <c r="M200" s="191">
        <f>((1-(1-prop_idu_part)*SUMPRODUCT(Population!$BB200:$BN200,'By group'!$BB$27:$BN$27)*(1-prop_idu_male)/SUMPRODUCT(Population!$B200:$N200,'By group'!$B$27:$N$27))*Probability!Z200*'By group'!$B$24*'By group'!Z$23+(1-prop_idu_part)*SUMPRODUCT(Population!$BB200:$BN200,'By group'!$BB$27:$BN$27)*(1-prop_idu_male)/SUMPRODUCT(Population!$B200:$N200,'By group'!$B$27:$N$27)*Probability!BM200*'By group'!$B$24*'By group'!BM$23+Probability!AM200*Population!$DE200*(1-'By group'!AM$28*cond_eff)*'By group'!AM$23*prop_sw_use)*(1-Population!$DG200*circ_eff)</f>
        <v>5.5940716119455208E-5</v>
      </c>
      <c r="N200" s="191">
        <f>((1-(1-prop_idu_part)*SUMPRODUCT(Population!$BB200:$BN200,'By group'!$BB$27:$BN$27)*(1-prop_idu_male)/SUMPRODUCT(Population!$B200:$N200,'By group'!$B$27:$N$27))*Probability!AA200*'By group'!$B$24*'By group'!AA$23+(1-prop_idu_part)*SUMPRODUCT(Population!$BB200:$BN200,'By group'!$BB$27:$BN$27)*(1-prop_idu_male)/SUMPRODUCT(Population!$B200:$N200,'By group'!$B$27:$N$27)*Probability!BN200*'By group'!$B$24*'By group'!BN$23+Probability!AN200*Population!$DE200*(1-'By group'!AN$28*cond_eff)*'By group'!AN$23*prop_sw_use)*(1-Population!$DG200*circ_eff)</f>
        <v>4.4945497693201563E-5</v>
      </c>
      <c r="O200" s="190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group'!$BB$27:$BN$27)*prop_idu_male))*Probability!B200*Population!$DC200*(1-'By group'!O$28*'By group'!O$29)*'By group'!B$23+(1-prop_idu_part)*SUMPRODUCT(Population!$BB200:$BN200,'By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group'!$BB$27:$BN$27)*prop_idu_male)*Probability!BB200*Population!$DD200*(1-'By group'!BB$28*'By group'!BB$29)*'By group'!BB$23</f>
        <v>0</v>
      </c>
      <c r="P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group'!$BB$27:$BN$27)*prop_idu_male))*Probability!C200*Population!$DC200*(1-'By group'!P$28*'By group'!P$29)*'By group'!C$23+(1-prop_idu_part)*SUMPRODUCT(Population!$BB200:$BN200,'By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group'!$BB$27:$BN$27)*prop_idu_male)*Probability!BC200*Population!$DD200*(1-'By group'!BC$28*'By group'!BC$29)*'By group'!BC$23</f>
        <v>1.072802492871201E-3</v>
      </c>
      <c r="Q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group'!$BB$27:$BN$27)*prop_idu_male))*Probability!D200*Population!$DC200*(1-'By group'!Q$28*'By group'!Q$29)*'By group'!D$23+(1-prop_idu_part)*SUMPRODUCT(Population!$BB200:$BN200,'By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group'!$BB$27:$BN$27)*prop_idu_male)*Probability!BD200*Population!$DD200*(1-'By group'!BD$28*'By group'!BD$29)*'By group'!BD$23</f>
        <v>1.5645835946163718E-3</v>
      </c>
      <c r="R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group'!$BB$27:$BN$27)*prop_idu_male))*Probability!E200*Population!$DC200*(1-'By group'!R$28*'By group'!R$29)*'By group'!E$23+(1-prop_idu_part)*SUMPRODUCT(Population!$BB200:$BN200,'By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group'!$BB$27:$BN$27)*prop_idu_male)*Probability!BE200*Population!$DD200*(1-'By group'!BE$28*'By group'!BE$29)*'By group'!BE$23</f>
        <v>1.8120499750508921E-3</v>
      </c>
      <c r="S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group'!$BB$27:$BN$27)*prop_idu_male))*Probability!F200*Population!$DC200*(1-'By group'!S$28*'By group'!S$29)*'By group'!F$23+(1-prop_idu_part)*SUMPRODUCT(Population!$BB200:$BN200,'By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group'!$BB$27:$BN$27)*prop_idu_male)*Probability!BF200*Population!$DD200*(1-'By group'!BF$28*'By group'!BF$29)*'By group'!BF$23</f>
        <v>9.6338297922812473E-4</v>
      </c>
      <c r="T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group'!$BB$27:$BN$27)*prop_idu_male))*Probability!G200*Population!$DC200*(1-'By group'!T$28*'By group'!T$29)*'By group'!G$23+(1-prop_idu_part)*SUMPRODUCT(Population!$BB200:$BN200,'By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group'!$BB$27:$BN$27)*prop_idu_male)*Probability!BG200*Population!$DD200*(1-'By group'!BG$28*'By group'!BG$29)*'By group'!BG$23</f>
        <v>5.7787785987629178E-4</v>
      </c>
      <c r="U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group'!$BB$27:$BN$27)*prop_idu_male))*Probability!H200*Population!$DC200*(1-'By group'!U$28*'By group'!U$29)*'By group'!H$23+(1-prop_idu_part)*SUMPRODUCT(Population!$BB200:$BN200,'By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group'!$BB$27:$BN$27)*prop_idu_male)*Probability!BH200*Population!$DD200*(1-'By group'!BH$28*'By group'!BH$29)*'By group'!BH$23</f>
        <v>4.8628194375746852E-4</v>
      </c>
      <c r="V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group'!$BB$27:$BN$27)*prop_idu_male))*Probability!I200*Population!$DC200*(1-'By group'!V$28*'By group'!V$29)*'By group'!I$23+(1-prop_idu_part)*SUMPRODUCT(Population!$BB200:$BN200,'By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group'!$BB$27:$BN$27)*prop_idu_male)*Probability!BI200*Population!$DD200*(1-'By group'!BI$28*'By group'!BI$29)*'By group'!BI$23</f>
        <v>0</v>
      </c>
      <c r="W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group'!$BB$27:$BN$27)*prop_idu_male))*Probability!J200*Population!$DC200*(1-'By group'!W$28*'By group'!W$29)*'By group'!J$23+(1-prop_idu_part)*SUMPRODUCT(Population!$BB200:$BN200,'By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group'!$BB$27:$BN$27)*prop_idu_male)*Probability!BJ200*Population!$DD200*(1-'By group'!BJ$28*'By group'!BJ$29)*'By group'!BJ$23</f>
        <v>0</v>
      </c>
      <c r="X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group'!$BB$27:$BN$27)*prop_idu_male))*Probability!K200*Population!$DC200*(1-'By group'!X$28*'By group'!X$29)*'By group'!K$23+(1-prop_idu_part)*SUMPRODUCT(Population!$BB200:$BN200,'By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group'!$BB$27:$BN$27)*prop_idu_male)*Probability!BK200*Population!$DD200*(1-'By group'!BK$28*'By group'!BK$29)*'By group'!BK$23</f>
        <v>0</v>
      </c>
      <c r="Y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group'!$BB$27:$BN$27)*prop_idu_male))*Probability!L200*Population!$DC200*(1-'By group'!Y$28*'By group'!Y$29)*'By group'!L$23+(1-prop_idu_part)*SUMPRODUCT(Population!$BB200:$BN200,'By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group'!$BB$27:$BN$27)*prop_idu_male)*Probability!BL200*Population!$DD200*(1-'By group'!BL$28*'By group'!BL$29)*'By group'!BL$23</f>
        <v>1.6290563382105787E-5</v>
      </c>
      <c r="Z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group'!$BB$27:$BN$27)*prop_idu_male))*Probability!M200*Population!$DC200*(1-'By group'!Z$28*'By group'!Z$29)*'By group'!M$23+(1-prop_idu_part)*SUMPRODUCT(Population!$BB200:$BN200,'By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group'!$BB$27:$BN$27)*prop_idu_male)*Probability!BM200*Population!$DD200*(1-'By group'!BM$28*'By group'!BM$29)*'By group'!BM$23</f>
        <v>2.527842552189953E-5</v>
      </c>
      <c r="AA200" s="191">
        <f>(1-(1-prop_idu_part)*SUMPRODUCT(Population!$BB200:$BN200,'By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group'!$BB$27:$BN$27)*prop_idu_male))*Probability!N200*Population!$DC200*(1-'By group'!AA$28*'By group'!AA$29)*'By group'!N$23+(1-prop_idu_part)*SUMPRODUCT(Population!$BB200:$BN200,'By group'!$BB$27:$BN$27)*prop_idu_male/(SUMPRODUCT(Population!$B200:$N200,'By group'!$B$27:$N$27)-(1-prop_idu_part)*SUMPRODUCT(Population!$BB200:$BN200,'By group'!$BB$27:$BN$27)*(1-prop_idu_male)+(1-prop_idu_part)*SUMPRODUCT(Population!$BB200:$BN200,'By group'!$BB$27:$BN$27)*prop_idu_male)*Probability!BN200*Population!$DD200*(1-'By group'!BN$28*'By group'!BN$29)*'By group'!BN$23</f>
        <v>2.0184286489297131E-5</v>
      </c>
      <c r="AB200" s="229">
        <f>Probability!B200*'By group'!$AB$24*'By group'!B$23</f>
        <v>0</v>
      </c>
      <c r="AC200" s="229">
        <f>Probability!C200*'By group'!$AB$24*'By group'!C$23</f>
        <v>5.0195178830774678E-2</v>
      </c>
      <c r="AD200" s="229">
        <f>Probability!D200*'By group'!$AB$24*'By group'!D$23</f>
        <v>7.3207125916214158E-2</v>
      </c>
      <c r="AE200" s="229">
        <f>Probability!E200*'By group'!$AB$24*'By group'!E$23</f>
        <v>8.4789263374401444E-2</v>
      </c>
      <c r="AF200" s="229">
        <f>Probability!F200*'By group'!$AB$24*'By group'!F$23</f>
        <v>4.5079720655765342E-2</v>
      </c>
      <c r="AG200" s="229">
        <f>Probability!G200*'By group'!$AB$24*'By group'!G$23</f>
        <v>2.7041216273703494E-2</v>
      </c>
      <c r="AH200" s="229">
        <f>Probability!H200*'By group'!$AB$24*'By group'!H$23</f>
        <v>2.2755758614765555E-2</v>
      </c>
      <c r="AI200" s="229">
        <f>Probability!I200*'By group'!$AB$24*'By group'!I$23</f>
        <v>0</v>
      </c>
      <c r="AJ200" s="229">
        <f>Probability!J200*'By group'!$AB$24*'By group'!J$23</f>
        <v>0</v>
      </c>
      <c r="AK200" s="229">
        <f>Probability!K200*'By group'!$AB$24*'By group'!K$23</f>
        <v>0</v>
      </c>
      <c r="AL200" s="229">
        <f>Probability!L200*'By group'!$AB$24*'By group'!L$23</f>
        <v>7.6232516444927354E-4</v>
      </c>
      <c r="AM200" s="229">
        <f>Probability!M200*'By group'!$AB$24*'By group'!M$23</f>
        <v>1.182954060173314E-3</v>
      </c>
      <c r="AN200" s="229">
        <f>Probability!N200*'By group'!$AB$24*'By group'!N$23</f>
        <v>9.445953408499649E-4</v>
      </c>
      <c r="AO200" s="40">
        <f>Probability!AO200*'By group'!$AO$24*'By group'!AO$23</f>
        <v>0</v>
      </c>
      <c r="AP200" s="42">
        <f>Probability!AP200*'By group'!$AO$24*'By group'!AP$23</f>
        <v>6.9291525587514618E-3</v>
      </c>
      <c r="AQ200" s="42">
        <f>Probability!AQ200*'By group'!$AO$24*'By group'!AQ$23</f>
        <v>1.0106658162717171E-2</v>
      </c>
      <c r="AR200" s="42">
        <f>Probability!AR200*'By group'!$AO$24*'By group'!AR$23</f>
        <v>1.1706642676274326E-2</v>
      </c>
      <c r="AS200" s="42">
        <f>Probability!AS200*'By group'!$AO$24*'By group'!AS$23</f>
        <v>6.2242894885714221E-3</v>
      </c>
      <c r="AT200" s="42">
        <f>Probability!AT200*'By group'!$AO$24*'By group'!AT$23</f>
        <v>3.7336768436916409E-3</v>
      </c>
      <c r="AU200" s="42">
        <f>Probability!AU200*'By group'!$AO$24*'By group'!AU$23</f>
        <v>3.141757431176547E-3</v>
      </c>
      <c r="AV200" s="42">
        <f>Probability!AV200*'By group'!$AO$24*'By group'!AV$23</f>
        <v>0</v>
      </c>
      <c r="AW200" s="42">
        <f>Probability!AW200*'By group'!$AO$24*'By group'!AW$23</f>
        <v>0</v>
      </c>
      <c r="AX200" s="42">
        <f>Probability!AX200*'By group'!$AO$24*'By group'!AX$23</f>
        <v>0</v>
      </c>
      <c r="AY200" s="42">
        <f>Probability!AY200*'By group'!$AO$24*'By group'!AY$23</f>
        <v>1.0525047353101094E-4</v>
      </c>
      <c r="AZ200" s="42">
        <f>Probability!AZ200*'By group'!$AO$24*'By group'!AZ$23</f>
        <v>1.6329810624144696E-4</v>
      </c>
      <c r="BA200" s="43">
        <f>Probability!BA200*'By group'!$AO$24*'By group'!BA$23</f>
        <v>1.303367174270111E-4</v>
      </c>
      <c r="BB200" s="191">
        <f>prop_idu_part*Probability!BB200*'By group'!$BB$24*'By group'!BB$23+Probability!BB200*'By group'!$BB$30*'By group'!BB$31</f>
        <v>0</v>
      </c>
      <c r="BC200" s="191">
        <f>prop_idu_part*Probability!BC200*'By group'!$BB$24*'By group'!BC$23+Probability!BC200*'By group'!$BB$30*'By group'!BC$31</f>
        <v>5.8638188400299211E-2</v>
      </c>
      <c r="BD200" s="191">
        <f>prop_idu_part*Probability!BD200*'By group'!$BB$24*'By group'!BD$23+Probability!BD200*'By group'!$BB$30*'By group'!BD$31</f>
        <v>0.1371635565254555</v>
      </c>
      <c r="BE200" s="191">
        <f>prop_idu_part*Probability!BE200*'By group'!$BB$24*'By group'!BE$23+Probability!BE200*'By group'!$BB$30*'By group'!BE$31</f>
        <v>0.13421254337827773</v>
      </c>
      <c r="BF200" s="191">
        <f>prop_idu_part*Probability!BF200*'By group'!$BB$24*'By group'!BF$23+Probability!BF200*'By group'!$BB$30*'By group'!BF$31</f>
        <v>4.3876242424723641E-2</v>
      </c>
      <c r="BG200" s="191">
        <f>prop_idu_part*Probability!BG200*'By group'!$BB$24*'By group'!BG$23+Probability!BG200*'By group'!$BB$30*'By group'!BG$31</f>
        <v>1.3400303446990641E-2</v>
      </c>
      <c r="BH200" s="191">
        <f>prop_idu_part*Probability!BH200*'By group'!$BB$24*'By group'!BH$23+Probability!BH200*'By group'!$BB$30*'By group'!BH$31</f>
        <v>1.0512335822492364E-2</v>
      </c>
      <c r="BI200" s="191">
        <f>prop_idu_part*Probability!BI200*'By group'!$BB$24*'By group'!BI$23+Probability!BI200*'By group'!$BB$30*'By group'!BI$31</f>
        <v>0</v>
      </c>
      <c r="BJ200" s="191">
        <f>prop_idu_part*Probability!BJ200*'By group'!$BB$24*'By group'!BJ$23+Probability!BJ200*'By group'!$BB$30*'By group'!BJ$31</f>
        <v>0</v>
      </c>
      <c r="BK200" s="191">
        <f>prop_idu_part*Probability!BK200*'By group'!$BB$24*'By group'!BK$23+Probability!BK200*'By group'!$BB$30*'By group'!BK$31</f>
        <v>0</v>
      </c>
      <c r="BL200" s="191">
        <f>prop_idu_part*Probability!BL200*'By group'!$BB$24*'By group'!BL$23+Probability!BL200*'By group'!$BB$30*'By group'!BL$31</f>
        <v>4.7689323704454365E-3</v>
      </c>
      <c r="BM200" s="191">
        <f>prop_idu_part*Probability!BM200*'By group'!$BB$24*'By group'!BM$23+Probability!BM200*'By group'!$BB$30*'By group'!BM$31</f>
        <v>2.3845310654298816E-3</v>
      </c>
      <c r="BN200" s="192">
        <f>prop_idu_part*Probability!BN200*'By group'!$BB$24*'By group'!BN$23+Probability!BN200*'By group'!$BB$30*'By group'!BN$31</f>
        <v>1.735521554548512E-3</v>
      </c>
    </row>
    <row r="201" spans="1:66" x14ac:dyDescent="0.25">
      <c r="A201">
        <f t="shared" si="3"/>
        <v>98.5</v>
      </c>
      <c r="B201" s="190">
        <f>((1-(1-prop_idu_part)*SUMPRODUCT(Population!$BB201:$BN201,'By group'!$BB$27:$BN$27)*(1-prop_idu_male)/SUMPRODUCT(Population!$B201:$N201,'By group'!$B$27:$N$27))*Probability!O201*'By group'!$B$24*'By group'!O$23+(1-prop_idu_part)*SUMPRODUCT(Population!$BB201:$BN201,'By group'!$BB$27:$BN$27)*(1-prop_idu_male)/SUMPRODUCT(Population!$B201:$N201,'By group'!$B$27:$N$27)*Probability!BB201*'By group'!$B$24*'By group'!BB$23+Probability!AB201*Population!$DE201*(1-'By group'!AB$28*cond_eff)*'By group'!AB$23*prop_sw_use)*(1-Population!$DG201*circ_eff)</f>
        <v>0</v>
      </c>
      <c r="C201" s="191">
        <f>((1-(1-prop_idu_part)*SUMPRODUCT(Population!$BB201:$BN201,'By group'!$BB$27:$BN$27)*(1-prop_idu_male)/SUMPRODUCT(Population!$B201:$N201,'By group'!$B$27:$N$27))*Probability!P201*'By group'!$B$24*'By group'!P$23+(1-prop_idu_part)*SUMPRODUCT(Population!$BB201:$BN201,'By group'!$BB$27:$BN$27)*(1-prop_idu_male)/SUMPRODUCT(Population!$B201:$N201,'By group'!$B$27:$N$27)*Probability!BC201*'By group'!$B$24*'By group'!BC$23+Probability!AC201*Population!$DE201*(1-'By group'!AC$28*cond_eff)*'By group'!AC$23*prop_sw_use)*(1-Population!$DG201*circ_eff)</f>
        <v>2.3165051441390383E-3</v>
      </c>
      <c r="D201" s="191">
        <f>((1-(1-prop_idu_part)*SUMPRODUCT(Population!$BB201:$BN201,'By group'!$BB$27:$BN$27)*(1-prop_idu_male)/SUMPRODUCT(Population!$B201:$N201,'By group'!$B$27:$N$27))*Probability!Q201*'By group'!$B$24*'By group'!Q$23+(1-prop_idu_part)*SUMPRODUCT(Population!$BB201:$BN201,'By group'!$BB$27:$BN$27)*(1-prop_idu_male)/SUMPRODUCT(Population!$B201:$N201,'By group'!$B$27:$N$27)*Probability!BD201*'By group'!$B$24*'By group'!BD$23+Probability!AD201*Population!$DE201*(1-'By group'!AD$28*cond_eff)*'By group'!AD$23*prop_sw_use)*(1-Population!$DG201*circ_eff)</f>
        <v>3.3897972462189844E-3</v>
      </c>
      <c r="E201" s="191">
        <f>((1-(1-prop_idu_part)*SUMPRODUCT(Population!$BB201:$BN201,'By group'!$BB$27:$BN$27)*(1-prop_idu_male)/SUMPRODUCT(Population!$B201:$N201,'By group'!$B$27:$N$27))*Probability!R201*'By group'!$B$24*'By group'!R$23+(1-prop_idu_part)*SUMPRODUCT(Population!$BB201:$BN201,'By group'!$BB$27:$BN$27)*(1-prop_idu_male)/SUMPRODUCT(Population!$B201:$N201,'By group'!$B$27:$N$27)*Probability!BE201*'By group'!$B$24*'By group'!BE$23+Probability!AE201*Population!$DE201*(1-'By group'!AE$28*cond_eff)*'By group'!AE$23*prop_sw_use)*(1-Population!$DG201*circ_eff)</f>
        <v>3.9445367719846179E-3</v>
      </c>
      <c r="F201" s="191">
        <f>((1-(1-prop_idu_part)*SUMPRODUCT(Population!$BB201:$BN201,'By group'!$BB$27:$BN$27)*(1-prop_idu_male)/SUMPRODUCT(Population!$B201:$N201,'By group'!$B$27:$N$27))*Probability!S201*'By group'!$B$24*'By group'!S$23+(1-prop_idu_part)*SUMPRODUCT(Population!$BB201:$BN201,'By group'!$BB$27:$BN$27)*(1-prop_idu_male)/SUMPRODUCT(Population!$B201:$N201,'By group'!$B$27:$N$27)*Probability!BF201*'By group'!$B$24*'By group'!BF$23+Probability!AF201*Population!$DE201*(1-'By group'!AF$28*cond_eff)*'By group'!AF$23*prop_sw_use)*(1-Population!$DG201*circ_eff)</f>
        <v>2.1046956632130112E-3</v>
      </c>
      <c r="G201" s="191">
        <f>((1-(1-prop_idu_part)*SUMPRODUCT(Population!$BB201:$BN201,'By group'!$BB$27:$BN$27)*(1-prop_idu_male)/SUMPRODUCT(Population!$B201:$N201,'By group'!$B$27:$N$27))*Probability!T201*'By group'!$B$24*'By group'!T$23+(1-prop_idu_part)*SUMPRODUCT(Population!$BB201:$BN201,'By group'!$BB$27:$BN$27)*(1-prop_idu_male)/SUMPRODUCT(Population!$B201:$N201,'By group'!$B$27:$N$27)*Probability!BG201*'By group'!$B$24*'By group'!BG$23+Probability!AG201*Population!$DE201*(1-'By group'!AG$28*cond_eff)*'By group'!AG$23*prop_sw_use)*(1-Population!$DG201*circ_eff)</f>
        <v>1.2657862471349075E-3</v>
      </c>
      <c r="H201" s="191">
        <f>((1-(1-prop_idu_part)*SUMPRODUCT(Population!$BB201:$BN201,'By group'!$BB$27:$BN$27)*(1-prop_idu_male)/SUMPRODUCT(Population!$B201:$N201,'By group'!$B$27:$N$27))*Probability!U201*'By group'!$B$24*'By group'!U$23+(1-prop_idu_part)*SUMPRODUCT(Population!$BB201:$BN201,'By group'!$BB$27:$BN$27)*(1-prop_idu_male)/SUMPRODUCT(Population!$B201:$N201,'By group'!$B$27:$N$27)*Probability!BH201*'By group'!$B$24*'By group'!BH$23+Probability!AH201*Population!$DE201*(1-'By group'!AH$28*cond_eff)*'By group'!AH$23*prop_sw_use)*(1-Population!$DG201*circ_eff)</f>
        <v>1.0700919602605345E-3</v>
      </c>
      <c r="I201" s="191">
        <f>((1-(1-prop_idu_part)*SUMPRODUCT(Population!$BB201:$BN201,'By group'!$BB$27:$BN$27)*(1-prop_idu_male)/SUMPRODUCT(Population!$B201:$N201,'By group'!$B$27:$N$27))*Probability!V201*'By group'!$B$24*'By group'!V$23+(1-prop_idu_part)*SUMPRODUCT(Population!$BB201:$BN201,'By group'!$BB$27:$BN$27)*(1-prop_idu_male)/SUMPRODUCT(Population!$B201:$N201,'By group'!$B$27:$N$27)*Probability!BI201*'By group'!$B$24*'By group'!BI$23+Probability!AI201*Population!$DE201*(1-'By group'!AI$28*cond_eff)*'By group'!AI$23*prop_sw_use)*(1-Population!$DG201*circ_eff)</f>
        <v>0</v>
      </c>
      <c r="J201" s="191">
        <f>((1-(1-prop_idu_part)*SUMPRODUCT(Population!$BB201:$BN201,'By group'!$BB$27:$BN$27)*(1-prop_idu_male)/SUMPRODUCT(Population!$B201:$N201,'By group'!$B$27:$N$27))*Probability!W201*'By group'!$B$24*'By group'!W$23+(1-prop_idu_part)*SUMPRODUCT(Population!$BB201:$BN201,'By group'!$BB$27:$BN$27)*(1-prop_idu_male)/SUMPRODUCT(Population!$B201:$N201,'By group'!$B$27:$N$27)*Probability!BJ201*'By group'!$B$24*'By group'!BJ$23+Probability!AJ201*Population!$DE201*(1-'By group'!AJ$28*cond_eff)*'By group'!AJ$23*prop_sw_use)*(1-Population!$DG201*circ_eff)</f>
        <v>0</v>
      </c>
      <c r="K201" s="191">
        <f>((1-(1-prop_idu_part)*SUMPRODUCT(Population!$BB201:$BN201,'By group'!$BB$27:$BN$27)*(1-prop_idu_male)/SUMPRODUCT(Population!$B201:$N201,'By group'!$B$27:$N$27))*Probability!X201*'By group'!$B$24*'By group'!X$23+(1-prop_idu_part)*SUMPRODUCT(Population!$BB201:$BN201,'By group'!$BB$27:$BN$27)*(1-prop_idu_male)/SUMPRODUCT(Population!$B201:$N201,'By group'!$B$27:$N$27)*Probability!BK201*'By group'!$B$24*'By group'!BK$23+Probability!AK201*Population!$DE201*(1-'By group'!AK$28*cond_eff)*'By group'!AK$23*prop_sw_use)*(1-Population!$DG201*circ_eff)</f>
        <v>0</v>
      </c>
      <c r="L201" s="191">
        <f>((1-(1-prop_idu_part)*SUMPRODUCT(Population!$BB201:$BN201,'By group'!$BB$27:$BN$27)*(1-prop_idu_male)/SUMPRODUCT(Population!$B201:$N201,'By group'!$B$27:$N$27))*Probability!Y201*'By group'!$B$24*'By group'!Y$23+(1-prop_idu_part)*SUMPRODUCT(Population!$BB201:$BN201,'By group'!$BB$27:$BN$27)*(1-prop_idu_male)/SUMPRODUCT(Population!$B201:$N201,'By group'!$B$27:$N$27)*Probability!BL201*'By group'!$B$24*'By group'!BL$23+Probability!AL201*Population!$DE201*(1-'By group'!AL$28*cond_eff)*'By group'!AL$23*prop_sw_use)*(1-Population!$DG201*circ_eff)</f>
        <v>3.586219574621028E-5</v>
      </c>
      <c r="M201" s="191">
        <f>((1-(1-prop_idu_part)*SUMPRODUCT(Population!$BB201:$BN201,'By group'!$BB$27:$BN$27)*(1-prop_idu_male)/SUMPRODUCT(Population!$B201:$N201,'By group'!$B$27:$N$27))*Probability!Z201*'By group'!$B$24*'By group'!Z$23+(1-prop_idu_part)*SUMPRODUCT(Population!$BB201:$BN201,'By group'!$BB$27:$BN$27)*(1-prop_idu_male)/SUMPRODUCT(Population!$B201:$N201,'By group'!$B$27:$N$27)*Probability!BM201*'By group'!$B$24*'By group'!BM$23+Probability!AM201*Population!$DE201*(1-'By group'!AM$28*cond_eff)*'By group'!AM$23*prop_sw_use)*(1-Population!$DG201*circ_eff)</f>
        <v>5.5941321236601384E-5</v>
      </c>
      <c r="N201" s="191">
        <f>((1-(1-prop_idu_part)*SUMPRODUCT(Population!$BB201:$BN201,'By group'!$BB$27:$BN$27)*(1-prop_idu_male)/SUMPRODUCT(Population!$B201:$N201,'By group'!$B$27:$N$27))*Probability!AA201*'By group'!$B$24*'By group'!AA$23+(1-prop_idu_part)*SUMPRODUCT(Population!$BB201:$BN201,'By group'!$BB$27:$BN$27)*(1-prop_idu_male)/SUMPRODUCT(Population!$B201:$N201,'By group'!$B$27:$N$27)*Probability!BN201*'By group'!$B$24*'By group'!BN$23+Probability!AN201*Population!$DE201*(1-'By group'!AN$28*cond_eff)*'By group'!AN$23*prop_sw_use)*(1-Population!$DG201*circ_eff)</f>
        <v>4.4946144232296909E-5</v>
      </c>
      <c r="O201" s="190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group'!$BB$27:$BN$27)*prop_idu_male))*Probability!B201*Population!$DC201*(1-'By group'!O$28*'By group'!O$29)*'By group'!B$23+(1-prop_idu_part)*SUMPRODUCT(Population!$BB201:$BN201,'By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group'!$BB$27:$BN$27)*prop_idu_male)*Probability!BB201*Population!$DD201*(1-'By group'!BB$28*'By group'!BB$29)*'By group'!BB$23</f>
        <v>0</v>
      </c>
      <c r="P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group'!$BB$27:$BN$27)*prop_idu_male))*Probability!C201*Population!$DC201*(1-'By group'!P$28*'By group'!P$29)*'By group'!C$23+(1-prop_idu_part)*SUMPRODUCT(Population!$BB201:$BN201,'By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group'!$BB$27:$BN$27)*prop_idu_male)*Probability!BC201*Population!$DD201*(1-'By group'!BC$28*'By group'!BC$29)*'By group'!BC$23</f>
        <v>1.0728060685607178E-3</v>
      </c>
      <c r="Q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group'!$BB$27:$BN$27)*prop_idu_male))*Probability!D201*Population!$DC201*(1-'By group'!Q$28*'By group'!Q$29)*'By group'!D$23+(1-prop_idu_part)*SUMPRODUCT(Population!$BB201:$BN201,'By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group'!$BB$27:$BN$27)*prop_idu_male)*Probability!BD201*Population!$DD201*(1-'By group'!BD$28*'By group'!BD$29)*'By group'!BD$23</f>
        <v>1.564589961556295E-3</v>
      </c>
      <c r="R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group'!$BB$27:$BN$27)*prop_idu_male))*Probability!E201*Population!$DC201*(1-'By group'!R$28*'By group'!R$29)*'By group'!E$23+(1-prop_idu_part)*SUMPRODUCT(Population!$BB201:$BN201,'By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group'!$BB$27:$BN$27)*prop_idu_male)*Probability!BE201*Population!$DD201*(1-'By group'!BE$28*'By group'!BE$29)*'By group'!BE$23</f>
        <v>1.8120595255237979E-3</v>
      </c>
      <c r="S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group'!$BB$27:$BN$27)*prop_idu_male))*Probability!F201*Population!$DC201*(1-'By group'!S$28*'By group'!S$29)*'By group'!F$23+(1-prop_idu_part)*SUMPRODUCT(Population!$BB201:$BN201,'By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group'!$BB$27:$BN$27)*prop_idu_male)*Probability!BF201*Population!$DD201*(1-'By group'!BF$28*'By group'!BF$29)*'By group'!BF$23</f>
        <v>9.633890632464989E-4</v>
      </c>
      <c r="T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group'!$BB$27:$BN$27)*prop_idu_male))*Probability!G201*Population!$DC201*(1-'By group'!T$28*'By group'!T$29)*'By group'!G$23+(1-prop_idu_part)*SUMPRODUCT(Population!$BB201:$BN201,'By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group'!$BB$27:$BN$27)*prop_idu_male)*Probability!BG201*Population!$DD201*(1-'By group'!BG$28*'By group'!BG$29)*'By group'!BG$23</f>
        <v>5.7788200737136604E-4</v>
      </c>
      <c r="U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group'!$BB$27:$BN$27)*prop_idu_male))*Probability!H201*Population!$DC201*(1-'By group'!U$28*'By group'!U$29)*'By group'!H$23+(1-prop_idu_part)*SUMPRODUCT(Population!$BB201:$BN201,'By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group'!$BB$27:$BN$27)*prop_idu_male)*Probability!BH201*Population!$DD201*(1-'By group'!BH$28*'By group'!BH$29)*'By group'!BH$23</f>
        <v>4.8628632147775387E-4</v>
      </c>
      <c r="V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group'!$BB$27:$BN$27)*prop_idu_male))*Probability!I201*Population!$DC201*(1-'By group'!V$28*'By group'!V$29)*'By group'!I$23+(1-prop_idu_part)*SUMPRODUCT(Population!$BB201:$BN201,'By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group'!$BB$27:$BN$27)*prop_idu_male)*Probability!BI201*Population!$DD201*(1-'By group'!BI$28*'By group'!BI$29)*'By group'!BI$23</f>
        <v>0</v>
      </c>
      <c r="W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group'!$BB$27:$BN$27)*prop_idu_male))*Probability!J201*Population!$DC201*(1-'By group'!W$28*'By group'!W$29)*'By group'!J$23+(1-prop_idu_part)*SUMPRODUCT(Population!$BB201:$BN201,'By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group'!$BB$27:$BN$27)*prop_idu_male)*Probability!BJ201*Population!$DD201*(1-'By group'!BJ$28*'By group'!BJ$29)*'By group'!BJ$23</f>
        <v>0</v>
      </c>
      <c r="X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group'!$BB$27:$BN$27)*prop_idu_male))*Probability!K201*Population!$DC201*(1-'By group'!X$28*'By group'!X$29)*'By group'!K$23+(1-prop_idu_part)*SUMPRODUCT(Population!$BB201:$BN201,'By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group'!$BB$27:$BN$27)*prop_idu_male)*Probability!BK201*Population!$DD201*(1-'By group'!BK$28*'By group'!BK$29)*'By group'!BK$23</f>
        <v>0</v>
      </c>
      <c r="Y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group'!$BB$27:$BN$27)*prop_idu_male))*Probability!L201*Population!$DC201*(1-'By group'!Y$28*'By group'!Y$29)*'By group'!L$23+(1-prop_idu_part)*SUMPRODUCT(Population!$BB201:$BN201,'By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group'!$BB$27:$BN$27)*prop_idu_male)*Probability!BL201*Population!$DD201*(1-'By group'!BL$28*'By group'!BL$29)*'By group'!BL$23</f>
        <v>1.6290712102895773E-5</v>
      </c>
      <c r="Z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group'!$BB$27:$BN$27)*prop_idu_male))*Probability!M201*Population!$DC201*(1-'By group'!Z$28*'By group'!Z$29)*'By group'!M$23+(1-prop_idu_part)*SUMPRODUCT(Population!$BB201:$BN201,'By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group'!$BB$27:$BN$27)*prop_idu_male)*Probability!BM201*Population!$DD201*(1-'By group'!BM$28*'By group'!BM$29)*'By group'!BM$23</f>
        <v>2.5278717482717835E-5</v>
      </c>
      <c r="AA201" s="191">
        <f>(1-(1-prop_idu_part)*SUMPRODUCT(Population!$BB201:$BN201,'By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group'!$BB$27:$BN$27)*prop_idu_male))*Probability!N201*Population!$DC201*(1-'By group'!AA$28*'By group'!AA$29)*'By group'!N$23+(1-prop_idu_part)*SUMPRODUCT(Population!$BB201:$BN201,'By group'!$BB$27:$BN$27)*prop_idu_male/(SUMPRODUCT(Population!$B201:$N201,'By group'!$B$27:$N$27)-(1-prop_idu_part)*SUMPRODUCT(Population!$BB201:$BN201,'By group'!$BB$27:$BN$27)*(1-prop_idu_male)+(1-prop_idu_part)*SUMPRODUCT(Population!$BB201:$BN201,'By group'!$BB$27:$BN$27)*prop_idu_male)*Probability!BN201*Population!$DD201*(1-'By group'!BN$28*'By group'!BN$29)*'By group'!BN$23</f>
        <v>2.0184595004598267E-5</v>
      </c>
      <c r="AB201" s="229">
        <f>Probability!B201*'By group'!$AB$24*'By group'!B$23</f>
        <v>0</v>
      </c>
      <c r="AC201" s="229">
        <f>Probability!C201*'By group'!$AB$24*'By group'!C$23</f>
        <v>5.0195424009203543E-2</v>
      </c>
      <c r="AD201" s="229">
        <f>Probability!D201*'By group'!$AB$24*'By group'!D$23</f>
        <v>7.3207537415072355E-2</v>
      </c>
      <c r="AE201" s="229">
        <f>Probability!E201*'By group'!$AB$24*'By group'!E$23</f>
        <v>8.4789841837558819E-2</v>
      </c>
      <c r="AF201" s="229">
        <f>Probability!F201*'By group'!$AB$24*'By group'!F$23</f>
        <v>4.5080075310012478E-2</v>
      </c>
      <c r="AG201" s="229">
        <f>Probability!G201*'By group'!$AB$24*'By group'!G$23</f>
        <v>2.7041452323511829E-2</v>
      </c>
      <c r="AH201" s="229">
        <f>Probability!H201*'By group'!$AB$24*'By group'!H$23</f>
        <v>2.2755998799252403E-2</v>
      </c>
      <c r="AI201" s="229">
        <f>Probability!I201*'By group'!$AB$24*'By group'!I$23</f>
        <v>0</v>
      </c>
      <c r="AJ201" s="229">
        <f>Probability!J201*'By group'!$AB$24*'By group'!J$23</f>
        <v>0</v>
      </c>
      <c r="AK201" s="229">
        <f>Probability!K201*'By group'!$AB$24*'By group'!K$23</f>
        <v>0</v>
      </c>
      <c r="AL201" s="229">
        <f>Probability!L201*'By group'!$AB$24*'By group'!L$23</f>
        <v>7.6233330740086997E-4</v>
      </c>
      <c r="AM201" s="229">
        <f>Probability!M201*'By group'!$AB$24*'By group'!M$23</f>
        <v>1.1829695599809387E-3</v>
      </c>
      <c r="AN201" s="229">
        <f>Probability!N201*'By group'!$AB$24*'By group'!N$23</f>
        <v>9.4461124622802521E-4</v>
      </c>
      <c r="AO201" s="40">
        <f>Probability!AO201*'By group'!$AO$24*'By group'!AO$23</f>
        <v>0</v>
      </c>
      <c r="AP201" s="42">
        <f>Probability!AP201*'By group'!$AO$24*'By group'!AP$23</f>
        <v>6.9297210784669636E-3</v>
      </c>
      <c r="AQ201" s="42">
        <f>Probability!AQ201*'By group'!$AO$24*'By group'!AQ$23</f>
        <v>1.0107540574302125E-2</v>
      </c>
      <c r="AR201" s="42">
        <f>Probability!AR201*'By group'!$AO$24*'By group'!AR$23</f>
        <v>1.1707773199069548E-2</v>
      </c>
      <c r="AS201" s="42">
        <f>Probability!AS201*'By group'!$AO$24*'By group'!AS$23</f>
        <v>6.2249438136641666E-3</v>
      </c>
      <c r="AT201" s="42">
        <f>Probability!AT201*'By group'!$AO$24*'By group'!AT$23</f>
        <v>3.7340971815295093E-3</v>
      </c>
      <c r="AU201" s="42">
        <f>Probability!AU201*'By group'!$AO$24*'By group'!AU$23</f>
        <v>3.1421641276200146E-3</v>
      </c>
      <c r="AV201" s="42">
        <f>Probability!AV201*'By group'!$AO$24*'By group'!AV$23</f>
        <v>0</v>
      </c>
      <c r="AW201" s="42">
        <f>Probability!AW201*'By group'!$AO$24*'By group'!AW$23</f>
        <v>0</v>
      </c>
      <c r="AX201" s="42">
        <f>Probability!AX201*'By group'!$AO$24*'By group'!AX$23</f>
        <v>0</v>
      </c>
      <c r="AY201" s="42">
        <f>Probability!AY201*'By group'!$AO$24*'By group'!AY$23</f>
        <v>1.0526420998568781E-4</v>
      </c>
      <c r="AZ201" s="42">
        <f>Probability!AZ201*'By group'!$AO$24*'By group'!AZ$23</f>
        <v>1.6332324772164557E-4</v>
      </c>
      <c r="BA201" s="43">
        <f>Probability!BA201*'By group'!$AO$24*'By group'!BA$23</f>
        <v>1.3036183107898027E-4</v>
      </c>
      <c r="BB201" s="191">
        <f>prop_idu_part*Probability!BB201*'By group'!$BB$24*'By group'!BB$23+Probability!BB201*'By group'!$BB$30*'By group'!BB$31</f>
        <v>0</v>
      </c>
      <c r="BC201" s="191">
        <f>prop_idu_part*Probability!BC201*'By group'!$BB$24*'By group'!BC$23+Probability!BC201*'By group'!$BB$30*'By group'!BC$31</f>
        <v>5.8638180194961573E-2</v>
      </c>
      <c r="BD201" s="191">
        <f>prop_idu_part*Probability!BD201*'By group'!$BB$24*'By group'!BD$23+Probability!BD201*'By group'!$BB$30*'By group'!BD$31</f>
        <v>0.13716356504723165</v>
      </c>
      <c r="BE201" s="191">
        <f>prop_idu_part*Probability!BE201*'By group'!$BB$24*'By group'!BE$23+Probability!BE201*'By group'!$BB$30*'By group'!BE$31</f>
        <v>0.13421259680353084</v>
      </c>
      <c r="BF201" s="191">
        <f>prop_idu_part*Probability!BF201*'By group'!$BB$24*'By group'!BF$23+Probability!BF201*'By group'!$BB$30*'By group'!BF$31</f>
        <v>4.3876273177358559E-2</v>
      </c>
      <c r="BG201" s="191">
        <f>prop_idu_part*Probability!BG201*'By group'!$BB$24*'By group'!BG$23+Probability!BG201*'By group'!$BB$30*'By group'!BG$31</f>
        <v>1.340031620226409E-2</v>
      </c>
      <c r="BH201" s="191">
        <f>prop_idu_part*Probability!BH201*'By group'!$BB$24*'By group'!BH$23+Probability!BH201*'By group'!$BB$30*'By group'!BH$31</f>
        <v>1.0512351343082175E-2</v>
      </c>
      <c r="BI201" s="191">
        <f>prop_idu_part*Probability!BI201*'By group'!$BB$24*'By group'!BI$23+Probability!BI201*'By group'!$BB$30*'By group'!BI$31</f>
        <v>0</v>
      </c>
      <c r="BJ201" s="191">
        <f>prop_idu_part*Probability!BJ201*'By group'!$BB$24*'By group'!BJ$23+Probability!BJ201*'By group'!$BB$30*'By group'!BJ$31</f>
        <v>0</v>
      </c>
      <c r="BK201" s="191">
        <f>prop_idu_part*Probability!BK201*'By group'!$BB$24*'By group'!BK$23+Probability!BK201*'By group'!$BB$30*'By group'!BK$31</f>
        <v>0</v>
      </c>
      <c r="BL201" s="191">
        <f>prop_idu_part*Probability!BL201*'By group'!$BB$24*'By group'!BL$23+Probability!BL201*'By group'!$BB$30*'By group'!BL$31</f>
        <v>4.768939619502398E-3</v>
      </c>
      <c r="BM201" s="191">
        <f>prop_idu_part*Probability!BM201*'By group'!$BB$24*'By group'!BM$23+Probability!BM201*'By group'!$BB$30*'By group'!BM$31</f>
        <v>2.3845364406778575E-3</v>
      </c>
      <c r="BN201" s="192">
        <f>prop_idu_part*Probability!BN201*'By group'!$BB$24*'By group'!BN$23+Probability!BN201*'By group'!$BB$30*'By group'!BN$31</f>
        <v>1.7355274158665469E-3</v>
      </c>
    </row>
    <row r="202" spans="1:66" x14ac:dyDescent="0.25">
      <c r="A202">
        <f t="shared" si="3"/>
        <v>99</v>
      </c>
      <c r="B202" s="190">
        <f>((1-(1-prop_idu_part)*SUMPRODUCT(Population!$BB202:$BN202,'By group'!$BB$27:$BN$27)*(1-prop_idu_male)/SUMPRODUCT(Population!$B202:$N202,'By group'!$B$27:$N$27))*Probability!O202*'By group'!$B$24*'By group'!O$23+(1-prop_idu_part)*SUMPRODUCT(Population!$BB202:$BN202,'By group'!$BB$27:$BN$27)*(1-prop_idu_male)/SUMPRODUCT(Population!$B202:$N202,'By group'!$B$27:$N$27)*Probability!BB202*'By group'!$B$24*'By group'!BB$23+Probability!AB202*Population!$DE202*(1-'By group'!AB$28*cond_eff)*'By group'!AB$23*prop_sw_use)*(1-Population!$DG202*circ_eff)</f>
        <v>0</v>
      </c>
      <c r="C202" s="191">
        <f>((1-(1-prop_idu_part)*SUMPRODUCT(Population!$BB202:$BN202,'By group'!$BB$27:$BN$27)*(1-prop_idu_male)/SUMPRODUCT(Population!$B202:$N202,'By group'!$B$27:$N$27))*Probability!P202*'By group'!$B$24*'By group'!P$23+(1-prop_idu_part)*SUMPRODUCT(Population!$BB202:$BN202,'By group'!$BB$27:$BN$27)*(1-prop_idu_male)/SUMPRODUCT(Population!$B202:$N202,'By group'!$B$27:$N$27)*Probability!BC202*'By group'!$B$24*'By group'!BC$23+Probability!AC202*Population!$DE202*(1-'By group'!AC$28*cond_eff)*'By group'!AC$23*prop_sw_use)*(1-Population!$DG202*circ_eff)</f>
        <v>2.3165124273408599E-3</v>
      </c>
      <c r="D202" s="191">
        <f>((1-(1-prop_idu_part)*SUMPRODUCT(Population!$BB202:$BN202,'By group'!$BB$27:$BN$27)*(1-prop_idu_male)/SUMPRODUCT(Population!$B202:$N202,'By group'!$B$27:$N$27))*Probability!Q202*'By group'!$B$24*'By group'!Q$23+(1-prop_idu_part)*SUMPRODUCT(Population!$BB202:$BN202,'By group'!$BB$27:$BN$27)*(1-prop_idu_male)/SUMPRODUCT(Population!$B202:$N202,'By group'!$B$27:$N$27)*Probability!BD202*'By group'!$B$24*'By group'!BD$23+Probability!AD202*Population!$DE202*(1-'By group'!AD$28*cond_eff)*'By group'!AD$23*prop_sw_use)*(1-Population!$DG202*circ_eff)</f>
        <v>3.3898100472852673E-3</v>
      </c>
      <c r="E202" s="191">
        <f>((1-(1-prop_idu_part)*SUMPRODUCT(Population!$BB202:$BN202,'By group'!$BB$27:$BN$27)*(1-prop_idu_male)/SUMPRODUCT(Population!$B202:$N202,'By group'!$B$27:$N$27))*Probability!R202*'By group'!$B$24*'By group'!R$23+(1-prop_idu_part)*SUMPRODUCT(Population!$BB202:$BN202,'By group'!$BB$27:$BN$27)*(1-prop_idu_male)/SUMPRODUCT(Population!$B202:$N202,'By group'!$B$27:$N$27)*Probability!BE202*'By group'!$B$24*'By group'!BE$23+Probability!AE202*Population!$DE202*(1-'By group'!AE$28*cond_eff)*'By group'!AE$23*prop_sw_use)*(1-Population!$DG202*circ_eff)</f>
        <v>3.9445557891179036E-3</v>
      </c>
      <c r="F202" s="191">
        <f>((1-(1-prop_idu_part)*SUMPRODUCT(Population!$BB202:$BN202,'By group'!$BB$27:$BN$27)*(1-prop_idu_male)/SUMPRODUCT(Population!$B202:$N202,'By group'!$B$27:$N$27))*Probability!S202*'By group'!$B$24*'By group'!S$23+(1-prop_idu_part)*SUMPRODUCT(Population!$BB202:$BN202,'By group'!$BB$27:$BN$27)*(1-prop_idu_male)/SUMPRODUCT(Population!$B202:$N202,'By group'!$B$27:$N$27)*Probability!BF202*'By group'!$B$24*'By group'!BF$23+Probability!AF202*Population!$DE202*(1-'By group'!AF$28*cond_eff)*'By group'!AF$23*prop_sw_use)*(1-Population!$DG202*circ_eff)</f>
        <v>2.1047077409952698E-3</v>
      </c>
      <c r="G202" s="191">
        <f>((1-(1-prop_idu_part)*SUMPRODUCT(Population!$BB202:$BN202,'By group'!$BB$27:$BN$27)*(1-prop_idu_male)/SUMPRODUCT(Population!$B202:$N202,'By group'!$B$27:$N$27))*Probability!T202*'By group'!$B$24*'By group'!T$23+(1-prop_idu_part)*SUMPRODUCT(Population!$BB202:$BN202,'By group'!$BB$27:$BN$27)*(1-prop_idu_male)/SUMPRODUCT(Population!$B202:$N202,'By group'!$B$27:$N$27)*Probability!BG202*'By group'!$B$24*'By group'!BG$23+Probability!AG202*Population!$DE202*(1-'By group'!AG$28*cond_eff)*'By group'!AG$23*prop_sw_use)*(1-Population!$DG202*circ_eff)</f>
        <v>1.2657944795912235E-3</v>
      </c>
      <c r="H202" s="191">
        <f>((1-(1-prop_idu_part)*SUMPRODUCT(Population!$BB202:$BN202,'By group'!$BB$27:$BN$27)*(1-prop_idu_male)/SUMPRODUCT(Population!$B202:$N202,'By group'!$B$27:$N$27))*Probability!U202*'By group'!$B$24*'By group'!U$23+(1-prop_idu_part)*SUMPRODUCT(Population!$BB202:$BN202,'By group'!$BB$27:$BN$27)*(1-prop_idu_male)/SUMPRODUCT(Population!$B202:$N202,'By group'!$B$27:$N$27)*Probability!BH202*'By group'!$B$24*'By group'!BH$23+Probability!AH202*Population!$DE202*(1-'By group'!AH$28*cond_eff)*'By group'!AH$23*prop_sw_use)*(1-Population!$DG202*circ_eff)</f>
        <v>1.0701006819406906E-3</v>
      </c>
      <c r="I202" s="191">
        <f>((1-(1-prop_idu_part)*SUMPRODUCT(Population!$BB202:$BN202,'By group'!$BB$27:$BN$27)*(1-prop_idu_male)/SUMPRODUCT(Population!$B202:$N202,'By group'!$B$27:$N$27))*Probability!V202*'By group'!$B$24*'By group'!V$23+(1-prop_idu_part)*SUMPRODUCT(Population!$BB202:$BN202,'By group'!$BB$27:$BN$27)*(1-prop_idu_male)/SUMPRODUCT(Population!$B202:$N202,'By group'!$B$27:$N$27)*Probability!BI202*'By group'!$B$24*'By group'!BI$23+Probability!AI202*Population!$DE202*(1-'By group'!AI$28*cond_eff)*'By group'!AI$23*prop_sw_use)*(1-Population!$DG202*circ_eff)</f>
        <v>0</v>
      </c>
      <c r="J202" s="191">
        <f>((1-(1-prop_idu_part)*SUMPRODUCT(Population!$BB202:$BN202,'By group'!$BB$27:$BN$27)*(1-prop_idu_male)/SUMPRODUCT(Population!$B202:$N202,'By group'!$B$27:$N$27))*Probability!W202*'By group'!$B$24*'By group'!W$23+(1-prop_idu_part)*SUMPRODUCT(Population!$BB202:$BN202,'By group'!$BB$27:$BN$27)*(1-prop_idu_male)/SUMPRODUCT(Population!$B202:$N202,'By group'!$B$27:$N$27)*Probability!BJ202*'By group'!$B$24*'By group'!BJ$23+Probability!AJ202*Population!$DE202*(1-'By group'!AJ$28*cond_eff)*'By group'!AJ$23*prop_sw_use)*(1-Population!$DG202*circ_eff)</f>
        <v>0</v>
      </c>
      <c r="K202" s="191">
        <f>((1-(1-prop_idu_part)*SUMPRODUCT(Population!$BB202:$BN202,'By group'!$BB$27:$BN$27)*(1-prop_idu_male)/SUMPRODUCT(Population!$B202:$N202,'By group'!$B$27:$N$27))*Probability!X202*'By group'!$B$24*'By group'!X$23+(1-prop_idu_part)*SUMPRODUCT(Population!$BB202:$BN202,'By group'!$BB$27:$BN$27)*(1-prop_idu_male)/SUMPRODUCT(Population!$B202:$N202,'By group'!$B$27:$N$27)*Probability!BK202*'By group'!$B$24*'By group'!BK$23+Probability!AK202*Population!$DE202*(1-'By group'!AK$28*cond_eff)*'By group'!AK$23*prop_sw_use)*(1-Population!$DG202*circ_eff)</f>
        <v>0</v>
      </c>
      <c r="L202" s="191">
        <f>((1-(1-prop_idu_part)*SUMPRODUCT(Population!$BB202:$BN202,'By group'!$BB$27:$BN$27)*(1-prop_idu_male)/SUMPRODUCT(Population!$B202:$N202,'By group'!$B$27:$N$27))*Probability!Y202*'By group'!$B$24*'By group'!Y$23+(1-prop_idu_part)*SUMPRODUCT(Population!$BB202:$BN202,'By group'!$BB$27:$BN$27)*(1-prop_idu_male)/SUMPRODUCT(Population!$B202:$N202,'By group'!$B$27:$N$27)*Probability!BL202*'By group'!$B$24*'By group'!BL$23+Probability!AL202*Population!$DE202*(1-'By group'!AL$28*cond_eff)*'By group'!AL$23*prop_sw_use)*(1-Population!$DG202*circ_eff)</f>
        <v>3.586249191700541E-5</v>
      </c>
      <c r="M202" s="191">
        <f>((1-(1-prop_idu_part)*SUMPRODUCT(Population!$BB202:$BN202,'By group'!$BB$27:$BN$27)*(1-prop_idu_male)/SUMPRODUCT(Population!$B202:$N202,'By group'!$B$27:$N$27))*Probability!Z202*'By group'!$B$24*'By group'!Z$23+(1-prop_idu_part)*SUMPRODUCT(Population!$BB202:$BN202,'By group'!$BB$27:$BN$27)*(1-prop_idu_male)/SUMPRODUCT(Population!$B202:$N202,'By group'!$B$27:$N$27)*Probability!BM202*'By group'!$B$24*'By group'!BM$23+Probability!AM202*Population!$DE202*(1-'By group'!AM$28*cond_eff)*'By group'!AM$23*prop_sw_use)*(1-Population!$DG202*circ_eff)</f>
        <v>5.5941906148171816E-5</v>
      </c>
      <c r="N202" s="191">
        <f>((1-(1-prop_idu_part)*SUMPRODUCT(Population!$BB202:$BN202,'By group'!$BB$27:$BN$27)*(1-prop_idu_male)/SUMPRODUCT(Population!$B202:$N202,'By group'!$B$27:$N$27))*Probability!AA202*'By group'!$B$24*'By group'!AA$23+(1-prop_idu_part)*SUMPRODUCT(Population!$BB202:$BN202,'By group'!$BB$27:$BN$27)*(1-prop_idu_male)/SUMPRODUCT(Population!$B202:$N202,'By group'!$B$27:$N$27)*Probability!BN202*'By group'!$B$24*'By group'!BN$23+Probability!AN202*Population!$DE202*(1-'By group'!AN$28*cond_eff)*'By group'!AN$23*prop_sw_use)*(1-Population!$DG202*circ_eff)</f>
        <v>4.4946769445794521E-5</v>
      </c>
      <c r="O202" s="190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group'!$BB$27:$BN$27)*prop_idu_male))*Probability!B202*Population!$DC202*(1-'By group'!O$28*'By group'!O$29)*'By group'!B$23+(1-prop_idu_part)*SUMPRODUCT(Population!$BB202:$BN202,'By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group'!$BB$27:$BN$27)*prop_idu_male)*Probability!BB202*Population!$DD202*(1-'By group'!BB$28*'By group'!BB$29)*'By group'!BB$23</f>
        <v>0</v>
      </c>
      <c r="P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group'!$BB$27:$BN$27)*prop_idu_male))*Probability!C202*Population!$DC202*(1-'By group'!P$28*'By group'!P$29)*'By group'!C$23+(1-prop_idu_part)*SUMPRODUCT(Population!$BB202:$BN202,'By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group'!$BB$27:$BN$27)*prop_idu_male)*Probability!BC202*Population!$DD202*(1-'By group'!BC$28*'By group'!BC$29)*'By group'!BC$23</f>
        <v>1.0728095225709137E-3</v>
      </c>
      <c r="Q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group'!$BB$27:$BN$27)*prop_idu_male))*Probability!D202*Population!$DC202*(1-'By group'!Q$28*'By group'!Q$29)*'By group'!D$23+(1-prop_idu_part)*SUMPRODUCT(Population!$BB202:$BN202,'By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group'!$BB$27:$BN$27)*prop_idu_male)*Probability!BD202*Population!$DD202*(1-'By group'!BD$28*'By group'!BD$29)*'By group'!BD$23</f>
        <v>1.5645961131397577E-3</v>
      </c>
      <c r="R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group'!$BB$27:$BN$27)*prop_idu_male))*Probability!E202*Population!$DC202*(1-'By group'!R$28*'By group'!R$29)*'By group'!E$23+(1-prop_idu_part)*SUMPRODUCT(Population!$BB202:$BN202,'By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group'!$BB$27:$BN$27)*prop_idu_male)*Probability!BE202*Population!$DD202*(1-'By group'!BE$28*'By group'!BE$29)*'By group'!BE$23</f>
        <v>1.8120687557295052E-3</v>
      </c>
      <c r="S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group'!$BB$27:$BN$27)*prop_idu_male))*Probability!F202*Population!$DC202*(1-'By group'!S$28*'By group'!S$29)*'By group'!F$23+(1-prop_idu_part)*SUMPRODUCT(Population!$BB202:$BN202,'By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group'!$BB$27:$BN$27)*prop_idu_male)*Probability!BF202*Population!$DD202*(1-'By group'!BF$28*'By group'!BF$29)*'By group'!BF$23</f>
        <v>9.6339494446705536E-4</v>
      </c>
      <c r="T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group'!$BB$27:$BN$27)*prop_idu_male))*Probability!G202*Population!$DC202*(1-'By group'!T$28*'By group'!T$29)*'By group'!G$23+(1-prop_idu_part)*SUMPRODUCT(Population!$BB202:$BN202,'By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group'!$BB$27:$BN$27)*prop_idu_male)*Probability!BG202*Population!$DD202*(1-'By group'!BG$28*'By group'!BG$29)*'By group'!BG$23</f>
        <v>5.7788601720233591E-4</v>
      </c>
      <c r="U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group'!$BB$27:$BN$27)*prop_idu_male))*Probability!H202*Population!$DC202*(1-'By group'!U$28*'By group'!U$29)*'By group'!H$23+(1-prop_idu_part)*SUMPRODUCT(Population!$BB202:$BN202,'By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group'!$BB$27:$BN$27)*prop_idu_male)*Probability!BH202*Population!$DD202*(1-'By group'!BH$28*'By group'!BH$29)*'By group'!BH$23</f>
        <v>4.8629055498238742E-4</v>
      </c>
      <c r="V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group'!$BB$27:$BN$27)*prop_idu_male))*Probability!I202*Population!$DC202*(1-'By group'!V$28*'By group'!V$29)*'By group'!I$23+(1-prop_idu_part)*SUMPRODUCT(Population!$BB202:$BN202,'By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group'!$BB$27:$BN$27)*prop_idu_male)*Probability!BI202*Population!$DD202*(1-'By group'!BI$28*'By group'!BI$29)*'By group'!BI$23</f>
        <v>0</v>
      </c>
      <c r="W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group'!$BB$27:$BN$27)*prop_idu_male))*Probability!J202*Population!$DC202*(1-'By group'!W$28*'By group'!W$29)*'By group'!J$23+(1-prop_idu_part)*SUMPRODUCT(Population!$BB202:$BN202,'By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group'!$BB$27:$BN$27)*prop_idu_male)*Probability!BJ202*Population!$DD202*(1-'By group'!BJ$28*'By group'!BJ$29)*'By group'!BJ$23</f>
        <v>0</v>
      </c>
      <c r="X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group'!$BB$27:$BN$27)*prop_idu_male))*Probability!K202*Population!$DC202*(1-'By group'!X$28*'By group'!X$29)*'By group'!K$23+(1-prop_idu_part)*SUMPRODUCT(Population!$BB202:$BN202,'By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group'!$BB$27:$BN$27)*prop_idu_male)*Probability!BK202*Population!$DD202*(1-'By group'!BK$28*'By group'!BK$29)*'By group'!BK$23</f>
        <v>0</v>
      </c>
      <c r="Y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group'!$BB$27:$BN$27)*prop_idu_male))*Probability!L202*Population!$DC202*(1-'By group'!Y$28*'By group'!Y$29)*'By group'!L$23+(1-prop_idu_part)*SUMPRODUCT(Population!$BB202:$BN202,'By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group'!$BB$27:$BN$27)*prop_idu_male)*Probability!BL202*Population!$DD202*(1-'By group'!BL$28*'By group'!BL$29)*'By group'!BL$23</f>
        <v>1.6290855925329848E-5</v>
      </c>
      <c r="Z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group'!$BB$27:$BN$27)*prop_idu_male))*Probability!M202*Population!$DC202*(1-'By group'!Z$28*'By group'!Z$29)*'By group'!M$23+(1-prop_idu_part)*SUMPRODUCT(Population!$BB202:$BN202,'By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group'!$BB$27:$BN$27)*prop_idu_male)*Probability!BM202*Population!$DD202*(1-'By group'!BM$28*'By group'!BM$29)*'By group'!BM$23</f>
        <v>2.5278999887626419E-5</v>
      </c>
      <c r="AA202" s="191">
        <f>(1-(1-prop_idu_part)*SUMPRODUCT(Population!$BB202:$BN202,'By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group'!$BB$27:$BN$27)*prop_idu_male))*Probability!N202*Population!$DC202*(1-'By group'!AA$28*'By group'!AA$29)*'By group'!N$23+(1-prop_idu_part)*SUMPRODUCT(Population!$BB202:$BN202,'By group'!$BB$27:$BN$27)*prop_idu_male/(SUMPRODUCT(Population!$B202:$N202,'By group'!$B$27:$N$27)-(1-prop_idu_part)*SUMPRODUCT(Population!$BB202:$BN202,'By group'!$BB$27:$BN$27)*(1-prop_idu_male)+(1-prop_idu_part)*SUMPRODUCT(Population!$BB202:$BN202,'By group'!$BB$27:$BN$27)*prop_idu_male)*Probability!BN202*Population!$DD202*(1-'By group'!BN$28*'By group'!BN$29)*'By group'!BN$23</f>
        <v>2.0184893503711427E-5</v>
      </c>
      <c r="AB202" s="229">
        <f>Probability!B202*'By group'!$AB$24*'By group'!B$23</f>
        <v>0</v>
      </c>
      <c r="AC202" s="229">
        <f>Probability!C202*'By group'!$AB$24*'By group'!C$23</f>
        <v>5.0195660752193193E-2</v>
      </c>
      <c r="AD202" s="229">
        <f>Probability!D202*'By group'!$AB$24*'By group'!D$23</f>
        <v>7.3207934837872454E-2</v>
      </c>
      <c r="AE202" s="229">
        <f>Probability!E202*'By group'!$AB$24*'By group'!E$23</f>
        <v>8.4790400682331055E-2</v>
      </c>
      <c r="AF202" s="229">
        <f>Probability!F202*'By group'!$AB$24*'By group'!F$23</f>
        <v>4.5080418011694989E-2</v>
      </c>
      <c r="AG202" s="229">
        <f>Probability!G202*'By group'!$AB$24*'By group'!G$23</f>
        <v>2.7041680453977816E-2</v>
      </c>
      <c r="AH202" s="229">
        <f>Probability!H202*'By group'!$AB$24*'By group'!H$23</f>
        <v>2.2756230991691828E-2</v>
      </c>
      <c r="AI202" s="229">
        <f>Probability!I202*'By group'!$AB$24*'By group'!I$23</f>
        <v>0</v>
      </c>
      <c r="AJ202" s="229">
        <f>Probability!J202*'By group'!$AB$24*'By group'!J$23</f>
        <v>0</v>
      </c>
      <c r="AK202" s="229">
        <f>Probability!K202*'By group'!$AB$24*'By group'!K$23</f>
        <v>0</v>
      </c>
      <c r="AL202" s="229">
        <f>Probability!L202*'By group'!$AB$24*'By group'!L$23</f>
        <v>7.6234117947650228E-4</v>
      </c>
      <c r="AM202" s="229">
        <f>Probability!M202*'By group'!$AB$24*'By group'!M$23</f>
        <v>1.1829845479580715E-3</v>
      </c>
      <c r="AN202" s="229">
        <f>Probability!N202*'By group'!$AB$24*'By group'!N$23</f>
        <v>9.4462663124046144E-4</v>
      </c>
      <c r="AO202" s="40">
        <f>Probability!AO202*'By group'!$AO$24*'By group'!AO$23</f>
        <v>0</v>
      </c>
      <c r="AP202" s="42">
        <f>Probability!AP202*'By group'!$AO$24*'By group'!AP$23</f>
        <v>6.9302624023327248E-3</v>
      </c>
      <c r="AQ202" s="42">
        <f>Probability!AQ202*'By group'!$AO$24*'By group'!AQ$23</f>
        <v>1.0108380668204214E-2</v>
      </c>
      <c r="AR202" s="42">
        <f>Probability!AR202*'By group'!$AO$24*'By group'!AR$23</f>
        <v>1.1708849532023936E-2</v>
      </c>
      <c r="AS202" s="42">
        <f>Probability!AS202*'By group'!$AO$24*'By group'!AS$23</f>
        <v>6.2255668751905512E-3</v>
      </c>
      <c r="AT202" s="42">
        <f>Probability!AT202*'By group'!$AO$24*'By group'!AT$23</f>
        <v>3.7344975284911409E-3</v>
      </c>
      <c r="AU202" s="42">
        <f>Probability!AU202*'By group'!$AO$24*'By group'!AU$23</f>
        <v>3.1425517564104737E-3</v>
      </c>
      <c r="AV202" s="42">
        <f>Probability!AV202*'By group'!$AO$24*'By group'!AV$23</f>
        <v>0</v>
      </c>
      <c r="AW202" s="42">
        <f>Probability!AW202*'By group'!$AO$24*'By group'!AW$23</f>
        <v>0</v>
      </c>
      <c r="AX202" s="42">
        <f>Probability!AX202*'By group'!$AO$24*'By group'!AX$23</f>
        <v>0</v>
      </c>
      <c r="AY202" s="42">
        <f>Probability!AY202*'By group'!$AO$24*'By group'!AY$23</f>
        <v>1.0527730208845644E-4</v>
      </c>
      <c r="AZ202" s="42">
        <f>Probability!AZ202*'By group'!$AO$24*'By group'!AZ$23</f>
        <v>1.6334723203074409E-4</v>
      </c>
      <c r="BA202" s="43">
        <f>Probability!BA202*'By group'!$AO$24*'By group'!BA$23</f>
        <v>1.3038582663483305E-4</v>
      </c>
      <c r="BB202" s="191">
        <f>prop_idu_part*Probability!BB202*'By group'!$BB$24*'By group'!BB$23+Probability!BB202*'By group'!$BB$30*'By group'!BB$31</f>
        <v>0</v>
      </c>
      <c r="BC202" s="191">
        <f>prop_idu_part*Probability!BC202*'By group'!$BB$24*'By group'!BC$23+Probability!BC202*'By group'!$BB$30*'By group'!BC$31</f>
        <v>5.8638172286970727E-2</v>
      </c>
      <c r="BD202" s="191">
        <f>prop_idu_part*Probability!BD202*'By group'!$BB$24*'By group'!BD$23+Probability!BD202*'By group'!$BB$30*'By group'!BD$31</f>
        <v>0.1371635732152294</v>
      </c>
      <c r="BE202" s="191">
        <f>prop_idu_part*Probability!BE202*'By group'!$BB$24*'By group'!BE$23+Probability!BE202*'By group'!$BB$30*'By group'!BE$31</f>
        <v>0.13421264821101275</v>
      </c>
      <c r="BF202" s="191">
        <f>prop_idu_part*Probability!BF202*'By group'!$BB$24*'By group'!BF$23+Probability!BF202*'By group'!$BB$30*'By group'!BF$31</f>
        <v>4.387630278590534E-2</v>
      </c>
      <c r="BG202" s="191">
        <f>prop_idu_part*Probability!BG202*'By group'!$BB$24*'By group'!BG$23+Probability!BG202*'By group'!$BB$30*'By group'!BG$31</f>
        <v>1.3400328487335104E-2</v>
      </c>
      <c r="BH202" s="191">
        <f>prop_idu_part*Probability!BH202*'By group'!$BB$24*'By group'!BH$23+Probability!BH202*'By group'!$BB$30*'By group'!BH$31</f>
        <v>1.0512366300817227E-2</v>
      </c>
      <c r="BI202" s="191">
        <f>prop_idu_part*Probability!BI202*'By group'!$BB$24*'By group'!BI$23+Probability!BI202*'By group'!$BB$30*'By group'!BI$31</f>
        <v>0</v>
      </c>
      <c r="BJ202" s="191">
        <f>prop_idu_part*Probability!BJ202*'By group'!$BB$24*'By group'!BJ$23+Probability!BJ202*'By group'!$BB$30*'By group'!BJ$31</f>
        <v>0</v>
      </c>
      <c r="BK202" s="191">
        <f>prop_idu_part*Probability!BK202*'By group'!$BB$24*'By group'!BK$23+Probability!BK202*'By group'!$BB$30*'By group'!BK$31</f>
        <v>0</v>
      </c>
      <c r="BL202" s="191">
        <f>prop_idu_part*Probability!BL202*'By group'!$BB$24*'By group'!BL$23+Probability!BL202*'By group'!$BB$30*'By group'!BL$31</f>
        <v>4.7689466057758388E-3</v>
      </c>
      <c r="BM202" s="191">
        <f>prop_idu_part*Probability!BM202*'By group'!$BB$24*'By group'!BM$23+Probability!BM202*'By group'!$BB$30*'By group'!BM$31</f>
        <v>2.3845416238852239E-3</v>
      </c>
      <c r="BN202" s="192">
        <f>prop_idu_part*Probability!BN202*'By group'!$BB$24*'By group'!BN$23+Probability!BN202*'By group'!$BB$30*'By group'!BN$31</f>
        <v>1.7355330719137998E-3</v>
      </c>
    </row>
    <row r="203" spans="1:66" x14ac:dyDescent="0.25">
      <c r="A203">
        <f t="shared" si="3"/>
        <v>99.5</v>
      </c>
      <c r="B203" s="190">
        <f>((1-(1-prop_idu_part)*SUMPRODUCT(Population!$BB203:$BN203,'By group'!$BB$27:$BN$27)*(1-prop_idu_male)/SUMPRODUCT(Population!$B203:$N203,'By group'!$B$27:$N$27))*Probability!O203*'By group'!$B$24*'By group'!O$23+(1-prop_idu_part)*SUMPRODUCT(Population!$BB203:$BN203,'By group'!$BB$27:$BN$27)*(1-prop_idu_male)/SUMPRODUCT(Population!$B203:$N203,'By group'!$B$27:$N$27)*Probability!BB203*'By group'!$B$24*'By group'!BB$23+Probability!AB203*Population!$DE203*(1-'By group'!AB$28*cond_eff)*'By group'!AB$23*prop_sw_use)*(1-Population!$DG203*circ_eff)</f>
        <v>0</v>
      </c>
      <c r="C203" s="191">
        <f>((1-(1-prop_idu_part)*SUMPRODUCT(Population!$BB203:$BN203,'By group'!$BB$27:$BN$27)*(1-prop_idu_male)/SUMPRODUCT(Population!$B203:$N203,'By group'!$B$27:$N$27))*Probability!P203*'By group'!$B$24*'By group'!P$23+(1-prop_idu_part)*SUMPRODUCT(Population!$BB203:$BN203,'By group'!$BB$27:$BN$27)*(1-prop_idu_male)/SUMPRODUCT(Population!$B203:$N203,'By group'!$B$27:$N$27)*Probability!BC203*'By group'!$B$24*'By group'!BC$23+Probability!AC203*Population!$DE203*(1-'By group'!AC$28*cond_eff)*'By group'!AC$23*prop_sw_use)*(1-Population!$DG203*circ_eff)</f>
        <v>2.3165194541348703E-3</v>
      </c>
      <c r="D203" s="191">
        <f>((1-(1-prop_idu_part)*SUMPRODUCT(Population!$BB203:$BN203,'By group'!$BB$27:$BN$27)*(1-prop_idu_male)/SUMPRODUCT(Population!$B203:$N203,'By group'!$B$27:$N$27))*Probability!Q203*'By group'!$B$24*'By group'!Q$23+(1-prop_idu_part)*SUMPRODUCT(Population!$BB203:$BN203,'By group'!$BB$27:$BN$27)*(1-prop_idu_male)/SUMPRODUCT(Population!$B203:$N203,'By group'!$B$27:$N$27)*Probability!BD203*'By group'!$B$24*'By group'!BD$23+Probability!AD203*Population!$DE203*(1-'By group'!AD$28*cond_eff)*'By group'!AD$23*prop_sw_use)*(1-Population!$DG203*circ_eff)</f>
        <v>3.3898224007991714E-3</v>
      </c>
      <c r="E203" s="191">
        <f>((1-(1-prop_idu_part)*SUMPRODUCT(Population!$BB203:$BN203,'By group'!$BB$27:$BN$27)*(1-prop_idu_male)/SUMPRODUCT(Population!$B203:$N203,'By group'!$B$27:$N$27))*Probability!R203*'By group'!$B$24*'By group'!R$23+(1-prop_idu_part)*SUMPRODUCT(Population!$BB203:$BN203,'By group'!$BB$27:$BN$27)*(1-prop_idu_male)/SUMPRODUCT(Population!$B203:$N203,'By group'!$B$27:$N$27)*Probability!BE203*'By group'!$B$24*'By group'!BE$23+Probability!AE203*Population!$DE203*(1-'By group'!AE$28*cond_eff)*'By group'!AE$23*prop_sw_use)*(1-Population!$DG203*circ_eff)</f>
        <v>3.9445741482428279E-3</v>
      </c>
      <c r="F203" s="191">
        <f>((1-(1-prop_idu_part)*SUMPRODUCT(Population!$BB203:$BN203,'By group'!$BB$27:$BN$27)*(1-prop_idu_male)/SUMPRODUCT(Population!$B203:$N203,'By group'!$B$27:$N$27))*Probability!S203*'By group'!$B$24*'By group'!S$23+(1-prop_idu_part)*SUMPRODUCT(Population!$BB203:$BN203,'By group'!$BB$27:$BN$27)*(1-prop_idu_male)/SUMPRODUCT(Population!$B203:$N203,'By group'!$B$27:$N$27)*Probability!BF203*'By group'!$B$24*'By group'!BF$23+Probability!AF203*Population!$DE203*(1-'By group'!AF$28*cond_eff)*'By group'!AF$23*prop_sw_use)*(1-Population!$DG203*circ_eff)</f>
        <v>2.1047194040472719E-3</v>
      </c>
      <c r="G203" s="191">
        <f>((1-(1-prop_idu_part)*SUMPRODUCT(Population!$BB203:$BN203,'By group'!$BB$27:$BN$27)*(1-prop_idu_male)/SUMPRODUCT(Population!$B203:$N203,'By group'!$B$27:$N$27))*Probability!T203*'By group'!$B$24*'By group'!T$23+(1-prop_idu_part)*SUMPRODUCT(Population!$BB203:$BN203,'By group'!$BB$27:$BN$27)*(1-prop_idu_male)/SUMPRODUCT(Population!$B203:$N203,'By group'!$B$27:$N$27)*Probability!BG203*'By group'!$B$24*'By group'!BG$23+Probability!AG203*Population!$DE203*(1-'By group'!AG$28*cond_eff)*'By group'!AG$23*prop_sw_use)*(1-Population!$DG203*circ_eff)</f>
        <v>1.2658024309499655E-3</v>
      </c>
      <c r="H203" s="191">
        <f>((1-(1-prop_idu_part)*SUMPRODUCT(Population!$BB203:$BN203,'By group'!$BB$27:$BN$27)*(1-prop_idu_male)/SUMPRODUCT(Population!$B203:$N203,'By group'!$B$27:$N$27))*Probability!U203*'By group'!$B$24*'By group'!U$23+(1-prop_idu_part)*SUMPRODUCT(Population!$BB203:$BN203,'By group'!$BB$27:$BN$27)*(1-prop_idu_male)/SUMPRODUCT(Population!$B203:$N203,'By group'!$B$27:$N$27)*Probability!BH203*'By group'!$B$24*'By group'!BH$23+Probability!AH203*Population!$DE203*(1-'By group'!AH$28*cond_eff)*'By group'!AH$23*prop_sw_use)*(1-Population!$DG203*circ_eff)</f>
        <v>1.0701091089599618E-3</v>
      </c>
      <c r="I203" s="191">
        <f>((1-(1-prop_idu_part)*SUMPRODUCT(Population!$BB203:$BN203,'By group'!$BB$27:$BN$27)*(1-prop_idu_male)/SUMPRODUCT(Population!$B203:$N203,'By group'!$B$27:$N$27))*Probability!V203*'By group'!$B$24*'By group'!V$23+(1-prop_idu_part)*SUMPRODUCT(Population!$BB203:$BN203,'By group'!$BB$27:$BN$27)*(1-prop_idu_male)/SUMPRODUCT(Population!$B203:$N203,'By group'!$B$27:$N$27)*Probability!BI203*'By group'!$B$24*'By group'!BI$23+Probability!AI203*Population!$DE203*(1-'By group'!AI$28*cond_eff)*'By group'!AI$23*prop_sw_use)*(1-Population!$DG203*circ_eff)</f>
        <v>0</v>
      </c>
      <c r="J203" s="191">
        <f>((1-(1-prop_idu_part)*SUMPRODUCT(Population!$BB203:$BN203,'By group'!$BB$27:$BN$27)*(1-prop_idu_male)/SUMPRODUCT(Population!$B203:$N203,'By group'!$B$27:$N$27))*Probability!W203*'By group'!$B$24*'By group'!W$23+(1-prop_idu_part)*SUMPRODUCT(Population!$BB203:$BN203,'By group'!$BB$27:$BN$27)*(1-prop_idu_male)/SUMPRODUCT(Population!$B203:$N203,'By group'!$B$27:$N$27)*Probability!BJ203*'By group'!$B$24*'By group'!BJ$23+Probability!AJ203*Population!$DE203*(1-'By group'!AJ$28*cond_eff)*'By group'!AJ$23*prop_sw_use)*(1-Population!$DG203*circ_eff)</f>
        <v>0</v>
      </c>
      <c r="K203" s="191">
        <f>((1-(1-prop_idu_part)*SUMPRODUCT(Population!$BB203:$BN203,'By group'!$BB$27:$BN$27)*(1-prop_idu_male)/SUMPRODUCT(Population!$B203:$N203,'By group'!$B$27:$N$27))*Probability!X203*'By group'!$B$24*'By group'!X$23+(1-prop_idu_part)*SUMPRODUCT(Population!$BB203:$BN203,'By group'!$BB$27:$BN$27)*(1-prop_idu_male)/SUMPRODUCT(Population!$B203:$N203,'By group'!$B$27:$N$27)*Probability!BK203*'By group'!$B$24*'By group'!BK$23+Probability!AK203*Population!$DE203*(1-'By group'!AK$28*cond_eff)*'By group'!AK$23*prop_sw_use)*(1-Population!$DG203*circ_eff)</f>
        <v>0</v>
      </c>
      <c r="L203" s="191">
        <f>((1-(1-prop_idu_part)*SUMPRODUCT(Population!$BB203:$BN203,'By group'!$BB$27:$BN$27)*(1-prop_idu_male)/SUMPRODUCT(Population!$B203:$N203,'By group'!$B$27:$N$27))*Probability!Y203*'By group'!$B$24*'By group'!Y$23+(1-prop_idu_part)*SUMPRODUCT(Population!$BB203:$BN203,'By group'!$BB$27:$BN$27)*(1-prop_idu_male)/SUMPRODUCT(Population!$B203:$N203,'By group'!$B$27:$N$27)*Probability!BL203*'By group'!$B$24*'By group'!BL$23+Probability!AL203*Population!$DE203*(1-'By group'!AL$28*cond_eff)*'By group'!AL$23*prop_sw_use)*(1-Population!$DG203*circ_eff)</f>
        <v>3.5862778083894336E-5</v>
      </c>
      <c r="M203" s="191">
        <f>((1-(1-prop_idu_part)*SUMPRODUCT(Population!$BB203:$BN203,'By group'!$BB$27:$BN$27)*(1-prop_idu_male)/SUMPRODUCT(Population!$B203:$N203,'By group'!$B$27:$N$27))*Probability!Z203*'By group'!$B$24*'By group'!Z$23+(1-prop_idu_part)*SUMPRODUCT(Population!$BB203:$BN203,'By group'!$BB$27:$BN$27)*(1-prop_idu_male)/SUMPRODUCT(Population!$B203:$N203,'By group'!$B$27:$N$27)*Probability!BM203*'By group'!$B$24*'By group'!BM$23+Probability!AM203*Population!$DE203*(1-'By group'!AM$28*cond_eff)*'By group'!AM$23*prop_sw_use)*(1-Population!$DG203*circ_eff)</f>
        <v>5.5942471490664871E-5</v>
      </c>
      <c r="N203" s="191">
        <f>((1-(1-prop_idu_part)*SUMPRODUCT(Population!$BB203:$BN203,'By group'!$BB$27:$BN$27)*(1-prop_idu_male)/SUMPRODUCT(Population!$B203:$N203,'By group'!$B$27:$N$27))*Probability!AA203*'By group'!$B$24*'By group'!AA$23+(1-prop_idu_part)*SUMPRODUCT(Population!$BB203:$BN203,'By group'!$BB$27:$BN$27)*(1-prop_idu_male)/SUMPRODUCT(Population!$B203:$N203,'By group'!$B$27:$N$27)*Probability!BN203*'By group'!$B$24*'By group'!BN$23+Probability!AN203*Population!$DE203*(1-'By group'!AN$28*cond_eff)*'By group'!AN$23*prop_sw_use)*(1-Population!$DG203*circ_eff)</f>
        <v>4.4947374000405984E-5</v>
      </c>
      <c r="O203" s="190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group'!$BB$27:$BN$27)*prop_idu_male))*Probability!B203*Population!$DC203*(1-'By group'!O$28*'By group'!O$29)*'By group'!B$23+(1-prop_idu_part)*SUMPRODUCT(Population!$BB203:$BN203,'By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group'!$BB$27:$BN$27)*prop_idu_male)*Probability!BB203*Population!$DD203*(1-'By group'!BB$28*'By group'!BB$29)*'By group'!BB$23</f>
        <v>0</v>
      </c>
      <c r="P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group'!$BB$27:$BN$27)*prop_idu_male))*Probability!C203*Population!$DC203*(1-'By group'!P$28*'By group'!P$29)*'By group'!C$23+(1-prop_idu_part)*SUMPRODUCT(Population!$BB203:$BN203,'By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group'!$BB$27:$BN$27)*prop_idu_male)*Probability!BC203*Population!$DD203*(1-'By group'!BC$28*'By group'!BC$29)*'By group'!BC$23</f>
        <v>1.0728128586026749E-3</v>
      </c>
      <c r="Q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group'!$BB$27:$BN$27)*prop_idu_male))*Probability!D203*Population!$DC203*(1-'By group'!Q$28*'By group'!Q$29)*'By group'!D$23+(1-prop_idu_part)*SUMPRODUCT(Population!$BB203:$BN203,'By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group'!$BB$27:$BN$27)*prop_idu_male)*Probability!BD203*Population!$DD203*(1-'By group'!BD$28*'By group'!BD$29)*'By group'!BD$23</f>
        <v>1.5646020559134503E-3</v>
      </c>
      <c r="R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group'!$BB$27:$BN$27)*prop_idu_male))*Probability!E203*Population!$DC203*(1-'By group'!R$28*'By group'!R$29)*'By group'!E$23+(1-prop_idu_part)*SUMPRODUCT(Population!$BB203:$BN203,'By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group'!$BB$27:$BN$27)*prop_idu_male)*Probability!BE203*Population!$DD203*(1-'By group'!BE$28*'By group'!BE$29)*'By group'!BE$23</f>
        <v>1.8120776754005474E-3</v>
      </c>
      <c r="S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group'!$BB$27:$BN$27)*prop_idu_male))*Probability!F203*Population!$DC203*(1-'By group'!S$28*'By group'!S$29)*'By group'!F$23+(1-prop_idu_part)*SUMPRODUCT(Population!$BB203:$BN203,'By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group'!$BB$27:$BN$27)*prop_idu_male)*Probability!BF203*Population!$DD203*(1-'By group'!BF$28*'By group'!BF$29)*'By group'!BF$23</f>
        <v>9.6340062905602981E-4</v>
      </c>
      <c r="T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group'!$BB$27:$BN$27)*prop_idu_male))*Probability!G203*Population!$DC203*(1-'By group'!T$28*'By group'!T$29)*'By group'!G$23+(1-prop_idu_part)*SUMPRODUCT(Population!$BB203:$BN203,'By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group'!$BB$27:$BN$27)*prop_idu_male)*Probability!BG203*Population!$DD203*(1-'By group'!BG$28*'By group'!BG$29)*'By group'!BG$23</f>
        <v>5.7788989356050418E-4</v>
      </c>
      <c r="U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group'!$BB$27:$BN$27)*prop_idu_male))*Probability!H203*Population!$DC203*(1-'By group'!U$28*'By group'!U$29)*'By group'!H$23+(1-prop_idu_part)*SUMPRODUCT(Population!$BB203:$BN203,'By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group'!$BB$27:$BN$27)*prop_idu_male)*Probability!BH203*Population!$DD203*(1-'By group'!BH$28*'By group'!BH$29)*'By group'!BH$23</f>
        <v>4.862946486744539E-4</v>
      </c>
      <c r="V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group'!$BB$27:$BN$27)*prop_idu_male))*Probability!I203*Population!$DC203*(1-'By group'!V$28*'By group'!V$29)*'By group'!I$23+(1-prop_idu_part)*SUMPRODUCT(Population!$BB203:$BN203,'By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group'!$BB$27:$BN$27)*prop_idu_male)*Probability!BI203*Population!$DD203*(1-'By group'!BI$28*'By group'!BI$29)*'By group'!BI$23</f>
        <v>0</v>
      </c>
      <c r="W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group'!$BB$27:$BN$27)*prop_idu_male))*Probability!J203*Population!$DC203*(1-'By group'!W$28*'By group'!W$29)*'By group'!J$23+(1-prop_idu_part)*SUMPRODUCT(Population!$BB203:$BN203,'By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group'!$BB$27:$BN$27)*prop_idu_male)*Probability!BJ203*Population!$DD203*(1-'By group'!BJ$28*'By group'!BJ$29)*'By group'!BJ$23</f>
        <v>0</v>
      </c>
      <c r="X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group'!$BB$27:$BN$27)*prop_idu_male))*Probability!K203*Population!$DC203*(1-'By group'!X$28*'By group'!X$29)*'By group'!K$23+(1-prop_idu_part)*SUMPRODUCT(Population!$BB203:$BN203,'By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group'!$BB$27:$BN$27)*prop_idu_male)*Probability!BK203*Population!$DD203*(1-'By group'!BK$28*'By group'!BK$29)*'By group'!BK$23</f>
        <v>0</v>
      </c>
      <c r="Y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group'!$BB$27:$BN$27)*prop_idu_male))*Probability!L203*Population!$DC203*(1-'By group'!Y$28*'By group'!Y$29)*'By group'!L$23+(1-prop_idu_part)*SUMPRODUCT(Population!$BB203:$BN203,'By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group'!$BB$27:$BN$27)*prop_idu_male)*Probability!BL203*Population!$DD203*(1-'By group'!BL$28*'By group'!BL$29)*'By group'!BL$23</f>
        <v>1.6290994999234377E-5</v>
      </c>
      <c r="Z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group'!$BB$27:$BN$27)*prop_idu_male))*Probability!M203*Population!$DC203*(1-'By group'!Z$28*'By group'!Z$29)*'By group'!M$23+(1-prop_idu_part)*SUMPRODUCT(Population!$BB203:$BN203,'By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group'!$BB$27:$BN$27)*prop_idu_male)*Probability!BM203*Population!$DD203*(1-'By group'!BM$28*'By group'!BM$29)*'By group'!BM$23</f>
        <v>2.5279273030715363E-5</v>
      </c>
      <c r="AA203" s="191">
        <f>(1-(1-prop_idu_part)*SUMPRODUCT(Population!$BB203:$BN203,'By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group'!$BB$27:$BN$27)*prop_idu_male))*Probability!N203*Population!$DC203*(1-'By group'!AA$28*'By group'!AA$29)*'By group'!N$23+(1-prop_idu_part)*SUMPRODUCT(Population!$BB203:$BN203,'By group'!$BB$27:$BN$27)*prop_idu_male/(SUMPRODUCT(Population!$B203:$N203,'By group'!$B$27:$N$27)-(1-prop_idu_part)*SUMPRODUCT(Population!$BB203:$BN203,'By group'!$BB$27:$BN$27)*(1-prop_idu_male)+(1-prop_idu_part)*SUMPRODUCT(Population!$BB203:$BN203,'By group'!$BB$27:$BN$27)*prop_idu_male)*Probability!BN203*Population!$DD203*(1-'By group'!BN$28*'By group'!BN$29)*'By group'!BN$23</f>
        <v>2.0185182294892144E-5</v>
      </c>
      <c r="AB203" s="229">
        <f>Probability!B203*'By group'!$AB$24*'By group'!B$23</f>
        <v>0</v>
      </c>
      <c r="AC203" s="229">
        <f>Probability!C203*'By group'!$AB$24*'By group'!C$23</f>
        <v>5.0195889329526032E-2</v>
      </c>
      <c r="AD203" s="229">
        <f>Probability!D203*'By group'!$AB$24*'By group'!D$23</f>
        <v>7.3208318631845321E-2</v>
      </c>
      <c r="AE203" s="229">
        <f>Probability!E203*'By group'!$AB$24*'By group'!E$23</f>
        <v>8.4790940527309441E-2</v>
      </c>
      <c r="AF203" s="229">
        <f>Probability!F203*'By group'!$AB$24*'By group'!F$23</f>
        <v>4.5080749136104305E-2</v>
      </c>
      <c r="AG203" s="229">
        <f>Probability!G203*'By group'!$AB$24*'By group'!G$23</f>
        <v>2.7041900913265197E-2</v>
      </c>
      <c r="AH203" s="229">
        <f>Probability!H203*'By group'!$AB$24*'By group'!H$23</f>
        <v>2.275645544191127E-2</v>
      </c>
      <c r="AI203" s="229">
        <f>Probability!I203*'By group'!$AB$24*'By group'!I$23</f>
        <v>0</v>
      </c>
      <c r="AJ203" s="229">
        <f>Probability!J203*'By group'!$AB$24*'By group'!J$23</f>
        <v>0</v>
      </c>
      <c r="AK203" s="229">
        <f>Probability!K203*'By group'!$AB$24*'By group'!K$23</f>
        <v>0</v>
      </c>
      <c r="AL203" s="229">
        <f>Probability!L203*'By group'!$AB$24*'By group'!L$23</f>
        <v>7.6234878915411081E-4</v>
      </c>
      <c r="AM203" s="229">
        <f>Probability!M203*'By group'!$AB$24*'By group'!M$23</f>
        <v>1.1829990401428419E-3</v>
      </c>
      <c r="AN203" s="229">
        <f>Probability!N203*'By group'!$AB$24*'By group'!N$23</f>
        <v>9.4464151212971502E-4</v>
      </c>
      <c r="AO203" s="40">
        <f>Probability!AO203*'By group'!$AO$24*'By group'!AO$23</f>
        <v>0</v>
      </c>
      <c r="AP203" s="42">
        <f>Probability!AP203*'By group'!$AO$24*'By group'!AP$23</f>
        <v>6.930777600810476E-3</v>
      </c>
      <c r="AQ203" s="42">
        <f>Probability!AQ203*'By group'!$AO$24*'By group'!AQ$23</f>
        <v>1.0109180112196673E-2</v>
      </c>
      <c r="AR203" s="42">
        <f>Probability!AR203*'By group'!$AO$24*'By group'!AR$23</f>
        <v>1.170987380852604E-2</v>
      </c>
      <c r="AS203" s="42">
        <f>Probability!AS203*'By group'!$AO$24*'By group'!AS$23</f>
        <v>6.2261599004835898E-3</v>
      </c>
      <c r="AT203" s="42">
        <f>Probability!AT203*'By group'!$AO$24*'By group'!AT$23</f>
        <v>3.7348786664253017E-3</v>
      </c>
      <c r="AU203" s="42">
        <f>Probability!AU203*'By group'!$AO$24*'By group'!AU$23</f>
        <v>3.1429210548302162E-3</v>
      </c>
      <c r="AV203" s="42">
        <f>Probability!AV203*'By group'!$AO$24*'By group'!AV$23</f>
        <v>0</v>
      </c>
      <c r="AW203" s="42">
        <f>Probability!AW203*'By group'!$AO$24*'By group'!AW$23</f>
        <v>0</v>
      </c>
      <c r="AX203" s="42">
        <f>Probability!AX203*'By group'!$AO$24*'By group'!AX$23</f>
        <v>0</v>
      </c>
      <c r="AY203" s="42">
        <f>Probability!AY203*'By group'!$AO$24*'By group'!AY$23</f>
        <v>1.0528977476487814E-4</v>
      </c>
      <c r="AZ203" s="42">
        <f>Probability!AZ203*'By group'!$AO$24*'By group'!AZ$23</f>
        <v>1.633701032471451E-4</v>
      </c>
      <c r="BA203" s="43">
        <f>Probability!BA203*'By group'!$AO$24*'By group'!BA$23</f>
        <v>1.3040874549890294E-4</v>
      </c>
      <c r="BB203" s="191">
        <f>prop_idu_part*Probability!BB203*'By group'!$BB$24*'By group'!BB$23+Probability!BB203*'By group'!$BB$30*'By group'!BB$31</f>
        <v>0</v>
      </c>
      <c r="BC203" s="191">
        <f>prop_idu_part*Probability!BC203*'By group'!$BB$24*'By group'!BC$23+Probability!BC203*'By group'!$BB$30*'By group'!BC$31</f>
        <v>5.8638164666538095E-2</v>
      </c>
      <c r="BD203" s="191">
        <f>prop_idu_part*Probability!BD203*'By group'!$BB$24*'By group'!BD$23+Probability!BD203*'By group'!$BB$30*'By group'!BD$31</f>
        <v>0.1371635810421748</v>
      </c>
      <c r="BE203" s="191">
        <f>prop_idu_part*Probability!BE203*'By group'!$BB$24*'By group'!BE$23+Probability!BE203*'By group'!$BB$30*'By group'!BE$31</f>
        <v>0.13421269766908658</v>
      </c>
      <c r="BF203" s="191">
        <f>prop_idu_part*Probability!BF203*'By group'!$BB$24*'By group'!BF$23+Probability!BF203*'By group'!$BB$30*'By group'!BF$31</f>
        <v>4.3876331288734798E-2</v>
      </c>
      <c r="BG203" s="191">
        <f>prop_idu_part*Probability!BG203*'By group'!$BB$24*'By group'!BG$23+Probability!BG203*'By group'!$BB$30*'By group'!BG$31</f>
        <v>1.3400340317878352E-2</v>
      </c>
      <c r="BH203" s="191">
        <f>prop_idu_part*Probability!BH203*'By group'!$BB$24*'By group'!BH$23+Probability!BH203*'By group'!$BB$30*'By group'!BH$31</f>
        <v>1.0512380714241402E-2</v>
      </c>
      <c r="BI203" s="191">
        <f>prop_idu_part*Probability!BI203*'By group'!$BB$24*'By group'!BI$23+Probability!BI203*'By group'!$BB$30*'By group'!BI$31</f>
        <v>0</v>
      </c>
      <c r="BJ203" s="191">
        <f>prop_idu_part*Probability!BJ203*'By group'!$BB$24*'By group'!BJ$23+Probability!BJ203*'By group'!$BB$30*'By group'!BJ$31</f>
        <v>0</v>
      </c>
      <c r="BK203" s="191">
        <f>prop_idu_part*Probability!BK203*'By group'!$BB$24*'By group'!BK$23+Probability!BK203*'By group'!$BB$30*'By group'!BK$31</f>
        <v>0</v>
      </c>
      <c r="BL203" s="191">
        <f>prop_idu_part*Probability!BL203*'By group'!$BB$24*'By group'!BL$23+Probability!BL203*'By group'!$BB$30*'By group'!BL$31</f>
        <v>4.7689533379333985E-3</v>
      </c>
      <c r="BM203" s="191">
        <f>prop_idu_part*Probability!BM203*'By group'!$BB$24*'By group'!BM$23+Probability!BM203*'By group'!$BB$30*'By group'!BM$31</f>
        <v>2.3845466213257291E-3</v>
      </c>
      <c r="BN203" s="192">
        <f>prop_idu_part*Probability!BN203*'By group'!$BB$24*'By group'!BN$23+Probability!BN203*'By group'!$BB$30*'By group'!BN$31</f>
        <v>1.7355385292669124E-3</v>
      </c>
    </row>
    <row r="204" spans="1:66" x14ac:dyDescent="0.25">
      <c r="A204">
        <f t="shared" si="3"/>
        <v>100</v>
      </c>
      <c r="B204" s="190">
        <f>((1-(1-prop_idu_part)*SUMPRODUCT(Population!$BB204:$BN204,'By group'!$BB$27:$BN$27)*(1-prop_idu_male)/SUMPRODUCT(Population!$B204:$N204,'By group'!$B$27:$N$27))*Probability!O204*'By group'!$B$24*'By group'!O$23+(1-prop_idu_part)*SUMPRODUCT(Population!$BB204:$BN204,'By group'!$BB$27:$BN$27)*(1-prop_idu_male)/SUMPRODUCT(Population!$B204:$N204,'By group'!$B$27:$N$27)*Probability!BB204*'By group'!$B$24*'By group'!BB$23+Probability!AB204*Population!$DE204*(1-'By group'!AB$28*cond_eff)*'By group'!AB$23*prop_sw_use)*(1-Population!$DG204*circ_eff)</f>
        <v>0</v>
      </c>
      <c r="C204" s="191">
        <f>((1-(1-prop_idu_part)*SUMPRODUCT(Population!$BB204:$BN204,'By group'!$BB$27:$BN$27)*(1-prop_idu_male)/SUMPRODUCT(Population!$B204:$N204,'By group'!$B$27:$N$27))*Probability!P204*'By group'!$B$24*'By group'!P$23+(1-prop_idu_part)*SUMPRODUCT(Population!$BB204:$BN204,'By group'!$BB$27:$BN$27)*(1-prop_idu_male)/SUMPRODUCT(Population!$B204:$N204,'By group'!$B$27:$N$27)*Probability!BC204*'By group'!$B$24*'By group'!BC$23+Probability!AC204*Population!$DE204*(1-'By group'!AC$28*cond_eff)*'By group'!AC$23*prop_sw_use)*(1-Population!$DG204*circ_eff)</f>
        <v>2.3165262329226761E-3</v>
      </c>
      <c r="D204" s="191">
        <f>((1-(1-prop_idu_part)*SUMPRODUCT(Population!$BB204:$BN204,'By group'!$BB$27:$BN$27)*(1-prop_idu_male)/SUMPRODUCT(Population!$B204:$N204,'By group'!$B$27:$N$27))*Probability!Q204*'By group'!$B$24*'By group'!Q$23+(1-prop_idu_part)*SUMPRODUCT(Population!$BB204:$BN204,'By group'!$BB$27:$BN$27)*(1-prop_idu_male)/SUMPRODUCT(Population!$B204:$N204,'By group'!$B$27:$N$27)*Probability!BD204*'By group'!$B$24*'By group'!BD$23+Probability!AD204*Population!$DE204*(1-'By group'!AD$28*cond_eff)*'By group'!AD$23*prop_sw_use)*(1-Population!$DG204*circ_eff)</f>
        <v>3.3898343212834673E-3</v>
      </c>
      <c r="E204" s="191">
        <f>((1-(1-prop_idu_part)*SUMPRODUCT(Population!$BB204:$BN204,'By group'!$BB$27:$BN$27)*(1-prop_idu_male)/SUMPRODUCT(Population!$B204:$N204,'By group'!$B$27:$N$27))*Probability!R204*'By group'!$B$24*'By group'!R$23+(1-prop_idu_part)*SUMPRODUCT(Population!$BB204:$BN204,'By group'!$BB$27:$BN$27)*(1-prop_idu_male)/SUMPRODUCT(Population!$B204:$N204,'By group'!$B$27:$N$27)*Probability!BE204*'By group'!$B$24*'By group'!BE$23+Probability!AE204*Population!$DE204*(1-'By group'!AE$28*cond_eff)*'By group'!AE$23*prop_sw_use)*(1-Population!$DG204*circ_eff)</f>
        <v>3.9445918704639855E-3</v>
      </c>
      <c r="F204" s="191">
        <f>((1-(1-prop_idu_part)*SUMPRODUCT(Population!$BB204:$BN204,'By group'!$BB$27:$BN$27)*(1-prop_idu_male)/SUMPRODUCT(Population!$B204:$N204,'By group'!$B$27:$N$27))*Probability!S204*'By group'!$B$24*'By group'!S$23+(1-prop_idu_part)*SUMPRODUCT(Population!$BB204:$BN204,'By group'!$BB$27:$BN$27)*(1-prop_idu_male)/SUMPRODUCT(Population!$B204:$N204,'By group'!$B$27:$N$27)*Probability!BF204*'By group'!$B$24*'By group'!BF$23+Probability!AF204*Population!$DE204*(1-'By group'!AF$28*cond_eff)*'By group'!AF$23*prop_sw_use)*(1-Population!$DG204*circ_eff)</f>
        <v>2.104730665579293E-3</v>
      </c>
      <c r="G204" s="191">
        <f>((1-(1-prop_idu_part)*SUMPRODUCT(Population!$BB204:$BN204,'By group'!$BB$27:$BN$27)*(1-prop_idu_male)/SUMPRODUCT(Population!$B204:$N204,'By group'!$B$27:$N$27))*Probability!T204*'By group'!$B$24*'By group'!T$23+(1-prop_idu_part)*SUMPRODUCT(Population!$BB204:$BN204,'By group'!$BB$27:$BN$27)*(1-prop_idu_male)/SUMPRODUCT(Population!$B204:$N204,'By group'!$B$27:$N$27)*Probability!BG204*'By group'!$B$24*'By group'!BG$23+Probability!AG204*Population!$DE204*(1-'By group'!AG$28*cond_eff)*'By group'!AG$23*prop_sw_use)*(1-Population!$DG204*circ_eff)</f>
        <v>1.2658101101300861E-3</v>
      </c>
      <c r="H204" s="191">
        <f>((1-(1-prop_idu_part)*SUMPRODUCT(Population!$BB204:$BN204,'By group'!$BB$27:$BN$27)*(1-prop_idu_male)/SUMPRODUCT(Population!$B204:$N204,'By group'!$B$27:$N$27))*Probability!U204*'By group'!$B$24*'By group'!U$23+(1-prop_idu_part)*SUMPRODUCT(Population!$BB204:$BN204,'By group'!$BB$27:$BN$27)*(1-prop_idu_male)/SUMPRODUCT(Population!$B204:$N204,'By group'!$B$27:$N$27)*Probability!BH204*'By group'!$B$24*'By group'!BH$23+Probability!AH204*Population!$DE204*(1-'By group'!AH$28*cond_eff)*'By group'!AH$23*prop_sw_use)*(1-Population!$DG204*circ_eff)</f>
        <v>1.0701172506123102E-3</v>
      </c>
      <c r="I204" s="191">
        <f>((1-(1-prop_idu_part)*SUMPRODUCT(Population!$BB204:$BN204,'By group'!$BB$27:$BN$27)*(1-prop_idu_male)/SUMPRODUCT(Population!$B204:$N204,'By group'!$B$27:$N$27))*Probability!V204*'By group'!$B$24*'By group'!V$23+(1-prop_idu_part)*SUMPRODUCT(Population!$BB204:$BN204,'By group'!$BB$27:$BN$27)*(1-prop_idu_male)/SUMPRODUCT(Population!$B204:$N204,'By group'!$B$27:$N$27)*Probability!BI204*'By group'!$B$24*'By group'!BI$23+Probability!AI204*Population!$DE204*(1-'By group'!AI$28*cond_eff)*'By group'!AI$23*prop_sw_use)*(1-Population!$DG204*circ_eff)</f>
        <v>0</v>
      </c>
      <c r="J204" s="191">
        <f>((1-(1-prop_idu_part)*SUMPRODUCT(Population!$BB204:$BN204,'By group'!$BB$27:$BN$27)*(1-prop_idu_male)/SUMPRODUCT(Population!$B204:$N204,'By group'!$B$27:$N$27))*Probability!W204*'By group'!$B$24*'By group'!W$23+(1-prop_idu_part)*SUMPRODUCT(Population!$BB204:$BN204,'By group'!$BB$27:$BN$27)*(1-prop_idu_male)/SUMPRODUCT(Population!$B204:$N204,'By group'!$B$27:$N$27)*Probability!BJ204*'By group'!$B$24*'By group'!BJ$23+Probability!AJ204*Population!$DE204*(1-'By group'!AJ$28*cond_eff)*'By group'!AJ$23*prop_sw_use)*(1-Population!$DG204*circ_eff)</f>
        <v>0</v>
      </c>
      <c r="K204" s="191">
        <f>((1-(1-prop_idu_part)*SUMPRODUCT(Population!$BB204:$BN204,'By group'!$BB$27:$BN$27)*(1-prop_idu_male)/SUMPRODUCT(Population!$B204:$N204,'By group'!$B$27:$N$27))*Probability!X204*'By group'!$B$24*'By group'!X$23+(1-prop_idu_part)*SUMPRODUCT(Population!$BB204:$BN204,'By group'!$BB$27:$BN$27)*(1-prop_idu_male)/SUMPRODUCT(Population!$B204:$N204,'By group'!$B$27:$N$27)*Probability!BK204*'By group'!$B$24*'By group'!BK$23+Probability!AK204*Population!$DE204*(1-'By group'!AK$28*cond_eff)*'By group'!AK$23*prop_sw_use)*(1-Population!$DG204*circ_eff)</f>
        <v>0</v>
      </c>
      <c r="L204" s="191">
        <f>((1-(1-prop_idu_part)*SUMPRODUCT(Population!$BB204:$BN204,'By group'!$BB$27:$BN$27)*(1-prop_idu_male)/SUMPRODUCT(Population!$B204:$N204,'By group'!$B$27:$N$27))*Probability!Y204*'By group'!$B$24*'By group'!Y$23+(1-prop_idu_part)*SUMPRODUCT(Population!$BB204:$BN204,'By group'!$BB$27:$BN$27)*(1-prop_idu_male)/SUMPRODUCT(Population!$B204:$N204,'By group'!$B$27:$N$27)*Probability!BL204*'By group'!$B$24*'By group'!BL$23+Probability!AL204*Population!$DE204*(1-'By group'!AL$28*cond_eff)*'By group'!AL$23*prop_sw_use)*(1-Population!$DG204*circ_eff)</f>
        <v>3.5863054562715855E-5</v>
      </c>
      <c r="M204" s="191">
        <f>((1-(1-prop_idu_part)*SUMPRODUCT(Population!$BB204:$BN204,'By group'!$BB$27:$BN$27)*(1-prop_idu_male)/SUMPRODUCT(Population!$B204:$N204,'By group'!$B$27:$N$27))*Probability!Z204*'By group'!$B$24*'By group'!Z$23+(1-prop_idu_part)*SUMPRODUCT(Population!$BB204:$BN204,'By group'!$BB$27:$BN$27)*(1-prop_idu_male)/SUMPRODUCT(Population!$B204:$N204,'By group'!$B$27:$N$27)*Probability!BM204*'By group'!$B$24*'By group'!BM$23+Probability!AM204*Population!$DE204*(1-'By group'!AM$28*cond_eff)*'By group'!AM$23*prop_sw_use)*(1-Population!$DG204*circ_eff)</f>
        <v>5.5943017880629949E-5</v>
      </c>
      <c r="N204" s="191">
        <f>((1-(1-prop_idu_part)*SUMPRODUCT(Population!$BB204:$BN204,'By group'!$BB$27:$BN$27)*(1-prop_idu_male)/SUMPRODUCT(Population!$B204:$N204,'By group'!$B$27:$N$27))*Probability!AA204*'By group'!$B$24*'By group'!AA$23+(1-prop_idu_part)*SUMPRODUCT(Population!$BB204:$BN204,'By group'!$BB$27:$BN$27)*(1-prop_idu_male)/SUMPRODUCT(Population!$B204:$N204,'By group'!$B$27:$N$27)*Probability!BN204*'By group'!$B$24*'By group'!BN$23+Probability!AN204*Population!$DE204*(1-'By group'!AN$28*cond_eff)*'By group'!AN$23*prop_sw_use)*(1-Population!$DG204*circ_eff)</f>
        <v>4.4947958542310279E-5</v>
      </c>
      <c r="O204" s="190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group'!$BB$27:$BN$27)*prop_idu_male))*Probability!B204*Population!$DC204*(1-'By group'!O$28*'By group'!O$29)*'By group'!B$23+(1-prop_idu_part)*SUMPRODUCT(Population!$BB204:$BN204,'By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group'!$BB$27:$BN$27)*prop_idu_male)*Probability!BB204*Population!$DD204*(1-'By group'!BB$28*'By group'!BB$29)*'By group'!BB$23</f>
        <v>0</v>
      </c>
      <c r="P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group'!$BB$27:$BN$27)*prop_idu_male))*Probability!C204*Population!$DC204*(1-'By group'!P$28*'By group'!P$29)*'By group'!C$23+(1-prop_idu_part)*SUMPRODUCT(Population!$BB204:$BN204,'By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group'!$BB$27:$BN$27)*prop_idu_male)*Probability!BC204*Population!$DD204*(1-'By group'!BC$28*'By group'!BC$29)*'By group'!BC$23</f>
        <v>1.072816080254933E-3</v>
      </c>
      <c r="Q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group'!$BB$27:$BN$27)*prop_idu_male))*Probability!D204*Population!$DC204*(1-'By group'!Q$28*'By group'!Q$29)*'By group'!D$23+(1-prop_idu_part)*SUMPRODUCT(Population!$BB204:$BN204,'By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group'!$BB$27:$BN$27)*prop_idu_male)*Probability!BD204*Population!$DD204*(1-'By group'!BD$28*'By group'!BD$29)*'By group'!BD$23</f>
        <v>1.5646077962412791E-3</v>
      </c>
      <c r="R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group'!$BB$27:$BN$27)*prop_idu_male))*Probability!E204*Population!$DC204*(1-'By group'!R$28*'By group'!R$29)*'By group'!E$23+(1-prop_idu_part)*SUMPRODUCT(Population!$BB204:$BN204,'By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group'!$BB$27:$BN$27)*prop_idu_male)*Probability!BE204*Population!$DD204*(1-'By group'!BE$28*'By group'!BE$29)*'By group'!BE$23</f>
        <v>1.8120862939920686E-3</v>
      </c>
      <c r="S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group'!$BB$27:$BN$27)*prop_idu_male))*Probability!F204*Population!$DC204*(1-'By group'!S$28*'By group'!S$29)*'By group'!F$23+(1-prop_idu_part)*SUMPRODUCT(Population!$BB204:$BN204,'By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group'!$BB$27:$BN$27)*prop_idu_male)*Probability!BF204*Population!$DD204*(1-'By group'!BF$28*'By group'!BF$29)*'By group'!BF$23</f>
        <v>9.6340612300099045E-4</v>
      </c>
      <c r="T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group'!$BB$27:$BN$27)*prop_idu_male))*Probability!G204*Population!$DC204*(1-'By group'!T$28*'By group'!T$29)*'By group'!G$23+(1-prop_idu_part)*SUMPRODUCT(Population!$BB204:$BN204,'By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group'!$BB$27:$BN$27)*prop_idu_male)*Probability!BG204*Population!$DD204*(1-'By group'!BG$28*'By group'!BG$29)*'By group'!BG$23</f>
        <v>5.7789364051411224E-4</v>
      </c>
      <c r="U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group'!$BB$27:$BN$27)*prop_idu_male))*Probability!H204*Population!$DC204*(1-'By group'!U$28*'By group'!U$29)*'By group'!H$23+(1-prop_idu_part)*SUMPRODUCT(Population!$BB204:$BN204,'By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group'!$BB$27:$BN$27)*prop_idu_male)*Probability!BH204*Population!$DD204*(1-'By group'!BH$28*'By group'!BH$29)*'By group'!BH$23</f>
        <v>4.8629860682534672E-4</v>
      </c>
      <c r="V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group'!$BB$27:$BN$27)*prop_idu_male))*Probability!I204*Population!$DC204*(1-'By group'!V$28*'By group'!V$29)*'By group'!I$23+(1-prop_idu_part)*SUMPRODUCT(Population!$BB204:$BN204,'By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group'!$BB$27:$BN$27)*prop_idu_male)*Probability!BI204*Population!$DD204*(1-'By group'!BI$28*'By group'!BI$29)*'By group'!BI$23</f>
        <v>0</v>
      </c>
      <c r="W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group'!$BB$27:$BN$27)*prop_idu_male))*Probability!J204*Population!$DC204*(1-'By group'!W$28*'By group'!W$29)*'By group'!J$23+(1-prop_idu_part)*SUMPRODUCT(Population!$BB204:$BN204,'By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group'!$BB$27:$BN$27)*prop_idu_male)*Probability!BJ204*Population!$DD204*(1-'By group'!BJ$28*'By group'!BJ$29)*'By group'!BJ$23</f>
        <v>0</v>
      </c>
      <c r="X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group'!$BB$27:$BN$27)*prop_idu_male))*Probability!K204*Population!$DC204*(1-'By group'!X$28*'By group'!X$29)*'By group'!K$23+(1-prop_idu_part)*SUMPRODUCT(Population!$BB204:$BN204,'By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group'!$BB$27:$BN$27)*prop_idu_male)*Probability!BK204*Population!$DD204*(1-'By group'!BK$28*'By group'!BK$29)*'By group'!BK$23</f>
        <v>0</v>
      </c>
      <c r="Y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group'!$BB$27:$BN$27)*prop_idu_male))*Probability!L204*Population!$DC204*(1-'By group'!Y$28*'By group'!Y$29)*'By group'!L$23+(1-prop_idu_part)*SUMPRODUCT(Population!$BB204:$BN204,'By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group'!$BB$27:$BN$27)*prop_idu_male)*Probability!BL204*Population!$DD204*(1-'By group'!BL$28*'By group'!BL$29)*'By group'!BL$23</f>
        <v>1.6291129469906649E-5</v>
      </c>
      <c r="Z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group'!$BB$27:$BN$27)*prop_idu_male))*Probability!M204*Population!$DC204*(1-'By group'!Z$28*'By group'!Z$29)*'By group'!M$23+(1-prop_idu_part)*SUMPRODUCT(Population!$BB204:$BN204,'By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group'!$BB$27:$BN$27)*prop_idu_male)*Probability!BM204*Population!$DD204*(1-'By group'!BM$28*'By group'!BM$29)*'By group'!BM$23</f>
        <v>2.5279537196971781E-5</v>
      </c>
      <c r="AA204" s="191">
        <f>(1-(1-prop_idu_part)*SUMPRODUCT(Population!$BB204:$BN204,'By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group'!$BB$27:$BN$27)*prop_idu_male))*Probability!N204*Population!$DC204*(1-'By group'!AA$28*'By group'!AA$29)*'By group'!N$23+(1-prop_idu_part)*SUMPRODUCT(Population!$BB204:$BN204,'By group'!$BB$27:$BN$27)*prop_idu_male/(SUMPRODUCT(Population!$B204:$N204,'By group'!$B$27:$N$27)-(1-prop_idu_part)*SUMPRODUCT(Population!$BB204:$BN204,'By group'!$BB$27:$BN$27)*(1-prop_idu_male)+(1-prop_idu_part)*SUMPRODUCT(Population!$BB204:$BN204,'By group'!$BB$27:$BN$27)*prop_idu_male)*Probability!BN204*Population!$DD204*(1-'By group'!BN$28*'By group'!BN$29)*'By group'!BN$23</f>
        <v>2.0185461676983949E-5</v>
      </c>
      <c r="AB204" s="229">
        <f>Probability!B204*'By group'!$AB$24*'By group'!B$23</f>
        <v>0</v>
      </c>
      <c r="AC204" s="229">
        <f>Probability!C204*'By group'!$AB$24*'By group'!C$23</f>
        <v>5.0196110002727473E-2</v>
      </c>
      <c r="AD204" s="229">
        <f>Probability!D204*'By group'!$AB$24*'By group'!D$23</f>
        <v>7.3208689230585142E-2</v>
      </c>
      <c r="AE204" s="229">
        <f>Probability!E204*'By group'!$AB$24*'By group'!E$23</f>
        <v>8.4791461972219109E-2</v>
      </c>
      <c r="AF204" s="229">
        <f>Probability!F204*'By group'!$AB$24*'By group'!F$23</f>
        <v>4.5081069047042517E-2</v>
      </c>
      <c r="AG204" s="229">
        <f>Probability!G204*'By group'!$AB$24*'By group'!G$23</f>
        <v>2.704211394190268E-2</v>
      </c>
      <c r="AH204" s="229">
        <f>Probability!H204*'By group'!$AB$24*'By group'!H$23</f>
        <v>2.2756672391997197E-2</v>
      </c>
      <c r="AI204" s="229">
        <f>Probability!I204*'By group'!$AB$24*'By group'!I$23</f>
        <v>0</v>
      </c>
      <c r="AJ204" s="229">
        <f>Probability!J204*'By group'!$AB$24*'By group'!J$23</f>
        <v>0</v>
      </c>
      <c r="AK204" s="229">
        <f>Probability!K204*'By group'!$AB$24*'By group'!K$23</f>
        <v>0</v>
      </c>
      <c r="AL204" s="229">
        <f>Probability!L204*'By group'!$AB$24*'By group'!L$23</f>
        <v>7.6235614464681867E-4</v>
      </c>
      <c r="AM204" s="229">
        <f>Probability!M204*'By group'!$AB$24*'By group'!M$23</f>
        <v>1.1830130520653855E-3</v>
      </c>
      <c r="AN204" s="229">
        <f>Probability!N204*'By group'!$AB$24*'By group'!N$23</f>
        <v>9.4465590463234123E-4</v>
      </c>
      <c r="AO204" s="40">
        <f>Probability!AO204*'By group'!$AO$24*'By group'!AO$23</f>
        <v>0</v>
      </c>
      <c r="AP204" s="42">
        <f>Probability!AP204*'By group'!$AO$24*'By group'!AP$23</f>
        <v>6.931267708372945E-3</v>
      </c>
      <c r="AQ204" s="42">
        <f>Probability!AQ204*'By group'!$AO$24*'By group'!AQ$23</f>
        <v>1.0109940517972489E-2</v>
      </c>
      <c r="AR204" s="42">
        <f>Probability!AR204*'By group'!$AO$24*'By group'!AR$23</f>
        <v>1.1710848090428046E-2</v>
      </c>
      <c r="AS204" s="42">
        <f>Probability!AS204*'By group'!$AO$24*'By group'!AS$23</f>
        <v>6.226724075898968E-3</v>
      </c>
      <c r="AT204" s="42">
        <f>Probability!AT204*'By group'!$AO$24*'By group'!AT$23</f>
        <v>3.7352413512094038E-3</v>
      </c>
      <c r="AU204" s="42">
        <f>Probability!AU204*'By group'!$AO$24*'By group'!AU$23</f>
        <v>3.1432727360271376E-3</v>
      </c>
      <c r="AV204" s="42">
        <f>Probability!AV204*'By group'!$AO$24*'By group'!AV$23</f>
        <v>0</v>
      </c>
      <c r="AW204" s="42">
        <f>Probability!AW204*'By group'!$AO$24*'By group'!AW$23</f>
        <v>0</v>
      </c>
      <c r="AX204" s="42">
        <f>Probability!AX204*'By group'!$AO$24*'By group'!AX$23</f>
        <v>0</v>
      </c>
      <c r="AY204" s="42">
        <f>Probability!AY204*'By group'!$AO$24*'By group'!AY$23</f>
        <v>1.0530165212426434E-4</v>
      </c>
      <c r="AZ204" s="42">
        <f>Probability!AZ204*'By group'!$AO$24*'By group'!AZ$23</f>
        <v>1.6339190403437905E-4</v>
      </c>
      <c r="BA204" s="43">
        <f>Probability!BA204*'By group'!$AO$24*'By group'!BA$23</f>
        <v>1.3043062779518087E-4</v>
      </c>
      <c r="BB204" s="191">
        <f>prop_idu_part*Probability!BB204*'By group'!$BB$24*'By group'!BB$23+Probability!BB204*'By group'!$BB$30*'By group'!BB$31</f>
        <v>0</v>
      </c>
      <c r="BC204" s="191">
        <f>prop_idu_part*Probability!BC204*'By group'!$BB$24*'By group'!BC$23+Probability!BC204*'By group'!$BB$30*'By group'!BC$31</f>
        <v>5.8638157324172532E-2</v>
      </c>
      <c r="BD204" s="191">
        <f>prop_idu_part*Probability!BD204*'By group'!$BB$24*'By group'!BD$23+Probability!BD204*'By group'!$BB$30*'By group'!BD$31</f>
        <v>0.13716358854038646</v>
      </c>
      <c r="BE204" s="191">
        <f>prop_idu_part*Probability!BE204*'By group'!$BB$24*'By group'!BE$23+Probability!BE204*'By group'!$BB$30*'By group'!BE$31</f>
        <v>0.13421274524399718</v>
      </c>
      <c r="BF204" s="191">
        <f>prop_idu_part*Probability!BF204*'By group'!$BB$24*'By group'!BF$23+Probability!BF204*'By group'!$BB$30*'By group'!BF$31</f>
        <v>4.3876358723034345E-2</v>
      </c>
      <c r="BG204" s="191">
        <f>prop_idu_part*Probability!BG204*'By group'!$BB$24*'By group'!BG$23+Probability!BG204*'By group'!$BB$30*'By group'!BG$31</f>
        <v>1.3400351709086458E-2</v>
      </c>
      <c r="BH204" s="191">
        <f>prop_idu_part*Probability!BH204*'By group'!$BB$24*'By group'!BH$23+Probability!BH204*'By group'!$BB$30*'By group'!BH$31</f>
        <v>1.051239460133448E-2</v>
      </c>
      <c r="BI204" s="191">
        <f>prop_idu_part*Probability!BI204*'By group'!$BB$24*'By group'!BI$23+Probability!BI204*'By group'!$BB$30*'By group'!BI$31</f>
        <v>0</v>
      </c>
      <c r="BJ204" s="191">
        <f>prop_idu_part*Probability!BJ204*'By group'!$BB$24*'By group'!BJ$23+Probability!BJ204*'By group'!$BB$30*'By group'!BJ$31</f>
        <v>0</v>
      </c>
      <c r="BK204" s="191">
        <f>prop_idu_part*Probability!BK204*'By group'!$BB$24*'By group'!BK$23+Probability!BK204*'By group'!$BB$30*'By group'!BK$31</f>
        <v>0</v>
      </c>
      <c r="BL204" s="191">
        <f>prop_idu_part*Probability!BL204*'By group'!$BB$24*'By group'!BL$23+Probability!BL204*'By group'!$BB$30*'By group'!BL$31</f>
        <v>4.7689598243772242E-3</v>
      </c>
      <c r="BM204" s="191">
        <f>prop_idu_part*Probability!BM204*'By group'!$BB$24*'By group'!BM$23+Probability!BM204*'By group'!$BB$30*'By group'!BM$31</f>
        <v>2.3845514390824479E-3</v>
      </c>
      <c r="BN204" s="192">
        <f>prop_idu_part*Probability!BN204*'By group'!$BB$24*'By group'!BN$23+Probability!BN204*'By group'!$BB$30*'By group'!BN$31</f>
        <v>1.7355437943106732E-3</v>
      </c>
    </row>
  </sheetData>
  <mergeCells count="5">
    <mergeCell ref="B2:N2"/>
    <mergeCell ref="O2:AA2"/>
    <mergeCell ref="AB2:AN2"/>
    <mergeCell ref="AO2:BA2"/>
    <mergeCell ref="BB2:BN2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5"/>
  <sheetViews>
    <sheetView workbookViewId="0">
      <selection activeCell="J4" sqref="J4"/>
    </sheetView>
  </sheetViews>
  <sheetFormatPr defaultRowHeight="15" x14ac:dyDescent="0.25"/>
  <cols>
    <col min="1" max="1" width="63.85546875" bestFit="1" customWidth="1"/>
    <col min="2" max="2" width="16.85546875" bestFit="1" customWidth="1"/>
    <col min="9" max="9" width="15.7109375" customWidth="1"/>
  </cols>
  <sheetData>
    <row r="1" spans="1:11" x14ac:dyDescent="0.25">
      <c r="A1" s="2" t="s">
        <v>71</v>
      </c>
      <c r="B1" s="2" t="s">
        <v>72</v>
      </c>
      <c r="E1" t="s">
        <v>97</v>
      </c>
      <c r="H1" t="s">
        <v>168</v>
      </c>
      <c r="I1" t="s">
        <v>169</v>
      </c>
      <c r="J1" t="s">
        <v>170</v>
      </c>
      <c r="K1" t="s">
        <v>171</v>
      </c>
    </row>
    <row r="2" spans="1:11" x14ac:dyDescent="0.25">
      <c r="A2" t="s">
        <v>76</v>
      </c>
      <c r="B2" t="s">
        <v>75</v>
      </c>
      <c r="E2" t="s">
        <v>99</v>
      </c>
      <c r="G2">
        <f>SUM(H2:J2)</f>
        <v>4.0787946096455426E-3</v>
      </c>
      <c r="H2">
        <f>((1-(1-prop_idu_part)*SUMPRODUCT(Population!$BB4:$BN4,'By group'!$BB$27:$BN$27)*(1-prop_idu_male)/SUMPRODUCT(Population!$B4:$N4,'By group'!$B$27:$N$27))*Probability!Q4*'By group'!$B$24*'By group'!Q$23)</f>
        <v>1.8151313547174234E-3</v>
      </c>
      <c r="I2" s="235">
        <f>((1-prop_idu_part)*SUMPRODUCT(Population!$BB4:$BN4,'By group'!$BB$27:$BN$27)*(1-prop_idu_male)/SUMPRODUCT(Population!$B4:$N4,'By group'!$B$27:$N$27)*Probability!BD4*'By group'!$B$24*'By group'!BD$23)</f>
        <v>1.2379013410005739E-5</v>
      </c>
      <c r="J2">
        <f>Probability!AD4*Population!$DE4*(1-'By group'!AD$28*cond_eff)*'By group'!AD$23*prop_sw_use</f>
        <v>2.2512842415181133E-3</v>
      </c>
      <c r="K2" s="85">
        <f>(1-Population!$DG4*circ_eff)</f>
        <v>1</v>
      </c>
    </row>
    <row r="3" spans="1:11" x14ac:dyDescent="0.25">
      <c r="A3" t="s">
        <v>20</v>
      </c>
      <c r="B3" t="s">
        <v>74</v>
      </c>
      <c r="H3">
        <f>((1-(1-prop_idu_part)*SUMPRODUCT(Population!$BB4:$BN4,'By group'!$BB$27:$BN$27)*(1-prop_idu_male)/SUMPRODUCT(Population!$B4:$N4,'By group'!$B$27:$N$27))*Probability!R4*'By group'!$B$24*'By group'!R$23)</f>
        <v>1.6336182192456814E-3</v>
      </c>
      <c r="I3">
        <f>((1-prop_idu_part)*SUMPRODUCT(Population!$BB4:$BN4,'By group'!$BB$27:$BN$27)*(1-prop_idu_male)/SUMPRODUCT(Population!$B4:$N4,'By group'!$B$27:$N$27)*Probability!BE4*'By group'!$B$24*'By group'!BE$23)</f>
        <v>1.1141112069005167E-5</v>
      </c>
      <c r="J3">
        <f>Probability!AE4*Population!$DE4*(1-'By group'!AE$28*cond_eff)*'By group'!AE$23*prop_sw_use</f>
        <v>2.0261558173663026E-3</v>
      </c>
    </row>
    <row r="4" spans="1:11" x14ac:dyDescent="0.25">
      <c r="A4" t="s">
        <v>21</v>
      </c>
      <c r="B4" t="s">
        <v>73</v>
      </c>
    </row>
    <row r="5" spans="1:11" x14ac:dyDescent="0.25">
      <c r="A5" t="s">
        <v>81</v>
      </c>
      <c r="B5" t="s">
        <v>75</v>
      </c>
    </row>
    <row r="6" spans="1:11" x14ac:dyDescent="0.25">
      <c r="A6" t="s">
        <v>88</v>
      </c>
    </row>
    <row r="7" spans="1:11" x14ac:dyDescent="0.25">
      <c r="A7" t="s">
        <v>106</v>
      </c>
      <c r="B7" t="s">
        <v>74</v>
      </c>
    </row>
    <row r="9" spans="1:11" x14ac:dyDescent="0.25">
      <c r="A9" t="s">
        <v>100</v>
      </c>
    </row>
    <row r="10" spans="1:11" x14ac:dyDescent="0.25">
      <c r="A10" t="s">
        <v>101</v>
      </c>
    </row>
    <row r="11" spans="1:11" x14ac:dyDescent="0.25">
      <c r="A11" t="s">
        <v>102</v>
      </c>
    </row>
    <row r="12" spans="1:11" x14ac:dyDescent="0.25">
      <c r="A12" t="s">
        <v>103</v>
      </c>
    </row>
    <row r="13" spans="1:11" x14ac:dyDescent="0.25">
      <c r="A13" t="s">
        <v>104</v>
      </c>
    </row>
    <row r="14" spans="1:11" x14ac:dyDescent="0.25">
      <c r="A14" t="s">
        <v>105</v>
      </c>
    </row>
    <row r="15" spans="1:11" x14ac:dyDescent="0.25">
      <c r="A15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114</vt:i4>
      </vt:variant>
    </vt:vector>
  </HeadingPairs>
  <TitlesOfParts>
    <vt:vector size="121" baseType="lpstr">
      <vt:lpstr>Parameters</vt:lpstr>
      <vt:lpstr>By group</vt:lpstr>
      <vt:lpstr>Dynamics</vt:lpstr>
      <vt:lpstr>Population</vt:lpstr>
      <vt:lpstr>Probability</vt:lpstr>
      <vt:lpstr>SCR</vt:lpstr>
      <vt:lpstr>LL</vt:lpstr>
      <vt:lpstr>acute</vt:lpstr>
      <vt:lpstr>adv</vt:lpstr>
      <vt:lpstr>aids</vt:lpstr>
      <vt:lpstr>art_acute</vt:lpstr>
      <vt:lpstr>art_adv</vt:lpstr>
      <vt:lpstr>art_aids</vt:lpstr>
      <vt:lpstr>art_early</vt:lpstr>
      <vt:lpstr>art_init_acute</vt:lpstr>
      <vt:lpstr>art_init_adv</vt:lpstr>
      <vt:lpstr>art_init_aids</vt:lpstr>
      <vt:lpstr>art_init_early</vt:lpstr>
      <vt:lpstr>art_init_late</vt:lpstr>
      <vt:lpstr>art_init_med</vt:lpstr>
      <vt:lpstr>art_late</vt:lpstr>
      <vt:lpstr>art_med</vt:lpstr>
      <vt:lpstr>art_quit</vt:lpstr>
      <vt:lpstr>cdmon</vt:lpstr>
      <vt:lpstr>cdmon_eff_mort</vt:lpstr>
      <vt:lpstr>cdmon_eff_prog</vt:lpstr>
      <vt:lpstr>circ</vt:lpstr>
      <vt:lpstr>circ_eff</vt:lpstr>
      <vt:lpstr>cond_eff</vt:lpstr>
      <vt:lpstr>cond_gen</vt:lpstr>
      <vt:lpstr>cond_idu</vt:lpstr>
      <vt:lpstr>cond_msm</vt:lpstr>
      <vt:lpstr>cond_sw</vt:lpstr>
      <vt:lpstr>d_gen</vt:lpstr>
      <vt:lpstr>d_idu</vt:lpstr>
      <vt:lpstr>early</vt:lpstr>
      <vt:lpstr>entry_gen</vt:lpstr>
      <vt:lpstr>entry_idu</vt:lpstr>
      <vt:lpstr>entry_msm</vt:lpstr>
      <vt:lpstr>hivd_adv</vt:lpstr>
      <vt:lpstr>hivd_adv_art</vt:lpstr>
      <vt:lpstr>hivd_aids</vt:lpstr>
      <vt:lpstr>hivd_aids_art</vt:lpstr>
      <vt:lpstr>hivd_early</vt:lpstr>
      <vt:lpstr>hivd_early_art</vt:lpstr>
      <vt:lpstr>hivd_late</vt:lpstr>
      <vt:lpstr>hivd_late_art</vt:lpstr>
      <vt:lpstr>hivd_med</vt:lpstr>
      <vt:lpstr>hivd_med_art</vt:lpstr>
      <vt:lpstr>idu</vt:lpstr>
      <vt:lpstr>inf_acute</vt:lpstr>
      <vt:lpstr>inf_acute_inj</vt:lpstr>
      <vt:lpstr>inf_adv</vt:lpstr>
      <vt:lpstr>inf_adv_inj</vt:lpstr>
      <vt:lpstr>inf_aids</vt:lpstr>
      <vt:lpstr>inf_aids_inj</vt:lpstr>
      <vt:lpstr>inf_early</vt:lpstr>
      <vt:lpstr>inf_early_inj</vt:lpstr>
      <vt:lpstr>inf_late</vt:lpstr>
      <vt:lpstr>inf_late_inj</vt:lpstr>
      <vt:lpstr>inf_med</vt:lpstr>
      <vt:lpstr>inf_med_inj</vt:lpstr>
      <vt:lpstr>inf_msm</vt:lpstr>
      <vt:lpstr>inf_red_art</vt:lpstr>
      <vt:lpstr>inf_red_art_inj</vt:lpstr>
      <vt:lpstr>init_idu</vt:lpstr>
      <vt:lpstr>init_sw</vt:lpstr>
      <vt:lpstr>inj</vt:lpstr>
      <vt:lpstr>late</vt:lpstr>
      <vt:lpstr>matur_gen</vt:lpstr>
      <vt:lpstr>med</vt:lpstr>
      <vt:lpstr>media</vt:lpstr>
      <vt:lpstr>media_eff</vt:lpstr>
      <vt:lpstr>men</vt:lpstr>
      <vt:lpstr>mmt</vt:lpstr>
      <vt:lpstr>mmt_eff_cond</vt:lpstr>
      <vt:lpstr>mmt_eff_part</vt:lpstr>
      <vt:lpstr>mmt_eff_share</vt:lpstr>
      <vt:lpstr>msm</vt:lpstr>
      <vt:lpstr>nep</vt:lpstr>
      <vt:lpstr>nep_eff_cond</vt:lpstr>
      <vt:lpstr>nep_eff_part</vt:lpstr>
      <vt:lpstr>nep_eff_share</vt:lpstr>
      <vt:lpstr>part_gen</vt:lpstr>
      <vt:lpstr>part_idu</vt:lpstr>
      <vt:lpstr>part_msm</vt:lpstr>
      <vt:lpstr>part_sw</vt:lpstr>
      <vt:lpstr>prev_idu</vt:lpstr>
      <vt:lpstr>prev_men</vt:lpstr>
      <vt:lpstr>prev_msm</vt:lpstr>
      <vt:lpstr>prev_sw</vt:lpstr>
      <vt:lpstr>prev_women</vt:lpstr>
      <vt:lpstr>prog_acute</vt:lpstr>
      <vt:lpstr>prog_acute_art</vt:lpstr>
      <vt:lpstr>prog_adv</vt:lpstr>
      <vt:lpstr>prog_adv_art</vt:lpstr>
      <vt:lpstr>prog_early</vt:lpstr>
      <vt:lpstr>prog_early_art</vt:lpstr>
      <vt:lpstr>prog_late</vt:lpstr>
      <vt:lpstr>prog_late_art</vt:lpstr>
      <vt:lpstr>prog_med</vt:lpstr>
      <vt:lpstr>prog_med_art</vt:lpstr>
      <vt:lpstr>program</vt:lpstr>
      <vt:lpstr>prop_idu_male</vt:lpstr>
      <vt:lpstr>prop_idu_part</vt:lpstr>
      <vt:lpstr>prop_shared</vt:lpstr>
      <vt:lpstr>prop_sw_use</vt:lpstr>
      <vt:lpstr>quit_idu</vt:lpstr>
      <vt:lpstr>quit_sw</vt:lpstr>
      <vt:lpstr>step</vt:lpstr>
      <vt:lpstr>sw</vt:lpstr>
      <vt:lpstr>swprog</vt:lpstr>
      <vt:lpstr>swprog_eff</vt:lpstr>
      <vt:lpstr>vct</vt:lpstr>
      <vt:lpstr>vct_eff</vt:lpstr>
      <vt:lpstr>vct_eff_part</vt:lpstr>
      <vt:lpstr>vct_eff_share</vt:lpstr>
      <vt:lpstr>vlmon</vt:lpstr>
      <vt:lpstr>vlmon_eff_mort</vt:lpstr>
      <vt:lpstr>vlmon_eff_prog</vt:lpstr>
      <vt:lpstr>women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Sabina</dc:creator>
  <cp:lastModifiedBy>Sabina</cp:lastModifiedBy>
  <dcterms:created xsi:type="dcterms:W3CDTF">2008-11-25T18:28:33Z</dcterms:created>
  <dcterms:modified xsi:type="dcterms:W3CDTF">2013-02-22T07:33:19Z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u" linkTarget="prop_idu">
    <vt:r8>1.22361810392152E-307</vt:r8>
  </property>
  <property fmtid="{D5CDD505-2E9C-101B-9397-08002B2CF9AE}" pid="3" name="sw_use" linkTarget="prop_sw_use">
    <vt:r8>0.1</vt:r8>
  </property>
  <property fmtid="{D5CDD505-2E9C-101B-9397-08002B2CF9AE}" pid="4" name="idu_male" linkTarget="prop_idu_male">
    <vt:r8>0.8</vt:r8>
  </property>
  <property fmtid="{D5CDD505-2E9C-101B-9397-08002B2CF9AE}" pid="5" name="idu_part" linkTarget="prop_idu_part">
    <vt:r8>0.4</vt:r8>
  </property>
  <property fmtid="{D5CDD505-2E9C-101B-9397-08002B2CF9AE}" pid="6" name="shared" linkTarget="prop_shared">
    <vt:r8>0.4</vt:r8>
  </property>
</Properties>
</file>